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caskrenn/Documents/MACIC/"/>
    </mc:Choice>
  </mc:AlternateContent>
  <xr:revisionPtr revIDLastSave="0" documentId="8_{33A693B6-19E7-7441-B602-EA6E38E85ACA}" xr6:coauthVersionLast="38" xr6:coauthVersionMax="38" xr10:uidLastSave="{00000000-0000-0000-0000-000000000000}"/>
  <bookViews>
    <workbookView xWindow="0" yWindow="460" windowWidth="33600" windowHeight="20540" tabRatio="786" activeTab="2" xr2:uid="{00000000-000D-0000-FFFF-FFFF00000000}"/>
  </bookViews>
  <sheets>
    <sheet name="Transactions (Raw)" sheetId="2" r:id="rId1"/>
    <sheet name="Transactions (Dated)" sheetId="3" r:id="rId2"/>
    <sheet name="Share Values" sheetId="5" r:id="rId3"/>
    <sheet name="Portfolio Holdings" sheetId="4" r:id="rId4"/>
    <sheet name="Industry Breakdown" sheetId="17" r:id="rId5"/>
    <sheet name="Returns" sheetId="8" r:id="rId6"/>
    <sheet name="Portfolio Metrics" sheetId="15" r:id="rId7"/>
    <sheet name="Vs. Benchmark" sheetId="16" r:id="rId8"/>
    <sheet name="ANNUAL Return" sheetId="13" r:id="rId9"/>
    <sheet name="Since Establishment" sheetId="19" r:id="rId10"/>
  </sheets>
  <definedNames>
    <definedName name="_xlnm._FilterDatabase" localSheetId="1" hidden="1">'Transactions (Dated)'!$A$1:$H$23</definedName>
    <definedName name="_xlnm.Print_Area" localSheetId="3">'Portfolio Holdings'!$F$5:$U$27</definedName>
    <definedName name="_xlnm.Print_Area" localSheetId="6">'Portfolio Metrics'!$B$10:$F$37,'Portfolio Metrics'!$H$10:$L$37</definedName>
    <definedName name="_xlnm.Print_Area" localSheetId="7">'Vs. Benchmark'!$B$10:$F$34,'Vs. Benchmark'!$H$10:$L$34</definedName>
  </definedNames>
  <calcPr calcId="179021" calcMode="autoNoTable" iterate="1" concurrentCalc="0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BM14" i="5" l="1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BM597" i="5"/>
  <c r="BM598" i="5"/>
  <c r="BM599" i="5"/>
  <c r="BM600" i="5"/>
  <c r="BM601" i="5"/>
  <c r="BM602" i="5"/>
  <c r="BM603" i="5"/>
  <c r="BM604" i="5"/>
  <c r="BM605" i="5"/>
  <c r="BM606" i="5"/>
  <c r="BM607" i="5"/>
  <c r="BM608" i="5"/>
  <c r="BM609" i="5"/>
  <c r="BM610" i="5"/>
  <c r="BM611" i="5"/>
  <c r="BM612" i="5"/>
  <c r="BM613" i="5"/>
  <c r="BM614" i="5"/>
  <c r="BM615" i="5"/>
  <c r="BM616" i="5"/>
  <c r="BM617" i="5"/>
  <c r="BM618" i="5"/>
  <c r="BM619" i="5"/>
  <c r="BM620" i="5"/>
  <c r="BM621" i="5"/>
  <c r="BM622" i="5"/>
  <c r="BM623" i="5"/>
  <c r="BM624" i="5"/>
  <c r="BM625" i="5"/>
  <c r="BM626" i="5"/>
  <c r="BM627" i="5"/>
  <c r="BM628" i="5"/>
  <c r="BM629" i="5"/>
  <c r="BM630" i="5"/>
  <c r="BM631" i="5"/>
  <c r="BM632" i="5"/>
  <c r="BM633" i="5"/>
  <c r="BM634" i="5"/>
  <c r="BM635" i="5"/>
  <c r="BM636" i="5"/>
  <c r="BM637" i="5"/>
  <c r="BM638" i="5"/>
  <c r="BM639" i="5"/>
  <c r="BM640" i="5"/>
  <c r="BM641" i="5"/>
  <c r="BM642" i="5"/>
  <c r="BM643" i="5"/>
  <c r="BM644" i="5"/>
  <c r="BM645" i="5"/>
  <c r="BM646" i="5"/>
  <c r="BM647" i="5"/>
  <c r="BM648" i="5"/>
  <c r="BM649" i="5"/>
  <c r="BM650" i="5"/>
  <c r="BM651" i="5"/>
  <c r="BM652" i="5"/>
  <c r="BM653" i="5"/>
  <c r="BM654" i="5"/>
  <c r="BM655" i="5"/>
  <c r="BM656" i="5"/>
  <c r="BM657" i="5"/>
  <c r="BM658" i="5"/>
  <c r="BM659" i="5"/>
  <c r="BM660" i="5"/>
  <c r="BM661" i="5"/>
  <c r="BM662" i="5"/>
  <c r="BM663" i="5"/>
  <c r="BM664" i="5"/>
  <c r="BM665" i="5"/>
  <c r="BM666" i="5"/>
  <c r="BM667" i="5"/>
  <c r="BM668" i="5"/>
  <c r="BM669" i="5"/>
  <c r="BM670" i="5"/>
  <c r="BM671" i="5"/>
  <c r="BM672" i="5"/>
  <c r="BM673" i="5"/>
  <c r="BM674" i="5"/>
  <c r="BM675" i="5"/>
  <c r="BM676" i="5"/>
  <c r="BM677" i="5"/>
  <c r="BM678" i="5"/>
  <c r="BM679" i="5"/>
  <c r="BM680" i="5"/>
  <c r="BM681" i="5"/>
  <c r="BM682" i="5"/>
  <c r="BM683" i="5"/>
  <c r="BM684" i="5"/>
  <c r="BM685" i="5"/>
  <c r="BM686" i="5"/>
  <c r="BM687" i="5"/>
  <c r="BM688" i="5"/>
  <c r="BM689" i="5"/>
  <c r="BM690" i="5"/>
  <c r="BM691" i="5"/>
  <c r="BM692" i="5"/>
  <c r="BM693" i="5"/>
  <c r="BM694" i="5"/>
  <c r="BM695" i="5"/>
  <c r="BM696" i="5"/>
  <c r="BM697" i="5"/>
  <c r="BM698" i="5"/>
  <c r="BM699" i="5"/>
  <c r="BM700" i="5"/>
  <c r="BM701" i="5"/>
  <c r="BM702" i="5"/>
  <c r="BM703" i="5"/>
  <c r="BM704" i="5"/>
  <c r="BM705" i="5"/>
  <c r="BM706" i="5"/>
  <c r="BM707" i="5"/>
  <c r="BM708" i="5"/>
  <c r="BM709" i="5"/>
  <c r="BM710" i="5"/>
  <c r="BM711" i="5"/>
  <c r="BM712" i="5"/>
  <c r="BM713" i="5"/>
  <c r="BM714" i="5"/>
  <c r="BM715" i="5"/>
  <c r="BM716" i="5"/>
  <c r="BM717" i="5"/>
  <c r="BM718" i="5"/>
  <c r="BM719" i="5"/>
  <c r="BM720" i="5"/>
  <c r="BM721" i="5"/>
  <c r="BM722" i="5"/>
  <c r="BM723" i="5"/>
  <c r="BM724" i="5"/>
  <c r="BM725" i="5"/>
  <c r="BM726" i="5"/>
  <c r="BM727" i="5"/>
  <c r="BM728" i="5"/>
  <c r="BM729" i="5"/>
  <c r="BM730" i="5"/>
  <c r="BM731" i="5"/>
  <c r="BM732" i="5"/>
  <c r="BM733" i="5"/>
  <c r="BM734" i="5"/>
  <c r="BM735" i="5"/>
  <c r="BM736" i="5"/>
  <c r="BM737" i="5"/>
  <c r="BM738" i="5"/>
  <c r="BM739" i="5"/>
  <c r="BM740" i="5"/>
  <c r="BM741" i="5"/>
  <c r="BM742" i="5"/>
  <c r="BM743" i="5"/>
  <c r="BM744" i="5"/>
  <c r="BM745" i="5"/>
  <c r="BM746" i="5"/>
  <c r="BM747" i="5"/>
  <c r="BM748" i="5"/>
  <c r="BM749" i="5"/>
  <c r="BM750" i="5"/>
  <c r="BM751" i="5"/>
  <c r="BM752" i="5"/>
  <c r="BM753" i="5"/>
  <c r="BM754" i="5"/>
  <c r="BM755" i="5"/>
  <c r="BM756" i="5"/>
  <c r="BM757" i="5"/>
  <c r="BM758" i="5"/>
  <c r="BM759" i="5"/>
  <c r="BM760" i="5"/>
  <c r="BM761" i="5"/>
  <c r="BM762" i="5"/>
  <c r="BM763" i="5"/>
  <c r="BM764" i="5"/>
  <c r="BM765" i="5"/>
  <c r="BM766" i="5"/>
  <c r="BM767" i="5"/>
  <c r="BM768" i="5"/>
  <c r="BM769" i="5"/>
  <c r="BM770" i="5"/>
  <c r="BM771" i="5"/>
  <c r="BM772" i="5"/>
  <c r="BM773" i="5"/>
  <c r="BM774" i="5"/>
  <c r="BM775" i="5"/>
  <c r="BM776" i="5"/>
  <c r="BM777" i="5"/>
  <c r="BM778" i="5"/>
  <c r="BM779" i="5"/>
  <c r="BM780" i="5"/>
  <c r="BM781" i="5"/>
  <c r="BM782" i="5"/>
  <c r="BM783" i="5"/>
  <c r="BM784" i="5"/>
  <c r="BM785" i="5"/>
  <c r="BM786" i="5"/>
  <c r="BM787" i="5"/>
  <c r="BM788" i="5"/>
  <c r="BM789" i="5"/>
  <c r="BM790" i="5"/>
  <c r="BM791" i="5"/>
  <c r="BM792" i="5"/>
  <c r="BM793" i="5"/>
  <c r="BM794" i="5"/>
  <c r="BM795" i="5"/>
  <c r="BM796" i="5"/>
  <c r="BM797" i="5"/>
  <c r="BM798" i="5"/>
  <c r="BM799" i="5"/>
  <c r="BM800" i="5"/>
  <c r="BM801" i="5"/>
  <c r="BM802" i="5"/>
  <c r="BM803" i="5"/>
  <c r="BM804" i="5"/>
  <c r="BM805" i="5"/>
  <c r="BM806" i="5"/>
  <c r="BM807" i="5"/>
  <c r="BM808" i="5"/>
  <c r="BM809" i="5"/>
  <c r="BM810" i="5"/>
  <c r="BM811" i="5"/>
  <c r="BM812" i="5"/>
  <c r="BM813" i="5"/>
  <c r="BM814" i="5"/>
  <c r="BM815" i="5"/>
  <c r="BM816" i="5"/>
  <c r="BM817" i="5"/>
  <c r="BM818" i="5"/>
  <c r="BM819" i="5"/>
  <c r="BM820" i="5"/>
  <c r="BM821" i="5"/>
  <c r="BM822" i="5"/>
  <c r="BM823" i="5"/>
  <c r="BM824" i="5"/>
  <c r="BM825" i="5"/>
  <c r="BM826" i="5"/>
  <c r="BM827" i="5"/>
  <c r="BM828" i="5"/>
  <c r="BM829" i="5"/>
  <c r="BM830" i="5"/>
  <c r="BM831" i="5"/>
  <c r="BM832" i="5"/>
  <c r="BM833" i="5"/>
  <c r="BM834" i="5"/>
  <c r="BM835" i="5"/>
  <c r="BM836" i="5"/>
  <c r="BM837" i="5"/>
  <c r="BM838" i="5"/>
  <c r="BM839" i="5"/>
  <c r="BM840" i="5"/>
  <c r="BM841" i="5"/>
  <c r="BM842" i="5"/>
  <c r="BM843" i="5"/>
  <c r="BM844" i="5"/>
  <c r="BM845" i="5"/>
  <c r="BM846" i="5"/>
  <c r="BM847" i="5"/>
  <c r="BM848" i="5"/>
  <c r="BM849" i="5"/>
  <c r="BM850" i="5"/>
  <c r="BM851" i="5"/>
  <c r="BM852" i="5"/>
  <c r="BM853" i="5"/>
  <c r="BM854" i="5"/>
  <c r="BM855" i="5"/>
  <c r="BM856" i="5"/>
  <c r="BM857" i="5"/>
  <c r="BM858" i="5"/>
  <c r="BM859" i="5"/>
  <c r="BM860" i="5"/>
  <c r="BM861" i="5"/>
  <c r="BM862" i="5"/>
  <c r="BM863" i="5"/>
  <c r="BM864" i="5"/>
  <c r="BM865" i="5"/>
  <c r="BM866" i="5"/>
  <c r="BM867" i="5"/>
  <c r="BM868" i="5"/>
  <c r="BM869" i="5"/>
  <c r="BM870" i="5"/>
  <c r="BM871" i="5"/>
  <c r="BM872" i="5"/>
  <c r="BM873" i="5"/>
  <c r="BM874" i="5"/>
  <c r="BM875" i="5"/>
  <c r="BM876" i="5"/>
  <c r="BM877" i="5"/>
  <c r="BM878" i="5"/>
  <c r="BM879" i="5"/>
  <c r="BM880" i="5"/>
  <c r="BM881" i="5"/>
  <c r="BM882" i="5"/>
  <c r="BM883" i="5"/>
  <c r="BM884" i="5"/>
  <c r="BM885" i="5"/>
  <c r="BM886" i="5"/>
  <c r="BM887" i="5"/>
  <c r="BM888" i="5"/>
  <c r="BM889" i="5"/>
  <c r="BM890" i="5"/>
  <c r="BM891" i="5"/>
  <c r="BM892" i="5"/>
  <c r="BM893" i="5"/>
  <c r="BM894" i="5"/>
  <c r="BM895" i="5"/>
  <c r="BM896" i="5"/>
  <c r="BM897" i="5"/>
  <c r="BM898" i="5"/>
  <c r="BM899" i="5"/>
  <c r="BM900" i="5"/>
  <c r="BM901" i="5"/>
  <c r="BM902" i="5"/>
  <c r="BM903" i="5"/>
  <c r="BM904" i="5"/>
  <c r="BM905" i="5"/>
  <c r="BM906" i="5"/>
  <c r="BM907" i="5"/>
  <c r="BM908" i="5"/>
  <c r="BM909" i="5"/>
  <c r="BM910" i="5"/>
  <c r="BM911" i="5"/>
  <c r="BM912" i="5"/>
  <c r="BM913" i="5"/>
  <c r="BM914" i="5"/>
  <c r="BM915" i="5"/>
  <c r="BM916" i="5"/>
  <c r="BM917" i="5"/>
  <c r="BM918" i="5"/>
  <c r="BM919" i="5"/>
  <c r="BM920" i="5"/>
  <c r="BM921" i="5"/>
  <c r="BM922" i="5"/>
  <c r="BM923" i="5"/>
  <c r="BM924" i="5"/>
  <c r="BM925" i="5"/>
  <c r="BM926" i="5"/>
  <c r="BM927" i="5"/>
  <c r="BM928" i="5"/>
  <c r="BM929" i="5"/>
  <c r="BM930" i="5"/>
  <c r="BM931" i="5"/>
  <c r="BM932" i="5"/>
  <c r="BM933" i="5"/>
  <c r="BM934" i="5"/>
  <c r="BM935" i="5"/>
  <c r="BM936" i="5"/>
  <c r="BM937" i="5"/>
  <c r="BM938" i="5"/>
  <c r="BM939" i="5"/>
  <c r="BM940" i="5"/>
  <c r="BM941" i="5"/>
  <c r="BM942" i="5"/>
  <c r="BM943" i="5"/>
  <c r="BM944" i="5"/>
  <c r="BM945" i="5"/>
  <c r="BM946" i="5"/>
  <c r="BM947" i="5"/>
  <c r="BM948" i="5"/>
  <c r="BM949" i="5"/>
  <c r="BM950" i="5"/>
  <c r="BM951" i="5"/>
  <c r="BM952" i="5"/>
  <c r="BM953" i="5"/>
  <c r="BM954" i="5"/>
  <c r="BM955" i="5"/>
  <c r="BM956" i="5"/>
  <c r="BM957" i="5"/>
  <c r="BM958" i="5"/>
  <c r="BM959" i="5"/>
  <c r="BM960" i="5"/>
  <c r="BM961" i="5"/>
  <c r="BM962" i="5"/>
  <c r="BM963" i="5"/>
  <c r="BM964" i="5"/>
  <c r="BM965" i="5"/>
  <c r="BM966" i="5"/>
  <c r="BM967" i="5"/>
  <c r="BM968" i="5"/>
  <c r="BM969" i="5"/>
  <c r="BM970" i="5"/>
  <c r="BM971" i="5"/>
  <c r="BM972" i="5"/>
  <c r="BM973" i="5"/>
  <c r="BM974" i="5"/>
  <c r="BM975" i="5"/>
  <c r="BM976" i="5"/>
  <c r="BM977" i="5"/>
  <c r="BM978" i="5"/>
  <c r="BM979" i="5"/>
  <c r="BM980" i="5"/>
  <c r="BM981" i="5"/>
  <c r="BM982" i="5"/>
  <c r="BM983" i="5"/>
  <c r="BM984" i="5"/>
  <c r="BM985" i="5"/>
  <c r="BM986" i="5"/>
  <c r="BM987" i="5"/>
  <c r="BM988" i="5"/>
  <c r="BM989" i="5"/>
  <c r="BM990" i="5"/>
  <c r="BM991" i="5"/>
  <c r="BM992" i="5"/>
  <c r="BM993" i="5"/>
  <c r="BM994" i="5"/>
  <c r="BM995" i="5"/>
  <c r="BM996" i="5"/>
  <c r="BM997" i="5"/>
  <c r="BM998" i="5"/>
  <c r="BM999" i="5"/>
  <c r="BM1000" i="5"/>
  <c r="BM1001" i="5"/>
  <c r="BM1002" i="5"/>
  <c r="BM1003" i="5"/>
  <c r="BM1004" i="5"/>
  <c r="BM1005" i="5"/>
  <c r="BM1006" i="5"/>
  <c r="BM1007" i="5"/>
  <c r="BM1008" i="5"/>
  <c r="BM1009" i="5"/>
  <c r="BM1010" i="5"/>
  <c r="BM1011" i="5"/>
  <c r="BM1012" i="5"/>
  <c r="BM1013" i="5"/>
  <c r="BM1014" i="5"/>
  <c r="BM1015" i="5"/>
  <c r="BM1016" i="5"/>
  <c r="BM1017" i="5"/>
  <c r="BM1018" i="5"/>
  <c r="BM1019" i="5"/>
  <c r="BM1020" i="5"/>
  <c r="BM1021" i="5"/>
  <c r="BM1022" i="5"/>
  <c r="BM1023" i="5"/>
  <c r="BM1024" i="5"/>
  <c r="BM1025" i="5"/>
  <c r="BM1026" i="5"/>
  <c r="BM1027" i="5"/>
  <c r="BM1028" i="5"/>
  <c r="BM1029" i="5"/>
  <c r="BM1030" i="5"/>
  <c r="BM1031" i="5"/>
  <c r="BM1032" i="5"/>
  <c r="BM1033" i="5"/>
  <c r="BM1034" i="5"/>
  <c r="BM1035" i="5"/>
  <c r="BM1036" i="5"/>
  <c r="BM1037" i="5"/>
  <c r="BM1038" i="5"/>
  <c r="BM1039" i="5"/>
  <c r="BM1040" i="5"/>
  <c r="BM1041" i="5"/>
  <c r="BM1042" i="5"/>
  <c r="BM1043" i="5"/>
  <c r="BM1044" i="5"/>
  <c r="BM13" i="5"/>
  <c r="BM12" i="5"/>
  <c r="A10" i="4"/>
  <c r="A11" i="4"/>
  <c r="A12" i="4"/>
  <c r="A13" i="4"/>
  <c r="A14" i="4"/>
  <c r="A15" i="4"/>
  <c r="A16" i="4"/>
  <c r="A17" i="4"/>
  <c r="B17" i="4"/>
  <c r="A18" i="4"/>
  <c r="A19" i="4"/>
  <c r="A20" i="4"/>
  <c r="A21" i="4"/>
  <c r="A22" i="4"/>
  <c r="B22" i="4"/>
  <c r="AM11" i="5"/>
  <c r="AM13" i="5"/>
  <c r="AM14" i="5"/>
  <c r="AN11" i="5"/>
  <c r="AN13" i="5"/>
  <c r="AN14" i="5"/>
  <c r="AM15" i="5"/>
  <c r="AN15" i="5"/>
  <c r="AM16" i="5"/>
  <c r="AN16" i="5"/>
  <c r="AM17" i="5"/>
  <c r="AN17" i="5"/>
  <c r="AM18" i="5"/>
  <c r="AN18" i="5"/>
  <c r="AM19" i="5"/>
  <c r="AN19" i="5"/>
  <c r="AM20" i="5"/>
  <c r="AN20" i="5"/>
  <c r="AM21" i="5"/>
  <c r="AN21" i="5"/>
  <c r="AM22" i="5"/>
  <c r="AN22" i="5"/>
  <c r="AM23" i="5"/>
  <c r="AN23" i="5"/>
  <c r="AM24" i="5"/>
  <c r="AN24" i="5"/>
  <c r="AM25" i="5"/>
  <c r="AN25" i="5"/>
  <c r="AM26" i="5"/>
  <c r="AN26" i="5"/>
  <c r="AM27" i="5"/>
  <c r="AN27" i="5"/>
  <c r="AM28" i="5"/>
  <c r="AN28" i="5"/>
  <c r="AM29" i="5"/>
  <c r="AN29" i="5"/>
  <c r="AM30" i="5"/>
  <c r="AN30" i="5"/>
  <c r="AM31" i="5"/>
  <c r="AN31" i="5"/>
  <c r="AM32" i="5"/>
  <c r="AN32" i="5"/>
  <c r="AM33" i="5"/>
  <c r="AN33" i="5"/>
  <c r="AM34" i="5"/>
  <c r="AN34" i="5"/>
  <c r="AM35" i="5"/>
  <c r="AN35" i="5"/>
  <c r="AM36" i="5"/>
  <c r="AN36" i="5"/>
  <c r="AM37" i="5"/>
  <c r="AN37" i="5"/>
  <c r="AM38" i="5"/>
  <c r="AN38" i="5"/>
  <c r="AM39" i="5"/>
  <c r="AN39" i="5"/>
  <c r="AM40" i="5"/>
  <c r="AN40" i="5"/>
  <c r="AM41" i="5"/>
  <c r="AN41" i="5"/>
  <c r="AM42" i="5"/>
  <c r="AN42" i="5"/>
  <c r="AM43" i="5"/>
  <c r="AN43" i="5"/>
  <c r="AM44" i="5"/>
  <c r="AN44" i="5"/>
  <c r="AM45" i="5"/>
  <c r="AN45" i="5"/>
  <c r="AM46" i="5"/>
  <c r="AN46" i="5"/>
  <c r="AM47" i="5"/>
  <c r="AN47" i="5"/>
  <c r="AM48" i="5"/>
  <c r="AN48" i="5"/>
  <c r="AM49" i="5"/>
  <c r="AN49" i="5"/>
  <c r="AM50" i="5"/>
  <c r="AN50" i="5"/>
  <c r="AM51" i="5"/>
  <c r="AN51" i="5"/>
  <c r="AM52" i="5"/>
  <c r="AN52" i="5"/>
  <c r="AM53" i="5"/>
  <c r="AN53" i="5"/>
  <c r="AM54" i="5"/>
  <c r="AN54" i="5"/>
  <c r="AM55" i="5"/>
  <c r="AN55" i="5"/>
  <c r="AM56" i="5"/>
  <c r="AN56" i="5"/>
  <c r="AM57" i="5"/>
  <c r="AN57" i="5"/>
  <c r="AM58" i="5"/>
  <c r="AN58" i="5"/>
  <c r="AM59" i="5"/>
  <c r="AN59" i="5"/>
  <c r="AM60" i="5"/>
  <c r="AN60" i="5"/>
  <c r="AM61" i="5"/>
  <c r="AN61" i="5"/>
  <c r="AM62" i="5"/>
  <c r="AN62" i="5"/>
  <c r="AM63" i="5"/>
  <c r="AN63" i="5"/>
  <c r="AM64" i="5"/>
  <c r="AN64" i="5"/>
  <c r="AM65" i="5"/>
  <c r="AN65" i="5"/>
  <c r="AM66" i="5"/>
  <c r="AN66" i="5"/>
  <c r="AM67" i="5"/>
  <c r="AN67" i="5"/>
  <c r="AM68" i="5"/>
  <c r="AN68" i="5"/>
  <c r="AM69" i="5"/>
  <c r="AN69" i="5"/>
  <c r="AM70" i="5"/>
  <c r="AN70" i="5"/>
  <c r="AM71" i="5"/>
  <c r="AN71" i="5"/>
  <c r="AM72" i="5"/>
  <c r="AN72" i="5"/>
  <c r="AM73" i="5"/>
  <c r="AN73" i="5"/>
  <c r="AM74" i="5"/>
  <c r="AN74" i="5"/>
  <c r="AM75" i="5"/>
  <c r="AN75" i="5"/>
  <c r="AM76" i="5"/>
  <c r="AN76" i="5"/>
  <c r="AM77" i="5"/>
  <c r="AN77" i="5"/>
  <c r="AM78" i="5"/>
  <c r="AN78" i="5"/>
  <c r="AM79" i="5"/>
  <c r="AN79" i="5"/>
  <c r="AM80" i="5"/>
  <c r="AN80" i="5"/>
  <c r="AM81" i="5"/>
  <c r="AN81" i="5"/>
  <c r="AM82" i="5"/>
  <c r="AN82" i="5"/>
  <c r="AM83" i="5"/>
  <c r="AN83" i="5"/>
  <c r="AM84" i="5"/>
  <c r="AN84" i="5"/>
  <c r="AM85" i="5"/>
  <c r="AN85" i="5"/>
  <c r="AM86" i="5"/>
  <c r="AN86" i="5"/>
  <c r="AM87" i="5"/>
  <c r="AN87" i="5"/>
  <c r="AM88" i="5"/>
  <c r="AN88" i="5"/>
  <c r="AM89" i="5"/>
  <c r="AN89" i="5"/>
  <c r="AM90" i="5"/>
  <c r="AN90" i="5"/>
  <c r="AM91" i="5"/>
  <c r="AN91" i="5"/>
  <c r="AM92" i="5"/>
  <c r="AN92" i="5"/>
  <c r="AM93" i="5"/>
  <c r="AN93" i="5"/>
  <c r="AM94" i="5"/>
  <c r="AN94" i="5"/>
  <c r="AM95" i="5"/>
  <c r="AN95" i="5"/>
  <c r="AM96" i="5"/>
  <c r="AN96" i="5"/>
  <c r="AM97" i="5"/>
  <c r="AN97" i="5"/>
  <c r="AM98" i="5"/>
  <c r="AN98" i="5"/>
  <c r="AM99" i="5"/>
  <c r="AN99" i="5"/>
  <c r="AM100" i="5"/>
  <c r="AN100" i="5"/>
  <c r="AM101" i="5"/>
  <c r="AN101" i="5"/>
  <c r="AM102" i="5"/>
  <c r="AN102" i="5"/>
  <c r="AM103" i="5"/>
  <c r="AN103" i="5"/>
  <c r="AM104" i="5"/>
  <c r="AN104" i="5"/>
  <c r="AM105" i="5"/>
  <c r="AN105" i="5"/>
  <c r="AM106" i="5"/>
  <c r="AN106" i="5"/>
  <c r="AM107" i="5"/>
  <c r="AN107" i="5"/>
  <c r="AM108" i="5"/>
  <c r="AN108" i="5"/>
  <c r="AM109" i="5"/>
  <c r="AN109" i="5"/>
  <c r="AM110" i="5"/>
  <c r="AN110" i="5"/>
  <c r="AM111" i="5"/>
  <c r="AN111" i="5"/>
  <c r="AM112" i="5"/>
  <c r="AN112" i="5"/>
  <c r="AM113" i="5"/>
  <c r="AN113" i="5"/>
  <c r="AM114" i="5"/>
  <c r="AN114" i="5"/>
  <c r="AM115" i="5"/>
  <c r="AN115" i="5"/>
  <c r="AM116" i="5"/>
  <c r="AN116" i="5"/>
  <c r="AM117" i="5"/>
  <c r="AN117" i="5"/>
  <c r="AM118" i="5"/>
  <c r="AN118" i="5"/>
  <c r="AM119" i="5"/>
  <c r="AN119" i="5"/>
  <c r="AM120" i="5"/>
  <c r="AN120" i="5"/>
  <c r="AM121" i="5"/>
  <c r="AN121" i="5"/>
  <c r="AM122" i="5"/>
  <c r="AN122" i="5"/>
  <c r="AM123" i="5"/>
  <c r="AN123" i="5"/>
  <c r="AM124" i="5"/>
  <c r="AN124" i="5"/>
  <c r="AM125" i="5"/>
  <c r="AN125" i="5"/>
  <c r="AM126" i="5"/>
  <c r="AN126" i="5"/>
  <c r="AM127" i="5"/>
  <c r="AN127" i="5"/>
  <c r="AM128" i="5"/>
  <c r="AN128" i="5"/>
  <c r="AM129" i="5"/>
  <c r="AN129" i="5"/>
  <c r="AM130" i="5"/>
  <c r="AN130" i="5"/>
  <c r="AM131" i="5"/>
  <c r="AN131" i="5"/>
  <c r="AM132" i="5"/>
  <c r="AN132" i="5"/>
  <c r="AM133" i="5"/>
  <c r="AN133" i="5"/>
  <c r="AM134" i="5"/>
  <c r="AN134" i="5"/>
  <c r="AM135" i="5"/>
  <c r="AN135" i="5"/>
  <c r="AM136" i="5"/>
  <c r="AN136" i="5"/>
  <c r="AM137" i="5"/>
  <c r="AN137" i="5"/>
  <c r="AM138" i="5"/>
  <c r="AN138" i="5"/>
  <c r="AM139" i="5"/>
  <c r="AN139" i="5"/>
  <c r="AM140" i="5"/>
  <c r="AN140" i="5"/>
  <c r="AM141" i="5"/>
  <c r="AN141" i="5"/>
  <c r="AM142" i="5"/>
  <c r="AN142" i="5"/>
  <c r="AM143" i="5"/>
  <c r="AN143" i="5"/>
  <c r="AM144" i="5"/>
  <c r="AN144" i="5"/>
  <c r="AM145" i="5"/>
  <c r="AN145" i="5"/>
  <c r="AM146" i="5"/>
  <c r="AN146" i="5"/>
  <c r="AM147" i="5"/>
  <c r="AN147" i="5"/>
  <c r="AM148" i="5"/>
  <c r="AN148" i="5"/>
  <c r="AM149" i="5"/>
  <c r="AN149" i="5"/>
  <c r="AM150" i="5"/>
  <c r="AN150" i="5"/>
  <c r="AM151" i="5"/>
  <c r="AN151" i="5"/>
  <c r="AM152" i="5"/>
  <c r="AN152" i="5"/>
  <c r="AM153" i="5"/>
  <c r="AN153" i="5"/>
  <c r="AM154" i="5"/>
  <c r="AN154" i="5"/>
  <c r="AM155" i="5"/>
  <c r="AN155" i="5"/>
  <c r="AM156" i="5"/>
  <c r="AN156" i="5"/>
  <c r="AM157" i="5"/>
  <c r="AN157" i="5"/>
  <c r="AM158" i="5"/>
  <c r="AN158" i="5"/>
  <c r="AM159" i="5"/>
  <c r="AN159" i="5"/>
  <c r="AM160" i="5"/>
  <c r="AN160" i="5"/>
  <c r="AM161" i="5"/>
  <c r="AN161" i="5"/>
  <c r="AM162" i="5"/>
  <c r="AN162" i="5"/>
  <c r="AM163" i="5"/>
  <c r="AN163" i="5"/>
  <c r="AM164" i="5"/>
  <c r="AN164" i="5"/>
  <c r="AM165" i="5"/>
  <c r="AN165" i="5"/>
  <c r="AM166" i="5"/>
  <c r="AN166" i="5"/>
  <c r="AM167" i="5"/>
  <c r="AN167" i="5"/>
  <c r="AM168" i="5"/>
  <c r="AN168" i="5"/>
  <c r="AM169" i="5"/>
  <c r="AN169" i="5"/>
  <c r="AM170" i="5"/>
  <c r="AN170" i="5"/>
  <c r="AM171" i="5"/>
  <c r="AN171" i="5"/>
  <c r="AM172" i="5"/>
  <c r="AN172" i="5"/>
  <c r="AM173" i="5"/>
  <c r="AN173" i="5"/>
  <c r="AM174" i="5"/>
  <c r="AN174" i="5"/>
  <c r="AM175" i="5"/>
  <c r="AN175" i="5"/>
  <c r="AM176" i="5"/>
  <c r="AN176" i="5"/>
  <c r="AM177" i="5"/>
  <c r="AN177" i="5"/>
  <c r="AM178" i="5"/>
  <c r="AN178" i="5"/>
  <c r="AM179" i="5"/>
  <c r="AN179" i="5"/>
  <c r="AM180" i="5"/>
  <c r="AN180" i="5"/>
  <c r="AM181" i="5"/>
  <c r="AN181" i="5"/>
  <c r="AM182" i="5"/>
  <c r="AN182" i="5"/>
  <c r="AM183" i="5"/>
  <c r="AN183" i="5"/>
  <c r="AM184" i="5"/>
  <c r="AN184" i="5"/>
  <c r="AM185" i="5"/>
  <c r="AN185" i="5"/>
  <c r="AM186" i="5"/>
  <c r="AN186" i="5"/>
  <c r="AM187" i="5"/>
  <c r="AN187" i="5"/>
  <c r="AM188" i="5"/>
  <c r="AN188" i="5"/>
  <c r="AM189" i="5"/>
  <c r="AN189" i="5"/>
  <c r="AM190" i="5"/>
  <c r="AN190" i="5"/>
  <c r="AM191" i="5"/>
  <c r="AN191" i="5"/>
  <c r="AM192" i="5"/>
  <c r="AN192" i="5"/>
  <c r="AM193" i="5"/>
  <c r="AN193" i="5"/>
  <c r="AM194" i="5"/>
  <c r="AN194" i="5"/>
  <c r="AM195" i="5"/>
  <c r="AN195" i="5"/>
  <c r="AM196" i="5"/>
  <c r="AN196" i="5"/>
  <c r="AM197" i="5"/>
  <c r="AN197" i="5"/>
  <c r="AM198" i="5"/>
  <c r="AN198" i="5"/>
  <c r="AM199" i="5"/>
  <c r="AN199" i="5"/>
  <c r="AM200" i="5"/>
  <c r="AN200" i="5"/>
  <c r="AM201" i="5"/>
  <c r="AN201" i="5"/>
  <c r="AM202" i="5"/>
  <c r="AN202" i="5"/>
  <c r="AM203" i="5"/>
  <c r="AN203" i="5"/>
  <c r="AM204" i="5"/>
  <c r="AN204" i="5"/>
  <c r="AM205" i="5"/>
  <c r="AN205" i="5"/>
  <c r="AM206" i="5"/>
  <c r="AN206" i="5"/>
  <c r="AM207" i="5"/>
  <c r="AN207" i="5"/>
  <c r="AM208" i="5"/>
  <c r="AN208" i="5"/>
  <c r="AM209" i="5"/>
  <c r="AN209" i="5"/>
  <c r="AM210" i="5"/>
  <c r="AN210" i="5"/>
  <c r="AM211" i="5"/>
  <c r="AN211" i="5"/>
  <c r="AM212" i="5"/>
  <c r="AN212" i="5"/>
  <c r="AM213" i="5"/>
  <c r="AN213" i="5"/>
  <c r="AM214" i="5"/>
  <c r="AN214" i="5"/>
  <c r="AM215" i="5"/>
  <c r="AN215" i="5"/>
  <c r="AM216" i="5"/>
  <c r="AN216" i="5"/>
  <c r="AM217" i="5"/>
  <c r="AN217" i="5"/>
  <c r="AM218" i="5"/>
  <c r="AN218" i="5"/>
  <c r="AM219" i="5"/>
  <c r="AN219" i="5"/>
  <c r="AM220" i="5"/>
  <c r="AN220" i="5"/>
  <c r="AM221" i="5"/>
  <c r="AN221" i="5"/>
  <c r="AM222" i="5"/>
  <c r="AN222" i="5"/>
  <c r="AM223" i="5"/>
  <c r="AN223" i="5"/>
  <c r="AM224" i="5"/>
  <c r="AN224" i="5"/>
  <c r="AM225" i="5"/>
  <c r="AN225" i="5"/>
  <c r="AM226" i="5"/>
  <c r="AN226" i="5"/>
  <c r="AM227" i="5"/>
  <c r="AN227" i="5"/>
  <c r="AM228" i="5"/>
  <c r="AN228" i="5"/>
  <c r="AM229" i="5"/>
  <c r="AN229" i="5"/>
  <c r="AM230" i="5"/>
  <c r="AN230" i="5"/>
  <c r="AM231" i="5"/>
  <c r="AN231" i="5"/>
  <c r="AM232" i="5"/>
  <c r="AN232" i="5"/>
  <c r="AM233" i="5"/>
  <c r="AN233" i="5"/>
  <c r="AM234" i="5"/>
  <c r="AN234" i="5"/>
  <c r="AM235" i="5"/>
  <c r="AN235" i="5"/>
  <c r="AM236" i="5"/>
  <c r="AN236" i="5"/>
  <c r="AM237" i="5"/>
  <c r="AN237" i="5"/>
  <c r="AM238" i="5"/>
  <c r="AN238" i="5"/>
  <c r="AM239" i="5"/>
  <c r="AN239" i="5"/>
  <c r="AM240" i="5"/>
  <c r="AN240" i="5"/>
  <c r="AM241" i="5"/>
  <c r="AN241" i="5"/>
  <c r="AM242" i="5"/>
  <c r="AN242" i="5"/>
  <c r="AM243" i="5"/>
  <c r="AN243" i="5"/>
  <c r="AM244" i="5"/>
  <c r="AN244" i="5"/>
  <c r="AM245" i="5"/>
  <c r="AN245" i="5"/>
  <c r="AM246" i="5"/>
  <c r="AN246" i="5"/>
  <c r="AM247" i="5"/>
  <c r="AN247" i="5"/>
  <c r="AM248" i="5"/>
  <c r="AN248" i="5"/>
  <c r="AM249" i="5"/>
  <c r="AN249" i="5"/>
  <c r="AM250" i="5"/>
  <c r="AN250" i="5"/>
  <c r="AM251" i="5"/>
  <c r="AN251" i="5"/>
  <c r="AM252" i="5"/>
  <c r="AN252" i="5"/>
  <c r="AM253" i="5"/>
  <c r="AN253" i="5"/>
  <c r="AM254" i="5"/>
  <c r="AN254" i="5"/>
  <c r="AM255" i="5"/>
  <c r="AN255" i="5"/>
  <c r="AM256" i="5"/>
  <c r="AN256" i="5"/>
  <c r="AM257" i="5"/>
  <c r="AN257" i="5"/>
  <c r="AM258" i="5"/>
  <c r="AN258" i="5"/>
  <c r="AM259" i="5"/>
  <c r="AN259" i="5"/>
  <c r="AM260" i="5"/>
  <c r="AN260" i="5"/>
  <c r="AM261" i="5"/>
  <c r="AN261" i="5"/>
  <c r="AM262" i="5"/>
  <c r="AN262" i="5"/>
  <c r="AM263" i="5"/>
  <c r="AN263" i="5"/>
  <c r="AM264" i="5"/>
  <c r="AN264" i="5"/>
  <c r="AM265" i="5"/>
  <c r="AN265" i="5"/>
  <c r="AM266" i="5"/>
  <c r="AN266" i="5"/>
  <c r="AM267" i="5"/>
  <c r="AN267" i="5"/>
  <c r="AM268" i="5"/>
  <c r="AN268" i="5"/>
  <c r="AM269" i="5"/>
  <c r="AN269" i="5"/>
  <c r="AM270" i="5"/>
  <c r="AN270" i="5"/>
  <c r="AM271" i="5"/>
  <c r="AN271" i="5"/>
  <c r="AM272" i="5"/>
  <c r="AN272" i="5"/>
  <c r="AM273" i="5"/>
  <c r="AN273" i="5"/>
  <c r="AM274" i="5"/>
  <c r="AN274" i="5"/>
  <c r="AM275" i="5"/>
  <c r="AN275" i="5"/>
  <c r="AM276" i="5"/>
  <c r="AN276" i="5"/>
  <c r="AM277" i="5"/>
  <c r="AN277" i="5"/>
  <c r="AM278" i="5"/>
  <c r="AN278" i="5"/>
  <c r="AM279" i="5"/>
  <c r="AN279" i="5"/>
  <c r="AM280" i="5"/>
  <c r="AN280" i="5"/>
  <c r="AM281" i="5"/>
  <c r="AN281" i="5"/>
  <c r="AM282" i="5"/>
  <c r="AN282" i="5"/>
  <c r="AM283" i="5"/>
  <c r="AN283" i="5"/>
  <c r="AM284" i="5"/>
  <c r="AN284" i="5"/>
  <c r="AM285" i="5"/>
  <c r="AN285" i="5"/>
  <c r="AM286" i="5"/>
  <c r="AN286" i="5"/>
  <c r="AM287" i="5"/>
  <c r="AN287" i="5"/>
  <c r="AM288" i="5"/>
  <c r="AN288" i="5"/>
  <c r="AM289" i="5"/>
  <c r="AN289" i="5"/>
  <c r="AM290" i="5"/>
  <c r="AN290" i="5"/>
  <c r="AM291" i="5"/>
  <c r="AN291" i="5"/>
  <c r="AM292" i="5"/>
  <c r="AN292" i="5"/>
  <c r="AM293" i="5"/>
  <c r="AN293" i="5"/>
  <c r="AM294" i="5"/>
  <c r="AN294" i="5"/>
  <c r="AM295" i="5"/>
  <c r="AN295" i="5"/>
  <c r="AM296" i="5"/>
  <c r="AN296" i="5"/>
  <c r="AM297" i="5"/>
  <c r="AN297" i="5"/>
  <c r="AM298" i="5"/>
  <c r="AN298" i="5"/>
  <c r="AM299" i="5"/>
  <c r="AN299" i="5"/>
  <c r="AM300" i="5"/>
  <c r="AN300" i="5"/>
  <c r="AM301" i="5"/>
  <c r="AN301" i="5"/>
  <c r="AM302" i="5"/>
  <c r="AN302" i="5"/>
  <c r="AM303" i="5"/>
  <c r="AN303" i="5"/>
  <c r="AM304" i="5"/>
  <c r="AN304" i="5"/>
  <c r="AM305" i="5"/>
  <c r="AN305" i="5"/>
  <c r="AM306" i="5"/>
  <c r="AN306" i="5"/>
  <c r="AM307" i="5"/>
  <c r="AN307" i="5"/>
  <c r="AM308" i="5"/>
  <c r="AN308" i="5"/>
  <c r="AM309" i="5"/>
  <c r="AN309" i="5"/>
  <c r="AM310" i="5"/>
  <c r="AN310" i="5"/>
  <c r="AM311" i="5"/>
  <c r="AN311" i="5"/>
  <c r="AM312" i="5"/>
  <c r="AN312" i="5"/>
  <c r="AM313" i="5"/>
  <c r="AN313" i="5"/>
  <c r="AM314" i="5"/>
  <c r="AN314" i="5"/>
  <c r="AM315" i="5"/>
  <c r="AN315" i="5"/>
  <c r="AM316" i="5"/>
  <c r="AN316" i="5"/>
  <c r="AM317" i="5"/>
  <c r="AN317" i="5"/>
  <c r="AM318" i="5"/>
  <c r="AN318" i="5"/>
  <c r="AM319" i="5"/>
  <c r="AN319" i="5"/>
  <c r="AM320" i="5"/>
  <c r="AN320" i="5"/>
  <c r="AM321" i="5"/>
  <c r="AN321" i="5"/>
  <c r="AM322" i="5"/>
  <c r="AN322" i="5"/>
  <c r="AM323" i="5"/>
  <c r="AN323" i="5"/>
  <c r="AM324" i="5"/>
  <c r="AN324" i="5"/>
  <c r="AM325" i="5"/>
  <c r="AN325" i="5"/>
  <c r="AM326" i="5"/>
  <c r="AN326" i="5"/>
  <c r="AM327" i="5"/>
  <c r="AN327" i="5"/>
  <c r="AM328" i="5"/>
  <c r="AN328" i="5"/>
  <c r="AM329" i="5"/>
  <c r="AN329" i="5"/>
  <c r="AM330" i="5"/>
  <c r="AN330" i="5"/>
  <c r="AM331" i="5"/>
  <c r="AN331" i="5"/>
  <c r="AM332" i="5"/>
  <c r="AN332" i="5"/>
  <c r="AM333" i="5"/>
  <c r="AN333" i="5"/>
  <c r="AM334" i="5"/>
  <c r="AN334" i="5"/>
  <c r="AM335" i="5"/>
  <c r="AN335" i="5"/>
  <c r="AM336" i="5"/>
  <c r="AN336" i="5"/>
  <c r="AM337" i="5"/>
  <c r="AN337" i="5"/>
  <c r="AM338" i="5"/>
  <c r="AN338" i="5"/>
  <c r="AM339" i="5"/>
  <c r="AN339" i="5"/>
  <c r="AM340" i="5"/>
  <c r="AN340" i="5"/>
  <c r="AM341" i="5"/>
  <c r="AN341" i="5"/>
  <c r="AM342" i="5"/>
  <c r="AN342" i="5"/>
  <c r="AM343" i="5"/>
  <c r="AN343" i="5"/>
  <c r="AM344" i="5"/>
  <c r="AN344" i="5"/>
  <c r="AM345" i="5"/>
  <c r="AN345" i="5"/>
  <c r="AM346" i="5"/>
  <c r="AN346" i="5"/>
  <c r="AM347" i="5"/>
  <c r="AN347" i="5"/>
  <c r="AM348" i="5"/>
  <c r="AN348" i="5"/>
  <c r="AM349" i="5"/>
  <c r="AN349" i="5"/>
  <c r="AM350" i="5"/>
  <c r="AN350" i="5"/>
  <c r="AM351" i="5"/>
  <c r="AN351" i="5"/>
  <c r="AM352" i="5"/>
  <c r="AN352" i="5"/>
  <c r="AM353" i="5"/>
  <c r="AN353" i="5"/>
  <c r="AM354" i="5"/>
  <c r="AN354" i="5"/>
  <c r="AM355" i="5"/>
  <c r="AN355" i="5"/>
  <c r="AM356" i="5"/>
  <c r="AN356" i="5"/>
  <c r="AM357" i="5"/>
  <c r="AN357" i="5"/>
  <c r="AM358" i="5"/>
  <c r="AN358" i="5"/>
  <c r="AM359" i="5"/>
  <c r="AN359" i="5"/>
  <c r="AM360" i="5"/>
  <c r="AN360" i="5"/>
  <c r="AM361" i="5"/>
  <c r="AN361" i="5"/>
  <c r="AM362" i="5"/>
  <c r="AN362" i="5"/>
  <c r="AM363" i="5"/>
  <c r="AN363" i="5"/>
  <c r="AM364" i="5"/>
  <c r="AN364" i="5"/>
  <c r="AM365" i="5"/>
  <c r="AN365" i="5"/>
  <c r="AM366" i="5"/>
  <c r="AN366" i="5"/>
  <c r="AM367" i="5"/>
  <c r="AN367" i="5"/>
  <c r="AM368" i="5"/>
  <c r="AN368" i="5"/>
  <c r="AM369" i="5"/>
  <c r="AN369" i="5"/>
  <c r="AM370" i="5"/>
  <c r="AN370" i="5"/>
  <c r="AM371" i="5"/>
  <c r="AN371" i="5"/>
  <c r="AM372" i="5"/>
  <c r="AN372" i="5"/>
  <c r="AM373" i="5"/>
  <c r="AN373" i="5"/>
  <c r="AM374" i="5"/>
  <c r="AN374" i="5"/>
  <c r="AM375" i="5"/>
  <c r="AN375" i="5"/>
  <c r="AM376" i="5"/>
  <c r="AN376" i="5"/>
  <c r="AM377" i="5"/>
  <c r="AN377" i="5"/>
  <c r="AM378" i="5"/>
  <c r="AN378" i="5"/>
  <c r="AM379" i="5"/>
  <c r="AN379" i="5"/>
  <c r="AM380" i="5"/>
  <c r="AN380" i="5"/>
  <c r="AM381" i="5"/>
  <c r="AN381" i="5"/>
  <c r="AM382" i="5"/>
  <c r="AN382" i="5"/>
  <c r="AM383" i="5"/>
  <c r="AN383" i="5"/>
  <c r="AM384" i="5"/>
  <c r="AN384" i="5"/>
  <c r="AM385" i="5"/>
  <c r="AN385" i="5"/>
  <c r="AM386" i="5"/>
  <c r="AN386" i="5"/>
  <c r="AM387" i="5"/>
  <c r="AN387" i="5"/>
  <c r="AM388" i="5"/>
  <c r="AN388" i="5"/>
  <c r="AM389" i="5"/>
  <c r="AN389" i="5"/>
  <c r="AM390" i="5"/>
  <c r="AN390" i="5"/>
  <c r="AM391" i="5"/>
  <c r="AN391" i="5"/>
  <c r="AM392" i="5"/>
  <c r="AN392" i="5"/>
  <c r="AM393" i="5"/>
  <c r="AN393" i="5"/>
  <c r="AM394" i="5"/>
  <c r="AN394" i="5"/>
  <c r="AM395" i="5"/>
  <c r="AN395" i="5"/>
  <c r="AM396" i="5"/>
  <c r="AN396" i="5"/>
  <c r="AM397" i="5"/>
  <c r="AN397" i="5"/>
  <c r="AM398" i="5"/>
  <c r="AN398" i="5"/>
  <c r="AM399" i="5"/>
  <c r="AN399" i="5"/>
  <c r="AM400" i="5"/>
  <c r="AN400" i="5"/>
  <c r="AM401" i="5"/>
  <c r="AN401" i="5"/>
  <c r="AM402" i="5"/>
  <c r="AN402" i="5"/>
  <c r="AM403" i="5"/>
  <c r="AN403" i="5"/>
  <c r="AM404" i="5"/>
  <c r="AN404" i="5"/>
  <c r="AM405" i="5"/>
  <c r="AN405" i="5"/>
  <c r="AM406" i="5"/>
  <c r="AN406" i="5"/>
  <c r="AM407" i="5"/>
  <c r="AN407" i="5"/>
  <c r="AM408" i="5"/>
  <c r="AN408" i="5"/>
  <c r="AM409" i="5"/>
  <c r="AN409" i="5"/>
  <c r="AM410" i="5"/>
  <c r="AN410" i="5"/>
  <c r="AM411" i="5"/>
  <c r="AN411" i="5"/>
  <c r="AM412" i="5"/>
  <c r="AN412" i="5"/>
  <c r="AM413" i="5"/>
  <c r="AN413" i="5"/>
  <c r="AM414" i="5"/>
  <c r="AN414" i="5"/>
  <c r="AM415" i="5"/>
  <c r="AN415" i="5"/>
  <c r="AM416" i="5"/>
  <c r="AN416" i="5"/>
  <c r="AM417" i="5"/>
  <c r="AN417" i="5"/>
  <c r="AM418" i="5"/>
  <c r="AN418" i="5"/>
  <c r="AM419" i="5"/>
  <c r="AN419" i="5"/>
  <c r="AM420" i="5"/>
  <c r="AN420" i="5"/>
  <c r="AM421" i="5"/>
  <c r="AN421" i="5"/>
  <c r="AM422" i="5"/>
  <c r="AN422" i="5"/>
  <c r="AM423" i="5"/>
  <c r="AN423" i="5"/>
  <c r="AM424" i="5"/>
  <c r="AN424" i="5"/>
  <c r="AM425" i="5"/>
  <c r="AN425" i="5"/>
  <c r="AM426" i="5"/>
  <c r="AN426" i="5"/>
  <c r="AM427" i="5"/>
  <c r="AN427" i="5"/>
  <c r="AM428" i="5"/>
  <c r="AN428" i="5"/>
  <c r="AM429" i="5"/>
  <c r="AN429" i="5"/>
  <c r="AM430" i="5"/>
  <c r="AN430" i="5"/>
  <c r="AM431" i="5"/>
  <c r="AN431" i="5"/>
  <c r="AM432" i="5"/>
  <c r="AN432" i="5"/>
  <c r="AM433" i="5"/>
  <c r="AN433" i="5"/>
  <c r="AM434" i="5"/>
  <c r="AN434" i="5"/>
  <c r="AM435" i="5"/>
  <c r="AN435" i="5"/>
  <c r="AM436" i="5"/>
  <c r="AN436" i="5"/>
  <c r="AM437" i="5"/>
  <c r="AN437" i="5"/>
  <c r="AM438" i="5"/>
  <c r="AN438" i="5"/>
  <c r="AM439" i="5"/>
  <c r="AN439" i="5"/>
  <c r="AM440" i="5"/>
  <c r="AN440" i="5"/>
  <c r="AM441" i="5"/>
  <c r="AN441" i="5"/>
  <c r="AM442" i="5"/>
  <c r="AN442" i="5"/>
  <c r="AM443" i="5"/>
  <c r="AN443" i="5"/>
  <c r="AM444" i="5"/>
  <c r="AN444" i="5"/>
  <c r="AM445" i="5"/>
  <c r="AN445" i="5"/>
  <c r="AM446" i="5"/>
  <c r="AN446" i="5"/>
  <c r="AM447" i="5"/>
  <c r="AN447" i="5"/>
  <c r="AM448" i="5"/>
  <c r="AN448" i="5"/>
  <c r="AM449" i="5"/>
  <c r="AN449" i="5"/>
  <c r="AM450" i="5"/>
  <c r="AN450" i="5"/>
  <c r="AM451" i="5"/>
  <c r="AN451" i="5"/>
  <c r="AM452" i="5"/>
  <c r="AN452" i="5"/>
  <c r="AM453" i="5"/>
  <c r="AN453" i="5"/>
  <c r="AM454" i="5"/>
  <c r="AN454" i="5"/>
  <c r="AM455" i="5"/>
  <c r="AN455" i="5"/>
  <c r="AM456" i="5"/>
  <c r="AN456" i="5"/>
  <c r="AM457" i="5"/>
  <c r="AN457" i="5"/>
  <c r="AM458" i="5"/>
  <c r="AN458" i="5"/>
  <c r="AM459" i="5"/>
  <c r="AN459" i="5"/>
  <c r="AM460" i="5"/>
  <c r="AN460" i="5"/>
  <c r="AM461" i="5"/>
  <c r="AN461" i="5"/>
  <c r="AM462" i="5"/>
  <c r="AN462" i="5"/>
  <c r="AM463" i="5"/>
  <c r="AN463" i="5"/>
  <c r="AM464" i="5"/>
  <c r="AN464" i="5"/>
  <c r="AM465" i="5"/>
  <c r="AN465" i="5"/>
  <c r="AM466" i="5"/>
  <c r="AN466" i="5"/>
  <c r="AM467" i="5"/>
  <c r="AN467" i="5"/>
  <c r="AM468" i="5"/>
  <c r="AN468" i="5"/>
  <c r="AM469" i="5"/>
  <c r="AN469" i="5"/>
  <c r="AM470" i="5"/>
  <c r="AN470" i="5"/>
  <c r="AM471" i="5"/>
  <c r="AN471" i="5"/>
  <c r="AM472" i="5"/>
  <c r="AN472" i="5"/>
  <c r="AM473" i="5"/>
  <c r="AN473" i="5"/>
  <c r="AM474" i="5"/>
  <c r="AN474" i="5"/>
  <c r="AM475" i="5"/>
  <c r="AN475" i="5"/>
  <c r="AM476" i="5"/>
  <c r="AN476" i="5"/>
  <c r="AM477" i="5"/>
  <c r="AN477" i="5"/>
  <c r="AM478" i="5"/>
  <c r="AN478" i="5"/>
  <c r="AM479" i="5"/>
  <c r="AN479" i="5"/>
  <c r="AM480" i="5"/>
  <c r="AN480" i="5"/>
  <c r="AM481" i="5"/>
  <c r="AN481" i="5"/>
  <c r="AM482" i="5"/>
  <c r="AN482" i="5"/>
  <c r="AM483" i="5"/>
  <c r="AN483" i="5"/>
  <c r="AM484" i="5"/>
  <c r="AN484" i="5"/>
  <c r="AM485" i="5"/>
  <c r="AN485" i="5"/>
  <c r="AM486" i="5"/>
  <c r="AN486" i="5"/>
  <c r="AM487" i="5"/>
  <c r="AN487" i="5"/>
  <c r="AM488" i="5"/>
  <c r="AN488" i="5"/>
  <c r="AM489" i="5"/>
  <c r="AN489" i="5"/>
  <c r="AM490" i="5"/>
  <c r="AN490" i="5"/>
  <c r="AM491" i="5"/>
  <c r="AN491" i="5"/>
  <c r="AM492" i="5"/>
  <c r="AN492" i="5"/>
  <c r="AM493" i="5"/>
  <c r="AN493" i="5"/>
  <c r="AM494" i="5"/>
  <c r="AN494" i="5"/>
  <c r="AM495" i="5"/>
  <c r="AN495" i="5"/>
  <c r="AM496" i="5"/>
  <c r="AN496" i="5"/>
  <c r="AM497" i="5"/>
  <c r="AN497" i="5"/>
  <c r="AM498" i="5"/>
  <c r="AN498" i="5"/>
  <c r="AM499" i="5"/>
  <c r="AN499" i="5"/>
  <c r="AM500" i="5"/>
  <c r="AN500" i="5"/>
  <c r="AM501" i="5"/>
  <c r="AN501" i="5"/>
  <c r="AM502" i="5"/>
  <c r="AN502" i="5"/>
  <c r="AM503" i="5"/>
  <c r="AN503" i="5"/>
  <c r="AM504" i="5"/>
  <c r="AN504" i="5"/>
  <c r="AM505" i="5"/>
  <c r="AN505" i="5"/>
  <c r="AM506" i="5"/>
  <c r="AN506" i="5"/>
  <c r="AM507" i="5"/>
  <c r="AN507" i="5"/>
  <c r="AM508" i="5"/>
  <c r="AN508" i="5"/>
  <c r="AM509" i="5"/>
  <c r="AN509" i="5"/>
  <c r="AM510" i="5"/>
  <c r="AN510" i="5"/>
  <c r="AM511" i="5"/>
  <c r="AN511" i="5"/>
  <c r="AM512" i="5"/>
  <c r="AN512" i="5"/>
  <c r="AM513" i="5"/>
  <c r="AN513" i="5"/>
  <c r="AM514" i="5"/>
  <c r="AN514" i="5"/>
  <c r="AM515" i="5"/>
  <c r="AN515" i="5"/>
  <c r="AM516" i="5"/>
  <c r="AN516" i="5"/>
  <c r="AM517" i="5"/>
  <c r="AN517" i="5"/>
  <c r="AM518" i="5"/>
  <c r="AN518" i="5"/>
  <c r="AM519" i="5"/>
  <c r="AN519" i="5"/>
  <c r="AM520" i="5"/>
  <c r="AN520" i="5"/>
  <c r="AM521" i="5"/>
  <c r="AN521" i="5"/>
  <c r="AM522" i="5"/>
  <c r="AN522" i="5"/>
  <c r="AM523" i="5"/>
  <c r="AN523" i="5"/>
  <c r="AM524" i="5"/>
  <c r="AN524" i="5"/>
  <c r="AM525" i="5"/>
  <c r="AN525" i="5"/>
  <c r="AM526" i="5"/>
  <c r="AN526" i="5"/>
  <c r="AM527" i="5"/>
  <c r="AN527" i="5"/>
  <c r="AM528" i="5"/>
  <c r="AN528" i="5"/>
  <c r="AM529" i="5"/>
  <c r="AN529" i="5"/>
  <c r="AM530" i="5"/>
  <c r="AN530" i="5"/>
  <c r="AM531" i="5"/>
  <c r="AN531" i="5"/>
  <c r="AM532" i="5"/>
  <c r="AN532" i="5"/>
  <c r="AM533" i="5"/>
  <c r="AN533" i="5"/>
  <c r="AM534" i="5"/>
  <c r="AN534" i="5"/>
  <c r="AM535" i="5"/>
  <c r="AN535" i="5"/>
  <c r="AM536" i="5"/>
  <c r="AN536" i="5"/>
  <c r="AM537" i="5"/>
  <c r="AN537" i="5"/>
  <c r="AM538" i="5"/>
  <c r="AN538" i="5"/>
  <c r="AM539" i="5"/>
  <c r="AN539" i="5"/>
  <c r="AM540" i="5"/>
  <c r="AN540" i="5"/>
  <c r="AM541" i="5"/>
  <c r="AN541" i="5"/>
  <c r="AM542" i="5"/>
  <c r="AN542" i="5"/>
  <c r="AM543" i="5"/>
  <c r="AN543" i="5"/>
  <c r="AM544" i="5"/>
  <c r="AN544" i="5"/>
  <c r="AM545" i="5"/>
  <c r="AN545" i="5"/>
  <c r="AM546" i="5"/>
  <c r="AN546" i="5"/>
  <c r="AM547" i="5"/>
  <c r="AN547" i="5"/>
  <c r="AM548" i="5"/>
  <c r="AN548" i="5"/>
  <c r="AM549" i="5"/>
  <c r="AN549" i="5"/>
  <c r="AM550" i="5"/>
  <c r="AN550" i="5"/>
  <c r="AM551" i="5"/>
  <c r="AN551" i="5"/>
  <c r="AM552" i="5"/>
  <c r="AN552" i="5"/>
  <c r="AM553" i="5"/>
  <c r="AN553" i="5"/>
  <c r="AM554" i="5"/>
  <c r="AN554" i="5"/>
  <c r="AM555" i="5"/>
  <c r="AN555" i="5"/>
  <c r="AM556" i="5"/>
  <c r="AN556" i="5"/>
  <c r="AM557" i="5"/>
  <c r="AN557" i="5"/>
  <c r="AM558" i="5"/>
  <c r="AN558" i="5"/>
  <c r="AM559" i="5"/>
  <c r="AN559" i="5"/>
  <c r="AM560" i="5"/>
  <c r="AN560" i="5"/>
  <c r="AM561" i="5"/>
  <c r="AN561" i="5"/>
  <c r="AM562" i="5"/>
  <c r="AN562" i="5"/>
  <c r="AM563" i="5"/>
  <c r="AN563" i="5"/>
  <c r="AM564" i="5"/>
  <c r="AN564" i="5"/>
  <c r="AM565" i="5"/>
  <c r="AN565" i="5"/>
  <c r="AM566" i="5"/>
  <c r="AN566" i="5"/>
  <c r="AM567" i="5"/>
  <c r="AN567" i="5"/>
  <c r="AM568" i="5"/>
  <c r="AN568" i="5"/>
  <c r="AM569" i="5"/>
  <c r="AN569" i="5"/>
  <c r="AM570" i="5"/>
  <c r="AN570" i="5"/>
  <c r="AM571" i="5"/>
  <c r="AN571" i="5"/>
  <c r="AM572" i="5"/>
  <c r="AN572" i="5"/>
  <c r="AM573" i="5"/>
  <c r="AN573" i="5"/>
  <c r="AM574" i="5"/>
  <c r="AN574" i="5"/>
  <c r="AM575" i="5"/>
  <c r="AN575" i="5"/>
  <c r="AM576" i="5"/>
  <c r="AN576" i="5"/>
  <c r="AM577" i="5"/>
  <c r="AN577" i="5"/>
  <c r="AM578" i="5"/>
  <c r="AN578" i="5"/>
  <c r="AM579" i="5"/>
  <c r="AN579" i="5"/>
  <c r="AM580" i="5"/>
  <c r="AN580" i="5"/>
  <c r="AM581" i="5"/>
  <c r="AN581" i="5"/>
  <c r="AM582" i="5"/>
  <c r="AN582" i="5"/>
  <c r="AM583" i="5"/>
  <c r="AN583" i="5"/>
  <c r="AM584" i="5"/>
  <c r="AN584" i="5"/>
  <c r="AM585" i="5"/>
  <c r="AN585" i="5"/>
  <c r="AM586" i="5"/>
  <c r="AN586" i="5"/>
  <c r="AM587" i="5"/>
  <c r="AN587" i="5"/>
  <c r="AM588" i="5"/>
  <c r="AN588" i="5"/>
  <c r="AM589" i="5"/>
  <c r="AN589" i="5"/>
  <c r="AM590" i="5"/>
  <c r="AN590" i="5"/>
  <c r="AM591" i="5"/>
  <c r="AN591" i="5"/>
  <c r="AM592" i="5"/>
  <c r="AN592" i="5"/>
  <c r="AM593" i="5"/>
  <c r="AN593" i="5"/>
  <c r="AM594" i="5"/>
  <c r="AN594" i="5"/>
  <c r="AM595" i="5"/>
  <c r="AN595" i="5"/>
  <c r="AM596" i="5"/>
  <c r="AN596" i="5"/>
  <c r="AM597" i="5"/>
  <c r="AN597" i="5"/>
  <c r="AM598" i="5"/>
  <c r="AN598" i="5"/>
  <c r="AM599" i="5"/>
  <c r="AN599" i="5"/>
  <c r="AM600" i="5"/>
  <c r="AN600" i="5"/>
  <c r="AM601" i="5"/>
  <c r="AN601" i="5"/>
  <c r="AM602" i="5"/>
  <c r="AN602" i="5"/>
  <c r="AM603" i="5"/>
  <c r="AN603" i="5"/>
  <c r="AM604" i="5"/>
  <c r="AN604" i="5"/>
  <c r="AM605" i="5"/>
  <c r="AN605" i="5"/>
  <c r="AM606" i="5"/>
  <c r="AN606" i="5"/>
  <c r="AM607" i="5"/>
  <c r="AN607" i="5"/>
  <c r="AM608" i="5"/>
  <c r="AN608" i="5"/>
  <c r="AM609" i="5"/>
  <c r="AN609" i="5"/>
  <c r="AM610" i="5"/>
  <c r="AN610" i="5"/>
  <c r="AM611" i="5"/>
  <c r="AN611" i="5"/>
  <c r="AM612" i="5"/>
  <c r="AN612" i="5"/>
  <c r="AM613" i="5"/>
  <c r="AN613" i="5"/>
  <c r="AM614" i="5"/>
  <c r="AN614" i="5"/>
  <c r="AM615" i="5"/>
  <c r="AN615" i="5"/>
  <c r="AM616" i="5"/>
  <c r="AN616" i="5"/>
  <c r="AM617" i="5"/>
  <c r="AN617" i="5"/>
  <c r="AM618" i="5"/>
  <c r="AN618" i="5"/>
  <c r="AM619" i="5"/>
  <c r="AN619" i="5"/>
  <c r="AM620" i="5"/>
  <c r="AN620" i="5"/>
  <c r="AM621" i="5"/>
  <c r="AN621" i="5"/>
  <c r="AM622" i="5"/>
  <c r="AN622" i="5"/>
  <c r="AM623" i="5"/>
  <c r="AN623" i="5"/>
  <c r="AM624" i="5"/>
  <c r="AN624" i="5"/>
  <c r="AM625" i="5"/>
  <c r="AN625" i="5"/>
  <c r="AM626" i="5"/>
  <c r="AN626" i="5"/>
  <c r="AM627" i="5"/>
  <c r="AN627" i="5"/>
  <c r="AM628" i="5"/>
  <c r="AN628" i="5"/>
  <c r="AM629" i="5"/>
  <c r="AN629" i="5"/>
  <c r="AM630" i="5"/>
  <c r="AN630" i="5"/>
  <c r="AM631" i="5"/>
  <c r="AN631" i="5"/>
  <c r="AM632" i="5"/>
  <c r="AN632" i="5"/>
  <c r="AM633" i="5"/>
  <c r="AN633" i="5"/>
  <c r="AM634" i="5"/>
  <c r="AN634" i="5"/>
  <c r="AM635" i="5"/>
  <c r="AN635" i="5"/>
  <c r="AM636" i="5"/>
  <c r="AN636" i="5"/>
  <c r="AM637" i="5"/>
  <c r="AN637" i="5"/>
  <c r="AM638" i="5"/>
  <c r="AN638" i="5"/>
  <c r="AM639" i="5"/>
  <c r="AN639" i="5"/>
  <c r="AM640" i="5"/>
  <c r="AN640" i="5"/>
  <c r="AM641" i="5"/>
  <c r="AN641" i="5"/>
  <c r="AM642" i="5"/>
  <c r="AN642" i="5"/>
  <c r="AM643" i="5"/>
  <c r="AN643" i="5"/>
  <c r="AM644" i="5"/>
  <c r="AN644" i="5"/>
  <c r="AM645" i="5"/>
  <c r="AN645" i="5"/>
  <c r="AM646" i="5"/>
  <c r="AN646" i="5"/>
  <c r="AM647" i="5"/>
  <c r="AN647" i="5"/>
  <c r="AM648" i="5"/>
  <c r="AN648" i="5"/>
  <c r="AM649" i="5"/>
  <c r="AN649" i="5"/>
  <c r="AM650" i="5"/>
  <c r="AN650" i="5"/>
  <c r="AM651" i="5"/>
  <c r="AN651" i="5"/>
  <c r="AM652" i="5"/>
  <c r="AN652" i="5"/>
  <c r="AM653" i="5"/>
  <c r="AN653" i="5"/>
  <c r="AM654" i="5"/>
  <c r="AN654" i="5"/>
  <c r="AM655" i="5"/>
  <c r="AN655" i="5"/>
  <c r="AM656" i="5"/>
  <c r="AN656" i="5"/>
  <c r="AM657" i="5"/>
  <c r="AN657" i="5"/>
  <c r="AM658" i="5"/>
  <c r="AN658" i="5"/>
  <c r="AM659" i="5"/>
  <c r="AN659" i="5"/>
  <c r="AM660" i="5"/>
  <c r="AN660" i="5"/>
  <c r="AM661" i="5"/>
  <c r="AN661" i="5"/>
  <c r="AM662" i="5"/>
  <c r="AN662" i="5"/>
  <c r="AM663" i="5"/>
  <c r="AN663" i="5"/>
  <c r="AM664" i="5"/>
  <c r="AN664" i="5"/>
  <c r="AM665" i="5"/>
  <c r="AN665" i="5"/>
  <c r="AM666" i="5"/>
  <c r="AN666" i="5"/>
  <c r="AM667" i="5"/>
  <c r="AN667" i="5"/>
  <c r="AM668" i="5"/>
  <c r="AN668" i="5"/>
  <c r="AM669" i="5"/>
  <c r="AN669" i="5"/>
  <c r="AM670" i="5"/>
  <c r="AN670" i="5"/>
  <c r="AM671" i="5"/>
  <c r="AN671" i="5"/>
  <c r="AM672" i="5"/>
  <c r="AN672" i="5"/>
  <c r="AM673" i="5"/>
  <c r="AN673" i="5"/>
  <c r="AM674" i="5"/>
  <c r="AN674" i="5"/>
  <c r="AM675" i="5"/>
  <c r="AN675" i="5"/>
  <c r="AM676" i="5"/>
  <c r="AN676" i="5"/>
  <c r="AM677" i="5"/>
  <c r="AN677" i="5"/>
  <c r="AM678" i="5"/>
  <c r="AN678" i="5"/>
  <c r="AM679" i="5"/>
  <c r="AN679" i="5"/>
  <c r="AM680" i="5"/>
  <c r="AN680" i="5"/>
  <c r="AM681" i="5"/>
  <c r="AN681" i="5"/>
  <c r="AM682" i="5"/>
  <c r="AN682" i="5"/>
  <c r="AM683" i="5"/>
  <c r="AN683" i="5"/>
  <c r="AM684" i="5"/>
  <c r="AN684" i="5"/>
  <c r="AM685" i="5"/>
  <c r="AN685" i="5"/>
  <c r="AM686" i="5"/>
  <c r="AN686" i="5"/>
  <c r="AM687" i="5"/>
  <c r="AN687" i="5"/>
  <c r="AM688" i="5"/>
  <c r="AN688" i="5"/>
  <c r="AM689" i="5"/>
  <c r="AN689" i="5"/>
  <c r="AM690" i="5"/>
  <c r="AN690" i="5"/>
  <c r="AM691" i="5"/>
  <c r="AN691" i="5"/>
  <c r="AM692" i="5"/>
  <c r="AN692" i="5"/>
  <c r="AM693" i="5"/>
  <c r="AN693" i="5"/>
  <c r="AM694" i="5"/>
  <c r="AN694" i="5"/>
  <c r="AM695" i="5"/>
  <c r="AN695" i="5"/>
  <c r="AM696" i="5"/>
  <c r="AN696" i="5"/>
  <c r="AM697" i="5"/>
  <c r="AN697" i="5"/>
  <c r="AM698" i="5"/>
  <c r="AN698" i="5"/>
  <c r="AM699" i="5"/>
  <c r="AN699" i="5"/>
  <c r="AM700" i="5"/>
  <c r="AN700" i="5"/>
  <c r="AM701" i="5"/>
  <c r="AN701" i="5"/>
  <c r="AM702" i="5"/>
  <c r="AN702" i="5"/>
  <c r="AM703" i="5"/>
  <c r="AN703" i="5"/>
  <c r="AM704" i="5"/>
  <c r="AN704" i="5"/>
  <c r="AM705" i="5"/>
  <c r="AN705" i="5"/>
  <c r="AM706" i="5"/>
  <c r="AN706" i="5"/>
  <c r="AM707" i="5"/>
  <c r="AN707" i="5"/>
  <c r="AM708" i="5"/>
  <c r="AN708" i="5"/>
  <c r="AM709" i="5"/>
  <c r="AN709" i="5"/>
  <c r="AM710" i="5"/>
  <c r="AN710" i="5"/>
  <c r="AM711" i="5"/>
  <c r="AN711" i="5"/>
  <c r="AM712" i="5"/>
  <c r="AN712" i="5"/>
  <c r="AM713" i="5"/>
  <c r="AN713" i="5"/>
  <c r="AM714" i="5"/>
  <c r="AN714" i="5"/>
  <c r="AM715" i="5"/>
  <c r="AN715" i="5"/>
  <c r="AM716" i="5"/>
  <c r="AN716" i="5"/>
  <c r="AM717" i="5"/>
  <c r="AN717" i="5"/>
  <c r="AM718" i="5"/>
  <c r="AN718" i="5"/>
  <c r="AM719" i="5"/>
  <c r="AN719" i="5"/>
  <c r="AM720" i="5"/>
  <c r="AN720" i="5"/>
  <c r="AM721" i="5"/>
  <c r="AN721" i="5"/>
  <c r="AM722" i="5"/>
  <c r="AN722" i="5"/>
  <c r="AM723" i="5"/>
  <c r="AN723" i="5"/>
  <c r="AM724" i="5"/>
  <c r="AN724" i="5"/>
  <c r="AM725" i="5"/>
  <c r="AN725" i="5"/>
  <c r="AM726" i="5"/>
  <c r="AN726" i="5"/>
  <c r="AM727" i="5"/>
  <c r="AN727" i="5"/>
  <c r="AM728" i="5"/>
  <c r="AN728" i="5"/>
  <c r="AM729" i="5"/>
  <c r="AN729" i="5"/>
  <c r="AM730" i="5"/>
  <c r="AN730" i="5"/>
  <c r="AM731" i="5"/>
  <c r="AN731" i="5"/>
  <c r="AM732" i="5"/>
  <c r="AN732" i="5"/>
  <c r="AM733" i="5"/>
  <c r="AN733" i="5"/>
  <c r="AM734" i="5"/>
  <c r="AN734" i="5"/>
  <c r="AM735" i="5"/>
  <c r="AN735" i="5"/>
  <c r="AM736" i="5"/>
  <c r="AN736" i="5"/>
  <c r="AM737" i="5"/>
  <c r="AN737" i="5"/>
  <c r="AM738" i="5"/>
  <c r="AN738" i="5"/>
  <c r="AM739" i="5"/>
  <c r="AN739" i="5"/>
  <c r="AM740" i="5"/>
  <c r="AN740" i="5"/>
  <c r="AM741" i="5"/>
  <c r="AN741" i="5"/>
  <c r="AM742" i="5"/>
  <c r="AN742" i="5"/>
  <c r="AM743" i="5"/>
  <c r="AN743" i="5"/>
  <c r="AM744" i="5"/>
  <c r="AN744" i="5"/>
  <c r="AM745" i="5"/>
  <c r="AN745" i="5"/>
  <c r="AM746" i="5"/>
  <c r="AN746" i="5"/>
  <c r="AM747" i="5"/>
  <c r="AN747" i="5"/>
  <c r="AM748" i="5"/>
  <c r="AN748" i="5"/>
  <c r="AM749" i="5"/>
  <c r="AN749" i="5"/>
  <c r="AM750" i="5"/>
  <c r="AN750" i="5"/>
  <c r="AM751" i="5"/>
  <c r="AN751" i="5"/>
  <c r="AM752" i="5"/>
  <c r="AN752" i="5"/>
  <c r="AM753" i="5"/>
  <c r="AN753" i="5"/>
  <c r="AM754" i="5"/>
  <c r="AN754" i="5"/>
  <c r="AM755" i="5"/>
  <c r="AN755" i="5"/>
  <c r="AM756" i="5"/>
  <c r="AN756" i="5"/>
  <c r="AM757" i="5"/>
  <c r="AN757" i="5"/>
  <c r="AM758" i="5"/>
  <c r="AN758" i="5"/>
  <c r="AM759" i="5"/>
  <c r="AN759" i="5"/>
  <c r="AM760" i="5"/>
  <c r="AN760" i="5"/>
  <c r="AM761" i="5"/>
  <c r="AN761" i="5"/>
  <c r="AM762" i="5"/>
  <c r="AN762" i="5"/>
  <c r="AM763" i="5"/>
  <c r="AN763" i="5"/>
  <c r="AM764" i="5"/>
  <c r="AN764" i="5"/>
  <c r="AM765" i="5"/>
  <c r="AN765" i="5"/>
  <c r="AM766" i="5"/>
  <c r="AN766" i="5"/>
  <c r="AM767" i="5"/>
  <c r="AN767" i="5"/>
  <c r="AM768" i="5"/>
  <c r="AN768" i="5"/>
  <c r="AM769" i="5"/>
  <c r="AN769" i="5"/>
  <c r="AM770" i="5"/>
  <c r="AN770" i="5"/>
  <c r="AM771" i="5"/>
  <c r="AN771" i="5"/>
  <c r="AM772" i="5"/>
  <c r="AN772" i="5"/>
  <c r="AM773" i="5"/>
  <c r="AN773" i="5"/>
  <c r="AM774" i="5"/>
  <c r="AN774" i="5"/>
  <c r="AM775" i="5"/>
  <c r="AN775" i="5"/>
  <c r="AM776" i="5"/>
  <c r="AN776" i="5"/>
  <c r="AM777" i="5"/>
  <c r="AN777" i="5"/>
  <c r="AM778" i="5"/>
  <c r="AN778" i="5"/>
  <c r="AM779" i="5"/>
  <c r="AN779" i="5"/>
  <c r="AM780" i="5"/>
  <c r="AN780" i="5"/>
  <c r="AM781" i="5"/>
  <c r="AN781" i="5"/>
  <c r="AM782" i="5"/>
  <c r="AN782" i="5"/>
  <c r="AM783" i="5"/>
  <c r="AN783" i="5"/>
  <c r="AM784" i="5"/>
  <c r="AN784" i="5"/>
  <c r="AM785" i="5"/>
  <c r="AN785" i="5"/>
  <c r="AM786" i="5"/>
  <c r="AN786" i="5"/>
  <c r="AM787" i="5"/>
  <c r="AN787" i="5"/>
  <c r="AM788" i="5"/>
  <c r="AN788" i="5"/>
  <c r="AM789" i="5"/>
  <c r="AN789" i="5"/>
  <c r="AM790" i="5"/>
  <c r="AN790" i="5"/>
  <c r="AM791" i="5"/>
  <c r="AN791" i="5"/>
  <c r="AM792" i="5"/>
  <c r="AN792" i="5"/>
  <c r="AM793" i="5"/>
  <c r="AN793" i="5"/>
  <c r="AM794" i="5"/>
  <c r="AN794" i="5"/>
  <c r="AM795" i="5"/>
  <c r="AN795" i="5"/>
  <c r="AM796" i="5"/>
  <c r="AN796" i="5"/>
  <c r="AM797" i="5"/>
  <c r="AN797" i="5"/>
  <c r="AM798" i="5"/>
  <c r="AN798" i="5"/>
  <c r="AM799" i="5"/>
  <c r="AN799" i="5"/>
  <c r="AM800" i="5"/>
  <c r="AN800" i="5"/>
  <c r="AM801" i="5"/>
  <c r="AN801" i="5"/>
  <c r="AM802" i="5"/>
  <c r="AN802" i="5"/>
  <c r="AM803" i="5"/>
  <c r="AN803" i="5"/>
  <c r="AM804" i="5"/>
  <c r="AN804" i="5"/>
  <c r="AM805" i="5"/>
  <c r="AN805" i="5"/>
  <c r="AM806" i="5"/>
  <c r="AN806" i="5"/>
  <c r="AM807" i="5"/>
  <c r="AN807" i="5"/>
  <c r="AM808" i="5"/>
  <c r="AN808" i="5"/>
  <c r="AM809" i="5"/>
  <c r="AN809" i="5"/>
  <c r="AM810" i="5"/>
  <c r="AN810" i="5"/>
  <c r="AM811" i="5"/>
  <c r="AN811" i="5"/>
  <c r="AM812" i="5"/>
  <c r="AN812" i="5"/>
  <c r="AM813" i="5"/>
  <c r="AN813" i="5"/>
  <c r="AM814" i="5"/>
  <c r="AN814" i="5"/>
  <c r="AM815" i="5"/>
  <c r="AN815" i="5"/>
  <c r="AM816" i="5"/>
  <c r="AN816" i="5"/>
  <c r="AM817" i="5"/>
  <c r="AN817" i="5"/>
  <c r="AM818" i="5"/>
  <c r="AN818" i="5"/>
  <c r="AM819" i="5"/>
  <c r="AN819" i="5"/>
  <c r="AM820" i="5"/>
  <c r="AN820" i="5"/>
  <c r="AM821" i="5"/>
  <c r="AN821" i="5"/>
  <c r="AM822" i="5"/>
  <c r="AN822" i="5"/>
  <c r="AM823" i="5"/>
  <c r="AN823" i="5"/>
  <c r="AM824" i="5"/>
  <c r="AN824" i="5"/>
  <c r="AM825" i="5"/>
  <c r="AN825" i="5"/>
  <c r="AM826" i="5"/>
  <c r="AN826" i="5"/>
  <c r="AM827" i="5"/>
  <c r="AN827" i="5"/>
  <c r="AM828" i="5"/>
  <c r="AN828" i="5"/>
  <c r="AM829" i="5"/>
  <c r="AN829" i="5"/>
  <c r="AM830" i="5"/>
  <c r="AN830" i="5"/>
  <c r="AM831" i="5"/>
  <c r="AN831" i="5"/>
  <c r="AM832" i="5"/>
  <c r="AN832" i="5"/>
  <c r="AM833" i="5"/>
  <c r="AN833" i="5"/>
  <c r="AM834" i="5"/>
  <c r="AN834" i="5"/>
  <c r="AM835" i="5"/>
  <c r="AN835" i="5"/>
  <c r="AM836" i="5"/>
  <c r="AN836" i="5"/>
  <c r="AM837" i="5"/>
  <c r="AN837" i="5"/>
  <c r="AM838" i="5"/>
  <c r="AN838" i="5"/>
  <c r="AM839" i="5"/>
  <c r="AN839" i="5"/>
  <c r="AM840" i="5"/>
  <c r="AN840" i="5"/>
  <c r="AM841" i="5"/>
  <c r="AN841" i="5"/>
  <c r="AM842" i="5"/>
  <c r="AN842" i="5"/>
  <c r="AM843" i="5"/>
  <c r="AN843" i="5"/>
  <c r="AM844" i="5"/>
  <c r="AN844" i="5"/>
  <c r="AM845" i="5"/>
  <c r="AN845" i="5"/>
  <c r="AM846" i="5"/>
  <c r="AN846" i="5"/>
  <c r="AM847" i="5"/>
  <c r="AN847" i="5"/>
  <c r="AM848" i="5"/>
  <c r="AN848" i="5"/>
  <c r="AM849" i="5"/>
  <c r="AN849" i="5"/>
  <c r="AM850" i="5"/>
  <c r="AN850" i="5"/>
  <c r="AM851" i="5"/>
  <c r="AN851" i="5"/>
  <c r="AM852" i="5"/>
  <c r="AN852" i="5"/>
  <c r="AM853" i="5"/>
  <c r="AN853" i="5"/>
  <c r="AM854" i="5"/>
  <c r="AN854" i="5"/>
  <c r="AM855" i="5"/>
  <c r="AN855" i="5"/>
  <c r="AM856" i="5"/>
  <c r="AN856" i="5"/>
  <c r="AM857" i="5"/>
  <c r="AN857" i="5"/>
  <c r="AM858" i="5"/>
  <c r="AN858" i="5"/>
  <c r="AM859" i="5"/>
  <c r="AN859" i="5"/>
  <c r="AM860" i="5"/>
  <c r="AN860" i="5"/>
  <c r="AM861" i="5"/>
  <c r="AN861" i="5"/>
  <c r="AM862" i="5"/>
  <c r="AN862" i="5"/>
  <c r="AM863" i="5"/>
  <c r="AN863" i="5"/>
  <c r="AM864" i="5"/>
  <c r="AN864" i="5"/>
  <c r="AM865" i="5"/>
  <c r="AN865" i="5"/>
  <c r="AM866" i="5"/>
  <c r="AN866" i="5"/>
  <c r="AM867" i="5"/>
  <c r="AN867" i="5"/>
  <c r="AM868" i="5"/>
  <c r="AN868" i="5"/>
  <c r="AM869" i="5"/>
  <c r="AN869" i="5"/>
  <c r="AM870" i="5"/>
  <c r="AN870" i="5"/>
  <c r="AM871" i="5"/>
  <c r="AN871" i="5"/>
  <c r="AM872" i="5"/>
  <c r="AN872" i="5"/>
  <c r="AM873" i="5"/>
  <c r="AN873" i="5"/>
  <c r="AM874" i="5"/>
  <c r="AN874" i="5"/>
  <c r="AM875" i="5"/>
  <c r="AN875" i="5"/>
  <c r="AM876" i="5"/>
  <c r="AN876" i="5"/>
  <c r="AM877" i="5"/>
  <c r="AN877" i="5"/>
  <c r="AM878" i="5"/>
  <c r="AN878" i="5"/>
  <c r="AM879" i="5"/>
  <c r="AN879" i="5"/>
  <c r="AM880" i="5"/>
  <c r="AN880" i="5"/>
  <c r="AM881" i="5"/>
  <c r="AN881" i="5"/>
  <c r="AM882" i="5"/>
  <c r="AN882" i="5"/>
  <c r="AM883" i="5"/>
  <c r="AN883" i="5"/>
  <c r="AM884" i="5"/>
  <c r="AN884" i="5"/>
  <c r="AM885" i="5"/>
  <c r="AN885" i="5"/>
  <c r="AM886" i="5"/>
  <c r="AN886" i="5"/>
  <c r="AM887" i="5"/>
  <c r="AN887" i="5"/>
  <c r="AM888" i="5"/>
  <c r="AN888" i="5"/>
  <c r="AM889" i="5"/>
  <c r="AN889" i="5"/>
  <c r="AM890" i="5"/>
  <c r="AN890" i="5"/>
  <c r="AM891" i="5"/>
  <c r="AN891" i="5"/>
  <c r="AM892" i="5"/>
  <c r="AN892" i="5"/>
  <c r="AM893" i="5"/>
  <c r="AN893" i="5"/>
  <c r="AM894" i="5"/>
  <c r="AN894" i="5"/>
  <c r="AM895" i="5"/>
  <c r="AN895" i="5"/>
  <c r="AM896" i="5"/>
  <c r="AN896" i="5"/>
  <c r="AM897" i="5"/>
  <c r="AN897" i="5"/>
  <c r="AM898" i="5"/>
  <c r="AN898" i="5"/>
  <c r="AM899" i="5"/>
  <c r="AN899" i="5"/>
  <c r="AM900" i="5"/>
  <c r="AN900" i="5"/>
  <c r="AM901" i="5"/>
  <c r="AN901" i="5"/>
  <c r="AM902" i="5"/>
  <c r="AN902" i="5"/>
  <c r="AM903" i="5"/>
  <c r="AN903" i="5"/>
  <c r="AM904" i="5"/>
  <c r="AN904" i="5"/>
  <c r="AM905" i="5"/>
  <c r="AN905" i="5"/>
  <c r="AM906" i="5"/>
  <c r="AN906" i="5"/>
  <c r="AM907" i="5"/>
  <c r="AN907" i="5"/>
  <c r="AM908" i="5"/>
  <c r="AN908" i="5"/>
  <c r="AM909" i="5"/>
  <c r="AN909" i="5"/>
  <c r="AM910" i="5"/>
  <c r="AN910" i="5"/>
  <c r="AM911" i="5"/>
  <c r="AN911" i="5"/>
  <c r="AM912" i="5"/>
  <c r="AN912" i="5"/>
  <c r="AM913" i="5"/>
  <c r="AN913" i="5"/>
  <c r="AM914" i="5"/>
  <c r="AN914" i="5"/>
  <c r="AM915" i="5"/>
  <c r="AN915" i="5"/>
  <c r="AM916" i="5"/>
  <c r="AN916" i="5"/>
  <c r="AM917" i="5"/>
  <c r="AN917" i="5"/>
  <c r="AM918" i="5"/>
  <c r="AN918" i="5"/>
  <c r="AM919" i="5"/>
  <c r="AN919" i="5"/>
  <c r="AM920" i="5"/>
  <c r="AN920" i="5"/>
  <c r="AM921" i="5"/>
  <c r="AN921" i="5"/>
  <c r="AM922" i="5"/>
  <c r="AN922" i="5"/>
  <c r="AM923" i="5"/>
  <c r="AN923" i="5"/>
  <c r="AM924" i="5"/>
  <c r="AN924" i="5"/>
  <c r="AM925" i="5"/>
  <c r="AN925" i="5"/>
  <c r="AM926" i="5"/>
  <c r="AN926" i="5"/>
  <c r="AM927" i="5"/>
  <c r="AN927" i="5"/>
  <c r="AM928" i="5"/>
  <c r="AN928" i="5"/>
  <c r="AM929" i="5"/>
  <c r="AN929" i="5"/>
  <c r="AM930" i="5"/>
  <c r="AN930" i="5"/>
  <c r="AM931" i="5"/>
  <c r="AN931" i="5"/>
  <c r="AM932" i="5"/>
  <c r="AN932" i="5"/>
  <c r="AM933" i="5"/>
  <c r="AN933" i="5"/>
  <c r="AM934" i="5"/>
  <c r="AN934" i="5"/>
  <c r="AM935" i="5"/>
  <c r="AN935" i="5"/>
  <c r="AM936" i="5"/>
  <c r="AN936" i="5"/>
  <c r="AM937" i="5"/>
  <c r="AN937" i="5"/>
  <c r="AM938" i="5"/>
  <c r="AN938" i="5"/>
  <c r="AM939" i="5"/>
  <c r="AN939" i="5"/>
  <c r="AM940" i="5"/>
  <c r="AN940" i="5"/>
  <c r="AM941" i="5"/>
  <c r="AN941" i="5"/>
  <c r="AM942" i="5"/>
  <c r="AN942" i="5"/>
  <c r="AM943" i="5"/>
  <c r="AN943" i="5"/>
  <c r="AM944" i="5"/>
  <c r="AN944" i="5"/>
  <c r="AM945" i="5"/>
  <c r="AN945" i="5"/>
  <c r="AM946" i="5"/>
  <c r="AN946" i="5"/>
  <c r="AM947" i="5"/>
  <c r="AN947" i="5"/>
  <c r="AM948" i="5"/>
  <c r="AN948" i="5"/>
  <c r="AM949" i="5"/>
  <c r="AN949" i="5"/>
  <c r="AM950" i="5"/>
  <c r="AN950" i="5"/>
  <c r="AM951" i="5"/>
  <c r="AN951" i="5"/>
  <c r="AM952" i="5"/>
  <c r="AN952" i="5"/>
  <c r="AM953" i="5"/>
  <c r="AN953" i="5"/>
  <c r="AM954" i="5"/>
  <c r="AN954" i="5"/>
  <c r="AM955" i="5"/>
  <c r="AN955" i="5"/>
  <c r="AM956" i="5"/>
  <c r="AN956" i="5"/>
  <c r="AM957" i="5"/>
  <c r="AN957" i="5"/>
  <c r="AM958" i="5"/>
  <c r="AN958" i="5"/>
  <c r="AM959" i="5"/>
  <c r="AN959" i="5"/>
  <c r="AM960" i="5"/>
  <c r="AN960" i="5"/>
  <c r="AM961" i="5"/>
  <c r="AN961" i="5"/>
  <c r="AM962" i="5"/>
  <c r="AN962" i="5"/>
  <c r="AM963" i="5"/>
  <c r="AN963" i="5"/>
  <c r="AM964" i="5"/>
  <c r="AN964" i="5"/>
  <c r="AM965" i="5"/>
  <c r="AN965" i="5"/>
  <c r="AM966" i="5"/>
  <c r="AN966" i="5"/>
  <c r="AM967" i="5"/>
  <c r="AN967" i="5"/>
  <c r="AM968" i="5"/>
  <c r="AN968" i="5"/>
  <c r="AM969" i="5"/>
  <c r="AN969" i="5"/>
  <c r="AM970" i="5"/>
  <c r="AN970" i="5"/>
  <c r="AM971" i="5"/>
  <c r="AN971" i="5"/>
  <c r="AM972" i="5"/>
  <c r="AN972" i="5"/>
  <c r="AM973" i="5"/>
  <c r="AN973" i="5"/>
  <c r="AM974" i="5"/>
  <c r="AN974" i="5"/>
  <c r="AM975" i="5"/>
  <c r="AN975" i="5"/>
  <c r="AM976" i="5"/>
  <c r="AN976" i="5"/>
  <c r="AM977" i="5"/>
  <c r="AN977" i="5"/>
  <c r="AM978" i="5"/>
  <c r="AN978" i="5"/>
  <c r="AM979" i="5"/>
  <c r="AN979" i="5"/>
  <c r="AM980" i="5"/>
  <c r="AN980" i="5"/>
  <c r="AM981" i="5"/>
  <c r="AN981" i="5"/>
  <c r="AM982" i="5"/>
  <c r="AN982" i="5"/>
  <c r="AM983" i="5"/>
  <c r="AN983" i="5"/>
  <c r="AM984" i="5"/>
  <c r="AN984" i="5"/>
  <c r="AM985" i="5"/>
  <c r="AN985" i="5"/>
  <c r="AM986" i="5"/>
  <c r="AN986" i="5"/>
  <c r="AM987" i="5"/>
  <c r="AN987" i="5"/>
  <c r="AM988" i="5"/>
  <c r="AN988" i="5"/>
  <c r="AM989" i="5"/>
  <c r="AN989" i="5"/>
  <c r="AM990" i="5"/>
  <c r="AN990" i="5"/>
  <c r="AM991" i="5"/>
  <c r="AN991" i="5"/>
  <c r="AM992" i="5"/>
  <c r="AN992" i="5"/>
  <c r="AM993" i="5"/>
  <c r="AN993" i="5"/>
  <c r="AM994" i="5"/>
  <c r="AN994" i="5"/>
  <c r="AM995" i="5"/>
  <c r="AN995" i="5"/>
  <c r="AM996" i="5"/>
  <c r="AN996" i="5"/>
  <c r="AM997" i="5"/>
  <c r="AN997" i="5"/>
  <c r="AM998" i="5"/>
  <c r="AN998" i="5"/>
  <c r="AM999" i="5"/>
  <c r="AN999" i="5"/>
  <c r="AM1000" i="5"/>
  <c r="AN1000" i="5"/>
  <c r="AM1001" i="5"/>
  <c r="AN1001" i="5"/>
  <c r="AM1002" i="5"/>
  <c r="AN1002" i="5"/>
  <c r="AM1003" i="5"/>
  <c r="AN1003" i="5"/>
  <c r="AM1004" i="5"/>
  <c r="AN1004" i="5"/>
  <c r="AM1005" i="5"/>
  <c r="AN1005" i="5"/>
  <c r="AM1006" i="5"/>
  <c r="AN1006" i="5"/>
  <c r="AM1007" i="5"/>
  <c r="AN1007" i="5"/>
  <c r="AM1008" i="5"/>
  <c r="AN1008" i="5"/>
  <c r="AM1009" i="5"/>
  <c r="AN1009" i="5"/>
  <c r="AM1010" i="5"/>
  <c r="AN1010" i="5"/>
  <c r="AM1011" i="5"/>
  <c r="AN1011" i="5"/>
  <c r="AM1012" i="5"/>
  <c r="AN1012" i="5"/>
  <c r="AM1013" i="5"/>
  <c r="AN1013" i="5"/>
  <c r="AM1014" i="5"/>
  <c r="AN1014" i="5"/>
  <c r="AM1015" i="5"/>
  <c r="AN1015" i="5"/>
  <c r="AM1016" i="5"/>
  <c r="AN1016" i="5"/>
  <c r="AM1017" i="5"/>
  <c r="AN1017" i="5"/>
  <c r="AM1018" i="5"/>
  <c r="AN1018" i="5"/>
  <c r="AM1019" i="5"/>
  <c r="AN1019" i="5"/>
  <c r="AM1020" i="5"/>
  <c r="AN1020" i="5"/>
  <c r="AM1021" i="5"/>
  <c r="AN1021" i="5"/>
  <c r="AM1022" i="5"/>
  <c r="AN1022" i="5"/>
  <c r="AM1023" i="5"/>
  <c r="AN1023" i="5"/>
  <c r="AM1024" i="5"/>
  <c r="AN1024" i="5"/>
  <c r="AM1025" i="5"/>
  <c r="AN1025" i="5"/>
  <c r="AM1026" i="5"/>
  <c r="AN1026" i="5"/>
  <c r="AM1027" i="5"/>
  <c r="AN1027" i="5"/>
  <c r="AM1028" i="5"/>
  <c r="AN1028" i="5"/>
  <c r="AM1029" i="5"/>
  <c r="AN1029" i="5"/>
  <c r="AM1030" i="5"/>
  <c r="AN1030" i="5"/>
  <c r="AM1031" i="5"/>
  <c r="AN1031" i="5"/>
  <c r="AM1032" i="5"/>
  <c r="AN1032" i="5"/>
  <c r="AM1033" i="5"/>
  <c r="AN1033" i="5"/>
  <c r="AM1034" i="5"/>
  <c r="AN1034" i="5"/>
  <c r="AM1035" i="5"/>
  <c r="AN1035" i="5"/>
  <c r="AM1036" i="5"/>
  <c r="AN1036" i="5"/>
  <c r="AM1037" i="5"/>
  <c r="AN1037" i="5"/>
  <c r="AM1038" i="5"/>
  <c r="AN1038" i="5"/>
  <c r="AM1039" i="5"/>
  <c r="AN1039" i="5"/>
  <c r="AM1040" i="5"/>
  <c r="AN1040" i="5"/>
  <c r="AM1041" i="5"/>
  <c r="AN1041" i="5"/>
  <c r="AM1042" i="5"/>
  <c r="AN1042" i="5"/>
  <c r="AM1043" i="5"/>
  <c r="AN1043" i="5"/>
  <c r="AM1044" i="5"/>
  <c r="AN1044" i="5"/>
  <c r="B12" i="4"/>
  <c r="B10" i="4"/>
  <c r="Y11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AR596" i="5"/>
  <c r="Z2" i="5"/>
  <c r="Z1" i="5"/>
  <c r="B11" i="4"/>
  <c r="Z11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AS596" i="5"/>
  <c r="AA2" i="5"/>
  <c r="AA1" i="5"/>
  <c r="AA11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T596" i="5"/>
  <c r="AB2" i="5"/>
  <c r="AB1" i="5"/>
  <c r="B13" i="4"/>
  <c r="AB11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U596" i="5"/>
  <c r="AC2" i="5"/>
  <c r="AC1" i="5"/>
  <c r="B14" i="4"/>
  <c r="AC11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V596" i="5"/>
  <c r="AD2" i="5"/>
  <c r="AD1" i="5"/>
  <c r="B15" i="4"/>
  <c r="AD11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W596" i="5"/>
  <c r="AE2" i="5"/>
  <c r="AE1" i="5"/>
  <c r="B16" i="4"/>
  <c r="AE11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X596" i="5"/>
  <c r="AF2" i="5"/>
  <c r="AF1" i="5"/>
  <c r="AF11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Y596" i="5"/>
  <c r="AG2" i="5"/>
  <c r="AG1" i="5"/>
  <c r="B18" i="4"/>
  <c r="AG11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Z596" i="5"/>
  <c r="AH2" i="5"/>
  <c r="AH1" i="5"/>
  <c r="B19" i="4"/>
  <c r="AH11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BA596" i="5"/>
  <c r="AI2" i="5"/>
  <c r="AI1" i="5"/>
  <c r="B20" i="4"/>
  <c r="AI11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BB596" i="5"/>
  <c r="AJ2" i="5"/>
  <c r="AJ1" i="5"/>
  <c r="B21" i="4"/>
  <c r="AJ11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BC596" i="5"/>
  <c r="AK2" i="5"/>
  <c r="AK1" i="5"/>
  <c r="AK11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BD596" i="5"/>
  <c r="AL2" i="5"/>
  <c r="AL1" i="5"/>
  <c r="AL11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BE596" i="5"/>
  <c r="BF596" i="5"/>
  <c r="BG596" i="5"/>
  <c r="CI596" i="5"/>
  <c r="BN11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O2" i="5"/>
  <c r="BO1" i="5"/>
  <c r="BO11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40" i="5"/>
  <c r="BO141" i="5"/>
  <c r="BO142" i="5"/>
  <c r="BO143" i="5"/>
  <c r="BO144" i="5"/>
  <c r="BO145" i="5"/>
  <c r="BO146" i="5"/>
  <c r="BO147" i="5"/>
  <c r="BO148" i="5"/>
  <c r="BO149" i="5"/>
  <c r="BO150" i="5"/>
  <c r="BO151" i="5"/>
  <c r="BO152" i="5"/>
  <c r="BO153" i="5"/>
  <c r="BO154" i="5"/>
  <c r="BO155" i="5"/>
  <c r="BO156" i="5"/>
  <c r="BO157" i="5"/>
  <c r="BO158" i="5"/>
  <c r="BO159" i="5"/>
  <c r="BO160" i="5"/>
  <c r="BO161" i="5"/>
  <c r="BO162" i="5"/>
  <c r="BO163" i="5"/>
  <c r="BO164" i="5"/>
  <c r="BO165" i="5"/>
  <c r="BO166" i="5"/>
  <c r="BO167" i="5"/>
  <c r="BO168" i="5"/>
  <c r="BO169" i="5"/>
  <c r="BO170" i="5"/>
  <c r="BO171" i="5"/>
  <c r="BO172" i="5"/>
  <c r="BO173" i="5"/>
  <c r="BO174" i="5"/>
  <c r="BO175" i="5"/>
  <c r="BO176" i="5"/>
  <c r="BO177" i="5"/>
  <c r="BO178" i="5"/>
  <c r="BO179" i="5"/>
  <c r="BO180" i="5"/>
  <c r="BO181" i="5"/>
  <c r="BO182" i="5"/>
  <c r="BO183" i="5"/>
  <c r="BO184" i="5"/>
  <c r="BO185" i="5"/>
  <c r="BO186" i="5"/>
  <c r="BO187" i="5"/>
  <c r="BO188" i="5"/>
  <c r="BO189" i="5"/>
  <c r="BO190" i="5"/>
  <c r="BO191" i="5"/>
  <c r="BO192" i="5"/>
  <c r="BO193" i="5"/>
  <c r="BO194" i="5"/>
  <c r="BO195" i="5"/>
  <c r="BO196" i="5"/>
  <c r="BO197" i="5"/>
  <c r="BO198" i="5"/>
  <c r="BO199" i="5"/>
  <c r="BO200" i="5"/>
  <c r="BO201" i="5"/>
  <c r="BO202" i="5"/>
  <c r="BO203" i="5"/>
  <c r="BO204" i="5"/>
  <c r="BO205" i="5"/>
  <c r="BO206" i="5"/>
  <c r="BO207" i="5"/>
  <c r="BO208" i="5"/>
  <c r="BO209" i="5"/>
  <c r="BO210" i="5"/>
  <c r="BO211" i="5"/>
  <c r="BO212" i="5"/>
  <c r="BO213" i="5"/>
  <c r="BO214" i="5"/>
  <c r="BO215" i="5"/>
  <c r="BO216" i="5"/>
  <c r="BO217" i="5"/>
  <c r="BO218" i="5"/>
  <c r="BO219" i="5"/>
  <c r="BO220" i="5"/>
  <c r="BO221" i="5"/>
  <c r="BO222" i="5"/>
  <c r="BO223" i="5"/>
  <c r="BO224" i="5"/>
  <c r="BO225" i="5"/>
  <c r="BO226" i="5"/>
  <c r="BO227" i="5"/>
  <c r="BO228" i="5"/>
  <c r="BO229" i="5"/>
  <c r="BO230" i="5"/>
  <c r="BO231" i="5"/>
  <c r="BO232" i="5"/>
  <c r="BO233" i="5"/>
  <c r="BO234" i="5"/>
  <c r="BO235" i="5"/>
  <c r="BO236" i="5"/>
  <c r="BO237" i="5"/>
  <c r="BO238" i="5"/>
  <c r="BO239" i="5"/>
  <c r="BO240" i="5"/>
  <c r="BO241" i="5"/>
  <c r="BO242" i="5"/>
  <c r="BO243" i="5"/>
  <c r="BO244" i="5"/>
  <c r="BO245" i="5"/>
  <c r="BO246" i="5"/>
  <c r="BO247" i="5"/>
  <c r="BO248" i="5"/>
  <c r="BO249" i="5"/>
  <c r="BO250" i="5"/>
  <c r="BO251" i="5"/>
  <c r="BO252" i="5"/>
  <c r="BO253" i="5"/>
  <c r="BO254" i="5"/>
  <c r="BO255" i="5"/>
  <c r="BO256" i="5"/>
  <c r="BO257" i="5"/>
  <c r="BO258" i="5"/>
  <c r="BO259" i="5"/>
  <c r="BO260" i="5"/>
  <c r="BO261" i="5"/>
  <c r="BO262" i="5"/>
  <c r="BO263" i="5"/>
  <c r="BO264" i="5"/>
  <c r="BO265" i="5"/>
  <c r="BO266" i="5"/>
  <c r="BO267" i="5"/>
  <c r="BO268" i="5"/>
  <c r="BO269" i="5"/>
  <c r="BO270" i="5"/>
  <c r="BO271" i="5"/>
  <c r="BO272" i="5"/>
  <c r="BO273" i="5"/>
  <c r="BO274" i="5"/>
  <c r="BO275" i="5"/>
  <c r="BO276" i="5"/>
  <c r="BO277" i="5"/>
  <c r="BO278" i="5"/>
  <c r="BO279" i="5"/>
  <c r="BO280" i="5"/>
  <c r="BO281" i="5"/>
  <c r="BO282" i="5"/>
  <c r="BO283" i="5"/>
  <c r="BO284" i="5"/>
  <c r="BO285" i="5"/>
  <c r="BO286" i="5"/>
  <c r="BO287" i="5"/>
  <c r="BO288" i="5"/>
  <c r="BO289" i="5"/>
  <c r="BO290" i="5"/>
  <c r="BO291" i="5"/>
  <c r="BO292" i="5"/>
  <c r="BO293" i="5"/>
  <c r="BO294" i="5"/>
  <c r="BO295" i="5"/>
  <c r="BO296" i="5"/>
  <c r="BO297" i="5"/>
  <c r="BO298" i="5"/>
  <c r="BO299" i="5"/>
  <c r="BO300" i="5"/>
  <c r="BO301" i="5"/>
  <c r="BO302" i="5"/>
  <c r="BO303" i="5"/>
  <c r="BO304" i="5"/>
  <c r="BO305" i="5"/>
  <c r="BO306" i="5"/>
  <c r="BO307" i="5"/>
  <c r="BO308" i="5"/>
  <c r="BO309" i="5"/>
  <c r="BO310" i="5"/>
  <c r="BO311" i="5"/>
  <c r="BO312" i="5"/>
  <c r="BO313" i="5"/>
  <c r="BO314" i="5"/>
  <c r="BO315" i="5"/>
  <c r="BO316" i="5"/>
  <c r="BO317" i="5"/>
  <c r="BO318" i="5"/>
  <c r="BO319" i="5"/>
  <c r="BO320" i="5"/>
  <c r="BO321" i="5"/>
  <c r="BO322" i="5"/>
  <c r="BO323" i="5"/>
  <c r="BO324" i="5"/>
  <c r="BO325" i="5"/>
  <c r="BO326" i="5"/>
  <c r="BO327" i="5"/>
  <c r="BO328" i="5"/>
  <c r="BO329" i="5"/>
  <c r="BO330" i="5"/>
  <c r="BO331" i="5"/>
  <c r="BO332" i="5"/>
  <c r="BO333" i="5"/>
  <c r="BO334" i="5"/>
  <c r="BO335" i="5"/>
  <c r="BO336" i="5"/>
  <c r="BO337" i="5"/>
  <c r="BO338" i="5"/>
  <c r="BO339" i="5"/>
  <c r="BO340" i="5"/>
  <c r="BO341" i="5"/>
  <c r="BO342" i="5"/>
  <c r="BO343" i="5"/>
  <c r="BO344" i="5"/>
  <c r="BO345" i="5"/>
  <c r="BO346" i="5"/>
  <c r="BO347" i="5"/>
  <c r="BO348" i="5"/>
  <c r="BO349" i="5"/>
  <c r="BO350" i="5"/>
  <c r="BO351" i="5"/>
  <c r="BO352" i="5"/>
  <c r="BO353" i="5"/>
  <c r="BO354" i="5"/>
  <c r="BO355" i="5"/>
  <c r="BO356" i="5"/>
  <c r="BO357" i="5"/>
  <c r="BO358" i="5"/>
  <c r="BO359" i="5"/>
  <c r="BO360" i="5"/>
  <c r="BO361" i="5"/>
  <c r="BO362" i="5"/>
  <c r="BO363" i="5"/>
  <c r="BO364" i="5"/>
  <c r="BO365" i="5"/>
  <c r="BO366" i="5"/>
  <c r="BO367" i="5"/>
  <c r="BO368" i="5"/>
  <c r="BO369" i="5"/>
  <c r="BO370" i="5"/>
  <c r="BO371" i="5"/>
  <c r="BO372" i="5"/>
  <c r="BO373" i="5"/>
  <c r="BO374" i="5"/>
  <c r="BO375" i="5"/>
  <c r="BO376" i="5"/>
  <c r="BO377" i="5"/>
  <c r="BO378" i="5"/>
  <c r="BO379" i="5"/>
  <c r="BO380" i="5"/>
  <c r="BO381" i="5"/>
  <c r="BO382" i="5"/>
  <c r="BO383" i="5"/>
  <c r="BO384" i="5"/>
  <c r="BO385" i="5"/>
  <c r="BO386" i="5"/>
  <c r="BO387" i="5"/>
  <c r="BO388" i="5"/>
  <c r="BO389" i="5"/>
  <c r="BO390" i="5"/>
  <c r="BO391" i="5"/>
  <c r="BO392" i="5"/>
  <c r="BO393" i="5"/>
  <c r="BO394" i="5"/>
  <c r="BO395" i="5"/>
  <c r="BO396" i="5"/>
  <c r="BO397" i="5"/>
  <c r="BO398" i="5"/>
  <c r="BO399" i="5"/>
  <c r="BO400" i="5"/>
  <c r="BO401" i="5"/>
  <c r="BO402" i="5"/>
  <c r="BO403" i="5"/>
  <c r="BO404" i="5"/>
  <c r="BO405" i="5"/>
  <c r="BO406" i="5"/>
  <c r="BO407" i="5"/>
  <c r="BO408" i="5"/>
  <c r="BO409" i="5"/>
  <c r="BO410" i="5"/>
  <c r="BO411" i="5"/>
  <c r="BO412" i="5"/>
  <c r="BO413" i="5"/>
  <c r="BO414" i="5"/>
  <c r="BO415" i="5"/>
  <c r="BO416" i="5"/>
  <c r="BO417" i="5"/>
  <c r="BO418" i="5"/>
  <c r="BO419" i="5"/>
  <c r="BO420" i="5"/>
  <c r="BO421" i="5"/>
  <c r="BO422" i="5"/>
  <c r="BO423" i="5"/>
  <c r="BO424" i="5"/>
  <c r="BO425" i="5"/>
  <c r="BO426" i="5"/>
  <c r="BO427" i="5"/>
  <c r="BO428" i="5"/>
  <c r="BO429" i="5"/>
  <c r="BO430" i="5"/>
  <c r="BO431" i="5"/>
  <c r="BO432" i="5"/>
  <c r="BO433" i="5"/>
  <c r="BO434" i="5"/>
  <c r="BO435" i="5"/>
  <c r="BO436" i="5"/>
  <c r="BO437" i="5"/>
  <c r="BO438" i="5"/>
  <c r="BO439" i="5"/>
  <c r="BO440" i="5"/>
  <c r="BO441" i="5"/>
  <c r="BO442" i="5"/>
  <c r="BO443" i="5"/>
  <c r="BO444" i="5"/>
  <c r="BO445" i="5"/>
  <c r="BO446" i="5"/>
  <c r="BO447" i="5"/>
  <c r="BO448" i="5"/>
  <c r="BO449" i="5"/>
  <c r="BO450" i="5"/>
  <c r="BO451" i="5"/>
  <c r="BO452" i="5"/>
  <c r="BO453" i="5"/>
  <c r="BO454" i="5"/>
  <c r="BO455" i="5"/>
  <c r="BO456" i="5"/>
  <c r="BO457" i="5"/>
  <c r="BO458" i="5"/>
  <c r="BO459" i="5"/>
  <c r="BO460" i="5"/>
  <c r="BO461" i="5"/>
  <c r="BO462" i="5"/>
  <c r="BO463" i="5"/>
  <c r="BO464" i="5"/>
  <c r="BO465" i="5"/>
  <c r="BO466" i="5"/>
  <c r="BO467" i="5"/>
  <c r="BO468" i="5"/>
  <c r="BO469" i="5"/>
  <c r="BO470" i="5"/>
  <c r="BO471" i="5"/>
  <c r="BO472" i="5"/>
  <c r="BO473" i="5"/>
  <c r="BO474" i="5"/>
  <c r="BO475" i="5"/>
  <c r="BO476" i="5"/>
  <c r="BO477" i="5"/>
  <c r="BO478" i="5"/>
  <c r="BO479" i="5"/>
  <c r="BO480" i="5"/>
  <c r="BO481" i="5"/>
  <c r="BO482" i="5"/>
  <c r="BO483" i="5"/>
  <c r="BO484" i="5"/>
  <c r="BO485" i="5"/>
  <c r="BO486" i="5"/>
  <c r="BO487" i="5"/>
  <c r="BO488" i="5"/>
  <c r="BO489" i="5"/>
  <c r="BO490" i="5"/>
  <c r="BO491" i="5"/>
  <c r="BO492" i="5"/>
  <c r="BO493" i="5"/>
  <c r="BO494" i="5"/>
  <c r="BO495" i="5"/>
  <c r="BO496" i="5"/>
  <c r="BO497" i="5"/>
  <c r="BO498" i="5"/>
  <c r="BO499" i="5"/>
  <c r="BO500" i="5"/>
  <c r="BO501" i="5"/>
  <c r="BO502" i="5"/>
  <c r="BO503" i="5"/>
  <c r="BO504" i="5"/>
  <c r="BO505" i="5"/>
  <c r="BO506" i="5"/>
  <c r="BO507" i="5"/>
  <c r="BO508" i="5"/>
  <c r="BO509" i="5"/>
  <c r="BO510" i="5"/>
  <c r="BO511" i="5"/>
  <c r="BO512" i="5"/>
  <c r="BO513" i="5"/>
  <c r="BO514" i="5"/>
  <c r="BO515" i="5"/>
  <c r="BO516" i="5"/>
  <c r="BO517" i="5"/>
  <c r="BO518" i="5"/>
  <c r="BO519" i="5"/>
  <c r="BO520" i="5"/>
  <c r="BO521" i="5"/>
  <c r="BO522" i="5"/>
  <c r="BO523" i="5"/>
  <c r="BO524" i="5"/>
  <c r="BO525" i="5"/>
  <c r="BO526" i="5"/>
  <c r="BO527" i="5"/>
  <c r="BO528" i="5"/>
  <c r="BO529" i="5"/>
  <c r="BO530" i="5"/>
  <c r="BO531" i="5"/>
  <c r="BO532" i="5"/>
  <c r="BO533" i="5"/>
  <c r="BO534" i="5"/>
  <c r="BO535" i="5"/>
  <c r="BO536" i="5"/>
  <c r="BO537" i="5"/>
  <c r="BO538" i="5"/>
  <c r="BO539" i="5"/>
  <c r="BO540" i="5"/>
  <c r="BO541" i="5"/>
  <c r="BO542" i="5"/>
  <c r="BO543" i="5"/>
  <c r="BO544" i="5"/>
  <c r="BO545" i="5"/>
  <c r="BO546" i="5"/>
  <c r="BO547" i="5"/>
  <c r="BO548" i="5"/>
  <c r="BO549" i="5"/>
  <c r="BO550" i="5"/>
  <c r="BO551" i="5"/>
  <c r="BO552" i="5"/>
  <c r="BO553" i="5"/>
  <c r="BO554" i="5"/>
  <c r="BO555" i="5"/>
  <c r="BO556" i="5"/>
  <c r="BO557" i="5"/>
  <c r="BO558" i="5"/>
  <c r="BO559" i="5"/>
  <c r="BO560" i="5"/>
  <c r="BO561" i="5"/>
  <c r="BO562" i="5"/>
  <c r="BO563" i="5"/>
  <c r="BO564" i="5"/>
  <c r="BO565" i="5"/>
  <c r="BO566" i="5"/>
  <c r="BO567" i="5"/>
  <c r="BO568" i="5"/>
  <c r="BO569" i="5"/>
  <c r="BO570" i="5"/>
  <c r="BO571" i="5"/>
  <c r="BO572" i="5"/>
  <c r="BO573" i="5"/>
  <c r="BO574" i="5"/>
  <c r="BO575" i="5"/>
  <c r="BO576" i="5"/>
  <c r="BO577" i="5"/>
  <c r="BO578" i="5"/>
  <c r="BO579" i="5"/>
  <c r="BO580" i="5"/>
  <c r="BO581" i="5"/>
  <c r="BO582" i="5"/>
  <c r="BO583" i="5"/>
  <c r="BO584" i="5"/>
  <c r="BO585" i="5"/>
  <c r="BO586" i="5"/>
  <c r="BO587" i="5"/>
  <c r="BO588" i="5"/>
  <c r="BO589" i="5"/>
  <c r="BO590" i="5"/>
  <c r="BO591" i="5"/>
  <c r="BO592" i="5"/>
  <c r="BO593" i="5"/>
  <c r="BO594" i="5"/>
  <c r="BO595" i="5"/>
  <c r="BO596" i="5"/>
  <c r="BP2" i="5"/>
  <c r="BP1" i="5"/>
  <c r="BP11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P51" i="5"/>
  <c r="BP52" i="5"/>
  <c r="BP53" i="5"/>
  <c r="BP54" i="5"/>
  <c r="BP55" i="5"/>
  <c r="BP56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5" i="5"/>
  <c r="BP76" i="5"/>
  <c r="BP77" i="5"/>
  <c r="BP78" i="5"/>
  <c r="BP79" i="5"/>
  <c r="BP80" i="5"/>
  <c r="BP81" i="5"/>
  <c r="BP82" i="5"/>
  <c r="BP83" i="5"/>
  <c r="BP84" i="5"/>
  <c r="BP85" i="5"/>
  <c r="BP86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BP114" i="5"/>
  <c r="BP115" i="5"/>
  <c r="BP116" i="5"/>
  <c r="BP117" i="5"/>
  <c r="BP118" i="5"/>
  <c r="BP119" i="5"/>
  <c r="BP120" i="5"/>
  <c r="BP121" i="5"/>
  <c r="BP122" i="5"/>
  <c r="BP123" i="5"/>
  <c r="BP124" i="5"/>
  <c r="BP125" i="5"/>
  <c r="BP126" i="5"/>
  <c r="BP127" i="5"/>
  <c r="BP128" i="5"/>
  <c r="BP129" i="5"/>
  <c r="BP130" i="5"/>
  <c r="BP131" i="5"/>
  <c r="BP132" i="5"/>
  <c r="BP133" i="5"/>
  <c r="BP134" i="5"/>
  <c r="BP135" i="5"/>
  <c r="BP136" i="5"/>
  <c r="BP137" i="5"/>
  <c r="BP138" i="5"/>
  <c r="BP139" i="5"/>
  <c r="BP140" i="5"/>
  <c r="BP141" i="5"/>
  <c r="BP142" i="5"/>
  <c r="BP143" i="5"/>
  <c r="BP144" i="5"/>
  <c r="BP145" i="5"/>
  <c r="BP146" i="5"/>
  <c r="BP147" i="5"/>
  <c r="BP148" i="5"/>
  <c r="BP149" i="5"/>
  <c r="BP150" i="5"/>
  <c r="BP151" i="5"/>
  <c r="BP152" i="5"/>
  <c r="BP153" i="5"/>
  <c r="BP154" i="5"/>
  <c r="BP155" i="5"/>
  <c r="BP156" i="5"/>
  <c r="BP157" i="5"/>
  <c r="BP158" i="5"/>
  <c r="BP159" i="5"/>
  <c r="BP160" i="5"/>
  <c r="BP161" i="5"/>
  <c r="BP162" i="5"/>
  <c r="BP163" i="5"/>
  <c r="BP164" i="5"/>
  <c r="BP165" i="5"/>
  <c r="BP166" i="5"/>
  <c r="BP167" i="5"/>
  <c r="BP168" i="5"/>
  <c r="BP169" i="5"/>
  <c r="BP170" i="5"/>
  <c r="BP171" i="5"/>
  <c r="BP172" i="5"/>
  <c r="BP173" i="5"/>
  <c r="BP174" i="5"/>
  <c r="BP175" i="5"/>
  <c r="BP176" i="5"/>
  <c r="BP177" i="5"/>
  <c r="BP178" i="5"/>
  <c r="BP179" i="5"/>
  <c r="BP180" i="5"/>
  <c r="BP181" i="5"/>
  <c r="BP182" i="5"/>
  <c r="BP183" i="5"/>
  <c r="BP184" i="5"/>
  <c r="BP185" i="5"/>
  <c r="BP186" i="5"/>
  <c r="BP187" i="5"/>
  <c r="BP188" i="5"/>
  <c r="BP189" i="5"/>
  <c r="BP190" i="5"/>
  <c r="BP191" i="5"/>
  <c r="BP192" i="5"/>
  <c r="BP193" i="5"/>
  <c r="BP194" i="5"/>
  <c r="BP195" i="5"/>
  <c r="BP196" i="5"/>
  <c r="BP197" i="5"/>
  <c r="BP198" i="5"/>
  <c r="BP199" i="5"/>
  <c r="BP200" i="5"/>
  <c r="BP201" i="5"/>
  <c r="BP202" i="5"/>
  <c r="BP203" i="5"/>
  <c r="BP204" i="5"/>
  <c r="BP205" i="5"/>
  <c r="BP206" i="5"/>
  <c r="BP207" i="5"/>
  <c r="BP208" i="5"/>
  <c r="BP209" i="5"/>
  <c r="BP210" i="5"/>
  <c r="BP211" i="5"/>
  <c r="BP212" i="5"/>
  <c r="BP213" i="5"/>
  <c r="BP214" i="5"/>
  <c r="BP215" i="5"/>
  <c r="BP216" i="5"/>
  <c r="BP217" i="5"/>
  <c r="BP218" i="5"/>
  <c r="BP219" i="5"/>
  <c r="BP220" i="5"/>
  <c r="BP221" i="5"/>
  <c r="BP222" i="5"/>
  <c r="BP223" i="5"/>
  <c r="BP224" i="5"/>
  <c r="BP225" i="5"/>
  <c r="BP226" i="5"/>
  <c r="BP227" i="5"/>
  <c r="BP228" i="5"/>
  <c r="BP229" i="5"/>
  <c r="BP230" i="5"/>
  <c r="BP231" i="5"/>
  <c r="BP232" i="5"/>
  <c r="BP233" i="5"/>
  <c r="BP234" i="5"/>
  <c r="BP235" i="5"/>
  <c r="BP236" i="5"/>
  <c r="BP237" i="5"/>
  <c r="BP238" i="5"/>
  <c r="BP239" i="5"/>
  <c r="BP240" i="5"/>
  <c r="BP241" i="5"/>
  <c r="BP242" i="5"/>
  <c r="BP243" i="5"/>
  <c r="BP244" i="5"/>
  <c r="BP245" i="5"/>
  <c r="BP246" i="5"/>
  <c r="BP247" i="5"/>
  <c r="BP248" i="5"/>
  <c r="BP249" i="5"/>
  <c r="BP250" i="5"/>
  <c r="BP251" i="5"/>
  <c r="BP252" i="5"/>
  <c r="BP253" i="5"/>
  <c r="BP254" i="5"/>
  <c r="BP255" i="5"/>
  <c r="BP256" i="5"/>
  <c r="BP257" i="5"/>
  <c r="BP258" i="5"/>
  <c r="BP259" i="5"/>
  <c r="BP260" i="5"/>
  <c r="BP261" i="5"/>
  <c r="BP262" i="5"/>
  <c r="BP263" i="5"/>
  <c r="BP264" i="5"/>
  <c r="BP265" i="5"/>
  <c r="BP266" i="5"/>
  <c r="BP267" i="5"/>
  <c r="BP268" i="5"/>
  <c r="BP269" i="5"/>
  <c r="BP270" i="5"/>
  <c r="BP271" i="5"/>
  <c r="BP272" i="5"/>
  <c r="BP273" i="5"/>
  <c r="BP274" i="5"/>
  <c r="BP275" i="5"/>
  <c r="BP276" i="5"/>
  <c r="BP277" i="5"/>
  <c r="BP278" i="5"/>
  <c r="BP279" i="5"/>
  <c r="BP280" i="5"/>
  <c r="BP281" i="5"/>
  <c r="BP282" i="5"/>
  <c r="BP283" i="5"/>
  <c r="BP284" i="5"/>
  <c r="BP285" i="5"/>
  <c r="BP286" i="5"/>
  <c r="BP287" i="5"/>
  <c r="BP288" i="5"/>
  <c r="BP289" i="5"/>
  <c r="BP290" i="5"/>
  <c r="BP291" i="5"/>
  <c r="BP292" i="5"/>
  <c r="BP293" i="5"/>
  <c r="BP294" i="5"/>
  <c r="BP295" i="5"/>
  <c r="BP296" i="5"/>
  <c r="BP297" i="5"/>
  <c r="BP298" i="5"/>
  <c r="BP299" i="5"/>
  <c r="BP300" i="5"/>
  <c r="BP301" i="5"/>
  <c r="BP302" i="5"/>
  <c r="BP303" i="5"/>
  <c r="BP304" i="5"/>
  <c r="BP305" i="5"/>
  <c r="BP306" i="5"/>
  <c r="BP307" i="5"/>
  <c r="BP308" i="5"/>
  <c r="BP309" i="5"/>
  <c r="BP310" i="5"/>
  <c r="BP311" i="5"/>
  <c r="BP312" i="5"/>
  <c r="BP313" i="5"/>
  <c r="BP314" i="5"/>
  <c r="BP315" i="5"/>
  <c r="BP316" i="5"/>
  <c r="BP317" i="5"/>
  <c r="BP318" i="5"/>
  <c r="BP319" i="5"/>
  <c r="BP320" i="5"/>
  <c r="BP321" i="5"/>
  <c r="BP322" i="5"/>
  <c r="BP323" i="5"/>
  <c r="BP324" i="5"/>
  <c r="BP325" i="5"/>
  <c r="BP326" i="5"/>
  <c r="BP327" i="5"/>
  <c r="BP328" i="5"/>
  <c r="BP329" i="5"/>
  <c r="BP330" i="5"/>
  <c r="BP331" i="5"/>
  <c r="BP332" i="5"/>
  <c r="BP333" i="5"/>
  <c r="BP334" i="5"/>
  <c r="BP335" i="5"/>
  <c r="BP336" i="5"/>
  <c r="BP337" i="5"/>
  <c r="BP338" i="5"/>
  <c r="BP339" i="5"/>
  <c r="BP340" i="5"/>
  <c r="BP341" i="5"/>
  <c r="BP342" i="5"/>
  <c r="BP343" i="5"/>
  <c r="BP344" i="5"/>
  <c r="BP345" i="5"/>
  <c r="BP346" i="5"/>
  <c r="BP347" i="5"/>
  <c r="BP348" i="5"/>
  <c r="BP349" i="5"/>
  <c r="BP350" i="5"/>
  <c r="BP351" i="5"/>
  <c r="BP352" i="5"/>
  <c r="BP353" i="5"/>
  <c r="BP354" i="5"/>
  <c r="BP355" i="5"/>
  <c r="BP356" i="5"/>
  <c r="BP357" i="5"/>
  <c r="BP358" i="5"/>
  <c r="BP359" i="5"/>
  <c r="BP360" i="5"/>
  <c r="BP361" i="5"/>
  <c r="BP362" i="5"/>
  <c r="BP363" i="5"/>
  <c r="BP364" i="5"/>
  <c r="BP365" i="5"/>
  <c r="BP366" i="5"/>
  <c r="BP367" i="5"/>
  <c r="BP368" i="5"/>
  <c r="BP369" i="5"/>
  <c r="BP370" i="5"/>
  <c r="BP371" i="5"/>
  <c r="BP372" i="5"/>
  <c r="BP373" i="5"/>
  <c r="BP374" i="5"/>
  <c r="BP375" i="5"/>
  <c r="BP376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BP410" i="5"/>
  <c r="BP411" i="5"/>
  <c r="BP412" i="5"/>
  <c r="BP413" i="5"/>
  <c r="BP414" i="5"/>
  <c r="BP415" i="5"/>
  <c r="BP416" i="5"/>
  <c r="BP417" i="5"/>
  <c r="BP418" i="5"/>
  <c r="BP419" i="5"/>
  <c r="BP420" i="5"/>
  <c r="BP421" i="5"/>
  <c r="BP422" i="5"/>
  <c r="BP423" i="5"/>
  <c r="BP424" i="5"/>
  <c r="BP425" i="5"/>
  <c r="BP426" i="5"/>
  <c r="BP427" i="5"/>
  <c r="BP428" i="5"/>
  <c r="BP429" i="5"/>
  <c r="BP430" i="5"/>
  <c r="BP431" i="5"/>
  <c r="BP432" i="5"/>
  <c r="BP433" i="5"/>
  <c r="BP434" i="5"/>
  <c r="BP435" i="5"/>
  <c r="BP436" i="5"/>
  <c r="BP437" i="5"/>
  <c r="BP438" i="5"/>
  <c r="BP439" i="5"/>
  <c r="BP440" i="5"/>
  <c r="BP441" i="5"/>
  <c r="BP442" i="5"/>
  <c r="BP443" i="5"/>
  <c r="BP444" i="5"/>
  <c r="BP445" i="5"/>
  <c r="BP446" i="5"/>
  <c r="BP447" i="5"/>
  <c r="BP448" i="5"/>
  <c r="BP449" i="5"/>
  <c r="BP450" i="5"/>
  <c r="BP451" i="5"/>
  <c r="BP452" i="5"/>
  <c r="BP453" i="5"/>
  <c r="BP454" i="5"/>
  <c r="BP455" i="5"/>
  <c r="BP456" i="5"/>
  <c r="BP457" i="5"/>
  <c r="BP458" i="5"/>
  <c r="BP459" i="5"/>
  <c r="BP460" i="5"/>
  <c r="BP461" i="5"/>
  <c r="BP462" i="5"/>
  <c r="BP463" i="5"/>
  <c r="BP464" i="5"/>
  <c r="BP465" i="5"/>
  <c r="BP466" i="5"/>
  <c r="BP467" i="5"/>
  <c r="BP468" i="5"/>
  <c r="BP469" i="5"/>
  <c r="BP470" i="5"/>
  <c r="BP471" i="5"/>
  <c r="BP472" i="5"/>
  <c r="BP473" i="5"/>
  <c r="BP474" i="5"/>
  <c r="BP475" i="5"/>
  <c r="BP476" i="5"/>
  <c r="BP477" i="5"/>
  <c r="BP478" i="5"/>
  <c r="BP479" i="5"/>
  <c r="BP480" i="5"/>
  <c r="BP481" i="5"/>
  <c r="BP482" i="5"/>
  <c r="BP483" i="5"/>
  <c r="BP484" i="5"/>
  <c r="BP485" i="5"/>
  <c r="BP486" i="5"/>
  <c r="BP487" i="5"/>
  <c r="BP488" i="5"/>
  <c r="BP489" i="5"/>
  <c r="BP490" i="5"/>
  <c r="BP491" i="5"/>
  <c r="BP492" i="5"/>
  <c r="BP493" i="5"/>
  <c r="BP494" i="5"/>
  <c r="BP495" i="5"/>
  <c r="BP496" i="5"/>
  <c r="BP497" i="5"/>
  <c r="BP498" i="5"/>
  <c r="BP499" i="5"/>
  <c r="BP500" i="5"/>
  <c r="BP501" i="5"/>
  <c r="BP502" i="5"/>
  <c r="BP503" i="5"/>
  <c r="BP504" i="5"/>
  <c r="BP505" i="5"/>
  <c r="BP506" i="5"/>
  <c r="BP507" i="5"/>
  <c r="BP508" i="5"/>
  <c r="BP509" i="5"/>
  <c r="BP510" i="5"/>
  <c r="BP511" i="5"/>
  <c r="BP512" i="5"/>
  <c r="BP513" i="5"/>
  <c r="BP514" i="5"/>
  <c r="BP515" i="5"/>
  <c r="BP516" i="5"/>
  <c r="BP517" i="5"/>
  <c r="BP518" i="5"/>
  <c r="BP519" i="5"/>
  <c r="BP520" i="5"/>
  <c r="BP521" i="5"/>
  <c r="BP522" i="5"/>
  <c r="BP523" i="5"/>
  <c r="BP524" i="5"/>
  <c r="BP525" i="5"/>
  <c r="BP526" i="5"/>
  <c r="BP527" i="5"/>
  <c r="BP528" i="5"/>
  <c r="BP529" i="5"/>
  <c r="BP530" i="5"/>
  <c r="BP531" i="5"/>
  <c r="BP532" i="5"/>
  <c r="BP533" i="5"/>
  <c r="BP534" i="5"/>
  <c r="BP535" i="5"/>
  <c r="BP536" i="5"/>
  <c r="BP537" i="5"/>
  <c r="BP538" i="5"/>
  <c r="BP539" i="5"/>
  <c r="BP540" i="5"/>
  <c r="BP541" i="5"/>
  <c r="BP542" i="5"/>
  <c r="BP543" i="5"/>
  <c r="BP544" i="5"/>
  <c r="BP545" i="5"/>
  <c r="BP546" i="5"/>
  <c r="BP547" i="5"/>
  <c r="BP548" i="5"/>
  <c r="BP549" i="5"/>
  <c r="BP550" i="5"/>
  <c r="BP551" i="5"/>
  <c r="BP552" i="5"/>
  <c r="BP553" i="5"/>
  <c r="BP554" i="5"/>
  <c r="BP555" i="5"/>
  <c r="BP556" i="5"/>
  <c r="BP557" i="5"/>
  <c r="BP558" i="5"/>
  <c r="BP559" i="5"/>
  <c r="BP560" i="5"/>
  <c r="BP561" i="5"/>
  <c r="BP562" i="5"/>
  <c r="BP563" i="5"/>
  <c r="BP564" i="5"/>
  <c r="BP565" i="5"/>
  <c r="BP566" i="5"/>
  <c r="BP567" i="5"/>
  <c r="BP568" i="5"/>
  <c r="BP569" i="5"/>
  <c r="BP570" i="5"/>
  <c r="BP571" i="5"/>
  <c r="BP572" i="5"/>
  <c r="BP573" i="5"/>
  <c r="BP574" i="5"/>
  <c r="BP575" i="5"/>
  <c r="BP576" i="5"/>
  <c r="BP577" i="5"/>
  <c r="BP578" i="5"/>
  <c r="BP579" i="5"/>
  <c r="BP580" i="5"/>
  <c r="BP581" i="5"/>
  <c r="BP582" i="5"/>
  <c r="BP583" i="5"/>
  <c r="BP584" i="5"/>
  <c r="BP585" i="5"/>
  <c r="BP586" i="5"/>
  <c r="BP587" i="5"/>
  <c r="BP588" i="5"/>
  <c r="BP589" i="5"/>
  <c r="BP590" i="5"/>
  <c r="BP591" i="5"/>
  <c r="BP592" i="5"/>
  <c r="BP593" i="5"/>
  <c r="BP594" i="5"/>
  <c r="BP595" i="5"/>
  <c r="BP596" i="5"/>
  <c r="BQ2" i="5"/>
  <c r="BQ1" i="5"/>
  <c r="BQ11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155" i="5"/>
  <c r="BQ156" i="5"/>
  <c r="BQ157" i="5"/>
  <c r="BQ158" i="5"/>
  <c r="BQ159" i="5"/>
  <c r="BQ160" i="5"/>
  <c r="BQ161" i="5"/>
  <c r="BQ162" i="5"/>
  <c r="BQ163" i="5"/>
  <c r="BQ164" i="5"/>
  <c r="BQ165" i="5"/>
  <c r="BQ166" i="5"/>
  <c r="BQ167" i="5"/>
  <c r="BQ168" i="5"/>
  <c r="BQ169" i="5"/>
  <c r="BQ170" i="5"/>
  <c r="BQ171" i="5"/>
  <c r="BQ172" i="5"/>
  <c r="BQ173" i="5"/>
  <c r="BQ174" i="5"/>
  <c r="BQ175" i="5"/>
  <c r="BQ176" i="5"/>
  <c r="BQ177" i="5"/>
  <c r="BQ178" i="5"/>
  <c r="BQ179" i="5"/>
  <c r="BQ180" i="5"/>
  <c r="BQ181" i="5"/>
  <c r="BQ182" i="5"/>
  <c r="BQ183" i="5"/>
  <c r="BQ184" i="5"/>
  <c r="BQ185" i="5"/>
  <c r="BQ186" i="5"/>
  <c r="BQ187" i="5"/>
  <c r="BQ188" i="5"/>
  <c r="BQ189" i="5"/>
  <c r="BQ190" i="5"/>
  <c r="BQ191" i="5"/>
  <c r="BQ192" i="5"/>
  <c r="BQ193" i="5"/>
  <c r="BQ194" i="5"/>
  <c r="BQ195" i="5"/>
  <c r="BQ196" i="5"/>
  <c r="BQ197" i="5"/>
  <c r="BQ198" i="5"/>
  <c r="BQ199" i="5"/>
  <c r="BQ200" i="5"/>
  <c r="BQ201" i="5"/>
  <c r="BQ202" i="5"/>
  <c r="BQ203" i="5"/>
  <c r="BQ204" i="5"/>
  <c r="BQ205" i="5"/>
  <c r="BQ206" i="5"/>
  <c r="BQ207" i="5"/>
  <c r="BQ208" i="5"/>
  <c r="BQ209" i="5"/>
  <c r="BQ210" i="5"/>
  <c r="BQ211" i="5"/>
  <c r="BQ212" i="5"/>
  <c r="BQ213" i="5"/>
  <c r="BQ214" i="5"/>
  <c r="BQ215" i="5"/>
  <c r="BQ216" i="5"/>
  <c r="BQ217" i="5"/>
  <c r="BQ218" i="5"/>
  <c r="BQ219" i="5"/>
  <c r="BQ220" i="5"/>
  <c r="BQ221" i="5"/>
  <c r="BQ222" i="5"/>
  <c r="BQ223" i="5"/>
  <c r="BQ224" i="5"/>
  <c r="BQ225" i="5"/>
  <c r="BQ226" i="5"/>
  <c r="BQ227" i="5"/>
  <c r="BQ228" i="5"/>
  <c r="BQ229" i="5"/>
  <c r="BQ230" i="5"/>
  <c r="BQ231" i="5"/>
  <c r="BQ232" i="5"/>
  <c r="BQ233" i="5"/>
  <c r="BQ234" i="5"/>
  <c r="BQ235" i="5"/>
  <c r="BQ236" i="5"/>
  <c r="BQ237" i="5"/>
  <c r="BQ238" i="5"/>
  <c r="BQ239" i="5"/>
  <c r="BQ240" i="5"/>
  <c r="BQ241" i="5"/>
  <c r="BQ242" i="5"/>
  <c r="BQ243" i="5"/>
  <c r="BQ244" i="5"/>
  <c r="BQ245" i="5"/>
  <c r="BQ246" i="5"/>
  <c r="BQ247" i="5"/>
  <c r="BQ248" i="5"/>
  <c r="BQ249" i="5"/>
  <c r="BQ250" i="5"/>
  <c r="BQ251" i="5"/>
  <c r="BQ252" i="5"/>
  <c r="BQ253" i="5"/>
  <c r="BQ254" i="5"/>
  <c r="BQ255" i="5"/>
  <c r="BQ256" i="5"/>
  <c r="BQ257" i="5"/>
  <c r="BQ258" i="5"/>
  <c r="BQ259" i="5"/>
  <c r="BQ260" i="5"/>
  <c r="BQ261" i="5"/>
  <c r="BQ262" i="5"/>
  <c r="BQ263" i="5"/>
  <c r="BQ264" i="5"/>
  <c r="BQ265" i="5"/>
  <c r="BQ266" i="5"/>
  <c r="BQ267" i="5"/>
  <c r="BQ268" i="5"/>
  <c r="BQ269" i="5"/>
  <c r="BQ270" i="5"/>
  <c r="BQ271" i="5"/>
  <c r="BQ272" i="5"/>
  <c r="BQ273" i="5"/>
  <c r="BQ274" i="5"/>
  <c r="BQ275" i="5"/>
  <c r="BQ276" i="5"/>
  <c r="BQ277" i="5"/>
  <c r="BQ278" i="5"/>
  <c r="BQ279" i="5"/>
  <c r="BQ280" i="5"/>
  <c r="BQ281" i="5"/>
  <c r="BQ282" i="5"/>
  <c r="BQ283" i="5"/>
  <c r="BQ284" i="5"/>
  <c r="BQ285" i="5"/>
  <c r="BQ286" i="5"/>
  <c r="BQ287" i="5"/>
  <c r="BQ288" i="5"/>
  <c r="BQ289" i="5"/>
  <c r="BQ290" i="5"/>
  <c r="BQ291" i="5"/>
  <c r="BQ292" i="5"/>
  <c r="BQ293" i="5"/>
  <c r="BQ294" i="5"/>
  <c r="BQ295" i="5"/>
  <c r="BQ296" i="5"/>
  <c r="BQ297" i="5"/>
  <c r="BQ298" i="5"/>
  <c r="BQ299" i="5"/>
  <c r="BQ300" i="5"/>
  <c r="BQ301" i="5"/>
  <c r="BQ302" i="5"/>
  <c r="BQ303" i="5"/>
  <c r="BQ304" i="5"/>
  <c r="BQ305" i="5"/>
  <c r="BQ306" i="5"/>
  <c r="BQ307" i="5"/>
  <c r="BQ308" i="5"/>
  <c r="BQ309" i="5"/>
  <c r="BQ310" i="5"/>
  <c r="BQ311" i="5"/>
  <c r="BQ312" i="5"/>
  <c r="BQ313" i="5"/>
  <c r="BQ314" i="5"/>
  <c r="BQ315" i="5"/>
  <c r="BQ316" i="5"/>
  <c r="BQ317" i="5"/>
  <c r="BQ318" i="5"/>
  <c r="BQ319" i="5"/>
  <c r="BQ320" i="5"/>
  <c r="BQ321" i="5"/>
  <c r="BQ322" i="5"/>
  <c r="BQ323" i="5"/>
  <c r="BQ324" i="5"/>
  <c r="BQ325" i="5"/>
  <c r="BQ326" i="5"/>
  <c r="BQ327" i="5"/>
  <c r="BQ328" i="5"/>
  <c r="BQ329" i="5"/>
  <c r="BQ330" i="5"/>
  <c r="BQ331" i="5"/>
  <c r="BQ332" i="5"/>
  <c r="BQ333" i="5"/>
  <c r="BQ334" i="5"/>
  <c r="BQ335" i="5"/>
  <c r="BQ336" i="5"/>
  <c r="BQ337" i="5"/>
  <c r="BQ338" i="5"/>
  <c r="BQ339" i="5"/>
  <c r="BQ340" i="5"/>
  <c r="BQ341" i="5"/>
  <c r="BQ342" i="5"/>
  <c r="BQ343" i="5"/>
  <c r="BQ344" i="5"/>
  <c r="BQ345" i="5"/>
  <c r="BQ346" i="5"/>
  <c r="BQ347" i="5"/>
  <c r="BQ348" i="5"/>
  <c r="BQ349" i="5"/>
  <c r="BQ350" i="5"/>
  <c r="BQ351" i="5"/>
  <c r="BQ352" i="5"/>
  <c r="BQ353" i="5"/>
  <c r="BQ354" i="5"/>
  <c r="BQ355" i="5"/>
  <c r="BQ356" i="5"/>
  <c r="BQ357" i="5"/>
  <c r="BQ358" i="5"/>
  <c r="BQ359" i="5"/>
  <c r="BQ360" i="5"/>
  <c r="BQ361" i="5"/>
  <c r="BQ362" i="5"/>
  <c r="BQ363" i="5"/>
  <c r="BQ364" i="5"/>
  <c r="BQ365" i="5"/>
  <c r="BQ366" i="5"/>
  <c r="BQ367" i="5"/>
  <c r="BQ368" i="5"/>
  <c r="BQ369" i="5"/>
  <c r="BQ370" i="5"/>
  <c r="BQ371" i="5"/>
  <c r="BQ372" i="5"/>
  <c r="BQ373" i="5"/>
  <c r="BQ374" i="5"/>
  <c r="BQ375" i="5"/>
  <c r="BQ376" i="5"/>
  <c r="BQ377" i="5"/>
  <c r="BQ378" i="5"/>
  <c r="BQ379" i="5"/>
  <c r="BQ380" i="5"/>
  <c r="BQ381" i="5"/>
  <c r="BQ382" i="5"/>
  <c r="BQ383" i="5"/>
  <c r="BQ384" i="5"/>
  <c r="BQ385" i="5"/>
  <c r="BQ386" i="5"/>
  <c r="BQ387" i="5"/>
  <c r="BQ388" i="5"/>
  <c r="BQ389" i="5"/>
  <c r="BQ390" i="5"/>
  <c r="BQ391" i="5"/>
  <c r="BQ392" i="5"/>
  <c r="BQ393" i="5"/>
  <c r="BQ394" i="5"/>
  <c r="BQ395" i="5"/>
  <c r="BQ396" i="5"/>
  <c r="BQ397" i="5"/>
  <c r="BQ398" i="5"/>
  <c r="BQ399" i="5"/>
  <c r="BQ400" i="5"/>
  <c r="BQ401" i="5"/>
  <c r="BQ402" i="5"/>
  <c r="BQ403" i="5"/>
  <c r="BQ404" i="5"/>
  <c r="BQ405" i="5"/>
  <c r="BQ406" i="5"/>
  <c r="BQ407" i="5"/>
  <c r="BQ408" i="5"/>
  <c r="BQ409" i="5"/>
  <c r="BQ410" i="5"/>
  <c r="BQ411" i="5"/>
  <c r="BQ412" i="5"/>
  <c r="BQ413" i="5"/>
  <c r="BQ414" i="5"/>
  <c r="BQ415" i="5"/>
  <c r="BQ416" i="5"/>
  <c r="BQ417" i="5"/>
  <c r="BQ418" i="5"/>
  <c r="BQ419" i="5"/>
  <c r="BQ420" i="5"/>
  <c r="BQ421" i="5"/>
  <c r="BQ422" i="5"/>
  <c r="BQ423" i="5"/>
  <c r="BQ424" i="5"/>
  <c r="BQ425" i="5"/>
  <c r="BQ426" i="5"/>
  <c r="BQ427" i="5"/>
  <c r="BQ428" i="5"/>
  <c r="BQ429" i="5"/>
  <c r="BQ430" i="5"/>
  <c r="BQ431" i="5"/>
  <c r="BQ432" i="5"/>
  <c r="BQ433" i="5"/>
  <c r="BQ434" i="5"/>
  <c r="BQ435" i="5"/>
  <c r="BQ436" i="5"/>
  <c r="BQ437" i="5"/>
  <c r="BQ438" i="5"/>
  <c r="BQ439" i="5"/>
  <c r="BQ440" i="5"/>
  <c r="BQ441" i="5"/>
  <c r="BQ442" i="5"/>
  <c r="BQ443" i="5"/>
  <c r="BQ444" i="5"/>
  <c r="BQ445" i="5"/>
  <c r="BQ446" i="5"/>
  <c r="BQ447" i="5"/>
  <c r="BQ448" i="5"/>
  <c r="BQ449" i="5"/>
  <c r="BQ450" i="5"/>
  <c r="BQ451" i="5"/>
  <c r="BQ452" i="5"/>
  <c r="BQ453" i="5"/>
  <c r="BQ454" i="5"/>
  <c r="BQ455" i="5"/>
  <c r="BQ456" i="5"/>
  <c r="BQ457" i="5"/>
  <c r="BQ458" i="5"/>
  <c r="BQ459" i="5"/>
  <c r="BQ460" i="5"/>
  <c r="BQ461" i="5"/>
  <c r="BQ462" i="5"/>
  <c r="BQ463" i="5"/>
  <c r="BQ464" i="5"/>
  <c r="BQ465" i="5"/>
  <c r="BQ466" i="5"/>
  <c r="BQ467" i="5"/>
  <c r="BQ468" i="5"/>
  <c r="BQ469" i="5"/>
  <c r="BQ470" i="5"/>
  <c r="BQ471" i="5"/>
  <c r="BQ472" i="5"/>
  <c r="BQ473" i="5"/>
  <c r="BQ474" i="5"/>
  <c r="BQ475" i="5"/>
  <c r="BQ476" i="5"/>
  <c r="BQ477" i="5"/>
  <c r="BQ478" i="5"/>
  <c r="BQ479" i="5"/>
  <c r="BQ480" i="5"/>
  <c r="BQ481" i="5"/>
  <c r="BQ482" i="5"/>
  <c r="BQ483" i="5"/>
  <c r="BQ484" i="5"/>
  <c r="BQ485" i="5"/>
  <c r="BQ486" i="5"/>
  <c r="BQ487" i="5"/>
  <c r="BQ488" i="5"/>
  <c r="BQ489" i="5"/>
  <c r="BQ490" i="5"/>
  <c r="BQ491" i="5"/>
  <c r="BQ492" i="5"/>
  <c r="BQ493" i="5"/>
  <c r="BQ494" i="5"/>
  <c r="BQ495" i="5"/>
  <c r="BQ496" i="5"/>
  <c r="BQ497" i="5"/>
  <c r="BQ498" i="5"/>
  <c r="BQ499" i="5"/>
  <c r="BQ500" i="5"/>
  <c r="BQ501" i="5"/>
  <c r="BQ502" i="5"/>
  <c r="BQ503" i="5"/>
  <c r="BQ504" i="5"/>
  <c r="BQ505" i="5"/>
  <c r="BQ506" i="5"/>
  <c r="BQ507" i="5"/>
  <c r="BQ508" i="5"/>
  <c r="BQ509" i="5"/>
  <c r="BQ510" i="5"/>
  <c r="BQ511" i="5"/>
  <c r="BQ512" i="5"/>
  <c r="BQ513" i="5"/>
  <c r="BQ514" i="5"/>
  <c r="BQ515" i="5"/>
  <c r="BQ516" i="5"/>
  <c r="BQ517" i="5"/>
  <c r="BQ518" i="5"/>
  <c r="BQ519" i="5"/>
  <c r="BQ520" i="5"/>
  <c r="BQ521" i="5"/>
  <c r="BQ522" i="5"/>
  <c r="BQ523" i="5"/>
  <c r="BQ524" i="5"/>
  <c r="BQ525" i="5"/>
  <c r="BQ526" i="5"/>
  <c r="BQ527" i="5"/>
  <c r="BQ528" i="5"/>
  <c r="BQ529" i="5"/>
  <c r="BQ530" i="5"/>
  <c r="BQ531" i="5"/>
  <c r="BQ532" i="5"/>
  <c r="BQ533" i="5"/>
  <c r="BQ534" i="5"/>
  <c r="BQ535" i="5"/>
  <c r="BQ536" i="5"/>
  <c r="BQ537" i="5"/>
  <c r="BQ538" i="5"/>
  <c r="BQ539" i="5"/>
  <c r="BQ540" i="5"/>
  <c r="BQ541" i="5"/>
  <c r="BQ542" i="5"/>
  <c r="BQ543" i="5"/>
  <c r="BQ544" i="5"/>
  <c r="BQ545" i="5"/>
  <c r="BQ546" i="5"/>
  <c r="BQ547" i="5"/>
  <c r="BQ548" i="5"/>
  <c r="BQ549" i="5"/>
  <c r="BQ550" i="5"/>
  <c r="BQ551" i="5"/>
  <c r="BQ552" i="5"/>
  <c r="BQ553" i="5"/>
  <c r="BQ554" i="5"/>
  <c r="BQ555" i="5"/>
  <c r="BQ556" i="5"/>
  <c r="BQ557" i="5"/>
  <c r="BQ558" i="5"/>
  <c r="BQ559" i="5"/>
  <c r="BQ560" i="5"/>
  <c r="BQ561" i="5"/>
  <c r="BQ562" i="5"/>
  <c r="BQ563" i="5"/>
  <c r="BQ564" i="5"/>
  <c r="BQ565" i="5"/>
  <c r="BQ566" i="5"/>
  <c r="BQ567" i="5"/>
  <c r="BQ568" i="5"/>
  <c r="BQ569" i="5"/>
  <c r="BQ570" i="5"/>
  <c r="BQ571" i="5"/>
  <c r="BQ572" i="5"/>
  <c r="BQ573" i="5"/>
  <c r="BQ574" i="5"/>
  <c r="BQ575" i="5"/>
  <c r="BQ576" i="5"/>
  <c r="BQ577" i="5"/>
  <c r="BQ578" i="5"/>
  <c r="BQ579" i="5"/>
  <c r="BQ580" i="5"/>
  <c r="BQ581" i="5"/>
  <c r="BQ582" i="5"/>
  <c r="BQ583" i="5"/>
  <c r="BQ584" i="5"/>
  <c r="BQ585" i="5"/>
  <c r="BQ586" i="5"/>
  <c r="BQ587" i="5"/>
  <c r="BQ588" i="5"/>
  <c r="BQ589" i="5"/>
  <c r="BQ590" i="5"/>
  <c r="BQ591" i="5"/>
  <c r="BQ592" i="5"/>
  <c r="BQ593" i="5"/>
  <c r="BQ594" i="5"/>
  <c r="BQ595" i="5"/>
  <c r="BQ596" i="5"/>
  <c r="BR2" i="5"/>
  <c r="BR1" i="5"/>
  <c r="BR11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6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29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8" i="5"/>
  <c r="BR259" i="5"/>
  <c r="BR260" i="5"/>
  <c r="BR261" i="5"/>
  <c r="BR262" i="5"/>
  <c r="BR263" i="5"/>
  <c r="BR264" i="5"/>
  <c r="BR265" i="5"/>
  <c r="BR266" i="5"/>
  <c r="BR267" i="5"/>
  <c r="BR268" i="5"/>
  <c r="BR269" i="5"/>
  <c r="BR270" i="5"/>
  <c r="BR271" i="5"/>
  <c r="BR272" i="5"/>
  <c r="BR273" i="5"/>
  <c r="BR274" i="5"/>
  <c r="BR275" i="5"/>
  <c r="BR276" i="5"/>
  <c r="BR277" i="5"/>
  <c r="BR278" i="5"/>
  <c r="BR279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322" i="5"/>
  <c r="BR323" i="5"/>
  <c r="BR324" i="5"/>
  <c r="BR325" i="5"/>
  <c r="BR326" i="5"/>
  <c r="BR327" i="5"/>
  <c r="BR328" i="5"/>
  <c r="BR329" i="5"/>
  <c r="BR330" i="5"/>
  <c r="BR331" i="5"/>
  <c r="BR332" i="5"/>
  <c r="BR333" i="5"/>
  <c r="BR334" i="5"/>
  <c r="BR335" i="5"/>
  <c r="BR336" i="5"/>
  <c r="BR337" i="5"/>
  <c r="BR338" i="5"/>
  <c r="BR339" i="5"/>
  <c r="BR340" i="5"/>
  <c r="BR341" i="5"/>
  <c r="BR342" i="5"/>
  <c r="BR343" i="5"/>
  <c r="BR344" i="5"/>
  <c r="BR345" i="5"/>
  <c r="BR346" i="5"/>
  <c r="BR347" i="5"/>
  <c r="BR348" i="5"/>
  <c r="BR349" i="5"/>
  <c r="BR350" i="5"/>
  <c r="BR351" i="5"/>
  <c r="BR352" i="5"/>
  <c r="BR353" i="5"/>
  <c r="BR354" i="5"/>
  <c r="BR355" i="5"/>
  <c r="BR356" i="5"/>
  <c r="BR357" i="5"/>
  <c r="BR358" i="5"/>
  <c r="BR359" i="5"/>
  <c r="BR360" i="5"/>
  <c r="BR361" i="5"/>
  <c r="BR362" i="5"/>
  <c r="BR363" i="5"/>
  <c r="BR364" i="5"/>
  <c r="BR365" i="5"/>
  <c r="BR366" i="5"/>
  <c r="BR367" i="5"/>
  <c r="BR368" i="5"/>
  <c r="BR369" i="5"/>
  <c r="BR370" i="5"/>
  <c r="BR371" i="5"/>
  <c r="BR372" i="5"/>
  <c r="BR373" i="5"/>
  <c r="BR374" i="5"/>
  <c r="BR375" i="5"/>
  <c r="BR376" i="5"/>
  <c r="BR377" i="5"/>
  <c r="BR378" i="5"/>
  <c r="BR379" i="5"/>
  <c r="BR380" i="5"/>
  <c r="BR381" i="5"/>
  <c r="BR382" i="5"/>
  <c r="BR383" i="5"/>
  <c r="BR384" i="5"/>
  <c r="BR385" i="5"/>
  <c r="BR386" i="5"/>
  <c r="BR387" i="5"/>
  <c r="BR388" i="5"/>
  <c r="BR389" i="5"/>
  <c r="BR390" i="5"/>
  <c r="BR391" i="5"/>
  <c r="BR392" i="5"/>
  <c r="BR393" i="5"/>
  <c r="BR394" i="5"/>
  <c r="BR395" i="5"/>
  <c r="BR396" i="5"/>
  <c r="BR397" i="5"/>
  <c r="BR398" i="5"/>
  <c r="BR399" i="5"/>
  <c r="BR400" i="5"/>
  <c r="BR401" i="5"/>
  <c r="BR402" i="5"/>
  <c r="BR403" i="5"/>
  <c r="BR404" i="5"/>
  <c r="BR405" i="5"/>
  <c r="BR406" i="5"/>
  <c r="BR407" i="5"/>
  <c r="BR408" i="5"/>
  <c r="BR409" i="5"/>
  <c r="BR410" i="5"/>
  <c r="BR411" i="5"/>
  <c r="BR412" i="5"/>
  <c r="BR413" i="5"/>
  <c r="BR414" i="5"/>
  <c r="BR415" i="5"/>
  <c r="BR416" i="5"/>
  <c r="BR417" i="5"/>
  <c r="BR418" i="5"/>
  <c r="BR419" i="5"/>
  <c r="BR420" i="5"/>
  <c r="BR421" i="5"/>
  <c r="BR422" i="5"/>
  <c r="BR423" i="5"/>
  <c r="BR424" i="5"/>
  <c r="BR425" i="5"/>
  <c r="BR426" i="5"/>
  <c r="BR427" i="5"/>
  <c r="BR428" i="5"/>
  <c r="BR429" i="5"/>
  <c r="BR430" i="5"/>
  <c r="BR431" i="5"/>
  <c r="BR432" i="5"/>
  <c r="BR433" i="5"/>
  <c r="BR434" i="5"/>
  <c r="BR435" i="5"/>
  <c r="BR436" i="5"/>
  <c r="BR437" i="5"/>
  <c r="BR438" i="5"/>
  <c r="BR439" i="5"/>
  <c r="BR440" i="5"/>
  <c r="BR441" i="5"/>
  <c r="BR442" i="5"/>
  <c r="BR443" i="5"/>
  <c r="BR444" i="5"/>
  <c r="BR445" i="5"/>
  <c r="BR446" i="5"/>
  <c r="BR447" i="5"/>
  <c r="BR448" i="5"/>
  <c r="BR449" i="5"/>
  <c r="BR450" i="5"/>
  <c r="BR451" i="5"/>
  <c r="BR452" i="5"/>
  <c r="BR453" i="5"/>
  <c r="BR454" i="5"/>
  <c r="BR455" i="5"/>
  <c r="BR456" i="5"/>
  <c r="BR457" i="5"/>
  <c r="BR458" i="5"/>
  <c r="BR459" i="5"/>
  <c r="BR460" i="5"/>
  <c r="BR461" i="5"/>
  <c r="BR462" i="5"/>
  <c r="BR463" i="5"/>
  <c r="BR464" i="5"/>
  <c r="BR465" i="5"/>
  <c r="BR466" i="5"/>
  <c r="BR467" i="5"/>
  <c r="BR468" i="5"/>
  <c r="BR469" i="5"/>
  <c r="BR470" i="5"/>
  <c r="BR471" i="5"/>
  <c r="BR472" i="5"/>
  <c r="BR473" i="5"/>
  <c r="BR474" i="5"/>
  <c r="BR475" i="5"/>
  <c r="BR476" i="5"/>
  <c r="BR477" i="5"/>
  <c r="BR478" i="5"/>
  <c r="BR479" i="5"/>
  <c r="BR480" i="5"/>
  <c r="BR481" i="5"/>
  <c r="BR482" i="5"/>
  <c r="BR483" i="5"/>
  <c r="BR484" i="5"/>
  <c r="BR485" i="5"/>
  <c r="BR486" i="5"/>
  <c r="BR487" i="5"/>
  <c r="BR488" i="5"/>
  <c r="BR489" i="5"/>
  <c r="BR490" i="5"/>
  <c r="BR491" i="5"/>
  <c r="BR492" i="5"/>
  <c r="BR493" i="5"/>
  <c r="BR494" i="5"/>
  <c r="BR495" i="5"/>
  <c r="BR496" i="5"/>
  <c r="BR497" i="5"/>
  <c r="BR498" i="5"/>
  <c r="BR499" i="5"/>
  <c r="BR500" i="5"/>
  <c r="BR501" i="5"/>
  <c r="BR502" i="5"/>
  <c r="BR503" i="5"/>
  <c r="BR504" i="5"/>
  <c r="BR505" i="5"/>
  <c r="BR506" i="5"/>
  <c r="BR507" i="5"/>
  <c r="BR508" i="5"/>
  <c r="BR509" i="5"/>
  <c r="BR510" i="5"/>
  <c r="BR511" i="5"/>
  <c r="BR512" i="5"/>
  <c r="BR513" i="5"/>
  <c r="BR514" i="5"/>
  <c r="BR515" i="5"/>
  <c r="BR516" i="5"/>
  <c r="BR517" i="5"/>
  <c r="BR518" i="5"/>
  <c r="BR519" i="5"/>
  <c r="BR520" i="5"/>
  <c r="BR521" i="5"/>
  <c r="BR522" i="5"/>
  <c r="BR523" i="5"/>
  <c r="BR524" i="5"/>
  <c r="BR525" i="5"/>
  <c r="BR526" i="5"/>
  <c r="BR527" i="5"/>
  <c r="BR528" i="5"/>
  <c r="BR529" i="5"/>
  <c r="BR530" i="5"/>
  <c r="BR531" i="5"/>
  <c r="BR532" i="5"/>
  <c r="BR533" i="5"/>
  <c r="BR534" i="5"/>
  <c r="BR535" i="5"/>
  <c r="BR536" i="5"/>
  <c r="BR537" i="5"/>
  <c r="BR538" i="5"/>
  <c r="BR539" i="5"/>
  <c r="BR540" i="5"/>
  <c r="BR541" i="5"/>
  <c r="BR542" i="5"/>
  <c r="BR543" i="5"/>
  <c r="BR544" i="5"/>
  <c r="BR545" i="5"/>
  <c r="BR546" i="5"/>
  <c r="BR547" i="5"/>
  <c r="BR548" i="5"/>
  <c r="BR549" i="5"/>
  <c r="BR550" i="5"/>
  <c r="BR551" i="5"/>
  <c r="BR552" i="5"/>
  <c r="BR553" i="5"/>
  <c r="BR554" i="5"/>
  <c r="BR555" i="5"/>
  <c r="BR556" i="5"/>
  <c r="BR557" i="5"/>
  <c r="BR558" i="5"/>
  <c r="BR559" i="5"/>
  <c r="BR560" i="5"/>
  <c r="BR561" i="5"/>
  <c r="BR562" i="5"/>
  <c r="BR563" i="5"/>
  <c r="BR564" i="5"/>
  <c r="BR565" i="5"/>
  <c r="BR566" i="5"/>
  <c r="BR567" i="5"/>
  <c r="BR568" i="5"/>
  <c r="BR569" i="5"/>
  <c r="BR570" i="5"/>
  <c r="BR571" i="5"/>
  <c r="BR572" i="5"/>
  <c r="BR573" i="5"/>
  <c r="BR574" i="5"/>
  <c r="BR575" i="5"/>
  <c r="BR576" i="5"/>
  <c r="BR577" i="5"/>
  <c r="BR578" i="5"/>
  <c r="BR579" i="5"/>
  <c r="BR580" i="5"/>
  <c r="BR581" i="5"/>
  <c r="BR582" i="5"/>
  <c r="BR583" i="5"/>
  <c r="BR584" i="5"/>
  <c r="BR585" i="5"/>
  <c r="BR586" i="5"/>
  <c r="BR587" i="5"/>
  <c r="BR588" i="5"/>
  <c r="BR589" i="5"/>
  <c r="BR590" i="5"/>
  <c r="BR591" i="5"/>
  <c r="BR592" i="5"/>
  <c r="BR593" i="5"/>
  <c r="BR594" i="5"/>
  <c r="BR595" i="5"/>
  <c r="BR596" i="5"/>
  <c r="BS2" i="5"/>
  <c r="BS1" i="5"/>
  <c r="BS11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76" i="5"/>
  <c r="BS277" i="5"/>
  <c r="BS278" i="5"/>
  <c r="BS279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322" i="5"/>
  <c r="BS323" i="5"/>
  <c r="BS324" i="5"/>
  <c r="BS325" i="5"/>
  <c r="BS326" i="5"/>
  <c r="BS327" i="5"/>
  <c r="BS328" i="5"/>
  <c r="BS329" i="5"/>
  <c r="BS330" i="5"/>
  <c r="BS331" i="5"/>
  <c r="BS332" i="5"/>
  <c r="BS333" i="5"/>
  <c r="BS334" i="5"/>
  <c r="BS335" i="5"/>
  <c r="BS336" i="5"/>
  <c r="BS337" i="5"/>
  <c r="BS338" i="5"/>
  <c r="BS339" i="5"/>
  <c r="BS340" i="5"/>
  <c r="BS341" i="5"/>
  <c r="BS342" i="5"/>
  <c r="BS343" i="5"/>
  <c r="BS344" i="5"/>
  <c r="BS345" i="5"/>
  <c r="BS346" i="5"/>
  <c r="BS347" i="5"/>
  <c r="BS348" i="5"/>
  <c r="BS349" i="5"/>
  <c r="BS350" i="5"/>
  <c r="BS351" i="5"/>
  <c r="BS352" i="5"/>
  <c r="BS353" i="5"/>
  <c r="BS354" i="5"/>
  <c r="BS355" i="5"/>
  <c r="BS356" i="5"/>
  <c r="BS357" i="5"/>
  <c r="BS358" i="5"/>
  <c r="BS359" i="5"/>
  <c r="BS360" i="5"/>
  <c r="BS361" i="5"/>
  <c r="BS362" i="5"/>
  <c r="BS363" i="5"/>
  <c r="BS364" i="5"/>
  <c r="BS365" i="5"/>
  <c r="BS366" i="5"/>
  <c r="BS367" i="5"/>
  <c r="BS368" i="5"/>
  <c r="BS369" i="5"/>
  <c r="BS370" i="5"/>
  <c r="BS371" i="5"/>
  <c r="BS372" i="5"/>
  <c r="BS373" i="5"/>
  <c r="BS374" i="5"/>
  <c r="BS375" i="5"/>
  <c r="BS376" i="5"/>
  <c r="BS377" i="5"/>
  <c r="BS378" i="5"/>
  <c r="BS379" i="5"/>
  <c r="BS380" i="5"/>
  <c r="BS381" i="5"/>
  <c r="BS382" i="5"/>
  <c r="BS383" i="5"/>
  <c r="BS384" i="5"/>
  <c r="BS385" i="5"/>
  <c r="BS386" i="5"/>
  <c r="BS387" i="5"/>
  <c r="BS388" i="5"/>
  <c r="BS389" i="5"/>
  <c r="BS390" i="5"/>
  <c r="BS391" i="5"/>
  <c r="BS392" i="5"/>
  <c r="BS393" i="5"/>
  <c r="BS394" i="5"/>
  <c r="BS395" i="5"/>
  <c r="BS396" i="5"/>
  <c r="BS397" i="5"/>
  <c r="BS398" i="5"/>
  <c r="BS399" i="5"/>
  <c r="BS400" i="5"/>
  <c r="BS401" i="5"/>
  <c r="BS402" i="5"/>
  <c r="BS403" i="5"/>
  <c r="BS404" i="5"/>
  <c r="BS405" i="5"/>
  <c r="BS406" i="5"/>
  <c r="BS407" i="5"/>
  <c r="BS408" i="5"/>
  <c r="BS409" i="5"/>
  <c r="BS410" i="5"/>
  <c r="BS411" i="5"/>
  <c r="BS412" i="5"/>
  <c r="BS413" i="5"/>
  <c r="BS414" i="5"/>
  <c r="BS415" i="5"/>
  <c r="BS416" i="5"/>
  <c r="BS417" i="5"/>
  <c r="BS418" i="5"/>
  <c r="BS419" i="5"/>
  <c r="BS420" i="5"/>
  <c r="BS421" i="5"/>
  <c r="BS422" i="5"/>
  <c r="BS423" i="5"/>
  <c r="BS424" i="5"/>
  <c r="BS425" i="5"/>
  <c r="BS426" i="5"/>
  <c r="BS427" i="5"/>
  <c r="BS428" i="5"/>
  <c r="BS429" i="5"/>
  <c r="BS430" i="5"/>
  <c r="BS431" i="5"/>
  <c r="BS432" i="5"/>
  <c r="BS433" i="5"/>
  <c r="BS434" i="5"/>
  <c r="BS435" i="5"/>
  <c r="BS436" i="5"/>
  <c r="BS437" i="5"/>
  <c r="BS438" i="5"/>
  <c r="BS439" i="5"/>
  <c r="BS440" i="5"/>
  <c r="BS441" i="5"/>
  <c r="BS442" i="5"/>
  <c r="BS443" i="5"/>
  <c r="BS444" i="5"/>
  <c r="BS445" i="5"/>
  <c r="BS446" i="5"/>
  <c r="BS447" i="5"/>
  <c r="BS448" i="5"/>
  <c r="BS449" i="5"/>
  <c r="BS450" i="5"/>
  <c r="BS451" i="5"/>
  <c r="BS452" i="5"/>
  <c r="BS453" i="5"/>
  <c r="BS454" i="5"/>
  <c r="BS455" i="5"/>
  <c r="BS456" i="5"/>
  <c r="BS457" i="5"/>
  <c r="BS458" i="5"/>
  <c r="BS459" i="5"/>
  <c r="BS460" i="5"/>
  <c r="BS461" i="5"/>
  <c r="BS462" i="5"/>
  <c r="BS463" i="5"/>
  <c r="BS464" i="5"/>
  <c r="BS465" i="5"/>
  <c r="BS466" i="5"/>
  <c r="BS467" i="5"/>
  <c r="BS468" i="5"/>
  <c r="BS469" i="5"/>
  <c r="BS470" i="5"/>
  <c r="BS471" i="5"/>
  <c r="BS472" i="5"/>
  <c r="BS473" i="5"/>
  <c r="BS474" i="5"/>
  <c r="BS475" i="5"/>
  <c r="BS476" i="5"/>
  <c r="BS477" i="5"/>
  <c r="BS478" i="5"/>
  <c r="BS479" i="5"/>
  <c r="BS480" i="5"/>
  <c r="BS481" i="5"/>
  <c r="BS482" i="5"/>
  <c r="BS483" i="5"/>
  <c r="BS484" i="5"/>
  <c r="BS485" i="5"/>
  <c r="BS486" i="5"/>
  <c r="BS487" i="5"/>
  <c r="BS488" i="5"/>
  <c r="BS489" i="5"/>
  <c r="BS490" i="5"/>
  <c r="BS491" i="5"/>
  <c r="BS492" i="5"/>
  <c r="BS493" i="5"/>
  <c r="BS494" i="5"/>
  <c r="BS495" i="5"/>
  <c r="BS496" i="5"/>
  <c r="BS497" i="5"/>
  <c r="BS498" i="5"/>
  <c r="BS499" i="5"/>
  <c r="BS500" i="5"/>
  <c r="BS501" i="5"/>
  <c r="BS502" i="5"/>
  <c r="BS503" i="5"/>
  <c r="BS504" i="5"/>
  <c r="BS505" i="5"/>
  <c r="BS506" i="5"/>
  <c r="BS507" i="5"/>
  <c r="BS508" i="5"/>
  <c r="BS509" i="5"/>
  <c r="BS510" i="5"/>
  <c r="BS511" i="5"/>
  <c r="BS512" i="5"/>
  <c r="BS513" i="5"/>
  <c r="BS514" i="5"/>
  <c r="BS515" i="5"/>
  <c r="BS516" i="5"/>
  <c r="BS517" i="5"/>
  <c r="BS518" i="5"/>
  <c r="BS519" i="5"/>
  <c r="BS520" i="5"/>
  <c r="BS521" i="5"/>
  <c r="BS522" i="5"/>
  <c r="BS523" i="5"/>
  <c r="BS524" i="5"/>
  <c r="BS525" i="5"/>
  <c r="BS526" i="5"/>
  <c r="BS527" i="5"/>
  <c r="BS528" i="5"/>
  <c r="BS529" i="5"/>
  <c r="BS530" i="5"/>
  <c r="BS531" i="5"/>
  <c r="BS532" i="5"/>
  <c r="BS533" i="5"/>
  <c r="BS534" i="5"/>
  <c r="BS535" i="5"/>
  <c r="BS536" i="5"/>
  <c r="BS537" i="5"/>
  <c r="BS538" i="5"/>
  <c r="BS539" i="5"/>
  <c r="BS540" i="5"/>
  <c r="BS541" i="5"/>
  <c r="BS542" i="5"/>
  <c r="BS543" i="5"/>
  <c r="BS544" i="5"/>
  <c r="BS545" i="5"/>
  <c r="BS546" i="5"/>
  <c r="BS547" i="5"/>
  <c r="BS548" i="5"/>
  <c r="BS549" i="5"/>
  <c r="BS550" i="5"/>
  <c r="BS551" i="5"/>
  <c r="BS552" i="5"/>
  <c r="BS553" i="5"/>
  <c r="BS554" i="5"/>
  <c r="BS555" i="5"/>
  <c r="BS556" i="5"/>
  <c r="BS557" i="5"/>
  <c r="BS558" i="5"/>
  <c r="BS559" i="5"/>
  <c r="BS560" i="5"/>
  <c r="BS561" i="5"/>
  <c r="BS562" i="5"/>
  <c r="BS563" i="5"/>
  <c r="BS564" i="5"/>
  <c r="BS565" i="5"/>
  <c r="BS566" i="5"/>
  <c r="BS567" i="5"/>
  <c r="BS568" i="5"/>
  <c r="BS569" i="5"/>
  <c r="BS570" i="5"/>
  <c r="BS571" i="5"/>
  <c r="BS572" i="5"/>
  <c r="BS573" i="5"/>
  <c r="BS574" i="5"/>
  <c r="BS575" i="5"/>
  <c r="BS576" i="5"/>
  <c r="BS577" i="5"/>
  <c r="BS578" i="5"/>
  <c r="BS579" i="5"/>
  <c r="BS580" i="5"/>
  <c r="BS581" i="5"/>
  <c r="BS582" i="5"/>
  <c r="BS583" i="5"/>
  <c r="BS584" i="5"/>
  <c r="BS585" i="5"/>
  <c r="BS586" i="5"/>
  <c r="BS587" i="5"/>
  <c r="BS588" i="5"/>
  <c r="BS589" i="5"/>
  <c r="BS590" i="5"/>
  <c r="BS591" i="5"/>
  <c r="BS592" i="5"/>
  <c r="BS593" i="5"/>
  <c r="BS594" i="5"/>
  <c r="BS595" i="5"/>
  <c r="BS596" i="5"/>
  <c r="BT2" i="5"/>
  <c r="BT1" i="5"/>
  <c r="BT11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T424" i="5"/>
  <c r="BT425" i="5"/>
  <c r="BT426" i="5"/>
  <c r="BT427" i="5"/>
  <c r="BT428" i="5"/>
  <c r="BT429" i="5"/>
  <c r="BT430" i="5"/>
  <c r="BT431" i="5"/>
  <c r="BT432" i="5"/>
  <c r="BT433" i="5"/>
  <c r="BT434" i="5"/>
  <c r="BT435" i="5"/>
  <c r="BT436" i="5"/>
  <c r="BT437" i="5"/>
  <c r="BT438" i="5"/>
  <c r="BT439" i="5"/>
  <c r="BT440" i="5"/>
  <c r="BT441" i="5"/>
  <c r="BT442" i="5"/>
  <c r="BT443" i="5"/>
  <c r="BT444" i="5"/>
  <c r="BT445" i="5"/>
  <c r="BT446" i="5"/>
  <c r="BT447" i="5"/>
  <c r="BT448" i="5"/>
  <c r="BT449" i="5"/>
  <c r="BT450" i="5"/>
  <c r="BT451" i="5"/>
  <c r="BT452" i="5"/>
  <c r="BT453" i="5"/>
  <c r="BT454" i="5"/>
  <c r="BT455" i="5"/>
  <c r="BT456" i="5"/>
  <c r="BT457" i="5"/>
  <c r="BT458" i="5"/>
  <c r="BT459" i="5"/>
  <c r="BT460" i="5"/>
  <c r="BT461" i="5"/>
  <c r="BT462" i="5"/>
  <c r="BT463" i="5"/>
  <c r="BT464" i="5"/>
  <c r="BT465" i="5"/>
  <c r="BT466" i="5"/>
  <c r="BT467" i="5"/>
  <c r="BT468" i="5"/>
  <c r="BT469" i="5"/>
  <c r="BT470" i="5"/>
  <c r="BT471" i="5"/>
  <c r="BT472" i="5"/>
  <c r="BT473" i="5"/>
  <c r="BT474" i="5"/>
  <c r="BT475" i="5"/>
  <c r="BT476" i="5"/>
  <c r="BT477" i="5"/>
  <c r="BT478" i="5"/>
  <c r="BT479" i="5"/>
  <c r="BT480" i="5"/>
  <c r="BT481" i="5"/>
  <c r="BT482" i="5"/>
  <c r="BT483" i="5"/>
  <c r="BT484" i="5"/>
  <c r="BT485" i="5"/>
  <c r="BT486" i="5"/>
  <c r="BT487" i="5"/>
  <c r="BT488" i="5"/>
  <c r="BT489" i="5"/>
  <c r="BT490" i="5"/>
  <c r="BT491" i="5"/>
  <c r="BT492" i="5"/>
  <c r="BT493" i="5"/>
  <c r="BT494" i="5"/>
  <c r="BT495" i="5"/>
  <c r="BT496" i="5"/>
  <c r="BT497" i="5"/>
  <c r="BT498" i="5"/>
  <c r="BT499" i="5"/>
  <c r="BT500" i="5"/>
  <c r="BT501" i="5"/>
  <c r="BT502" i="5"/>
  <c r="BT503" i="5"/>
  <c r="BT504" i="5"/>
  <c r="BT505" i="5"/>
  <c r="BT506" i="5"/>
  <c r="BT507" i="5"/>
  <c r="BT508" i="5"/>
  <c r="BT509" i="5"/>
  <c r="BT510" i="5"/>
  <c r="BT511" i="5"/>
  <c r="BT512" i="5"/>
  <c r="BT513" i="5"/>
  <c r="BT514" i="5"/>
  <c r="BT515" i="5"/>
  <c r="BT516" i="5"/>
  <c r="BT517" i="5"/>
  <c r="BT518" i="5"/>
  <c r="BT519" i="5"/>
  <c r="BT520" i="5"/>
  <c r="BT521" i="5"/>
  <c r="BT522" i="5"/>
  <c r="BT523" i="5"/>
  <c r="BT524" i="5"/>
  <c r="BT525" i="5"/>
  <c r="BT526" i="5"/>
  <c r="BT527" i="5"/>
  <c r="BT528" i="5"/>
  <c r="BT529" i="5"/>
  <c r="BT530" i="5"/>
  <c r="BT531" i="5"/>
  <c r="BT532" i="5"/>
  <c r="BT533" i="5"/>
  <c r="BT534" i="5"/>
  <c r="BT535" i="5"/>
  <c r="BT536" i="5"/>
  <c r="BT537" i="5"/>
  <c r="BT538" i="5"/>
  <c r="BT539" i="5"/>
  <c r="BT540" i="5"/>
  <c r="BT541" i="5"/>
  <c r="BT542" i="5"/>
  <c r="BT543" i="5"/>
  <c r="BT544" i="5"/>
  <c r="BT545" i="5"/>
  <c r="BT546" i="5"/>
  <c r="BT547" i="5"/>
  <c r="BT548" i="5"/>
  <c r="BT549" i="5"/>
  <c r="BT550" i="5"/>
  <c r="BT551" i="5"/>
  <c r="BT552" i="5"/>
  <c r="BT553" i="5"/>
  <c r="BT554" i="5"/>
  <c r="BT555" i="5"/>
  <c r="BT556" i="5"/>
  <c r="BT557" i="5"/>
  <c r="BT558" i="5"/>
  <c r="BT559" i="5"/>
  <c r="BT560" i="5"/>
  <c r="BT561" i="5"/>
  <c r="BT562" i="5"/>
  <c r="BT563" i="5"/>
  <c r="BT564" i="5"/>
  <c r="BT565" i="5"/>
  <c r="BT566" i="5"/>
  <c r="BT567" i="5"/>
  <c r="BT568" i="5"/>
  <c r="BT569" i="5"/>
  <c r="BT570" i="5"/>
  <c r="BT571" i="5"/>
  <c r="BT572" i="5"/>
  <c r="BT573" i="5"/>
  <c r="BT574" i="5"/>
  <c r="BT575" i="5"/>
  <c r="BT576" i="5"/>
  <c r="BT577" i="5"/>
  <c r="BT578" i="5"/>
  <c r="BT579" i="5"/>
  <c r="BT580" i="5"/>
  <c r="BT581" i="5"/>
  <c r="BT582" i="5"/>
  <c r="BT583" i="5"/>
  <c r="BT584" i="5"/>
  <c r="BT585" i="5"/>
  <c r="BT586" i="5"/>
  <c r="BT587" i="5"/>
  <c r="BT588" i="5"/>
  <c r="BT589" i="5"/>
  <c r="BT590" i="5"/>
  <c r="BT591" i="5"/>
  <c r="BT592" i="5"/>
  <c r="BT593" i="5"/>
  <c r="BT594" i="5"/>
  <c r="BT595" i="5"/>
  <c r="BT596" i="5"/>
  <c r="BU2" i="5"/>
  <c r="BU1" i="5"/>
  <c r="BU11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40" i="5"/>
  <c r="BU141" i="5"/>
  <c r="BU142" i="5"/>
  <c r="BU143" i="5"/>
  <c r="BU144" i="5"/>
  <c r="BU145" i="5"/>
  <c r="BU146" i="5"/>
  <c r="BU147" i="5"/>
  <c r="BU148" i="5"/>
  <c r="BU149" i="5"/>
  <c r="BU150" i="5"/>
  <c r="BU151" i="5"/>
  <c r="BU152" i="5"/>
  <c r="BU153" i="5"/>
  <c r="BU154" i="5"/>
  <c r="BU155" i="5"/>
  <c r="BU156" i="5"/>
  <c r="BU157" i="5"/>
  <c r="BU158" i="5"/>
  <c r="BU159" i="5"/>
  <c r="BU160" i="5"/>
  <c r="BU161" i="5"/>
  <c r="BU162" i="5"/>
  <c r="BU163" i="5"/>
  <c r="BU164" i="5"/>
  <c r="BU165" i="5"/>
  <c r="BU166" i="5"/>
  <c r="BU167" i="5"/>
  <c r="BU168" i="5"/>
  <c r="BU169" i="5"/>
  <c r="BU170" i="5"/>
  <c r="BU171" i="5"/>
  <c r="BU172" i="5"/>
  <c r="BU173" i="5"/>
  <c r="BU174" i="5"/>
  <c r="BU175" i="5"/>
  <c r="BU176" i="5"/>
  <c r="BU177" i="5"/>
  <c r="BU178" i="5"/>
  <c r="BU179" i="5"/>
  <c r="BU180" i="5"/>
  <c r="BU181" i="5"/>
  <c r="BU182" i="5"/>
  <c r="BU183" i="5"/>
  <c r="BU184" i="5"/>
  <c r="BU185" i="5"/>
  <c r="BU186" i="5"/>
  <c r="BU187" i="5"/>
  <c r="BU188" i="5"/>
  <c r="BU189" i="5"/>
  <c r="BU190" i="5"/>
  <c r="BU191" i="5"/>
  <c r="BU192" i="5"/>
  <c r="BU193" i="5"/>
  <c r="BU194" i="5"/>
  <c r="BU195" i="5"/>
  <c r="BU196" i="5"/>
  <c r="BU197" i="5"/>
  <c r="BU198" i="5"/>
  <c r="BU199" i="5"/>
  <c r="BU200" i="5"/>
  <c r="BU201" i="5"/>
  <c r="BU202" i="5"/>
  <c r="BU203" i="5"/>
  <c r="BU204" i="5"/>
  <c r="BU205" i="5"/>
  <c r="BU206" i="5"/>
  <c r="BU207" i="5"/>
  <c r="BU208" i="5"/>
  <c r="BU209" i="5"/>
  <c r="BU210" i="5"/>
  <c r="BU211" i="5"/>
  <c r="BU212" i="5"/>
  <c r="BU213" i="5"/>
  <c r="BU214" i="5"/>
  <c r="BU215" i="5"/>
  <c r="BU216" i="5"/>
  <c r="BU217" i="5"/>
  <c r="BU218" i="5"/>
  <c r="BU219" i="5"/>
  <c r="BU220" i="5"/>
  <c r="BU221" i="5"/>
  <c r="BU222" i="5"/>
  <c r="BU223" i="5"/>
  <c r="BU224" i="5"/>
  <c r="BU225" i="5"/>
  <c r="BU226" i="5"/>
  <c r="BU227" i="5"/>
  <c r="BU228" i="5"/>
  <c r="BU229" i="5"/>
  <c r="BU230" i="5"/>
  <c r="BU231" i="5"/>
  <c r="BU232" i="5"/>
  <c r="BU233" i="5"/>
  <c r="BU234" i="5"/>
  <c r="BU235" i="5"/>
  <c r="BU236" i="5"/>
  <c r="BU237" i="5"/>
  <c r="BU238" i="5"/>
  <c r="BU239" i="5"/>
  <c r="BU240" i="5"/>
  <c r="BU241" i="5"/>
  <c r="BU242" i="5"/>
  <c r="BU243" i="5"/>
  <c r="BU244" i="5"/>
  <c r="BU245" i="5"/>
  <c r="BU246" i="5"/>
  <c r="BU247" i="5"/>
  <c r="BU248" i="5"/>
  <c r="BU249" i="5"/>
  <c r="BU250" i="5"/>
  <c r="BU251" i="5"/>
  <c r="BU252" i="5"/>
  <c r="BU253" i="5"/>
  <c r="BU254" i="5"/>
  <c r="BU255" i="5"/>
  <c r="BU256" i="5"/>
  <c r="BU257" i="5"/>
  <c r="BU258" i="5"/>
  <c r="BU259" i="5"/>
  <c r="BU260" i="5"/>
  <c r="BU261" i="5"/>
  <c r="BU262" i="5"/>
  <c r="BU263" i="5"/>
  <c r="BU264" i="5"/>
  <c r="BU265" i="5"/>
  <c r="BU266" i="5"/>
  <c r="BU267" i="5"/>
  <c r="BU268" i="5"/>
  <c r="BU269" i="5"/>
  <c r="BU270" i="5"/>
  <c r="BU271" i="5"/>
  <c r="BU272" i="5"/>
  <c r="BU273" i="5"/>
  <c r="BU274" i="5"/>
  <c r="BU275" i="5"/>
  <c r="BU276" i="5"/>
  <c r="BU277" i="5"/>
  <c r="BU278" i="5"/>
  <c r="BU279" i="5"/>
  <c r="BU280" i="5"/>
  <c r="BU281" i="5"/>
  <c r="BU282" i="5"/>
  <c r="BU283" i="5"/>
  <c r="BU284" i="5"/>
  <c r="BU285" i="5"/>
  <c r="BU286" i="5"/>
  <c r="BU287" i="5"/>
  <c r="BU288" i="5"/>
  <c r="BU289" i="5"/>
  <c r="BU290" i="5"/>
  <c r="BU291" i="5"/>
  <c r="BU292" i="5"/>
  <c r="BU293" i="5"/>
  <c r="BU294" i="5"/>
  <c r="BU295" i="5"/>
  <c r="BU296" i="5"/>
  <c r="BU297" i="5"/>
  <c r="BU298" i="5"/>
  <c r="BU299" i="5"/>
  <c r="BU300" i="5"/>
  <c r="BU301" i="5"/>
  <c r="BU302" i="5"/>
  <c r="BU303" i="5"/>
  <c r="BU304" i="5"/>
  <c r="BU305" i="5"/>
  <c r="BU306" i="5"/>
  <c r="BU307" i="5"/>
  <c r="BU308" i="5"/>
  <c r="BU309" i="5"/>
  <c r="BU310" i="5"/>
  <c r="BU311" i="5"/>
  <c r="BU312" i="5"/>
  <c r="BU313" i="5"/>
  <c r="BU314" i="5"/>
  <c r="BU315" i="5"/>
  <c r="BU316" i="5"/>
  <c r="BU317" i="5"/>
  <c r="BU318" i="5"/>
  <c r="BU319" i="5"/>
  <c r="BU320" i="5"/>
  <c r="BU321" i="5"/>
  <c r="BU322" i="5"/>
  <c r="BU323" i="5"/>
  <c r="BU324" i="5"/>
  <c r="BU325" i="5"/>
  <c r="BU326" i="5"/>
  <c r="BU327" i="5"/>
  <c r="BU328" i="5"/>
  <c r="BU329" i="5"/>
  <c r="BU330" i="5"/>
  <c r="BU331" i="5"/>
  <c r="BU332" i="5"/>
  <c r="BU333" i="5"/>
  <c r="BU334" i="5"/>
  <c r="BU335" i="5"/>
  <c r="BU336" i="5"/>
  <c r="BU337" i="5"/>
  <c r="BU338" i="5"/>
  <c r="BU339" i="5"/>
  <c r="BU340" i="5"/>
  <c r="BU341" i="5"/>
  <c r="BU342" i="5"/>
  <c r="BU343" i="5"/>
  <c r="BU344" i="5"/>
  <c r="BU345" i="5"/>
  <c r="BU346" i="5"/>
  <c r="BU347" i="5"/>
  <c r="BU348" i="5"/>
  <c r="BU349" i="5"/>
  <c r="BU350" i="5"/>
  <c r="BU351" i="5"/>
  <c r="BU352" i="5"/>
  <c r="BU353" i="5"/>
  <c r="BU354" i="5"/>
  <c r="BU355" i="5"/>
  <c r="BU356" i="5"/>
  <c r="BU357" i="5"/>
  <c r="BU358" i="5"/>
  <c r="BU359" i="5"/>
  <c r="BU360" i="5"/>
  <c r="BU361" i="5"/>
  <c r="BU362" i="5"/>
  <c r="BU363" i="5"/>
  <c r="BU364" i="5"/>
  <c r="BU365" i="5"/>
  <c r="BU366" i="5"/>
  <c r="BU367" i="5"/>
  <c r="BU368" i="5"/>
  <c r="BU369" i="5"/>
  <c r="BU370" i="5"/>
  <c r="BU371" i="5"/>
  <c r="BU372" i="5"/>
  <c r="BU373" i="5"/>
  <c r="BU374" i="5"/>
  <c r="BU375" i="5"/>
  <c r="BU376" i="5"/>
  <c r="BU377" i="5"/>
  <c r="BU378" i="5"/>
  <c r="BU379" i="5"/>
  <c r="BU380" i="5"/>
  <c r="BU381" i="5"/>
  <c r="BU382" i="5"/>
  <c r="BU383" i="5"/>
  <c r="BU384" i="5"/>
  <c r="BU385" i="5"/>
  <c r="BU386" i="5"/>
  <c r="BU387" i="5"/>
  <c r="BU388" i="5"/>
  <c r="BU389" i="5"/>
  <c r="BU390" i="5"/>
  <c r="BU391" i="5"/>
  <c r="BU392" i="5"/>
  <c r="BU393" i="5"/>
  <c r="BU394" i="5"/>
  <c r="BU395" i="5"/>
  <c r="BU396" i="5"/>
  <c r="BU397" i="5"/>
  <c r="BU398" i="5"/>
  <c r="BU399" i="5"/>
  <c r="BU400" i="5"/>
  <c r="BU401" i="5"/>
  <c r="BU402" i="5"/>
  <c r="BU403" i="5"/>
  <c r="BU404" i="5"/>
  <c r="BU405" i="5"/>
  <c r="BU406" i="5"/>
  <c r="BU407" i="5"/>
  <c r="BU408" i="5"/>
  <c r="BU409" i="5"/>
  <c r="BU410" i="5"/>
  <c r="BU411" i="5"/>
  <c r="BU412" i="5"/>
  <c r="BU413" i="5"/>
  <c r="BU414" i="5"/>
  <c r="BU415" i="5"/>
  <c r="BU416" i="5"/>
  <c r="BU417" i="5"/>
  <c r="BU418" i="5"/>
  <c r="BU419" i="5"/>
  <c r="BU420" i="5"/>
  <c r="BU421" i="5"/>
  <c r="BU422" i="5"/>
  <c r="BU423" i="5"/>
  <c r="BU424" i="5"/>
  <c r="BU425" i="5"/>
  <c r="BU426" i="5"/>
  <c r="BU427" i="5"/>
  <c r="BU428" i="5"/>
  <c r="BU429" i="5"/>
  <c r="BU430" i="5"/>
  <c r="BU431" i="5"/>
  <c r="BU432" i="5"/>
  <c r="BU433" i="5"/>
  <c r="BU434" i="5"/>
  <c r="BU435" i="5"/>
  <c r="BU436" i="5"/>
  <c r="BU437" i="5"/>
  <c r="BU438" i="5"/>
  <c r="BU439" i="5"/>
  <c r="BU440" i="5"/>
  <c r="BU441" i="5"/>
  <c r="BU442" i="5"/>
  <c r="BU443" i="5"/>
  <c r="BU444" i="5"/>
  <c r="BU445" i="5"/>
  <c r="BU446" i="5"/>
  <c r="BU447" i="5"/>
  <c r="BU448" i="5"/>
  <c r="BU449" i="5"/>
  <c r="BU450" i="5"/>
  <c r="BU451" i="5"/>
  <c r="BU452" i="5"/>
  <c r="BU453" i="5"/>
  <c r="BU454" i="5"/>
  <c r="BU455" i="5"/>
  <c r="BU456" i="5"/>
  <c r="BU457" i="5"/>
  <c r="BU458" i="5"/>
  <c r="BU459" i="5"/>
  <c r="BU460" i="5"/>
  <c r="BU461" i="5"/>
  <c r="BU462" i="5"/>
  <c r="BU463" i="5"/>
  <c r="BU464" i="5"/>
  <c r="BU465" i="5"/>
  <c r="BU466" i="5"/>
  <c r="BU467" i="5"/>
  <c r="BU468" i="5"/>
  <c r="BU469" i="5"/>
  <c r="BU470" i="5"/>
  <c r="BU471" i="5"/>
  <c r="BU472" i="5"/>
  <c r="BU473" i="5"/>
  <c r="BU474" i="5"/>
  <c r="BU475" i="5"/>
  <c r="BU476" i="5"/>
  <c r="BU477" i="5"/>
  <c r="BU478" i="5"/>
  <c r="BU479" i="5"/>
  <c r="BU480" i="5"/>
  <c r="BU481" i="5"/>
  <c r="BU482" i="5"/>
  <c r="BU483" i="5"/>
  <c r="BU484" i="5"/>
  <c r="BU485" i="5"/>
  <c r="BU486" i="5"/>
  <c r="BU487" i="5"/>
  <c r="BU488" i="5"/>
  <c r="BU489" i="5"/>
  <c r="BU490" i="5"/>
  <c r="BU491" i="5"/>
  <c r="BU492" i="5"/>
  <c r="BU493" i="5"/>
  <c r="BU494" i="5"/>
  <c r="BU495" i="5"/>
  <c r="BU496" i="5"/>
  <c r="BU497" i="5"/>
  <c r="BU498" i="5"/>
  <c r="BU499" i="5"/>
  <c r="BU500" i="5"/>
  <c r="BU501" i="5"/>
  <c r="BU502" i="5"/>
  <c r="BU503" i="5"/>
  <c r="BU504" i="5"/>
  <c r="BU505" i="5"/>
  <c r="BU506" i="5"/>
  <c r="BU507" i="5"/>
  <c r="BU508" i="5"/>
  <c r="BU509" i="5"/>
  <c r="BU510" i="5"/>
  <c r="BU511" i="5"/>
  <c r="BU512" i="5"/>
  <c r="BU513" i="5"/>
  <c r="BU514" i="5"/>
  <c r="BU515" i="5"/>
  <c r="BU516" i="5"/>
  <c r="BU517" i="5"/>
  <c r="BU518" i="5"/>
  <c r="BU519" i="5"/>
  <c r="BU520" i="5"/>
  <c r="BU521" i="5"/>
  <c r="BU522" i="5"/>
  <c r="BU523" i="5"/>
  <c r="BU524" i="5"/>
  <c r="BU525" i="5"/>
  <c r="BU526" i="5"/>
  <c r="BU527" i="5"/>
  <c r="BU528" i="5"/>
  <c r="BU529" i="5"/>
  <c r="BU530" i="5"/>
  <c r="BU531" i="5"/>
  <c r="BU532" i="5"/>
  <c r="BU533" i="5"/>
  <c r="BU534" i="5"/>
  <c r="BU535" i="5"/>
  <c r="BU536" i="5"/>
  <c r="BU537" i="5"/>
  <c r="BU538" i="5"/>
  <c r="BU539" i="5"/>
  <c r="BU540" i="5"/>
  <c r="BU541" i="5"/>
  <c r="BU542" i="5"/>
  <c r="BU543" i="5"/>
  <c r="BU544" i="5"/>
  <c r="BU545" i="5"/>
  <c r="BU546" i="5"/>
  <c r="BU547" i="5"/>
  <c r="BU548" i="5"/>
  <c r="BU549" i="5"/>
  <c r="BU550" i="5"/>
  <c r="BU551" i="5"/>
  <c r="BU552" i="5"/>
  <c r="BU553" i="5"/>
  <c r="BU554" i="5"/>
  <c r="BU555" i="5"/>
  <c r="BU556" i="5"/>
  <c r="BU557" i="5"/>
  <c r="BU558" i="5"/>
  <c r="BU559" i="5"/>
  <c r="BU560" i="5"/>
  <c r="BU561" i="5"/>
  <c r="BU562" i="5"/>
  <c r="BU563" i="5"/>
  <c r="BU564" i="5"/>
  <c r="BU565" i="5"/>
  <c r="BU566" i="5"/>
  <c r="BU567" i="5"/>
  <c r="BU568" i="5"/>
  <c r="BU569" i="5"/>
  <c r="BU570" i="5"/>
  <c r="BU571" i="5"/>
  <c r="BU572" i="5"/>
  <c r="BU573" i="5"/>
  <c r="BU574" i="5"/>
  <c r="BU575" i="5"/>
  <c r="BU576" i="5"/>
  <c r="BU577" i="5"/>
  <c r="BU578" i="5"/>
  <c r="BU579" i="5"/>
  <c r="BU580" i="5"/>
  <c r="BU581" i="5"/>
  <c r="BU582" i="5"/>
  <c r="BU583" i="5"/>
  <c r="BU584" i="5"/>
  <c r="BU585" i="5"/>
  <c r="BU586" i="5"/>
  <c r="BU587" i="5"/>
  <c r="BU588" i="5"/>
  <c r="BU589" i="5"/>
  <c r="BU590" i="5"/>
  <c r="BU591" i="5"/>
  <c r="BU592" i="5"/>
  <c r="BU593" i="5"/>
  <c r="BU594" i="5"/>
  <c r="BU595" i="5"/>
  <c r="BU596" i="5"/>
  <c r="BV2" i="5"/>
  <c r="BV1" i="5"/>
  <c r="BV11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74" i="5"/>
  <c r="BV75" i="5"/>
  <c r="BV76" i="5"/>
  <c r="BV77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4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BV114" i="5"/>
  <c r="BV115" i="5"/>
  <c r="BV116" i="5"/>
  <c r="BV117" i="5"/>
  <c r="BV118" i="5"/>
  <c r="BV119" i="5"/>
  <c r="BV120" i="5"/>
  <c r="BV121" i="5"/>
  <c r="BV122" i="5"/>
  <c r="BV123" i="5"/>
  <c r="BV124" i="5"/>
  <c r="BV125" i="5"/>
  <c r="BV126" i="5"/>
  <c r="BV127" i="5"/>
  <c r="BV128" i="5"/>
  <c r="BV129" i="5"/>
  <c r="BV130" i="5"/>
  <c r="BV131" i="5"/>
  <c r="BV132" i="5"/>
  <c r="BV133" i="5"/>
  <c r="BV134" i="5"/>
  <c r="BV135" i="5"/>
  <c r="BV136" i="5"/>
  <c r="BV137" i="5"/>
  <c r="BV138" i="5"/>
  <c r="BV139" i="5"/>
  <c r="BV140" i="5"/>
  <c r="BV141" i="5"/>
  <c r="BV142" i="5"/>
  <c r="BV143" i="5"/>
  <c r="BV144" i="5"/>
  <c r="BV145" i="5"/>
  <c r="BV146" i="5"/>
  <c r="BV147" i="5"/>
  <c r="BV148" i="5"/>
  <c r="BV149" i="5"/>
  <c r="BV150" i="5"/>
  <c r="BV151" i="5"/>
  <c r="BV152" i="5"/>
  <c r="BV153" i="5"/>
  <c r="BV154" i="5"/>
  <c r="BV155" i="5"/>
  <c r="BV156" i="5"/>
  <c r="BV157" i="5"/>
  <c r="BV158" i="5"/>
  <c r="BV159" i="5"/>
  <c r="BV160" i="5"/>
  <c r="BV161" i="5"/>
  <c r="BV162" i="5"/>
  <c r="BV163" i="5"/>
  <c r="BV164" i="5"/>
  <c r="BV165" i="5"/>
  <c r="BV166" i="5"/>
  <c r="BV167" i="5"/>
  <c r="BV168" i="5"/>
  <c r="BV169" i="5"/>
  <c r="BV170" i="5"/>
  <c r="BV171" i="5"/>
  <c r="BV172" i="5"/>
  <c r="BV173" i="5"/>
  <c r="BV174" i="5"/>
  <c r="BV175" i="5"/>
  <c r="BV176" i="5"/>
  <c r="BV177" i="5"/>
  <c r="BV178" i="5"/>
  <c r="BV179" i="5"/>
  <c r="BV180" i="5"/>
  <c r="BV181" i="5"/>
  <c r="BV182" i="5"/>
  <c r="BV183" i="5"/>
  <c r="BV184" i="5"/>
  <c r="BV185" i="5"/>
  <c r="BV186" i="5"/>
  <c r="BV187" i="5"/>
  <c r="BV188" i="5"/>
  <c r="BV189" i="5"/>
  <c r="BV190" i="5"/>
  <c r="BV191" i="5"/>
  <c r="BV192" i="5"/>
  <c r="BV193" i="5"/>
  <c r="BV194" i="5"/>
  <c r="BV195" i="5"/>
  <c r="BV196" i="5"/>
  <c r="BV197" i="5"/>
  <c r="BV198" i="5"/>
  <c r="BV199" i="5"/>
  <c r="BV200" i="5"/>
  <c r="BV201" i="5"/>
  <c r="BV202" i="5"/>
  <c r="BV203" i="5"/>
  <c r="BV204" i="5"/>
  <c r="BV205" i="5"/>
  <c r="BV206" i="5"/>
  <c r="BV207" i="5"/>
  <c r="BV208" i="5"/>
  <c r="BV209" i="5"/>
  <c r="BV210" i="5"/>
  <c r="BV211" i="5"/>
  <c r="BV212" i="5"/>
  <c r="BV213" i="5"/>
  <c r="BV214" i="5"/>
  <c r="BV215" i="5"/>
  <c r="BV216" i="5"/>
  <c r="BV217" i="5"/>
  <c r="BV218" i="5"/>
  <c r="BV219" i="5"/>
  <c r="BV220" i="5"/>
  <c r="BV221" i="5"/>
  <c r="BV222" i="5"/>
  <c r="BV223" i="5"/>
  <c r="BV224" i="5"/>
  <c r="BV225" i="5"/>
  <c r="BV226" i="5"/>
  <c r="BV227" i="5"/>
  <c r="BV228" i="5"/>
  <c r="BV229" i="5"/>
  <c r="BV230" i="5"/>
  <c r="BV231" i="5"/>
  <c r="BV232" i="5"/>
  <c r="BV233" i="5"/>
  <c r="BV234" i="5"/>
  <c r="BV235" i="5"/>
  <c r="BV236" i="5"/>
  <c r="BV237" i="5"/>
  <c r="BV238" i="5"/>
  <c r="BV239" i="5"/>
  <c r="BV240" i="5"/>
  <c r="BV241" i="5"/>
  <c r="BV242" i="5"/>
  <c r="BV243" i="5"/>
  <c r="BV244" i="5"/>
  <c r="BV245" i="5"/>
  <c r="BV246" i="5"/>
  <c r="BV247" i="5"/>
  <c r="BV248" i="5"/>
  <c r="BV249" i="5"/>
  <c r="BV250" i="5"/>
  <c r="BV251" i="5"/>
  <c r="BV252" i="5"/>
  <c r="BV253" i="5"/>
  <c r="BV254" i="5"/>
  <c r="BV255" i="5"/>
  <c r="BV256" i="5"/>
  <c r="BV257" i="5"/>
  <c r="BV258" i="5"/>
  <c r="BV259" i="5"/>
  <c r="BV260" i="5"/>
  <c r="BV261" i="5"/>
  <c r="BV262" i="5"/>
  <c r="BV263" i="5"/>
  <c r="BV264" i="5"/>
  <c r="BV265" i="5"/>
  <c r="BV266" i="5"/>
  <c r="BV267" i="5"/>
  <c r="BV268" i="5"/>
  <c r="BV269" i="5"/>
  <c r="BV270" i="5"/>
  <c r="BV271" i="5"/>
  <c r="BV272" i="5"/>
  <c r="BV273" i="5"/>
  <c r="BV274" i="5"/>
  <c r="BV275" i="5"/>
  <c r="BV276" i="5"/>
  <c r="BV277" i="5"/>
  <c r="BV278" i="5"/>
  <c r="BV279" i="5"/>
  <c r="BV280" i="5"/>
  <c r="BV281" i="5"/>
  <c r="BV282" i="5"/>
  <c r="BV283" i="5"/>
  <c r="BV284" i="5"/>
  <c r="BV285" i="5"/>
  <c r="BV286" i="5"/>
  <c r="BV287" i="5"/>
  <c r="BV288" i="5"/>
  <c r="BV289" i="5"/>
  <c r="BV290" i="5"/>
  <c r="BV291" i="5"/>
  <c r="BV292" i="5"/>
  <c r="BV293" i="5"/>
  <c r="BV294" i="5"/>
  <c r="BV295" i="5"/>
  <c r="BV296" i="5"/>
  <c r="BV297" i="5"/>
  <c r="BV298" i="5"/>
  <c r="BV299" i="5"/>
  <c r="BV300" i="5"/>
  <c r="BV301" i="5"/>
  <c r="BV302" i="5"/>
  <c r="BV303" i="5"/>
  <c r="BV304" i="5"/>
  <c r="BV305" i="5"/>
  <c r="BV306" i="5"/>
  <c r="BV307" i="5"/>
  <c r="BV308" i="5"/>
  <c r="BV309" i="5"/>
  <c r="BV310" i="5"/>
  <c r="BV311" i="5"/>
  <c r="BV312" i="5"/>
  <c r="BV313" i="5"/>
  <c r="BV314" i="5"/>
  <c r="BV315" i="5"/>
  <c r="BV316" i="5"/>
  <c r="BV317" i="5"/>
  <c r="BV318" i="5"/>
  <c r="BV319" i="5"/>
  <c r="BV320" i="5"/>
  <c r="BV321" i="5"/>
  <c r="BV322" i="5"/>
  <c r="BV323" i="5"/>
  <c r="BV324" i="5"/>
  <c r="BV325" i="5"/>
  <c r="BV326" i="5"/>
  <c r="BV327" i="5"/>
  <c r="BV328" i="5"/>
  <c r="BV329" i="5"/>
  <c r="BV330" i="5"/>
  <c r="BV331" i="5"/>
  <c r="BV332" i="5"/>
  <c r="BV333" i="5"/>
  <c r="BV334" i="5"/>
  <c r="BV335" i="5"/>
  <c r="BV336" i="5"/>
  <c r="BV337" i="5"/>
  <c r="BV338" i="5"/>
  <c r="BV339" i="5"/>
  <c r="BV340" i="5"/>
  <c r="BV341" i="5"/>
  <c r="BV342" i="5"/>
  <c r="BV343" i="5"/>
  <c r="BV344" i="5"/>
  <c r="BV345" i="5"/>
  <c r="BV346" i="5"/>
  <c r="BV347" i="5"/>
  <c r="BV348" i="5"/>
  <c r="BV349" i="5"/>
  <c r="BV350" i="5"/>
  <c r="BV351" i="5"/>
  <c r="BV352" i="5"/>
  <c r="BV353" i="5"/>
  <c r="BV354" i="5"/>
  <c r="BV355" i="5"/>
  <c r="BV356" i="5"/>
  <c r="BV357" i="5"/>
  <c r="BV358" i="5"/>
  <c r="BV359" i="5"/>
  <c r="BV360" i="5"/>
  <c r="BV361" i="5"/>
  <c r="BV362" i="5"/>
  <c r="BV363" i="5"/>
  <c r="BV364" i="5"/>
  <c r="BV365" i="5"/>
  <c r="BV366" i="5"/>
  <c r="BV367" i="5"/>
  <c r="BV368" i="5"/>
  <c r="BV369" i="5"/>
  <c r="BV370" i="5"/>
  <c r="BV371" i="5"/>
  <c r="BV372" i="5"/>
  <c r="BV373" i="5"/>
  <c r="BV374" i="5"/>
  <c r="BV375" i="5"/>
  <c r="BV376" i="5"/>
  <c r="BV377" i="5"/>
  <c r="BV378" i="5"/>
  <c r="BV379" i="5"/>
  <c r="BV380" i="5"/>
  <c r="BV381" i="5"/>
  <c r="BV382" i="5"/>
  <c r="BV383" i="5"/>
  <c r="BV384" i="5"/>
  <c r="BV385" i="5"/>
  <c r="BV386" i="5"/>
  <c r="BV387" i="5"/>
  <c r="BV388" i="5"/>
  <c r="BV389" i="5"/>
  <c r="BV390" i="5"/>
  <c r="BV391" i="5"/>
  <c r="BV392" i="5"/>
  <c r="BV393" i="5"/>
  <c r="BV394" i="5"/>
  <c r="BV395" i="5"/>
  <c r="BV396" i="5"/>
  <c r="BV397" i="5"/>
  <c r="BV398" i="5"/>
  <c r="BV399" i="5"/>
  <c r="BV400" i="5"/>
  <c r="BV401" i="5"/>
  <c r="BV402" i="5"/>
  <c r="BV403" i="5"/>
  <c r="BV404" i="5"/>
  <c r="BV405" i="5"/>
  <c r="BV406" i="5"/>
  <c r="BV407" i="5"/>
  <c r="BV408" i="5"/>
  <c r="BV409" i="5"/>
  <c r="BV410" i="5"/>
  <c r="BV411" i="5"/>
  <c r="BV412" i="5"/>
  <c r="BV413" i="5"/>
  <c r="BV414" i="5"/>
  <c r="BV415" i="5"/>
  <c r="BV416" i="5"/>
  <c r="BV417" i="5"/>
  <c r="BV418" i="5"/>
  <c r="BV419" i="5"/>
  <c r="BV420" i="5"/>
  <c r="BV421" i="5"/>
  <c r="BV422" i="5"/>
  <c r="BV423" i="5"/>
  <c r="BV424" i="5"/>
  <c r="BV425" i="5"/>
  <c r="BV426" i="5"/>
  <c r="BV427" i="5"/>
  <c r="BV428" i="5"/>
  <c r="BV429" i="5"/>
  <c r="BV430" i="5"/>
  <c r="BV431" i="5"/>
  <c r="BV432" i="5"/>
  <c r="BV433" i="5"/>
  <c r="BV434" i="5"/>
  <c r="BV435" i="5"/>
  <c r="BV436" i="5"/>
  <c r="BV437" i="5"/>
  <c r="BV438" i="5"/>
  <c r="BV439" i="5"/>
  <c r="BV440" i="5"/>
  <c r="BV441" i="5"/>
  <c r="BV442" i="5"/>
  <c r="BV443" i="5"/>
  <c r="BV444" i="5"/>
  <c r="BV445" i="5"/>
  <c r="BV446" i="5"/>
  <c r="BV447" i="5"/>
  <c r="BV448" i="5"/>
  <c r="BV449" i="5"/>
  <c r="BV450" i="5"/>
  <c r="BV451" i="5"/>
  <c r="BV452" i="5"/>
  <c r="BV453" i="5"/>
  <c r="BV454" i="5"/>
  <c r="BV455" i="5"/>
  <c r="BV456" i="5"/>
  <c r="BV457" i="5"/>
  <c r="BV458" i="5"/>
  <c r="BV459" i="5"/>
  <c r="BV460" i="5"/>
  <c r="BV461" i="5"/>
  <c r="BV462" i="5"/>
  <c r="BV463" i="5"/>
  <c r="BV464" i="5"/>
  <c r="BV465" i="5"/>
  <c r="BV466" i="5"/>
  <c r="BV467" i="5"/>
  <c r="BV468" i="5"/>
  <c r="BV469" i="5"/>
  <c r="BV470" i="5"/>
  <c r="BV471" i="5"/>
  <c r="BV472" i="5"/>
  <c r="BV473" i="5"/>
  <c r="BV474" i="5"/>
  <c r="BV475" i="5"/>
  <c r="BV476" i="5"/>
  <c r="BV477" i="5"/>
  <c r="BV478" i="5"/>
  <c r="BV479" i="5"/>
  <c r="BV480" i="5"/>
  <c r="BV481" i="5"/>
  <c r="BV482" i="5"/>
  <c r="BV483" i="5"/>
  <c r="BV484" i="5"/>
  <c r="BV485" i="5"/>
  <c r="BV486" i="5"/>
  <c r="BV487" i="5"/>
  <c r="BV488" i="5"/>
  <c r="BV489" i="5"/>
  <c r="BV490" i="5"/>
  <c r="BV491" i="5"/>
  <c r="BV492" i="5"/>
  <c r="BV493" i="5"/>
  <c r="BV494" i="5"/>
  <c r="BV495" i="5"/>
  <c r="BV496" i="5"/>
  <c r="BV497" i="5"/>
  <c r="BV498" i="5"/>
  <c r="BV499" i="5"/>
  <c r="BV500" i="5"/>
  <c r="BV501" i="5"/>
  <c r="BV502" i="5"/>
  <c r="BV503" i="5"/>
  <c r="BV504" i="5"/>
  <c r="BV505" i="5"/>
  <c r="BV506" i="5"/>
  <c r="BV507" i="5"/>
  <c r="BV508" i="5"/>
  <c r="BV509" i="5"/>
  <c r="BV510" i="5"/>
  <c r="BV511" i="5"/>
  <c r="BV512" i="5"/>
  <c r="BV513" i="5"/>
  <c r="BV514" i="5"/>
  <c r="BV515" i="5"/>
  <c r="BV516" i="5"/>
  <c r="BV517" i="5"/>
  <c r="BV518" i="5"/>
  <c r="BV519" i="5"/>
  <c r="BV520" i="5"/>
  <c r="BV521" i="5"/>
  <c r="BV522" i="5"/>
  <c r="BV523" i="5"/>
  <c r="BV524" i="5"/>
  <c r="BV525" i="5"/>
  <c r="BV526" i="5"/>
  <c r="BV527" i="5"/>
  <c r="BV528" i="5"/>
  <c r="BV529" i="5"/>
  <c r="BV530" i="5"/>
  <c r="BV531" i="5"/>
  <c r="BV532" i="5"/>
  <c r="BV533" i="5"/>
  <c r="BV534" i="5"/>
  <c r="BV535" i="5"/>
  <c r="BV536" i="5"/>
  <c r="BV537" i="5"/>
  <c r="BV538" i="5"/>
  <c r="BV539" i="5"/>
  <c r="BV540" i="5"/>
  <c r="BV541" i="5"/>
  <c r="BV542" i="5"/>
  <c r="BV543" i="5"/>
  <c r="BV544" i="5"/>
  <c r="BV545" i="5"/>
  <c r="BV546" i="5"/>
  <c r="BV547" i="5"/>
  <c r="BV548" i="5"/>
  <c r="BV549" i="5"/>
  <c r="BV550" i="5"/>
  <c r="BV551" i="5"/>
  <c r="BV552" i="5"/>
  <c r="BV553" i="5"/>
  <c r="BV554" i="5"/>
  <c r="BV555" i="5"/>
  <c r="BV556" i="5"/>
  <c r="BV557" i="5"/>
  <c r="BV558" i="5"/>
  <c r="BV559" i="5"/>
  <c r="BV560" i="5"/>
  <c r="BV561" i="5"/>
  <c r="BV562" i="5"/>
  <c r="BV563" i="5"/>
  <c r="BV564" i="5"/>
  <c r="BV565" i="5"/>
  <c r="BV566" i="5"/>
  <c r="BV567" i="5"/>
  <c r="BV568" i="5"/>
  <c r="BV569" i="5"/>
  <c r="BV570" i="5"/>
  <c r="BV571" i="5"/>
  <c r="BV572" i="5"/>
  <c r="BV573" i="5"/>
  <c r="BV574" i="5"/>
  <c r="BV575" i="5"/>
  <c r="BV576" i="5"/>
  <c r="BV577" i="5"/>
  <c r="BV578" i="5"/>
  <c r="BV579" i="5"/>
  <c r="BV580" i="5"/>
  <c r="BV581" i="5"/>
  <c r="BV582" i="5"/>
  <c r="BV583" i="5"/>
  <c r="BV584" i="5"/>
  <c r="BV585" i="5"/>
  <c r="BV586" i="5"/>
  <c r="BV587" i="5"/>
  <c r="BV588" i="5"/>
  <c r="BV589" i="5"/>
  <c r="BV590" i="5"/>
  <c r="BV591" i="5"/>
  <c r="BV592" i="5"/>
  <c r="BV593" i="5"/>
  <c r="BV594" i="5"/>
  <c r="BV595" i="5"/>
  <c r="BV596" i="5"/>
  <c r="BW2" i="5"/>
  <c r="BW1" i="5"/>
  <c r="BW11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W455" i="5"/>
  <c r="BW456" i="5"/>
  <c r="BW457" i="5"/>
  <c r="BW458" i="5"/>
  <c r="BW459" i="5"/>
  <c r="BW460" i="5"/>
  <c r="BW461" i="5"/>
  <c r="BW462" i="5"/>
  <c r="BW463" i="5"/>
  <c r="BW464" i="5"/>
  <c r="BW465" i="5"/>
  <c r="BW466" i="5"/>
  <c r="BW467" i="5"/>
  <c r="BW468" i="5"/>
  <c r="BW469" i="5"/>
  <c r="BW470" i="5"/>
  <c r="BW471" i="5"/>
  <c r="BW472" i="5"/>
  <c r="BW473" i="5"/>
  <c r="BW474" i="5"/>
  <c r="BW475" i="5"/>
  <c r="BW476" i="5"/>
  <c r="BW477" i="5"/>
  <c r="BW478" i="5"/>
  <c r="BW479" i="5"/>
  <c r="BW480" i="5"/>
  <c r="BW481" i="5"/>
  <c r="BW482" i="5"/>
  <c r="BW483" i="5"/>
  <c r="BW484" i="5"/>
  <c r="BW485" i="5"/>
  <c r="BW486" i="5"/>
  <c r="BW487" i="5"/>
  <c r="BW488" i="5"/>
  <c r="BW489" i="5"/>
  <c r="BW490" i="5"/>
  <c r="BW491" i="5"/>
  <c r="BW492" i="5"/>
  <c r="BW493" i="5"/>
  <c r="BW494" i="5"/>
  <c r="BW495" i="5"/>
  <c r="BW496" i="5"/>
  <c r="BW497" i="5"/>
  <c r="BW498" i="5"/>
  <c r="BW499" i="5"/>
  <c r="BW500" i="5"/>
  <c r="BW501" i="5"/>
  <c r="BW502" i="5"/>
  <c r="BW503" i="5"/>
  <c r="BW504" i="5"/>
  <c r="BW505" i="5"/>
  <c r="BW506" i="5"/>
  <c r="BW507" i="5"/>
  <c r="BW508" i="5"/>
  <c r="BW509" i="5"/>
  <c r="BW510" i="5"/>
  <c r="BW511" i="5"/>
  <c r="BW512" i="5"/>
  <c r="BW513" i="5"/>
  <c r="BW514" i="5"/>
  <c r="BW515" i="5"/>
  <c r="BW516" i="5"/>
  <c r="BW517" i="5"/>
  <c r="BW518" i="5"/>
  <c r="BW519" i="5"/>
  <c r="BW520" i="5"/>
  <c r="BW521" i="5"/>
  <c r="BW522" i="5"/>
  <c r="BW523" i="5"/>
  <c r="BW524" i="5"/>
  <c r="BW525" i="5"/>
  <c r="BW526" i="5"/>
  <c r="BW527" i="5"/>
  <c r="BW528" i="5"/>
  <c r="BW529" i="5"/>
  <c r="BW530" i="5"/>
  <c r="BW531" i="5"/>
  <c r="BW532" i="5"/>
  <c r="BW533" i="5"/>
  <c r="BW534" i="5"/>
  <c r="BW535" i="5"/>
  <c r="BW536" i="5"/>
  <c r="BW537" i="5"/>
  <c r="BW538" i="5"/>
  <c r="BW539" i="5"/>
  <c r="BW540" i="5"/>
  <c r="BW541" i="5"/>
  <c r="BW542" i="5"/>
  <c r="BW543" i="5"/>
  <c r="BW544" i="5"/>
  <c r="BW545" i="5"/>
  <c r="BW546" i="5"/>
  <c r="BW547" i="5"/>
  <c r="BW548" i="5"/>
  <c r="BW549" i="5"/>
  <c r="BW550" i="5"/>
  <c r="BW551" i="5"/>
  <c r="BW552" i="5"/>
  <c r="BW553" i="5"/>
  <c r="BW554" i="5"/>
  <c r="BW555" i="5"/>
  <c r="BW556" i="5"/>
  <c r="BW557" i="5"/>
  <c r="BW558" i="5"/>
  <c r="BW559" i="5"/>
  <c r="BW560" i="5"/>
  <c r="BW561" i="5"/>
  <c r="BW562" i="5"/>
  <c r="BW563" i="5"/>
  <c r="BW564" i="5"/>
  <c r="BW565" i="5"/>
  <c r="BW566" i="5"/>
  <c r="BW567" i="5"/>
  <c r="BW568" i="5"/>
  <c r="BW569" i="5"/>
  <c r="BW570" i="5"/>
  <c r="BW571" i="5"/>
  <c r="BW572" i="5"/>
  <c r="BW573" i="5"/>
  <c r="BW574" i="5"/>
  <c r="BW575" i="5"/>
  <c r="BW576" i="5"/>
  <c r="BW577" i="5"/>
  <c r="BW578" i="5"/>
  <c r="BW579" i="5"/>
  <c r="BW580" i="5"/>
  <c r="BW581" i="5"/>
  <c r="BW582" i="5"/>
  <c r="BW583" i="5"/>
  <c r="BW584" i="5"/>
  <c r="BW585" i="5"/>
  <c r="BW586" i="5"/>
  <c r="BW587" i="5"/>
  <c r="BW588" i="5"/>
  <c r="BW589" i="5"/>
  <c r="BW590" i="5"/>
  <c r="BW591" i="5"/>
  <c r="BW592" i="5"/>
  <c r="BW593" i="5"/>
  <c r="BW594" i="5"/>
  <c r="BW595" i="5"/>
  <c r="BW596" i="5"/>
  <c r="BX2" i="5"/>
  <c r="BX1" i="5"/>
  <c r="BX11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X37" i="5"/>
  <c r="BX38" i="5"/>
  <c r="BX39" i="5"/>
  <c r="BX40" i="5"/>
  <c r="BX41" i="5"/>
  <c r="BX42" i="5"/>
  <c r="BX43" i="5"/>
  <c r="BX44" i="5"/>
  <c r="BX45" i="5"/>
  <c r="BX46" i="5"/>
  <c r="BX47" i="5"/>
  <c r="BX48" i="5"/>
  <c r="BX49" i="5"/>
  <c r="BX50" i="5"/>
  <c r="BX51" i="5"/>
  <c r="BX52" i="5"/>
  <c r="BX53" i="5"/>
  <c r="BX54" i="5"/>
  <c r="BX55" i="5"/>
  <c r="BX56" i="5"/>
  <c r="BX57" i="5"/>
  <c r="BX58" i="5"/>
  <c r="BX59" i="5"/>
  <c r="BX60" i="5"/>
  <c r="BX61" i="5"/>
  <c r="BX62" i="5"/>
  <c r="BX63" i="5"/>
  <c r="BX64" i="5"/>
  <c r="BX65" i="5"/>
  <c r="BX66" i="5"/>
  <c r="BX67" i="5"/>
  <c r="BX68" i="5"/>
  <c r="BX69" i="5"/>
  <c r="BX70" i="5"/>
  <c r="BX71" i="5"/>
  <c r="BX72" i="5"/>
  <c r="BX73" i="5"/>
  <c r="BX74" i="5"/>
  <c r="BX75" i="5"/>
  <c r="BX76" i="5"/>
  <c r="BX77" i="5"/>
  <c r="BX78" i="5"/>
  <c r="BX79" i="5"/>
  <c r="BX80" i="5"/>
  <c r="BX81" i="5"/>
  <c r="BX82" i="5"/>
  <c r="BX83" i="5"/>
  <c r="BX84" i="5"/>
  <c r="BX85" i="5"/>
  <c r="BX86" i="5"/>
  <c r="BX87" i="5"/>
  <c r="BX88" i="5"/>
  <c r="BX89" i="5"/>
  <c r="BX90" i="5"/>
  <c r="BX91" i="5"/>
  <c r="BX92" i="5"/>
  <c r="BX93" i="5"/>
  <c r="BX94" i="5"/>
  <c r="BX95" i="5"/>
  <c r="BX96" i="5"/>
  <c r="BX97" i="5"/>
  <c r="BX98" i="5"/>
  <c r="BX99" i="5"/>
  <c r="BX100" i="5"/>
  <c r="BX101" i="5"/>
  <c r="BX102" i="5"/>
  <c r="BX103" i="5"/>
  <c r="BX104" i="5"/>
  <c r="BX105" i="5"/>
  <c r="BX106" i="5"/>
  <c r="BX107" i="5"/>
  <c r="BX108" i="5"/>
  <c r="BX109" i="5"/>
  <c r="BX110" i="5"/>
  <c r="BX111" i="5"/>
  <c r="BX112" i="5"/>
  <c r="BX113" i="5"/>
  <c r="BX114" i="5"/>
  <c r="BX115" i="5"/>
  <c r="BX116" i="5"/>
  <c r="BX117" i="5"/>
  <c r="BX118" i="5"/>
  <c r="BX119" i="5"/>
  <c r="BX120" i="5"/>
  <c r="BX121" i="5"/>
  <c r="BX122" i="5"/>
  <c r="BX123" i="5"/>
  <c r="BX124" i="5"/>
  <c r="BX125" i="5"/>
  <c r="BX126" i="5"/>
  <c r="BX127" i="5"/>
  <c r="BX128" i="5"/>
  <c r="BX129" i="5"/>
  <c r="BX130" i="5"/>
  <c r="BX131" i="5"/>
  <c r="BX132" i="5"/>
  <c r="BX133" i="5"/>
  <c r="BX134" i="5"/>
  <c r="BX135" i="5"/>
  <c r="BX136" i="5"/>
  <c r="BX137" i="5"/>
  <c r="BX138" i="5"/>
  <c r="BX139" i="5"/>
  <c r="BX140" i="5"/>
  <c r="BX141" i="5"/>
  <c r="BX142" i="5"/>
  <c r="BX143" i="5"/>
  <c r="BX144" i="5"/>
  <c r="BX145" i="5"/>
  <c r="BX146" i="5"/>
  <c r="BX147" i="5"/>
  <c r="BX148" i="5"/>
  <c r="BX149" i="5"/>
  <c r="BX150" i="5"/>
  <c r="BX151" i="5"/>
  <c r="BX152" i="5"/>
  <c r="BX153" i="5"/>
  <c r="BX154" i="5"/>
  <c r="BX155" i="5"/>
  <c r="BX156" i="5"/>
  <c r="BX157" i="5"/>
  <c r="BX158" i="5"/>
  <c r="BX159" i="5"/>
  <c r="BX160" i="5"/>
  <c r="BX161" i="5"/>
  <c r="BX162" i="5"/>
  <c r="BX163" i="5"/>
  <c r="BX164" i="5"/>
  <c r="BX165" i="5"/>
  <c r="BX166" i="5"/>
  <c r="BX167" i="5"/>
  <c r="BX168" i="5"/>
  <c r="BX169" i="5"/>
  <c r="BX170" i="5"/>
  <c r="BX171" i="5"/>
  <c r="BX172" i="5"/>
  <c r="BX173" i="5"/>
  <c r="BX174" i="5"/>
  <c r="BX175" i="5"/>
  <c r="BX176" i="5"/>
  <c r="BX177" i="5"/>
  <c r="BX178" i="5"/>
  <c r="BX179" i="5"/>
  <c r="BX180" i="5"/>
  <c r="BX181" i="5"/>
  <c r="BX182" i="5"/>
  <c r="BX183" i="5"/>
  <c r="BX184" i="5"/>
  <c r="BX185" i="5"/>
  <c r="BX186" i="5"/>
  <c r="BX187" i="5"/>
  <c r="BX188" i="5"/>
  <c r="BX189" i="5"/>
  <c r="BX190" i="5"/>
  <c r="BX191" i="5"/>
  <c r="BX192" i="5"/>
  <c r="BX193" i="5"/>
  <c r="BX194" i="5"/>
  <c r="BX195" i="5"/>
  <c r="BX196" i="5"/>
  <c r="BX197" i="5"/>
  <c r="BX198" i="5"/>
  <c r="BX199" i="5"/>
  <c r="BX200" i="5"/>
  <c r="BX201" i="5"/>
  <c r="BX202" i="5"/>
  <c r="BX203" i="5"/>
  <c r="BX204" i="5"/>
  <c r="BX205" i="5"/>
  <c r="BX206" i="5"/>
  <c r="BX207" i="5"/>
  <c r="BX208" i="5"/>
  <c r="BX209" i="5"/>
  <c r="BX210" i="5"/>
  <c r="BX211" i="5"/>
  <c r="BX212" i="5"/>
  <c r="BX213" i="5"/>
  <c r="BX214" i="5"/>
  <c r="BX215" i="5"/>
  <c r="BX216" i="5"/>
  <c r="BX217" i="5"/>
  <c r="BX218" i="5"/>
  <c r="BX219" i="5"/>
  <c r="BX220" i="5"/>
  <c r="BX221" i="5"/>
  <c r="BX222" i="5"/>
  <c r="BX223" i="5"/>
  <c r="BX224" i="5"/>
  <c r="BX225" i="5"/>
  <c r="BX226" i="5"/>
  <c r="BX227" i="5"/>
  <c r="BX228" i="5"/>
  <c r="BX229" i="5"/>
  <c r="BX230" i="5"/>
  <c r="BX231" i="5"/>
  <c r="BX232" i="5"/>
  <c r="BX233" i="5"/>
  <c r="BX234" i="5"/>
  <c r="BX235" i="5"/>
  <c r="BX236" i="5"/>
  <c r="BX237" i="5"/>
  <c r="BX238" i="5"/>
  <c r="BX239" i="5"/>
  <c r="BX240" i="5"/>
  <c r="BX241" i="5"/>
  <c r="BX242" i="5"/>
  <c r="BX243" i="5"/>
  <c r="BX244" i="5"/>
  <c r="BX245" i="5"/>
  <c r="BX246" i="5"/>
  <c r="BX247" i="5"/>
  <c r="BX248" i="5"/>
  <c r="BX249" i="5"/>
  <c r="BX250" i="5"/>
  <c r="BX251" i="5"/>
  <c r="BX252" i="5"/>
  <c r="BX253" i="5"/>
  <c r="BX254" i="5"/>
  <c r="BX255" i="5"/>
  <c r="BX256" i="5"/>
  <c r="BX257" i="5"/>
  <c r="BX258" i="5"/>
  <c r="BX259" i="5"/>
  <c r="BX260" i="5"/>
  <c r="BX261" i="5"/>
  <c r="BX262" i="5"/>
  <c r="BX263" i="5"/>
  <c r="BX264" i="5"/>
  <c r="BX265" i="5"/>
  <c r="BX266" i="5"/>
  <c r="BX267" i="5"/>
  <c r="BX268" i="5"/>
  <c r="BX269" i="5"/>
  <c r="BX270" i="5"/>
  <c r="BX271" i="5"/>
  <c r="BX272" i="5"/>
  <c r="BX273" i="5"/>
  <c r="BX274" i="5"/>
  <c r="BX275" i="5"/>
  <c r="BX276" i="5"/>
  <c r="BX277" i="5"/>
  <c r="BX278" i="5"/>
  <c r="BX279" i="5"/>
  <c r="BX280" i="5"/>
  <c r="BX281" i="5"/>
  <c r="BX282" i="5"/>
  <c r="BX283" i="5"/>
  <c r="BX284" i="5"/>
  <c r="BX285" i="5"/>
  <c r="BX286" i="5"/>
  <c r="BX287" i="5"/>
  <c r="BX288" i="5"/>
  <c r="BX289" i="5"/>
  <c r="BX290" i="5"/>
  <c r="BX291" i="5"/>
  <c r="BX292" i="5"/>
  <c r="BX293" i="5"/>
  <c r="BX294" i="5"/>
  <c r="BX295" i="5"/>
  <c r="BX296" i="5"/>
  <c r="BX297" i="5"/>
  <c r="BX298" i="5"/>
  <c r="BX299" i="5"/>
  <c r="BX300" i="5"/>
  <c r="BX301" i="5"/>
  <c r="BX302" i="5"/>
  <c r="BX303" i="5"/>
  <c r="BX304" i="5"/>
  <c r="BX305" i="5"/>
  <c r="BX306" i="5"/>
  <c r="BX307" i="5"/>
  <c r="BX308" i="5"/>
  <c r="BX309" i="5"/>
  <c r="BX310" i="5"/>
  <c r="BX311" i="5"/>
  <c r="BX312" i="5"/>
  <c r="BX313" i="5"/>
  <c r="BX314" i="5"/>
  <c r="BX315" i="5"/>
  <c r="BX316" i="5"/>
  <c r="BX317" i="5"/>
  <c r="BX318" i="5"/>
  <c r="BX319" i="5"/>
  <c r="BX320" i="5"/>
  <c r="BX321" i="5"/>
  <c r="BX322" i="5"/>
  <c r="BX323" i="5"/>
  <c r="BX324" i="5"/>
  <c r="BX325" i="5"/>
  <c r="BX326" i="5"/>
  <c r="BX327" i="5"/>
  <c r="BX328" i="5"/>
  <c r="BX329" i="5"/>
  <c r="BX330" i="5"/>
  <c r="BX331" i="5"/>
  <c r="BX332" i="5"/>
  <c r="BX333" i="5"/>
  <c r="BX334" i="5"/>
  <c r="BX335" i="5"/>
  <c r="BX336" i="5"/>
  <c r="BX337" i="5"/>
  <c r="BX338" i="5"/>
  <c r="BX339" i="5"/>
  <c r="BX340" i="5"/>
  <c r="BX341" i="5"/>
  <c r="BX342" i="5"/>
  <c r="BX343" i="5"/>
  <c r="BX344" i="5"/>
  <c r="BX345" i="5"/>
  <c r="BX346" i="5"/>
  <c r="BX347" i="5"/>
  <c r="BX348" i="5"/>
  <c r="BX349" i="5"/>
  <c r="BX350" i="5"/>
  <c r="BX351" i="5"/>
  <c r="BX352" i="5"/>
  <c r="BX353" i="5"/>
  <c r="BX354" i="5"/>
  <c r="BX355" i="5"/>
  <c r="BX356" i="5"/>
  <c r="BX357" i="5"/>
  <c r="BX358" i="5"/>
  <c r="BX359" i="5"/>
  <c r="BX360" i="5"/>
  <c r="BX361" i="5"/>
  <c r="BX362" i="5"/>
  <c r="BX363" i="5"/>
  <c r="BX364" i="5"/>
  <c r="BX365" i="5"/>
  <c r="BX366" i="5"/>
  <c r="BX367" i="5"/>
  <c r="BX368" i="5"/>
  <c r="BX369" i="5"/>
  <c r="BX370" i="5"/>
  <c r="BX371" i="5"/>
  <c r="BX372" i="5"/>
  <c r="BX373" i="5"/>
  <c r="BX374" i="5"/>
  <c r="BX375" i="5"/>
  <c r="BX376" i="5"/>
  <c r="BX377" i="5"/>
  <c r="BX378" i="5"/>
  <c r="BX379" i="5"/>
  <c r="BX380" i="5"/>
  <c r="BX381" i="5"/>
  <c r="BX382" i="5"/>
  <c r="BX383" i="5"/>
  <c r="BX384" i="5"/>
  <c r="BX385" i="5"/>
  <c r="BX386" i="5"/>
  <c r="BX387" i="5"/>
  <c r="BX388" i="5"/>
  <c r="BX389" i="5"/>
  <c r="BX390" i="5"/>
  <c r="BX391" i="5"/>
  <c r="BX392" i="5"/>
  <c r="BX393" i="5"/>
  <c r="BX394" i="5"/>
  <c r="BX395" i="5"/>
  <c r="BX396" i="5"/>
  <c r="BX397" i="5"/>
  <c r="BX398" i="5"/>
  <c r="BX399" i="5"/>
  <c r="BX400" i="5"/>
  <c r="BX401" i="5"/>
  <c r="BX402" i="5"/>
  <c r="BX403" i="5"/>
  <c r="BX404" i="5"/>
  <c r="BX405" i="5"/>
  <c r="BX406" i="5"/>
  <c r="BX407" i="5"/>
  <c r="BX408" i="5"/>
  <c r="BX409" i="5"/>
  <c r="BX410" i="5"/>
  <c r="BX411" i="5"/>
  <c r="BX412" i="5"/>
  <c r="BX413" i="5"/>
  <c r="BX414" i="5"/>
  <c r="BX415" i="5"/>
  <c r="BX416" i="5"/>
  <c r="BX417" i="5"/>
  <c r="BX418" i="5"/>
  <c r="BX419" i="5"/>
  <c r="BX420" i="5"/>
  <c r="BX421" i="5"/>
  <c r="BX422" i="5"/>
  <c r="BX423" i="5"/>
  <c r="BX424" i="5"/>
  <c r="BX425" i="5"/>
  <c r="BX426" i="5"/>
  <c r="BX427" i="5"/>
  <c r="BX428" i="5"/>
  <c r="BX429" i="5"/>
  <c r="BX430" i="5"/>
  <c r="BX431" i="5"/>
  <c r="BX432" i="5"/>
  <c r="BX433" i="5"/>
  <c r="BX434" i="5"/>
  <c r="BX435" i="5"/>
  <c r="BX436" i="5"/>
  <c r="BX437" i="5"/>
  <c r="BX438" i="5"/>
  <c r="BX439" i="5"/>
  <c r="BX440" i="5"/>
  <c r="BX441" i="5"/>
  <c r="BX442" i="5"/>
  <c r="BX443" i="5"/>
  <c r="BX444" i="5"/>
  <c r="BX445" i="5"/>
  <c r="BX446" i="5"/>
  <c r="BX447" i="5"/>
  <c r="BX448" i="5"/>
  <c r="BX449" i="5"/>
  <c r="BX450" i="5"/>
  <c r="BX451" i="5"/>
  <c r="BX452" i="5"/>
  <c r="BX453" i="5"/>
  <c r="BX454" i="5"/>
  <c r="BX455" i="5"/>
  <c r="BX456" i="5"/>
  <c r="BX457" i="5"/>
  <c r="BX458" i="5"/>
  <c r="BX459" i="5"/>
  <c r="BX460" i="5"/>
  <c r="BX461" i="5"/>
  <c r="BX462" i="5"/>
  <c r="BX463" i="5"/>
  <c r="BX464" i="5"/>
  <c r="BX465" i="5"/>
  <c r="BX466" i="5"/>
  <c r="BX467" i="5"/>
  <c r="BX468" i="5"/>
  <c r="BX469" i="5"/>
  <c r="BX470" i="5"/>
  <c r="BX471" i="5"/>
  <c r="BX472" i="5"/>
  <c r="BX473" i="5"/>
  <c r="BX474" i="5"/>
  <c r="BX475" i="5"/>
  <c r="BX476" i="5"/>
  <c r="BX477" i="5"/>
  <c r="BX478" i="5"/>
  <c r="BX479" i="5"/>
  <c r="BX480" i="5"/>
  <c r="BX481" i="5"/>
  <c r="BX482" i="5"/>
  <c r="BX483" i="5"/>
  <c r="BX484" i="5"/>
  <c r="BX485" i="5"/>
  <c r="BX486" i="5"/>
  <c r="BX487" i="5"/>
  <c r="BX488" i="5"/>
  <c r="BX489" i="5"/>
  <c r="BX490" i="5"/>
  <c r="BX491" i="5"/>
  <c r="BX492" i="5"/>
  <c r="BX493" i="5"/>
  <c r="BX494" i="5"/>
  <c r="BX495" i="5"/>
  <c r="BX496" i="5"/>
  <c r="BX497" i="5"/>
  <c r="BX498" i="5"/>
  <c r="BX499" i="5"/>
  <c r="BX500" i="5"/>
  <c r="BX501" i="5"/>
  <c r="BX502" i="5"/>
  <c r="BX503" i="5"/>
  <c r="BX504" i="5"/>
  <c r="BX505" i="5"/>
  <c r="BX506" i="5"/>
  <c r="BX507" i="5"/>
  <c r="BX508" i="5"/>
  <c r="BX509" i="5"/>
  <c r="BX510" i="5"/>
  <c r="BX511" i="5"/>
  <c r="BX512" i="5"/>
  <c r="BX513" i="5"/>
  <c r="BX514" i="5"/>
  <c r="BX515" i="5"/>
  <c r="BX516" i="5"/>
  <c r="BX517" i="5"/>
  <c r="BX518" i="5"/>
  <c r="BX519" i="5"/>
  <c r="BX520" i="5"/>
  <c r="BX521" i="5"/>
  <c r="BX522" i="5"/>
  <c r="BX523" i="5"/>
  <c r="BX524" i="5"/>
  <c r="BX525" i="5"/>
  <c r="BX526" i="5"/>
  <c r="BX527" i="5"/>
  <c r="BX528" i="5"/>
  <c r="BX529" i="5"/>
  <c r="BX530" i="5"/>
  <c r="BX531" i="5"/>
  <c r="BX532" i="5"/>
  <c r="BX533" i="5"/>
  <c r="BX534" i="5"/>
  <c r="BX535" i="5"/>
  <c r="BX536" i="5"/>
  <c r="BX537" i="5"/>
  <c r="BX538" i="5"/>
  <c r="BX539" i="5"/>
  <c r="BX540" i="5"/>
  <c r="BX541" i="5"/>
  <c r="BX542" i="5"/>
  <c r="BX543" i="5"/>
  <c r="BX544" i="5"/>
  <c r="BX545" i="5"/>
  <c r="BX546" i="5"/>
  <c r="BX547" i="5"/>
  <c r="BX548" i="5"/>
  <c r="BX549" i="5"/>
  <c r="BX550" i="5"/>
  <c r="BX551" i="5"/>
  <c r="BX552" i="5"/>
  <c r="BX553" i="5"/>
  <c r="BX554" i="5"/>
  <c r="BX555" i="5"/>
  <c r="BX556" i="5"/>
  <c r="BX557" i="5"/>
  <c r="BX558" i="5"/>
  <c r="BX559" i="5"/>
  <c r="BX560" i="5"/>
  <c r="BX561" i="5"/>
  <c r="BX562" i="5"/>
  <c r="BX563" i="5"/>
  <c r="BX564" i="5"/>
  <c r="BX565" i="5"/>
  <c r="BX566" i="5"/>
  <c r="BX567" i="5"/>
  <c r="BX568" i="5"/>
  <c r="BX569" i="5"/>
  <c r="BX570" i="5"/>
  <c r="BX571" i="5"/>
  <c r="BX572" i="5"/>
  <c r="BX573" i="5"/>
  <c r="BX574" i="5"/>
  <c r="BX575" i="5"/>
  <c r="BX576" i="5"/>
  <c r="BX577" i="5"/>
  <c r="BX578" i="5"/>
  <c r="BX579" i="5"/>
  <c r="BX580" i="5"/>
  <c r="BX581" i="5"/>
  <c r="BX582" i="5"/>
  <c r="BX583" i="5"/>
  <c r="BX584" i="5"/>
  <c r="BX585" i="5"/>
  <c r="BX586" i="5"/>
  <c r="BX587" i="5"/>
  <c r="BX588" i="5"/>
  <c r="BX589" i="5"/>
  <c r="BX590" i="5"/>
  <c r="BX591" i="5"/>
  <c r="BX592" i="5"/>
  <c r="BX593" i="5"/>
  <c r="BX594" i="5"/>
  <c r="BX595" i="5"/>
  <c r="BX596" i="5"/>
  <c r="BY2" i="5"/>
  <c r="BY1" i="5"/>
  <c r="BY11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Z2" i="5"/>
  <c r="BZ1" i="5"/>
  <c r="BZ11" i="5"/>
  <c r="BZ13" i="5"/>
  <c r="BZ14" i="5"/>
  <c r="BZ15" i="5"/>
  <c r="BZ16" i="5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Z37" i="5"/>
  <c r="BZ38" i="5"/>
  <c r="BZ39" i="5"/>
  <c r="BZ40" i="5"/>
  <c r="BZ41" i="5"/>
  <c r="BZ42" i="5"/>
  <c r="BZ43" i="5"/>
  <c r="BZ44" i="5"/>
  <c r="BZ45" i="5"/>
  <c r="BZ46" i="5"/>
  <c r="BZ47" i="5"/>
  <c r="BZ48" i="5"/>
  <c r="BZ49" i="5"/>
  <c r="BZ50" i="5"/>
  <c r="BZ51" i="5"/>
  <c r="BZ52" i="5"/>
  <c r="BZ53" i="5"/>
  <c r="BZ54" i="5"/>
  <c r="BZ55" i="5"/>
  <c r="BZ56" i="5"/>
  <c r="BZ57" i="5"/>
  <c r="BZ58" i="5"/>
  <c r="BZ59" i="5"/>
  <c r="BZ60" i="5"/>
  <c r="BZ61" i="5"/>
  <c r="BZ62" i="5"/>
  <c r="BZ63" i="5"/>
  <c r="BZ64" i="5"/>
  <c r="BZ65" i="5"/>
  <c r="BZ66" i="5"/>
  <c r="BZ67" i="5"/>
  <c r="BZ68" i="5"/>
  <c r="BZ69" i="5"/>
  <c r="BZ70" i="5"/>
  <c r="BZ71" i="5"/>
  <c r="BZ72" i="5"/>
  <c r="BZ73" i="5"/>
  <c r="BZ74" i="5"/>
  <c r="BZ75" i="5"/>
  <c r="BZ76" i="5"/>
  <c r="BZ77" i="5"/>
  <c r="BZ78" i="5"/>
  <c r="BZ79" i="5"/>
  <c r="BZ80" i="5"/>
  <c r="BZ81" i="5"/>
  <c r="BZ82" i="5"/>
  <c r="BZ83" i="5"/>
  <c r="BZ84" i="5"/>
  <c r="BZ85" i="5"/>
  <c r="BZ86" i="5"/>
  <c r="BZ87" i="5"/>
  <c r="BZ88" i="5"/>
  <c r="BZ89" i="5"/>
  <c r="BZ90" i="5"/>
  <c r="BZ91" i="5"/>
  <c r="BZ92" i="5"/>
  <c r="BZ93" i="5"/>
  <c r="BZ94" i="5"/>
  <c r="BZ95" i="5"/>
  <c r="BZ96" i="5"/>
  <c r="BZ97" i="5"/>
  <c r="BZ98" i="5"/>
  <c r="BZ99" i="5"/>
  <c r="BZ100" i="5"/>
  <c r="BZ101" i="5"/>
  <c r="BZ102" i="5"/>
  <c r="BZ103" i="5"/>
  <c r="BZ104" i="5"/>
  <c r="BZ105" i="5"/>
  <c r="BZ106" i="5"/>
  <c r="BZ107" i="5"/>
  <c r="BZ108" i="5"/>
  <c r="BZ109" i="5"/>
  <c r="BZ110" i="5"/>
  <c r="BZ111" i="5"/>
  <c r="BZ112" i="5"/>
  <c r="BZ113" i="5"/>
  <c r="BZ114" i="5"/>
  <c r="BZ115" i="5"/>
  <c r="BZ116" i="5"/>
  <c r="BZ117" i="5"/>
  <c r="BZ118" i="5"/>
  <c r="BZ119" i="5"/>
  <c r="BZ120" i="5"/>
  <c r="BZ121" i="5"/>
  <c r="BZ122" i="5"/>
  <c r="BZ123" i="5"/>
  <c r="BZ124" i="5"/>
  <c r="BZ125" i="5"/>
  <c r="BZ126" i="5"/>
  <c r="BZ127" i="5"/>
  <c r="BZ128" i="5"/>
  <c r="BZ129" i="5"/>
  <c r="BZ130" i="5"/>
  <c r="BZ131" i="5"/>
  <c r="BZ132" i="5"/>
  <c r="BZ133" i="5"/>
  <c r="BZ134" i="5"/>
  <c r="BZ135" i="5"/>
  <c r="BZ136" i="5"/>
  <c r="BZ137" i="5"/>
  <c r="BZ138" i="5"/>
  <c r="BZ139" i="5"/>
  <c r="BZ140" i="5"/>
  <c r="BZ141" i="5"/>
  <c r="BZ142" i="5"/>
  <c r="BZ143" i="5"/>
  <c r="BZ144" i="5"/>
  <c r="BZ145" i="5"/>
  <c r="BZ146" i="5"/>
  <c r="BZ147" i="5"/>
  <c r="BZ148" i="5"/>
  <c r="BZ149" i="5"/>
  <c r="BZ150" i="5"/>
  <c r="BZ151" i="5"/>
  <c r="BZ152" i="5"/>
  <c r="BZ153" i="5"/>
  <c r="BZ154" i="5"/>
  <c r="BZ155" i="5"/>
  <c r="BZ156" i="5"/>
  <c r="BZ157" i="5"/>
  <c r="BZ158" i="5"/>
  <c r="BZ159" i="5"/>
  <c r="BZ160" i="5"/>
  <c r="BZ161" i="5"/>
  <c r="BZ162" i="5"/>
  <c r="BZ163" i="5"/>
  <c r="BZ164" i="5"/>
  <c r="BZ165" i="5"/>
  <c r="BZ166" i="5"/>
  <c r="BZ167" i="5"/>
  <c r="BZ168" i="5"/>
  <c r="BZ169" i="5"/>
  <c r="BZ170" i="5"/>
  <c r="BZ171" i="5"/>
  <c r="BZ172" i="5"/>
  <c r="BZ173" i="5"/>
  <c r="BZ174" i="5"/>
  <c r="BZ175" i="5"/>
  <c r="BZ176" i="5"/>
  <c r="BZ177" i="5"/>
  <c r="BZ178" i="5"/>
  <c r="BZ179" i="5"/>
  <c r="BZ180" i="5"/>
  <c r="BZ181" i="5"/>
  <c r="BZ182" i="5"/>
  <c r="BZ183" i="5"/>
  <c r="BZ184" i="5"/>
  <c r="BZ185" i="5"/>
  <c r="BZ186" i="5"/>
  <c r="BZ187" i="5"/>
  <c r="BZ188" i="5"/>
  <c r="BZ189" i="5"/>
  <c r="BZ190" i="5"/>
  <c r="BZ191" i="5"/>
  <c r="BZ192" i="5"/>
  <c r="BZ193" i="5"/>
  <c r="BZ194" i="5"/>
  <c r="BZ195" i="5"/>
  <c r="BZ196" i="5"/>
  <c r="BZ197" i="5"/>
  <c r="BZ198" i="5"/>
  <c r="BZ199" i="5"/>
  <c r="BZ200" i="5"/>
  <c r="BZ201" i="5"/>
  <c r="BZ202" i="5"/>
  <c r="BZ203" i="5"/>
  <c r="BZ204" i="5"/>
  <c r="BZ205" i="5"/>
  <c r="BZ206" i="5"/>
  <c r="BZ207" i="5"/>
  <c r="BZ208" i="5"/>
  <c r="BZ209" i="5"/>
  <c r="BZ210" i="5"/>
  <c r="BZ211" i="5"/>
  <c r="BZ212" i="5"/>
  <c r="BZ213" i="5"/>
  <c r="BZ214" i="5"/>
  <c r="BZ215" i="5"/>
  <c r="BZ216" i="5"/>
  <c r="BZ217" i="5"/>
  <c r="BZ218" i="5"/>
  <c r="BZ219" i="5"/>
  <c r="BZ220" i="5"/>
  <c r="BZ221" i="5"/>
  <c r="BZ222" i="5"/>
  <c r="BZ223" i="5"/>
  <c r="BZ224" i="5"/>
  <c r="BZ225" i="5"/>
  <c r="BZ226" i="5"/>
  <c r="BZ227" i="5"/>
  <c r="BZ228" i="5"/>
  <c r="BZ229" i="5"/>
  <c r="BZ230" i="5"/>
  <c r="BZ231" i="5"/>
  <c r="BZ232" i="5"/>
  <c r="BZ233" i="5"/>
  <c r="BZ234" i="5"/>
  <c r="BZ235" i="5"/>
  <c r="BZ236" i="5"/>
  <c r="BZ237" i="5"/>
  <c r="BZ238" i="5"/>
  <c r="BZ239" i="5"/>
  <c r="BZ240" i="5"/>
  <c r="BZ241" i="5"/>
  <c r="BZ242" i="5"/>
  <c r="BZ243" i="5"/>
  <c r="BZ244" i="5"/>
  <c r="BZ245" i="5"/>
  <c r="BZ246" i="5"/>
  <c r="BZ247" i="5"/>
  <c r="BZ248" i="5"/>
  <c r="BZ249" i="5"/>
  <c r="BZ250" i="5"/>
  <c r="BZ251" i="5"/>
  <c r="BZ252" i="5"/>
  <c r="BZ253" i="5"/>
  <c r="BZ254" i="5"/>
  <c r="BZ255" i="5"/>
  <c r="BZ256" i="5"/>
  <c r="BZ257" i="5"/>
  <c r="BZ258" i="5"/>
  <c r="BZ259" i="5"/>
  <c r="BZ260" i="5"/>
  <c r="BZ261" i="5"/>
  <c r="BZ262" i="5"/>
  <c r="BZ263" i="5"/>
  <c r="BZ264" i="5"/>
  <c r="BZ265" i="5"/>
  <c r="BZ266" i="5"/>
  <c r="BZ267" i="5"/>
  <c r="BZ268" i="5"/>
  <c r="BZ269" i="5"/>
  <c r="BZ270" i="5"/>
  <c r="BZ271" i="5"/>
  <c r="BZ272" i="5"/>
  <c r="BZ273" i="5"/>
  <c r="BZ274" i="5"/>
  <c r="BZ275" i="5"/>
  <c r="BZ276" i="5"/>
  <c r="BZ277" i="5"/>
  <c r="BZ278" i="5"/>
  <c r="BZ279" i="5"/>
  <c r="BZ280" i="5"/>
  <c r="BZ281" i="5"/>
  <c r="BZ282" i="5"/>
  <c r="BZ283" i="5"/>
  <c r="BZ284" i="5"/>
  <c r="BZ285" i="5"/>
  <c r="BZ286" i="5"/>
  <c r="BZ287" i="5"/>
  <c r="BZ288" i="5"/>
  <c r="BZ289" i="5"/>
  <c r="BZ290" i="5"/>
  <c r="BZ291" i="5"/>
  <c r="BZ292" i="5"/>
  <c r="BZ293" i="5"/>
  <c r="BZ294" i="5"/>
  <c r="BZ295" i="5"/>
  <c r="BZ296" i="5"/>
  <c r="BZ297" i="5"/>
  <c r="BZ298" i="5"/>
  <c r="BZ299" i="5"/>
  <c r="BZ300" i="5"/>
  <c r="BZ301" i="5"/>
  <c r="BZ302" i="5"/>
  <c r="BZ303" i="5"/>
  <c r="BZ304" i="5"/>
  <c r="BZ305" i="5"/>
  <c r="BZ306" i="5"/>
  <c r="BZ307" i="5"/>
  <c r="BZ308" i="5"/>
  <c r="BZ309" i="5"/>
  <c r="BZ310" i="5"/>
  <c r="BZ311" i="5"/>
  <c r="BZ312" i="5"/>
  <c r="BZ313" i="5"/>
  <c r="BZ314" i="5"/>
  <c r="BZ315" i="5"/>
  <c r="BZ316" i="5"/>
  <c r="BZ317" i="5"/>
  <c r="BZ318" i="5"/>
  <c r="BZ319" i="5"/>
  <c r="BZ320" i="5"/>
  <c r="BZ321" i="5"/>
  <c r="BZ322" i="5"/>
  <c r="BZ323" i="5"/>
  <c r="BZ324" i="5"/>
  <c r="BZ325" i="5"/>
  <c r="BZ326" i="5"/>
  <c r="BZ327" i="5"/>
  <c r="BZ328" i="5"/>
  <c r="BZ329" i="5"/>
  <c r="BZ330" i="5"/>
  <c r="BZ331" i="5"/>
  <c r="BZ332" i="5"/>
  <c r="BZ333" i="5"/>
  <c r="BZ334" i="5"/>
  <c r="BZ335" i="5"/>
  <c r="BZ336" i="5"/>
  <c r="BZ337" i="5"/>
  <c r="BZ338" i="5"/>
  <c r="BZ339" i="5"/>
  <c r="BZ340" i="5"/>
  <c r="BZ341" i="5"/>
  <c r="BZ342" i="5"/>
  <c r="BZ343" i="5"/>
  <c r="BZ344" i="5"/>
  <c r="BZ345" i="5"/>
  <c r="BZ346" i="5"/>
  <c r="BZ347" i="5"/>
  <c r="BZ348" i="5"/>
  <c r="BZ349" i="5"/>
  <c r="BZ350" i="5"/>
  <c r="BZ351" i="5"/>
  <c r="BZ352" i="5"/>
  <c r="BZ353" i="5"/>
  <c r="BZ354" i="5"/>
  <c r="BZ355" i="5"/>
  <c r="BZ356" i="5"/>
  <c r="BZ357" i="5"/>
  <c r="BZ358" i="5"/>
  <c r="BZ359" i="5"/>
  <c r="BZ360" i="5"/>
  <c r="BZ361" i="5"/>
  <c r="BZ362" i="5"/>
  <c r="BZ363" i="5"/>
  <c r="BZ364" i="5"/>
  <c r="BZ365" i="5"/>
  <c r="BZ366" i="5"/>
  <c r="BZ367" i="5"/>
  <c r="BZ368" i="5"/>
  <c r="BZ369" i="5"/>
  <c r="BZ370" i="5"/>
  <c r="BZ371" i="5"/>
  <c r="BZ372" i="5"/>
  <c r="BZ373" i="5"/>
  <c r="BZ374" i="5"/>
  <c r="BZ375" i="5"/>
  <c r="BZ376" i="5"/>
  <c r="BZ377" i="5"/>
  <c r="BZ378" i="5"/>
  <c r="BZ379" i="5"/>
  <c r="BZ380" i="5"/>
  <c r="BZ381" i="5"/>
  <c r="BZ382" i="5"/>
  <c r="BZ383" i="5"/>
  <c r="BZ384" i="5"/>
  <c r="BZ385" i="5"/>
  <c r="BZ386" i="5"/>
  <c r="BZ387" i="5"/>
  <c r="BZ388" i="5"/>
  <c r="BZ389" i="5"/>
  <c r="BZ390" i="5"/>
  <c r="BZ391" i="5"/>
  <c r="BZ392" i="5"/>
  <c r="BZ393" i="5"/>
  <c r="BZ394" i="5"/>
  <c r="BZ395" i="5"/>
  <c r="BZ396" i="5"/>
  <c r="BZ397" i="5"/>
  <c r="BZ398" i="5"/>
  <c r="BZ399" i="5"/>
  <c r="BZ400" i="5"/>
  <c r="BZ401" i="5"/>
  <c r="BZ402" i="5"/>
  <c r="BZ403" i="5"/>
  <c r="BZ404" i="5"/>
  <c r="BZ405" i="5"/>
  <c r="BZ406" i="5"/>
  <c r="BZ407" i="5"/>
  <c r="BZ408" i="5"/>
  <c r="BZ409" i="5"/>
  <c r="BZ410" i="5"/>
  <c r="BZ411" i="5"/>
  <c r="BZ412" i="5"/>
  <c r="BZ413" i="5"/>
  <c r="BZ414" i="5"/>
  <c r="BZ415" i="5"/>
  <c r="BZ416" i="5"/>
  <c r="BZ417" i="5"/>
  <c r="BZ418" i="5"/>
  <c r="BZ419" i="5"/>
  <c r="BZ420" i="5"/>
  <c r="BZ421" i="5"/>
  <c r="BZ422" i="5"/>
  <c r="BZ423" i="5"/>
  <c r="BZ424" i="5"/>
  <c r="BZ425" i="5"/>
  <c r="BZ426" i="5"/>
  <c r="BZ427" i="5"/>
  <c r="BZ428" i="5"/>
  <c r="BZ429" i="5"/>
  <c r="BZ430" i="5"/>
  <c r="BZ431" i="5"/>
  <c r="BZ432" i="5"/>
  <c r="BZ433" i="5"/>
  <c r="BZ434" i="5"/>
  <c r="BZ435" i="5"/>
  <c r="BZ436" i="5"/>
  <c r="BZ437" i="5"/>
  <c r="BZ438" i="5"/>
  <c r="BZ439" i="5"/>
  <c r="BZ440" i="5"/>
  <c r="BZ441" i="5"/>
  <c r="BZ442" i="5"/>
  <c r="BZ443" i="5"/>
  <c r="BZ444" i="5"/>
  <c r="BZ445" i="5"/>
  <c r="BZ446" i="5"/>
  <c r="BZ447" i="5"/>
  <c r="BZ448" i="5"/>
  <c r="BZ449" i="5"/>
  <c r="BZ450" i="5"/>
  <c r="BZ451" i="5"/>
  <c r="BZ452" i="5"/>
  <c r="BZ453" i="5"/>
  <c r="BZ454" i="5"/>
  <c r="BZ455" i="5"/>
  <c r="BZ456" i="5"/>
  <c r="BZ457" i="5"/>
  <c r="BZ458" i="5"/>
  <c r="BZ459" i="5"/>
  <c r="BZ460" i="5"/>
  <c r="BZ461" i="5"/>
  <c r="BZ462" i="5"/>
  <c r="BZ463" i="5"/>
  <c r="BZ464" i="5"/>
  <c r="BZ465" i="5"/>
  <c r="BZ466" i="5"/>
  <c r="BZ467" i="5"/>
  <c r="BZ468" i="5"/>
  <c r="BZ469" i="5"/>
  <c r="BZ470" i="5"/>
  <c r="BZ471" i="5"/>
  <c r="BZ472" i="5"/>
  <c r="BZ473" i="5"/>
  <c r="BZ474" i="5"/>
  <c r="BZ475" i="5"/>
  <c r="BZ476" i="5"/>
  <c r="BZ477" i="5"/>
  <c r="BZ478" i="5"/>
  <c r="BZ479" i="5"/>
  <c r="BZ480" i="5"/>
  <c r="BZ481" i="5"/>
  <c r="BZ482" i="5"/>
  <c r="BZ483" i="5"/>
  <c r="BZ484" i="5"/>
  <c r="BZ485" i="5"/>
  <c r="BZ486" i="5"/>
  <c r="BZ487" i="5"/>
  <c r="BZ488" i="5"/>
  <c r="BZ489" i="5"/>
  <c r="BZ490" i="5"/>
  <c r="BZ491" i="5"/>
  <c r="BZ492" i="5"/>
  <c r="BZ493" i="5"/>
  <c r="BZ494" i="5"/>
  <c r="BZ495" i="5"/>
  <c r="BZ496" i="5"/>
  <c r="BZ497" i="5"/>
  <c r="BZ498" i="5"/>
  <c r="BZ499" i="5"/>
  <c r="BZ500" i="5"/>
  <c r="BZ501" i="5"/>
  <c r="BZ502" i="5"/>
  <c r="BZ503" i="5"/>
  <c r="BZ504" i="5"/>
  <c r="BZ505" i="5"/>
  <c r="BZ506" i="5"/>
  <c r="BZ507" i="5"/>
  <c r="BZ508" i="5"/>
  <c r="BZ509" i="5"/>
  <c r="BZ510" i="5"/>
  <c r="BZ511" i="5"/>
  <c r="BZ512" i="5"/>
  <c r="BZ513" i="5"/>
  <c r="BZ514" i="5"/>
  <c r="BZ515" i="5"/>
  <c r="BZ516" i="5"/>
  <c r="BZ517" i="5"/>
  <c r="BZ518" i="5"/>
  <c r="BZ519" i="5"/>
  <c r="BZ520" i="5"/>
  <c r="BZ521" i="5"/>
  <c r="BZ522" i="5"/>
  <c r="BZ523" i="5"/>
  <c r="BZ524" i="5"/>
  <c r="BZ525" i="5"/>
  <c r="BZ526" i="5"/>
  <c r="BZ527" i="5"/>
  <c r="BZ528" i="5"/>
  <c r="BZ529" i="5"/>
  <c r="BZ530" i="5"/>
  <c r="BZ531" i="5"/>
  <c r="BZ532" i="5"/>
  <c r="BZ533" i="5"/>
  <c r="BZ534" i="5"/>
  <c r="BZ535" i="5"/>
  <c r="BZ536" i="5"/>
  <c r="BZ537" i="5"/>
  <c r="BZ538" i="5"/>
  <c r="BZ539" i="5"/>
  <c r="BZ540" i="5"/>
  <c r="BZ541" i="5"/>
  <c r="BZ542" i="5"/>
  <c r="BZ543" i="5"/>
  <c r="BZ544" i="5"/>
  <c r="BZ545" i="5"/>
  <c r="BZ546" i="5"/>
  <c r="BZ547" i="5"/>
  <c r="BZ548" i="5"/>
  <c r="BZ549" i="5"/>
  <c r="BZ550" i="5"/>
  <c r="BZ551" i="5"/>
  <c r="BZ552" i="5"/>
  <c r="BZ553" i="5"/>
  <c r="BZ554" i="5"/>
  <c r="BZ555" i="5"/>
  <c r="BZ556" i="5"/>
  <c r="BZ557" i="5"/>
  <c r="BZ558" i="5"/>
  <c r="BZ559" i="5"/>
  <c r="BZ560" i="5"/>
  <c r="BZ561" i="5"/>
  <c r="BZ562" i="5"/>
  <c r="BZ563" i="5"/>
  <c r="BZ564" i="5"/>
  <c r="BZ565" i="5"/>
  <c r="BZ566" i="5"/>
  <c r="BZ567" i="5"/>
  <c r="BZ568" i="5"/>
  <c r="BZ569" i="5"/>
  <c r="BZ570" i="5"/>
  <c r="BZ571" i="5"/>
  <c r="BZ572" i="5"/>
  <c r="BZ573" i="5"/>
  <c r="BZ574" i="5"/>
  <c r="BZ575" i="5"/>
  <c r="BZ576" i="5"/>
  <c r="BZ577" i="5"/>
  <c r="BZ578" i="5"/>
  <c r="BZ579" i="5"/>
  <c r="BZ580" i="5"/>
  <c r="BZ581" i="5"/>
  <c r="BZ582" i="5"/>
  <c r="BZ583" i="5"/>
  <c r="BZ584" i="5"/>
  <c r="BZ585" i="5"/>
  <c r="BZ586" i="5"/>
  <c r="BZ587" i="5"/>
  <c r="BZ588" i="5"/>
  <c r="BZ589" i="5"/>
  <c r="BZ590" i="5"/>
  <c r="BZ591" i="5"/>
  <c r="BZ592" i="5"/>
  <c r="BZ593" i="5"/>
  <c r="BZ594" i="5"/>
  <c r="BZ595" i="5"/>
  <c r="BZ596" i="5"/>
  <c r="CA2" i="5"/>
  <c r="CA1" i="5"/>
  <c r="CA11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CA51" i="5"/>
  <c r="CA52" i="5"/>
  <c r="CA53" i="5"/>
  <c r="CA54" i="5"/>
  <c r="CA55" i="5"/>
  <c r="CA56" i="5"/>
  <c r="CA57" i="5"/>
  <c r="CA58" i="5"/>
  <c r="CA59" i="5"/>
  <c r="CA60" i="5"/>
  <c r="CA61" i="5"/>
  <c r="CA62" i="5"/>
  <c r="CA63" i="5"/>
  <c r="CA64" i="5"/>
  <c r="CA65" i="5"/>
  <c r="CA66" i="5"/>
  <c r="CA67" i="5"/>
  <c r="CA68" i="5"/>
  <c r="CA69" i="5"/>
  <c r="CA70" i="5"/>
  <c r="CA71" i="5"/>
  <c r="CA72" i="5"/>
  <c r="CA73" i="5"/>
  <c r="CA74" i="5"/>
  <c r="CA75" i="5"/>
  <c r="CA76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CA114" i="5"/>
  <c r="CA115" i="5"/>
  <c r="CA116" i="5"/>
  <c r="CA117" i="5"/>
  <c r="CA118" i="5"/>
  <c r="CA119" i="5"/>
  <c r="CA120" i="5"/>
  <c r="CA121" i="5"/>
  <c r="CA122" i="5"/>
  <c r="CA123" i="5"/>
  <c r="CA124" i="5"/>
  <c r="CA125" i="5"/>
  <c r="CA126" i="5"/>
  <c r="CA127" i="5"/>
  <c r="CA128" i="5"/>
  <c r="CA129" i="5"/>
  <c r="CA130" i="5"/>
  <c r="CA131" i="5"/>
  <c r="CA132" i="5"/>
  <c r="CA133" i="5"/>
  <c r="CA134" i="5"/>
  <c r="CA135" i="5"/>
  <c r="CA136" i="5"/>
  <c r="CA137" i="5"/>
  <c r="CA138" i="5"/>
  <c r="CA139" i="5"/>
  <c r="CA140" i="5"/>
  <c r="CA141" i="5"/>
  <c r="CA142" i="5"/>
  <c r="CA143" i="5"/>
  <c r="CA144" i="5"/>
  <c r="CA145" i="5"/>
  <c r="CA146" i="5"/>
  <c r="CA147" i="5"/>
  <c r="CA148" i="5"/>
  <c r="CA149" i="5"/>
  <c r="CA150" i="5"/>
  <c r="CA151" i="5"/>
  <c r="CA152" i="5"/>
  <c r="CA153" i="5"/>
  <c r="CA154" i="5"/>
  <c r="CA155" i="5"/>
  <c r="CA156" i="5"/>
  <c r="CA157" i="5"/>
  <c r="CA158" i="5"/>
  <c r="CA159" i="5"/>
  <c r="CA160" i="5"/>
  <c r="CA161" i="5"/>
  <c r="CA162" i="5"/>
  <c r="CA163" i="5"/>
  <c r="CA164" i="5"/>
  <c r="CA165" i="5"/>
  <c r="CA166" i="5"/>
  <c r="CA167" i="5"/>
  <c r="CA168" i="5"/>
  <c r="CA169" i="5"/>
  <c r="CA170" i="5"/>
  <c r="CA171" i="5"/>
  <c r="CA172" i="5"/>
  <c r="CA173" i="5"/>
  <c r="CA174" i="5"/>
  <c r="CA175" i="5"/>
  <c r="CA176" i="5"/>
  <c r="CA177" i="5"/>
  <c r="CA178" i="5"/>
  <c r="CA179" i="5"/>
  <c r="CA180" i="5"/>
  <c r="CA181" i="5"/>
  <c r="CA182" i="5"/>
  <c r="CA183" i="5"/>
  <c r="CA184" i="5"/>
  <c r="CA185" i="5"/>
  <c r="CA186" i="5"/>
  <c r="CA187" i="5"/>
  <c r="CA188" i="5"/>
  <c r="CA189" i="5"/>
  <c r="CA190" i="5"/>
  <c r="CA191" i="5"/>
  <c r="CA192" i="5"/>
  <c r="CA193" i="5"/>
  <c r="CA194" i="5"/>
  <c r="CA195" i="5"/>
  <c r="CA196" i="5"/>
  <c r="CA197" i="5"/>
  <c r="CA198" i="5"/>
  <c r="CA199" i="5"/>
  <c r="CA200" i="5"/>
  <c r="CA201" i="5"/>
  <c r="CA202" i="5"/>
  <c r="CA203" i="5"/>
  <c r="CA204" i="5"/>
  <c r="CA205" i="5"/>
  <c r="CA206" i="5"/>
  <c r="CA207" i="5"/>
  <c r="CA208" i="5"/>
  <c r="CA209" i="5"/>
  <c r="CA210" i="5"/>
  <c r="CA211" i="5"/>
  <c r="CA212" i="5"/>
  <c r="CA213" i="5"/>
  <c r="CA214" i="5"/>
  <c r="CA215" i="5"/>
  <c r="CA216" i="5"/>
  <c r="CA217" i="5"/>
  <c r="CA218" i="5"/>
  <c r="CA219" i="5"/>
  <c r="CA220" i="5"/>
  <c r="CA221" i="5"/>
  <c r="CA222" i="5"/>
  <c r="CA223" i="5"/>
  <c r="CA224" i="5"/>
  <c r="CA225" i="5"/>
  <c r="CA226" i="5"/>
  <c r="CA227" i="5"/>
  <c r="CA228" i="5"/>
  <c r="CA229" i="5"/>
  <c r="CA230" i="5"/>
  <c r="CA231" i="5"/>
  <c r="CA232" i="5"/>
  <c r="CA233" i="5"/>
  <c r="CA234" i="5"/>
  <c r="CA235" i="5"/>
  <c r="CA236" i="5"/>
  <c r="CA237" i="5"/>
  <c r="CA238" i="5"/>
  <c r="CA239" i="5"/>
  <c r="CA240" i="5"/>
  <c r="CA241" i="5"/>
  <c r="CA242" i="5"/>
  <c r="CA243" i="5"/>
  <c r="CA244" i="5"/>
  <c r="CA245" i="5"/>
  <c r="CA246" i="5"/>
  <c r="CA247" i="5"/>
  <c r="CA248" i="5"/>
  <c r="CA249" i="5"/>
  <c r="CA250" i="5"/>
  <c r="CA251" i="5"/>
  <c r="CA252" i="5"/>
  <c r="CA253" i="5"/>
  <c r="CA254" i="5"/>
  <c r="CA255" i="5"/>
  <c r="CA256" i="5"/>
  <c r="CA257" i="5"/>
  <c r="CA258" i="5"/>
  <c r="CA259" i="5"/>
  <c r="CA260" i="5"/>
  <c r="CA261" i="5"/>
  <c r="CA262" i="5"/>
  <c r="CA263" i="5"/>
  <c r="CA264" i="5"/>
  <c r="CA265" i="5"/>
  <c r="CA266" i="5"/>
  <c r="CA267" i="5"/>
  <c r="CA268" i="5"/>
  <c r="CA269" i="5"/>
  <c r="CA270" i="5"/>
  <c r="CA271" i="5"/>
  <c r="CA272" i="5"/>
  <c r="CA273" i="5"/>
  <c r="CA274" i="5"/>
  <c r="CA275" i="5"/>
  <c r="CA276" i="5"/>
  <c r="CA277" i="5"/>
  <c r="CA278" i="5"/>
  <c r="CA279" i="5"/>
  <c r="CA280" i="5"/>
  <c r="CA281" i="5"/>
  <c r="CA282" i="5"/>
  <c r="CA283" i="5"/>
  <c r="CA284" i="5"/>
  <c r="CA285" i="5"/>
  <c r="CA286" i="5"/>
  <c r="CA287" i="5"/>
  <c r="CA288" i="5"/>
  <c r="CA289" i="5"/>
  <c r="CA290" i="5"/>
  <c r="CA291" i="5"/>
  <c r="CA292" i="5"/>
  <c r="CA293" i="5"/>
  <c r="CA294" i="5"/>
  <c r="CA295" i="5"/>
  <c r="CA296" i="5"/>
  <c r="CA297" i="5"/>
  <c r="CA298" i="5"/>
  <c r="CA299" i="5"/>
  <c r="CA300" i="5"/>
  <c r="CA301" i="5"/>
  <c r="CA302" i="5"/>
  <c r="CA303" i="5"/>
  <c r="CA304" i="5"/>
  <c r="CA305" i="5"/>
  <c r="CA306" i="5"/>
  <c r="CA307" i="5"/>
  <c r="CA308" i="5"/>
  <c r="CA309" i="5"/>
  <c r="CA310" i="5"/>
  <c r="CA311" i="5"/>
  <c r="CA312" i="5"/>
  <c r="CA313" i="5"/>
  <c r="CA314" i="5"/>
  <c r="CA315" i="5"/>
  <c r="CA316" i="5"/>
  <c r="CA317" i="5"/>
  <c r="CA318" i="5"/>
  <c r="CA319" i="5"/>
  <c r="CA320" i="5"/>
  <c r="CA321" i="5"/>
  <c r="CA322" i="5"/>
  <c r="CA323" i="5"/>
  <c r="CA324" i="5"/>
  <c r="CA325" i="5"/>
  <c r="CA326" i="5"/>
  <c r="CA327" i="5"/>
  <c r="CA328" i="5"/>
  <c r="CA329" i="5"/>
  <c r="CA330" i="5"/>
  <c r="CA331" i="5"/>
  <c r="CA332" i="5"/>
  <c r="CA333" i="5"/>
  <c r="CA334" i="5"/>
  <c r="CA335" i="5"/>
  <c r="CA336" i="5"/>
  <c r="CA337" i="5"/>
  <c r="CA338" i="5"/>
  <c r="CA339" i="5"/>
  <c r="CA340" i="5"/>
  <c r="CA341" i="5"/>
  <c r="CA342" i="5"/>
  <c r="CA343" i="5"/>
  <c r="CA344" i="5"/>
  <c r="CA345" i="5"/>
  <c r="CA346" i="5"/>
  <c r="CA347" i="5"/>
  <c r="CA348" i="5"/>
  <c r="CA349" i="5"/>
  <c r="CA350" i="5"/>
  <c r="CA351" i="5"/>
  <c r="CA352" i="5"/>
  <c r="CA353" i="5"/>
  <c r="CA354" i="5"/>
  <c r="CA355" i="5"/>
  <c r="CA356" i="5"/>
  <c r="CA357" i="5"/>
  <c r="CA358" i="5"/>
  <c r="CA359" i="5"/>
  <c r="CA360" i="5"/>
  <c r="CA361" i="5"/>
  <c r="CA362" i="5"/>
  <c r="CA363" i="5"/>
  <c r="CA364" i="5"/>
  <c r="CA365" i="5"/>
  <c r="CA366" i="5"/>
  <c r="CA367" i="5"/>
  <c r="CA368" i="5"/>
  <c r="CA369" i="5"/>
  <c r="CA370" i="5"/>
  <c r="CA371" i="5"/>
  <c r="CA372" i="5"/>
  <c r="CA373" i="5"/>
  <c r="CA374" i="5"/>
  <c r="CA375" i="5"/>
  <c r="CA376" i="5"/>
  <c r="CA377" i="5"/>
  <c r="CA378" i="5"/>
  <c r="CA379" i="5"/>
  <c r="CA380" i="5"/>
  <c r="CA381" i="5"/>
  <c r="CA382" i="5"/>
  <c r="CA383" i="5"/>
  <c r="CA384" i="5"/>
  <c r="CA385" i="5"/>
  <c r="CA386" i="5"/>
  <c r="CA387" i="5"/>
  <c r="CA388" i="5"/>
  <c r="CA389" i="5"/>
  <c r="CA390" i="5"/>
  <c r="CA391" i="5"/>
  <c r="CA392" i="5"/>
  <c r="CA393" i="5"/>
  <c r="CA394" i="5"/>
  <c r="CA395" i="5"/>
  <c r="CA396" i="5"/>
  <c r="CA397" i="5"/>
  <c r="CA398" i="5"/>
  <c r="CA399" i="5"/>
  <c r="CA400" i="5"/>
  <c r="CA401" i="5"/>
  <c r="CA402" i="5"/>
  <c r="CA403" i="5"/>
  <c r="CA404" i="5"/>
  <c r="CA405" i="5"/>
  <c r="CA406" i="5"/>
  <c r="CA407" i="5"/>
  <c r="CA408" i="5"/>
  <c r="CA409" i="5"/>
  <c r="CA410" i="5"/>
  <c r="CA411" i="5"/>
  <c r="CA412" i="5"/>
  <c r="CA413" i="5"/>
  <c r="CA414" i="5"/>
  <c r="CA415" i="5"/>
  <c r="CA416" i="5"/>
  <c r="CA417" i="5"/>
  <c r="CA418" i="5"/>
  <c r="CA419" i="5"/>
  <c r="CA420" i="5"/>
  <c r="CA421" i="5"/>
  <c r="CA422" i="5"/>
  <c r="CA423" i="5"/>
  <c r="CA424" i="5"/>
  <c r="CA425" i="5"/>
  <c r="CA426" i="5"/>
  <c r="CA427" i="5"/>
  <c r="CA428" i="5"/>
  <c r="CA429" i="5"/>
  <c r="CA430" i="5"/>
  <c r="CA431" i="5"/>
  <c r="CA432" i="5"/>
  <c r="CA433" i="5"/>
  <c r="CA434" i="5"/>
  <c r="CA435" i="5"/>
  <c r="CA436" i="5"/>
  <c r="CA437" i="5"/>
  <c r="CA438" i="5"/>
  <c r="CA439" i="5"/>
  <c r="CA440" i="5"/>
  <c r="CA441" i="5"/>
  <c r="CA442" i="5"/>
  <c r="CA443" i="5"/>
  <c r="CA444" i="5"/>
  <c r="CA445" i="5"/>
  <c r="CA446" i="5"/>
  <c r="CA447" i="5"/>
  <c r="CA448" i="5"/>
  <c r="CA449" i="5"/>
  <c r="CA450" i="5"/>
  <c r="CA451" i="5"/>
  <c r="CA452" i="5"/>
  <c r="CA453" i="5"/>
  <c r="CA454" i="5"/>
  <c r="CA455" i="5"/>
  <c r="CA456" i="5"/>
  <c r="CA457" i="5"/>
  <c r="CA458" i="5"/>
  <c r="CA459" i="5"/>
  <c r="CA460" i="5"/>
  <c r="CA461" i="5"/>
  <c r="CA462" i="5"/>
  <c r="CA463" i="5"/>
  <c r="CA464" i="5"/>
  <c r="CA465" i="5"/>
  <c r="CA466" i="5"/>
  <c r="CA467" i="5"/>
  <c r="CA468" i="5"/>
  <c r="CA469" i="5"/>
  <c r="CA470" i="5"/>
  <c r="CA471" i="5"/>
  <c r="CA472" i="5"/>
  <c r="CA473" i="5"/>
  <c r="CA474" i="5"/>
  <c r="CA475" i="5"/>
  <c r="CA476" i="5"/>
  <c r="CA477" i="5"/>
  <c r="CA478" i="5"/>
  <c r="CA479" i="5"/>
  <c r="CA480" i="5"/>
  <c r="CA481" i="5"/>
  <c r="CA482" i="5"/>
  <c r="CA483" i="5"/>
  <c r="CA484" i="5"/>
  <c r="CA485" i="5"/>
  <c r="CA486" i="5"/>
  <c r="CA487" i="5"/>
  <c r="CA488" i="5"/>
  <c r="CA489" i="5"/>
  <c r="CA490" i="5"/>
  <c r="CA491" i="5"/>
  <c r="CA492" i="5"/>
  <c r="CA493" i="5"/>
  <c r="CA494" i="5"/>
  <c r="CA495" i="5"/>
  <c r="CA496" i="5"/>
  <c r="CA497" i="5"/>
  <c r="CA498" i="5"/>
  <c r="CA499" i="5"/>
  <c r="CA500" i="5"/>
  <c r="CA501" i="5"/>
  <c r="CA502" i="5"/>
  <c r="CA503" i="5"/>
  <c r="CA504" i="5"/>
  <c r="CA505" i="5"/>
  <c r="CA506" i="5"/>
  <c r="CA507" i="5"/>
  <c r="CA508" i="5"/>
  <c r="CA509" i="5"/>
  <c r="CA510" i="5"/>
  <c r="CA511" i="5"/>
  <c r="CA512" i="5"/>
  <c r="CA513" i="5"/>
  <c r="CA514" i="5"/>
  <c r="CA515" i="5"/>
  <c r="CA516" i="5"/>
  <c r="CA517" i="5"/>
  <c r="CA518" i="5"/>
  <c r="CA519" i="5"/>
  <c r="CA520" i="5"/>
  <c r="CA521" i="5"/>
  <c r="CA522" i="5"/>
  <c r="CA523" i="5"/>
  <c r="CA524" i="5"/>
  <c r="CA525" i="5"/>
  <c r="CA526" i="5"/>
  <c r="CA527" i="5"/>
  <c r="CA528" i="5"/>
  <c r="CA529" i="5"/>
  <c r="CA530" i="5"/>
  <c r="CA531" i="5"/>
  <c r="CA532" i="5"/>
  <c r="CA533" i="5"/>
  <c r="CA534" i="5"/>
  <c r="CA535" i="5"/>
  <c r="CA536" i="5"/>
  <c r="CA537" i="5"/>
  <c r="CA538" i="5"/>
  <c r="CA539" i="5"/>
  <c r="CA540" i="5"/>
  <c r="CA541" i="5"/>
  <c r="CA542" i="5"/>
  <c r="CA543" i="5"/>
  <c r="CA544" i="5"/>
  <c r="CA545" i="5"/>
  <c r="CA546" i="5"/>
  <c r="CA547" i="5"/>
  <c r="CA548" i="5"/>
  <c r="CA549" i="5"/>
  <c r="CA550" i="5"/>
  <c r="CA551" i="5"/>
  <c r="CA552" i="5"/>
  <c r="CA553" i="5"/>
  <c r="CA554" i="5"/>
  <c r="CA555" i="5"/>
  <c r="CA556" i="5"/>
  <c r="CA557" i="5"/>
  <c r="CA558" i="5"/>
  <c r="CA559" i="5"/>
  <c r="CA560" i="5"/>
  <c r="CA561" i="5"/>
  <c r="CA562" i="5"/>
  <c r="CA563" i="5"/>
  <c r="CA564" i="5"/>
  <c r="CA565" i="5"/>
  <c r="CA566" i="5"/>
  <c r="CA567" i="5"/>
  <c r="CA568" i="5"/>
  <c r="CA569" i="5"/>
  <c r="CA570" i="5"/>
  <c r="CA571" i="5"/>
  <c r="CA572" i="5"/>
  <c r="CA573" i="5"/>
  <c r="CA574" i="5"/>
  <c r="CA575" i="5"/>
  <c r="CA576" i="5"/>
  <c r="CA577" i="5"/>
  <c r="CA578" i="5"/>
  <c r="CA579" i="5"/>
  <c r="CA580" i="5"/>
  <c r="CA581" i="5"/>
  <c r="CA582" i="5"/>
  <c r="CA583" i="5"/>
  <c r="CA584" i="5"/>
  <c r="CA585" i="5"/>
  <c r="CA586" i="5"/>
  <c r="CA587" i="5"/>
  <c r="CA588" i="5"/>
  <c r="CA589" i="5"/>
  <c r="CA590" i="5"/>
  <c r="CA591" i="5"/>
  <c r="CA592" i="5"/>
  <c r="CA593" i="5"/>
  <c r="CA594" i="5"/>
  <c r="CA595" i="5"/>
  <c r="CA596" i="5"/>
  <c r="CF596" i="5"/>
  <c r="CJ596" i="5"/>
  <c r="CL596" i="5"/>
  <c r="Y597" i="5"/>
  <c r="AR597" i="5"/>
  <c r="Z597" i="5"/>
  <c r="AS597" i="5"/>
  <c r="AA597" i="5"/>
  <c r="AT597" i="5"/>
  <c r="AB597" i="5"/>
  <c r="AU597" i="5"/>
  <c r="AC597" i="5"/>
  <c r="AV597" i="5"/>
  <c r="AD597" i="5"/>
  <c r="AW597" i="5"/>
  <c r="AE597" i="5"/>
  <c r="AX597" i="5"/>
  <c r="AF597" i="5"/>
  <c r="AY597" i="5"/>
  <c r="AG597" i="5"/>
  <c r="AZ597" i="5"/>
  <c r="AH597" i="5"/>
  <c r="BA597" i="5"/>
  <c r="AI597" i="5"/>
  <c r="BB597" i="5"/>
  <c r="AJ597" i="5"/>
  <c r="BC597" i="5"/>
  <c r="AK597" i="5"/>
  <c r="BD597" i="5"/>
  <c r="AL597" i="5"/>
  <c r="BE597" i="5"/>
  <c r="BF597" i="5"/>
  <c r="BG597" i="5"/>
  <c r="CI597" i="5"/>
  <c r="BN597" i="5"/>
  <c r="BO597" i="5"/>
  <c r="BP597" i="5"/>
  <c r="BQ597" i="5"/>
  <c r="BR597" i="5"/>
  <c r="BS597" i="5"/>
  <c r="BT597" i="5"/>
  <c r="BU597" i="5"/>
  <c r="BV597" i="5"/>
  <c r="BW597" i="5"/>
  <c r="BX597" i="5"/>
  <c r="BY597" i="5"/>
  <c r="BZ597" i="5"/>
  <c r="CA597" i="5"/>
  <c r="CF597" i="5"/>
  <c r="CJ597" i="5"/>
  <c r="CL597" i="5"/>
  <c r="Y598" i="5"/>
  <c r="AR598" i="5"/>
  <c r="Z598" i="5"/>
  <c r="AS598" i="5"/>
  <c r="AA598" i="5"/>
  <c r="AT598" i="5"/>
  <c r="AB598" i="5"/>
  <c r="AU598" i="5"/>
  <c r="AC598" i="5"/>
  <c r="AV598" i="5"/>
  <c r="AD598" i="5"/>
  <c r="AW598" i="5"/>
  <c r="AE598" i="5"/>
  <c r="AX598" i="5"/>
  <c r="AF598" i="5"/>
  <c r="AY598" i="5"/>
  <c r="AG598" i="5"/>
  <c r="AZ598" i="5"/>
  <c r="AH598" i="5"/>
  <c r="BA598" i="5"/>
  <c r="AI598" i="5"/>
  <c r="BB598" i="5"/>
  <c r="AJ598" i="5"/>
  <c r="BC598" i="5"/>
  <c r="AK598" i="5"/>
  <c r="BD598" i="5"/>
  <c r="AL598" i="5"/>
  <c r="BE598" i="5"/>
  <c r="BF598" i="5"/>
  <c r="BG598" i="5"/>
  <c r="CI598" i="5"/>
  <c r="BN598" i="5"/>
  <c r="BO598" i="5"/>
  <c r="BP598" i="5"/>
  <c r="BQ598" i="5"/>
  <c r="BR598" i="5"/>
  <c r="BS598" i="5"/>
  <c r="BT598" i="5"/>
  <c r="BU598" i="5"/>
  <c r="BV598" i="5"/>
  <c r="BW598" i="5"/>
  <c r="BX598" i="5"/>
  <c r="BY598" i="5"/>
  <c r="BZ598" i="5"/>
  <c r="CA598" i="5"/>
  <c r="CF598" i="5"/>
  <c r="CJ598" i="5"/>
  <c r="CL598" i="5"/>
  <c r="Y599" i="5"/>
  <c r="AR599" i="5"/>
  <c r="Z599" i="5"/>
  <c r="AS599" i="5"/>
  <c r="AA599" i="5"/>
  <c r="AT599" i="5"/>
  <c r="AB599" i="5"/>
  <c r="AU599" i="5"/>
  <c r="AC599" i="5"/>
  <c r="AV599" i="5"/>
  <c r="AD599" i="5"/>
  <c r="AW599" i="5"/>
  <c r="AE599" i="5"/>
  <c r="AX599" i="5"/>
  <c r="AF599" i="5"/>
  <c r="AY599" i="5"/>
  <c r="AG599" i="5"/>
  <c r="AZ599" i="5"/>
  <c r="AH599" i="5"/>
  <c r="BA599" i="5"/>
  <c r="AI599" i="5"/>
  <c r="BB599" i="5"/>
  <c r="AJ599" i="5"/>
  <c r="BC599" i="5"/>
  <c r="AK599" i="5"/>
  <c r="BD599" i="5"/>
  <c r="AL599" i="5"/>
  <c r="BE599" i="5"/>
  <c r="BF599" i="5"/>
  <c r="BG599" i="5"/>
  <c r="CI599" i="5"/>
  <c r="BN599" i="5"/>
  <c r="BO599" i="5"/>
  <c r="BP599" i="5"/>
  <c r="BQ599" i="5"/>
  <c r="BR599" i="5"/>
  <c r="BS599" i="5"/>
  <c r="BT599" i="5"/>
  <c r="BU599" i="5"/>
  <c r="BV599" i="5"/>
  <c r="BW599" i="5"/>
  <c r="BX599" i="5"/>
  <c r="BY599" i="5"/>
  <c r="BZ599" i="5"/>
  <c r="CA599" i="5"/>
  <c r="CF599" i="5"/>
  <c r="CJ599" i="5"/>
  <c r="CL599" i="5"/>
  <c r="Y600" i="5"/>
  <c r="AR600" i="5"/>
  <c r="Z600" i="5"/>
  <c r="AS600" i="5"/>
  <c r="AA600" i="5"/>
  <c r="AT600" i="5"/>
  <c r="AB600" i="5"/>
  <c r="AU600" i="5"/>
  <c r="AC600" i="5"/>
  <c r="AV600" i="5"/>
  <c r="AD600" i="5"/>
  <c r="AW600" i="5"/>
  <c r="AE600" i="5"/>
  <c r="AX600" i="5"/>
  <c r="AF600" i="5"/>
  <c r="AY600" i="5"/>
  <c r="AG600" i="5"/>
  <c r="AZ600" i="5"/>
  <c r="AH600" i="5"/>
  <c r="BA600" i="5"/>
  <c r="AI600" i="5"/>
  <c r="BB600" i="5"/>
  <c r="AJ600" i="5"/>
  <c r="BC600" i="5"/>
  <c r="AK600" i="5"/>
  <c r="BD600" i="5"/>
  <c r="AL600" i="5"/>
  <c r="BE600" i="5"/>
  <c r="BF600" i="5"/>
  <c r="BG600" i="5"/>
  <c r="CI600" i="5"/>
  <c r="BN600" i="5"/>
  <c r="BO600" i="5"/>
  <c r="BP600" i="5"/>
  <c r="BQ600" i="5"/>
  <c r="BR600" i="5"/>
  <c r="BS600" i="5"/>
  <c r="BT600" i="5"/>
  <c r="BU600" i="5"/>
  <c r="BV600" i="5"/>
  <c r="BW600" i="5"/>
  <c r="BX600" i="5"/>
  <c r="BY600" i="5"/>
  <c r="BZ600" i="5"/>
  <c r="CA600" i="5"/>
  <c r="CF600" i="5"/>
  <c r="CJ600" i="5"/>
  <c r="CL600" i="5"/>
  <c r="Y601" i="5"/>
  <c r="AR601" i="5"/>
  <c r="Z601" i="5"/>
  <c r="AS601" i="5"/>
  <c r="AA601" i="5"/>
  <c r="AT601" i="5"/>
  <c r="AB601" i="5"/>
  <c r="AU601" i="5"/>
  <c r="AC601" i="5"/>
  <c r="AV601" i="5"/>
  <c r="AD601" i="5"/>
  <c r="AW601" i="5"/>
  <c r="AE601" i="5"/>
  <c r="AX601" i="5"/>
  <c r="AF601" i="5"/>
  <c r="AY601" i="5"/>
  <c r="AG601" i="5"/>
  <c r="AZ601" i="5"/>
  <c r="AH601" i="5"/>
  <c r="BA601" i="5"/>
  <c r="AI601" i="5"/>
  <c r="BB601" i="5"/>
  <c r="AJ601" i="5"/>
  <c r="BC601" i="5"/>
  <c r="AK601" i="5"/>
  <c r="BD601" i="5"/>
  <c r="AL601" i="5"/>
  <c r="BE601" i="5"/>
  <c r="BF601" i="5"/>
  <c r="BG601" i="5"/>
  <c r="CI601" i="5"/>
  <c r="BN601" i="5"/>
  <c r="BO601" i="5"/>
  <c r="BP601" i="5"/>
  <c r="BQ601" i="5"/>
  <c r="BR601" i="5"/>
  <c r="BS601" i="5"/>
  <c r="BT601" i="5"/>
  <c r="BU601" i="5"/>
  <c r="BV601" i="5"/>
  <c r="BW601" i="5"/>
  <c r="BX601" i="5"/>
  <c r="BY601" i="5"/>
  <c r="BZ601" i="5"/>
  <c r="CA601" i="5"/>
  <c r="CF601" i="5"/>
  <c r="CJ601" i="5"/>
  <c r="CL601" i="5"/>
  <c r="Y602" i="5"/>
  <c r="AR602" i="5"/>
  <c r="Z602" i="5"/>
  <c r="AS602" i="5"/>
  <c r="AA602" i="5"/>
  <c r="AT602" i="5"/>
  <c r="AB602" i="5"/>
  <c r="AU602" i="5"/>
  <c r="AC602" i="5"/>
  <c r="AV602" i="5"/>
  <c r="AD602" i="5"/>
  <c r="AW602" i="5"/>
  <c r="AE602" i="5"/>
  <c r="AX602" i="5"/>
  <c r="AF602" i="5"/>
  <c r="AY602" i="5"/>
  <c r="AG602" i="5"/>
  <c r="AZ602" i="5"/>
  <c r="AH602" i="5"/>
  <c r="BA602" i="5"/>
  <c r="AI602" i="5"/>
  <c r="BB602" i="5"/>
  <c r="AJ602" i="5"/>
  <c r="BC602" i="5"/>
  <c r="AK602" i="5"/>
  <c r="BD602" i="5"/>
  <c r="AL602" i="5"/>
  <c r="BE602" i="5"/>
  <c r="BF602" i="5"/>
  <c r="BG602" i="5"/>
  <c r="CI602" i="5"/>
  <c r="BN602" i="5"/>
  <c r="BO602" i="5"/>
  <c r="BP602" i="5"/>
  <c r="BQ602" i="5"/>
  <c r="BR602" i="5"/>
  <c r="BS602" i="5"/>
  <c r="BT602" i="5"/>
  <c r="BU602" i="5"/>
  <c r="BV602" i="5"/>
  <c r="BW602" i="5"/>
  <c r="BX602" i="5"/>
  <c r="BY602" i="5"/>
  <c r="BZ602" i="5"/>
  <c r="CA602" i="5"/>
  <c r="CF602" i="5"/>
  <c r="CJ602" i="5"/>
  <c r="CL602" i="5"/>
  <c r="Y603" i="5"/>
  <c r="AR603" i="5"/>
  <c r="Z603" i="5"/>
  <c r="AS603" i="5"/>
  <c r="AA603" i="5"/>
  <c r="AT603" i="5"/>
  <c r="AB603" i="5"/>
  <c r="AU603" i="5"/>
  <c r="AC603" i="5"/>
  <c r="AV603" i="5"/>
  <c r="AD603" i="5"/>
  <c r="AW603" i="5"/>
  <c r="AE603" i="5"/>
  <c r="AX603" i="5"/>
  <c r="AF603" i="5"/>
  <c r="AY603" i="5"/>
  <c r="AG603" i="5"/>
  <c r="AZ603" i="5"/>
  <c r="AH603" i="5"/>
  <c r="BA603" i="5"/>
  <c r="AI603" i="5"/>
  <c r="BB603" i="5"/>
  <c r="AJ603" i="5"/>
  <c r="BC603" i="5"/>
  <c r="AK603" i="5"/>
  <c r="BD603" i="5"/>
  <c r="AL603" i="5"/>
  <c r="BE603" i="5"/>
  <c r="BF603" i="5"/>
  <c r="BG603" i="5"/>
  <c r="CI603" i="5"/>
  <c r="BN603" i="5"/>
  <c r="BO603" i="5"/>
  <c r="BP603" i="5"/>
  <c r="BQ603" i="5"/>
  <c r="BR603" i="5"/>
  <c r="BS603" i="5"/>
  <c r="BT603" i="5"/>
  <c r="BU603" i="5"/>
  <c r="BV603" i="5"/>
  <c r="BW603" i="5"/>
  <c r="BX603" i="5"/>
  <c r="BY603" i="5"/>
  <c r="BZ603" i="5"/>
  <c r="CA603" i="5"/>
  <c r="CF603" i="5"/>
  <c r="CJ603" i="5"/>
  <c r="CL603" i="5"/>
  <c r="Y604" i="5"/>
  <c r="AR604" i="5"/>
  <c r="Z604" i="5"/>
  <c r="AS604" i="5"/>
  <c r="AA604" i="5"/>
  <c r="AT604" i="5"/>
  <c r="AB604" i="5"/>
  <c r="AU604" i="5"/>
  <c r="AC604" i="5"/>
  <c r="AV604" i="5"/>
  <c r="AD604" i="5"/>
  <c r="AW604" i="5"/>
  <c r="AE604" i="5"/>
  <c r="AX604" i="5"/>
  <c r="AF604" i="5"/>
  <c r="AY604" i="5"/>
  <c r="AG604" i="5"/>
  <c r="AZ604" i="5"/>
  <c r="AH604" i="5"/>
  <c r="BA604" i="5"/>
  <c r="AI604" i="5"/>
  <c r="BB604" i="5"/>
  <c r="AJ604" i="5"/>
  <c r="BC604" i="5"/>
  <c r="AK604" i="5"/>
  <c r="BD604" i="5"/>
  <c r="AL604" i="5"/>
  <c r="BE604" i="5"/>
  <c r="BF604" i="5"/>
  <c r="BG604" i="5"/>
  <c r="CI604" i="5"/>
  <c r="BN604" i="5"/>
  <c r="BO604" i="5"/>
  <c r="BP604" i="5"/>
  <c r="BQ604" i="5"/>
  <c r="BR604" i="5"/>
  <c r="BS604" i="5"/>
  <c r="BT604" i="5"/>
  <c r="BU604" i="5"/>
  <c r="BV604" i="5"/>
  <c r="BW604" i="5"/>
  <c r="BX604" i="5"/>
  <c r="BY604" i="5"/>
  <c r="BZ604" i="5"/>
  <c r="CA604" i="5"/>
  <c r="CF604" i="5"/>
  <c r="CJ604" i="5"/>
  <c r="CL604" i="5"/>
  <c r="Y605" i="5"/>
  <c r="AR605" i="5"/>
  <c r="Z605" i="5"/>
  <c r="AS605" i="5"/>
  <c r="AA605" i="5"/>
  <c r="AT605" i="5"/>
  <c r="AB605" i="5"/>
  <c r="AU605" i="5"/>
  <c r="AC605" i="5"/>
  <c r="AV605" i="5"/>
  <c r="AD605" i="5"/>
  <c r="AW605" i="5"/>
  <c r="AE605" i="5"/>
  <c r="AX605" i="5"/>
  <c r="AF605" i="5"/>
  <c r="AY605" i="5"/>
  <c r="AG605" i="5"/>
  <c r="AZ605" i="5"/>
  <c r="AH605" i="5"/>
  <c r="BA605" i="5"/>
  <c r="AI605" i="5"/>
  <c r="BB605" i="5"/>
  <c r="AJ605" i="5"/>
  <c r="BC605" i="5"/>
  <c r="AK605" i="5"/>
  <c r="BD605" i="5"/>
  <c r="AL605" i="5"/>
  <c r="BE605" i="5"/>
  <c r="BF605" i="5"/>
  <c r="BG605" i="5"/>
  <c r="CI605" i="5"/>
  <c r="BN605" i="5"/>
  <c r="BO605" i="5"/>
  <c r="BP605" i="5"/>
  <c r="BQ605" i="5"/>
  <c r="BR605" i="5"/>
  <c r="BS605" i="5"/>
  <c r="BT605" i="5"/>
  <c r="BU605" i="5"/>
  <c r="BV605" i="5"/>
  <c r="BW605" i="5"/>
  <c r="BX605" i="5"/>
  <c r="BY605" i="5"/>
  <c r="BZ605" i="5"/>
  <c r="CA605" i="5"/>
  <c r="CF605" i="5"/>
  <c r="CJ605" i="5"/>
  <c r="CL605" i="5"/>
  <c r="Y606" i="5"/>
  <c r="AR606" i="5"/>
  <c r="Z606" i="5"/>
  <c r="AS606" i="5"/>
  <c r="AA606" i="5"/>
  <c r="AT606" i="5"/>
  <c r="AB606" i="5"/>
  <c r="AU606" i="5"/>
  <c r="AC606" i="5"/>
  <c r="AV606" i="5"/>
  <c r="AD606" i="5"/>
  <c r="AW606" i="5"/>
  <c r="AE606" i="5"/>
  <c r="AX606" i="5"/>
  <c r="AF606" i="5"/>
  <c r="AY606" i="5"/>
  <c r="AG606" i="5"/>
  <c r="AZ606" i="5"/>
  <c r="AH606" i="5"/>
  <c r="BA606" i="5"/>
  <c r="AI606" i="5"/>
  <c r="BB606" i="5"/>
  <c r="AJ606" i="5"/>
  <c r="BC606" i="5"/>
  <c r="AK606" i="5"/>
  <c r="BD606" i="5"/>
  <c r="AL606" i="5"/>
  <c r="BE606" i="5"/>
  <c r="BF606" i="5"/>
  <c r="BG606" i="5"/>
  <c r="CI606" i="5"/>
  <c r="BN606" i="5"/>
  <c r="BO606" i="5"/>
  <c r="BP606" i="5"/>
  <c r="BQ606" i="5"/>
  <c r="BR606" i="5"/>
  <c r="BS606" i="5"/>
  <c r="BT606" i="5"/>
  <c r="BU606" i="5"/>
  <c r="BV606" i="5"/>
  <c r="BW606" i="5"/>
  <c r="BX606" i="5"/>
  <c r="BY606" i="5"/>
  <c r="BZ606" i="5"/>
  <c r="CA606" i="5"/>
  <c r="CF606" i="5"/>
  <c r="CJ606" i="5"/>
  <c r="CL606" i="5"/>
  <c r="Y607" i="5"/>
  <c r="AR607" i="5"/>
  <c r="Z607" i="5"/>
  <c r="AS607" i="5"/>
  <c r="AA607" i="5"/>
  <c r="AT607" i="5"/>
  <c r="AB607" i="5"/>
  <c r="AU607" i="5"/>
  <c r="AC607" i="5"/>
  <c r="AV607" i="5"/>
  <c r="AD607" i="5"/>
  <c r="AW607" i="5"/>
  <c r="AE607" i="5"/>
  <c r="AX607" i="5"/>
  <c r="AF607" i="5"/>
  <c r="AY607" i="5"/>
  <c r="AG607" i="5"/>
  <c r="AZ607" i="5"/>
  <c r="AH607" i="5"/>
  <c r="BA607" i="5"/>
  <c r="AI607" i="5"/>
  <c r="BB607" i="5"/>
  <c r="AJ607" i="5"/>
  <c r="BC607" i="5"/>
  <c r="AK607" i="5"/>
  <c r="BD607" i="5"/>
  <c r="AL607" i="5"/>
  <c r="BE607" i="5"/>
  <c r="BF607" i="5"/>
  <c r="BG607" i="5"/>
  <c r="CI607" i="5"/>
  <c r="BN607" i="5"/>
  <c r="BO607" i="5"/>
  <c r="BP607" i="5"/>
  <c r="BQ607" i="5"/>
  <c r="BR607" i="5"/>
  <c r="BS607" i="5"/>
  <c r="BT607" i="5"/>
  <c r="BU607" i="5"/>
  <c r="BV607" i="5"/>
  <c r="BW607" i="5"/>
  <c r="BX607" i="5"/>
  <c r="BY607" i="5"/>
  <c r="BZ607" i="5"/>
  <c r="CA607" i="5"/>
  <c r="CF607" i="5"/>
  <c r="CJ607" i="5"/>
  <c r="CL607" i="5"/>
  <c r="Y608" i="5"/>
  <c r="AR608" i="5"/>
  <c r="Z608" i="5"/>
  <c r="AS608" i="5"/>
  <c r="AA608" i="5"/>
  <c r="AT608" i="5"/>
  <c r="AB608" i="5"/>
  <c r="AU608" i="5"/>
  <c r="AC608" i="5"/>
  <c r="AV608" i="5"/>
  <c r="AD608" i="5"/>
  <c r="AW608" i="5"/>
  <c r="AE608" i="5"/>
  <c r="AX608" i="5"/>
  <c r="AF608" i="5"/>
  <c r="AY608" i="5"/>
  <c r="AG608" i="5"/>
  <c r="AZ608" i="5"/>
  <c r="AH608" i="5"/>
  <c r="BA608" i="5"/>
  <c r="AI608" i="5"/>
  <c r="BB608" i="5"/>
  <c r="AJ608" i="5"/>
  <c r="BC608" i="5"/>
  <c r="AK608" i="5"/>
  <c r="BD608" i="5"/>
  <c r="AL608" i="5"/>
  <c r="BE608" i="5"/>
  <c r="BF608" i="5"/>
  <c r="BG608" i="5"/>
  <c r="CI608" i="5"/>
  <c r="BN608" i="5"/>
  <c r="BO608" i="5"/>
  <c r="BP608" i="5"/>
  <c r="BQ608" i="5"/>
  <c r="BR608" i="5"/>
  <c r="BS608" i="5"/>
  <c r="BT608" i="5"/>
  <c r="BU608" i="5"/>
  <c r="BV608" i="5"/>
  <c r="BW608" i="5"/>
  <c r="BX608" i="5"/>
  <c r="BY608" i="5"/>
  <c r="BZ608" i="5"/>
  <c r="CA608" i="5"/>
  <c r="CF608" i="5"/>
  <c r="CJ608" i="5"/>
  <c r="CL608" i="5"/>
  <c r="Y609" i="5"/>
  <c r="AR609" i="5"/>
  <c r="Z609" i="5"/>
  <c r="AS609" i="5"/>
  <c r="AA609" i="5"/>
  <c r="AT609" i="5"/>
  <c r="AB609" i="5"/>
  <c r="AU609" i="5"/>
  <c r="AC609" i="5"/>
  <c r="AV609" i="5"/>
  <c r="AD609" i="5"/>
  <c r="AW609" i="5"/>
  <c r="AE609" i="5"/>
  <c r="AX609" i="5"/>
  <c r="AF609" i="5"/>
  <c r="AY609" i="5"/>
  <c r="AG609" i="5"/>
  <c r="AZ609" i="5"/>
  <c r="AH609" i="5"/>
  <c r="BA609" i="5"/>
  <c r="AI609" i="5"/>
  <c r="BB609" i="5"/>
  <c r="AJ609" i="5"/>
  <c r="BC609" i="5"/>
  <c r="AK609" i="5"/>
  <c r="BD609" i="5"/>
  <c r="AL609" i="5"/>
  <c r="BE609" i="5"/>
  <c r="BF609" i="5"/>
  <c r="BG609" i="5"/>
  <c r="CI609" i="5"/>
  <c r="BN609" i="5"/>
  <c r="BO609" i="5"/>
  <c r="BP609" i="5"/>
  <c r="BQ609" i="5"/>
  <c r="BR609" i="5"/>
  <c r="BS609" i="5"/>
  <c r="BT609" i="5"/>
  <c r="BU609" i="5"/>
  <c r="BV609" i="5"/>
  <c r="BW609" i="5"/>
  <c r="BX609" i="5"/>
  <c r="BY609" i="5"/>
  <c r="BZ609" i="5"/>
  <c r="CA609" i="5"/>
  <c r="CF609" i="5"/>
  <c r="CJ609" i="5"/>
  <c r="CL609" i="5"/>
  <c r="Y610" i="5"/>
  <c r="AR610" i="5"/>
  <c r="Z610" i="5"/>
  <c r="AS610" i="5"/>
  <c r="AA610" i="5"/>
  <c r="AT610" i="5"/>
  <c r="AB610" i="5"/>
  <c r="AU610" i="5"/>
  <c r="AC610" i="5"/>
  <c r="AV610" i="5"/>
  <c r="AD610" i="5"/>
  <c r="AW610" i="5"/>
  <c r="AE610" i="5"/>
  <c r="AX610" i="5"/>
  <c r="AF610" i="5"/>
  <c r="AY610" i="5"/>
  <c r="AG610" i="5"/>
  <c r="AZ610" i="5"/>
  <c r="AH610" i="5"/>
  <c r="BA610" i="5"/>
  <c r="AI610" i="5"/>
  <c r="BB610" i="5"/>
  <c r="AJ610" i="5"/>
  <c r="BC610" i="5"/>
  <c r="AK610" i="5"/>
  <c r="BD610" i="5"/>
  <c r="AL610" i="5"/>
  <c r="BE610" i="5"/>
  <c r="BF610" i="5"/>
  <c r="BG610" i="5"/>
  <c r="CI610" i="5"/>
  <c r="BN610" i="5"/>
  <c r="BO610" i="5"/>
  <c r="BP610" i="5"/>
  <c r="BQ610" i="5"/>
  <c r="BR610" i="5"/>
  <c r="BS610" i="5"/>
  <c r="BT610" i="5"/>
  <c r="BU610" i="5"/>
  <c r="BV610" i="5"/>
  <c r="BW610" i="5"/>
  <c r="BX610" i="5"/>
  <c r="BY610" i="5"/>
  <c r="BZ610" i="5"/>
  <c r="CA610" i="5"/>
  <c r="CF610" i="5"/>
  <c r="CJ610" i="5"/>
  <c r="CL610" i="5"/>
  <c r="Y611" i="5"/>
  <c r="AR611" i="5"/>
  <c r="Z611" i="5"/>
  <c r="AS611" i="5"/>
  <c r="AA611" i="5"/>
  <c r="AT611" i="5"/>
  <c r="AB611" i="5"/>
  <c r="AU611" i="5"/>
  <c r="AC611" i="5"/>
  <c r="AV611" i="5"/>
  <c r="AD611" i="5"/>
  <c r="AW611" i="5"/>
  <c r="AE611" i="5"/>
  <c r="AX611" i="5"/>
  <c r="AF611" i="5"/>
  <c r="AY611" i="5"/>
  <c r="AG611" i="5"/>
  <c r="AZ611" i="5"/>
  <c r="AH611" i="5"/>
  <c r="BA611" i="5"/>
  <c r="AI611" i="5"/>
  <c r="BB611" i="5"/>
  <c r="AJ611" i="5"/>
  <c r="BC611" i="5"/>
  <c r="AK611" i="5"/>
  <c r="BD611" i="5"/>
  <c r="AL611" i="5"/>
  <c r="BE611" i="5"/>
  <c r="BF611" i="5"/>
  <c r="BG611" i="5"/>
  <c r="CI611" i="5"/>
  <c r="BN611" i="5"/>
  <c r="BO611" i="5"/>
  <c r="BP611" i="5"/>
  <c r="BQ611" i="5"/>
  <c r="BR611" i="5"/>
  <c r="BS611" i="5"/>
  <c r="BT611" i="5"/>
  <c r="BU611" i="5"/>
  <c r="BV611" i="5"/>
  <c r="BW611" i="5"/>
  <c r="BX611" i="5"/>
  <c r="BY611" i="5"/>
  <c r="BZ611" i="5"/>
  <c r="CA611" i="5"/>
  <c r="CF611" i="5"/>
  <c r="CJ611" i="5"/>
  <c r="CL611" i="5"/>
  <c r="Y612" i="5"/>
  <c r="AR612" i="5"/>
  <c r="Z612" i="5"/>
  <c r="AS612" i="5"/>
  <c r="AA612" i="5"/>
  <c r="AT612" i="5"/>
  <c r="AB612" i="5"/>
  <c r="AU612" i="5"/>
  <c r="AC612" i="5"/>
  <c r="AV612" i="5"/>
  <c r="AD612" i="5"/>
  <c r="AW612" i="5"/>
  <c r="AE612" i="5"/>
  <c r="AX612" i="5"/>
  <c r="AF612" i="5"/>
  <c r="AY612" i="5"/>
  <c r="AG612" i="5"/>
  <c r="AZ612" i="5"/>
  <c r="AH612" i="5"/>
  <c r="BA612" i="5"/>
  <c r="AI612" i="5"/>
  <c r="BB612" i="5"/>
  <c r="AJ612" i="5"/>
  <c r="BC612" i="5"/>
  <c r="AK612" i="5"/>
  <c r="BD612" i="5"/>
  <c r="AL612" i="5"/>
  <c r="BE612" i="5"/>
  <c r="BF612" i="5"/>
  <c r="BG612" i="5"/>
  <c r="CI612" i="5"/>
  <c r="BN612" i="5"/>
  <c r="BO612" i="5"/>
  <c r="BP612" i="5"/>
  <c r="BQ612" i="5"/>
  <c r="BR612" i="5"/>
  <c r="BS612" i="5"/>
  <c r="BT612" i="5"/>
  <c r="BU612" i="5"/>
  <c r="BV612" i="5"/>
  <c r="BW612" i="5"/>
  <c r="BX612" i="5"/>
  <c r="BY612" i="5"/>
  <c r="BZ612" i="5"/>
  <c r="CA612" i="5"/>
  <c r="CF612" i="5"/>
  <c r="CJ612" i="5"/>
  <c r="CL612" i="5"/>
  <c r="Y613" i="5"/>
  <c r="AR613" i="5"/>
  <c r="Z613" i="5"/>
  <c r="AS613" i="5"/>
  <c r="AA613" i="5"/>
  <c r="AT613" i="5"/>
  <c r="AB613" i="5"/>
  <c r="AU613" i="5"/>
  <c r="AC613" i="5"/>
  <c r="AV613" i="5"/>
  <c r="AD613" i="5"/>
  <c r="AW613" i="5"/>
  <c r="AE613" i="5"/>
  <c r="AX613" i="5"/>
  <c r="AF613" i="5"/>
  <c r="AY613" i="5"/>
  <c r="AG613" i="5"/>
  <c r="AZ613" i="5"/>
  <c r="AH613" i="5"/>
  <c r="BA613" i="5"/>
  <c r="AI613" i="5"/>
  <c r="BB613" i="5"/>
  <c r="AJ613" i="5"/>
  <c r="BC613" i="5"/>
  <c r="AK613" i="5"/>
  <c r="BD613" i="5"/>
  <c r="AL613" i="5"/>
  <c r="BE613" i="5"/>
  <c r="BF613" i="5"/>
  <c r="BG613" i="5"/>
  <c r="CI613" i="5"/>
  <c r="BN613" i="5"/>
  <c r="BO613" i="5"/>
  <c r="BP613" i="5"/>
  <c r="BQ613" i="5"/>
  <c r="BR613" i="5"/>
  <c r="BS613" i="5"/>
  <c r="BT613" i="5"/>
  <c r="BU613" i="5"/>
  <c r="BV613" i="5"/>
  <c r="BW613" i="5"/>
  <c r="BX613" i="5"/>
  <c r="BY613" i="5"/>
  <c r="BZ613" i="5"/>
  <c r="CA613" i="5"/>
  <c r="CF613" i="5"/>
  <c r="CJ613" i="5"/>
  <c r="CL613" i="5"/>
  <c r="Y614" i="5"/>
  <c r="AR614" i="5"/>
  <c r="Z614" i="5"/>
  <c r="AS614" i="5"/>
  <c r="AA614" i="5"/>
  <c r="AT614" i="5"/>
  <c r="AB614" i="5"/>
  <c r="AU614" i="5"/>
  <c r="AC614" i="5"/>
  <c r="AV614" i="5"/>
  <c r="AD614" i="5"/>
  <c r="AW614" i="5"/>
  <c r="AE614" i="5"/>
  <c r="AX614" i="5"/>
  <c r="AF614" i="5"/>
  <c r="AY614" i="5"/>
  <c r="AG614" i="5"/>
  <c r="AZ614" i="5"/>
  <c r="AH614" i="5"/>
  <c r="BA614" i="5"/>
  <c r="AI614" i="5"/>
  <c r="BB614" i="5"/>
  <c r="AJ614" i="5"/>
  <c r="BC614" i="5"/>
  <c r="AK614" i="5"/>
  <c r="BD614" i="5"/>
  <c r="AL614" i="5"/>
  <c r="BE614" i="5"/>
  <c r="BF614" i="5"/>
  <c r="BG614" i="5"/>
  <c r="CI614" i="5"/>
  <c r="BN614" i="5"/>
  <c r="BO614" i="5"/>
  <c r="BP614" i="5"/>
  <c r="BQ614" i="5"/>
  <c r="BR614" i="5"/>
  <c r="BS614" i="5"/>
  <c r="BT614" i="5"/>
  <c r="BU614" i="5"/>
  <c r="BV614" i="5"/>
  <c r="BW614" i="5"/>
  <c r="BX614" i="5"/>
  <c r="BY614" i="5"/>
  <c r="BZ614" i="5"/>
  <c r="CA614" i="5"/>
  <c r="CF614" i="5"/>
  <c r="CJ614" i="5"/>
  <c r="CL614" i="5"/>
  <c r="Y615" i="5"/>
  <c r="AR615" i="5"/>
  <c r="Z615" i="5"/>
  <c r="AS615" i="5"/>
  <c r="AA615" i="5"/>
  <c r="AT615" i="5"/>
  <c r="AB615" i="5"/>
  <c r="AU615" i="5"/>
  <c r="AC615" i="5"/>
  <c r="AV615" i="5"/>
  <c r="AD615" i="5"/>
  <c r="AW615" i="5"/>
  <c r="AE615" i="5"/>
  <c r="AX615" i="5"/>
  <c r="AF615" i="5"/>
  <c r="AY615" i="5"/>
  <c r="AG615" i="5"/>
  <c r="AZ615" i="5"/>
  <c r="AH615" i="5"/>
  <c r="BA615" i="5"/>
  <c r="AI615" i="5"/>
  <c r="BB615" i="5"/>
  <c r="AJ615" i="5"/>
  <c r="BC615" i="5"/>
  <c r="AK615" i="5"/>
  <c r="BD615" i="5"/>
  <c r="AL615" i="5"/>
  <c r="BE615" i="5"/>
  <c r="BF615" i="5"/>
  <c r="BG615" i="5"/>
  <c r="CI615" i="5"/>
  <c r="BN615" i="5"/>
  <c r="BO615" i="5"/>
  <c r="BP615" i="5"/>
  <c r="BQ615" i="5"/>
  <c r="BR615" i="5"/>
  <c r="BS615" i="5"/>
  <c r="BT615" i="5"/>
  <c r="BU615" i="5"/>
  <c r="BV615" i="5"/>
  <c r="BW615" i="5"/>
  <c r="BX615" i="5"/>
  <c r="BY615" i="5"/>
  <c r="BZ615" i="5"/>
  <c r="CA615" i="5"/>
  <c r="CF615" i="5"/>
  <c r="CJ615" i="5"/>
  <c r="CL615" i="5"/>
  <c r="Y616" i="5"/>
  <c r="AR616" i="5"/>
  <c r="Z616" i="5"/>
  <c r="AS616" i="5"/>
  <c r="AA616" i="5"/>
  <c r="AT616" i="5"/>
  <c r="AB616" i="5"/>
  <c r="AU616" i="5"/>
  <c r="AC616" i="5"/>
  <c r="AV616" i="5"/>
  <c r="AD616" i="5"/>
  <c r="AW616" i="5"/>
  <c r="AE616" i="5"/>
  <c r="AX616" i="5"/>
  <c r="AF616" i="5"/>
  <c r="AY616" i="5"/>
  <c r="AG616" i="5"/>
  <c r="AZ616" i="5"/>
  <c r="AH616" i="5"/>
  <c r="BA616" i="5"/>
  <c r="AI616" i="5"/>
  <c r="BB616" i="5"/>
  <c r="AJ616" i="5"/>
  <c r="BC616" i="5"/>
  <c r="AK616" i="5"/>
  <c r="BD616" i="5"/>
  <c r="AL616" i="5"/>
  <c r="BE616" i="5"/>
  <c r="BF616" i="5"/>
  <c r="BG616" i="5"/>
  <c r="CI616" i="5"/>
  <c r="BN616" i="5"/>
  <c r="BO616" i="5"/>
  <c r="BP616" i="5"/>
  <c r="BQ616" i="5"/>
  <c r="BR616" i="5"/>
  <c r="BS616" i="5"/>
  <c r="BT616" i="5"/>
  <c r="BU616" i="5"/>
  <c r="BV616" i="5"/>
  <c r="BW616" i="5"/>
  <c r="BX616" i="5"/>
  <c r="BY616" i="5"/>
  <c r="BZ616" i="5"/>
  <c r="CA616" i="5"/>
  <c r="CF616" i="5"/>
  <c r="CJ616" i="5"/>
  <c r="CL616" i="5"/>
  <c r="Y617" i="5"/>
  <c r="AR617" i="5"/>
  <c r="Z617" i="5"/>
  <c r="AS617" i="5"/>
  <c r="AA617" i="5"/>
  <c r="AT617" i="5"/>
  <c r="AB617" i="5"/>
  <c r="AU617" i="5"/>
  <c r="AC617" i="5"/>
  <c r="AV617" i="5"/>
  <c r="AD617" i="5"/>
  <c r="AW617" i="5"/>
  <c r="AE617" i="5"/>
  <c r="AX617" i="5"/>
  <c r="AF617" i="5"/>
  <c r="AY617" i="5"/>
  <c r="AG617" i="5"/>
  <c r="AZ617" i="5"/>
  <c r="AH617" i="5"/>
  <c r="BA617" i="5"/>
  <c r="AI617" i="5"/>
  <c r="BB617" i="5"/>
  <c r="AJ617" i="5"/>
  <c r="BC617" i="5"/>
  <c r="AK617" i="5"/>
  <c r="BD617" i="5"/>
  <c r="AL617" i="5"/>
  <c r="BE617" i="5"/>
  <c r="BF617" i="5"/>
  <c r="BG617" i="5"/>
  <c r="CI617" i="5"/>
  <c r="BN617" i="5"/>
  <c r="BO617" i="5"/>
  <c r="BP617" i="5"/>
  <c r="BQ617" i="5"/>
  <c r="BR617" i="5"/>
  <c r="BS617" i="5"/>
  <c r="BT617" i="5"/>
  <c r="BU617" i="5"/>
  <c r="BV617" i="5"/>
  <c r="BW617" i="5"/>
  <c r="BX617" i="5"/>
  <c r="BY617" i="5"/>
  <c r="BZ617" i="5"/>
  <c r="CA617" i="5"/>
  <c r="CF617" i="5"/>
  <c r="CJ617" i="5"/>
  <c r="CL617" i="5"/>
  <c r="Y618" i="5"/>
  <c r="AR618" i="5"/>
  <c r="Z618" i="5"/>
  <c r="AS618" i="5"/>
  <c r="AA618" i="5"/>
  <c r="AT618" i="5"/>
  <c r="AB618" i="5"/>
  <c r="AU618" i="5"/>
  <c r="AC618" i="5"/>
  <c r="AV618" i="5"/>
  <c r="AD618" i="5"/>
  <c r="AW618" i="5"/>
  <c r="AE618" i="5"/>
  <c r="AX618" i="5"/>
  <c r="AF618" i="5"/>
  <c r="AY618" i="5"/>
  <c r="AG618" i="5"/>
  <c r="AZ618" i="5"/>
  <c r="AH618" i="5"/>
  <c r="BA618" i="5"/>
  <c r="AI618" i="5"/>
  <c r="BB618" i="5"/>
  <c r="AJ618" i="5"/>
  <c r="BC618" i="5"/>
  <c r="AK618" i="5"/>
  <c r="BD618" i="5"/>
  <c r="AL618" i="5"/>
  <c r="BE618" i="5"/>
  <c r="BF618" i="5"/>
  <c r="BG618" i="5"/>
  <c r="CI618" i="5"/>
  <c r="BN618" i="5"/>
  <c r="BO618" i="5"/>
  <c r="BP618" i="5"/>
  <c r="BQ618" i="5"/>
  <c r="BR618" i="5"/>
  <c r="BS618" i="5"/>
  <c r="BT618" i="5"/>
  <c r="BU618" i="5"/>
  <c r="BV618" i="5"/>
  <c r="BW618" i="5"/>
  <c r="BX618" i="5"/>
  <c r="BY618" i="5"/>
  <c r="BZ618" i="5"/>
  <c r="CA618" i="5"/>
  <c r="CF618" i="5"/>
  <c r="CJ618" i="5"/>
  <c r="CL618" i="5"/>
  <c r="Y619" i="5"/>
  <c r="AR619" i="5"/>
  <c r="Z619" i="5"/>
  <c r="AS619" i="5"/>
  <c r="AA619" i="5"/>
  <c r="AT619" i="5"/>
  <c r="AB619" i="5"/>
  <c r="AU619" i="5"/>
  <c r="AC619" i="5"/>
  <c r="AV619" i="5"/>
  <c r="AD619" i="5"/>
  <c r="AW619" i="5"/>
  <c r="AE619" i="5"/>
  <c r="AX619" i="5"/>
  <c r="AF619" i="5"/>
  <c r="AY619" i="5"/>
  <c r="AG619" i="5"/>
  <c r="AZ619" i="5"/>
  <c r="AH619" i="5"/>
  <c r="BA619" i="5"/>
  <c r="AI619" i="5"/>
  <c r="BB619" i="5"/>
  <c r="AJ619" i="5"/>
  <c r="BC619" i="5"/>
  <c r="AK619" i="5"/>
  <c r="BD619" i="5"/>
  <c r="AL619" i="5"/>
  <c r="BE619" i="5"/>
  <c r="BF619" i="5"/>
  <c r="BG619" i="5"/>
  <c r="CI619" i="5"/>
  <c r="BN619" i="5"/>
  <c r="BO619" i="5"/>
  <c r="BP619" i="5"/>
  <c r="BQ619" i="5"/>
  <c r="BR619" i="5"/>
  <c r="BS619" i="5"/>
  <c r="BT619" i="5"/>
  <c r="BU619" i="5"/>
  <c r="BV619" i="5"/>
  <c r="BW619" i="5"/>
  <c r="BX619" i="5"/>
  <c r="BY619" i="5"/>
  <c r="BZ619" i="5"/>
  <c r="CA619" i="5"/>
  <c r="CF619" i="5"/>
  <c r="CJ619" i="5"/>
  <c r="CL619" i="5"/>
  <c r="Y620" i="5"/>
  <c r="AR620" i="5"/>
  <c r="Z620" i="5"/>
  <c r="AS620" i="5"/>
  <c r="AA620" i="5"/>
  <c r="AT620" i="5"/>
  <c r="AB620" i="5"/>
  <c r="AU620" i="5"/>
  <c r="AC620" i="5"/>
  <c r="AV620" i="5"/>
  <c r="AD620" i="5"/>
  <c r="AW620" i="5"/>
  <c r="AE620" i="5"/>
  <c r="AX620" i="5"/>
  <c r="AF620" i="5"/>
  <c r="AY620" i="5"/>
  <c r="AG620" i="5"/>
  <c r="AZ620" i="5"/>
  <c r="AH620" i="5"/>
  <c r="BA620" i="5"/>
  <c r="AI620" i="5"/>
  <c r="BB620" i="5"/>
  <c r="AJ620" i="5"/>
  <c r="BC620" i="5"/>
  <c r="AK620" i="5"/>
  <c r="BD620" i="5"/>
  <c r="AL620" i="5"/>
  <c r="BE620" i="5"/>
  <c r="BF620" i="5"/>
  <c r="BG620" i="5"/>
  <c r="CI620" i="5"/>
  <c r="BN620" i="5"/>
  <c r="BO620" i="5"/>
  <c r="BP620" i="5"/>
  <c r="BQ620" i="5"/>
  <c r="BR620" i="5"/>
  <c r="BS620" i="5"/>
  <c r="BT620" i="5"/>
  <c r="BU620" i="5"/>
  <c r="BV620" i="5"/>
  <c r="BW620" i="5"/>
  <c r="BX620" i="5"/>
  <c r="BY620" i="5"/>
  <c r="BZ620" i="5"/>
  <c r="CA620" i="5"/>
  <c r="CF620" i="5"/>
  <c r="CJ620" i="5"/>
  <c r="CL620" i="5"/>
  <c r="Y621" i="5"/>
  <c r="AR621" i="5"/>
  <c r="Z621" i="5"/>
  <c r="AS621" i="5"/>
  <c r="AA621" i="5"/>
  <c r="AT621" i="5"/>
  <c r="AB621" i="5"/>
  <c r="AU621" i="5"/>
  <c r="AC621" i="5"/>
  <c r="AV621" i="5"/>
  <c r="AD621" i="5"/>
  <c r="AW621" i="5"/>
  <c r="AE621" i="5"/>
  <c r="AX621" i="5"/>
  <c r="AF621" i="5"/>
  <c r="AY621" i="5"/>
  <c r="AG621" i="5"/>
  <c r="AZ621" i="5"/>
  <c r="AH621" i="5"/>
  <c r="BA621" i="5"/>
  <c r="AI621" i="5"/>
  <c r="BB621" i="5"/>
  <c r="AJ621" i="5"/>
  <c r="BC621" i="5"/>
  <c r="AK621" i="5"/>
  <c r="BD621" i="5"/>
  <c r="AL621" i="5"/>
  <c r="BE621" i="5"/>
  <c r="BF621" i="5"/>
  <c r="BG621" i="5"/>
  <c r="CI621" i="5"/>
  <c r="BN621" i="5"/>
  <c r="BO621" i="5"/>
  <c r="BP621" i="5"/>
  <c r="BQ621" i="5"/>
  <c r="BR621" i="5"/>
  <c r="BS621" i="5"/>
  <c r="BT621" i="5"/>
  <c r="BU621" i="5"/>
  <c r="BV621" i="5"/>
  <c r="BW621" i="5"/>
  <c r="BX621" i="5"/>
  <c r="BY621" i="5"/>
  <c r="BZ621" i="5"/>
  <c r="CA621" i="5"/>
  <c r="CF621" i="5"/>
  <c r="CJ621" i="5"/>
  <c r="CL621" i="5"/>
  <c r="Y622" i="5"/>
  <c r="AR622" i="5"/>
  <c r="Z622" i="5"/>
  <c r="AS622" i="5"/>
  <c r="AA622" i="5"/>
  <c r="AT622" i="5"/>
  <c r="AB622" i="5"/>
  <c r="AU622" i="5"/>
  <c r="AC622" i="5"/>
  <c r="AV622" i="5"/>
  <c r="AD622" i="5"/>
  <c r="AW622" i="5"/>
  <c r="AE622" i="5"/>
  <c r="AX622" i="5"/>
  <c r="AF622" i="5"/>
  <c r="AY622" i="5"/>
  <c r="AG622" i="5"/>
  <c r="AZ622" i="5"/>
  <c r="AH622" i="5"/>
  <c r="BA622" i="5"/>
  <c r="AI622" i="5"/>
  <c r="BB622" i="5"/>
  <c r="AJ622" i="5"/>
  <c r="BC622" i="5"/>
  <c r="AK622" i="5"/>
  <c r="BD622" i="5"/>
  <c r="AL622" i="5"/>
  <c r="BE622" i="5"/>
  <c r="BF622" i="5"/>
  <c r="BG622" i="5"/>
  <c r="CI622" i="5"/>
  <c r="BN622" i="5"/>
  <c r="BO622" i="5"/>
  <c r="BP622" i="5"/>
  <c r="BQ622" i="5"/>
  <c r="BR622" i="5"/>
  <c r="BS622" i="5"/>
  <c r="BT622" i="5"/>
  <c r="BU622" i="5"/>
  <c r="BV622" i="5"/>
  <c r="BW622" i="5"/>
  <c r="BX622" i="5"/>
  <c r="BY622" i="5"/>
  <c r="BZ622" i="5"/>
  <c r="CA622" i="5"/>
  <c r="CF622" i="5"/>
  <c r="CJ622" i="5"/>
  <c r="CL622" i="5"/>
  <c r="Y623" i="5"/>
  <c r="AR623" i="5"/>
  <c r="Z623" i="5"/>
  <c r="AS623" i="5"/>
  <c r="AA623" i="5"/>
  <c r="AT623" i="5"/>
  <c r="AB623" i="5"/>
  <c r="AU623" i="5"/>
  <c r="AC623" i="5"/>
  <c r="AV623" i="5"/>
  <c r="AD623" i="5"/>
  <c r="AW623" i="5"/>
  <c r="AE623" i="5"/>
  <c r="AX623" i="5"/>
  <c r="AF623" i="5"/>
  <c r="AY623" i="5"/>
  <c r="AG623" i="5"/>
  <c r="AZ623" i="5"/>
  <c r="AH623" i="5"/>
  <c r="BA623" i="5"/>
  <c r="AI623" i="5"/>
  <c r="BB623" i="5"/>
  <c r="AJ623" i="5"/>
  <c r="BC623" i="5"/>
  <c r="AK623" i="5"/>
  <c r="BD623" i="5"/>
  <c r="AL623" i="5"/>
  <c r="BE623" i="5"/>
  <c r="BF623" i="5"/>
  <c r="BG623" i="5"/>
  <c r="CI623" i="5"/>
  <c r="BN623" i="5"/>
  <c r="BO623" i="5"/>
  <c r="BP623" i="5"/>
  <c r="BQ623" i="5"/>
  <c r="BR623" i="5"/>
  <c r="BS623" i="5"/>
  <c r="BT623" i="5"/>
  <c r="BU623" i="5"/>
  <c r="BV623" i="5"/>
  <c r="BW623" i="5"/>
  <c r="BX623" i="5"/>
  <c r="BY623" i="5"/>
  <c r="BZ623" i="5"/>
  <c r="CA623" i="5"/>
  <c r="CF623" i="5"/>
  <c r="CJ623" i="5"/>
  <c r="CL623" i="5"/>
  <c r="Y624" i="5"/>
  <c r="AR624" i="5"/>
  <c r="Z624" i="5"/>
  <c r="AS624" i="5"/>
  <c r="AA624" i="5"/>
  <c r="AT624" i="5"/>
  <c r="AB624" i="5"/>
  <c r="AU624" i="5"/>
  <c r="AC624" i="5"/>
  <c r="AV624" i="5"/>
  <c r="AD624" i="5"/>
  <c r="AW624" i="5"/>
  <c r="AE624" i="5"/>
  <c r="AX624" i="5"/>
  <c r="AF624" i="5"/>
  <c r="AY624" i="5"/>
  <c r="AG624" i="5"/>
  <c r="AZ624" i="5"/>
  <c r="AH624" i="5"/>
  <c r="BA624" i="5"/>
  <c r="AI624" i="5"/>
  <c r="BB624" i="5"/>
  <c r="AJ624" i="5"/>
  <c r="BC624" i="5"/>
  <c r="AK624" i="5"/>
  <c r="BD624" i="5"/>
  <c r="AL624" i="5"/>
  <c r="BE624" i="5"/>
  <c r="BF624" i="5"/>
  <c r="BG624" i="5"/>
  <c r="CI624" i="5"/>
  <c r="BN624" i="5"/>
  <c r="BO624" i="5"/>
  <c r="BP624" i="5"/>
  <c r="BQ624" i="5"/>
  <c r="BR624" i="5"/>
  <c r="BS624" i="5"/>
  <c r="BT624" i="5"/>
  <c r="BU624" i="5"/>
  <c r="BV624" i="5"/>
  <c r="BW624" i="5"/>
  <c r="BX624" i="5"/>
  <c r="BY624" i="5"/>
  <c r="BZ624" i="5"/>
  <c r="CA624" i="5"/>
  <c r="CF624" i="5"/>
  <c r="CJ624" i="5"/>
  <c r="CL624" i="5"/>
  <c r="Y625" i="5"/>
  <c r="AR625" i="5"/>
  <c r="Z625" i="5"/>
  <c r="AS625" i="5"/>
  <c r="AA625" i="5"/>
  <c r="AT625" i="5"/>
  <c r="AB625" i="5"/>
  <c r="AU625" i="5"/>
  <c r="AC625" i="5"/>
  <c r="AV625" i="5"/>
  <c r="AD625" i="5"/>
  <c r="AW625" i="5"/>
  <c r="AE625" i="5"/>
  <c r="AX625" i="5"/>
  <c r="AF625" i="5"/>
  <c r="AY625" i="5"/>
  <c r="AG625" i="5"/>
  <c r="AZ625" i="5"/>
  <c r="AH625" i="5"/>
  <c r="BA625" i="5"/>
  <c r="AI625" i="5"/>
  <c r="BB625" i="5"/>
  <c r="AJ625" i="5"/>
  <c r="BC625" i="5"/>
  <c r="AK625" i="5"/>
  <c r="BD625" i="5"/>
  <c r="AL625" i="5"/>
  <c r="BE625" i="5"/>
  <c r="BF625" i="5"/>
  <c r="BG625" i="5"/>
  <c r="CI625" i="5"/>
  <c r="BN625" i="5"/>
  <c r="BO625" i="5"/>
  <c r="BP625" i="5"/>
  <c r="BQ625" i="5"/>
  <c r="BR625" i="5"/>
  <c r="BS625" i="5"/>
  <c r="BT625" i="5"/>
  <c r="BU625" i="5"/>
  <c r="BV625" i="5"/>
  <c r="BW625" i="5"/>
  <c r="BX625" i="5"/>
  <c r="BY625" i="5"/>
  <c r="BZ625" i="5"/>
  <c r="CA625" i="5"/>
  <c r="CF625" i="5"/>
  <c r="CJ625" i="5"/>
  <c r="CL625" i="5"/>
  <c r="Y626" i="5"/>
  <c r="AR626" i="5"/>
  <c r="Z626" i="5"/>
  <c r="AS626" i="5"/>
  <c r="AA626" i="5"/>
  <c r="AT626" i="5"/>
  <c r="AB626" i="5"/>
  <c r="AU626" i="5"/>
  <c r="AC626" i="5"/>
  <c r="AV626" i="5"/>
  <c r="AD626" i="5"/>
  <c r="AW626" i="5"/>
  <c r="AE626" i="5"/>
  <c r="AX626" i="5"/>
  <c r="AF626" i="5"/>
  <c r="AY626" i="5"/>
  <c r="AG626" i="5"/>
  <c r="AZ626" i="5"/>
  <c r="AH626" i="5"/>
  <c r="BA626" i="5"/>
  <c r="AI626" i="5"/>
  <c r="BB626" i="5"/>
  <c r="AJ626" i="5"/>
  <c r="BC626" i="5"/>
  <c r="AK626" i="5"/>
  <c r="BD626" i="5"/>
  <c r="AL626" i="5"/>
  <c r="BE626" i="5"/>
  <c r="BF626" i="5"/>
  <c r="BG626" i="5"/>
  <c r="CI626" i="5"/>
  <c r="BN626" i="5"/>
  <c r="BO626" i="5"/>
  <c r="BP626" i="5"/>
  <c r="BQ626" i="5"/>
  <c r="BR626" i="5"/>
  <c r="BS626" i="5"/>
  <c r="BT626" i="5"/>
  <c r="BU626" i="5"/>
  <c r="BV626" i="5"/>
  <c r="BW626" i="5"/>
  <c r="BX626" i="5"/>
  <c r="BY626" i="5"/>
  <c r="BZ626" i="5"/>
  <c r="CA626" i="5"/>
  <c r="CF626" i="5"/>
  <c r="CJ626" i="5"/>
  <c r="CL626" i="5"/>
  <c r="Y627" i="5"/>
  <c r="AR627" i="5"/>
  <c r="Z627" i="5"/>
  <c r="AS627" i="5"/>
  <c r="AA627" i="5"/>
  <c r="AT627" i="5"/>
  <c r="AB627" i="5"/>
  <c r="AU627" i="5"/>
  <c r="AC627" i="5"/>
  <c r="AV627" i="5"/>
  <c r="AD627" i="5"/>
  <c r="AW627" i="5"/>
  <c r="AE627" i="5"/>
  <c r="AX627" i="5"/>
  <c r="AF627" i="5"/>
  <c r="AY627" i="5"/>
  <c r="AG627" i="5"/>
  <c r="AZ627" i="5"/>
  <c r="AH627" i="5"/>
  <c r="BA627" i="5"/>
  <c r="AI627" i="5"/>
  <c r="BB627" i="5"/>
  <c r="AJ627" i="5"/>
  <c r="BC627" i="5"/>
  <c r="AK627" i="5"/>
  <c r="BD627" i="5"/>
  <c r="AL627" i="5"/>
  <c r="BE627" i="5"/>
  <c r="BF627" i="5"/>
  <c r="BG627" i="5"/>
  <c r="CI627" i="5"/>
  <c r="BN627" i="5"/>
  <c r="BO627" i="5"/>
  <c r="BP627" i="5"/>
  <c r="BQ627" i="5"/>
  <c r="BR627" i="5"/>
  <c r="BS627" i="5"/>
  <c r="BT627" i="5"/>
  <c r="BU627" i="5"/>
  <c r="BV627" i="5"/>
  <c r="BW627" i="5"/>
  <c r="BX627" i="5"/>
  <c r="BY627" i="5"/>
  <c r="BZ627" i="5"/>
  <c r="CA627" i="5"/>
  <c r="CF627" i="5"/>
  <c r="CJ627" i="5"/>
  <c r="CL627" i="5"/>
  <c r="Y628" i="5"/>
  <c r="AR628" i="5"/>
  <c r="Z628" i="5"/>
  <c r="AS628" i="5"/>
  <c r="AA628" i="5"/>
  <c r="AT628" i="5"/>
  <c r="AB628" i="5"/>
  <c r="AU628" i="5"/>
  <c r="AC628" i="5"/>
  <c r="AV628" i="5"/>
  <c r="AD628" i="5"/>
  <c r="AW628" i="5"/>
  <c r="AE628" i="5"/>
  <c r="AX628" i="5"/>
  <c r="AF628" i="5"/>
  <c r="AY628" i="5"/>
  <c r="AG628" i="5"/>
  <c r="AZ628" i="5"/>
  <c r="AH628" i="5"/>
  <c r="BA628" i="5"/>
  <c r="AI628" i="5"/>
  <c r="BB628" i="5"/>
  <c r="AJ628" i="5"/>
  <c r="BC628" i="5"/>
  <c r="AK628" i="5"/>
  <c r="BD628" i="5"/>
  <c r="AL628" i="5"/>
  <c r="BE628" i="5"/>
  <c r="BF628" i="5"/>
  <c r="BG628" i="5"/>
  <c r="CI628" i="5"/>
  <c r="BN628" i="5"/>
  <c r="BO628" i="5"/>
  <c r="BP628" i="5"/>
  <c r="BQ628" i="5"/>
  <c r="BR628" i="5"/>
  <c r="BS628" i="5"/>
  <c r="BT628" i="5"/>
  <c r="BU628" i="5"/>
  <c r="BV628" i="5"/>
  <c r="BW628" i="5"/>
  <c r="BX628" i="5"/>
  <c r="BY628" i="5"/>
  <c r="BZ628" i="5"/>
  <c r="CA628" i="5"/>
  <c r="CF628" i="5"/>
  <c r="CJ628" i="5"/>
  <c r="CL628" i="5"/>
  <c r="Y629" i="5"/>
  <c r="AR629" i="5"/>
  <c r="Z629" i="5"/>
  <c r="AS629" i="5"/>
  <c r="AA629" i="5"/>
  <c r="AT629" i="5"/>
  <c r="AB629" i="5"/>
  <c r="AU629" i="5"/>
  <c r="AC629" i="5"/>
  <c r="AV629" i="5"/>
  <c r="AD629" i="5"/>
  <c r="AW629" i="5"/>
  <c r="AE629" i="5"/>
  <c r="AX629" i="5"/>
  <c r="AF629" i="5"/>
  <c r="AY629" i="5"/>
  <c r="AG629" i="5"/>
  <c r="AZ629" i="5"/>
  <c r="AH629" i="5"/>
  <c r="BA629" i="5"/>
  <c r="AI629" i="5"/>
  <c r="BB629" i="5"/>
  <c r="AJ629" i="5"/>
  <c r="BC629" i="5"/>
  <c r="AK629" i="5"/>
  <c r="BD629" i="5"/>
  <c r="AL629" i="5"/>
  <c r="BE629" i="5"/>
  <c r="BF629" i="5"/>
  <c r="BG629" i="5"/>
  <c r="CI629" i="5"/>
  <c r="BN629" i="5"/>
  <c r="BO629" i="5"/>
  <c r="BP629" i="5"/>
  <c r="BQ629" i="5"/>
  <c r="BR629" i="5"/>
  <c r="BS629" i="5"/>
  <c r="BT629" i="5"/>
  <c r="BU629" i="5"/>
  <c r="BV629" i="5"/>
  <c r="BW629" i="5"/>
  <c r="BX629" i="5"/>
  <c r="BY629" i="5"/>
  <c r="BZ629" i="5"/>
  <c r="CA629" i="5"/>
  <c r="CF629" i="5"/>
  <c r="CJ629" i="5"/>
  <c r="CL629" i="5"/>
  <c r="Y630" i="5"/>
  <c r="AR630" i="5"/>
  <c r="Z630" i="5"/>
  <c r="AS630" i="5"/>
  <c r="AA630" i="5"/>
  <c r="AT630" i="5"/>
  <c r="AB630" i="5"/>
  <c r="AU630" i="5"/>
  <c r="AC630" i="5"/>
  <c r="AV630" i="5"/>
  <c r="AD630" i="5"/>
  <c r="AW630" i="5"/>
  <c r="AE630" i="5"/>
  <c r="AX630" i="5"/>
  <c r="AF630" i="5"/>
  <c r="AY630" i="5"/>
  <c r="AG630" i="5"/>
  <c r="AZ630" i="5"/>
  <c r="AH630" i="5"/>
  <c r="BA630" i="5"/>
  <c r="AI630" i="5"/>
  <c r="BB630" i="5"/>
  <c r="AJ630" i="5"/>
  <c r="BC630" i="5"/>
  <c r="AK630" i="5"/>
  <c r="BD630" i="5"/>
  <c r="AL630" i="5"/>
  <c r="BE630" i="5"/>
  <c r="BF630" i="5"/>
  <c r="BG630" i="5"/>
  <c r="CI630" i="5"/>
  <c r="BN630" i="5"/>
  <c r="BO630" i="5"/>
  <c r="BP630" i="5"/>
  <c r="BQ630" i="5"/>
  <c r="BR630" i="5"/>
  <c r="BS630" i="5"/>
  <c r="BT630" i="5"/>
  <c r="BU630" i="5"/>
  <c r="BV630" i="5"/>
  <c r="BW630" i="5"/>
  <c r="BX630" i="5"/>
  <c r="BY630" i="5"/>
  <c r="BZ630" i="5"/>
  <c r="CA630" i="5"/>
  <c r="CF630" i="5"/>
  <c r="CJ630" i="5"/>
  <c r="CL630" i="5"/>
  <c r="Y631" i="5"/>
  <c r="AR631" i="5"/>
  <c r="Z631" i="5"/>
  <c r="AS631" i="5"/>
  <c r="AA631" i="5"/>
  <c r="AT631" i="5"/>
  <c r="AB631" i="5"/>
  <c r="AU631" i="5"/>
  <c r="AC631" i="5"/>
  <c r="AV631" i="5"/>
  <c r="AD631" i="5"/>
  <c r="AW631" i="5"/>
  <c r="AE631" i="5"/>
  <c r="AX631" i="5"/>
  <c r="AF631" i="5"/>
  <c r="AY631" i="5"/>
  <c r="AG631" i="5"/>
  <c r="AZ631" i="5"/>
  <c r="AH631" i="5"/>
  <c r="BA631" i="5"/>
  <c r="AI631" i="5"/>
  <c r="BB631" i="5"/>
  <c r="AJ631" i="5"/>
  <c r="BC631" i="5"/>
  <c r="AK631" i="5"/>
  <c r="BD631" i="5"/>
  <c r="AL631" i="5"/>
  <c r="BE631" i="5"/>
  <c r="BF631" i="5"/>
  <c r="BG631" i="5"/>
  <c r="CI631" i="5"/>
  <c r="BN631" i="5"/>
  <c r="BO631" i="5"/>
  <c r="BP631" i="5"/>
  <c r="BQ631" i="5"/>
  <c r="BR631" i="5"/>
  <c r="BS631" i="5"/>
  <c r="BT631" i="5"/>
  <c r="BU631" i="5"/>
  <c r="BV631" i="5"/>
  <c r="BW631" i="5"/>
  <c r="BX631" i="5"/>
  <c r="BY631" i="5"/>
  <c r="BZ631" i="5"/>
  <c r="CA631" i="5"/>
  <c r="CF631" i="5"/>
  <c r="CJ631" i="5"/>
  <c r="CL631" i="5"/>
  <c r="Y632" i="5"/>
  <c r="AR632" i="5"/>
  <c r="Z632" i="5"/>
  <c r="AS632" i="5"/>
  <c r="AA632" i="5"/>
  <c r="AT632" i="5"/>
  <c r="AB632" i="5"/>
  <c r="AU632" i="5"/>
  <c r="AC632" i="5"/>
  <c r="AV632" i="5"/>
  <c r="AD632" i="5"/>
  <c r="AW632" i="5"/>
  <c r="AE632" i="5"/>
  <c r="AX632" i="5"/>
  <c r="AF632" i="5"/>
  <c r="AY632" i="5"/>
  <c r="AG632" i="5"/>
  <c r="AZ632" i="5"/>
  <c r="AH632" i="5"/>
  <c r="BA632" i="5"/>
  <c r="AI632" i="5"/>
  <c r="BB632" i="5"/>
  <c r="AJ632" i="5"/>
  <c r="BC632" i="5"/>
  <c r="AK632" i="5"/>
  <c r="BD632" i="5"/>
  <c r="AL632" i="5"/>
  <c r="BE632" i="5"/>
  <c r="BF632" i="5"/>
  <c r="BG632" i="5"/>
  <c r="CI632" i="5"/>
  <c r="BN632" i="5"/>
  <c r="BO632" i="5"/>
  <c r="BP632" i="5"/>
  <c r="BQ632" i="5"/>
  <c r="BR632" i="5"/>
  <c r="BS632" i="5"/>
  <c r="BT632" i="5"/>
  <c r="BU632" i="5"/>
  <c r="BV632" i="5"/>
  <c r="BW632" i="5"/>
  <c r="BX632" i="5"/>
  <c r="BY632" i="5"/>
  <c r="BZ632" i="5"/>
  <c r="CA632" i="5"/>
  <c r="CF632" i="5"/>
  <c r="CJ632" i="5"/>
  <c r="CL632" i="5"/>
  <c r="Y633" i="5"/>
  <c r="AR633" i="5"/>
  <c r="Z633" i="5"/>
  <c r="AS633" i="5"/>
  <c r="AA633" i="5"/>
  <c r="AT633" i="5"/>
  <c r="AB633" i="5"/>
  <c r="AU633" i="5"/>
  <c r="AC633" i="5"/>
  <c r="AV633" i="5"/>
  <c r="AD633" i="5"/>
  <c r="AW633" i="5"/>
  <c r="AE633" i="5"/>
  <c r="AX633" i="5"/>
  <c r="AF633" i="5"/>
  <c r="AY633" i="5"/>
  <c r="AG633" i="5"/>
  <c r="AZ633" i="5"/>
  <c r="AH633" i="5"/>
  <c r="BA633" i="5"/>
  <c r="AI633" i="5"/>
  <c r="BB633" i="5"/>
  <c r="AJ633" i="5"/>
  <c r="BC633" i="5"/>
  <c r="AK633" i="5"/>
  <c r="BD633" i="5"/>
  <c r="AL633" i="5"/>
  <c r="BE633" i="5"/>
  <c r="BF633" i="5"/>
  <c r="BG633" i="5"/>
  <c r="CI633" i="5"/>
  <c r="BN633" i="5"/>
  <c r="BO633" i="5"/>
  <c r="BP633" i="5"/>
  <c r="BQ633" i="5"/>
  <c r="BR633" i="5"/>
  <c r="BS633" i="5"/>
  <c r="BT633" i="5"/>
  <c r="BU633" i="5"/>
  <c r="BV633" i="5"/>
  <c r="BW633" i="5"/>
  <c r="BX633" i="5"/>
  <c r="BY633" i="5"/>
  <c r="BZ633" i="5"/>
  <c r="CA633" i="5"/>
  <c r="CF633" i="5"/>
  <c r="CJ633" i="5"/>
  <c r="CL633" i="5"/>
  <c r="Y634" i="5"/>
  <c r="AR634" i="5"/>
  <c r="Z634" i="5"/>
  <c r="AS634" i="5"/>
  <c r="AA634" i="5"/>
  <c r="AT634" i="5"/>
  <c r="AB634" i="5"/>
  <c r="AU634" i="5"/>
  <c r="AC634" i="5"/>
  <c r="AV634" i="5"/>
  <c r="AD634" i="5"/>
  <c r="AW634" i="5"/>
  <c r="AE634" i="5"/>
  <c r="AX634" i="5"/>
  <c r="AF634" i="5"/>
  <c r="AY634" i="5"/>
  <c r="AG634" i="5"/>
  <c r="AZ634" i="5"/>
  <c r="AH634" i="5"/>
  <c r="BA634" i="5"/>
  <c r="AI634" i="5"/>
  <c r="BB634" i="5"/>
  <c r="AJ634" i="5"/>
  <c r="BC634" i="5"/>
  <c r="AK634" i="5"/>
  <c r="BD634" i="5"/>
  <c r="AL634" i="5"/>
  <c r="BE634" i="5"/>
  <c r="BF634" i="5"/>
  <c r="BG634" i="5"/>
  <c r="CI634" i="5"/>
  <c r="BN634" i="5"/>
  <c r="BO634" i="5"/>
  <c r="BP634" i="5"/>
  <c r="BQ634" i="5"/>
  <c r="BR634" i="5"/>
  <c r="BS634" i="5"/>
  <c r="BT634" i="5"/>
  <c r="BU634" i="5"/>
  <c r="BV634" i="5"/>
  <c r="BW634" i="5"/>
  <c r="BX634" i="5"/>
  <c r="BY634" i="5"/>
  <c r="BZ634" i="5"/>
  <c r="CA634" i="5"/>
  <c r="CF634" i="5"/>
  <c r="CJ634" i="5"/>
  <c r="CL634" i="5"/>
  <c r="Y635" i="5"/>
  <c r="AR635" i="5"/>
  <c r="Z635" i="5"/>
  <c r="AS635" i="5"/>
  <c r="AA635" i="5"/>
  <c r="AT635" i="5"/>
  <c r="AB635" i="5"/>
  <c r="AU635" i="5"/>
  <c r="AC635" i="5"/>
  <c r="AV635" i="5"/>
  <c r="AD635" i="5"/>
  <c r="AW635" i="5"/>
  <c r="AE635" i="5"/>
  <c r="AX635" i="5"/>
  <c r="AF635" i="5"/>
  <c r="AY635" i="5"/>
  <c r="AG635" i="5"/>
  <c r="AZ635" i="5"/>
  <c r="AH635" i="5"/>
  <c r="BA635" i="5"/>
  <c r="AI635" i="5"/>
  <c r="BB635" i="5"/>
  <c r="AJ635" i="5"/>
  <c r="BC635" i="5"/>
  <c r="AK635" i="5"/>
  <c r="BD635" i="5"/>
  <c r="AL635" i="5"/>
  <c r="BE635" i="5"/>
  <c r="BF635" i="5"/>
  <c r="BG635" i="5"/>
  <c r="CI635" i="5"/>
  <c r="BN635" i="5"/>
  <c r="BO635" i="5"/>
  <c r="BP635" i="5"/>
  <c r="BQ635" i="5"/>
  <c r="BR635" i="5"/>
  <c r="BS635" i="5"/>
  <c r="BT635" i="5"/>
  <c r="BU635" i="5"/>
  <c r="BV635" i="5"/>
  <c r="BW635" i="5"/>
  <c r="BX635" i="5"/>
  <c r="BY635" i="5"/>
  <c r="BZ635" i="5"/>
  <c r="CA635" i="5"/>
  <c r="CF635" i="5"/>
  <c r="CJ635" i="5"/>
  <c r="CL635" i="5"/>
  <c r="Y636" i="5"/>
  <c r="AR636" i="5"/>
  <c r="Z636" i="5"/>
  <c r="AS636" i="5"/>
  <c r="AA636" i="5"/>
  <c r="AT636" i="5"/>
  <c r="AB636" i="5"/>
  <c r="AU636" i="5"/>
  <c r="AC636" i="5"/>
  <c r="AV636" i="5"/>
  <c r="AD636" i="5"/>
  <c r="AW636" i="5"/>
  <c r="AE636" i="5"/>
  <c r="AX636" i="5"/>
  <c r="AF636" i="5"/>
  <c r="AY636" i="5"/>
  <c r="AG636" i="5"/>
  <c r="AZ636" i="5"/>
  <c r="AH636" i="5"/>
  <c r="BA636" i="5"/>
  <c r="AI636" i="5"/>
  <c r="BB636" i="5"/>
  <c r="AJ636" i="5"/>
  <c r="BC636" i="5"/>
  <c r="AK636" i="5"/>
  <c r="BD636" i="5"/>
  <c r="AL636" i="5"/>
  <c r="BE636" i="5"/>
  <c r="BF636" i="5"/>
  <c r="BG636" i="5"/>
  <c r="CI636" i="5"/>
  <c r="BN636" i="5"/>
  <c r="BO636" i="5"/>
  <c r="BP636" i="5"/>
  <c r="BQ636" i="5"/>
  <c r="BR636" i="5"/>
  <c r="BS636" i="5"/>
  <c r="BT636" i="5"/>
  <c r="BU636" i="5"/>
  <c r="BV636" i="5"/>
  <c r="BW636" i="5"/>
  <c r="BX636" i="5"/>
  <c r="BY636" i="5"/>
  <c r="BZ636" i="5"/>
  <c r="CA636" i="5"/>
  <c r="CF636" i="5"/>
  <c r="CJ636" i="5"/>
  <c r="CL636" i="5"/>
  <c r="Y637" i="5"/>
  <c r="AR637" i="5"/>
  <c r="Z637" i="5"/>
  <c r="AS637" i="5"/>
  <c r="AA637" i="5"/>
  <c r="AT637" i="5"/>
  <c r="AB637" i="5"/>
  <c r="AU637" i="5"/>
  <c r="AC637" i="5"/>
  <c r="AV637" i="5"/>
  <c r="AD637" i="5"/>
  <c r="AW637" i="5"/>
  <c r="AE637" i="5"/>
  <c r="AX637" i="5"/>
  <c r="AF637" i="5"/>
  <c r="AY637" i="5"/>
  <c r="AG637" i="5"/>
  <c r="AZ637" i="5"/>
  <c r="AH637" i="5"/>
  <c r="BA637" i="5"/>
  <c r="AI637" i="5"/>
  <c r="BB637" i="5"/>
  <c r="AJ637" i="5"/>
  <c r="BC637" i="5"/>
  <c r="AK637" i="5"/>
  <c r="BD637" i="5"/>
  <c r="AL637" i="5"/>
  <c r="BE637" i="5"/>
  <c r="BF637" i="5"/>
  <c r="BG637" i="5"/>
  <c r="CI637" i="5"/>
  <c r="BN637" i="5"/>
  <c r="BO637" i="5"/>
  <c r="BP637" i="5"/>
  <c r="BQ637" i="5"/>
  <c r="BR637" i="5"/>
  <c r="BS637" i="5"/>
  <c r="BT637" i="5"/>
  <c r="BU637" i="5"/>
  <c r="BV637" i="5"/>
  <c r="BW637" i="5"/>
  <c r="BX637" i="5"/>
  <c r="BY637" i="5"/>
  <c r="BZ637" i="5"/>
  <c r="CA637" i="5"/>
  <c r="CF637" i="5"/>
  <c r="CJ637" i="5"/>
  <c r="CL637" i="5"/>
  <c r="Y638" i="5"/>
  <c r="AR638" i="5"/>
  <c r="Z638" i="5"/>
  <c r="AS638" i="5"/>
  <c r="AA638" i="5"/>
  <c r="AT638" i="5"/>
  <c r="AB638" i="5"/>
  <c r="AU638" i="5"/>
  <c r="AC638" i="5"/>
  <c r="AV638" i="5"/>
  <c r="AD638" i="5"/>
  <c r="AW638" i="5"/>
  <c r="AE638" i="5"/>
  <c r="AX638" i="5"/>
  <c r="AF638" i="5"/>
  <c r="AY638" i="5"/>
  <c r="AG638" i="5"/>
  <c r="AZ638" i="5"/>
  <c r="AH638" i="5"/>
  <c r="BA638" i="5"/>
  <c r="AI638" i="5"/>
  <c r="BB638" i="5"/>
  <c r="AJ638" i="5"/>
  <c r="BC638" i="5"/>
  <c r="AK638" i="5"/>
  <c r="BD638" i="5"/>
  <c r="AL638" i="5"/>
  <c r="BE638" i="5"/>
  <c r="BF638" i="5"/>
  <c r="BG638" i="5"/>
  <c r="CI638" i="5"/>
  <c r="BN638" i="5"/>
  <c r="BO638" i="5"/>
  <c r="BP638" i="5"/>
  <c r="BQ638" i="5"/>
  <c r="BR638" i="5"/>
  <c r="BS638" i="5"/>
  <c r="BT638" i="5"/>
  <c r="BU638" i="5"/>
  <c r="BV638" i="5"/>
  <c r="BW638" i="5"/>
  <c r="BX638" i="5"/>
  <c r="BY638" i="5"/>
  <c r="BZ638" i="5"/>
  <c r="CA638" i="5"/>
  <c r="CF638" i="5"/>
  <c r="CJ638" i="5"/>
  <c r="CL638" i="5"/>
  <c r="Y639" i="5"/>
  <c r="AR639" i="5"/>
  <c r="Z639" i="5"/>
  <c r="AS639" i="5"/>
  <c r="AA639" i="5"/>
  <c r="AT639" i="5"/>
  <c r="AB639" i="5"/>
  <c r="AU639" i="5"/>
  <c r="AC639" i="5"/>
  <c r="AV639" i="5"/>
  <c r="AD639" i="5"/>
  <c r="AW639" i="5"/>
  <c r="AE639" i="5"/>
  <c r="AX639" i="5"/>
  <c r="AF639" i="5"/>
  <c r="AY639" i="5"/>
  <c r="AG639" i="5"/>
  <c r="AZ639" i="5"/>
  <c r="AH639" i="5"/>
  <c r="BA639" i="5"/>
  <c r="AI639" i="5"/>
  <c r="BB639" i="5"/>
  <c r="AJ639" i="5"/>
  <c r="BC639" i="5"/>
  <c r="AK639" i="5"/>
  <c r="BD639" i="5"/>
  <c r="AL639" i="5"/>
  <c r="BE639" i="5"/>
  <c r="BF639" i="5"/>
  <c r="BG639" i="5"/>
  <c r="CI639" i="5"/>
  <c r="BN639" i="5"/>
  <c r="BO639" i="5"/>
  <c r="BP639" i="5"/>
  <c r="BQ639" i="5"/>
  <c r="BR639" i="5"/>
  <c r="BS639" i="5"/>
  <c r="BT639" i="5"/>
  <c r="BU639" i="5"/>
  <c r="BV639" i="5"/>
  <c r="BW639" i="5"/>
  <c r="BX639" i="5"/>
  <c r="BY639" i="5"/>
  <c r="BZ639" i="5"/>
  <c r="CA639" i="5"/>
  <c r="CF639" i="5"/>
  <c r="CJ639" i="5"/>
  <c r="CL639" i="5"/>
  <c r="Y640" i="5"/>
  <c r="AR640" i="5"/>
  <c r="Z640" i="5"/>
  <c r="AS640" i="5"/>
  <c r="AA640" i="5"/>
  <c r="AT640" i="5"/>
  <c r="AB640" i="5"/>
  <c r="AU640" i="5"/>
  <c r="AC640" i="5"/>
  <c r="AV640" i="5"/>
  <c r="AD640" i="5"/>
  <c r="AW640" i="5"/>
  <c r="AE640" i="5"/>
  <c r="AX640" i="5"/>
  <c r="AF640" i="5"/>
  <c r="AY640" i="5"/>
  <c r="AG640" i="5"/>
  <c r="AZ640" i="5"/>
  <c r="AH640" i="5"/>
  <c r="BA640" i="5"/>
  <c r="AI640" i="5"/>
  <c r="BB640" i="5"/>
  <c r="AJ640" i="5"/>
  <c r="BC640" i="5"/>
  <c r="AK640" i="5"/>
  <c r="BD640" i="5"/>
  <c r="AL640" i="5"/>
  <c r="BE640" i="5"/>
  <c r="BF640" i="5"/>
  <c r="BG640" i="5"/>
  <c r="CI640" i="5"/>
  <c r="BN640" i="5"/>
  <c r="BO640" i="5"/>
  <c r="BP640" i="5"/>
  <c r="BQ640" i="5"/>
  <c r="BR640" i="5"/>
  <c r="BS640" i="5"/>
  <c r="BT640" i="5"/>
  <c r="BU640" i="5"/>
  <c r="BV640" i="5"/>
  <c r="BW640" i="5"/>
  <c r="BX640" i="5"/>
  <c r="BY640" i="5"/>
  <c r="BZ640" i="5"/>
  <c r="CA640" i="5"/>
  <c r="CF640" i="5"/>
  <c r="CJ640" i="5"/>
  <c r="CL640" i="5"/>
  <c r="Y641" i="5"/>
  <c r="AR641" i="5"/>
  <c r="Z641" i="5"/>
  <c r="AS641" i="5"/>
  <c r="AA641" i="5"/>
  <c r="AT641" i="5"/>
  <c r="AB641" i="5"/>
  <c r="AU641" i="5"/>
  <c r="AC641" i="5"/>
  <c r="AV641" i="5"/>
  <c r="AD641" i="5"/>
  <c r="AW641" i="5"/>
  <c r="AE641" i="5"/>
  <c r="AX641" i="5"/>
  <c r="AF641" i="5"/>
  <c r="AY641" i="5"/>
  <c r="AG641" i="5"/>
  <c r="AZ641" i="5"/>
  <c r="AH641" i="5"/>
  <c r="BA641" i="5"/>
  <c r="AI641" i="5"/>
  <c r="BB641" i="5"/>
  <c r="AJ641" i="5"/>
  <c r="BC641" i="5"/>
  <c r="AK641" i="5"/>
  <c r="BD641" i="5"/>
  <c r="AL641" i="5"/>
  <c r="BE641" i="5"/>
  <c r="BF641" i="5"/>
  <c r="BG641" i="5"/>
  <c r="CI641" i="5"/>
  <c r="BN641" i="5"/>
  <c r="BO641" i="5"/>
  <c r="BP641" i="5"/>
  <c r="BQ641" i="5"/>
  <c r="BR641" i="5"/>
  <c r="BS641" i="5"/>
  <c r="BT641" i="5"/>
  <c r="BU641" i="5"/>
  <c r="BV641" i="5"/>
  <c r="BW641" i="5"/>
  <c r="BX641" i="5"/>
  <c r="BY641" i="5"/>
  <c r="BZ641" i="5"/>
  <c r="CA641" i="5"/>
  <c r="CF641" i="5"/>
  <c r="CJ641" i="5"/>
  <c r="CL641" i="5"/>
  <c r="Y642" i="5"/>
  <c r="AR642" i="5"/>
  <c r="Z642" i="5"/>
  <c r="AS642" i="5"/>
  <c r="AA642" i="5"/>
  <c r="AT642" i="5"/>
  <c r="AB642" i="5"/>
  <c r="AU642" i="5"/>
  <c r="AC642" i="5"/>
  <c r="AV642" i="5"/>
  <c r="AD642" i="5"/>
  <c r="AW642" i="5"/>
  <c r="AE642" i="5"/>
  <c r="AX642" i="5"/>
  <c r="AF642" i="5"/>
  <c r="AY642" i="5"/>
  <c r="AG642" i="5"/>
  <c r="AZ642" i="5"/>
  <c r="AH642" i="5"/>
  <c r="BA642" i="5"/>
  <c r="AI642" i="5"/>
  <c r="BB642" i="5"/>
  <c r="AJ642" i="5"/>
  <c r="BC642" i="5"/>
  <c r="AK642" i="5"/>
  <c r="BD642" i="5"/>
  <c r="AL642" i="5"/>
  <c r="BE642" i="5"/>
  <c r="BF642" i="5"/>
  <c r="BG642" i="5"/>
  <c r="CI642" i="5"/>
  <c r="BN642" i="5"/>
  <c r="BO642" i="5"/>
  <c r="BP642" i="5"/>
  <c r="BQ642" i="5"/>
  <c r="BR642" i="5"/>
  <c r="BS642" i="5"/>
  <c r="BT642" i="5"/>
  <c r="BU642" i="5"/>
  <c r="BV642" i="5"/>
  <c r="BW642" i="5"/>
  <c r="BX642" i="5"/>
  <c r="BY642" i="5"/>
  <c r="BZ642" i="5"/>
  <c r="CA642" i="5"/>
  <c r="CF642" i="5"/>
  <c r="CJ642" i="5"/>
  <c r="CL642" i="5"/>
  <c r="Y643" i="5"/>
  <c r="AR643" i="5"/>
  <c r="Z643" i="5"/>
  <c r="AS643" i="5"/>
  <c r="AA643" i="5"/>
  <c r="AT643" i="5"/>
  <c r="AB643" i="5"/>
  <c r="AU643" i="5"/>
  <c r="AC643" i="5"/>
  <c r="AV643" i="5"/>
  <c r="AD643" i="5"/>
  <c r="AW643" i="5"/>
  <c r="AE643" i="5"/>
  <c r="AX643" i="5"/>
  <c r="AF643" i="5"/>
  <c r="AY643" i="5"/>
  <c r="AG643" i="5"/>
  <c r="AZ643" i="5"/>
  <c r="AH643" i="5"/>
  <c r="BA643" i="5"/>
  <c r="AI643" i="5"/>
  <c r="BB643" i="5"/>
  <c r="AJ643" i="5"/>
  <c r="BC643" i="5"/>
  <c r="AK643" i="5"/>
  <c r="BD643" i="5"/>
  <c r="AL643" i="5"/>
  <c r="BE643" i="5"/>
  <c r="BF643" i="5"/>
  <c r="BG643" i="5"/>
  <c r="CI643" i="5"/>
  <c r="BN643" i="5"/>
  <c r="BO643" i="5"/>
  <c r="BP643" i="5"/>
  <c r="BQ643" i="5"/>
  <c r="BR643" i="5"/>
  <c r="BS643" i="5"/>
  <c r="BT643" i="5"/>
  <c r="BU643" i="5"/>
  <c r="BV643" i="5"/>
  <c r="BW643" i="5"/>
  <c r="BX643" i="5"/>
  <c r="BY643" i="5"/>
  <c r="BZ643" i="5"/>
  <c r="CA643" i="5"/>
  <c r="CF643" i="5"/>
  <c r="CJ643" i="5"/>
  <c r="CL643" i="5"/>
  <c r="Y644" i="5"/>
  <c r="AR644" i="5"/>
  <c r="Z644" i="5"/>
  <c r="AS644" i="5"/>
  <c r="AA644" i="5"/>
  <c r="AT644" i="5"/>
  <c r="AB644" i="5"/>
  <c r="AU644" i="5"/>
  <c r="AC644" i="5"/>
  <c r="AV644" i="5"/>
  <c r="AD644" i="5"/>
  <c r="AW644" i="5"/>
  <c r="AE644" i="5"/>
  <c r="AX644" i="5"/>
  <c r="AF644" i="5"/>
  <c r="AY644" i="5"/>
  <c r="AG644" i="5"/>
  <c r="AZ644" i="5"/>
  <c r="AH644" i="5"/>
  <c r="BA644" i="5"/>
  <c r="AI644" i="5"/>
  <c r="BB644" i="5"/>
  <c r="AJ644" i="5"/>
  <c r="BC644" i="5"/>
  <c r="AK644" i="5"/>
  <c r="BD644" i="5"/>
  <c r="AL644" i="5"/>
  <c r="BE644" i="5"/>
  <c r="BF644" i="5"/>
  <c r="BG644" i="5"/>
  <c r="CI644" i="5"/>
  <c r="BN644" i="5"/>
  <c r="BO644" i="5"/>
  <c r="BP644" i="5"/>
  <c r="BQ644" i="5"/>
  <c r="BR644" i="5"/>
  <c r="BS644" i="5"/>
  <c r="BT644" i="5"/>
  <c r="BU644" i="5"/>
  <c r="BV644" i="5"/>
  <c r="BW644" i="5"/>
  <c r="BX644" i="5"/>
  <c r="BY644" i="5"/>
  <c r="BZ644" i="5"/>
  <c r="CA644" i="5"/>
  <c r="CF644" i="5"/>
  <c r="CJ644" i="5"/>
  <c r="CL644" i="5"/>
  <c r="Y645" i="5"/>
  <c r="AR645" i="5"/>
  <c r="Z645" i="5"/>
  <c r="AS645" i="5"/>
  <c r="AA645" i="5"/>
  <c r="AT645" i="5"/>
  <c r="AB645" i="5"/>
  <c r="AU645" i="5"/>
  <c r="AC645" i="5"/>
  <c r="AV645" i="5"/>
  <c r="AD645" i="5"/>
  <c r="AW645" i="5"/>
  <c r="AE645" i="5"/>
  <c r="AX645" i="5"/>
  <c r="AF645" i="5"/>
  <c r="AY645" i="5"/>
  <c r="AG645" i="5"/>
  <c r="AZ645" i="5"/>
  <c r="AH645" i="5"/>
  <c r="BA645" i="5"/>
  <c r="AI645" i="5"/>
  <c r="BB645" i="5"/>
  <c r="AJ645" i="5"/>
  <c r="BC645" i="5"/>
  <c r="AK645" i="5"/>
  <c r="BD645" i="5"/>
  <c r="AL645" i="5"/>
  <c r="BE645" i="5"/>
  <c r="BF645" i="5"/>
  <c r="BG645" i="5"/>
  <c r="CI645" i="5"/>
  <c r="BN645" i="5"/>
  <c r="BO645" i="5"/>
  <c r="BP645" i="5"/>
  <c r="BQ645" i="5"/>
  <c r="BR645" i="5"/>
  <c r="BS645" i="5"/>
  <c r="BT645" i="5"/>
  <c r="BU645" i="5"/>
  <c r="BV645" i="5"/>
  <c r="BW645" i="5"/>
  <c r="BX645" i="5"/>
  <c r="BY645" i="5"/>
  <c r="BZ645" i="5"/>
  <c r="CA645" i="5"/>
  <c r="CF645" i="5"/>
  <c r="CJ645" i="5"/>
  <c r="CL645" i="5"/>
  <c r="Y646" i="5"/>
  <c r="AR646" i="5"/>
  <c r="Z646" i="5"/>
  <c r="AS646" i="5"/>
  <c r="AA646" i="5"/>
  <c r="AT646" i="5"/>
  <c r="AB646" i="5"/>
  <c r="AU646" i="5"/>
  <c r="AC646" i="5"/>
  <c r="AV646" i="5"/>
  <c r="AD646" i="5"/>
  <c r="AW646" i="5"/>
  <c r="AE646" i="5"/>
  <c r="AX646" i="5"/>
  <c r="AF646" i="5"/>
  <c r="AY646" i="5"/>
  <c r="AG646" i="5"/>
  <c r="AZ646" i="5"/>
  <c r="AH646" i="5"/>
  <c r="BA646" i="5"/>
  <c r="AI646" i="5"/>
  <c r="BB646" i="5"/>
  <c r="AJ646" i="5"/>
  <c r="BC646" i="5"/>
  <c r="AK646" i="5"/>
  <c r="BD646" i="5"/>
  <c r="AL646" i="5"/>
  <c r="BE646" i="5"/>
  <c r="BF646" i="5"/>
  <c r="BG646" i="5"/>
  <c r="CI646" i="5"/>
  <c r="BN646" i="5"/>
  <c r="BO646" i="5"/>
  <c r="BP646" i="5"/>
  <c r="BQ646" i="5"/>
  <c r="BR646" i="5"/>
  <c r="BS646" i="5"/>
  <c r="BT646" i="5"/>
  <c r="BU646" i="5"/>
  <c r="BV646" i="5"/>
  <c r="BW646" i="5"/>
  <c r="BX646" i="5"/>
  <c r="BY646" i="5"/>
  <c r="BZ646" i="5"/>
  <c r="CA646" i="5"/>
  <c r="CF646" i="5"/>
  <c r="CJ646" i="5"/>
  <c r="CL646" i="5"/>
  <c r="Y647" i="5"/>
  <c r="AR647" i="5"/>
  <c r="Z647" i="5"/>
  <c r="AS647" i="5"/>
  <c r="AA647" i="5"/>
  <c r="AT647" i="5"/>
  <c r="AB647" i="5"/>
  <c r="AU647" i="5"/>
  <c r="AC647" i="5"/>
  <c r="AV647" i="5"/>
  <c r="AD647" i="5"/>
  <c r="AW647" i="5"/>
  <c r="AE647" i="5"/>
  <c r="AX647" i="5"/>
  <c r="AF647" i="5"/>
  <c r="AY647" i="5"/>
  <c r="AG647" i="5"/>
  <c r="AZ647" i="5"/>
  <c r="AH647" i="5"/>
  <c r="BA647" i="5"/>
  <c r="AI647" i="5"/>
  <c r="BB647" i="5"/>
  <c r="AJ647" i="5"/>
  <c r="BC647" i="5"/>
  <c r="AK647" i="5"/>
  <c r="BD647" i="5"/>
  <c r="AL647" i="5"/>
  <c r="BE647" i="5"/>
  <c r="BF647" i="5"/>
  <c r="BG647" i="5"/>
  <c r="CI647" i="5"/>
  <c r="BN647" i="5"/>
  <c r="BO647" i="5"/>
  <c r="BP647" i="5"/>
  <c r="BQ647" i="5"/>
  <c r="BR647" i="5"/>
  <c r="BS647" i="5"/>
  <c r="BT647" i="5"/>
  <c r="BU647" i="5"/>
  <c r="BV647" i="5"/>
  <c r="BW647" i="5"/>
  <c r="BX647" i="5"/>
  <c r="BY647" i="5"/>
  <c r="BZ647" i="5"/>
  <c r="CA647" i="5"/>
  <c r="CF647" i="5"/>
  <c r="CJ647" i="5"/>
  <c r="CL647" i="5"/>
  <c r="Y648" i="5"/>
  <c r="AR648" i="5"/>
  <c r="Z648" i="5"/>
  <c r="AS648" i="5"/>
  <c r="AA648" i="5"/>
  <c r="AT648" i="5"/>
  <c r="AB648" i="5"/>
  <c r="AU648" i="5"/>
  <c r="AC648" i="5"/>
  <c r="AV648" i="5"/>
  <c r="AD648" i="5"/>
  <c r="AW648" i="5"/>
  <c r="AE648" i="5"/>
  <c r="AX648" i="5"/>
  <c r="AF648" i="5"/>
  <c r="AY648" i="5"/>
  <c r="AG648" i="5"/>
  <c r="AZ648" i="5"/>
  <c r="AH648" i="5"/>
  <c r="BA648" i="5"/>
  <c r="AI648" i="5"/>
  <c r="BB648" i="5"/>
  <c r="AJ648" i="5"/>
  <c r="BC648" i="5"/>
  <c r="AK648" i="5"/>
  <c r="BD648" i="5"/>
  <c r="AL648" i="5"/>
  <c r="BE648" i="5"/>
  <c r="BF648" i="5"/>
  <c r="BG648" i="5"/>
  <c r="CI648" i="5"/>
  <c r="BN648" i="5"/>
  <c r="BO648" i="5"/>
  <c r="BP648" i="5"/>
  <c r="BQ648" i="5"/>
  <c r="BR648" i="5"/>
  <c r="BS648" i="5"/>
  <c r="BT648" i="5"/>
  <c r="BU648" i="5"/>
  <c r="BV648" i="5"/>
  <c r="BW648" i="5"/>
  <c r="BX648" i="5"/>
  <c r="BY648" i="5"/>
  <c r="BZ648" i="5"/>
  <c r="CA648" i="5"/>
  <c r="CF648" i="5"/>
  <c r="CJ648" i="5"/>
  <c r="CL648" i="5"/>
  <c r="Y649" i="5"/>
  <c r="AR649" i="5"/>
  <c r="Z649" i="5"/>
  <c r="AS649" i="5"/>
  <c r="AA649" i="5"/>
  <c r="AT649" i="5"/>
  <c r="AB649" i="5"/>
  <c r="AU649" i="5"/>
  <c r="AC649" i="5"/>
  <c r="AV649" i="5"/>
  <c r="AD649" i="5"/>
  <c r="AW649" i="5"/>
  <c r="AE649" i="5"/>
  <c r="AX649" i="5"/>
  <c r="AF649" i="5"/>
  <c r="AY649" i="5"/>
  <c r="AG649" i="5"/>
  <c r="AZ649" i="5"/>
  <c r="AH649" i="5"/>
  <c r="BA649" i="5"/>
  <c r="AI649" i="5"/>
  <c r="BB649" i="5"/>
  <c r="AJ649" i="5"/>
  <c r="BC649" i="5"/>
  <c r="AK649" i="5"/>
  <c r="BD649" i="5"/>
  <c r="AL649" i="5"/>
  <c r="BE649" i="5"/>
  <c r="BF649" i="5"/>
  <c r="BG649" i="5"/>
  <c r="CI649" i="5"/>
  <c r="BN649" i="5"/>
  <c r="BO649" i="5"/>
  <c r="BP649" i="5"/>
  <c r="BQ649" i="5"/>
  <c r="BR649" i="5"/>
  <c r="BS649" i="5"/>
  <c r="BT649" i="5"/>
  <c r="BU649" i="5"/>
  <c r="BV649" i="5"/>
  <c r="BW649" i="5"/>
  <c r="BX649" i="5"/>
  <c r="BY649" i="5"/>
  <c r="BZ649" i="5"/>
  <c r="CA649" i="5"/>
  <c r="CF649" i="5"/>
  <c r="CJ649" i="5"/>
  <c r="CL649" i="5"/>
  <c r="Y650" i="5"/>
  <c r="AR650" i="5"/>
  <c r="Z650" i="5"/>
  <c r="AS650" i="5"/>
  <c r="AA650" i="5"/>
  <c r="AT650" i="5"/>
  <c r="AB650" i="5"/>
  <c r="AU650" i="5"/>
  <c r="AC650" i="5"/>
  <c r="AV650" i="5"/>
  <c r="AD650" i="5"/>
  <c r="AW650" i="5"/>
  <c r="AE650" i="5"/>
  <c r="AX650" i="5"/>
  <c r="AF650" i="5"/>
  <c r="AY650" i="5"/>
  <c r="AG650" i="5"/>
  <c r="AZ650" i="5"/>
  <c r="AH650" i="5"/>
  <c r="BA650" i="5"/>
  <c r="AI650" i="5"/>
  <c r="BB650" i="5"/>
  <c r="AJ650" i="5"/>
  <c r="BC650" i="5"/>
  <c r="AK650" i="5"/>
  <c r="BD650" i="5"/>
  <c r="AL650" i="5"/>
  <c r="BE650" i="5"/>
  <c r="BF650" i="5"/>
  <c r="BG650" i="5"/>
  <c r="CI650" i="5"/>
  <c r="BN650" i="5"/>
  <c r="BO650" i="5"/>
  <c r="BP650" i="5"/>
  <c r="BQ650" i="5"/>
  <c r="BR650" i="5"/>
  <c r="BS650" i="5"/>
  <c r="BT650" i="5"/>
  <c r="BU650" i="5"/>
  <c r="BV650" i="5"/>
  <c r="BW650" i="5"/>
  <c r="BX650" i="5"/>
  <c r="BY650" i="5"/>
  <c r="BZ650" i="5"/>
  <c r="CA650" i="5"/>
  <c r="CF650" i="5"/>
  <c r="CJ650" i="5"/>
  <c r="CL650" i="5"/>
  <c r="Y651" i="5"/>
  <c r="AR651" i="5"/>
  <c r="Z651" i="5"/>
  <c r="AS651" i="5"/>
  <c r="AA651" i="5"/>
  <c r="AT651" i="5"/>
  <c r="AB651" i="5"/>
  <c r="AU651" i="5"/>
  <c r="AC651" i="5"/>
  <c r="AV651" i="5"/>
  <c r="AD651" i="5"/>
  <c r="AW651" i="5"/>
  <c r="AE651" i="5"/>
  <c r="AX651" i="5"/>
  <c r="AF651" i="5"/>
  <c r="AY651" i="5"/>
  <c r="AG651" i="5"/>
  <c r="AZ651" i="5"/>
  <c r="AH651" i="5"/>
  <c r="BA651" i="5"/>
  <c r="AI651" i="5"/>
  <c r="BB651" i="5"/>
  <c r="AJ651" i="5"/>
  <c r="BC651" i="5"/>
  <c r="AK651" i="5"/>
  <c r="BD651" i="5"/>
  <c r="AL651" i="5"/>
  <c r="BE651" i="5"/>
  <c r="BF651" i="5"/>
  <c r="BG651" i="5"/>
  <c r="CI651" i="5"/>
  <c r="BN651" i="5"/>
  <c r="BO651" i="5"/>
  <c r="BP651" i="5"/>
  <c r="BQ651" i="5"/>
  <c r="BR651" i="5"/>
  <c r="BS651" i="5"/>
  <c r="BT651" i="5"/>
  <c r="BU651" i="5"/>
  <c r="BV651" i="5"/>
  <c r="BW651" i="5"/>
  <c r="BX651" i="5"/>
  <c r="BY651" i="5"/>
  <c r="BZ651" i="5"/>
  <c r="CA651" i="5"/>
  <c r="CF651" i="5"/>
  <c r="CJ651" i="5"/>
  <c r="CL651" i="5"/>
  <c r="Y652" i="5"/>
  <c r="AR652" i="5"/>
  <c r="Z652" i="5"/>
  <c r="AS652" i="5"/>
  <c r="AA652" i="5"/>
  <c r="AT652" i="5"/>
  <c r="AB652" i="5"/>
  <c r="AU652" i="5"/>
  <c r="AC652" i="5"/>
  <c r="AV652" i="5"/>
  <c r="AD652" i="5"/>
  <c r="AW652" i="5"/>
  <c r="AE652" i="5"/>
  <c r="AX652" i="5"/>
  <c r="AF652" i="5"/>
  <c r="AY652" i="5"/>
  <c r="AG652" i="5"/>
  <c r="AZ652" i="5"/>
  <c r="AH652" i="5"/>
  <c r="BA652" i="5"/>
  <c r="AI652" i="5"/>
  <c r="BB652" i="5"/>
  <c r="AJ652" i="5"/>
  <c r="BC652" i="5"/>
  <c r="AK652" i="5"/>
  <c r="BD652" i="5"/>
  <c r="AL652" i="5"/>
  <c r="BE652" i="5"/>
  <c r="BF652" i="5"/>
  <c r="BG652" i="5"/>
  <c r="CI652" i="5"/>
  <c r="BN652" i="5"/>
  <c r="BO652" i="5"/>
  <c r="BP652" i="5"/>
  <c r="BQ652" i="5"/>
  <c r="BR652" i="5"/>
  <c r="BS652" i="5"/>
  <c r="BT652" i="5"/>
  <c r="BU652" i="5"/>
  <c r="BV652" i="5"/>
  <c r="BW652" i="5"/>
  <c r="BX652" i="5"/>
  <c r="BY652" i="5"/>
  <c r="BZ652" i="5"/>
  <c r="CA652" i="5"/>
  <c r="CF652" i="5"/>
  <c r="CJ652" i="5"/>
  <c r="CL652" i="5"/>
  <c r="Y653" i="5"/>
  <c r="AR653" i="5"/>
  <c r="Z653" i="5"/>
  <c r="AS653" i="5"/>
  <c r="AA653" i="5"/>
  <c r="AT653" i="5"/>
  <c r="AB653" i="5"/>
  <c r="AU653" i="5"/>
  <c r="AC653" i="5"/>
  <c r="AV653" i="5"/>
  <c r="AD653" i="5"/>
  <c r="AW653" i="5"/>
  <c r="AE653" i="5"/>
  <c r="AX653" i="5"/>
  <c r="AF653" i="5"/>
  <c r="AY653" i="5"/>
  <c r="AG653" i="5"/>
  <c r="AZ653" i="5"/>
  <c r="AH653" i="5"/>
  <c r="BA653" i="5"/>
  <c r="AI653" i="5"/>
  <c r="BB653" i="5"/>
  <c r="AJ653" i="5"/>
  <c r="BC653" i="5"/>
  <c r="AK653" i="5"/>
  <c r="BD653" i="5"/>
  <c r="AL653" i="5"/>
  <c r="BE653" i="5"/>
  <c r="BF653" i="5"/>
  <c r="BG653" i="5"/>
  <c r="CI653" i="5"/>
  <c r="BN653" i="5"/>
  <c r="BO653" i="5"/>
  <c r="BP653" i="5"/>
  <c r="BQ653" i="5"/>
  <c r="BR653" i="5"/>
  <c r="BS653" i="5"/>
  <c r="BT653" i="5"/>
  <c r="BU653" i="5"/>
  <c r="BV653" i="5"/>
  <c r="BW653" i="5"/>
  <c r="BX653" i="5"/>
  <c r="BY653" i="5"/>
  <c r="BZ653" i="5"/>
  <c r="CA653" i="5"/>
  <c r="CF653" i="5"/>
  <c r="CJ653" i="5"/>
  <c r="CL653" i="5"/>
  <c r="Y654" i="5"/>
  <c r="AR654" i="5"/>
  <c r="Z654" i="5"/>
  <c r="AS654" i="5"/>
  <c r="AA654" i="5"/>
  <c r="AT654" i="5"/>
  <c r="AB654" i="5"/>
  <c r="AU654" i="5"/>
  <c r="AC654" i="5"/>
  <c r="AV654" i="5"/>
  <c r="AD654" i="5"/>
  <c r="AW654" i="5"/>
  <c r="AE654" i="5"/>
  <c r="AX654" i="5"/>
  <c r="AF654" i="5"/>
  <c r="AY654" i="5"/>
  <c r="AG654" i="5"/>
  <c r="AZ654" i="5"/>
  <c r="AH654" i="5"/>
  <c r="BA654" i="5"/>
  <c r="AI654" i="5"/>
  <c r="BB654" i="5"/>
  <c r="AJ654" i="5"/>
  <c r="BC654" i="5"/>
  <c r="AK654" i="5"/>
  <c r="BD654" i="5"/>
  <c r="AL654" i="5"/>
  <c r="BE654" i="5"/>
  <c r="BF654" i="5"/>
  <c r="BG654" i="5"/>
  <c r="CI654" i="5"/>
  <c r="BN654" i="5"/>
  <c r="BO654" i="5"/>
  <c r="BP654" i="5"/>
  <c r="BQ654" i="5"/>
  <c r="BR654" i="5"/>
  <c r="BS654" i="5"/>
  <c r="BT654" i="5"/>
  <c r="BU654" i="5"/>
  <c r="BV654" i="5"/>
  <c r="BW654" i="5"/>
  <c r="BX654" i="5"/>
  <c r="BY654" i="5"/>
  <c r="BZ654" i="5"/>
  <c r="CA654" i="5"/>
  <c r="CF654" i="5"/>
  <c r="CJ654" i="5"/>
  <c r="CL654" i="5"/>
  <c r="Y655" i="5"/>
  <c r="AR655" i="5"/>
  <c r="Z655" i="5"/>
  <c r="AS655" i="5"/>
  <c r="AA655" i="5"/>
  <c r="AT655" i="5"/>
  <c r="AB655" i="5"/>
  <c r="AU655" i="5"/>
  <c r="AC655" i="5"/>
  <c r="AV655" i="5"/>
  <c r="AD655" i="5"/>
  <c r="AW655" i="5"/>
  <c r="AE655" i="5"/>
  <c r="AX655" i="5"/>
  <c r="AF655" i="5"/>
  <c r="AY655" i="5"/>
  <c r="AG655" i="5"/>
  <c r="AZ655" i="5"/>
  <c r="AH655" i="5"/>
  <c r="BA655" i="5"/>
  <c r="AI655" i="5"/>
  <c r="BB655" i="5"/>
  <c r="AJ655" i="5"/>
  <c r="BC655" i="5"/>
  <c r="AK655" i="5"/>
  <c r="BD655" i="5"/>
  <c r="AL655" i="5"/>
  <c r="BE655" i="5"/>
  <c r="BF655" i="5"/>
  <c r="BG655" i="5"/>
  <c r="CI655" i="5"/>
  <c r="BN655" i="5"/>
  <c r="BO655" i="5"/>
  <c r="BP655" i="5"/>
  <c r="BQ655" i="5"/>
  <c r="BR655" i="5"/>
  <c r="BS655" i="5"/>
  <c r="BT655" i="5"/>
  <c r="BU655" i="5"/>
  <c r="BV655" i="5"/>
  <c r="BW655" i="5"/>
  <c r="BX655" i="5"/>
  <c r="BY655" i="5"/>
  <c r="BZ655" i="5"/>
  <c r="CA655" i="5"/>
  <c r="CF655" i="5"/>
  <c r="CJ655" i="5"/>
  <c r="CL655" i="5"/>
  <c r="Y656" i="5"/>
  <c r="AR656" i="5"/>
  <c r="Z656" i="5"/>
  <c r="AS656" i="5"/>
  <c r="AA656" i="5"/>
  <c r="AT656" i="5"/>
  <c r="AB656" i="5"/>
  <c r="AU656" i="5"/>
  <c r="AC656" i="5"/>
  <c r="AV656" i="5"/>
  <c r="AD656" i="5"/>
  <c r="AW656" i="5"/>
  <c r="AE656" i="5"/>
  <c r="AX656" i="5"/>
  <c r="AF656" i="5"/>
  <c r="AY656" i="5"/>
  <c r="AG656" i="5"/>
  <c r="AZ656" i="5"/>
  <c r="AH656" i="5"/>
  <c r="BA656" i="5"/>
  <c r="AI656" i="5"/>
  <c r="BB656" i="5"/>
  <c r="AJ656" i="5"/>
  <c r="BC656" i="5"/>
  <c r="AK656" i="5"/>
  <c r="BD656" i="5"/>
  <c r="AL656" i="5"/>
  <c r="BE656" i="5"/>
  <c r="BF656" i="5"/>
  <c r="BG656" i="5"/>
  <c r="CI656" i="5"/>
  <c r="BN656" i="5"/>
  <c r="BO656" i="5"/>
  <c r="BP656" i="5"/>
  <c r="BQ656" i="5"/>
  <c r="BR656" i="5"/>
  <c r="BS656" i="5"/>
  <c r="BT656" i="5"/>
  <c r="BU656" i="5"/>
  <c r="BV656" i="5"/>
  <c r="BW656" i="5"/>
  <c r="BX656" i="5"/>
  <c r="BY656" i="5"/>
  <c r="BZ656" i="5"/>
  <c r="CA656" i="5"/>
  <c r="CF656" i="5"/>
  <c r="CJ656" i="5"/>
  <c r="CL656" i="5"/>
  <c r="Y657" i="5"/>
  <c r="AR657" i="5"/>
  <c r="Z657" i="5"/>
  <c r="AS657" i="5"/>
  <c r="AA657" i="5"/>
  <c r="AT657" i="5"/>
  <c r="AB657" i="5"/>
  <c r="AU657" i="5"/>
  <c r="AC657" i="5"/>
  <c r="AV657" i="5"/>
  <c r="AD657" i="5"/>
  <c r="AW657" i="5"/>
  <c r="AE657" i="5"/>
  <c r="AX657" i="5"/>
  <c r="AF657" i="5"/>
  <c r="AY657" i="5"/>
  <c r="AG657" i="5"/>
  <c r="AZ657" i="5"/>
  <c r="AH657" i="5"/>
  <c r="BA657" i="5"/>
  <c r="AI657" i="5"/>
  <c r="BB657" i="5"/>
  <c r="AJ657" i="5"/>
  <c r="BC657" i="5"/>
  <c r="AK657" i="5"/>
  <c r="BD657" i="5"/>
  <c r="AL657" i="5"/>
  <c r="BE657" i="5"/>
  <c r="BF657" i="5"/>
  <c r="BG657" i="5"/>
  <c r="CI657" i="5"/>
  <c r="BN657" i="5"/>
  <c r="BO657" i="5"/>
  <c r="BP657" i="5"/>
  <c r="BQ657" i="5"/>
  <c r="BR657" i="5"/>
  <c r="BS657" i="5"/>
  <c r="BT657" i="5"/>
  <c r="BU657" i="5"/>
  <c r="BV657" i="5"/>
  <c r="BW657" i="5"/>
  <c r="BX657" i="5"/>
  <c r="BY657" i="5"/>
  <c r="BZ657" i="5"/>
  <c r="CA657" i="5"/>
  <c r="CF657" i="5"/>
  <c r="CJ657" i="5"/>
  <c r="CL657" i="5"/>
  <c r="Y658" i="5"/>
  <c r="AR658" i="5"/>
  <c r="Z658" i="5"/>
  <c r="AS658" i="5"/>
  <c r="AA658" i="5"/>
  <c r="AT658" i="5"/>
  <c r="AB658" i="5"/>
  <c r="AU658" i="5"/>
  <c r="AC658" i="5"/>
  <c r="AV658" i="5"/>
  <c r="AD658" i="5"/>
  <c r="AW658" i="5"/>
  <c r="AE658" i="5"/>
  <c r="AX658" i="5"/>
  <c r="AF658" i="5"/>
  <c r="AY658" i="5"/>
  <c r="AG658" i="5"/>
  <c r="AZ658" i="5"/>
  <c r="AH658" i="5"/>
  <c r="BA658" i="5"/>
  <c r="AI658" i="5"/>
  <c r="BB658" i="5"/>
  <c r="AJ658" i="5"/>
  <c r="BC658" i="5"/>
  <c r="AK658" i="5"/>
  <c r="BD658" i="5"/>
  <c r="AL658" i="5"/>
  <c r="BE658" i="5"/>
  <c r="BF658" i="5"/>
  <c r="BG658" i="5"/>
  <c r="CI658" i="5"/>
  <c r="BN658" i="5"/>
  <c r="BO658" i="5"/>
  <c r="BP658" i="5"/>
  <c r="BQ658" i="5"/>
  <c r="BR658" i="5"/>
  <c r="BS658" i="5"/>
  <c r="BT658" i="5"/>
  <c r="BU658" i="5"/>
  <c r="BV658" i="5"/>
  <c r="BW658" i="5"/>
  <c r="BX658" i="5"/>
  <c r="BY658" i="5"/>
  <c r="BZ658" i="5"/>
  <c r="CA658" i="5"/>
  <c r="CF658" i="5"/>
  <c r="CJ658" i="5"/>
  <c r="CL658" i="5"/>
  <c r="Y659" i="5"/>
  <c r="AR659" i="5"/>
  <c r="Z659" i="5"/>
  <c r="AS659" i="5"/>
  <c r="AA659" i="5"/>
  <c r="AT659" i="5"/>
  <c r="AB659" i="5"/>
  <c r="AU659" i="5"/>
  <c r="AC659" i="5"/>
  <c r="AV659" i="5"/>
  <c r="AD659" i="5"/>
  <c r="AW659" i="5"/>
  <c r="AE659" i="5"/>
  <c r="AX659" i="5"/>
  <c r="AF659" i="5"/>
  <c r="AY659" i="5"/>
  <c r="AG659" i="5"/>
  <c r="AZ659" i="5"/>
  <c r="AH659" i="5"/>
  <c r="BA659" i="5"/>
  <c r="AI659" i="5"/>
  <c r="BB659" i="5"/>
  <c r="AJ659" i="5"/>
  <c r="BC659" i="5"/>
  <c r="AK659" i="5"/>
  <c r="BD659" i="5"/>
  <c r="AL659" i="5"/>
  <c r="BE659" i="5"/>
  <c r="BF659" i="5"/>
  <c r="BG659" i="5"/>
  <c r="CI659" i="5"/>
  <c r="BN659" i="5"/>
  <c r="BO659" i="5"/>
  <c r="BP659" i="5"/>
  <c r="BQ659" i="5"/>
  <c r="BR659" i="5"/>
  <c r="BS659" i="5"/>
  <c r="BT659" i="5"/>
  <c r="BU659" i="5"/>
  <c r="BV659" i="5"/>
  <c r="BW659" i="5"/>
  <c r="BX659" i="5"/>
  <c r="BY659" i="5"/>
  <c r="BZ659" i="5"/>
  <c r="CA659" i="5"/>
  <c r="CF659" i="5"/>
  <c r="CJ659" i="5"/>
  <c r="CL659" i="5"/>
  <c r="Y660" i="5"/>
  <c r="AR660" i="5"/>
  <c r="Z660" i="5"/>
  <c r="AS660" i="5"/>
  <c r="AA660" i="5"/>
  <c r="AT660" i="5"/>
  <c r="AB660" i="5"/>
  <c r="AU660" i="5"/>
  <c r="AC660" i="5"/>
  <c r="AV660" i="5"/>
  <c r="AD660" i="5"/>
  <c r="AW660" i="5"/>
  <c r="AE660" i="5"/>
  <c r="AX660" i="5"/>
  <c r="AF660" i="5"/>
  <c r="AY660" i="5"/>
  <c r="AG660" i="5"/>
  <c r="AZ660" i="5"/>
  <c r="AH660" i="5"/>
  <c r="BA660" i="5"/>
  <c r="AI660" i="5"/>
  <c r="BB660" i="5"/>
  <c r="AJ660" i="5"/>
  <c r="BC660" i="5"/>
  <c r="AK660" i="5"/>
  <c r="BD660" i="5"/>
  <c r="AL660" i="5"/>
  <c r="BE660" i="5"/>
  <c r="BF660" i="5"/>
  <c r="BG660" i="5"/>
  <c r="CI660" i="5"/>
  <c r="BN660" i="5"/>
  <c r="BO660" i="5"/>
  <c r="BP660" i="5"/>
  <c r="BQ660" i="5"/>
  <c r="BR660" i="5"/>
  <c r="BS660" i="5"/>
  <c r="BT660" i="5"/>
  <c r="BU660" i="5"/>
  <c r="BV660" i="5"/>
  <c r="BW660" i="5"/>
  <c r="BX660" i="5"/>
  <c r="BY660" i="5"/>
  <c r="BZ660" i="5"/>
  <c r="CA660" i="5"/>
  <c r="CF660" i="5"/>
  <c r="CJ660" i="5"/>
  <c r="CL660" i="5"/>
  <c r="Y661" i="5"/>
  <c r="AR661" i="5"/>
  <c r="Z661" i="5"/>
  <c r="AS661" i="5"/>
  <c r="AA661" i="5"/>
  <c r="AT661" i="5"/>
  <c r="AB661" i="5"/>
  <c r="AU661" i="5"/>
  <c r="AC661" i="5"/>
  <c r="AV661" i="5"/>
  <c r="AD661" i="5"/>
  <c r="AW661" i="5"/>
  <c r="AE661" i="5"/>
  <c r="AX661" i="5"/>
  <c r="AF661" i="5"/>
  <c r="AY661" i="5"/>
  <c r="AG661" i="5"/>
  <c r="AZ661" i="5"/>
  <c r="AH661" i="5"/>
  <c r="BA661" i="5"/>
  <c r="AI661" i="5"/>
  <c r="BB661" i="5"/>
  <c r="AJ661" i="5"/>
  <c r="BC661" i="5"/>
  <c r="AK661" i="5"/>
  <c r="BD661" i="5"/>
  <c r="AL661" i="5"/>
  <c r="BE661" i="5"/>
  <c r="BF661" i="5"/>
  <c r="BG661" i="5"/>
  <c r="CI661" i="5"/>
  <c r="BN661" i="5"/>
  <c r="BO661" i="5"/>
  <c r="BP661" i="5"/>
  <c r="BQ661" i="5"/>
  <c r="BR661" i="5"/>
  <c r="BS661" i="5"/>
  <c r="BT661" i="5"/>
  <c r="BU661" i="5"/>
  <c r="BV661" i="5"/>
  <c r="BW661" i="5"/>
  <c r="BX661" i="5"/>
  <c r="BY661" i="5"/>
  <c r="BZ661" i="5"/>
  <c r="CA661" i="5"/>
  <c r="CF661" i="5"/>
  <c r="CJ661" i="5"/>
  <c r="CL661" i="5"/>
  <c r="Y662" i="5"/>
  <c r="AR662" i="5"/>
  <c r="Z662" i="5"/>
  <c r="AS662" i="5"/>
  <c r="AA662" i="5"/>
  <c r="AT662" i="5"/>
  <c r="AB662" i="5"/>
  <c r="AU662" i="5"/>
  <c r="AC662" i="5"/>
  <c r="AV662" i="5"/>
  <c r="AD662" i="5"/>
  <c r="AW662" i="5"/>
  <c r="AE662" i="5"/>
  <c r="AX662" i="5"/>
  <c r="AF662" i="5"/>
  <c r="AY662" i="5"/>
  <c r="AG662" i="5"/>
  <c r="AZ662" i="5"/>
  <c r="AH662" i="5"/>
  <c r="BA662" i="5"/>
  <c r="AI662" i="5"/>
  <c r="BB662" i="5"/>
  <c r="AJ662" i="5"/>
  <c r="BC662" i="5"/>
  <c r="AK662" i="5"/>
  <c r="BD662" i="5"/>
  <c r="AL662" i="5"/>
  <c r="BE662" i="5"/>
  <c r="BF662" i="5"/>
  <c r="BG662" i="5"/>
  <c r="CI662" i="5"/>
  <c r="BN662" i="5"/>
  <c r="BO662" i="5"/>
  <c r="BP662" i="5"/>
  <c r="BQ662" i="5"/>
  <c r="BR662" i="5"/>
  <c r="BS662" i="5"/>
  <c r="BT662" i="5"/>
  <c r="BU662" i="5"/>
  <c r="BV662" i="5"/>
  <c r="BW662" i="5"/>
  <c r="BX662" i="5"/>
  <c r="BY662" i="5"/>
  <c r="BZ662" i="5"/>
  <c r="CA662" i="5"/>
  <c r="CF662" i="5"/>
  <c r="CJ662" i="5"/>
  <c r="CL662" i="5"/>
  <c r="Y663" i="5"/>
  <c r="AR663" i="5"/>
  <c r="Z663" i="5"/>
  <c r="AS663" i="5"/>
  <c r="AA663" i="5"/>
  <c r="AT663" i="5"/>
  <c r="AB663" i="5"/>
  <c r="AU663" i="5"/>
  <c r="AC663" i="5"/>
  <c r="AV663" i="5"/>
  <c r="AD663" i="5"/>
  <c r="AW663" i="5"/>
  <c r="AE663" i="5"/>
  <c r="AX663" i="5"/>
  <c r="AF663" i="5"/>
  <c r="AY663" i="5"/>
  <c r="AG663" i="5"/>
  <c r="AZ663" i="5"/>
  <c r="AH663" i="5"/>
  <c r="BA663" i="5"/>
  <c r="AI663" i="5"/>
  <c r="BB663" i="5"/>
  <c r="AJ663" i="5"/>
  <c r="BC663" i="5"/>
  <c r="AK663" i="5"/>
  <c r="BD663" i="5"/>
  <c r="AL663" i="5"/>
  <c r="BE663" i="5"/>
  <c r="BF663" i="5"/>
  <c r="BG663" i="5"/>
  <c r="CI663" i="5"/>
  <c r="BN663" i="5"/>
  <c r="BO663" i="5"/>
  <c r="BP663" i="5"/>
  <c r="BQ663" i="5"/>
  <c r="BR663" i="5"/>
  <c r="BS663" i="5"/>
  <c r="BT663" i="5"/>
  <c r="BU663" i="5"/>
  <c r="BV663" i="5"/>
  <c r="BW663" i="5"/>
  <c r="BX663" i="5"/>
  <c r="BY663" i="5"/>
  <c r="BZ663" i="5"/>
  <c r="CA663" i="5"/>
  <c r="CF663" i="5"/>
  <c r="CJ663" i="5"/>
  <c r="CL663" i="5"/>
  <c r="Y664" i="5"/>
  <c r="AR664" i="5"/>
  <c r="Z664" i="5"/>
  <c r="AS664" i="5"/>
  <c r="AA664" i="5"/>
  <c r="AT664" i="5"/>
  <c r="AB664" i="5"/>
  <c r="AU664" i="5"/>
  <c r="AC664" i="5"/>
  <c r="AV664" i="5"/>
  <c r="AD664" i="5"/>
  <c r="AW664" i="5"/>
  <c r="AE664" i="5"/>
  <c r="AX664" i="5"/>
  <c r="AF664" i="5"/>
  <c r="AY664" i="5"/>
  <c r="AG664" i="5"/>
  <c r="AZ664" i="5"/>
  <c r="AH664" i="5"/>
  <c r="BA664" i="5"/>
  <c r="AI664" i="5"/>
  <c r="BB664" i="5"/>
  <c r="AJ664" i="5"/>
  <c r="BC664" i="5"/>
  <c r="AK664" i="5"/>
  <c r="BD664" i="5"/>
  <c r="AL664" i="5"/>
  <c r="BE664" i="5"/>
  <c r="BF664" i="5"/>
  <c r="BG664" i="5"/>
  <c r="CI664" i="5"/>
  <c r="BN664" i="5"/>
  <c r="BO664" i="5"/>
  <c r="BP664" i="5"/>
  <c r="BQ664" i="5"/>
  <c r="BR664" i="5"/>
  <c r="BS664" i="5"/>
  <c r="BT664" i="5"/>
  <c r="BU664" i="5"/>
  <c r="BV664" i="5"/>
  <c r="BW664" i="5"/>
  <c r="BX664" i="5"/>
  <c r="BY664" i="5"/>
  <c r="BZ664" i="5"/>
  <c r="CA664" i="5"/>
  <c r="CF664" i="5"/>
  <c r="CJ664" i="5"/>
  <c r="CL664" i="5"/>
  <c r="Y665" i="5"/>
  <c r="AR665" i="5"/>
  <c r="Z665" i="5"/>
  <c r="AS665" i="5"/>
  <c r="AA665" i="5"/>
  <c r="AT665" i="5"/>
  <c r="AB665" i="5"/>
  <c r="AU665" i="5"/>
  <c r="AC665" i="5"/>
  <c r="AV665" i="5"/>
  <c r="AD665" i="5"/>
  <c r="AW665" i="5"/>
  <c r="AE665" i="5"/>
  <c r="AX665" i="5"/>
  <c r="AF665" i="5"/>
  <c r="AY665" i="5"/>
  <c r="AG665" i="5"/>
  <c r="AZ665" i="5"/>
  <c r="AH665" i="5"/>
  <c r="BA665" i="5"/>
  <c r="AI665" i="5"/>
  <c r="BB665" i="5"/>
  <c r="AJ665" i="5"/>
  <c r="BC665" i="5"/>
  <c r="AK665" i="5"/>
  <c r="BD665" i="5"/>
  <c r="AL665" i="5"/>
  <c r="BE665" i="5"/>
  <c r="BF665" i="5"/>
  <c r="BG665" i="5"/>
  <c r="CI665" i="5"/>
  <c r="BN665" i="5"/>
  <c r="BO665" i="5"/>
  <c r="BP665" i="5"/>
  <c r="BQ665" i="5"/>
  <c r="BR665" i="5"/>
  <c r="BS665" i="5"/>
  <c r="BT665" i="5"/>
  <c r="BU665" i="5"/>
  <c r="BV665" i="5"/>
  <c r="BW665" i="5"/>
  <c r="BX665" i="5"/>
  <c r="BY665" i="5"/>
  <c r="BZ665" i="5"/>
  <c r="CA665" i="5"/>
  <c r="CF665" i="5"/>
  <c r="CJ665" i="5"/>
  <c r="CL665" i="5"/>
  <c r="Y666" i="5"/>
  <c r="AR666" i="5"/>
  <c r="Z666" i="5"/>
  <c r="AS666" i="5"/>
  <c r="AA666" i="5"/>
  <c r="AT666" i="5"/>
  <c r="AB666" i="5"/>
  <c r="AU666" i="5"/>
  <c r="AC666" i="5"/>
  <c r="AV666" i="5"/>
  <c r="AD666" i="5"/>
  <c r="AW666" i="5"/>
  <c r="AE666" i="5"/>
  <c r="AX666" i="5"/>
  <c r="AF666" i="5"/>
  <c r="AY666" i="5"/>
  <c r="AG666" i="5"/>
  <c r="AZ666" i="5"/>
  <c r="AH666" i="5"/>
  <c r="BA666" i="5"/>
  <c r="AI666" i="5"/>
  <c r="BB666" i="5"/>
  <c r="AJ666" i="5"/>
  <c r="BC666" i="5"/>
  <c r="AK666" i="5"/>
  <c r="BD666" i="5"/>
  <c r="AL666" i="5"/>
  <c r="BE666" i="5"/>
  <c r="BF666" i="5"/>
  <c r="BG666" i="5"/>
  <c r="CI666" i="5"/>
  <c r="BN666" i="5"/>
  <c r="BO666" i="5"/>
  <c r="BP666" i="5"/>
  <c r="BQ666" i="5"/>
  <c r="BR666" i="5"/>
  <c r="BS666" i="5"/>
  <c r="BT666" i="5"/>
  <c r="BU666" i="5"/>
  <c r="BV666" i="5"/>
  <c r="BW666" i="5"/>
  <c r="BX666" i="5"/>
  <c r="BY666" i="5"/>
  <c r="BZ666" i="5"/>
  <c r="CA666" i="5"/>
  <c r="CF666" i="5"/>
  <c r="CJ666" i="5"/>
  <c r="CL666" i="5"/>
  <c r="Y667" i="5"/>
  <c r="AR667" i="5"/>
  <c r="Z667" i="5"/>
  <c r="AS667" i="5"/>
  <c r="AA667" i="5"/>
  <c r="AT667" i="5"/>
  <c r="AB667" i="5"/>
  <c r="AU667" i="5"/>
  <c r="AC667" i="5"/>
  <c r="AV667" i="5"/>
  <c r="AD667" i="5"/>
  <c r="AW667" i="5"/>
  <c r="AE667" i="5"/>
  <c r="AX667" i="5"/>
  <c r="AF667" i="5"/>
  <c r="AY667" i="5"/>
  <c r="AG667" i="5"/>
  <c r="AZ667" i="5"/>
  <c r="AH667" i="5"/>
  <c r="BA667" i="5"/>
  <c r="AI667" i="5"/>
  <c r="BB667" i="5"/>
  <c r="AJ667" i="5"/>
  <c r="BC667" i="5"/>
  <c r="AK667" i="5"/>
  <c r="BD667" i="5"/>
  <c r="AL667" i="5"/>
  <c r="BE667" i="5"/>
  <c r="BF667" i="5"/>
  <c r="BG667" i="5"/>
  <c r="CI667" i="5"/>
  <c r="BN667" i="5"/>
  <c r="BO667" i="5"/>
  <c r="BP667" i="5"/>
  <c r="BQ667" i="5"/>
  <c r="BR667" i="5"/>
  <c r="BS667" i="5"/>
  <c r="BT667" i="5"/>
  <c r="BU667" i="5"/>
  <c r="BV667" i="5"/>
  <c r="BW667" i="5"/>
  <c r="BX667" i="5"/>
  <c r="BY667" i="5"/>
  <c r="BZ667" i="5"/>
  <c r="CA667" i="5"/>
  <c r="CF667" i="5"/>
  <c r="CJ667" i="5"/>
  <c r="CL667" i="5"/>
  <c r="Y668" i="5"/>
  <c r="AR668" i="5"/>
  <c r="Z668" i="5"/>
  <c r="AS668" i="5"/>
  <c r="AA668" i="5"/>
  <c r="AT668" i="5"/>
  <c r="AB668" i="5"/>
  <c r="AU668" i="5"/>
  <c r="AC668" i="5"/>
  <c r="AV668" i="5"/>
  <c r="AD668" i="5"/>
  <c r="AW668" i="5"/>
  <c r="AE668" i="5"/>
  <c r="AX668" i="5"/>
  <c r="AF668" i="5"/>
  <c r="AY668" i="5"/>
  <c r="AG668" i="5"/>
  <c r="AZ668" i="5"/>
  <c r="AH668" i="5"/>
  <c r="BA668" i="5"/>
  <c r="AI668" i="5"/>
  <c r="BB668" i="5"/>
  <c r="AJ668" i="5"/>
  <c r="BC668" i="5"/>
  <c r="AK668" i="5"/>
  <c r="BD668" i="5"/>
  <c r="AL668" i="5"/>
  <c r="BE668" i="5"/>
  <c r="BF668" i="5"/>
  <c r="BG668" i="5"/>
  <c r="CI668" i="5"/>
  <c r="BN668" i="5"/>
  <c r="BO668" i="5"/>
  <c r="BP668" i="5"/>
  <c r="BQ668" i="5"/>
  <c r="BR668" i="5"/>
  <c r="BS668" i="5"/>
  <c r="BT668" i="5"/>
  <c r="BU668" i="5"/>
  <c r="BV668" i="5"/>
  <c r="BW668" i="5"/>
  <c r="BX668" i="5"/>
  <c r="BY668" i="5"/>
  <c r="BZ668" i="5"/>
  <c r="CA668" i="5"/>
  <c r="CF668" i="5"/>
  <c r="CJ668" i="5"/>
  <c r="CL668" i="5"/>
  <c r="Y669" i="5"/>
  <c r="AR669" i="5"/>
  <c r="Z669" i="5"/>
  <c r="AS669" i="5"/>
  <c r="AA669" i="5"/>
  <c r="AT669" i="5"/>
  <c r="AB669" i="5"/>
  <c r="AU669" i="5"/>
  <c r="AC669" i="5"/>
  <c r="AV669" i="5"/>
  <c r="AD669" i="5"/>
  <c r="AW669" i="5"/>
  <c r="AE669" i="5"/>
  <c r="AX669" i="5"/>
  <c r="AF669" i="5"/>
  <c r="AY669" i="5"/>
  <c r="AG669" i="5"/>
  <c r="AZ669" i="5"/>
  <c r="AH669" i="5"/>
  <c r="BA669" i="5"/>
  <c r="AI669" i="5"/>
  <c r="BB669" i="5"/>
  <c r="AJ669" i="5"/>
  <c r="BC669" i="5"/>
  <c r="AK669" i="5"/>
  <c r="BD669" i="5"/>
  <c r="AL669" i="5"/>
  <c r="BE669" i="5"/>
  <c r="BF669" i="5"/>
  <c r="BG669" i="5"/>
  <c r="CI669" i="5"/>
  <c r="BN669" i="5"/>
  <c r="BO669" i="5"/>
  <c r="BP669" i="5"/>
  <c r="BQ669" i="5"/>
  <c r="BR669" i="5"/>
  <c r="BS669" i="5"/>
  <c r="BT669" i="5"/>
  <c r="BU669" i="5"/>
  <c r="BV669" i="5"/>
  <c r="BW669" i="5"/>
  <c r="BX669" i="5"/>
  <c r="BY669" i="5"/>
  <c r="BZ669" i="5"/>
  <c r="CA669" i="5"/>
  <c r="CF669" i="5"/>
  <c r="CJ669" i="5"/>
  <c r="CL669" i="5"/>
  <c r="Y670" i="5"/>
  <c r="AR670" i="5"/>
  <c r="Z670" i="5"/>
  <c r="AS670" i="5"/>
  <c r="AA670" i="5"/>
  <c r="AT670" i="5"/>
  <c r="AB670" i="5"/>
  <c r="AU670" i="5"/>
  <c r="AC670" i="5"/>
  <c r="AV670" i="5"/>
  <c r="AD670" i="5"/>
  <c r="AW670" i="5"/>
  <c r="AE670" i="5"/>
  <c r="AX670" i="5"/>
  <c r="AF670" i="5"/>
  <c r="AY670" i="5"/>
  <c r="AG670" i="5"/>
  <c r="AZ670" i="5"/>
  <c r="AH670" i="5"/>
  <c r="BA670" i="5"/>
  <c r="AI670" i="5"/>
  <c r="BB670" i="5"/>
  <c r="AJ670" i="5"/>
  <c r="BC670" i="5"/>
  <c r="AK670" i="5"/>
  <c r="BD670" i="5"/>
  <c r="AL670" i="5"/>
  <c r="BE670" i="5"/>
  <c r="BF670" i="5"/>
  <c r="BG670" i="5"/>
  <c r="CI670" i="5"/>
  <c r="BN670" i="5"/>
  <c r="BO670" i="5"/>
  <c r="BP670" i="5"/>
  <c r="BQ670" i="5"/>
  <c r="BR670" i="5"/>
  <c r="BS670" i="5"/>
  <c r="BT670" i="5"/>
  <c r="BU670" i="5"/>
  <c r="BV670" i="5"/>
  <c r="BW670" i="5"/>
  <c r="BX670" i="5"/>
  <c r="BY670" i="5"/>
  <c r="BZ670" i="5"/>
  <c r="CA670" i="5"/>
  <c r="CF670" i="5"/>
  <c r="CJ670" i="5"/>
  <c r="CL670" i="5"/>
  <c r="Y671" i="5"/>
  <c r="AR671" i="5"/>
  <c r="Z671" i="5"/>
  <c r="AS671" i="5"/>
  <c r="AA671" i="5"/>
  <c r="AT671" i="5"/>
  <c r="AB671" i="5"/>
  <c r="AU671" i="5"/>
  <c r="AC671" i="5"/>
  <c r="AV671" i="5"/>
  <c r="AD671" i="5"/>
  <c r="AW671" i="5"/>
  <c r="AE671" i="5"/>
  <c r="AX671" i="5"/>
  <c r="AF671" i="5"/>
  <c r="AY671" i="5"/>
  <c r="AG671" i="5"/>
  <c r="AZ671" i="5"/>
  <c r="AH671" i="5"/>
  <c r="BA671" i="5"/>
  <c r="AI671" i="5"/>
  <c r="BB671" i="5"/>
  <c r="AJ671" i="5"/>
  <c r="BC671" i="5"/>
  <c r="AK671" i="5"/>
  <c r="BD671" i="5"/>
  <c r="AL671" i="5"/>
  <c r="BE671" i="5"/>
  <c r="BF671" i="5"/>
  <c r="BG671" i="5"/>
  <c r="CI671" i="5"/>
  <c r="BN671" i="5"/>
  <c r="BO671" i="5"/>
  <c r="BP671" i="5"/>
  <c r="BQ671" i="5"/>
  <c r="BR671" i="5"/>
  <c r="BS671" i="5"/>
  <c r="BT671" i="5"/>
  <c r="BU671" i="5"/>
  <c r="BV671" i="5"/>
  <c r="BW671" i="5"/>
  <c r="BX671" i="5"/>
  <c r="BY671" i="5"/>
  <c r="BZ671" i="5"/>
  <c r="CA671" i="5"/>
  <c r="CF671" i="5"/>
  <c r="CJ671" i="5"/>
  <c r="CL671" i="5"/>
  <c r="Y672" i="5"/>
  <c r="AR672" i="5"/>
  <c r="Z672" i="5"/>
  <c r="AS672" i="5"/>
  <c r="AA672" i="5"/>
  <c r="AT672" i="5"/>
  <c r="AB672" i="5"/>
  <c r="AU672" i="5"/>
  <c r="AC672" i="5"/>
  <c r="AV672" i="5"/>
  <c r="AD672" i="5"/>
  <c r="AW672" i="5"/>
  <c r="AE672" i="5"/>
  <c r="AX672" i="5"/>
  <c r="AF672" i="5"/>
  <c r="AY672" i="5"/>
  <c r="AG672" i="5"/>
  <c r="AZ672" i="5"/>
  <c r="AH672" i="5"/>
  <c r="BA672" i="5"/>
  <c r="AI672" i="5"/>
  <c r="BB672" i="5"/>
  <c r="AJ672" i="5"/>
  <c r="BC672" i="5"/>
  <c r="AK672" i="5"/>
  <c r="BD672" i="5"/>
  <c r="AL672" i="5"/>
  <c r="BE672" i="5"/>
  <c r="BF672" i="5"/>
  <c r="BG672" i="5"/>
  <c r="CI672" i="5"/>
  <c r="BN672" i="5"/>
  <c r="BO672" i="5"/>
  <c r="BP672" i="5"/>
  <c r="BQ672" i="5"/>
  <c r="BR672" i="5"/>
  <c r="BS672" i="5"/>
  <c r="BT672" i="5"/>
  <c r="BU672" i="5"/>
  <c r="BV672" i="5"/>
  <c r="BW672" i="5"/>
  <c r="BX672" i="5"/>
  <c r="BY672" i="5"/>
  <c r="BZ672" i="5"/>
  <c r="CA672" i="5"/>
  <c r="CF672" i="5"/>
  <c r="CJ672" i="5"/>
  <c r="CL672" i="5"/>
  <c r="Y673" i="5"/>
  <c r="AR673" i="5"/>
  <c r="Z673" i="5"/>
  <c r="AS673" i="5"/>
  <c r="AA673" i="5"/>
  <c r="AT673" i="5"/>
  <c r="AB673" i="5"/>
  <c r="AU673" i="5"/>
  <c r="AC673" i="5"/>
  <c r="AV673" i="5"/>
  <c r="AD673" i="5"/>
  <c r="AW673" i="5"/>
  <c r="AE673" i="5"/>
  <c r="AX673" i="5"/>
  <c r="AF673" i="5"/>
  <c r="AY673" i="5"/>
  <c r="AG673" i="5"/>
  <c r="AZ673" i="5"/>
  <c r="AH673" i="5"/>
  <c r="BA673" i="5"/>
  <c r="AI673" i="5"/>
  <c r="BB673" i="5"/>
  <c r="AJ673" i="5"/>
  <c r="BC673" i="5"/>
  <c r="AK673" i="5"/>
  <c r="BD673" i="5"/>
  <c r="AL673" i="5"/>
  <c r="BE673" i="5"/>
  <c r="BF673" i="5"/>
  <c r="BG673" i="5"/>
  <c r="CI673" i="5"/>
  <c r="BN673" i="5"/>
  <c r="BO673" i="5"/>
  <c r="BP673" i="5"/>
  <c r="BQ673" i="5"/>
  <c r="BR673" i="5"/>
  <c r="BS673" i="5"/>
  <c r="BT673" i="5"/>
  <c r="BU673" i="5"/>
  <c r="BV673" i="5"/>
  <c r="BW673" i="5"/>
  <c r="BX673" i="5"/>
  <c r="BY673" i="5"/>
  <c r="BZ673" i="5"/>
  <c r="CA673" i="5"/>
  <c r="CF673" i="5"/>
  <c r="CJ673" i="5"/>
  <c r="CL673" i="5"/>
  <c r="Y674" i="5"/>
  <c r="AR674" i="5"/>
  <c r="Z674" i="5"/>
  <c r="AS674" i="5"/>
  <c r="AA674" i="5"/>
  <c r="AT674" i="5"/>
  <c r="AB674" i="5"/>
  <c r="AU674" i="5"/>
  <c r="AC674" i="5"/>
  <c r="AV674" i="5"/>
  <c r="AD674" i="5"/>
  <c r="AW674" i="5"/>
  <c r="AE674" i="5"/>
  <c r="AX674" i="5"/>
  <c r="AF674" i="5"/>
  <c r="AY674" i="5"/>
  <c r="AG674" i="5"/>
  <c r="AZ674" i="5"/>
  <c r="AH674" i="5"/>
  <c r="BA674" i="5"/>
  <c r="AI674" i="5"/>
  <c r="BB674" i="5"/>
  <c r="AJ674" i="5"/>
  <c r="BC674" i="5"/>
  <c r="AK674" i="5"/>
  <c r="BD674" i="5"/>
  <c r="AL674" i="5"/>
  <c r="BE674" i="5"/>
  <c r="BF674" i="5"/>
  <c r="BG674" i="5"/>
  <c r="CI674" i="5"/>
  <c r="BN674" i="5"/>
  <c r="BO674" i="5"/>
  <c r="BP674" i="5"/>
  <c r="BQ674" i="5"/>
  <c r="BR674" i="5"/>
  <c r="BS674" i="5"/>
  <c r="BT674" i="5"/>
  <c r="BU674" i="5"/>
  <c r="BV674" i="5"/>
  <c r="BW674" i="5"/>
  <c r="BX674" i="5"/>
  <c r="BY674" i="5"/>
  <c r="BZ674" i="5"/>
  <c r="CA674" i="5"/>
  <c r="CF674" i="5"/>
  <c r="CJ674" i="5"/>
  <c r="CL674" i="5"/>
  <c r="Y675" i="5"/>
  <c r="AR675" i="5"/>
  <c r="Z675" i="5"/>
  <c r="AS675" i="5"/>
  <c r="AA675" i="5"/>
  <c r="AT675" i="5"/>
  <c r="AB675" i="5"/>
  <c r="AU675" i="5"/>
  <c r="AC675" i="5"/>
  <c r="AV675" i="5"/>
  <c r="AD675" i="5"/>
  <c r="AW675" i="5"/>
  <c r="AE675" i="5"/>
  <c r="AX675" i="5"/>
  <c r="AF675" i="5"/>
  <c r="AY675" i="5"/>
  <c r="AG675" i="5"/>
  <c r="AZ675" i="5"/>
  <c r="AH675" i="5"/>
  <c r="BA675" i="5"/>
  <c r="AI675" i="5"/>
  <c r="BB675" i="5"/>
  <c r="AJ675" i="5"/>
  <c r="BC675" i="5"/>
  <c r="AK675" i="5"/>
  <c r="BD675" i="5"/>
  <c r="AL675" i="5"/>
  <c r="BE675" i="5"/>
  <c r="BF675" i="5"/>
  <c r="BG675" i="5"/>
  <c r="CI675" i="5"/>
  <c r="BN675" i="5"/>
  <c r="BO675" i="5"/>
  <c r="BP675" i="5"/>
  <c r="BQ675" i="5"/>
  <c r="BR675" i="5"/>
  <c r="BS675" i="5"/>
  <c r="BT675" i="5"/>
  <c r="BU675" i="5"/>
  <c r="BV675" i="5"/>
  <c r="BW675" i="5"/>
  <c r="BX675" i="5"/>
  <c r="BY675" i="5"/>
  <c r="BZ675" i="5"/>
  <c r="CA675" i="5"/>
  <c r="CF675" i="5"/>
  <c r="CJ675" i="5"/>
  <c r="CL675" i="5"/>
  <c r="Y676" i="5"/>
  <c r="AR676" i="5"/>
  <c r="Z676" i="5"/>
  <c r="AS676" i="5"/>
  <c r="AA676" i="5"/>
  <c r="AT676" i="5"/>
  <c r="AB676" i="5"/>
  <c r="AU676" i="5"/>
  <c r="AC676" i="5"/>
  <c r="AV676" i="5"/>
  <c r="AD676" i="5"/>
  <c r="AW676" i="5"/>
  <c r="AE676" i="5"/>
  <c r="AX676" i="5"/>
  <c r="AF676" i="5"/>
  <c r="AY676" i="5"/>
  <c r="AG676" i="5"/>
  <c r="AZ676" i="5"/>
  <c r="AH676" i="5"/>
  <c r="BA676" i="5"/>
  <c r="AI676" i="5"/>
  <c r="BB676" i="5"/>
  <c r="AJ676" i="5"/>
  <c r="BC676" i="5"/>
  <c r="AK676" i="5"/>
  <c r="BD676" i="5"/>
  <c r="AL676" i="5"/>
  <c r="BE676" i="5"/>
  <c r="BF676" i="5"/>
  <c r="BG676" i="5"/>
  <c r="CI676" i="5"/>
  <c r="BN676" i="5"/>
  <c r="BO676" i="5"/>
  <c r="BP676" i="5"/>
  <c r="BQ676" i="5"/>
  <c r="BR676" i="5"/>
  <c r="BS676" i="5"/>
  <c r="BT676" i="5"/>
  <c r="BU676" i="5"/>
  <c r="BV676" i="5"/>
  <c r="BW676" i="5"/>
  <c r="BX676" i="5"/>
  <c r="BY676" i="5"/>
  <c r="BZ676" i="5"/>
  <c r="CA676" i="5"/>
  <c r="CF676" i="5"/>
  <c r="CJ676" i="5"/>
  <c r="CL676" i="5"/>
  <c r="Y677" i="5"/>
  <c r="AR677" i="5"/>
  <c r="Z677" i="5"/>
  <c r="AS677" i="5"/>
  <c r="AA677" i="5"/>
  <c r="AT677" i="5"/>
  <c r="AB677" i="5"/>
  <c r="AU677" i="5"/>
  <c r="AC677" i="5"/>
  <c r="AV677" i="5"/>
  <c r="AD677" i="5"/>
  <c r="AW677" i="5"/>
  <c r="AE677" i="5"/>
  <c r="AX677" i="5"/>
  <c r="AF677" i="5"/>
  <c r="AY677" i="5"/>
  <c r="AG677" i="5"/>
  <c r="AZ677" i="5"/>
  <c r="AH677" i="5"/>
  <c r="BA677" i="5"/>
  <c r="AI677" i="5"/>
  <c r="BB677" i="5"/>
  <c r="AJ677" i="5"/>
  <c r="BC677" i="5"/>
  <c r="AK677" i="5"/>
  <c r="BD677" i="5"/>
  <c r="AL677" i="5"/>
  <c r="BE677" i="5"/>
  <c r="BF677" i="5"/>
  <c r="BG677" i="5"/>
  <c r="CI677" i="5"/>
  <c r="BN677" i="5"/>
  <c r="BO677" i="5"/>
  <c r="BP677" i="5"/>
  <c r="BQ677" i="5"/>
  <c r="BR677" i="5"/>
  <c r="BS677" i="5"/>
  <c r="BT677" i="5"/>
  <c r="BU677" i="5"/>
  <c r="BV677" i="5"/>
  <c r="BW677" i="5"/>
  <c r="BX677" i="5"/>
  <c r="BY677" i="5"/>
  <c r="BZ677" i="5"/>
  <c r="CA677" i="5"/>
  <c r="CF677" i="5"/>
  <c r="CJ677" i="5"/>
  <c r="CL677" i="5"/>
  <c r="Y678" i="5"/>
  <c r="AR678" i="5"/>
  <c r="Z678" i="5"/>
  <c r="AS678" i="5"/>
  <c r="AA678" i="5"/>
  <c r="AT678" i="5"/>
  <c r="AB678" i="5"/>
  <c r="AU678" i="5"/>
  <c r="AC678" i="5"/>
  <c r="AV678" i="5"/>
  <c r="AD678" i="5"/>
  <c r="AW678" i="5"/>
  <c r="AE678" i="5"/>
  <c r="AX678" i="5"/>
  <c r="AF678" i="5"/>
  <c r="AY678" i="5"/>
  <c r="AG678" i="5"/>
  <c r="AZ678" i="5"/>
  <c r="AH678" i="5"/>
  <c r="BA678" i="5"/>
  <c r="AI678" i="5"/>
  <c r="BB678" i="5"/>
  <c r="AJ678" i="5"/>
  <c r="BC678" i="5"/>
  <c r="AK678" i="5"/>
  <c r="BD678" i="5"/>
  <c r="AL678" i="5"/>
  <c r="BE678" i="5"/>
  <c r="BF678" i="5"/>
  <c r="BG678" i="5"/>
  <c r="CI678" i="5"/>
  <c r="BN678" i="5"/>
  <c r="BO678" i="5"/>
  <c r="BP678" i="5"/>
  <c r="BQ678" i="5"/>
  <c r="BR678" i="5"/>
  <c r="BS678" i="5"/>
  <c r="BT678" i="5"/>
  <c r="BU678" i="5"/>
  <c r="BV678" i="5"/>
  <c r="BW678" i="5"/>
  <c r="BX678" i="5"/>
  <c r="BY678" i="5"/>
  <c r="BZ678" i="5"/>
  <c r="CA678" i="5"/>
  <c r="CF678" i="5"/>
  <c r="CJ678" i="5"/>
  <c r="CL678" i="5"/>
  <c r="Y679" i="5"/>
  <c r="AR679" i="5"/>
  <c r="Z679" i="5"/>
  <c r="AS679" i="5"/>
  <c r="AA679" i="5"/>
  <c r="AT679" i="5"/>
  <c r="AB679" i="5"/>
  <c r="AU679" i="5"/>
  <c r="AC679" i="5"/>
  <c r="AV679" i="5"/>
  <c r="AD679" i="5"/>
  <c r="AW679" i="5"/>
  <c r="AE679" i="5"/>
  <c r="AX679" i="5"/>
  <c r="AF679" i="5"/>
  <c r="AY679" i="5"/>
  <c r="AG679" i="5"/>
  <c r="AZ679" i="5"/>
  <c r="AH679" i="5"/>
  <c r="BA679" i="5"/>
  <c r="AI679" i="5"/>
  <c r="BB679" i="5"/>
  <c r="AJ679" i="5"/>
  <c r="BC679" i="5"/>
  <c r="AK679" i="5"/>
  <c r="BD679" i="5"/>
  <c r="AL679" i="5"/>
  <c r="BE679" i="5"/>
  <c r="BF679" i="5"/>
  <c r="BG679" i="5"/>
  <c r="CI679" i="5"/>
  <c r="BN679" i="5"/>
  <c r="BO679" i="5"/>
  <c r="BP679" i="5"/>
  <c r="BQ679" i="5"/>
  <c r="BR679" i="5"/>
  <c r="BS679" i="5"/>
  <c r="BT679" i="5"/>
  <c r="BU679" i="5"/>
  <c r="BV679" i="5"/>
  <c r="BW679" i="5"/>
  <c r="BX679" i="5"/>
  <c r="BY679" i="5"/>
  <c r="BZ679" i="5"/>
  <c r="CA679" i="5"/>
  <c r="CF679" i="5"/>
  <c r="CJ679" i="5"/>
  <c r="CL679" i="5"/>
  <c r="Y680" i="5"/>
  <c r="AR680" i="5"/>
  <c r="Z680" i="5"/>
  <c r="AS680" i="5"/>
  <c r="AA680" i="5"/>
  <c r="AT680" i="5"/>
  <c r="AB680" i="5"/>
  <c r="AU680" i="5"/>
  <c r="AC680" i="5"/>
  <c r="AV680" i="5"/>
  <c r="AD680" i="5"/>
  <c r="AW680" i="5"/>
  <c r="AE680" i="5"/>
  <c r="AX680" i="5"/>
  <c r="AF680" i="5"/>
  <c r="AY680" i="5"/>
  <c r="AG680" i="5"/>
  <c r="AZ680" i="5"/>
  <c r="AH680" i="5"/>
  <c r="BA680" i="5"/>
  <c r="AI680" i="5"/>
  <c r="BB680" i="5"/>
  <c r="AJ680" i="5"/>
  <c r="BC680" i="5"/>
  <c r="AK680" i="5"/>
  <c r="BD680" i="5"/>
  <c r="AL680" i="5"/>
  <c r="BE680" i="5"/>
  <c r="BF680" i="5"/>
  <c r="BG680" i="5"/>
  <c r="CI680" i="5"/>
  <c r="BN680" i="5"/>
  <c r="BO680" i="5"/>
  <c r="BP680" i="5"/>
  <c r="BQ680" i="5"/>
  <c r="BR680" i="5"/>
  <c r="BS680" i="5"/>
  <c r="BT680" i="5"/>
  <c r="BU680" i="5"/>
  <c r="BV680" i="5"/>
  <c r="BW680" i="5"/>
  <c r="BX680" i="5"/>
  <c r="BY680" i="5"/>
  <c r="BZ680" i="5"/>
  <c r="CA680" i="5"/>
  <c r="CF680" i="5"/>
  <c r="CJ680" i="5"/>
  <c r="CL680" i="5"/>
  <c r="Y681" i="5"/>
  <c r="AR681" i="5"/>
  <c r="Z681" i="5"/>
  <c r="AS681" i="5"/>
  <c r="AA681" i="5"/>
  <c r="AT681" i="5"/>
  <c r="AB681" i="5"/>
  <c r="AU681" i="5"/>
  <c r="AC681" i="5"/>
  <c r="AV681" i="5"/>
  <c r="AD681" i="5"/>
  <c r="AW681" i="5"/>
  <c r="AE681" i="5"/>
  <c r="AX681" i="5"/>
  <c r="AF681" i="5"/>
  <c r="AY681" i="5"/>
  <c r="AG681" i="5"/>
  <c r="AZ681" i="5"/>
  <c r="AH681" i="5"/>
  <c r="BA681" i="5"/>
  <c r="AI681" i="5"/>
  <c r="BB681" i="5"/>
  <c r="AJ681" i="5"/>
  <c r="BC681" i="5"/>
  <c r="AK681" i="5"/>
  <c r="BD681" i="5"/>
  <c r="AL681" i="5"/>
  <c r="BE681" i="5"/>
  <c r="BF681" i="5"/>
  <c r="BG681" i="5"/>
  <c r="CI681" i="5"/>
  <c r="BN681" i="5"/>
  <c r="BO681" i="5"/>
  <c r="BP681" i="5"/>
  <c r="BQ681" i="5"/>
  <c r="BR681" i="5"/>
  <c r="BS681" i="5"/>
  <c r="BT681" i="5"/>
  <c r="BU681" i="5"/>
  <c r="BV681" i="5"/>
  <c r="BW681" i="5"/>
  <c r="BX681" i="5"/>
  <c r="BY681" i="5"/>
  <c r="BZ681" i="5"/>
  <c r="CA681" i="5"/>
  <c r="CF681" i="5"/>
  <c r="CJ681" i="5"/>
  <c r="CL681" i="5"/>
  <c r="Y682" i="5"/>
  <c r="AR682" i="5"/>
  <c r="Z682" i="5"/>
  <c r="AS682" i="5"/>
  <c r="AA682" i="5"/>
  <c r="AT682" i="5"/>
  <c r="AB682" i="5"/>
  <c r="AU682" i="5"/>
  <c r="AC682" i="5"/>
  <c r="AV682" i="5"/>
  <c r="AD682" i="5"/>
  <c r="AW682" i="5"/>
  <c r="AE682" i="5"/>
  <c r="AX682" i="5"/>
  <c r="AF682" i="5"/>
  <c r="AY682" i="5"/>
  <c r="AG682" i="5"/>
  <c r="AZ682" i="5"/>
  <c r="AH682" i="5"/>
  <c r="BA682" i="5"/>
  <c r="AI682" i="5"/>
  <c r="BB682" i="5"/>
  <c r="AJ682" i="5"/>
  <c r="BC682" i="5"/>
  <c r="AK682" i="5"/>
  <c r="BD682" i="5"/>
  <c r="AL682" i="5"/>
  <c r="BE682" i="5"/>
  <c r="BF682" i="5"/>
  <c r="BG682" i="5"/>
  <c r="CI682" i="5"/>
  <c r="BN682" i="5"/>
  <c r="BO682" i="5"/>
  <c r="BP682" i="5"/>
  <c r="BQ682" i="5"/>
  <c r="BR682" i="5"/>
  <c r="BS682" i="5"/>
  <c r="BT682" i="5"/>
  <c r="BU682" i="5"/>
  <c r="BV682" i="5"/>
  <c r="BW682" i="5"/>
  <c r="BX682" i="5"/>
  <c r="BY682" i="5"/>
  <c r="BZ682" i="5"/>
  <c r="CA682" i="5"/>
  <c r="CF682" i="5"/>
  <c r="CJ682" i="5"/>
  <c r="CL682" i="5"/>
  <c r="Y683" i="5"/>
  <c r="AR683" i="5"/>
  <c r="Z683" i="5"/>
  <c r="AS683" i="5"/>
  <c r="AA683" i="5"/>
  <c r="AT683" i="5"/>
  <c r="AB683" i="5"/>
  <c r="AU683" i="5"/>
  <c r="AC683" i="5"/>
  <c r="AV683" i="5"/>
  <c r="AD683" i="5"/>
  <c r="AW683" i="5"/>
  <c r="AE683" i="5"/>
  <c r="AX683" i="5"/>
  <c r="AF683" i="5"/>
  <c r="AY683" i="5"/>
  <c r="AG683" i="5"/>
  <c r="AZ683" i="5"/>
  <c r="AH683" i="5"/>
  <c r="BA683" i="5"/>
  <c r="AI683" i="5"/>
  <c r="BB683" i="5"/>
  <c r="AJ683" i="5"/>
  <c r="BC683" i="5"/>
  <c r="AK683" i="5"/>
  <c r="BD683" i="5"/>
  <c r="AL683" i="5"/>
  <c r="BE683" i="5"/>
  <c r="BF683" i="5"/>
  <c r="BG683" i="5"/>
  <c r="CI683" i="5"/>
  <c r="BN683" i="5"/>
  <c r="BO683" i="5"/>
  <c r="BP683" i="5"/>
  <c r="BQ683" i="5"/>
  <c r="BR683" i="5"/>
  <c r="BS683" i="5"/>
  <c r="BT683" i="5"/>
  <c r="BU683" i="5"/>
  <c r="BV683" i="5"/>
  <c r="BW683" i="5"/>
  <c r="BX683" i="5"/>
  <c r="BY683" i="5"/>
  <c r="BZ683" i="5"/>
  <c r="CA683" i="5"/>
  <c r="CF683" i="5"/>
  <c r="CJ683" i="5"/>
  <c r="CL683" i="5"/>
  <c r="Y684" i="5"/>
  <c r="AR684" i="5"/>
  <c r="Z684" i="5"/>
  <c r="AS684" i="5"/>
  <c r="AA684" i="5"/>
  <c r="AT684" i="5"/>
  <c r="AB684" i="5"/>
  <c r="AU684" i="5"/>
  <c r="AC684" i="5"/>
  <c r="AV684" i="5"/>
  <c r="AD684" i="5"/>
  <c r="AW684" i="5"/>
  <c r="AE684" i="5"/>
  <c r="AX684" i="5"/>
  <c r="AF684" i="5"/>
  <c r="AY684" i="5"/>
  <c r="AG684" i="5"/>
  <c r="AZ684" i="5"/>
  <c r="AH684" i="5"/>
  <c r="BA684" i="5"/>
  <c r="AI684" i="5"/>
  <c r="BB684" i="5"/>
  <c r="AJ684" i="5"/>
  <c r="BC684" i="5"/>
  <c r="AK684" i="5"/>
  <c r="BD684" i="5"/>
  <c r="AL684" i="5"/>
  <c r="BE684" i="5"/>
  <c r="BF684" i="5"/>
  <c r="BG684" i="5"/>
  <c r="CI684" i="5"/>
  <c r="BN684" i="5"/>
  <c r="BO684" i="5"/>
  <c r="BP684" i="5"/>
  <c r="BQ684" i="5"/>
  <c r="BR684" i="5"/>
  <c r="BS684" i="5"/>
  <c r="BT684" i="5"/>
  <c r="BU684" i="5"/>
  <c r="BV684" i="5"/>
  <c r="BW684" i="5"/>
  <c r="BX684" i="5"/>
  <c r="BY684" i="5"/>
  <c r="BZ684" i="5"/>
  <c r="CA684" i="5"/>
  <c r="CF684" i="5"/>
  <c r="CJ684" i="5"/>
  <c r="CL684" i="5"/>
  <c r="Y685" i="5"/>
  <c r="AR685" i="5"/>
  <c r="Z685" i="5"/>
  <c r="AS685" i="5"/>
  <c r="AA685" i="5"/>
  <c r="AT685" i="5"/>
  <c r="AB685" i="5"/>
  <c r="AU685" i="5"/>
  <c r="AC685" i="5"/>
  <c r="AV685" i="5"/>
  <c r="AD685" i="5"/>
  <c r="AW685" i="5"/>
  <c r="AE685" i="5"/>
  <c r="AX685" i="5"/>
  <c r="AF685" i="5"/>
  <c r="AY685" i="5"/>
  <c r="AG685" i="5"/>
  <c r="AZ685" i="5"/>
  <c r="AH685" i="5"/>
  <c r="BA685" i="5"/>
  <c r="AI685" i="5"/>
  <c r="BB685" i="5"/>
  <c r="AJ685" i="5"/>
  <c r="BC685" i="5"/>
  <c r="AK685" i="5"/>
  <c r="BD685" i="5"/>
  <c r="AL685" i="5"/>
  <c r="BE685" i="5"/>
  <c r="BF685" i="5"/>
  <c r="BG685" i="5"/>
  <c r="CI685" i="5"/>
  <c r="BN685" i="5"/>
  <c r="BO685" i="5"/>
  <c r="BP685" i="5"/>
  <c r="BQ685" i="5"/>
  <c r="BR685" i="5"/>
  <c r="BS685" i="5"/>
  <c r="BT685" i="5"/>
  <c r="BU685" i="5"/>
  <c r="BV685" i="5"/>
  <c r="BW685" i="5"/>
  <c r="BX685" i="5"/>
  <c r="BY685" i="5"/>
  <c r="BZ685" i="5"/>
  <c r="CA685" i="5"/>
  <c r="CF685" i="5"/>
  <c r="CJ685" i="5"/>
  <c r="CL685" i="5"/>
  <c r="Y686" i="5"/>
  <c r="AR686" i="5"/>
  <c r="Z686" i="5"/>
  <c r="AS686" i="5"/>
  <c r="AA686" i="5"/>
  <c r="AT686" i="5"/>
  <c r="AB686" i="5"/>
  <c r="AU686" i="5"/>
  <c r="AC686" i="5"/>
  <c r="AV686" i="5"/>
  <c r="AD686" i="5"/>
  <c r="AW686" i="5"/>
  <c r="AE686" i="5"/>
  <c r="AX686" i="5"/>
  <c r="AF686" i="5"/>
  <c r="AY686" i="5"/>
  <c r="AG686" i="5"/>
  <c r="AZ686" i="5"/>
  <c r="AH686" i="5"/>
  <c r="BA686" i="5"/>
  <c r="AI686" i="5"/>
  <c r="BB686" i="5"/>
  <c r="AJ686" i="5"/>
  <c r="BC686" i="5"/>
  <c r="AK686" i="5"/>
  <c r="BD686" i="5"/>
  <c r="AL686" i="5"/>
  <c r="BE686" i="5"/>
  <c r="BF686" i="5"/>
  <c r="BG686" i="5"/>
  <c r="CI686" i="5"/>
  <c r="BN686" i="5"/>
  <c r="BO686" i="5"/>
  <c r="BP686" i="5"/>
  <c r="BQ686" i="5"/>
  <c r="BR686" i="5"/>
  <c r="BS686" i="5"/>
  <c r="BT686" i="5"/>
  <c r="BU686" i="5"/>
  <c r="BV686" i="5"/>
  <c r="BW686" i="5"/>
  <c r="BX686" i="5"/>
  <c r="BY686" i="5"/>
  <c r="BZ686" i="5"/>
  <c r="CA686" i="5"/>
  <c r="CF686" i="5"/>
  <c r="CJ686" i="5"/>
  <c r="CL686" i="5"/>
  <c r="Y687" i="5"/>
  <c r="AR687" i="5"/>
  <c r="Z687" i="5"/>
  <c r="AS687" i="5"/>
  <c r="AA687" i="5"/>
  <c r="AT687" i="5"/>
  <c r="AB687" i="5"/>
  <c r="AU687" i="5"/>
  <c r="AC687" i="5"/>
  <c r="AV687" i="5"/>
  <c r="AD687" i="5"/>
  <c r="AW687" i="5"/>
  <c r="AE687" i="5"/>
  <c r="AX687" i="5"/>
  <c r="AF687" i="5"/>
  <c r="AY687" i="5"/>
  <c r="AG687" i="5"/>
  <c r="AZ687" i="5"/>
  <c r="AH687" i="5"/>
  <c r="BA687" i="5"/>
  <c r="AI687" i="5"/>
  <c r="BB687" i="5"/>
  <c r="AJ687" i="5"/>
  <c r="BC687" i="5"/>
  <c r="AK687" i="5"/>
  <c r="BD687" i="5"/>
  <c r="AL687" i="5"/>
  <c r="BE687" i="5"/>
  <c r="BF687" i="5"/>
  <c r="BG687" i="5"/>
  <c r="CI687" i="5"/>
  <c r="BN687" i="5"/>
  <c r="BO687" i="5"/>
  <c r="BP687" i="5"/>
  <c r="BQ687" i="5"/>
  <c r="BR687" i="5"/>
  <c r="BS687" i="5"/>
  <c r="BT687" i="5"/>
  <c r="BU687" i="5"/>
  <c r="BV687" i="5"/>
  <c r="BW687" i="5"/>
  <c r="BX687" i="5"/>
  <c r="BY687" i="5"/>
  <c r="BZ687" i="5"/>
  <c r="CA687" i="5"/>
  <c r="CF687" i="5"/>
  <c r="CJ687" i="5"/>
  <c r="CL687" i="5"/>
  <c r="Y688" i="5"/>
  <c r="AR688" i="5"/>
  <c r="Z688" i="5"/>
  <c r="AS688" i="5"/>
  <c r="AA688" i="5"/>
  <c r="AT688" i="5"/>
  <c r="AB688" i="5"/>
  <c r="AU688" i="5"/>
  <c r="AC688" i="5"/>
  <c r="AV688" i="5"/>
  <c r="AD688" i="5"/>
  <c r="AW688" i="5"/>
  <c r="AE688" i="5"/>
  <c r="AX688" i="5"/>
  <c r="AF688" i="5"/>
  <c r="AY688" i="5"/>
  <c r="AG688" i="5"/>
  <c r="AZ688" i="5"/>
  <c r="AH688" i="5"/>
  <c r="BA688" i="5"/>
  <c r="AI688" i="5"/>
  <c r="BB688" i="5"/>
  <c r="AJ688" i="5"/>
  <c r="BC688" i="5"/>
  <c r="AK688" i="5"/>
  <c r="BD688" i="5"/>
  <c r="AL688" i="5"/>
  <c r="BE688" i="5"/>
  <c r="BF688" i="5"/>
  <c r="BG688" i="5"/>
  <c r="CI688" i="5"/>
  <c r="BN688" i="5"/>
  <c r="BO688" i="5"/>
  <c r="BP688" i="5"/>
  <c r="BQ688" i="5"/>
  <c r="BR688" i="5"/>
  <c r="BS688" i="5"/>
  <c r="BT688" i="5"/>
  <c r="BU688" i="5"/>
  <c r="BV688" i="5"/>
  <c r="BW688" i="5"/>
  <c r="BX688" i="5"/>
  <c r="BY688" i="5"/>
  <c r="BZ688" i="5"/>
  <c r="CA688" i="5"/>
  <c r="CF688" i="5"/>
  <c r="CJ688" i="5"/>
  <c r="CL688" i="5"/>
  <c r="Y689" i="5"/>
  <c r="AR689" i="5"/>
  <c r="Z689" i="5"/>
  <c r="AS689" i="5"/>
  <c r="AA689" i="5"/>
  <c r="AT689" i="5"/>
  <c r="AB689" i="5"/>
  <c r="AU689" i="5"/>
  <c r="AC689" i="5"/>
  <c r="AV689" i="5"/>
  <c r="AD689" i="5"/>
  <c r="AW689" i="5"/>
  <c r="AE689" i="5"/>
  <c r="AX689" i="5"/>
  <c r="AF689" i="5"/>
  <c r="AY689" i="5"/>
  <c r="AG689" i="5"/>
  <c r="AZ689" i="5"/>
  <c r="AH689" i="5"/>
  <c r="BA689" i="5"/>
  <c r="AI689" i="5"/>
  <c r="BB689" i="5"/>
  <c r="AJ689" i="5"/>
  <c r="BC689" i="5"/>
  <c r="AK689" i="5"/>
  <c r="BD689" i="5"/>
  <c r="AL689" i="5"/>
  <c r="BE689" i="5"/>
  <c r="BF689" i="5"/>
  <c r="BG689" i="5"/>
  <c r="CI689" i="5"/>
  <c r="BN689" i="5"/>
  <c r="BO689" i="5"/>
  <c r="BP689" i="5"/>
  <c r="BQ689" i="5"/>
  <c r="BR689" i="5"/>
  <c r="BS689" i="5"/>
  <c r="BT689" i="5"/>
  <c r="BU689" i="5"/>
  <c r="BV689" i="5"/>
  <c r="BW689" i="5"/>
  <c r="BX689" i="5"/>
  <c r="BY689" i="5"/>
  <c r="BZ689" i="5"/>
  <c r="CA689" i="5"/>
  <c r="CF689" i="5"/>
  <c r="CJ689" i="5"/>
  <c r="CL689" i="5"/>
  <c r="Y690" i="5"/>
  <c r="AR690" i="5"/>
  <c r="Z690" i="5"/>
  <c r="AS690" i="5"/>
  <c r="AA690" i="5"/>
  <c r="AT690" i="5"/>
  <c r="AB690" i="5"/>
  <c r="AU690" i="5"/>
  <c r="AC690" i="5"/>
  <c r="AV690" i="5"/>
  <c r="AD690" i="5"/>
  <c r="AW690" i="5"/>
  <c r="AE690" i="5"/>
  <c r="AX690" i="5"/>
  <c r="AF690" i="5"/>
  <c r="AY690" i="5"/>
  <c r="AG690" i="5"/>
  <c r="AZ690" i="5"/>
  <c r="AH690" i="5"/>
  <c r="BA690" i="5"/>
  <c r="AI690" i="5"/>
  <c r="BB690" i="5"/>
  <c r="AJ690" i="5"/>
  <c r="BC690" i="5"/>
  <c r="AK690" i="5"/>
  <c r="BD690" i="5"/>
  <c r="AL690" i="5"/>
  <c r="BE690" i="5"/>
  <c r="BF690" i="5"/>
  <c r="BG690" i="5"/>
  <c r="CI690" i="5"/>
  <c r="BN690" i="5"/>
  <c r="BO690" i="5"/>
  <c r="BP690" i="5"/>
  <c r="BQ690" i="5"/>
  <c r="BR690" i="5"/>
  <c r="BS690" i="5"/>
  <c r="BT690" i="5"/>
  <c r="BU690" i="5"/>
  <c r="BV690" i="5"/>
  <c r="BW690" i="5"/>
  <c r="BX690" i="5"/>
  <c r="BY690" i="5"/>
  <c r="BZ690" i="5"/>
  <c r="CA690" i="5"/>
  <c r="CF690" i="5"/>
  <c r="CJ690" i="5"/>
  <c r="CL690" i="5"/>
  <c r="Y691" i="5"/>
  <c r="AR691" i="5"/>
  <c r="Z691" i="5"/>
  <c r="AS691" i="5"/>
  <c r="AA691" i="5"/>
  <c r="AT691" i="5"/>
  <c r="AB691" i="5"/>
  <c r="AU691" i="5"/>
  <c r="AC691" i="5"/>
  <c r="AV691" i="5"/>
  <c r="AD691" i="5"/>
  <c r="AW691" i="5"/>
  <c r="AE691" i="5"/>
  <c r="AX691" i="5"/>
  <c r="AF691" i="5"/>
  <c r="AY691" i="5"/>
  <c r="AG691" i="5"/>
  <c r="AZ691" i="5"/>
  <c r="AH691" i="5"/>
  <c r="BA691" i="5"/>
  <c r="AI691" i="5"/>
  <c r="BB691" i="5"/>
  <c r="AJ691" i="5"/>
  <c r="BC691" i="5"/>
  <c r="AK691" i="5"/>
  <c r="BD691" i="5"/>
  <c r="AL691" i="5"/>
  <c r="BE691" i="5"/>
  <c r="BF691" i="5"/>
  <c r="BG691" i="5"/>
  <c r="CI691" i="5"/>
  <c r="BN691" i="5"/>
  <c r="BO691" i="5"/>
  <c r="BP691" i="5"/>
  <c r="BQ691" i="5"/>
  <c r="BR691" i="5"/>
  <c r="BS691" i="5"/>
  <c r="BT691" i="5"/>
  <c r="BU691" i="5"/>
  <c r="BV691" i="5"/>
  <c r="BW691" i="5"/>
  <c r="BX691" i="5"/>
  <c r="BY691" i="5"/>
  <c r="BZ691" i="5"/>
  <c r="CA691" i="5"/>
  <c r="CF691" i="5"/>
  <c r="CJ691" i="5"/>
  <c r="CL691" i="5"/>
  <c r="Y692" i="5"/>
  <c r="AR692" i="5"/>
  <c r="Z692" i="5"/>
  <c r="AS692" i="5"/>
  <c r="AA692" i="5"/>
  <c r="AT692" i="5"/>
  <c r="AB692" i="5"/>
  <c r="AU692" i="5"/>
  <c r="AC692" i="5"/>
  <c r="AV692" i="5"/>
  <c r="AD692" i="5"/>
  <c r="AW692" i="5"/>
  <c r="AE692" i="5"/>
  <c r="AX692" i="5"/>
  <c r="AF692" i="5"/>
  <c r="AY692" i="5"/>
  <c r="AG692" i="5"/>
  <c r="AZ692" i="5"/>
  <c r="AH692" i="5"/>
  <c r="BA692" i="5"/>
  <c r="AI692" i="5"/>
  <c r="BB692" i="5"/>
  <c r="AJ692" i="5"/>
  <c r="BC692" i="5"/>
  <c r="AK692" i="5"/>
  <c r="BD692" i="5"/>
  <c r="AL692" i="5"/>
  <c r="BE692" i="5"/>
  <c r="BF692" i="5"/>
  <c r="BG692" i="5"/>
  <c r="CI692" i="5"/>
  <c r="BN692" i="5"/>
  <c r="BO692" i="5"/>
  <c r="BP692" i="5"/>
  <c r="BQ692" i="5"/>
  <c r="BR692" i="5"/>
  <c r="BS692" i="5"/>
  <c r="BT692" i="5"/>
  <c r="BU692" i="5"/>
  <c r="BV692" i="5"/>
  <c r="BW692" i="5"/>
  <c r="BX692" i="5"/>
  <c r="BY692" i="5"/>
  <c r="BZ692" i="5"/>
  <c r="CA692" i="5"/>
  <c r="CF692" i="5"/>
  <c r="CJ692" i="5"/>
  <c r="CL692" i="5"/>
  <c r="Y693" i="5"/>
  <c r="AR693" i="5"/>
  <c r="Z693" i="5"/>
  <c r="AS693" i="5"/>
  <c r="AA693" i="5"/>
  <c r="AT693" i="5"/>
  <c r="AB693" i="5"/>
  <c r="AU693" i="5"/>
  <c r="AC693" i="5"/>
  <c r="AV693" i="5"/>
  <c r="AD693" i="5"/>
  <c r="AW693" i="5"/>
  <c r="AE693" i="5"/>
  <c r="AX693" i="5"/>
  <c r="AF693" i="5"/>
  <c r="AY693" i="5"/>
  <c r="AG693" i="5"/>
  <c r="AZ693" i="5"/>
  <c r="AH693" i="5"/>
  <c r="BA693" i="5"/>
  <c r="AI693" i="5"/>
  <c r="BB693" i="5"/>
  <c r="AJ693" i="5"/>
  <c r="BC693" i="5"/>
  <c r="AK693" i="5"/>
  <c r="BD693" i="5"/>
  <c r="AL693" i="5"/>
  <c r="BE693" i="5"/>
  <c r="BF693" i="5"/>
  <c r="BG693" i="5"/>
  <c r="CI693" i="5"/>
  <c r="BN693" i="5"/>
  <c r="BO693" i="5"/>
  <c r="BP693" i="5"/>
  <c r="BQ693" i="5"/>
  <c r="BR693" i="5"/>
  <c r="BS693" i="5"/>
  <c r="BT693" i="5"/>
  <c r="BU693" i="5"/>
  <c r="BV693" i="5"/>
  <c r="BW693" i="5"/>
  <c r="BX693" i="5"/>
  <c r="BY693" i="5"/>
  <c r="BZ693" i="5"/>
  <c r="CA693" i="5"/>
  <c r="CF693" i="5"/>
  <c r="CJ693" i="5"/>
  <c r="CL693" i="5"/>
  <c r="Y694" i="5"/>
  <c r="AR694" i="5"/>
  <c r="Z694" i="5"/>
  <c r="AS694" i="5"/>
  <c r="AA694" i="5"/>
  <c r="AT694" i="5"/>
  <c r="AB694" i="5"/>
  <c r="AU694" i="5"/>
  <c r="AC694" i="5"/>
  <c r="AV694" i="5"/>
  <c r="AD694" i="5"/>
  <c r="AW694" i="5"/>
  <c r="AE694" i="5"/>
  <c r="AX694" i="5"/>
  <c r="AF694" i="5"/>
  <c r="AY694" i="5"/>
  <c r="AG694" i="5"/>
  <c r="AZ694" i="5"/>
  <c r="AH694" i="5"/>
  <c r="BA694" i="5"/>
  <c r="AI694" i="5"/>
  <c r="BB694" i="5"/>
  <c r="AJ694" i="5"/>
  <c r="BC694" i="5"/>
  <c r="AK694" i="5"/>
  <c r="BD694" i="5"/>
  <c r="AL694" i="5"/>
  <c r="BE694" i="5"/>
  <c r="BF694" i="5"/>
  <c r="BG694" i="5"/>
  <c r="CI694" i="5"/>
  <c r="BN694" i="5"/>
  <c r="BO694" i="5"/>
  <c r="BP694" i="5"/>
  <c r="BQ694" i="5"/>
  <c r="BR694" i="5"/>
  <c r="BS694" i="5"/>
  <c r="BT694" i="5"/>
  <c r="BU694" i="5"/>
  <c r="BV694" i="5"/>
  <c r="BW694" i="5"/>
  <c r="BX694" i="5"/>
  <c r="BY694" i="5"/>
  <c r="BZ694" i="5"/>
  <c r="CA694" i="5"/>
  <c r="CF694" i="5"/>
  <c r="CJ694" i="5"/>
  <c r="CL694" i="5"/>
  <c r="Y695" i="5"/>
  <c r="AR695" i="5"/>
  <c r="Z695" i="5"/>
  <c r="AS695" i="5"/>
  <c r="AA695" i="5"/>
  <c r="AT695" i="5"/>
  <c r="AB695" i="5"/>
  <c r="AU695" i="5"/>
  <c r="AC695" i="5"/>
  <c r="AV695" i="5"/>
  <c r="AD695" i="5"/>
  <c r="AW695" i="5"/>
  <c r="AE695" i="5"/>
  <c r="AX695" i="5"/>
  <c r="AF695" i="5"/>
  <c r="AY695" i="5"/>
  <c r="AG695" i="5"/>
  <c r="AZ695" i="5"/>
  <c r="AH695" i="5"/>
  <c r="BA695" i="5"/>
  <c r="AI695" i="5"/>
  <c r="BB695" i="5"/>
  <c r="AJ695" i="5"/>
  <c r="BC695" i="5"/>
  <c r="AK695" i="5"/>
  <c r="BD695" i="5"/>
  <c r="AL695" i="5"/>
  <c r="BE695" i="5"/>
  <c r="BF695" i="5"/>
  <c r="BG695" i="5"/>
  <c r="CI695" i="5"/>
  <c r="BN695" i="5"/>
  <c r="BO695" i="5"/>
  <c r="BP695" i="5"/>
  <c r="BQ695" i="5"/>
  <c r="BR695" i="5"/>
  <c r="BS695" i="5"/>
  <c r="BT695" i="5"/>
  <c r="BU695" i="5"/>
  <c r="BV695" i="5"/>
  <c r="BW695" i="5"/>
  <c r="BX695" i="5"/>
  <c r="BY695" i="5"/>
  <c r="BZ695" i="5"/>
  <c r="CA695" i="5"/>
  <c r="CF695" i="5"/>
  <c r="CJ695" i="5"/>
  <c r="CL695" i="5"/>
  <c r="Y696" i="5"/>
  <c r="AR696" i="5"/>
  <c r="Z696" i="5"/>
  <c r="AS696" i="5"/>
  <c r="AA696" i="5"/>
  <c r="AT696" i="5"/>
  <c r="AB696" i="5"/>
  <c r="AU696" i="5"/>
  <c r="AC696" i="5"/>
  <c r="AV696" i="5"/>
  <c r="AD696" i="5"/>
  <c r="AW696" i="5"/>
  <c r="AE696" i="5"/>
  <c r="AX696" i="5"/>
  <c r="AF696" i="5"/>
  <c r="AY696" i="5"/>
  <c r="AG696" i="5"/>
  <c r="AZ696" i="5"/>
  <c r="AH696" i="5"/>
  <c r="BA696" i="5"/>
  <c r="AI696" i="5"/>
  <c r="BB696" i="5"/>
  <c r="AJ696" i="5"/>
  <c r="BC696" i="5"/>
  <c r="AK696" i="5"/>
  <c r="BD696" i="5"/>
  <c r="AL696" i="5"/>
  <c r="BE696" i="5"/>
  <c r="BF696" i="5"/>
  <c r="BG696" i="5"/>
  <c r="CI696" i="5"/>
  <c r="BN696" i="5"/>
  <c r="BO696" i="5"/>
  <c r="BP696" i="5"/>
  <c r="BQ696" i="5"/>
  <c r="BR696" i="5"/>
  <c r="BS696" i="5"/>
  <c r="BT696" i="5"/>
  <c r="BU696" i="5"/>
  <c r="BV696" i="5"/>
  <c r="BW696" i="5"/>
  <c r="BX696" i="5"/>
  <c r="BY696" i="5"/>
  <c r="BZ696" i="5"/>
  <c r="CA696" i="5"/>
  <c r="CF696" i="5"/>
  <c r="CJ696" i="5"/>
  <c r="CL696" i="5"/>
  <c r="Y697" i="5"/>
  <c r="AR697" i="5"/>
  <c r="Z697" i="5"/>
  <c r="AS697" i="5"/>
  <c r="AA697" i="5"/>
  <c r="AT697" i="5"/>
  <c r="AB697" i="5"/>
  <c r="AU697" i="5"/>
  <c r="AC697" i="5"/>
  <c r="AV697" i="5"/>
  <c r="AD697" i="5"/>
  <c r="AW697" i="5"/>
  <c r="AE697" i="5"/>
  <c r="AX697" i="5"/>
  <c r="AF697" i="5"/>
  <c r="AY697" i="5"/>
  <c r="AG697" i="5"/>
  <c r="AZ697" i="5"/>
  <c r="AH697" i="5"/>
  <c r="BA697" i="5"/>
  <c r="AI697" i="5"/>
  <c r="BB697" i="5"/>
  <c r="AJ697" i="5"/>
  <c r="BC697" i="5"/>
  <c r="AK697" i="5"/>
  <c r="BD697" i="5"/>
  <c r="AL697" i="5"/>
  <c r="BE697" i="5"/>
  <c r="BF697" i="5"/>
  <c r="BG697" i="5"/>
  <c r="CI697" i="5"/>
  <c r="BN697" i="5"/>
  <c r="BO697" i="5"/>
  <c r="BP697" i="5"/>
  <c r="BQ697" i="5"/>
  <c r="BR697" i="5"/>
  <c r="BS697" i="5"/>
  <c r="BT697" i="5"/>
  <c r="BU697" i="5"/>
  <c r="BV697" i="5"/>
  <c r="BW697" i="5"/>
  <c r="BX697" i="5"/>
  <c r="BY697" i="5"/>
  <c r="BZ697" i="5"/>
  <c r="CA697" i="5"/>
  <c r="CF697" i="5"/>
  <c r="CJ697" i="5"/>
  <c r="CL697" i="5"/>
  <c r="Y698" i="5"/>
  <c r="AR698" i="5"/>
  <c r="Z698" i="5"/>
  <c r="AS698" i="5"/>
  <c r="AA698" i="5"/>
  <c r="AT698" i="5"/>
  <c r="AB698" i="5"/>
  <c r="AU698" i="5"/>
  <c r="AC698" i="5"/>
  <c r="AV698" i="5"/>
  <c r="AD698" i="5"/>
  <c r="AW698" i="5"/>
  <c r="AE698" i="5"/>
  <c r="AX698" i="5"/>
  <c r="AF698" i="5"/>
  <c r="AY698" i="5"/>
  <c r="AG698" i="5"/>
  <c r="AZ698" i="5"/>
  <c r="AH698" i="5"/>
  <c r="BA698" i="5"/>
  <c r="AI698" i="5"/>
  <c r="BB698" i="5"/>
  <c r="AJ698" i="5"/>
  <c r="BC698" i="5"/>
  <c r="AK698" i="5"/>
  <c r="BD698" i="5"/>
  <c r="AL698" i="5"/>
  <c r="BE698" i="5"/>
  <c r="BF698" i="5"/>
  <c r="BG698" i="5"/>
  <c r="CI698" i="5"/>
  <c r="BN698" i="5"/>
  <c r="BO698" i="5"/>
  <c r="BP698" i="5"/>
  <c r="BQ698" i="5"/>
  <c r="BR698" i="5"/>
  <c r="BS698" i="5"/>
  <c r="BT698" i="5"/>
  <c r="BU698" i="5"/>
  <c r="BV698" i="5"/>
  <c r="BW698" i="5"/>
  <c r="BX698" i="5"/>
  <c r="BY698" i="5"/>
  <c r="BZ698" i="5"/>
  <c r="CA698" i="5"/>
  <c r="CF698" i="5"/>
  <c r="CJ698" i="5"/>
  <c r="CL698" i="5"/>
  <c r="Y699" i="5"/>
  <c r="AR699" i="5"/>
  <c r="Z699" i="5"/>
  <c r="AS699" i="5"/>
  <c r="AA699" i="5"/>
  <c r="AT699" i="5"/>
  <c r="AB699" i="5"/>
  <c r="AU699" i="5"/>
  <c r="AC699" i="5"/>
  <c r="AV699" i="5"/>
  <c r="AD699" i="5"/>
  <c r="AW699" i="5"/>
  <c r="AE699" i="5"/>
  <c r="AX699" i="5"/>
  <c r="AF699" i="5"/>
  <c r="AY699" i="5"/>
  <c r="AG699" i="5"/>
  <c r="AZ699" i="5"/>
  <c r="AH699" i="5"/>
  <c r="BA699" i="5"/>
  <c r="AI699" i="5"/>
  <c r="BB699" i="5"/>
  <c r="AJ699" i="5"/>
  <c r="BC699" i="5"/>
  <c r="AK699" i="5"/>
  <c r="BD699" i="5"/>
  <c r="AL699" i="5"/>
  <c r="BE699" i="5"/>
  <c r="BF699" i="5"/>
  <c r="BG699" i="5"/>
  <c r="CI699" i="5"/>
  <c r="BN699" i="5"/>
  <c r="BO699" i="5"/>
  <c r="BP699" i="5"/>
  <c r="BQ699" i="5"/>
  <c r="BR699" i="5"/>
  <c r="BS699" i="5"/>
  <c r="BT699" i="5"/>
  <c r="BU699" i="5"/>
  <c r="BV699" i="5"/>
  <c r="BW699" i="5"/>
  <c r="BX699" i="5"/>
  <c r="BY699" i="5"/>
  <c r="BZ699" i="5"/>
  <c r="CA699" i="5"/>
  <c r="CF699" i="5"/>
  <c r="CJ699" i="5"/>
  <c r="CL699" i="5"/>
  <c r="Y700" i="5"/>
  <c r="AR700" i="5"/>
  <c r="Z700" i="5"/>
  <c r="AS700" i="5"/>
  <c r="AA700" i="5"/>
  <c r="AT700" i="5"/>
  <c r="AB700" i="5"/>
  <c r="AU700" i="5"/>
  <c r="AC700" i="5"/>
  <c r="AV700" i="5"/>
  <c r="AD700" i="5"/>
  <c r="AW700" i="5"/>
  <c r="AE700" i="5"/>
  <c r="AX700" i="5"/>
  <c r="AF700" i="5"/>
  <c r="AY700" i="5"/>
  <c r="AG700" i="5"/>
  <c r="AZ700" i="5"/>
  <c r="AH700" i="5"/>
  <c r="BA700" i="5"/>
  <c r="AI700" i="5"/>
  <c r="BB700" i="5"/>
  <c r="AJ700" i="5"/>
  <c r="BC700" i="5"/>
  <c r="AK700" i="5"/>
  <c r="BD700" i="5"/>
  <c r="AL700" i="5"/>
  <c r="BE700" i="5"/>
  <c r="BF700" i="5"/>
  <c r="BG700" i="5"/>
  <c r="CI700" i="5"/>
  <c r="BN700" i="5"/>
  <c r="BO700" i="5"/>
  <c r="BP700" i="5"/>
  <c r="BQ700" i="5"/>
  <c r="BR700" i="5"/>
  <c r="BS700" i="5"/>
  <c r="BT700" i="5"/>
  <c r="BU700" i="5"/>
  <c r="BV700" i="5"/>
  <c r="BW700" i="5"/>
  <c r="BX700" i="5"/>
  <c r="BY700" i="5"/>
  <c r="BZ700" i="5"/>
  <c r="CA700" i="5"/>
  <c r="CF700" i="5"/>
  <c r="CJ700" i="5"/>
  <c r="CL700" i="5"/>
  <c r="Y701" i="5"/>
  <c r="AR701" i="5"/>
  <c r="Z701" i="5"/>
  <c r="AS701" i="5"/>
  <c r="AA701" i="5"/>
  <c r="AT701" i="5"/>
  <c r="AB701" i="5"/>
  <c r="AU701" i="5"/>
  <c r="AC701" i="5"/>
  <c r="AV701" i="5"/>
  <c r="AD701" i="5"/>
  <c r="AW701" i="5"/>
  <c r="AE701" i="5"/>
  <c r="AX701" i="5"/>
  <c r="AF701" i="5"/>
  <c r="AY701" i="5"/>
  <c r="AG701" i="5"/>
  <c r="AZ701" i="5"/>
  <c r="AH701" i="5"/>
  <c r="BA701" i="5"/>
  <c r="AI701" i="5"/>
  <c r="BB701" i="5"/>
  <c r="AJ701" i="5"/>
  <c r="BC701" i="5"/>
  <c r="AK701" i="5"/>
  <c r="BD701" i="5"/>
  <c r="AL701" i="5"/>
  <c r="BE701" i="5"/>
  <c r="BF701" i="5"/>
  <c r="BG701" i="5"/>
  <c r="CI701" i="5"/>
  <c r="BN701" i="5"/>
  <c r="BO701" i="5"/>
  <c r="BP701" i="5"/>
  <c r="BQ701" i="5"/>
  <c r="BR701" i="5"/>
  <c r="BS701" i="5"/>
  <c r="BT701" i="5"/>
  <c r="BU701" i="5"/>
  <c r="BV701" i="5"/>
  <c r="BW701" i="5"/>
  <c r="BX701" i="5"/>
  <c r="BY701" i="5"/>
  <c r="BZ701" i="5"/>
  <c r="CA701" i="5"/>
  <c r="CF701" i="5"/>
  <c r="CJ701" i="5"/>
  <c r="CL701" i="5"/>
  <c r="Y702" i="5"/>
  <c r="AR702" i="5"/>
  <c r="Z702" i="5"/>
  <c r="AS702" i="5"/>
  <c r="AA702" i="5"/>
  <c r="AT702" i="5"/>
  <c r="AB702" i="5"/>
  <c r="AU702" i="5"/>
  <c r="AC702" i="5"/>
  <c r="AV702" i="5"/>
  <c r="AD702" i="5"/>
  <c r="AW702" i="5"/>
  <c r="AE702" i="5"/>
  <c r="AX702" i="5"/>
  <c r="AF702" i="5"/>
  <c r="AY702" i="5"/>
  <c r="AG702" i="5"/>
  <c r="AZ702" i="5"/>
  <c r="AH702" i="5"/>
  <c r="BA702" i="5"/>
  <c r="AI702" i="5"/>
  <c r="BB702" i="5"/>
  <c r="AJ702" i="5"/>
  <c r="BC702" i="5"/>
  <c r="AK702" i="5"/>
  <c r="BD702" i="5"/>
  <c r="AL702" i="5"/>
  <c r="BE702" i="5"/>
  <c r="BF702" i="5"/>
  <c r="BG702" i="5"/>
  <c r="CI702" i="5"/>
  <c r="BN702" i="5"/>
  <c r="BO702" i="5"/>
  <c r="BP702" i="5"/>
  <c r="BQ702" i="5"/>
  <c r="BR702" i="5"/>
  <c r="BS702" i="5"/>
  <c r="BT702" i="5"/>
  <c r="BU702" i="5"/>
  <c r="BV702" i="5"/>
  <c r="BW702" i="5"/>
  <c r="BX702" i="5"/>
  <c r="BY702" i="5"/>
  <c r="BZ702" i="5"/>
  <c r="CA702" i="5"/>
  <c r="CF702" i="5"/>
  <c r="CJ702" i="5"/>
  <c r="CL702" i="5"/>
  <c r="Y703" i="5"/>
  <c r="AR703" i="5"/>
  <c r="Z703" i="5"/>
  <c r="AS703" i="5"/>
  <c r="AA703" i="5"/>
  <c r="AT703" i="5"/>
  <c r="AB703" i="5"/>
  <c r="AU703" i="5"/>
  <c r="AC703" i="5"/>
  <c r="AV703" i="5"/>
  <c r="AD703" i="5"/>
  <c r="AW703" i="5"/>
  <c r="AE703" i="5"/>
  <c r="AX703" i="5"/>
  <c r="AF703" i="5"/>
  <c r="AY703" i="5"/>
  <c r="AG703" i="5"/>
  <c r="AZ703" i="5"/>
  <c r="AH703" i="5"/>
  <c r="BA703" i="5"/>
  <c r="AI703" i="5"/>
  <c r="BB703" i="5"/>
  <c r="AJ703" i="5"/>
  <c r="BC703" i="5"/>
  <c r="AK703" i="5"/>
  <c r="BD703" i="5"/>
  <c r="AL703" i="5"/>
  <c r="BE703" i="5"/>
  <c r="BF703" i="5"/>
  <c r="BG703" i="5"/>
  <c r="CI703" i="5"/>
  <c r="BN703" i="5"/>
  <c r="BO703" i="5"/>
  <c r="BP703" i="5"/>
  <c r="BQ703" i="5"/>
  <c r="BR703" i="5"/>
  <c r="BS703" i="5"/>
  <c r="BT703" i="5"/>
  <c r="BU703" i="5"/>
  <c r="BV703" i="5"/>
  <c r="BW703" i="5"/>
  <c r="BX703" i="5"/>
  <c r="BY703" i="5"/>
  <c r="BZ703" i="5"/>
  <c r="CA703" i="5"/>
  <c r="CF703" i="5"/>
  <c r="CJ703" i="5"/>
  <c r="CL703" i="5"/>
  <c r="Y704" i="5"/>
  <c r="AR704" i="5"/>
  <c r="Z704" i="5"/>
  <c r="AS704" i="5"/>
  <c r="AA704" i="5"/>
  <c r="AT704" i="5"/>
  <c r="AB704" i="5"/>
  <c r="AU704" i="5"/>
  <c r="AC704" i="5"/>
  <c r="AV704" i="5"/>
  <c r="AD704" i="5"/>
  <c r="AW704" i="5"/>
  <c r="AE704" i="5"/>
  <c r="AX704" i="5"/>
  <c r="AF704" i="5"/>
  <c r="AY704" i="5"/>
  <c r="AG704" i="5"/>
  <c r="AZ704" i="5"/>
  <c r="AH704" i="5"/>
  <c r="BA704" i="5"/>
  <c r="AI704" i="5"/>
  <c r="BB704" i="5"/>
  <c r="AJ704" i="5"/>
  <c r="BC704" i="5"/>
  <c r="AK704" i="5"/>
  <c r="BD704" i="5"/>
  <c r="AL704" i="5"/>
  <c r="BE704" i="5"/>
  <c r="BF704" i="5"/>
  <c r="BG704" i="5"/>
  <c r="CI704" i="5"/>
  <c r="BN704" i="5"/>
  <c r="BO704" i="5"/>
  <c r="BP704" i="5"/>
  <c r="BQ704" i="5"/>
  <c r="BR704" i="5"/>
  <c r="BS704" i="5"/>
  <c r="BT704" i="5"/>
  <c r="BU704" i="5"/>
  <c r="BV704" i="5"/>
  <c r="BW704" i="5"/>
  <c r="BX704" i="5"/>
  <c r="BY704" i="5"/>
  <c r="BZ704" i="5"/>
  <c r="CA704" i="5"/>
  <c r="CF704" i="5"/>
  <c r="CJ704" i="5"/>
  <c r="CL704" i="5"/>
  <c r="Y705" i="5"/>
  <c r="AR705" i="5"/>
  <c r="Z705" i="5"/>
  <c r="AS705" i="5"/>
  <c r="AA705" i="5"/>
  <c r="AT705" i="5"/>
  <c r="AB705" i="5"/>
  <c r="AU705" i="5"/>
  <c r="AC705" i="5"/>
  <c r="AV705" i="5"/>
  <c r="AD705" i="5"/>
  <c r="AW705" i="5"/>
  <c r="AE705" i="5"/>
  <c r="AX705" i="5"/>
  <c r="AF705" i="5"/>
  <c r="AY705" i="5"/>
  <c r="AG705" i="5"/>
  <c r="AZ705" i="5"/>
  <c r="AH705" i="5"/>
  <c r="BA705" i="5"/>
  <c r="AI705" i="5"/>
  <c r="BB705" i="5"/>
  <c r="AJ705" i="5"/>
  <c r="BC705" i="5"/>
  <c r="AK705" i="5"/>
  <c r="BD705" i="5"/>
  <c r="AL705" i="5"/>
  <c r="BE705" i="5"/>
  <c r="BF705" i="5"/>
  <c r="BG705" i="5"/>
  <c r="CI705" i="5"/>
  <c r="BN705" i="5"/>
  <c r="BO705" i="5"/>
  <c r="BP705" i="5"/>
  <c r="BQ705" i="5"/>
  <c r="BR705" i="5"/>
  <c r="BS705" i="5"/>
  <c r="BT705" i="5"/>
  <c r="BU705" i="5"/>
  <c r="BV705" i="5"/>
  <c r="BW705" i="5"/>
  <c r="BX705" i="5"/>
  <c r="BY705" i="5"/>
  <c r="BZ705" i="5"/>
  <c r="CA705" i="5"/>
  <c r="CF705" i="5"/>
  <c r="CJ705" i="5"/>
  <c r="CL705" i="5"/>
  <c r="Y706" i="5"/>
  <c r="AR706" i="5"/>
  <c r="Z706" i="5"/>
  <c r="AS706" i="5"/>
  <c r="AA706" i="5"/>
  <c r="AT706" i="5"/>
  <c r="AB706" i="5"/>
  <c r="AU706" i="5"/>
  <c r="AC706" i="5"/>
  <c r="AV706" i="5"/>
  <c r="AD706" i="5"/>
  <c r="AW706" i="5"/>
  <c r="AE706" i="5"/>
  <c r="AX706" i="5"/>
  <c r="AF706" i="5"/>
  <c r="AY706" i="5"/>
  <c r="AG706" i="5"/>
  <c r="AZ706" i="5"/>
  <c r="AH706" i="5"/>
  <c r="BA706" i="5"/>
  <c r="AI706" i="5"/>
  <c r="BB706" i="5"/>
  <c r="AJ706" i="5"/>
  <c r="BC706" i="5"/>
  <c r="AK706" i="5"/>
  <c r="BD706" i="5"/>
  <c r="AL706" i="5"/>
  <c r="BE706" i="5"/>
  <c r="BF706" i="5"/>
  <c r="BG706" i="5"/>
  <c r="CI706" i="5"/>
  <c r="BN706" i="5"/>
  <c r="BO706" i="5"/>
  <c r="BP706" i="5"/>
  <c r="BQ706" i="5"/>
  <c r="BR706" i="5"/>
  <c r="BS706" i="5"/>
  <c r="BT706" i="5"/>
  <c r="BU706" i="5"/>
  <c r="BV706" i="5"/>
  <c r="BW706" i="5"/>
  <c r="BX706" i="5"/>
  <c r="BY706" i="5"/>
  <c r="BZ706" i="5"/>
  <c r="CA706" i="5"/>
  <c r="CF706" i="5"/>
  <c r="CJ706" i="5"/>
  <c r="CL706" i="5"/>
  <c r="Y707" i="5"/>
  <c r="AR707" i="5"/>
  <c r="Z707" i="5"/>
  <c r="AS707" i="5"/>
  <c r="AA707" i="5"/>
  <c r="AT707" i="5"/>
  <c r="AB707" i="5"/>
  <c r="AU707" i="5"/>
  <c r="AC707" i="5"/>
  <c r="AV707" i="5"/>
  <c r="AD707" i="5"/>
  <c r="AW707" i="5"/>
  <c r="AE707" i="5"/>
  <c r="AX707" i="5"/>
  <c r="AF707" i="5"/>
  <c r="AY707" i="5"/>
  <c r="AG707" i="5"/>
  <c r="AZ707" i="5"/>
  <c r="AH707" i="5"/>
  <c r="BA707" i="5"/>
  <c r="AI707" i="5"/>
  <c r="BB707" i="5"/>
  <c r="AJ707" i="5"/>
  <c r="BC707" i="5"/>
  <c r="AK707" i="5"/>
  <c r="BD707" i="5"/>
  <c r="AL707" i="5"/>
  <c r="BE707" i="5"/>
  <c r="BF707" i="5"/>
  <c r="BG707" i="5"/>
  <c r="CI707" i="5"/>
  <c r="BN707" i="5"/>
  <c r="BO707" i="5"/>
  <c r="BP707" i="5"/>
  <c r="BQ707" i="5"/>
  <c r="BR707" i="5"/>
  <c r="BS707" i="5"/>
  <c r="BT707" i="5"/>
  <c r="BU707" i="5"/>
  <c r="BV707" i="5"/>
  <c r="BW707" i="5"/>
  <c r="BX707" i="5"/>
  <c r="BY707" i="5"/>
  <c r="BZ707" i="5"/>
  <c r="CA707" i="5"/>
  <c r="CF707" i="5"/>
  <c r="CJ707" i="5"/>
  <c r="CL707" i="5"/>
  <c r="Y708" i="5"/>
  <c r="AR708" i="5"/>
  <c r="Z708" i="5"/>
  <c r="AS708" i="5"/>
  <c r="AA708" i="5"/>
  <c r="AT708" i="5"/>
  <c r="AB708" i="5"/>
  <c r="AU708" i="5"/>
  <c r="AC708" i="5"/>
  <c r="AV708" i="5"/>
  <c r="AD708" i="5"/>
  <c r="AW708" i="5"/>
  <c r="AE708" i="5"/>
  <c r="AX708" i="5"/>
  <c r="AF708" i="5"/>
  <c r="AY708" i="5"/>
  <c r="AG708" i="5"/>
  <c r="AZ708" i="5"/>
  <c r="AH708" i="5"/>
  <c r="BA708" i="5"/>
  <c r="AI708" i="5"/>
  <c r="BB708" i="5"/>
  <c r="AJ708" i="5"/>
  <c r="BC708" i="5"/>
  <c r="AK708" i="5"/>
  <c r="BD708" i="5"/>
  <c r="AL708" i="5"/>
  <c r="BE708" i="5"/>
  <c r="BF708" i="5"/>
  <c r="BG708" i="5"/>
  <c r="CI708" i="5"/>
  <c r="BN708" i="5"/>
  <c r="BO708" i="5"/>
  <c r="BP708" i="5"/>
  <c r="BQ708" i="5"/>
  <c r="BR708" i="5"/>
  <c r="BS708" i="5"/>
  <c r="BT708" i="5"/>
  <c r="BU708" i="5"/>
  <c r="BV708" i="5"/>
  <c r="BW708" i="5"/>
  <c r="BX708" i="5"/>
  <c r="BY708" i="5"/>
  <c r="BZ708" i="5"/>
  <c r="CA708" i="5"/>
  <c r="CF708" i="5"/>
  <c r="CJ708" i="5"/>
  <c r="CL708" i="5"/>
  <c r="Y709" i="5"/>
  <c r="AR709" i="5"/>
  <c r="Z709" i="5"/>
  <c r="AS709" i="5"/>
  <c r="AA709" i="5"/>
  <c r="AT709" i="5"/>
  <c r="AB709" i="5"/>
  <c r="AU709" i="5"/>
  <c r="AC709" i="5"/>
  <c r="AV709" i="5"/>
  <c r="AD709" i="5"/>
  <c r="AW709" i="5"/>
  <c r="AE709" i="5"/>
  <c r="AX709" i="5"/>
  <c r="AF709" i="5"/>
  <c r="AY709" i="5"/>
  <c r="AG709" i="5"/>
  <c r="AZ709" i="5"/>
  <c r="AH709" i="5"/>
  <c r="BA709" i="5"/>
  <c r="AI709" i="5"/>
  <c r="BB709" i="5"/>
  <c r="AJ709" i="5"/>
  <c r="BC709" i="5"/>
  <c r="AK709" i="5"/>
  <c r="BD709" i="5"/>
  <c r="AL709" i="5"/>
  <c r="BE709" i="5"/>
  <c r="BF709" i="5"/>
  <c r="BG709" i="5"/>
  <c r="CI709" i="5"/>
  <c r="BN709" i="5"/>
  <c r="BO709" i="5"/>
  <c r="BP709" i="5"/>
  <c r="BQ709" i="5"/>
  <c r="BR709" i="5"/>
  <c r="BS709" i="5"/>
  <c r="BT709" i="5"/>
  <c r="BU709" i="5"/>
  <c r="BV709" i="5"/>
  <c r="BW709" i="5"/>
  <c r="BX709" i="5"/>
  <c r="BY709" i="5"/>
  <c r="BZ709" i="5"/>
  <c r="CA709" i="5"/>
  <c r="CF709" i="5"/>
  <c r="CJ709" i="5"/>
  <c r="CL709" i="5"/>
  <c r="Y710" i="5"/>
  <c r="AR710" i="5"/>
  <c r="Z710" i="5"/>
  <c r="AS710" i="5"/>
  <c r="AA710" i="5"/>
  <c r="AT710" i="5"/>
  <c r="AB710" i="5"/>
  <c r="AU710" i="5"/>
  <c r="AC710" i="5"/>
  <c r="AV710" i="5"/>
  <c r="AD710" i="5"/>
  <c r="AW710" i="5"/>
  <c r="AE710" i="5"/>
  <c r="AX710" i="5"/>
  <c r="AF710" i="5"/>
  <c r="AY710" i="5"/>
  <c r="AG710" i="5"/>
  <c r="AZ710" i="5"/>
  <c r="AH710" i="5"/>
  <c r="BA710" i="5"/>
  <c r="AI710" i="5"/>
  <c r="BB710" i="5"/>
  <c r="AJ710" i="5"/>
  <c r="BC710" i="5"/>
  <c r="AK710" i="5"/>
  <c r="BD710" i="5"/>
  <c r="AL710" i="5"/>
  <c r="BE710" i="5"/>
  <c r="BF710" i="5"/>
  <c r="BG710" i="5"/>
  <c r="CI710" i="5"/>
  <c r="BN710" i="5"/>
  <c r="BO710" i="5"/>
  <c r="BP710" i="5"/>
  <c r="BQ710" i="5"/>
  <c r="BR710" i="5"/>
  <c r="BS710" i="5"/>
  <c r="BT710" i="5"/>
  <c r="BU710" i="5"/>
  <c r="BV710" i="5"/>
  <c r="BW710" i="5"/>
  <c r="BX710" i="5"/>
  <c r="BY710" i="5"/>
  <c r="BZ710" i="5"/>
  <c r="CA710" i="5"/>
  <c r="CF710" i="5"/>
  <c r="CJ710" i="5"/>
  <c r="CL710" i="5"/>
  <c r="Y711" i="5"/>
  <c r="AR711" i="5"/>
  <c r="Z711" i="5"/>
  <c r="AS711" i="5"/>
  <c r="AA711" i="5"/>
  <c r="AT711" i="5"/>
  <c r="AB711" i="5"/>
  <c r="AU711" i="5"/>
  <c r="AC711" i="5"/>
  <c r="AV711" i="5"/>
  <c r="AD711" i="5"/>
  <c r="AW711" i="5"/>
  <c r="AE711" i="5"/>
  <c r="AX711" i="5"/>
  <c r="AF711" i="5"/>
  <c r="AY711" i="5"/>
  <c r="AG711" i="5"/>
  <c r="AZ711" i="5"/>
  <c r="AH711" i="5"/>
  <c r="BA711" i="5"/>
  <c r="AI711" i="5"/>
  <c r="BB711" i="5"/>
  <c r="AJ711" i="5"/>
  <c r="BC711" i="5"/>
  <c r="AK711" i="5"/>
  <c r="BD711" i="5"/>
  <c r="AL711" i="5"/>
  <c r="BE711" i="5"/>
  <c r="BF711" i="5"/>
  <c r="BG711" i="5"/>
  <c r="CI711" i="5"/>
  <c r="BN711" i="5"/>
  <c r="BO711" i="5"/>
  <c r="BP711" i="5"/>
  <c r="BQ711" i="5"/>
  <c r="BR711" i="5"/>
  <c r="BS711" i="5"/>
  <c r="BT711" i="5"/>
  <c r="BU711" i="5"/>
  <c r="BV711" i="5"/>
  <c r="BW711" i="5"/>
  <c r="BX711" i="5"/>
  <c r="BY711" i="5"/>
  <c r="BZ711" i="5"/>
  <c r="CA711" i="5"/>
  <c r="CF711" i="5"/>
  <c r="CJ711" i="5"/>
  <c r="CL711" i="5"/>
  <c r="Y712" i="5"/>
  <c r="AR712" i="5"/>
  <c r="Z712" i="5"/>
  <c r="AS712" i="5"/>
  <c r="AA712" i="5"/>
  <c r="AT712" i="5"/>
  <c r="AB712" i="5"/>
  <c r="AU712" i="5"/>
  <c r="AC712" i="5"/>
  <c r="AV712" i="5"/>
  <c r="AD712" i="5"/>
  <c r="AW712" i="5"/>
  <c r="AE712" i="5"/>
  <c r="AX712" i="5"/>
  <c r="AF712" i="5"/>
  <c r="AY712" i="5"/>
  <c r="AG712" i="5"/>
  <c r="AZ712" i="5"/>
  <c r="AH712" i="5"/>
  <c r="BA712" i="5"/>
  <c r="AI712" i="5"/>
  <c r="BB712" i="5"/>
  <c r="AJ712" i="5"/>
  <c r="BC712" i="5"/>
  <c r="AK712" i="5"/>
  <c r="BD712" i="5"/>
  <c r="AL712" i="5"/>
  <c r="BE712" i="5"/>
  <c r="BF712" i="5"/>
  <c r="BG712" i="5"/>
  <c r="CI712" i="5"/>
  <c r="BN712" i="5"/>
  <c r="BO712" i="5"/>
  <c r="BP712" i="5"/>
  <c r="BQ712" i="5"/>
  <c r="BR712" i="5"/>
  <c r="BS712" i="5"/>
  <c r="BT712" i="5"/>
  <c r="BU712" i="5"/>
  <c r="BV712" i="5"/>
  <c r="BW712" i="5"/>
  <c r="BX712" i="5"/>
  <c r="BY712" i="5"/>
  <c r="BZ712" i="5"/>
  <c r="CA712" i="5"/>
  <c r="CF712" i="5"/>
  <c r="CJ712" i="5"/>
  <c r="CL712" i="5"/>
  <c r="Y713" i="5"/>
  <c r="AR713" i="5"/>
  <c r="Z713" i="5"/>
  <c r="AS713" i="5"/>
  <c r="AA713" i="5"/>
  <c r="AT713" i="5"/>
  <c r="AB713" i="5"/>
  <c r="AU713" i="5"/>
  <c r="AC713" i="5"/>
  <c r="AV713" i="5"/>
  <c r="AD713" i="5"/>
  <c r="AW713" i="5"/>
  <c r="AE713" i="5"/>
  <c r="AX713" i="5"/>
  <c r="AF713" i="5"/>
  <c r="AY713" i="5"/>
  <c r="AG713" i="5"/>
  <c r="AZ713" i="5"/>
  <c r="AH713" i="5"/>
  <c r="BA713" i="5"/>
  <c r="AI713" i="5"/>
  <c r="BB713" i="5"/>
  <c r="AJ713" i="5"/>
  <c r="BC713" i="5"/>
  <c r="AK713" i="5"/>
  <c r="BD713" i="5"/>
  <c r="AL713" i="5"/>
  <c r="BE713" i="5"/>
  <c r="BF713" i="5"/>
  <c r="BG713" i="5"/>
  <c r="CI713" i="5"/>
  <c r="BN713" i="5"/>
  <c r="BO713" i="5"/>
  <c r="BP713" i="5"/>
  <c r="BQ713" i="5"/>
  <c r="BR713" i="5"/>
  <c r="BS713" i="5"/>
  <c r="BT713" i="5"/>
  <c r="BU713" i="5"/>
  <c r="BV713" i="5"/>
  <c r="BW713" i="5"/>
  <c r="BX713" i="5"/>
  <c r="BY713" i="5"/>
  <c r="BZ713" i="5"/>
  <c r="CA713" i="5"/>
  <c r="CF713" i="5"/>
  <c r="CJ713" i="5"/>
  <c r="CL713" i="5"/>
  <c r="Y714" i="5"/>
  <c r="AR714" i="5"/>
  <c r="Z714" i="5"/>
  <c r="AS714" i="5"/>
  <c r="AA714" i="5"/>
  <c r="AT714" i="5"/>
  <c r="AB714" i="5"/>
  <c r="AU714" i="5"/>
  <c r="AC714" i="5"/>
  <c r="AV714" i="5"/>
  <c r="AD714" i="5"/>
  <c r="AW714" i="5"/>
  <c r="AE714" i="5"/>
  <c r="AX714" i="5"/>
  <c r="AF714" i="5"/>
  <c r="AY714" i="5"/>
  <c r="AG714" i="5"/>
  <c r="AZ714" i="5"/>
  <c r="AH714" i="5"/>
  <c r="BA714" i="5"/>
  <c r="AI714" i="5"/>
  <c r="BB714" i="5"/>
  <c r="AJ714" i="5"/>
  <c r="BC714" i="5"/>
  <c r="AK714" i="5"/>
  <c r="BD714" i="5"/>
  <c r="AL714" i="5"/>
  <c r="BE714" i="5"/>
  <c r="BF714" i="5"/>
  <c r="BG714" i="5"/>
  <c r="CI714" i="5"/>
  <c r="BN714" i="5"/>
  <c r="BO714" i="5"/>
  <c r="BP714" i="5"/>
  <c r="BQ714" i="5"/>
  <c r="BR714" i="5"/>
  <c r="BS714" i="5"/>
  <c r="BT714" i="5"/>
  <c r="BU714" i="5"/>
  <c r="BV714" i="5"/>
  <c r="BW714" i="5"/>
  <c r="BX714" i="5"/>
  <c r="BY714" i="5"/>
  <c r="BZ714" i="5"/>
  <c r="CA714" i="5"/>
  <c r="CF714" i="5"/>
  <c r="CJ714" i="5"/>
  <c r="CL714" i="5"/>
  <c r="Y715" i="5"/>
  <c r="AR715" i="5"/>
  <c r="Z715" i="5"/>
  <c r="AS715" i="5"/>
  <c r="AA715" i="5"/>
  <c r="AT715" i="5"/>
  <c r="AB715" i="5"/>
  <c r="AU715" i="5"/>
  <c r="AC715" i="5"/>
  <c r="AV715" i="5"/>
  <c r="AD715" i="5"/>
  <c r="AW715" i="5"/>
  <c r="AE715" i="5"/>
  <c r="AX715" i="5"/>
  <c r="AF715" i="5"/>
  <c r="AY715" i="5"/>
  <c r="AG715" i="5"/>
  <c r="AZ715" i="5"/>
  <c r="AH715" i="5"/>
  <c r="BA715" i="5"/>
  <c r="AI715" i="5"/>
  <c r="BB715" i="5"/>
  <c r="AJ715" i="5"/>
  <c r="BC715" i="5"/>
  <c r="AK715" i="5"/>
  <c r="BD715" i="5"/>
  <c r="AL715" i="5"/>
  <c r="BE715" i="5"/>
  <c r="BF715" i="5"/>
  <c r="BG715" i="5"/>
  <c r="CI715" i="5"/>
  <c r="BN715" i="5"/>
  <c r="BO715" i="5"/>
  <c r="BP715" i="5"/>
  <c r="BQ715" i="5"/>
  <c r="BR715" i="5"/>
  <c r="BS715" i="5"/>
  <c r="BT715" i="5"/>
  <c r="BU715" i="5"/>
  <c r="BV715" i="5"/>
  <c r="BW715" i="5"/>
  <c r="BX715" i="5"/>
  <c r="BY715" i="5"/>
  <c r="BZ715" i="5"/>
  <c r="CA715" i="5"/>
  <c r="CF715" i="5"/>
  <c r="CJ715" i="5"/>
  <c r="CL715" i="5"/>
  <c r="Y716" i="5"/>
  <c r="AR716" i="5"/>
  <c r="Z716" i="5"/>
  <c r="AS716" i="5"/>
  <c r="AA716" i="5"/>
  <c r="AT716" i="5"/>
  <c r="AB716" i="5"/>
  <c r="AU716" i="5"/>
  <c r="AC716" i="5"/>
  <c r="AV716" i="5"/>
  <c r="AD716" i="5"/>
  <c r="AW716" i="5"/>
  <c r="AE716" i="5"/>
  <c r="AX716" i="5"/>
  <c r="AF716" i="5"/>
  <c r="AY716" i="5"/>
  <c r="AG716" i="5"/>
  <c r="AZ716" i="5"/>
  <c r="AH716" i="5"/>
  <c r="BA716" i="5"/>
  <c r="AI716" i="5"/>
  <c r="BB716" i="5"/>
  <c r="AJ716" i="5"/>
  <c r="BC716" i="5"/>
  <c r="AK716" i="5"/>
  <c r="BD716" i="5"/>
  <c r="AL716" i="5"/>
  <c r="BE716" i="5"/>
  <c r="BF716" i="5"/>
  <c r="BG716" i="5"/>
  <c r="CI716" i="5"/>
  <c r="BN716" i="5"/>
  <c r="BO716" i="5"/>
  <c r="BP716" i="5"/>
  <c r="BQ716" i="5"/>
  <c r="BR716" i="5"/>
  <c r="BS716" i="5"/>
  <c r="BT716" i="5"/>
  <c r="BU716" i="5"/>
  <c r="BV716" i="5"/>
  <c r="BW716" i="5"/>
  <c r="BX716" i="5"/>
  <c r="BY716" i="5"/>
  <c r="BZ716" i="5"/>
  <c r="CA716" i="5"/>
  <c r="CF716" i="5"/>
  <c r="CJ716" i="5"/>
  <c r="CL716" i="5"/>
  <c r="Y717" i="5"/>
  <c r="AR717" i="5"/>
  <c r="Z717" i="5"/>
  <c r="AS717" i="5"/>
  <c r="AA717" i="5"/>
  <c r="AT717" i="5"/>
  <c r="AB717" i="5"/>
  <c r="AU717" i="5"/>
  <c r="AC717" i="5"/>
  <c r="AV717" i="5"/>
  <c r="AD717" i="5"/>
  <c r="AW717" i="5"/>
  <c r="AE717" i="5"/>
  <c r="AX717" i="5"/>
  <c r="AF717" i="5"/>
  <c r="AY717" i="5"/>
  <c r="AG717" i="5"/>
  <c r="AZ717" i="5"/>
  <c r="AH717" i="5"/>
  <c r="BA717" i="5"/>
  <c r="AI717" i="5"/>
  <c r="BB717" i="5"/>
  <c r="AJ717" i="5"/>
  <c r="BC717" i="5"/>
  <c r="AK717" i="5"/>
  <c r="BD717" i="5"/>
  <c r="AL717" i="5"/>
  <c r="BE717" i="5"/>
  <c r="BF717" i="5"/>
  <c r="BG717" i="5"/>
  <c r="CI717" i="5"/>
  <c r="BN717" i="5"/>
  <c r="BO717" i="5"/>
  <c r="BP717" i="5"/>
  <c r="BQ717" i="5"/>
  <c r="BR717" i="5"/>
  <c r="BS717" i="5"/>
  <c r="BT717" i="5"/>
  <c r="BU717" i="5"/>
  <c r="BV717" i="5"/>
  <c r="BW717" i="5"/>
  <c r="BX717" i="5"/>
  <c r="BY717" i="5"/>
  <c r="BZ717" i="5"/>
  <c r="CA717" i="5"/>
  <c r="CF717" i="5"/>
  <c r="CJ717" i="5"/>
  <c r="CL717" i="5"/>
  <c r="Y718" i="5"/>
  <c r="AR718" i="5"/>
  <c r="Z718" i="5"/>
  <c r="AS718" i="5"/>
  <c r="AA718" i="5"/>
  <c r="AT718" i="5"/>
  <c r="AB718" i="5"/>
  <c r="AU718" i="5"/>
  <c r="AC718" i="5"/>
  <c r="AV718" i="5"/>
  <c r="AD718" i="5"/>
  <c r="AW718" i="5"/>
  <c r="AE718" i="5"/>
  <c r="AX718" i="5"/>
  <c r="AF718" i="5"/>
  <c r="AY718" i="5"/>
  <c r="AG718" i="5"/>
  <c r="AZ718" i="5"/>
  <c r="AH718" i="5"/>
  <c r="BA718" i="5"/>
  <c r="AI718" i="5"/>
  <c r="BB718" i="5"/>
  <c r="AJ718" i="5"/>
  <c r="BC718" i="5"/>
  <c r="AK718" i="5"/>
  <c r="BD718" i="5"/>
  <c r="AL718" i="5"/>
  <c r="BE718" i="5"/>
  <c r="BF718" i="5"/>
  <c r="BG718" i="5"/>
  <c r="CI718" i="5"/>
  <c r="BN718" i="5"/>
  <c r="BO718" i="5"/>
  <c r="BP718" i="5"/>
  <c r="BQ718" i="5"/>
  <c r="BR718" i="5"/>
  <c r="BS718" i="5"/>
  <c r="BT718" i="5"/>
  <c r="BU718" i="5"/>
  <c r="BV718" i="5"/>
  <c r="BW718" i="5"/>
  <c r="BX718" i="5"/>
  <c r="BY718" i="5"/>
  <c r="BZ718" i="5"/>
  <c r="CA718" i="5"/>
  <c r="CF718" i="5"/>
  <c r="CJ718" i="5"/>
  <c r="CL718" i="5"/>
  <c r="Y719" i="5"/>
  <c r="AR719" i="5"/>
  <c r="Z719" i="5"/>
  <c r="AS719" i="5"/>
  <c r="AA719" i="5"/>
  <c r="AT719" i="5"/>
  <c r="AB719" i="5"/>
  <c r="AU719" i="5"/>
  <c r="AC719" i="5"/>
  <c r="AV719" i="5"/>
  <c r="AD719" i="5"/>
  <c r="AW719" i="5"/>
  <c r="AE719" i="5"/>
  <c r="AX719" i="5"/>
  <c r="AF719" i="5"/>
  <c r="AY719" i="5"/>
  <c r="AG719" i="5"/>
  <c r="AZ719" i="5"/>
  <c r="AH719" i="5"/>
  <c r="BA719" i="5"/>
  <c r="AI719" i="5"/>
  <c r="BB719" i="5"/>
  <c r="AJ719" i="5"/>
  <c r="BC719" i="5"/>
  <c r="AK719" i="5"/>
  <c r="BD719" i="5"/>
  <c r="AL719" i="5"/>
  <c r="BE719" i="5"/>
  <c r="BF719" i="5"/>
  <c r="BG719" i="5"/>
  <c r="CI719" i="5"/>
  <c r="BN719" i="5"/>
  <c r="BO719" i="5"/>
  <c r="BP719" i="5"/>
  <c r="BQ719" i="5"/>
  <c r="BR719" i="5"/>
  <c r="BS719" i="5"/>
  <c r="BT719" i="5"/>
  <c r="BU719" i="5"/>
  <c r="BV719" i="5"/>
  <c r="BW719" i="5"/>
  <c r="BX719" i="5"/>
  <c r="BY719" i="5"/>
  <c r="BZ719" i="5"/>
  <c r="CA719" i="5"/>
  <c r="CF719" i="5"/>
  <c r="CJ719" i="5"/>
  <c r="CL719" i="5"/>
  <c r="Y720" i="5"/>
  <c r="AR720" i="5"/>
  <c r="Z720" i="5"/>
  <c r="AS720" i="5"/>
  <c r="AA720" i="5"/>
  <c r="AT720" i="5"/>
  <c r="AB720" i="5"/>
  <c r="AU720" i="5"/>
  <c r="AC720" i="5"/>
  <c r="AV720" i="5"/>
  <c r="AD720" i="5"/>
  <c r="AW720" i="5"/>
  <c r="AE720" i="5"/>
  <c r="AX720" i="5"/>
  <c r="AF720" i="5"/>
  <c r="AY720" i="5"/>
  <c r="AG720" i="5"/>
  <c r="AZ720" i="5"/>
  <c r="AH720" i="5"/>
  <c r="BA720" i="5"/>
  <c r="AI720" i="5"/>
  <c r="BB720" i="5"/>
  <c r="AJ720" i="5"/>
  <c r="BC720" i="5"/>
  <c r="AK720" i="5"/>
  <c r="BD720" i="5"/>
  <c r="AL720" i="5"/>
  <c r="BE720" i="5"/>
  <c r="BF720" i="5"/>
  <c r="BG720" i="5"/>
  <c r="CI720" i="5"/>
  <c r="BN720" i="5"/>
  <c r="BO720" i="5"/>
  <c r="BP720" i="5"/>
  <c r="BQ720" i="5"/>
  <c r="BR720" i="5"/>
  <c r="BS720" i="5"/>
  <c r="BT720" i="5"/>
  <c r="BU720" i="5"/>
  <c r="BV720" i="5"/>
  <c r="BW720" i="5"/>
  <c r="BX720" i="5"/>
  <c r="BY720" i="5"/>
  <c r="BZ720" i="5"/>
  <c r="CA720" i="5"/>
  <c r="CF720" i="5"/>
  <c r="CJ720" i="5"/>
  <c r="CL720" i="5"/>
  <c r="Y721" i="5"/>
  <c r="AR721" i="5"/>
  <c r="Z721" i="5"/>
  <c r="AS721" i="5"/>
  <c r="AA721" i="5"/>
  <c r="AT721" i="5"/>
  <c r="AB721" i="5"/>
  <c r="AU721" i="5"/>
  <c r="AC721" i="5"/>
  <c r="AV721" i="5"/>
  <c r="AD721" i="5"/>
  <c r="AW721" i="5"/>
  <c r="AE721" i="5"/>
  <c r="AX721" i="5"/>
  <c r="AF721" i="5"/>
  <c r="AY721" i="5"/>
  <c r="AG721" i="5"/>
  <c r="AZ721" i="5"/>
  <c r="AH721" i="5"/>
  <c r="BA721" i="5"/>
  <c r="AI721" i="5"/>
  <c r="BB721" i="5"/>
  <c r="AJ721" i="5"/>
  <c r="BC721" i="5"/>
  <c r="AK721" i="5"/>
  <c r="BD721" i="5"/>
  <c r="AL721" i="5"/>
  <c r="BE721" i="5"/>
  <c r="BF721" i="5"/>
  <c r="BG721" i="5"/>
  <c r="CI721" i="5"/>
  <c r="BN721" i="5"/>
  <c r="BO721" i="5"/>
  <c r="BP721" i="5"/>
  <c r="BQ721" i="5"/>
  <c r="BR721" i="5"/>
  <c r="BS721" i="5"/>
  <c r="BT721" i="5"/>
  <c r="BU721" i="5"/>
  <c r="BV721" i="5"/>
  <c r="BW721" i="5"/>
  <c r="BX721" i="5"/>
  <c r="BY721" i="5"/>
  <c r="BZ721" i="5"/>
  <c r="CA721" i="5"/>
  <c r="CF721" i="5"/>
  <c r="CJ721" i="5"/>
  <c r="CL721" i="5"/>
  <c r="Y722" i="5"/>
  <c r="AR722" i="5"/>
  <c r="Z722" i="5"/>
  <c r="AS722" i="5"/>
  <c r="AA722" i="5"/>
  <c r="AT722" i="5"/>
  <c r="AB722" i="5"/>
  <c r="AU722" i="5"/>
  <c r="AC722" i="5"/>
  <c r="AV722" i="5"/>
  <c r="AD722" i="5"/>
  <c r="AW722" i="5"/>
  <c r="AE722" i="5"/>
  <c r="AX722" i="5"/>
  <c r="AF722" i="5"/>
  <c r="AY722" i="5"/>
  <c r="AG722" i="5"/>
  <c r="AZ722" i="5"/>
  <c r="AH722" i="5"/>
  <c r="BA722" i="5"/>
  <c r="AI722" i="5"/>
  <c r="BB722" i="5"/>
  <c r="AJ722" i="5"/>
  <c r="BC722" i="5"/>
  <c r="AK722" i="5"/>
  <c r="BD722" i="5"/>
  <c r="AL722" i="5"/>
  <c r="BE722" i="5"/>
  <c r="BF722" i="5"/>
  <c r="BG722" i="5"/>
  <c r="CI722" i="5"/>
  <c r="BN722" i="5"/>
  <c r="BO722" i="5"/>
  <c r="BP722" i="5"/>
  <c r="BQ722" i="5"/>
  <c r="BR722" i="5"/>
  <c r="BS722" i="5"/>
  <c r="BT722" i="5"/>
  <c r="BU722" i="5"/>
  <c r="BV722" i="5"/>
  <c r="BW722" i="5"/>
  <c r="BX722" i="5"/>
  <c r="BY722" i="5"/>
  <c r="BZ722" i="5"/>
  <c r="CA722" i="5"/>
  <c r="CF722" i="5"/>
  <c r="CJ722" i="5"/>
  <c r="CL722" i="5"/>
  <c r="Y723" i="5"/>
  <c r="AR723" i="5"/>
  <c r="Z723" i="5"/>
  <c r="AS723" i="5"/>
  <c r="AA723" i="5"/>
  <c r="AT723" i="5"/>
  <c r="AB723" i="5"/>
  <c r="AU723" i="5"/>
  <c r="AC723" i="5"/>
  <c r="AV723" i="5"/>
  <c r="AD723" i="5"/>
  <c r="AW723" i="5"/>
  <c r="AE723" i="5"/>
  <c r="AX723" i="5"/>
  <c r="AF723" i="5"/>
  <c r="AY723" i="5"/>
  <c r="AG723" i="5"/>
  <c r="AZ723" i="5"/>
  <c r="AH723" i="5"/>
  <c r="BA723" i="5"/>
  <c r="AI723" i="5"/>
  <c r="BB723" i="5"/>
  <c r="AJ723" i="5"/>
  <c r="BC723" i="5"/>
  <c r="AK723" i="5"/>
  <c r="BD723" i="5"/>
  <c r="AL723" i="5"/>
  <c r="BE723" i="5"/>
  <c r="BF723" i="5"/>
  <c r="BG723" i="5"/>
  <c r="CI723" i="5"/>
  <c r="BN723" i="5"/>
  <c r="BO723" i="5"/>
  <c r="BP723" i="5"/>
  <c r="BQ723" i="5"/>
  <c r="BR723" i="5"/>
  <c r="BS723" i="5"/>
  <c r="BT723" i="5"/>
  <c r="BU723" i="5"/>
  <c r="BV723" i="5"/>
  <c r="BW723" i="5"/>
  <c r="BX723" i="5"/>
  <c r="BY723" i="5"/>
  <c r="BZ723" i="5"/>
  <c r="CA723" i="5"/>
  <c r="CF723" i="5"/>
  <c r="CJ723" i="5"/>
  <c r="CL723" i="5"/>
  <c r="Y724" i="5"/>
  <c r="AR724" i="5"/>
  <c r="Z724" i="5"/>
  <c r="AS724" i="5"/>
  <c r="AA724" i="5"/>
  <c r="AT724" i="5"/>
  <c r="AB724" i="5"/>
  <c r="AU724" i="5"/>
  <c r="AC724" i="5"/>
  <c r="AV724" i="5"/>
  <c r="AD724" i="5"/>
  <c r="AW724" i="5"/>
  <c r="AE724" i="5"/>
  <c r="AX724" i="5"/>
  <c r="AF724" i="5"/>
  <c r="AY724" i="5"/>
  <c r="AG724" i="5"/>
  <c r="AZ724" i="5"/>
  <c r="AH724" i="5"/>
  <c r="BA724" i="5"/>
  <c r="AI724" i="5"/>
  <c r="BB724" i="5"/>
  <c r="AJ724" i="5"/>
  <c r="BC724" i="5"/>
  <c r="AK724" i="5"/>
  <c r="BD724" i="5"/>
  <c r="AL724" i="5"/>
  <c r="BE724" i="5"/>
  <c r="BF724" i="5"/>
  <c r="BG724" i="5"/>
  <c r="CI724" i="5"/>
  <c r="BN724" i="5"/>
  <c r="BO724" i="5"/>
  <c r="BP724" i="5"/>
  <c r="BQ724" i="5"/>
  <c r="BR724" i="5"/>
  <c r="BS724" i="5"/>
  <c r="BT724" i="5"/>
  <c r="BU724" i="5"/>
  <c r="BV724" i="5"/>
  <c r="BW724" i="5"/>
  <c r="BX724" i="5"/>
  <c r="BY724" i="5"/>
  <c r="BZ724" i="5"/>
  <c r="CA724" i="5"/>
  <c r="CF724" i="5"/>
  <c r="CJ724" i="5"/>
  <c r="CL724" i="5"/>
  <c r="Y725" i="5"/>
  <c r="AR725" i="5"/>
  <c r="Z725" i="5"/>
  <c r="AS725" i="5"/>
  <c r="AA725" i="5"/>
  <c r="AT725" i="5"/>
  <c r="AB725" i="5"/>
  <c r="AU725" i="5"/>
  <c r="AC725" i="5"/>
  <c r="AV725" i="5"/>
  <c r="AD725" i="5"/>
  <c r="AW725" i="5"/>
  <c r="AE725" i="5"/>
  <c r="AX725" i="5"/>
  <c r="AF725" i="5"/>
  <c r="AY725" i="5"/>
  <c r="AG725" i="5"/>
  <c r="AZ725" i="5"/>
  <c r="AH725" i="5"/>
  <c r="BA725" i="5"/>
  <c r="AI725" i="5"/>
  <c r="BB725" i="5"/>
  <c r="AJ725" i="5"/>
  <c r="BC725" i="5"/>
  <c r="AK725" i="5"/>
  <c r="BD725" i="5"/>
  <c r="AL725" i="5"/>
  <c r="BE725" i="5"/>
  <c r="BF725" i="5"/>
  <c r="BG725" i="5"/>
  <c r="CI725" i="5"/>
  <c r="BN725" i="5"/>
  <c r="BO725" i="5"/>
  <c r="BP725" i="5"/>
  <c r="BQ725" i="5"/>
  <c r="BR725" i="5"/>
  <c r="BS725" i="5"/>
  <c r="BT725" i="5"/>
  <c r="BU725" i="5"/>
  <c r="BV725" i="5"/>
  <c r="BW725" i="5"/>
  <c r="BX725" i="5"/>
  <c r="BY725" i="5"/>
  <c r="BZ725" i="5"/>
  <c r="CA725" i="5"/>
  <c r="CF725" i="5"/>
  <c r="CJ725" i="5"/>
  <c r="CL725" i="5"/>
  <c r="Y726" i="5"/>
  <c r="AR726" i="5"/>
  <c r="Z726" i="5"/>
  <c r="AS726" i="5"/>
  <c r="AA726" i="5"/>
  <c r="AT726" i="5"/>
  <c r="AB726" i="5"/>
  <c r="AU726" i="5"/>
  <c r="AC726" i="5"/>
  <c r="AV726" i="5"/>
  <c r="AD726" i="5"/>
  <c r="AW726" i="5"/>
  <c r="AE726" i="5"/>
  <c r="AX726" i="5"/>
  <c r="AF726" i="5"/>
  <c r="AY726" i="5"/>
  <c r="AG726" i="5"/>
  <c r="AZ726" i="5"/>
  <c r="AH726" i="5"/>
  <c r="BA726" i="5"/>
  <c r="AI726" i="5"/>
  <c r="BB726" i="5"/>
  <c r="AJ726" i="5"/>
  <c r="BC726" i="5"/>
  <c r="AK726" i="5"/>
  <c r="BD726" i="5"/>
  <c r="AL726" i="5"/>
  <c r="BE726" i="5"/>
  <c r="BF726" i="5"/>
  <c r="BG726" i="5"/>
  <c r="CI726" i="5"/>
  <c r="BN726" i="5"/>
  <c r="BO726" i="5"/>
  <c r="BP726" i="5"/>
  <c r="BQ726" i="5"/>
  <c r="BR726" i="5"/>
  <c r="BS726" i="5"/>
  <c r="BT726" i="5"/>
  <c r="BU726" i="5"/>
  <c r="BV726" i="5"/>
  <c r="BW726" i="5"/>
  <c r="BX726" i="5"/>
  <c r="BY726" i="5"/>
  <c r="BZ726" i="5"/>
  <c r="CA726" i="5"/>
  <c r="CF726" i="5"/>
  <c r="CJ726" i="5"/>
  <c r="CL726" i="5"/>
  <c r="Y727" i="5"/>
  <c r="AR727" i="5"/>
  <c r="Z727" i="5"/>
  <c r="AS727" i="5"/>
  <c r="AA727" i="5"/>
  <c r="AT727" i="5"/>
  <c r="AB727" i="5"/>
  <c r="AU727" i="5"/>
  <c r="AC727" i="5"/>
  <c r="AV727" i="5"/>
  <c r="AD727" i="5"/>
  <c r="AW727" i="5"/>
  <c r="AE727" i="5"/>
  <c r="AX727" i="5"/>
  <c r="AF727" i="5"/>
  <c r="AY727" i="5"/>
  <c r="AG727" i="5"/>
  <c r="AZ727" i="5"/>
  <c r="AH727" i="5"/>
  <c r="BA727" i="5"/>
  <c r="AI727" i="5"/>
  <c r="BB727" i="5"/>
  <c r="AJ727" i="5"/>
  <c r="BC727" i="5"/>
  <c r="AK727" i="5"/>
  <c r="BD727" i="5"/>
  <c r="AL727" i="5"/>
  <c r="BE727" i="5"/>
  <c r="BF727" i="5"/>
  <c r="BG727" i="5"/>
  <c r="CI727" i="5"/>
  <c r="BN727" i="5"/>
  <c r="BO727" i="5"/>
  <c r="BP727" i="5"/>
  <c r="BQ727" i="5"/>
  <c r="BR727" i="5"/>
  <c r="BS727" i="5"/>
  <c r="BT727" i="5"/>
  <c r="BU727" i="5"/>
  <c r="BV727" i="5"/>
  <c r="BW727" i="5"/>
  <c r="BX727" i="5"/>
  <c r="BY727" i="5"/>
  <c r="BZ727" i="5"/>
  <c r="CA727" i="5"/>
  <c r="CF727" i="5"/>
  <c r="CJ727" i="5"/>
  <c r="CL727" i="5"/>
  <c r="Y728" i="5"/>
  <c r="AR728" i="5"/>
  <c r="Z728" i="5"/>
  <c r="AS728" i="5"/>
  <c r="AA728" i="5"/>
  <c r="AT728" i="5"/>
  <c r="AB728" i="5"/>
  <c r="AU728" i="5"/>
  <c r="AC728" i="5"/>
  <c r="AV728" i="5"/>
  <c r="AD728" i="5"/>
  <c r="AW728" i="5"/>
  <c r="AE728" i="5"/>
  <c r="AX728" i="5"/>
  <c r="AF728" i="5"/>
  <c r="AY728" i="5"/>
  <c r="AG728" i="5"/>
  <c r="AZ728" i="5"/>
  <c r="AH728" i="5"/>
  <c r="BA728" i="5"/>
  <c r="AI728" i="5"/>
  <c r="BB728" i="5"/>
  <c r="AJ728" i="5"/>
  <c r="BC728" i="5"/>
  <c r="AK728" i="5"/>
  <c r="BD728" i="5"/>
  <c r="AL728" i="5"/>
  <c r="BE728" i="5"/>
  <c r="BF728" i="5"/>
  <c r="BG728" i="5"/>
  <c r="CI728" i="5"/>
  <c r="BN728" i="5"/>
  <c r="BO728" i="5"/>
  <c r="BP728" i="5"/>
  <c r="BQ728" i="5"/>
  <c r="BR728" i="5"/>
  <c r="BS728" i="5"/>
  <c r="BT728" i="5"/>
  <c r="BU728" i="5"/>
  <c r="BV728" i="5"/>
  <c r="BW728" i="5"/>
  <c r="BX728" i="5"/>
  <c r="BY728" i="5"/>
  <c r="BZ728" i="5"/>
  <c r="CA728" i="5"/>
  <c r="CF728" i="5"/>
  <c r="CJ728" i="5"/>
  <c r="CL728" i="5"/>
  <c r="Y729" i="5"/>
  <c r="AR729" i="5"/>
  <c r="Z729" i="5"/>
  <c r="AS729" i="5"/>
  <c r="AA729" i="5"/>
  <c r="AT729" i="5"/>
  <c r="AB729" i="5"/>
  <c r="AU729" i="5"/>
  <c r="AC729" i="5"/>
  <c r="AV729" i="5"/>
  <c r="AD729" i="5"/>
  <c r="AW729" i="5"/>
  <c r="AE729" i="5"/>
  <c r="AX729" i="5"/>
  <c r="AF729" i="5"/>
  <c r="AY729" i="5"/>
  <c r="AG729" i="5"/>
  <c r="AZ729" i="5"/>
  <c r="AH729" i="5"/>
  <c r="BA729" i="5"/>
  <c r="AI729" i="5"/>
  <c r="BB729" i="5"/>
  <c r="AJ729" i="5"/>
  <c r="BC729" i="5"/>
  <c r="AK729" i="5"/>
  <c r="BD729" i="5"/>
  <c r="AL729" i="5"/>
  <c r="BE729" i="5"/>
  <c r="BF729" i="5"/>
  <c r="BG729" i="5"/>
  <c r="CI729" i="5"/>
  <c r="BN729" i="5"/>
  <c r="BO729" i="5"/>
  <c r="BP729" i="5"/>
  <c r="BQ729" i="5"/>
  <c r="BR729" i="5"/>
  <c r="BS729" i="5"/>
  <c r="BT729" i="5"/>
  <c r="BU729" i="5"/>
  <c r="BV729" i="5"/>
  <c r="BW729" i="5"/>
  <c r="BX729" i="5"/>
  <c r="BY729" i="5"/>
  <c r="BZ729" i="5"/>
  <c r="CA729" i="5"/>
  <c r="CF729" i="5"/>
  <c r="CJ729" i="5"/>
  <c r="CL729" i="5"/>
  <c r="Y730" i="5"/>
  <c r="AR730" i="5"/>
  <c r="Z730" i="5"/>
  <c r="AS730" i="5"/>
  <c r="AA730" i="5"/>
  <c r="AT730" i="5"/>
  <c r="AB730" i="5"/>
  <c r="AU730" i="5"/>
  <c r="AC730" i="5"/>
  <c r="AV730" i="5"/>
  <c r="AD730" i="5"/>
  <c r="AW730" i="5"/>
  <c r="AE730" i="5"/>
  <c r="AX730" i="5"/>
  <c r="AF730" i="5"/>
  <c r="AY730" i="5"/>
  <c r="AG730" i="5"/>
  <c r="AZ730" i="5"/>
  <c r="AH730" i="5"/>
  <c r="BA730" i="5"/>
  <c r="AI730" i="5"/>
  <c r="BB730" i="5"/>
  <c r="AJ730" i="5"/>
  <c r="BC730" i="5"/>
  <c r="AK730" i="5"/>
  <c r="BD730" i="5"/>
  <c r="AL730" i="5"/>
  <c r="BE730" i="5"/>
  <c r="BF730" i="5"/>
  <c r="BG730" i="5"/>
  <c r="CI730" i="5"/>
  <c r="BN730" i="5"/>
  <c r="BO730" i="5"/>
  <c r="BP730" i="5"/>
  <c r="BQ730" i="5"/>
  <c r="BR730" i="5"/>
  <c r="BS730" i="5"/>
  <c r="BT730" i="5"/>
  <c r="BU730" i="5"/>
  <c r="BV730" i="5"/>
  <c r="BW730" i="5"/>
  <c r="BX730" i="5"/>
  <c r="BY730" i="5"/>
  <c r="BZ730" i="5"/>
  <c r="CA730" i="5"/>
  <c r="CF730" i="5"/>
  <c r="CJ730" i="5"/>
  <c r="CL730" i="5"/>
  <c r="Y731" i="5"/>
  <c r="AR731" i="5"/>
  <c r="Z731" i="5"/>
  <c r="AS731" i="5"/>
  <c r="AA731" i="5"/>
  <c r="AT731" i="5"/>
  <c r="AB731" i="5"/>
  <c r="AU731" i="5"/>
  <c r="AC731" i="5"/>
  <c r="AV731" i="5"/>
  <c r="AD731" i="5"/>
  <c r="AW731" i="5"/>
  <c r="AE731" i="5"/>
  <c r="AX731" i="5"/>
  <c r="AF731" i="5"/>
  <c r="AY731" i="5"/>
  <c r="AG731" i="5"/>
  <c r="AZ731" i="5"/>
  <c r="AH731" i="5"/>
  <c r="BA731" i="5"/>
  <c r="AI731" i="5"/>
  <c r="BB731" i="5"/>
  <c r="AJ731" i="5"/>
  <c r="BC731" i="5"/>
  <c r="AK731" i="5"/>
  <c r="BD731" i="5"/>
  <c r="AL731" i="5"/>
  <c r="BE731" i="5"/>
  <c r="BF731" i="5"/>
  <c r="BG731" i="5"/>
  <c r="CI731" i="5"/>
  <c r="BN731" i="5"/>
  <c r="BO731" i="5"/>
  <c r="BP731" i="5"/>
  <c r="BQ731" i="5"/>
  <c r="BR731" i="5"/>
  <c r="BS731" i="5"/>
  <c r="BT731" i="5"/>
  <c r="BU731" i="5"/>
  <c r="BV731" i="5"/>
  <c r="BW731" i="5"/>
  <c r="BX731" i="5"/>
  <c r="BY731" i="5"/>
  <c r="BZ731" i="5"/>
  <c r="CA731" i="5"/>
  <c r="CF731" i="5"/>
  <c r="CJ731" i="5"/>
  <c r="CL731" i="5"/>
  <c r="Y732" i="5"/>
  <c r="AR732" i="5"/>
  <c r="Z732" i="5"/>
  <c r="AS732" i="5"/>
  <c r="AA732" i="5"/>
  <c r="AT732" i="5"/>
  <c r="AB732" i="5"/>
  <c r="AU732" i="5"/>
  <c r="AC732" i="5"/>
  <c r="AV732" i="5"/>
  <c r="AD732" i="5"/>
  <c r="AW732" i="5"/>
  <c r="AE732" i="5"/>
  <c r="AX732" i="5"/>
  <c r="AF732" i="5"/>
  <c r="AY732" i="5"/>
  <c r="AG732" i="5"/>
  <c r="AZ732" i="5"/>
  <c r="AH732" i="5"/>
  <c r="BA732" i="5"/>
  <c r="AI732" i="5"/>
  <c r="BB732" i="5"/>
  <c r="AJ732" i="5"/>
  <c r="BC732" i="5"/>
  <c r="AK732" i="5"/>
  <c r="BD732" i="5"/>
  <c r="AL732" i="5"/>
  <c r="BE732" i="5"/>
  <c r="BF732" i="5"/>
  <c r="BG732" i="5"/>
  <c r="CI732" i="5"/>
  <c r="BN732" i="5"/>
  <c r="BO732" i="5"/>
  <c r="BP732" i="5"/>
  <c r="BQ732" i="5"/>
  <c r="BR732" i="5"/>
  <c r="BS732" i="5"/>
  <c r="BT732" i="5"/>
  <c r="BU732" i="5"/>
  <c r="BV732" i="5"/>
  <c r="BW732" i="5"/>
  <c r="BX732" i="5"/>
  <c r="BY732" i="5"/>
  <c r="BZ732" i="5"/>
  <c r="CA732" i="5"/>
  <c r="CF732" i="5"/>
  <c r="CJ732" i="5"/>
  <c r="CL732" i="5"/>
  <c r="Y733" i="5"/>
  <c r="AR733" i="5"/>
  <c r="Z733" i="5"/>
  <c r="AS733" i="5"/>
  <c r="AA733" i="5"/>
  <c r="AT733" i="5"/>
  <c r="AB733" i="5"/>
  <c r="AU733" i="5"/>
  <c r="AC733" i="5"/>
  <c r="AV733" i="5"/>
  <c r="AD733" i="5"/>
  <c r="AW733" i="5"/>
  <c r="AE733" i="5"/>
  <c r="AX733" i="5"/>
  <c r="AF733" i="5"/>
  <c r="AY733" i="5"/>
  <c r="AG733" i="5"/>
  <c r="AZ733" i="5"/>
  <c r="AH733" i="5"/>
  <c r="BA733" i="5"/>
  <c r="AI733" i="5"/>
  <c r="BB733" i="5"/>
  <c r="AJ733" i="5"/>
  <c r="BC733" i="5"/>
  <c r="AK733" i="5"/>
  <c r="BD733" i="5"/>
  <c r="AL733" i="5"/>
  <c r="BE733" i="5"/>
  <c r="BF733" i="5"/>
  <c r="BG733" i="5"/>
  <c r="CI733" i="5"/>
  <c r="BN733" i="5"/>
  <c r="BO733" i="5"/>
  <c r="BP733" i="5"/>
  <c r="BQ733" i="5"/>
  <c r="BR733" i="5"/>
  <c r="BS733" i="5"/>
  <c r="BT733" i="5"/>
  <c r="BU733" i="5"/>
  <c r="BV733" i="5"/>
  <c r="BW733" i="5"/>
  <c r="BX733" i="5"/>
  <c r="BY733" i="5"/>
  <c r="BZ733" i="5"/>
  <c r="CA733" i="5"/>
  <c r="CF733" i="5"/>
  <c r="CJ733" i="5"/>
  <c r="CL733" i="5"/>
  <c r="Y734" i="5"/>
  <c r="AR734" i="5"/>
  <c r="Z734" i="5"/>
  <c r="AS734" i="5"/>
  <c r="AA734" i="5"/>
  <c r="AT734" i="5"/>
  <c r="AB734" i="5"/>
  <c r="AU734" i="5"/>
  <c r="AC734" i="5"/>
  <c r="AV734" i="5"/>
  <c r="AD734" i="5"/>
  <c r="AW734" i="5"/>
  <c r="AE734" i="5"/>
  <c r="AX734" i="5"/>
  <c r="AF734" i="5"/>
  <c r="AY734" i="5"/>
  <c r="AG734" i="5"/>
  <c r="AZ734" i="5"/>
  <c r="AH734" i="5"/>
  <c r="BA734" i="5"/>
  <c r="AI734" i="5"/>
  <c r="BB734" i="5"/>
  <c r="AJ734" i="5"/>
  <c r="BC734" i="5"/>
  <c r="AK734" i="5"/>
  <c r="BD734" i="5"/>
  <c r="AL734" i="5"/>
  <c r="BE734" i="5"/>
  <c r="BF734" i="5"/>
  <c r="BG734" i="5"/>
  <c r="CI734" i="5"/>
  <c r="BN734" i="5"/>
  <c r="BO734" i="5"/>
  <c r="BP734" i="5"/>
  <c r="BQ734" i="5"/>
  <c r="BR734" i="5"/>
  <c r="BS734" i="5"/>
  <c r="BT734" i="5"/>
  <c r="BU734" i="5"/>
  <c r="BV734" i="5"/>
  <c r="BW734" i="5"/>
  <c r="BX734" i="5"/>
  <c r="BY734" i="5"/>
  <c r="BZ734" i="5"/>
  <c r="CA734" i="5"/>
  <c r="CF734" i="5"/>
  <c r="CJ734" i="5"/>
  <c r="CL734" i="5"/>
  <c r="Y735" i="5"/>
  <c r="AR735" i="5"/>
  <c r="Z735" i="5"/>
  <c r="AS735" i="5"/>
  <c r="AA735" i="5"/>
  <c r="AT735" i="5"/>
  <c r="AB735" i="5"/>
  <c r="AU735" i="5"/>
  <c r="AC735" i="5"/>
  <c r="AV735" i="5"/>
  <c r="AD735" i="5"/>
  <c r="AW735" i="5"/>
  <c r="AE735" i="5"/>
  <c r="AX735" i="5"/>
  <c r="AF735" i="5"/>
  <c r="AY735" i="5"/>
  <c r="AG735" i="5"/>
  <c r="AZ735" i="5"/>
  <c r="AH735" i="5"/>
  <c r="BA735" i="5"/>
  <c r="AI735" i="5"/>
  <c r="BB735" i="5"/>
  <c r="AJ735" i="5"/>
  <c r="BC735" i="5"/>
  <c r="AK735" i="5"/>
  <c r="BD735" i="5"/>
  <c r="AL735" i="5"/>
  <c r="BE735" i="5"/>
  <c r="BF735" i="5"/>
  <c r="BG735" i="5"/>
  <c r="CI735" i="5"/>
  <c r="BN735" i="5"/>
  <c r="BO735" i="5"/>
  <c r="BP735" i="5"/>
  <c r="BQ735" i="5"/>
  <c r="BR735" i="5"/>
  <c r="BS735" i="5"/>
  <c r="BT735" i="5"/>
  <c r="BU735" i="5"/>
  <c r="BV735" i="5"/>
  <c r="BW735" i="5"/>
  <c r="BX735" i="5"/>
  <c r="BY735" i="5"/>
  <c r="BZ735" i="5"/>
  <c r="CA735" i="5"/>
  <c r="CF735" i="5"/>
  <c r="CJ735" i="5"/>
  <c r="CL735" i="5"/>
  <c r="Y736" i="5"/>
  <c r="AR736" i="5"/>
  <c r="Z736" i="5"/>
  <c r="AS736" i="5"/>
  <c r="AA736" i="5"/>
  <c r="AT736" i="5"/>
  <c r="AB736" i="5"/>
  <c r="AU736" i="5"/>
  <c r="AC736" i="5"/>
  <c r="AV736" i="5"/>
  <c r="AD736" i="5"/>
  <c r="AW736" i="5"/>
  <c r="AE736" i="5"/>
  <c r="AX736" i="5"/>
  <c r="AF736" i="5"/>
  <c r="AY736" i="5"/>
  <c r="AG736" i="5"/>
  <c r="AZ736" i="5"/>
  <c r="AH736" i="5"/>
  <c r="BA736" i="5"/>
  <c r="AI736" i="5"/>
  <c r="BB736" i="5"/>
  <c r="AJ736" i="5"/>
  <c r="BC736" i="5"/>
  <c r="AK736" i="5"/>
  <c r="BD736" i="5"/>
  <c r="AL736" i="5"/>
  <c r="BE736" i="5"/>
  <c r="BF736" i="5"/>
  <c r="BG736" i="5"/>
  <c r="CI736" i="5"/>
  <c r="BN736" i="5"/>
  <c r="BO736" i="5"/>
  <c r="BP736" i="5"/>
  <c r="BQ736" i="5"/>
  <c r="BR736" i="5"/>
  <c r="BS736" i="5"/>
  <c r="BT736" i="5"/>
  <c r="BU736" i="5"/>
  <c r="BV736" i="5"/>
  <c r="BW736" i="5"/>
  <c r="BX736" i="5"/>
  <c r="BY736" i="5"/>
  <c r="BZ736" i="5"/>
  <c r="CA736" i="5"/>
  <c r="CF736" i="5"/>
  <c r="CJ736" i="5"/>
  <c r="CL736" i="5"/>
  <c r="Y737" i="5"/>
  <c r="AR737" i="5"/>
  <c r="Z737" i="5"/>
  <c r="AS737" i="5"/>
  <c r="AA737" i="5"/>
  <c r="AT737" i="5"/>
  <c r="AB737" i="5"/>
  <c r="AU737" i="5"/>
  <c r="AC737" i="5"/>
  <c r="AV737" i="5"/>
  <c r="AD737" i="5"/>
  <c r="AW737" i="5"/>
  <c r="AE737" i="5"/>
  <c r="AX737" i="5"/>
  <c r="AF737" i="5"/>
  <c r="AY737" i="5"/>
  <c r="AG737" i="5"/>
  <c r="AZ737" i="5"/>
  <c r="AH737" i="5"/>
  <c r="BA737" i="5"/>
  <c r="AI737" i="5"/>
  <c r="BB737" i="5"/>
  <c r="AJ737" i="5"/>
  <c r="BC737" i="5"/>
  <c r="AK737" i="5"/>
  <c r="BD737" i="5"/>
  <c r="AL737" i="5"/>
  <c r="BE737" i="5"/>
  <c r="BF737" i="5"/>
  <c r="BG737" i="5"/>
  <c r="CI737" i="5"/>
  <c r="BN737" i="5"/>
  <c r="BO737" i="5"/>
  <c r="BP737" i="5"/>
  <c r="BQ737" i="5"/>
  <c r="BR737" i="5"/>
  <c r="BS737" i="5"/>
  <c r="BT737" i="5"/>
  <c r="BU737" i="5"/>
  <c r="BV737" i="5"/>
  <c r="BW737" i="5"/>
  <c r="BX737" i="5"/>
  <c r="BY737" i="5"/>
  <c r="BZ737" i="5"/>
  <c r="CA737" i="5"/>
  <c r="CF737" i="5"/>
  <c r="CJ737" i="5"/>
  <c r="CL737" i="5"/>
  <c r="Y738" i="5"/>
  <c r="AR738" i="5"/>
  <c r="Z738" i="5"/>
  <c r="AS738" i="5"/>
  <c r="AA738" i="5"/>
  <c r="AT738" i="5"/>
  <c r="AB738" i="5"/>
  <c r="AU738" i="5"/>
  <c r="AC738" i="5"/>
  <c r="AV738" i="5"/>
  <c r="AD738" i="5"/>
  <c r="AW738" i="5"/>
  <c r="AE738" i="5"/>
  <c r="AX738" i="5"/>
  <c r="AF738" i="5"/>
  <c r="AY738" i="5"/>
  <c r="AG738" i="5"/>
  <c r="AZ738" i="5"/>
  <c r="AH738" i="5"/>
  <c r="BA738" i="5"/>
  <c r="AI738" i="5"/>
  <c r="BB738" i="5"/>
  <c r="AJ738" i="5"/>
  <c r="BC738" i="5"/>
  <c r="AK738" i="5"/>
  <c r="BD738" i="5"/>
  <c r="AL738" i="5"/>
  <c r="BE738" i="5"/>
  <c r="BF738" i="5"/>
  <c r="BG738" i="5"/>
  <c r="CI738" i="5"/>
  <c r="BN738" i="5"/>
  <c r="BO738" i="5"/>
  <c r="BP738" i="5"/>
  <c r="BQ738" i="5"/>
  <c r="BR738" i="5"/>
  <c r="BS738" i="5"/>
  <c r="BT738" i="5"/>
  <c r="BU738" i="5"/>
  <c r="BV738" i="5"/>
  <c r="BW738" i="5"/>
  <c r="BX738" i="5"/>
  <c r="BY738" i="5"/>
  <c r="BZ738" i="5"/>
  <c r="CA738" i="5"/>
  <c r="CF738" i="5"/>
  <c r="CJ738" i="5"/>
  <c r="CL738" i="5"/>
  <c r="Y739" i="5"/>
  <c r="AR739" i="5"/>
  <c r="Z739" i="5"/>
  <c r="AS739" i="5"/>
  <c r="AA739" i="5"/>
  <c r="AT739" i="5"/>
  <c r="AB739" i="5"/>
  <c r="AU739" i="5"/>
  <c r="AC739" i="5"/>
  <c r="AV739" i="5"/>
  <c r="AD739" i="5"/>
  <c r="AW739" i="5"/>
  <c r="AE739" i="5"/>
  <c r="AX739" i="5"/>
  <c r="AF739" i="5"/>
  <c r="AY739" i="5"/>
  <c r="AG739" i="5"/>
  <c r="AZ739" i="5"/>
  <c r="AH739" i="5"/>
  <c r="BA739" i="5"/>
  <c r="AI739" i="5"/>
  <c r="BB739" i="5"/>
  <c r="AJ739" i="5"/>
  <c r="BC739" i="5"/>
  <c r="AK739" i="5"/>
  <c r="BD739" i="5"/>
  <c r="AL739" i="5"/>
  <c r="BE739" i="5"/>
  <c r="BF739" i="5"/>
  <c r="BG739" i="5"/>
  <c r="CI739" i="5"/>
  <c r="BN739" i="5"/>
  <c r="BO739" i="5"/>
  <c r="BP739" i="5"/>
  <c r="BQ739" i="5"/>
  <c r="BR739" i="5"/>
  <c r="BS739" i="5"/>
  <c r="BT739" i="5"/>
  <c r="BU739" i="5"/>
  <c r="BV739" i="5"/>
  <c r="BW739" i="5"/>
  <c r="BX739" i="5"/>
  <c r="BY739" i="5"/>
  <c r="BZ739" i="5"/>
  <c r="CA739" i="5"/>
  <c r="CF739" i="5"/>
  <c r="CJ739" i="5"/>
  <c r="CL739" i="5"/>
  <c r="Y740" i="5"/>
  <c r="AR740" i="5"/>
  <c r="Z740" i="5"/>
  <c r="AS740" i="5"/>
  <c r="AA740" i="5"/>
  <c r="AT740" i="5"/>
  <c r="AB740" i="5"/>
  <c r="AU740" i="5"/>
  <c r="AC740" i="5"/>
  <c r="AV740" i="5"/>
  <c r="AD740" i="5"/>
  <c r="AW740" i="5"/>
  <c r="AE740" i="5"/>
  <c r="AX740" i="5"/>
  <c r="AF740" i="5"/>
  <c r="AY740" i="5"/>
  <c r="AG740" i="5"/>
  <c r="AZ740" i="5"/>
  <c r="AH740" i="5"/>
  <c r="BA740" i="5"/>
  <c r="AI740" i="5"/>
  <c r="BB740" i="5"/>
  <c r="AJ740" i="5"/>
  <c r="BC740" i="5"/>
  <c r="AK740" i="5"/>
  <c r="BD740" i="5"/>
  <c r="AL740" i="5"/>
  <c r="BE740" i="5"/>
  <c r="BF740" i="5"/>
  <c r="BG740" i="5"/>
  <c r="CI740" i="5"/>
  <c r="BN740" i="5"/>
  <c r="BO740" i="5"/>
  <c r="BP740" i="5"/>
  <c r="BQ740" i="5"/>
  <c r="BR740" i="5"/>
  <c r="BS740" i="5"/>
  <c r="BT740" i="5"/>
  <c r="BU740" i="5"/>
  <c r="BV740" i="5"/>
  <c r="BW740" i="5"/>
  <c r="BX740" i="5"/>
  <c r="BY740" i="5"/>
  <c r="BZ740" i="5"/>
  <c r="CA740" i="5"/>
  <c r="CF740" i="5"/>
  <c r="CJ740" i="5"/>
  <c r="CL740" i="5"/>
  <c r="Y741" i="5"/>
  <c r="AR741" i="5"/>
  <c r="Z741" i="5"/>
  <c r="AS741" i="5"/>
  <c r="AA741" i="5"/>
  <c r="AT741" i="5"/>
  <c r="AB741" i="5"/>
  <c r="AU741" i="5"/>
  <c r="AC741" i="5"/>
  <c r="AV741" i="5"/>
  <c r="AD741" i="5"/>
  <c r="AW741" i="5"/>
  <c r="AE741" i="5"/>
  <c r="AX741" i="5"/>
  <c r="AF741" i="5"/>
  <c r="AY741" i="5"/>
  <c r="AG741" i="5"/>
  <c r="AZ741" i="5"/>
  <c r="AH741" i="5"/>
  <c r="BA741" i="5"/>
  <c r="AI741" i="5"/>
  <c r="BB741" i="5"/>
  <c r="AJ741" i="5"/>
  <c r="BC741" i="5"/>
  <c r="AK741" i="5"/>
  <c r="BD741" i="5"/>
  <c r="AL741" i="5"/>
  <c r="BE741" i="5"/>
  <c r="BF741" i="5"/>
  <c r="BG741" i="5"/>
  <c r="CI741" i="5"/>
  <c r="BN741" i="5"/>
  <c r="BO741" i="5"/>
  <c r="BP741" i="5"/>
  <c r="BQ741" i="5"/>
  <c r="BR741" i="5"/>
  <c r="BS741" i="5"/>
  <c r="BT741" i="5"/>
  <c r="BU741" i="5"/>
  <c r="BV741" i="5"/>
  <c r="BW741" i="5"/>
  <c r="BX741" i="5"/>
  <c r="BY741" i="5"/>
  <c r="BZ741" i="5"/>
  <c r="CA741" i="5"/>
  <c r="CF741" i="5"/>
  <c r="CJ741" i="5"/>
  <c r="CL741" i="5"/>
  <c r="Y742" i="5"/>
  <c r="AR742" i="5"/>
  <c r="Z742" i="5"/>
  <c r="AS742" i="5"/>
  <c r="AA742" i="5"/>
  <c r="AT742" i="5"/>
  <c r="AB742" i="5"/>
  <c r="AU742" i="5"/>
  <c r="AC742" i="5"/>
  <c r="AV742" i="5"/>
  <c r="AD742" i="5"/>
  <c r="AW742" i="5"/>
  <c r="AE742" i="5"/>
  <c r="AX742" i="5"/>
  <c r="AF742" i="5"/>
  <c r="AY742" i="5"/>
  <c r="AG742" i="5"/>
  <c r="AZ742" i="5"/>
  <c r="AH742" i="5"/>
  <c r="BA742" i="5"/>
  <c r="AI742" i="5"/>
  <c r="BB742" i="5"/>
  <c r="AJ742" i="5"/>
  <c r="BC742" i="5"/>
  <c r="AK742" i="5"/>
  <c r="BD742" i="5"/>
  <c r="AL742" i="5"/>
  <c r="BE742" i="5"/>
  <c r="BF742" i="5"/>
  <c r="BG742" i="5"/>
  <c r="CI742" i="5"/>
  <c r="BN742" i="5"/>
  <c r="BO742" i="5"/>
  <c r="BP742" i="5"/>
  <c r="BQ742" i="5"/>
  <c r="BR742" i="5"/>
  <c r="BS742" i="5"/>
  <c r="BT742" i="5"/>
  <c r="BU742" i="5"/>
  <c r="BV742" i="5"/>
  <c r="BW742" i="5"/>
  <c r="BX742" i="5"/>
  <c r="BY742" i="5"/>
  <c r="BZ742" i="5"/>
  <c r="CA742" i="5"/>
  <c r="CF742" i="5"/>
  <c r="CJ742" i="5"/>
  <c r="CL742" i="5"/>
  <c r="Y743" i="5"/>
  <c r="AR743" i="5"/>
  <c r="Z743" i="5"/>
  <c r="AS743" i="5"/>
  <c r="AA743" i="5"/>
  <c r="AT743" i="5"/>
  <c r="AB743" i="5"/>
  <c r="AU743" i="5"/>
  <c r="AC743" i="5"/>
  <c r="AV743" i="5"/>
  <c r="AD743" i="5"/>
  <c r="AW743" i="5"/>
  <c r="AE743" i="5"/>
  <c r="AX743" i="5"/>
  <c r="AF743" i="5"/>
  <c r="AY743" i="5"/>
  <c r="AG743" i="5"/>
  <c r="AZ743" i="5"/>
  <c r="AH743" i="5"/>
  <c r="BA743" i="5"/>
  <c r="AI743" i="5"/>
  <c r="BB743" i="5"/>
  <c r="AJ743" i="5"/>
  <c r="BC743" i="5"/>
  <c r="AK743" i="5"/>
  <c r="BD743" i="5"/>
  <c r="AL743" i="5"/>
  <c r="BE743" i="5"/>
  <c r="BF743" i="5"/>
  <c r="BG743" i="5"/>
  <c r="CI743" i="5"/>
  <c r="BN743" i="5"/>
  <c r="BO743" i="5"/>
  <c r="BP743" i="5"/>
  <c r="BQ743" i="5"/>
  <c r="BR743" i="5"/>
  <c r="BS743" i="5"/>
  <c r="BT743" i="5"/>
  <c r="BU743" i="5"/>
  <c r="BV743" i="5"/>
  <c r="BW743" i="5"/>
  <c r="BX743" i="5"/>
  <c r="BY743" i="5"/>
  <c r="BZ743" i="5"/>
  <c r="CA743" i="5"/>
  <c r="CF743" i="5"/>
  <c r="CJ743" i="5"/>
  <c r="CL743" i="5"/>
  <c r="Y744" i="5"/>
  <c r="AR744" i="5"/>
  <c r="Z744" i="5"/>
  <c r="AS744" i="5"/>
  <c r="AA744" i="5"/>
  <c r="AT744" i="5"/>
  <c r="AB744" i="5"/>
  <c r="AU744" i="5"/>
  <c r="AC744" i="5"/>
  <c r="AV744" i="5"/>
  <c r="AD744" i="5"/>
  <c r="AW744" i="5"/>
  <c r="AE744" i="5"/>
  <c r="AX744" i="5"/>
  <c r="AF744" i="5"/>
  <c r="AY744" i="5"/>
  <c r="AG744" i="5"/>
  <c r="AZ744" i="5"/>
  <c r="AH744" i="5"/>
  <c r="BA744" i="5"/>
  <c r="AI744" i="5"/>
  <c r="BB744" i="5"/>
  <c r="AJ744" i="5"/>
  <c r="BC744" i="5"/>
  <c r="AK744" i="5"/>
  <c r="BD744" i="5"/>
  <c r="AL744" i="5"/>
  <c r="BE744" i="5"/>
  <c r="BF744" i="5"/>
  <c r="BG744" i="5"/>
  <c r="CI744" i="5"/>
  <c r="BN744" i="5"/>
  <c r="BO744" i="5"/>
  <c r="BP744" i="5"/>
  <c r="BQ744" i="5"/>
  <c r="BR744" i="5"/>
  <c r="BS744" i="5"/>
  <c r="BT744" i="5"/>
  <c r="BU744" i="5"/>
  <c r="BV744" i="5"/>
  <c r="BW744" i="5"/>
  <c r="BX744" i="5"/>
  <c r="BY744" i="5"/>
  <c r="BZ744" i="5"/>
  <c r="CA744" i="5"/>
  <c r="CF744" i="5"/>
  <c r="CJ744" i="5"/>
  <c r="CL744" i="5"/>
  <c r="Y745" i="5"/>
  <c r="AR745" i="5"/>
  <c r="Z745" i="5"/>
  <c r="AS745" i="5"/>
  <c r="AA745" i="5"/>
  <c r="AT745" i="5"/>
  <c r="AB745" i="5"/>
  <c r="AU745" i="5"/>
  <c r="AC745" i="5"/>
  <c r="AV745" i="5"/>
  <c r="AD745" i="5"/>
  <c r="AW745" i="5"/>
  <c r="AE745" i="5"/>
  <c r="AX745" i="5"/>
  <c r="AF745" i="5"/>
  <c r="AY745" i="5"/>
  <c r="AG745" i="5"/>
  <c r="AZ745" i="5"/>
  <c r="AH745" i="5"/>
  <c r="BA745" i="5"/>
  <c r="AI745" i="5"/>
  <c r="BB745" i="5"/>
  <c r="AJ745" i="5"/>
  <c r="BC745" i="5"/>
  <c r="AK745" i="5"/>
  <c r="BD745" i="5"/>
  <c r="AL745" i="5"/>
  <c r="BE745" i="5"/>
  <c r="BF745" i="5"/>
  <c r="BG745" i="5"/>
  <c r="CI745" i="5"/>
  <c r="BN745" i="5"/>
  <c r="BO745" i="5"/>
  <c r="BP745" i="5"/>
  <c r="BQ745" i="5"/>
  <c r="BR745" i="5"/>
  <c r="BS745" i="5"/>
  <c r="BT745" i="5"/>
  <c r="BU745" i="5"/>
  <c r="BV745" i="5"/>
  <c r="BW745" i="5"/>
  <c r="BX745" i="5"/>
  <c r="BY745" i="5"/>
  <c r="BZ745" i="5"/>
  <c r="CA745" i="5"/>
  <c r="CF745" i="5"/>
  <c r="CJ745" i="5"/>
  <c r="CL745" i="5"/>
  <c r="Y746" i="5"/>
  <c r="AR746" i="5"/>
  <c r="Z746" i="5"/>
  <c r="AS746" i="5"/>
  <c r="AA746" i="5"/>
  <c r="AT746" i="5"/>
  <c r="AB746" i="5"/>
  <c r="AU746" i="5"/>
  <c r="AC746" i="5"/>
  <c r="AV746" i="5"/>
  <c r="AD746" i="5"/>
  <c r="AW746" i="5"/>
  <c r="AE746" i="5"/>
  <c r="AX746" i="5"/>
  <c r="AF746" i="5"/>
  <c r="AY746" i="5"/>
  <c r="AG746" i="5"/>
  <c r="AZ746" i="5"/>
  <c r="AH746" i="5"/>
  <c r="BA746" i="5"/>
  <c r="AI746" i="5"/>
  <c r="BB746" i="5"/>
  <c r="AJ746" i="5"/>
  <c r="BC746" i="5"/>
  <c r="AK746" i="5"/>
  <c r="BD746" i="5"/>
  <c r="AL746" i="5"/>
  <c r="BE746" i="5"/>
  <c r="BF746" i="5"/>
  <c r="BG746" i="5"/>
  <c r="CI746" i="5"/>
  <c r="BN746" i="5"/>
  <c r="BO746" i="5"/>
  <c r="BP746" i="5"/>
  <c r="BQ746" i="5"/>
  <c r="BR746" i="5"/>
  <c r="BS746" i="5"/>
  <c r="BT746" i="5"/>
  <c r="BU746" i="5"/>
  <c r="BV746" i="5"/>
  <c r="BW746" i="5"/>
  <c r="BX746" i="5"/>
  <c r="BY746" i="5"/>
  <c r="BZ746" i="5"/>
  <c r="CA746" i="5"/>
  <c r="CF746" i="5"/>
  <c r="CJ746" i="5"/>
  <c r="CL746" i="5"/>
  <c r="Y747" i="5"/>
  <c r="AR747" i="5"/>
  <c r="Z747" i="5"/>
  <c r="AS747" i="5"/>
  <c r="AA747" i="5"/>
  <c r="AT747" i="5"/>
  <c r="AB747" i="5"/>
  <c r="AU747" i="5"/>
  <c r="AC747" i="5"/>
  <c r="AV747" i="5"/>
  <c r="AD747" i="5"/>
  <c r="AW747" i="5"/>
  <c r="AE747" i="5"/>
  <c r="AX747" i="5"/>
  <c r="AF747" i="5"/>
  <c r="AY747" i="5"/>
  <c r="AG747" i="5"/>
  <c r="AZ747" i="5"/>
  <c r="AH747" i="5"/>
  <c r="BA747" i="5"/>
  <c r="AI747" i="5"/>
  <c r="BB747" i="5"/>
  <c r="AJ747" i="5"/>
  <c r="BC747" i="5"/>
  <c r="AK747" i="5"/>
  <c r="BD747" i="5"/>
  <c r="AL747" i="5"/>
  <c r="BE747" i="5"/>
  <c r="BF747" i="5"/>
  <c r="BG747" i="5"/>
  <c r="CI747" i="5"/>
  <c r="BN747" i="5"/>
  <c r="BO747" i="5"/>
  <c r="BP747" i="5"/>
  <c r="BQ747" i="5"/>
  <c r="BR747" i="5"/>
  <c r="BS747" i="5"/>
  <c r="BT747" i="5"/>
  <c r="BU747" i="5"/>
  <c r="BV747" i="5"/>
  <c r="BW747" i="5"/>
  <c r="BX747" i="5"/>
  <c r="BY747" i="5"/>
  <c r="BZ747" i="5"/>
  <c r="CA747" i="5"/>
  <c r="CF747" i="5"/>
  <c r="CJ747" i="5"/>
  <c r="CL747" i="5"/>
  <c r="Y748" i="5"/>
  <c r="AR748" i="5"/>
  <c r="Z748" i="5"/>
  <c r="AS748" i="5"/>
  <c r="AA748" i="5"/>
  <c r="AT748" i="5"/>
  <c r="AB748" i="5"/>
  <c r="AU748" i="5"/>
  <c r="AC748" i="5"/>
  <c r="AV748" i="5"/>
  <c r="AD748" i="5"/>
  <c r="AW748" i="5"/>
  <c r="AE748" i="5"/>
  <c r="AX748" i="5"/>
  <c r="AF748" i="5"/>
  <c r="AY748" i="5"/>
  <c r="AG748" i="5"/>
  <c r="AZ748" i="5"/>
  <c r="AH748" i="5"/>
  <c r="BA748" i="5"/>
  <c r="AI748" i="5"/>
  <c r="BB748" i="5"/>
  <c r="AJ748" i="5"/>
  <c r="BC748" i="5"/>
  <c r="AK748" i="5"/>
  <c r="BD748" i="5"/>
  <c r="AL748" i="5"/>
  <c r="BE748" i="5"/>
  <c r="BF748" i="5"/>
  <c r="BG748" i="5"/>
  <c r="CI748" i="5"/>
  <c r="BN748" i="5"/>
  <c r="BO748" i="5"/>
  <c r="BP748" i="5"/>
  <c r="BQ748" i="5"/>
  <c r="BR748" i="5"/>
  <c r="BS748" i="5"/>
  <c r="BT748" i="5"/>
  <c r="BU748" i="5"/>
  <c r="BV748" i="5"/>
  <c r="BW748" i="5"/>
  <c r="BX748" i="5"/>
  <c r="BY748" i="5"/>
  <c r="BZ748" i="5"/>
  <c r="CA748" i="5"/>
  <c r="CF748" i="5"/>
  <c r="CJ748" i="5"/>
  <c r="CL748" i="5"/>
  <c r="Y749" i="5"/>
  <c r="AR749" i="5"/>
  <c r="Z749" i="5"/>
  <c r="AS749" i="5"/>
  <c r="AA749" i="5"/>
  <c r="AT749" i="5"/>
  <c r="AB749" i="5"/>
  <c r="AU749" i="5"/>
  <c r="AC749" i="5"/>
  <c r="AV749" i="5"/>
  <c r="AD749" i="5"/>
  <c r="AW749" i="5"/>
  <c r="AE749" i="5"/>
  <c r="AX749" i="5"/>
  <c r="AF749" i="5"/>
  <c r="AY749" i="5"/>
  <c r="AG749" i="5"/>
  <c r="AZ749" i="5"/>
  <c r="AH749" i="5"/>
  <c r="BA749" i="5"/>
  <c r="AI749" i="5"/>
  <c r="BB749" i="5"/>
  <c r="AJ749" i="5"/>
  <c r="BC749" i="5"/>
  <c r="AK749" i="5"/>
  <c r="BD749" i="5"/>
  <c r="AL749" i="5"/>
  <c r="BE749" i="5"/>
  <c r="BF749" i="5"/>
  <c r="BG749" i="5"/>
  <c r="CI749" i="5"/>
  <c r="BN749" i="5"/>
  <c r="BO749" i="5"/>
  <c r="BP749" i="5"/>
  <c r="BQ749" i="5"/>
  <c r="BR749" i="5"/>
  <c r="BS749" i="5"/>
  <c r="BT749" i="5"/>
  <c r="BU749" i="5"/>
  <c r="BV749" i="5"/>
  <c r="BW749" i="5"/>
  <c r="BX749" i="5"/>
  <c r="BY749" i="5"/>
  <c r="BZ749" i="5"/>
  <c r="CA749" i="5"/>
  <c r="CF749" i="5"/>
  <c r="CJ749" i="5"/>
  <c r="CL749" i="5"/>
  <c r="Y750" i="5"/>
  <c r="AR750" i="5"/>
  <c r="Z750" i="5"/>
  <c r="AS750" i="5"/>
  <c r="AA750" i="5"/>
  <c r="AT750" i="5"/>
  <c r="AB750" i="5"/>
  <c r="AU750" i="5"/>
  <c r="AC750" i="5"/>
  <c r="AV750" i="5"/>
  <c r="AD750" i="5"/>
  <c r="AW750" i="5"/>
  <c r="AE750" i="5"/>
  <c r="AX750" i="5"/>
  <c r="AF750" i="5"/>
  <c r="AY750" i="5"/>
  <c r="AG750" i="5"/>
  <c r="AZ750" i="5"/>
  <c r="AH750" i="5"/>
  <c r="BA750" i="5"/>
  <c r="AI750" i="5"/>
  <c r="BB750" i="5"/>
  <c r="AJ750" i="5"/>
  <c r="BC750" i="5"/>
  <c r="AK750" i="5"/>
  <c r="BD750" i="5"/>
  <c r="AL750" i="5"/>
  <c r="BE750" i="5"/>
  <c r="BF750" i="5"/>
  <c r="BG750" i="5"/>
  <c r="CI750" i="5"/>
  <c r="BN750" i="5"/>
  <c r="BO750" i="5"/>
  <c r="BP750" i="5"/>
  <c r="BQ750" i="5"/>
  <c r="BR750" i="5"/>
  <c r="BS750" i="5"/>
  <c r="BT750" i="5"/>
  <c r="BU750" i="5"/>
  <c r="BV750" i="5"/>
  <c r="BW750" i="5"/>
  <c r="BX750" i="5"/>
  <c r="BY750" i="5"/>
  <c r="BZ750" i="5"/>
  <c r="CA750" i="5"/>
  <c r="CF750" i="5"/>
  <c r="CJ750" i="5"/>
  <c r="CL750" i="5"/>
  <c r="Y751" i="5"/>
  <c r="AR751" i="5"/>
  <c r="Z751" i="5"/>
  <c r="AS751" i="5"/>
  <c r="AA751" i="5"/>
  <c r="AT751" i="5"/>
  <c r="AB751" i="5"/>
  <c r="AU751" i="5"/>
  <c r="AC751" i="5"/>
  <c r="AV751" i="5"/>
  <c r="AD751" i="5"/>
  <c r="AW751" i="5"/>
  <c r="AE751" i="5"/>
  <c r="AX751" i="5"/>
  <c r="AF751" i="5"/>
  <c r="AY751" i="5"/>
  <c r="AG751" i="5"/>
  <c r="AZ751" i="5"/>
  <c r="AH751" i="5"/>
  <c r="BA751" i="5"/>
  <c r="AI751" i="5"/>
  <c r="BB751" i="5"/>
  <c r="AJ751" i="5"/>
  <c r="BC751" i="5"/>
  <c r="AK751" i="5"/>
  <c r="BD751" i="5"/>
  <c r="AL751" i="5"/>
  <c r="BE751" i="5"/>
  <c r="BF751" i="5"/>
  <c r="BG751" i="5"/>
  <c r="CI751" i="5"/>
  <c r="BN751" i="5"/>
  <c r="BO751" i="5"/>
  <c r="BP751" i="5"/>
  <c r="BQ751" i="5"/>
  <c r="BR751" i="5"/>
  <c r="BS751" i="5"/>
  <c r="BT751" i="5"/>
  <c r="BU751" i="5"/>
  <c r="BV751" i="5"/>
  <c r="BW751" i="5"/>
  <c r="BX751" i="5"/>
  <c r="BY751" i="5"/>
  <c r="BZ751" i="5"/>
  <c r="CA751" i="5"/>
  <c r="CF751" i="5"/>
  <c r="CJ751" i="5"/>
  <c r="CL751" i="5"/>
  <c r="Y752" i="5"/>
  <c r="AR752" i="5"/>
  <c r="Z752" i="5"/>
  <c r="AS752" i="5"/>
  <c r="AA752" i="5"/>
  <c r="AT752" i="5"/>
  <c r="AB752" i="5"/>
  <c r="AU752" i="5"/>
  <c r="AC752" i="5"/>
  <c r="AV752" i="5"/>
  <c r="AD752" i="5"/>
  <c r="AW752" i="5"/>
  <c r="AE752" i="5"/>
  <c r="AX752" i="5"/>
  <c r="AF752" i="5"/>
  <c r="AY752" i="5"/>
  <c r="AG752" i="5"/>
  <c r="AZ752" i="5"/>
  <c r="AH752" i="5"/>
  <c r="BA752" i="5"/>
  <c r="AI752" i="5"/>
  <c r="BB752" i="5"/>
  <c r="AJ752" i="5"/>
  <c r="BC752" i="5"/>
  <c r="AK752" i="5"/>
  <c r="BD752" i="5"/>
  <c r="AL752" i="5"/>
  <c r="BE752" i="5"/>
  <c r="BF752" i="5"/>
  <c r="BG752" i="5"/>
  <c r="CI752" i="5"/>
  <c r="BN752" i="5"/>
  <c r="BO752" i="5"/>
  <c r="BP752" i="5"/>
  <c r="BQ752" i="5"/>
  <c r="BR752" i="5"/>
  <c r="BS752" i="5"/>
  <c r="BT752" i="5"/>
  <c r="BU752" i="5"/>
  <c r="BV752" i="5"/>
  <c r="BW752" i="5"/>
  <c r="BX752" i="5"/>
  <c r="BY752" i="5"/>
  <c r="BZ752" i="5"/>
  <c r="CA752" i="5"/>
  <c r="CF752" i="5"/>
  <c r="CJ752" i="5"/>
  <c r="CL752" i="5"/>
  <c r="Y753" i="5"/>
  <c r="AR753" i="5"/>
  <c r="Z753" i="5"/>
  <c r="AS753" i="5"/>
  <c r="AA753" i="5"/>
  <c r="AT753" i="5"/>
  <c r="AB753" i="5"/>
  <c r="AU753" i="5"/>
  <c r="AC753" i="5"/>
  <c r="AV753" i="5"/>
  <c r="AD753" i="5"/>
  <c r="AW753" i="5"/>
  <c r="AE753" i="5"/>
  <c r="AX753" i="5"/>
  <c r="AF753" i="5"/>
  <c r="AY753" i="5"/>
  <c r="AG753" i="5"/>
  <c r="AZ753" i="5"/>
  <c r="AH753" i="5"/>
  <c r="BA753" i="5"/>
  <c r="AI753" i="5"/>
  <c r="BB753" i="5"/>
  <c r="AJ753" i="5"/>
  <c r="BC753" i="5"/>
  <c r="AK753" i="5"/>
  <c r="BD753" i="5"/>
  <c r="AL753" i="5"/>
  <c r="BE753" i="5"/>
  <c r="BF753" i="5"/>
  <c r="BG753" i="5"/>
  <c r="CI753" i="5"/>
  <c r="BN753" i="5"/>
  <c r="BO753" i="5"/>
  <c r="BP753" i="5"/>
  <c r="BQ753" i="5"/>
  <c r="BR753" i="5"/>
  <c r="BS753" i="5"/>
  <c r="BT753" i="5"/>
  <c r="BU753" i="5"/>
  <c r="BV753" i="5"/>
  <c r="BW753" i="5"/>
  <c r="BX753" i="5"/>
  <c r="BY753" i="5"/>
  <c r="BZ753" i="5"/>
  <c r="CA753" i="5"/>
  <c r="CF753" i="5"/>
  <c r="CJ753" i="5"/>
  <c r="CL753" i="5"/>
  <c r="Y754" i="5"/>
  <c r="AR754" i="5"/>
  <c r="Z754" i="5"/>
  <c r="AS754" i="5"/>
  <c r="AA754" i="5"/>
  <c r="AT754" i="5"/>
  <c r="AB754" i="5"/>
  <c r="AU754" i="5"/>
  <c r="AC754" i="5"/>
  <c r="AV754" i="5"/>
  <c r="AD754" i="5"/>
  <c r="AW754" i="5"/>
  <c r="AE754" i="5"/>
  <c r="AX754" i="5"/>
  <c r="AF754" i="5"/>
  <c r="AY754" i="5"/>
  <c r="AG754" i="5"/>
  <c r="AZ754" i="5"/>
  <c r="AH754" i="5"/>
  <c r="BA754" i="5"/>
  <c r="AI754" i="5"/>
  <c r="BB754" i="5"/>
  <c r="AJ754" i="5"/>
  <c r="BC754" i="5"/>
  <c r="AK754" i="5"/>
  <c r="BD754" i="5"/>
  <c r="AL754" i="5"/>
  <c r="BE754" i="5"/>
  <c r="BF754" i="5"/>
  <c r="BG754" i="5"/>
  <c r="CI754" i="5"/>
  <c r="BN754" i="5"/>
  <c r="BO754" i="5"/>
  <c r="BP754" i="5"/>
  <c r="BQ754" i="5"/>
  <c r="BR754" i="5"/>
  <c r="BS754" i="5"/>
  <c r="BT754" i="5"/>
  <c r="BU754" i="5"/>
  <c r="BV754" i="5"/>
  <c r="BW754" i="5"/>
  <c r="BX754" i="5"/>
  <c r="BY754" i="5"/>
  <c r="BZ754" i="5"/>
  <c r="CA754" i="5"/>
  <c r="CF754" i="5"/>
  <c r="CJ754" i="5"/>
  <c r="CL754" i="5"/>
  <c r="Y755" i="5"/>
  <c r="AR755" i="5"/>
  <c r="Z755" i="5"/>
  <c r="AS755" i="5"/>
  <c r="AA755" i="5"/>
  <c r="AT755" i="5"/>
  <c r="AB755" i="5"/>
  <c r="AU755" i="5"/>
  <c r="AC755" i="5"/>
  <c r="AV755" i="5"/>
  <c r="AD755" i="5"/>
  <c r="AW755" i="5"/>
  <c r="AE755" i="5"/>
  <c r="AX755" i="5"/>
  <c r="AF755" i="5"/>
  <c r="AY755" i="5"/>
  <c r="AG755" i="5"/>
  <c r="AZ755" i="5"/>
  <c r="AH755" i="5"/>
  <c r="BA755" i="5"/>
  <c r="AI755" i="5"/>
  <c r="BB755" i="5"/>
  <c r="AJ755" i="5"/>
  <c r="BC755" i="5"/>
  <c r="AK755" i="5"/>
  <c r="BD755" i="5"/>
  <c r="AL755" i="5"/>
  <c r="BE755" i="5"/>
  <c r="BF755" i="5"/>
  <c r="BG755" i="5"/>
  <c r="CI755" i="5"/>
  <c r="BN755" i="5"/>
  <c r="BO755" i="5"/>
  <c r="BP755" i="5"/>
  <c r="BQ755" i="5"/>
  <c r="BR755" i="5"/>
  <c r="BS755" i="5"/>
  <c r="BT755" i="5"/>
  <c r="BU755" i="5"/>
  <c r="BV755" i="5"/>
  <c r="BW755" i="5"/>
  <c r="BX755" i="5"/>
  <c r="BY755" i="5"/>
  <c r="BZ755" i="5"/>
  <c r="CA755" i="5"/>
  <c r="CF755" i="5"/>
  <c r="CJ755" i="5"/>
  <c r="CL755" i="5"/>
  <c r="Y756" i="5"/>
  <c r="AR756" i="5"/>
  <c r="Z756" i="5"/>
  <c r="AS756" i="5"/>
  <c r="AA756" i="5"/>
  <c r="AT756" i="5"/>
  <c r="AB756" i="5"/>
  <c r="AU756" i="5"/>
  <c r="AC756" i="5"/>
  <c r="AV756" i="5"/>
  <c r="AD756" i="5"/>
  <c r="AW756" i="5"/>
  <c r="AE756" i="5"/>
  <c r="AX756" i="5"/>
  <c r="AF756" i="5"/>
  <c r="AY756" i="5"/>
  <c r="AG756" i="5"/>
  <c r="AZ756" i="5"/>
  <c r="AH756" i="5"/>
  <c r="BA756" i="5"/>
  <c r="AI756" i="5"/>
  <c r="BB756" i="5"/>
  <c r="AJ756" i="5"/>
  <c r="BC756" i="5"/>
  <c r="AK756" i="5"/>
  <c r="BD756" i="5"/>
  <c r="AL756" i="5"/>
  <c r="BE756" i="5"/>
  <c r="BF756" i="5"/>
  <c r="BG756" i="5"/>
  <c r="CI756" i="5"/>
  <c r="BN756" i="5"/>
  <c r="BO756" i="5"/>
  <c r="BP756" i="5"/>
  <c r="BQ756" i="5"/>
  <c r="BR756" i="5"/>
  <c r="BS756" i="5"/>
  <c r="BT756" i="5"/>
  <c r="BU756" i="5"/>
  <c r="BV756" i="5"/>
  <c r="BW756" i="5"/>
  <c r="BX756" i="5"/>
  <c r="BY756" i="5"/>
  <c r="BZ756" i="5"/>
  <c r="CA756" i="5"/>
  <c r="CF756" i="5"/>
  <c r="CJ756" i="5"/>
  <c r="CL756" i="5"/>
  <c r="Y757" i="5"/>
  <c r="AR757" i="5"/>
  <c r="Z757" i="5"/>
  <c r="AS757" i="5"/>
  <c r="AA757" i="5"/>
  <c r="AT757" i="5"/>
  <c r="AB757" i="5"/>
  <c r="AU757" i="5"/>
  <c r="AC757" i="5"/>
  <c r="AV757" i="5"/>
  <c r="AD757" i="5"/>
  <c r="AW757" i="5"/>
  <c r="AE757" i="5"/>
  <c r="AX757" i="5"/>
  <c r="AF757" i="5"/>
  <c r="AY757" i="5"/>
  <c r="AG757" i="5"/>
  <c r="AZ757" i="5"/>
  <c r="AH757" i="5"/>
  <c r="BA757" i="5"/>
  <c r="AI757" i="5"/>
  <c r="BB757" i="5"/>
  <c r="AJ757" i="5"/>
  <c r="BC757" i="5"/>
  <c r="AK757" i="5"/>
  <c r="BD757" i="5"/>
  <c r="AL757" i="5"/>
  <c r="BE757" i="5"/>
  <c r="BF757" i="5"/>
  <c r="BG757" i="5"/>
  <c r="CI757" i="5"/>
  <c r="BN757" i="5"/>
  <c r="BO757" i="5"/>
  <c r="BP757" i="5"/>
  <c r="BQ757" i="5"/>
  <c r="BR757" i="5"/>
  <c r="BS757" i="5"/>
  <c r="BT757" i="5"/>
  <c r="BU757" i="5"/>
  <c r="BV757" i="5"/>
  <c r="BW757" i="5"/>
  <c r="BX757" i="5"/>
  <c r="BY757" i="5"/>
  <c r="BZ757" i="5"/>
  <c r="CA757" i="5"/>
  <c r="CF757" i="5"/>
  <c r="CJ757" i="5"/>
  <c r="CL757" i="5"/>
  <c r="Y758" i="5"/>
  <c r="AR758" i="5"/>
  <c r="Z758" i="5"/>
  <c r="AS758" i="5"/>
  <c r="AA758" i="5"/>
  <c r="AT758" i="5"/>
  <c r="AB758" i="5"/>
  <c r="AU758" i="5"/>
  <c r="AC758" i="5"/>
  <c r="AV758" i="5"/>
  <c r="AD758" i="5"/>
  <c r="AW758" i="5"/>
  <c r="AE758" i="5"/>
  <c r="AX758" i="5"/>
  <c r="AF758" i="5"/>
  <c r="AY758" i="5"/>
  <c r="AG758" i="5"/>
  <c r="AZ758" i="5"/>
  <c r="AH758" i="5"/>
  <c r="BA758" i="5"/>
  <c r="AI758" i="5"/>
  <c r="BB758" i="5"/>
  <c r="AJ758" i="5"/>
  <c r="BC758" i="5"/>
  <c r="AK758" i="5"/>
  <c r="BD758" i="5"/>
  <c r="AL758" i="5"/>
  <c r="BE758" i="5"/>
  <c r="BF758" i="5"/>
  <c r="BG758" i="5"/>
  <c r="CI758" i="5"/>
  <c r="BN758" i="5"/>
  <c r="BO758" i="5"/>
  <c r="BP758" i="5"/>
  <c r="BQ758" i="5"/>
  <c r="BR758" i="5"/>
  <c r="BS758" i="5"/>
  <c r="BT758" i="5"/>
  <c r="BU758" i="5"/>
  <c r="BV758" i="5"/>
  <c r="BW758" i="5"/>
  <c r="BX758" i="5"/>
  <c r="BY758" i="5"/>
  <c r="BZ758" i="5"/>
  <c r="CA758" i="5"/>
  <c r="CF758" i="5"/>
  <c r="CJ758" i="5"/>
  <c r="CL758" i="5"/>
  <c r="Y759" i="5"/>
  <c r="AR759" i="5"/>
  <c r="Z759" i="5"/>
  <c r="AS759" i="5"/>
  <c r="AA759" i="5"/>
  <c r="AT759" i="5"/>
  <c r="AB759" i="5"/>
  <c r="AU759" i="5"/>
  <c r="AC759" i="5"/>
  <c r="AV759" i="5"/>
  <c r="AD759" i="5"/>
  <c r="AW759" i="5"/>
  <c r="AE759" i="5"/>
  <c r="AX759" i="5"/>
  <c r="AF759" i="5"/>
  <c r="AY759" i="5"/>
  <c r="AG759" i="5"/>
  <c r="AZ759" i="5"/>
  <c r="AH759" i="5"/>
  <c r="BA759" i="5"/>
  <c r="AI759" i="5"/>
  <c r="BB759" i="5"/>
  <c r="AJ759" i="5"/>
  <c r="BC759" i="5"/>
  <c r="AK759" i="5"/>
  <c r="BD759" i="5"/>
  <c r="AL759" i="5"/>
  <c r="BE759" i="5"/>
  <c r="BF759" i="5"/>
  <c r="BG759" i="5"/>
  <c r="CI759" i="5"/>
  <c r="BN759" i="5"/>
  <c r="BO759" i="5"/>
  <c r="BP759" i="5"/>
  <c r="BQ759" i="5"/>
  <c r="BR759" i="5"/>
  <c r="BS759" i="5"/>
  <c r="BT759" i="5"/>
  <c r="BU759" i="5"/>
  <c r="BV759" i="5"/>
  <c r="BW759" i="5"/>
  <c r="BX759" i="5"/>
  <c r="BY759" i="5"/>
  <c r="BZ759" i="5"/>
  <c r="CA759" i="5"/>
  <c r="CF759" i="5"/>
  <c r="CJ759" i="5"/>
  <c r="CL759" i="5"/>
  <c r="Y760" i="5"/>
  <c r="AR760" i="5"/>
  <c r="Z760" i="5"/>
  <c r="AS760" i="5"/>
  <c r="AA760" i="5"/>
  <c r="AT760" i="5"/>
  <c r="AB760" i="5"/>
  <c r="AU760" i="5"/>
  <c r="AC760" i="5"/>
  <c r="AV760" i="5"/>
  <c r="AD760" i="5"/>
  <c r="AW760" i="5"/>
  <c r="AE760" i="5"/>
  <c r="AX760" i="5"/>
  <c r="AF760" i="5"/>
  <c r="AY760" i="5"/>
  <c r="AG760" i="5"/>
  <c r="AZ760" i="5"/>
  <c r="AH760" i="5"/>
  <c r="BA760" i="5"/>
  <c r="AI760" i="5"/>
  <c r="BB760" i="5"/>
  <c r="AJ760" i="5"/>
  <c r="BC760" i="5"/>
  <c r="AK760" i="5"/>
  <c r="BD760" i="5"/>
  <c r="AL760" i="5"/>
  <c r="BE760" i="5"/>
  <c r="BF760" i="5"/>
  <c r="BG760" i="5"/>
  <c r="CI760" i="5"/>
  <c r="BN760" i="5"/>
  <c r="BO760" i="5"/>
  <c r="BP760" i="5"/>
  <c r="BQ760" i="5"/>
  <c r="BR760" i="5"/>
  <c r="BS760" i="5"/>
  <c r="BT760" i="5"/>
  <c r="BU760" i="5"/>
  <c r="BV760" i="5"/>
  <c r="BW760" i="5"/>
  <c r="BX760" i="5"/>
  <c r="BY760" i="5"/>
  <c r="BZ760" i="5"/>
  <c r="CA760" i="5"/>
  <c r="CF760" i="5"/>
  <c r="CJ760" i="5"/>
  <c r="CL760" i="5"/>
  <c r="Y761" i="5"/>
  <c r="AR761" i="5"/>
  <c r="Z761" i="5"/>
  <c r="AS761" i="5"/>
  <c r="AA761" i="5"/>
  <c r="AT761" i="5"/>
  <c r="AB761" i="5"/>
  <c r="AU761" i="5"/>
  <c r="AC761" i="5"/>
  <c r="AV761" i="5"/>
  <c r="AD761" i="5"/>
  <c r="AW761" i="5"/>
  <c r="AE761" i="5"/>
  <c r="AX761" i="5"/>
  <c r="AF761" i="5"/>
  <c r="AY761" i="5"/>
  <c r="AG761" i="5"/>
  <c r="AZ761" i="5"/>
  <c r="AH761" i="5"/>
  <c r="BA761" i="5"/>
  <c r="AI761" i="5"/>
  <c r="BB761" i="5"/>
  <c r="AJ761" i="5"/>
  <c r="BC761" i="5"/>
  <c r="AK761" i="5"/>
  <c r="BD761" i="5"/>
  <c r="AL761" i="5"/>
  <c r="BE761" i="5"/>
  <c r="BF761" i="5"/>
  <c r="BG761" i="5"/>
  <c r="CI761" i="5"/>
  <c r="BN761" i="5"/>
  <c r="BO761" i="5"/>
  <c r="BP761" i="5"/>
  <c r="BQ761" i="5"/>
  <c r="BR761" i="5"/>
  <c r="BS761" i="5"/>
  <c r="BT761" i="5"/>
  <c r="BU761" i="5"/>
  <c r="BV761" i="5"/>
  <c r="BW761" i="5"/>
  <c r="BX761" i="5"/>
  <c r="BY761" i="5"/>
  <c r="BZ761" i="5"/>
  <c r="CA761" i="5"/>
  <c r="CF761" i="5"/>
  <c r="CJ761" i="5"/>
  <c r="CL761" i="5"/>
  <c r="Y762" i="5"/>
  <c r="AR762" i="5"/>
  <c r="Z762" i="5"/>
  <c r="AS762" i="5"/>
  <c r="AA762" i="5"/>
  <c r="AT762" i="5"/>
  <c r="AB762" i="5"/>
  <c r="AU762" i="5"/>
  <c r="AC762" i="5"/>
  <c r="AV762" i="5"/>
  <c r="AD762" i="5"/>
  <c r="AW762" i="5"/>
  <c r="AE762" i="5"/>
  <c r="AX762" i="5"/>
  <c r="AF762" i="5"/>
  <c r="AY762" i="5"/>
  <c r="AG762" i="5"/>
  <c r="AZ762" i="5"/>
  <c r="AH762" i="5"/>
  <c r="BA762" i="5"/>
  <c r="AI762" i="5"/>
  <c r="BB762" i="5"/>
  <c r="AJ762" i="5"/>
  <c r="BC762" i="5"/>
  <c r="AK762" i="5"/>
  <c r="BD762" i="5"/>
  <c r="AL762" i="5"/>
  <c r="BE762" i="5"/>
  <c r="BF762" i="5"/>
  <c r="BG762" i="5"/>
  <c r="CI762" i="5"/>
  <c r="BN762" i="5"/>
  <c r="BO762" i="5"/>
  <c r="BP762" i="5"/>
  <c r="BQ762" i="5"/>
  <c r="BR762" i="5"/>
  <c r="BS762" i="5"/>
  <c r="BT762" i="5"/>
  <c r="BU762" i="5"/>
  <c r="BV762" i="5"/>
  <c r="BW762" i="5"/>
  <c r="BX762" i="5"/>
  <c r="BY762" i="5"/>
  <c r="BZ762" i="5"/>
  <c r="CA762" i="5"/>
  <c r="CF762" i="5"/>
  <c r="CJ762" i="5"/>
  <c r="CL762" i="5"/>
  <c r="Y763" i="5"/>
  <c r="AR763" i="5"/>
  <c r="Z763" i="5"/>
  <c r="AS763" i="5"/>
  <c r="AA763" i="5"/>
  <c r="AT763" i="5"/>
  <c r="AB763" i="5"/>
  <c r="AU763" i="5"/>
  <c r="AC763" i="5"/>
  <c r="AV763" i="5"/>
  <c r="AD763" i="5"/>
  <c r="AW763" i="5"/>
  <c r="AE763" i="5"/>
  <c r="AX763" i="5"/>
  <c r="AF763" i="5"/>
  <c r="AY763" i="5"/>
  <c r="AG763" i="5"/>
  <c r="AZ763" i="5"/>
  <c r="AH763" i="5"/>
  <c r="BA763" i="5"/>
  <c r="AI763" i="5"/>
  <c r="BB763" i="5"/>
  <c r="AJ763" i="5"/>
  <c r="BC763" i="5"/>
  <c r="AK763" i="5"/>
  <c r="BD763" i="5"/>
  <c r="AL763" i="5"/>
  <c r="BE763" i="5"/>
  <c r="BF763" i="5"/>
  <c r="BG763" i="5"/>
  <c r="CI763" i="5"/>
  <c r="BN763" i="5"/>
  <c r="BO763" i="5"/>
  <c r="BP763" i="5"/>
  <c r="BQ763" i="5"/>
  <c r="BR763" i="5"/>
  <c r="BS763" i="5"/>
  <c r="BT763" i="5"/>
  <c r="BU763" i="5"/>
  <c r="BV763" i="5"/>
  <c r="BW763" i="5"/>
  <c r="BX763" i="5"/>
  <c r="BY763" i="5"/>
  <c r="BZ763" i="5"/>
  <c r="CA763" i="5"/>
  <c r="CF763" i="5"/>
  <c r="CJ763" i="5"/>
  <c r="CL763" i="5"/>
  <c r="Y764" i="5"/>
  <c r="AR764" i="5"/>
  <c r="Z764" i="5"/>
  <c r="AS764" i="5"/>
  <c r="AA764" i="5"/>
  <c r="AT764" i="5"/>
  <c r="AB764" i="5"/>
  <c r="AU764" i="5"/>
  <c r="AC764" i="5"/>
  <c r="AV764" i="5"/>
  <c r="AD764" i="5"/>
  <c r="AW764" i="5"/>
  <c r="AE764" i="5"/>
  <c r="AX764" i="5"/>
  <c r="AF764" i="5"/>
  <c r="AY764" i="5"/>
  <c r="AG764" i="5"/>
  <c r="AZ764" i="5"/>
  <c r="AH764" i="5"/>
  <c r="BA764" i="5"/>
  <c r="AI764" i="5"/>
  <c r="BB764" i="5"/>
  <c r="AJ764" i="5"/>
  <c r="BC764" i="5"/>
  <c r="AK764" i="5"/>
  <c r="BD764" i="5"/>
  <c r="AL764" i="5"/>
  <c r="BE764" i="5"/>
  <c r="BF764" i="5"/>
  <c r="BG764" i="5"/>
  <c r="CI764" i="5"/>
  <c r="BN764" i="5"/>
  <c r="BO764" i="5"/>
  <c r="BP764" i="5"/>
  <c r="BQ764" i="5"/>
  <c r="BR764" i="5"/>
  <c r="BS764" i="5"/>
  <c r="BT764" i="5"/>
  <c r="BU764" i="5"/>
  <c r="BV764" i="5"/>
  <c r="BW764" i="5"/>
  <c r="BX764" i="5"/>
  <c r="BY764" i="5"/>
  <c r="BZ764" i="5"/>
  <c r="CA764" i="5"/>
  <c r="CF764" i="5"/>
  <c r="CJ764" i="5"/>
  <c r="CL764" i="5"/>
  <c r="Y765" i="5"/>
  <c r="AR765" i="5"/>
  <c r="Z765" i="5"/>
  <c r="AS765" i="5"/>
  <c r="AA765" i="5"/>
  <c r="AT765" i="5"/>
  <c r="AB765" i="5"/>
  <c r="AU765" i="5"/>
  <c r="AC765" i="5"/>
  <c r="AV765" i="5"/>
  <c r="AD765" i="5"/>
  <c r="AW765" i="5"/>
  <c r="AE765" i="5"/>
  <c r="AX765" i="5"/>
  <c r="AF765" i="5"/>
  <c r="AY765" i="5"/>
  <c r="AG765" i="5"/>
  <c r="AZ765" i="5"/>
  <c r="AH765" i="5"/>
  <c r="BA765" i="5"/>
  <c r="AI765" i="5"/>
  <c r="BB765" i="5"/>
  <c r="AJ765" i="5"/>
  <c r="BC765" i="5"/>
  <c r="AK765" i="5"/>
  <c r="BD765" i="5"/>
  <c r="AL765" i="5"/>
  <c r="BE765" i="5"/>
  <c r="BF765" i="5"/>
  <c r="BG765" i="5"/>
  <c r="CI765" i="5"/>
  <c r="BN765" i="5"/>
  <c r="BO765" i="5"/>
  <c r="BP765" i="5"/>
  <c r="BQ765" i="5"/>
  <c r="BR765" i="5"/>
  <c r="BS765" i="5"/>
  <c r="BT765" i="5"/>
  <c r="BU765" i="5"/>
  <c r="BV765" i="5"/>
  <c r="BW765" i="5"/>
  <c r="BX765" i="5"/>
  <c r="BY765" i="5"/>
  <c r="BZ765" i="5"/>
  <c r="CA765" i="5"/>
  <c r="CF765" i="5"/>
  <c r="CJ765" i="5"/>
  <c r="CL765" i="5"/>
  <c r="Y766" i="5"/>
  <c r="AR766" i="5"/>
  <c r="Z766" i="5"/>
  <c r="AS766" i="5"/>
  <c r="AA766" i="5"/>
  <c r="AT766" i="5"/>
  <c r="AB766" i="5"/>
  <c r="AU766" i="5"/>
  <c r="AC766" i="5"/>
  <c r="AV766" i="5"/>
  <c r="AD766" i="5"/>
  <c r="AW766" i="5"/>
  <c r="AE766" i="5"/>
  <c r="AX766" i="5"/>
  <c r="AF766" i="5"/>
  <c r="AY766" i="5"/>
  <c r="AG766" i="5"/>
  <c r="AZ766" i="5"/>
  <c r="AH766" i="5"/>
  <c r="BA766" i="5"/>
  <c r="AI766" i="5"/>
  <c r="BB766" i="5"/>
  <c r="AJ766" i="5"/>
  <c r="BC766" i="5"/>
  <c r="AK766" i="5"/>
  <c r="BD766" i="5"/>
  <c r="AL766" i="5"/>
  <c r="BE766" i="5"/>
  <c r="BF766" i="5"/>
  <c r="BG766" i="5"/>
  <c r="CI766" i="5"/>
  <c r="BN766" i="5"/>
  <c r="BO766" i="5"/>
  <c r="BP766" i="5"/>
  <c r="BQ766" i="5"/>
  <c r="BR766" i="5"/>
  <c r="BS766" i="5"/>
  <c r="BT766" i="5"/>
  <c r="BU766" i="5"/>
  <c r="BV766" i="5"/>
  <c r="BW766" i="5"/>
  <c r="BX766" i="5"/>
  <c r="BY766" i="5"/>
  <c r="BZ766" i="5"/>
  <c r="CA766" i="5"/>
  <c r="CF766" i="5"/>
  <c r="CJ766" i="5"/>
  <c r="CL766" i="5"/>
  <c r="Y767" i="5"/>
  <c r="AR767" i="5"/>
  <c r="Z767" i="5"/>
  <c r="AS767" i="5"/>
  <c r="AA767" i="5"/>
  <c r="AT767" i="5"/>
  <c r="AB767" i="5"/>
  <c r="AU767" i="5"/>
  <c r="AC767" i="5"/>
  <c r="AV767" i="5"/>
  <c r="AD767" i="5"/>
  <c r="AW767" i="5"/>
  <c r="AE767" i="5"/>
  <c r="AX767" i="5"/>
  <c r="AF767" i="5"/>
  <c r="AY767" i="5"/>
  <c r="AG767" i="5"/>
  <c r="AZ767" i="5"/>
  <c r="AH767" i="5"/>
  <c r="BA767" i="5"/>
  <c r="AI767" i="5"/>
  <c r="BB767" i="5"/>
  <c r="AJ767" i="5"/>
  <c r="BC767" i="5"/>
  <c r="AK767" i="5"/>
  <c r="BD767" i="5"/>
  <c r="AL767" i="5"/>
  <c r="BE767" i="5"/>
  <c r="BF767" i="5"/>
  <c r="BG767" i="5"/>
  <c r="CI767" i="5"/>
  <c r="BN767" i="5"/>
  <c r="BO767" i="5"/>
  <c r="BP767" i="5"/>
  <c r="BQ767" i="5"/>
  <c r="BR767" i="5"/>
  <c r="BS767" i="5"/>
  <c r="BT767" i="5"/>
  <c r="BU767" i="5"/>
  <c r="BV767" i="5"/>
  <c r="BW767" i="5"/>
  <c r="BX767" i="5"/>
  <c r="BY767" i="5"/>
  <c r="BZ767" i="5"/>
  <c r="CA767" i="5"/>
  <c r="CF767" i="5"/>
  <c r="CJ767" i="5"/>
  <c r="CL767" i="5"/>
  <c r="Y768" i="5"/>
  <c r="AR768" i="5"/>
  <c r="Z768" i="5"/>
  <c r="AS768" i="5"/>
  <c r="AA768" i="5"/>
  <c r="AT768" i="5"/>
  <c r="AB768" i="5"/>
  <c r="AU768" i="5"/>
  <c r="AC768" i="5"/>
  <c r="AV768" i="5"/>
  <c r="AD768" i="5"/>
  <c r="AW768" i="5"/>
  <c r="AE768" i="5"/>
  <c r="AX768" i="5"/>
  <c r="AF768" i="5"/>
  <c r="AY768" i="5"/>
  <c r="AG768" i="5"/>
  <c r="AZ768" i="5"/>
  <c r="AH768" i="5"/>
  <c r="BA768" i="5"/>
  <c r="AI768" i="5"/>
  <c r="BB768" i="5"/>
  <c r="AJ768" i="5"/>
  <c r="BC768" i="5"/>
  <c r="AK768" i="5"/>
  <c r="BD768" i="5"/>
  <c r="AL768" i="5"/>
  <c r="BE768" i="5"/>
  <c r="BF768" i="5"/>
  <c r="BG768" i="5"/>
  <c r="CI768" i="5"/>
  <c r="BN768" i="5"/>
  <c r="BO768" i="5"/>
  <c r="BP768" i="5"/>
  <c r="BQ768" i="5"/>
  <c r="BR768" i="5"/>
  <c r="BS768" i="5"/>
  <c r="BT768" i="5"/>
  <c r="BU768" i="5"/>
  <c r="BV768" i="5"/>
  <c r="BW768" i="5"/>
  <c r="BX768" i="5"/>
  <c r="BY768" i="5"/>
  <c r="BZ768" i="5"/>
  <c r="CA768" i="5"/>
  <c r="CF768" i="5"/>
  <c r="CJ768" i="5"/>
  <c r="CL768" i="5"/>
  <c r="Y769" i="5"/>
  <c r="AR769" i="5"/>
  <c r="Z769" i="5"/>
  <c r="AS769" i="5"/>
  <c r="AA769" i="5"/>
  <c r="AT769" i="5"/>
  <c r="AB769" i="5"/>
  <c r="AU769" i="5"/>
  <c r="AC769" i="5"/>
  <c r="AV769" i="5"/>
  <c r="AD769" i="5"/>
  <c r="AW769" i="5"/>
  <c r="AE769" i="5"/>
  <c r="AX769" i="5"/>
  <c r="AF769" i="5"/>
  <c r="AY769" i="5"/>
  <c r="AG769" i="5"/>
  <c r="AZ769" i="5"/>
  <c r="AH769" i="5"/>
  <c r="BA769" i="5"/>
  <c r="AI769" i="5"/>
  <c r="BB769" i="5"/>
  <c r="AJ769" i="5"/>
  <c r="BC769" i="5"/>
  <c r="AK769" i="5"/>
  <c r="BD769" i="5"/>
  <c r="AL769" i="5"/>
  <c r="BE769" i="5"/>
  <c r="BF769" i="5"/>
  <c r="BG769" i="5"/>
  <c r="CI769" i="5"/>
  <c r="BN769" i="5"/>
  <c r="BO769" i="5"/>
  <c r="BP769" i="5"/>
  <c r="BQ769" i="5"/>
  <c r="BR769" i="5"/>
  <c r="BS769" i="5"/>
  <c r="BT769" i="5"/>
  <c r="BU769" i="5"/>
  <c r="BV769" i="5"/>
  <c r="BW769" i="5"/>
  <c r="BX769" i="5"/>
  <c r="BY769" i="5"/>
  <c r="BZ769" i="5"/>
  <c r="CA769" i="5"/>
  <c r="CF769" i="5"/>
  <c r="CJ769" i="5"/>
  <c r="CL769" i="5"/>
  <c r="Y770" i="5"/>
  <c r="AR770" i="5"/>
  <c r="Z770" i="5"/>
  <c r="AS770" i="5"/>
  <c r="AA770" i="5"/>
  <c r="AT770" i="5"/>
  <c r="AB770" i="5"/>
  <c r="AU770" i="5"/>
  <c r="AC770" i="5"/>
  <c r="AV770" i="5"/>
  <c r="AD770" i="5"/>
  <c r="AW770" i="5"/>
  <c r="AE770" i="5"/>
  <c r="AX770" i="5"/>
  <c r="AF770" i="5"/>
  <c r="AY770" i="5"/>
  <c r="AG770" i="5"/>
  <c r="AZ770" i="5"/>
  <c r="AH770" i="5"/>
  <c r="BA770" i="5"/>
  <c r="AI770" i="5"/>
  <c r="BB770" i="5"/>
  <c r="AJ770" i="5"/>
  <c r="BC770" i="5"/>
  <c r="AK770" i="5"/>
  <c r="BD770" i="5"/>
  <c r="AL770" i="5"/>
  <c r="BE770" i="5"/>
  <c r="BF770" i="5"/>
  <c r="BG770" i="5"/>
  <c r="CI770" i="5"/>
  <c r="BN770" i="5"/>
  <c r="BO770" i="5"/>
  <c r="BP770" i="5"/>
  <c r="BQ770" i="5"/>
  <c r="BR770" i="5"/>
  <c r="BS770" i="5"/>
  <c r="BT770" i="5"/>
  <c r="BU770" i="5"/>
  <c r="BV770" i="5"/>
  <c r="BW770" i="5"/>
  <c r="BX770" i="5"/>
  <c r="BY770" i="5"/>
  <c r="BZ770" i="5"/>
  <c r="CA770" i="5"/>
  <c r="CF770" i="5"/>
  <c r="CJ770" i="5"/>
  <c r="CL770" i="5"/>
  <c r="Y771" i="5"/>
  <c r="AR771" i="5"/>
  <c r="Z771" i="5"/>
  <c r="AS771" i="5"/>
  <c r="AA771" i="5"/>
  <c r="AT771" i="5"/>
  <c r="AB771" i="5"/>
  <c r="AU771" i="5"/>
  <c r="AC771" i="5"/>
  <c r="AV771" i="5"/>
  <c r="AD771" i="5"/>
  <c r="AW771" i="5"/>
  <c r="AE771" i="5"/>
  <c r="AX771" i="5"/>
  <c r="AF771" i="5"/>
  <c r="AY771" i="5"/>
  <c r="AG771" i="5"/>
  <c r="AZ771" i="5"/>
  <c r="AH771" i="5"/>
  <c r="BA771" i="5"/>
  <c r="AI771" i="5"/>
  <c r="BB771" i="5"/>
  <c r="AJ771" i="5"/>
  <c r="BC771" i="5"/>
  <c r="AK771" i="5"/>
  <c r="BD771" i="5"/>
  <c r="AL771" i="5"/>
  <c r="BE771" i="5"/>
  <c r="BF771" i="5"/>
  <c r="BG771" i="5"/>
  <c r="CI771" i="5"/>
  <c r="BN771" i="5"/>
  <c r="BO771" i="5"/>
  <c r="BP771" i="5"/>
  <c r="BQ771" i="5"/>
  <c r="BR771" i="5"/>
  <c r="BS771" i="5"/>
  <c r="BT771" i="5"/>
  <c r="BU771" i="5"/>
  <c r="BV771" i="5"/>
  <c r="BW771" i="5"/>
  <c r="BX771" i="5"/>
  <c r="BY771" i="5"/>
  <c r="BZ771" i="5"/>
  <c r="CA771" i="5"/>
  <c r="CF771" i="5"/>
  <c r="CJ771" i="5"/>
  <c r="CL771" i="5"/>
  <c r="Y772" i="5"/>
  <c r="AR772" i="5"/>
  <c r="Z772" i="5"/>
  <c r="AS772" i="5"/>
  <c r="AA772" i="5"/>
  <c r="AT772" i="5"/>
  <c r="AB772" i="5"/>
  <c r="AU772" i="5"/>
  <c r="AC772" i="5"/>
  <c r="AV772" i="5"/>
  <c r="AD772" i="5"/>
  <c r="AW772" i="5"/>
  <c r="AE772" i="5"/>
  <c r="AX772" i="5"/>
  <c r="AF772" i="5"/>
  <c r="AY772" i="5"/>
  <c r="AG772" i="5"/>
  <c r="AZ772" i="5"/>
  <c r="AH772" i="5"/>
  <c r="BA772" i="5"/>
  <c r="AI772" i="5"/>
  <c r="BB772" i="5"/>
  <c r="AJ772" i="5"/>
  <c r="BC772" i="5"/>
  <c r="AK772" i="5"/>
  <c r="BD772" i="5"/>
  <c r="AL772" i="5"/>
  <c r="BE772" i="5"/>
  <c r="BF772" i="5"/>
  <c r="BG772" i="5"/>
  <c r="CI772" i="5"/>
  <c r="BN772" i="5"/>
  <c r="BO772" i="5"/>
  <c r="BP772" i="5"/>
  <c r="BQ772" i="5"/>
  <c r="BR772" i="5"/>
  <c r="BS772" i="5"/>
  <c r="BT772" i="5"/>
  <c r="BU772" i="5"/>
  <c r="BV772" i="5"/>
  <c r="BW772" i="5"/>
  <c r="BX772" i="5"/>
  <c r="BY772" i="5"/>
  <c r="BZ772" i="5"/>
  <c r="CA772" i="5"/>
  <c r="CF772" i="5"/>
  <c r="CJ772" i="5"/>
  <c r="CL772" i="5"/>
  <c r="Y773" i="5"/>
  <c r="AR773" i="5"/>
  <c r="Z773" i="5"/>
  <c r="AS773" i="5"/>
  <c r="AA773" i="5"/>
  <c r="AT773" i="5"/>
  <c r="AB773" i="5"/>
  <c r="AU773" i="5"/>
  <c r="AC773" i="5"/>
  <c r="AV773" i="5"/>
  <c r="AD773" i="5"/>
  <c r="AW773" i="5"/>
  <c r="AE773" i="5"/>
  <c r="AX773" i="5"/>
  <c r="AF773" i="5"/>
  <c r="AY773" i="5"/>
  <c r="AG773" i="5"/>
  <c r="AZ773" i="5"/>
  <c r="AH773" i="5"/>
  <c r="BA773" i="5"/>
  <c r="AI773" i="5"/>
  <c r="BB773" i="5"/>
  <c r="AJ773" i="5"/>
  <c r="BC773" i="5"/>
  <c r="AK773" i="5"/>
  <c r="BD773" i="5"/>
  <c r="AL773" i="5"/>
  <c r="BE773" i="5"/>
  <c r="BF773" i="5"/>
  <c r="BG773" i="5"/>
  <c r="CI773" i="5"/>
  <c r="BN773" i="5"/>
  <c r="BO773" i="5"/>
  <c r="BP773" i="5"/>
  <c r="BQ773" i="5"/>
  <c r="BR773" i="5"/>
  <c r="BS773" i="5"/>
  <c r="BT773" i="5"/>
  <c r="BU773" i="5"/>
  <c r="BV773" i="5"/>
  <c r="BW773" i="5"/>
  <c r="BX773" i="5"/>
  <c r="BY773" i="5"/>
  <c r="BZ773" i="5"/>
  <c r="CA773" i="5"/>
  <c r="CF773" i="5"/>
  <c r="CJ773" i="5"/>
  <c r="CL773" i="5"/>
  <c r="Y774" i="5"/>
  <c r="AR774" i="5"/>
  <c r="Z774" i="5"/>
  <c r="AS774" i="5"/>
  <c r="AA774" i="5"/>
  <c r="AT774" i="5"/>
  <c r="AB774" i="5"/>
  <c r="AU774" i="5"/>
  <c r="AC774" i="5"/>
  <c r="AV774" i="5"/>
  <c r="AD774" i="5"/>
  <c r="AW774" i="5"/>
  <c r="AE774" i="5"/>
  <c r="AX774" i="5"/>
  <c r="AF774" i="5"/>
  <c r="AY774" i="5"/>
  <c r="AG774" i="5"/>
  <c r="AZ774" i="5"/>
  <c r="AH774" i="5"/>
  <c r="BA774" i="5"/>
  <c r="AI774" i="5"/>
  <c r="BB774" i="5"/>
  <c r="AJ774" i="5"/>
  <c r="BC774" i="5"/>
  <c r="AK774" i="5"/>
  <c r="BD774" i="5"/>
  <c r="AL774" i="5"/>
  <c r="BE774" i="5"/>
  <c r="BF774" i="5"/>
  <c r="BG774" i="5"/>
  <c r="CI774" i="5"/>
  <c r="BN774" i="5"/>
  <c r="BO774" i="5"/>
  <c r="BP774" i="5"/>
  <c r="BQ774" i="5"/>
  <c r="BR774" i="5"/>
  <c r="BS774" i="5"/>
  <c r="BT774" i="5"/>
  <c r="BU774" i="5"/>
  <c r="BV774" i="5"/>
  <c r="BW774" i="5"/>
  <c r="BX774" i="5"/>
  <c r="BY774" i="5"/>
  <c r="BZ774" i="5"/>
  <c r="CA774" i="5"/>
  <c r="CF774" i="5"/>
  <c r="CJ774" i="5"/>
  <c r="CL774" i="5"/>
  <c r="Y775" i="5"/>
  <c r="AR775" i="5"/>
  <c r="Z775" i="5"/>
  <c r="AS775" i="5"/>
  <c r="AA775" i="5"/>
  <c r="AT775" i="5"/>
  <c r="AB775" i="5"/>
  <c r="AU775" i="5"/>
  <c r="AC775" i="5"/>
  <c r="AV775" i="5"/>
  <c r="AD775" i="5"/>
  <c r="AW775" i="5"/>
  <c r="AE775" i="5"/>
  <c r="AX775" i="5"/>
  <c r="AF775" i="5"/>
  <c r="AY775" i="5"/>
  <c r="AG775" i="5"/>
  <c r="AZ775" i="5"/>
  <c r="AH775" i="5"/>
  <c r="BA775" i="5"/>
  <c r="AI775" i="5"/>
  <c r="BB775" i="5"/>
  <c r="AJ775" i="5"/>
  <c r="BC775" i="5"/>
  <c r="AK775" i="5"/>
  <c r="BD775" i="5"/>
  <c r="AL775" i="5"/>
  <c r="BE775" i="5"/>
  <c r="BF775" i="5"/>
  <c r="BG775" i="5"/>
  <c r="CI775" i="5"/>
  <c r="BN775" i="5"/>
  <c r="BO775" i="5"/>
  <c r="BP775" i="5"/>
  <c r="BQ775" i="5"/>
  <c r="BR775" i="5"/>
  <c r="BS775" i="5"/>
  <c r="BT775" i="5"/>
  <c r="BU775" i="5"/>
  <c r="BV775" i="5"/>
  <c r="BW775" i="5"/>
  <c r="BX775" i="5"/>
  <c r="BY775" i="5"/>
  <c r="BZ775" i="5"/>
  <c r="CA775" i="5"/>
  <c r="CF775" i="5"/>
  <c r="CJ775" i="5"/>
  <c r="CL775" i="5"/>
  <c r="Y776" i="5"/>
  <c r="AR776" i="5"/>
  <c r="Z776" i="5"/>
  <c r="AS776" i="5"/>
  <c r="AA776" i="5"/>
  <c r="AT776" i="5"/>
  <c r="AB776" i="5"/>
  <c r="AU776" i="5"/>
  <c r="AC776" i="5"/>
  <c r="AV776" i="5"/>
  <c r="AD776" i="5"/>
  <c r="AW776" i="5"/>
  <c r="AE776" i="5"/>
  <c r="AX776" i="5"/>
  <c r="AF776" i="5"/>
  <c r="AY776" i="5"/>
  <c r="AG776" i="5"/>
  <c r="AZ776" i="5"/>
  <c r="AH776" i="5"/>
  <c r="BA776" i="5"/>
  <c r="AI776" i="5"/>
  <c r="BB776" i="5"/>
  <c r="AJ776" i="5"/>
  <c r="BC776" i="5"/>
  <c r="AK776" i="5"/>
  <c r="BD776" i="5"/>
  <c r="AL776" i="5"/>
  <c r="BE776" i="5"/>
  <c r="BF776" i="5"/>
  <c r="BG776" i="5"/>
  <c r="CI776" i="5"/>
  <c r="BN776" i="5"/>
  <c r="BO776" i="5"/>
  <c r="BP776" i="5"/>
  <c r="BQ776" i="5"/>
  <c r="BR776" i="5"/>
  <c r="BS776" i="5"/>
  <c r="BT776" i="5"/>
  <c r="BU776" i="5"/>
  <c r="BV776" i="5"/>
  <c r="BW776" i="5"/>
  <c r="BX776" i="5"/>
  <c r="BY776" i="5"/>
  <c r="BZ776" i="5"/>
  <c r="CA776" i="5"/>
  <c r="CF776" i="5"/>
  <c r="CJ776" i="5"/>
  <c r="CL776" i="5"/>
  <c r="Y777" i="5"/>
  <c r="AR777" i="5"/>
  <c r="Z777" i="5"/>
  <c r="AS777" i="5"/>
  <c r="AA777" i="5"/>
  <c r="AT777" i="5"/>
  <c r="AB777" i="5"/>
  <c r="AU777" i="5"/>
  <c r="AC777" i="5"/>
  <c r="AV777" i="5"/>
  <c r="AD777" i="5"/>
  <c r="AW777" i="5"/>
  <c r="AE777" i="5"/>
  <c r="AX777" i="5"/>
  <c r="AF777" i="5"/>
  <c r="AY777" i="5"/>
  <c r="AG777" i="5"/>
  <c r="AZ777" i="5"/>
  <c r="AH777" i="5"/>
  <c r="BA777" i="5"/>
  <c r="AI777" i="5"/>
  <c r="BB777" i="5"/>
  <c r="AJ777" i="5"/>
  <c r="BC777" i="5"/>
  <c r="AK777" i="5"/>
  <c r="BD777" i="5"/>
  <c r="AL777" i="5"/>
  <c r="BE777" i="5"/>
  <c r="BF777" i="5"/>
  <c r="BG777" i="5"/>
  <c r="CI777" i="5"/>
  <c r="BN777" i="5"/>
  <c r="BO777" i="5"/>
  <c r="BP777" i="5"/>
  <c r="BQ777" i="5"/>
  <c r="BR777" i="5"/>
  <c r="BS777" i="5"/>
  <c r="BT777" i="5"/>
  <c r="BU777" i="5"/>
  <c r="BV777" i="5"/>
  <c r="BW777" i="5"/>
  <c r="BX777" i="5"/>
  <c r="BY777" i="5"/>
  <c r="BZ777" i="5"/>
  <c r="CA777" i="5"/>
  <c r="CF777" i="5"/>
  <c r="CJ777" i="5"/>
  <c r="CL777" i="5"/>
  <c r="Y778" i="5"/>
  <c r="AR778" i="5"/>
  <c r="Z778" i="5"/>
  <c r="AS778" i="5"/>
  <c r="AA778" i="5"/>
  <c r="AT778" i="5"/>
  <c r="AB778" i="5"/>
  <c r="AU778" i="5"/>
  <c r="AC778" i="5"/>
  <c r="AV778" i="5"/>
  <c r="AD778" i="5"/>
  <c r="AW778" i="5"/>
  <c r="AE778" i="5"/>
  <c r="AX778" i="5"/>
  <c r="AF778" i="5"/>
  <c r="AY778" i="5"/>
  <c r="AG778" i="5"/>
  <c r="AZ778" i="5"/>
  <c r="AH778" i="5"/>
  <c r="BA778" i="5"/>
  <c r="AI778" i="5"/>
  <c r="BB778" i="5"/>
  <c r="AJ778" i="5"/>
  <c r="BC778" i="5"/>
  <c r="AK778" i="5"/>
  <c r="BD778" i="5"/>
  <c r="AL778" i="5"/>
  <c r="BE778" i="5"/>
  <c r="BF778" i="5"/>
  <c r="BG778" i="5"/>
  <c r="CI778" i="5"/>
  <c r="BN778" i="5"/>
  <c r="BO778" i="5"/>
  <c r="BP778" i="5"/>
  <c r="BQ778" i="5"/>
  <c r="BR778" i="5"/>
  <c r="BS778" i="5"/>
  <c r="BT778" i="5"/>
  <c r="BU778" i="5"/>
  <c r="BV778" i="5"/>
  <c r="BW778" i="5"/>
  <c r="BX778" i="5"/>
  <c r="BY778" i="5"/>
  <c r="BZ778" i="5"/>
  <c r="CA778" i="5"/>
  <c r="CF778" i="5"/>
  <c r="CJ778" i="5"/>
  <c r="CL778" i="5"/>
  <c r="Y779" i="5"/>
  <c r="AR779" i="5"/>
  <c r="Z779" i="5"/>
  <c r="AS779" i="5"/>
  <c r="AA779" i="5"/>
  <c r="AT779" i="5"/>
  <c r="AB779" i="5"/>
  <c r="AU779" i="5"/>
  <c r="AC779" i="5"/>
  <c r="AV779" i="5"/>
  <c r="AD779" i="5"/>
  <c r="AW779" i="5"/>
  <c r="AE779" i="5"/>
  <c r="AX779" i="5"/>
  <c r="AF779" i="5"/>
  <c r="AY779" i="5"/>
  <c r="AG779" i="5"/>
  <c r="AZ779" i="5"/>
  <c r="AH779" i="5"/>
  <c r="BA779" i="5"/>
  <c r="AI779" i="5"/>
  <c r="BB779" i="5"/>
  <c r="AJ779" i="5"/>
  <c r="BC779" i="5"/>
  <c r="AK779" i="5"/>
  <c r="BD779" i="5"/>
  <c r="AL779" i="5"/>
  <c r="BE779" i="5"/>
  <c r="BF779" i="5"/>
  <c r="BG779" i="5"/>
  <c r="CI779" i="5"/>
  <c r="BN779" i="5"/>
  <c r="BO779" i="5"/>
  <c r="BP779" i="5"/>
  <c r="BQ779" i="5"/>
  <c r="BR779" i="5"/>
  <c r="BS779" i="5"/>
  <c r="BT779" i="5"/>
  <c r="BU779" i="5"/>
  <c r="BV779" i="5"/>
  <c r="BW779" i="5"/>
  <c r="BX779" i="5"/>
  <c r="BY779" i="5"/>
  <c r="BZ779" i="5"/>
  <c r="CA779" i="5"/>
  <c r="CF779" i="5"/>
  <c r="CJ779" i="5"/>
  <c r="CL779" i="5"/>
  <c r="Y780" i="5"/>
  <c r="AR780" i="5"/>
  <c r="Z780" i="5"/>
  <c r="AS780" i="5"/>
  <c r="AA780" i="5"/>
  <c r="AT780" i="5"/>
  <c r="AB780" i="5"/>
  <c r="AU780" i="5"/>
  <c r="AC780" i="5"/>
  <c r="AV780" i="5"/>
  <c r="AD780" i="5"/>
  <c r="AW780" i="5"/>
  <c r="AE780" i="5"/>
  <c r="AX780" i="5"/>
  <c r="AF780" i="5"/>
  <c r="AY780" i="5"/>
  <c r="AG780" i="5"/>
  <c r="AZ780" i="5"/>
  <c r="AH780" i="5"/>
  <c r="BA780" i="5"/>
  <c r="AI780" i="5"/>
  <c r="BB780" i="5"/>
  <c r="AJ780" i="5"/>
  <c r="BC780" i="5"/>
  <c r="AK780" i="5"/>
  <c r="BD780" i="5"/>
  <c r="AL780" i="5"/>
  <c r="BE780" i="5"/>
  <c r="BF780" i="5"/>
  <c r="BG780" i="5"/>
  <c r="CI780" i="5"/>
  <c r="BN780" i="5"/>
  <c r="BO780" i="5"/>
  <c r="BP780" i="5"/>
  <c r="BQ780" i="5"/>
  <c r="BR780" i="5"/>
  <c r="BS780" i="5"/>
  <c r="BT780" i="5"/>
  <c r="BU780" i="5"/>
  <c r="BV780" i="5"/>
  <c r="BW780" i="5"/>
  <c r="BX780" i="5"/>
  <c r="BY780" i="5"/>
  <c r="BZ780" i="5"/>
  <c r="CA780" i="5"/>
  <c r="CF780" i="5"/>
  <c r="CJ780" i="5"/>
  <c r="CL780" i="5"/>
  <c r="Y781" i="5"/>
  <c r="AR781" i="5"/>
  <c r="Z781" i="5"/>
  <c r="AS781" i="5"/>
  <c r="AA781" i="5"/>
  <c r="AT781" i="5"/>
  <c r="AB781" i="5"/>
  <c r="AU781" i="5"/>
  <c r="AC781" i="5"/>
  <c r="AV781" i="5"/>
  <c r="AD781" i="5"/>
  <c r="AW781" i="5"/>
  <c r="AE781" i="5"/>
  <c r="AX781" i="5"/>
  <c r="AF781" i="5"/>
  <c r="AY781" i="5"/>
  <c r="AG781" i="5"/>
  <c r="AZ781" i="5"/>
  <c r="AH781" i="5"/>
  <c r="BA781" i="5"/>
  <c r="AI781" i="5"/>
  <c r="BB781" i="5"/>
  <c r="AJ781" i="5"/>
  <c r="BC781" i="5"/>
  <c r="AK781" i="5"/>
  <c r="BD781" i="5"/>
  <c r="AL781" i="5"/>
  <c r="BE781" i="5"/>
  <c r="BF781" i="5"/>
  <c r="BG781" i="5"/>
  <c r="CI781" i="5"/>
  <c r="BN781" i="5"/>
  <c r="BO781" i="5"/>
  <c r="BP781" i="5"/>
  <c r="BQ781" i="5"/>
  <c r="BR781" i="5"/>
  <c r="BS781" i="5"/>
  <c r="BT781" i="5"/>
  <c r="BU781" i="5"/>
  <c r="BV781" i="5"/>
  <c r="BW781" i="5"/>
  <c r="BX781" i="5"/>
  <c r="BY781" i="5"/>
  <c r="BZ781" i="5"/>
  <c r="CA781" i="5"/>
  <c r="CF781" i="5"/>
  <c r="CJ781" i="5"/>
  <c r="CL781" i="5"/>
  <c r="Y782" i="5"/>
  <c r="AR782" i="5"/>
  <c r="Z782" i="5"/>
  <c r="AS782" i="5"/>
  <c r="AA782" i="5"/>
  <c r="AT782" i="5"/>
  <c r="AB782" i="5"/>
  <c r="AU782" i="5"/>
  <c r="AC782" i="5"/>
  <c r="AV782" i="5"/>
  <c r="AD782" i="5"/>
  <c r="AW782" i="5"/>
  <c r="AE782" i="5"/>
  <c r="AX782" i="5"/>
  <c r="AF782" i="5"/>
  <c r="AY782" i="5"/>
  <c r="AG782" i="5"/>
  <c r="AZ782" i="5"/>
  <c r="AH782" i="5"/>
  <c r="BA782" i="5"/>
  <c r="AI782" i="5"/>
  <c r="BB782" i="5"/>
  <c r="AJ782" i="5"/>
  <c r="BC782" i="5"/>
  <c r="AK782" i="5"/>
  <c r="BD782" i="5"/>
  <c r="AL782" i="5"/>
  <c r="BE782" i="5"/>
  <c r="BF782" i="5"/>
  <c r="BG782" i="5"/>
  <c r="CI782" i="5"/>
  <c r="BN782" i="5"/>
  <c r="BO782" i="5"/>
  <c r="BP782" i="5"/>
  <c r="BQ782" i="5"/>
  <c r="BR782" i="5"/>
  <c r="BS782" i="5"/>
  <c r="BT782" i="5"/>
  <c r="BU782" i="5"/>
  <c r="BV782" i="5"/>
  <c r="BW782" i="5"/>
  <c r="BX782" i="5"/>
  <c r="BY782" i="5"/>
  <c r="BZ782" i="5"/>
  <c r="CA782" i="5"/>
  <c r="CF782" i="5"/>
  <c r="CJ782" i="5"/>
  <c r="CL782" i="5"/>
  <c r="Y783" i="5"/>
  <c r="AR783" i="5"/>
  <c r="Z783" i="5"/>
  <c r="AS783" i="5"/>
  <c r="AA783" i="5"/>
  <c r="AT783" i="5"/>
  <c r="AB783" i="5"/>
  <c r="AU783" i="5"/>
  <c r="AC783" i="5"/>
  <c r="AV783" i="5"/>
  <c r="AD783" i="5"/>
  <c r="AW783" i="5"/>
  <c r="AE783" i="5"/>
  <c r="AX783" i="5"/>
  <c r="AF783" i="5"/>
  <c r="AY783" i="5"/>
  <c r="AG783" i="5"/>
  <c r="AZ783" i="5"/>
  <c r="AH783" i="5"/>
  <c r="BA783" i="5"/>
  <c r="AI783" i="5"/>
  <c r="BB783" i="5"/>
  <c r="AJ783" i="5"/>
  <c r="BC783" i="5"/>
  <c r="AK783" i="5"/>
  <c r="BD783" i="5"/>
  <c r="AL783" i="5"/>
  <c r="BE783" i="5"/>
  <c r="BF783" i="5"/>
  <c r="BG783" i="5"/>
  <c r="CI783" i="5"/>
  <c r="BN783" i="5"/>
  <c r="BO783" i="5"/>
  <c r="BP783" i="5"/>
  <c r="BQ783" i="5"/>
  <c r="BR783" i="5"/>
  <c r="BS783" i="5"/>
  <c r="BT783" i="5"/>
  <c r="BU783" i="5"/>
  <c r="BV783" i="5"/>
  <c r="BW783" i="5"/>
  <c r="BX783" i="5"/>
  <c r="BY783" i="5"/>
  <c r="BZ783" i="5"/>
  <c r="CA783" i="5"/>
  <c r="CF783" i="5"/>
  <c r="CJ783" i="5"/>
  <c r="CL783" i="5"/>
  <c r="Y784" i="5"/>
  <c r="AR784" i="5"/>
  <c r="Z784" i="5"/>
  <c r="AS784" i="5"/>
  <c r="AA784" i="5"/>
  <c r="AT784" i="5"/>
  <c r="AB784" i="5"/>
  <c r="AU784" i="5"/>
  <c r="AC784" i="5"/>
  <c r="AV784" i="5"/>
  <c r="AD784" i="5"/>
  <c r="AW784" i="5"/>
  <c r="AE784" i="5"/>
  <c r="AX784" i="5"/>
  <c r="AF784" i="5"/>
  <c r="AY784" i="5"/>
  <c r="AG784" i="5"/>
  <c r="AZ784" i="5"/>
  <c r="AH784" i="5"/>
  <c r="BA784" i="5"/>
  <c r="AI784" i="5"/>
  <c r="BB784" i="5"/>
  <c r="AJ784" i="5"/>
  <c r="BC784" i="5"/>
  <c r="AK784" i="5"/>
  <c r="BD784" i="5"/>
  <c r="AL784" i="5"/>
  <c r="BE784" i="5"/>
  <c r="BF784" i="5"/>
  <c r="BG784" i="5"/>
  <c r="CI784" i="5"/>
  <c r="BN784" i="5"/>
  <c r="BO784" i="5"/>
  <c r="BP784" i="5"/>
  <c r="BQ784" i="5"/>
  <c r="BR784" i="5"/>
  <c r="BS784" i="5"/>
  <c r="BT784" i="5"/>
  <c r="BU784" i="5"/>
  <c r="BV784" i="5"/>
  <c r="BW784" i="5"/>
  <c r="BX784" i="5"/>
  <c r="BY784" i="5"/>
  <c r="BZ784" i="5"/>
  <c r="CA784" i="5"/>
  <c r="CF784" i="5"/>
  <c r="CJ784" i="5"/>
  <c r="CL784" i="5"/>
  <c r="Y785" i="5"/>
  <c r="AR785" i="5"/>
  <c r="Z785" i="5"/>
  <c r="AS785" i="5"/>
  <c r="AA785" i="5"/>
  <c r="AT785" i="5"/>
  <c r="AB785" i="5"/>
  <c r="AU785" i="5"/>
  <c r="AC785" i="5"/>
  <c r="AV785" i="5"/>
  <c r="AD785" i="5"/>
  <c r="AW785" i="5"/>
  <c r="AE785" i="5"/>
  <c r="AX785" i="5"/>
  <c r="AF785" i="5"/>
  <c r="AY785" i="5"/>
  <c r="AG785" i="5"/>
  <c r="AZ785" i="5"/>
  <c r="AH785" i="5"/>
  <c r="BA785" i="5"/>
  <c r="AI785" i="5"/>
  <c r="BB785" i="5"/>
  <c r="AJ785" i="5"/>
  <c r="BC785" i="5"/>
  <c r="AK785" i="5"/>
  <c r="BD785" i="5"/>
  <c r="AL785" i="5"/>
  <c r="BE785" i="5"/>
  <c r="BF785" i="5"/>
  <c r="BG785" i="5"/>
  <c r="CI785" i="5"/>
  <c r="BN785" i="5"/>
  <c r="BO785" i="5"/>
  <c r="BP785" i="5"/>
  <c r="BQ785" i="5"/>
  <c r="BR785" i="5"/>
  <c r="BS785" i="5"/>
  <c r="BT785" i="5"/>
  <c r="BU785" i="5"/>
  <c r="BV785" i="5"/>
  <c r="BW785" i="5"/>
  <c r="BX785" i="5"/>
  <c r="BY785" i="5"/>
  <c r="BZ785" i="5"/>
  <c r="CA785" i="5"/>
  <c r="CF785" i="5"/>
  <c r="CJ785" i="5"/>
  <c r="CL785" i="5"/>
  <c r="Y786" i="5"/>
  <c r="AR786" i="5"/>
  <c r="Z786" i="5"/>
  <c r="AS786" i="5"/>
  <c r="AA786" i="5"/>
  <c r="AT786" i="5"/>
  <c r="AB786" i="5"/>
  <c r="AU786" i="5"/>
  <c r="AC786" i="5"/>
  <c r="AV786" i="5"/>
  <c r="AD786" i="5"/>
  <c r="AW786" i="5"/>
  <c r="AE786" i="5"/>
  <c r="AX786" i="5"/>
  <c r="AF786" i="5"/>
  <c r="AY786" i="5"/>
  <c r="AG786" i="5"/>
  <c r="AZ786" i="5"/>
  <c r="AH786" i="5"/>
  <c r="BA786" i="5"/>
  <c r="AI786" i="5"/>
  <c r="BB786" i="5"/>
  <c r="AJ786" i="5"/>
  <c r="BC786" i="5"/>
  <c r="AK786" i="5"/>
  <c r="BD786" i="5"/>
  <c r="AL786" i="5"/>
  <c r="BE786" i="5"/>
  <c r="BF786" i="5"/>
  <c r="BG786" i="5"/>
  <c r="CI786" i="5"/>
  <c r="BN786" i="5"/>
  <c r="BO786" i="5"/>
  <c r="BP786" i="5"/>
  <c r="BQ786" i="5"/>
  <c r="BR786" i="5"/>
  <c r="BS786" i="5"/>
  <c r="BT786" i="5"/>
  <c r="BU786" i="5"/>
  <c r="BV786" i="5"/>
  <c r="BW786" i="5"/>
  <c r="BX786" i="5"/>
  <c r="BY786" i="5"/>
  <c r="BZ786" i="5"/>
  <c r="CA786" i="5"/>
  <c r="CF786" i="5"/>
  <c r="CJ786" i="5"/>
  <c r="CL786" i="5"/>
  <c r="Y787" i="5"/>
  <c r="AR787" i="5"/>
  <c r="Z787" i="5"/>
  <c r="AS787" i="5"/>
  <c r="AA787" i="5"/>
  <c r="AT787" i="5"/>
  <c r="AB787" i="5"/>
  <c r="AU787" i="5"/>
  <c r="AC787" i="5"/>
  <c r="AV787" i="5"/>
  <c r="AD787" i="5"/>
  <c r="AW787" i="5"/>
  <c r="AE787" i="5"/>
  <c r="AX787" i="5"/>
  <c r="AF787" i="5"/>
  <c r="AY787" i="5"/>
  <c r="AG787" i="5"/>
  <c r="AZ787" i="5"/>
  <c r="AH787" i="5"/>
  <c r="BA787" i="5"/>
  <c r="AI787" i="5"/>
  <c r="BB787" i="5"/>
  <c r="AJ787" i="5"/>
  <c r="BC787" i="5"/>
  <c r="AK787" i="5"/>
  <c r="BD787" i="5"/>
  <c r="AL787" i="5"/>
  <c r="BE787" i="5"/>
  <c r="BF787" i="5"/>
  <c r="BG787" i="5"/>
  <c r="CI787" i="5"/>
  <c r="BN787" i="5"/>
  <c r="BO787" i="5"/>
  <c r="BP787" i="5"/>
  <c r="BQ787" i="5"/>
  <c r="BR787" i="5"/>
  <c r="BS787" i="5"/>
  <c r="BT787" i="5"/>
  <c r="BU787" i="5"/>
  <c r="BV787" i="5"/>
  <c r="BW787" i="5"/>
  <c r="BX787" i="5"/>
  <c r="BY787" i="5"/>
  <c r="BZ787" i="5"/>
  <c r="CA787" i="5"/>
  <c r="CF787" i="5"/>
  <c r="CJ787" i="5"/>
  <c r="CL787" i="5"/>
  <c r="Y788" i="5"/>
  <c r="AR788" i="5"/>
  <c r="Z788" i="5"/>
  <c r="AS788" i="5"/>
  <c r="AA788" i="5"/>
  <c r="AT788" i="5"/>
  <c r="AB788" i="5"/>
  <c r="AU788" i="5"/>
  <c r="AC788" i="5"/>
  <c r="AV788" i="5"/>
  <c r="AD788" i="5"/>
  <c r="AW788" i="5"/>
  <c r="AE788" i="5"/>
  <c r="AX788" i="5"/>
  <c r="AF788" i="5"/>
  <c r="AY788" i="5"/>
  <c r="AG788" i="5"/>
  <c r="AZ788" i="5"/>
  <c r="AH788" i="5"/>
  <c r="BA788" i="5"/>
  <c r="AI788" i="5"/>
  <c r="BB788" i="5"/>
  <c r="AJ788" i="5"/>
  <c r="BC788" i="5"/>
  <c r="AK788" i="5"/>
  <c r="BD788" i="5"/>
  <c r="AL788" i="5"/>
  <c r="BE788" i="5"/>
  <c r="BF788" i="5"/>
  <c r="BG788" i="5"/>
  <c r="CI788" i="5"/>
  <c r="BN788" i="5"/>
  <c r="BO788" i="5"/>
  <c r="BP788" i="5"/>
  <c r="BQ788" i="5"/>
  <c r="BR788" i="5"/>
  <c r="BS788" i="5"/>
  <c r="BT788" i="5"/>
  <c r="BU788" i="5"/>
  <c r="BV788" i="5"/>
  <c r="BW788" i="5"/>
  <c r="BX788" i="5"/>
  <c r="BY788" i="5"/>
  <c r="BZ788" i="5"/>
  <c r="CA788" i="5"/>
  <c r="CF788" i="5"/>
  <c r="CJ788" i="5"/>
  <c r="CL788" i="5"/>
  <c r="Y789" i="5"/>
  <c r="AR789" i="5"/>
  <c r="Z789" i="5"/>
  <c r="AS789" i="5"/>
  <c r="AA789" i="5"/>
  <c r="AT789" i="5"/>
  <c r="AB789" i="5"/>
  <c r="AU789" i="5"/>
  <c r="AC789" i="5"/>
  <c r="AV789" i="5"/>
  <c r="AD789" i="5"/>
  <c r="AW789" i="5"/>
  <c r="AE789" i="5"/>
  <c r="AX789" i="5"/>
  <c r="AF789" i="5"/>
  <c r="AY789" i="5"/>
  <c r="AG789" i="5"/>
  <c r="AZ789" i="5"/>
  <c r="AH789" i="5"/>
  <c r="BA789" i="5"/>
  <c r="AI789" i="5"/>
  <c r="BB789" i="5"/>
  <c r="AJ789" i="5"/>
  <c r="BC789" i="5"/>
  <c r="AK789" i="5"/>
  <c r="BD789" i="5"/>
  <c r="AL789" i="5"/>
  <c r="BE789" i="5"/>
  <c r="BF789" i="5"/>
  <c r="BG789" i="5"/>
  <c r="CI789" i="5"/>
  <c r="BN789" i="5"/>
  <c r="BO789" i="5"/>
  <c r="BP789" i="5"/>
  <c r="BQ789" i="5"/>
  <c r="BR789" i="5"/>
  <c r="BS789" i="5"/>
  <c r="BT789" i="5"/>
  <c r="BU789" i="5"/>
  <c r="BV789" i="5"/>
  <c r="BW789" i="5"/>
  <c r="BX789" i="5"/>
  <c r="BY789" i="5"/>
  <c r="BZ789" i="5"/>
  <c r="CA789" i="5"/>
  <c r="CF789" i="5"/>
  <c r="CJ789" i="5"/>
  <c r="CL789" i="5"/>
  <c r="Y790" i="5"/>
  <c r="AR790" i="5"/>
  <c r="Z790" i="5"/>
  <c r="AS790" i="5"/>
  <c r="AA790" i="5"/>
  <c r="AT790" i="5"/>
  <c r="AB790" i="5"/>
  <c r="AU790" i="5"/>
  <c r="AC790" i="5"/>
  <c r="AV790" i="5"/>
  <c r="AD790" i="5"/>
  <c r="AW790" i="5"/>
  <c r="AE790" i="5"/>
  <c r="AX790" i="5"/>
  <c r="AF790" i="5"/>
  <c r="AY790" i="5"/>
  <c r="AG790" i="5"/>
  <c r="AZ790" i="5"/>
  <c r="AH790" i="5"/>
  <c r="BA790" i="5"/>
  <c r="AI790" i="5"/>
  <c r="BB790" i="5"/>
  <c r="AJ790" i="5"/>
  <c r="BC790" i="5"/>
  <c r="AK790" i="5"/>
  <c r="BD790" i="5"/>
  <c r="AL790" i="5"/>
  <c r="BE790" i="5"/>
  <c r="BF790" i="5"/>
  <c r="BG790" i="5"/>
  <c r="CI790" i="5"/>
  <c r="BN790" i="5"/>
  <c r="BO790" i="5"/>
  <c r="BP790" i="5"/>
  <c r="BQ790" i="5"/>
  <c r="BR790" i="5"/>
  <c r="BS790" i="5"/>
  <c r="BT790" i="5"/>
  <c r="BU790" i="5"/>
  <c r="BV790" i="5"/>
  <c r="BW790" i="5"/>
  <c r="BX790" i="5"/>
  <c r="BY790" i="5"/>
  <c r="BZ790" i="5"/>
  <c r="CA790" i="5"/>
  <c r="CF790" i="5"/>
  <c r="CJ790" i="5"/>
  <c r="CL790" i="5"/>
  <c r="Y791" i="5"/>
  <c r="AR791" i="5"/>
  <c r="Z791" i="5"/>
  <c r="AS791" i="5"/>
  <c r="AA791" i="5"/>
  <c r="AT791" i="5"/>
  <c r="AB791" i="5"/>
  <c r="AU791" i="5"/>
  <c r="AC791" i="5"/>
  <c r="AV791" i="5"/>
  <c r="AD791" i="5"/>
  <c r="AW791" i="5"/>
  <c r="AE791" i="5"/>
  <c r="AX791" i="5"/>
  <c r="AF791" i="5"/>
  <c r="AY791" i="5"/>
  <c r="AG791" i="5"/>
  <c r="AZ791" i="5"/>
  <c r="AH791" i="5"/>
  <c r="BA791" i="5"/>
  <c r="AI791" i="5"/>
  <c r="BB791" i="5"/>
  <c r="AJ791" i="5"/>
  <c r="BC791" i="5"/>
  <c r="AK791" i="5"/>
  <c r="BD791" i="5"/>
  <c r="AL791" i="5"/>
  <c r="BE791" i="5"/>
  <c r="BF791" i="5"/>
  <c r="BG791" i="5"/>
  <c r="CI791" i="5"/>
  <c r="BN791" i="5"/>
  <c r="BO791" i="5"/>
  <c r="BP791" i="5"/>
  <c r="BQ791" i="5"/>
  <c r="BR791" i="5"/>
  <c r="BS791" i="5"/>
  <c r="BT791" i="5"/>
  <c r="BU791" i="5"/>
  <c r="BV791" i="5"/>
  <c r="BW791" i="5"/>
  <c r="BX791" i="5"/>
  <c r="BY791" i="5"/>
  <c r="BZ791" i="5"/>
  <c r="CA791" i="5"/>
  <c r="CF791" i="5"/>
  <c r="CJ791" i="5"/>
  <c r="CL791" i="5"/>
  <c r="Y792" i="5"/>
  <c r="AR792" i="5"/>
  <c r="Z792" i="5"/>
  <c r="AS792" i="5"/>
  <c r="AA792" i="5"/>
  <c r="AT792" i="5"/>
  <c r="AB792" i="5"/>
  <c r="AU792" i="5"/>
  <c r="AC792" i="5"/>
  <c r="AV792" i="5"/>
  <c r="AD792" i="5"/>
  <c r="AW792" i="5"/>
  <c r="AE792" i="5"/>
  <c r="AX792" i="5"/>
  <c r="AF792" i="5"/>
  <c r="AY792" i="5"/>
  <c r="AG792" i="5"/>
  <c r="AZ792" i="5"/>
  <c r="AH792" i="5"/>
  <c r="BA792" i="5"/>
  <c r="AI792" i="5"/>
  <c r="BB792" i="5"/>
  <c r="AJ792" i="5"/>
  <c r="BC792" i="5"/>
  <c r="AK792" i="5"/>
  <c r="BD792" i="5"/>
  <c r="AL792" i="5"/>
  <c r="BE792" i="5"/>
  <c r="BF792" i="5"/>
  <c r="BG792" i="5"/>
  <c r="CI792" i="5"/>
  <c r="BN792" i="5"/>
  <c r="BO792" i="5"/>
  <c r="BP792" i="5"/>
  <c r="BQ792" i="5"/>
  <c r="BR792" i="5"/>
  <c r="BS792" i="5"/>
  <c r="BT792" i="5"/>
  <c r="BU792" i="5"/>
  <c r="BV792" i="5"/>
  <c r="BW792" i="5"/>
  <c r="BX792" i="5"/>
  <c r="BY792" i="5"/>
  <c r="BZ792" i="5"/>
  <c r="CA792" i="5"/>
  <c r="CF792" i="5"/>
  <c r="CJ792" i="5"/>
  <c r="CL792" i="5"/>
  <c r="Y793" i="5"/>
  <c r="AR793" i="5"/>
  <c r="Z793" i="5"/>
  <c r="AS793" i="5"/>
  <c r="AA793" i="5"/>
  <c r="AT793" i="5"/>
  <c r="AB793" i="5"/>
  <c r="AU793" i="5"/>
  <c r="AC793" i="5"/>
  <c r="AV793" i="5"/>
  <c r="AD793" i="5"/>
  <c r="AW793" i="5"/>
  <c r="AE793" i="5"/>
  <c r="AX793" i="5"/>
  <c r="AF793" i="5"/>
  <c r="AY793" i="5"/>
  <c r="AG793" i="5"/>
  <c r="AZ793" i="5"/>
  <c r="AH793" i="5"/>
  <c r="BA793" i="5"/>
  <c r="AI793" i="5"/>
  <c r="BB793" i="5"/>
  <c r="AJ793" i="5"/>
  <c r="BC793" i="5"/>
  <c r="AK793" i="5"/>
  <c r="BD793" i="5"/>
  <c r="AL793" i="5"/>
  <c r="BE793" i="5"/>
  <c r="BF793" i="5"/>
  <c r="BG793" i="5"/>
  <c r="CI793" i="5"/>
  <c r="BN793" i="5"/>
  <c r="BO793" i="5"/>
  <c r="BP793" i="5"/>
  <c r="BQ793" i="5"/>
  <c r="BR793" i="5"/>
  <c r="BS793" i="5"/>
  <c r="BT793" i="5"/>
  <c r="BU793" i="5"/>
  <c r="BV793" i="5"/>
  <c r="BW793" i="5"/>
  <c r="BX793" i="5"/>
  <c r="BY793" i="5"/>
  <c r="BZ793" i="5"/>
  <c r="CA793" i="5"/>
  <c r="CF793" i="5"/>
  <c r="CJ793" i="5"/>
  <c r="CL793" i="5"/>
  <c r="Y794" i="5"/>
  <c r="AR794" i="5"/>
  <c r="Z794" i="5"/>
  <c r="AS794" i="5"/>
  <c r="AA794" i="5"/>
  <c r="AT794" i="5"/>
  <c r="AB794" i="5"/>
  <c r="AU794" i="5"/>
  <c r="AC794" i="5"/>
  <c r="AV794" i="5"/>
  <c r="AD794" i="5"/>
  <c r="AW794" i="5"/>
  <c r="AE794" i="5"/>
  <c r="AX794" i="5"/>
  <c r="AF794" i="5"/>
  <c r="AY794" i="5"/>
  <c r="AG794" i="5"/>
  <c r="AZ794" i="5"/>
  <c r="AH794" i="5"/>
  <c r="BA794" i="5"/>
  <c r="AI794" i="5"/>
  <c r="BB794" i="5"/>
  <c r="AJ794" i="5"/>
  <c r="BC794" i="5"/>
  <c r="AK794" i="5"/>
  <c r="BD794" i="5"/>
  <c r="AL794" i="5"/>
  <c r="BE794" i="5"/>
  <c r="BF794" i="5"/>
  <c r="BG794" i="5"/>
  <c r="CI794" i="5"/>
  <c r="BN794" i="5"/>
  <c r="BO794" i="5"/>
  <c r="BP794" i="5"/>
  <c r="BQ794" i="5"/>
  <c r="BR794" i="5"/>
  <c r="BS794" i="5"/>
  <c r="BT794" i="5"/>
  <c r="BU794" i="5"/>
  <c r="BV794" i="5"/>
  <c r="BW794" i="5"/>
  <c r="BX794" i="5"/>
  <c r="BY794" i="5"/>
  <c r="BZ794" i="5"/>
  <c r="CA794" i="5"/>
  <c r="CF794" i="5"/>
  <c r="CJ794" i="5"/>
  <c r="CL794" i="5"/>
  <c r="Y795" i="5"/>
  <c r="AR795" i="5"/>
  <c r="Z795" i="5"/>
  <c r="AS795" i="5"/>
  <c r="AA795" i="5"/>
  <c r="AT795" i="5"/>
  <c r="AB795" i="5"/>
  <c r="AU795" i="5"/>
  <c r="AC795" i="5"/>
  <c r="AV795" i="5"/>
  <c r="AD795" i="5"/>
  <c r="AW795" i="5"/>
  <c r="AE795" i="5"/>
  <c r="AX795" i="5"/>
  <c r="AF795" i="5"/>
  <c r="AY795" i="5"/>
  <c r="AG795" i="5"/>
  <c r="AZ795" i="5"/>
  <c r="AH795" i="5"/>
  <c r="BA795" i="5"/>
  <c r="AI795" i="5"/>
  <c r="BB795" i="5"/>
  <c r="AJ795" i="5"/>
  <c r="BC795" i="5"/>
  <c r="AK795" i="5"/>
  <c r="BD795" i="5"/>
  <c r="AL795" i="5"/>
  <c r="BE795" i="5"/>
  <c r="BF795" i="5"/>
  <c r="BG795" i="5"/>
  <c r="CI795" i="5"/>
  <c r="BN795" i="5"/>
  <c r="BO795" i="5"/>
  <c r="BP795" i="5"/>
  <c r="BQ795" i="5"/>
  <c r="BR795" i="5"/>
  <c r="BS795" i="5"/>
  <c r="BT795" i="5"/>
  <c r="BU795" i="5"/>
  <c r="BV795" i="5"/>
  <c r="BW795" i="5"/>
  <c r="BX795" i="5"/>
  <c r="BY795" i="5"/>
  <c r="BZ795" i="5"/>
  <c r="CA795" i="5"/>
  <c r="CF795" i="5"/>
  <c r="CJ795" i="5"/>
  <c r="CL795" i="5"/>
  <c r="Y796" i="5"/>
  <c r="AR796" i="5"/>
  <c r="Z796" i="5"/>
  <c r="AS796" i="5"/>
  <c r="AA796" i="5"/>
  <c r="AT796" i="5"/>
  <c r="AB796" i="5"/>
  <c r="AU796" i="5"/>
  <c r="AC796" i="5"/>
  <c r="AV796" i="5"/>
  <c r="AD796" i="5"/>
  <c r="AW796" i="5"/>
  <c r="AE796" i="5"/>
  <c r="AX796" i="5"/>
  <c r="AF796" i="5"/>
  <c r="AY796" i="5"/>
  <c r="AG796" i="5"/>
  <c r="AZ796" i="5"/>
  <c r="AH796" i="5"/>
  <c r="BA796" i="5"/>
  <c r="AI796" i="5"/>
  <c r="BB796" i="5"/>
  <c r="AJ796" i="5"/>
  <c r="BC796" i="5"/>
  <c r="AK796" i="5"/>
  <c r="BD796" i="5"/>
  <c r="AL796" i="5"/>
  <c r="BE796" i="5"/>
  <c r="BF796" i="5"/>
  <c r="BG796" i="5"/>
  <c r="CI796" i="5"/>
  <c r="BN796" i="5"/>
  <c r="BO796" i="5"/>
  <c r="BP796" i="5"/>
  <c r="BQ796" i="5"/>
  <c r="BR796" i="5"/>
  <c r="BS796" i="5"/>
  <c r="BT796" i="5"/>
  <c r="BU796" i="5"/>
  <c r="BV796" i="5"/>
  <c r="BW796" i="5"/>
  <c r="BX796" i="5"/>
  <c r="BY796" i="5"/>
  <c r="BZ796" i="5"/>
  <c r="CA796" i="5"/>
  <c r="CF796" i="5"/>
  <c r="CJ796" i="5"/>
  <c r="CL796" i="5"/>
  <c r="Y797" i="5"/>
  <c r="AR797" i="5"/>
  <c r="Z797" i="5"/>
  <c r="AS797" i="5"/>
  <c r="AA797" i="5"/>
  <c r="AT797" i="5"/>
  <c r="AB797" i="5"/>
  <c r="AU797" i="5"/>
  <c r="AC797" i="5"/>
  <c r="AV797" i="5"/>
  <c r="AD797" i="5"/>
  <c r="AW797" i="5"/>
  <c r="AE797" i="5"/>
  <c r="AX797" i="5"/>
  <c r="AF797" i="5"/>
  <c r="AY797" i="5"/>
  <c r="AG797" i="5"/>
  <c r="AZ797" i="5"/>
  <c r="AH797" i="5"/>
  <c r="BA797" i="5"/>
  <c r="AI797" i="5"/>
  <c r="BB797" i="5"/>
  <c r="AJ797" i="5"/>
  <c r="BC797" i="5"/>
  <c r="AK797" i="5"/>
  <c r="BD797" i="5"/>
  <c r="AL797" i="5"/>
  <c r="BE797" i="5"/>
  <c r="BF797" i="5"/>
  <c r="BG797" i="5"/>
  <c r="CI797" i="5"/>
  <c r="BN797" i="5"/>
  <c r="BO797" i="5"/>
  <c r="BP797" i="5"/>
  <c r="BQ797" i="5"/>
  <c r="BR797" i="5"/>
  <c r="BS797" i="5"/>
  <c r="BT797" i="5"/>
  <c r="BU797" i="5"/>
  <c r="BV797" i="5"/>
  <c r="BW797" i="5"/>
  <c r="BX797" i="5"/>
  <c r="BY797" i="5"/>
  <c r="BZ797" i="5"/>
  <c r="CA797" i="5"/>
  <c r="CF797" i="5"/>
  <c r="CJ797" i="5"/>
  <c r="CL797" i="5"/>
  <c r="Y798" i="5"/>
  <c r="AR798" i="5"/>
  <c r="Z798" i="5"/>
  <c r="AS798" i="5"/>
  <c r="AA798" i="5"/>
  <c r="AT798" i="5"/>
  <c r="AB798" i="5"/>
  <c r="AU798" i="5"/>
  <c r="AC798" i="5"/>
  <c r="AV798" i="5"/>
  <c r="AD798" i="5"/>
  <c r="AW798" i="5"/>
  <c r="AE798" i="5"/>
  <c r="AX798" i="5"/>
  <c r="AF798" i="5"/>
  <c r="AY798" i="5"/>
  <c r="AG798" i="5"/>
  <c r="AZ798" i="5"/>
  <c r="AH798" i="5"/>
  <c r="BA798" i="5"/>
  <c r="AI798" i="5"/>
  <c r="BB798" i="5"/>
  <c r="AJ798" i="5"/>
  <c r="BC798" i="5"/>
  <c r="AK798" i="5"/>
  <c r="BD798" i="5"/>
  <c r="AL798" i="5"/>
  <c r="BE798" i="5"/>
  <c r="BF798" i="5"/>
  <c r="BG798" i="5"/>
  <c r="CI798" i="5"/>
  <c r="BN798" i="5"/>
  <c r="BO798" i="5"/>
  <c r="BP798" i="5"/>
  <c r="BQ798" i="5"/>
  <c r="BR798" i="5"/>
  <c r="BS798" i="5"/>
  <c r="BT798" i="5"/>
  <c r="BU798" i="5"/>
  <c r="BV798" i="5"/>
  <c r="BW798" i="5"/>
  <c r="BX798" i="5"/>
  <c r="BY798" i="5"/>
  <c r="BZ798" i="5"/>
  <c r="CA798" i="5"/>
  <c r="CF798" i="5"/>
  <c r="CJ798" i="5"/>
  <c r="CL798" i="5"/>
  <c r="Y799" i="5"/>
  <c r="AR799" i="5"/>
  <c r="Z799" i="5"/>
  <c r="AS799" i="5"/>
  <c r="AA799" i="5"/>
  <c r="AT799" i="5"/>
  <c r="AB799" i="5"/>
  <c r="AU799" i="5"/>
  <c r="AC799" i="5"/>
  <c r="AV799" i="5"/>
  <c r="AD799" i="5"/>
  <c r="AW799" i="5"/>
  <c r="AE799" i="5"/>
  <c r="AX799" i="5"/>
  <c r="AF799" i="5"/>
  <c r="AY799" i="5"/>
  <c r="AG799" i="5"/>
  <c r="AZ799" i="5"/>
  <c r="AH799" i="5"/>
  <c r="BA799" i="5"/>
  <c r="AI799" i="5"/>
  <c r="BB799" i="5"/>
  <c r="AJ799" i="5"/>
  <c r="BC799" i="5"/>
  <c r="AK799" i="5"/>
  <c r="BD799" i="5"/>
  <c r="AL799" i="5"/>
  <c r="BE799" i="5"/>
  <c r="BF799" i="5"/>
  <c r="BG799" i="5"/>
  <c r="CI799" i="5"/>
  <c r="BN799" i="5"/>
  <c r="BO799" i="5"/>
  <c r="BP799" i="5"/>
  <c r="BQ799" i="5"/>
  <c r="BR799" i="5"/>
  <c r="BS799" i="5"/>
  <c r="BT799" i="5"/>
  <c r="BU799" i="5"/>
  <c r="BV799" i="5"/>
  <c r="BW799" i="5"/>
  <c r="BX799" i="5"/>
  <c r="BY799" i="5"/>
  <c r="BZ799" i="5"/>
  <c r="CA799" i="5"/>
  <c r="CF799" i="5"/>
  <c r="CJ799" i="5"/>
  <c r="CL799" i="5"/>
  <c r="Y800" i="5"/>
  <c r="AR800" i="5"/>
  <c r="Z800" i="5"/>
  <c r="AS800" i="5"/>
  <c r="AA800" i="5"/>
  <c r="AT800" i="5"/>
  <c r="AB800" i="5"/>
  <c r="AU800" i="5"/>
  <c r="AC800" i="5"/>
  <c r="AV800" i="5"/>
  <c r="AD800" i="5"/>
  <c r="AW800" i="5"/>
  <c r="AE800" i="5"/>
  <c r="AX800" i="5"/>
  <c r="AF800" i="5"/>
  <c r="AY800" i="5"/>
  <c r="AG800" i="5"/>
  <c r="AZ800" i="5"/>
  <c r="AH800" i="5"/>
  <c r="BA800" i="5"/>
  <c r="AI800" i="5"/>
  <c r="BB800" i="5"/>
  <c r="AJ800" i="5"/>
  <c r="BC800" i="5"/>
  <c r="AK800" i="5"/>
  <c r="BD800" i="5"/>
  <c r="AL800" i="5"/>
  <c r="BE800" i="5"/>
  <c r="BF800" i="5"/>
  <c r="BG800" i="5"/>
  <c r="CI800" i="5"/>
  <c r="BN800" i="5"/>
  <c r="BO800" i="5"/>
  <c r="BP800" i="5"/>
  <c r="BQ800" i="5"/>
  <c r="BR800" i="5"/>
  <c r="BS800" i="5"/>
  <c r="BT800" i="5"/>
  <c r="BU800" i="5"/>
  <c r="BV800" i="5"/>
  <c r="BW800" i="5"/>
  <c r="BX800" i="5"/>
  <c r="BY800" i="5"/>
  <c r="BZ800" i="5"/>
  <c r="CA800" i="5"/>
  <c r="CF800" i="5"/>
  <c r="CJ800" i="5"/>
  <c r="CL800" i="5"/>
  <c r="Y801" i="5"/>
  <c r="AR801" i="5"/>
  <c r="Z801" i="5"/>
  <c r="AS801" i="5"/>
  <c r="AA801" i="5"/>
  <c r="AT801" i="5"/>
  <c r="AB801" i="5"/>
  <c r="AU801" i="5"/>
  <c r="AC801" i="5"/>
  <c r="AV801" i="5"/>
  <c r="AD801" i="5"/>
  <c r="AW801" i="5"/>
  <c r="AE801" i="5"/>
  <c r="AX801" i="5"/>
  <c r="AF801" i="5"/>
  <c r="AY801" i="5"/>
  <c r="AG801" i="5"/>
  <c r="AZ801" i="5"/>
  <c r="AH801" i="5"/>
  <c r="BA801" i="5"/>
  <c r="AI801" i="5"/>
  <c r="BB801" i="5"/>
  <c r="AJ801" i="5"/>
  <c r="BC801" i="5"/>
  <c r="AK801" i="5"/>
  <c r="BD801" i="5"/>
  <c r="AL801" i="5"/>
  <c r="BE801" i="5"/>
  <c r="BF801" i="5"/>
  <c r="BG801" i="5"/>
  <c r="CI801" i="5"/>
  <c r="BN801" i="5"/>
  <c r="BO801" i="5"/>
  <c r="BP801" i="5"/>
  <c r="BQ801" i="5"/>
  <c r="BR801" i="5"/>
  <c r="BS801" i="5"/>
  <c r="BT801" i="5"/>
  <c r="BU801" i="5"/>
  <c r="BV801" i="5"/>
  <c r="BW801" i="5"/>
  <c r="BX801" i="5"/>
  <c r="BY801" i="5"/>
  <c r="BZ801" i="5"/>
  <c r="CA801" i="5"/>
  <c r="CF801" i="5"/>
  <c r="CJ801" i="5"/>
  <c r="CL801" i="5"/>
  <c r="Y802" i="5"/>
  <c r="AR802" i="5"/>
  <c r="Z802" i="5"/>
  <c r="AS802" i="5"/>
  <c r="AA802" i="5"/>
  <c r="AT802" i="5"/>
  <c r="AB802" i="5"/>
  <c r="AU802" i="5"/>
  <c r="AC802" i="5"/>
  <c r="AV802" i="5"/>
  <c r="AD802" i="5"/>
  <c r="AW802" i="5"/>
  <c r="AE802" i="5"/>
  <c r="AX802" i="5"/>
  <c r="AF802" i="5"/>
  <c r="AY802" i="5"/>
  <c r="AG802" i="5"/>
  <c r="AZ802" i="5"/>
  <c r="AH802" i="5"/>
  <c r="BA802" i="5"/>
  <c r="AI802" i="5"/>
  <c r="BB802" i="5"/>
  <c r="AJ802" i="5"/>
  <c r="BC802" i="5"/>
  <c r="AK802" i="5"/>
  <c r="BD802" i="5"/>
  <c r="AL802" i="5"/>
  <c r="BE802" i="5"/>
  <c r="BF802" i="5"/>
  <c r="BG802" i="5"/>
  <c r="CI802" i="5"/>
  <c r="BN802" i="5"/>
  <c r="BO802" i="5"/>
  <c r="BP802" i="5"/>
  <c r="BQ802" i="5"/>
  <c r="BR802" i="5"/>
  <c r="BS802" i="5"/>
  <c r="BT802" i="5"/>
  <c r="BU802" i="5"/>
  <c r="BV802" i="5"/>
  <c r="BW802" i="5"/>
  <c r="BX802" i="5"/>
  <c r="BY802" i="5"/>
  <c r="BZ802" i="5"/>
  <c r="CA802" i="5"/>
  <c r="CF802" i="5"/>
  <c r="CJ802" i="5"/>
  <c r="CL802" i="5"/>
  <c r="Y803" i="5"/>
  <c r="AR803" i="5"/>
  <c r="Z803" i="5"/>
  <c r="AS803" i="5"/>
  <c r="AA803" i="5"/>
  <c r="AT803" i="5"/>
  <c r="AB803" i="5"/>
  <c r="AU803" i="5"/>
  <c r="AC803" i="5"/>
  <c r="AV803" i="5"/>
  <c r="AD803" i="5"/>
  <c r="AW803" i="5"/>
  <c r="AE803" i="5"/>
  <c r="AX803" i="5"/>
  <c r="AF803" i="5"/>
  <c r="AY803" i="5"/>
  <c r="AG803" i="5"/>
  <c r="AZ803" i="5"/>
  <c r="AH803" i="5"/>
  <c r="BA803" i="5"/>
  <c r="AI803" i="5"/>
  <c r="BB803" i="5"/>
  <c r="AJ803" i="5"/>
  <c r="BC803" i="5"/>
  <c r="AK803" i="5"/>
  <c r="BD803" i="5"/>
  <c r="AL803" i="5"/>
  <c r="BE803" i="5"/>
  <c r="BF803" i="5"/>
  <c r="BG803" i="5"/>
  <c r="CI803" i="5"/>
  <c r="BN803" i="5"/>
  <c r="BO803" i="5"/>
  <c r="BP803" i="5"/>
  <c r="BQ803" i="5"/>
  <c r="BR803" i="5"/>
  <c r="BS803" i="5"/>
  <c r="BT803" i="5"/>
  <c r="BU803" i="5"/>
  <c r="BV803" i="5"/>
  <c r="BW803" i="5"/>
  <c r="BX803" i="5"/>
  <c r="BY803" i="5"/>
  <c r="BZ803" i="5"/>
  <c r="CA803" i="5"/>
  <c r="CF803" i="5"/>
  <c r="CJ803" i="5"/>
  <c r="CL803" i="5"/>
  <c r="Y804" i="5"/>
  <c r="AR804" i="5"/>
  <c r="Z804" i="5"/>
  <c r="AS804" i="5"/>
  <c r="AA804" i="5"/>
  <c r="AT804" i="5"/>
  <c r="AB804" i="5"/>
  <c r="AU804" i="5"/>
  <c r="AC804" i="5"/>
  <c r="AV804" i="5"/>
  <c r="AD804" i="5"/>
  <c r="AW804" i="5"/>
  <c r="AE804" i="5"/>
  <c r="AX804" i="5"/>
  <c r="AF804" i="5"/>
  <c r="AY804" i="5"/>
  <c r="AG804" i="5"/>
  <c r="AZ804" i="5"/>
  <c r="AH804" i="5"/>
  <c r="BA804" i="5"/>
  <c r="AI804" i="5"/>
  <c r="BB804" i="5"/>
  <c r="AJ804" i="5"/>
  <c r="BC804" i="5"/>
  <c r="AK804" i="5"/>
  <c r="BD804" i="5"/>
  <c r="AL804" i="5"/>
  <c r="BE804" i="5"/>
  <c r="BF804" i="5"/>
  <c r="BG804" i="5"/>
  <c r="CI804" i="5"/>
  <c r="BN804" i="5"/>
  <c r="BO804" i="5"/>
  <c r="BP804" i="5"/>
  <c r="BQ804" i="5"/>
  <c r="BR804" i="5"/>
  <c r="BS804" i="5"/>
  <c r="BT804" i="5"/>
  <c r="BU804" i="5"/>
  <c r="BV804" i="5"/>
  <c r="BW804" i="5"/>
  <c r="BX804" i="5"/>
  <c r="BY804" i="5"/>
  <c r="BZ804" i="5"/>
  <c r="CA804" i="5"/>
  <c r="CF804" i="5"/>
  <c r="CJ804" i="5"/>
  <c r="CL804" i="5"/>
  <c r="Y805" i="5"/>
  <c r="AR805" i="5"/>
  <c r="Z805" i="5"/>
  <c r="AS805" i="5"/>
  <c r="AA805" i="5"/>
  <c r="AT805" i="5"/>
  <c r="AB805" i="5"/>
  <c r="AU805" i="5"/>
  <c r="AC805" i="5"/>
  <c r="AV805" i="5"/>
  <c r="AD805" i="5"/>
  <c r="AW805" i="5"/>
  <c r="AE805" i="5"/>
  <c r="AX805" i="5"/>
  <c r="AF805" i="5"/>
  <c r="AY805" i="5"/>
  <c r="AG805" i="5"/>
  <c r="AZ805" i="5"/>
  <c r="AH805" i="5"/>
  <c r="BA805" i="5"/>
  <c r="AI805" i="5"/>
  <c r="BB805" i="5"/>
  <c r="AJ805" i="5"/>
  <c r="BC805" i="5"/>
  <c r="AK805" i="5"/>
  <c r="BD805" i="5"/>
  <c r="AL805" i="5"/>
  <c r="BE805" i="5"/>
  <c r="BF805" i="5"/>
  <c r="BG805" i="5"/>
  <c r="CI805" i="5"/>
  <c r="BN805" i="5"/>
  <c r="BO805" i="5"/>
  <c r="BP805" i="5"/>
  <c r="BQ805" i="5"/>
  <c r="BR805" i="5"/>
  <c r="BS805" i="5"/>
  <c r="BT805" i="5"/>
  <c r="BU805" i="5"/>
  <c r="BV805" i="5"/>
  <c r="BW805" i="5"/>
  <c r="BX805" i="5"/>
  <c r="BY805" i="5"/>
  <c r="BZ805" i="5"/>
  <c r="CA805" i="5"/>
  <c r="CF805" i="5"/>
  <c r="CJ805" i="5"/>
  <c r="CL805" i="5"/>
  <c r="Y806" i="5"/>
  <c r="AR806" i="5"/>
  <c r="Z806" i="5"/>
  <c r="AS806" i="5"/>
  <c r="AA806" i="5"/>
  <c r="AT806" i="5"/>
  <c r="AB806" i="5"/>
  <c r="AU806" i="5"/>
  <c r="AC806" i="5"/>
  <c r="AV806" i="5"/>
  <c r="AD806" i="5"/>
  <c r="AW806" i="5"/>
  <c r="AE806" i="5"/>
  <c r="AX806" i="5"/>
  <c r="AF806" i="5"/>
  <c r="AY806" i="5"/>
  <c r="AG806" i="5"/>
  <c r="AZ806" i="5"/>
  <c r="AH806" i="5"/>
  <c r="BA806" i="5"/>
  <c r="AI806" i="5"/>
  <c r="BB806" i="5"/>
  <c r="AJ806" i="5"/>
  <c r="BC806" i="5"/>
  <c r="AK806" i="5"/>
  <c r="BD806" i="5"/>
  <c r="AL806" i="5"/>
  <c r="BE806" i="5"/>
  <c r="BF806" i="5"/>
  <c r="BG806" i="5"/>
  <c r="CI806" i="5"/>
  <c r="BN806" i="5"/>
  <c r="BO806" i="5"/>
  <c r="BP806" i="5"/>
  <c r="BQ806" i="5"/>
  <c r="BR806" i="5"/>
  <c r="BS806" i="5"/>
  <c r="BT806" i="5"/>
  <c r="BU806" i="5"/>
  <c r="BV806" i="5"/>
  <c r="BW806" i="5"/>
  <c r="BX806" i="5"/>
  <c r="BY806" i="5"/>
  <c r="BZ806" i="5"/>
  <c r="CA806" i="5"/>
  <c r="CF806" i="5"/>
  <c r="CJ806" i="5"/>
  <c r="CL806" i="5"/>
  <c r="Y807" i="5"/>
  <c r="AR807" i="5"/>
  <c r="Z807" i="5"/>
  <c r="AS807" i="5"/>
  <c r="AA807" i="5"/>
  <c r="AT807" i="5"/>
  <c r="AB807" i="5"/>
  <c r="AU807" i="5"/>
  <c r="AC807" i="5"/>
  <c r="AV807" i="5"/>
  <c r="AD807" i="5"/>
  <c r="AW807" i="5"/>
  <c r="AE807" i="5"/>
  <c r="AX807" i="5"/>
  <c r="AF807" i="5"/>
  <c r="AY807" i="5"/>
  <c r="AG807" i="5"/>
  <c r="AZ807" i="5"/>
  <c r="AH807" i="5"/>
  <c r="BA807" i="5"/>
  <c r="AI807" i="5"/>
  <c r="BB807" i="5"/>
  <c r="AJ807" i="5"/>
  <c r="BC807" i="5"/>
  <c r="AK807" i="5"/>
  <c r="BD807" i="5"/>
  <c r="AL807" i="5"/>
  <c r="BE807" i="5"/>
  <c r="BF807" i="5"/>
  <c r="BG807" i="5"/>
  <c r="CI807" i="5"/>
  <c r="BN807" i="5"/>
  <c r="BO807" i="5"/>
  <c r="BP807" i="5"/>
  <c r="BQ807" i="5"/>
  <c r="BR807" i="5"/>
  <c r="BS807" i="5"/>
  <c r="BT807" i="5"/>
  <c r="BU807" i="5"/>
  <c r="BV807" i="5"/>
  <c r="BW807" i="5"/>
  <c r="BX807" i="5"/>
  <c r="BY807" i="5"/>
  <c r="BZ807" i="5"/>
  <c r="CA807" i="5"/>
  <c r="CF807" i="5"/>
  <c r="CJ807" i="5"/>
  <c r="CL807" i="5"/>
  <c r="Y808" i="5"/>
  <c r="AR808" i="5"/>
  <c r="Z808" i="5"/>
  <c r="AS808" i="5"/>
  <c r="AA808" i="5"/>
  <c r="AT808" i="5"/>
  <c r="AB808" i="5"/>
  <c r="AU808" i="5"/>
  <c r="AC808" i="5"/>
  <c r="AV808" i="5"/>
  <c r="AD808" i="5"/>
  <c r="AW808" i="5"/>
  <c r="AE808" i="5"/>
  <c r="AX808" i="5"/>
  <c r="AF808" i="5"/>
  <c r="AY808" i="5"/>
  <c r="AG808" i="5"/>
  <c r="AZ808" i="5"/>
  <c r="AH808" i="5"/>
  <c r="BA808" i="5"/>
  <c r="AI808" i="5"/>
  <c r="BB808" i="5"/>
  <c r="AJ808" i="5"/>
  <c r="BC808" i="5"/>
  <c r="AK808" i="5"/>
  <c r="BD808" i="5"/>
  <c r="AL808" i="5"/>
  <c r="BE808" i="5"/>
  <c r="BF808" i="5"/>
  <c r="BG808" i="5"/>
  <c r="CI808" i="5"/>
  <c r="BN808" i="5"/>
  <c r="BO808" i="5"/>
  <c r="BP808" i="5"/>
  <c r="BQ808" i="5"/>
  <c r="BR808" i="5"/>
  <c r="BS808" i="5"/>
  <c r="BT808" i="5"/>
  <c r="BU808" i="5"/>
  <c r="BV808" i="5"/>
  <c r="BW808" i="5"/>
  <c r="BX808" i="5"/>
  <c r="BY808" i="5"/>
  <c r="BZ808" i="5"/>
  <c r="CA808" i="5"/>
  <c r="CF808" i="5"/>
  <c r="CJ808" i="5"/>
  <c r="CL808" i="5"/>
  <c r="Y809" i="5"/>
  <c r="AR809" i="5"/>
  <c r="Z809" i="5"/>
  <c r="AS809" i="5"/>
  <c r="AA809" i="5"/>
  <c r="AT809" i="5"/>
  <c r="AB809" i="5"/>
  <c r="AU809" i="5"/>
  <c r="AC809" i="5"/>
  <c r="AV809" i="5"/>
  <c r="AD809" i="5"/>
  <c r="AW809" i="5"/>
  <c r="AE809" i="5"/>
  <c r="AX809" i="5"/>
  <c r="AF809" i="5"/>
  <c r="AY809" i="5"/>
  <c r="AG809" i="5"/>
  <c r="AZ809" i="5"/>
  <c r="AH809" i="5"/>
  <c r="BA809" i="5"/>
  <c r="AI809" i="5"/>
  <c r="BB809" i="5"/>
  <c r="AJ809" i="5"/>
  <c r="BC809" i="5"/>
  <c r="AK809" i="5"/>
  <c r="BD809" i="5"/>
  <c r="AL809" i="5"/>
  <c r="BE809" i="5"/>
  <c r="BF809" i="5"/>
  <c r="BG809" i="5"/>
  <c r="CI809" i="5"/>
  <c r="BN809" i="5"/>
  <c r="BO809" i="5"/>
  <c r="BP809" i="5"/>
  <c r="BQ809" i="5"/>
  <c r="BR809" i="5"/>
  <c r="BS809" i="5"/>
  <c r="BT809" i="5"/>
  <c r="BU809" i="5"/>
  <c r="BV809" i="5"/>
  <c r="BW809" i="5"/>
  <c r="BX809" i="5"/>
  <c r="BY809" i="5"/>
  <c r="BZ809" i="5"/>
  <c r="CA809" i="5"/>
  <c r="CF809" i="5"/>
  <c r="CJ809" i="5"/>
  <c r="CL809" i="5"/>
  <c r="Y810" i="5"/>
  <c r="AR810" i="5"/>
  <c r="Z810" i="5"/>
  <c r="AS810" i="5"/>
  <c r="AA810" i="5"/>
  <c r="AT810" i="5"/>
  <c r="AB810" i="5"/>
  <c r="AU810" i="5"/>
  <c r="AC810" i="5"/>
  <c r="AV810" i="5"/>
  <c r="AD810" i="5"/>
  <c r="AW810" i="5"/>
  <c r="AE810" i="5"/>
  <c r="AX810" i="5"/>
  <c r="AF810" i="5"/>
  <c r="AY810" i="5"/>
  <c r="AG810" i="5"/>
  <c r="AZ810" i="5"/>
  <c r="AH810" i="5"/>
  <c r="BA810" i="5"/>
  <c r="AI810" i="5"/>
  <c r="BB810" i="5"/>
  <c r="AJ810" i="5"/>
  <c r="BC810" i="5"/>
  <c r="AK810" i="5"/>
  <c r="BD810" i="5"/>
  <c r="AL810" i="5"/>
  <c r="BE810" i="5"/>
  <c r="BF810" i="5"/>
  <c r="BG810" i="5"/>
  <c r="CI810" i="5"/>
  <c r="BN810" i="5"/>
  <c r="BO810" i="5"/>
  <c r="BP810" i="5"/>
  <c r="BQ810" i="5"/>
  <c r="BR810" i="5"/>
  <c r="BS810" i="5"/>
  <c r="BT810" i="5"/>
  <c r="BU810" i="5"/>
  <c r="BV810" i="5"/>
  <c r="BW810" i="5"/>
  <c r="BX810" i="5"/>
  <c r="BY810" i="5"/>
  <c r="BZ810" i="5"/>
  <c r="CA810" i="5"/>
  <c r="CF810" i="5"/>
  <c r="CJ810" i="5"/>
  <c r="CL810" i="5"/>
  <c r="Y811" i="5"/>
  <c r="AR811" i="5"/>
  <c r="Z811" i="5"/>
  <c r="AS811" i="5"/>
  <c r="AA811" i="5"/>
  <c r="AT811" i="5"/>
  <c r="AB811" i="5"/>
  <c r="AU811" i="5"/>
  <c r="AC811" i="5"/>
  <c r="AV811" i="5"/>
  <c r="AD811" i="5"/>
  <c r="AW811" i="5"/>
  <c r="AE811" i="5"/>
  <c r="AX811" i="5"/>
  <c r="AF811" i="5"/>
  <c r="AY811" i="5"/>
  <c r="AG811" i="5"/>
  <c r="AZ811" i="5"/>
  <c r="AH811" i="5"/>
  <c r="BA811" i="5"/>
  <c r="AI811" i="5"/>
  <c r="BB811" i="5"/>
  <c r="AJ811" i="5"/>
  <c r="BC811" i="5"/>
  <c r="AK811" i="5"/>
  <c r="BD811" i="5"/>
  <c r="AL811" i="5"/>
  <c r="BE811" i="5"/>
  <c r="BF811" i="5"/>
  <c r="BG811" i="5"/>
  <c r="CI811" i="5"/>
  <c r="BN811" i="5"/>
  <c r="BO811" i="5"/>
  <c r="BP811" i="5"/>
  <c r="BQ811" i="5"/>
  <c r="BR811" i="5"/>
  <c r="BS811" i="5"/>
  <c r="BT811" i="5"/>
  <c r="BU811" i="5"/>
  <c r="BV811" i="5"/>
  <c r="BW811" i="5"/>
  <c r="BX811" i="5"/>
  <c r="BY811" i="5"/>
  <c r="BZ811" i="5"/>
  <c r="CA811" i="5"/>
  <c r="CF811" i="5"/>
  <c r="CJ811" i="5"/>
  <c r="CL811" i="5"/>
  <c r="Y812" i="5"/>
  <c r="AR812" i="5"/>
  <c r="Z812" i="5"/>
  <c r="AS812" i="5"/>
  <c r="AA812" i="5"/>
  <c r="AT812" i="5"/>
  <c r="AB812" i="5"/>
  <c r="AU812" i="5"/>
  <c r="AC812" i="5"/>
  <c r="AV812" i="5"/>
  <c r="AD812" i="5"/>
  <c r="AW812" i="5"/>
  <c r="AE812" i="5"/>
  <c r="AX812" i="5"/>
  <c r="AF812" i="5"/>
  <c r="AY812" i="5"/>
  <c r="AG812" i="5"/>
  <c r="AZ812" i="5"/>
  <c r="AH812" i="5"/>
  <c r="BA812" i="5"/>
  <c r="AI812" i="5"/>
  <c r="BB812" i="5"/>
  <c r="AJ812" i="5"/>
  <c r="BC812" i="5"/>
  <c r="AK812" i="5"/>
  <c r="BD812" i="5"/>
  <c r="AL812" i="5"/>
  <c r="BE812" i="5"/>
  <c r="BF812" i="5"/>
  <c r="BG812" i="5"/>
  <c r="CI812" i="5"/>
  <c r="BN812" i="5"/>
  <c r="BO812" i="5"/>
  <c r="BP812" i="5"/>
  <c r="BQ812" i="5"/>
  <c r="BR812" i="5"/>
  <c r="BS812" i="5"/>
  <c r="BT812" i="5"/>
  <c r="BU812" i="5"/>
  <c r="BV812" i="5"/>
  <c r="BW812" i="5"/>
  <c r="BX812" i="5"/>
  <c r="BY812" i="5"/>
  <c r="BZ812" i="5"/>
  <c r="CA812" i="5"/>
  <c r="CF812" i="5"/>
  <c r="CJ812" i="5"/>
  <c r="CL812" i="5"/>
  <c r="Y813" i="5"/>
  <c r="AR813" i="5"/>
  <c r="Z813" i="5"/>
  <c r="AS813" i="5"/>
  <c r="AA813" i="5"/>
  <c r="AT813" i="5"/>
  <c r="AB813" i="5"/>
  <c r="AU813" i="5"/>
  <c r="AC813" i="5"/>
  <c r="AV813" i="5"/>
  <c r="AD813" i="5"/>
  <c r="AW813" i="5"/>
  <c r="AE813" i="5"/>
  <c r="AX813" i="5"/>
  <c r="AF813" i="5"/>
  <c r="AY813" i="5"/>
  <c r="AG813" i="5"/>
  <c r="AZ813" i="5"/>
  <c r="AH813" i="5"/>
  <c r="BA813" i="5"/>
  <c r="AI813" i="5"/>
  <c r="BB813" i="5"/>
  <c r="AJ813" i="5"/>
  <c r="BC813" i="5"/>
  <c r="AK813" i="5"/>
  <c r="BD813" i="5"/>
  <c r="AL813" i="5"/>
  <c r="BE813" i="5"/>
  <c r="BF813" i="5"/>
  <c r="BG813" i="5"/>
  <c r="CI813" i="5"/>
  <c r="BN813" i="5"/>
  <c r="BO813" i="5"/>
  <c r="BP813" i="5"/>
  <c r="BQ813" i="5"/>
  <c r="BR813" i="5"/>
  <c r="BS813" i="5"/>
  <c r="BT813" i="5"/>
  <c r="BU813" i="5"/>
  <c r="BV813" i="5"/>
  <c r="BW813" i="5"/>
  <c r="BX813" i="5"/>
  <c r="BY813" i="5"/>
  <c r="BZ813" i="5"/>
  <c r="CA813" i="5"/>
  <c r="CF813" i="5"/>
  <c r="CJ813" i="5"/>
  <c r="CL813" i="5"/>
  <c r="Y814" i="5"/>
  <c r="AR814" i="5"/>
  <c r="Z814" i="5"/>
  <c r="AS814" i="5"/>
  <c r="AA814" i="5"/>
  <c r="AT814" i="5"/>
  <c r="AB814" i="5"/>
  <c r="AU814" i="5"/>
  <c r="AC814" i="5"/>
  <c r="AV814" i="5"/>
  <c r="AD814" i="5"/>
  <c r="AW814" i="5"/>
  <c r="AE814" i="5"/>
  <c r="AX814" i="5"/>
  <c r="AF814" i="5"/>
  <c r="AY814" i="5"/>
  <c r="AG814" i="5"/>
  <c r="AZ814" i="5"/>
  <c r="AH814" i="5"/>
  <c r="BA814" i="5"/>
  <c r="AI814" i="5"/>
  <c r="BB814" i="5"/>
  <c r="AJ814" i="5"/>
  <c r="BC814" i="5"/>
  <c r="AK814" i="5"/>
  <c r="BD814" i="5"/>
  <c r="AL814" i="5"/>
  <c r="BE814" i="5"/>
  <c r="BF814" i="5"/>
  <c r="BG814" i="5"/>
  <c r="CI814" i="5"/>
  <c r="BN814" i="5"/>
  <c r="BO814" i="5"/>
  <c r="BP814" i="5"/>
  <c r="BQ814" i="5"/>
  <c r="BR814" i="5"/>
  <c r="BS814" i="5"/>
  <c r="BT814" i="5"/>
  <c r="BU814" i="5"/>
  <c r="BV814" i="5"/>
  <c r="BW814" i="5"/>
  <c r="BX814" i="5"/>
  <c r="BY814" i="5"/>
  <c r="BZ814" i="5"/>
  <c r="CA814" i="5"/>
  <c r="CF814" i="5"/>
  <c r="CJ814" i="5"/>
  <c r="CL814" i="5"/>
  <c r="Y815" i="5"/>
  <c r="AR815" i="5"/>
  <c r="Z815" i="5"/>
  <c r="AS815" i="5"/>
  <c r="AA815" i="5"/>
  <c r="AT815" i="5"/>
  <c r="AB815" i="5"/>
  <c r="AU815" i="5"/>
  <c r="AC815" i="5"/>
  <c r="AV815" i="5"/>
  <c r="AD815" i="5"/>
  <c r="AW815" i="5"/>
  <c r="AE815" i="5"/>
  <c r="AX815" i="5"/>
  <c r="AF815" i="5"/>
  <c r="AY815" i="5"/>
  <c r="AG815" i="5"/>
  <c r="AZ815" i="5"/>
  <c r="AH815" i="5"/>
  <c r="BA815" i="5"/>
  <c r="AI815" i="5"/>
  <c r="BB815" i="5"/>
  <c r="AJ815" i="5"/>
  <c r="BC815" i="5"/>
  <c r="AK815" i="5"/>
  <c r="BD815" i="5"/>
  <c r="AL815" i="5"/>
  <c r="BE815" i="5"/>
  <c r="BF815" i="5"/>
  <c r="BG815" i="5"/>
  <c r="CI815" i="5"/>
  <c r="BN815" i="5"/>
  <c r="BO815" i="5"/>
  <c r="BP815" i="5"/>
  <c r="BQ815" i="5"/>
  <c r="BR815" i="5"/>
  <c r="BS815" i="5"/>
  <c r="BT815" i="5"/>
  <c r="BU815" i="5"/>
  <c r="BV815" i="5"/>
  <c r="BW815" i="5"/>
  <c r="BX815" i="5"/>
  <c r="BY815" i="5"/>
  <c r="BZ815" i="5"/>
  <c r="CA815" i="5"/>
  <c r="CF815" i="5"/>
  <c r="CJ815" i="5"/>
  <c r="CL815" i="5"/>
  <c r="Y816" i="5"/>
  <c r="AR816" i="5"/>
  <c r="Z816" i="5"/>
  <c r="AS816" i="5"/>
  <c r="AA816" i="5"/>
  <c r="AT816" i="5"/>
  <c r="AB816" i="5"/>
  <c r="AU816" i="5"/>
  <c r="AC816" i="5"/>
  <c r="AV816" i="5"/>
  <c r="AD816" i="5"/>
  <c r="AW816" i="5"/>
  <c r="AE816" i="5"/>
  <c r="AX816" i="5"/>
  <c r="AF816" i="5"/>
  <c r="AY816" i="5"/>
  <c r="AG816" i="5"/>
  <c r="AZ816" i="5"/>
  <c r="AH816" i="5"/>
  <c r="BA816" i="5"/>
  <c r="AI816" i="5"/>
  <c r="BB816" i="5"/>
  <c r="AJ816" i="5"/>
  <c r="BC816" i="5"/>
  <c r="AK816" i="5"/>
  <c r="BD816" i="5"/>
  <c r="AL816" i="5"/>
  <c r="BE816" i="5"/>
  <c r="BF816" i="5"/>
  <c r="BG816" i="5"/>
  <c r="CI816" i="5"/>
  <c r="BN816" i="5"/>
  <c r="BO816" i="5"/>
  <c r="BP816" i="5"/>
  <c r="BQ816" i="5"/>
  <c r="BR816" i="5"/>
  <c r="BS816" i="5"/>
  <c r="BT816" i="5"/>
  <c r="BU816" i="5"/>
  <c r="BV816" i="5"/>
  <c r="BW816" i="5"/>
  <c r="BX816" i="5"/>
  <c r="BY816" i="5"/>
  <c r="BZ816" i="5"/>
  <c r="CA816" i="5"/>
  <c r="CF816" i="5"/>
  <c r="CJ816" i="5"/>
  <c r="CL816" i="5"/>
  <c r="Y817" i="5"/>
  <c r="AR817" i="5"/>
  <c r="Z817" i="5"/>
  <c r="AS817" i="5"/>
  <c r="AA817" i="5"/>
  <c r="AT817" i="5"/>
  <c r="AB817" i="5"/>
  <c r="AU817" i="5"/>
  <c r="AC817" i="5"/>
  <c r="AV817" i="5"/>
  <c r="AD817" i="5"/>
  <c r="AW817" i="5"/>
  <c r="AE817" i="5"/>
  <c r="AX817" i="5"/>
  <c r="AF817" i="5"/>
  <c r="AY817" i="5"/>
  <c r="AG817" i="5"/>
  <c r="AZ817" i="5"/>
  <c r="AH817" i="5"/>
  <c r="BA817" i="5"/>
  <c r="AI817" i="5"/>
  <c r="BB817" i="5"/>
  <c r="AJ817" i="5"/>
  <c r="BC817" i="5"/>
  <c r="AK817" i="5"/>
  <c r="BD817" i="5"/>
  <c r="AL817" i="5"/>
  <c r="BE817" i="5"/>
  <c r="BF817" i="5"/>
  <c r="BG817" i="5"/>
  <c r="CI817" i="5"/>
  <c r="BN817" i="5"/>
  <c r="BO817" i="5"/>
  <c r="BP817" i="5"/>
  <c r="BQ817" i="5"/>
  <c r="BR817" i="5"/>
  <c r="BS817" i="5"/>
  <c r="BT817" i="5"/>
  <c r="BU817" i="5"/>
  <c r="BV817" i="5"/>
  <c r="BW817" i="5"/>
  <c r="BX817" i="5"/>
  <c r="BY817" i="5"/>
  <c r="BZ817" i="5"/>
  <c r="CA817" i="5"/>
  <c r="CF817" i="5"/>
  <c r="CJ817" i="5"/>
  <c r="CL817" i="5"/>
  <c r="Y818" i="5"/>
  <c r="AR818" i="5"/>
  <c r="Z818" i="5"/>
  <c r="AS818" i="5"/>
  <c r="AA818" i="5"/>
  <c r="AT818" i="5"/>
  <c r="AB818" i="5"/>
  <c r="AU818" i="5"/>
  <c r="AC818" i="5"/>
  <c r="AV818" i="5"/>
  <c r="AD818" i="5"/>
  <c r="AW818" i="5"/>
  <c r="AE818" i="5"/>
  <c r="AX818" i="5"/>
  <c r="AF818" i="5"/>
  <c r="AY818" i="5"/>
  <c r="AG818" i="5"/>
  <c r="AZ818" i="5"/>
  <c r="AH818" i="5"/>
  <c r="BA818" i="5"/>
  <c r="AI818" i="5"/>
  <c r="BB818" i="5"/>
  <c r="AJ818" i="5"/>
  <c r="BC818" i="5"/>
  <c r="AK818" i="5"/>
  <c r="BD818" i="5"/>
  <c r="AL818" i="5"/>
  <c r="BE818" i="5"/>
  <c r="BF818" i="5"/>
  <c r="BG818" i="5"/>
  <c r="CI818" i="5"/>
  <c r="BN818" i="5"/>
  <c r="BO818" i="5"/>
  <c r="BP818" i="5"/>
  <c r="BQ818" i="5"/>
  <c r="BR818" i="5"/>
  <c r="BS818" i="5"/>
  <c r="BT818" i="5"/>
  <c r="BU818" i="5"/>
  <c r="BV818" i="5"/>
  <c r="BW818" i="5"/>
  <c r="BX818" i="5"/>
  <c r="BY818" i="5"/>
  <c r="BZ818" i="5"/>
  <c r="CA818" i="5"/>
  <c r="CF818" i="5"/>
  <c r="CJ818" i="5"/>
  <c r="CL818" i="5"/>
  <c r="Y819" i="5"/>
  <c r="AR819" i="5"/>
  <c r="Z819" i="5"/>
  <c r="AS819" i="5"/>
  <c r="AA819" i="5"/>
  <c r="AT819" i="5"/>
  <c r="AB819" i="5"/>
  <c r="AU819" i="5"/>
  <c r="AC819" i="5"/>
  <c r="AV819" i="5"/>
  <c r="AD819" i="5"/>
  <c r="AW819" i="5"/>
  <c r="AE819" i="5"/>
  <c r="AX819" i="5"/>
  <c r="AF819" i="5"/>
  <c r="AY819" i="5"/>
  <c r="AG819" i="5"/>
  <c r="AZ819" i="5"/>
  <c r="AH819" i="5"/>
  <c r="BA819" i="5"/>
  <c r="AI819" i="5"/>
  <c r="BB819" i="5"/>
  <c r="AJ819" i="5"/>
  <c r="BC819" i="5"/>
  <c r="AK819" i="5"/>
  <c r="BD819" i="5"/>
  <c r="AL819" i="5"/>
  <c r="BE819" i="5"/>
  <c r="BF819" i="5"/>
  <c r="BG819" i="5"/>
  <c r="CI819" i="5"/>
  <c r="BN819" i="5"/>
  <c r="BO819" i="5"/>
  <c r="BP819" i="5"/>
  <c r="BQ819" i="5"/>
  <c r="BR819" i="5"/>
  <c r="BS819" i="5"/>
  <c r="BT819" i="5"/>
  <c r="BU819" i="5"/>
  <c r="BV819" i="5"/>
  <c r="BW819" i="5"/>
  <c r="BX819" i="5"/>
  <c r="BY819" i="5"/>
  <c r="BZ819" i="5"/>
  <c r="CA819" i="5"/>
  <c r="CF819" i="5"/>
  <c r="CJ819" i="5"/>
  <c r="CL819" i="5"/>
  <c r="Y820" i="5"/>
  <c r="AR820" i="5"/>
  <c r="Z820" i="5"/>
  <c r="AS820" i="5"/>
  <c r="AA820" i="5"/>
  <c r="AT820" i="5"/>
  <c r="AB820" i="5"/>
  <c r="AU820" i="5"/>
  <c r="AC820" i="5"/>
  <c r="AV820" i="5"/>
  <c r="AD820" i="5"/>
  <c r="AW820" i="5"/>
  <c r="AE820" i="5"/>
  <c r="AX820" i="5"/>
  <c r="AF820" i="5"/>
  <c r="AY820" i="5"/>
  <c r="AG820" i="5"/>
  <c r="AZ820" i="5"/>
  <c r="AH820" i="5"/>
  <c r="BA820" i="5"/>
  <c r="AI820" i="5"/>
  <c r="BB820" i="5"/>
  <c r="AJ820" i="5"/>
  <c r="BC820" i="5"/>
  <c r="AK820" i="5"/>
  <c r="BD820" i="5"/>
  <c r="AL820" i="5"/>
  <c r="BE820" i="5"/>
  <c r="BF820" i="5"/>
  <c r="BG820" i="5"/>
  <c r="CI820" i="5"/>
  <c r="BN820" i="5"/>
  <c r="BO820" i="5"/>
  <c r="BP820" i="5"/>
  <c r="BQ820" i="5"/>
  <c r="BR820" i="5"/>
  <c r="BS820" i="5"/>
  <c r="BT820" i="5"/>
  <c r="BU820" i="5"/>
  <c r="BV820" i="5"/>
  <c r="BW820" i="5"/>
  <c r="BX820" i="5"/>
  <c r="BY820" i="5"/>
  <c r="BZ820" i="5"/>
  <c r="CA820" i="5"/>
  <c r="CF820" i="5"/>
  <c r="CJ820" i="5"/>
  <c r="CL820" i="5"/>
  <c r="Y821" i="5"/>
  <c r="AR821" i="5"/>
  <c r="Z821" i="5"/>
  <c r="AS821" i="5"/>
  <c r="AA821" i="5"/>
  <c r="AT821" i="5"/>
  <c r="AB821" i="5"/>
  <c r="AU821" i="5"/>
  <c r="AC821" i="5"/>
  <c r="AV821" i="5"/>
  <c r="AD821" i="5"/>
  <c r="AW821" i="5"/>
  <c r="AE821" i="5"/>
  <c r="AX821" i="5"/>
  <c r="AF821" i="5"/>
  <c r="AY821" i="5"/>
  <c r="AG821" i="5"/>
  <c r="AZ821" i="5"/>
  <c r="AH821" i="5"/>
  <c r="BA821" i="5"/>
  <c r="AI821" i="5"/>
  <c r="BB821" i="5"/>
  <c r="AJ821" i="5"/>
  <c r="BC821" i="5"/>
  <c r="AK821" i="5"/>
  <c r="BD821" i="5"/>
  <c r="AL821" i="5"/>
  <c r="BE821" i="5"/>
  <c r="BF821" i="5"/>
  <c r="BG821" i="5"/>
  <c r="CI821" i="5"/>
  <c r="BN821" i="5"/>
  <c r="BO821" i="5"/>
  <c r="BP821" i="5"/>
  <c r="BQ821" i="5"/>
  <c r="BR821" i="5"/>
  <c r="BS821" i="5"/>
  <c r="BT821" i="5"/>
  <c r="BU821" i="5"/>
  <c r="BV821" i="5"/>
  <c r="BW821" i="5"/>
  <c r="BX821" i="5"/>
  <c r="BY821" i="5"/>
  <c r="BZ821" i="5"/>
  <c r="CA821" i="5"/>
  <c r="CF821" i="5"/>
  <c r="CJ821" i="5"/>
  <c r="CL821" i="5"/>
  <c r="Y822" i="5"/>
  <c r="AR822" i="5"/>
  <c r="Z822" i="5"/>
  <c r="AS822" i="5"/>
  <c r="AA822" i="5"/>
  <c r="AT822" i="5"/>
  <c r="AB822" i="5"/>
  <c r="AU822" i="5"/>
  <c r="AC822" i="5"/>
  <c r="AV822" i="5"/>
  <c r="AD822" i="5"/>
  <c r="AW822" i="5"/>
  <c r="AE822" i="5"/>
  <c r="AX822" i="5"/>
  <c r="AF822" i="5"/>
  <c r="AY822" i="5"/>
  <c r="AG822" i="5"/>
  <c r="AZ822" i="5"/>
  <c r="AH822" i="5"/>
  <c r="BA822" i="5"/>
  <c r="AI822" i="5"/>
  <c r="BB822" i="5"/>
  <c r="AJ822" i="5"/>
  <c r="BC822" i="5"/>
  <c r="AK822" i="5"/>
  <c r="BD822" i="5"/>
  <c r="AL822" i="5"/>
  <c r="BE822" i="5"/>
  <c r="BF822" i="5"/>
  <c r="BG822" i="5"/>
  <c r="CI822" i="5"/>
  <c r="BN822" i="5"/>
  <c r="BO822" i="5"/>
  <c r="BP822" i="5"/>
  <c r="BQ822" i="5"/>
  <c r="BR822" i="5"/>
  <c r="BS822" i="5"/>
  <c r="BT822" i="5"/>
  <c r="BU822" i="5"/>
  <c r="BV822" i="5"/>
  <c r="BW822" i="5"/>
  <c r="BX822" i="5"/>
  <c r="BY822" i="5"/>
  <c r="BZ822" i="5"/>
  <c r="CA822" i="5"/>
  <c r="CF822" i="5"/>
  <c r="CJ822" i="5"/>
  <c r="CL822" i="5"/>
  <c r="Y823" i="5"/>
  <c r="AR823" i="5"/>
  <c r="Z823" i="5"/>
  <c r="AS823" i="5"/>
  <c r="AA823" i="5"/>
  <c r="AT823" i="5"/>
  <c r="AB823" i="5"/>
  <c r="AU823" i="5"/>
  <c r="AC823" i="5"/>
  <c r="AV823" i="5"/>
  <c r="AD823" i="5"/>
  <c r="AW823" i="5"/>
  <c r="AE823" i="5"/>
  <c r="AX823" i="5"/>
  <c r="AF823" i="5"/>
  <c r="AY823" i="5"/>
  <c r="AG823" i="5"/>
  <c r="AZ823" i="5"/>
  <c r="AH823" i="5"/>
  <c r="BA823" i="5"/>
  <c r="AI823" i="5"/>
  <c r="BB823" i="5"/>
  <c r="AJ823" i="5"/>
  <c r="BC823" i="5"/>
  <c r="AK823" i="5"/>
  <c r="BD823" i="5"/>
  <c r="AL823" i="5"/>
  <c r="BE823" i="5"/>
  <c r="BF823" i="5"/>
  <c r="BG823" i="5"/>
  <c r="CI823" i="5"/>
  <c r="BN823" i="5"/>
  <c r="BO823" i="5"/>
  <c r="BP823" i="5"/>
  <c r="BQ823" i="5"/>
  <c r="BR823" i="5"/>
  <c r="BS823" i="5"/>
  <c r="BT823" i="5"/>
  <c r="BU823" i="5"/>
  <c r="BV823" i="5"/>
  <c r="BW823" i="5"/>
  <c r="BX823" i="5"/>
  <c r="BY823" i="5"/>
  <c r="BZ823" i="5"/>
  <c r="CA823" i="5"/>
  <c r="CF823" i="5"/>
  <c r="CJ823" i="5"/>
  <c r="CL823" i="5"/>
  <c r="Y824" i="5"/>
  <c r="AR824" i="5"/>
  <c r="Z824" i="5"/>
  <c r="AS824" i="5"/>
  <c r="AA824" i="5"/>
  <c r="AT824" i="5"/>
  <c r="AB824" i="5"/>
  <c r="AU824" i="5"/>
  <c r="AC824" i="5"/>
  <c r="AV824" i="5"/>
  <c r="AD824" i="5"/>
  <c r="AW824" i="5"/>
  <c r="AE824" i="5"/>
  <c r="AX824" i="5"/>
  <c r="AF824" i="5"/>
  <c r="AY824" i="5"/>
  <c r="AG824" i="5"/>
  <c r="AZ824" i="5"/>
  <c r="AH824" i="5"/>
  <c r="BA824" i="5"/>
  <c r="AI824" i="5"/>
  <c r="BB824" i="5"/>
  <c r="AJ824" i="5"/>
  <c r="BC824" i="5"/>
  <c r="AK824" i="5"/>
  <c r="BD824" i="5"/>
  <c r="AL824" i="5"/>
  <c r="BE824" i="5"/>
  <c r="BF824" i="5"/>
  <c r="BG824" i="5"/>
  <c r="CI824" i="5"/>
  <c r="BN824" i="5"/>
  <c r="BO824" i="5"/>
  <c r="BP824" i="5"/>
  <c r="BQ824" i="5"/>
  <c r="BR824" i="5"/>
  <c r="BS824" i="5"/>
  <c r="BT824" i="5"/>
  <c r="BU824" i="5"/>
  <c r="BV824" i="5"/>
  <c r="BW824" i="5"/>
  <c r="BX824" i="5"/>
  <c r="BY824" i="5"/>
  <c r="BZ824" i="5"/>
  <c r="CA824" i="5"/>
  <c r="CF824" i="5"/>
  <c r="CJ824" i="5"/>
  <c r="CL824" i="5"/>
  <c r="Y825" i="5"/>
  <c r="AR825" i="5"/>
  <c r="Z825" i="5"/>
  <c r="AS825" i="5"/>
  <c r="AA825" i="5"/>
  <c r="AT825" i="5"/>
  <c r="AB825" i="5"/>
  <c r="AU825" i="5"/>
  <c r="AC825" i="5"/>
  <c r="AV825" i="5"/>
  <c r="AD825" i="5"/>
  <c r="AW825" i="5"/>
  <c r="AE825" i="5"/>
  <c r="AX825" i="5"/>
  <c r="AF825" i="5"/>
  <c r="AY825" i="5"/>
  <c r="AG825" i="5"/>
  <c r="AZ825" i="5"/>
  <c r="AH825" i="5"/>
  <c r="BA825" i="5"/>
  <c r="AI825" i="5"/>
  <c r="BB825" i="5"/>
  <c r="AJ825" i="5"/>
  <c r="BC825" i="5"/>
  <c r="AK825" i="5"/>
  <c r="BD825" i="5"/>
  <c r="AL825" i="5"/>
  <c r="BE825" i="5"/>
  <c r="BF825" i="5"/>
  <c r="BG825" i="5"/>
  <c r="CI825" i="5"/>
  <c r="BN825" i="5"/>
  <c r="BO825" i="5"/>
  <c r="BP825" i="5"/>
  <c r="BQ825" i="5"/>
  <c r="BR825" i="5"/>
  <c r="BS825" i="5"/>
  <c r="BT825" i="5"/>
  <c r="BU825" i="5"/>
  <c r="BV825" i="5"/>
  <c r="BW825" i="5"/>
  <c r="BX825" i="5"/>
  <c r="BY825" i="5"/>
  <c r="BZ825" i="5"/>
  <c r="CA825" i="5"/>
  <c r="CF825" i="5"/>
  <c r="CJ825" i="5"/>
  <c r="CL825" i="5"/>
  <c r="Y826" i="5"/>
  <c r="AR826" i="5"/>
  <c r="Z826" i="5"/>
  <c r="AS826" i="5"/>
  <c r="AA826" i="5"/>
  <c r="AT826" i="5"/>
  <c r="AB826" i="5"/>
  <c r="AU826" i="5"/>
  <c r="AC826" i="5"/>
  <c r="AV826" i="5"/>
  <c r="AD826" i="5"/>
  <c r="AW826" i="5"/>
  <c r="AE826" i="5"/>
  <c r="AX826" i="5"/>
  <c r="AF826" i="5"/>
  <c r="AY826" i="5"/>
  <c r="AG826" i="5"/>
  <c r="AZ826" i="5"/>
  <c r="AH826" i="5"/>
  <c r="BA826" i="5"/>
  <c r="AI826" i="5"/>
  <c r="BB826" i="5"/>
  <c r="AJ826" i="5"/>
  <c r="BC826" i="5"/>
  <c r="AK826" i="5"/>
  <c r="BD826" i="5"/>
  <c r="AL826" i="5"/>
  <c r="BE826" i="5"/>
  <c r="BF826" i="5"/>
  <c r="BG826" i="5"/>
  <c r="CI826" i="5"/>
  <c r="BN826" i="5"/>
  <c r="BO826" i="5"/>
  <c r="BP826" i="5"/>
  <c r="BQ826" i="5"/>
  <c r="BR826" i="5"/>
  <c r="BS826" i="5"/>
  <c r="BT826" i="5"/>
  <c r="BU826" i="5"/>
  <c r="BV826" i="5"/>
  <c r="BW826" i="5"/>
  <c r="BX826" i="5"/>
  <c r="BY826" i="5"/>
  <c r="BZ826" i="5"/>
  <c r="CA826" i="5"/>
  <c r="CF826" i="5"/>
  <c r="CJ826" i="5"/>
  <c r="CL826" i="5"/>
  <c r="Y827" i="5"/>
  <c r="AR827" i="5"/>
  <c r="Z827" i="5"/>
  <c r="AS827" i="5"/>
  <c r="AA827" i="5"/>
  <c r="AT827" i="5"/>
  <c r="AB827" i="5"/>
  <c r="AU827" i="5"/>
  <c r="AC827" i="5"/>
  <c r="AV827" i="5"/>
  <c r="AD827" i="5"/>
  <c r="AW827" i="5"/>
  <c r="AE827" i="5"/>
  <c r="AX827" i="5"/>
  <c r="AF827" i="5"/>
  <c r="AY827" i="5"/>
  <c r="AG827" i="5"/>
  <c r="AZ827" i="5"/>
  <c r="AH827" i="5"/>
  <c r="BA827" i="5"/>
  <c r="AI827" i="5"/>
  <c r="BB827" i="5"/>
  <c r="AJ827" i="5"/>
  <c r="BC827" i="5"/>
  <c r="AK827" i="5"/>
  <c r="BD827" i="5"/>
  <c r="AL827" i="5"/>
  <c r="BE827" i="5"/>
  <c r="BF827" i="5"/>
  <c r="BG827" i="5"/>
  <c r="CI827" i="5"/>
  <c r="BN827" i="5"/>
  <c r="BO827" i="5"/>
  <c r="BP827" i="5"/>
  <c r="BQ827" i="5"/>
  <c r="BR827" i="5"/>
  <c r="BS827" i="5"/>
  <c r="BT827" i="5"/>
  <c r="BU827" i="5"/>
  <c r="BV827" i="5"/>
  <c r="BW827" i="5"/>
  <c r="BX827" i="5"/>
  <c r="BY827" i="5"/>
  <c r="BZ827" i="5"/>
  <c r="CA827" i="5"/>
  <c r="CF827" i="5"/>
  <c r="CJ827" i="5"/>
  <c r="CL827" i="5"/>
  <c r="Y828" i="5"/>
  <c r="AR828" i="5"/>
  <c r="Z828" i="5"/>
  <c r="AS828" i="5"/>
  <c r="AA828" i="5"/>
  <c r="AT828" i="5"/>
  <c r="AB828" i="5"/>
  <c r="AU828" i="5"/>
  <c r="AC828" i="5"/>
  <c r="AV828" i="5"/>
  <c r="AD828" i="5"/>
  <c r="AW828" i="5"/>
  <c r="AE828" i="5"/>
  <c r="AX828" i="5"/>
  <c r="AF828" i="5"/>
  <c r="AY828" i="5"/>
  <c r="AG828" i="5"/>
  <c r="AZ828" i="5"/>
  <c r="AH828" i="5"/>
  <c r="BA828" i="5"/>
  <c r="AI828" i="5"/>
  <c r="BB828" i="5"/>
  <c r="AJ828" i="5"/>
  <c r="BC828" i="5"/>
  <c r="AK828" i="5"/>
  <c r="BD828" i="5"/>
  <c r="AL828" i="5"/>
  <c r="BE828" i="5"/>
  <c r="BF828" i="5"/>
  <c r="BG828" i="5"/>
  <c r="CI828" i="5"/>
  <c r="BN828" i="5"/>
  <c r="BO828" i="5"/>
  <c r="BP828" i="5"/>
  <c r="BQ828" i="5"/>
  <c r="BR828" i="5"/>
  <c r="BS828" i="5"/>
  <c r="BT828" i="5"/>
  <c r="BU828" i="5"/>
  <c r="BV828" i="5"/>
  <c r="BW828" i="5"/>
  <c r="BX828" i="5"/>
  <c r="BY828" i="5"/>
  <c r="BZ828" i="5"/>
  <c r="CA828" i="5"/>
  <c r="CF828" i="5"/>
  <c r="CJ828" i="5"/>
  <c r="CL828" i="5"/>
  <c r="Y829" i="5"/>
  <c r="AR829" i="5"/>
  <c r="Z829" i="5"/>
  <c r="AS829" i="5"/>
  <c r="AA829" i="5"/>
  <c r="AT829" i="5"/>
  <c r="AB829" i="5"/>
  <c r="AU829" i="5"/>
  <c r="AC829" i="5"/>
  <c r="AV829" i="5"/>
  <c r="AD829" i="5"/>
  <c r="AW829" i="5"/>
  <c r="AE829" i="5"/>
  <c r="AX829" i="5"/>
  <c r="AF829" i="5"/>
  <c r="AY829" i="5"/>
  <c r="AG829" i="5"/>
  <c r="AZ829" i="5"/>
  <c r="AH829" i="5"/>
  <c r="BA829" i="5"/>
  <c r="AI829" i="5"/>
  <c r="BB829" i="5"/>
  <c r="AJ829" i="5"/>
  <c r="BC829" i="5"/>
  <c r="AK829" i="5"/>
  <c r="BD829" i="5"/>
  <c r="AL829" i="5"/>
  <c r="BE829" i="5"/>
  <c r="BF829" i="5"/>
  <c r="BG829" i="5"/>
  <c r="CI829" i="5"/>
  <c r="BN829" i="5"/>
  <c r="BO829" i="5"/>
  <c r="BP829" i="5"/>
  <c r="BQ829" i="5"/>
  <c r="BR829" i="5"/>
  <c r="BS829" i="5"/>
  <c r="BT829" i="5"/>
  <c r="BU829" i="5"/>
  <c r="BV829" i="5"/>
  <c r="BW829" i="5"/>
  <c r="BX829" i="5"/>
  <c r="BY829" i="5"/>
  <c r="BZ829" i="5"/>
  <c r="CA829" i="5"/>
  <c r="CF829" i="5"/>
  <c r="CJ829" i="5"/>
  <c r="CL829" i="5"/>
  <c r="Y830" i="5"/>
  <c r="AR830" i="5"/>
  <c r="Z830" i="5"/>
  <c r="AS830" i="5"/>
  <c r="AA830" i="5"/>
  <c r="AT830" i="5"/>
  <c r="AB830" i="5"/>
  <c r="AU830" i="5"/>
  <c r="AC830" i="5"/>
  <c r="AV830" i="5"/>
  <c r="AD830" i="5"/>
  <c r="AW830" i="5"/>
  <c r="AE830" i="5"/>
  <c r="AX830" i="5"/>
  <c r="AF830" i="5"/>
  <c r="AY830" i="5"/>
  <c r="AG830" i="5"/>
  <c r="AZ830" i="5"/>
  <c r="AH830" i="5"/>
  <c r="BA830" i="5"/>
  <c r="AI830" i="5"/>
  <c r="BB830" i="5"/>
  <c r="AJ830" i="5"/>
  <c r="BC830" i="5"/>
  <c r="AK830" i="5"/>
  <c r="BD830" i="5"/>
  <c r="AL830" i="5"/>
  <c r="BE830" i="5"/>
  <c r="BF830" i="5"/>
  <c r="BG830" i="5"/>
  <c r="CI830" i="5"/>
  <c r="BN830" i="5"/>
  <c r="BO830" i="5"/>
  <c r="BP830" i="5"/>
  <c r="BQ830" i="5"/>
  <c r="BR830" i="5"/>
  <c r="BS830" i="5"/>
  <c r="BT830" i="5"/>
  <c r="BU830" i="5"/>
  <c r="BV830" i="5"/>
  <c r="BW830" i="5"/>
  <c r="BX830" i="5"/>
  <c r="BY830" i="5"/>
  <c r="BZ830" i="5"/>
  <c r="CA830" i="5"/>
  <c r="CF830" i="5"/>
  <c r="CJ830" i="5"/>
  <c r="CL830" i="5"/>
  <c r="Y831" i="5"/>
  <c r="AR831" i="5"/>
  <c r="Z831" i="5"/>
  <c r="AS831" i="5"/>
  <c r="AA831" i="5"/>
  <c r="AT831" i="5"/>
  <c r="AB831" i="5"/>
  <c r="AU831" i="5"/>
  <c r="AC831" i="5"/>
  <c r="AV831" i="5"/>
  <c r="AD831" i="5"/>
  <c r="AW831" i="5"/>
  <c r="AE831" i="5"/>
  <c r="AX831" i="5"/>
  <c r="AF831" i="5"/>
  <c r="AY831" i="5"/>
  <c r="AG831" i="5"/>
  <c r="AZ831" i="5"/>
  <c r="AH831" i="5"/>
  <c r="BA831" i="5"/>
  <c r="AI831" i="5"/>
  <c r="BB831" i="5"/>
  <c r="AJ831" i="5"/>
  <c r="BC831" i="5"/>
  <c r="AK831" i="5"/>
  <c r="BD831" i="5"/>
  <c r="AL831" i="5"/>
  <c r="BE831" i="5"/>
  <c r="BF831" i="5"/>
  <c r="BG831" i="5"/>
  <c r="CI831" i="5"/>
  <c r="BN831" i="5"/>
  <c r="BO831" i="5"/>
  <c r="BP831" i="5"/>
  <c r="BQ831" i="5"/>
  <c r="BR831" i="5"/>
  <c r="BS831" i="5"/>
  <c r="BT831" i="5"/>
  <c r="BU831" i="5"/>
  <c r="BV831" i="5"/>
  <c r="BW831" i="5"/>
  <c r="BX831" i="5"/>
  <c r="BY831" i="5"/>
  <c r="BZ831" i="5"/>
  <c r="CA831" i="5"/>
  <c r="CF831" i="5"/>
  <c r="CJ831" i="5"/>
  <c r="CL831" i="5"/>
  <c r="Y832" i="5"/>
  <c r="AR832" i="5"/>
  <c r="Z832" i="5"/>
  <c r="AS832" i="5"/>
  <c r="AA832" i="5"/>
  <c r="AT832" i="5"/>
  <c r="AB832" i="5"/>
  <c r="AU832" i="5"/>
  <c r="AC832" i="5"/>
  <c r="AV832" i="5"/>
  <c r="AD832" i="5"/>
  <c r="AW832" i="5"/>
  <c r="AE832" i="5"/>
  <c r="AX832" i="5"/>
  <c r="AF832" i="5"/>
  <c r="AY832" i="5"/>
  <c r="AG832" i="5"/>
  <c r="AZ832" i="5"/>
  <c r="AH832" i="5"/>
  <c r="BA832" i="5"/>
  <c r="AI832" i="5"/>
  <c r="BB832" i="5"/>
  <c r="AJ832" i="5"/>
  <c r="BC832" i="5"/>
  <c r="AK832" i="5"/>
  <c r="BD832" i="5"/>
  <c r="AL832" i="5"/>
  <c r="BE832" i="5"/>
  <c r="BF832" i="5"/>
  <c r="BG832" i="5"/>
  <c r="CI832" i="5"/>
  <c r="BN832" i="5"/>
  <c r="BO832" i="5"/>
  <c r="BP832" i="5"/>
  <c r="BQ832" i="5"/>
  <c r="BR832" i="5"/>
  <c r="BS832" i="5"/>
  <c r="BT832" i="5"/>
  <c r="BU832" i="5"/>
  <c r="BV832" i="5"/>
  <c r="BW832" i="5"/>
  <c r="BX832" i="5"/>
  <c r="BY832" i="5"/>
  <c r="BZ832" i="5"/>
  <c r="CA832" i="5"/>
  <c r="CF832" i="5"/>
  <c r="CJ832" i="5"/>
  <c r="CL832" i="5"/>
  <c r="Y833" i="5"/>
  <c r="AR833" i="5"/>
  <c r="Z833" i="5"/>
  <c r="AS833" i="5"/>
  <c r="AA833" i="5"/>
  <c r="AT833" i="5"/>
  <c r="AB833" i="5"/>
  <c r="AU833" i="5"/>
  <c r="AC833" i="5"/>
  <c r="AV833" i="5"/>
  <c r="AD833" i="5"/>
  <c r="AW833" i="5"/>
  <c r="AE833" i="5"/>
  <c r="AX833" i="5"/>
  <c r="AF833" i="5"/>
  <c r="AY833" i="5"/>
  <c r="AG833" i="5"/>
  <c r="AZ833" i="5"/>
  <c r="AH833" i="5"/>
  <c r="BA833" i="5"/>
  <c r="AI833" i="5"/>
  <c r="BB833" i="5"/>
  <c r="AJ833" i="5"/>
  <c r="BC833" i="5"/>
  <c r="AK833" i="5"/>
  <c r="BD833" i="5"/>
  <c r="AL833" i="5"/>
  <c r="BE833" i="5"/>
  <c r="BF833" i="5"/>
  <c r="BG833" i="5"/>
  <c r="CI833" i="5"/>
  <c r="BN833" i="5"/>
  <c r="BO833" i="5"/>
  <c r="BP833" i="5"/>
  <c r="BQ833" i="5"/>
  <c r="BR833" i="5"/>
  <c r="BS833" i="5"/>
  <c r="BT833" i="5"/>
  <c r="BU833" i="5"/>
  <c r="BV833" i="5"/>
  <c r="BW833" i="5"/>
  <c r="BX833" i="5"/>
  <c r="BY833" i="5"/>
  <c r="BZ833" i="5"/>
  <c r="CA833" i="5"/>
  <c r="CF833" i="5"/>
  <c r="CJ833" i="5"/>
  <c r="CL833" i="5"/>
  <c r="Y834" i="5"/>
  <c r="AR834" i="5"/>
  <c r="Z834" i="5"/>
  <c r="AS834" i="5"/>
  <c r="AA834" i="5"/>
  <c r="AT834" i="5"/>
  <c r="AB834" i="5"/>
  <c r="AU834" i="5"/>
  <c r="AC834" i="5"/>
  <c r="AV834" i="5"/>
  <c r="AD834" i="5"/>
  <c r="AW834" i="5"/>
  <c r="AE834" i="5"/>
  <c r="AX834" i="5"/>
  <c r="AF834" i="5"/>
  <c r="AY834" i="5"/>
  <c r="AG834" i="5"/>
  <c r="AZ834" i="5"/>
  <c r="AH834" i="5"/>
  <c r="BA834" i="5"/>
  <c r="AI834" i="5"/>
  <c r="BB834" i="5"/>
  <c r="AJ834" i="5"/>
  <c r="BC834" i="5"/>
  <c r="AK834" i="5"/>
  <c r="BD834" i="5"/>
  <c r="AL834" i="5"/>
  <c r="BE834" i="5"/>
  <c r="BF834" i="5"/>
  <c r="BG834" i="5"/>
  <c r="CI834" i="5"/>
  <c r="BN834" i="5"/>
  <c r="BO834" i="5"/>
  <c r="BP834" i="5"/>
  <c r="BQ834" i="5"/>
  <c r="BR834" i="5"/>
  <c r="BS834" i="5"/>
  <c r="BT834" i="5"/>
  <c r="BU834" i="5"/>
  <c r="BV834" i="5"/>
  <c r="BW834" i="5"/>
  <c r="BX834" i="5"/>
  <c r="BY834" i="5"/>
  <c r="BZ834" i="5"/>
  <c r="CA834" i="5"/>
  <c r="CF834" i="5"/>
  <c r="CJ834" i="5"/>
  <c r="CL834" i="5"/>
  <c r="Y835" i="5"/>
  <c r="AR835" i="5"/>
  <c r="Z835" i="5"/>
  <c r="AS835" i="5"/>
  <c r="AA835" i="5"/>
  <c r="AT835" i="5"/>
  <c r="AB835" i="5"/>
  <c r="AU835" i="5"/>
  <c r="AC835" i="5"/>
  <c r="AV835" i="5"/>
  <c r="AD835" i="5"/>
  <c r="AW835" i="5"/>
  <c r="AE835" i="5"/>
  <c r="AX835" i="5"/>
  <c r="AF835" i="5"/>
  <c r="AY835" i="5"/>
  <c r="AG835" i="5"/>
  <c r="AZ835" i="5"/>
  <c r="AH835" i="5"/>
  <c r="BA835" i="5"/>
  <c r="AI835" i="5"/>
  <c r="BB835" i="5"/>
  <c r="AJ835" i="5"/>
  <c r="BC835" i="5"/>
  <c r="AK835" i="5"/>
  <c r="BD835" i="5"/>
  <c r="AL835" i="5"/>
  <c r="BE835" i="5"/>
  <c r="BF835" i="5"/>
  <c r="BG835" i="5"/>
  <c r="CI835" i="5"/>
  <c r="BN835" i="5"/>
  <c r="BO835" i="5"/>
  <c r="BP835" i="5"/>
  <c r="BQ835" i="5"/>
  <c r="BR835" i="5"/>
  <c r="BS835" i="5"/>
  <c r="BT835" i="5"/>
  <c r="BU835" i="5"/>
  <c r="BV835" i="5"/>
  <c r="BW835" i="5"/>
  <c r="BX835" i="5"/>
  <c r="BY835" i="5"/>
  <c r="BZ835" i="5"/>
  <c r="CA835" i="5"/>
  <c r="CF835" i="5"/>
  <c r="CJ835" i="5"/>
  <c r="CL835" i="5"/>
  <c r="Y836" i="5"/>
  <c r="AR836" i="5"/>
  <c r="Z836" i="5"/>
  <c r="AS836" i="5"/>
  <c r="AA836" i="5"/>
  <c r="AT836" i="5"/>
  <c r="AB836" i="5"/>
  <c r="AU836" i="5"/>
  <c r="AC836" i="5"/>
  <c r="AV836" i="5"/>
  <c r="AD836" i="5"/>
  <c r="AW836" i="5"/>
  <c r="AE836" i="5"/>
  <c r="AX836" i="5"/>
  <c r="AF836" i="5"/>
  <c r="AY836" i="5"/>
  <c r="AG836" i="5"/>
  <c r="AZ836" i="5"/>
  <c r="AH836" i="5"/>
  <c r="BA836" i="5"/>
  <c r="AI836" i="5"/>
  <c r="BB836" i="5"/>
  <c r="AJ836" i="5"/>
  <c r="BC836" i="5"/>
  <c r="AK836" i="5"/>
  <c r="BD836" i="5"/>
  <c r="AL836" i="5"/>
  <c r="BE836" i="5"/>
  <c r="BF836" i="5"/>
  <c r="BG836" i="5"/>
  <c r="CI836" i="5"/>
  <c r="BN836" i="5"/>
  <c r="BO836" i="5"/>
  <c r="BP836" i="5"/>
  <c r="BQ836" i="5"/>
  <c r="BR836" i="5"/>
  <c r="BS836" i="5"/>
  <c r="BT836" i="5"/>
  <c r="BU836" i="5"/>
  <c r="BV836" i="5"/>
  <c r="BW836" i="5"/>
  <c r="BX836" i="5"/>
  <c r="BY836" i="5"/>
  <c r="BZ836" i="5"/>
  <c r="CA836" i="5"/>
  <c r="CF836" i="5"/>
  <c r="CJ836" i="5"/>
  <c r="CL836" i="5"/>
  <c r="Y837" i="5"/>
  <c r="AR837" i="5"/>
  <c r="Z837" i="5"/>
  <c r="AS837" i="5"/>
  <c r="AA837" i="5"/>
  <c r="AT837" i="5"/>
  <c r="AB837" i="5"/>
  <c r="AU837" i="5"/>
  <c r="AC837" i="5"/>
  <c r="AV837" i="5"/>
  <c r="AD837" i="5"/>
  <c r="AW837" i="5"/>
  <c r="AE837" i="5"/>
  <c r="AX837" i="5"/>
  <c r="AF837" i="5"/>
  <c r="AY837" i="5"/>
  <c r="AG837" i="5"/>
  <c r="AZ837" i="5"/>
  <c r="AH837" i="5"/>
  <c r="BA837" i="5"/>
  <c r="AI837" i="5"/>
  <c r="BB837" i="5"/>
  <c r="AJ837" i="5"/>
  <c r="BC837" i="5"/>
  <c r="AK837" i="5"/>
  <c r="BD837" i="5"/>
  <c r="AL837" i="5"/>
  <c r="BE837" i="5"/>
  <c r="BF837" i="5"/>
  <c r="BG837" i="5"/>
  <c r="CI837" i="5"/>
  <c r="BN837" i="5"/>
  <c r="BO837" i="5"/>
  <c r="BP837" i="5"/>
  <c r="BQ837" i="5"/>
  <c r="BR837" i="5"/>
  <c r="BS837" i="5"/>
  <c r="BT837" i="5"/>
  <c r="BU837" i="5"/>
  <c r="BV837" i="5"/>
  <c r="BW837" i="5"/>
  <c r="BX837" i="5"/>
  <c r="BY837" i="5"/>
  <c r="BZ837" i="5"/>
  <c r="CA837" i="5"/>
  <c r="CF837" i="5"/>
  <c r="CJ837" i="5"/>
  <c r="CL837" i="5"/>
  <c r="Y838" i="5"/>
  <c r="AR838" i="5"/>
  <c r="Z838" i="5"/>
  <c r="AS838" i="5"/>
  <c r="AA838" i="5"/>
  <c r="AT838" i="5"/>
  <c r="AB838" i="5"/>
  <c r="AU838" i="5"/>
  <c r="AC838" i="5"/>
  <c r="AV838" i="5"/>
  <c r="AD838" i="5"/>
  <c r="AW838" i="5"/>
  <c r="AE838" i="5"/>
  <c r="AX838" i="5"/>
  <c r="AF838" i="5"/>
  <c r="AY838" i="5"/>
  <c r="AG838" i="5"/>
  <c r="AZ838" i="5"/>
  <c r="AH838" i="5"/>
  <c r="BA838" i="5"/>
  <c r="AI838" i="5"/>
  <c r="BB838" i="5"/>
  <c r="AJ838" i="5"/>
  <c r="BC838" i="5"/>
  <c r="AK838" i="5"/>
  <c r="BD838" i="5"/>
  <c r="AL838" i="5"/>
  <c r="BE838" i="5"/>
  <c r="BF838" i="5"/>
  <c r="BG838" i="5"/>
  <c r="CI838" i="5"/>
  <c r="BN838" i="5"/>
  <c r="BO838" i="5"/>
  <c r="BP838" i="5"/>
  <c r="BQ838" i="5"/>
  <c r="BR838" i="5"/>
  <c r="BS838" i="5"/>
  <c r="BT838" i="5"/>
  <c r="BU838" i="5"/>
  <c r="BV838" i="5"/>
  <c r="BW838" i="5"/>
  <c r="BX838" i="5"/>
  <c r="BY838" i="5"/>
  <c r="BZ838" i="5"/>
  <c r="CA838" i="5"/>
  <c r="CF838" i="5"/>
  <c r="CJ838" i="5"/>
  <c r="CL838" i="5"/>
  <c r="Y839" i="5"/>
  <c r="AR839" i="5"/>
  <c r="Z839" i="5"/>
  <c r="AS839" i="5"/>
  <c r="AA839" i="5"/>
  <c r="AT839" i="5"/>
  <c r="AB839" i="5"/>
  <c r="AU839" i="5"/>
  <c r="AC839" i="5"/>
  <c r="AV839" i="5"/>
  <c r="AD839" i="5"/>
  <c r="AW839" i="5"/>
  <c r="AE839" i="5"/>
  <c r="AX839" i="5"/>
  <c r="AF839" i="5"/>
  <c r="AY839" i="5"/>
  <c r="AG839" i="5"/>
  <c r="AZ839" i="5"/>
  <c r="AH839" i="5"/>
  <c r="BA839" i="5"/>
  <c r="AI839" i="5"/>
  <c r="BB839" i="5"/>
  <c r="AJ839" i="5"/>
  <c r="BC839" i="5"/>
  <c r="AK839" i="5"/>
  <c r="BD839" i="5"/>
  <c r="AL839" i="5"/>
  <c r="BE839" i="5"/>
  <c r="BF839" i="5"/>
  <c r="BG839" i="5"/>
  <c r="CI839" i="5"/>
  <c r="BN839" i="5"/>
  <c r="BO839" i="5"/>
  <c r="BP839" i="5"/>
  <c r="BQ839" i="5"/>
  <c r="BR839" i="5"/>
  <c r="BS839" i="5"/>
  <c r="BT839" i="5"/>
  <c r="BU839" i="5"/>
  <c r="BV839" i="5"/>
  <c r="BW839" i="5"/>
  <c r="BX839" i="5"/>
  <c r="BY839" i="5"/>
  <c r="BZ839" i="5"/>
  <c r="CA839" i="5"/>
  <c r="CF839" i="5"/>
  <c r="CJ839" i="5"/>
  <c r="CL839" i="5"/>
  <c r="Y840" i="5"/>
  <c r="AR840" i="5"/>
  <c r="Z840" i="5"/>
  <c r="AS840" i="5"/>
  <c r="AA840" i="5"/>
  <c r="AT840" i="5"/>
  <c r="AB840" i="5"/>
  <c r="AU840" i="5"/>
  <c r="AC840" i="5"/>
  <c r="AV840" i="5"/>
  <c r="AD840" i="5"/>
  <c r="AW840" i="5"/>
  <c r="AE840" i="5"/>
  <c r="AX840" i="5"/>
  <c r="AF840" i="5"/>
  <c r="AY840" i="5"/>
  <c r="AG840" i="5"/>
  <c r="AZ840" i="5"/>
  <c r="AH840" i="5"/>
  <c r="BA840" i="5"/>
  <c r="AI840" i="5"/>
  <c r="BB840" i="5"/>
  <c r="AJ840" i="5"/>
  <c r="BC840" i="5"/>
  <c r="AK840" i="5"/>
  <c r="BD840" i="5"/>
  <c r="AL840" i="5"/>
  <c r="BE840" i="5"/>
  <c r="BF840" i="5"/>
  <c r="BG840" i="5"/>
  <c r="CI840" i="5"/>
  <c r="BN840" i="5"/>
  <c r="BO840" i="5"/>
  <c r="BP840" i="5"/>
  <c r="BQ840" i="5"/>
  <c r="BR840" i="5"/>
  <c r="BS840" i="5"/>
  <c r="BT840" i="5"/>
  <c r="BU840" i="5"/>
  <c r="BV840" i="5"/>
  <c r="BW840" i="5"/>
  <c r="BX840" i="5"/>
  <c r="BY840" i="5"/>
  <c r="BZ840" i="5"/>
  <c r="CA840" i="5"/>
  <c r="CF840" i="5"/>
  <c r="CJ840" i="5"/>
  <c r="CL840" i="5"/>
  <c r="Y841" i="5"/>
  <c r="AR841" i="5"/>
  <c r="Z841" i="5"/>
  <c r="AS841" i="5"/>
  <c r="AA841" i="5"/>
  <c r="AT841" i="5"/>
  <c r="AB841" i="5"/>
  <c r="AU841" i="5"/>
  <c r="AC841" i="5"/>
  <c r="AV841" i="5"/>
  <c r="AD841" i="5"/>
  <c r="AW841" i="5"/>
  <c r="AE841" i="5"/>
  <c r="AX841" i="5"/>
  <c r="AF841" i="5"/>
  <c r="AY841" i="5"/>
  <c r="AG841" i="5"/>
  <c r="AZ841" i="5"/>
  <c r="AH841" i="5"/>
  <c r="BA841" i="5"/>
  <c r="AI841" i="5"/>
  <c r="BB841" i="5"/>
  <c r="AJ841" i="5"/>
  <c r="BC841" i="5"/>
  <c r="AK841" i="5"/>
  <c r="BD841" i="5"/>
  <c r="AL841" i="5"/>
  <c r="BE841" i="5"/>
  <c r="BF841" i="5"/>
  <c r="BG841" i="5"/>
  <c r="CI841" i="5"/>
  <c r="BN841" i="5"/>
  <c r="BO841" i="5"/>
  <c r="BP841" i="5"/>
  <c r="BQ841" i="5"/>
  <c r="BR841" i="5"/>
  <c r="BS841" i="5"/>
  <c r="BT841" i="5"/>
  <c r="BU841" i="5"/>
  <c r="BV841" i="5"/>
  <c r="BW841" i="5"/>
  <c r="BX841" i="5"/>
  <c r="BY841" i="5"/>
  <c r="BZ841" i="5"/>
  <c r="CA841" i="5"/>
  <c r="CF841" i="5"/>
  <c r="CJ841" i="5"/>
  <c r="CL841" i="5"/>
  <c r="Y842" i="5"/>
  <c r="AR842" i="5"/>
  <c r="Z842" i="5"/>
  <c r="AS842" i="5"/>
  <c r="AA842" i="5"/>
  <c r="AT842" i="5"/>
  <c r="AB842" i="5"/>
  <c r="AU842" i="5"/>
  <c r="AC842" i="5"/>
  <c r="AV842" i="5"/>
  <c r="AD842" i="5"/>
  <c r="AW842" i="5"/>
  <c r="AE842" i="5"/>
  <c r="AX842" i="5"/>
  <c r="AF842" i="5"/>
  <c r="AY842" i="5"/>
  <c r="AG842" i="5"/>
  <c r="AZ842" i="5"/>
  <c r="AH842" i="5"/>
  <c r="BA842" i="5"/>
  <c r="AI842" i="5"/>
  <c r="BB842" i="5"/>
  <c r="AJ842" i="5"/>
  <c r="BC842" i="5"/>
  <c r="AK842" i="5"/>
  <c r="BD842" i="5"/>
  <c r="AL842" i="5"/>
  <c r="BE842" i="5"/>
  <c r="BF842" i="5"/>
  <c r="BG842" i="5"/>
  <c r="CI842" i="5"/>
  <c r="BN842" i="5"/>
  <c r="BO842" i="5"/>
  <c r="BP842" i="5"/>
  <c r="BQ842" i="5"/>
  <c r="BR842" i="5"/>
  <c r="BS842" i="5"/>
  <c r="BT842" i="5"/>
  <c r="BU842" i="5"/>
  <c r="BV842" i="5"/>
  <c r="BW842" i="5"/>
  <c r="BX842" i="5"/>
  <c r="BY842" i="5"/>
  <c r="BZ842" i="5"/>
  <c r="CA842" i="5"/>
  <c r="CF842" i="5"/>
  <c r="CJ842" i="5"/>
  <c r="CL842" i="5"/>
  <c r="Y843" i="5"/>
  <c r="AR843" i="5"/>
  <c r="Z843" i="5"/>
  <c r="AS843" i="5"/>
  <c r="AA843" i="5"/>
  <c r="AT843" i="5"/>
  <c r="AB843" i="5"/>
  <c r="AU843" i="5"/>
  <c r="AC843" i="5"/>
  <c r="AV843" i="5"/>
  <c r="AD843" i="5"/>
  <c r="AW843" i="5"/>
  <c r="AE843" i="5"/>
  <c r="AX843" i="5"/>
  <c r="AF843" i="5"/>
  <c r="AY843" i="5"/>
  <c r="AG843" i="5"/>
  <c r="AZ843" i="5"/>
  <c r="AH843" i="5"/>
  <c r="BA843" i="5"/>
  <c r="AI843" i="5"/>
  <c r="BB843" i="5"/>
  <c r="AJ843" i="5"/>
  <c r="BC843" i="5"/>
  <c r="AK843" i="5"/>
  <c r="BD843" i="5"/>
  <c r="AL843" i="5"/>
  <c r="BE843" i="5"/>
  <c r="BF843" i="5"/>
  <c r="BG843" i="5"/>
  <c r="CI843" i="5"/>
  <c r="BN843" i="5"/>
  <c r="BO843" i="5"/>
  <c r="BP843" i="5"/>
  <c r="BQ843" i="5"/>
  <c r="BR843" i="5"/>
  <c r="BS843" i="5"/>
  <c r="BT843" i="5"/>
  <c r="BU843" i="5"/>
  <c r="BV843" i="5"/>
  <c r="BW843" i="5"/>
  <c r="BX843" i="5"/>
  <c r="BY843" i="5"/>
  <c r="BZ843" i="5"/>
  <c r="CA843" i="5"/>
  <c r="CF843" i="5"/>
  <c r="CJ843" i="5"/>
  <c r="CL843" i="5"/>
  <c r="Y844" i="5"/>
  <c r="AR844" i="5"/>
  <c r="Z844" i="5"/>
  <c r="AS844" i="5"/>
  <c r="AA844" i="5"/>
  <c r="AT844" i="5"/>
  <c r="AB844" i="5"/>
  <c r="AU844" i="5"/>
  <c r="AC844" i="5"/>
  <c r="AV844" i="5"/>
  <c r="AD844" i="5"/>
  <c r="AW844" i="5"/>
  <c r="AE844" i="5"/>
  <c r="AX844" i="5"/>
  <c r="AF844" i="5"/>
  <c r="AY844" i="5"/>
  <c r="AG844" i="5"/>
  <c r="AZ844" i="5"/>
  <c r="AH844" i="5"/>
  <c r="BA844" i="5"/>
  <c r="AI844" i="5"/>
  <c r="BB844" i="5"/>
  <c r="AJ844" i="5"/>
  <c r="BC844" i="5"/>
  <c r="AK844" i="5"/>
  <c r="BD844" i="5"/>
  <c r="AL844" i="5"/>
  <c r="BE844" i="5"/>
  <c r="BF844" i="5"/>
  <c r="BG844" i="5"/>
  <c r="CI844" i="5"/>
  <c r="BN844" i="5"/>
  <c r="BO844" i="5"/>
  <c r="BP844" i="5"/>
  <c r="BQ844" i="5"/>
  <c r="BR844" i="5"/>
  <c r="BS844" i="5"/>
  <c r="BT844" i="5"/>
  <c r="BU844" i="5"/>
  <c r="BV844" i="5"/>
  <c r="BW844" i="5"/>
  <c r="BX844" i="5"/>
  <c r="BY844" i="5"/>
  <c r="BZ844" i="5"/>
  <c r="CA844" i="5"/>
  <c r="CF844" i="5"/>
  <c r="CJ844" i="5"/>
  <c r="CL844" i="5"/>
  <c r="Y845" i="5"/>
  <c r="AR845" i="5"/>
  <c r="Z845" i="5"/>
  <c r="AS845" i="5"/>
  <c r="AA845" i="5"/>
  <c r="AT845" i="5"/>
  <c r="AB845" i="5"/>
  <c r="AU845" i="5"/>
  <c r="AC845" i="5"/>
  <c r="AV845" i="5"/>
  <c r="AD845" i="5"/>
  <c r="AW845" i="5"/>
  <c r="AE845" i="5"/>
  <c r="AX845" i="5"/>
  <c r="AF845" i="5"/>
  <c r="AY845" i="5"/>
  <c r="AG845" i="5"/>
  <c r="AZ845" i="5"/>
  <c r="AH845" i="5"/>
  <c r="BA845" i="5"/>
  <c r="AI845" i="5"/>
  <c r="BB845" i="5"/>
  <c r="AJ845" i="5"/>
  <c r="BC845" i="5"/>
  <c r="AK845" i="5"/>
  <c r="BD845" i="5"/>
  <c r="AL845" i="5"/>
  <c r="BE845" i="5"/>
  <c r="BF845" i="5"/>
  <c r="BG845" i="5"/>
  <c r="CI845" i="5"/>
  <c r="BN845" i="5"/>
  <c r="BO845" i="5"/>
  <c r="BP845" i="5"/>
  <c r="BQ845" i="5"/>
  <c r="BR845" i="5"/>
  <c r="BS845" i="5"/>
  <c r="BT845" i="5"/>
  <c r="BU845" i="5"/>
  <c r="BV845" i="5"/>
  <c r="BW845" i="5"/>
  <c r="BX845" i="5"/>
  <c r="BY845" i="5"/>
  <c r="BZ845" i="5"/>
  <c r="CA845" i="5"/>
  <c r="CF845" i="5"/>
  <c r="CJ845" i="5"/>
  <c r="CL845" i="5"/>
  <c r="Y846" i="5"/>
  <c r="AR846" i="5"/>
  <c r="Z846" i="5"/>
  <c r="AS846" i="5"/>
  <c r="AA846" i="5"/>
  <c r="AT846" i="5"/>
  <c r="AB846" i="5"/>
  <c r="AU846" i="5"/>
  <c r="AC846" i="5"/>
  <c r="AV846" i="5"/>
  <c r="AD846" i="5"/>
  <c r="AW846" i="5"/>
  <c r="AE846" i="5"/>
  <c r="AX846" i="5"/>
  <c r="AF846" i="5"/>
  <c r="AY846" i="5"/>
  <c r="AG846" i="5"/>
  <c r="AZ846" i="5"/>
  <c r="AH846" i="5"/>
  <c r="BA846" i="5"/>
  <c r="AI846" i="5"/>
  <c r="BB846" i="5"/>
  <c r="AJ846" i="5"/>
  <c r="BC846" i="5"/>
  <c r="AK846" i="5"/>
  <c r="BD846" i="5"/>
  <c r="AL846" i="5"/>
  <c r="BE846" i="5"/>
  <c r="BF846" i="5"/>
  <c r="BG846" i="5"/>
  <c r="CI846" i="5"/>
  <c r="BN846" i="5"/>
  <c r="BO846" i="5"/>
  <c r="BP846" i="5"/>
  <c r="BQ846" i="5"/>
  <c r="BR846" i="5"/>
  <c r="BS846" i="5"/>
  <c r="BT846" i="5"/>
  <c r="BU846" i="5"/>
  <c r="BV846" i="5"/>
  <c r="BW846" i="5"/>
  <c r="BX846" i="5"/>
  <c r="BY846" i="5"/>
  <c r="BZ846" i="5"/>
  <c r="CA846" i="5"/>
  <c r="CF846" i="5"/>
  <c r="CJ846" i="5"/>
  <c r="CL846" i="5"/>
  <c r="Y847" i="5"/>
  <c r="AR847" i="5"/>
  <c r="Z847" i="5"/>
  <c r="AS847" i="5"/>
  <c r="AA847" i="5"/>
  <c r="AT847" i="5"/>
  <c r="AB847" i="5"/>
  <c r="AU847" i="5"/>
  <c r="AC847" i="5"/>
  <c r="AV847" i="5"/>
  <c r="AD847" i="5"/>
  <c r="AW847" i="5"/>
  <c r="AE847" i="5"/>
  <c r="AX847" i="5"/>
  <c r="AF847" i="5"/>
  <c r="AY847" i="5"/>
  <c r="AG847" i="5"/>
  <c r="AZ847" i="5"/>
  <c r="AH847" i="5"/>
  <c r="BA847" i="5"/>
  <c r="AI847" i="5"/>
  <c r="BB847" i="5"/>
  <c r="AJ847" i="5"/>
  <c r="BC847" i="5"/>
  <c r="AK847" i="5"/>
  <c r="BD847" i="5"/>
  <c r="AL847" i="5"/>
  <c r="BE847" i="5"/>
  <c r="BF847" i="5"/>
  <c r="BG847" i="5"/>
  <c r="CI847" i="5"/>
  <c r="BN847" i="5"/>
  <c r="BO847" i="5"/>
  <c r="BP847" i="5"/>
  <c r="BQ847" i="5"/>
  <c r="BR847" i="5"/>
  <c r="BS847" i="5"/>
  <c r="BT847" i="5"/>
  <c r="BU847" i="5"/>
  <c r="BV847" i="5"/>
  <c r="BW847" i="5"/>
  <c r="BX847" i="5"/>
  <c r="BY847" i="5"/>
  <c r="BZ847" i="5"/>
  <c r="CA847" i="5"/>
  <c r="CF847" i="5"/>
  <c r="CJ847" i="5"/>
  <c r="CL847" i="5"/>
  <c r="Y848" i="5"/>
  <c r="AR848" i="5"/>
  <c r="Z848" i="5"/>
  <c r="AS848" i="5"/>
  <c r="AA848" i="5"/>
  <c r="AT848" i="5"/>
  <c r="AB848" i="5"/>
  <c r="AU848" i="5"/>
  <c r="AC848" i="5"/>
  <c r="AV848" i="5"/>
  <c r="AD848" i="5"/>
  <c r="AW848" i="5"/>
  <c r="AE848" i="5"/>
  <c r="AX848" i="5"/>
  <c r="AF848" i="5"/>
  <c r="AY848" i="5"/>
  <c r="AG848" i="5"/>
  <c r="AZ848" i="5"/>
  <c r="AH848" i="5"/>
  <c r="BA848" i="5"/>
  <c r="AI848" i="5"/>
  <c r="BB848" i="5"/>
  <c r="AJ848" i="5"/>
  <c r="BC848" i="5"/>
  <c r="AK848" i="5"/>
  <c r="BD848" i="5"/>
  <c r="AL848" i="5"/>
  <c r="BE848" i="5"/>
  <c r="BF848" i="5"/>
  <c r="BG848" i="5"/>
  <c r="CI848" i="5"/>
  <c r="BN848" i="5"/>
  <c r="BO848" i="5"/>
  <c r="BP848" i="5"/>
  <c r="BQ848" i="5"/>
  <c r="BR848" i="5"/>
  <c r="BS848" i="5"/>
  <c r="BT848" i="5"/>
  <c r="BU848" i="5"/>
  <c r="BV848" i="5"/>
  <c r="BW848" i="5"/>
  <c r="BX848" i="5"/>
  <c r="BY848" i="5"/>
  <c r="BZ848" i="5"/>
  <c r="CA848" i="5"/>
  <c r="CF848" i="5"/>
  <c r="CJ848" i="5"/>
  <c r="CL848" i="5"/>
  <c r="Y849" i="5"/>
  <c r="AR849" i="5"/>
  <c r="Z849" i="5"/>
  <c r="AS849" i="5"/>
  <c r="AA849" i="5"/>
  <c r="AT849" i="5"/>
  <c r="AB849" i="5"/>
  <c r="AU849" i="5"/>
  <c r="AC849" i="5"/>
  <c r="AV849" i="5"/>
  <c r="AD849" i="5"/>
  <c r="AW849" i="5"/>
  <c r="AE849" i="5"/>
  <c r="AX849" i="5"/>
  <c r="AF849" i="5"/>
  <c r="AY849" i="5"/>
  <c r="AG849" i="5"/>
  <c r="AZ849" i="5"/>
  <c r="AH849" i="5"/>
  <c r="BA849" i="5"/>
  <c r="AI849" i="5"/>
  <c r="BB849" i="5"/>
  <c r="AJ849" i="5"/>
  <c r="BC849" i="5"/>
  <c r="AK849" i="5"/>
  <c r="BD849" i="5"/>
  <c r="AL849" i="5"/>
  <c r="BE849" i="5"/>
  <c r="BF849" i="5"/>
  <c r="BG849" i="5"/>
  <c r="CI849" i="5"/>
  <c r="BN849" i="5"/>
  <c r="BO849" i="5"/>
  <c r="BP849" i="5"/>
  <c r="BQ849" i="5"/>
  <c r="BR849" i="5"/>
  <c r="BS849" i="5"/>
  <c r="BT849" i="5"/>
  <c r="BU849" i="5"/>
  <c r="BV849" i="5"/>
  <c r="BW849" i="5"/>
  <c r="BX849" i="5"/>
  <c r="BY849" i="5"/>
  <c r="BZ849" i="5"/>
  <c r="CA849" i="5"/>
  <c r="CF849" i="5"/>
  <c r="CJ849" i="5"/>
  <c r="CL849" i="5"/>
  <c r="Y850" i="5"/>
  <c r="AR850" i="5"/>
  <c r="Z850" i="5"/>
  <c r="AS850" i="5"/>
  <c r="AA850" i="5"/>
  <c r="AT850" i="5"/>
  <c r="AB850" i="5"/>
  <c r="AU850" i="5"/>
  <c r="AC850" i="5"/>
  <c r="AV850" i="5"/>
  <c r="AD850" i="5"/>
  <c r="AW850" i="5"/>
  <c r="AE850" i="5"/>
  <c r="AX850" i="5"/>
  <c r="AF850" i="5"/>
  <c r="AY850" i="5"/>
  <c r="AG850" i="5"/>
  <c r="AZ850" i="5"/>
  <c r="AH850" i="5"/>
  <c r="BA850" i="5"/>
  <c r="AI850" i="5"/>
  <c r="BB850" i="5"/>
  <c r="AJ850" i="5"/>
  <c r="BC850" i="5"/>
  <c r="AK850" i="5"/>
  <c r="BD850" i="5"/>
  <c r="AL850" i="5"/>
  <c r="BE850" i="5"/>
  <c r="BF850" i="5"/>
  <c r="BG850" i="5"/>
  <c r="CI850" i="5"/>
  <c r="BN850" i="5"/>
  <c r="BO850" i="5"/>
  <c r="BP850" i="5"/>
  <c r="BQ850" i="5"/>
  <c r="BR850" i="5"/>
  <c r="BS850" i="5"/>
  <c r="BT850" i="5"/>
  <c r="BU850" i="5"/>
  <c r="BV850" i="5"/>
  <c r="BW850" i="5"/>
  <c r="BX850" i="5"/>
  <c r="BY850" i="5"/>
  <c r="BZ850" i="5"/>
  <c r="CA850" i="5"/>
  <c r="CF850" i="5"/>
  <c r="CJ850" i="5"/>
  <c r="CL850" i="5"/>
  <c r="Y851" i="5"/>
  <c r="AR851" i="5"/>
  <c r="Z851" i="5"/>
  <c r="AS851" i="5"/>
  <c r="AA851" i="5"/>
  <c r="AT851" i="5"/>
  <c r="AB851" i="5"/>
  <c r="AU851" i="5"/>
  <c r="AC851" i="5"/>
  <c r="AV851" i="5"/>
  <c r="AD851" i="5"/>
  <c r="AW851" i="5"/>
  <c r="AE851" i="5"/>
  <c r="AX851" i="5"/>
  <c r="AF851" i="5"/>
  <c r="AY851" i="5"/>
  <c r="AG851" i="5"/>
  <c r="AZ851" i="5"/>
  <c r="AH851" i="5"/>
  <c r="BA851" i="5"/>
  <c r="AI851" i="5"/>
  <c r="BB851" i="5"/>
  <c r="AJ851" i="5"/>
  <c r="BC851" i="5"/>
  <c r="AK851" i="5"/>
  <c r="BD851" i="5"/>
  <c r="AL851" i="5"/>
  <c r="BE851" i="5"/>
  <c r="BF851" i="5"/>
  <c r="BG851" i="5"/>
  <c r="CI851" i="5"/>
  <c r="BN851" i="5"/>
  <c r="BO851" i="5"/>
  <c r="BP851" i="5"/>
  <c r="BQ851" i="5"/>
  <c r="BR851" i="5"/>
  <c r="BS851" i="5"/>
  <c r="BT851" i="5"/>
  <c r="BU851" i="5"/>
  <c r="BV851" i="5"/>
  <c r="BW851" i="5"/>
  <c r="BX851" i="5"/>
  <c r="BY851" i="5"/>
  <c r="BZ851" i="5"/>
  <c r="CA851" i="5"/>
  <c r="CF851" i="5"/>
  <c r="CJ851" i="5"/>
  <c r="CL851" i="5"/>
  <c r="Y852" i="5"/>
  <c r="AR852" i="5"/>
  <c r="Z852" i="5"/>
  <c r="AS852" i="5"/>
  <c r="AA852" i="5"/>
  <c r="AT852" i="5"/>
  <c r="AB852" i="5"/>
  <c r="AU852" i="5"/>
  <c r="AC852" i="5"/>
  <c r="AV852" i="5"/>
  <c r="AD852" i="5"/>
  <c r="AW852" i="5"/>
  <c r="AE852" i="5"/>
  <c r="AX852" i="5"/>
  <c r="AF852" i="5"/>
  <c r="AY852" i="5"/>
  <c r="AG852" i="5"/>
  <c r="AZ852" i="5"/>
  <c r="AH852" i="5"/>
  <c r="BA852" i="5"/>
  <c r="AI852" i="5"/>
  <c r="BB852" i="5"/>
  <c r="AJ852" i="5"/>
  <c r="BC852" i="5"/>
  <c r="AK852" i="5"/>
  <c r="BD852" i="5"/>
  <c r="AL852" i="5"/>
  <c r="BE852" i="5"/>
  <c r="BF852" i="5"/>
  <c r="BG852" i="5"/>
  <c r="CI852" i="5"/>
  <c r="BN852" i="5"/>
  <c r="BO852" i="5"/>
  <c r="BP852" i="5"/>
  <c r="BQ852" i="5"/>
  <c r="BR852" i="5"/>
  <c r="BS852" i="5"/>
  <c r="BT852" i="5"/>
  <c r="BU852" i="5"/>
  <c r="BV852" i="5"/>
  <c r="BW852" i="5"/>
  <c r="BX852" i="5"/>
  <c r="BY852" i="5"/>
  <c r="BZ852" i="5"/>
  <c r="CA852" i="5"/>
  <c r="CF852" i="5"/>
  <c r="CJ852" i="5"/>
  <c r="CL852" i="5"/>
  <c r="Y853" i="5"/>
  <c r="AR853" i="5"/>
  <c r="Z853" i="5"/>
  <c r="AS853" i="5"/>
  <c r="AA853" i="5"/>
  <c r="AT853" i="5"/>
  <c r="AB853" i="5"/>
  <c r="AU853" i="5"/>
  <c r="AC853" i="5"/>
  <c r="AV853" i="5"/>
  <c r="AD853" i="5"/>
  <c r="AW853" i="5"/>
  <c r="AE853" i="5"/>
  <c r="AX853" i="5"/>
  <c r="AF853" i="5"/>
  <c r="AY853" i="5"/>
  <c r="AG853" i="5"/>
  <c r="AZ853" i="5"/>
  <c r="AH853" i="5"/>
  <c r="BA853" i="5"/>
  <c r="AI853" i="5"/>
  <c r="BB853" i="5"/>
  <c r="AJ853" i="5"/>
  <c r="BC853" i="5"/>
  <c r="AK853" i="5"/>
  <c r="BD853" i="5"/>
  <c r="AL853" i="5"/>
  <c r="BE853" i="5"/>
  <c r="BF853" i="5"/>
  <c r="BG853" i="5"/>
  <c r="CI853" i="5"/>
  <c r="BN853" i="5"/>
  <c r="BO853" i="5"/>
  <c r="BP853" i="5"/>
  <c r="BQ853" i="5"/>
  <c r="BR853" i="5"/>
  <c r="BS853" i="5"/>
  <c r="BT853" i="5"/>
  <c r="BU853" i="5"/>
  <c r="BV853" i="5"/>
  <c r="BW853" i="5"/>
  <c r="BX853" i="5"/>
  <c r="BY853" i="5"/>
  <c r="BZ853" i="5"/>
  <c r="CA853" i="5"/>
  <c r="CF853" i="5"/>
  <c r="CJ853" i="5"/>
  <c r="CL853" i="5"/>
  <c r="Y854" i="5"/>
  <c r="AR854" i="5"/>
  <c r="Z854" i="5"/>
  <c r="AS854" i="5"/>
  <c r="AA854" i="5"/>
  <c r="AT854" i="5"/>
  <c r="AB854" i="5"/>
  <c r="AU854" i="5"/>
  <c r="AC854" i="5"/>
  <c r="AV854" i="5"/>
  <c r="AD854" i="5"/>
  <c r="AW854" i="5"/>
  <c r="AE854" i="5"/>
  <c r="AX854" i="5"/>
  <c r="AF854" i="5"/>
  <c r="AY854" i="5"/>
  <c r="AG854" i="5"/>
  <c r="AZ854" i="5"/>
  <c r="AH854" i="5"/>
  <c r="BA854" i="5"/>
  <c r="AI854" i="5"/>
  <c r="BB854" i="5"/>
  <c r="AJ854" i="5"/>
  <c r="BC854" i="5"/>
  <c r="AK854" i="5"/>
  <c r="BD854" i="5"/>
  <c r="AL854" i="5"/>
  <c r="BE854" i="5"/>
  <c r="BF854" i="5"/>
  <c r="BG854" i="5"/>
  <c r="CI854" i="5"/>
  <c r="BN854" i="5"/>
  <c r="BO854" i="5"/>
  <c r="BP854" i="5"/>
  <c r="BQ854" i="5"/>
  <c r="BR854" i="5"/>
  <c r="BS854" i="5"/>
  <c r="BT854" i="5"/>
  <c r="BU854" i="5"/>
  <c r="BV854" i="5"/>
  <c r="BW854" i="5"/>
  <c r="BX854" i="5"/>
  <c r="BY854" i="5"/>
  <c r="BZ854" i="5"/>
  <c r="CA854" i="5"/>
  <c r="CF854" i="5"/>
  <c r="CJ854" i="5"/>
  <c r="CL854" i="5"/>
  <c r="Y855" i="5"/>
  <c r="AR855" i="5"/>
  <c r="Z855" i="5"/>
  <c r="AS855" i="5"/>
  <c r="AA855" i="5"/>
  <c r="AT855" i="5"/>
  <c r="AB855" i="5"/>
  <c r="AU855" i="5"/>
  <c r="AC855" i="5"/>
  <c r="AV855" i="5"/>
  <c r="AD855" i="5"/>
  <c r="AW855" i="5"/>
  <c r="AE855" i="5"/>
  <c r="AX855" i="5"/>
  <c r="AF855" i="5"/>
  <c r="AY855" i="5"/>
  <c r="AG855" i="5"/>
  <c r="AZ855" i="5"/>
  <c r="AH855" i="5"/>
  <c r="BA855" i="5"/>
  <c r="AI855" i="5"/>
  <c r="BB855" i="5"/>
  <c r="AJ855" i="5"/>
  <c r="BC855" i="5"/>
  <c r="AK855" i="5"/>
  <c r="BD855" i="5"/>
  <c r="AL855" i="5"/>
  <c r="BE855" i="5"/>
  <c r="BF855" i="5"/>
  <c r="BG855" i="5"/>
  <c r="CI855" i="5"/>
  <c r="BN855" i="5"/>
  <c r="BO855" i="5"/>
  <c r="BP855" i="5"/>
  <c r="BQ855" i="5"/>
  <c r="BR855" i="5"/>
  <c r="BS855" i="5"/>
  <c r="BT855" i="5"/>
  <c r="BU855" i="5"/>
  <c r="BV855" i="5"/>
  <c r="BW855" i="5"/>
  <c r="BX855" i="5"/>
  <c r="BY855" i="5"/>
  <c r="BZ855" i="5"/>
  <c r="CA855" i="5"/>
  <c r="CF855" i="5"/>
  <c r="CJ855" i="5"/>
  <c r="CL855" i="5"/>
  <c r="Y856" i="5"/>
  <c r="AR856" i="5"/>
  <c r="Z856" i="5"/>
  <c r="AS856" i="5"/>
  <c r="AA856" i="5"/>
  <c r="AT856" i="5"/>
  <c r="AB856" i="5"/>
  <c r="AU856" i="5"/>
  <c r="AC856" i="5"/>
  <c r="AV856" i="5"/>
  <c r="AD856" i="5"/>
  <c r="AW856" i="5"/>
  <c r="AE856" i="5"/>
  <c r="AX856" i="5"/>
  <c r="AF856" i="5"/>
  <c r="AY856" i="5"/>
  <c r="AG856" i="5"/>
  <c r="AZ856" i="5"/>
  <c r="AH856" i="5"/>
  <c r="BA856" i="5"/>
  <c r="AI856" i="5"/>
  <c r="BB856" i="5"/>
  <c r="AJ856" i="5"/>
  <c r="BC856" i="5"/>
  <c r="AK856" i="5"/>
  <c r="BD856" i="5"/>
  <c r="AL856" i="5"/>
  <c r="BE856" i="5"/>
  <c r="BF856" i="5"/>
  <c r="BG856" i="5"/>
  <c r="CI856" i="5"/>
  <c r="BN856" i="5"/>
  <c r="BO856" i="5"/>
  <c r="BP856" i="5"/>
  <c r="BQ856" i="5"/>
  <c r="BR856" i="5"/>
  <c r="BS856" i="5"/>
  <c r="BT856" i="5"/>
  <c r="BU856" i="5"/>
  <c r="BV856" i="5"/>
  <c r="BW856" i="5"/>
  <c r="BX856" i="5"/>
  <c r="BY856" i="5"/>
  <c r="BZ856" i="5"/>
  <c r="CA856" i="5"/>
  <c r="CF856" i="5"/>
  <c r="CJ856" i="5"/>
  <c r="CL856" i="5"/>
  <c r="Y857" i="5"/>
  <c r="AR857" i="5"/>
  <c r="Z857" i="5"/>
  <c r="AS857" i="5"/>
  <c r="AA857" i="5"/>
  <c r="AT857" i="5"/>
  <c r="AB857" i="5"/>
  <c r="AU857" i="5"/>
  <c r="AC857" i="5"/>
  <c r="AV857" i="5"/>
  <c r="AD857" i="5"/>
  <c r="AW857" i="5"/>
  <c r="AE857" i="5"/>
  <c r="AX857" i="5"/>
  <c r="AF857" i="5"/>
  <c r="AY857" i="5"/>
  <c r="AG857" i="5"/>
  <c r="AZ857" i="5"/>
  <c r="AH857" i="5"/>
  <c r="BA857" i="5"/>
  <c r="AI857" i="5"/>
  <c r="BB857" i="5"/>
  <c r="AJ857" i="5"/>
  <c r="BC857" i="5"/>
  <c r="AK857" i="5"/>
  <c r="BD857" i="5"/>
  <c r="AL857" i="5"/>
  <c r="BE857" i="5"/>
  <c r="BF857" i="5"/>
  <c r="BG857" i="5"/>
  <c r="CI857" i="5"/>
  <c r="BN857" i="5"/>
  <c r="BO857" i="5"/>
  <c r="BP857" i="5"/>
  <c r="BQ857" i="5"/>
  <c r="BR857" i="5"/>
  <c r="BS857" i="5"/>
  <c r="BT857" i="5"/>
  <c r="BU857" i="5"/>
  <c r="BV857" i="5"/>
  <c r="BW857" i="5"/>
  <c r="BX857" i="5"/>
  <c r="BY857" i="5"/>
  <c r="BZ857" i="5"/>
  <c r="CA857" i="5"/>
  <c r="CF857" i="5"/>
  <c r="CJ857" i="5"/>
  <c r="CL857" i="5"/>
  <c r="Y858" i="5"/>
  <c r="AR858" i="5"/>
  <c r="Z858" i="5"/>
  <c r="AS858" i="5"/>
  <c r="AA858" i="5"/>
  <c r="AT858" i="5"/>
  <c r="AB858" i="5"/>
  <c r="AU858" i="5"/>
  <c r="AC858" i="5"/>
  <c r="AV858" i="5"/>
  <c r="AD858" i="5"/>
  <c r="AW858" i="5"/>
  <c r="AE858" i="5"/>
  <c r="AX858" i="5"/>
  <c r="AF858" i="5"/>
  <c r="AY858" i="5"/>
  <c r="AG858" i="5"/>
  <c r="AZ858" i="5"/>
  <c r="AH858" i="5"/>
  <c r="BA858" i="5"/>
  <c r="AI858" i="5"/>
  <c r="BB858" i="5"/>
  <c r="AJ858" i="5"/>
  <c r="BC858" i="5"/>
  <c r="AK858" i="5"/>
  <c r="BD858" i="5"/>
  <c r="AL858" i="5"/>
  <c r="BE858" i="5"/>
  <c r="BF858" i="5"/>
  <c r="BG858" i="5"/>
  <c r="CI858" i="5"/>
  <c r="BN858" i="5"/>
  <c r="BO858" i="5"/>
  <c r="BP858" i="5"/>
  <c r="BQ858" i="5"/>
  <c r="BR858" i="5"/>
  <c r="BS858" i="5"/>
  <c r="BT858" i="5"/>
  <c r="BU858" i="5"/>
  <c r="BV858" i="5"/>
  <c r="BW858" i="5"/>
  <c r="BX858" i="5"/>
  <c r="BY858" i="5"/>
  <c r="BZ858" i="5"/>
  <c r="CA858" i="5"/>
  <c r="CF858" i="5"/>
  <c r="CJ858" i="5"/>
  <c r="CL858" i="5"/>
  <c r="Y859" i="5"/>
  <c r="AR859" i="5"/>
  <c r="Z859" i="5"/>
  <c r="AS859" i="5"/>
  <c r="AA859" i="5"/>
  <c r="AT859" i="5"/>
  <c r="AB859" i="5"/>
  <c r="AU859" i="5"/>
  <c r="AC859" i="5"/>
  <c r="AV859" i="5"/>
  <c r="AD859" i="5"/>
  <c r="AW859" i="5"/>
  <c r="AE859" i="5"/>
  <c r="AX859" i="5"/>
  <c r="AF859" i="5"/>
  <c r="AY859" i="5"/>
  <c r="AG859" i="5"/>
  <c r="AZ859" i="5"/>
  <c r="AH859" i="5"/>
  <c r="BA859" i="5"/>
  <c r="AI859" i="5"/>
  <c r="BB859" i="5"/>
  <c r="AJ859" i="5"/>
  <c r="BC859" i="5"/>
  <c r="AK859" i="5"/>
  <c r="BD859" i="5"/>
  <c r="AL859" i="5"/>
  <c r="BE859" i="5"/>
  <c r="BF859" i="5"/>
  <c r="BG859" i="5"/>
  <c r="CI859" i="5"/>
  <c r="BN859" i="5"/>
  <c r="BO859" i="5"/>
  <c r="BP859" i="5"/>
  <c r="BQ859" i="5"/>
  <c r="BR859" i="5"/>
  <c r="BS859" i="5"/>
  <c r="BT859" i="5"/>
  <c r="BU859" i="5"/>
  <c r="BV859" i="5"/>
  <c r="BW859" i="5"/>
  <c r="BX859" i="5"/>
  <c r="BY859" i="5"/>
  <c r="BZ859" i="5"/>
  <c r="CA859" i="5"/>
  <c r="CF859" i="5"/>
  <c r="CJ859" i="5"/>
  <c r="CL859" i="5"/>
  <c r="Y860" i="5"/>
  <c r="AR860" i="5"/>
  <c r="Z860" i="5"/>
  <c r="AS860" i="5"/>
  <c r="AA860" i="5"/>
  <c r="AT860" i="5"/>
  <c r="AB860" i="5"/>
  <c r="AU860" i="5"/>
  <c r="AC860" i="5"/>
  <c r="AV860" i="5"/>
  <c r="AD860" i="5"/>
  <c r="AW860" i="5"/>
  <c r="AE860" i="5"/>
  <c r="AX860" i="5"/>
  <c r="AF860" i="5"/>
  <c r="AY860" i="5"/>
  <c r="AG860" i="5"/>
  <c r="AZ860" i="5"/>
  <c r="AH860" i="5"/>
  <c r="BA860" i="5"/>
  <c r="AI860" i="5"/>
  <c r="BB860" i="5"/>
  <c r="AJ860" i="5"/>
  <c r="BC860" i="5"/>
  <c r="AK860" i="5"/>
  <c r="BD860" i="5"/>
  <c r="AL860" i="5"/>
  <c r="BE860" i="5"/>
  <c r="BF860" i="5"/>
  <c r="BG860" i="5"/>
  <c r="CI860" i="5"/>
  <c r="BN860" i="5"/>
  <c r="BO860" i="5"/>
  <c r="BP860" i="5"/>
  <c r="BQ860" i="5"/>
  <c r="BR860" i="5"/>
  <c r="BS860" i="5"/>
  <c r="BT860" i="5"/>
  <c r="BU860" i="5"/>
  <c r="BV860" i="5"/>
  <c r="BW860" i="5"/>
  <c r="BX860" i="5"/>
  <c r="BY860" i="5"/>
  <c r="BZ860" i="5"/>
  <c r="CA860" i="5"/>
  <c r="CF860" i="5"/>
  <c r="CJ860" i="5"/>
  <c r="CL860" i="5"/>
  <c r="Y861" i="5"/>
  <c r="AR861" i="5"/>
  <c r="Z861" i="5"/>
  <c r="AS861" i="5"/>
  <c r="AA861" i="5"/>
  <c r="AT861" i="5"/>
  <c r="AB861" i="5"/>
  <c r="AU861" i="5"/>
  <c r="AC861" i="5"/>
  <c r="AV861" i="5"/>
  <c r="AD861" i="5"/>
  <c r="AW861" i="5"/>
  <c r="AE861" i="5"/>
  <c r="AX861" i="5"/>
  <c r="AF861" i="5"/>
  <c r="AY861" i="5"/>
  <c r="AG861" i="5"/>
  <c r="AZ861" i="5"/>
  <c r="AH861" i="5"/>
  <c r="BA861" i="5"/>
  <c r="AI861" i="5"/>
  <c r="BB861" i="5"/>
  <c r="AJ861" i="5"/>
  <c r="BC861" i="5"/>
  <c r="AK861" i="5"/>
  <c r="BD861" i="5"/>
  <c r="AL861" i="5"/>
  <c r="BE861" i="5"/>
  <c r="BF861" i="5"/>
  <c r="BG861" i="5"/>
  <c r="CI861" i="5"/>
  <c r="BN861" i="5"/>
  <c r="BO861" i="5"/>
  <c r="BP861" i="5"/>
  <c r="BQ861" i="5"/>
  <c r="BR861" i="5"/>
  <c r="BS861" i="5"/>
  <c r="BT861" i="5"/>
  <c r="BU861" i="5"/>
  <c r="BV861" i="5"/>
  <c r="BW861" i="5"/>
  <c r="BX861" i="5"/>
  <c r="BY861" i="5"/>
  <c r="BZ861" i="5"/>
  <c r="CA861" i="5"/>
  <c r="CF861" i="5"/>
  <c r="CJ861" i="5"/>
  <c r="CL861" i="5"/>
  <c r="Y862" i="5"/>
  <c r="AR862" i="5"/>
  <c r="Z862" i="5"/>
  <c r="AS862" i="5"/>
  <c r="AA862" i="5"/>
  <c r="AT862" i="5"/>
  <c r="AB862" i="5"/>
  <c r="AU862" i="5"/>
  <c r="AC862" i="5"/>
  <c r="AV862" i="5"/>
  <c r="AD862" i="5"/>
  <c r="AW862" i="5"/>
  <c r="AE862" i="5"/>
  <c r="AX862" i="5"/>
  <c r="AF862" i="5"/>
  <c r="AY862" i="5"/>
  <c r="AG862" i="5"/>
  <c r="AZ862" i="5"/>
  <c r="AH862" i="5"/>
  <c r="BA862" i="5"/>
  <c r="AI862" i="5"/>
  <c r="BB862" i="5"/>
  <c r="AJ862" i="5"/>
  <c r="BC862" i="5"/>
  <c r="AK862" i="5"/>
  <c r="BD862" i="5"/>
  <c r="AL862" i="5"/>
  <c r="BE862" i="5"/>
  <c r="BF862" i="5"/>
  <c r="BG862" i="5"/>
  <c r="CI862" i="5"/>
  <c r="BN862" i="5"/>
  <c r="BO862" i="5"/>
  <c r="BP862" i="5"/>
  <c r="BQ862" i="5"/>
  <c r="BR862" i="5"/>
  <c r="BS862" i="5"/>
  <c r="BT862" i="5"/>
  <c r="BU862" i="5"/>
  <c r="BV862" i="5"/>
  <c r="BW862" i="5"/>
  <c r="BX862" i="5"/>
  <c r="BY862" i="5"/>
  <c r="BZ862" i="5"/>
  <c r="CA862" i="5"/>
  <c r="CF862" i="5"/>
  <c r="CJ862" i="5"/>
  <c r="CL862" i="5"/>
  <c r="Y863" i="5"/>
  <c r="AR863" i="5"/>
  <c r="Z863" i="5"/>
  <c r="AS863" i="5"/>
  <c r="AA863" i="5"/>
  <c r="AT863" i="5"/>
  <c r="AB863" i="5"/>
  <c r="AU863" i="5"/>
  <c r="AC863" i="5"/>
  <c r="AV863" i="5"/>
  <c r="AD863" i="5"/>
  <c r="AW863" i="5"/>
  <c r="AE863" i="5"/>
  <c r="AX863" i="5"/>
  <c r="AF863" i="5"/>
  <c r="AY863" i="5"/>
  <c r="AG863" i="5"/>
  <c r="AZ863" i="5"/>
  <c r="AH863" i="5"/>
  <c r="BA863" i="5"/>
  <c r="AI863" i="5"/>
  <c r="BB863" i="5"/>
  <c r="AJ863" i="5"/>
  <c r="BC863" i="5"/>
  <c r="AK863" i="5"/>
  <c r="BD863" i="5"/>
  <c r="AL863" i="5"/>
  <c r="BE863" i="5"/>
  <c r="BF863" i="5"/>
  <c r="BG863" i="5"/>
  <c r="CI863" i="5"/>
  <c r="BN863" i="5"/>
  <c r="BO863" i="5"/>
  <c r="BP863" i="5"/>
  <c r="BQ863" i="5"/>
  <c r="BR863" i="5"/>
  <c r="BS863" i="5"/>
  <c r="BT863" i="5"/>
  <c r="BU863" i="5"/>
  <c r="BV863" i="5"/>
  <c r="BW863" i="5"/>
  <c r="BX863" i="5"/>
  <c r="BY863" i="5"/>
  <c r="BZ863" i="5"/>
  <c r="CA863" i="5"/>
  <c r="CF863" i="5"/>
  <c r="CJ863" i="5"/>
  <c r="CL863" i="5"/>
  <c r="Y864" i="5"/>
  <c r="AR864" i="5"/>
  <c r="Z864" i="5"/>
  <c r="AS864" i="5"/>
  <c r="AA864" i="5"/>
  <c r="AT864" i="5"/>
  <c r="AB864" i="5"/>
  <c r="AU864" i="5"/>
  <c r="AC864" i="5"/>
  <c r="AV864" i="5"/>
  <c r="AD864" i="5"/>
  <c r="AW864" i="5"/>
  <c r="AE864" i="5"/>
  <c r="AX864" i="5"/>
  <c r="AF864" i="5"/>
  <c r="AY864" i="5"/>
  <c r="AG864" i="5"/>
  <c r="AZ864" i="5"/>
  <c r="AH864" i="5"/>
  <c r="BA864" i="5"/>
  <c r="AI864" i="5"/>
  <c r="BB864" i="5"/>
  <c r="AJ864" i="5"/>
  <c r="BC864" i="5"/>
  <c r="AK864" i="5"/>
  <c r="BD864" i="5"/>
  <c r="AL864" i="5"/>
  <c r="BE864" i="5"/>
  <c r="BF864" i="5"/>
  <c r="BG864" i="5"/>
  <c r="CI864" i="5"/>
  <c r="BN864" i="5"/>
  <c r="BO864" i="5"/>
  <c r="BP864" i="5"/>
  <c r="BQ864" i="5"/>
  <c r="BR864" i="5"/>
  <c r="BS864" i="5"/>
  <c r="BT864" i="5"/>
  <c r="BU864" i="5"/>
  <c r="BV864" i="5"/>
  <c r="BW864" i="5"/>
  <c r="BX864" i="5"/>
  <c r="BY864" i="5"/>
  <c r="BZ864" i="5"/>
  <c r="CA864" i="5"/>
  <c r="CF864" i="5"/>
  <c r="CJ864" i="5"/>
  <c r="CL864" i="5"/>
  <c r="Y865" i="5"/>
  <c r="AR865" i="5"/>
  <c r="Z865" i="5"/>
  <c r="AS865" i="5"/>
  <c r="AA865" i="5"/>
  <c r="AT865" i="5"/>
  <c r="AB865" i="5"/>
  <c r="AU865" i="5"/>
  <c r="AC865" i="5"/>
  <c r="AV865" i="5"/>
  <c r="AD865" i="5"/>
  <c r="AW865" i="5"/>
  <c r="AE865" i="5"/>
  <c r="AX865" i="5"/>
  <c r="AF865" i="5"/>
  <c r="AY865" i="5"/>
  <c r="AG865" i="5"/>
  <c r="AZ865" i="5"/>
  <c r="AH865" i="5"/>
  <c r="BA865" i="5"/>
  <c r="AI865" i="5"/>
  <c r="BB865" i="5"/>
  <c r="AJ865" i="5"/>
  <c r="BC865" i="5"/>
  <c r="AK865" i="5"/>
  <c r="BD865" i="5"/>
  <c r="AL865" i="5"/>
  <c r="BE865" i="5"/>
  <c r="BF865" i="5"/>
  <c r="BG865" i="5"/>
  <c r="CI865" i="5"/>
  <c r="BN865" i="5"/>
  <c r="BO865" i="5"/>
  <c r="BP865" i="5"/>
  <c r="BQ865" i="5"/>
  <c r="BR865" i="5"/>
  <c r="BS865" i="5"/>
  <c r="BT865" i="5"/>
  <c r="BU865" i="5"/>
  <c r="BV865" i="5"/>
  <c r="BW865" i="5"/>
  <c r="BX865" i="5"/>
  <c r="BY865" i="5"/>
  <c r="BZ865" i="5"/>
  <c r="CA865" i="5"/>
  <c r="CF865" i="5"/>
  <c r="CJ865" i="5"/>
  <c r="CL865" i="5"/>
  <c r="Y866" i="5"/>
  <c r="AR866" i="5"/>
  <c r="Z866" i="5"/>
  <c r="AS866" i="5"/>
  <c r="AA866" i="5"/>
  <c r="AT866" i="5"/>
  <c r="AB866" i="5"/>
  <c r="AU866" i="5"/>
  <c r="AC866" i="5"/>
  <c r="AV866" i="5"/>
  <c r="AD866" i="5"/>
  <c r="AW866" i="5"/>
  <c r="AE866" i="5"/>
  <c r="AX866" i="5"/>
  <c r="AF866" i="5"/>
  <c r="AY866" i="5"/>
  <c r="AG866" i="5"/>
  <c r="AZ866" i="5"/>
  <c r="AH866" i="5"/>
  <c r="BA866" i="5"/>
  <c r="AI866" i="5"/>
  <c r="BB866" i="5"/>
  <c r="AJ866" i="5"/>
  <c r="BC866" i="5"/>
  <c r="AK866" i="5"/>
  <c r="BD866" i="5"/>
  <c r="AL866" i="5"/>
  <c r="BE866" i="5"/>
  <c r="BF866" i="5"/>
  <c r="BG866" i="5"/>
  <c r="CI866" i="5"/>
  <c r="BN866" i="5"/>
  <c r="BO866" i="5"/>
  <c r="BP866" i="5"/>
  <c r="BQ866" i="5"/>
  <c r="BR866" i="5"/>
  <c r="BS866" i="5"/>
  <c r="BT866" i="5"/>
  <c r="BU866" i="5"/>
  <c r="BV866" i="5"/>
  <c r="BW866" i="5"/>
  <c r="BX866" i="5"/>
  <c r="BY866" i="5"/>
  <c r="BZ866" i="5"/>
  <c r="CA866" i="5"/>
  <c r="CF866" i="5"/>
  <c r="CJ866" i="5"/>
  <c r="CL866" i="5"/>
  <c r="Y867" i="5"/>
  <c r="AR867" i="5"/>
  <c r="Z867" i="5"/>
  <c r="AS867" i="5"/>
  <c r="AA867" i="5"/>
  <c r="AT867" i="5"/>
  <c r="AB867" i="5"/>
  <c r="AU867" i="5"/>
  <c r="AC867" i="5"/>
  <c r="AV867" i="5"/>
  <c r="AD867" i="5"/>
  <c r="AW867" i="5"/>
  <c r="AE867" i="5"/>
  <c r="AX867" i="5"/>
  <c r="AF867" i="5"/>
  <c r="AY867" i="5"/>
  <c r="AG867" i="5"/>
  <c r="AZ867" i="5"/>
  <c r="AH867" i="5"/>
  <c r="BA867" i="5"/>
  <c r="AI867" i="5"/>
  <c r="BB867" i="5"/>
  <c r="AJ867" i="5"/>
  <c r="BC867" i="5"/>
  <c r="AK867" i="5"/>
  <c r="BD867" i="5"/>
  <c r="AL867" i="5"/>
  <c r="BE867" i="5"/>
  <c r="BF867" i="5"/>
  <c r="BG867" i="5"/>
  <c r="CI867" i="5"/>
  <c r="BN867" i="5"/>
  <c r="BO867" i="5"/>
  <c r="BP867" i="5"/>
  <c r="BQ867" i="5"/>
  <c r="BR867" i="5"/>
  <c r="BS867" i="5"/>
  <c r="BT867" i="5"/>
  <c r="BU867" i="5"/>
  <c r="BV867" i="5"/>
  <c r="BW867" i="5"/>
  <c r="BX867" i="5"/>
  <c r="BY867" i="5"/>
  <c r="BZ867" i="5"/>
  <c r="CA867" i="5"/>
  <c r="CF867" i="5"/>
  <c r="CJ867" i="5"/>
  <c r="CL867" i="5"/>
  <c r="Y868" i="5"/>
  <c r="AR868" i="5"/>
  <c r="Z868" i="5"/>
  <c r="AS868" i="5"/>
  <c r="AA868" i="5"/>
  <c r="AT868" i="5"/>
  <c r="AB868" i="5"/>
  <c r="AU868" i="5"/>
  <c r="AC868" i="5"/>
  <c r="AV868" i="5"/>
  <c r="AD868" i="5"/>
  <c r="AW868" i="5"/>
  <c r="AE868" i="5"/>
  <c r="AX868" i="5"/>
  <c r="AF868" i="5"/>
  <c r="AY868" i="5"/>
  <c r="AG868" i="5"/>
  <c r="AZ868" i="5"/>
  <c r="AH868" i="5"/>
  <c r="BA868" i="5"/>
  <c r="AI868" i="5"/>
  <c r="BB868" i="5"/>
  <c r="AJ868" i="5"/>
  <c r="BC868" i="5"/>
  <c r="AK868" i="5"/>
  <c r="BD868" i="5"/>
  <c r="AL868" i="5"/>
  <c r="BE868" i="5"/>
  <c r="BF868" i="5"/>
  <c r="BG868" i="5"/>
  <c r="CI868" i="5"/>
  <c r="BN868" i="5"/>
  <c r="BO868" i="5"/>
  <c r="BP868" i="5"/>
  <c r="BQ868" i="5"/>
  <c r="BR868" i="5"/>
  <c r="BS868" i="5"/>
  <c r="BT868" i="5"/>
  <c r="BU868" i="5"/>
  <c r="BV868" i="5"/>
  <c r="BW868" i="5"/>
  <c r="BX868" i="5"/>
  <c r="BY868" i="5"/>
  <c r="BZ868" i="5"/>
  <c r="CA868" i="5"/>
  <c r="CF868" i="5"/>
  <c r="CJ868" i="5"/>
  <c r="CL868" i="5"/>
  <c r="Y869" i="5"/>
  <c r="AR869" i="5"/>
  <c r="Z869" i="5"/>
  <c r="AS869" i="5"/>
  <c r="AA869" i="5"/>
  <c r="AT869" i="5"/>
  <c r="AB869" i="5"/>
  <c r="AU869" i="5"/>
  <c r="AC869" i="5"/>
  <c r="AV869" i="5"/>
  <c r="AD869" i="5"/>
  <c r="AW869" i="5"/>
  <c r="AE869" i="5"/>
  <c r="AX869" i="5"/>
  <c r="AF869" i="5"/>
  <c r="AY869" i="5"/>
  <c r="AG869" i="5"/>
  <c r="AZ869" i="5"/>
  <c r="AH869" i="5"/>
  <c r="BA869" i="5"/>
  <c r="AI869" i="5"/>
  <c r="BB869" i="5"/>
  <c r="AJ869" i="5"/>
  <c r="BC869" i="5"/>
  <c r="AK869" i="5"/>
  <c r="BD869" i="5"/>
  <c r="AL869" i="5"/>
  <c r="BE869" i="5"/>
  <c r="BF869" i="5"/>
  <c r="BG869" i="5"/>
  <c r="CI869" i="5"/>
  <c r="BN869" i="5"/>
  <c r="BO869" i="5"/>
  <c r="BP869" i="5"/>
  <c r="BQ869" i="5"/>
  <c r="BR869" i="5"/>
  <c r="BS869" i="5"/>
  <c r="BT869" i="5"/>
  <c r="BU869" i="5"/>
  <c r="BV869" i="5"/>
  <c r="BW869" i="5"/>
  <c r="BX869" i="5"/>
  <c r="BY869" i="5"/>
  <c r="BZ869" i="5"/>
  <c r="CA869" i="5"/>
  <c r="CF869" i="5"/>
  <c r="CJ869" i="5"/>
  <c r="CL869" i="5"/>
  <c r="Y870" i="5"/>
  <c r="AR870" i="5"/>
  <c r="Z870" i="5"/>
  <c r="AS870" i="5"/>
  <c r="AA870" i="5"/>
  <c r="AT870" i="5"/>
  <c r="AB870" i="5"/>
  <c r="AU870" i="5"/>
  <c r="AC870" i="5"/>
  <c r="AV870" i="5"/>
  <c r="AD870" i="5"/>
  <c r="AW870" i="5"/>
  <c r="AE870" i="5"/>
  <c r="AX870" i="5"/>
  <c r="AF870" i="5"/>
  <c r="AY870" i="5"/>
  <c r="AG870" i="5"/>
  <c r="AZ870" i="5"/>
  <c r="AH870" i="5"/>
  <c r="BA870" i="5"/>
  <c r="AI870" i="5"/>
  <c r="BB870" i="5"/>
  <c r="AJ870" i="5"/>
  <c r="BC870" i="5"/>
  <c r="AK870" i="5"/>
  <c r="BD870" i="5"/>
  <c r="AL870" i="5"/>
  <c r="BE870" i="5"/>
  <c r="BF870" i="5"/>
  <c r="BG870" i="5"/>
  <c r="CI870" i="5"/>
  <c r="BN870" i="5"/>
  <c r="BO870" i="5"/>
  <c r="BP870" i="5"/>
  <c r="BQ870" i="5"/>
  <c r="BR870" i="5"/>
  <c r="BS870" i="5"/>
  <c r="BT870" i="5"/>
  <c r="BU870" i="5"/>
  <c r="BV870" i="5"/>
  <c r="BW870" i="5"/>
  <c r="BX870" i="5"/>
  <c r="BY870" i="5"/>
  <c r="BZ870" i="5"/>
  <c r="CA870" i="5"/>
  <c r="CF870" i="5"/>
  <c r="CJ870" i="5"/>
  <c r="CL870" i="5"/>
  <c r="Y871" i="5"/>
  <c r="AR871" i="5"/>
  <c r="Z871" i="5"/>
  <c r="AS871" i="5"/>
  <c r="AA871" i="5"/>
  <c r="AT871" i="5"/>
  <c r="AB871" i="5"/>
  <c r="AU871" i="5"/>
  <c r="AC871" i="5"/>
  <c r="AV871" i="5"/>
  <c r="AD871" i="5"/>
  <c r="AW871" i="5"/>
  <c r="AE871" i="5"/>
  <c r="AX871" i="5"/>
  <c r="AF871" i="5"/>
  <c r="AY871" i="5"/>
  <c r="AG871" i="5"/>
  <c r="AZ871" i="5"/>
  <c r="AH871" i="5"/>
  <c r="BA871" i="5"/>
  <c r="AI871" i="5"/>
  <c r="BB871" i="5"/>
  <c r="AJ871" i="5"/>
  <c r="BC871" i="5"/>
  <c r="AK871" i="5"/>
  <c r="BD871" i="5"/>
  <c r="AL871" i="5"/>
  <c r="BE871" i="5"/>
  <c r="BF871" i="5"/>
  <c r="BG871" i="5"/>
  <c r="CI871" i="5"/>
  <c r="BN871" i="5"/>
  <c r="BO871" i="5"/>
  <c r="BP871" i="5"/>
  <c r="BQ871" i="5"/>
  <c r="BR871" i="5"/>
  <c r="BS871" i="5"/>
  <c r="BT871" i="5"/>
  <c r="BU871" i="5"/>
  <c r="BV871" i="5"/>
  <c r="BW871" i="5"/>
  <c r="BX871" i="5"/>
  <c r="BY871" i="5"/>
  <c r="BZ871" i="5"/>
  <c r="CA871" i="5"/>
  <c r="CF871" i="5"/>
  <c r="CJ871" i="5"/>
  <c r="CL871" i="5"/>
  <c r="Y872" i="5"/>
  <c r="AR872" i="5"/>
  <c r="Z872" i="5"/>
  <c r="AS872" i="5"/>
  <c r="AA872" i="5"/>
  <c r="AT872" i="5"/>
  <c r="AB872" i="5"/>
  <c r="AU872" i="5"/>
  <c r="AC872" i="5"/>
  <c r="AV872" i="5"/>
  <c r="AD872" i="5"/>
  <c r="AW872" i="5"/>
  <c r="AE872" i="5"/>
  <c r="AX872" i="5"/>
  <c r="AF872" i="5"/>
  <c r="AY872" i="5"/>
  <c r="AG872" i="5"/>
  <c r="AZ872" i="5"/>
  <c r="AH872" i="5"/>
  <c r="BA872" i="5"/>
  <c r="AI872" i="5"/>
  <c r="BB872" i="5"/>
  <c r="AJ872" i="5"/>
  <c r="BC872" i="5"/>
  <c r="AK872" i="5"/>
  <c r="BD872" i="5"/>
  <c r="AL872" i="5"/>
  <c r="BE872" i="5"/>
  <c r="BF872" i="5"/>
  <c r="BG872" i="5"/>
  <c r="CI872" i="5"/>
  <c r="BN872" i="5"/>
  <c r="BO872" i="5"/>
  <c r="BP872" i="5"/>
  <c r="BQ872" i="5"/>
  <c r="BR872" i="5"/>
  <c r="BS872" i="5"/>
  <c r="BT872" i="5"/>
  <c r="BU872" i="5"/>
  <c r="BV872" i="5"/>
  <c r="BW872" i="5"/>
  <c r="BX872" i="5"/>
  <c r="BY872" i="5"/>
  <c r="BZ872" i="5"/>
  <c r="CA872" i="5"/>
  <c r="CF872" i="5"/>
  <c r="CJ872" i="5"/>
  <c r="CL872" i="5"/>
  <c r="Y873" i="5"/>
  <c r="AR873" i="5"/>
  <c r="Z873" i="5"/>
  <c r="AS873" i="5"/>
  <c r="AA873" i="5"/>
  <c r="AT873" i="5"/>
  <c r="AB873" i="5"/>
  <c r="AU873" i="5"/>
  <c r="AC873" i="5"/>
  <c r="AV873" i="5"/>
  <c r="AD873" i="5"/>
  <c r="AW873" i="5"/>
  <c r="AE873" i="5"/>
  <c r="AX873" i="5"/>
  <c r="AF873" i="5"/>
  <c r="AY873" i="5"/>
  <c r="AG873" i="5"/>
  <c r="AZ873" i="5"/>
  <c r="AH873" i="5"/>
  <c r="BA873" i="5"/>
  <c r="AI873" i="5"/>
  <c r="BB873" i="5"/>
  <c r="AJ873" i="5"/>
  <c r="BC873" i="5"/>
  <c r="AK873" i="5"/>
  <c r="BD873" i="5"/>
  <c r="AL873" i="5"/>
  <c r="BE873" i="5"/>
  <c r="BF873" i="5"/>
  <c r="BG873" i="5"/>
  <c r="CI873" i="5"/>
  <c r="BN873" i="5"/>
  <c r="BO873" i="5"/>
  <c r="BP873" i="5"/>
  <c r="BQ873" i="5"/>
  <c r="BR873" i="5"/>
  <c r="BS873" i="5"/>
  <c r="BT873" i="5"/>
  <c r="BU873" i="5"/>
  <c r="BV873" i="5"/>
  <c r="BW873" i="5"/>
  <c r="BX873" i="5"/>
  <c r="BY873" i="5"/>
  <c r="BZ873" i="5"/>
  <c r="CA873" i="5"/>
  <c r="CF873" i="5"/>
  <c r="CJ873" i="5"/>
  <c r="CL873" i="5"/>
  <c r="Y874" i="5"/>
  <c r="AR874" i="5"/>
  <c r="Z874" i="5"/>
  <c r="AS874" i="5"/>
  <c r="AA874" i="5"/>
  <c r="AT874" i="5"/>
  <c r="AB874" i="5"/>
  <c r="AU874" i="5"/>
  <c r="AC874" i="5"/>
  <c r="AV874" i="5"/>
  <c r="AD874" i="5"/>
  <c r="AW874" i="5"/>
  <c r="AE874" i="5"/>
  <c r="AX874" i="5"/>
  <c r="AF874" i="5"/>
  <c r="AY874" i="5"/>
  <c r="AG874" i="5"/>
  <c r="AZ874" i="5"/>
  <c r="AH874" i="5"/>
  <c r="BA874" i="5"/>
  <c r="AI874" i="5"/>
  <c r="BB874" i="5"/>
  <c r="AJ874" i="5"/>
  <c r="BC874" i="5"/>
  <c r="AK874" i="5"/>
  <c r="BD874" i="5"/>
  <c r="AL874" i="5"/>
  <c r="BE874" i="5"/>
  <c r="BF874" i="5"/>
  <c r="BG874" i="5"/>
  <c r="CI874" i="5"/>
  <c r="BN874" i="5"/>
  <c r="BO874" i="5"/>
  <c r="BP874" i="5"/>
  <c r="BQ874" i="5"/>
  <c r="BR874" i="5"/>
  <c r="BS874" i="5"/>
  <c r="BT874" i="5"/>
  <c r="BU874" i="5"/>
  <c r="BV874" i="5"/>
  <c r="BW874" i="5"/>
  <c r="BX874" i="5"/>
  <c r="BY874" i="5"/>
  <c r="BZ874" i="5"/>
  <c r="CA874" i="5"/>
  <c r="CF874" i="5"/>
  <c r="CJ874" i="5"/>
  <c r="CL874" i="5"/>
  <c r="Y875" i="5"/>
  <c r="AR875" i="5"/>
  <c r="Z875" i="5"/>
  <c r="AS875" i="5"/>
  <c r="AA875" i="5"/>
  <c r="AT875" i="5"/>
  <c r="AB875" i="5"/>
  <c r="AU875" i="5"/>
  <c r="AC875" i="5"/>
  <c r="AV875" i="5"/>
  <c r="AD875" i="5"/>
  <c r="AW875" i="5"/>
  <c r="AE875" i="5"/>
  <c r="AX875" i="5"/>
  <c r="AF875" i="5"/>
  <c r="AY875" i="5"/>
  <c r="AG875" i="5"/>
  <c r="AZ875" i="5"/>
  <c r="AH875" i="5"/>
  <c r="BA875" i="5"/>
  <c r="AI875" i="5"/>
  <c r="BB875" i="5"/>
  <c r="AJ875" i="5"/>
  <c r="BC875" i="5"/>
  <c r="AK875" i="5"/>
  <c r="BD875" i="5"/>
  <c r="AL875" i="5"/>
  <c r="BE875" i="5"/>
  <c r="BF875" i="5"/>
  <c r="BG875" i="5"/>
  <c r="CI875" i="5"/>
  <c r="BN875" i="5"/>
  <c r="BO875" i="5"/>
  <c r="BP875" i="5"/>
  <c r="BQ875" i="5"/>
  <c r="BR875" i="5"/>
  <c r="BS875" i="5"/>
  <c r="BT875" i="5"/>
  <c r="BU875" i="5"/>
  <c r="BV875" i="5"/>
  <c r="BW875" i="5"/>
  <c r="BX875" i="5"/>
  <c r="BY875" i="5"/>
  <c r="BZ875" i="5"/>
  <c r="CA875" i="5"/>
  <c r="CF875" i="5"/>
  <c r="CJ875" i="5"/>
  <c r="CL875" i="5"/>
  <c r="Y876" i="5"/>
  <c r="AR876" i="5"/>
  <c r="Z876" i="5"/>
  <c r="AS876" i="5"/>
  <c r="AA876" i="5"/>
  <c r="AT876" i="5"/>
  <c r="AB876" i="5"/>
  <c r="AU876" i="5"/>
  <c r="AC876" i="5"/>
  <c r="AV876" i="5"/>
  <c r="AD876" i="5"/>
  <c r="AW876" i="5"/>
  <c r="AE876" i="5"/>
  <c r="AX876" i="5"/>
  <c r="AF876" i="5"/>
  <c r="AY876" i="5"/>
  <c r="AG876" i="5"/>
  <c r="AZ876" i="5"/>
  <c r="AH876" i="5"/>
  <c r="BA876" i="5"/>
  <c r="AI876" i="5"/>
  <c r="BB876" i="5"/>
  <c r="AJ876" i="5"/>
  <c r="BC876" i="5"/>
  <c r="AK876" i="5"/>
  <c r="BD876" i="5"/>
  <c r="AL876" i="5"/>
  <c r="BE876" i="5"/>
  <c r="BF876" i="5"/>
  <c r="BG876" i="5"/>
  <c r="CI876" i="5"/>
  <c r="BN876" i="5"/>
  <c r="BO876" i="5"/>
  <c r="BP876" i="5"/>
  <c r="BQ876" i="5"/>
  <c r="BR876" i="5"/>
  <c r="BS876" i="5"/>
  <c r="BT876" i="5"/>
  <c r="BU876" i="5"/>
  <c r="BV876" i="5"/>
  <c r="BW876" i="5"/>
  <c r="BX876" i="5"/>
  <c r="BY876" i="5"/>
  <c r="BZ876" i="5"/>
  <c r="CA876" i="5"/>
  <c r="CF876" i="5"/>
  <c r="CJ876" i="5"/>
  <c r="CL876" i="5"/>
  <c r="Y877" i="5"/>
  <c r="AR877" i="5"/>
  <c r="Z877" i="5"/>
  <c r="AS877" i="5"/>
  <c r="AA877" i="5"/>
  <c r="AT877" i="5"/>
  <c r="AB877" i="5"/>
  <c r="AU877" i="5"/>
  <c r="AC877" i="5"/>
  <c r="AV877" i="5"/>
  <c r="AD877" i="5"/>
  <c r="AW877" i="5"/>
  <c r="AE877" i="5"/>
  <c r="AX877" i="5"/>
  <c r="AF877" i="5"/>
  <c r="AY877" i="5"/>
  <c r="AG877" i="5"/>
  <c r="AZ877" i="5"/>
  <c r="AH877" i="5"/>
  <c r="BA877" i="5"/>
  <c r="AI877" i="5"/>
  <c r="BB877" i="5"/>
  <c r="AJ877" i="5"/>
  <c r="BC877" i="5"/>
  <c r="AK877" i="5"/>
  <c r="BD877" i="5"/>
  <c r="AL877" i="5"/>
  <c r="BE877" i="5"/>
  <c r="BF877" i="5"/>
  <c r="BG877" i="5"/>
  <c r="CI877" i="5"/>
  <c r="BN877" i="5"/>
  <c r="BO877" i="5"/>
  <c r="BP877" i="5"/>
  <c r="BQ877" i="5"/>
  <c r="BR877" i="5"/>
  <c r="BS877" i="5"/>
  <c r="BT877" i="5"/>
  <c r="BU877" i="5"/>
  <c r="BV877" i="5"/>
  <c r="BW877" i="5"/>
  <c r="BX877" i="5"/>
  <c r="BY877" i="5"/>
  <c r="BZ877" i="5"/>
  <c r="CA877" i="5"/>
  <c r="CF877" i="5"/>
  <c r="CJ877" i="5"/>
  <c r="CL877" i="5"/>
  <c r="Y878" i="5"/>
  <c r="AR878" i="5"/>
  <c r="Z878" i="5"/>
  <c r="AS878" i="5"/>
  <c r="AA878" i="5"/>
  <c r="AT878" i="5"/>
  <c r="AB878" i="5"/>
  <c r="AU878" i="5"/>
  <c r="AC878" i="5"/>
  <c r="AV878" i="5"/>
  <c r="AD878" i="5"/>
  <c r="AW878" i="5"/>
  <c r="AE878" i="5"/>
  <c r="AX878" i="5"/>
  <c r="AF878" i="5"/>
  <c r="AY878" i="5"/>
  <c r="AG878" i="5"/>
  <c r="AZ878" i="5"/>
  <c r="AH878" i="5"/>
  <c r="BA878" i="5"/>
  <c r="AI878" i="5"/>
  <c r="BB878" i="5"/>
  <c r="AJ878" i="5"/>
  <c r="BC878" i="5"/>
  <c r="AK878" i="5"/>
  <c r="BD878" i="5"/>
  <c r="AL878" i="5"/>
  <c r="BE878" i="5"/>
  <c r="BF878" i="5"/>
  <c r="BG878" i="5"/>
  <c r="CI878" i="5"/>
  <c r="BN878" i="5"/>
  <c r="BO878" i="5"/>
  <c r="BP878" i="5"/>
  <c r="BQ878" i="5"/>
  <c r="BR878" i="5"/>
  <c r="BS878" i="5"/>
  <c r="BT878" i="5"/>
  <c r="BU878" i="5"/>
  <c r="BV878" i="5"/>
  <c r="BW878" i="5"/>
  <c r="BX878" i="5"/>
  <c r="BY878" i="5"/>
  <c r="BZ878" i="5"/>
  <c r="CA878" i="5"/>
  <c r="CF878" i="5"/>
  <c r="CJ878" i="5"/>
  <c r="CL878" i="5"/>
  <c r="Y879" i="5"/>
  <c r="AR879" i="5"/>
  <c r="Z879" i="5"/>
  <c r="AS879" i="5"/>
  <c r="AA879" i="5"/>
  <c r="AT879" i="5"/>
  <c r="AB879" i="5"/>
  <c r="AU879" i="5"/>
  <c r="AC879" i="5"/>
  <c r="AV879" i="5"/>
  <c r="AD879" i="5"/>
  <c r="AW879" i="5"/>
  <c r="AE879" i="5"/>
  <c r="AX879" i="5"/>
  <c r="AF879" i="5"/>
  <c r="AY879" i="5"/>
  <c r="AG879" i="5"/>
  <c r="AZ879" i="5"/>
  <c r="AH879" i="5"/>
  <c r="BA879" i="5"/>
  <c r="AI879" i="5"/>
  <c r="BB879" i="5"/>
  <c r="AJ879" i="5"/>
  <c r="BC879" i="5"/>
  <c r="AK879" i="5"/>
  <c r="BD879" i="5"/>
  <c r="AL879" i="5"/>
  <c r="BE879" i="5"/>
  <c r="BF879" i="5"/>
  <c r="BG879" i="5"/>
  <c r="CI879" i="5"/>
  <c r="BN879" i="5"/>
  <c r="BO879" i="5"/>
  <c r="BP879" i="5"/>
  <c r="BQ879" i="5"/>
  <c r="BR879" i="5"/>
  <c r="BS879" i="5"/>
  <c r="BT879" i="5"/>
  <c r="BU879" i="5"/>
  <c r="BV879" i="5"/>
  <c r="BW879" i="5"/>
  <c r="BX879" i="5"/>
  <c r="BY879" i="5"/>
  <c r="BZ879" i="5"/>
  <c r="CA879" i="5"/>
  <c r="CF879" i="5"/>
  <c r="CJ879" i="5"/>
  <c r="CL879" i="5"/>
  <c r="Y880" i="5"/>
  <c r="AR880" i="5"/>
  <c r="Z880" i="5"/>
  <c r="AS880" i="5"/>
  <c r="AA880" i="5"/>
  <c r="AT880" i="5"/>
  <c r="AB880" i="5"/>
  <c r="AU880" i="5"/>
  <c r="AC880" i="5"/>
  <c r="AV880" i="5"/>
  <c r="AD880" i="5"/>
  <c r="AW880" i="5"/>
  <c r="AE880" i="5"/>
  <c r="AX880" i="5"/>
  <c r="AF880" i="5"/>
  <c r="AY880" i="5"/>
  <c r="AG880" i="5"/>
  <c r="AZ880" i="5"/>
  <c r="AH880" i="5"/>
  <c r="BA880" i="5"/>
  <c r="AI880" i="5"/>
  <c r="BB880" i="5"/>
  <c r="AJ880" i="5"/>
  <c r="BC880" i="5"/>
  <c r="AK880" i="5"/>
  <c r="BD880" i="5"/>
  <c r="AL880" i="5"/>
  <c r="BE880" i="5"/>
  <c r="BF880" i="5"/>
  <c r="BG880" i="5"/>
  <c r="CI880" i="5"/>
  <c r="BN880" i="5"/>
  <c r="BO880" i="5"/>
  <c r="BP880" i="5"/>
  <c r="BQ880" i="5"/>
  <c r="BR880" i="5"/>
  <c r="BS880" i="5"/>
  <c r="BT880" i="5"/>
  <c r="BU880" i="5"/>
  <c r="BV880" i="5"/>
  <c r="BW880" i="5"/>
  <c r="BX880" i="5"/>
  <c r="BY880" i="5"/>
  <c r="BZ880" i="5"/>
  <c r="CA880" i="5"/>
  <c r="CF880" i="5"/>
  <c r="CJ880" i="5"/>
  <c r="CL880" i="5"/>
  <c r="Y881" i="5"/>
  <c r="AR881" i="5"/>
  <c r="Z881" i="5"/>
  <c r="AS881" i="5"/>
  <c r="AA881" i="5"/>
  <c r="AT881" i="5"/>
  <c r="AB881" i="5"/>
  <c r="AU881" i="5"/>
  <c r="AC881" i="5"/>
  <c r="AV881" i="5"/>
  <c r="AD881" i="5"/>
  <c r="AW881" i="5"/>
  <c r="AE881" i="5"/>
  <c r="AX881" i="5"/>
  <c r="AF881" i="5"/>
  <c r="AY881" i="5"/>
  <c r="AG881" i="5"/>
  <c r="AZ881" i="5"/>
  <c r="AH881" i="5"/>
  <c r="BA881" i="5"/>
  <c r="AI881" i="5"/>
  <c r="BB881" i="5"/>
  <c r="AJ881" i="5"/>
  <c r="BC881" i="5"/>
  <c r="AK881" i="5"/>
  <c r="BD881" i="5"/>
  <c r="AL881" i="5"/>
  <c r="BE881" i="5"/>
  <c r="BF881" i="5"/>
  <c r="BG881" i="5"/>
  <c r="CI881" i="5"/>
  <c r="BN881" i="5"/>
  <c r="BO881" i="5"/>
  <c r="BP881" i="5"/>
  <c r="BQ881" i="5"/>
  <c r="BR881" i="5"/>
  <c r="BS881" i="5"/>
  <c r="BT881" i="5"/>
  <c r="BU881" i="5"/>
  <c r="BV881" i="5"/>
  <c r="BW881" i="5"/>
  <c r="BX881" i="5"/>
  <c r="BY881" i="5"/>
  <c r="BZ881" i="5"/>
  <c r="CA881" i="5"/>
  <c r="CF881" i="5"/>
  <c r="CJ881" i="5"/>
  <c r="CL881" i="5"/>
  <c r="Y882" i="5"/>
  <c r="AR882" i="5"/>
  <c r="Z882" i="5"/>
  <c r="AS882" i="5"/>
  <c r="AA882" i="5"/>
  <c r="AT882" i="5"/>
  <c r="AB882" i="5"/>
  <c r="AU882" i="5"/>
  <c r="AC882" i="5"/>
  <c r="AV882" i="5"/>
  <c r="AD882" i="5"/>
  <c r="AW882" i="5"/>
  <c r="AE882" i="5"/>
  <c r="AX882" i="5"/>
  <c r="AF882" i="5"/>
  <c r="AY882" i="5"/>
  <c r="AG882" i="5"/>
  <c r="AZ882" i="5"/>
  <c r="AH882" i="5"/>
  <c r="BA882" i="5"/>
  <c r="AI882" i="5"/>
  <c r="BB882" i="5"/>
  <c r="AJ882" i="5"/>
  <c r="BC882" i="5"/>
  <c r="AK882" i="5"/>
  <c r="BD882" i="5"/>
  <c r="AL882" i="5"/>
  <c r="BE882" i="5"/>
  <c r="BF882" i="5"/>
  <c r="BG882" i="5"/>
  <c r="CI882" i="5"/>
  <c r="BN882" i="5"/>
  <c r="BO882" i="5"/>
  <c r="BP882" i="5"/>
  <c r="BQ882" i="5"/>
  <c r="BR882" i="5"/>
  <c r="BS882" i="5"/>
  <c r="BT882" i="5"/>
  <c r="BU882" i="5"/>
  <c r="BV882" i="5"/>
  <c r="BW882" i="5"/>
  <c r="BX882" i="5"/>
  <c r="BY882" i="5"/>
  <c r="BZ882" i="5"/>
  <c r="CA882" i="5"/>
  <c r="CF882" i="5"/>
  <c r="CJ882" i="5"/>
  <c r="CL882" i="5"/>
  <c r="Y883" i="5"/>
  <c r="AR883" i="5"/>
  <c r="Z883" i="5"/>
  <c r="AS883" i="5"/>
  <c r="AA883" i="5"/>
  <c r="AT883" i="5"/>
  <c r="AB883" i="5"/>
  <c r="AU883" i="5"/>
  <c r="AC883" i="5"/>
  <c r="AV883" i="5"/>
  <c r="AD883" i="5"/>
  <c r="AW883" i="5"/>
  <c r="AE883" i="5"/>
  <c r="AX883" i="5"/>
  <c r="AF883" i="5"/>
  <c r="AY883" i="5"/>
  <c r="AG883" i="5"/>
  <c r="AZ883" i="5"/>
  <c r="AH883" i="5"/>
  <c r="BA883" i="5"/>
  <c r="AI883" i="5"/>
  <c r="BB883" i="5"/>
  <c r="AJ883" i="5"/>
  <c r="BC883" i="5"/>
  <c r="AK883" i="5"/>
  <c r="BD883" i="5"/>
  <c r="AL883" i="5"/>
  <c r="BE883" i="5"/>
  <c r="BF883" i="5"/>
  <c r="BG883" i="5"/>
  <c r="CI883" i="5"/>
  <c r="BN883" i="5"/>
  <c r="BO883" i="5"/>
  <c r="BP883" i="5"/>
  <c r="BQ883" i="5"/>
  <c r="BR883" i="5"/>
  <c r="BS883" i="5"/>
  <c r="BT883" i="5"/>
  <c r="BU883" i="5"/>
  <c r="BV883" i="5"/>
  <c r="BW883" i="5"/>
  <c r="BX883" i="5"/>
  <c r="BY883" i="5"/>
  <c r="BZ883" i="5"/>
  <c r="CA883" i="5"/>
  <c r="CF883" i="5"/>
  <c r="CJ883" i="5"/>
  <c r="CL883" i="5"/>
  <c r="Y884" i="5"/>
  <c r="AR884" i="5"/>
  <c r="Z884" i="5"/>
  <c r="AS884" i="5"/>
  <c r="AA884" i="5"/>
  <c r="AT884" i="5"/>
  <c r="AB884" i="5"/>
  <c r="AU884" i="5"/>
  <c r="AC884" i="5"/>
  <c r="AV884" i="5"/>
  <c r="AD884" i="5"/>
  <c r="AW884" i="5"/>
  <c r="AE884" i="5"/>
  <c r="AX884" i="5"/>
  <c r="AF884" i="5"/>
  <c r="AY884" i="5"/>
  <c r="AG884" i="5"/>
  <c r="AZ884" i="5"/>
  <c r="AH884" i="5"/>
  <c r="BA884" i="5"/>
  <c r="AI884" i="5"/>
  <c r="BB884" i="5"/>
  <c r="AJ884" i="5"/>
  <c r="BC884" i="5"/>
  <c r="AK884" i="5"/>
  <c r="BD884" i="5"/>
  <c r="AL884" i="5"/>
  <c r="BE884" i="5"/>
  <c r="BF884" i="5"/>
  <c r="BG884" i="5"/>
  <c r="CI884" i="5"/>
  <c r="BN884" i="5"/>
  <c r="BO884" i="5"/>
  <c r="BP884" i="5"/>
  <c r="BQ884" i="5"/>
  <c r="BR884" i="5"/>
  <c r="BS884" i="5"/>
  <c r="BT884" i="5"/>
  <c r="BU884" i="5"/>
  <c r="BV884" i="5"/>
  <c r="BW884" i="5"/>
  <c r="BX884" i="5"/>
  <c r="BY884" i="5"/>
  <c r="BZ884" i="5"/>
  <c r="CA884" i="5"/>
  <c r="CF884" i="5"/>
  <c r="CJ884" i="5"/>
  <c r="CL884" i="5"/>
  <c r="Y885" i="5"/>
  <c r="AR885" i="5"/>
  <c r="Z885" i="5"/>
  <c r="AS885" i="5"/>
  <c r="AA885" i="5"/>
  <c r="AT885" i="5"/>
  <c r="AB885" i="5"/>
  <c r="AU885" i="5"/>
  <c r="AC885" i="5"/>
  <c r="AV885" i="5"/>
  <c r="AD885" i="5"/>
  <c r="AW885" i="5"/>
  <c r="AE885" i="5"/>
  <c r="AX885" i="5"/>
  <c r="AF885" i="5"/>
  <c r="AY885" i="5"/>
  <c r="AG885" i="5"/>
  <c r="AZ885" i="5"/>
  <c r="AH885" i="5"/>
  <c r="BA885" i="5"/>
  <c r="AI885" i="5"/>
  <c r="BB885" i="5"/>
  <c r="AJ885" i="5"/>
  <c r="BC885" i="5"/>
  <c r="AK885" i="5"/>
  <c r="BD885" i="5"/>
  <c r="AL885" i="5"/>
  <c r="BE885" i="5"/>
  <c r="BF885" i="5"/>
  <c r="BG885" i="5"/>
  <c r="CI885" i="5"/>
  <c r="BN885" i="5"/>
  <c r="BO885" i="5"/>
  <c r="BP885" i="5"/>
  <c r="BQ885" i="5"/>
  <c r="BR885" i="5"/>
  <c r="BS885" i="5"/>
  <c r="BT885" i="5"/>
  <c r="BU885" i="5"/>
  <c r="BV885" i="5"/>
  <c r="BW885" i="5"/>
  <c r="BX885" i="5"/>
  <c r="BY885" i="5"/>
  <c r="BZ885" i="5"/>
  <c r="CA885" i="5"/>
  <c r="CF885" i="5"/>
  <c r="CJ885" i="5"/>
  <c r="CL885" i="5"/>
  <c r="Y886" i="5"/>
  <c r="AR886" i="5"/>
  <c r="Z886" i="5"/>
  <c r="AS886" i="5"/>
  <c r="AA886" i="5"/>
  <c r="AT886" i="5"/>
  <c r="AB886" i="5"/>
  <c r="AU886" i="5"/>
  <c r="AC886" i="5"/>
  <c r="AV886" i="5"/>
  <c r="AD886" i="5"/>
  <c r="AW886" i="5"/>
  <c r="AE886" i="5"/>
  <c r="AX886" i="5"/>
  <c r="AF886" i="5"/>
  <c r="AY886" i="5"/>
  <c r="AG886" i="5"/>
  <c r="AZ886" i="5"/>
  <c r="AH886" i="5"/>
  <c r="BA886" i="5"/>
  <c r="AI886" i="5"/>
  <c r="BB886" i="5"/>
  <c r="AJ886" i="5"/>
  <c r="BC886" i="5"/>
  <c r="AK886" i="5"/>
  <c r="BD886" i="5"/>
  <c r="AL886" i="5"/>
  <c r="BE886" i="5"/>
  <c r="BF886" i="5"/>
  <c r="BG886" i="5"/>
  <c r="CI886" i="5"/>
  <c r="BN886" i="5"/>
  <c r="BO886" i="5"/>
  <c r="BP886" i="5"/>
  <c r="BQ886" i="5"/>
  <c r="BR886" i="5"/>
  <c r="BS886" i="5"/>
  <c r="BT886" i="5"/>
  <c r="BU886" i="5"/>
  <c r="BV886" i="5"/>
  <c r="BW886" i="5"/>
  <c r="BX886" i="5"/>
  <c r="BY886" i="5"/>
  <c r="BZ886" i="5"/>
  <c r="CA886" i="5"/>
  <c r="CF886" i="5"/>
  <c r="CJ886" i="5"/>
  <c r="CL886" i="5"/>
  <c r="Y887" i="5"/>
  <c r="AR887" i="5"/>
  <c r="Z887" i="5"/>
  <c r="AS887" i="5"/>
  <c r="AA887" i="5"/>
  <c r="AT887" i="5"/>
  <c r="AB887" i="5"/>
  <c r="AU887" i="5"/>
  <c r="AC887" i="5"/>
  <c r="AV887" i="5"/>
  <c r="AD887" i="5"/>
  <c r="AW887" i="5"/>
  <c r="AE887" i="5"/>
  <c r="AX887" i="5"/>
  <c r="AF887" i="5"/>
  <c r="AY887" i="5"/>
  <c r="AG887" i="5"/>
  <c r="AZ887" i="5"/>
  <c r="AH887" i="5"/>
  <c r="BA887" i="5"/>
  <c r="AI887" i="5"/>
  <c r="BB887" i="5"/>
  <c r="AJ887" i="5"/>
  <c r="BC887" i="5"/>
  <c r="AK887" i="5"/>
  <c r="BD887" i="5"/>
  <c r="AL887" i="5"/>
  <c r="BE887" i="5"/>
  <c r="BF887" i="5"/>
  <c r="BG887" i="5"/>
  <c r="CI887" i="5"/>
  <c r="BN887" i="5"/>
  <c r="BO887" i="5"/>
  <c r="BP887" i="5"/>
  <c r="BQ887" i="5"/>
  <c r="BR887" i="5"/>
  <c r="BS887" i="5"/>
  <c r="BT887" i="5"/>
  <c r="BU887" i="5"/>
  <c r="BV887" i="5"/>
  <c r="BW887" i="5"/>
  <c r="BX887" i="5"/>
  <c r="BY887" i="5"/>
  <c r="BZ887" i="5"/>
  <c r="CA887" i="5"/>
  <c r="CF887" i="5"/>
  <c r="CJ887" i="5"/>
  <c r="CL887" i="5"/>
  <c r="Y888" i="5"/>
  <c r="AR888" i="5"/>
  <c r="Z888" i="5"/>
  <c r="AS888" i="5"/>
  <c r="AA888" i="5"/>
  <c r="AT888" i="5"/>
  <c r="AB888" i="5"/>
  <c r="AU888" i="5"/>
  <c r="AC888" i="5"/>
  <c r="AV888" i="5"/>
  <c r="AD888" i="5"/>
  <c r="AW888" i="5"/>
  <c r="AE888" i="5"/>
  <c r="AX888" i="5"/>
  <c r="AF888" i="5"/>
  <c r="AY888" i="5"/>
  <c r="AG888" i="5"/>
  <c r="AZ888" i="5"/>
  <c r="AH888" i="5"/>
  <c r="BA888" i="5"/>
  <c r="AI888" i="5"/>
  <c r="BB888" i="5"/>
  <c r="AJ888" i="5"/>
  <c r="BC888" i="5"/>
  <c r="AK888" i="5"/>
  <c r="BD888" i="5"/>
  <c r="AL888" i="5"/>
  <c r="BE888" i="5"/>
  <c r="BF888" i="5"/>
  <c r="BG888" i="5"/>
  <c r="CI888" i="5"/>
  <c r="BN888" i="5"/>
  <c r="BO888" i="5"/>
  <c r="BP888" i="5"/>
  <c r="BQ888" i="5"/>
  <c r="BR888" i="5"/>
  <c r="BS888" i="5"/>
  <c r="BT888" i="5"/>
  <c r="BU888" i="5"/>
  <c r="BV888" i="5"/>
  <c r="BW888" i="5"/>
  <c r="BX888" i="5"/>
  <c r="BY888" i="5"/>
  <c r="BZ888" i="5"/>
  <c r="CA888" i="5"/>
  <c r="CF888" i="5"/>
  <c r="CJ888" i="5"/>
  <c r="CL888" i="5"/>
  <c r="Y889" i="5"/>
  <c r="AR889" i="5"/>
  <c r="Z889" i="5"/>
  <c r="AS889" i="5"/>
  <c r="AA889" i="5"/>
  <c r="AT889" i="5"/>
  <c r="AB889" i="5"/>
  <c r="AU889" i="5"/>
  <c r="AC889" i="5"/>
  <c r="AV889" i="5"/>
  <c r="AD889" i="5"/>
  <c r="AW889" i="5"/>
  <c r="AE889" i="5"/>
  <c r="AX889" i="5"/>
  <c r="AF889" i="5"/>
  <c r="AY889" i="5"/>
  <c r="AG889" i="5"/>
  <c r="AZ889" i="5"/>
  <c r="AH889" i="5"/>
  <c r="BA889" i="5"/>
  <c r="AI889" i="5"/>
  <c r="BB889" i="5"/>
  <c r="AJ889" i="5"/>
  <c r="BC889" i="5"/>
  <c r="AK889" i="5"/>
  <c r="BD889" i="5"/>
  <c r="AL889" i="5"/>
  <c r="BE889" i="5"/>
  <c r="BF889" i="5"/>
  <c r="BG889" i="5"/>
  <c r="CI889" i="5"/>
  <c r="BN889" i="5"/>
  <c r="BO889" i="5"/>
  <c r="BP889" i="5"/>
  <c r="BQ889" i="5"/>
  <c r="BR889" i="5"/>
  <c r="BS889" i="5"/>
  <c r="BT889" i="5"/>
  <c r="BU889" i="5"/>
  <c r="BV889" i="5"/>
  <c r="BW889" i="5"/>
  <c r="BX889" i="5"/>
  <c r="BY889" i="5"/>
  <c r="BZ889" i="5"/>
  <c r="CA889" i="5"/>
  <c r="CF889" i="5"/>
  <c r="CJ889" i="5"/>
  <c r="CL889" i="5"/>
  <c r="Y890" i="5"/>
  <c r="AR890" i="5"/>
  <c r="Z890" i="5"/>
  <c r="AS890" i="5"/>
  <c r="AA890" i="5"/>
  <c r="AT890" i="5"/>
  <c r="AB890" i="5"/>
  <c r="AU890" i="5"/>
  <c r="AC890" i="5"/>
  <c r="AV890" i="5"/>
  <c r="AD890" i="5"/>
  <c r="AW890" i="5"/>
  <c r="AE890" i="5"/>
  <c r="AX890" i="5"/>
  <c r="AF890" i="5"/>
  <c r="AY890" i="5"/>
  <c r="AG890" i="5"/>
  <c r="AZ890" i="5"/>
  <c r="AH890" i="5"/>
  <c r="BA890" i="5"/>
  <c r="AI890" i="5"/>
  <c r="BB890" i="5"/>
  <c r="AJ890" i="5"/>
  <c r="BC890" i="5"/>
  <c r="AK890" i="5"/>
  <c r="BD890" i="5"/>
  <c r="AL890" i="5"/>
  <c r="BE890" i="5"/>
  <c r="BF890" i="5"/>
  <c r="BG890" i="5"/>
  <c r="CI890" i="5"/>
  <c r="BN890" i="5"/>
  <c r="BO890" i="5"/>
  <c r="BP890" i="5"/>
  <c r="BQ890" i="5"/>
  <c r="BR890" i="5"/>
  <c r="BS890" i="5"/>
  <c r="BT890" i="5"/>
  <c r="BU890" i="5"/>
  <c r="BV890" i="5"/>
  <c r="BW890" i="5"/>
  <c r="BX890" i="5"/>
  <c r="BY890" i="5"/>
  <c r="BZ890" i="5"/>
  <c r="CA890" i="5"/>
  <c r="CF890" i="5"/>
  <c r="CJ890" i="5"/>
  <c r="CL890" i="5"/>
  <c r="Y891" i="5"/>
  <c r="AR891" i="5"/>
  <c r="Z891" i="5"/>
  <c r="AS891" i="5"/>
  <c r="AA891" i="5"/>
  <c r="AT891" i="5"/>
  <c r="AB891" i="5"/>
  <c r="AU891" i="5"/>
  <c r="AC891" i="5"/>
  <c r="AV891" i="5"/>
  <c r="AD891" i="5"/>
  <c r="AW891" i="5"/>
  <c r="AE891" i="5"/>
  <c r="AX891" i="5"/>
  <c r="AF891" i="5"/>
  <c r="AY891" i="5"/>
  <c r="AG891" i="5"/>
  <c r="AZ891" i="5"/>
  <c r="AH891" i="5"/>
  <c r="BA891" i="5"/>
  <c r="AI891" i="5"/>
  <c r="BB891" i="5"/>
  <c r="AJ891" i="5"/>
  <c r="BC891" i="5"/>
  <c r="AK891" i="5"/>
  <c r="BD891" i="5"/>
  <c r="AL891" i="5"/>
  <c r="BE891" i="5"/>
  <c r="BF891" i="5"/>
  <c r="BG891" i="5"/>
  <c r="CI891" i="5"/>
  <c r="BN891" i="5"/>
  <c r="BO891" i="5"/>
  <c r="BP891" i="5"/>
  <c r="BQ891" i="5"/>
  <c r="BR891" i="5"/>
  <c r="BS891" i="5"/>
  <c r="BT891" i="5"/>
  <c r="BU891" i="5"/>
  <c r="BV891" i="5"/>
  <c r="BW891" i="5"/>
  <c r="BX891" i="5"/>
  <c r="BY891" i="5"/>
  <c r="BZ891" i="5"/>
  <c r="CA891" i="5"/>
  <c r="CF891" i="5"/>
  <c r="CJ891" i="5"/>
  <c r="CL891" i="5"/>
  <c r="Y892" i="5"/>
  <c r="AR892" i="5"/>
  <c r="Z892" i="5"/>
  <c r="AS892" i="5"/>
  <c r="AA892" i="5"/>
  <c r="AT892" i="5"/>
  <c r="AB892" i="5"/>
  <c r="AU892" i="5"/>
  <c r="AC892" i="5"/>
  <c r="AV892" i="5"/>
  <c r="AD892" i="5"/>
  <c r="AW892" i="5"/>
  <c r="AE892" i="5"/>
  <c r="AX892" i="5"/>
  <c r="AF892" i="5"/>
  <c r="AY892" i="5"/>
  <c r="AG892" i="5"/>
  <c r="AZ892" i="5"/>
  <c r="AH892" i="5"/>
  <c r="BA892" i="5"/>
  <c r="AI892" i="5"/>
  <c r="BB892" i="5"/>
  <c r="AJ892" i="5"/>
  <c r="BC892" i="5"/>
  <c r="AK892" i="5"/>
  <c r="BD892" i="5"/>
  <c r="AL892" i="5"/>
  <c r="BE892" i="5"/>
  <c r="BF892" i="5"/>
  <c r="BG892" i="5"/>
  <c r="CI892" i="5"/>
  <c r="BN892" i="5"/>
  <c r="BO892" i="5"/>
  <c r="BP892" i="5"/>
  <c r="BQ892" i="5"/>
  <c r="BR892" i="5"/>
  <c r="BS892" i="5"/>
  <c r="BT892" i="5"/>
  <c r="BU892" i="5"/>
  <c r="BV892" i="5"/>
  <c r="BW892" i="5"/>
  <c r="BX892" i="5"/>
  <c r="BY892" i="5"/>
  <c r="BZ892" i="5"/>
  <c r="CA892" i="5"/>
  <c r="CF892" i="5"/>
  <c r="CJ892" i="5"/>
  <c r="CL892" i="5"/>
  <c r="Y893" i="5"/>
  <c r="AR893" i="5"/>
  <c r="Z893" i="5"/>
  <c r="AS893" i="5"/>
  <c r="AA893" i="5"/>
  <c r="AT893" i="5"/>
  <c r="AB893" i="5"/>
  <c r="AU893" i="5"/>
  <c r="AC893" i="5"/>
  <c r="AV893" i="5"/>
  <c r="AD893" i="5"/>
  <c r="AW893" i="5"/>
  <c r="AE893" i="5"/>
  <c r="AX893" i="5"/>
  <c r="AF893" i="5"/>
  <c r="AY893" i="5"/>
  <c r="AG893" i="5"/>
  <c r="AZ893" i="5"/>
  <c r="AH893" i="5"/>
  <c r="BA893" i="5"/>
  <c r="AI893" i="5"/>
  <c r="BB893" i="5"/>
  <c r="AJ893" i="5"/>
  <c r="BC893" i="5"/>
  <c r="AK893" i="5"/>
  <c r="BD893" i="5"/>
  <c r="AL893" i="5"/>
  <c r="BE893" i="5"/>
  <c r="BF893" i="5"/>
  <c r="BG893" i="5"/>
  <c r="CI893" i="5"/>
  <c r="BN893" i="5"/>
  <c r="BO893" i="5"/>
  <c r="BP893" i="5"/>
  <c r="BQ893" i="5"/>
  <c r="BR893" i="5"/>
  <c r="BS893" i="5"/>
  <c r="BT893" i="5"/>
  <c r="BU893" i="5"/>
  <c r="BV893" i="5"/>
  <c r="BW893" i="5"/>
  <c r="BX893" i="5"/>
  <c r="BY893" i="5"/>
  <c r="BZ893" i="5"/>
  <c r="CA893" i="5"/>
  <c r="CF893" i="5"/>
  <c r="CJ893" i="5"/>
  <c r="CL893" i="5"/>
  <c r="Y894" i="5"/>
  <c r="AR894" i="5"/>
  <c r="Z894" i="5"/>
  <c r="AS894" i="5"/>
  <c r="AA894" i="5"/>
  <c r="AT894" i="5"/>
  <c r="AB894" i="5"/>
  <c r="AU894" i="5"/>
  <c r="AC894" i="5"/>
  <c r="AV894" i="5"/>
  <c r="AD894" i="5"/>
  <c r="AW894" i="5"/>
  <c r="AE894" i="5"/>
  <c r="AX894" i="5"/>
  <c r="AF894" i="5"/>
  <c r="AY894" i="5"/>
  <c r="AG894" i="5"/>
  <c r="AZ894" i="5"/>
  <c r="AH894" i="5"/>
  <c r="BA894" i="5"/>
  <c r="AI894" i="5"/>
  <c r="BB894" i="5"/>
  <c r="AJ894" i="5"/>
  <c r="BC894" i="5"/>
  <c r="AK894" i="5"/>
  <c r="BD894" i="5"/>
  <c r="AL894" i="5"/>
  <c r="BE894" i="5"/>
  <c r="BF894" i="5"/>
  <c r="BG894" i="5"/>
  <c r="CI894" i="5"/>
  <c r="BN894" i="5"/>
  <c r="BO894" i="5"/>
  <c r="BP894" i="5"/>
  <c r="BQ894" i="5"/>
  <c r="BR894" i="5"/>
  <c r="BS894" i="5"/>
  <c r="BT894" i="5"/>
  <c r="BU894" i="5"/>
  <c r="BV894" i="5"/>
  <c r="BW894" i="5"/>
  <c r="BX894" i="5"/>
  <c r="BY894" i="5"/>
  <c r="BZ894" i="5"/>
  <c r="CA894" i="5"/>
  <c r="CF894" i="5"/>
  <c r="CJ894" i="5"/>
  <c r="CL894" i="5"/>
  <c r="Y895" i="5"/>
  <c r="AR895" i="5"/>
  <c r="Z895" i="5"/>
  <c r="AS895" i="5"/>
  <c r="AA895" i="5"/>
  <c r="AT895" i="5"/>
  <c r="AB895" i="5"/>
  <c r="AU895" i="5"/>
  <c r="AC895" i="5"/>
  <c r="AV895" i="5"/>
  <c r="AD895" i="5"/>
  <c r="AW895" i="5"/>
  <c r="AE895" i="5"/>
  <c r="AX895" i="5"/>
  <c r="AF895" i="5"/>
  <c r="AY895" i="5"/>
  <c r="AG895" i="5"/>
  <c r="AZ895" i="5"/>
  <c r="AH895" i="5"/>
  <c r="BA895" i="5"/>
  <c r="AI895" i="5"/>
  <c r="BB895" i="5"/>
  <c r="AJ895" i="5"/>
  <c r="BC895" i="5"/>
  <c r="AK895" i="5"/>
  <c r="BD895" i="5"/>
  <c r="AL895" i="5"/>
  <c r="BE895" i="5"/>
  <c r="BF895" i="5"/>
  <c r="BG895" i="5"/>
  <c r="CI895" i="5"/>
  <c r="BN895" i="5"/>
  <c r="BO895" i="5"/>
  <c r="BP895" i="5"/>
  <c r="BQ895" i="5"/>
  <c r="BR895" i="5"/>
  <c r="BS895" i="5"/>
  <c r="BT895" i="5"/>
  <c r="BU895" i="5"/>
  <c r="BV895" i="5"/>
  <c r="BW895" i="5"/>
  <c r="BX895" i="5"/>
  <c r="BY895" i="5"/>
  <c r="BZ895" i="5"/>
  <c r="CA895" i="5"/>
  <c r="CF895" i="5"/>
  <c r="CJ895" i="5"/>
  <c r="CL895" i="5"/>
  <c r="Y896" i="5"/>
  <c r="AR896" i="5"/>
  <c r="Z896" i="5"/>
  <c r="AS896" i="5"/>
  <c r="AA896" i="5"/>
  <c r="AT896" i="5"/>
  <c r="AB896" i="5"/>
  <c r="AU896" i="5"/>
  <c r="AC896" i="5"/>
  <c r="AV896" i="5"/>
  <c r="AD896" i="5"/>
  <c r="AW896" i="5"/>
  <c r="AE896" i="5"/>
  <c r="AX896" i="5"/>
  <c r="AF896" i="5"/>
  <c r="AY896" i="5"/>
  <c r="AG896" i="5"/>
  <c r="AZ896" i="5"/>
  <c r="AH896" i="5"/>
  <c r="BA896" i="5"/>
  <c r="AI896" i="5"/>
  <c r="BB896" i="5"/>
  <c r="AJ896" i="5"/>
  <c r="BC896" i="5"/>
  <c r="AK896" i="5"/>
  <c r="BD896" i="5"/>
  <c r="AL896" i="5"/>
  <c r="BE896" i="5"/>
  <c r="BF896" i="5"/>
  <c r="BG896" i="5"/>
  <c r="CI896" i="5"/>
  <c r="BN896" i="5"/>
  <c r="BO896" i="5"/>
  <c r="BP896" i="5"/>
  <c r="BQ896" i="5"/>
  <c r="BR896" i="5"/>
  <c r="BS896" i="5"/>
  <c r="BT896" i="5"/>
  <c r="BU896" i="5"/>
  <c r="BV896" i="5"/>
  <c r="BW896" i="5"/>
  <c r="BX896" i="5"/>
  <c r="BY896" i="5"/>
  <c r="BZ896" i="5"/>
  <c r="CA896" i="5"/>
  <c r="CF896" i="5"/>
  <c r="CJ896" i="5"/>
  <c r="CL896" i="5"/>
  <c r="Y897" i="5"/>
  <c r="AR897" i="5"/>
  <c r="Z897" i="5"/>
  <c r="AS897" i="5"/>
  <c r="AA897" i="5"/>
  <c r="AT897" i="5"/>
  <c r="AB897" i="5"/>
  <c r="AU897" i="5"/>
  <c r="AC897" i="5"/>
  <c r="AV897" i="5"/>
  <c r="AD897" i="5"/>
  <c r="AW897" i="5"/>
  <c r="AE897" i="5"/>
  <c r="AX897" i="5"/>
  <c r="AF897" i="5"/>
  <c r="AY897" i="5"/>
  <c r="AG897" i="5"/>
  <c r="AZ897" i="5"/>
  <c r="AH897" i="5"/>
  <c r="BA897" i="5"/>
  <c r="AI897" i="5"/>
  <c r="BB897" i="5"/>
  <c r="AJ897" i="5"/>
  <c r="BC897" i="5"/>
  <c r="AK897" i="5"/>
  <c r="BD897" i="5"/>
  <c r="AL897" i="5"/>
  <c r="BE897" i="5"/>
  <c r="BF897" i="5"/>
  <c r="BG897" i="5"/>
  <c r="CI897" i="5"/>
  <c r="BN897" i="5"/>
  <c r="BO897" i="5"/>
  <c r="BP897" i="5"/>
  <c r="BQ897" i="5"/>
  <c r="BR897" i="5"/>
  <c r="BS897" i="5"/>
  <c r="BT897" i="5"/>
  <c r="BU897" i="5"/>
  <c r="BV897" i="5"/>
  <c r="BW897" i="5"/>
  <c r="BX897" i="5"/>
  <c r="BY897" i="5"/>
  <c r="BZ897" i="5"/>
  <c r="CA897" i="5"/>
  <c r="CF897" i="5"/>
  <c r="CJ897" i="5"/>
  <c r="CL897" i="5"/>
  <c r="Y898" i="5"/>
  <c r="AR898" i="5"/>
  <c r="Z898" i="5"/>
  <c r="AS898" i="5"/>
  <c r="AA898" i="5"/>
  <c r="AT898" i="5"/>
  <c r="AB898" i="5"/>
  <c r="AU898" i="5"/>
  <c r="AC898" i="5"/>
  <c r="AV898" i="5"/>
  <c r="AD898" i="5"/>
  <c r="AW898" i="5"/>
  <c r="AE898" i="5"/>
  <c r="AX898" i="5"/>
  <c r="AF898" i="5"/>
  <c r="AY898" i="5"/>
  <c r="AG898" i="5"/>
  <c r="AZ898" i="5"/>
  <c r="AH898" i="5"/>
  <c r="BA898" i="5"/>
  <c r="AI898" i="5"/>
  <c r="BB898" i="5"/>
  <c r="AJ898" i="5"/>
  <c r="BC898" i="5"/>
  <c r="AK898" i="5"/>
  <c r="BD898" i="5"/>
  <c r="AL898" i="5"/>
  <c r="BE898" i="5"/>
  <c r="BF898" i="5"/>
  <c r="BG898" i="5"/>
  <c r="CI898" i="5"/>
  <c r="BN898" i="5"/>
  <c r="BO898" i="5"/>
  <c r="BP898" i="5"/>
  <c r="BQ898" i="5"/>
  <c r="BR898" i="5"/>
  <c r="BS898" i="5"/>
  <c r="BT898" i="5"/>
  <c r="BU898" i="5"/>
  <c r="BV898" i="5"/>
  <c r="BW898" i="5"/>
  <c r="BX898" i="5"/>
  <c r="BY898" i="5"/>
  <c r="BZ898" i="5"/>
  <c r="CA898" i="5"/>
  <c r="CF898" i="5"/>
  <c r="CJ898" i="5"/>
  <c r="CL898" i="5"/>
  <c r="Y899" i="5"/>
  <c r="AR899" i="5"/>
  <c r="Z899" i="5"/>
  <c r="AS899" i="5"/>
  <c r="AA899" i="5"/>
  <c r="AT899" i="5"/>
  <c r="AB899" i="5"/>
  <c r="AU899" i="5"/>
  <c r="AC899" i="5"/>
  <c r="AV899" i="5"/>
  <c r="AD899" i="5"/>
  <c r="AW899" i="5"/>
  <c r="AE899" i="5"/>
  <c r="AX899" i="5"/>
  <c r="AF899" i="5"/>
  <c r="AY899" i="5"/>
  <c r="AG899" i="5"/>
  <c r="AZ899" i="5"/>
  <c r="AH899" i="5"/>
  <c r="BA899" i="5"/>
  <c r="AI899" i="5"/>
  <c r="BB899" i="5"/>
  <c r="AJ899" i="5"/>
  <c r="BC899" i="5"/>
  <c r="AK899" i="5"/>
  <c r="BD899" i="5"/>
  <c r="AL899" i="5"/>
  <c r="BE899" i="5"/>
  <c r="BF899" i="5"/>
  <c r="BG899" i="5"/>
  <c r="CI899" i="5"/>
  <c r="BN899" i="5"/>
  <c r="BO899" i="5"/>
  <c r="BP899" i="5"/>
  <c r="BQ899" i="5"/>
  <c r="BR899" i="5"/>
  <c r="BS899" i="5"/>
  <c r="BT899" i="5"/>
  <c r="BU899" i="5"/>
  <c r="BV899" i="5"/>
  <c r="BW899" i="5"/>
  <c r="BX899" i="5"/>
  <c r="BY899" i="5"/>
  <c r="BZ899" i="5"/>
  <c r="CA899" i="5"/>
  <c r="CF899" i="5"/>
  <c r="CJ899" i="5"/>
  <c r="CL899" i="5"/>
  <c r="Y900" i="5"/>
  <c r="AR900" i="5"/>
  <c r="Z900" i="5"/>
  <c r="AS900" i="5"/>
  <c r="AA900" i="5"/>
  <c r="AT900" i="5"/>
  <c r="AB900" i="5"/>
  <c r="AU900" i="5"/>
  <c r="AC900" i="5"/>
  <c r="AV900" i="5"/>
  <c r="AD900" i="5"/>
  <c r="AW900" i="5"/>
  <c r="AE900" i="5"/>
  <c r="AX900" i="5"/>
  <c r="AF900" i="5"/>
  <c r="AY900" i="5"/>
  <c r="AG900" i="5"/>
  <c r="AZ900" i="5"/>
  <c r="AH900" i="5"/>
  <c r="BA900" i="5"/>
  <c r="AI900" i="5"/>
  <c r="BB900" i="5"/>
  <c r="AJ900" i="5"/>
  <c r="BC900" i="5"/>
  <c r="AK900" i="5"/>
  <c r="BD900" i="5"/>
  <c r="AL900" i="5"/>
  <c r="BE900" i="5"/>
  <c r="BF900" i="5"/>
  <c r="BG900" i="5"/>
  <c r="CI900" i="5"/>
  <c r="BN900" i="5"/>
  <c r="BO900" i="5"/>
  <c r="BP900" i="5"/>
  <c r="BQ900" i="5"/>
  <c r="BR900" i="5"/>
  <c r="BS900" i="5"/>
  <c r="BT900" i="5"/>
  <c r="BU900" i="5"/>
  <c r="BV900" i="5"/>
  <c r="BW900" i="5"/>
  <c r="BX900" i="5"/>
  <c r="BY900" i="5"/>
  <c r="BZ900" i="5"/>
  <c r="CA900" i="5"/>
  <c r="CF900" i="5"/>
  <c r="CJ900" i="5"/>
  <c r="CL900" i="5"/>
  <c r="Y901" i="5"/>
  <c r="AR901" i="5"/>
  <c r="Z901" i="5"/>
  <c r="AS901" i="5"/>
  <c r="AA901" i="5"/>
  <c r="AT901" i="5"/>
  <c r="AB901" i="5"/>
  <c r="AU901" i="5"/>
  <c r="AC901" i="5"/>
  <c r="AV901" i="5"/>
  <c r="AD901" i="5"/>
  <c r="AW901" i="5"/>
  <c r="AE901" i="5"/>
  <c r="AX901" i="5"/>
  <c r="AF901" i="5"/>
  <c r="AY901" i="5"/>
  <c r="AG901" i="5"/>
  <c r="AZ901" i="5"/>
  <c r="AH901" i="5"/>
  <c r="BA901" i="5"/>
  <c r="AI901" i="5"/>
  <c r="BB901" i="5"/>
  <c r="AJ901" i="5"/>
  <c r="BC901" i="5"/>
  <c r="AK901" i="5"/>
  <c r="BD901" i="5"/>
  <c r="AL901" i="5"/>
  <c r="BE901" i="5"/>
  <c r="BF901" i="5"/>
  <c r="BG901" i="5"/>
  <c r="CI901" i="5"/>
  <c r="BN901" i="5"/>
  <c r="BO901" i="5"/>
  <c r="BP901" i="5"/>
  <c r="BQ901" i="5"/>
  <c r="BR901" i="5"/>
  <c r="BS901" i="5"/>
  <c r="BT901" i="5"/>
  <c r="BU901" i="5"/>
  <c r="BV901" i="5"/>
  <c r="BW901" i="5"/>
  <c r="BX901" i="5"/>
  <c r="BY901" i="5"/>
  <c r="BZ901" i="5"/>
  <c r="CA901" i="5"/>
  <c r="CF901" i="5"/>
  <c r="CJ901" i="5"/>
  <c r="CL901" i="5"/>
  <c r="Y902" i="5"/>
  <c r="AR902" i="5"/>
  <c r="Z902" i="5"/>
  <c r="AS902" i="5"/>
  <c r="AA902" i="5"/>
  <c r="AT902" i="5"/>
  <c r="AB902" i="5"/>
  <c r="AU902" i="5"/>
  <c r="AC902" i="5"/>
  <c r="AV902" i="5"/>
  <c r="AD902" i="5"/>
  <c r="AW902" i="5"/>
  <c r="AE902" i="5"/>
  <c r="AX902" i="5"/>
  <c r="AF902" i="5"/>
  <c r="AY902" i="5"/>
  <c r="AG902" i="5"/>
  <c r="AZ902" i="5"/>
  <c r="AH902" i="5"/>
  <c r="BA902" i="5"/>
  <c r="AI902" i="5"/>
  <c r="BB902" i="5"/>
  <c r="AJ902" i="5"/>
  <c r="BC902" i="5"/>
  <c r="AK902" i="5"/>
  <c r="BD902" i="5"/>
  <c r="AL902" i="5"/>
  <c r="BE902" i="5"/>
  <c r="BF902" i="5"/>
  <c r="BG902" i="5"/>
  <c r="CI902" i="5"/>
  <c r="BN902" i="5"/>
  <c r="BO902" i="5"/>
  <c r="BP902" i="5"/>
  <c r="BQ902" i="5"/>
  <c r="BR902" i="5"/>
  <c r="BS902" i="5"/>
  <c r="BT902" i="5"/>
  <c r="BU902" i="5"/>
  <c r="BV902" i="5"/>
  <c r="BW902" i="5"/>
  <c r="BX902" i="5"/>
  <c r="BY902" i="5"/>
  <c r="BZ902" i="5"/>
  <c r="CA902" i="5"/>
  <c r="CF902" i="5"/>
  <c r="CJ902" i="5"/>
  <c r="CL902" i="5"/>
  <c r="Y903" i="5"/>
  <c r="AR903" i="5"/>
  <c r="Z903" i="5"/>
  <c r="AS903" i="5"/>
  <c r="AA903" i="5"/>
  <c r="AT903" i="5"/>
  <c r="AB903" i="5"/>
  <c r="AU903" i="5"/>
  <c r="AC903" i="5"/>
  <c r="AV903" i="5"/>
  <c r="AD903" i="5"/>
  <c r="AW903" i="5"/>
  <c r="AE903" i="5"/>
  <c r="AX903" i="5"/>
  <c r="AF903" i="5"/>
  <c r="AY903" i="5"/>
  <c r="AG903" i="5"/>
  <c r="AZ903" i="5"/>
  <c r="AH903" i="5"/>
  <c r="BA903" i="5"/>
  <c r="AI903" i="5"/>
  <c r="BB903" i="5"/>
  <c r="AJ903" i="5"/>
  <c r="BC903" i="5"/>
  <c r="AK903" i="5"/>
  <c r="BD903" i="5"/>
  <c r="AL903" i="5"/>
  <c r="BE903" i="5"/>
  <c r="BF903" i="5"/>
  <c r="BG903" i="5"/>
  <c r="CI903" i="5"/>
  <c r="BN903" i="5"/>
  <c r="BO903" i="5"/>
  <c r="BP903" i="5"/>
  <c r="BQ903" i="5"/>
  <c r="BR903" i="5"/>
  <c r="BS903" i="5"/>
  <c r="BT903" i="5"/>
  <c r="BU903" i="5"/>
  <c r="BV903" i="5"/>
  <c r="BW903" i="5"/>
  <c r="BX903" i="5"/>
  <c r="BY903" i="5"/>
  <c r="BZ903" i="5"/>
  <c r="CA903" i="5"/>
  <c r="CF903" i="5"/>
  <c r="CJ903" i="5"/>
  <c r="CL903" i="5"/>
  <c r="Y904" i="5"/>
  <c r="AR904" i="5"/>
  <c r="Z904" i="5"/>
  <c r="AS904" i="5"/>
  <c r="AA904" i="5"/>
  <c r="AT904" i="5"/>
  <c r="AB904" i="5"/>
  <c r="AU904" i="5"/>
  <c r="AC904" i="5"/>
  <c r="AV904" i="5"/>
  <c r="AD904" i="5"/>
  <c r="AW904" i="5"/>
  <c r="AE904" i="5"/>
  <c r="AX904" i="5"/>
  <c r="AF904" i="5"/>
  <c r="AY904" i="5"/>
  <c r="AG904" i="5"/>
  <c r="AZ904" i="5"/>
  <c r="AH904" i="5"/>
  <c r="BA904" i="5"/>
  <c r="AI904" i="5"/>
  <c r="BB904" i="5"/>
  <c r="AJ904" i="5"/>
  <c r="BC904" i="5"/>
  <c r="AK904" i="5"/>
  <c r="BD904" i="5"/>
  <c r="AL904" i="5"/>
  <c r="BE904" i="5"/>
  <c r="BF904" i="5"/>
  <c r="BG904" i="5"/>
  <c r="CI904" i="5"/>
  <c r="BN904" i="5"/>
  <c r="BO904" i="5"/>
  <c r="BP904" i="5"/>
  <c r="BQ904" i="5"/>
  <c r="BR904" i="5"/>
  <c r="BS904" i="5"/>
  <c r="BT904" i="5"/>
  <c r="BU904" i="5"/>
  <c r="BV904" i="5"/>
  <c r="BW904" i="5"/>
  <c r="BX904" i="5"/>
  <c r="BY904" i="5"/>
  <c r="BZ904" i="5"/>
  <c r="CA904" i="5"/>
  <c r="CF904" i="5"/>
  <c r="CJ904" i="5"/>
  <c r="CL904" i="5"/>
  <c r="Y905" i="5"/>
  <c r="AR905" i="5"/>
  <c r="Z905" i="5"/>
  <c r="AS905" i="5"/>
  <c r="AA905" i="5"/>
  <c r="AT905" i="5"/>
  <c r="AB905" i="5"/>
  <c r="AU905" i="5"/>
  <c r="AC905" i="5"/>
  <c r="AV905" i="5"/>
  <c r="AD905" i="5"/>
  <c r="AW905" i="5"/>
  <c r="AE905" i="5"/>
  <c r="AX905" i="5"/>
  <c r="AF905" i="5"/>
  <c r="AY905" i="5"/>
  <c r="AG905" i="5"/>
  <c r="AZ905" i="5"/>
  <c r="AH905" i="5"/>
  <c r="BA905" i="5"/>
  <c r="AI905" i="5"/>
  <c r="BB905" i="5"/>
  <c r="AJ905" i="5"/>
  <c r="BC905" i="5"/>
  <c r="AK905" i="5"/>
  <c r="BD905" i="5"/>
  <c r="AL905" i="5"/>
  <c r="BE905" i="5"/>
  <c r="BF905" i="5"/>
  <c r="BG905" i="5"/>
  <c r="CI905" i="5"/>
  <c r="BN905" i="5"/>
  <c r="BO905" i="5"/>
  <c r="BP905" i="5"/>
  <c r="BQ905" i="5"/>
  <c r="BR905" i="5"/>
  <c r="BS905" i="5"/>
  <c r="BT905" i="5"/>
  <c r="BU905" i="5"/>
  <c r="BV905" i="5"/>
  <c r="BW905" i="5"/>
  <c r="BX905" i="5"/>
  <c r="BY905" i="5"/>
  <c r="BZ905" i="5"/>
  <c r="CA905" i="5"/>
  <c r="CF905" i="5"/>
  <c r="CJ905" i="5"/>
  <c r="CL905" i="5"/>
  <c r="Y906" i="5"/>
  <c r="AR906" i="5"/>
  <c r="Z906" i="5"/>
  <c r="AS906" i="5"/>
  <c r="AA906" i="5"/>
  <c r="AT906" i="5"/>
  <c r="AB906" i="5"/>
  <c r="AU906" i="5"/>
  <c r="AC906" i="5"/>
  <c r="AV906" i="5"/>
  <c r="AD906" i="5"/>
  <c r="AW906" i="5"/>
  <c r="AE906" i="5"/>
  <c r="AX906" i="5"/>
  <c r="AF906" i="5"/>
  <c r="AY906" i="5"/>
  <c r="AG906" i="5"/>
  <c r="AZ906" i="5"/>
  <c r="AH906" i="5"/>
  <c r="BA906" i="5"/>
  <c r="AI906" i="5"/>
  <c r="BB906" i="5"/>
  <c r="AJ906" i="5"/>
  <c r="BC906" i="5"/>
  <c r="AK906" i="5"/>
  <c r="BD906" i="5"/>
  <c r="AL906" i="5"/>
  <c r="BE906" i="5"/>
  <c r="BF906" i="5"/>
  <c r="BG906" i="5"/>
  <c r="CI906" i="5"/>
  <c r="BN906" i="5"/>
  <c r="BO906" i="5"/>
  <c r="BP906" i="5"/>
  <c r="BQ906" i="5"/>
  <c r="BR906" i="5"/>
  <c r="BS906" i="5"/>
  <c r="BT906" i="5"/>
  <c r="BU906" i="5"/>
  <c r="BV906" i="5"/>
  <c r="BW906" i="5"/>
  <c r="BX906" i="5"/>
  <c r="BY906" i="5"/>
  <c r="BZ906" i="5"/>
  <c r="CA906" i="5"/>
  <c r="CF906" i="5"/>
  <c r="CJ906" i="5"/>
  <c r="CL906" i="5"/>
  <c r="Y907" i="5"/>
  <c r="AR907" i="5"/>
  <c r="Z907" i="5"/>
  <c r="AS907" i="5"/>
  <c r="AA907" i="5"/>
  <c r="AT907" i="5"/>
  <c r="AB907" i="5"/>
  <c r="AU907" i="5"/>
  <c r="AC907" i="5"/>
  <c r="AV907" i="5"/>
  <c r="AD907" i="5"/>
  <c r="AW907" i="5"/>
  <c r="AE907" i="5"/>
  <c r="AX907" i="5"/>
  <c r="AF907" i="5"/>
  <c r="AY907" i="5"/>
  <c r="AG907" i="5"/>
  <c r="AZ907" i="5"/>
  <c r="AH907" i="5"/>
  <c r="BA907" i="5"/>
  <c r="AI907" i="5"/>
  <c r="BB907" i="5"/>
  <c r="AJ907" i="5"/>
  <c r="BC907" i="5"/>
  <c r="AK907" i="5"/>
  <c r="BD907" i="5"/>
  <c r="AL907" i="5"/>
  <c r="BE907" i="5"/>
  <c r="BF907" i="5"/>
  <c r="BG907" i="5"/>
  <c r="CI907" i="5"/>
  <c r="BN907" i="5"/>
  <c r="BO907" i="5"/>
  <c r="BP907" i="5"/>
  <c r="BQ907" i="5"/>
  <c r="BR907" i="5"/>
  <c r="BS907" i="5"/>
  <c r="BT907" i="5"/>
  <c r="BU907" i="5"/>
  <c r="BV907" i="5"/>
  <c r="BW907" i="5"/>
  <c r="BX907" i="5"/>
  <c r="BY907" i="5"/>
  <c r="BZ907" i="5"/>
  <c r="CA907" i="5"/>
  <c r="CF907" i="5"/>
  <c r="CJ907" i="5"/>
  <c r="CL907" i="5"/>
  <c r="Y908" i="5"/>
  <c r="AR908" i="5"/>
  <c r="Z908" i="5"/>
  <c r="AS908" i="5"/>
  <c r="AA908" i="5"/>
  <c r="AT908" i="5"/>
  <c r="AB908" i="5"/>
  <c r="AU908" i="5"/>
  <c r="AC908" i="5"/>
  <c r="AV908" i="5"/>
  <c r="AD908" i="5"/>
  <c r="AW908" i="5"/>
  <c r="AE908" i="5"/>
  <c r="AX908" i="5"/>
  <c r="AF908" i="5"/>
  <c r="AY908" i="5"/>
  <c r="AG908" i="5"/>
  <c r="AZ908" i="5"/>
  <c r="AH908" i="5"/>
  <c r="BA908" i="5"/>
  <c r="AI908" i="5"/>
  <c r="BB908" i="5"/>
  <c r="AJ908" i="5"/>
  <c r="BC908" i="5"/>
  <c r="AK908" i="5"/>
  <c r="BD908" i="5"/>
  <c r="AL908" i="5"/>
  <c r="BE908" i="5"/>
  <c r="BF908" i="5"/>
  <c r="BG908" i="5"/>
  <c r="CI908" i="5"/>
  <c r="BN908" i="5"/>
  <c r="BO908" i="5"/>
  <c r="BP908" i="5"/>
  <c r="BQ908" i="5"/>
  <c r="BR908" i="5"/>
  <c r="BS908" i="5"/>
  <c r="BT908" i="5"/>
  <c r="BU908" i="5"/>
  <c r="BV908" i="5"/>
  <c r="BW908" i="5"/>
  <c r="BX908" i="5"/>
  <c r="BY908" i="5"/>
  <c r="BZ908" i="5"/>
  <c r="CA908" i="5"/>
  <c r="CF908" i="5"/>
  <c r="CJ908" i="5"/>
  <c r="CL908" i="5"/>
  <c r="Y909" i="5"/>
  <c r="AR909" i="5"/>
  <c r="Z909" i="5"/>
  <c r="AS909" i="5"/>
  <c r="AA909" i="5"/>
  <c r="AT909" i="5"/>
  <c r="AB909" i="5"/>
  <c r="AU909" i="5"/>
  <c r="AC909" i="5"/>
  <c r="AV909" i="5"/>
  <c r="AD909" i="5"/>
  <c r="AW909" i="5"/>
  <c r="AE909" i="5"/>
  <c r="AX909" i="5"/>
  <c r="AF909" i="5"/>
  <c r="AY909" i="5"/>
  <c r="AG909" i="5"/>
  <c r="AZ909" i="5"/>
  <c r="AH909" i="5"/>
  <c r="BA909" i="5"/>
  <c r="AI909" i="5"/>
  <c r="BB909" i="5"/>
  <c r="AJ909" i="5"/>
  <c r="BC909" i="5"/>
  <c r="AK909" i="5"/>
  <c r="BD909" i="5"/>
  <c r="AL909" i="5"/>
  <c r="BE909" i="5"/>
  <c r="BF909" i="5"/>
  <c r="BG909" i="5"/>
  <c r="CI909" i="5"/>
  <c r="BN909" i="5"/>
  <c r="BO909" i="5"/>
  <c r="BP909" i="5"/>
  <c r="BQ909" i="5"/>
  <c r="BR909" i="5"/>
  <c r="BS909" i="5"/>
  <c r="BT909" i="5"/>
  <c r="BU909" i="5"/>
  <c r="BV909" i="5"/>
  <c r="BW909" i="5"/>
  <c r="BX909" i="5"/>
  <c r="BY909" i="5"/>
  <c r="BZ909" i="5"/>
  <c r="CA909" i="5"/>
  <c r="CF909" i="5"/>
  <c r="CJ909" i="5"/>
  <c r="CL909" i="5"/>
  <c r="Y910" i="5"/>
  <c r="AR910" i="5"/>
  <c r="Z910" i="5"/>
  <c r="AS910" i="5"/>
  <c r="AA910" i="5"/>
  <c r="AT910" i="5"/>
  <c r="AB910" i="5"/>
  <c r="AU910" i="5"/>
  <c r="AC910" i="5"/>
  <c r="AV910" i="5"/>
  <c r="AD910" i="5"/>
  <c r="AW910" i="5"/>
  <c r="AE910" i="5"/>
  <c r="AX910" i="5"/>
  <c r="AF910" i="5"/>
  <c r="AY910" i="5"/>
  <c r="AG910" i="5"/>
  <c r="AZ910" i="5"/>
  <c r="AH910" i="5"/>
  <c r="BA910" i="5"/>
  <c r="AI910" i="5"/>
  <c r="BB910" i="5"/>
  <c r="AJ910" i="5"/>
  <c r="BC910" i="5"/>
  <c r="AK910" i="5"/>
  <c r="BD910" i="5"/>
  <c r="AL910" i="5"/>
  <c r="BE910" i="5"/>
  <c r="BF910" i="5"/>
  <c r="BG910" i="5"/>
  <c r="CI910" i="5"/>
  <c r="BN910" i="5"/>
  <c r="BO910" i="5"/>
  <c r="BP910" i="5"/>
  <c r="BQ910" i="5"/>
  <c r="BR910" i="5"/>
  <c r="BS910" i="5"/>
  <c r="BT910" i="5"/>
  <c r="BU910" i="5"/>
  <c r="BV910" i="5"/>
  <c r="BW910" i="5"/>
  <c r="BX910" i="5"/>
  <c r="BY910" i="5"/>
  <c r="BZ910" i="5"/>
  <c r="CA910" i="5"/>
  <c r="CF910" i="5"/>
  <c r="CJ910" i="5"/>
  <c r="CL910" i="5"/>
  <c r="Y911" i="5"/>
  <c r="AR911" i="5"/>
  <c r="Z911" i="5"/>
  <c r="AS911" i="5"/>
  <c r="AA911" i="5"/>
  <c r="AT911" i="5"/>
  <c r="AB911" i="5"/>
  <c r="AU911" i="5"/>
  <c r="AC911" i="5"/>
  <c r="AV911" i="5"/>
  <c r="AD911" i="5"/>
  <c r="AW911" i="5"/>
  <c r="AE911" i="5"/>
  <c r="AX911" i="5"/>
  <c r="AF911" i="5"/>
  <c r="AY911" i="5"/>
  <c r="AG911" i="5"/>
  <c r="AZ911" i="5"/>
  <c r="AH911" i="5"/>
  <c r="BA911" i="5"/>
  <c r="AI911" i="5"/>
  <c r="BB911" i="5"/>
  <c r="AJ911" i="5"/>
  <c r="BC911" i="5"/>
  <c r="AK911" i="5"/>
  <c r="BD911" i="5"/>
  <c r="AL911" i="5"/>
  <c r="BE911" i="5"/>
  <c r="BF911" i="5"/>
  <c r="BG911" i="5"/>
  <c r="CI911" i="5"/>
  <c r="BN911" i="5"/>
  <c r="BO911" i="5"/>
  <c r="BP911" i="5"/>
  <c r="BQ911" i="5"/>
  <c r="BR911" i="5"/>
  <c r="BS911" i="5"/>
  <c r="BT911" i="5"/>
  <c r="BU911" i="5"/>
  <c r="BV911" i="5"/>
  <c r="BW911" i="5"/>
  <c r="BX911" i="5"/>
  <c r="BY911" i="5"/>
  <c r="BZ911" i="5"/>
  <c r="CA911" i="5"/>
  <c r="CF911" i="5"/>
  <c r="CJ911" i="5"/>
  <c r="CL911" i="5"/>
  <c r="Y912" i="5"/>
  <c r="AR912" i="5"/>
  <c r="Z912" i="5"/>
  <c r="AS912" i="5"/>
  <c r="AA912" i="5"/>
  <c r="AT912" i="5"/>
  <c r="AB912" i="5"/>
  <c r="AU912" i="5"/>
  <c r="AC912" i="5"/>
  <c r="AV912" i="5"/>
  <c r="AD912" i="5"/>
  <c r="AW912" i="5"/>
  <c r="AE912" i="5"/>
  <c r="AX912" i="5"/>
  <c r="AF912" i="5"/>
  <c r="AY912" i="5"/>
  <c r="AG912" i="5"/>
  <c r="AZ912" i="5"/>
  <c r="AH912" i="5"/>
  <c r="BA912" i="5"/>
  <c r="AI912" i="5"/>
  <c r="BB912" i="5"/>
  <c r="AJ912" i="5"/>
  <c r="BC912" i="5"/>
  <c r="AK912" i="5"/>
  <c r="BD912" i="5"/>
  <c r="AL912" i="5"/>
  <c r="BE912" i="5"/>
  <c r="BF912" i="5"/>
  <c r="BG912" i="5"/>
  <c r="CI912" i="5"/>
  <c r="BN912" i="5"/>
  <c r="BO912" i="5"/>
  <c r="BP912" i="5"/>
  <c r="BQ912" i="5"/>
  <c r="BR912" i="5"/>
  <c r="BS912" i="5"/>
  <c r="BT912" i="5"/>
  <c r="BU912" i="5"/>
  <c r="BV912" i="5"/>
  <c r="BW912" i="5"/>
  <c r="BX912" i="5"/>
  <c r="BY912" i="5"/>
  <c r="BZ912" i="5"/>
  <c r="CA912" i="5"/>
  <c r="CF912" i="5"/>
  <c r="CJ912" i="5"/>
  <c r="CL912" i="5"/>
  <c r="Y913" i="5"/>
  <c r="AR913" i="5"/>
  <c r="Z913" i="5"/>
  <c r="AS913" i="5"/>
  <c r="AA913" i="5"/>
  <c r="AT913" i="5"/>
  <c r="AB913" i="5"/>
  <c r="AU913" i="5"/>
  <c r="AC913" i="5"/>
  <c r="AV913" i="5"/>
  <c r="AD913" i="5"/>
  <c r="AW913" i="5"/>
  <c r="AE913" i="5"/>
  <c r="AX913" i="5"/>
  <c r="AF913" i="5"/>
  <c r="AY913" i="5"/>
  <c r="AG913" i="5"/>
  <c r="AZ913" i="5"/>
  <c r="AH913" i="5"/>
  <c r="BA913" i="5"/>
  <c r="AI913" i="5"/>
  <c r="BB913" i="5"/>
  <c r="AJ913" i="5"/>
  <c r="BC913" i="5"/>
  <c r="AK913" i="5"/>
  <c r="BD913" i="5"/>
  <c r="AL913" i="5"/>
  <c r="BE913" i="5"/>
  <c r="BF913" i="5"/>
  <c r="BG913" i="5"/>
  <c r="CI913" i="5"/>
  <c r="BN913" i="5"/>
  <c r="BO913" i="5"/>
  <c r="BP913" i="5"/>
  <c r="BQ913" i="5"/>
  <c r="BR913" i="5"/>
  <c r="BS913" i="5"/>
  <c r="BT913" i="5"/>
  <c r="BU913" i="5"/>
  <c r="BV913" i="5"/>
  <c r="BW913" i="5"/>
  <c r="BX913" i="5"/>
  <c r="BY913" i="5"/>
  <c r="BZ913" i="5"/>
  <c r="CA913" i="5"/>
  <c r="CF913" i="5"/>
  <c r="CJ913" i="5"/>
  <c r="CL913" i="5"/>
  <c r="Y914" i="5"/>
  <c r="AR914" i="5"/>
  <c r="Z914" i="5"/>
  <c r="AS914" i="5"/>
  <c r="AA914" i="5"/>
  <c r="AT914" i="5"/>
  <c r="AB914" i="5"/>
  <c r="AU914" i="5"/>
  <c r="AC914" i="5"/>
  <c r="AV914" i="5"/>
  <c r="AD914" i="5"/>
  <c r="AW914" i="5"/>
  <c r="AE914" i="5"/>
  <c r="AX914" i="5"/>
  <c r="AF914" i="5"/>
  <c r="AY914" i="5"/>
  <c r="AG914" i="5"/>
  <c r="AZ914" i="5"/>
  <c r="AH914" i="5"/>
  <c r="BA914" i="5"/>
  <c r="AI914" i="5"/>
  <c r="BB914" i="5"/>
  <c r="AJ914" i="5"/>
  <c r="BC914" i="5"/>
  <c r="AK914" i="5"/>
  <c r="BD914" i="5"/>
  <c r="AL914" i="5"/>
  <c r="BE914" i="5"/>
  <c r="BF914" i="5"/>
  <c r="BG914" i="5"/>
  <c r="CI914" i="5"/>
  <c r="BN914" i="5"/>
  <c r="BO914" i="5"/>
  <c r="BP914" i="5"/>
  <c r="BQ914" i="5"/>
  <c r="BR914" i="5"/>
  <c r="BS914" i="5"/>
  <c r="BT914" i="5"/>
  <c r="BU914" i="5"/>
  <c r="BV914" i="5"/>
  <c r="BW914" i="5"/>
  <c r="BX914" i="5"/>
  <c r="BY914" i="5"/>
  <c r="BZ914" i="5"/>
  <c r="CA914" i="5"/>
  <c r="CF914" i="5"/>
  <c r="CJ914" i="5"/>
  <c r="CL914" i="5"/>
  <c r="Y915" i="5"/>
  <c r="AR915" i="5"/>
  <c r="Z915" i="5"/>
  <c r="AS915" i="5"/>
  <c r="AA915" i="5"/>
  <c r="AT915" i="5"/>
  <c r="AB915" i="5"/>
  <c r="AU915" i="5"/>
  <c r="AC915" i="5"/>
  <c r="AV915" i="5"/>
  <c r="AD915" i="5"/>
  <c r="AW915" i="5"/>
  <c r="AE915" i="5"/>
  <c r="AX915" i="5"/>
  <c r="AF915" i="5"/>
  <c r="AY915" i="5"/>
  <c r="AG915" i="5"/>
  <c r="AZ915" i="5"/>
  <c r="AH915" i="5"/>
  <c r="BA915" i="5"/>
  <c r="AI915" i="5"/>
  <c r="BB915" i="5"/>
  <c r="AJ915" i="5"/>
  <c r="BC915" i="5"/>
  <c r="AK915" i="5"/>
  <c r="BD915" i="5"/>
  <c r="AL915" i="5"/>
  <c r="BE915" i="5"/>
  <c r="BF915" i="5"/>
  <c r="BG915" i="5"/>
  <c r="CI915" i="5"/>
  <c r="BN915" i="5"/>
  <c r="BO915" i="5"/>
  <c r="BP915" i="5"/>
  <c r="BQ915" i="5"/>
  <c r="BR915" i="5"/>
  <c r="BS915" i="5"/>
  <c r="BT915" i="5"/>
  <c r="BU915" i="5"/>
  <c r="BV915" i="5"/>
  <c r="BW915" i="5"/>
  <c r="BX915" i="5"/>
  <c r="BY915" i="5"/>
  <c r="BZ915" i="5"/>
  <c r="CA915" i="5"/>
  <c r="CF915" i="5"/>
  <c r="CJ915" i="5"/>
  <c r="CL915" i="5"/>
  <c r="Y916" i="5"/>
  <c r="AR916" i="5"/>
  <c r="Z916" i="5"/>
  <c r="AS916" i="5"/>
  <c r="AA916" i="5"/>
  <c r="AT916" i="5"/>
  <c r="AB916" i="5"/>
  <c r="AU916" i="5"/>
  <c r="AC916" i="5"/>
  <c r="AV916" i="5"/>
  <c r="AD916" i="5"/>
  <c r="AW916" i="5"/>
  <c r="AE916" i="5"/>
  <c r="AX916" i="5"/>
  <c r="AF916" i="5"/>
  <c r="AY916" i="5"/>
  <c r="AG916" i="5"/>
  <c r="AZ916" i="5"/>
  <c r="AH916" i="5"/>
  <c r="BA916" i="5"/>
  <c r="AI916" i="5"/>
  <c r="BB916" i="5"/>
  <c r="AJ916" i="5"/>
  <c r="BC916" i="5"/>
  <c r="AK916" i="5"/>
  <c r="BD916" i="5"/>
  <c r="AL916" i="5"/>
  <c r="BE916" i="5"/>
  <c r="BF916" i="5"/>
  <c r="BG916" i="5"/>
  <c r="CI916" i="5"/>
  <c r="BN916" i="5"/>
  <c r="BO916" i="5"/>
  <c r="BP916" i="5"/>
  <c r="BQ916" i="5"/>
  <c r="BR916" i="5"/>
  <c r="BS916" i="5"/>
  <c r="BT916" i="5"/>
  <c r="BU916" i="5"/>
  <c r="BV916" i="5"/>
  <c r="BW916" i="5"/>
  <c r="BX916" i="5"/>
  <c r="BY916" i="5"/>
  <c r="BZ916" i="5"/>
  <c r="CA916" i="5"/>
  <c r="CF916" i="5"/>
  <c r="CJ916" i="5"/>
  <c r="CL916" i="5"/>
  <c r="Y917" i="5"/>
  <c r="AR917" i="5"/>
  <c r="Z917" i="5"/>
  <c r="AS917" i="5"/>
  <c r="AA917" i="5"/>
  <c r="AT917" i="5"/>
  <c r="AB917" i="5"/>
  <c r="AU917" i="5"/>
  <c r="AC917" i="5"/>
  <c r="AV917" i="5"/>
  <c r="AD917" i="5"/>
  <c r="AW917" i="5"/>
  <c r="AE917" i="5"/>
  <c r="AX917" i="5"/>
  <c r="AF917" i="5"/>
  <c r="AY917" i="5"/>
  <c r="AG917" i="5"/>
  <c r="AZ917" i="5"/>
  <c r="AH917" i="5"/>
  <c r="BA917" i="5"/>
  <c r="AI917" i="5"/>
  <c r="BB917" i="5"/>
  <c r="AJ917" i="5"/>
  <c r="BC917" i="5"/>
  <c r="AK917" i="5"/>
  <c r="BD917" i="5"/>
  <c r="AL917" i="5"/>
  <c r="BE917" i="5"/>
  <c r="BF917" i="5"/>
  <c r="BG917" i="5"/>
  <c r="CI917" i="5"/>
  <c r="BN917" i="5"/>
  <c r="BO917" i="5"/>
  <c r="BP917" i="5"/>
  <c r="BQ917" i="5"/>
  <c r="BR917" i="5"/>
  <c r="BS917" i="5"/>
  <c r="BT917" i="5"/>
  <c r="BU917" i="5"/>
  <c r="BV917" i="5"/>
  <c r="BW917" i="5"/>
  <c r="BX917" i="5"/>
  <c r="BY917" i="5"/>
  <c r="BZ917" i="5"/>
  <c r="CA917" i="5"/>
  <c r="CF917" i="5"/>
  <c r="CJ917" i="5"/>
  <c r="CL917" i="5"/>
  <c r="Y918" i="5"/>
  <c r="AR918" i="5"/>
  <c r="Z918" i="5"/>
  <c r="AS918" i="5"/>
  <c r="AA918" i="5"/>
  <c r="AT918" i="5"/>
  <c r="AB918" i="5"/>
  <c r="AU918" i="5"/>
  <c r="AC918" i="5"/>
  <c r="AV918" i="5"/>
  <c r="AD918" i="5"/>
  <c r="AW918" i="5"/>
  <c r="AE918" i="5"/>
  <c r="AX918" i="5"/>
  <c r="AF918" i="5"/>
  <c r="AY918" i="5"/>
  <c r="AG918" i="5"/>
  <c r="AZ918" i="5"/>
  <c r="AH918" i="5"/>
  <c r="BA918" i="5"/>
  <c r="AI918" i="5"/>
  <c r="BB918" i="5"/>
  <c r="AJ918" i="5"/>
  <c r="BC918" i="5"/>
  <c r="AK918" i="5"/>
  <c r="BD918" i="5"/>
  <c r="AL918" i="5"/>
  <c r="BE918" i="5"/>
  <c r="BF918" i="5"/>
  <c r="BG918" i="5"/>
  <c r="CI918" i="5"/>
  <c r="BN918" i="5"/>
  <c r="BO918" i="5"/>
  <c r="BP918" i="5"/>
  <c r="BQ918" i="5"/>
  <c r="BR918" i="5"/>
  <c r="BS918" i="5"/>
  <c r="BT918" i="5"/>
  <c r="BU918" i="5"/>
  <c r="BV918" i="5"/>
  <c r="BW918" i="5"/>
  <c r="BX918" i="5"/>
  <c r="BY918" i="5"/>
  <c r="BZ918" i="5"/>
  <c r="CA918" i="5"/>
  <c r="CF918" i="5"/>
  <c r="CJ918" i="5"/>
  <c r="CL918" i="5"/>
  <c r="Y919" i="5"/>
  <c r="AR919" i="5"/>
  <c r="Z919" i="5"/>
  <c r="AS919" i="5"/>
  <c r="AA919" i="5"/>
  <c r="AT919" i="5"/>
  <c r="AB919" i="5"/>
  <c r="AU919" i="5"/>
  <c r="AC919" i="5"/>
  <c r="AV919" i="5"/>
  <c r="AD919" i="5"/>
  <c r="AW919" i="5"/>
  <c r="AE919" i="5"/>
  <c r="AX919" i="5"/>
  <c r="AF919" i="5"/>
  <c r="AY919" i="5"/>
  <c r="AG919" i="5"/>
  <c r="AZ919" i="5"/>
  <c r="AH919" i="5"/>
  <c r="BA919" i="5"/>
  <c r="AI919" i="5"/>
  <c r="BB919" i="5"/>
  <c r="AJ919" i="5"/>
  <c r="BC919" i="5"/>
  <c r="AK919" i="5"/>
  <c r="BD919" i="5"/>
  <c r="AL919" i="5"/>
  <c r="BE919" i="5"/>
  <c r="BF919" i="5"/>
  <c r="BG919" i="5"/>
  <c r="CI919" i="5"/>
  <c r="BN919" i="5"/>
  <c r="BO919" i="5"/>
  <c r="BP919" i="5"/>
  <c r="BQ919" i="5"/>
  <c r="BR919" i="5"/>
  <c r="BS919" i="5"/>
  <c r="BT919" i="5"/>
  <c r="BU919" i="5"/>
  <c r="BV919" i="5"/>
  <c r="BW919" i="5"/>
  <c r="BX919" i="5"/>
  <c r="BY919" i="5"/>
  <c r="BZ919" i="5"/>
  <c r="CA919" i="5"/>
  <c r="CF919" i="5"/>
  <c r="CJ919" i="5"/>
  <c r="CL919" i="5"/>
  <c r="Y920" i="5"/>
  <c r="AR920" i="5"/>
  <c r="Z920" i="5"/>
  <c r="AS920" i="5"/>
  <c r="AA920" i="5"/>
  <c r="AT920" i="5"/>
  <c r="AB920" i="5"/>
  <c r="AU920" i="5"/>
  <c r="AC920" i="5"/>
  <c r="AV920" i="5"/>
  <c r="AD920" i="5"/>
  <c r="AW920" i="5"/>
  <c r="AE920" i="5"/>
  <c r="AX920" i="5"/>
  <c r="AF920" i="5"/>
  <c r="AY920" i="5"/>
  <c r="AG920" i="5"/>
  <c r="AZ920" i="5"/>
  <c r="AH920" i="5"/>
  <c r="BA920" i="5"/>
  <c r="AI920" i="5"/>
  <c r="BB920" i="5"/>
  <c r="AJ920" i="5"/>
  <c r="BC920" i="5"/>
  <c r="AK920" i="5"/>
  <c r="BD920" i="5"/>
  <c r="AL920" i="5"/>
  <c r="BE920" i="5"/>
  <c r="BF920" i="5"/>
  <c r="BG920" i="5"/>
  <c r="CI920" i="5"/>
  <c r="BN920" i="5"/>
  <c r="BO920" i="5"/>
  <c r="BP920" i="5"/>
  <c r="BQ920" i="5"/>
  <c r="BR920" i="5"/>
  <c r="BS920" i="5"/>
  <c r="BT920" i="5"/>
  <c r="BU920" i="5"/>
  <c r="BV920" i="5"/>
  <c r="BW920" i="5"/>
  <c r="BX920" i="5"/>
  <c r="BY920" i="5"/>
  <c r="BZ920" i="5"/>
  <c r="CA920" i="5"/>
  <c r="CF920" i="5"/>
  <c r="CJ920" i="5"/>
  <c r="CL920" i="5"/>
  <c r="Y921" i="5"/>
  <c r="AR921" i="5"/>
  <c r="Z921" i="5"/>
  <c r="AS921" i="5"/>
  <c r="AA921" i="5"/>
  <c r="AT921" i="5"/>
  <c r="AB921" i="5"/>
  <c r="AU921" i="5"/>
  <c r="AC921" i="5"/>
  <c r="AV921" i="5"/>
  <c r="AD921" i="5"/>
  <c r="AW921" i="5"/>
  <c r="AE921" i="5"/>
  <c r="AX921" i="5"/>
  <c r="AF921" i="5"/>
  <c r="AY921" i="5"/>
  <c r="AG921" i="5"/>
  <c r="AZ921" i="5"/>
  <c r="AH921" i="5"/>
  <c r="BA921" i="5"/>
  <c r="AI921" i="5"/>
  <c r="BB921" i="5"/>
  <c r="AJ921" i="5"/>
  <c r="BC921" i="5"/>
  <c r="AK921" i="5"/>
  <c r="BD921" i="5"/>
  <c r="AL921" i="5"/>
  <c r="BE921" i="5"/>
  <c r="BF921" i="5"/>
  <c r="BG921" i="5"/>
  <c r="CI921" i="5"/>
  <c r="BN921" i="5"/>
  <c r="BO921" i="5"/>
  <c r="BP921" i="5"/>
  <c r="BQ921" i="5"/>
  <c r="BR921" i="5"/>
  <c r="BS921" i="5"/>
  <c r="BT921" i="5"/>
  <c r="BU921" i="5"/>
  <c r="BV921" i="5"/>
  <c r="BW921" i="5"/>
  <c r="BX921" i="5"/>
  <c r="BY921" i="5"/>
  <c r="BZ921" i="5"/>
  <c r="CA921" i="5"/>
  <c r="CF921" i="5"/>
  <c r="CJ921" i="5"/>
  <c r="CL921" i="5"/>
  <c r="Y922" i="5"/>
  <c r="AR922" i="5"/>
  <c r="Z922" i="5"/>
  <c r="AS922" i="5"/>
  <c r="AA922" i="5"/>
  <c r="AT922" i="5"/>
  <c r="AB922" i="5"/>
  <c r="AU922" i="5"/>
  <c r="AC922" i="5"/>
  <c r="AV922" i="5"/>
  <c r="AD922" i="5"/>
  <c r="AW922" i="5"/>
  <c r="AE922" i="5"/>
  <c r="AX922" i="5"/>
  <c r="AF922" i="5"/>
  <c r="AY922" i="5"/>
  <c r="AG922" i="5"/>
  <c r="AZ922" i="5"/>
  <c r="AH922" i="5"/>
  <c r="BA922" i="5"/>
  <c r="AI922" i="5"/>
  <c r="BB922" i="5"/>
  <c r="AJ922" i="5"/>
  <c r="BC922" i="5"/>
  <c r="AK922" i="5"/>
  <c r="BD922" i="5"/>
  <c r="AL922" i="5"/>
  <c r="BE922" i="5"/>
  <c r="BF922" i="5"/>
  <c r="BG922" i="5"/>
  <c r="CI922" i="5"/>
  <c r="BN922" i="5"/>
  <c r="BO922" i="5"/>
  <c r="BP922" i="5"/>
  <c r="BQ922" i="5"/>
  <c r="BR922" i="5"/>
  <c r="BS922" i="5"/>
  <c r="BT922" i="5"/>
  <c r="BU922" i="5"/>
  <c r="BV922" i="5"/>
  <c r="BW922" i="5"/>
  <c r="BX922" i="5"/>
  <c r="BY922" i="5"/>
  <c r="BZ922" i="5"/>
  <c r="CA922" i="5"/>
  <c r="CF922" i="5"/>
  <c r="CJ922" i="5"/>
  <c r="CL922" i="5"/>
  <c r="Y923" i="5"/>
  <c r="AR923" i="5"/>
  <c r="Z923" i="5"/>
  <c r="AS923" i="5"/>
  <c r="AA923" i="5"/>
  <c r="AT923" i="5"/>
  <c r="AB923" i="5"/>
  <c r="AU923" i="5"/>
  <c r="AC923" i="5"/>
  <c r="AV923" i="5"/>
  <c r="AD923" i="5"/>
  <c r="AW923" i="5"/>
  <c r="AE923" i="5"/>
  <c r="AX923" i="5"/>
  <c r="AF923" i="5"/>
  <c r="AY923" i="5"/>
  <c r="AG923" i="5"/>
  <c r="AZ923" i="5"/>
  <c r="AH923" i="5"/>
  <c r="BA923" i="5"/>
  <c r="AI923" i="5"/>
  <c r="BB923" i="5"/>
  <c r="AJ923" i="5"/>
  <c r="BC923" i="5"/>
  <c r="AK923" i="5"/>
  <c r="BD923" i="5"/>
  <c r="AL923" i="5"/>
  <c r="BE923" i="5"/>
  <c r="BF923" i="5"/>
  <c r="BG923" i="5"/>
  <c r="CI923" i="5"/>
  <c r="BN923" i="5"/>
  <c r="BO923" i="5"/>
  <c r="BP923" i="5"/>
  <c r="BQ923" i="5"/>
  <c r="BR923" i="5"/>
  <c r="BS923" i="5"/>
  <c r="BT923" i="5"/>
  <c r="BU923" i="5"/>
  <c r="BV923" i="5"/>
  <c r="BW923" i="5"/>
  <c r="BX923" i="5"/>
  <c r="BY923" i="5"/>
  <c r="BZ923" i="5"/>
  <c r="CA923" i="5"/>
  <c r="CF923" i="5"/>
  <c r="CJ923" i="5"/>
  <c r="CL923" i="5"/>
  <c r="Y924" i="5"/>
  <c r="AR924" i="5"/>
  <c r="Z924" i="5"/>
  <c r="AS924" i="5"/>
  <c r="AA924" i="5"/>
  <c r="AT924" i="5"/>
  <c r="AB924" i="5"/>
  <c r="AU924" i="5"/>
  <c r="AC924" i="5"/>
  <c r="AV924" i="5"/>
  <c r="AD924" i="5"/>
  <c r="AW924" i="5"/>
  <c r="AE924" i="5"/>
  <c r="AX924" i="5"/>
  <c r="AF924" i="5"/>
  <c r="AY924" i="5"/>
  <c r="AG924" i="5"/>
  <c r="AZ924" i="5"/>
  <c r="AH924" i="5"/>
  <c r="BA924" i="5"/>
  <c r="AI924" i="5"/>
  <c r="BB924" i="5"/>
  <c r="AJ924" i="5"/>
  <c r="BC924" i="5"/>
  <c r="AK924" i="5"/>
  <c r="BD924" i="5"/>
  <c r="AL924" i="5"/>
  <c r="BE924" i="5"/>
  <c r="BF924" i="5"/>
  <c r="BG924" i="5"/>
  <c r="CI924" i="5"/>
  <c r="BN924" i="5"/>
  <c r="BO924" i="5"/>
  <c r="BP924" i="5"/>
  <c r="BQ924" i="5"/>
  <c r="BR924" i="5"/>
  <c r="BS924" i="5"/>
  <c r="BT924" i="5"/>
  <c r="BU924" i="5"/>
  <c r="BV924" i="5"/>
  <c r="BW924" i="5"/>
  <c r="BX924" i="5"/>
  <c r="BY924" i="5"/>
  <c r="BZ924" i="5"/>
  <c r="CA924" i="5"/>
  <c r="CF924" i="5"/>
  <c r="CJ924" i="5"/>
  <c r="CL924" i="5"/>
  <c r="Y925" i="5"/>
  <c r="AR925" i="5"/>
  <c r="Z925" i="5"/>
  <c r="AS925" i="5"/>
  <c r="AA925" i="5"/>
  <c r="AT925" i="5"/>
  <c r="AB925" i="5"/>
  <c r="AU925" i="5"/>
  <c r="AC925" i="5"/>
  <c r="AV925" i="5"/>
  <c r="AD925" i="5"/>
  <c r="AW925" i="5"/>
  <c r="AE925" i="5"/>
  <c r="AX925" i="5"/>
  <c r="AF925" i="5"/>
  <c r="AY925" i="5"/>
  <c r="AG925" i="5"/>
  <c r="AZ925" i="5"/>
  <c r="AH925" i="5"/>
  <c r="BA925" i="5"/>
  <c r="AI925" i="5"/>
  <c r="BB925" i="5"/>
  <c r="AJ925" i="5"/>
  <c r="BC925" i="5"/>
  <c r="AK925" i="5"/>
  <c r="BD925" i="5"/>
  <c r="AL925" i="5"/>
  <c r="BE925" i="5"/>
  <c r="BF925" i="5"/>
  <c r="BG925" i="5"/>
  <c r="CI925" i="5"/>
  <c r="BN925" i="5"/>
  <c r="BO925" i="5"/>
  <c r="BP925" i="5"/>
  <c r="BQ925" i="5"/>
  <c r="BR925" i="5"/>
  <c r="BS925" i="5"/>
  <c r="BT925" i="5"/>
  <c r="BU925" i="5"/>
  <c r="BV925" i="5"/>
  <c r="BW925" i="5"/>
  <c r="BX925" i="5"/>
  <c r="BY925" i="5"/>
  <c r="BZ925" i="5"/>
  <c r="CA925" i="5"/>
  <c r="CF925" i="5"/>
  <c r="CJ925" i="5"/>
  <c r="CL925" i="5"/>
  <c r="Y926" i="5"/>
  <c r="AR926" i="5"/>
  <c r="Z926" i="5"/>
  <c r="AS926" i="5"/>
  <c r="AA926" i="5"/>
  <c r="AT926" i="5"/>
  <c r="AB926" i="5"/>
  <c r="AU926" i="5"/>
  <c r="AC926" i="5"/>
  <c r="AV926" i="5"/>
  <c r="AD926" i="5"/>
  <c r="AW926" i="5"/>
  <c r="AE926" i="5"/>
  <c r="AX926" i="5"/>
  <c r="AF926" i="5"/>
  <c r="AY926" i="5"/>
  <c r="AG926" i="5"/>
  <c r="AZ926" i="5"/>
  <c r="AH926" i="5"/>
  <c r="BA926" i="5"/>
  <c r="AI926" i="5"/>
  <c r="BB926" i="5"/>
  <c r="AJ926" i="5"/>
  <c r="BC926" i="5"/>
  <c r="AK926" i="5"/>
  <c r="BD926" i="5"/>
  <c r="AL926" i="5"/>
  <c r="BE926" i="5"/>
  <c r="BF926" i="5"/>
  <c r="BG926" i="5"/>
  <c r="CI926" i="5"/>
  <c r="BN926" i="5"/>
  <c r="BO926" i="5"/>
  <c r="BP926" i="5"/>
  <c r="BQ926" i="5"/>
  <c r="BR926" i="5"/>
  <c r="BS926" i="5"/>
  <c r="BT926" i="5"/>
  <c r="BU926" i="5"/>
  <c r="BV926" i="5"/>
  <c r="BW926" i="5"/>
  <c r="BX926" i="5"/>
  <c r="BY926" i="5"/>
  <c r="BZ926" i="5"/>
  <c r="CA926" i="5"/>
  <c r="CF926" i="5"/>
  <c r="CJ926" i="5"/>
  <c r="CL926" i="5"/>
  <c r="Y927" i="5"/>
  <c r="AR927" i="5"/>
  <c r="Z927" i="5"/>
  <c r="AS927" i="5"/>
  <c r="AA927" i="5"/>
  <c r="AT927" i="5"/>
  <c r="AB927" i="5"/>
  <c r="AU927" i="5"/>
  <c r="AC927" i="5"/>
  <c r="AV927" i="5"/>
  <c r="AD927" i="5"/>
  <c r="AW927" i="5"/>
  <c r="AE927" i="5"/>
  <c r="AX927" i="5"/>
  <c r="AF927" i="5"/>
  <c r="AY927" i="5"/>
  <c r="AG927" i="5"/>
  <c r="AZ927" i="5"/>
  <c r="AH927" i="5"/>
  <c r="BA927" i="5"/>
  <c r="AI927" i="5"/>
  <c r="BB927" i="5"/>
  <c r="AJ927" i="5"/>
  <c r="BC927" i="5"/>
  <c r="AK927" i="5"/>
  <c r="BD927" i="5"/>
  <c r="AL927" i="5"/>
  <c r="BE927" i="5"/>
  <c r="BF927" i="5"/>
  <c r="BG927" i="5"/>
  <c r="CI927" i="5"/>
  <c r="BN927" i="5"/>
  <c r="BO927" i="5"/>
  <c r="BP927" i="5"/>
  <c r="BQ927" i="5"/>
  <c r="BR927" i="5"/>
  <c r="BS927" i="5"/>
  <c r="BT927" i="5"/>
  <c r="BU927" i="5"/>
  <c r="BV927" i="5"/>
  <c r="BW927" i="5"/>
  <c r="BX927" i="5"/>
  <c r="BY927" i="5"/>
  <c r="BZ927" i="5"/>
  <c r="CA927" i="5"/>
  <c r="CF927" i="5"/>
  <c r="CJ927" i="5"/>
  <c r="CL927" i="5"/>
  <c r="Y928" i="5"/>
  <c r="AR928" i="5"/>
  <c r="Z928" i="5"/>
  <c r="AS928" i="5"/>
  <c r="AA928" i="5"/>
  <c r="AT928" i="5"/>
  <c r="AB928" i="5"/>
  <c r="AU928" i="5"/>
  <c r="AC928" i="5"/>
  <c r="AV928" i="5"/>
  <c r="AD928" i="5"/>
  <c r="AW928" i="5"/>
  <c r="AE928" i="5"/>
  <c r="AX928" i="5"/>
  <c r="AF928" i="5"/>
  <c r="AY928" i="5"/>
  <c r="AG928" i="5"/>
  <c r="AZ928" i="5"/>
  <c r="AH928" i="5"/>
  <c r="BA928" i="5"/>
  <c r="AI928" i="5"/>
  <c r="BB928" i="5"/>
  <c r="AJ928" i="5"/>
  <c r="BC928" i="5"/>
  <c r="AK928" i="5"/>
  <c r="BD928" i="5"/>
  <c r="AL928" i="5"/>
  <c r="BE928" i="5"/>
  <c r="BF928" i="5"/>
  <c r="BG928" i="5"/>
  <c r="CI928" i="5"/>
  <c r="BN928" i="5"/>
  <c r="BO928" i="5"/>
  <c r="BP928" i="5"/>
  <c r="BQ928" i="5"/>
  <c r="BR928" i="5"/>
  <c r="BS928" i="5"/>
  <c r="BT928" i="5"/>
  <c r="BU928" i="5"/>
  <c r="BV928" i="5"/>
  <c r="BW928" i="5"/>
  <c r="BX928" i="5"/>
  <c r="BY928" i="5"/>
  <c r="BZ928" i="5"/>
  <c r="CA928" i="5"/>
  <c r="CF928" i="5"/>
  <c r="CJ928" i="5"/>
  <c r="CL928" i="5"/>
  <c r="Y929" i="5"/>
  <c r="AR929" i="5"/>
  <c r="Z929" i="5"/>
  <c r="AS929" i="5"/>
  <c r="AA929" i="5"/>
  <c r="AT929" i="5"/>
  <c r="AB929" i="5"/>
  <c r="AU929" i="5"/>
  <c r="AC929" i="5"/>
  <c r="AV929" i="5"/>
  <c r="AD929" i="5"/>
  <c r="AW929" i="5"/>
  <c r="AE929" i="5"/>
  <c r="AX929" i="5"/>
  <c r="AF929" i="5"/>
  <c r="AY929" i="5"/>
  <c r="AG929" i="5"/>
  <c r="AZ929" i="5"/>
  <c r="AH929" i="5"/>
  <c r="BA929" i="5"/>
  <c r="AI929" i="5"/>
  <c r="BB929" i="5"/>
  <c r="AJ929" i="5"/>
  <c r="BC929" i="5"/>
  <c r="AK929" i="5"/>
  <c r="BD929" i="5"/>
  <c r="AL929" i="5"/>
  <c r="BE929" i="5"/>
  <c r="BF929" i="5"/>
  <c r="BG929" i="5"/>
  <c r="CI929" i="5"/>
  <c r="BN929" i="5"/>
  <c r="BO929" i="5"/>
  <c r="BP929" i="5"/>
  <c r="BQ929" i="5"/>
  <c r="BR929" i="5"/>
  <c r="BS929" i="5"/>
  <c r="BT929" i="5"/>
  <c r="BU929" i="5"/>
  <c r="BV929" i="5"/>
  <c r="BW929" i="5"/>
  <c r="BX929" i="5"/>
  <c r="BY929" i="5"/>
  <c r="BZ929" i="5"/>
  <c r="CA929" i="5"/>
  <c r="CF929" i="5"/>
  <c r="CJ929" i="5"/>
  <c r="CL929" i="5"/>
  <c r="Y930" i="5"/>
  <c r="AR930" i="5"/>
  <c r="Z930" i="5"/>
  <c r="AS930" i="5"/>
  <c r="AA930" i="5"/>
  <c r="AT930" i="5"/>
  <c r="AB930" i="5"/>
  <c r="AU930" i="5"/>
  <c r="AC930" i="5"/>
  <c r="AV930" i="5"/>
  <c r="AD930" i="5"/>
  <c r="AW930" i="5"/>
  <c r="AE930" i="5"/>
  <c r="AX930" i="5"/>
  <c r="AF930" i="5"/>
  <c r="AY930" i="5"/>
  <c r="AG930" i="5"/>
  <c r="AZ930" i="5"/>
  <c r="AH930" i="5"/>
  <c r="BA930" i="5"/>
  <c r="AI930" i="5"/>
  <c r="BB930" i="5"/>
  <c r="AJ930" i="5"/>
  <c r="BC930" i="5"/>
  <c r="AK930" i="5"/>
  <c r="BD930" i="5"/>
  <c r="AL930" i="5"/>
  <c r="BE930" i="5"/>
  <c r="BF930" i="5"/>
  <c r="BG930" i="5"/>
  <c r="CI930" i="5"/>
  <c r="BN930" i="5"/>
  <c r="BO930" i="5"/>
  <c r="BP930" i="5"/>
  <c r="BQ930" i="5"/>
  <c r="BR930" i="5"/>
  <c r="BS930" i="5"/>
  <c r="BT930" i="5"/>
  <c r="BU930" i="5"/>
  <c r="BV930" i="5"/>
  <c r="BW930" i="5"/>
  <c r="BX930" i="5"/>
  <c r="BY930" i="5"/>
  <c r="BZ930" i="5"/>
  <c r="CA930" i="5"/>
  <c r="CF930" i="5"/>
  <c r="CJ930" i="5"/>
  <c r="CL930" i="5"/>
  <c r="Y931" i="5"/>
  <c r="AR931" i="5"/>
  <c r="Z931" i="5"/>
  <c r="AS931" i="5"/>
  <c r="AA931" i="5"/>
  <c r="AT931" i="5"/>
  <c r="AB931" i="5"/>
  <c r="AU931" i="5"/>
  <c r="AC931" i="5"/>
  <c r="AV931" i="5"/>
  <c r="AD931" i="5"/>
  <c r="AW931" i="5"/>
  <c r="AE931" i="5"/>
  <c r="AX931" i="5"/>
  <c r="AF931" i="5"/>
  <c r="AY931" i="5"/>
  <c r="AG931" i="5"/>
  <c r="AZ931" i="5"/>
  <c r="AH931" i="5"/>
  <c r="BA931" i="5"/>
  <c r="AI931" i="5"/>
  <c r="BB931" i="5"/>
  <c r="AJ931" i="5"/>
  <c r="BC931" i="5"/>
  <c r="AK931" i="5"/>
  <c r="BD931" i="5"/>
  <c r="AL931" i="5"/>
  <c r="BE931" i="5"/>
  <c r="BF931" i="5"/>
  <c r="BG931" i="5"/>
  <c r="CI931" i="5"/>
  <c r="BN931" i="5"/>
  <c r="BO931" i="5"/>
  <c r="BP931" i="5"/>
  <c r="BQ931" i="5"/>
  <c r="BR931" i="5"/>
  <c r="BS931" i="5"/>
  <c r="BT931" i="5"/>
  <c r="BU931" i="5"/>
  <c r="BV931" i="5"/>
  <c r="BW931" i="5"/>
  <c r="BX931" i="5"/>
  <c r="BY931" i="5"/>
  <c r="BZ931" i="5"/>
  <c r="CA931" i="5"/>
  <c r="CF931" i="5"/>
  <c r="CJ931" i="5"/>
  <c r="CL931" i="5"/>
  <c r="Y932" i="5"/>
  <c r="AR932" i="5"/>
  <c r="Z932" i="5"/>
  <c r="AS932" i="5"/>
  <c r="AA932" i="5"/>
  <c r="AT932" i="5"/>
  <c r="AB932" i="5"/>
  <c r="AU932" i="5"/>
  <c r="AC932" i="5"/>
  <c r="AV932" i="5"/>
  <c r="AD932" i="5"/>
  <c r="AW932" i="5"/>
  <c r="AE932" i="5"/>
  <c r="AX932" i="5"/>
  <c r="AF932" i="5"/>
  <c r="AY932" i="5"/>
  <c r="AG932" i="5"/>
  <c r="AZ932" i="5"/>
  <c r="AH932" i="5"/>
  <c r="BA932" i="5"/>
  <c r="AI932" i="5"/>
  <c r="BB932" i="5"/>
  <c r="AJ932" i="5"/>
  <c r="BC932" i="5"/>
  <c r="AK932" i="5"/>
  <c r="BD932" i="5"/>
  <c r="AL932" i="5"/>
  <c r="BE932" i="5"/>
  <c r="BF932" i="5"/>
  <c r="BG932" i="5"/>
  <c r="CI932" i="5"/>
  <c r="BN932" i="5"/>
  <c r="BO932" i="5"/>
  <c r="BP932" i="5"/>
  <c r="BQ932" i="5"/>
  <c r="BR932" i="5"/>
  <c r="BS932" i="5"/>
  <c r="BT932" i="5"/>
  <c r="BU932" i="5"/>
  <c r="BV932" i="5"/>
  <c r="BW932" i="5"/>
  <c r="BX932" i="5"/>
  <c r="BY932" i="5"/>
  <c r="BZ932" i="5"/>
  <c r="CA932" i="5"/>
  <c r="CF932" i="5"/>
  <c r="CJ932" i="5"/>
  <c r="CL932" i="5"/>
  <c r="Y933" i="5"/>
  <c r="AR933" i="5"/>
  <c r="Z933" i="5"/>
  <c r="AS933" i="5"/>
  <c r="AA933" i="5"/>
  <c r="AT933" i="5"/>
  <c r="AB933" i="5"/>
  <c r="AU933" i="5"/>
  <c r="AC933" i="5"/>
  <c r="AV933" i="5"/>
  <c r="AD933" i="5"/>
  <c r="AW933" i="5"/>
  <c r="AE933" i="5"/>
  <c r="AX933" i="5"/>
  <c r="AF933" i="5"/>
  <c r="AY933" i="5"/>
  <c r="AG933" i="5"/>
  <c r="AZ933" i="5"/>
  <c r="AH933" i="5"/>
  <c r="BA933" i="5"/>
  <c r="AI933" i="5"/>
  <c r="BB933" i="5"/>
  <c r="AJ933" i="5"/>
  <c r="BC933" i="5"/>
  <c r="AK933" i="5"/>
  <c r="BD933" i="5"/>
  <c r="AL933" i="5"/>
  <c r="BE933" i="5"/>
  <c r="BF933" i="5"/>
  <c r="BG933" i="5"/>
  <c r="CI933" i="5"/>
  <c r="BN933" i="5"/>
  <c r="BO933" i="5"/>
  <c r="BP933" i="5"/>
  <c r="BQ933" i="5"/>
  <c r="BR933" i="5"/>
  <c r="BS933" i="5"/>
  <c r="BT933" i="5"/>
  <c r="BU933" i="5"/>
  <c r="BV933" i="5"/>
  <c r="BW933" i="5"/>
  <c r="BX933" i="5"/>
  <c r="BY933" i="5"/>
  <c r="BZ933" i="5"/>
  <c r="CA933" i="5"/>
  <c r="CF933" i="5"/>
  <c r="CJ933" i="5"/>
  <c r="CL933" i="5"/>
  <c r="Y934" i="5"/>
  <c r="AR934" i="5"/>
  <c r="Z934" i="5"/>
  <c r="AS934" i="5"/>
  <c r="AA934" i="5"/>
  <c r="AT934" i="5"/>
  <c r="AB934" i="5"/>
  <c r="AU934" i="5"/>
  <c r="AC934" i="5"/>
  <c r="AV934" i="5"/>
  <c r="AD934" i="5"/>
  <c r="AW934" i="5"/>
  <c r="AE934" i="5"/>
  <c r="AX934" i="5"/>
  <c r="AF934" i="5"/>
  <c r="AY934" i="5"/>
  <c r="AG934" i="5"/>
  <c r="AZ934" i="5"/>
  <c r="AH934" i="5"/>
  <c r="BA934" i="5"/>
  <c r="AI934" i="5"/>
  <c r="BB934" i="5"/>
  <c r="AJ934" i="5"/>
  <c r="BC934" i="5"/>
  <c r="AK934" i="5"/>
  <c r="BD934" i="5"/>
  <c r="AL934" i="5"/>
  <c r="BE934" i="5"/>
  <c r="BF934" i="5"/>
  <c r="BG934" i="5"/>
  <c r="CI934" i="5"/>
  <c r="BN934" i="5"/>
  <c r="BO934" i="5"/>
  <c r="BP934" i="5"/>
  <c r="BQ934" i="5"/>
  <c r="BR934" i="5"/>
  <c r="BS934" i="5"/>
  <c r="BT934" i="5"/>
  <c r="BU934" i="5"/>
  <c r="BV934" i="5"/>
  <c r="BW934" i="5"/>
  <c r="BX934" i="5"/>
  <c r="BY934" i="5"/>
  <c r="BZ934" i="5"/>
  <c r="CA934" i="5"/>
  <c r="CF934" i="5"/>
  <c r="CJ934" i="5"/>
  <c r="CL934" i="5"/>
  <c r="Y935" i="5"/>
  <c r="AR935" i="5"/>
  <c r="Z935" i="5"/>
  <c r="AS935" i="5"/>
  <c r="AA935" i="5"/>
  <c r="AT935" i="5"/>
  <c r="AB935" i="5"/>
  <c r="AU935" i="5"/>
  <c r="AC935" i="5"/>
  <c r="AV935" i="5"/>
  <c r="AD935" i="5"/>
  <c r="AW935" i="5"/>
  <c r="AE935" i="5"/>
  <c r="AX935" i="5"/>
  <c r="AF935" i="5"/>
  <c r="AY935" i="5"/>
  <c r="AG935" i="5"/>
  <c r="AZ935" i="5"/>
  <c r="AH935" i="5"/>
  <c r="BA935" i="5"/>
  <c r="AI935" i="5"/>
  <c r="BB935" i="5"/>
  <c r="AJ935" i="5"/>
  <c r="BC935" i="5"/>
  <c r="AK935" i="5"/>
  <c r="BD935" i="5"/>
  <c r="AL935" i="5"/>
  <c r="BE935" i="5"/>
  <c r="BF935" i="5"/>
  <c r="BG935" i="5"/>
  <c r="CI935" i="5"/>
  <c r="BN935" i="5"/>
  <c r="BO935" i="5"/>
  <c r="BP935" i="5"/>
  <c r="BQ935" i="5"/>
  <c r="BR935" i="5"/>
  <c r="BS935" i="5"/>
  <c r="BT935" i="5"/>
  <c r="BU935" i="5"/>
  <c r="BV935" i="5"/>
  <c r="BW935" i="5"/>
  <c r="BX935" i="5"/>
  <c r="BY935" i="5"/>
  <c r="BZ935" i="5"/>
  <c r="CA935" i="5"/>
  <c r="CF935" i="5"/>
  <c r="CJ935" i="5"/>
  <c r="CL935" i="5"/>
  <c r="Y936" i="5"/>
  <c r="AR936" i="5"/>
  <c r="Z936" i="5"/>
  <c r="AS936" i="5"/>
  <c r="AA936" i="5"/>
  <c r="AT936" i="5"/>
  <c r="AB936" i="5"/>
  <c r="AU936" i="5"/>
  <c r="AC936" i="5"/>
  <c r="AV936" i="5"/>
  <c r="AD936" i="5"/>
  <c r="AW936" i="5"/>
  <c r="AE936" i="5"/>
  <c r="AX936" i="5"/>
  <c r="AF936" i="5"/>
  <c r="AY936" i="5"/>
  <c r="AG936" i="5"/>
  <c r="AZ936" i="5"/>
  <c r="AH936" i="5"/>
  <c r="BA936" i="5"/>
  <c r="AI936" i="5"/>
  <c r="BB936" i="5"/>
  <c r="AJ936" i="5"/>
  <c r="BC936" i="5"/>
  <c r="AK936" i="5"/>
  <c r="BD936" i="5"/>
  <c r="AL936" i="5"/>
  <c r="BE936" i="5"/>
  <c r="BF936" i="5"/>
  <c r="BG936" i="5"/>
  <c r="CI936" i="5"/>
  <c r="BN936" i="5"/>
  <c r="BO936" i="5"/>
  <c r="BP936" i="5"/>
  <c r="BQ936" i="5"/>
  <c r="BR936" i="5"/>
  <c r="BS936" i="5"/>
  <c r="BT936" i="5"/>
  <c r="BU936" i="5"/>
  <c r="BV936" i="5"/>
  <c r="BW936" i="5"/>
  <c r="BX936" i="5"/>
  <c r="BY936" i="5"/>
  <c r="BZ936" i="5"/>
  <c r="CA936" i="5"/>
  <c r="CF936" i="5"/>
  <c r="CJ936" i="5"/>
  <c r="CL936" i="5"/>
  <c r="Y937" i="5"/>
  <c r="AR937" i="5"/>
  <c r="Z937" i="5"/>
  <c r="AS937" i="5"/>
  <c r="AA937" i="5"/>
  <c r="AT937" i="5"/>
  <c r="AB937" i="5"/>
  <c r="AU937" i="5"/>
  <c r="AC937" i="5"/>
  <c r="AV937" i="5"/>
  <c r="AD937" i="5"/>
  <c r="AW937" i="5"/>
  <c r="AE937" i="5"/>
  <c r="AX937" i="5"/>
  <c r="AF937" i="5"/>
  <c r="AY937" i="5"/>
  <c r="AG937" i="5"/>
  <c r="AZ937" i="5"/>
  <c r="AH937" i="5"/>
  <c r="BA937" i="5"/>
  <c r="AI937" i="5"/>
  <c r="BB937" i="5"/>
  <c r="AJ937" i="5"/>
  <c r="BC937" i="5"/>
  <c r="AK937" i="5"/>
  <c r="BD937" i="5"/>
  <c r="AL937" i="5"/>
  <c r="BE937" i="5"/>
  <c r="BF937" i="5"/>
  <c r="BG937" i="5"/>
  <c r="CI937" i="5"/>
  <c r="BN937" i="5"/>
  <c r="BO937" i="5"/>
  <c r="BP937" i="5"/>
  <c r="BQ937" i="5"/>
  <c r="BR937" i="5"/>
  <c r="BS937" i="5"/>
  <c r="BT937" i="5"/>
  <c r="BU937" i="5"/>
  <c r="BV937" i="5"/>
  <c r="BW937" i="5"/>
  <c r="BX937" i="5"/>
  <c r="BY937" i="5"/>
  <c r="BZ937" i="5"/>
  <c r="CA937" i="5"/>
  <c r="CF937" i="5"/>
  <c r="CJ937" i="5"/>
  <c r="CL937" i="5"/>
  <c r="Y938" i="5"/>
  <c r="AR938" i="5"/>
  <c r="Z938" i="5"/>
  <c r="AS938" i="5"/>
  <c r="AA938" i="5"/>
  <c r="AT938" i="5"/>
  <c r="AB938" i="5"/>
  <c r="AU938" i="5"/>
  <c r="AC938" i="5"/>
  <c r="AV938" i="5"/>
  <c r="AD938" i="5"/>
  <c r="AW938" i="5"/>
  <c r="AE938" i="5"/>
  <c r="AX938" i="5"/>
  <c r="AF938" i="5"/>
  <c r="AY938" i="5"/>
  <c r="AG938" i="5"/>
  <c r="AZ938" i="5"/>
  <c r="AH938" i="5"/>
  <c r="BA938" i="5"/>
  <c r="AI938" i="5"/>
  <c r="BB938" i="5"/>
  <c r="AJ938" i="5"/>
  <c r="BC938" i="5"/>
  <c r="AK938" i="5"/>
  <c r="BD938" i="5"/>
  <c r="AL938" i="5"/>
  <c r="BE938" i="5"/>
  <c r="BF938" i="5"/>
  <c r="BG938" i="5"/>
  <c r="CI938" i="5"/>
  <c r="BN938" i="5"/>
  <c r="BO938" i="5"/>
  <c r="BP938" i="5"/>
  <c r="BQ938" i="5"/>
  <c r="BR938" i="5"/>
  <c r="BS938" i="5"/>
  <c r="BT938" i="5"/>
  <c r="BU938" i="5"/>
  <c r="BV938" i="5"/>
  <c r="BW938" i="5"/>
  <c r="BX938" i="5"/>
  <c r="BY938" i="5"/>
  <c r="BZ938" i="5"/>
  <c r="CA938" i="5"/>
  <c r="CF938" i="5"/>
  <c r="CJ938" i="5"/>
  <c r="CL938" i="5"/>
  <c r="Y939" i="5"/>
  <c r="AR939" i="5"/>
  <c r="Z939" i="5"/>
  <c r="AS939" i="5"/>
  <c r="AA939" i="5"/>
  <c r="AT939" i="5"/>
  <c r="AB939" i="5"/>
  <c r="AU939" i="5"/>
  <c r="AC939" i="5"/>
  <c r="AV939" i="5"/>
  <c r="AD939" i="5"/>
  <c r="AW939" i="5"/>
  <c r="AE939" i="5"/>
  <c r="AX939" i="5"/>
  <c r="AF939" i="5"/>
  <c r="AY939" i="5"/>
  <c r="AG939" i="5"/>
  <c r="AZ939" i="5"/>
  <c r="AH939" i="5"/>
  <c r="BA939" i="5"/>
  <c r="AI939" i="5"/>
  <c r="BB939" i="5"/>
  <c r="AJ939" i="5"/>
  <c r="BC939" i="5"/>
  <c r="AK939" i="5"/>
  <c r="BD939" i="5"/>
  <c r="AL939" i="5"/>
  <c r="BE939" i="5"/>
  <c r="BF939" i="5"/>
  <c r="BG939" i="5"/>
  <c r="CI939" i="5"/>
  <c r="BN939" i="5"/>
  <c r="BO939" i="5"/>
  <c r="BP939" i="5"/>
  <c r="BQ939" i="5"/>
  <c r="BR939" i="5"/>
  <c r="BS939" i="5"/>
  <c r="BT939" i="5"/>
  <c r="BU939" i="5"/>
  <c r="BV939" i="5"/>
  <c r="BW939" i="5"/>
  <c r="BX939" i="5"/>
  <c r="BY939" i="5"/>
  <c r="BZ939" i="5"/>
  <c r="CA939" i="5"/>
  <c r="CF939" i="5"/>
  <c r="CJ939" i="5"/>
  <c r="CL939" i="5"/>
  <c r="Y940" i="5"/>
  <c r="AR940" i="5"/>
  <c r="Z940" i="5"/>
  <c r="AS940" i="5"/>
  <c r="AA940" i="5"/>
  <c r="AT940" i="5"/>
  <c r="AB940" i="5"/>
  <c r="AU940" i="5"/>
  <c r="AC940" i="5"/>
  <c r="AV940" i="5"/>
  <c r="AD940" i="5"/>
  <c r="AW940" i="5"/>
  <c r="AE940" i="5"/>
  <c r="AX940" i="5"/>
  <c r="AF940" i="5"/>
  <c r="AY940" i="5"/>
  <c r="AG940" i="5"/>
  <c r="AZ940" i="5"/>
  <c r="AH940" i="5"/>
  <c r="BA940" i="5"/>
  <c r="AI940" i="5"/>
  <c r="BB940" i="5"/>
  <c r="AJ940" i="5"/>
  <c r="BC940" i="5"/>
  <c r="AK940" i="5"/>
  <c r="BD940" i="5"/>
  <c r="AL940" i="5"/>
  <c r="BE940" i="5"/>
  <c r="BF940" i="5"/>
  <c r="BG940" i="5"/>
  <c r="CI940" i="5"/>
  <c r="BN940" i="5"/>
  <c r="BO940" i="5"/>
  <c r="BP940" i="5"/>
  <c r="BQ940" i="5"/>
  <c r="BR940" i="5"/>
  <c r="BS940" i="5"/>
  <c r="BT940" i="5"/>
  <c r="BU940" i="5"/>
  <c r="BV940" i="5"/>
  <c r="BW940" i="5"/>
  <c r="BX940" i="5"/>
  <c r="BY940" i="5"/>
  <c r="BZ940" i="5"/>
  <c r="CA940" i="5"/>
  <c r="CF940" i="5"/>
  <c r="CJ940" i="5"/>
  <c r="CL940" i="5"/>
  <c r="Y941" i="5"/>
  <c r="AR941" i="5"/>
  <c r="Z941" i="5"/>
  <c r="AS941" i="5"/>
  <c r="AA941" i="5"/>
  <c r="AT941" i="5"/>
  <c r="AB941" i="5"/>
  <c r="AU941" i="5"/>
  <c r="AC941" i="5"/>
  <c r="AV941" i="5"/>
  <c r="AD941" i="5"/>
  <c r="AW941" i="5"/>
  <c r="AE941" i="5"/>
  <c r="AX941" i="5"/>
  <c r="AF941" i="5"/>
  <c r="AY941" i="5"/>
  <c r="AG941" i="5"/>
  <c r="AZ941" i="5"/>
  <c r="AH941" i="5"/>
  <c r="BA941" i="5"/>
  <c r="AI941" i="5"/>
  <c r="BB941" i="5"/>
  <c r="AJ941" i="5"/>
  <c r="BC941" i="5"/>
  <c r="AK941" i="5"/>
  <c r="BD941" i="5"/>
  <c r="AL941" i="5"/>
  <c r="BE941" i="5"/>
  <c r="BF941" i="5"/>
  <c r="BG941" i="5"/>
  <c r="CI941" i="5"/>
  <c r="BN941" i="5"/>
  <c r="BO941" i="5"/>
  <c r="BP941" i="5"/>
  <c r="BQ941" i="5"/>
  <c r="BR941" i="5"/>
  <c r="BS941" i="5"/>
  <c r="BT941" i="5"/>
  <c r="BU941" i="5"/>
  <c r="BV941" i="5"/>
  <c r="BW941" i="5"/>
  <c r="BX941" i="5"/>
  <c r="BY941" i="5"/>
  <c r="BZ941" i="5"/>
  <c r="CA941" i="5"/>
  <c r="CF941" i="5"/>
  <c r="CJ941" i="5"/>
  <c r="CL941" i="5"/>
  <c r="Y942" i="5"/>
  <c r="AR942" i="5"/>
  <c r="Z942" i="5"/>
  <c r="AS942" i="5"/>
  <c r="AA942" i="5"/>
  <c r="AT942" i="5"/>
  <c r="AB942" i="5"/>
  <c r="AU942" i="5"/>
  <c r="AC942" i="5"/>
  <c r="AV942" i="5"/>
  <c r="AD942" i="5"/>
  <c r="AW942" i="5"/>
  <c r="AE942" i="5"/>
  <c r="AX942" i="5"/>
  <c r="AF942" i="5"/>
  <c r="AY942" i="5"/>
  <c r="AG942" i="5"/>
  <c r="AZ942" i="5"/>
  <c r="AH942" i="5"/>
  <c r="BA942" i="5"/>
  <c r="AI942" i="5"/>
  <c r="BB942" i="5"/>
  <c r="AJ942" i="5"/>
  <c r="BC942" i="5"/>
  <c r="AK942" i="5"/>
  <c r="BD942" i="5"/>
  <c r="AL942" i="5"/>
  <c r="BE942" i="5"/>
  <c r="BF942" i="5"/>
  <c r="BG942" i="5"/>
  <c r="CI942" i="5"/>
  <c r="BN942" i="5"/>
  <c r="BO942" i="5"/>
  <c r="BP942" i="5"/>
  <c r="BQ942" i="5"/>
  <c r="BR942" i="5"/>
  <c r="BS942" i="5"/>
  <c r="BT942" i="5"/>
  <c r="BU942" i="5"/>
  <c r="BV942" i="5"/>
  <c r="BW942" i="5"/>
  <c r="BX942" i="5"/>
  <c r="BY942" i="5"/>
  <c r="BZ942" i="5"/>
  <c r="CA942" i="5"/>
  <c r="CF942" i="5"/>
  <c r="CJ942" i="5"/>
  <c r="CL942" i="5"/>
  <c r="Y943" i="5"/>
  <c r="AR943" i="5"/>
  <c r="Z943" i="5"/>
  <c r="AS943" i="5"/>
  <c r="AA943" i="5"/>
  <c r="AT943" i="5"/>
  <c r="AB943" i="5"/>
  <c r="AU943" i="5"/>
  <c r="AC943" i="5"/>
  <c r="AV943" i="5"/>
  <c r="AD943" i="5"/>
  <c r="AW943" i="5"/>
  <c r="AE943" i="5"/>
  <c r="AX943" i="5"/>
  <c r="AF943" i="5"/>
  <c r="AY943" i="5"/>
  <c r="AG943" i="5"/>
  <c r="AZ943" i="5"/>
  <c r="AH943" i="5"/>
  <c r="BA943" i="5"/>
  <c r="AI943" i="5"/>
  <c r="BB943" i="5"/>
  <c r="AJ943" i="5"/>
  <c r="BC943" i="5"/>
  <c r="AK943" i="5"/>
  <c r="BD943" i="5"/>
  <c r="AL943" i="5"/>
  <c r="BE943" i="5"/>
  <c r="BF943" i="5"/>
  <c r="BG943" i="5"/>
  <c r="CI943" i="5"/>
  <c r="BN943" i="5"/>
  <c r="BO943" i="5"/>
  <c r="BP943" i="5"/>
  <c r="BQ943" i="5"/>
  <c r="BR943" i="5"/>
  <c r="BS943" i="5"/>
  <c r="BT943" i="5"/>
  <c r="BU943" i="5"/>
  <c r="BV943" i="5"/>
  <c r="BW943" i="5"/>
  <c r="BX943" i="5"/>
  <c r="BY943" i="5"/>
  <c r="BZ943" i="5"/>
  <c r="CA943" i="5"/>
  <c r="CF943" i="5"/>
  <c r="CJ943" i="5"/>
  <c r="CL943" i="5"/>
  <c r="Y944" i="5"/>
  <c r="AR944" i="5"/>
  <c r="Z944" i="5"/>
  <c r="AS944" i="5"/>
  <c r="AA944" i="5"/>
  <c r="AT944" i="5"/>
  <c r="AB944" i="5"/>
  <c r="AU944" i="5"/>
  <c r="AC944" i="5"/>
  <c r="AV944" i="5"/>
  <c r="AD944" i="5"/>
  <c r="AW944" i="5"/>
  <c r="AE944" i="5"/>
  <c r="AX944" i="5"/>
  <c r="AF944" i="5"/>
  <c r="AY944" i="5"/>
  <c r="AG944" i="5"/>
  <c r="AZ944" i="5"/>
  <c r="AH944" i="5"/>
  <c r="BA944" i="5"/>
  <c r="AI944" i="5"/>
  <c r="BB944" i="5"/>
  <c r="AJ944" i="5"/>
  <c r="BC944" i="5"/>
  <c r="AK944" i="5"/>
  <c r="BD944" i="5"/>
  <c r="AL944" i="5"/>
  <c r="BE944" i="5"/>
  <c r="BF944" i="5"/>
  <c r="BG944" i="5"/>
  <c r="CI944" i="5"/>
  <c r="BN944" i="5"/>
  <c r="BO944" i="5"/>
  <c r="BP944" i="5"/>
  <c r="BQ944" i="5"/>
  <c r="BR944" i="5"/>
  <c r="BS944" i="5"/>
  <c r="BT944" i="5"/>
  <c r="BU944" i="5"/>
  <c r="BV944" i="5"/>
  <c r="BW944" i="5"/>
  <c r="BX944" i="5"/>
  <c r="BY944" i="5"/>
  <c r="BZ944" i="5"/>
  <c r="CA944" i="5"/>
  <c r="CF944" i="5"/>
  <c r="CJ944" i="5"/>
  <c r="CL944" i="5"/>
  <c r="Y945" i="5"/>
  <c r="AR945" i="5"/>
  <c r="Z945" i="5"/>
  <c r="AS945" i="5"/>
  <c r="AA945" i="5"/>
  <c r="AT945" i="5"/>
  <c r="AB945" i="5"/>
  <c r="AU945" i="5"/>
  <c r="AC945" i="5"/>
  <c r="AV945" i="5"/>
  <c r="AD945" i="5"/>
  <c r="AW945" i="5"/>
  <c r="AE945" i="5"/>
  <c r="AX945" i="5"/>
  <c r="AF945" i="5"/>
  <c r="AY945" i="5"/>
  <c r="AG945" i="5"/>
  <c r="AZ945" i="5"/>
  <c r="AH945" i="5"/>
  <c r="BA945" i="5"/>
  <c r="AI945" i="5"/>
  <c r="BB945" i="5"/>
  <c r="AJ945" i="5"/>
  <c r="BC945" i="5"/>
  <c r="AK945" i="5"/>
  <c r="BD945" i="5"/>
  <c r="AL945" i="5"/>
  <c r="BE945" i="5"/>
  <c r="BF945" i="5"/>
  <c r="BG945" i="5"/>
  <c r="CI945" i="5"/>
  <c r="BN945" i="5"/>
  <c r="BO945" i="5"/>
  <c r="BP945" i="5"/>
  <c r="BQ945" i="5"/>
  <c r="BR945" i="5"/>
  <c r="BS945" i="5"/>
  <c r="BT945" i="5"/>
  <c r="BU945" i="5"/>
  <c r="BV945" i="5"/>
  <c r="BW945" i="5"/>
  <c r="BX945" i="5"/>
  <c r="BY945" i="5"/>
  <c r="BZ945" i="5"/>
  <c r="CA945" i="5"/>
  <c r="CF945" i="5"/>
  <c r="CJ945" i="5"/>
  <c r="CL945" i="5"/>
  <c r="Y946" i="5"/>
  <c r="AR946" i="5"/>
  <c r="Z946" i="5"/>
  <c r="AS946" i="5"/>
  <c r="AA946" i="5"/>
  <c r="AT946" i="5"/>
  <c r="AB946" i="5"/>
  <c r="AU946" i="5"/>
  <c r="AC946" i="5"/>
  <c r="AV946" i="5"/>
  <c r="AD946" i="5"/>
  <c r="AW946" i="5"/>
  <c r="AE946" i="5"/>
  <c r="AX946" i="5"/>
  <c r="AF946" i="5"/>
  <c r="AY946" i="5"/>
  <c r="AG946" i="5"/>
  <c r="AZ946" i="5"/>
  <c r="AH946" i="5"/>
  <c r="BA946" i="5"/>
  <c r="AI946" i="5"/>
  <c r="BB946" i="5"/>
  <c r="AJ946" i="5"/>
  <c r="BC946" i="5"/>
  <c r="AK946" i="5"/>
  <c r="BD946" i="5"/>
  <c r="AL946" i="5"/>
  <c r="BE946" i="5"/>
  <c r="BF946" i="5"/>
  <c r="BG946" i="5"/>
  <c r="CI946" i="5"/>
  <c r="BN946" i="5"/>
  <c r="BO946" i="5"/>
  <c r="BP946" i="5"/>
  <c r="BQ946" i="5"/>
  <c r="BR946" i="5"/>
  <c r="BS946" i="5"/>
  <c r="BT946" i="5"/>
  <c r="BU946" i="5"/>
  <c r="BV946" i="5"/>
  <c r="BW946" i="5"/>
  <c r="BX946" i="5"/>
  <c r="BY946" i="5"/>
  <c r="BZ946" i="5"/>
  <c r="CA946" i="5"/>
  <c r="CF946" i="5"/>
  <c r="CJ946" i="5"/>
  <c r="CL946" i="5"/>
  <c r="Y947" i="5"/>
  <c r="AR947" i="5"/>
  <c r="Z947" i="5"/>
  <c r="AS947" i="5"/>
  <c r="AA947" i="5"/>
  <c r="AT947" i="5"/>
  <c r="AB947" i="5"/>
  <c r="AU947" i="5"/>
  <c r="AC947" i="5"/>
  <c r="AV947" i="5"/>
  <c r="AD947" i="5"/>
  <c r="AW947" i="5"/>
  <c r="AE947" i="5"/>
  <c r="AX947" i="5"/>
  <c r="AF947" i="5"/>
  <c r="AY947" i="5"/>
  <c r="AG947" i="5"/>
  <c r="AZ947" i="5"/>
  <c r="AH947" i="5"/>
  <c r="BA947" i="5"/>
  <c r="AI947" i="5"/>
  <c r="BB947" i="5"/>
  <c r="AJ947" i="5"/>
  <c r="BC947" i="5"/>
  <c r="AK947" i="5"/>
  <c r="BD947" i="5"/>
  <c r="AL947" i="5"/>
  <c r="BE947" i="5"/>
  <c r="BF947" i="5"/>
  <c r="BG947" i="5"/>
  <c r="CI947" i="5"/>
  <c r="BN947" i="5"/>
  <c r="BO947" i="5"/>
  <c r="BP947" i="5"/>
  <c r="BQ947" i="5"/>
  <c r="BR947" i="5"/>
  <c r="BS947" i="5"/>
  <c r="BT947" i="5"/>
  <c r="BU947" i="5"/>
  <c r="BV947" i="5"/>
  <c r="BW947" i="5"/>
  <c r="BX947" i="5"/>
  <c r="BY947" i="5"/>
  <c r="BZ947" i="5"/>
  <c r="CA947" i="5"/>
  <c r="CF947" i="5"/>
  <c r="CJ947" i="5"/>
  <c r="CL947" i="5"/>
  <c r="Y948" i="5"/>
  <c r="AR948" i="5"/>
  <c r="Z948" i="5"/>
  <c r="AS948" i="5"/>
  <c r="AA948" i="5"/>
  <c r="AT948" i="5"/>
  <c r="AB948" i="5"/>
  <c r="AU948" i="5"/>
  <c r="AC948" i="5"/>
  <c r="AV948" i="5"/>
  <c r="AD948" i="5"/>
  <c r="AW948" i="5"/>
  <c r="AE948" i="5"/>
  <c r="AX948" i="5"/>
  <c r="AF948" i="5"/>
  <c r="AY948" i="5"/>
  <c r="AG948" i="5"/>
  <c r="AZ948" i="5"/>
  <c r="AH948" i="5"/>
  <c r="BA948" i="5"/>
  <c r="AI948" i="5"/>
  <c r="BB948" i="5"/>
  <c r="AJ948" i="5"/>
  <c r="BC948" i="5"/>
  <c r="AK948" i="5"/>
  <c r="BD948" i="5"/>
  <c r="AL948" i="5"/>
  <c r="BE948" i="5"/>
  <c r="BF948" i="5"/>
  <c r="BG948" i="5"/>
  <c r="CI948" i="5"/>
  <c r="BN948" i="5"/>
  <c r="BO948" i="5"/>
  <c r="BP948" i="5"/>
  <c r="BQ948" i="5"/>
  <c r="BR948" i="5"/>
  <c r="BS948" i="5"/>
  <c r="BT948" i="5"/>
  <c r="BU948" i="5"/>
  <c r="BV948" i="5"/>
  <c r="BW948" i="5"/>
  <c r="BX948" i="5"/>
  <c r="BY948" i="5"/>
  <c r="BZ948" i="5"/>
  <c r="CA948" i="5"/>
  <c r="CF948" i="5"/>
  <c r="CJ948" i="5"/>
  <c r="CL948" i="5"/>
  <c r="Y949" i="5"/>
  <c r="AR949" i="5"/>
  <c r="Z949" i="5"/>
  <c r="AS949" i="5"/>
  <c r="AA949" i="5"/>
  <c r="AT949" i="5"/>
  <c r="AB949" i="5"/>
  <c r="AU949" i="5"/>
  <c r="AC949" i="5"/>
  <c r="AV949" i="5"/>
  <c r="AD949" i="5"/>
  <c r="AW949" i="5"/>
  <c r="AE949" i="5"/>
  <c r="AX949" i="5"/>
  <c r="AF949" i="5"/>
  <c r="AY949" i="5"/>
  <c r="AG949" i="5"/>
  <c r="AZ949" i="5"/>
  <c r="AH949" i="5"/>
  <c r="BA949" i="5"/>
  <c r="AI949" i="5"/>
  <c r="BB949" i="5"/>
  <c r="AJ949" i="5"/>
  <c r="BC949" i="5"/>
  <c r="AK949" i="5"/>
  <c r="BD949" i="5"/>
  <c r="AL949" i="5"/>
  <c r="BE949" i="5"/>
  <c r="BF949" i="5"/>
  <c r="BG949" i="5"/>
  <c r="CI949" i="5"/>
  <c r="BN949" i="5"/>
  <c r="BO949" i="5"/>
  <c r="BP949" i="5"/>
  <c r="BQ949" i="5"/>
  <c r="BR949" i="5"/>
  <c r="BS949" i="5"/>
  <c r="BT949" i="5"/>
  <c r="BU949" i="5"/>
  <c r="BV949" i="5"/>
  <c r="BW949" i="5"/>
  <c r="BX949" i="5"/>
  <c r="BY949" i="5"/>
  <c r="BZ949" i="5"/>
  <c r="CA949" i="5"/>
  <c r="CF949" i="5"/>
  <c r="CJ949" i="5"/>
  <c r="CL949" i="5"/>
  <c r="Y950" i="5"/>
  <c r="AR950" i="5"/>
  <c r="Z950" i="5"/>
  <c r="AS950" i="5"/>
  <c r="AA950" i="5"/>
  <c r="AT950" i="5"/>
  <c r="AB950" i="5"/>
  <c r="AU950" i="5"/>
  <c r="AC950" i="5"/>
  <c r="AV950" i="5"/>
  <c r="AD950" i="5"/>
  <c r="AW950" i="5"/>
  <c r="AE950" i="5"/>
  <c r="AX950" i="5"/>
  <c r="AF950" i="5"/>
  <c r="AY950" i="5"/>
  <c r="AG950" i="5"/>
  <c r="AZ950" i="5"/>
  <c r="AH950" i="5"/>
  <c r="BA950" i="5"/>
  <c r="AI950" i="5"/>
  <c r="BB950" i="5"/>
  <c r="AJ950" i="5"/>
  <c r="BC950" i="5"/>
  <c r="AK950" i="5"/>
  <c r="BD950" i="5"/>
  <c r="AL950" i="5"/>
  <c r="BE950" i="5"/>
  <c r="BF950" i="5"/>
  <c r="BG950" i="5"/>
  <c r="CI950" i="5"/>
  <c r="BN950" i="5"/>
  <c r="BO950" i="5"/>
  <c r="BP950" i="5"/>
  <c r="BQ950" i="5"/>
  <c r="BR950" i="5"/>
  <c r="BS950" i="5"/>
  <c r="BT950" i="5"/>
  <c r="BU950" i="5"/>
  <c r="BV950" i="5"/>
  <c r="BW950" i="5"/>
  <c r="BX950" i="5"/>
  <c r="BY950" i="5"/>
  <c r="BZ950" i="5"/>
  <c r="CA950" i="5"/>
  <c r="CF950" i="5"/>
  <c r="CJ950" i="5"/>
  <c r="CL950" i="5"/>
  <c r="Y951" i="5"/>
  <c r="AR951" i="5"/>
  <c r="Z951" i="5"/>
  <c r="AS951" i="5"/>
  <c r="AA951" i="5"/>
  <c r="AT951" i="5"/>
  <c r="AB951" i="5"/>
  <c r="AU951" i="5"/>
  <c r="AC951" i="5"/>
  <c r="AV951" i="5"/>
  <c r="AD951" i="5"/>
  <c r="AW951" i="5"/>
  <c r="AE951" i="5"/>
  <c r="AX951" i="5"/>
  <c r="AF951" i="5"/>
  <c r="AY951" i="5"/>
  <c r="AG951" i="5"/>
  <c r="AZ951" i="5"/>
  <c r="AH951" i="5"/>
  <c r="BA951" i="5"/>
  <c r="AI951" i="5"/>
  <c r="BB951" i="5"/>
  <c r="AJ951" i="5"/>
  <c r="BC951" i="5"/>
  <c r="AK951" i="5"/>
  <c r="BD951" i="5"/>
  <c r="AL951" i="5"/>
  <c r="BE951" i="5"/>
  <c r="BF951" i="5"/>
  <c r="BG951" i="5"/>
  <c r="CI951" i="5"/>
  <c r="BN951" i="5"/>
  <c r="BO951" i="5"/>
  <c r="BP951" i="5"/>
  <c r="BQ951" i="5"/>
  <c r="BR951" i="5"/>
  <c r="BS951" i="5"/>
  <c r="BT951" i="5"/>
  <c r="BU951" i="5"/>
  <c r="BV951" i="5"/>
  <c r="BW951" i="5"/>
  <c r="BX951" i="5"/>
  <c r="BY951" i="5"/>
  <c r="BZ951" i="5"/>
  <c r="CA951" i="5"/>
  <c r="CF951" i="5"/>
  <c r="CJ951" i="5"/>
  <c r="CL951" i="5"/>
  <c r="Y952" i="5"/>
  <c r="AR952" i="5"/>
  <c r="Z952" i="5"/>
  <c r="AS952" i="5"/>
  <c r="AA952" i="5"/>
  <c r="AT952" i="5"/>
  <c r="AB952" i="5"/>
  <c r="AU952" i="5"/>
  <c r="AC952" i="5"/>
  <c r="AV952" i="5"/>
  <c r="AD952" i="5"/>
  <c r="AW952" i="5"/>
  <c r="AE952" i="5"/>
  <c r="AX952" i="5"/>
  <c r="AF952" i="5"/>
  <c r="AY952" i="5"/>
  <c r="AG952" i="5"/>
  <c r="AZ952" i="5"/>
  <c r="AH952" i="5"/>
  <c r="BA952" i="5"/>
  <c r="AI952" i="5"/>
  <c r="BB952" i="5"/>
  <c r="AJ952" i="5"/>
  <c r="BC952" i="5"/>
  <c r="AK952" i="5"/>
  <c r="BD952" i="5"/>
  <c r="AL952" i="5"/>
  <c r="BE952" i="5"/>
  <c r="BF952" i="5"/>
  <c r="BG952" i="5"/>
  <c r="CI952" i="5"/>
  <c r="BN952" i="5"/>
  <c r="BO952" i="5"/>
  <c r="BP952" i="5"/>
  <c r="BQ952" i="5"/>
  <c r="BR952" i="5"/>
  <c r="BS952" i="5"/>
  <c r="BT952" i="5"/>
  <c r="BU952" i="5"/>
  <c r="BV952" i="5"/>
  <c r="BW952" i="5"/>
  <c r="BX952" i="5"/>
  <c r="BY952" i="5"/>
  <c r="BZ952" i="5"/>
  <c r="CA952" i="5"/>
  <c r="CF952" i="5"/>
  <c r="CJ952" i="5"/>
  <c r="CL952" i="5"/>
  <c r="Y953" i="5"/>
  <c r="AR953" i="5"/>
  <c r="Z953" i="5"/>
  <c r="AS953" i="5"/>
  <c r="AA953" i="5"/>
  <c r="AT953" i="5"/>
  <c r="AB953" i="5"/>
  <c r="AU953" i="5"/>
  <c r="AC953" i="5"/>
  <c r="AV953" i="5"/>
  <c r="AD953" i="5"/>
  <c r="AW953" i="5"/>
  <c r="AE953" i="5"/>
  <c r="AX953" i="5"/>
  <c r="AF953" i="5"/>
  <c r="AY953" i="5"/>
  <c r="AG953" i="5"/>
  <c r="AZ953" i="5"/>
  <c r="AH953" i="5"/>
  <c r="BA953" i="5"/>
  <c r="AI953" i="5"/>
  <c r="BB953" i="5"/>
  <c r="AJ953" i="5"/>
  <c r="BC953" i="5"/>
  <c r="AK953" i="5"/>
  <c r="BD953" i="5"/>
  <c r="AL953" i="5"/>
  <c r="BE953" i="5"/>
  <c r="BF953" i="5"/>
  <c r="BG953" i="5"/>
  <c r="CI953" i="5"/>
  <c r="BN953" i="5"/>
  <c r="BO953" i="5"/>
  <c r="BP953" i="5"/>
  <c r="BQ953" i="5"/>
  <c r="BR953" i="5"/>
  <c r="BS953" i="5"/>
  <c r="BT953" i="5"/>
  <c r="BU953" i="5"/>
  <c r="BV953" i="5"/>
  <c r="BW953" i="5"/>
  <c r="BX953" i="5"/>
  <c r="BY953" i="5"/>
  <c r="BZ953" i="5"/>
  <c r="CA953" i="5"/>
  <c r="CF953" i="5"/>
  <c r="CJ953" i="5"/>
  <c r="CL953" i="5"/>
  <c r="Y954" i="5"/>
  <c r="AR954" i="5"/>
  <c r="Z954" i="5"/>
  <c r="AS954" i="5"/>
  <c r="AA954" i="5"/>
  <c r="AT954" i="5"/>
  <c r="AB954" i="5"/>
  <c r="AU954" i="5"/>
  <c r="AC954" i="5"/>
  <c r="AV954" i="5"/>
  <c r="AD954" i="5"/>
  <c r="AW954" i="5"/>
  <c r="AE954" i="5"/>
  <c r="AX954" i="5"/>
  <c r="AF954" i="5"/>
  <c r="AY954" i="5"/>
  <c r="AG954" i="5"/>
  <c r="AZ954" i="5"/>
  <c r="AH954" i="5"/>
  <c r="BA954" i="5"/>
  <c r="AI954" i="5"/>
  <c r="BB954" i="5"/>
  <c r="AJ954" i="5"/>
  <c r="BC954" i="5"/>
  <c r="AK954" i="5"/>
  <c r="BD954" i="5"/>
  <c r="AL954" i="5"/>
  <c r="BE954" i="5"/>
  <c r="BF954" i="5"/>
  <c r="BG954" i="5"/>
  <c r="CI954" i="5"/>
  <c r="BN954" i="5"/>
  <c r="BO954" i="5"/>
  <c r="BP954" i="5"/>
  <c r="BQ954" i="5"/>
  <c r="BR954" i="5"/>
  <c r="BS954" i="5"/>
  <c r="BT954" i="5"/>
  <c r="BU954" i="5"/>
  <c r="BV954" i="5"/>
  <c r="BW954" i="5"/>
  <c r="BX954" i="5"/>
  <c r="BY954" i="5"/>
  <c r="BZ954" i="5"/>
  <c r="CA954" i="5"/>
  <c r="CF954" i="5"/>
  <c r="CJ954" i="5"/>
  <c r="CL954" i="5"/>
  <c r="Y955" i="5"/>
  <c r="AR955" i="5"/>
  <c r="Z955" i="5"/>
  <c r="AS955" i="5"/>
  <c r="AA955" i="5"/>
  <c r="AT955" i="5"/>
  <c r="AB955" i="5"/>
  <c r="AU955" i="5"/>
  <c r="AC955" i="5"/>
  <c r="AV955" i="5"/>
  <c r="AD955" i="5"/>
  <c r="AW955" i="5"/>
  <c r="AE955" i="5"/>
  <c r="AX955" i="5"/>
  <c r="AF955" i="5"/>
  <c r="AY955" i="5"/>
  <c r="AG955" i="5"/>
  <c r="AZ955" i="5"/>
  <c r="AH955" i="5"/>
  <c r="BA955" i="5"/>
  <c r="AI955" i="5"/>
  <c r="BB955" i="5"/>
  <c r="AJ955" i="5"/>
  <c r="BC955" i="5"/>
  <c r="AK955" i="5"/>
  <c r="BD955" i="5"/>
  <c r="AL955" i="5"/>
  <c r="BE955" i="5"/>
  <c r="BF955" i="5"/>
  <c r="BG955" i="5"/>
  <c r="CI955" i="5"/>
  <c r="BN955" i="5"/>
  <c r="BO955" i="5"/>
  <c r="BP955" i="5"/>
  <c r="BQ955" i="5"/>
  <c r="BR955" i="5"/>
  <c r="BS955" i="5"/>
  <c r="BT955" i="5"/>
  <c r="BU955" i="5"/>
  <c r="BV955" i="5"/>
  <c r="BW955" i="5"/>
  <c r="BX955" i="5"/>
  <c r="BY955" i="5"/>
  <c r="BZ955" i="5"/>
  <c r="CA955" i="5"/>
  <c r="CF955" i="5"/>
  <c r="CJ955" i="5"/>
  <c r="CL955" i="5"/>
  <c r="Y956" i="5"/>
  <c r="AR956" i="5"/>
  <c r="Z956" i="5"/>
  <c r="AS956" i="5"/>
  <c r="AA956" i="5"/>
  <c r="AT956" i="5"/>
  <c r="AB956" i="5"/>
  <c r="AU956" i="5"/>
  <c r="AC956" i="5"/>
  <c r="AV956" i="5"/>
  <c r="AD956" i="5"/>
  <c r="AW956" i="5"/>
  <c r="AE956" i="5"/>
  <c r="AX956" i="5"/>
  <c r="AF956" i="5"/>
  <c r="AY956" i="5"/>
  <c r="AG956" i="5"/>
  <c r="AZ956" i="5"/>
  <c r="AH956" i="5"/>
  <c r="BA956" i="5"/>
  <c r="AI956" i="5"/>
  <c r="BB956" i="5"/>
  <c r="AJ956" i="5"/>
  <c r="BC956" i="5"/>
  <c r="AK956" i="5"/>
  <c r="BD956" i="5"/>
  <c r="AL956" i="5"/>
  <c r="BE956" i="5"/>
  <c r="BF956" i="5"/>
  <c r="BG956" i="5"/>
  <c r="CI956" i="5"/>
  <c r="BN956" i="5"/>
  <c r="BO956" i="5"/>
  <c r="BP956" i="5"/>
  <c r="BQ956" i="5"/>
  <c r="BR956" i="5"/>
  <c r="BS956" i="5"/>
  <c r="BT956" i="5"/>
  <c r="BU956" i="5"/>
  <c r="BV956" i="5"/>
  <c r="BW956" i="5"/>
  <c r="BX956" i="5"/>
  <c r="BY956" i="5"/>
  <c r="BZ956" i="5"/>
  <c r="CA956" i="5"/>
  <c r="CF956" i="5"/>
  <c r="CJ956" i="5"/>
  <c r="CL956" i="5"/>
  <c r="Y957" i="5"/>
  <c r="AR957" i="5"/>
  <c r="Z957" i="5"/>
  <c r="AS957" i="5"/>
  <c r="AA957" i="5"/>
  <c r="AT957" i="5"/>
  <c r="AB957" i="5"/>
  <c r="AU957" i="5"/>
  <c r="AC957" i="5"/>
  <c r="AV957" i="5"/>
  <c r="AD957" i="5"/>
  <c r="AW957" i="5"/>
  <c r="AE957" i="5"/>
  <c r="AX957" i="5"/>
  <c r="AF957" i="5"/>
  <c r="AY957" i="5"/>
  <c r="AG957" i="5"/>
  <c r="AZ957" i="5"/>
  <c r="AH957" i="5"/>
  <c r="BA957" i="5"/>
  <c r="AI957" i="5"/>
  <c r="BB957" i="5"/>
  <c r="AJ957" i="5"/>
  <c r="BC957" i="5"/>
  <c r="AK957" i="5"/>
  <c r="BD957" i="5"/>
  <c r="AL957" i="5"/>
  <c r="BE957" i="5"/>
  <c r="BF957" i="5"/>
  <c r="BG957" i="5"/>
  <c r="CI957" i="5"/>
  <c r="BN957" i="5"/>
  <c r="BO957" i="5"/>
  <c r="BP957" i="5"/>
  <c r="BQ957" i="5"/>
  <c r="BR957" i="5"/>
  <c r="BS957" i="5"/>
  <c r="BT957" i="5"/>
  <c r="BU957" i="5"/>
  <c r="BV957" i="5"/>
  <c r="BW957" i="5"/>
  <c r="BX957" i="5"/>
  <c r="BY957" i="5"/>
  <c r="BZ957" i="5"/>
  <c r="CA957" i="5"/>
  <c r="CF957" i="5"/>
  <c r="CJ957" i="5"/>
  <c r="CL957" i="5"/>
  <c r="Y958" i="5"/>
  <c r="AR958" i="5"/>
  <c r="Z958" i="5"/>
  <c r="AS958" i="5"/>
  <c r="AA958" i="5"/>
  <c r="AT958" i="5"/>
  <c r="AB958" i="5"/>
  <c r="AU958" i="5"/>
  <c r="AC958" i="5"/>
  <c r="AV958" i="5"/>
  <c r="AD958" i="5"/>
  <c r="AW958" i="5"/>
  <c r="AE958" i="5"/>
  <c r="AX958" i="5"/>
  <c r="AF958" i="5"/>
  <c r="AY958" i="5"/>
  <c r="AG958" i="5"/>
  <c r="AZ958" i="5"/>
  <c r="AH958" i="5"/>
  <c r="BA958" i="5"/>
  <c r="AI958" i="5"/>
  <c r="BB958" i="5"/>
  <c r="AJ958" i="5"/>
  <c r="BC958" i="5"/>
  <c r="AK958" i="5"/>
  <c r="BD958" i="5"/>
  <c r="AL958" i="5"/>
  <c r="BE958" i="5"/>
  <c r="BF958" i="5"/>
  <c r="BG958" i="5"/>
  <c r="CI958" i="5"/>
  <c r="BN958" i="5"/>
  <c r="BO958" i="5"/>
  <c r="BP958" i="5"/>
  <c r="BQ958" i="5"/>
  <c r="BR958" i="5"/>
  <c r="BS958" i="5"/>
  <c r="BT958" i="5"/>
  <c r="BU958" i="5"/>
  <c r="BV958" i="5"/>
  <c r="BW958" i="5"/>
  <c r="BX958" i="5"/>
  <c r="BY958" i="5"/>
  <c r="BZ958" i="5"/>
  <c r="CA958" i="5"/>
  <c r="CF958" i="5"/>
  <c r="CJ958" i="5"/>
  <c r="CL958" i="5"/>
  <c r="Y959" i="5"/>
  <c r="AR959" i="5"/>
  <c r="Z959" i="5"/>
  <c r="AS959" i="5"/>
  <c r="AA959" i="5"/>
  <c r="AT959" i="5"/>
  <c r="AB959" i="5"/>
  <c r="AU959" i="5"/>
  <c r="AC959" i="5"/>
  <c r="AV959" i="5"/>
  <c r="AD959" i="5"/>
  <c r="AW959" i="5"/>
  <c r="AE959" i="5"/>
  <c r="AX959" i="5"/>
  <c r="AF959" i="5"/>
  <c r="AY959" i="5"/>
  <c r="AG959" i="5"/>
  <c r="AZ959" i="5"/>
  <c r="AH959" i="5"/>
  <c r="BA959" i="5"/>
  <c r="AI959" i="5"/>
  <c r="BB959" i="5"/>
  <c r="AJ959" i="5"/>
  <c r="BC959" i="5"/>
  <c r="AK959" i="5"/>
  <c r="BD959" i="5"/>
  <c r="AL959" i="5"/>
  <c r="BE959" i="5"/>
  <c r="BF959" i="5"/>
  <c r="BG959" i="5"/>
  <c r="CI959" i="5"/>
  <c r="BN959" i="5"/>
  <c r="BO959" i="5"/>
  <c r="BP959" i="5"/>
  <c r="BQ959" i="5"/>
  <c r="BR959" i="5"/>
  <c r="BS959" i="5"/>
  <c r="BT959" i="5"/>
  <c r="BU959" i="5"/>
  <c r="BV959" i="5"/>
  <c r="BW959" i="5"/>
  <c r="BX959" i="5"/>
  <c r="BY959" i="5"/>
  <c r="BZ959" i="5"/>
  <c r="CA959" i="5"/>
  <c r="CF959" i="5"/>
  <c r="CJ959" i="5"/>
  <c r="CL959" i="5"/>
  <c r="Y960" i="5"/>
  <c r="AR960" i="5"/>
  <c r="Z960" i="5"/>
  <c r="AS960" i="5"/>
  <c r="AA960" i="5"/>
  <c r="AT960" i="5"/>
  <c r="AB960" i="5"/>
  <c r="AU960" i="5"/>
  <c r="AC960" i="5"/>
  <c r="AV960" i="5"/>
  <c r="AD960" i="5"/>
  <c r="AW960" i="5"/>
  <c r="AE960" i="5"/>
  <c r="AX960" i="5"/>
  <c r="AF960" i="5"/>
  <c r="AY960" i="5"/>
  <c r="AG960" i="5"/>
  <c r="AZ960" i="5"/>
  <c r="AH960" i="5"/>
  <c r="BA960" i="5"/>
  <c r="AI960" i="5"/>
  <c r="BB960" i="5"/>
  <c r="AJ960" i="5"/>
  <c r="BC960" i="5"/>
  <c r="AK960" i="5"/>
  <c r="BD960" i="5"/>
  <c r="AL960" i="5"/>
  <c r="BE960" i="5"/>
  <c r="BF960" i="5"/>
  <c r="BG960" i="5"/>
  <c r="CI960" i="5"/>
  <c r="BN960" i="5"/>
  <c r="BO960" i="5"/>
  <c r="BP960" i="5"/>
  <c r="BQ960" i="5"/>
  <c r="BR960" i="5"/>
  <c r="BS960" i="5"/>
  <c r="BT960" i="5"/>
  <c r="BU960" i="5"/>
  <c r="BV960" i="5"/>
  <c r="BW960" i="5"/>
  <c r="BX960" i="5"/>
  <c r="BY960" i="5"/>
  <c r="BZ960" i="5"/>
  <c r="CA960" i="5"/>
  <c r="CF960" i="5"/>
  <c r="CJ960" i="5"/>
  <c r="CL960" i="5"/>
  <c r="Y961" i="5"/>
  <c r="AR961" i="5"/>
  <c r="Z961" i="5"/>
  <c r="AS961" i="5"/>
  <c r="AA961" i="5"/>
  <c r="AT961" i="5"/>
  <c r="AB961" i="5"/>
  <c r="AU961" i="5"/>
  <c r="AC961" i="5"/>
  <c r="AV961" i="5"/>
  <c r="AD961" i="5"/>
  <c r="AW961" i="5"/>
  <c r="AE961" i="5"/>
  <c r="AX961" i="5"/>
  <c r="AF961" i="5"/>
  <c r="AY961" i="5"/>
  <c r="AG961" i="5"/>
  <c r="AZ961" i="5"/>
  <c r="AH961" i="5"/>
  <c r="BA961" i="5"/>
  <c r="AI961" i="5"/>
  <c r="BB961" i="5"/>
  <c r="AJ961" i="5"/>
  <c r="BC961" i="5"/>
  <c r="AK961" i="5"/>
  <c r="BD961" i="5"/>
  <c r="AL961" i="5"/>
  <c r="BE961" i="5"/>
  <c r="BF961" i="5"/>
  <c r="BG961" i="5"/>
  <c r="CI961" i="5"/>
  <c r="BN961" i="5"/>
  <c r="BO961" i="5"/>
  <c r="BP961" i="5"/>
  <c r="BQ961" i="5"/>
  <c r="BR961" i="5"/>
  <c r="BS961" i="5"/>
  <c r="BT961" i="5"/>
  <c r="BU961" i="5"/>
  <c r="BV961" i="5"/>
  <c r="BW961" i="5"/>
  <c r="BX961" i="5"/>
  <c r="BY961" i="5"/>
  <c r="BZ961" i="5"/>
  <c r="CA961" i="5"/>
  <c r="CF961" i="5"/>
  <c r="CJ961" i="5"/>
  <c r="CL961" i="5"/>
  <c r="Y962" i="5"/>
  <c r="AR962" i="5"/>
  <c r="Z962" i="5"/>
  <c r="AS962" i="5"/>
  <c r="AA962" i="5"/>
  <c r="AT962" i="5"/>
  <c r="AB962" i="5"/>
  <c r="AU962" i="5"/>
  <c r="AC962" i="5"/>
  <c r="AV962" i="5"/>
  <c r="AD962" i="5"/>
  <c r="AW962" i="5"/>
  <c r="AE962" i="5"/>
  <c r="AX962" i="5"/>
  <c r="AF962" i="5"/>
  <c r="AY962" i="5"/>
  <c r="AG962" i="5"/>
  <c r="AZ962" i="5"/>
  <c r="AH962" i="5"/>
  <c r="BA962" i="5"/>
  <c r="AI962" i="5"/>
  <c r="BB962" i="5"/>
  <c r="AJ962" i="5"/>
  <c r="BC962" i="5"/>
  <c r="AK962" i="5"/>
  <c r="BD962" i="5"/>
  <c r="AL962" i="5"/>
  <c r="BE962" i="5"/>
  <c r="BF962" i="5"/>
  <c r="BG962" i="5"/>
  <c r="CI962" i="5"/>
  <c r="BN962" i="5"/>
  <c r="BO962" i="5"/>
  <c r="BP962" i="5"/>
  <c r="BQ962" i="5"/>
  <c r="BR962" i="5"/>
  <c r="BS962" i="5"/>
  <c r="BT962" i="5"/>
  <c r="BU962" i="5"/>
  <c r="BV962" i="5"/>
  <c r="BW962" i="5"/>
  <c r="BX962" i="5"/>
  <c r="BY962" i="5"/>
  <c r="BZ962" i="5"/>
  <c r="CA962" i="5"/>
  <c r="CF962" i="5"/>
  <c r="CJ962" i="5"/>
  <c r="CL962" i="5"/>
  <c r="Y963" i="5"/>
  <c r="AR963" i="5"/>
  <c r="Z963" i="5"/>
  <c r="AS963" i="5"/>
  <c r="AA963" i="5"/>
  <c r="AT963" i="5"/>
  <c r="AB963" i="5"/>
  <c r="AU963" i="5"/>
  <c r="AC963" i="5"/>
  <c r="AV963" i="5"/>
  <c r="AD963" i="5"/>
  <c r="AW963" i="5"/>
  <c r="AE963" i="5"/>
  <c r="AX963" i="5"/>
  <c r="AF963" i="5"/>
  <c r="AY963" i="5"/>
  <c r="AG963" i="5"/>
  <c r="AZ963" i="5"/>
  <c r="AH963" i="5"/>
  <c r="BA963" i="5"/>
  <c r="AI963" i="5"/>
  <c r="BB963" i="5"/>
  <c r="AJ963" i="5"/>
  <c r="BC963" i="5"/>
  <c r="AK963" i="5"/>
  <c r="BD963" i="5"/>
  <c r="AL963" i="5"/>
  <c r="BE963" i="5"/>
  <c r="BF963" i="5"/>
  <c r="BG963" i="5"/>
  <c r="CI963" i="5"/>
  <c r="BN963" i="5"/>
  <c r="BO963" i="5"/>
  <c r="BP963" i="5"/>
  <c r="BQ963" i="5"/>
  <c r="BR963" i="5"/>
  <c r="BS963" i="5"/>
  <c r="BT963" i="5"/>
  <c r="BU963" i="5"/>
  <c r="BV963" i="5"/>
  <c r="BW963" i="5"/>
  <c r="BX963" i="5"/>
  <c r="BY963" i="5"/>
  <c r="BZ963" i="5"/>
  <c r="CA963" i="5"/>
  <c r="CF963" i="5"/>
  <c r="CJ963" i="5"/>
  <c r="CL963" i="5"/>
  <c r="Y964" i="5"/>
  <c r="AR964" i="5"/>
  <c r="Z964" i="5"/>
  <c r="AS964" i="5"/>
  <c r="AA964" i="5"/>
  <c r="AT964" i="5"/>
  <c r="AB964" i="5"/>
  <c r="AU964" i="5"/>
  <c r="AC964" i="5"/>
  <c r="AV964" i="5"/>
  <c r="AD964" i="5"/>
  <c r="AW964" i="5"/>
  <c r="AE964" i="5"/>
  <c r="AX964" i="5"/>
  <c r="AF964" i="5"/>
  <c r="AY964" i="5"/>
  <c r="AG964" i="5"/>
  <c r="AZ964" i="5"/>
  <c r="AH964" i="5"/>
  <c r="BA964" i="5"/>
  <c r="AI964" i="5"/>
  <c r="BB964" i="5"/>
  <c r="AJ964" i="5"/>
  <c r="BC964" i="5"/>
  <c r="AK964" i="5"/>
  <c r="BD964" i="5"/>
  <c r="AL964" i="5"/>
  <c r="BE964" i="5"/>
  <c r="BF964" i="5"/>
  <c r="BG964" i="5"/>
  <c r="CI964" i="5"/>
  <c r="BN964" i="5"/>
  <c r="BO964" i="5"/>
  <c r="BP964" i="5"/>
  <c r="BQ964" i="5"/>
  <c r="BR964" i="5"/>
  <c r="BS964" i="5"/>
  <c r="BT964" i="5"/>
  <c r="BU964" i="5"/>
  <c r="BV964" i="5"/>
  <c r="BW964" i="5"/>
  <c r="BX964" i="5"/>
  <c r="BY964" i="5"/>
  <c r="BZ964" i="5"/>
  <c r="CA964" i="5"/>
  <c r="CF964" i="5"/>
  <c r="CJ964" i="5"/>
  <c r="CL964" i="5"/>
  <c r="Y965" i="5"/>
  <c r="AR965" i="5"/>
  <c r="Z965" i="5"/>
  <c r="AS965" i="5"/>
  <c r="AA965" i="5"/>
  <c r="AT965" i="5"/>
  <c r="AB965" i="5"/>
  <c r="AU965" i="5"/>
  <c r="AC965" i="5"/>
  <c r="AV965" i="5"/>
  <c r="AD965" i="5"/>
  <c r="AW965" i="5"/>
  <c r="AE965" i="5"/>
  <c r="AX965" i="5"/>
  <c r="AF965" i="5"/>
  <c r="AY965" i="5"/>
  <c r="AG965" i="5"/>
  <c r="AZ965" i="5"/>
  <c r="AH965" i="5"/>
  <c r="BA965" i="5"/>
  <c r="AI965" i="5"/>
  <c r="BB965" i="5"/>
  <c r="AJ965" i="5"/>
  <c r="BC965" i="5"/>
  <c r="AK965" i="5"/>
  <c r="BD965" i="5"/>
  <c r="AL965" i="5"/>
  <c r="BE965" i="5"/>
  <c r="BF965" i="5"/>
  <c r="BG965" i="5"/>
  <c r="CI965" i="5"/>
  <c r="BN965" i="5"/>
  <c r="BO965" i="5"/>
  <c r="BP965" i="5"/>
  <c r="BQ965" i="5"/>
  <c r="BR965" i="5"/>
  <c r="BS965" i="5"/>
  <c r="BT965" i="5"/>
  <c r="BU965" i="5"/>
  <c r="BV965" i="5"/>
  <c r="BW965" i="5"/>
  <c r="BX965" i="5"/>
  <c r="BY965" i="5"/>
  <c r="BZ965" i="5"/>
  <c r="CA965" i="5"/>
  <c r="CF965" i="5"/>
  <c r="CJ965" i="5"/>
  <c r="CL965" i="5"/>
  <c r="Y966" i="5"/>
  <c r="AR966" i="5"/>
  <c r="Z966" i="5"/>
  <c r="AS966" i="5"/>
  <c r="AA966" i="5"/>
  <c r="AT966" i="5"/>
  <c r="AB966" i="5"/>
  <c r="AU966" i="5"/>
  <c r="AC966" i="5"/>
  <c r="AV966" i="5"/>
  <c r="AD966" i="5"/>
  <c r="AW966" i="5"/>
  <c r="AE966" i="5"/>
  <c r="AX966" i="5"/>
  <c r="AF966" i="5"/>
  <c r="AY966" i="5"/>
  <c r="AG966" i="5"/>
  <c r="AZ966" i="5"/>
  <c r="AH966" i="5"/>
  <c r="BA966" i="5"/>
  <c r="AI966" i="5"/>
  <c r="BB966" i="5"/>
  <c r="AJ966" i="5"/>
  <c r="BC966" i="5"/>
  <c r="AK966" i="5"/>
  <c r="BD966" i="5"/>
  <c r="AL966" i="5"/>
  <c r="BE966" i="5"/>
  <c r="BF966" i="5"/>
  <c r="BG966" i="5"/>
  <c r="CI966" i="5"/>
  <c r="BN966" i="5"/>
  <c r="BO966" i="5"/>
  <c r="BP966" i="5"/>
  <c r="BQ966" i="5"/>
  <c r="BR966" i="5"/>
  <c r="BS966" i="5"/>
  <c r="BT966" i="5"/>
  <c r="BU966" i="5"/>
  <c r="BV966" i="5"/>
  <c r="BW966" i="5"/>
  <c r="BX966" i="5"/>
  <c r="BY966" i="5"/>
  <c r="BZ966" i="5"/>
  <c r="CA966" i="5"/>
  <c r="CF966" i="5"/>
  <c r="CJ966" i="5"/>
  <c r="CL966" i="5"/>
  <c r="Y967" i="5"/>
  <c r="AR967" i="5"/>
  <c r="Z967" i="5"/>
  <c r="AS967" i="5"/>
  <c r="AA967" i="5"/>
  <c r="AT967" i="5"/>
  <c r="AB967" i="5"/>
  <c r="AU967" i="5"/>
  <c r="AC967" i="5"/>
  <c r="AV967" i="5"/>
  <c r="AD967" i="5"/>
  <c r="AW967" i="5"/>
  <c r="AE967" i="5"/>
  <c r="AX967" i="5"/>
  <c r="AF967" i="5"/>
  <c r="AY967" i="5"/>
  <c r="AG967" i="5"/>
  <c r="AZ967" i="5"/>
  <c r="AH967" i="5"/>
  <c r="BA967" i="5"/>
  <c r="AI967" i="5"/>
  <c r="BB967" i="5"/>
  <c r="AJ967" i="5"/>
  <c r="BC967" i="5"/>
  <c r="AK967" i="5"/>
  <c r="BD967" i="5"/>
  <c r="AL967" i="5"/>
  <c r="BE967" i="5"/>
  <c r="BF967" i="5"/>
  <c r="BG967" i="5"/>
  <c r="CI967" i="5"/>
  <c r="BN967" i="5"/>
  <c r="BO967" i="5"/>
  <c r="BP967" i="5"/>
  <c r="BQ967" i="5"/>
  <c r="BR967" i="5"/>
  <c r="BS967" i="5"/>
  <c r="BT967" i="5"/>
  <c r="BU967" i="5"/>
  <c r="BV967" i="5"/>
  <c r="BW967" i="5"/>
  <c r="BX967" i="5"/>
  <c r="BY967" i="5"/>
  <c r="BZ967" i="5"/>
  <c r="CA967" i="5"/>
  <c r="CF967" i="5"/>
  <c r="CJ967" i="5"/>
  <c r="CL967" i="5"/>
  <c r="Y968" i="5"/>
  <c r="AR968" i="5"/>
  <c r="Z968" i="5"/>
  <c r="AS968" i="5"/>
  <c r="AA968" i="5"/>
  <c r="AT968" i="5"/>
  <c r="AB968" i="5"/>
  <c r="AU968" i="5"/>
  <c r="AC968" i="5"/>
  <c r="AV968" i="5"/>
  <c r="AD968" i="5"/>
  <c r="AW968" i="5"/>
  <c r="AE968" i="5"/>
  <c r="AX968" i="5"/>
  <c r="AF968" i="5"/>
  <c r="AY968" i="5"/>
  <c r="AG968" i="5"/>
  <c r="AZ968" i="5"/>
  <c r="AH968" i="5"/>
  <c r="BA968" i="5"/>
  <c r="AI968" i="5"/>
  <c r="BB968" i="5"/>
  <c r="AJ968" i="5"/>
  <c r="BC968" i="5"/>
  <c r="AK968" i="5"/>
  <c r="BD968" i="5"/>
  <c r="AL968" i="5"/>
  <c r="BE968" i="5"/>
  <c r="BF968" i="5"/>
  <c r="BG968" i="5"/>
  <c r="CI968" i="5"/>
  <c r="BN968" i="5"/>
  <c r="BO968" i="5"/>
  <c r="BP968" i="5"/>
  <c r="BQ968" i="5"/>
  <c r="BR968" i="5"/>
  <c r="BS968" i="5"/>
  <c r="BT968" i="5"/>
  <c r="BU968" i="5"/>
  <c r="BV968" i="5"/>
  <c r="BW968" i="5"/>
  <c r="BX968" i="5"/>
  <c r="BY968" i="5"/>
  <c r="BZ968" i="5"/>
  <c r="CA968" i="5"/>
  <c r="CF968" i="5"/>
  <c r="CJ968" i="5"/>
  <c r="CL968" i="5"/>
  <c r="Y969" i="5"/>
  <c r="AR969" i="5"/>
  <c r="Z969" i="5"/>
  <c r="AS969" i="5"/>
  <c r="AA969" i="5"/>
  <c r="AT969" i="5"/>
  <c r="AB969" i="5"/>
  <c r="AU969" i="5"/>
  <c r="AC969" i="5"/>
  <c r="AV969" i="5"/>
  <c r="AD969" i="5"/>
  <c r="AW969" i="5"/>
  <c r="AE969" i="5"/>
  <c r="AX969" i="5"/>
  <c r="AF969" i="5"/>
  <c r="AY969" i="5"/>
  <c r="AG969" i="5"/>
  <c r="AZ969" i="5"/>
  <c r="AH969" i="5"/>
  <c r="BA969" i="5"/>
  <c r="AI969" i="5"/>
  <c r="BB969" i="5"/>
  <c r="AJ969" i="5"/>
  <c r="BC969" i="5"/>
  <c r="AK969" i="5"/>
  <c r="BD969" i="5"/>
  <c r="AL969" i="5"/>
  <c r="BE969" i="5"/>
  <c r="BF969" i="5"/>
  <c r="BG969" i="5"/>
  <c r="CI969" i="5"/>
  <c r="BN969" i="5"/>
  <c r="BO969" i="5"/>
  <c r="BP969" i="5"/>
  <c r="BQ969" i="5"/>
  <c r="BR969" i="5"/>
  <c r="BS969" i="5"/>
  <c r="BT969" i="5"/>
  <c r="BU969" i="5"/>
  <c r="BV969" i="5"/>
  <c r="BW969" i="5"/>
  <c r="BX969" i="5"/>
  <c r="BY969" i="5"/>
  <c r="BZ969" i="5"/>
  <c r="CA969" i="5"/>
  <c r="CF969" i="5"/>
  <c r="CJ969" i="5"/>
  <c r="CL969" i="5"/>
  <c r="Y970" i="5"/>
  <c r="AR970" i="5"/>
  <c r="Z970" i="5"/>
  <c r="AS970" i="5"/>
  <c r="AA970" i="5"/>
  <c r="AT970" i="5"/>
  <c r="AB970" i="5"/>
  <c r="AU970" i="5"/>
  <c r="AC970" i="5"/>
  <c r="AV970" i="5"/>
  <c r="AD970" i="5"/>
  <c r="AW970" i="5"/>
  <c r="AE970" i="5"/>
  <c r="AX970" i="5"/>
  <c r="AF970" i="5"/>
  <c r="AY970" i="5"/>
  <c r="AG970" i="5"/>
  <c r="AZ970" i="5"/>
  <c r="AH970" i="5"/>
  <c r="BA970" i="5"/>
  <c r="AI970" i="5"/>
  <c r="BB970" i="5"/>
  <c r="AJ970" i="5"/>
  <c r="BC970" i="5"/>
  <c r="AK970" i="5"/>
  <c r="BD970" i="5"/>
  <c r="AL970" i="5"/>
  <c r="BE970" i="5"/>
  <c r="BF970" i="5"/>
  <c r="BG970" i="5"/>
  <c r="CI970" i="5"/>
  <c r="BN970" i="5"/>
  <c r="BO970" i="5"/>
  <c r="BP970" i="5"/>
  <c r="BQ970" i="5"/>
  <c r="BR970" i="5"/>
  <c r="BS970" i="5"/>
  <c r="BT970" i="5"/>
  <c r="BU970" i="5"/>
  <c r="BV970" i="5"/>
  <c r="BW970" i="5"/>
  <c r="BX970" i="5"/>
  <c r="BY970" i="5"/>
  <c r="BZ970" i="5"/>
  <c r="CA970" i="5"/>
  <c r="CF970" i="5"/>
  <c r="CJ970" i="5"/>
  <c r="CL970" i="5"/>
  <c r="Y971" i="5"/>
  <c r="AR971" i="5"/>
  <c r="Z971" i="5"/>
  <c r="AS971" i="5"/>
  <c r="AA971" i="5"/>
  <c r="AT971" i="5"/>
  <c r="AB971" i="5"/>
  <c r="AU971" i="5"/>
  <c r="AC971" i="5"/>
  <c r="AV971" i="5"/>
  <c r="AD971" i="5"/>
  <c r="AW971" i="5"/>
  <c r="AE971" i="5"/>
  <c r="AX971" i="5"/>
  <c r="AF971" i="5"/>
  <c r="AY971" i="5"/>
  <c r="AG971" i="5"/>
  <c r="AZ971" i="5"/>
  <c r="AH971" i="5"/>
  <c r="BA971" i="5"/>
  <c r="AI971" i="5"/>
  <c r="BB971" i="5"/>
  <c r="AJ971" i="5"/>
  <c r="BC971" i="5"/>
  <c r="AK971" i="5"/>
  <c r="BD971" i="5"/>
  <c r="AL971" i="5"/>
  <c r="BE971" i="5"/>
  <c r="BF971" i="5"/>
  <c r="BG971" i="5"/>
  <c r="CI971" i="5"/>
  <c r="BN971" i="5"/>
  <c r="BO971" i="5"/>
  <c r="BP971" i="5"/>
  <c r="BQ971" i="5"/>
  <c r="BR971" i="5"/>
  <c r="BS971" i="5"/>
  <c r="BT971" i="5"/>
  <c r="BU971" i="5"/>
  <c r="BV971" i="5"/>
  <c r="BW971" i="5"/>
  <c r="BX971" i="5"/>
  <c r="BY971" i="5"/>
  <c r="BZ971" i="5"/>
  <c r="CA971" i="5"/>
  <c r="CF971" i="5"/>
  <c r="CJ971" i="5"/>
  <c r="CL971" i="5"/>
  <c r="Y972" i="5"/>
  <c r="AR972" i="5"/>
  <c r="Z972" i="5"/>
  <c r="AS972" i="5"/>
  <c r="AA972" i="5"/>
  <c r="AT972" i="5"/>
  <c r="AB972" i="5"/>
  <c r="AU972" i="5"/>
  <c r="AC972" i="5"/>
  <c r="AV972" i="5"/>
  <c r="AD972" i="5"/>
  <c r="AW972" i="5"/>
  <c r="AE972" i="5"/>
  <c r="AX972" i="5"/>
  <c r="AF972" i="5"/>
  <c r="AY972" i="5"/>
  <c r="AG972" i="5"/>
  <c r="AZ972" i="5"/>
  <c r="AH972" i="5"/>
  <c r="BA972" i="5"/>
  <c r="AI972" i="5"/>
  <c r="BB972" i="5"/>
  <c r="AJ972" i="5"/>
  <c r="BC972" i="5"/>
  <c r="AK972" i="5"/>
  <c r="BD972" i="5"/>
  <c r="AL972" i="5"/>
  <c r="BE972" i="5"/>
  <c r="BF972" i="5"/>
  <c r="BG972" i="5"/>
  <c r="CI972" i="5"/>
  <c r="BN972" i="5"/>
  <c r="BO972" i="5"/>
  <c r="BP972" i="5"/>
  <c r="BQ972" i="5"/>
  <c r="BR972" i="5"/>
  <c r="BS972" i="5"/>
  <c r="BT972" i="5"/>
  <c r="BU972" i="5"/>
  <c r="BV972" i="5"/>
  <c r="BW972" i="5"/>
  <c r="BX972" i="5"/>
  <c r="BY972" i="5"/>
  <c r="BZ972" i="5"/>
  <c r="CA972" i="5"/>
  <c r="CF972" i="5"/>
  <c r="CJ972" i="5"/>
  <c r="CL972" i="5"/>
  <c r="Y973" i="5"/>
  <c r="AR973" i="5"/>
  <c r="Z973" i="5"/>
  <c r="AS973" i="5"/>
  <c r="AA973" i="5"/>
  <c r="AT973" i="5"/>
  <c r="AB973" i="5"/>
  <c r="AU973" i="5"/>
  <c r="AC973" i="5"/>
  <c r="AV973" i="5"/>
  <c r="AD973" i="5"/>
  <c r="AW973" i="5"/>
  <c r="AE973" i="5"/>
  <c r="AX973" i="5"/>
  <c r="AF973" i="5"/>
  <c r="AY973" i="5"/>
  <c r="AG973" i="5"/>
  <c r="AZ973" i="5"/>
  <c r="AH973" i="5"/>
  <c r="BA973" i="5"/>
  <c r="AI973" i="5"/>
  <c r="BB973" i="5"/>
  <c r="AJ973" i="5"/>
  <c r="BC973" i="5"/>
  <c r="AK973" i="5"/>
  <c r="BD973" i="5"/>
  <c r="AL973" i="5"/>
  <c r="BE973" i="5"/>
  <c r="BF973" i="5"/>
  <c r="BG973" i="5"/>
  <c r="CI973" i="5"/>
  <c r="BN973" i="5"/>
  <c r="BO973" i="5"/>
  <c r="BP973" i="5"/>
  <c r="BQ973" i="5"/>
  <c r="BR973" i="5"/>
  <c r="BS973" i="5"/>
  <c r="BT973" i="5"/>
  <c r="BU973" i="5"/>
  <c r="BV973" i="5"/>
  <c r="BW973" i="5"/>
  <c r="BX973" i="5"/>
  <c r="BY973" i="5"/>
  <c r="BZ973" i="5"/>
  <c r="CA973" i="5"/>
  <c r="CF973" i="5"/>
  <c r="CJ973" i="5"/>
  <c r="CL973" i="5"/>
  <c r="Y974" i="5"/>
  <c r="AR974" i="5"/>
  <c r="Z974" i="5"/>
  <c r="AS974" i="5"/>
  <c r="AA974" i="5"/>
  <c r="AT974" i="5"/>
  <c r="AB974" i="5"/>
  <c r="AU974" i="5"/>
  <c r="AC974" i="5"/>
  <c r="AV974" i="5"/>
  <c r="AD974" i="5"/>
  <c r="AW974" i="5"/>
  <c r="AE974" i="5"/>
  <c r="AX974" i="5"/>
  <c r="AF974" i="5"/>
  <c r="AY974" i="5"/>
  <c r="AG974" i="5"/>
  <c r="AZ974" i="5"/>
  <c r="AH974" i="5"/>
  <c r="BA974" i="5"/>
  <c r="AI974" i="5"/>
  <c r="BB974" i="5"/>
  <c r="AJ974" i="5"/>
  <c r="BC974" i="5"/>
  <c r="AK974" i="5"/>
  <c r="BD974" i="5"/>
  <c r="AL974" i="5"/>
  <c r="BE974" i="5"/>
  <c r="BF974" i="5"/>
  <c r="BG974" i="5"/>
  <c r="CI974" i="5"/>
  <c r="BN974" i="5"/>
  <c r="BO974" i="5"/>
  <c r="BP974" i="5"/>
  <c r="BQ974" i="5"/>
  <c r="BR974" i="5"/>
  <c r="BS974" i="5"/>
  <c r="BT974" i="5"/>
  <c r="BU974" i="5"/>
  <c r="BV974" i="5"/>
  <c r="BW974" i="5"/>
  <c r="BX974" i="5"/>
  <c r="BY974" i="5"/>
  <c r="BZ974" i="5"/>
  <c r="CA974" i="5"/>
  <c r="CF974" i="5"/>
  <c r="CJ974" i="5"/>
  <c r="CL974" i="5"/>
  <c r="Y975" i="5"/>
  <c r="AR975" i="5"/>
  <c r="Z975" i="5"/>
  <c r="AS975" i="5"/>
  <c r="AA975" i="5"/>
  <c r="AT975" i="5"/>
  <c r="AB975" i="5"/>
  <c r="AU975" i="5"/>
  <c r="AC975" i="5"/>
  <c r="AV975" i="5"/>
  <c r="AD975" i="5"/>
  <c r="AW975" i="5"/>
  <c r="AE975" i="5"/>
  <c r="AX975" i="5"/>
  <c r="AF975" i="5"/>
  <c r="AY975" i="5"/>
  <c r="AG975" i="5"/>
  <c r="AZ975" i="5"/>
  <c r="AH975" i="5"/>
  <c r="BA975" i="5"/>
  <c r="AI975" i="5"/>
  <c r="BB975" i="5"/>
  <c r="AJ975" i="5"/>
  <c r="BC975" i="5"/>
  <c r="AK975" i="5"/>
  <c r="BD975" i="5"/>
  <c r="AL975" i="5"/>
  <c r="BE975" i="5"/>
  <c r="BF975" i="5"/>
  <c r="BG975" i="5"/>
  <c r="CI975" i="5"/>
  <c r="BN975" i="5"/>
  <c r="BO975" i="5"/>
  <c r="BP975" i="5"/>
  <c r="BQ975" i="5"/>
  <c r="BR975" i="5"/>
  <c r="BS975" i="5"/>
  <c r="BT975" i="5"/>
  <c r="BU975" i="5"/>
  <c r="BV975" i="5"/>
  <c r="BW975" i="5"/>
  <c r="BX975" i="5"/>
  <c r="BY975" i="5"/>
  <c r="BZ975" i="5"/>
  <c r="CA975" i="5"/>
  <c r="CF975" i="5"/>
  <c r="CJ975" i="5"/>
  <c r="CL975" i="5"/>
  <c r="Y976" i="5"/>
  <c r="AR976" i="5"/>
  <c r="Z976" i="5"/>
  <c r="AS976" i="5"/>
  <c r="AA976" i="5"/>
  <c r="AT976" i="5"/>
  <c r="AB976" i="5"/>
  <c r="AU976" i="5"/>
  <c r="AC976" i="5"/>
  <c r="AV976" i="5"/>
  <c r="AD976" i="5"/>
  <c r="AW976" i="5"/>
  <c r="AE976" i="5"/>
  <c r="AX976" i="5"/>
  <c r="AF976" i="5"/>
  <c r="AY976" i="5"/>
  <c r="AG976" i="5"/>
  <c r="AZ976" i="5"/>
  <c r="AH976" i="5"/>
  <c r="BA976" i="5"/>
  <c r="AI976" i="5"/>
  <c r="BB976" i="5"/>
  <c r="AJ976" i="5"/>
  <c r="BC976" i="5"/>
  <c r="AK976" i="5"/>
  <c r="BD976" i="5"/>
  <c r="AL976" i="5"/>
  <c r="BE976" i="5"/>
  <c r="BF976" i="5"/>
  <c r="BG976" i="5"/>
  <c r="CI976" i="5"/>
  <c r="BN976" i="5"/>
  <c r="BO976" i="5"/>
  <c r="BP976" i="5"/>
  <c r="BQ976" i="5"/>
  <c r="BR976" i="5"/>
  <c r="BS976" i="5"/>
  <c r="BT976" i="5"/>
  <c r="BU976" i="5"/>
  <c r="BV976" i="5"/>
  <c r="BW976" i="5"/>
  <c r="BX976" i="5"/>
  <c r="BY976" i="5"/>
  <c r="BZ976" i="5"/>
  <c r="CA976" i="5"/>
  <c r="CF976" i="5"/>
  <c r="CJ976" i="5"/>
  <c r="CL976" i="5"/>
  <c r="Y977" i="5"/>
  <c r="AR977" i="5"/>
  <c r="Z977" i="5"/>
  <c r="AS977" i="5"/>
  <c r="AA977" i="5"/>
  <c r="AT977" i="5"/>
  <c r="AB977" i="5"/>
  <c r="AU977" i="5"/>
  <c r="AC977" i="5"/>
  <c r="AV977" i="5"/>
  <c r="AD977" i="5"/>
  <c r="AW977" i="5"/>
  <c r="AE977" i="5"/>
  <c r="AX977" i="5"/>
  <c r="AF977" i="5"/>
  <c r="AY977" i="5"/>
  <c r="AG977" i="5"/>
  <c r="AZ977" i="5"/>
  <c r="AH977" i="5"/>
  <c r="BA977" i="5"/>
  <c r="AI977" i="5"/>
  <c r="BB977" i="5"/>
  <c r="AJ977" i="5"/>
  <c r="BC977" i="5"/>
  <c r="AK977" i="5"/>
  <c r="BD977" i="5"/>
  <c r="AL977" i="5"/>
  <c r="BE977" i="5"/>
  <c r="BF977" i="5"/>
  <c r="BG977" i="5"/>
  <c r="CI977" i="5"/>
  <c r="BN977" i="5"/>
  <c r="BO977" i="5"/>
  <c r="BP977" i="5"/>
  <c r="BQ977" i="5"/>
  <c r="BR977" i="5"/>
  <c r="BS977" i="5"/>
  <c r="BT977" i="5"/>
  <c r="BU977" i="5"/>
  <c r="BV977" i="5"/>
  <c r="BW977" i="5"/>
  <c r="BX977" i="5"/>
  <c r="BY977" i="5"/>
  <c r="BZ977" i="5"/>
  <c r="CA977" i="5"/>
  <c r="CF977" i="5"/>
  <c r="CJ977" i="5"/>
  <c r="CL977" i="5"/>
  <c r="Y978" i="5"/>
  <c r="AR978" i="5"/>
  <c r="Z978" i="5"/>
  <c r="AS978" i="5"/>
  <c r="AA978" i="5"/>
  <c r="AT978" i="5"/>
  <c r="AB978" i="5"/>
  <c r="AU978" i="5"/>
  <c r="AC978" i="5"/>
  <c r="AV978" i="5"/>
  <c r="AD978" i="5"/>
  <c r="AW978" i="5"/>
  <c r="AE978" i="5"/>
  <c r="AX978" i="5"/>
  <c r="AF978" i="5"/>
  <c r="AY978" i="5"/>
  <c r="AG978" i="5"/>
  <c r="AZ978" i="5"/>
  <c r="AH978" i="5"/>
  <c r="BA978" i="5"/>
  <c r="AI978" i="5"/>
  <c r="BB978" i="5"/>
  <c r="AJ978" i="5"/>
  <c r="BC978" i="5"/>
  <c r="AK978" i="5"/>
  <c r="BD978" i="5"/>
  <c r="AL978" i="5"/>
  <c r="BE978" i="5"/>
  <c r="BF978" i="5"/>
  <c r="BG978" i="5"/>
  <c r="CI978" i="5"/>
  <c r="BN978" i="5"/>
  <c r="BO978" i="5"/>
  <c r="BP978" i="5"/>
  <c r="BQ978" i="5"/>
  <c r="BR978" i="5"/>
  <c r="BS978" i="5"/>
  <c r="BT978" i="5"/>
  <c r="BU978" i="5"/>
  <c r="BV978" i="5"/>
  <c r="BW978" i="5"/>
  <c r="BX978" i="5"/>
  <c r="BY978" i="5"/>
  <c r="BZ978" i="5"/>
  <c r="CA978" i="5"/>
  <c r="CF978" i="5"/>
  <c r="CJ978" i="5"/>
  <c r="CL978" i="5"/>
  <c r="Y979" i="5"/>
  <c r="AR979" i="5"/>
  <c r="Z979" i="5"/>
  <c r="AS979" i="5"/>
  <c r="AA979" i="5"/>
  <c r="AT979" i="5"/>
  <c r="AB979" i="5"/>
  <c r="AU979" i="5"/>
  <c r="AC979" i="5"/>
  <c r="AV979" i="5"/>
  <c r="AD979" i="5"/>
  <c r="AW979" i="5"/>
  <c r="AE979" i="5"/>
  <c r="AX979" i="5"/>
  <c r="AF979" i="5"/>
  <c r="AY979" i="5"/>
  <c r="AG979" i="5"/>
  <c r="AZ979" i="5"/>
  <c r="AH979" i="5"/>
  <c r="BA979" i="5"/>
  <c r="AI979" i="5"/>
  <c r="BB979" i="5"/>
  <c r="AJ979" i="5"/>
  <c r="BC979" i="5"/>
  <c r="AK979" i="5"/>
  <c r="BD979" i="5"/>
  <c r="AL979" i="5"/>
  <c r="BE979" i="5"/>
  <c r="BF979" i="5"/>
  <c r="BG979" i="5"/>
  <c r="CI979" i="5"/>
  <c r="BN979" i="5"/>
  <c r="BO979" i="5"/>
  <c r="BP979" i="5"/>
  <c r="BQ979" i="5"/>
  <c r="BR979" i="5"/>
  <c r="BS979" i="5"/>
  <c r="BT979" i="5"/>
  <c r="BU979" i="5"/>
  <c r="BV979" i="5"/>
  <c r="BW979" i="5"/>
  <c r="BX979" i="5"/>
  <c r="BY979" i="5"/>
  <c r="BZ979" i="5"/>
  <c r="CA979" i="5"/>
  <c r="CF979" i="5"/>
  <c r="CJ979" i="5"/>
  <c r="CL979" i="5"/>
  <c r="Y980" i="5"/>
  <c r="AR980" i="5"/>
  <c r="Z980" i="5"/>
  <c r="AS980" i="5"/>
  <c r="AA980" i="5"/>
  <c r="AT980" i="5"/>
  <c r="AB980" i="5"/>
  <c r="AU980" i="5"/>
  <c r="AC980" i="5"/>
  <c r="AV980" i="5"/>
  <c r="AD980" i="5"/>
  <c r="AW980" i="5"/>
  <c r="AE980" i="5"/>
  <c r="AX980" i="5"/>
  <c r="AF980" i="5"/>
  <c r="AY980" i="5"/>
  <c r="AG980" i="5"/>
  <c r="AZ980" i="5"/>
  <c r="AH980" i="5"/>
  <c r="BA980" i="5"/>
  <c r="AI980" i="5"/>
  <c r="BB980" i="5"/>
  <c r="AJ980" i="5"/>
  <c r="BC980" i="5"/>
  <c r="AK980" i="5"/>
  <c r="BD980" i="5"/>
  <c r="AL980" i="5"/>
  <c r="BE980" i="5"/>
  <c r="BF980" i="5"/>
  <c r="BG980" i="5"/>
  <c r="CI980" i="5"/>
  <c r="BN980" i="5"/>
  <c r="BO980" i="5"/>
  <c r="BP980" i="5"/>
  <c r="BQ980" i="5"/>
  <c r="BR980" i="5"/>
  <c r="BS980" i="5"/>
  <c r="BT980" i="5"/>
  <c r="BU980" i="5"/>
  <c r="BV980" i="5"/>
  <c r="BW980" i="5"/>
  <c r="BX980" i="5"/>
  <c r="BY980" i="5"/>
  <c r="BZ980" i="5"/>
  <c r="CA980" i="5"/>
  <c r="CF980" i="5"/>
  <c r="CJ980" i="5"/>
  <c r="CL980" i="5"/>
  <c r="Y981" i="5"/>
  <c r="AR981" i="5"/>
  <c r="Z981" i="5"/>
  <c r="AS981" i="5"/>
  <c r="AA981" i="5"/>
  <c r="AT981" i="5"/>
  <c r="AB981" i="5"/>
  <c r="AU981" i="5"/>
  <c r="AC981" i="5"/>
  <c r="AV981" i="5"/>
  <c r="AD981" i="5"/>
  <c r="AW981" i="5"/>
  <c r="AE981" i="5"/>
  <c r="AX981" i="5"/>
  <c r="AF981" i="5"/>
  <c r="AY981" i="5"/>
  <c r="AG981" i="5"/>
  <c r="AZ981" i="5"/>
  <c r="AH981" i="5"/>
  <c r="BA981" i="5"/>
  <c r="AI981" i="5"/>
  <c r="BB981" i="5"/>
  <c r="AJ981" i="5"/>
  <c r="BC981" i="5"/>
  <c r="AK981" i="5"/>
  <c r="BD981" i="5"/>
  <c r="AL981" i="5"/>
  <c r="BE981" i="5"/>
  <c r="BF981" i="5"/>
  <c r="BG981" i="5"/>
  <c r="CI981" i="5"/>
  <c r="BN981" i="5"/>
  <c r="BO981" i="5"/>
  <c r="BP981" i="5"/>
  <c r="BQ981" i="5"/>
  <c r="BR981" i="5"/>
  <c r="BS981" i="5"/>
  <c r="BT981" i="5"/>
  <c r="BU981" i="5"/>
  <c r="BV981" i="5"/>
  <c r="BW981" i="5"/>
  <c r="BX981" i="5"/>
  <c r="BY981" i="5"/>
  <c r="BZ981" i="5"/>
  <c r="CA981" i="5"/>
  <c r="CF981" i="5"/>
  <c r="CJ981" i="5"/>
  <c r="CL981" i="5"/>
  <c r="Y982" i="5"/>
  <c r="AR982" i="5"/>
  <c r="Z982" i="5"/>
  <c r="AS982" i="5"/>
  <c r="AA982" i="5"/>
  <c r="AT982" i="5"/>
  <c r="AB982" i="5"/>
  <c r="AU982" i="5"/>
  <c r="AC982" i="5"/>
  <c r="AV982" i="5"/>
  <c r="AD982" i="5"/>
  <c r="AW982" i="5"/>
  <c r="AE982" i="5"/>
  <c r="AX982" i="5"/>
  <c r="AF982" i="5"/>
  <c r="AY982" i="5"/>
  <c r="AG982" i="5"/>
  <c r="AZ982" i="5"/>
  <c r="AH982" i="5"/>
  <c r="BA982" i="5"/>
  <c r="AI982" i="5"/>
  <c r="BB982" i="5"/>
  <c r="AJ982" i="5"/>
  <c r="BC982" i="5"/>
  <c r="AK982" i="5"/>
  <c r="BD982" i="5"/>
  <c r="AL982" i="5"/>
  <c r="BE982" i="5"/>
  <c r="BF982" i="5"/>
  <c r="BG982" i="5"/>
  <c r="CI982" i="5"/>
  <c r="BN982" i="5"/>
  <c r="BO982" i="5"/>
  <c r="BP982" i="5"/>
  <c r="BQ982" i="5"/>
  <c r="BR982" i="5"/>
  <c r="BS982" i="5"/>
  <c r="BT982" i="5"/>
  <c r="BU982" i="5"/>
  <c r="BV982" i="5"/>
  <c r="BW982" i="5"/>
  <c r="BX982" i="5"/>
  <c r="BY982" i="5"/>
  <c r="BZ982" i="5"/>
  <c r="CA982" i="5"/>
  <c r="CF982" i="5"/>
  <c r="CJ982" i="5"/>
  <c r="CL982" i="5"/>
  <c r="Y983" i="5"/>
  <c r="AR983" i="5"/>
  <c r="Z983" i="5"/>
  <c r="AS983" i="5"/>
  <c r="AA983" i="5"/>
  <c r="AT983" i="5"/>
  <c r="AB983" i="5"/>
  <c r="AU983" i="5"/>
  <c r="AC983" i="5"/>
  <c r="AV983" i="5"/>
  <c r="AD983" i="5"/>
  <c r="AW983" i="5"/>
  <c r="AE983" i="5"/>
  <c r="AX983" i="5"/>
  <c r="AF983" i="5"/>
  <c r="AY983" i="5"/>
  <c r="AG983" i="5"/>
  <c r="AZ983" i="5"/>
  <c r="AH983" i="5"/>
  <c r="BA983" i="5"/>
  <c r="AI983" i="5"/>
  <c r="BB983" i="5"/>
  <c r="AJ983" i="5"/>
  <c r="BC983" i="5"/>
  <c r="AK983" i="5"/>
  <c r="BD983" i="5"/>
  <c r="AL983" i="5"/>
  <c r="BE983" i="5"/>
  <c r="BF983" i="5"/>
  <c r="BG983" i="5"/>
  <c r="CI983" i="5"/>
  <c r="BN983" i="5"/>
  <c r="BO983" i="5"/>
  <c r="BP983" i="5"/>
  <c r="BQ983" i="5"/>
  <c r="BR983" i="5"/>
  <c r="BS983" i="5"/>
  <c r="BT983" i="5"/>
  <c r="BU983" i="5"/>
  <c r="BV983" i="5"/>
  <c r="BW983" i="5"/>
  <c r="BX983" i="5"/>
  <c r="BY983" i="5"/>
  <c r="BZ983" i="5"/>
  <c r="CA983" i="5"/>
  <c r="CF983" i="5"/>
  <c r="CJ983" i="5"/>
  <c r="CL983" i="5"/>
  <c r="Y984" i="5"/>
  <c r="AR984" i="5"/>
  <c r="Z984" i="5"/>
  <c r="AS984" i="5"/>
  <c r="AA984" i="5"/>
  <c r="AT984" i="5"/>
  <c r="AB984" i="5"/>
  <c r="AU984" i="5"/>
  <c r="AC984" i="5"/>
  <c r="AV984" i="5"/>
  <c r="AD984" i="5"/>
  <c r="AW984" i="5"/>
  <c r="AE984" i="5"/>
  <c r="AX984" i="5"/>
  <c r="AF984" i="5"/>
  <c r="AY984" i="5"/>
  <c r="AG984" i="5"/>
  <c r="AZ984" i="5"/>
  <c r="AH984" i="5"/>
  <c r="BA984" i="5"/>
  <c r="AI984" i="5"/>
  <c r="BB984" i="5"/>
  <c r="AJ984" i="5"/>
  <c r="BC984" i="5"/>
  <c r="AK984" i="5"/>
  <c r="BD984" i="5"/>
  <c r="AL984" i="5"/>
  <c r="BE984" i="5"/>
  <c r="BF984" i="5"/>
  <c r="BG984" i="5"/>
  <c r="CI984" i="5"/>
  <c r="BN984" i="5"/>
  <c r="BO984" i="5"/>
  <c r="BP984" i="5"/>
  <c r="BQ984" i="5"/>
  <c r="BR984" i="5"/>
  <c r="BS984" i="5"/>
  <c r="BT984" i="5"/>
  <c r="BU984" i="5"/>
  <c r="BV984" i="5"/>
  <c r="BW984" i="5"/>
  <c r="BX984" i="5"/>
  <c r="BY984" i="5"/>
  <c r="BZ984" i="5"/>
  <c r="CA984" i="5"/>
  <c r="CF984" i="5"/>
  <c r="CJ984" i="5"/>
  <c r="CL984" i="5"/>
  <c r="Y985" i="5"/>
  <c r="AR985" i="5"/>
  <c r="Z985" i="5"/>
  <c r="AS985" i="5"/>
  <c r="AA985" i="5"/>
  <c r="AT985" i="5"/>
  <c r="AB985" i="5"/>
  <c r="AU985" i="5"/>
  <c r="AC985" i="5"/>
  <c r="AV985" i="5"/>
  <c r="AD985" i="5"/>
  <c r="AW985" i="5"/>
  <c r="AE985" i="5"/>
  <c r="AX985" i="5"/>
  <c r="AF985" i="5"/>
  <c r="AY985" i="5"/>
  <c r="AG985" i="5"/>
  <c r="AZ985" i="5"/>
  <c r="AH985" i="5"/>
  <c r="BA985" i="5"/>
  <c r="AI985" i="5"/>
  <c r="BB985" i="5"/>
  <c r="AJ985" i="5"/>
  <c r="BC985" i="5"/>
  <c r="AK985" i="5"/>
  <c r="BD985" i="5"/>
  <c r="AL985" i="5"/>
  <c r="BE985" i="5"/>
  <c r="BF985" i="5"/>
  <c r="BG985" i="5"/>
  <c r="CI985" i="5"/>
  <c r="BN985" i="5"/>
  <c r="BO985" i="5"/>
  <c r="BP985" i="5"/>
  <c r="BQ985" i="5"/>
  <c r="BR985" i="5"/>
  <c r="BS985" i="5"/>
  <c r="BT985" i="5"/>
  <c r="BU985" i="5"/>
  <c r="BV985" i="5"/>
  <c r="BW985" i="5"/>
  <c r="BX985" i="5"/>
  <c r="BY985" i="5"/>
  <c r="BZ985" i="5"/>
  <c r="CA985" i="5"/>
  <c r="CF985" i="5"/>
  <c r="CJ985" i="5"/>
  <c r="CL985" i="5"/>
  <c r="Y986" i="5"/>
  <c r="AR986" i="5"/>
  <c r="Z986" i="5"/>
  <c r="AS986" i="5"/>
  <c r="AA986" i="5"/>
  <c r="AT986" i="5"/>
  <c r="AB986" i="5"/>
  <c r="AU986" i="5"/>
  <c r="AC986" i="5"/>
  <c r="AV986" i="5"/>
  <c r="AD986" i="5"/>
  <c r="AW986" i="5"/>
  <c r="AE986" i="5"/>
  <c r="AX986" i="5"/>
  <c r="AF986" i="5"/>
  <c r="AY986" i="5"/>
  <c r="AG986" i="5"/>
  <c r="AZ986" i="5"/>
  <c r="AH986" i="5"/>
  <c r="BA986" i="5"/>
  <c r="AI986" i="5"/>
  <c r="BB986" i="5"/>
  <c r="AJ986" i="5"/>
  <c r="BC986" i="5"/>
  <c r="AK986" i="5"/>
  <c r="BD986" i="5"/>
  <c r="AL986" i="5"/>
  <c r="BE986" i="5"/>
  <c r="BF986" i="5"/>
  <c r="BG986" i="5"/>
  <c r="CI986" i="5"/>
  <c r="BN986" i="5"/>
  <c r="BO986" i="5"/>
  <c r="BP986" i="5"/>
  <c r="BQ986" i="5"/>
  <c r="BR986" i="5"/>
  <c r="BS986" i="5"/>
  <c r="BT986" i="5"/>
  <c r="BU986" i="5"/>
  <c r="BV986" i="5"/>
  <c r="BW986" i="5"/>
  <c r="BX986" i="5"/>
  <c r="BY986" i="5"/>
  <c r="BZ986" i="5"/>
  <c r="CA986" i="5"/>
  <c r="CF986" i="5"/>
  <c r="CJ986" i="5"/>
  <c r="CL986" i="5"/>
  <c r="Y987" i="5"/>
  <c r="AR987" i="5"/>
  <c r="Z987" i="5"/>
  <c r="AS987" i="5"/>
  <c r="AA987" i="5"/>
  <c r="AT987" i="5"/>
  <c r="AB987" i="5"/>
  <c r="AU987" i="5"/>
  <c r="AC987" i="5"/>
  <c r="AV987" i="5"/>
  <c r="AD987" i="5"/>
  <c r="AW987" i="5"/>
  <c r="AE987" i="5"/>
  <c r="AX987" i="5"/>
  <c r="AF987" i="5"/>
  <c r="AY987" i="5"/>
  <c r="AG987" i="5"/>
  <c r="AZ987" i="5"/>
  <c r="AH987" i="5"/>
  <c r="BA987" i="5"/>
  <c r="AI987" i="5"/>
  <c r="BB987" i="5"/>
  <c r="AJ987" i="5"/>
  <c r="BC987" i="5"/>
  <c r="AK987" i="5"/>
  <c r="BD987" i="5"/>
  <c r="AL987" i="5"/>
  <c r="BE987" i="5"/>
  <c r="BF987" i="5"/>
  <c r="BG987" i="5"/>
  <c r="CI987" i="5"/>
  <c r="BN987" i="5"/>
  <c r="BO987" i="5"/>
  <c r="BP987" i="5"/>
  <c r="BQ987" i="5"/>
  <c r="BR987" i="5"/>
  <c r="BS987" i="5"/>
  <c r="BT987" i="5"/>
  <c r="BU987" i="5"/>
  <c r="BV987" i="5"/>
  <c r="BW987" i="5"/>
  <c r="BX987" i="5"/>
  <c r="BY987" i="5"/>
  <c r="BZ987" i="5"/>
  <c r="CA987" i="5"/>
  <c r="CF987" i="5"/>
  <c r="CJ987" i="5"/>
  <c r="CL987" i="5"/>
  <c r="Y988" i="5"/>
  <c r="AR988" i="5"/>
  <c r="Z988" i="5"/>
  <c r="AS988" i="5"/>
  <c r="AA988" i="5"/>
  <c r="AT988" i="5"/>
  <c r="AB988" i="5"/>
  <c r="AU988" i="5"/>
  <c r="AC988" i="5"/>
  <c r="AV988" i="5"/>
  <c r="AD988" i="5"/>
  <c r="AW988" i="5"/>
  <c r="AE988" i="5"/>
  <c r="AX988" i="5"/>
  <c r="AF988" i="5"/>
  <c r="AY988" i="5"/>
  <c r="AG988" i="5"/>
  <c r="AZ988" i="5"/>
  <c r="AH988" i="5"/>
  <c r="BA988" i="5"/>
  <c r="AI988" i="5"/>
  <c r="BB988" i="5"/>
  <c r="AJ988" i="5"/>
  <c r="BC988" i="5"/>
  <c r="AK988" i="5"/>
  <c r="BD988" i="5"/>
  <c r="AL988" i="5"/>
  <c r="BE988" i="5"/>
  <c r="BF988" i="5"/>
  <c r="BG988" i="5"/>
  <c r="CI988" i="5"/>
  <c r="BN988" i="5"/>
  <c r="BO988" i="5"/>
  <c r="BP988" i="5"/>
  <c r="BQ988" i="5"/>
  <c r="BR988" i="5"/>
  <c r="BS988" i="5"/>
  <c r="BT988" i="5"/>
  <c r="BU988" i="5"/>
  <c r="BV988" i="5"/>
  <c r="BW988" i="5"/>
  <c r="BX988" i="5"/>
  <c r="BY988" i="5"/>
  <c r="BZ988" i="5"/>
  <c r="CA988" i="5"/>
  <c r="CF988" i="5"/>
  <c r="CJ988" i="5"/>
  <c r="CL988" i="5"/>
  <c r="Y989" i="5"/>
  <c r="AR989" i="5"/>
  <c r="Z989" i="5"/>
  <c r="AS989" i="5"/>
  <c r="AA989" i="5"/>
  <c r="AT989" i="5"/>
  <c r="AB989" i="5"/>
  <c r="AU989" i="5"/>
  <c r="AC989" i="5"/>
  <c r="AV989" i="5"/>
  <c r="AD989" i="5"/>
  <c r="AW989" i="5"/>
  <c r="AE989" i="5"/>
  <c r="AX989" i="5"/>
  <c r="AF989" i="5"/>
  <c r="AY989" i="5"/>
  <c r="AG989" i="5"/>
  <c r="AZ989" i="5"/>
  <c r="AH989" i="5"/>
  <c r="BA989" i="5"/>
  <c r="AI989" i="5"/>
  <c r="BB989" i="5"/>
  <c r="AJ989" i="5"/>
  <c r="BC989" i="5"/>
  <c r="AK989" i="5"/>
  <c r="BD989" i="5"/>
  <c r="AL989" i="5"/>
  <c r="BE989" i="5"/>
  <c r="BF989" i="5"/>
  <c r="BG989" i="5"/>
  <c r="CI989" i="5"/>
  <c r="BN989" i="5"/>
  <c r="BO989" i="5"/>
  <c r="BP989" i="5"/>
  <c r="BQ989" i="5"/>
  <c r="BR989" i="5"/>
  <c r="BS989" i="5"/>
  <c r="BT989" i="5"/>
  <c r="BU989" i="5"/>
  <c r="BV989" i="5"/>
  <c r="BW989" i="5"/>
  <c r="BX989" i="5"/>
  <c r="BY989" i="5"/>
  <c r="BZ989" i="5"/>
  <c r="CA989" i="5"/>
  <c r="CF989" i="5"/>
  <c r="CJ989" i="5"/>
  <c r="CL989" i="5"/>
  <c r="Y990" i="5"/>
  <c r="AR990" i="5"/>
  <c r="Z990" i="5"/>
  <c r="AS990" i="5"/>
  <c r="AA990" i="5"/>
  <c r="AT990" i="5"/>
  <c r="AB990" i="5"/>
  <c r="AU990" i="5"/>
  <c r="AC990" i="5"/>
  <c r="AV990" i="5"/>
  <c r="AD990" i="5"/>
  <c r="AW990" i="5"/>
  <c r="AE990" i="5"/>
  <c r="AX990" i="5"/>
  <c r="AF990" i="5"/>
  <c r="AY990" i="5"/>
  <c r="AG990" i="5"/>
  <c r="AZ990" i="5"/>
  <c r="AH990" i="5"/>
  <c r="BA990" i="5"/>
  <c r="AI990" i="5"/>
  <c r="BB990" i="5"/>
  <c r="AJ990" i="5"/>
  <c r="BC990" i="5"/>
  <c r="AK990" i="5"/>
  <c r="BD990" i="5"/>
  <c r="AL990" i="5"/>
  <c r="BE990" i="5"/>
  <c r="BF990" i="5"/>
  <c r="BG990" i="5"/>
  <c r="CI990" i="5"/>
  <c r="BN990" i="5"/>
  <c r="BO990" i="5"/>
  <c r="BP990" i="5"/>
  <c r="BQ990" i="5"/>
  <c r="BR990" i="5"/>
  <c r="BS990" i="5"/>
  <c r="BT990" i="5"/>
  <c r="BU990" i="5"/>
  <c r="BV990" i="5"/>
  <c r="BW990" i="5"/>
  <c r="BX990" i="5"/>
  <c r="BY990" i="5"/>
  <c r="BZ990" i="5"/>
  <c r="CA990" i="5"/>
  <c r="CF990" i="5"/>
  <c r="CJ990" i="5"/>
  <c r="CL990" i="5"/>
  <c r="Y991" i="5"/>
  <c r="AR991" i="5"/>
  <c r="Z991" i="5"/>
  <c r="AS991" i="5"/>
  <c r="AA991" i="5"/>
  <c r="AT991" i="5"/>
  <c r="AB991" i="5"/>
  <c r="AU991" i="5"/>
  <c r="AC991" i="5"/>
  <c r="AV991" i="5"/>
  <c r="AD991" i="5"/>
  <c r="AW991" i="5"/>
  <c r="AE991" i="5"/>
  <c r="AX991" i="5"/>
  <c r="AF991" i="5"/>
  <c r="AY991" i="5"/>
  <c r="AG991" i="5"/>
  <c r="AZ991" i="5"/>
  <c r="AH991" i="5"/>
  <c r="BA991" i="5"/>
  <c r="AI991" i="5"/>
  <c r="BB991" i="5"/>
  <c r="AJ991" i="5"/>
  <c r="BC991" i="5"/>
  <c r="AK991" i="5"/>
  <c r="BD991" i="5"/>
  <c r="AL991" i="5"/>
  <c r="BE991" i="5"/>
  <c r="BF991" i="5"/>
  <c r="BG991" i="5"/>
  <c r="CI991" i="5"/>
  <c r="BN991" i="5"/>
  <c r="BO991" i="5"/>
  <c r="BP991" i="5"/>
  <c r="BQ991" i="5"/>
  <c r="BR991" i="5"/>
  <c r="BS991" i="5"/>
  <c r="BT991" i="5"/>
  <c r="BU991" i="5"/>
  <c r="BV991" i="5"/>
  <c r="BW991" i="5"/>
  <c r="BX991" i="5"/>
  <c r="BY991" i="5"/>
  <c r="BZ991" i="5"/>
  <c r="CA991" i="5"/>
  <c r="CF991" i="5"/>
  <c r="CJ991" i="5"/>
  <c r="CL991" i="5"/>
  <c r="Y992" i="5"/>
  <c r="AR992" i="5"/>
  <c r="Z992" i="5"/>
  <c r="AS992" i="5"/>
  <c r="AA992" i="5"/>
  <c r="AT992" i="5"/>
  <c r="AB992" i="5"/>
  <c r="AU992" i="5"/>
  <c r="AC992" i="5"/>
  <c r="AV992" i="5"/>
  <c r="AD992" i="5"/>
  <c r="AW992" i="5"/>
  <c r="AE992" i="5"/>
  <c r="AX992" i="5"/>
  <c r="AF992" i="5"/>
  <c r="AY992" i="5"/>
  <c r="AG992" i="5"/>
  <c r="AZ992" i="5"/>
  <c r="AH992" i="5"/>
  <c r="BA992" i="5"/>
  <c r="AI992" i="5"/>
  <c r="BB992" i="5"/>
  <c r="AJ992" i="5"/>
  <c r="BC992" i="5"/>
  <c r="AK992" i="5"/>
  <c r="BD992" i="5"/>
  <c r="AL992" i="5"/>
  <c r="BE992" i="5"/>
  <c r="BF992" i="5"/>
  <c r="BG992" i="5"/>
  <c r="CI992" i="5"/>
  <c r="BN992" i="5"/>
  <c r="BO992" i="5"/>
  <c r="BP992" i="5"/>
  <c r="BQ992" i="5"/>
  <c r="BR992" i="5"/>
  <c r="BS992" i="5"/>
  <c r="BT992" i="5"/>
  <c r="BU992" i="5"/>
  <c r="BV992" i="5"/>
  <c r="BW992" i="5"/>
  <c r="BX992" i="5"/>
  <c r="BY992" i="5"/>
  <c r="BZ992" i="5"/>
  <c r="CA992" i="5"/>
  <c r="CF992" i="5"/>
  <c r="CJ992" i="5"/>
  <c r="CL992" i="5"/>
  <c r="Y993" i="5"/>
  <c r="AR993" i="5"/>
  <c r="Z993" i="5"/>
  <c r="AS993" i="5"/>
  <c r="AA993" i="5"/>
  <c r="AT993" i="5"/>
  <c r="AB993" i="5"/>
  <c r="AU993" i="5"/>
  <c r="AC993" i="5"/>
  <c r="AV993" i="5"/>
  <c r="AD993" i="5"/>
  <c r="AW993" i="5"/>
  <c r="AE993" i="5"/>
  <c r="AX993" i="5"/>
  <c r="AF993" i="5"/>
  <c r="AY993" i="5"/>
  <c r="AG993" i="5"/>
  <c r="AZ993" i="5"/>
  <c r="AH993" i="5"/>
  <c r="BA993" i="5"/>
  <c r="AI993" i="5"/>
  <c r="BB993" i="5"/>
  <c r="AJ993" i="5"/>
  <c r="BC993" i="5"/>
  <c r="AK993" i="5"/>
  <c r="BD993" i="5"/>
  <c r="AL993" i="5"/>
  <c r="BE993" i="5"/>
  <c r="BF993" i="5"/>
  <c r="BG993" i="5"/>
  <c r="CI993" i="5"/>
  <c r="BN993" i="5"/>
  <c r="BO993" i="5"/>
  <c r="BP993" i="5"/>
  <c r="BQ993" i="5"/>
  <c r="BR993" i="5"/>
  <c r="BS993" i="5"/>
  <c r="BT993" i="5"/>
  <c r="BU993" i="5"/>
  <c r="BV993" i="5"/>
  <c r="BW993" i="5"/>
  <c r="BX993" i="5"/>
  <c r="BY993" i="5"/>
  <c r="BZ993" i="5"/>
  <c r="CA993" i="5"/>
  <c r="CF993" i="5"/>
  <c r="CJ993" i="5"/>
  <c r="CL993" i="5"/>
  <c r="Y994" i="5"/>
  <c r="AR994" i="5"/>
  <c r="Z994" i="5"/>
  <c r="AS994" i="5"/>
  <c r="AA994" i="5"/>
  <c r="AT994" i="5"/>
  <c r="AB994" i="5"/>
  <c r="AU994" i="5"/>
  <c r="AC994" i="5"/>
  <c r="AV994" i="5"/>
  <c r="AD994" i="5"/>
  <c r="AW994" i="5"/>
  <c r="AE994" i="5"/>
  <c r="AX994" i="5"/>
  <c r="AF994" i="5"/>
  <c r="AY994" i="5"/>
  <c r="AG994" i="5"/>
  <c r="AZ994" i="5"/>
  <c r="AH994" i="5"/>
  <c r="BA994" i="5"/>
  <c r="AI994" i="5"/>
  <c r="BB994" i="5"/>
  <c r="AJ994" i="5"/>
  <c r="BC994" i="5"/>
  <c r="AK994" i="5"/>
  <c r="BD994" i="5"/>
  <c r="AL994" i="5"/>
  <c r="BE994" i="5"/>
  <c r="BF994" i="5"/>
  <c r="BG994" i="5"/>
  <c r="CI994" i="5"/>
  <c r="BN994" i="5"/>
  <c r="BO994" i="5"/>
  <c r="BP994" i="5"/>
  <c r="BQ994" i="5"/>
  <c r="BR994" i="5"/>
  <c r="BS994" i="5"/>
  <c r="BT994" i="5"/>
  <c r="BU994" i="5"/>
  <c r="BV994" i="5"/>
  <c r="BW994" i="5"/>
  <c r="BX994" i="5"/>
  <c r="BY994" i="5"/>
  <c r="BZ994" i="5"/>
  <c r="CA994" i="5"/>
  <c r="CF994" i="5"/>
  <c r="CJ994" i="5"/>
  <c r="CL994" i="5"/>
  <c r="Y995" i="5"/>
  <c r="AR995" i="5"/>
  <c r="Z995" i="5"/>
  <c r="AS995" i="5"/>
  <c r="AA995" i="5"/>
  <c r="AT995" i="5"/>
  <c r="AB995" i="5"/>
  <c r="AU995" i="5"/>
  <c r="AC995" i="5"/>
  <c r="AV995" i="5"/>
  <c r="AD995" i="5"/>
  <c r="AW995" i="5"/>
  <c r="AE995" i="5"/>
  <c r="AX995" i="5"/>
  <c r="AF995" i="5"/>
  <c r="AY995" i="5"/>
  <c r="AG995" i="5"/>
  <c r="AZ995" i="5"/>
  <c r="AH995" i="5"/>
  <c r="BA995" i="5"/>
  <c r="AI995" i="5"/>
  <c r="BB995" i="5"/>
  <c r="AJ995" i="5"/>
  <c r="BC995" i="5"/>
  <c r="AK995" i="5"/>
  <c r="BD995" i="5"/>
  <c r="AL995" i="5"/>
  <c r="BE995" i="5"/>
  <c r="BF995" i="5"/>
  <c r="BG995" i="5"/>
  <c r="CI995" i="5"/>
  <c r="BN995" i="5"/>
  <c r="BO995" i="5"/>
  <c r="BP995" i="5"/>
  <c r="BQ995" i="5"/>
  <c r="BR995" i="5"/>
  <c r="BS995" i="5"/>
  <c r="BT995" i="5"/>
  <c r="BU995" i="5"/>
  <c r="BV995" i="5"/>
  <c r="BW995" i="5"/>
  <c r="BX995" i="5"/>
  <c r="BY995" i="5"/>
  <c r="BZ995" i="5"/>
  <c r="CA995" i="5"/>
  <c r="CF995" i="5"/>
  <c r="CJ995" i="5"/>
  <c r="CL995" i="5"/>
  <c r="Y996" i="5"/>
  <c r="AR996" i="5"/>
  <c r="Z996" i="5"/>
  <c r="AS996" i="5"/>
  <c r="AA996" i="5"/>
  <c r="AT996" i="5"/>
  <c r="AB996" i="5"/>
  <c r="AU996" i="5"/>
  <c r="AC996" i="5"/>
  <c r="AV996" i="5"/>
  <c r="AD996" i="5"/>
  <c r="AW996" i="5"/>
  <c r="AE996" i="5"/>
  <c r="AX996" i="5"/>
  <c r="AF996" i="5"/>
  <c r="AY996" i="5"/>
  <c r="AG996" i="5"/>
  <c r="AZ996" i="5"/>
  <c r="AH996" i="5"/>
  <c r="BA996" i="5"/>
  <c r="AI996" i="5"/>
  <c r="BB996" i="5"/>
  <c r="AJ996" i="5"/>
  <c r="BC996" i="5"/>
  <c r="AK996" i="5"/>
  <c r="BD996" i="5"/>
  <c r="AL996" i="5"/>
  <c r="BE996" i="5"/>
  <c r="BF996" i="5"/>
  <c r="BG996" i="5"/>
  <c r="CI996" i="5"/>
  <c r="BN996" i="5"/>
  <c r="BO996" i="5"/>
  <c r="BP996" i="5"/>
  <c r="BQ996" i="5"/>
  <c r="BR996" i="5"/>
  <c r="BS996" i="5"/>
  <c r="BT996" i="5"/>
  <c r="BU996" i="5"/>
  <c r="BV996" i="5"/>
  <c r="BW996" i="5"/>
  <c r="BX996" i="5"/>
  <c r="BY996" i="5"/>
  <c r="BZ996" i="5"/>
  <c r="CA996" i="5"/>
  <c r="CF996" i="5"/>
  <c r="CJ996" i="5"/>
  <c r="CL996" i="5"/>
  <c r="Y997" i="5"/>
  <c r="AR997" i="5"/>
  <c r="Z997" i="5"/>
  <c r="AS997" i="5"/>
  <c r="AA997" i="5"/>
  <c r="AT997" i="5"/>
  <c r="AB997" i="5"/>
  <c r="AU997" i="5"/>
  <c r="AC997" i="5"/>
  <c r="AV997" i="5"/>
  <c r="AD997" i="5"/>
  <c r="AW997" i="5"/>
  <c r="AE997" i="5"/>
  <c r="AX997" i="5"/>
  <c r="AF997" i="5"/>
  <c r="AY997" i="5"/>
  <c r="AG997" i="5"/>
  <c r="AZ997" i="5"/>
  <c r="AH997" i="5"/>
  <c r="BA997" i="5"/>
  <c r="AI997" i="5"/>
  <c r="BB997" i="5"/>
  <c r="AJ997" i="5"/>
  <c r="BC997" i="5"/>
  <c r="AK997" i="5"/>
  <c r="BD997" i="5"/>
  <c r="AL997" i="5"/>
  <c r="BE997" i="5"/>
  <c r="BF997" i="5"/>
  <c r="BG997" i="5"/>
  <c r="CI997" i="5"/>
  <c r="BN997" i="5"/>
  <c r="BO997" i="5"/>
  <c r="BP997" i="5"/>
  <c r="BQ997" i="5"/>
  <c r="BR997" i="5"/>
  <c r="BS997" i="5"/>
  <c r="BT997" i="5"/>
  <c r="BU997" i="5"/>
  <c r="BV997" i="5"/>
  <c r="BW997" i="5"/>
  <c r="BX997" i="5"/>
  <c r="BY997" i="5"/>
  <c r="BZ997" i="5"/>
  <c r="CA997" i="5"/>
  <c r="CF997" i="5"/>
  <c r="CJ997" i="5"/>
  <c r="CL997" i="5"/>
  <c r="Y998" i="5"/>
  <c r="AR998" i="5"/>
  <c r="Z998" i="5"/>
  <c r="AS998" i="5"/>
  <c r="AA998" i="5"/>
  <c r="AT998" i="5"/>
  <c r="AB998" i="5"/>
  <c r="AU998" i="5"/>
  <c r="AC998" i="5"/>
  <c r="AV998" i="5"/>
  <c r="AD998" i="5"/>
  <c r="AW998" i="5"/>
  <c r="AE998" i="5"/>
  <c r="AX998" i="5"/>
  <c r="AF998" i="5"/>
  <c r="AY998" i="5"/>
  <c r="AG998" i="5"/>
  <c r="AZ998" i="5"/>
  <c r="AH998" i="5"/>
  <c r="BA998" i="5"/>
  <c r="AI998" i="5"/>
  <c r="BB998" i="5"/>
  <c r="AJ998" i="5"/>
  <c r="BC998" i="5"/>
  <c r="AK998" i="5"/>
  <c r="BD998" i="5"/>
  <c r="AL998" i="5"/>
  <c r="BE998" i="5"/>
  <c r="BF998" i="5"/>
  <c r="BG998" i="5"/>
  <c r="CI998" i="5"/>
  <c r="BN998" i="5"/>
  <c r="BO998" i="5"/>
  <c r="BP998" i="5"/>
  <c r="BQ998" i="5"/>
  <c r="BR998" i="5"/>
  <c r="BS998" i="5"/>
  <c r="BT998" i="5"/>
  <c r="BU998" i="5"/>
  <c r="BV998" i="5"/>
  <c r="BW998" i="5"/>
  <c r="BX998" i="5"/>
  <c r="BY998" i="5"/>
  <c r="BZ998" i="5"/>
  <c r="CA998" i="5"/>
  <c r="CF998" i="5"/>
  <c r="CJ998" i="5"/>
  <c r="CL998" i="5"/>
  <c r="Y999" i="5"/>
  <c r="AR999" i="5"/>
  <c r="Z999" i="5"/>
  <c r="AS999" i="5"/>
  <c r="AA999" i="5"/>
  <c r="AT999" i="5"/>
  <c r="AB999" i="5"/>
  <c r="AU999" i="5"/>
  <c r="AC999" i="5"/>
  <c r="AV999" i="5"/>
  <c r="AD999" i="5"/>
  <c r="AW999" i="5"/>
  <c r="AE999" i="5"/>
  <c r="AX999" i="5"/>
  <c r="AF999" i="5"/>
  <c r="AY999" i="5"/>
  <c r="AG999" i="5"/>
  <c r="AZ999" i="5"/>
  <c r="AH999" i="5"/>
  <c r="BA999" i="5"/>
  <c r="AI999" i="5"/>
  <c r="BB999" i="5"/>
  <c r="AJ999" i="5"/>
  <c r="BC999" i="5"/>
  <c r="AK999" i="5"/>
  <c r="BD999" i="5"/>
  <c r="AL999" i="5"/>
  <c r="BE999" i="5"/>
  <c r="BF999" i="5"/>
  <c r="BG999" i="5"/>
  <c r="CI999" i="5"/>
  <c r="BN999" i="5"/>
  <c r="BO999" i="5"/>
  <c r="BP999" i="5"/>
  <c r="BQ999" i="5"/>
  <c r="BR999" i="5"/>
  <c r="BS999" i="5"/>
  <c r="BT999" i="5"/>
  <c r="BU999" i="5"/>
  <c r="BV999" i="5"/>
  <c r="BW999" i="5"/>
  <c r="BX999" i="5"/>
  <c r="BY999" i="5"/>
  <c r="BZ999" i="5"/>
  <c r="CA999" i="5"/>
  <c r="CF999" i="5"/>
  <c r="CJ999" i="5"/>
  <c r="CL999" i="5"/>
  <c r="Y1000" i="5"/>
  <c r="AR1000" i="5"/>
  <c r="Z1000" i="5"/>
  <c r="AS1000" i="5"/>
  <c r="AA1000" i="5"/>
  <c r="AT1000" i="5"/>
  <c r="AB1000" i="5"/>
  <c r="AU1000" i="5"/>
  <c r="AC1000" i="5"/>
  <c r="AV1000" i="5"/>
  <c r="AD1000" i="5"/>
  <c r="AW1000" i="5"/>
  <c r="AE1000" i="5"/>
  <c r="AX1000" i="5"/>
  <c r="AF1000" i="5"/>
  <c r="AY1000" i="5"/>
  <c r="AG1000" i="5"/>
  <c r="AZ1000" i="5"/>
  <c r="AH1000" i="5"/>
  <c r="BA1000" i="5"/>
  <c r="AI1000" i="5"/>
  <c r="BB1000" i="5"/>
  <c r="AJ1000" i="5"/>
  <c r="BC1000" i="5"/>
  <c r="AK1000" i="5"/>
  <c r="BD1000" i="5"/>
  <c r="AL1000" i="5"/>
  <c r="BE1000" i="5"/>
  <c r="BF1000" i="5"/>
  <c r="BG1000" i="5"/>
  <c r="CI1000" i="5"/>
  <c r="BN1000" i="5"/>
  <c r="BO1000" i="5"/>
  <c r="BP1000" i="5"/>
  <c r="BQ1000" i="5"/>
  <c r="BR1000" i="5"/>
  <c r="BS1000" i="5"/>
  <c r="BT1000" i="5"/>
  <c r="BU1000" i="5"/>
  <c r="BV1000" i="5"/>
  <c r="BW1000" i="5"/>
  <c r="BX1000" i="5"/>
  <c r="BY1000" i="5"/>
  <c r="BZ1000" i="5"/>
  <c r="CA1000" i="5"/>
  <c r="CF1000" i="5"/>
  <c r="CJ1000" i="5"/>
  <c r="CL1000" i="5"/>
  <c r="Y1001" i="5"/>
  <c r="AR1001" i="5"/>
  <c r="Z1001" i="5"/>
  <c r="AS1001" i="5"/>
  <c r="AA1001" i="5"/>
  <c r="AT1001" i="5"/>
  <c r="AB1001" i="5"/>
  <c r="AU1001" i="5"/>
  <c r="AC1001" i="5"/>
  <c r="AV1001" i="5"/>
  <c r="AD1001" i="5"/>
  <c r="AW1001" i="5"/>
  <c r="AE1001" i="5"/>
  <c r="AX1001" i="5"/>
  <c r="AF1001" i="5"/>
  <c r="AY1001" i="5"/>
  <c r="AG1001" i="5"/>
  <c r="AZ1001" i="5"/>
  <c r="AH1001" i="5"/>
  <c r="BA1001" i="5"/>
  <c r="AI1001" i="5"/>
  <c r="BB1001" i="5"/>
  <c r="AJ1001" i="5"/>
  <c r="BC1001" i="5"/>
  <c r="AK1001" i="5"/>
  <c r="BD1001" i="5"/>
  <c r="AL1001" i="5"/>
  <c r="BE1001" i="5"/>
  <c r="BF1001" i="5"/>
  <c r="BG1001" i="5"/>
  <c r="CI1001" i="5"/>
  <c r="BN1001" i="5"/>
  <c r="BO1001" i="5"/>
  <c r="BP1001" i="5"/>
  <c r="BQ1001" i="5"/>
  <c r="BR1001" i="5"/>
  <c r="BS1001" i="5"/>
  <c r="BT1001" i="5"/>
  <c r="BU1001" i="5"/>
  <c r="BV1001" i="5"/>
  <c r="BW1001" i="5"/>
  <c r="BX1001" i="5"/>
  <c r="BY1001" i="5"/>
  <c r="BZ1001" i="5"/>
  <c r="CA1001" i="5"/>
  <c r="CF1001" i="5"/>
  <c r="CJ1001" i="5"/>
  <c r="CL1001" i="5"/>
  <c r="Y1002" i="5"/>
  <c r="AR1002" i="5"/>
  <c r="Z1002" i="5"/>
  <c r="AS1002" i="5"/>
  <c r="AA1002" i="5"/>
  <c r="AT1002" i="5"/>
  <c r="AB1002" i="5"/>
  <c r="AU1002" i="5"/>
  <c r="AC1002" i="5"/>
  <c r="AV1002" i="5"/>
  <c r="AD1002" i="5"/>
  <c r="AW1002" i="5"/>
  <c r="AE1002" i="5"/>
  <c r="AX1002" i="5"/>
  <c r="AF1002" i="5"/>
  <c r="AY1002" i="5"/>
  <c r="AG1002" i="5"/>
  <c r="AZ1002" i="5"/>
  <c r="AH1002" i="5"/>
  <c r="BA1002" i="5"/>
  <c r="AI1002" i="5"/>
  <c r="BB1002" i="5"/>
  <c r="AJ1002" i="5"/>
  <c r="BC1002" i="5"/>
  <c r="AK1002" i="5"/>
  <c r="BD1002" i="5"/>
  <c r="AL1002" i="5"/>
  <c r="BE1002" i="5"/>
  <c r="BF1002" i="5"/>
  <c r="BG1002" i="5"/>
  <c r="CI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Y1002" i="5"/>
  <c r="BZ1002" i="5"/>
  <c r="CA1002" i="5"/>
  <c r="CF1002" i="5"/>
  <c r="CJ1002" i="5"/>
  <c r="CL1002" i="5"/>
  <c r="Y1003" i="5"/>
  <c r="AR1003" i="5"/>
  <c r="Z1003" i="5"/>
  <c r="AS1003" i="5"/>
  <c r="AA1003" i="5"/>
  <c r="AT1003" i="5"/>
  <c r="AB1003" i="5"/>
  <c r="AU1003" i="5"/>
  <c r="AC1003" i="5"/>
  <c r="AV1003" i="5"/>
  <c r="AD1003" i="5"/>
  <c r="AW1003" i="5"/>
  <c r="AE1003" i="5"/>
  <c r="AX1003" i="5"/>
  <c r="AF1003" i="5"/>
  <c r="AY1003" i="5"/>
  <c r="AG1003" i="5"/>
  <c r="AZ1003" i="5"/>
  <c r="AH1003" i="5"/>
  <c r="BA1003" i="5"/>
  <c r="AI1003" i="5"/>
  <c r="BB1003" i="5"/>
  <c r="AJ1003" i="5"/>
  <c r="BC1003" i="5"/>
  <c r="AK1003" i="5"/>
  <c r="BD1003" i="5"/>
  <c r="AL1003" i="5"/>
  <c r="BE1003" i="5"/>
  <c r="BF1003" i="5"/>
  <c r="BG1003" i="5"/>
  <c r="CI1003" i="5"/>
  <c r="BN1003" i="5"/>
  <c r="BO1003" i="5"/>
  <c r="BP1003" i="5"/>
  <c r="BQ1003" i="5"/>
  <c r="BR1003" i="5"/>
  <c r="BS1003" i="5"/>
  <c r="BT1003" i="5"/>
  <c r="BU1003" i="5"/>
  <c r="BV1003" i="5"/>
  <c r="BW1003" i="5"/>
  <c r="BX1003" i="5"/>
  <c r="BY1003" i="5"/>
  <c r="BZ1003" i="5"/>
  <c r="CA1003" i="5"/>
  <c r="CF1003" i="5"/>
  <c r="CJ1003" i="5"/>
  <c r="CL1003" i="5"/>
  <c r="Y1004" i="5"/>
  <c r="AR1004" i="5"/>
  <c r="Z1004" i="5"/>
  <c r="AS1004" i="5"/>
  <c r="AA1004" i="5"/>
  <c r="AT1004" i="5"/>
  <c r="AB1004" i="5"/>
  <c r="AU1004" i="5"/>
  <c r="AC1004" i="5"/>
  <c r="AV1004" i="5"/>
  <c r="AD1004" i="5"/>
  <c r="AW1004" i="5"/>
  <c r="AE1004" i="5"/>
  <c r="AX1004" i="5"/>
  <c r="AF1004" i="5"/>
  <c r="AY1004" i="5"/>
  <c r="AG1004" i="5"/>
  <c r="AZ1004" i="5"/>
  <c r="AH1004" i="5"/>
  <c r="BA1004" i="5"/>
  <c r="AI1004" i="5"/>
  <c r="BB1004" i="5"/>
  <c r="AJ1004" i="5"/>
  <c r="BC1004" i="5"/>
  <c r="AK1004" i="5"/>
  <c r="BD1004" i="5"/>
  <c r="AL1004" i="5"/>
  <c r="BE1004" i="5"/>
  <c r="BF1004" i="5"/>
  <c r="BG1004" i="5"/>
  <c r="CI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Y1004" i="5"/>
  <c r="BZ1004" i="5"/>
  <c r="CA1004" i="5"/>
  <c r="CF1004" i="5"/>
  <c r="CJ1004" i="5"/>
  <c r="CL1004" i="5"/>
  <c r="Y1005" i="5"/>
  <c r="AR1005" i="5"/>
  <c r="Z1005" i="5"/>
  <c r="AS1005" i="5"/>
  <c r="AA1005" i="5"/>
  <c r="AT1005" i="5"/>
  <c r="AB1005" i="5"/>
  <c r="AU1005" i="5"/>
  <c r="AC1005" i="5"/>
  <c r="AV1005" i="5"/>
  <c r="AD1005" i="5"/>
  <c r="AW1005" i="5"/>
  <c r="AE1005" i="5"/>
  <c r="AX1005" i="5"/>
  <c r="AF1005" i="5"/>
  <c r="AY1005" i="5"/>
  <c r="AG1005" i="5"/>
  <c r="AZ1005" i="5"/>
  <c r="AH1005" i="5"/>
  <c r="BA1005" i="5"/>
  <c r="AI1005" i="5"/>
  <c r="BB1005" i="5"/>
  <c r="AJ1005" i="5"/>
  <c r="BC1005" i="5"/>
  <c r="AK1005" i="5"/>
  <c r="BD1005" i="5"/>
  <c r="AL1005" i="5"/>
  <c r="BE1005" i="5"/>
  <c r="BF1005" i="5"/>
  <c r="BG1005" i="5"/>
  <c r="CI1005" i="5"/>
  <c r="BN1005" i="5"/>
  <c r="BO1005" i="5"/>
  <c r="BP1005" i="5"/>
  <c r="BQ1005" i="5"/>
  <c r="BR1005" i="5"/>
  <c r="BS1005" i="5"/>
  <c r="BT1005" i="5"/>
  <c r="BU1005" i="5"/>
  <c r="BV1005" i="5"/>
  <c r="BW1005" i="5"/>
  <c r="BX1005" i="5"/>
  <c r="BY1005" i="5"/>
  <c r="BZ1005" i="5"/>
  <c r="CA1005" i="5"/>
  <c r="CF1005" i="5"/>
  <c r="CJ1005" i="5"/>
  <c r="CL1005" i="5"/>
  <c r="Y1006" i="5"/>
  <c r="AR1006" i="5"/>
  <c r="Z1006" i="5"/>
  <c r="AS1006" i="5"/>
  <c r="AA1006" i="5"/>
  <c r="AT1006" i="5"/>
  <c r="AB1006" i="5"/>
  <c r="AU1006" i="5"/>
  <c r="AC1006" i="5"/>
  <c r="AV1006" i="5"/>
  <c r="AD1006" i="5"/>
  <c r="AW1006" i="5"/>
  <c r="AE1006" i="5"/>
  <c r="AX1006" i="5"/>
  <c r="AF1006" i="5"/>
  <c r="AY1006" i="5"/>
  <c r="AG1006" i="5"/>
  <c r="AZ1006" i="5"/>
  <c r="AH1006" i="5"/>
  <c r="BA1006" i="5"/>
  <c r="AI1006" i="5"/>
  <c r="BB1006" i="5"/>
  <c r="AJ1006" i="5"/>
  <c r="BC1006" i="5"/>
  <c r="AK1006" i="5"/>
  <c r="BD1006" i="5"/>
  <c r="AL1006" i="5"/>
  <c r="BE1006" i="5"/>
  <c r="BF1006" i="5"/>
  <c r="BG1006" i="5"/>
  <c r="CI1006" i="5"/>
  <c r="BN1006" i="5"/>
  <c r="BO1006" i="5"/>
  <c r="BP1006" i="5"/>
  <c r="BQ1006" i="5"/>
  <c r="BR1006" i="5"/>
  <c r="BS1006" i="5"/>
  <c r="BT1006" i="5"/>
  <c r="BU1006" i="5"/>
  <c r="BV1006" i="5"/>
  <c r="BW1006" i="5"/>
  <c r="BX1006" i="5"/>
  <c r="BY1006" i="5"/>
  <c r="BZ1006" i="5"/>
  <c r="CA1006" i="5"/>
  <c r="CF1006" i="5"/>
  <c r="CJ1006" i="5"/>
  <c r="CL1006" i="5"/>
  <c r="Y1007" i="5"/>
  <c r="AR1007" i="5"/>
  <c r="Z1007" i="5"/>
  <c r="AS1007" i="5"/>
  <c r="AA1007" i="5"/>
  <c r="AT1007" i="5"/>
  <c r="AB1007" i="5"/>
  <c r="AU1007" i="5"/>
  <c r="AC1007" i="5"/>
  <c r="AV1007" i="5"/>
  <c r="AD1007" i="5"/>
  <c r="AW1007" i="5"/>
  <c r="AE1007" i="5"/>
  <c r="AX1007" i="5"/>
  <c r="AF1007" i="5"/>
  <c r="AY1007" i="5"/>
  <c r="AG1007" i="5"/>
  <c r="AZ1007" i="5"/>
  <c r="AH1007" i="5"/>
  <c r="BA1007" i="5"/>
  <c r="AI1007" i="5"/>
  <c r="BB1007" i="5"/>
  <c r="AJ1007" i="5"/>
  <c r="BC1007" i="5"/>
  <c r="AK1007" i="5"/>
  <c r="BD1007" i="5"/>
  <c r="AL1007" i="5"/>
  <c r="BE1007" i="5"/>
  <c r="BF1007" i="5"/>
  <c r="BG1007" i="5"/>
  <c r="CI1007" i="5"/>
  <c r="BN1007" i="5"/>
  <c r="BO1007" i="5"/>
  <c r="BP1007" i="5"/>
  <c r="BQ1007" i="5"/>
  <c r="BR1007" i="5"/>
  <c r="BS1007" i="5"/>
  <c r="BT1007" i="5"/>
  <c r="BU1007" i="5"/>
  <c r="BV1007" i="5"/>
  <c r="BW1007" i="5"/>
  <c r="BX1007" i="5"/>
  <c r="BY1007" i="5"/>
  <c r="BZ1007" i="5"/>
  <c r="CA1007" i="5"/>
  <c r="CF1007" i="5"/>
  <c r="CJ1007" i="5"/>
  <c r="CL1007" i="5"/>
  <c r="Y1008" i="5"/>
  <c r="AR1008" i="5"/>
  <c r="Z1008" i="5"/>
  <c r="AS1008" i="5"/>
  <c r="AA1008" i="5"/>
  <c r="AT1008" i="5"/>
  <c r="AB1008" i="5"/>
  <c r="AU1008" i="5"/>
  <c r="AC1008" i="5"/>
  <c r="AV1008" i="5"/>
  <c r="AD1008" i="5"/>
  <c r="AW1008" i="5"/>
  <c r="AE1008" i="5"/>
  <c r="AX1008" i="5"/>
  <c r="AF1008" i="5"/>
  <c r="AY1008" i="5"/>
  <c r="AG1008" i="5"/>
  <c r="AZ1008" i="5"/>
  <c r="AH1008" i="5"/>
  <c r="BA1008" i="5"/>
  <c r="AI1008" i="5"/>
  <c r="BB1008" i="5"/>
  <c r="AJ1008" i="5"/>
  <c r="BC1008" i="5"/>
  <c r="AK1008" i="5"/>
  <c r="BD1008" i="5"/>
  <c r="AL1008" i="5"/>
  <c r="BE1008" i="5"/>
  <c r="BF1008" i="5"/>
  <c r="BG1008" i="5"/>
  <c r="CI1008" i="5"/>
  <c r="BN1008" i="5"/>
  <c r="BO1008" i="5"/>
  <c r="BP1008" i="5"/>
  <c r="BQ1008" i="5"/>
  <c r="BR1008" i="5"/>
  <c r="BS1008" i="5"/>
  <c r="BT1008" i="5"/>
  <c r="BU1008" i="5"/>
  <c r="BV1008" i="5"/>
  <c r="BW1008" i="5"/>
  <c r="BX1008" i="5"/>
  <c r="BY1008" i="5"/>
  <c r="BZ1008" i="5"/>
  <c r="CA1008" i="5"/>
  <c r="CF1008" i="5"/>
  <c r="CJ1008" i="5"/>
  <c r="CL1008" i="5"/>
  <c r="Y1009" i="5"/>
  <c r="AR1009" i="5"/>
  <c r="Z1009" i="5"/>
  <c r="AS1009" i="5"/>
  <c r="AA1009" i="5"/>
  <c r="AT1009" i="5"/>
  <c r="AB1009" i="5"/>
  <c r="AU1009" i="5"/>
  <c r="AC1009" i="5"/>
  <c r="AV1009" i="5"/>
  <c r="AD1009" i="5"/>
  <c r="AW1009" i="5"/>
  <c r="AE1009" i="5"/>
  <c r="AX1009" i="5"/>
  <c r="AF1009" i="5"/>
  <c r="AY1009" i="5"/>
  <c r="AG1009" i="5"/>
  <c r="AZ1009" i="5"/>
  <c r="AH1009" i="5"/>
  <c r="BA1009" i="5"/>
  <c r="AI1009" i="5"/>
  <c r="BB1009" i="5"/>
  <c r="AJ1009" i="5"/>
  <c r="BC1009" i="5"/>
  <c r="AK1009" i="5"/>
  <c r="BD1009" i="5"/>
  <c r="AL1009" i="5"/>
  <c r="BE1009" i="5"/>
  <c r="BF1009" i="5"/>
  <c r="BG1009" i="5"/>
  <c r="CI1009" i="5"/>
  <c r="BN1009" i="5"/>
  <c r="BO1009" i="5"/>
  <c r="BP1009" i="5"/>
  <c r="BQ1009" i="5"/>
  <c r="BR1009" i="5"/>
  <c r="BS1009" i="5"/>
  <c r="BT1009" i="5"/>
  <c r="BU1009" i="5"/>
  <c r="BV1009" i="5"/>
  <c r="BW1009" i="5"/>
  <c r="BX1009" i="5"/>
  <c r="BY1009" i="5"/>
  <c r="BZ1009" i="5"/>
  <c r="CA1009" i="5"/>
  <c r="CF1009" i="5"/>
  <c r="CJ1009" i="5"/>
  <c r="CL1009" i="5"/>
  <c r="Y1010" i="5"/>
  <c r="AR1010" i="5"/>
  <c r="Z1010" i="5"/>
  <c r="AS1010" i="5"/>
  <c r="AA1010" i="5"/>
  <c r="AT1010" i="5"/>
  <c r="AB1010" i="5"/>
  <c r="AU1010" i="5"/>
  <c r="AC1010" i="5"/>
  <c r="AV1010" i="5"/>
  <c r="AD1010" i="5"/>
  <c r="AW1010" i="5"/>
  <c r="AE1010" i="5"/>
  <c r="AX1010" i="5"/>
  <c r="AF1010" i="5"/>
  <c r="AY1010" i="5"/>
  <c r="AG1010" i="5"/>
  <c r="AZ1010" i="5"/>
  <c r="AH1010" i="5"/>
  <c r="BA1010" i="5"/>
  <c r="AI1010" i="5"/>
  <c r="BB1010" i="5"/>
  <c r="AJ1010" i="5"/>
  <c r="BC1010" i="5"/>
  <c r="AK1010" i="5"/>
  <c r="BD1010" i="5"/>
  <c r="AL1010" i="5"/>
  <c r="BE1010" i="5"/>
  <c r="BF1010" i="5"/>
  <c r="BG1010" i="5"/>
  <c r="CI1010" i="5"/>
  <c r="BN1010" i="5"/>
  <c r="BO1010" i="5"/>
  <c r="BP1010" i="5"/>
  <c r="BQ1010" i="5"/>
  <c r="BR1010" i="5"/>
  <c r="BS1010" i="5"/>
  <c r="BT1010" i="5"/>
  <c r="BU1010" i="5"/>
  <c r="BV1010" i="5"/>
  <c r="BW1010" i="5"/>
  <c r="BX1010" i="5"/>
  <c r="BY1010" i="5"/>
  <c r="BZ1010" i="5"/>
  <c r="CA1010" i="5"/>
  <c r="CF1010" i="5"/>
  <c r="CJ1010" i="5"/>
  <c r="CL1010" i="5"/>
  <c r="Y1011" i="5"/>
  <c r="AR1011" i="5"/>
  <c r="Z1011" i="5"/>
  <c r="AS1011" i="5"/>
  <c r="AA1011" i="5"/>
  <c r="AT1011" i="5"/>
  <c r="AB1011" i="5"/>
  <c r="AU1011" i="5"/>
  <c r="AC1011" i="5"/>
  <c r="AV1011" i="5"/>
  <c r="AD1011" i="5"/>
  <c r="AW1011" i="5"/>
  <c r="AE1011" i="5"/>
  <c r="AX1011" i="5"/>
  <c r="AF1011" i="5"/>
  <c r="AY1011" i="5"/>
  <c r="AG1011" i="5"/>
  <c r="AZ1011" i="5"/>
  <c r="AH1011" i="5"/>
  <c r="BA1011" i="5"/>
  <c r="AI1011" i="5"/>
  <c r="BB1011" i="5"/>
  <c r="AJ1011" i="5"/>
  <c r="BC1011" i="5"/>
  <c r="AK1011" i="5"/>
  <c r="BD1011" i="5"/>
  <c r="AL1011" i="5"/>
  <c r="BE1011" i="5"/>
  <c r="BF1011" i="5"/>
  <c r="BG1011" i="5"/>
  <c r="CI1011" i="5"/>
  <c r="BN1011" i="5"/>
  <c r="BO1011" i="5"/>
  <c r="BP1011" i="5"/>
  <c r="BQ1011" i="5"/>
  <c r="BR1011" i="5"/>
  <c r="BS1011" i="5"/>
  <c r="BT1011" i="5"/>
  <c r="BU1011" i="5"/>
  <c r="BV1011" i="5"/>
  <c r="BW1011" i="5"/>
  <c r="BX1011" i="5"/>
  <c r="BY1011" i="5"/>
  <c r="BZ1011" i="5"/>
  <c r="CA1011" i="5"/>
  <c r="CF1011" i="5"/>
  <c r="CJ1011" i="5"/>
  <c r="CL1011" i="5"/>
  <c r="Y1012" i="5"/>
  <c r="AR1012" i="5"/>
  <c r="Z1012" i="5"/>
  <c r="AS1012" i="5"/>
  <c r="AA1012" i="5"/>
  <c r="AT1012" i="5"/>
  <c r="AB1012" i="5"/>
  <c r="AU1012" i="5"/>
  <c r="AC1012" i="5"/>
  <c r="AV1012" i="5"/>
  <c r="AD1012" i="5"/>
  <c r="AW1012" i="5"/>
  <c r="AE1012" i="5"/>
  <c r="AX1012" i="5"/>
  <c r="AF1012" i="5"/>
  <c r="AY1012" i="5"/>
  <c r="AG1012" i="5"/>
  <c r="AZ1012" i="5"/>
  <c r="AH1012" i="5"/>
  <c r="BA1012" i="5"/>
  <c r="AI1012" i="5"/>
  <c r="BB1012" i="5"/>
  <c r="AJ1012" i="5"/>
  <c r="BC1012" i="5"/>
  <c r="AK1012" i="5"/>
  <c r="BD1012" i="5"/>
  <c r="AL1012" i="5"/>
  <c r="BE1012" i="5"/>
  <c r="BF1012" i="5"/>
  <c r="BG1012" i="5"/>
  <c r="CI1012" i="5"/>
  <c r="BN1012" i="5"/>
  <c r="BO1012" i="5"/>
  <c r="BP1012" i="5"/>
  <c r="BQ1012" i="5"/>
  <c r="BR1012" i="5"/>
  <c r="BS1012" i="5"/>
  <c r="BT1012" i="5"/>
  <c r="BU1012" i="5"/>
  <c r="BV1012" i="5"/>
  <c r="BW1012" i="5"/>
  <c r="BX1012" i="5"/>
  <c r="BY1012" i="5"/>
  <c r="BZ1012" i="5"/>
  <c r="CA1012" i="5"/>
  <c r="CF1012" i="5"/>
  <c r="CJ1012" i="5"/>
  <c r="CL1012" i="5"/>
  <c r="Y1013" i="5"/>
  <c r="AR1013" i="5"/>
  <c r="Z1013" i="5"/>
  <c r="AS1013" i="5"/>
  <c r="AA1013" i="5"/>
  <c r="AT1013" i="5"/>
  <c r="AB1013" i="5"/>
  <c r="AU1013" i="5"/>
  <c r="AC1013" i="5"/>
  <c r="AV1013" i="5"/>
  <c r="AD1013" i="5"/>
  <c r="AW1013" i="5"/>
  <c r="AE1013" i="5"/>
  <c r="AX1013" i="5"/>
  <c r="AF1013" i="5"/>
  <c r="AY1013" i="5"/>
  <c r="AG1013" i="5"/>
  <c r="AZ1013" i="5"/>
  <c r="AH1013" i="5"/>
  <c r="BA1013" i="5"/>
  <c r="AI1013" i="5"/>
  <c r="BB1013" i="5"/>
  <c r="AJ1013" i="5"/>
  <c r="BC1013" i="5"/>
  <c r="AK1013" i="5"/>
  <c r="BD1013" i="5"/>
  <c r="AL1013" i="5"/>
  <c r="BE1013" i="5"/>
  <c r="BF1013" i="5"/>
  <c r="BG1013" i="5"/>
  <c r="CI1013" i="5"/>
  <c r="BN1013" i="5"/>
  <c r="BO1013" i="5"/>
  <c r="BP1013" i="5"/>
  <c r="BQ1013" i="5"/>
  <c r="BR1013" i="5"/>
  <c r="BS1013" i="5"/>
  <c r="BT1013" i="5"/>
  <c r="BU1013" i="5"/>
  <c r="BV1013" i="5"/>
  <c r="BW1013" i="5"/>
  <c r="BX1013" i="5"/>
  <c r="BY1013" i="5"/>
  <c r="BZ1013" i="5"/>
  <c r="CA1013" i="5"/>
  <c r="CF1013" i="5"/>
  <c r="CJ1013" i="5"/>
  <c r="CL1013" i="5"/>
  <c r="Y1014" i="5"/>
  <c r="AR1014" i="5"/>
  <c r="Z1014" i="5"/>
  <c r="AS1014" i="5"/>
  <c r="AA1014" i="5"/>
  <c r="AT1014" i="5"/>
  <c r="AB1014" i="5"/>
  <c r="AU1014" i="5"/>
  <c r="AC1014" i="5"/>
  <c r="AV1014" i="5"/>
  <c r="AD1014" i="5"/>
  <c r="AW1014" i="5"/>
  <c r="AE1014" i="5"/>
  <c r="AX1014" i="5"/>
  <c r="AF1014" i="5"/>
  <c r="AY1014" i="5"/>
  <c r="AG1014" i="5"/>
  <c r="AZ1014" i="5"/>
  <c r="AH1014" i="5"/>
  <c r="BA1014" i="5"/>
  <c r="AI1014" i="5"/>
  <c r="BB1014" i="5"/>
  <c r="AJ1014" i="5"/>
  <c r="BC1014" i="5"/>
  <c r="AK1014" i="5"/>
  <c r="BD1014" i="5"/>
  <c r="AL1014" i="5"/>
  <c r="BE1014" i="5"/>
  <c r="BF1014" i="5"/>
  <c r="BG1014" i="5"/>
  <c r="CI1014" i="5"/>
  <c r="BN1014" i="5"/>
  <c r="BO1014" i="5"/>
  <c r="BP1014" i="5"/>
  <c r="BQ1014" i="5"/>
  <c r="BR1014" i="5"/>
  <c r="BS1014" i="5"/>
  <c r="BT1014" i="5"/>
  <c r="BU1014" i="5"/>
  <c r="BV1014" i="5"/>
  <c r="BW1014" i="5"/>
  <c r="BX1014" i="5"/>
  <c r="BY1014" i="5"/>
  <c r="BZ1014" i="5"/>
  <c r="CA1014" i="5"/>
  <c r="CF1014" i="5"/>
  <c r="CJ1014" i="5"/>
  <c r="CL1014" i="5"/>
  <c r="Y1015" i="5"/>
  <c r="AR1015" i="5"/>
  <c r="Z1015" i="5"/>
  <c r="AS1015" i="5"/>
  <c r="AA1015" i="5"/>
  <c r="AT1015" i="5"/>
  <c r="AB1015" i="5"/>
  <c r="AU1015" i="5"/>
  <c r="AC1015" i="5"/>
  <c r="AV1015" i="5"/>
  <c r="AD1015" i="5"/>
  <c r="AW1015" i="5"/>
  <c r="AE1015" i="5"/>
  <c r="AX1015" i="5"/>
  <c r="AF1015" i="5"/>
  <c r="AY1015" i="5"/>
  <c r="AG1015" i="5"/>
  <c r="AZ1015" i="5"/>
  <c r="AH1015" i="5"/>
  <c r="BA1015" i="5"/>
  <c r="AI1015" i="5"/>
  <c r="BB1015" i="5"/>
  <c r="AJ1015" i="5"/>
  <c r="BC1015" i="5"/>
  <c r="AK1015" i="5"/>
  <c r="BD1015" i="5"/>
  <c r="AL1015" i="5"/>
  <c r="BE1015" i="5"/>
  <c r="BF1015" i="5"/>
  <c r="BG1015" i="5"/>
  <c r="CI1015" i="5"/>
  <c r="BN1015" i="5"/>
  <c r="BO1015" i="5"/>
  <c r="BP1015" i="5"/>
  <c r="BQ1015" i="5"/>
  <c r="BR1015" i="5"/>
  <c r="BS1015" i="5"/>
  <c r="BT1015" i="5"/>
  <c r="BU1015" i="5"/>
  <c r="BV1015" i="5"/>
  <c r="BW1015" i="5"/>
  <c r="BX1015" i="5"/>
  <c r="BY1015" i="5"/>
  <c r="BZ1015" i="5"/>
  <c r="CA1015" i="5"/>
  <c r="CF1015" i="5"/>
  <c r="CJ1015" i="5"/>
  <c r="CL1015" i="5"/>
  <c r="Y1016" i="5"/>
  <c r="AR1016" i="5"/>
  <c r="Z1016" i="5"/>
  <c r="AS1016" i="5"/>
  <c r="AA1016" i="5"/>
  <c r="AT1016" i="5"/>
  <c r="AB1016" i="5"/>
  <c r="AU1016" i="5"/>
  <c r="AC1016" i="5"/>
  <c r="AV1016" i="5"/>
  <c r="AD1016" i="5"/>
  <c r="AW1016" i="5"/>
  <c r="AE1016" i="5"/>
  <c r="AX1016" i="5"/>
  <c r="AF1016" i="5"/>
  <c r="AY1016" i="5"/>
  <c r="AG1016" i="5"/>
  <c r="AZ1016" i="5"/>
  <c r="AH1016" i="5"/>
  <c r="BA1016" i="5"/>
  <c r="AI1016" i="5"/>
  <c r="BB1016" i="5"/>
  <c r="AJ1016" i="5"/>
  <c r="BC1016" i="5"/>
  <c r="AK1016" i="5"/>
  <c r="BD1016" i="5"/>
  <c r="AL1016" i="5"/>
  <c r="BE1016" i="5"/>
  <c r="BF1016" i="5"/>
  <c r="BG1016" i="5"/>
  <c r="CI1016" i="5"/>
  <c r="BN1016" i="5"/>
  <c r="BO1016" i="5"/>
  <c r="BP1016" i="5"/>
  <c r="BQ1016" i="5"/>
  <c r="BR1016" i="5"/>
  <c r="BS1016" i="5"/>
  <c r="BT1016" i="5"/>
  <c r="BU1016" i="5"/>
  <c r="BV1016" i="5"/>
  <c r="BW1016" i="5"/>
  <c r="BX1016" i="5"/>
  <c r="BY1016" i="5"/>
  <c r="BZ1016" i="5"/>
  <c r="CA1016" i="5"/>
  <c r="CF1016" i="5"/>
  <c r="CJ1016" i="5"/>
  <c r="CL1016" i="5"/>
  <c r="Y1017" i="5"/>
  <c r="AR1017" i="5"/>
  <c r="Z1017" i="5"/>
  <c r="AS1017" i="5"/>
  <c r="AA1017" i="5"/>
  <c r="AT1017" i="5"/>
  <c r="AB1017" i="5"/>
  <c r="AU1017" i="5"/>
  <c r="AC1017" i="5"/>
  <c r="AV1017" i="5"/>
  <c r="AD1017" i="5"/>
  <c r="AW1017" i="5"/>
  <c r="AE1017" i="5"/>
  <c r="AX1017" i="5"/>
  <c r="AF1017" i="5"/>
  <c r="AY1017" i="5"/>
  <c r="AG1017" i="5"/>
  <c r="AZ1017" i="5"/>
  <c r="AH1017" i="5"/>
  <c r="BA1017" i="5"/>
  <c r="AI1017" i="5"/>
  <c r="BB1017" i="5"/>
  <c r="AJ1017" i="5"/>
  <c r="BC1017" i="5"/>
  <c r="AK1017" i="5"/>
  <c r="BD1017" i="5"/>
  <c r="AL1017" i="5"/>
  <c r="BE1017" i="5"/>
  <c r="BF1017" i="5"/>
  <c r="BG1017" i="5"/>
  <c r="CI1017" i="5"/>
  <c r="BN1017" i="5"/>
  <c r="BO1017" i="5"/>
  <c r="BP1017" i="5"/>
  <c r="BQ1017" i="5"/>
  <c r="BR1017" i="5"/>
  <c r="BS1017" i="5"/>
  <c r="BT1017" i="5"/>
  <c r="BU1017" i="5"/>
  <c r="BV1017" i="5"/>
  <c r="BW1017" i="5"/>
  <c r="BX1017" i="5"/>
  <c r="BY1017" i="5"/>
  <c r="BZ1017" i="5"/>
  <c r="CA1017" i="5"/>
  <c r="CF1017" i="5"/>
  <c r="CJ1017" i="5"/>
  <c r="CL1017" i="5"/>
  <c r="Y1018" i="5"/>
  <c r="AR1018" i="5"/>
  <c r="Z1018" i="5"/>
  <c r="AS1018" i="5"/>
  <c r="AA1018" i="5"/>
  <c r="AT1018" i="5"/>
  <c r="AB1018" i="5"/>
  <c r="AU1018" i="5"/>
  <c r="AC1018" i="5"/>
  <c r="AV1018" i="5"/>
  <c r="AD1018" i="5"/>
  <c r="AW1018" i="5"/>
  <c r="AE1018" i="5"/>
  <c r="AX1018" i="5"/>
  <c r="AF1018" i="5"/>
  <c r="AY1018" i="5"/>
  <c r="AG1018" i="5"/>
  <c r="AZ1018" i="5"/>
  <c r="AH1018" i="5"/>
  <c r="BA1018" i="5"/>
  <c r="AI1018" i="5"/>
  <c r="BB1018" i="5"/>
  <c r="AJ1018" i="5"/>
  <c r="BC1018" i="5"/>
  <c r="AK1018" i="5"/>
  <c r="BD1018" i="5"/>
  <c r="AL1018" i="5"/>
  <c r="BE1018" i="5"/>
  <c r="BF1018" i="5"/>
  <c r="BG1018" i="5"/>
  <c r="CI1018" i="5"/>
  <c r="BN1018" i="5"/>
  <c r="BO1018" i="5"/>
  <c r="BP1018" i="5"/>
  <c r="BQ1018" i="5"/>
  <c r="BR1018" i="5"/>
  <c r="BS1018" i="5"/>
  <c r="BT1018" i="5"/>
  <c r="BU1018" i="5"/>
  <c r="BV1018" i="5"/>
  <c r="BW1018" i="5"/>
  <c r="BX1018" i="5"/>
  <c r="BY1018" i="5"/>
  <c r="BZ1018" i="5"/>
  <c r="CA1018" i="5"/>
  <c r="CF1018" i="5"/>
  <c r="CJ1018" i="5"/>
  <c r="CL1018" i="5"/>
  <c r="Y1019" i="5"/>
  <c r="AR1019" i="5"/>
  <c r="Z1019" i="5"/>
  <c r="AS1019" i="5"/>
  <c r="AA1019" i="5"/>
  <c r="AT1019" i="5"/>
  <c r="AB1019" i="5"/>
  <c r="AU1019" i="5"/>
  <c r="AC1019" i="5"/>
  <c r="AV1019" i="5"/>
  <c r="AD1019" i="5"/>
  <c r="AW1019" i="5"/>
  <c r="AE1019" i="5"/>
  <c r="AX1019" i="5"/>
  <c r="AF1019" i="5"/>
  <c r="AY1019" i="5"/>
  <c r="AG1019" i="5"/>
  <c r="AZ1019" i="5"/>
  <c r="AH1019" i="5"/>
  <c r="BA1019" i="5"/>
  <c r="AI1019" i="5"/>
  <c r="BB1019" i="5"/>
  <c r="AJ1019" i="5"/>
  <c r="BC1019" i="5"/>
  <c r="AK1019" i="5"/>
  <c r="BD1019" i="5"/>
  <c r="AL1019" i="5"/>
  <c r="BE1019" i="5"/>
  <c r="BF1019" i="5"/>
  <c r="BG1019" i="5"/>
  <c r="CI1019" i="5"/>
  <c r="BN1019" i="5"/>
  <c r="BO1019" i="5"/>
  <c r="BP1019" i="5"/>
  <c r="BQ1019" i="5"/>
  <c r="BR1019" i="5"/>
  <c r="BS1019" i="5"/>
  <c r="BT1019" i="5"/>
  <c r="BU1019" i="5"/>
  <c r="BV1019" i="5"/>
  <c r="BW1019" i="5"/>
  <c r="BX1019" i="5"/>
  <c r="BY1019" i="5"/>
  <c r="BZ1019" i="5"/>
  <c r="CA1019" i="5"/>
  <c r="CF1019" i="5"/>
  <c r="CJ1019" i="5"/>
  <c r="CL1019" i="5"/>
  <c r="Y1020" i="5"/>
  <c r="AR1020" i="5"/>
  <c r="Z1020" i="5"/>
  <c r="AS1020" i="5"/>
  <c r="AA1020" i="5"/>
  <c r="AT1020" i="5"/>
  <c r="AB1020" i="5"/>
  <c r="AU1020" i="5"/>
  <c r="AC1020" i="5"/>
  <c r="AV1020" i="5"/>
  <c r="AD1020" i="5"/>
  <c r="AW1020" i="5"/>
  <c r="AE1020" i="5"/>
  <c r="AX1020" i="5"/>
  <c r="AF1020" i="5"/>
  <c r="AY1020" i="5"/>
  <c r="AG1020" i="5"/>
  <c r="AZ1020" i="5"/>
  <c r="AH1020" i="5"/>
  <c r="BA1020" i="5"/>
  <c r="AI1020" i="5"/>
  <c r="BB1020" i="5"/>
  <c r="AJ1020" i="5"/>
  <c r="BC1020" i="5"/>
  <c r="AK1020" i="5"/>
  <c r="BD1020" i="5"/>
  <c r="AL1020" i="5"/>
  <c r="BE1020" i="5"/>
  <c r="BF1020" i="5"/>
  <c r="BG1020" i="5"/>
  <c r="CI1020" i="5"/>
  <c r="BN1020" i="5"/>
  <c r="BO1020" i="5"/>
  <c r="BP1020" i="5"/>
  <c r="BQ1020" i="5"/>
  <c r="BR1020" i="5"/>
  <c r="BS1020" i="5"/>
  <c r="BT1020" i="5"/>
  <c r="BU1020" i="5"/>
  <c r="BV1020" i="5"/>
  <c r="BW1020" i="5"/>
  <c r="BX1020" i="5"/>
  <c r="BY1020" i="5"/>
  <c r="BZ1020" i="5"/>
  <c r="CA1020" i="5"/>
  <c r="CF1020" i="5"/>
  <c r="CJ1020" i="5"/>
  <c r="CL1020" i="5"/>
  <c r="Y1021" i="5"/>
  <c r="AR1021" i="5"/>
  <c r="Z1021" i="5"/>
  <c r="AS1021" i="5"/>
  <c r="AA1021" i="5"/>
  <c r="AT1021" i="5"/>
  <c r="AB1021" i="5"/>
  <c r="AU1021" i="5"/>
  <c r="AC1021" i="5"/>
  <c r="AV1021" i="5"/>
  <c r="AD1021" i="5"/>
  <c r="AW1021" i="5"/>
  <c r="AE1021" i="5"/>
  <c r="AX1021" i="5"/>
  <c r="AF1021" i="5"/>
  <c r="AY1021" i="5"/>
  <c r="AG1021" i="5"/>
  <c r="AZ1021" i="5"/>
  <c r="AH1021" i="5"/>
  <c r="BA1021" i="5"/>
  <c r="AI1021" i="5"/>
  <c r="BB1021" i="5"/>
  <c r="AJ1021" i="5"/>
  <c r="BC1021" i="5"/>
  <c r="AK1021" i="5"/>
  <c r="BD1021" i="5"/>
  <c r="AL1021" i="5"/>
  <c r="BE1021" i="5"/>
  <c r="BF1021" i="5"/>
  <c r="BG1021" i="5"/>
  <c r="CI1021" i="5"/>
  <c r="BN1021" i="5"/>
  <c r="BO1021" i="5"/>
  <c r="BP1021" i="5"/>
  <c r="BQ1021" i="5"/>
  <c r="BR1021" i="5"/>
  <c r="BS1021" i="5"/>
  <c r="BT1021" i="5"/>
  <c r="BU1021" i="5"/>
  <c r="BV1021" i="5"/>
  <c r="BW1021" i="5"/>
  <c r="BX1021" i="5"/>
  <c r="BY1021" i="5"/>
  <c r="BZ1021" i="5"/>
  <c r="CA1021" i="5"/>
  <c r="CF1021" i="5"/>
  <c r="CJ1021" i="5"/>
  <c r="CL1021" i="5"/>
  <c r="Y1022" i="5"/>
  <c r="AR1022" i="5"/>
  <c r="Z1022" i="5"/>
  <c r="AS1022" i="5"/>
  <c r="AA1022" i="5"/>
  <c r="AT1022" i="5"/>
  <c r="AB1022" i="5"/>
  <c r="AU1022" i="5"/>
  <c r="AC1022" i="5"/>
  <c r="AV1022" i="5"/>
  <c r="AD1022" i="5"/>
  <c r="AW1022" i="5"/>
  <c r="AE1022" i="5"/>
  <c r="AX1022" i="5"/>
  <c r="AF1022" i="5"/>
  <c r="AY1022" i="5"/>
  <c r="AG1022" i="5"/>
  <c r="AZ1022" i="5"/>
  <c r="AH1022" i="5"/>
  <c r="BA1022" i="5"/>
  <c r="AI1022" i="5"/>
  <c r="BB1022" i="5"/>
  <c r="AJ1022" i="5"/>
  <c r="BC1022" i="5"/>
  <c r="AK1022" i="5"/>
  <c r="BD1022" i="5"/>
  <c r="AL1022" i="5"/>
  <c r="BE1022" i="5"/>
  <c r="BF1022" i="5"/>
  <c r="BG1022" i="5"/>
  <c r="CI1022" i="5"/>
  <c r="BN1022" i="5"/>
  <c r="BO1022" i="5"/>
  <c r="BP1022" i="5"/>
  <c r="BQ1022" i="5"/>
  <c r="BR1022" i="5"/>
  <c r="BS1022" i="5"/>
  <c r="BT1022" i="5"/>
  <c r="BU1022" i="5"/>
  <c r="BV1022" i="5"/>
  <c r="BW1022" i="5"/>
  <c r="BX1022" i="5"/>
  <c r="BY1022" i="5"/>
  <c r="BZ1022" i="5"/>
  <c r="CA1022" i="5"/>
  <c r="CF1022" i="5"/>
  <c r="CJ1022" i="5"/>
  <c r="CL1022" i="5"/>
  <c r="Y1023" i="5"/>
  <c r="AR1023" i="5"/>
  <c r="Z1023" i="5"/>
  <c r="AS1023" i="5"/>
  <c r="AA1023" i="5"/>
  <c r="AT1023" i="5"/>
  <c r="AB1023" i="5"/>
  <c r="AU1023" i="5"/>
  <c r="AC1023" i="5"/>
  <c r="AV1023" i="5"/>
  <c r="AD1023" i="5"/>
  <c r="AW1023" i="5"/>
  <c r="AE1023" i="5"/>
  <c r="AX1023" i="5"/>
  <c r="AF1023" i="5"/>
  <c r="AY1023" i="5"/>
  <c r="AG1023" i="5"/>
  <c r="AZ1023" i="5"/>
  <c r="AH1023" i="5"/>
  <c r="BA1023" i="5"/>
  <c r="AI1023" i="5"/>
  <c r="BB1023" i="5"/>
  <c r="AJ1023" i="5"/>
  <c r="BC1023" i="5"/>
  <c r="AK1023" i="5"/>
  <c r="BD1023" i="5"/>
  <c r="AL1023" i="5"/>
  <c r="BE1023" i="5"/>
  <c r="BF1023" i="5"/>
  <c r="BG1023" i="5"/>
  <c r="CI1023" i="5"/>
  <c r="BN1023" i="5"/>
  <c r="BO1023" i="5"/>
  <c r="BP1023" i="5"/>
  <c r="BQ1023" i="5"/>
  <c r="BR1023" i="5"/>
  <c r="BS1023" i="5"/>
  <c r="BT1023" i="5"/>
  <c r="BU1023" i="5"/>
  <c r="BV1023" i="5"/>
  <c r="BW1023" i="5"/>
  <c r="BX1023" i="5"/>
  <c r="BY1023" i="5"/>
  <c r="BZ1023" i="5"/>
  <c r="CA1023" i="5"/>
  <c r="CF1023" i="5"/>
  <c r="CJ1023" i="5"/>
  <c r="CL1023" i="5"/>
  <c r="Y1024" i="5"/>
  <c r="AR1024" i="5"/>
  <c r="Z1024" i="5"/>
  <c r="AS1024" i="5"/>
  <c r="AA1024" i="5"/>
  <c r="AT1024" i="5"/>
  <c r="AB1024" i="5"/>
  <c r="AU1024" i="5"/>
  <c r="AC1024" i="5"/>
  <c r="AV1024" i="5"/>
  <c r="AD1024" i="5"/>
  <c r="AW1024" i="5"/>
  <c r="AE1024" i="5"/>
  <c r="AX1024" i="5"/>
  <c r="AF1024" i="5"/>
  <c r="AY1024" i="5"/>
  <c r="AG1024" i="5"/>
  <c r="AZ1024" i="5"/>
  <c r="AH1024" i="5"/>
  <c r="BA1024" i="5"/>
  <c r="AI1024" i="5"/>
  <c r="BB1024" i="5"/>
  <c r="AJ1024" i="5"/>
  <c r="BC1024" i="5"/>
  <c r="AK1024" i="5"/>
  <c r="BD1024" i="5"/>
  <c r="AL1024" i="5"/>
  <c r="BE1024" i="5"/>
  <c r="BF1024" i="5"/>
  <c r="BG1024" i="5"/>
  <c r="CI1024" i="5"/>
  <c r="BN1024" i="5"/>
  <c r="BO1024" i="5"/>
  <c r="BP1024" i="5"/>
  <c r="BQ1024" i="5"/>
  <c r="BR1024" i="5"/>
  <c r="BS1024" i="5"/>
  <c r="BT1024" i="5"/>
  <c r="BU1024" i="5"/>
  <c r="BV1024" i="5"/>
  <c r="BW1024" i="5"/>
  <c r="BX1024" i="5"/>
  <c r="BY1024" i="5"/>
  <c r="BZ1024" i="5"/>
  <c r="CA1024" i="5"/>
  <c r="CF1024" i="5"/>
  <c r="CJ1024" i="5"/>
  <c r="CL1024" i="5"/>
  <c r="Y1025" i="5"/>
  <c r="AR1025" i="5"/>
  <c r="Z1025" i="5"/>
  <c r="AS1025" i="5"/>
  <c r="AA1025" i="5"/>
  <c r="AT1025" i="5"/>
  <c r="AB1025" i="5"/>
  <c r="AU1025" i="5"/>
  <c r="AC1025" i="5"/>
  <c r="AV1025" i="5"/>
  <c r="AD1025" i="5"/>
  <c r="AW1025" i="5"/>
  <c r="AE1025" i="5"/>
  <c r="AX1025" i="5"/>
  <c r="AF1025" i="5"/>
  <c r="AY1025" i="5"/>
  <c r="AG1025" i="5"/>
  <c r="AZ1025" i="5"/>
  <c r="AH1025" i="5"/>
  <c r="BA1025" i="5"/>
  <c r="AI1025" i="5"/>
  <c r="BB1025" i="5"/>
  <c r="AJ1025" i="5"/>
  <c r="BC1025" i="5"/>
  <c r="AK1025" i="5"/>
  <c r="BD1025" i="5"/>
  <c r="AL1025" i="5"/>
  <c r="BE1025" i="5"/>
  <c r="BF1025" i="5"/>
  <c r="BG1025" i="5"/>
  <c r="CI1025" i="5"/>
  <c r="BN1025" i="5"/>
  <c r="BO1025" i="5"/>
  <c r="BP1025" i="5"/>
  <c r="BQ1025" i="5"/>
  <c r="BR1025" i="5"/>
  <c r="BS1025" i="5"/>
  <c r="BT1025" i="5"/>
  <c r="BU1025" i="5"/>
  <c r="BV1025" i="5"/>
  <c r="BW1025" i="5"/>
  <c r="BX1025" i="5"/>
  <c r="BY1025" i="5"/>
  <c r="BZ1025" i="5"/>
  <c r="CA1025" i="5"/>
  <c r="CF1025" i="5"/>
  <c r="CJ1025" i="5"/>
  <c r="CL1025" i="5"/>
  <c r="Y1026" i="5"/>
  <c r="AR1026" i="5"/>
  <c r="Z1026" i="5"/>
  <c r="AS1026" i="5"/>
  <c r="AA1026" i="5"/>
  <c r="AT1026" i="5"/>
  <c r="AB1026" i="5"/>
  <c r="AU1026" i="5"/>
  <c r="AC1026" i="5"/>
  <c r="AV1026" i="5"/>
  <c r="AD1026" i="5"/>
  <c r="AW1026" i="5"/>
  <c r="AE1026" i="5"/>
  <c r="AX1026" i="5"/>
  <c r="AF1026" i="5"/>
  <c r="AY1026" i="5"/>
  <c r="AG1026" i="5"/>
  <c r="AZ1026" i="5"/>
  <c r="AH1026" i="5"/>
  <c r="BA1026" i="5"/>
  <c r="AI1026" i="5"/>
  <c r="BB1026" i="5"/>
  <c r="AJ1026" i="5"/>
  <c r="BC1026" i="5"/>
  <c r="AK1026" i="5"/>
  <c r="BD1026" i="5"/>
  <c r="AL1026" i="5"/>
  <c r="BE1026" i="5"/>
  <c r="BF1026" i="5"/>
  <c r="BG1026" i="5"/>
  <c r="CI1026" i="5"/>
  <c r="BN1026" i="5"/>
  <c r="BO1026" i="5"/>
  <c r="BP1026" i="5"/>
  <c r="BQ1026" i="5"/>
  <c r="BR1026" i="5"/>
  <c r="BS1026" i="5"/>
  <c r="BT1026" i="5"/>
  <c r="BU1026" i="5"/>
  <c r="BV1026" i="5"/>
  <c r="BW1026" i="5"/>
  <c r="BX1026" i="5"/>
  <c r="BY1026" i="5"/>
  <c r="BZ1026" i="5"/>
  <c r="CA1026" i="5"/>
  <c r="CF1026" i="5"/>
  <c r="CJ1026" i="5"/>
  <c r="CL1026" i="5"/>
  <c r="Y1027" i="5"/>
  <c r="AR1027" i="5"/>
  <c r="Z1027" i="5"/>
  <c r="AS1027" i="5"/>
  <c r="AA1027" i="5"/>
  <c r="AT1027" i="5"/>
  <c r="AB1027" i="5"/>
  <c r="AU1027" i="5"/>
  <c r="AC1027" i="5"/>
  <c r="AV1027" i="5"/>
  <c r="AD1027" i="5"/>
  <c r="AW1027" i="5"/>
  <c r="AE1027" i="5"/>
  <c r="AX1027" i="5"/>
  <c r="AF1027" i="5"/>
  <c r="AY1027" i="5"/>
  <c r="AG1027" i="5"/>
  <c r="AZ1027" i="5"/>
  <c r="AH1027" i="5"/>
  <c r="BA1027" i="5"/>
  <c r="AI1027" i="5"/>
  <c r="BB1027" i="5"/>
  <c r="AJ1027" i="5"/>
  <c r="BC1027" i="5"/>
  <c r="AK1027" i="5"/>
  <c r="BD1027" i="5"/>
  <c r="AL1027" i="5"/>
  <c r="BE1027" i="5"/>
  <c r="BF1027" i="5"/>
  <c r="BG1027" i="5"/>
  <c r="CI1027" i="5"/>
  <c r="BN1027" i="5"/>
  <c r="BO1027" i="5"/>
  <c r="BP1027" i="5"/>
  <c r="BQ1027" i="5"/>
  <c r="BR1027" i="5"/>
  <c r="BS1027" i="5"/>
  <c r="BT1027" i="5"/>
  <c r="BU1027" i="5"/>
  <c r="BV1027" i="5"/>
  <c r="BW1027" i="5"/>
  <c r="BX1027" i="5"/>
  <c r="BY1027" i="5"/>
  <c r="BZ1027" i="5"/>
  <c r="CA1027" i="5"/>
  <c r="CF1027" i="5"/>
  <c r="CJ1027" i="5"/>
  <c r="CL1027" i="5"/>
  <c r="Y1028" i="5"/>
  <c r="AR1028" i="5"/>
  <c r="Z1028" i="5"/>
  <c r="AS1028" i="5"/>
  <c r="AA1028" i="5"/>
  <c r="AT1028" i="5"/>
  <c r="AB1028" i="5"/>
  <c r="AU1028" i="5"/>
  <c r="AC1028" i="5"/>
  <c r="AV1028" i="5"/>
  <c r="AD1028" i="5"/>
  <c r="AW1028" i="5"/>
  <c r="AE1028" i="5"/>
  <c r="AX1028" i="5"/>
  <c r="AF1028" i="5"/>
  <c r="AY1028" i="5"/>
  <c r="AG1028" i="5"/>
  <c r="AZ1028" i="5"/>
  <c r="AH1028" i="5"/>
  <c r="BA1028" i="5"/>
  <c r="AI1028" i="5"/>
  <c r="BB1028" i="5"/>
  <c r="AJ1028" i="5"/>
  <c r="BC1028" i="5"/>
  <c r="AK1028" i="5"/>
  <c r="BD1028" i="5"/>
  <c r="AL1028" i="5"/>
  <c r="BE1028" i="5"/>
  <c r="BF1028" i="5"/>
  <c r="BG1028" i="5"/>
  <c r="CI1028" i="5"/>
  <c r="BN1028" i="5"/>
  <c r="BO1028" i="5"/>
  <c r="BP1028" i="5"/>
  <c r="BQ1028" i="5"/>
  <c r="BR1028" i="5"/>
  <c r="BS1028" i="5"/>
  <c r="BT1028" i="5"/>
  <c r="BU1028" i="5"/>
  <c r="BV1028" i="5"/>
  <c r="BW1028" i="5"/>
  <c r="BX1028" i="5"/>
  <c r="BY1028" i="5"/>
  <c r="BZ1028" i="5"/>
  <c r="CA1028" i="5"/>
  <c r="CF1028" i="5"/>
  <c r="CJ1028" i="5"/>
  <c r="CL1028" i="5"/>
  <c r="Y1029" i="5"/>
  <c r="AR1029" i="5"/>
  <c r="Z1029" i="5"/>
  <c r="AS1029" i="5"/>
  <c r="AA1029" i="5"/>
  <c r="AT1029" i="5"/>
  <c r="AB1029" i="5"/>
  <c r="AU1029" i="5"/>
  <c r="AC1029" i="5"/>
  <c r="AV1029" i="5"/>
  <c r="AD1029" i="5"/>
  <c r="AW1029" i="5"/>
  <c r="AE1029" i="5"/>
  <c r="AX1029" i="5"/>
  <c r="AF1029" i="5"/>
  <c r="AY1029" i="5"/>
  <c r="AG1029" i="5"/>
  <c r="AZ1029" i="5"/>
  <c r="AH1029" i="5"/>
  <c r="BA1029" i="5"/>
  <c r="AI1029" i="5"/>
  <c r="BB1029" i="5"/>
  <c r="AJ1029" i="5"/>
  <c r="BC1029" i="5"/>
  <c r="AK1029" i="5"/>
  <c r="BD1029" i="5"/>
  <c r="AL1029" i="5"/>
  <c r="BE1029" i="5"/>
  <c r="BF1029" i="5"/>
  <c r="BG1029" i="5"/>
  <c r="CI1029" i="5"/>
  <c r="BN1029" i="5"/>
  <c r="BO1029" i="5"/>
  <c r="BP1029" i="5"/>
  <c r="BQ1029" i="5"/>
  <c r="BR1029" i="5"/>
  <c r="BS1029" i="5"/>
  <c r="BT1029" i="5"/>
  <c r="BU1029" i="5"/>
  <c r="BV1029" i="5"/>
  <c r="BW1029" i="5"/>
  <c r="BX1029" i="5"/>
  <c r="BY1029" i="5"/>
  <c r="BZ1029" i="5"/>
  <c r="CA1029" i="5"/>
  <c r="CF1029" i="5"/>
  <c r="CJ1029" i="5"/>
  <c r="CL1029" i="5"/>
  <c r="Y1030" i="5"/>
  <c r="AR1030" i="5"/>
  <c r="Z1030" i="5"/>
  <c r="AS1030" i="5"/>
  <c r="AA1030" i="5"/>
  <c r="AT1030" i="5"/>
  <c r="AB1030" i="5"/>
  <c r="AU1030" i="5"/>
  <c r="AC1030" i="5"/>
  <c r="AV1030" i="5"/>
  <c r="AD1030" i="5"/>
  <c r="AW1030" i="5"/>
  <c r="AE1030" i="5"/>
  <c r="AX1030" i="5"/>
  <c r="AF1030" i="5"/>
  <c r="AY1030" i="5"/>
  <c r="AG1030" i="5"/>
  <c r="AZ1030" i="5"/>
  <c r="AH1030" i="5"/>
  <c r="BA1030" i="5"/>
  <c r="AI1030" i="5"/>
  <c r="BB1030" i="5"/>
  <c r="AJ1030" i="5"/>
  <c r="BC1030" i="5"/>
  <c r="AK1030" i="5"/>
  <c r="BD1030" i="5"/>
  <c r="AL1030" i="5"/>
  <c r="BE1030" i="5"/>
  <c r="BF1030" i="5"/>
  <c r="BG1030" i="5"/>
  <c r="CI1030" i="5"/>
  <c r="BN1030" i="5"/>
  <c r="BO1030" i="5"/>
  <c r="BP1030" i="5"/>
  <c r="BQ1030" i="5"/>
  <c r="BR1030" i="5"/>
  <c r="BS1030" i="5"/>
  <c r="BT1030" i="5"/>
  <c r="BU1030" i="5"/>
  <c r="BV1030" i="5"/>
  <c r="BW1030" i="5"/>
  <c r="BX1030" i="5"/>
  <c r="BY1030" i="5"/>
  <c r="BZ1030" i="5"/>
  <c r="CA1030" i="5"/>
  <c r="CF1030" i="5"/>
  <c r="CJ1030" i="5"/>
  <c r="CL1030" i="5"/>
  <c r="Y1031" i="5"/>
  <c r="AR1031" i="5"/>
  <c r="Z1031" i="5"/>
  <c r="AS1031" i="5"/>
  <c r="AA1031" i="5"/>
  <c r="AT1031" i="5"/>
  <c r="AB1031" i="5"/>
  <c r="AU1031" i="5"/>
  <c r="AC1031" i="5"/>
  <c r="AV1031" i="5"/>
  <c r="AD1031" i="5"/>
  <c r="AW1031" i="5"/>
  <c r="AE1031" i="5"/>
  <c r="AX1031" i="5"/>
  <c r="AF1031" i="5"/>
  <c r="AY1031" i="5"/>
  <c r="AG1031" i="5"/>
  <c r="AZ1031" i="5"/>
  <c r="AH1031" i="5"/>
  <c r="BA1031" i="5"/>
  <c r="AI1031" i="5"/>
  <c r="BB1031" i="5"/>
  <c r="AJ1031" i="5"/>
  <c r="BC1031" i="5"/>
  <c r="AK1031" i="5"/>
  <c r="BD1031" i="5"/>
  <c r="AL1031" i="5"/>
  <c r="BE1031" i="5"/>
  <c r="BF1031" i="5"/>
  <c r="BG1031" i="5"/>
  <c r="CI1031" i="5"/>
  <c r="BN1031" i="5"/>
  <c r="BO1031" i="5"/>
  <c r="BP1031" i="5"/>
  <c r="BQ1031" i="5"/>
  <c r="BR1031" i="5"/>
  <c r="BS1031" i="5"/>
  <c r="BT1031" i="5"/>
  <c r="BU1031" i="5"/>
  <c r="BV1031" i="5"/>
  <c r="BW1031" i="5"/>
  <c r="BX1031" i="5"/>
  <c r="BY1031" i="5"/>
  <c r="BZ1031" i="5"/>
  <c r="CA1031" i="5"/>
  <c r="CF1031" i="5"/>
  <c r="CJ1031" i="5"/>
  <c r="CL1031" i="5"/>
  <c r="Y1032" i="5"/>
  <c r="AR1032" i="5"/>
  <c r="Z1032" i="5"/>
  <c r="AS1032" i="5"/>
  <c r="AA1032" i="5"/>
  <c r="AT1032" i="5"/>
  <c r="AB1032" i="5"/>
  <c r="AU1032" i="5"/>
  <c r="AC1032" i="5"/>
  <c r="AV1032" i="5"/>
  <c r="AD1032" i="5"/>
  <c r="AW1032" i="5"/>
  <c r="AE1032" i="5"/>
  <c r="AX1032" i="5"/>
  <c r="AF1032" i="5"/>
  <c r="AY1032" i="5"/>
  <c r="AG1032" i="5"/>
  <c r="AZ1032" i="5"/>
  <c r="AH1032" i="5"/>
  <c r="BA1032" i="5"/>
  <c r="AI1032" i="5"/>
  <c r="BB1032" i="5"/>
  <c r="AJ1032" i="5"/>
  <c r="BC1032" i="5"/>
  <c r="AK1032" i="5"/>
  <c r="BD1032" i="5"/>
  <c r="AL1032" i="5"/>
  <c r="BE1032" i="5"/>
  <c r="BF1032" i="5"/>
  <c r="BG1032" i="5"/>
  <c r="CI1032" i="5"/>
  <c r="BN1032" i="5"/>
  <c r="BO1032" i="5"/>
  <c r="BP1032" i="5"/>
  <c r="BQ1032" i="5"/>
  <c r="BR1032" i="5"/>
  <c r="BS1032" i="5"/>
  <c r="BT1032" i="5"/>
  <c r="BU1032" i="5"/>
  <c r="BV1032" i="5"/>
  <c r="BW1032" i="5"/>
  <c r="BX1032" i="5"/>
  <c r="BY1032" i="5"/>
  <c r="BZ1032" i="5"/>
  <c r="CA1032" i="5"/>
  <c r="CF1032" i="5"/>
  <c r="CJ1032" i="5"/>
  <c r="CL1032" i="5"/>
  <c r="Y1033" i="5"/>
  <c r="AR1033" i="5"/>
  <c r="Z1033" i="5"/>
  <c r="AS1033" i="5"/>
  <c r="AA1033" i="5"/>
  <c r="AT1033" i="5"/>
  <c r="AB1033" i="5"/>
  <c r="AU1033" i="5"/>
  <c r="AC1033" i="5"/>
  <c r="AV1033" i="5"/>
  <c r="AD1033" i="5"/>
  <c r="AW1033" i="5"/>
  <c r="AE1033" i="5"/>
  <c r="AX1033" i="5"/>
  <c r="AF1033" i="5"/>
  <c r="AY1033" i="5"/>
  <c r="AG1033" i="5"/>
  <c r="AZ1033" i="5"/>
  <c r="AH1033" i="5"/>
  <c r="BA1033" i="5"/>
  <c r="AI1033" i="5"/>
  <c r="BB1033" i="5"/>
  <c r="AJ1033" i="5"/>
  <c r="BC1033" i="5"/>
  <c r="AK1033" i="5"/>
  <c r="BD1033" i="5"/>
  <c r="AL1033" i="5"/>
  <c r="BE1033" i="5"/>
  <c r="BF1033" i="5"/>
  <c r="BG1033" i="5"/>
  <c r="CI1033" i="5"/>
  <c r="BN1033" i="5"/>
  <c r="BO1033" i="5"/>
  <c r="BP1033" i="5"/>
  <c r="BQ1033" i="5"/>
  <c r="BR1033" i="5"/>
  <c r="BS1033" i="5"/>
  <c r="BT1033" i="5"/>
  <c r="BU1033" i="5"/>
  <c r="BV1033" i="5"/>
  <c r="BW1033" i="5"/>
  <c r="BX1033" i="5"/>
  <c r="BY1033" i="5"/>
  <c r="BZ1033" i="5"/>
  <c r="CA1033" i="5"/>
  <c r="CF1033" i="5"/>
  <c r="CJ1033" i="5"/>
  <c r="CL1033" i="5"/>
  <c r="Y1034" i="5"/>
  <c r="AR1034" i="5"/>
  <c r="Z1034" i="5"/>
  <c r="AS1034" i="5"/>
  <c r="AA1034" i="5"/>
  <c r="AT1034" i="5"/>
  <c r="AB1034" i="5"/>
  <c r="AU1034" i="5"/>
  <c r="AC1034" i="5"/>
  <c r="AV1034" i="5"/>
  <c r="AD1034" i="5"/>
  <c r="AW1034" i="5"/>
  <c r="AE1034" i="5"/>
  <c r="AX1034" i="5"/>
  <c r="AF1034" i="5"/>
  <c r="AY1034" i="5"/>
  <c r="AG1034" i="5"/>
  <c r="AZ1034" i="5"/>
  <c r="AH1034" i="5"/>
  <c r="BA1034" i="5"/>
  <c r="AI1034" i="5"/>
  <c r="BB1034" i="5"/>
  <c r="AJ1034" i="5"/>
  <c r="BC1034" i="5"/>
  <c r="AK1034" i="5"/>
  <c r="BD1034" i="5"/>
  <c r="AL1034" i="5"/>
  <c r="BE1034" i="5"/>
  <c r="BF1034" i="5"/>
  <c r="BG1034" i="5"/>
  <c r="CI1034" i="5"/>
  <c r="BN1034" i="5"/>
  <c r="BO1034" i="5"/>
  <c r="BP1034" i="5"/>
  <c r="BQ1034" i="5"/>
  <c r="BR1034" i="5"/>
  <c r="BS1034" i="5"/>
  <c r="BT1034" i="5"/>
  <c r="BU1034" i="5"/>
  <c r="BV1034" i="5"/>
  <c r="BW1034" i="5"/>
  <c r="BX1034" i="5"/>
  <c r="BY1034" i="5"/>
  <c r="BZ1034" i="5"/>
  <c r="CA1034" i="5"/>
  <c r="CF1034" i="5"/>
  <c r="CJ1034" i="5"/>
  <c r="CL1034" i="5"/>
  <c r="Y1035" i="5"/>
  <c r="AR1035" i="5"/>
  <c r="Z1035" i="5"/>
  <c r="AS1035" i="5"/>
  <c r="AA1035" i="5"/>
  <c r="AT1035" i="5"/>
  <c r="AB1035" i="5"/>
  <c r="AU1035" i="5"/>
  <c r="AC1035" i="5"/>
  <c r="AV1035" i="5"/>
  <c r="AD1035" i="5"/>
  <c r="AW1035" i="5"/>
  <c r="AE1035" i="5"/>
  <c r="AX1035" i="5"/>
  <c r="AF1035" i="5"/>
  <c r="AY1035" i="5"/>
  <c r="AG1035" i="5"/>
  <c r="AZ1035" i="5"/>
  <c r="AH1035" i="5"/>
  <c r="BA1035" i="5"/>
  <c r="AI1035" i="5"/>
  <c r="BB1035" i="5"/>
  <c r="AJ1035" i="5"/>
  <c r="BC1035" i="5"/>
  <c r="AK1035" i="5"/>
  <c r="BD1035" i="5"/>
  <c r="AL1035" i="5"/>
  <c r="BE1035" i="5"/>
  <c r="BF1035" i="5"/>
  <c r="BG1035" i="5"/>
  <c r="CI1035" i="5"/>
  <c r="BN1035" i="5"/>
  <c r="BO1035" i="5"/>
  <c r="BP1035" i="5"/>
  <c r="BQ1035" i="5"/>
  <c r="BR1035" i="5"/>
  <c r="BS1035" i="5"/>
  <c r="BT1035" i="5"/>
  <c r="BU1035" i="5"/>
  <c r="BV1035" i="5"/>
  <c r="BW1035" i="5"/>
  <c r="BX1035" i="5"/>
  <c r="BY1035" i="5"/>
  <c r="BZ1035" i="5"/>
  <c r="CA1035" i="5"/>
  <c r="CF1035" i="5"/>
  <c r="CJ1035" i="5"/>
  <c r="CL1035" i="5"/>
  <c r="Y1036" i="5"/>
  <c r="AR1036" i="5"/>
  <c r="Z1036" i="5"/>
  <c r="AS1036" i="5"/>
  <c r="AA1036" i="5"/>
  <c r="AT1036" i="5"/>
  <c r="AB1036" i="5"/>
  <c r="AU1036" i="5"/>
  <c r="AC1036" i="5"/>
  <c r="AV1036" i="5"/>
  <c r="AD1036" i="5"/>
  <c r="AW1036" i="5"/>
  <c r="AE1036" i="5"/>
  <c r="AX1036" i="5"/>
  <c r="AF1036" i="5"/>
  <c r="AY1036" i="5"/>
  <c r="AG1036" i="5"/>
  <c r="AZ1036" i="5"/>
  <c r="AH1036" i="5"/>
  <c r="BA1036" i="5"/>
  <c r="AI1036" i="5"/>
  <c r="BB1036" i="5"/>
  <c r="AJ1036" i="5"/>
  <c r="BC1036" i="5"/>
  <c r="AK1036" i="5"/>
  <c r="BD1036" i="5"/>
  <c r="AL1036" i="5"/>
  <c r="BE1036" i="5"/>
  <c r="BF1036" i="5"/>
  <c r="BG1036" i="5"/>
  <c r="CI1036" i="5"/>
  <c r="BN1036" i="5"/>
  <c r="BO1036" i="5"/>
  <c r="BP1036" i="5"/>
  <c r="BQ1036" i="5"/>
  <c r="BR1036" i="5"/>
  <c r="BS1036" i="5"/>
  <c r="BT1036" i="5"/>
  <c r="BU1036" i="5"/>
  <c r="BV1036" i="5"/>
  <c r="BW1036" i="5"/>
  <c r="BX1036" i="5"/>
  <c r="BY1036" i="5"/>
  <c r="BZ1036" i="5"/>
  <c r="CA1036" i="5"/>
  <c r="CF1036" i="5"/>
  <c r="CJ1036" i="5"/>
  <c r="CL1036" i="5"/>
  <c r="Y1037" i="5"/>
  <c r="AR1037" i="5"/>
  <c r="Z1037" i="5"/>
  <c r="AS1037" i="5"/>
  <c r="AA1037" i="5"/>
  <c r="AT1037" i="5"/>
  <c r="AB1037" i="5"/>
  <c r="AU1037" i="5"/>
  <c r="AC1037" i="5"/>
  <c r="AV1037" i="5"/>
  <c r="AD1037" i="5"/>
  <c r="AW1037" i="5"/>
  <c r="AE1037" i="5"/>
  <c r="AX1037" i="5"/>
  <c r="AF1037" i="5"/>
  <c r="AY1037" i="5"/>
  <c r="AG1037" i="5"/>
  <c r="AZ1037" i="5"/>
  <c r="AH1037" i="5"/>
  <c r="BA1037" i="5"/>
  <c r="AI1037" i="5"/>
  <c r="BB1037" i="5"/>
  <c r="AJ1037" i="5"/>
  <c r="BC1037" i="5"/>
  <c r="AK1037" i="5"/>
  <c r="BD1037" i="5"/>
  <c r="AL1037" i="5"/>
  <c r="BE1037" i="5"/>
  <c r="BF1037" i="5"/>
  <c r="BG1037" i="5"/>
  <c r="CI1037" i="5"/>
  <c r="BN1037" i="5"/>
  <c r="BO1037" i="5"/>
  <c r="BP1037" i="5"/>
  <c r="BQ1037" i="5"/>
  <c r="BR1037" i="5"/>
  <c r="BS1037" i="5"/>
  <c r="BT1037" i="5"/>
  <c r="BU1037" i="5"/>
  <c r="BV1037" i="5"/>
  <c r="BW1037" i="5"/>
  <c r="BX1037" i="5"/>
  <c r="BY1037" i="5"/>
  <c r="BZ1037" i="5"/>
  <c r="CA1037" i="5"/>
  <c r="CF1037" i="5"/>
  <c r="CJ1037" i="5"/>
  <c r="CL1037" i="5"/>
  <c r="Y1038" i="5"/>
  <c r="AR1038" i="5"/>
  <c r="Z1038" i="5"/>
  <c r="AS1038" i="5"/>
  <c r="AA1038" i="5"/>
  <c r="AT1038" i="5"/>
  <c r="AB1038" i="5"/>
  <c r="AU1038" i="5"/>
  <c r="AC1038" i="5"/>
  <c r="AV1038" i="5"/>
  <c r="AD1038" i="5"/>
  <c r="AW1038" i="5"/>
  <c r="AE1038" i="5"/>
  <c r="AX1038" i="5"/>
  <c r="AF1038" i="5"/>
  <c r="AY1038" i="5"/>
  <c r="AG1038" i="5"/>
  <c r="AZ1038" i="5"/>
  <c r="AH1038" i="5"/>
  <c r="BA1038" i="5"/>
  <c r="AI1038" i="5"/>
  <c r="BB1038" i="5"/>
  <c r="AJ1038" i="5"/>
  <c r="BC1038" i="5"/>
  <c r="AK1038" i="5"/>
  <c r="BD1038" i="5"/>
  <c r="AL1038" i="5"/>
  <c r="BE1038" i="5"/>
  <c r="BF1038" i="5"/>
  <c r="BG1038" i="5"/>
  <c r="CI1038" i="5"/>
  <c r="BN1038" i="5"/>
  <c r="BO1038" i="5"/>
  <c r="BP1038" i="5"/>
  <c r="BQ1038" i="5"/>
  <c r="BR1038" i="5"/>
  <c r="BS1038" i="5"/>
  <c r="BT1038" i="5"/>
  <c r="BU1038" i="5"/>
  <c r="BV1038" i="5"/>
  <c r="BW1038" i="5"/>
  <c r="BX1038" i="5"/>
  <c r="BY1038" i="5"/>
  <c r="BZ1038" i="5"/>
  <c r="CA1038" i="5"/>
  <c r="CF1038" i="5"/>
  <c r="CJ1038" i="5"/>
  <c r="CL1038" i="5"/>
  <c r="Y1039" i="5"/>
  <c r="AR1039" i="5"/>
  <c r="Z1039" i="5"/>
  <c r="AS1039" i="5"/>
  <c r="AA1039" i="5"/>
  <c r="AT1039" i="5"/>
  <c r="AB1039" i="5"/>
  <c r="AU1039" i="5"/>
  <c r="AC1039" i="5"/>
  <c r="AV1039" i="5"/>
  <c r="AD1039" i="5"/>
  <c r="AW1039" i="5"/>
  <c r="AE1039" i="5"/>
  <c r="AX1039" i="5"/>
  <c r="AF1039" i="5"/>
  <c r="AY1039" i="5"/>
  <c r="AG1039" i="5"/>
  <c r="AZ1039" i="5"/>
  <c r="AH1039" i="5"/>
  <c r="BA1039" i="5"/>
  <c r="AI1039" i="5"/>
  <c r="BB1039" i="5"/>
  <c r="AJ1039" i="5"/>
  <c r="BC1039" i="5"/>
  <c r="AK1039" i="5"/>
  <c r="BD1039" i="5"/>
  <c r="AL1039" i="5"/>
  <c r="BE1039" i="5"/>
  <c r="BF1039" i="5"/>
  <c r="BG1039" i="5"/>
  <c r="CI1039" i="5"/>
  <c r="BN1039" i="5"/>
  <c r="BO1039" i="5"/>
  <c r="BP1039" i="5"/>
  <c r="BQ1039" i="5"/>
  <c r="BR1039" i="5"/>
  <c r="BS1039" i="5"/>
  <c r="BT1039" i="5"/>
  <c r="BU1039" i="5"/>
  <c r="BV1039" i="5"/>
  <c r="BW1039" i="5"/>
  <c r="BX1039" i="5"/>
  <c r="BY1039" i="5"/>
  <c r="BZ1039" i="5"/>
  <c r="CA1039" i="5"/>
  <c r="CF1039" i="5"/>
  <c r="CJ1039" i="5"/>
  <c r="CL1039" i="5"/>
  <c r="Y1040" i="5"/>
  <c r="AR1040" i="5"/>
  <c r="Z1040" i="5"/>
  <c r="AS1040" i="5"/>
  <c r="AA1040" i="5"/>
  <c r="AT1040" i="5"/>
  <c r="AB1040" i="5"/>
  <c r="AU1040" i="5"/>
  <c r="AC1040" i="5"/>
  <c r="AV1040" i="5"/>
  <c r="AD1040" i="5"/>
  <c r="AW1040" i="5"/>
  <c r="AE1040" i="5"/>
  <c r="AX1040" i="5"/>
  <c r="AF1040" i="5"/>
  <c r="AY1040" i="5"/>
  <c r="AG1040" i="5"/>
  <c r="AZ1040" i="5"/>
  <c r="AH1040" i="5"/>
  <c r="BA1040" i="5"/>
  <c r="AI1040" i="5"/>
  <c r="BB1040" i="5"/>
  <c r="AJ1040" i="5"/>
  <c r="BC1040" i="5"/>
  <c r="AK1040" i="5"/>
  <c r="BD1040" i="5"/>
  <c r="AL1040" i="5"/>
  <c r="BE1040" i="5"/>
  <c r="BF1040" i="5"/>
  <c r="BG1040" i="5"/>
  <c r="CI1040" i="5"/>
  <c r="BN1040" i="5"/>
  <c r="BO1040" i="5"/>
  <c r="BP1040" i="5"/>
  <c r="BQ1040" i="5"/>
  <c r="BR1040" i="5"/>
  <c r="BS1040" i="5"/>
  <c r="BT1040" i="5"/>
  <c r="BU1040" i="5"/>
  <c r="BV1040" i="5"/>
  <c r="BW1040" i="5"/>
  <c r="BX1040" i="5"/>
  <c r="BY1040" i="5"/>
  <c r="BZ1040" i="5"/>
  <c r="CA1040" i="5"/>
  <c r="CF1040" i="5"/>
  <c r="CJ1040" i="5"/>
  <c r="CL1040" i="5"/>
  <c r="Y1041" i="5"/>
  <c r="AR1041" i="5"/>
  <c r="Z1041" i="5"/>
  <c r="AS1041" i="5"/>
  <c r="AA1041" i="5"/>
  <c r="AT1041" i="5"/>
  <c r="AB1041" i="5"/>
  <c r="AU1041" i="5"/>
  <c r="AC1041" i="5"/>
  <c r="AV1041" i="5"/>
  <c r="AD1041" i="5"/>
  <c r="AW1041" i="5"/>
  <c r="AE1041" i="5"/>
  <c r="AX1041" i="5"/>
  <c r="AF1041" i="5"/>
  <c r="AY1041" i="5"/>
  <c r="AG1041" i="5"/>
  <c r="AZ1041" i="5"/>
  <c r="AH1041" i="5"/>
  <c r="BA1041" i="5"/>
  <c r="AI1041" i="5"/>
  <c r="BB1041" i="5"/>
  <c r="AJ1041" i="5"/>
  <c r="BC1041" i="5"/>
  <c r="AK1041" i="5"/>
  <c r="BD1041" i="5"/>
  <c r="AL1041" i="5"/>
  <c r="BE1041" i="5"/>
  <c r="BF1041" i="5"/>
  <c r="BG1041" i="5"/>
  <c r="CI1041" i="5"/>
  <c r="BN1041" i="5"/>
  <c r="BO1041" i="5"/>
  <c r="BP1041" i="5"/>
  <c r="BQ1041" i="5"/>
  <c r="BR1041" i="5"/>
  <c r="BS1041" i="5"/>
  <c r="BT1041" i="5"/>
  <c r="BU1041" i="5"/>
  <c r="BV1041" i="5"/>
  <c r="BW1041" i="5"/>
  <c r="BX1041" i="5"/>
  <c r="BY1041" i="5"/>
  <c r="BZ1041" i="5"/>
  <c r="CA1041" i="5"/>
  <c r="CF1041" i="5"/>
  <c r="CJ1041" i="5"/>
  <c r="CL1041" i="5"/>
  <c r="Y1042" i="5"/>
  <c r="AR1042" i="5"/>
  <c r="Z1042" i="5"/>
  <c r="AS1042" i="5"/>
  <c r="AA1042" i="5"/>
  <c r="AT1042" i="5"/>
  <c r="AB1042" i="5"/>
  <c r="AU1042" i="5"/>
  <c r="AC1042" i="5"/>
  <c r="AV1042" i="5"/>
  <c r="AD1042" i="5"/>
  <c r="AW1042" i="5"/>
  <c r="AE1042" i="5"/>
  <c r="AX1042" i="5"/>
  <c r="AF1042" i="5"/>
  <c r="AY1042" i="5"/>
  <c r="AG1042" i="5"/>
  <c r="AZ1042" i="5"/>
  <c r="AH1042" i="5"/>
  <c r="BA1042" i="5"/>
  <c r="AI1042" i="5"/>
  <c r="BB1042" i="5"/>
  <c r="AJ1042" i="5"/>
  <c r="BC1042" i="5"/>
  <c r="AK1042" i="5"/>
  <c r="BD1042" i="5"/>
  <c r="AL1042" i="5"/>
  <c r="BE1042" i="5"/>
  <c r="BF1042" i="5"/>
  <c r="BG1042" i="5"/>
  <c r="CI1042" i="5"/>
  <c r="BN1042" i="5"/>
  <c r="BO1042" i="5"/>
  <c r="BP1042" i="5"/>
  <c r="BQ1042" i="5"/>
  <c r="BR1042" i="5"/>
  <c r="BS1042" i="5"/>
  <c r="BT1042" i="5"/>
  <c r="BU1042" i="5"/>
  <c r="BV1042" i="5"/>
  <c r="BW1042" i="5"/>
  <c r="BX1042" i="5"/>
  <c r="BY1042" i="5"/>
  <c r="BZ1042" i="5"/>
  <c r="CA1042" i="5"/>
  <c r="CF1042" i="5"/>
  <c r="CJ1042" i="5"/>
  <c r="CL1042" i="5"/>
  <c r="Y1043" i="5"/>
  <c r="AR1043" i="5"/>
  <c r="Z1043" i="5"/>
  <c r="AS1043" i="5"/>
  <c r="AA1043" i="5"/>
  <c r="AT1043" i="5"/>
  <c r="AB1043" i="5"/>
  <c r="AU1043" i="5"/>
  <c r="AC1043" i="5"/>
  <c r="AV1043" i="5"/>
  <c r="AD1043" i="5"/>
  <c r="AW1043" i="5"/>
  <c r="AE1043" i="5"/>
  <c r="AX1043" i="5"/>
  <c r="AF1043" i="5"/>
  <c r="AY1043" i="5"/>
  <c r="AG1043" i="5"/>
  <c r="AZ1043" i="5"/>
  <c r="AH1043" i="5"/>
  <c r="BA1043" i="5"/>
  <c r="AI1043" i="5"/>
  <c r="BB1043" i="5"/>
  <c r="AJ1043" i="5"/>
  <c r="BC1043" i="5"/>
  <c r="AK1043" i="5"/>
  <c r="BD1043" i="5"/>
  <c r="AL1043" i="5"/>
  <c r="BE1043" i="5"/>
  <c r="BF1043" i="5"/>
  <c r="BG1043" i="5"/>
  <c r="CI1043" i="5"/>
  <c r="BN1043" i="5"/>
  <c r="BO1043" i="5"/>
  <c r="BP1043" i="5"/>
  <c r="BQ1043" i="5"/>
  <c r="BR1043" i="5"/>
  <c r="BS1043" i="5"/>
  <c r="BT1043" i="5"/>
  <c r="BU1043" i="5"/>
  <c r="BV1043" i="5"/>
  <c r="BW1043" i="5"/>
  <c r="BX1043" i="5"/>
  <c r="BY1043" i="5"/>
  <c r="BZ1043" i="5"/>
  <c r="CA1043" i="5"/>
  <c r="CF1043" i="5"/>
  <c r="CJ1043" i="5"/>
  <c r="CL1043" i="5"/>
  <c r="Y1044" i="5"/>
  <c r="AR1044" i="5"/>
  <c r="Z1044" i="5"/>
  <c r="AS1044" i="5"/>
  <c r="AA1044" i="5"/>
  <c r="AT1044" i="5"/>
  <c r="AB1044" i="5"/>
  <c r="AU1044" i="5"/>
  <c r="AC1044" i="5"/>
  <c r="AV1044" i="5"/>
  <c r="AD1044" i="5"/>
  <c r="AW1044" i="5"/>
  <c r="AE1044" i="5"/>
  <c r="AX1044" i="5"/>
  <c r="AF1044" i="5"/>
  <c r="AY1044" i="5"/>
  <c r="AG1044" i="5"/>
  <c r="AZ1044" i="5"/>
  <c r="AH1044" i="5"/>
  <c r="BA1044" i="5"/>
  <c r="AI1044" i="5"/>
  <c r="BB1044" i="5"/>
  <c r="AJ1044" i="5"/>
  <c r="BC1044" i="5"/>
  <c r="AK1044" i="5"/>
  <c r="BD1044" i="5"/>
  <c r="AL1044" i="5"/>
  <c r="BE1044" i="5"/>
  <c r="BF1044" i="5"/>
  <c r="BG1044" i="5"/>
  <c r="CI1044" i="5"/>
  <c r="BN1044" i="5"/>
  <c r="BO1044" i="5"/>
  <c r="BP1044" i="5"/>
  <c r="BQ1044" i="5"/>
  <c r="BR1044" i="5"/>
  <c r="BS1044" i="5"/>
  <c r="BT1044" i="5"/>
  <c r="BU1044" i="5"/>
  <c r="BV1044" i="5"/>
  <c r="BW1044" i="5"/>
  <c r="BX1044" i="5"/>
  <c r="BY1044" i="5"/>
  <c r="BZ1044" i="5"/>
  <c r="CA1044" i="5"/>
  <c r="CF1044" i="5"/>
  <c r="CJ1044" i="5"/>
  <c r="CL1044" i="5"/>
  <c r="CH596" i="5"/>
  <c r="CH597" i="5"/>
  <c r="CH598" i="5"/>
  <c r="CH599" i="5"/>
  <c r="CH600" i="5"/>
  <c r="CH601" i="5"/>
  <c r="CH602" i="5"/>
  <c r="CH603" i="5"/>
  <c r="CH604" i="5"/>
  <c r="CH605" i="5"/>
  <c r="CH606" i="5"/>
  <c r="CH607" i="5"/>
  <c r="CH608" i="5"/>
  <c r="CH609" i="5"/>
  <c r="CH610" i="5"/>
  <c r="CH611" i="5"/>
  <c r="CH612" i="5"/>
  <c r="CH613" i="5"/>
  <c r="CH614" i="5"/>
  <c r="CH615" i="5"/>
  <c r="CH616" i="5"/>
  <c r="CH617" i="5"/>
  <c r="CH618" i="5"/>
  <c r="CH619" i="5"/>
  <c r="CH620" i="5"/>
  <c r="CH621" i="5"/>
  <c r="CH622" i="5"/>
  <c r="CH623" i="5"/>
  <c r="CH624" i="5"/>
  <c r="CH625" i="5"/>
  <c r="CH626" i="5"/>
  <c r="CH627" i="5"/>
  <c r="CH628" i="5"/>
  <c r="CH629" i="5"/>
  <c r="CH630" i="5"/>
  <c r="CH631" i="5"/>
  <c r="CH632" i="5"/>
  <c r="CH633" i="5"/>
  <c r="CH634" i="5"/>
  <c r="CH635" i="5"/>
  <c r="CH636" i="5"/>
  <c r="CH637" i="5"/>
  <c r="CH638" i="5"/>
  <c r="CH639" i="5"/>
  <c r="CH640" i="5"/>
  <c r="CH641" i="5"/>
  <c r="CH642" i="5"/>
  <c r="CH643" i="5"/>
  <c r="CH644" i="5"/>
  <c r="CH645" i="5"/>
  <c r="CH646" i="5"/>
  <c r="CH647" i="5"/>
  <c r="CH648" i="5"/>
  <c r="CH649" i="5"/>
  <c r="CH650" i="5"/>
  <c r="CH651" i="5"/>
  <c r="CH652" i="5"/>
  <c r="CH653" i="5"/>
  <c r="CH654" i="5"/>
  <c r="CH655" i="5"/>
  <c r="CH656" i="5"/>
  <c r="CH657" i="5"/>
  <c r="CH658" i="5"/>
  <c r="CH659" i="5"/>
  <c r="CH660" i="5"/>
  <c r="CH661" i="5"/>
  <c r="CH662" i="5"/>
  <c r="CH663" i="5"/>
  <c r="CH664" i="5"/>
  <c r="CH665" i="5"/>
  <c r="CH666" i="5"/>
  <c r="CH667" i="5"/>
  <c r="CH668" i="5"/>
  <c r="CH669" i="5"/>
  <c r="CH670" i="5"/>
  <c r="CH671" i="5"/>
  <c r="CH672" i="5"/>
  <c r="CH673" i="5"/>
  <c r="CH674" i="5"/>
  <c r="CH675" i="5"/>
  <c r="CH676" i="5"/>
  <c r="CH677" i="5"/>
  <c r="CH678" i="5"/>
  <c r="CH679" i="5"/>
  <c r="CH680" i="5"/>
  <c r="CH681" i="5"/>
  <c r="CH682" i="5"/>
  <c r="CH683" i="5"/>
  <c r="CH684" i="5"/>
  <c r="CH685" i="5"/>
  <c r="CH686" i="5"/>
  <c r="CH687" i="5"/>
  <c r="CH688" i="5"/>
  <c r="CH689" i="5"/>
  <c r="CH690" i="5"/>
  <c r="CH691" i="5"/>
  <c r="CH692" i="5"/>
  <c r="CH693" i="5"/>
  <c r="CH694" i="5"/>
  <c r="CH695" i="5"/>
  <c r="CH696" i="5"/>
  <c r="CH697" i="5"/>
  <c r="CH698" i="5"/>
  <c r="CH699" i="5"/>
  <c r="CH700" i="5"/>
  <c r="CH701" i="5"/>
  <c r="CH702" i="5"/>
  <c r="CH703" i="5"/>
  <c r="CH704" i="5"/>
  <c r="CH705" i="5"/>
  <c r="CH706" i="5"/>
  <c r="CH707" i="5"/>
  <c r="CH708" i="5"/>
  <c r="CH709" i="5"/>
  <c r="CH710" i="5"/>
  <c r="CH711" i="5"/>
  <c r="CH712" i="5"/>
  <c r="CH713" i="5"/>
  <c r="CH714" i="5"/>
  <c r="CH715" i="5"/>
  <c r="CH716" i="5"/>
  <c r="CH717" i="5"/>
  <c r="CH718" i="5"/>
  <c r="CH719" i="5"/>
  <c r="CH720" i="5"/>
  <c r="CH721" i="5"/>
  <c r="CH722" i="5"/>
  <c r="CH723" i="5"/>
  <c r="CH724" i="5"/>
  <c r="CH725" i="5"/>
  <c r="CH726" i="5"/>
  <c r="CH727" i="5"/>
  <c r="CH728" i="5"/>
  <c r="CH729" i="5"/>
  <c r="CH730" i="5"/>
  <c r="CH731" i="5"/>
  <c r="CH732" i="5"/>
  <c r="CH733" i="5"/>
  <c r="CH734" i="5"/>
  <c r="CH735" i="5"/>
  <c r="CH736" i="5"/>
  <c r="CH737" i="5"/>
  <c r="CH738" i="5"/>
  <c r="CH739" i="5"/>
  <c r="CH740" i="5"/>
  <c r="CH741" i="5"/>
  <c r="CH742" i="5"/>
  <c r="CH743" i="5"/>
  <c r="CH744" i="5"/>
  <c r="CH745" i="5"/>
  <c r="CH746" i="5"/>
  <c r="CH747" i="5"/>
  <c r="CH748" i="5"/>
  <c r="CH749" i="5"/>
  <c r="CH750" i="5"/>
  <c r="CH751" i="5"/>
  <c r="CH752" i="5"/>
  <c r="CH753" i="5"/>
  <c r="CH754" i="5"/>
  <c r="CH755" i="5"/>
  <c r="CH756" i="5"/>
  <c r="CH757" i="5"/>
  <c r="CH758" i="5"/>
  <c r="CH759" i="5"/>
  <c r="CH760" i="5"/>
  <c r="CH761" i="5"/>
  <c r="CH762" i="5"/>
  <c r="CH763" i="5"/>
  <c r="CH764" i="5"/>
  <c r="CH765" i="5"/>
  <c r="CH766" i="5"/>
  <c r="CH767" i="5"/>
  <c r="CH768" i="5"/>
  <c r="CH769" i="5"/>
  <c r="CH770" i="5"/>
  <c r="CH771" i="5"/>
  <c r="CH772" i="5"/>
  <c r="CH773" i="5"/>
  <c r="CH774" i="5"/>
  <c r="CH775" i="5"/>
  <c r="CH776" i="5"/>
  <c r="CH777" i="5"/>
  <c r="CH778" i="5"/>
  <c r="CH779" i="5"/>
  <c r="CH780" i="5"/>
  <c r="CH781" i="5"/>
  <c r="CH782" i="5"/>
  <c r="CH783" i="5"/>
  <c r="CH784" i="5"/>
  <c r="CH785" i="5"/>
  <c r="CH786" i="5"/>
  <c r="CH787" i="5"/>
  <c r="CH788" i="5"/>
  <c r="CH789" i="5"/>
  <c r="CH790" i="5"/>
  <c r="CH791" i="5"/>
  <c r="CH792" i="5"/>
  <c r="CH793" i="5"/>
  <c r="CH794" i="5"/>
  <c r="CH795" i="5"/>
  <c r="CH796" i="5"/>
  <c r="CH797" i="5"/>
  <c r="CH798" i="5"/>
  <c r="CH799" i="5"/>
  <c r="CH800" i="5"/>
  <c r="CH801" i="5"/>
  <c r="CH802" i="5"/>
  <c r="CH803" i="5"/>
  <c r="CH804" i="5"/>
  <c r="CH805" i="5"/>
  <c r="CH806" i="5"/>
  <c r="CH807" i="5"/>
  <c r="CH808" i="5"/>
  <c r="CH809" i="5"/>
  <c r="CH810" i="5"/>
  <c r="CH811" i="5"/>
  <c r="CH812" i="5"/>
  <c r="CH813" i="5"/>
  <c r="CH814" i="5"/>
  <c r="CH815" i="5"/>
  <c r="CH816" i="5"/>
  <c r="CH817" i="5"/>
  <c r="CH818" i="5"/>
  <c r="CH819" i="5"/>
  <c r="CH820" i="5"/>
  <c r="CH821" i="5"/>
  <c r="CH822" i="5"/>
  <c r="CH823" i="5"/>
  <c r="CH824" i="5"/>
  <c r="CH825" i="5"/>
  <c r="CH826" i="5"/>
  <c r="CH827" i="5"/>
  <c r="CH828" i="5"/>
  <c r="CH829" i="5"/>
  <c r="CH830" i="5"/>
  <c r="CH831" i="5"/>
  <c r="CH832" i="5"/>
  <c r="CH833" i="5"/>
  <c r="CH834" i="5"/>
  <c r="CH835" i="5"/>
  <c r="CH836" i="5"/>
  <c r="CH837" i="5"/>
  <c r="CH838" i="5"/>
  <c r="CH839" i="5"/>
  <c r="CH840" i="5"/>
  <c r="CH841" i="5"/>
  <c r="CH842" i="5"/>
  <c r="CH843" i="5"/>
  <c r="CH844" i="5"/>
  <c r="CH845" i="5"/>
  <c r="CH846" i="5"/>
  <c r="CH847" i="5"/>
  <c r="CH848" i="5"/>
  <c r="CH849" i="5"/>
  <c r="CH850" i="5"/>
  <c r="CH851" i="5"/>
  <c r="CH852" i="5"/>
  <c r="CH853" i="5"/>
  <c r="CH854" i="5"/>
  <c r="CH855" i="5"/>
  <c r="CH856" i="5"/>
  <c r="CH857" i="5"/>
  <c r="CH858" i="5"/>
  <c r="CH859" i="5"/>
  <c r="CH860" i="5"/>
  <c r="CH861" i="5"/>
  <c r="CH862" i="5"/>
  <c r="CH863" i="5"/>
  <c r="CH864" i="5"/>
  <c r="CH865" i="5"/>
  <c r="CH866" i="5"/>
  <c r="CH867" i="5"/>
  <c r="CH868" i="5"/>
  <c r="CH869" i="5"/>
  <c r="CH870" i="5"/>
  <c r="CH871" i="5"/>
  <c r="CH872" i="5"/>
  <c r="CH873" i="5"/>
  <c r="CH874" i="5"/>
  <c r="CH875" i="5"/>
  <c r="CH876" i="5"/>
  <c r="CH877" i="5"/>
  <c r="CH878" i="5"/>
  <c r="CH879" i="5"/>
  <c r="CH880" i="5"/>
  <c r="CH881" i="5"/>
  <c r="CH882" i="5"/>
  <c r="CH883" i="5"/>
  <c r="CH884" i="5"/>
  <c r="CH885" i="5"/>
  <c r="CH886" i="5"/>
  <c r="CH887" i="5"/>
  <c r="CH888" i="5"/>
  <c r="CH889" i="5"/>
  <c r="CH890" i="5"/>
  <c r="CH891" i="5"/>
  <c r="CH892" i="5"/>
  <c r="CH893" i="5"/>
  <c r="CH894" i="5"/>
  <c r="CH895" i="5"/>
  <c r="CH896" i="5"/>
  <c r="CH897" i="5"/>
  <c r="CH898" i="5"/>
  <c r="CH899" i="5"/>
  <c r="CH900" i="5"/>
  <c r="CH901" i="5"/>
  <c r="CH902" i="5"/>
  <c r="CH903" i="5"/>
  <c r="CH904" i="5"/>
  <c r="CH905" i="5"/>
  <c r="CH906" i="5"/>
  <c r="CH907" i="5"/>
  <c r="CH908" i="5"/>
  <c r="CH909" i="5"/>
  <c r="CH910" i="5"/>
  <c r="CH911" i="5"/>
  <c r="CH912" i="5"/>
  <c r="CH913" i="5"/>
  <c r="CH914" i="5"/>
  <c r="CH915" i="5"/>
  <c r="CH916" i="5"/>
  <c r="CH917" i="5"/>
  <c r="CH918" i="5"/>
  <c r="CH919" i="5"/>
  <c r="CH920" i="5"/>
  <c r="CH921" i="5"/>
  <c r="CH922" i="5"/>
  <c r="CH923" i="5"/>
  <c r="CH924" i="5"/>
  <c r="CH925" i="5"/>
  <c r="CH926" i="5"/>
  <c r="CH927" i="5"/>
  <c r="CH928" i="5"/>
  <c r="CH929" i="5"/>
  <c r="CH930" i="5"/>
  <c r="CH931" i="5"/>
  <c r="CH932" i="5"/>
  <c r="CH933" i="5"/>
  <c r="CH934" i="5"/>
  <c r="CH935" i="5"/>
  <c r="CH936" i="5"/>
  <c r="CH937" i="5"/>
  <c r="CH938" i="5"/>
  <c r="CH939" i="5"/>
  <c r="CH940" i="5"/>
  <c r="CH941" i="5"/>
  <c r="CH942" i="5"/>
  <c r="CH943" i="5"/>
  <c r="CH944" i="5"/>
  <c r="CH945" i="5"/>
  <c r="CH946" i="5"/>
  <c r="CH947" i="5"/>
  <c r="CH948" i="5"/>
  <c r="CH949" i="5"/>
  <c r="CH950" i="5"/>
  <c r="CH951" i="5"/>
  <c r="CH952" i="5"/>
  <c r="CH953" i="5"/>
  <c r="CH954" i="5"/>
  <c r="CH955" i="5"/>
  <c r="CH956" i="5"/>
  <c r="CH957" i="5"/>
  <c r="CH958" i="5"/>
  <c r="CH959" i="5"/>
  <c r="CH960" i="5"/>
  <c r="CH961" i="5"/>
  <c r="CH962" i="5"/>
  <c r="CH963" i="5"/>
  <c r="CH964" i="5"/>
  <c r="CH965" i="5"/>
  <c r="CH966" i="5"/>
  <c r="CH967" i="5"/>
  <c r="CH968" i="5"/>
  <c r="CH969" i="5"/>
  <c r="CH970" i="5"/>
  <c r="CH971" i="5"/>
  <c r="CH972" i="5"/>
  <c r="CH973" i="5"/>
  <c r="CH974" i="5"/>
  <c r="CH975" i="5"/>
  <c r="CH976" i="5"/>
  <c r="CH977" i="5"/>
  <c r="CH978" i="5"/>
  <c r="CH979" i="5"/>
  <c r="CH980" i="5"/>
  <c r="CH981" i="5"/>
  <c r="CH982" i="5"/>
  <c r="CH983" i="5"/>
  <c r="CH984" i="5"/>
  <c r="CH985" i="5"/>
  <c r="CH986" i="5"/>
  <c r="CH987" i="5"/>
  <c r="CH988" i="5"/>
  <c r="CH989" i="5"/>
  <c r="CH990" i="5"/>
  <c r="CH991" i="5"/>
  <c r="CH992" i="5"/>
  <c r="CH993" i="5"/>
  <c r="CH994" i="5"/>
  <c r="CH995" i="5"/>
  <c r="CH996" i="5"/>
  <c r="CH997" i="5"/>
  <c r="CH998" i="5"/>
  <c r="CH999" i="5"/>
  <c r="CH1000" i="5"/>
  <c r="CH1001" i="5"/>
  <c r="CH1002" i="5"/>
  <c r="CH1003" i="5"/>
  <c r="CH1004" i="5"/>
  <c r="CH1005" i="5"/>
  <c r="CH1006" i="5"/>
  <c r="CH1007" i="5"/>
  <c r="CH1008" i="5"/>
  <c r="CH1009" i="5"/>
  <c r="CH1010" i="5"/>
  <c r="CH1011" i="5"/>
  <c r="CH1012" i="5"/>
  <c r="CH1013" i="5"/>
  <c r="CH1014" i="5"/>
  <c r="CH1015" i="5"/>
  <c r="CH1016" i="5"/>
  <c r="CH1017" i="5"/>
  <c r="CH1018" i="5"/>
  <c r="CH1019" i="5"/>
  <c r="CH1020" i="5"/>
  <c r="CH1021" i="5"/>
  <c r="CH1022" i="5"/>
  <c r="CH1023" i="5"/>
  <c r="CH1024" i="5"/>
  <c r="CH1025" i="5"/>
  <c r="CH1026" i="5"/>
  <c r="CH1027" i="5"/>
  <c r="CH1028" i="5"/>
  <c r="CH1029" i="5"/>
  <c r="CH1030" i="5"/>
  <c r="CH1031" i="5"/>
  <c r="CH1032" i="5"/>
  <c r="CH1033" i="5"/>
  <c r="CH1034" i="5"/>
  <c r="CH1035" i="5"/>
  <c r="CH1036" i="5"/>
  <c r="CH1037" i="5"/>
  <c r="CH1038" i="5"/>
  <c r="CH1039" i="5"/>
  <c r="CH1040" i="5"/>
  <c r="CH1041" i="5"/>
  <c r="CH1042" i="5"/>
  <c r="CH1043" i="5"/>
  <c r="CH1044" i="5"/>
  <c r="BL596" i="5"/>
  <c r="BL597" i="5"/>
  <c r="BL598" i="5"/>
  <c r="BL599" i="5"/>
  <c r="BL600" i="5"/>
  <c r="BL601" i="5"/>
  <c r="BL602" i="5"/>
  <c r="BL603" i="5"/>
  <c r="BL604" i="5"/>
  <c r="BL605" i="5"/>
  <c r="BL606" i="5"/>
  <c r="BL607" i="5"/>
  <c r="BL608" i="5"/>
  <c r="BL609" i="5"/>
  <c r="BL610" i="5"/>
  <c r="BL611" i="5"/>
  <c r="BL612" i="5"/>
  <c r="BL613" i="5"/>
  <c r="BL614" i="5"/>
  <c r="BL615" i="5"/>
  <c r="BL616" i="5"/>
  <c r="BL617" i="5"/>
  <c r="BL618" i="5"/>
  <c r="BL619" i="5"/>
  <c r="BL620" i="5"/>
  <c r="BL621" i="5"/>
  <c r="BL622" i="5"/>
  <c r="BL623" i="5"/>
  <c r="BL624" i="5"/>
  <c r="BL625" i="5"/>
  <c r="BL626" i="5"/>
  <c r="BL627" i="5"/>
  <c r="BL628" i="5"/>
  <c r="BL629" i="5"/>
  <c r="BL630" i="5"/>
  <c r="BL631" i="5"/>
  <c r="BL632" i="5"/>
  <c r="BL633" i="5"/>
  <c r="BL634" i="5"/>
  <c r="BL635" i="5"/>
  <c r="BL636" i="5"/>
  <c r="BL637" i="5"/>
  <c r="BL638" i="5"/>
  <c r="BL639" i="5"/>
  <c r="BL640" i="5"/>
  <c r="BL641" i="5"/>
  <c r="BL642" i="5"/>
  <c r="BL643" i="5"/>
  <c r="BL644" i="5"/>
  <c r="BL645" i="5"/>
  <c r="BL646" i="5"/>
  <c r="BL647" i="5"/>
  <c r="BL648" i="5"/>
  <c r="BL649" i="5"/>
  <c r="BL650" i="5"/>
  <c r="BL651" i="5"/>
  <c r="BL652" i="5"/>
  <c r="BL653" i="5"/>
  <c r="BL654" i="5"/>
  <c r="BL655" i="5"/>
  <c r="BL656" i="5"/>
  <c r="BL657" i="5"/>
  <c r="BL658" i="5"/>
  <c r="BL659" i="5"/>
  <c r="BL660" i="5"/>
  <c r="BL661" i="5"/>
  <c r="BL662" i="5"/>
  <c r="BL663" i="5"/>
  <c r="BL664" i="5"/>
  <c r="BL665" i="5"/>
  <c r="BL666" i="5"/>
  <c r="BL667" i="5"/>
  <c r="BL668" i="5"/>
  <c r="BL669" i="5"/>
  <c r="BL670" i="5"/>
  <c r="BL671" i="5"/>
  <c r="BL672" i="5"/>
  <c r="BL673" i="5"/>
  <c r="BL674" i="5"/>
  <c r="BL675" i="5"/>
  <c r="BL676" i="5"/>
  <c r="BL677" i="5"/>
  <c r="BL678" i="5"/>
  <c r="BL679" i="5"/>
  <c r="BL680" i="5"/>
  <c r="BL681" i="5"/>
  <c r="BL682" i="5"/>
  <c r="BL683" i="5"/>
  <c r="BL684" i="5"/>
  <c r="BL685" i="5"/>
  <c r="BL686" i="5"/>
  <c r="BL687" i="5"/>
  <c r="BL688" i="5"/>
  <c r="BL689" i="5"/>
  <c r="BL690" i="5"/>
  <c r="BL691" i="5"/>
  <c r="BL692" i="5"/>
  <c r="BL693" i="5"/>
  <c r="BL694" i="5"/>
  <c r="BL695" i="5"/>
  <c r="BL696" i="5"/>
  <c r="BL697" i="5"/>
  <c r="BL698" i="5"/>
  <c r="BL699" i="5"/>
  <c r="BL700" i="5"/>
  <c r="BL701" i="5"/>
  <c r="BL702" i="5"/>
  <c r="BL703" i="5"/>
  <c r="BL704" i="5"/>
  <c r="BL705" i="5"/>
  <c r="BL706" i="5"/>
  <c r="BL707" i="5"/>
  <c r="BL708" i="5"/>
  <c r="BL709" i="5"/>
  <c r="BL710" i="5"/>
  <c r="BL711" i="5"/>
  <c r="BL712" i="5"/>
  <c r="BL713" i="5"/>
  <c r="BL714" i="5"/>
  <c r="BL715" i="5"/>
  <c r="BL716" i="5"/>
  <c r="BL717" i="5"/>
  <c r="BL718" i="5"/>
  <c r="BL719" i="5"/>
  <c r="BL720" i="5"/>
  <c r="BL721" i="5"/>
  <c r="BL722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L780" i="5"/>
  <c r="BL781" i="5"/>
  <c r="BL782" i="5"/>
  <c r="BL783" i="5"/>
  <c r="BL784" i="5"/>
  <c r="BL785" i="5"/>
  <c r="BL786" i="5"/>
  <c r="BL787" i="5"/>
  <c r="BL788" i="5"/>
  <c r="BL789" i="5"/>
  <c r="BL790" i="5"/>
  <c r="BL791" i="5"/>
  <c r="BL792" i="5"/>
  <c r="BL793" i="5"/>
  <c r="BL794" i="5"/>
  <c r="BL795" i="5"/>
  <c r="BL796" i="5"/>
  <c r="BL797" i="5"/>
  <c r="BL798" i="5"/>
  <c r="BL799" i="5"/>
  <c r="BL800" i="5"/>
  <c r="BL801" i="5"/>
  <c r="BL802" i="5"/>
  <c r="BL803" i="5"/>
  <c r="BL804" i="5"/>
  <c r="BL805" i="5"/>
  <c r="BL806" i="5"/>
  <c r="BL807" i="5"/>
  <c r="BL808" i="5"/>
  <c r="BL809" i="5"/>
  <c r="BL810" i="5"/>
  <c r="BL811" i="5"/>
  <c r="BL812" i="5"/>
  <c r="BL813" i="5"/>
  <c r="BL814" i="5"/>
  <c r="BL815" i="5"/>
  <c r="BL816" i="5"/>
  <c r="BL817" i="5"/>
  <c r="BL818" i="5"/>
  <c r="BL819" i="5"/>
  <c r="BL820" i="5"/>
  <c r="BL821" i="5"/>
  <c r="BL822" i="5"/>
  <c r="BL823" i="5"/>
  <c r="BL824" i="5"/>
  <c r="BL825" i="5"/>
  <c r="BL826" i="5"/>
  <c r="BL827" i="5"/>
  <c r="BL828" i="5"/>
  <c r="BL829" i="5"/>
  <c r="BL830" i="5"/>
  <c r="BL831" i="5"/>
  <c r="BL832" i="5"/>
  <c r="BL833" i="5"/>
  <c r="BL834" i="5"/>
  <c r="BL835" i="5"/>
  <c r="BL836" i="5"/>
  <c r="BL837" i="5"/>
  <c r="BL838" i="5"/>
  <c r="BL839" i="5"/>
  <c r="BL840" i="5"/>
  <c r="BL841" i="5"/>
  <c r="BL842" i="5"/>
  <c r="BL843" i="5"/>
  <c r="BL844" i="5"/>
  <c r="BL845" i="5"/>
  <c r="BL846" i="5"/>
  <c r="BL847" i="5"/>
  <c r="BL848" i="5"/>
  <c r="BL849" i="5"/>
  <c r="BL850" i="5"/>
  <c r="BL851" i="5"/>
  <c r="BL852" i="5"/>
  <c r="BL853" i="5"/>
  <c r="BL854" i="5"/>
  <c r="BL855" i="5"/>
  <c r="BL856" i="5"/>
  <c r="BL857" i="5"/>
  <c r="BL858" i="5"/>
  <c r="BL859" i="5"/>
  <c r="BL860" i="5"/>
  <c r="BL861" i="5"/>
  <c r="BL862" i="5"/>
  <c r="BL863" i="5"/>
  <c r="BL864" i="5"/>
  <c r="BL865" i="5"/>
  <c r="BL866" i="5"/>
  <c r="BL867" i="5"/>
  <c r="BL868" i="5"/>
  <c r="BL869" i="5"/>
  <c r="BL870" i="5"/>
  <c r="BL871" i="5"/>
  <c r="BL872" i="5"/>
  <c r="BL873" i="5"/>
  <c r="BL874" i="5"/>
  <c r="BL875" i="5"/>
  <c r="BL876" i="5"/>
  <c r="BL877" i="5"/>
  <c r="BL878" i="5"/>
  <c r="BL879" i="5"/>
  <c r="BL880" i="5"/>
  <c r="BL881" i="5"/>
  <c r="BL882" i="5"/>
  <c r="BL883" i="5"/>
  <c r="BL884" i="5"/>
  <c r="BL885" i="5"/>
  <c r="BL886" i="5"/>
  <c r="BL887" i="5"/>
  <c r="BL888" i="5"/>
  <c r="BL889" i="5"/>
  <c r="BL890" i="5"/>
  <c r="BL891" i="5"/>
  <c r="BL892" i="5"/>
  <c r="BL893" i="5"/>
  <c r="BL894" i="5"/>
  <c r="BL895" i="5"/>
  <c r="BL896" i="5"/>
  <c r="BL897" i="5"/>
  <c r="BL898" i="5"/>
  <c r="BL899" i="5"/>
  <c r="BL900" i="5"/>
  <c r="BL901" i="5"/>
  <c r="BL902" i="5"/>
  <c r="BL903" i="5"/>
  <c r="BL904" i="5"/>
  <c r="BL905" i="5"/>
  <c r="BL906" i="5"/>
  <c r="BL907" i="5"/>
  <c r="BL908" i="5"/>
  <c r="BL909" i="5"/>
  <c r="BL910" i="5"/>
  <c r="BL911" i="5"/>
  <c r="BL912" i="5"/>
  <c r="BL913" i="5"/>
  <c r="BL914" i="5"/>
  <c r="BL915" i="5"/>
  <c r="BL916" i="5"/>
  <c r="BL917" i="5"/>
  <c r="BL918" i="5"/>
  <c r="BL919" i="5"/>
  <c r="BL920" i="5"/>
  <c r="BL921" i="5"/>
  <c r="BL922" i="5"/>
  <c r="BL923" i="5"/>
  <c r="BL924" i="5"/>
  <c r="BL925" i="5"/>
  <c r="BL926" i="5"/>
  <c r="BL927" i="5"/>
  <c r="BL928" i="5"/>
  <c r="BL929" i="5"/>
  <c r="BL930" i="5"/>
  <c r="BL931" i="5"/>
  <c r="BL932" i="5"/>
  <c r="BL933" i="5"/>
  <c r="BL934" i="5"/>
  <c r="BL935" i="5"/>
  <c r="BL936" i="5"/>
  <c r="BL937" i="5"/>
  <c r="BL938" i="5"/>
  <c r="BL939" i="5"/>
  <c r="BL940" i="5"/>
  <c r="BL941" i="5"/>
  <c r="BL942" i="5"/>
  <c r="BL943" i="5"/>
  <c r="BL944" i="5"/>
  <c r="BL945" i="5"/>
  <c r="BL946" i="5"/>
  <c r="BL947" i="5"/>
  <c r="BL948" i="5"/>
  <c r="BL949" i="5"/>
  <c r="BL950" i="5"/>
  <c r="BL951" i="5"/>
  <c r="BL952" i="5"/>
  <c r="BL953" i="5"/>
  <c r="BL954" i="5"/>
  <c r="BL955" i="5"/>
  <c r="BL956" i="5"/>
  <c r="BL957" i="5"/>
  <c r="BL958" i="5"/>
  <c r="BL959" i="5"/>
  <c r="BL960" i="5"/>
  <c r="BL961" i="5"/>
  <c r="BL962" i="5"/>
  <c r="BL963" i="5"/>
  <c r="BL964" i="5"/>
  <c r="BL965" i="5"/>
  <c r="BL966" i="5"/>
  <c r="BL967" i="5"/>
  <c r="BL968" i="5"/>
  <c r="BL969" i="5"/>
  <c r="BL970" i="5"/>
  <c r="BL971" i="5"/>
  <c r="BL972" i="5"/>
  <c r="BL973" i="5"/>
  <c r="BL974" i="5"/>
  <c r="BL975" i="5"/>
  <c r="BL976" i="5"/>
  <c r="BL977" i="5"/>
  <c r="BL978" i="5"/>
  <c r="BL979" i="5"/>
  <c r="BL980" i="5"/>
  <c r="BL981" i="5"/>
  <c r="BL982" i="5"/>
  <c r="BL983" i="5"/>
  <c r="BL984" i="5"/>
  <c r="BL985" i="5"/>
  <c r="BL986" i="5"/>
  <c r="BL987" i="5"/>
  <c r="BL988" i="5"/>
  <c r="BL989" i="5"/>
  <c r="BL990" i="5"/>
  <c r="BL991" i="5"/>
  <c r="BL992" i="5"/>
  <c r="BL993" i="5"/>
  <c r="BL994" i="5"/>
  <c r="BL995" i="5"/>
  <c r="BL996" i="5"/>
  <c r="BL997" i="5"/>
  <c r="BL998" i="5"/>
  <c r="BL999" i="5"/>
  <c r="BL1000" i="5"/>
  <c r="BL1001" i="5"/>
  <c r="BL1002" i="5"/>
  <c r="BL1003" i="5"/>
  <c r="BL1004" i="5"/>
  <c r="BL1005" i="5"/>
  <c r="BL1006" i="5"/>
  <c r="BL1007" i="5"/>
  <c r="BL1008" i="5"/>
  <c r="BL1009" i="5"/>
  <c r="BL1010" i="5"/>
  <c r="BL1011" i="5"/>
  <c r="BL1012" i="5"/>
  <c r="BL1013" i="5"/>
  <c r="BL1014" i="5"/>
  <c r="BL1015" i="5"/>
  <c r="BL1016" i="5"/>
  <c r="BL1017" i="5"/>
  <c r="BL1018" i="5"/>
  <c r="BL1019" i="5"/>
  <c r="BL1020" i="5"/>
  <c r="BL1021" i="5"/>
  <c r="BL1022" i="5"/>
  <c r="BL1023" i="5"/>
  <c r="BL1024" i="5"/>
  <c r="BL1025" i="5"/>
  <c r="BL1026" i="5"/>
  <c r="BL1027" i="5"/>
  <c r="BL1028" i="5"/>
  <c r="BL1029" i="5"/>
  <c r="BL1030" i="5"/>
  <c r="BL1031" i="5"/>
  <c r="BL1032" i="5"/>
  <c r="BL1033" i="5"/>
  <c r="BL1034" i="5"/>
  <c r="BL1035" i="5"/>
  <c r="BL1036" i="5"/>
  <c r="BL1037" i="5"/>
  <c r="BL1038" i="5"/>
  <c r="BL1039" i="5"/>
  <c r="BL1040" i="5"/>
  <c r="BL1041" i="5"/>
  <c r="BL1042" i="5"/>
  <c r="BL1043" i="5"/>
  <c r="BL1044" i="5"/>
  <c r="BJ596" i="5"/>
  <c r="BJ597" i="5"/>
  <c r="BJ598" i="5"/>
  <c r="BJ599" i="5"/>
  <c r="BJ600" i="5"/>
  <c r="BJ601" i="5"/>
  <c r="BJ602" i="5"/>
  <c r="BJ603" i="5"/>
  <c r="BJ604" i="5"/>
  <c r="BJ605" i="5"/>
  <c r="BJ606" i="5"/>
  <c r="BJ607" i="5"/>
  <c r="BJ608" i="5"/>
  <c r="BJ609" i="5"/>
  <c r="BJ610" i="5"/>
  <c r="BJ611" i="5"/>
  <c r="BJ612" i="5"/>
  <c r="BJ613" i="5"/>
  <c r="BJ614" i="5"/>
  <c r="BJ615" i="5"/>
  <c r="BJ616" i="5"/>
  <c r="BJ617" i="5"/>
  <c r="BJ618" i="5"/>
  <c r="BJ619" i="5"/>
  <c r="BJ620" i="5"/>
  <c r="BJ621" i="5"/>
  <c r="BJ622" i="5"/>
  <c r="BJ623" i="5"/>
  <c r="BJ624" i="5"/>
  <c r="BJ625" i="5"/>
  <c r="BJ626" i="5"/>
  <c r="BJ627" i="5"/>
  <c r="BJ628" i="5"/>
  <c r="BJ629" i="5"/>
  <c r="BJ630" i="5"/>
  <c r="BJ631" i="5"/>
  <c r="BJ632" i="5"/>
  <c r="BJ633" i="5"/>
  <c r="BJ634" i="5"/>
  <c r="BJ635" i="5"/>
  <c r="BJ636" i="5"/>
  <c r="BJ637" i="5"/>
  <c r="BJ638" i="5"/>
  <c r="BJ639" i="5"/>
  <c r="BJ640" i="5"/>
  <c r="BJ641" i="5"/>
  <c r="BJ642" i="5"/>
  <c r="BJ643" i="5"/>
  <c r="BJ644" i="5"/>
  <c r="BJ645" i="5"/>
  <c r="BJ646" i="5"/>
  <c r="BJ647" i="5"/>
  <c r="BJ648" i="5"/>
  <c r="BJ649" i="5"/>
  <c r="BJ650" i="5"/>
  <c r="BJ651" i="5"/>
  <c r="BJ652" i="5"/>
  <c r="BJ653" i="5"/>
  <c r="BJ654" i="5"/>
  <c r="BJ655" i="5"/>
  <c r="BJ656" i="5"/>
  <c r="BJ657" i="5"/>
  <c r="BJ658" i="5"/>
  <c r="BJ659" i="5"/>
  <c r="BJ660" i="5"/>
  <c r="BJ661" i="5"/>
  <c r="BJ662" i="5"/>
  <c r="BJ663" i="5"/>
  <c r="BJ664" i="5"/>
  <c r="BJ665" i="5"/>
  <c r="BJ666" i="5"/>
  <c r="BJ667" i="5"/>
  <c r="BJ668" i="5"/>
  <c r="BJ669" i="5"/>
  <c r="BJ670" i="5"/>
  <c r="BJ671" i="5"/>
  <c r="BJ672" i="5"/>
  <c r="BJ673" i="5"/>
  <c r="BJ674" i="5"/>
  <c r="BJ675" i="5"/>
  <c r="BJ676" i="5"/>
  <c r="BJ677" i="5"/>
  <c r="BJ678" i="5"/>
  <c r="BJ679" i="5"/>
  <c r="BJ680" i="5"/>
  <c r="BJ681" i="5"/>
  <c r="BJ682" i="5"/>
  <c r="BJ683" i="5"/>
  <c r="BJ684" i="5"/>
  <c r="BJ685" i="5"/>
  <c r="BJ686" i="5"/>
  <c r="BJ687" i="5"/>
  <c r="BJ688" i="5"/>
  <c r="BJ689" i="5"/>
  <c r="BJ690" i="5"/>
  <c r="BJ691" i="5"/>
  <c r="BJ692" i="5"/>
  <c r="BJ693" i="5"/>
  <c r="BJ694" i="5"/>
  <c r="BJ695" i="5"/>
  <c r="BJ696" i="5"/>
  <c r="BJ697" i="5"/>
  <c r="BJ698" i="5"/>
  <c r="BJ699" i="5"/>
  <c r="BJ700" i="5"/>
  <c r="BJ701" i="5"/>
  <c r="BJ702" i="5"/>
  <c r="BJ703" i="5"/>
  <c r="BJ704" i="5"/>
  <c r="BJ705" i="5"/>
  <c r="BJ706" i="5"/>
  <c r="BJ707" i="5"/>
  <c r="BJ708" i="5"/>
  <c r="BJ709" i="5"/>
  <c r="BJ710" i="5"/>
  <c r="BJ711" i="5"/>
  <c r="BJ712" i="5"/>
  <c r="BJ713" i="5"/>
  <c r="BJ714" i="5"/>
  <c r="BJ715" i="5"/>
  <c r="BJ716" i="5"/>
  <c r="BJ717" i="5"/>
  <c r="BJ718" i="5"/>
  <c r="BJ719" i="5"/>
  <c r="BJ720" i="5"/>
  <c r="BJ721" i="5"/>
  <c r="BJ722" i="5"/>
  <c r="BJ723" i="5"/>
  <c r="BJ724" i="5"/>
  <c r="BJ725" i="5"/>
  <c r="BJ726" i="5"/>
  <c r="BJ727" i="5"/>
  <c r="BJ728" i="5"/>
  <c r="BJ729" i="5"/>
  <c r="BJ730" i="5"/>
  <c r="BJ731" i="5"/>
  <c r="BJ732" i="5"/>
  <c r="BJ733" i="5"/>
  <c r="BJ734" i="5"/>
  <c r="BJ735" i="5"/>
  <c r="BJ736" i="5"/>
  <c r="BJ737" i="5"/>
  <c r="BJ738" i="5"/>
  <c r="BJ739" i="5"/>
  <c r="BJ740" i="5"/>
  <c r="BJ741" i="5"/>
  <c r="BJ742" i="5"/>
  <c r="BJ743" i="5"/>
  <c r="BJ744" i="5"/>
  <c r="BJ745" i="5"/>
  <c r="BJ746" i="5"/>
  <c r="BJ747" i="5"/>
  <c r="BJ748" i="5"/>
  <c r="BJ749" i="5"/>
  <c r="BJ750" i="5"/>
  <c r="BJ751" i="5"/>
  <c r="BJ752" i="5"/>
  <c r="BJ753" i="5"/>
  <c r="BJ754" i="5"/>
  <c r="BJ755" i="5"/>
  <c r="BJ756" i="5"/>
  <c r="BJ757" i="5"/>
  <c r="BJ758" i="5"/>
  <c r="BJ759" i="5"/>
  <c r="BJ760" i="5"/>
  <c r="BJ761" i="5"/>
  <c r="BJ762" i="5"/>
  <c r="BJ763" i="5"/>
  <c r="BJ764" i="5"/>
  <c r="BJ765" i="5"/>
  <c r="BJ766" i="5"/>
  <c r="BJ767" i="5"/>
  <c r="BJ768" i="5"/>
  <c r="BJ769" i="5"/>
  <c r="BJ770" i="5"/>
  <c r="BJ771" i="5"/>
  <c r="BJ772" i="5"/>
  <c r="BJ773" i="5"/>
  <c r="BJ774" i="5"/>
  <c r="BJ775" i="5"/>
  <c r="BJ776" i="5"/>
  <c r="BJ777" i="5"/>
  <c r="BJ778" i="5"/>
  <c r="BJ779" i="5"/>
  <c r="BJ780" i="5"/>
  <c r="BJ781" i="5"/>
  <c r="BJ782" i="5"/>
  <c r="BJ783" i="5"/>
  <c r="BJ784" i="5"/>
  <c r="BJ785" i="5"/>
  <c r="BJ786" i="5"/>
  <c r="BJ787" i="5"/>
  <c r="BJ788" i="5"/>
  <c r="BJ789" i="5"/>
  <c r="BJ790" i="5"/>
  <c r="BJ791" i="5"/>
  <c r="BJ792" i="5"/>
  <c r="BJ793" i="5"/>
  <c r="BJ794" i="5"/>
  <c r="BJ795" i="5"/>
  <c r="BJ796" i="5"/>
  <c r="BJ797" i="5"/>
  <c r="BJ798" i="5"/>
  <c r="BJ799" i="5"/>
  <c r="BJ800" i="5"/>
  <c r="BJ801" i="5"/>
  <c r="BJ802" i="5"/>
  <c r="BJ803" i="5"/>
  <c r="BJ804" i="5"/>
  <c r="BJ805" i="5"/>
  <c r="BJ806" i="5"/>
  <c r="BJ807" i="5"/>
  <c r="BJ808" i="5"/>
  <c r="BJ809" i="5"/>
  <c r="BJ810" i="5"/>
  <c r="BJ811" i="5"/>
  <c r="BJ812" i="5"/>
  <c r="BJ813" i="5"/>
  <c r="BJ814" i="5"/>
  <c r="BJ815" i="5"/>
  <c r="BJ816" i="5"/>
  <c r="BJ817" i="5"/>
  <c r="BJ818" i="5"/>
  <c r="BJ819" i="5"/>
  <c r="BJ820" i="5"/>
  <c r="BJ821" i="5"/>
  <c r="BJ822" i="5"/>
  <c r="BJ823" i="5"/>
  <c r="BJ824" i="5"/>
  <c r="BJ825" i="5"/>
  <c r="BJ826" i="5"/>
  <c r="BJ827" i="5"/>
  <c r="BJ828" i="5"/>
  <c r="BJ829" i="5"/>
  <c r="BJ830" i="5"/>
  <c r="BJ831" i="5"/>
  <c r="BJ832" i="5"/>
  <c r="BJ833" i="5"/>
  <c r="BJ834" i="5"/>
  <c r="BJ835" i="5"/>
  <c r="BJ836" i="5"/>
  <c r="BJ837" i="5"/>
  <c r="BJ838" i="5"/>
  <c r="BJ839" i="5"/>
  <c r="BJ840" i="5"/>
  <c r="BJ841" i="5"/>
  <c r="BJ842" i="5"/>
  <c r="BJ843" i="5"/>
  <c r="BJ844" i="5"/>
  <c r="BJ845" i="5"/>
  <c r="BJ846" i="5"/>
  <c r="BJ847" i="5"/>
  <c r="BJ848" i="5"/>
  <c r="BJ849" i="5"/>
  <c r="BJ850" i="5"/>
  <c r="BJ851" i="5"/>
  <c r="BJ852" i="5"/>
  <c r="BJ853" i="5"/>
  <c r="BJ854" i="5"/>
  <c r="BJ855" i="5"/>
  <c r="BJ856" i="5"/>
  <c r="BJ857" i="5"/>
  <c r="BJ858" i="5"/>
  <c r="BJ859" i="5"/>
  <c r="BJ860" i="5"/>
  <c r="BJ861" i="5"/>
  <c r="BJ862" i="5"/>
  <c r="BJ863" i="5"/>
  <c r="BJ864" i="5"/>
  <c r="BJ865" i="5"/>
  <c r="BJ866" i="5"/>
  <c r="BJ867" i="5"/>
  <c r="BJ868" i="5"/>
  <c r="BJ869" i="5"/>
  <c r="BJ870" i="5"/>
  <c r="BJ871" i="5"/>
  <c r="BJ872" i="5"/>
  <c r="BJ873" i="5"/>
  <c r="BJ874" i="5"/>
  <c r="BJ875" i="5"/>
  <c r="BJ876" i="5"/>
  <c r="BJ877" i="5"/>
  <c r="BJ878" i="5"/>
  <c r="BJ879" i="5"/>
  <c r="BJ880" i="5"/>
  <c r="BJ881" i="5"/>
  <c r="BJ882" i="5"/>
  <c r="BJ883" i="5"/>
  <c r="BJ884" i="5"/>
  <c r="BJ885" i="5"/>
  <c r="BJ886" i="5"/>
  <c r="BJ887" i="5"/>
  <c r="BJ888" i="5"/>
  <c r="BJ889" i="5"/>
  <c r="BJ890" i="5"/>
  <c r="BJ891" i="5"/>
  <c r="BJ892" i="5"/>
  <c r="BJ893" i="5"/>
  <c r="BJ894" i="5"/>
  <c r="BJ895" i="5"/>
  <c r="BJ896" i="5"/>
  <c r="BJ897" i="5"/>
  <c r="BJ898" i="5"/>
  <c r="BJ899" i="5"/>
  <c r="BJ900" i="5"/>
  <c r="BJ901" i="5"/>
  <c r="BJ902" i="5"/>
  <c r="BJ903" i="5"/>
  <c r="BJ904" i="5"/>
  <c r="BJ905" i="5"/>
  <c r="BJ906" i="5"/>
  <c r="BJ907" i="5"/>
  <c r="BJ908" i="5"/>
  <c r="BJ909" i="5"/>
  <c r="BJ910" i="5"/>
  <c r="BJ911" i="5"/>
  <c r="BJ912" i="5"/>
  <c r="BJ913" i="5"/>
  <c r="BJ914" i="5"/>
  <c r="BJ915" i="5"/>
  <c r="BJ916" i="5"/>
  <c r="BJ917" i="5"/>
  <c r="BJ918" i="5"/>
  <c r="BJ919" i="5"/>
  <c r="BJ920" i="5"/>
  <c r="BJ921" i="5"/>
  <c r="BJ922" i="5"/>
  <c r="BJ923" i="5"/>
  <c r="BJ924" i="5"/>
  <c r="BJ925" i="5"/>
  <c r="BJ926" i="5"/>
  <c r="BJ927" i="5"/>
  <c r="BJ928" i="5"/>
  <c r="BJ929" i="5"/>
  <c r="BJ930" i="5"/>
  <c r="BJ931" i="5"/>
  <c r="BJ932" i="5"/>
  <c r="BJ933" i="5"/>
  <c r="BJ934" i="5"/>
  <c r="BJ935" i="5"/>
  <c r="BJ936" i="5"/>
  <c r="BJ937" i="5"/>
  <c r="BJ938" i="5"/>
  <c r="BJ939" i="5"/>
  <c r="BJ940" i="5"/>
  <c r="BJ941" i="5"/>
  <c r="BJ942" i="5"/>
  <c r="BJ943" i="5"/>
  <c r="BJ944" i="5"/>
  <c r="BJ945" i="5"/>
  <c r="BJ946" i="5"/>
  <c r="BJ947" i="5"/>
  <c r="BJ948" i="5"/>
  <c r="BJ949" i="5"/>
  <c r="BJ950" i="5"/>
  <c r="BJ951" i="5"/>
  <c r="BJ952" i="5"/>
  <c r="BJ953" i="5"/>
  <c r="BJ954" i="5"/>
  <c r="BJ955" i="5"/>
  <c r="BJ956" i="5"/>
  <c r="BJ957" i="5"/>
  <c r="BJ958" i="5"/>
  <c r="BJ959" i="5"/>
  <c r="BJ960" i="5"/>
  <c r="BJ961" i="5"/>
  <c r="BJ962" i="5"/>
  <c r="BJ963" i="5"/>
  <c r="BJ964" i="5"/>
  <c r="BJ965" i="5"/>
  <c r="BJ966" i="5"/>
  <c r="BJ967" i="5"/>
  <c r="BJ968" i="5"/>
  <c r="BJ969" i="5"/>
  <c r="BJ970" i="5"/>
  <c r="BJ971" i="5"/>
  <c r="BJ972" i="5"/>
  <c r="BJ973" i="5"/>
  <c r="BJ974" i="5"/>
  <c r="BJ975" i="5"/>
  <c r="BJ976" i="5"/>
  <c r="BJ977" i="5"/>
  <c r="BJ978" i="5"/>
  <c r="BJ979" i="5"/>
  <c r="BJ980" i="5"/>
  <c r="BJ981" i="5"/>
  <c r="BJ982" i="5"/>
  <c r="BJ983" i="5"/>
  <c r="BJ984" i="5"/>
  <c r="BJ985" i="5"/>
  <c r="BJ986" i="5"/>
  <c r="BJ987" i="5"/>
  <c r="BJ988" i="5"/>
  <c r="BJ989" i="5"/>
  <c r="BJ990" i="5"/>
  <c r="BJ991" i="5"/>
  <c r="BJ992" i="5"/>
  <c r="BJ993" i="5"/>
  <c r="BJ994" i="5"/>
  <c r="BJ995" i="5"/>
  <c r="BJ996" i="5"/>
  <c r="BJ997" i="5"/>
  <c r="BJ998" i="5"/>
  <c r="BJ999" i="5"/>
  <c r="BJ1000" i="5"/>
  <c r="BJ1001" i="5"/>
  <c r="BJ1002" i="5"/>
  <c r="BJ1003" i="5"/>
  <c r="BJ1004" i="5"/>
  <c r="BJ1005" i="5"/>
  <c r="BJ1006" i="5"/>
  <c r="BJ1007" i="5"/>
  <c r="BJ1008" i="5"/>
  <c r="BJ1009" i="5"/>
  <c r="BJ1010" i="5"/>
  <c r="BJ1011" i="5"/>
  <c r="BJ1012" i="5"/>
  <c r="BJ1013" i="5"/>
  <c r="BJ1014" i="5"/>
  <c r="BJ1015" i="5"/>
  <c r="BJ1016" i="5"/>
  <c r="BJ1017" i="5"/>
  <c r="BJ1018" i="5"/>
  <c r="BJ1019" i="5"/>
  <c r="BJ1020" i="5"/>
  <c r="BJ1021" i="5"/>
  <c r="BJ1022" i="5"/>
  <c r="BJ1023" i="5"/>
  <c r="BJ1024" i="5"/>
  <c r="BJ1025" i="5"/>
  <c r="BJ1026" i="5"/>
  <c r="BJ1027" i="5"/>
  <c r="BJ1028" i="5"/>
  <c r="BJ1029" i="5"/>
  <c r="BJ1030" i="5"/>
  <c r="BJ1031" i="5"/>
  <c r="BJ1032" i="5"/>
  <c r="BJ1033" i="5"/>
  <c r="BJ1034" i="5"/>
  <c r="BJ1035" i="5"/>
  <c r="BJ1036" i="5"/>
  <c r="BJ1037" i="5"/>
  <c r="BJ1038" i="5"/>
  <c r="BJ1039" i="5"/>
  <c r="BJ1040" i="5"/>
  <c r="BJ1041" i="5"/>
  <c r="BJ1042" i="5"/>
  <c r="BJ1043" i="5"/>
  <c r="BJ1044" i="5"/>
  <c r="BF13" i="5"/>
  <c r="BG13" i="5"/>
  <c r="BF14" i="5"/>
  <c r="BG14" i="5"/>
  <c r="BF15" i="5"/>
  <c r="BG15" i="5"/>
  <c r="BF16" i="5"/>
  <c r="BG16" i="5"/>
  <c r="BF17" i="5"/>
  <c r="BG17" i="5"/>
  <c r="BF18" i="5"/>
  <c r="BG18" i="5"/>
  <c r="BF19" i="5"/>
  <c r="BG19" i="5"/>
  <c r="BF20" i="5"/>
  <c r="BG20" i="5"/>
  <c r="BF21" i="5"/>
  <c r="BG21" i="5"/>
  <c r="BF22" i="5"/>
  <c r="BG22" i="5"/>
  <c r="BF23" i="5"/>
  <c r="BG23" i="5"/>
  <c r="BF24" i="5"/>
  <c r="BG24" i="5"/>
  <c r="BF25" i="5"/>
  <c r="BG25" i="5"/>
  <c r="BF26" i="5"/>
  <c r="BG26" i="5"/>
  <c r="BF27" i="5"/>
  <c r="BG27" i="5"/>
  <c r="BF28" i="5"/>
  <c r="BG28" i="5"/>
  <c r="BF29" i="5"/>
  <c r="BG29" i="5"/>
  <c r="BF30" i="5"/>
  <c r="BG30" i="5"/>
  <c r="BF31" i="5"/>
  <c r="BG31" i="5"/>
  <c r="BF32" i="5"/>
  <c r="BG32" i="5"/>
  <c r="BF33" i="5"/>
  <c r="BG33" i="5"/>
  <c r="BF34" i="5"/>
  <c r="BG34" i="5"/>
  <c r="BF35" i="5"/>
  <c r="BG35" i="5"/>
  <c r="BF36" i="5"/>
  <c r="BG36" i="5"/>
  <c r="BF37" i="5"/>
  <c r="BG37" i="5"/>
  <c r="BF38" i="5"/>
  <c r="BG38" i="5"/>
  <c r="BF39" i="5"/>
  <c r="BG39" i="5"/>
  <c r="BF40" i="5"/>
  <c r="BG40" i="5"/>
  <c r="BF41" i="5"/>
  <c r="BG41" i="5"/>
  <c r="BF42" i="5"/>
  <c r="BG42" i="5"/>
  <c r="BF43" i="5"/>
  <c r="BG43" i="5"/>
  <c r="BF44" i="5"/>
  <c r="BG44" i="5"/>
  <c r="BF45" i="5"/>
  <c r="BG45" i="5"/>
  <c r="BF46" i="5"/>
  <c r="BG46" i="5"/>
  <c r="BF47" i="5"/>
  <c r="BG47" i="5"/>
  <c r="BF48" i="5"/>
  <c r="BG48" i="5"/>
  <c r="BF49" i="5"/>
  <c r="BG49" i="5"/>
  <c r="BF50" i="5"/>
  <c r="BG50" i="5"/>
  <c r="BF51" i="5"/>
  <c r="BG51" i="5"/>
  <c r="BF52" i="5"/>
  <c r="BG52" i="5"/>
  <c r="BF53" i="5"/>
  <c r="BG53" i="5"/>
  <c r="BF54" i="5"/>
  <c r="BG54" i="5"/>
  <c r="BF55" i="5"/>
  <c r="BG55" i="5"/>
  <c r="BF56" i="5"/>
  <c r="BG56" i="5"/>
  <c r="BF57" i="5"/>
  <c r="BG57" i="5"/>
  <c r="BF58" i="5"/>
  <c r="BG58" i="5"/>
  <c r="BF59" i="5"/>
  <c r="BG59" i="5"/>
  <c r="BF60" i="5"/>
  <c r="BG60" i="5"/>
  <c r="BF61" i="5"/>
  <c r="BG61" i="5"/>
  <c r="BF62" i="5"/>
  <c r="BG62" i="5"/>
  <c r="BF63" i="5"/>
  <c r="BG63" i="5"/>
  <c r="BF64" i="5"/>
  <c r="BG64" i="5"/>
  <c r="BF65" i="5"/>
  <c r="BG65" i="5"/>
  <c r="BF66" i="5"/>
  <c r="BG66" i="5"/>
  <c r="BF67" i="5"/>
  <c r="BG67" i="5"/>
  <c r="BF68" i="5"/>
  <c r="BG68" i="5"/>
  <c r="BF69" i="5"/>
  <c r="BG69" i="5"/>
  <c r="BF70" i="5"/>
  <c r="BG70" i="5"/>
  <c r="BF71" i="5"/>
  <c r="BG71" i="5"/>
  <c r="BF72" i="5"/>
  <c r="BG72" i="5"/>
  <c r="BF73" i="5"/>
  <c r="BG73" i="5"/>
  <c r="BF74" i="5"/>
  <c r="BG74" i="5"/>
  <c r="BF75" i="5"/>
  <c r="BG75" i="5"/>
  <c r="BF76" i="5"/>
  <c r="BG76" i="5"/>
  <c r="BF77" i="5"/>
  <c r="BG77" i="5"/>
  <c r="BF78" i="5"/>
  <c r="BG78" i="5"/>
  <c r="BF79" i="5"/>
  <c r="BG79" i="5"/>
  <c r="BF80" i="5"/>
  <c r="BG80" i="5"/>
  <c r="BF81" i="5"/>
  <c r="BG81" i="5"/>
  <c r="BF82" i="5"/>
  <c r="BG82" i="5"/>
  <c r="BF83" i="5"/>
  <c r="BG83" i="5"/>
  <c r="BF84" i="5"/>
  <c r="BG84" i="5"/>
  <c r="BF85" i="5"/>
  <c r="BG85" i="5"/>
  <c r="BF86" i="5"/>
  <c r="BG86" i="5"/>
  <c r="BF87" i="5"/>
  <c r="BG87" i="5"/>
  <c r="BF88" i="5"/>
  <c r="BG88" i="5"/>
  <c r="BF89" i="5"/>
  <c r="BG89" i="5"/>
  <c r="BF90" i="5"/>
  <c r="BG90" i="5"/>
  <c r="BF91" i="5"/>
  <c r="BG91" i="5"/>
  <c r="BF92" i="5"/>
  <c r="BG92" i="5"/>
  <c r="BF93" i="5"/>
  <c r="BG93" i="5"/>
  <c r="BF94" i="5"/>
  <c r="BG94" i="5"/>
  <c r="BF95" i="5"/>
  <c r="BG95" i="5"/>
  <c r="BF96" i="5"/>
  <c r="BG96" i="5"/>
  <c r="BF97" i="5"/>
  <c r="BG97" i="5"/>
  <c r="BF98" i="5"/>
  <c r="BG98" i="5"/>
  <c r="BF99" i="5"/>
  <c r="BG99" i="5"/>
  <c r="BF100" i="5"/>
  <c r="BG100" i="5"/>
  <c r="BF101" i="5"/>
  <c r="BG101" i="5"/>
  <c r="BF102" i="5"/>
  <c r="BG102" i="5"/>
  <c r="BF103" i="5"/>
  <c r="BG103" i="5"/>
  <c r="BF104" i="5"/>
  <c r="BG104" i="5"/>
  <c r="BF105" i="5"/>
  <c r="BG105" i="5"/>
  <c r="BF106" i="5"/>
  <c r="BG106" i="5"/>
  <c r="BF107" i="5"/>
  <c r="BG107" i="5"/>
  <c r="BF108" i="5"/>
  <c r="BG108" i="5"/>
  <c r="BF109" i="5"/>
  <c r="BG109" i="5"/>
  <c r="BF110" i="5"/>
  <c r="BG110" i="5"/>
  <c r="BF111" i="5"/>
  <c r="BG111" i="5"/>
  <c r="BF112" i="5"/>
  <c r="BG112" i="5"/>
  <c r="BF113" i="5"/>
  <c r="BG113" i="5"/>
  <c r="BF114" i="5"/>
  <c r="BG114" i="5"/>
  <c r="BF115" i="5"/>
  <c r="BG115" i="5"/>
  <c r="BF116" i="5"/>
  <c r="BG116" i="5"/>
  <c r="BF117" i="5"/>
  <c r="BG117" i="5"/>
  <c r="BF118" i="5"/>
  <c r="BG118" i="5"/>
  <c r="BF119" i="5"/>
  <c r="BG119" i="5"/>
  <c r="BF120" i="5"/>
  <c r="BG120" i="5"/>
  <c r="BF121" i="5"/>
  <c r="BG121" i="5"/>
  <c r="BF122" i="5"/>
  <c r="BG122" i="5"/>
  <c r="BF123" i="5"/>
  <c r="BG123" i="5"/>
  <c r="BF124" i="5"/>
  <c r="BG124" i="5"/>
  <c r="BF125" i="5"/>
  <c r="BG125" i="5"/>
  <c r="BF126" i="5"/>
  <c r="BG126" i="5"/>
  <c r="BF127" i="5"/>
  <c r="BG127" i="5"/>
  <c r="BF128" i="5"/>
  <c r="BG128" i="5"/>
  <c r="BF129" i="5"/>
  <c r="BG129" i="5"/>
  <c r="BF130" i="5"/>
  <c r="BG130" i="5"/>
  <c r="BF131" i="5"/>
  <c r="BG131" i="5"/>
  <c r="BF132" i="5"/>
  <c r="BG132" i="5"/>
  <c r="BF133" i="5"/>
  <c r="BG133" i="5"/>
  <c r="BF134" i="5"/>
  <c r="BG134" i="5"/>
  <c r="BF135" i="5"/>
  <c r="BG135" i="5"/>
  <c r="BF136" i="5"/>
  <c r="BG136" i="5"/>
  <c r="BF137" i="5"/>
  <c r="BG137" i="5"/>
  <c r="BF138" i="5"/>
  <c r="BG138" i="5"/>
  <c r="BF139" i="5"/>
  <c r="BG139" i="5"/>
  <c r="BF140" i="5"/>
  <c r="BG140" i="5"/>
  <c r="BF141" i="5"/>
  <c r="BG141" i="5"/>
  <c r="BF142" i="5"/>
  <c r="BG142" i="5"/>
  <c r="BF143" i="5"/>
  <c r="BG143" i="5"/>
  <c r="BF144" i="5"/>
  <c r="BG144" i="5"/>
  <c r="BF145" i="5"/>
  <c r="BG145" i="5"/>
  <c r="BF146" i="5"/>
  <c r="BG146" i="5"/>
  <c r="BF147" i="5"/>
  <c r="BG147" i="5"/>
  <c r="BF148" i="5"/>
  <c r="BG148" i="5"/>
  <c r="BF149" i="5"/>
  <c r="BG149" i="5"/>
  <c r="BF150" i="5"/>
  <c r="BG150" i="5"/>
  <c r="BF151" i="5"/>
  <c r="BG151" i="5"/>
  <c r="BF152" i="5"/>
  <c r="BG152" i="5"/>
  <c r="BF153" i="5"/>
  <c r="BG153" i="5"/>
  <c r="BF154" i="5"/>
  <c r="BG154" i="5"/>
  <c r="BF155" i="5"/>
  <c r="BG155" i="5"/>
  <c r="BF156" i="5"/>
  <c r="BG156" i="5"/>
  <c r="BF157" i="5"/>
  <c r="BG157" i="5"/>
  <c r="BF158" i="5"/>
  <c r="BG158" i="5"/>
  <c r="BF159" i="5"/>
  <c r="BG159" i="5"/>
  <c r="BF160" i="5"/>
  <c r="BG160" i="5"/>
  <c r="BF161" i="5"/>
  <c r="BG161" i="5"/>
  <c r="BF162" i="5"/>
  <c r="BG162" i="5"/>
  <c r="BF163" i="5"/>
  <c r="BG163" i="5"/>
  <c r="BF164" i="5"/>
  <c r="BG164" i="5"/>
  <c r="BF165" i="5"/>
  <c r="BG165" i="5"/>
  <c r="BF166" i="5"/>
  <c r="BG166" i="5"/>
  <c r="BF167" i="5"/>
  <c r="BG167" i="5"/>
  <c r="BF168" i="5"/>
  <c r="BG168" i="5"/>
  <c r="BF169" i="5"/>
  <c r="BG169" i="5"/>
  <c r="BF170" i="5"/>
  <c r="BG170" i="5"/>
  <c r="BF171" i="5"/>
  <c r="BG171" i="5"/>
  <c r="BF172" i="5"/>
  <c r="BG172" i="5"/>
  <c r="BF173" i="5"/>
  <c r="BG173" i="5"/>
  <c r="BF174" i="5"/>
  <c r="BG174" i="5"/>
  <c r="BF175" i="5"/>
  <c r="BG175" i="5"/>
  <c r="BF176" i="5"/>
  <c r="BG176" i="5"/>
  <c r="BF177" i="5"/>
  <c r="BG177" i="5"/>
  <c r="BF178" i="5"/>
  <c r="BG178" i="5"/>
  <c r="BF179" i="5"/>
  <c r="BG179" i="5"/>
  <c r="BF180" i="5"/>
  <c r="BG180" i="5"/>
  <c r="BF181" i="5"/>
  <c r="BG181" i="5"/>
  <c r="BF182" i="5"/>
  <c r="BG182" i="5"/>
  <c r="BF183" i="5"/>
  <c r="BG183" i="5"/>
  <c r="BF184" i="5"/>
  <c r="BG184" i="5"/>
  <c r="BF185" i="5"/>
  <c r="BG185" i="5"/>
  <c r="BF186" i="5"/>
  <c r="BG186" i="5"/>
  <c r="BF187" i="5"/>
  <c r="BG187" i="5"/>
  <c r="BF188" i="5"/>
  <c r="BG188" i="5"/>
  <c r="BF189" i="5"/>
  <c r="BG189" i="5"/>
  <c r="BF190" i="5"/>
  <c r="BG190" i="5"/>
  <c r="BF191" i="5"/>
  <c r="BG191" i="5"/>
  <c r="BF192" i="5"/>
  <c r="BG192" i="5"/>
  <c r="BF193" i="5"/>
  <c r="BG193" i="5"/>
  <c r="BF194" i="5"/>
  <c r="BG194" i="5"/>
  <c r="BF195" i="5"/>
  <c r="BG195" i="5"/>
  <c r="BF196" i="5"/>
  <c r="BG196" i="5"/>
  <c r="BF197" i="5"/>
  <c r="BG197" i="5"/>
  <c r="BF198" i="5"/>
  <c r="BG198" i="5"/>
  <c r="BF199" i="5"/>
  <c r="BG199" i="5"/>
  <c r="BF200" i="5"/>
  <c r="BG200" i="5"/>
  <c r="BF201" i="5"/>
  <c r="BG201" i="5"/>
  <c r="BF202" i="5"/>
  <c r="BG202" i="5"/>
  <c r="BF203" i="5"/>
  <c r="BG203" i="5"/>
  <c r="BF204" i="5"/>
  <c r="BG204" i="5"/>
  <c r="BF205" i="5"/>
  <c r="BG205" i="5"/>
  <c r="BF206" i="5"/>
  <c r="BG206" i="5"/>
  <c r="BF207" i="5"/>
  <c r="BG207" i="5"/>
  <c r="BF208" i="5"/>
  <c r="BG208" i="5"/>
  <c r="BF209" i="5"/>
  <c r="BG209" i="5"/>
  <c r="BF210" i="5"/>
  <c r="BG210" i="5"/>
  <c r="BF211" i="5"/>
  <c r="BG211" i="5"/>
  <c r="BF212" i="5"/>
  <c r="BG212" i="5"/>
  <c r="BF213" i="5"/>
  <c r="BG213" i="5"/>
  <c r="BF214" i="5"/>
  <c r="BG214" i="5"/>
  <c r="BF215" i="5"/>
  <c r="BG215" i="5"/>
  <c r="BF216" i="5"/>
  <c r="BG216" i="5"/>
  <c r="BF217" i="5"/>
  <c r="BG217" i="5"/>
  <c r="BF218" i="5"/>
  <c r="BG218" i="5"/>
  <c r="BF219" i="5"/>
  <c r="BG219" i="5"/>
  <c r="BF220" i="5"/>
  <c r="BG220" i="5"/>
  <c r="BF221" i="5"/>
  <c r="BG221" i="5"/>
  <c r="BF222" i="5"/>
  <c r="BG222" i="5"/>
  <c r="BF223" i="5"/>
  <c r="BG223" i="5"/>
  <c r="BF224" i="5"/>
  <c r="BG224" i="5"/>
  <c r="BF225" i="5"/>
  <c r="BG225" i="5"/>
  <c r="BF226" i="5"/>
  <c r="BG226" i="5"/>
  <c r="BF227" i="5"/>
  <c r="BG227" i="5"/>
  <c r="BF228" i="5"/>
  <c r="BG228" i="5"/>
  <c r="BF229" i="5"/>
  <c r="BG229" i="5"/>
  <c r="BF230" i="5"/>
  <c r="BG230" i="5"/>
  <c r="BF231" i="5"/>
  <c r="BG231" i="5"/>
  <c r="BF232" i="5"/>
  <c r="BG232" i="5"/>
  <c r="BF233" i="5"/>
  <c r="BG233" i="5"/>
  <c r="BF234" i="5"/>
  <c r="BG234" i="5"/>
  <c r="BF235" i="5"/>
  <c r="BG235" i="5"/>
  <c r="BF236" i="5"/>
  <c r="BG236" i="5"/>
  <c r="BF237" i="5"/>
  <c r="BG237" i="5"/>
  <c r="BF238" i="5"/>
  <c r="BG238" i="5"/>
  <c r="BF239" i="5"/>
  <c r="BG239" i="5"/>
  <c r="BF240" i="5"/>
  <c r="BG240" i="5"/>
  <c r="BF241" i="5"/>
  <c r="BG241" i="5"/>
  <c r="BF242" i="5"/>
  <c r="BG242" i="5"/>
  <c r="BF243" i="5"/>
  <c r="BG243" i="5"/>
  <c r="BF244" i="5"/>
  <c r="BG244" i="5"/>
  <c r="BF245" i="5"/>
  <c r="BG245" i="5"/>
  <c r="BF246" i="5"/>
  <c r="BG246" i="5"/>
  <c r="BF247" i="5"/>
  <c r="BG247" i="5"/>
  <c r="BF248" i="5"/>
  <c r="BG248" i="5"/>
  <c r="BF249" i="5"/>
  <c r="BG249" i="5"/>
  <c r="BF250" i="5"/>
  <c r="BG250" i="5"/>
  <c r="BF251" i="5"/>
  <c r="BG251" i="5"/>
  <c r="BF252" i="5"/>
  <c r="BG252" i="5"/>
  <c r="BF253" i="5"/>
  <c r="BG253" i="5"/>
  <c r="BF254" i="5"/>
  <c r="BG254" i="5"/>
  <c r="BF255" i="5"/>
  <c r="BG255" i="5"/>
  <c r="BF256" i="5"/>
  <c r="BG256" i="5"/>
  <c r="BF257" i="5"/>
  <c r="BG257" i="5"/>
  <c r="BF258" i="5"/>
  <c r="BG258" i="5"/>
  <c r="BF259" i="5"/>
  <c r="BG259" i="5"/>
  <c r="BF260" i="5"/>
  <c r="BG260" i="5"/>
  <c r="BF261" i="5"/>
  <c r="BG261" i="5"/>
  <c r="BF262" i="5"/>
  <c r="BG262" i="5"/>
  <c r="BF263" i="5"/>
  <c r="BG263" i="5"/>
  <c r="BF264" i="5"/>
  <c r="BG264" i="5"/>
  <c r="BF265" i="5"/>
  <c r="BG265" i="5"/>
  <c r="BF266" i="5"/>
  <c r="BG266" i="5"/>
  <c r="BF267" i="5"/>
  <c r="BG267" i="5"/>
  <c r="BF268" i="5"/>
  <c r="BG268" i="5"/>
  <c r="BF269" i="5"/>
  <c r="BG269" i="5"/>
  <c r="BF270" i="5"/>
  <c r="BG270" i="5"/>
  <c r="BF271" i="5"/>
  <c r="BG271" i="5"/>
  <c r="BF272" i="5"/>
  <c r="BG272" i="5"/>
  <c r="BF273" i="5"/>
  <c r="BG273" i="5"/>
  <c r="BF274" i="5"/>
  <c r="BG274" i="5"/>
  <c r="BF275" i="5"/>
  <c r="BG275" i="5"/>
  <c r="BF276" i="5"/>
  <c r="BG276" i="5"/>
  <c r="BF277" i="5"/>
  <c r="BG277" i="5"/>
  <c r="BF278" i="5"/>
  <c r="BG278" i="5"/>
  <c r="BF279" i="5"/>
  <c r="BG279" i="5"/>
  <c r="BF280" i="5"/>
  <c r="BG280" i="5"/>
  <c r="BF281" i="5"/>
  <c r="BG281" i="5"/>
  <c r="BF282" i="5"/>
  <c r="BG282" i="5"/>
  <c r="BF283" i="5"/>
  <c r="BG283" i="5"/>
  <c r="BF284" i="5"/>
  <c r="BG284" i="5"/>
  <c r="BF285" i="5"/>
  <c r="BG285" i="5"/>
  <c r="BF286" i="5"/>
  <c r="BG286" i="5"/>
  <c r="BF287" i="5"/>
  <c r="BG287" i="5"/>
  <c r="BF288" i="5"/>
  <c r="BG288" i="5"/>
  <c r="BF289" i="5"/>
  <c r="BG289" i="5"/>
  <c r="BF290" i="5"/>
  <c r="BG290" i="5"/>
  <c r="BF291" i="5"/>
  <c r="BG291" i="5"/>
  <c r="BF292" i="5"/>
  <c r="BG292" i="5"/>
  <c r="BF293" i="5"/>
  <c r="BG293" i="5"/>
  <c r="BF294" i="5"/>
  <c r="BG294" i="5"/>
  <c r="BF295" i="5"/>
  <c r="BG295" i="5"/>
  <c r="BF296" i="5"/>
  <c r="BG296" i="5"/>
  <c r="BF297" i="5"/>
  <c r="BG297" i="5"/>
  <c r="BF298" i="5"/>
  <c r="BG298" i="5"/>
  <c r="BF299" i="5"/>
  <c r="BG299" i="5"/>
  <c r="BF300" i="5"/>
  <c r="BG300" i="5"/>
  <c r="BF301" i="5"/>
  <c r="BG301" i="5"/>
  <c r="BF302" i="5"/>
  <c r="BG302" i="5"/>
  <c r="BF303" i="5"/>
  <c r="BG303" i="5"/>
  <c r="BF304" i="5"/>
  <c r="BG304" i="5"/>
  <c r="BF305" i="5"/>
  <c r="BG305" i="5"/>
  <c r="BF306" i="5"/>
  <c r="BG306" i="5"/>
  <c r="BF307" i="5"/>
  <c r="BG307" i="5"/>
  <c r="BF308" i="5"/>
  <c r="BG308" i="5"/>
  <c r="BF309" i="5"/>
  <c r="BG309" i="5"/>
  <c r="BF310" i="5"/>
  <c r="BG310" i="5"/>
  <c r="BF311" i="5"/>
  <c r="BG311" i="5"/>
  <c r="BF312" i="5"/>
  <c r="BG312" i="5"/>
  <c r="BF313" i="5"/>
  <c r="BG313" i="5"/>
  <c r="BF314" i="5"/>
  <c r="BG314" i="5"/>
  <c r="BF315" i="5"/>
  <c r="BG315" i="5"/>
  <c r="BF316" i="5"/>
  <c r="BG316" i="5"/>
  <c r="BF317" i="5"/>
  <c r="BG317" i="5"/>
  <c r="BF318" i="5"/>
  <c r="BG318" i="5"/>
  <c r="BF319" i="5"/>
  <c r="BG319" i="5"/>
  <c r="BF320" i="5"/>
  <c r="BG320" i="5"/>
  <c r="BF321" i="5"/>
  <c r="BG321" i="5"/>
  <c r="BF322" i="5"/>
  <c r="BG322" i="5"/>
  <c r="BF323" i="5"/>
  <c r="BG323" i="5"/>
  <c r="BF324" i="5"/>
  <c r="BG324" i="5"/>
  <c r="BF325" i="5"/>
  <c r="BG325" i="5"/>
  <c r="BF326" i="5"/>
  <c r="BG326" i="5"/>
  <c r="BF327" i="5"/>
  <c r="BG327" i="5"/>
  <c r="BF328" i="5"/>
  <c r="BG328" i="5"/>
  <c r="BF329" i="5"/>
  <c r="BG329" i="5"/>
  <c r="BF330" i="5"/>
  <c r="BG330" i="5"/>
  <c r="BF331" i="5"/>
  <c r="BG331" i="5"/>
  <c r="BF332" i="5"/>
  <c r="BG332" i="5"/>
  <c r="BF333" i="5"/>
  <c r="BG333" i="5"/>
  <c r="BF334" i="5"/>
  <c r="BG334" i="5"/>
  <c r="BF335" i="5"/>
  <c r="BG335" i="5"/>
  <c r="BF336" i="5"/>
  <c r="BG336" i="5"/>
  <c r="BF337" i="5"/>
  <c r="BG337" i="5"/>
  <c r="BF338" i="5"/>
  <c r="BG338" i="5"/>
  <c r="BF339" i="5"/>
  <c r="BG339" i="5"/>
  <c r="BF340" i="5"/>
  <c r="BG340" i="5"/>
  <c r="BF341" i="5"/>
  <c r="BG341" i="5"/>
  <c r="BF342" i="5"/>
  <c r="BG342" i="5"/>
  <c r="BF343" i="5"/>
  <c r="BG343" i="5"/>
  <c r="BF344" i="5"/>
  <c r="BG344" i="5"/>
  <c r="BF345" i="5"/>
  <c r="BG345" i="5"/>
  <c r="BF346" i="5"/>
  <c r="BG346" i="5"/>
  <c r="BF347" i="5"/>
  <c r="BG347" i="5"/>
  <c r="BF348" i="5"/>
  <c r="BG348" i="5"/>
  <c r="BF349" i="5"/>
  <c r="BG349" i="5"/>
  <c r="BF350" i="5"/>
  <c r="BG350" i="5"/>
  <c r="BF351" i="5"/>
  <c r="BG351" i="5"/>
  <c r="BF352" i="5"/>
  <c r="BG352" i="5"/>
  <c r="BF353" i="5"/>
  <c r="BG353" i="5"/>
  <c r="BF354" i="5"/>
  <c r="BG354" i="5"/>
  <c r="BF355" i="5"/>
  <c r="BG355" i="5"/>
  <c r="BF356" i="5"/>
  <c r="BG356" i="5"/>
  <c r="BF357" i="5"/>
  <c r="BG357" i="5"/>
  <c r="BF358" i="5"/>
  <c r="BG358" i="5"/>
  <c r="BF359" i="5"/>
  <c r="BG359" i="5"/>
  <c r="BF360" i="5"/>
  <c r="BG360" i="5"/>
  <c r="BF361" i="5"/>
  <c r="BG361" i="5"/>
  <c r="BF362" i="5"/>
  <c r="BG362" i="5"/>
  <c r="BF363" i="5"/>
  <c r="BG363" i="5"/>
  <c r="BF364" i="5"/>
  <c r="BG364" i="5"/>
  <c r="BF365" i="5"/>
  <c r="BG365" i="5"/>
  <c r="BF366" i="5"/>
  <c r="BG366" i="5"/>
  <c r="BF367" i="5"/>
  <c r="BG367" i="5"/>
  <c r="BF368" i="5"/>
  <c r="BG368" i="5"/>
  <c r="BF369" i="5"/>
  <c r="BG369" i="5"/>
  <c r="BF370" i="5"/>
  <c r="BG370" i="5"/>
  <c r="BF371" i="5"/>
  <c r="BG371" i="5"/>
  <c r="BF372" i="5"/>
  <c r="BG372" i="5"/>
  <c r="BF373" i="5"/>
  <c r="BG373" i="5"/>
  <c r="BF374" i="5"/>
  <c r="BG374" i="5"/>
  <c r="BF375" i="5"/>
  <c r="BG375" i="5"/>
  <c r="BF376" i="5"/>
  <c r="BG376" i="5"/>
  <c r="BF377" i="5"/>
  <c r="BG377" i="5"/>
  <c r="BF378" i="5"/>
  <c r="BG378" i="5"/>
  <c r="BF379" i="5"/>
  <c r="BG379" i="5"/>
  <c r="BF380" i="5"/>
  <c r="BG380" i="5"/>
  <c r="BF381" i="5"/>
  <c r="BG381" i="5"/>
  <c r="BF382" i="5"/>
  <c r="BG382" i="5"/>
  <c r="BF383" i="5"/>
  <c r="BG383" i="5"/>
  <c r="BF384" i="5"/>
  <c r="BG384" i="5"/>
  <c r="BF385" i="5"/>
  <c r="BG385" i="5"/>
  <c r="BF386" i="5"/>
  <c r="BG386" i="5"/>
  <c r="BF387" i="5"/>
  <c r="BG387" i="5"/>
  <c r="BF388" i="5"/>
  <c r="BG388" i="5"/>
  <c r="BF389" i="5"/>
  <c r="BG389" i="5"/>
  <c r="BF390" i="5"/>
  <c r="BG390" i="5"/>
  <c r="BF391" i="5"/>
  <c r="BG391" i="5"/>
  <c r="BF392" i="5"/>
  <c r="BG392" i="5"/>
  <c r="BF393" i="5"/>
  <c r="BG393" i="5"/>
  <c r="BF394" i="5"/>
  <c r="BG394" i="5"/>
  <c r="BF395" i="5"/>
  <c r="BG395" i="5"/>
  <c r="BF396" i="5"/>
  <c r="BG396" i="5"/>
  <c r="BF397" i="5"/>
  <c r="BG397" i="5"/>
  <c r="BF398" i="5"/>
  <c r="BG398" i="5"/>
  <c r="BF399" i="5"/>
  <c r="BG399" i="5"/>
  <c r="BF400" i="5"/>
  <c r="BG400" i="5"/>
  <c r="BF401" i="5"/>
  <c r="BG401" i="5"/>
  <c r="BF402" i="5"/>
  <c r="BG402" i="5"/>
  <c r="BF403" i="5"/>
  <c r="BG403" i="5"/>
  <c r="BF404" i="5"/>
  <c r="BG404" i="5"/>
  <c r="BF405" i="5"/>
  <c r="BG405" i="5"/>
  <c r="BF406" i="5"/>
  <c r="BG406" i="5"/>
  <c r="BF407" i="5"/>
  <c r="BG407" i="5"/>
  <c r="BF408" i="5"/>
  <c r="BG408" i="5"/>
  <c r="BF409" i="5"/>
  <c r="BG409" i="5"/>
  <c r="BF410" i="5"/>
  <c r="BG410" i="5"/>
  <c r="BF411" i="5"/>
  <c r="BG411" i="5"/>
  <c r="BF412" i="5"/>
  <c r="BG412" i="5"/>
  <c r="BF413" i="5"/>
  <c r="BG413" i="5"/>
  <c r="BF414" i="5"/>
  <c r="BG414" i="5"/>
  <c r="BF415" i="5"/>
  <c r="BG415" i="5"/>
  <c r="BF416" i="5"/>
  <c r="BG416" i="5"/>
  <c r="BF417" i="5"/>
  <c r="BG417" i="5"/>
  <c r="BF418" i="5"/>
  <c r="BG418" i="5"/>
  <c r="BF419" i="5"/>
  <c r="BG419" i="5"/>
  <c r="BF420" i="5"/>
  <c r="BG420" i="5"/>
  <c r="BF421" i="5"/>
  <c r="BG421" i="5"/>
  <c r="BF422" i="5"/>
  <c r="BG422" i="5"/>
  <c r="BF423" i="5"/>
  <c r="BG423" i="5"/>
  <c r="BF424" i="5"/>
  <c r="BG424" i="5"/>
  <c r="BF425" i="5"/>
  <c r="BG425" i="5"/>
  <c r="BF426" i="5"/>
  <c r="BG426" i="5"/>
  <c r="BF427" i="5"/>
  <c r="BG427" i="5"/>
  <c r="BF428" i="5"/>
  <c r="BG428" i="5"/>
  <c r="BF429" i="5"/>
  <c r="BG429" i="5"/>
  <c r="BF430" i="5"/>
  <c r="BG430" i="5"/>
  <c r="BF431" i="5"/>
  <c r="BG431" i="5"/>
  <c r="BF432" i="5"/>
  <c r="BG432" i="5"/>
  <c r="BF433" i="5"/>
  <c r="BG433" i="5"/>
  <c r="BF434" i="5"/>
  <c r="BG434" i="5"/>
  <c r="BF435" i="5"/>
  <c r="BG435" i="5"/>
  <c r="BF436" i="5"/>
  <c r="BG436" i="5"/>
  <c r="BF437" i="5"/>
  <c r="BG437" i="5"/>
  <c r="BF438" i="5"/>
  <c r="BG438" i="5"/>
  <c r="BF439" i="5"/>
  <c r="BG439" i="5"/>
  <c r="BF440" i="5"/>
  <c r="BG440" i="5"/>
  <c r="BF441" i="5"/>
  <c r="BG441" i="5"/>
  <c r="BF442" i="5"/>
  <c r="BG442" i="5"/>
  <c r="BF443" i="5"/>
  <c r="BG443" i="5"/>
  <c r="BF444" i="5"/>
  <c r="BG444" i="5"/>
  <c r="BF445" i="5"/>
  <c r="BG445" i="5"/>
  <c r="BF446" i="5"/>
  <c r="BG446" i="5"/>
  <c r="BF447" i="5"/>
  <c r="BG447" i="5"/>
  <c r="BF448" i="5"/>
  <c r="BG448" i="5"/>
  <c r="BF449" i="5"/>
  <c r="BG449" i="5"/>
  <c r="BF450" i="5"/>
  <c r="BG450" i="5"/>
  <c r="BF451" i="5"/>
  <c r="BG451" i="5"/>
  <c r="BF452" i="5"/>
  <c r="BG452" i="5"/>
  <c r="BF453" i="5"/>
  <c r="BG453" i="5"/>
  <c r="BF454" i="5"/>
  <c r="BG454" i="5"/>
  <c r="BF455" i="5"/>
  <c r="BG455" i="5"/>
  <c r="BF456" i="5"/>
  <c r="BG456" i="5"/>
  <c r="BF457" i="5"/>
  <c r="BG457" i="5"/>
  <c r="BF458" i="5"/>
  <c r="BG458" i="5"/>
  <c r="BF459" i="5"/>
  <c r="BG459" i="5"/>
  <c r="BF460" i="5"/>
  <c r="BG460" i="5"/>
  <c r="BF461" i="5"/>
  <c r="BG461" i="5"/>
  <c r="BF462" i="5"/>
  <c r="BG462" i="5"/>
  <c r="BF463" i="5"/>
  <c r="BG463" i="5"/>
  <c r="BF464" i="5"/>
  <c r="BG464" i="5"/>
  <c r="BF465" i="5"/>
  <c r="BG465" i="5"/>
  <c r="BF466" i="5"/>
  <c r="BG466" i="5"/>
  <c r="BF467" i="5"/>
  <c r="BG467" i="5"/>
  <c r="BF468" i="5"/>
  <c r="BG468" i="5"/>
  <c r="BF469" i="5"/>
  <c r="BG469" i="5"/>
  <c r="BF470" i="5"/>
  <c r="BG470" i="5"/>
  <c r="BF471" i="5"/>
  <c r="BG471" i="5"/>
  <c r="BF472" i="5"/>
  <c r="BG472" i="5"/>
  <c r="BF473" i="5"/>
  <c r="BG473" i="5"/>
  <c r="BF474" i="5"/>
  <c r="BG474" i="5"/>
  <c r="BF475" i="5"/>
  <c r="BG475" i="5"/>
  <c r="BF476" i="5"/>
  <c r="BG476" i="5"/>
  <c r="BF477" i="5"/>
  <c r="BG477" i="5"/>
  <c r="BF478" i="5"/>
  <c r="BG478" i="5"/>
  <c r="BF479" i="5"/>
  <c r="BG479" i="5"/>
  <c r="BF480" i="5"/>
  <c r="BG480" i="5"/>
  <c r="BF481" i="5"/>
  <c r="BG481" i="5"/>
  <c r="BF482" i="5"/>
  <c r="BG482" i="5"/>
  <c r="BF483" i="5"/>
  <c r="BG483" i="5"/>
  <c r="BF484" i="5"/>
  <c r="BG484" i="5"/>
  <c r="BF485" i="5"/>
  <c r="BG485" i="5"/>
  <c r="BF486" i="5"/>
  <c r="BG486" i="5"/>
  <c r="BF487" i="5"/>
  <c r="BG487" i="5"/>
  <c r="BF488" i="5"/>
  <c r="BG488" i="5"/>
  <c r="BF489" i="5"/>
  <c r="BG489" i="5"/>
  <c r="BF490" i="5"/>
  <c r="BG490" i="5"/>
  <c r="BF491" i="5"/>
  <c r="BG491" i="5"/>
  <c r="BF492" i="5"/>
  <c r="BG492" i="5"/>
  <c r="BF493" i="5"/>
  <c r="BG493" i="5"/>
  <c r="BF494" i="5"/>
  <c r="BG494" i="5"/>
  <c r="BF495" i="5"/>
  <c r="BG495" i="5"/>
  <c r="BF496" i="5"/>
  <c r="BG496" i="5"/>
  <c r="BF497" i="5"/>
  <c r="BG497" i="5"/>
  <c r="BF498" i="5"/>
  <c r="BG498" i="5"/>
  <c r="BF499" i="5"/>
  <c r="BG499" i="5"/>
  <c r="BF500" i="5"/>
  <c r="BG500" i="5"/>
  <c r="BF501" i="5"/>
  <c r="BG501" i="5"/>
  <c r="BF502" i="5"/>
  <c r="BG502" i="5"/>
  <c r="BF503" i="5"/>
  <c r="BG503" i="5"/>
  <c r="BF504" i="5"/>
  <c r="BG504" i="5"/>
  <c r="BF505" i="5"/>
  <c r="BG505" i="5"/>
  <c r="BF506" i="5"/>
  <c r="BG506" i="5"/>
  <c r="BF507" i="5"/>
  <c r="BG507" i="5"/>
  <c r="BF508" i="5"/>
  <c r="BG508" i="5"/>
  <c r="BF509" i="5"/>
  <c r="BG509" i="5"/>
  <c r="BF510" i="5"/>
  <c r="BG510" i="5"/>
  <c r="BF511" i="5"/>
  <c r="BG511" i="5"/>
  <c r="BF512" i="5"/>
  <c r="BG512" i="5"/>
  <c r="BF513" i="5"/>
  <c r="BG513" i="5"/>
  <c r="BF514" i="5"/>
  <c r="BG514" i="5"/>
  <c r="BF515" i="5"/>
  <c r="BG515" i="5"/>
  <c r="BF516" i="5"/>
  <c r="BG516" i="5"/>
  <c r="BF517" i="5"/>
  <c r="BG517" i="5"/>
  <c r="BF518" i="5"/>
  <c r="BG518" i="5"/>
  <c r="BF519" i="5"/>
  <c r="BG519" i="5"/>
  <c r="BF520" i="5"/>
  <c r="BG520" i="5"/>
  <c r="BF521" i="5"/>
  <c r="BG521" i="5"/>
  <c r="BF522" i="5"/>
  <c r="BG522" i="5"/>
  <c r="BF523" i="5"/>
  <c r="BG523" i="5"/>
  <c r="BF524" i="5"/>
  <c r="BG524" i="5"/>
  <c r="BF525" i="5"/>
  <c r="BG525" i="5"/>
  <c r="BF526" i="5"/>
  <c r="BG526" i="5"/>
  <c r="BF527" i="5"/>
  <c r="BG527" i="5"/>
  <c r="BF528" i="5"/>
  <c r="BG528" i="5"/>
  <c r="BF529" i="5"/>
  <c r="BG529" i="5"/>
  <c r="BF530" i="5"/>
  <c r="BG530" i="5"/>
  <c r="BF531" i="5"/>
  <c r="BG531" i="5"/>
  <c r="BF532" i="5"/>
  <c r="BG532" i="5"/>
  <c r="BF533" i="5"/>
  <c r="BG533" i="5"/>
  <c r="BF534" i="5"/>
  <c r="BG534" i="5"/>
  <c r="BF535" i="5"/>
  <c r="BG535" i="5"/>
  <c r="BF536" i="5"/>
  <c r="BG536" i="5"/>
  <c r="BF537" i="5"/>
  <c r="BG537" i="5"/>
  <c r="BF538" i="5"/>
  <c r="BG538" i="5"/>
  <c r="BF539" i="5"/>
  <c r="BG539" i="5"/>
  <c r="BF540" i="5"/>
  <c r="BG540" i="5"/>
  <c r="BF541" i="5"/>
  <c r="BG541" i="5"/>
  <c r="BF542" i="5"/>
  <c r="BG542" i="5"/>
  <c r="BF543" i="5"/>
  <c r="BG543" i="5"/>
  <c r="BF544" i="5"/>
  <c r="BG544" i="5"/>
  <c r="BF545" i="5"/>
  <c r="BG545" i="5"/>
  <c r="BF546" i="5"/>
  <c r="BG546" i="5"/>
  <c r="BF547" i="5"/>
  <c r="BG547" i="5"/>
  <c r="BF548" i="5"/>
  <c r="BG548" i="5"/>
  <c r="BF549" i="5"/>
  <c r="BG549" i="5"/>
  <c r="BF550" i="5"/>
  <c r="BG550" i="5"/>
  <c r="BF551" i="5"/>
  <c r="BG551" i="5"/>
  <c r="BF552" i="5"/>
  <c r="BG552" i="5"/>
  <c r="BF553" i="5"/>
  <c r="BG553" i="5"/>
  <c r="BF554" i="5"/>
  <c r="BG554" i="5"/>
  <c r="BF555" i="5"/>
  <c r="BG555" i="5"/>
  <c r="BF556" i="5"/>
  <c r="BG556" i="5"/>
  <c r="BF557" i="5"/>
  <c r="BG557" i="5"/>
  <c r="BF558" i="5"/>
  <c r="BG558" i="5"/>
  <c r="BF559" i="5"/>
  <c r="BG559" i="5"/>
  <c r="BF560" i="5"/>
  <c r="BG560" i="5"/>
  <c r="BF561" i="5"/>
  <c r="BG561" i="5"/>
  <c r="BF562" i="5"/>
  <c r="BG562" i="5"/>
  <c r="BF563" i="5"/>
  <c r="BG563" i="5"/>
  <c r="BF564" i="5"/>
  <c r="BG564" i="5"/>
  <c r="BF565" i="5"/>
  <c r="BG565" i="5"/>
  <c r="BF566" i="5"/>
  <c r="BG566" i="5"/>
  <c r="BF567" i="5"/>
  <c r="BG567" i="5"/>
  <c r="BF568" i="5"/>
  <c r="BG568" i="5"/>
  <c r="BF569" i="5"/>
  <c r="BG569" i="5"/>
  <c r="BF570" i="5"/>
  <c r="BG570" i="5"/>
  <c r="BF571" i="5"/>
  <c r="BG571" i="5"/>
  <c r="BF572" i="5"/>
  <c r="BG572" i="5"/>
  <c r="BF573" i="5"/>
  <c r="BG573" i="5"/>
  <c r="BF574" i="5"/>
  <c r="BG574" i="5"/>
  <c r="BF575" i="5"/>
  <c r="BG575" i="5"/>
  <c r="BF576" i="5"/>
  <c r="BG576" i="5"/>
  <c r="BF577" i="5"/>
  <c r="BG577" i="5"/>
  <c r="BF578" i="5"/>
  <c r="BG578" i="5"/>
  <c r="BF579" i="5"/>
  <c r="BG579" i="5"/>
  <c r="BF580" i="5"/>
  <c r="BG580" i="5"/>
  <c r="BF581" i="5"/>
  <c r="BG581" i="5"/>
  <c r="BF582" i="5"/>
  <c r="BG582" i="5"/>
  <c r="BF583" i="5"/>
  <c r="BG583" i="5"/>
  <c r="BF584" i="5"/>
  <c r="BG584" i="5"/>
  <c r="BF585" i="5"/>
  <c r="BG585" i="5"/>
  <c r="BF586" i="5"/>
  <c r="BG586" i="5"/>
  <c r="BF587" i="5"/>
  <c r="BG587" i="5"/>
  <c r="BF588" i="5"/>
  <c r="BG588" i="5"/>
  <c r="BF589" i="5"/>
  <c r="BG589" i="5"/>
  <c r="BF590" i="5"/>
  <c r="BG590" i="5"/>
  <c r="BF591" i="5"/>
  <c r="BG591" i="5"/>
  <c r="BF592" i="5"/>
  <c r="BG592" i="5"/>
  <c r="BF593" i="5"/>
  <c r="BG593" i="5"/>
  <c r="BF594" i="5"/>
  <c r="BG594" i="5"/>
  <c r="BF595" i="5"/>
  <c r="BG595" i="5"/>
  <c r="BF12" i="5"/>
  <c r="BG12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864" i="5"/>
  <c r="AQ865" i="5"/>
  <c r="AQ866" i="5"/>
  <c r="AQ867" i="5"/>
  <c r="AQ868" i="5"/>
  <c r="AQ869" i="5"/>
  <c r="AQ870" i="5"/>
  <c r="AQ871" i="5"/>
  <c r="AQ872" i="5"/>
  <c r="AQ873" i="5"/>
  <c r="AQ874" i="5"/>
  <c r="AQ875" i="5"/>
  <c r="AQ876" i="5"/>
  <c r="AQ877" i="5"/>
  <c r="AQ878" i="5"/>
  <c r="AQ879" i="5"/>
  <c r="AQ880" i="5"/>
  <c r="AQ881" i="5"/>
  <c r="AQ882" i="5"/>
  <c r="AQ883" i="5"/>
  <c r="AQ884" i="5"/>
  <c r="AQ885" i="5"/>
  <c r="AQ886" i="5"/>
  <c r="AQ887" i="5"/>
  <c r="AQ888" i="5"/>
  <c r="AQ889" i="5"/>
  <c r="AQ890" i="5"/>
  <c r="AQ891" i="5"/>
  <c r="AQ892" i="5"/>
  <c r="AQ893" i="5"/>
  <c r="AQ894" i="5"/>
  <c r="AQ895" i="5"/>
  <c r="AQ896" i="5"/>
  <c r="AQ897" i="5"/>
  <c r="AQ898" i="5"/>
  <c r="AQ899" i="5"/>
  <c r="AQ900" i="5"/>
  <c r="AQ901" i="5"/>
  <c r="AQ902" i="5"/>
  <c r="AQ903" i="5"/>
  <c r="AQ904" i="5"/>
  <c r="AQ905" i="5"/>
  <c r="AQ906" i="5"/>
  <c r="AQ907" i="5"/>
  <c r="AQ908" i="5"/>
  <c r="AQ909" i="5"/>
  <c r="AQ910" i="5"/>
  <c r="AQ911" i="5"/>
  <c r="AQ912" i="5"/>
  <c r="AQ913" i="5"/>
  <c r="AQ914" i="5"/>
  <c r="AQ915" i="5"/>
  <c r="AQ916" i="5"/>
  <c r="AQ917" i="5"/>
  <c r="AQ918" i="5"/>
  <c r="AQ919" i="5"/>
  <c r="AQ920" i="5"/>
  <c r="AQ921" i="5"/>
  <c r="AQ922" i="5"/>
  <c r="AQ923" i="5"/>
  <c r="AQ924" i="5"/>
  <c r="AQ925" i="5"/>
  <c r="AQ926" i="5"/>
  <c r="AQ927" i="5"/>
  <c r="AQ928" i="5"/>
  <c r="AQ929" i="5"/>
  <c r="AQ930" i="5"/>
  <c r="AQ931" i="5"/>
  <c r="AQ932" i="5"/>
  <c r="AQ933" i="5"/>
  <c r="AQ934" i="5"/>
  <c r="AQ935" i="5"/>
  <c r="AQ936" i="5"/>
  <c r="AQ937" i="5"/>
  <c r="AQ938" i="5"/>
  <c r="AQ939" i="5"/>
  <c r="AQ940" i="5"/>
  <c r="AQ941" i="5"/>
  <c r="AQ942" i="5"/>
  <c r="AQ943" i="5"/>
  <c r="AQ944" i="5"/>
  <c r="AQ945" i="5"/>
  <c r="AQ946" i="5"/>
  <c r="AQ947" i="5"/>
  <c r="AQ948" i="5"/>
  <c r="AQ949" i="5"/>
  <c r="AQ950" i="5"/>
  <c r="AQ951" i="5"/>
  <c r="AQ952" i="5"/>
  <c r="AQ953" i="5"/>
  <c r="AQ954" i="5"/>
  <c r="AQ955" i="5"/>
  <c r="AQ956" i="5"/>
  <c r="AQ957" i="5"/>
  <c r="AQ958" i="5"/>
  <c r="AQ959" i="5"/>
  <c r="AQ960" i="5"/>
  <c r="AQ961" i="5"/>
  <c r="AQ962" i="5"/>
  <c r="AQ963" i="5"/>
  <c r="AQ964" i="5"/>
  <c r="AQ965" i="5"/>
  <c r="AQ966" i="5"/>
  <c r="AQ967" i="5"/>
  <c r="AQ968" i="5"/>
  <c r="AQ969" i="5"/>
  <c r="AQ970" i="5"/>
  <c r="AQ971" i="5"/>
  <c r="AQ972" i="5"/>
  <c r="AQ973" i="5"/>
  <c r="AQ974" i="5"/>
  <c r="AQ975" i="5"/>
  <c r="AQ976" i="5"/>
  <c r="AQ977" i="5"/>
  <c r="AQ978" i="5"/>
  <c r="AQ979" i="5"/>
  <c r="AQ980" i="5"/>
  <c r="AQ981" i="5"/>
  <c r="AQ982" i="5"/>
  <c r="AQ983" i="5"/>
  <c r="AQ984" i="5"/>
  <c r="AQ985" i="5"/>
  <c r="AQ986" i="5"/>
  <c r="AQ987" i="5"/>
  <c r="AQ988" i="5"/>
  <c r="AQ989" i="5"/>
  <c r="AQ990" i="5"/>
  <c r="AQ991" i="5"/>
  <c r="AQ992" i="5"/>
  <c r="AQ993" i="5"/>
  <c r="AQ994" i="5"/>
  <c r="AQ995" i="5"/>
  <c r="AQ996" i="5"/>
  <c r="AQ997" i="5"/>
  <c r="AQ998" i="5"/>
  <c r="AQ999" i="5"/>
  <c r="AQ1000" i="5"/>
  <c r="AQ1001" i="5"/>
  <c r="AQ1002" i="5"/>
  <c r="AQ1003" i="5"/>
  <c r="AQ1004" i="5"/>
  <c r="AQ1005" i="5"/>
  <c r="AQ1006" i="5"/>
  <c r="AQ1007" i="5"/>
  <c r="AQ1008" i="5"/>
  <c r="AQ1009" i="5"/>
  <c r="AQ1010" i="5"/>
  <c r="AQ1011" i="5"/>
  <c r="AQ1012" i="5"/>
  <c r="AQ1013" i="5"/>
  <c r="AQ1014" i="5"/>
  <c r="AQ1015" i="5"/>
  <c r="AQ1016" i="5"/>
  <c r="AQ1017" i="5"/>
  <c r="AQ1018" i="5"/>
  <c r="AQ1019" i="5"/>
  <c r="AQ1020" i="5"/>
  <c r="AQ1021" i="5"/>
  <c r="AQ1022" i="5"/>
  <c r="AQ1023" i="5"/>
  <c r="AQ1024" i="5"/>
  <c r="AQ1025" i="5"/>
  <c r="AQ1026" i="5"/>
  <c r="AQ1027" i="5"/>
  <c r="AQ1028" i="5"/>
  <c r="AQ1029" i="5"/>
  <c r="AQ1030" i="5"/>
  <c r="AQ1031" i="5"/>
  <c r="AQ1032" i="5"/>
  <c r="AQ1033" i="5"/>
  <c r="AQ1034" i="5"/>
  <c r="AQ1035" i="5"/>
  <c r="AQ1036" i="5"/>
  <c r="AQ1037" i="5"/>
  <c r="AQ1038" i="5"/>
  <c r="AQ1039" i="5"/>
  <c r="AQ1040" i="5"/>
  <c r="AQ1041" i="5"/>
  <c r="AQ1042" i="5"/>
  <c r="AQ1043" i="5"/>
  <c r="AQ1044" i="5"/>
  <c r="Q2" i="4"/>
  <c r="Q3" i="4"/>
  <c r="Q9" i="4"/>
  <c r="R9" i="4"/>
  <c r="T9" i="4"/>
  <c r="Q10" i="4"/>
  <c r="R10" i="4"/>
  <c r="T10" i="4"/>
  <c r="Q11" i="4"/>
  <c r="R11" i="4"/>
  <c r="T11" i="4"/>
  <c r="Q12" i="4"/>
  <c r="R12" i="4"/>
  <c r="T12" i="4"/>
  <c r="Q13" i="4"/>
  <c r="R13" i="4"/>
  <c r="T13" i="4"/>
  <c r="Q14" i="4"/>
  <c r="R14" i="4"/>
  <c r="T14" i="4"/>
  <c r="Q15" i="4"/>
  <c r="R15" i="4"/>
  <c r="T15" i="4"/>
  <c r="Q16" i="4"/>
  <c r="R16" i="4"/>
  <c r="T16" i="4"/>
  <c r="Q17" i="4"/>
  <c r="R17" i="4"/>
  <c r="T17" i="4"/>
  <c r="Q18" i="4"/>
  <c r="R18" i="4"/>
  <c r="T18" i="4"/>
  <c r="Q19" i="4"/>
  <c r="R19" i="4"/>
  <c r="T19" i="4"/>
  <c r="Q20" i="4"/>
  <c r="R20" i="4"/>
  <c r="T20" i="4"/>
  <c r="Q22" i="4"/>
  <c r="R22" i="4"/>
  <c r="T22" i="4"/>
  <c r="Q23" i="4"/>
  <c r="R23" i="4"/>
  <c r="T23" i="4"/>
  <c r="Q24" i="4"/>
  <c r="R24" i="4"/>
  <c r="T24" i="4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22" i="4"/>
  <c r="CB11" i="5"/>
  <c r="CC11" i="5"/>
  <c r="K21" i="4"/>
  <c r="P21" i="4"/>
  <c r="L21" i="4"/>
  <c r="M21" i="4"/>
  <c r="O21" i="4"/>
  <c r="S21" i="4"/>
  <c r="K22" i="4"/>
  <c r="P22" i="4"/>
  <c r="L22" i="4"/>
  <c r="M22" i="4"/>
  <c r="O22" i="4"/>
  <c r="S22" i="4"/>
  <c r="I23" i="4"/>
  <c r="J23" i="4"/>
  <c r="M23" i="4"/>
  <c r="K23" i="4"/>
  <c r="L23" i="4"/>
  <c r="O23" i="4"/>
  <c r="P23" i="4"/>
  <c r="S23" i="4"/>
  <c r="U11" i="5"/>
  <c r="I24" i="4"/>
  <c r="J24" i="4"/>
  <c r="M24" i="4"/>
  <c r="K24" i="4"/>
  <c r="L24" i="4"/>
  <c r="O24" i="4"/>
  <c r="P24" i="4"/>
  <c r="S24" i="4"/>
  <c r="K10" i="4"/>
  <c r="P10" i="4"/>
  <c r="K11" i="4"/>
  <c r="P11" i="4"/>
  <c r="K12" i="4"/>
  <c r="P12" i="4"/>
  <c r="K13" i="4"/>
  <c r="P13" i="4"/>
  <c r="K14" i="4"/>
  <c r="P14" i="4"/>
  <c r="K15" i="4"/>
  <c r="P15" i="4"/>
  <c r="K16" i="4"/>
  <c r="P16" i="4"/>
  <c r="K17" i="4"/>
  <c r="P17" i="4"/>
  <c r="K18" i="4"/>
  <c r="P18" i="4"/>
  <c r="K19" i="4"/>
  <c r="P19" i="4"/>
  <c r="K20" i="4"/>
  <c r="P20" i="4"/>
  <c r="K9" i="4"/>
  <c r="P9" i="4"/>
  <c r="L11" i="4"/>
  <c r="M11" i="4"/>
  <c r="O11" i="4"/>
  <c r="S10" i="4"/>
  <c r="S11" i="4"/>
  <c r="S12" i="4"/>
  <c r="S13" i="4"/>
  <c r="S14" i="4"/>
  <c r="S15" i="4"/>
  <c r="S16" i="4"/>
  <c r="S17" i="4"/>
  <c r="S18" i="4"/>
  <c r="S19" i="4"/>
  <c r="S20" i="4"/>
  <c r="S9" i="4"/>
  <c r="L10" i="4"/>
  <c r="M10" i="4"/>
  <c r="O10" i="4"/>
  <c r="L12" i="4"/>
  <c r="M12" i="4"/>
  <c r="O12" i="4"/>
  <c r="L13" i="4"/>
  <c r="M13" i="4"/>
  <c r="O13" i="4"/>
  <c r="L14" i="4"/>
  <c r="M14" i="4"/>
  <c r="O14" i="4"/>
  <c r="L15" i="4"/>
  <c r="M15" i="4"/>
  <c r="O15" i="4"/>
  <c r="L16" i="4"/>
  <c r="M16" i="4"/>
  <c r="O16" i="4"/>
  <c r="L17" i="4"/>
  <c r="M17" i="4"/>
  <c r="O17" i="4"/>
  <c r="L18" i="4"/>
  <c r="M18" i="4"/>
  <c r="O18" i="4"/>
  <c r="L19" i="4"/>
  <c r="M19" i="4"/>
  <c r="O19" i="4"/>
  <c r="L20" i="4"/>
  <c r="M20" i="4"/>
  <c r="O20" i="4"/>
  <c r="L9" i="4"/>
  <c r="M9" i="4"/>
  <c r="O9" i="4"/>
  <c r="N23" i="4"/>
  <c r="N24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9" i="4"/>
  <c r="I12" i="4"/>
  <c r="T11" i="5"/>
  <c r="I22" i="4"/>
  <c r="I21" i="4"/>
  <c r="I20" i="4"/>
  <c r="I19" i="4"/>
  <c r="I18" i="4"/>
  <c r="I17" i="4"/>
  <c r="I16" i="4"/>
  <c r="I15" i="4"/>
  <c r="I14" i="4"/>
  <c r="I13" i="4"/>
  <c r="I11" i="4"/>
  <c r="I10" i="4"/>
  <c r="I9" i="4"/>
  <c r="BF11" i="5"/>
  <c r="BG11" i="5"/>
  <c r="BN1" i="5"/>
  <c r="Y1" i="5"/>
  <c r="X13" i="5"/>
  <c r="BL13" i="5"/>
  <c r="X14" i="5"/>
  <c r="BL14" i="5"/>
  <c r="X15" i="5"/>
  <c r="BL15" i="5"/>
  <c r="X16" i="5"/>
  <c r="BL16" i="5"/>
  <c r="X17" i="5"/>
  <c r="BL17" i="5"/>
  <c r="X18" i="5"/>
  <c r="BL18" i="5"/>
  <c r="X19" i="5"/>
  <c r="BL19" i="5"/>
  <c r="X20" i="5"/>
  <c r="BL20" i="5"/>
  <c r="X21" i="5"/>
  <c r="BL21" i="5"/>
  <c r="X22" i="5"/>
  <c r="BL22" i="5"/>
  <c r="X23" i="5"/>
  <c r="BL23" i="5"/>
  <c r="X24" i="5"/>
  <c r="BL24" i="5"/>
  <c r="X25" i="5"/>
  <c r="BL25" i="5"/>
  <c r="X26" i="5"/>
  <c r="BL26" i="5"/>
  <c r="X27" i="5"/>
  <c r="BL27" i="5"/>
  <c r="X28" i="5"/>
  <c r="BL28" i="5"/>
  <c r="X29" i="5"/>
  <c r="BL29" i="5"/>
  <c r="X30" i="5"/>
  <c r="BL30" i="5"/>
  <c r="X31" i="5"/>
  <c r="BL31" i="5"/>
  <c r="X32" i="5"/>
  <c r="BL32" i="5"/>
  <c r="X33" i="5"/>
  <c r="BL33" i="5"/>
  <c r="X34" i="5"/>
  <c r="BL34" i="5"/>
  <c r="X35" i="5"/>
  <c r="BL35" i="5"/>
  <c r="X36" i="5"/>
  <c r="BL36" i="5"/>
  <c r="X37" i="5"/>
  <c r="BL37" i="5"/>
  <c r="X38" i="5"/>
  <c r="BL38" i="5"/>
  <c r="X39" i="5"/>
  <c r="BL39" i="5"/>
  <c r="X40" i="5"/>
  <c r="BL40" i="5"/>
  <c r="X41" i="5"/>
  <c r="BL41" i="5"/>
  <c r="X42" i="5"/>
  <c r="BL42" i="5"/>
  <c r="X43" i="5"/>
  <c r="BL43" i="5"/>
  <c r="X44" i="5"/>
  <c r="BL44" i="5"/>
  <c r="X45" i="5"/>
  <c r="BL45" i="5"/>
  <c r="X46" i="5"/>
  <c r="BL46" i="5"/>
  <c r="X47" i="5"/>
  <c r="BL47" i="5"/>
  <c r="X48" i="5"/>
  <c r="BL48" i="5"/>
  <c r="X49" i="5"/>
  <c r="BL49" i="5"/>
  <c r="X50" i="5"/>
  <c r="BL50" i="5"/>
  <c r="X51" i="5"/>
  <c r="BL51" i="5"/>
  <c r="X52" i="5"/>
  <c r="BL52" i="5"/>
  <c r="X53" i="5"/>
  <c r="BL53" i="5"/>
  <c r="X54" i="5"/>
  <c r="BL54" i="5"/>
  <c r="X55" i="5"/>
  <c r="BL55" i="5"/>
  <c r="X56" i="5"/>
  <c r="BL56" i="5"/>
  <c r="X57" i="5"/>
  <c r="BL57" i="5"/>
  <c r="X58" i="5"/>
  <c r="BL58" i="5"/>
  <c r="X59" i="5"/>
  <c r="BL59" i="5"/>
  <c r="X60" i="5"/>
  <c r="BL60" i="5"/>
  <c r="X61" i="5"/>
  <c r="BL61" i="5"/>
  <c r="X62" i="5"/>
  <c r="BL62" i="5"/>
  <c r="X63" i="5"/>
  <c r="BL63" i="5"/>
  <c r="X64" i="5"/>
  <c r="BL64" i="5"/>
  <c r="X65" i="5"/>
  <c r="BL65" i="5"/>
  <c r="X66" i="5"/>
  <c r="BL66" i="5"/>
  <c r="X67" i="5"/>
  <c r="BL67" i="5"/>
  <c r="X68" i="5"/>
  <c r="BL68" i="5"/>
  <c r="X69" i="5"/>
  <c r="BL69" i="5"/>
  <c r="X70" i="5"/>
  <c r="BL70" i="5"/>
  <c r="X71" i="5"/>
  <c r="BL71" i="5"/>
  <c r="X72" i="5"/>
  <c r="BL72" i="5"/>
  <c r="X73" i="5"/>
  <c r="BL73" i="5"/>
  <c r="X74" i="5"/>
  <c r="BL74" i="5"/>
  <c r="X75" i="5"/>
  <c r="BL75" i="5"/>
  <c r="X76" i="5"/>
  <c r="BL76" i="5"/>
  <c r="X77" i="5"/>
  <c r="BL77" i="5"/>
  <c r="X78" i="5"/>
  <c r="BL78" i="5"/>
  <c r="X79" i="5"/>
  <c r="BL79" i="5"/>
  <c r="X80" i="5"/>
  <c r="BL80" i="5"/>
  <c r="X81" i="5"/>
  <c r="BL81" i="5"/>
  <c r="X82" i="5"/>
  <c r="BL82" i="5"/>
  <c r="X83" i="5"/>
  <c r="BL83" i="5"/>
  <c r="X84" i="5"/>
  <c r="BL84" i="5"/>
  <c r="X85" i="5"/>
  <c r="BL85" i="5"/>
  <c r="X86" i="5"/>
  <c r="BL86" i="5"/>
  <c r="X87" i="5"/>
  <c r="BL87" i="5"/>
  <c r="X88" i="5"/>
  <c r="BL88" i="5"/>
  <c r="X89" i="5"/>
  <c r="BL89" i="5"/>
  <c r="X90" i="5"/>
  <c r="BL90" i="5"/>
  <c r="X91" i="5"/>
  <c r="BL91" i="5"/>
  <c r="X92" i="5"/>
  <c r="BL92" i="5"/>
  <c r="X93" i="5"/>
  <c r="BL93" i="5"/>
  <c r="X94" i="5"/>
  <c r="BL94" i="5"/>
  <c r="X95" i="5"/>
  <c r="BL95" i="5"/>
  <c r="X96" i="5"/>
  <c r="BL96" i="5"/>
  <c r="X97" i="5"/>
  <c r="BL97" i="5"/>
  <c r="X98" i="5"/>
  <c r="BL98" i="5"/>
  <c r="X99" i="5"/>
  <c r="BL99" i="5"/>
  <c r="X100" i="5"/>
  <c r="BL100" i="5"/>
  <c r="X101" i="5"/>
  <c r="BL101" i="5"/>
  <c r="X102" i="5"/>
  <c r="BL102" i="5"/>
  <c r="X103" i="5"/>
  <c r="BL103" i="5"/>
  <c r="X104" i="5"/>
  <c r="BL104" i="5"/>
  <c r="X105" i="5"/>
  <c r="BL105" i="5"/>
  <c r="X106" i="5"/>
  <c r="BL106" i="5"/>
  <c r="X107" i="5"/>
  <c r="BL107" i="5"/>
  <c r="X108" i="5"/>
  <c r="BL108" i="5"/>
  <c r="X109" i="5"/>
  <c r="BL109" i="5"/>
  <c r="X110" i="5"/>
  <c r="BL110" i="5"/>
  <c r="X111" i="5"/>
  <c r="BL111" i="5"/>
  <c r="X112" i="5"/>
  <c r="BL112" i="5"/>
  <c r="X113" i="5"/>
  <c r="BL113" i="5"/>
  <c r="X114" i="5"/>
  <c r="BL114" i="5"/>
  <c r="X115" i="5"/>
  <c r="BL115" i="5"/>
  <c r="X116" i="5"/>
  <c r="BL116" i="5"/>
  <c r="X117" i="5"/>
  <c r="BL117" i="5"/>
  <c r="X118" i="5"/>
  <c r="BL118" i="5"/>
  <c r="X119" i="5"/>
  <c r="BL119" i="5"/>
  <c r="X120" i="5"/>
  <c r="BL120" i="5"/>
  <c r="X121" i="5"/>
  <c r="BL121" i="5"/>
  <c r="X122" i="5"/>
  <c r="BL122" i="5"/>
  <c r="X123" i="5"/>
  <c r="BL123" i="5"/>
  <c r="X124" i="5"/>
  <c r="BL124" i="5"/>
  <c r="X125" i="5"/>
  <c r="BL125" i="5"/>
  <c r="X126" i="5"/>
  <c r="BL126" i="5"/>
  <c r="X127" i="5"/>
  <c r="BL127" i="5"/>
  <c r="X128" i="5"/>
  <c r="BL128" i="5"/>
  <c r="X129" i="5"/>
  <c r="BL129" i="5"/>
  <c r="X130" i="5"/>
  <c r="BL130" i="5"/>
  <c r="X131" i="5"/>
  <c r="BL131" i="5"/>
  <c r="X132" i="5"/>
  <c r="BL132" i="5"/>
  <c r="X133" i="5"/>
  <c r="BL133" i="5"/>
  <c r="X134" i="5"/>
  <c r="BL134" i="5"/>
  <c r="X135" i="5"/>
  <c r="BL135" i="5"/>
  <c r="X136" i="5"/>
  <c r="BL136" i="5"/>
  <c r="X137" i="5"/>
  <c r="BL137" i="5"/>
  <c r="X138" i="5"/>
  <c r="BL138" i="5"/>
  <c r="X139" i="5"/>
  <c r="BL139" i="5"/>
  <c r="X140" i="5"/>
  <c r="BL140" i="5"/>
  <c r="X141" i="5"/>
  <c r="BL141" i="5"/>
  <c r="X142" i="5"/>
  <c r="BL142" i="5"/>
  <c r="X143" i="5"/>
  <c r="BL143" i="5"/>
  <c r="X144" i="5"/>
  <c r="BL144" i="5"/>
  <c r="X145" i="5"/>
  <c r="BL145" i="5"/>
  <c r="X146" i="5"/>
  <c r="BL146" i="5"/>
  <c r="X147" i="5"/>
  <c r="BL147" i="5"/>
  <c r="X148" i="5"/>
  <c r="BL148" i="5"/>
  <c r="X149" i="5"/>
  <c r="BL149" i="5"/>
  <c r="X150" i="5"/>
  <c r="BL150" i="5"/>
  <c r="X151" i="5"/>
  <c r="BL151" i="5"/>
  <c r="X152" i="5"/>
  <c r="BL152" i="5"/>
  <c r="X153" i="5"/>
  <c r="BL153" i="5"/>
  <c r="X154" i="5"/>
  <c r="BL154" i="5"/>
  <c r="X155" i="5"/>
  <c r="BL155" i="5"/>
  <c r="X156" i="5"/>
  <c r="BL156" i="5"/>
  <c r="X157" i="5"/>
  <c r="BL157" i="5"/>
  <c r="X158" i="5"/>
  <c r="BL158" i="5"/>
  <c r="X159" i="5"/>
  <c r="BL159" i="5"/>
  <c r="X160" i="5"/>
  <c r="BL160" i="5"/>
  <c r="X161" i="5"/>
  <c r="BL161" i="5"/>
  <c r="X162" i="5"/>
  <c r="BL162" i="5"/>
  <c r="X163" i="5"/>
  <c r="BL163" i="5"/>
  <c r="X164" i="5"/>
  <c r="BL164" i="5"/>
  <c r="X165" i="5"/>
  <c r="BL165" i="5"/>
  <c r="X166" i="5"/>
  <c r="BL166" i="5"/>
  <c r="X167" i="5"/>
  <c r="BL167" i="5"/>
  <c r="X168" i="5"/>
  <c r="BL168" i="5"/>
  <c r="X169" i="5"/>
  <c r="BL169" i="5"/>
  <c r="X170" i="5"/>
  <c r="BL170" i="5"/>
  <c r="X171" i="5"/>
  <c r="BL171" i="5"/>
  <c r="X172" i="5"/>
  <c r="BL172" i="5"/>
  <c r="X173" i="5"/>
  <c r="BL173" i="5"/>
  <c r="X174" i="5"/>
  <c r="BL174" i="5"/>
  <c r="X175" i="5"/>
  <c r="BL175" i="5"/>
  <c r="X176" i="5"/>
  <c r="BL176" i="5"/>
  <c r="X177" i="5"/>
  <c r="BL177" i="5"/>
  <c r="X178" i="5"/>
  <c r="BL178" i="5"/>
  <c r="X179" i="5"/>
  <c r="BL179" i="5"/>
  <c r="X180" i="5"/>
  <c r="BL180" i="5"/>
  <c r="X181" i="5"/>
  <c r="BL181" i="5"/>
  <c r="X182" i="5"/>
  <c r="BL182" i="5"/>
  <c r="X183" i="5"/>
  <c r="BL183" i="5"/>
  <c r="X184" i="5"/>
  <c r="BL184" i="5"/>
  <c r="X185" i="5"/>
  <c r="BL185" i="5"/>
  <c r="X186" i="5"/>
  <c r="BL186" i="5"/>
  <c r="X187" i="5"/>
  <c r="BL187" i="5"/>
  <c r="X188" i="5"/>
  <c r="BL188" i="5"/>
  <c r="X189" i="5"/>
  <c r="BL189" i="5"/>
  <c r="X190" i="5"/>
  <c r="BL190" i="5"/>
  <c r="X191" i="5"/>
  <c r="BL191" i="5"/>
  <c r="X192" i="5"/>
  <c r="BL192" i="5"/>
  <c r="X193" i="5"/>
  <c r="BL193" i="5"/>
  <c r="X194" i="5"/>
  <c r="BL194" i="5"/>
  <c r="X195" i="5"/>
  <c r="BL195" i="5"/>
  <c r="X196" i="5"/>
  <c r="BL196" i="5"/>
  <c r="X197" i="5"/>
  <c r="BL197" i="5"/>
  <c r="X198" i="5"/>
  <c r="BL198" i="5"/>
  <c r="X199" i="5"/>
  <c r="BL199" i="5"/>
  <c r="X200" i="5"/>
  <c r="BL200" i="5"/>
  <c r="X201" i="5"/>
  <c r="BL201" i="5"/>
  <c r="X202" i="5"/>
  <c r="BL202" i="5"/>
  <c r="X203" i="5"/>
  <c r="BL203" i="5"/>
  <c r="X204" i="5"/>
  <c r="BL204" i="5"/>
  <c r="X205" i="5"/>
  <c r="BL205" i="5"/>
  <c r="X206" i="5"/>
  <c r="BL206" i="5"/>
  <c r="X207" i="5"/>
  <c r="BL207" i="5"/>
  <c r="X208" i="5"/>
  <c r="BL208" i="5"/>
  <c r="X209" i="5"/>
  <c r="BL209" i="5"/>
  <c r="X210" i="5"/>
  <c r="BL210" i="5"/>
  <c r="X211" i="5"/>
  <c r="BL211" i="5"/>
  <c r="X212" i="5"/>
  <c r="BL212" i="5"/>
  <c r="X213" i="5"/>
  <c r="BL213" i="5"/>
  <c r="X214" i="5"/>
  <c r="BL214" i="5"/>
  <c r="X215" i="5"/>
  <c r="BL215" i="5"/>
  <c r="X216" i="5"/>
  <c r="BL216" i="5"/>
  <c r="X217" i="5"/>
  <c r="BL217" i="5"/>
  <c r="X218" i="5"/>
  <c r="BL218" i="5"/>
  <c r="X219" i="5"/>
  <c r="BL219" i="5"/>
  <c r="X220" i="5"/>
  <c r="BL220" i="5"/>
  <c r="X221" i="5"/>
  <c r="BL221" i="5"/>
  <c r="X222" i="5"/>
  <c r="BL222" i="5"/>
  <c r="X223" i="5"/>
  <c r="BL223" i="5"/>
  <c r="X224" i="5"/>
  <c r="BL224" i="5"/>
  <c r="X225" i="5"/>
  <c r="BL225" i="5"/>
  <c r="X226" i="5"/>
  <c r="BL226" i="5"/>
  <c r="X227" i="5"/>
  <c r="BL227" i="5"/>
  <c r="X228" i="5"/>
  <c r="BL228" i="5"/>
  <c r="X229" i="5"/>
  <c r="BL229" i="5"/>
  <c r="X230" i="5"/>
  <c r="BL230" i="5"/>
  <c r="X231" i="5"/>
  <c r="BL231" i="5"/>
  <c r="X232" i="5"/>
  <c r="BL232" i="5"/>
  <c r="X233" i="5"/>
  <c r="BL233" i="5"/>
  <c r="X234" i="5"/>
  <c r="BL234" i="5"/>
  <c r="X235" i="5"/>
  <c r="BL235" i="5"/>
  <c r="X236" i="5"/>
  <c r="BL236" i="5"/>
  <c r="X237" i="5"/>
  <c r="BL237" i="5"/>
  <c r="X238" i="5"/>
  <c r="BL238" i="5"/>
  <c r="X239" i="5"/>
  <c r="BL239" i="5"/>
  <c r="X240" i="5"/>
  <c r="BL240" i="5"/>
  <c r="X241" i="5"/>
  <c r="BL241" i="5"/>
  <c r="X242" i="5"/>
  <c r="BL242" i="5"/>
  <c r="X243" i="5"/>
  <c r="BL243" i="5"/>
  <c r="X244" i="5"/>
  <c r="BL244" i="5"/>
  <c r="X245" i="5"/>
  <c r="BL245" i="5"/>
  <c r="X246" i="5"/>
  <c r="BL246" i="5"/>
  <c r="X247" i="5"/>
  <c r="BL247" i="5"/>
  <c r="X248" i="5"/>
  <c r="BL248" i="5"/>
  <c r="X249" i="5"/>
  <c r="BL249" i="5"/>
  <c r="X250" i="5"/>
  <c r="BL250" i="5"/>
  <c r="X251" i="5"/>
  <c r="BL251" i="5"/>
  <c r="X252" i="5"/>
  <c r="BL252" i="5"/>
  <c r="X253" i="5"/>
  <c r="BL253" i="5"/>
  <c r="X254" i="5"/>
  <c r="BL254" i="5"/>
  <c r="X255" i="5"/>
  <c r="BL255" i="5"/>
  <c r="X256" i="5"/>
  <c r="BL256" i="5"/>
  <c r="X257" i="5"/>
  <c r="BL257" i="5"/>
  <c r="X258" i="5"/>
  <c r="BL258" i="5"/>
  <c r="X259" i="5"/>
  <c r="BL259" i="5"/>
  <c r="X260" i="5"/>
  <c r="BL260" i="5"/>
  <c r="X261" i="5"/>
  <c r="BL261" i="5"/>
  <c r="X262" i="5"/>
  <c r="BL262" i="5"/>
  <c r="X263" i="5"/>
  <c r="BL263" i="5"/>
  <c r="X264" i="5"/>
  <c r="BL264" i="5"/>
  <c r="X265" i="5"/>
  <c r="BL265" i="5"/>
  <c r="X266" i="5"/>
  <c r="BL266" i="5"/>
  <c r="X267" i="5"/>
  <c r="BL267" i="5"/>
  <c r="X268" i="5"/>
  <c r="BL268" i="5"/>
  <c r="X269" i="5"/>
  <c r="BL269" i="5"/>
  <c r="X270" i="5"/>
  <c r="BL270" i="5"/>
  <c r="X271" i="5"/>
  <c r="BL271" i="5"/>
  <c r="X272" i="5"/>
  <c r="BL272" i="5"/>
  <c r="X273" i="5"/>
  <c r="BL273" i="5"/>
  <c r="X274" i="5"/>
  <c r="BL274" i="5"/>
  <c r="X275" i="5"/>
  <c r="BL275" i="5"/>
  <c r="X276" i="5"/>
  <c r="BL276" i="5"/>
  <c r="X277" i="5"/>
  <c r="BL277" i="5"/>
  <c r="X278" i="5"/>
  <c r="BL278" i="5"/>
  <c r="X279" i="5"/>
  <c r="BL279" i="5"/>
  <c r="X280" i="5"/>
  <c r="BL280" i="5"/>
  <c r="X281" i="5"/>
  <c r="BL281" i="5"/>
  <c r="X282" i="5"/>
  <c r="BL282" i="5"/>
  <c r="X283" i="5"/>
  <c r="BL283" i="5"/>
  <c r="X284" i="5"/>
  <c r="BL284" i="5"/>
  <c r="X285" i="5"/>
  <c r="BL285" i="5"/>
  <c r="X286" i="5"/>
  <c r="BL286" i="5"/>
  <c r="X287" i="5"/>
  <c r="BL287" i="5"/>
  <c r="X288" i="5"/>
  <c r="BL288" i="5"/>
  <c r="X289" i="5"/>
  <c r="BL289" i="5"/>
  <c r="X290" i="5"/>
  <c r="BL290" i="5"/>
  <c r="X291" i="5"/>
  <c r="BL291" i="5"/>
  <c r="X292" i="5"/>
  <c r="BL292" i="5"/>
  <c r="X293" i="5"/>
  <c r="BL293" i="5"/>
  <c r="X294" i="5"/>
  <c r="BL294" i="5"/>
  <c r="X295" i="5"/>
  <c r="BL295" i="5"/>
  <c r="X296" i="5"/>
  <c r="BL296" i="5"/>
  <c r="X297" i="5"/>
  <c r="BL297" i="5"/>
  <c r="X298" i="5"/>
  <c r="BL298" i="5"/>
  <c r="X299" i="5"/>
  <c r="BL299" i="5"/>
  <c r="X300" i="5"/>
  <c r="BL300" i="5"/>
  <c r="X301" i="5"/>
  <c r="BL301" i="5"/>
  <c r="X302" i="5"/>
  <c r="BL302" i="5"/>
  <c r="X303" i="5"/>
  <c r="BL303" i="5"/>
  <c r="X304" i="5"/>
  <c r="BL304" i="5"/>
  <c r="X305" i="5"/>
  <c r="BL305" i="5"/>
  <c r="X306" i="5"/>
  <c r="BL306" i="5"/>
  <c r="X307" i="5"/>
  <c r="BL307" i="5"/>
  <c r="X308" i="5"/>
  <c r="BL308" i="5"/>
  <c r="X309" i="5"/>
  <c r="BL309" i="5"/>
  <c r="X310" i="5"/>
  <c r="BL310" i="5"/>
  <c r="X311" i="5"/>
  <c r="BL311" i="5"/>
  <c r="X312" i="5"/>
  <c r="BL312" i="5"/>
  <c r="X313" i="5"/>
  <c r="BL313" i="5"/>
  <c r="X314" i="5"/>
  <c r="BL314" i="5"/>
  <c r="X315" i="5"/>
  <c r="BL315" i="5"/>
  <c r="X316" i="5"/>
  <c r="BL316" i="5"/>
  <c r="X317" i="5"/>
  <c r="BL317" i="5"/>
  <c r="X318" i="5"/>
  <c r="BL318" i="5"/>
  <c r="X319" i="5"/>
  <c r="BL319" i="5"/>
  <c r="X320" i="5"/>
  <c r="BL320" i="5"/>
  <c r="X321" i="5"/>
  <c r="BL321" i="5"/>
  <c r="X322" i="5"/>
  <c r="BL322" i="5"/>
  <c r="X323" i="5"/>
  <c r="BL323" i="5"/>
  <c r="X324" i="5"/>
  <c r="BL324" i="5"/>
  <c r="X325" i="5"/>
  <c r="BL325" i="5"/>
  <c r="X326" i="5"/>
  <c r="BL326" i="5"/>
  <c r="X327" i="5"/>
  <c r="BL327" i="5"/>
  <c r="X328" i="5"/>
  <c r="BL328" i="5"/>
  <c r="X329" i="5"/>
  <c r="BL329" i="5"/>
  <c r="X330" i="5"/>
  <c r="BL330" i="5"/>
  <c r="X331" i="5"/>
  <c r="BL331" i="5"/>
  <c r="X332" i="5"/>
  <c r="BL332" i="5"/>
  <c r="X333" i="5"/>
  <c r="BL333" i="5"/>
  <c r="X334" i="5"/>
  <c r="BL334" i="5"/>
  <c r="X335" i="5"/>
  <c r="BL335" i="5"/>
  <c r="X336" i="5"/>
  <c r="BL336" i="5"/>
  <c r="X337" i="5"/>
  <c r="BL337" i="5"/>
  <c r="X338" i="5"/>
  <c r="BL338" i="5"/>
  <c r="X339" i="5"/>
  <c r="BL339" i="5"/>
  <c r="X340" i="5"/>
  <c r="BL340" i="5"/>
  <c r="X341" i="5"/>
  <c r="BL341" i="5"/>
  <c r="X342" i="5"/>
  <c r="BL342" i="5"/>
  <c r="X343" i="5"/>
  <c r="BL343" i="5"/>
  <c r="X344" i="5"/>
  <c r="BL344" i="5"/>
  <c r="X345" i="5"/>
  <c r="BL345" i="5"/>
  <c r="X346" i="5"/>
  <c r="BL346" i="5"/>
  <c r="X347" i="5"/>
  <c r="BL347" i="5"/>
  <c r="X348" i="5"/>
  <c r="BL348" i="5"/>
  <c r="X349" i="5"/>
  <c r="BL349" i="5"/>
  <c r="X350" i="5"/>
  <c r="BL350" i="5"/>
  <c r="X351" i="5"/>
  <c r="BL351" i="5"/>
  <c r="X352" i="5"/>
  <c r="BL352" i="5"/>
  <c r="X353" i="5"/>
  <c r="BL353" i="5"/>
  <c r="X354" i="5"/>
  <c r="BL354" i="5"/>
  <c r="X355" i="5"/>
  <c r="BL355" i="5"/>
  <c r="X356" i="5"/>
  <c r="BL356" i="5"/>
  <c r="X357" i="5"/>
  <c r="BL357" i="5"/>
  <c r="X358" i="5"/>
  <c r="BL358" i="5"/>
  <c r="X359" i="5"/>
  <c r="BL359" i="5"/>
  <c r="X360" i="5"/>
  <c r="BL360" i="5"/>
  <c r="X361" i="5"/>
  <c r="BL361" i="5"/>
  <c r="X362" i="5"/>
  <c r="BL362" i="5"/>
  <c r="X363" i="5"/>
  <c r="BL363" i="5"/>
  <c r="X364" i="5"/>
  <c r="BL364" i="5"/>
  <c r="X365" i="5"/>
  <c r="BL365" i="5"/>
  <c r="X366" i="5"/>
  <c r="BL366" i="5"/>
  <c r="X367" i="5"/>
  <c r="BL367" i="5"/>
  <c r="X368" i="5"/>
  <c r="BL368" i="5"/>
  <c r="X369" i="5"/>
  <c r="BL369" i="5"/>
  <c r="X370" i="5"/>
  <c r="BL370" i="5"/>
  <c r="X371" i="5"/>
  <c r="BL371" i="5"/>
  <c r="X372" i="5"/>
  <c r="BL372" i="5"/>
  <c r="X373" i="5"/>
  <c r="BL373" i="5"/>
  <c r="X374" i="5"/>
  <c r="BL374" i="5"/>
  <c r="X375" i="5"/>
  <c r="BL375" i="5"/>
  <c r="X376" i="5"/>
  <c r="BL376" i="5"/>
  <c r="X377" i="5"/>
  <c r="BL377" i="5"/>
  <c r="X378" i="5"/>
  <c r="BL378" i="5"/>
  <c r="X379" i="5"/>
  <c r="BL379" i="5"/>
  <c r="X380" i="5"/>
  <c r="BL380" i="5"/>
  <c r="X381" i="5"/>
  <c r="BL381" i="5"/>
  <c r="X382" i="5"/>
  <c r="BL382" i="5"/>
  <c r="X383" i="5"/>
  <c r="BL383" i="5"/>
  <c r="X384" i="5"/>
  <c r="BL384" i="5"/>
  <c r="X385" i="5"/>
  <c r="BL385" i="5"/>
  <c r="X386" i="5"/>
  <c r="BL386" i="5"/>
  <c r="X387" i="5"/>
  <c r="BL387" i="5"/>
  <c r="X388" i="5"/>
  <c r="BL388" i="5"/>
  <c r="X389" i="5"/>
  <c r="BL389" i="5"/>
  <c r="X390" i="5"/>
  <c r="BL390" i="5"/>
  <c r="X391" i="5"/>
  <c r="BL391" i="5"/>
  <c r="X392" i="5"/>
  <c r="BL392" i="5"/>
  <c r="X393" i="5"/>
  <c r="BL393" i="5"/>
  <c r="X394" i="5"/>
  <c r="BL394" i="5"/>
  <c r="X395" i="5"/>
  <c r="BL395" i="5"/>
  <c r="X396" i="5"/>
  <c r="BL396" i="5"/>
  <c r="X397" i="5"/>
  <c r="BL397" i="5"/>
  <c r="X398" i="5"/>
  <c r="BL398" i="5"/>
  <c r="X399" i="5"/>
  <c r="BL399" i="5"/>
  <c r="X400" i="5"/>
  <c r="BL400" i="5"/>
  <c r="X401" i="5"/>
  <c r="BL401" i="5"/>
  <c r="X402" i="5"/>
  <c r="BL402" i="5"/>
  <c r="X403" i="5"/>
  <c r="BL403" i="5"/>
  <c r="X404" i="5"/>
  <c r="BL404" i="5"/>
  <c r="X405" i="5"/>
  <c r="BL405" i="5"/>
  <c r="X406" i="5"/>
  <c r="BL406" i="5"/>
  <c r="X407" i="5"/>
  <c r="BL407" i="5"/>
  <c r="X408" i="5"/>
  <c r="BL408" i="5"/>
  <c r="X409" i="5"/>
  <c r="BL409" i="5"/>
  <c r="X410" i="5"/>
  <c r="BL410" i="5"/>
  <c r="X411" i="5"/>
  <c r="BL411" i="5"/>
  <c r="X412" i="5"/>
  <c r="BL412" i="5"/>
  <c r="X413" i="5"/>
  <c r="BL413" i="5"/>
  <c r="X414" i="5"/>
  <c r="BL414" i="5"/>
  <c r="X415" i="5"/>
  <c r="BL415" i="5"/>
  <c r="X416" i="5"/>
  <c r="BL416" i="5"/>
  <c r="X417" i="5"/>
  <c r="BL417" i="5"/>
  <c r="X418" i="5"/>
  <c r="BL418" i="5"/>
  <c r="X419" i="5"/>
  <c r="BL419" i="5"/>
  <c r="X420" i="5"/>
  <c r="BL420" i="5"/>
  <c r="X421" i="5"/>
  <c r="BL421" i="5"/>
  <c r="X422" i="5"/>
  <c r="BL422" i="5"/>
  <c r="X423" i="5"/>
  <c r="BL423" i="5"/>
  <c r="X424" i="5"/>
  <c r="BL424" i="5"/>
  <c r="X425" i="5"/>
  <c r="BL425" i="5"/>
  <c r="X426" i="5"/>
  <c r="BL426" i="5"/>
  <c r="X427" i="5"/>
  <c r="BL427" i="5"/>
  <c r="X428" i="5"/>
  <c r="BL428" i="5"/>
  <c r="X429" i="5"/>
  <c r="BL429" i="5"/>
  <c r="X430" i="5"/>
  <c r="BL430" i="5"/>
  <c r="X431" i="5"/>
  <c r="BL431" i="5"/>
  <c r="X432" i="5"/>
  <c r="BL432" i="5"/>
  <c r="X433" i="5"/>
  <c r="BL433" i="5"/>
  <c r="X434" i="5"/>
  <c r="BL434" i="5"/>
  <c r="X435" i="5"/>
  <c r="BL435" i="5"/>
  <c r="X436" i="5"/>
  <c r="BL436" i="5"/>
  <c r="X437" i="5"/>
  <c r="BL437" i="5"/>
  <c r="X438" i="5"/>
  <c r="BL438" i="5"/>
  <c r="X439" i="5"/>
  <c r="BL439" i="5"/>
  <c r="X440" i="5"/>
  <c r="BL440" i="5"/>
  <c r="X441" i="5"/>
  <c r="BL441" i="5"/>
  <c r="X442" i="5"/>
  <c r="BL442" i="5"/>
  <c r="X443" i="5"/>
  <c r="BL443" i="5"/>
  <c r="X444" i="5"/>
  <c r="BL444" i="5"/>
  <c r="X445" i="5"/>
  <c r="BL445" i="5"/>
  <c r="X446" i="5"/>
  <c r="BL446" i="5"/>
  <c r="X447" i="5"/>
  <c r="BL447" i="5"/>
  <c r="X448" i="5"/>
  <c r="BL448" i="5"/>
  <c r="X449" i="5"/>
  <c r="BL449" i="5"/>
  <c r="X450" i="5"/>
  <c r="BL450" i="5"/>
  <c r="X451" i="5"/>
  <c r="BL451" i="5"/>
  <c r="X452" i="5"/>
  <c r="BL452" i="5"/>
  <c r="X453" i="5"/>
  <c r="BL453" i="5"/>
  <c r="X454" i="5"/>
  <c r="BL454" i="5"/>
  <c r="X455" i="5"/>
  <c r="BL455" i="5"/>
  <c r="X456" i="5"/>
  <c r="BL456" i="5"/>
  <c r="X457" i="5"/>
  <c r="BL457" i="5"/>
  <c r="X458" i="5"/>
  <c r="BL458" i="5"/>
  <c r="X459" i="5"/>
  <c r="BL459" i="5"/>
  <c r="X460" i="5"/>
  <c r="BL460" i="5"/>
  <c r="X461" i="5"/>
  <c r="BL461" i="5"/>
  <c r="X462" i="5"/>
  <c r="BL462" i="5"/>
  <c r="X463" i="5"/>
  <c r="BL463" i="5"/>
  <c r="X464" i="5"/>
  <c r="BL464" i="5"/>
  <c r="X465" i="5"/>
  <c r="BL465" i="5"/>
  <c r="X466" i="5"/>
  <c r="BL466" i="5"/>
  <c r="X467" i="5"/>
  <c r="BL467" i="5"/>
  <c r="X468" i="5"/>
  <c r="BL468" i="5"/>
  <c r="X469" i="5"/>
  <c r="BL469" i="5"/>
  <c r="X470" i="5"/>
  <c r="BL470" i="5"/>
  <c r="X471" i="5"/>
  <c r="BL471" i="5"/>
  <c r="X472" i="5"/>
  <c r="BL472" i="5"/>
  <c r="X473" i="5"/>
  <c r="BL473" i="5"/>
  <c r="X474" i="5"/>
  <c r="BL474" i="5"/>
  <c r="X475" i="5"/>
  <c r="BL475" i="5"/>
  <c r="X476" i="5"/>
  <c r="BL476" i="5"/>
  <c r="X477" i="5"/>
  <c r="BL477" i="5"/>
  <c r="X478" i="5"/>
  <c r="BL478" i="5"/>
  <c r="X479" i="5"/>
  <c r="BL479" i="5"/>
  <c r="X480" i="5"/>
  <c r="BL480" i="5"/>
  <c r="X481" i="5"/>
  <c r="BL481" i="5"/>
  <c r="X482" i="5"/>
  <c r="BL482" i="5"/>
  <c r="X483" i="5"/>
  <c r="BL483" i="5"/>
  <c r="X484" i="5"/>
  <c r="BL484" i="5"/>
  <c r="X485" i="5"/>
  <c r="BL485" i="5"/>
  <c r="X486" i="5"/>
  <c r="BL486" i="5"/>
  <c r="X487" i="5"/>
  <c r="BL487" i="5"/>
  <c r="X488" i="5"/>
  <c r="BL488" i="5"/>
  <c r="X489" i="5"/>
  <c r="BL489" i="5"/>
  <c r="X490" i="5"/>
  <c r="BL490" i="5"/>
  <c r="X491" i="5"/>
  <c r="BL491" i="5"/>
  <c r="X492" i="5"/>
  <c r="BL492" i="5"/>
  <c r="X493" i="5"/>
  <c r="BL493" i="5"/>
  <c r="X494" i="5"/>
  <c r="BL494" i="5"/>
  <c r="X495" i="5"/>
  <c r="BL495" i="5"/>
  <c r="X496" i="5"/>
  <c r="BL496" i="5"/>
  <c r="X497" i="5"/>
  <c r="BL497" i="5"/>
  <c r="X498" i="5"/>
  <c r="BL498" i="5"/>
  <c r="X499" i="5"/>
  <c r="BL499" i="5"/>
  <c r="X500" i="5"/>
  <c r="BL500" i="5"/>
  <c r="X501" i="5"/>
  <c r="BL501" i="5"/>
  <c r="X502" i="5"/>
  <c r="BL502" i="5"/>
  <c r="X503" i="5"/>
  <c r="BL503" i="5"/>
  <c r="X504" i="5"/>
  <c r="BL504" i="5"/>
  <c r="X505" i="5"/>
  <c r="BL505" i="5"/>
  <c r="X506" i="5"/>
  <c r="BL506" i="5"/>
  <c r="X507" i="5"/>
  <c r="BL507" i="5"/>
  <c r="X508" i="5"/>
  <c r="BL508" i="5"/>
  <c r="X509" i="5"/>
  <c r="BL509" i="5"/>
  <c r="X510" i="5"/>
  <c r="BL510" i="5"/>
  <c r="X511" i="5"/>
  <c r="BL511" i="5"/>
  <c r="X512" i="5"/>
  <c r="BL512" i="5"/>
  <c r="X513" i="5"/>
  <c r="BL513" i="5"/>
  <c r="X514" i="5"/>
  <c r="BL514" i="5"/>
  <c r="X515" i="5"/>
  <c r="BL515" i="5"/>
  <c r="X516" i="5"/>
  <c r="BL516" i="5"/>
  <c r="X517" i="5"/>
  <c r="BL517" i="5"/>
  <c r="X518" i="5"/>
  <c r="BL518" i="5"/>
  <c r="X519" i="5"/>
  <c r="BL519" i="5"/>
  <c r="X520" i="5"/>
  <c r="BL520" i="5"/>
  <c r="X521" i="5"/>
  <c r="BL521" i="5"/>
  <c r="X522" i="5"/>
  <c r="BL522" i="5"/>
  <c r="X523" i="5"/>
  <c r="BL523" i="5"/>
  <c r="X524" i="5"/>
  <c r="BL524" i="5"/>
  <c r="X525" i="5"/>
  <c r="BL525" i="5"/>
  <c r="X526" i="5"/>
  <c r="BL526" i="5"/>
  <c r="X527" i="5"/>
  <c r="BL527" i="5"/>
  <c r="X528" i="5"/>
  <c r="BL528" i="5"/>
  <c r="X529" i="5"/>
  <c r="BL529" i="5"/>
  <c r="X530" i="5"/>
  <c r="BL530" i="5"/>
  <c r="X531" i="5"/>
  <c r="BL531" i="5"/>
  <c r="X532" i="5"/>
  <c r="BL532" i="5"/>
  <c r="X533" i="5"/>
  <c r="BL533" i="5"/>
  <c r="X534" i="5"/>
  <c r="BL534" i="5"/>
  <c r="X535" i="5"/>
  <c r="BL535" i="5"/>
  <c r="X536" i="5"/>
  <c r="BL536" i="5"/>
  <c r="X537" i="5"/>
  <c r="BL537" i="5"/>
  <c r="X538" i="5"/>
  <c r="BL538" i="5"/>
  <c r="X539" i="5"/>
  <c r="BL539" i="5"/>
  <c r="X540" i="5"/>
  <c r="BL540" i="5"/>
  <c r="X541" i="5"/>
  <c r="BL541" i="5"/>
  <c r="X542" i="5"/>
  <c r="BL542" i="5"/>
  <c r="X543" i="5"/>
  <c r="BL543" i="5"/>
  <c r="X544" i="5"/>
  <c r="BL544" i="5"/>
  <c r="X545" i="5"/>
  <c r="BL545" i="5"/>
  <c r="X546" i="5"/>
  <c r="BL546" i="5"/>
  <c r="X547" i="5"/>
  <c r="BL547" i="5"/>
  <c r="X548" i="5"/>
  <c r="BL548" i="5"/>
  <c r="X549" i="5"/>
  <c r="BL549" i="5"/>
  <c r="X550" i="5"/>
  <c r="BL550" i="5"/>
  <c r="X551" i="5"/>
  <c r="BL551" i="5"/>
  <c r="X552" i="5"/>
  <c r="BL552" i="5"/>
  <c r="X553" i="5"/>
  <c r="BL553" i="5"/>
  <c r="X554" i="5"/>
  <c r="BL554" i="5"/>
  <c r="X555" i="5"/>
  <c r="BL555" i="5"/>
  <c r="X556" i="5"/>
  <c r="BL556" i="5"/>
  <c r="X557" i="5"/>
  <c r="BL557" i="5"/>
  <c r="X558" i="5"/>
  <c r="BL558" i="5"/>
  <c r="X559" i="5"/>
  <c r="BL559" i="5"/>
  <c r="X560" i="5"/>
  <c r="BL560" i="5"/>
  <c r="X561" i="5"/>
  <c r="BL561" i="5"/>
  <c r="X562" i="5"/>
  <c r="BL562" i="5"/>
  <c r="X563" i="5"/>
  <c r="BL563" i="5"/>
  <c r="X564" i="5"/>
  <c r="BL564" i="5"/>
  <c r="X565" i="5"/>
  <c r="BL565" i="5"/>
  <c r="X566" i="5"/>
  <c r="BL566" i="5"/>
  <c r="X567" i="5"/>
  <c r="BL567" i="5"/>
  <c r="X568" i="5"/>
  <c r="BL568" i="5"/>
  <c r="X569" i="5"/>
  <c r="BL569" i="5"/>
  <c r="X570" i="5"/>
  <c r="BL570" i="5"/>
  <c r="X571" i="5"/>
  <c r="BL571" i="5"/>
  <c r="X572" i="5"/>
  <c r="BL572" i="5"/>
  <c r="X573" i="5"/>
  <c r="BL573" i="5"/>
  <c r="X574" i="5"/>
  <c r="BL574" i="5"/>
  <c r="X575" i="5"/>
  <c r="BL575" i="5"/>
  <c r="X576" i="5"/>
  <c r="BL576" i="5"/>
  <c r="X577" i="5"/>
  <c r="BL577" i="5"/>
  <c r="X578" i="5"/>
  <c r="BL578" i="5"/>
  <c r="X579" i="5"/>
  <c r="BL579" i="5"/>
  <c r="X580" i="5"/>
  <c r="BL580" i="5"/>
  <c r="X581" i="5"/>
  <c r="BL581" i="5"/>
  <c r="X582" i="5"/>
  <c r="BL582" i="5"/>
  <c r="X583" i="5"/>
  <c r="BL583" i="5"/>
  <c r="X584" i="5"/>
  <c r="BL584" i="5"/>
  <c r="X585" i="5"/>
  <c r="BL585" i="5"/>
  <c r="X586" i="5"/>
  <c r="BL586" i="5"/>
  <c r="X587" i="5"/>
  <c r="BL587" i="5"/>
  <c r="X588" i="5"/>
  <c r="BL588" i="5"/>
  <c r="X589" i="5"/>
  <c r="BL589" i="5"/>
  <c r="X590" i="5"/>
  <c r="BL590" i="5"/>
  <c r="X591" i="5"/>
  <c r="BL591" i="5"/>
  <c r="X592" i="5"/>
  <c r="BL592" i="5"/>
  <c r="X593" i="5"/>
  <c r="BL593" i="5"/>
  <c r="X594" i="5"/>
  <c r="BL594" i="5"/>
  <c r="X595" i="5"/>
  <c r="BL595" i="5"/>
  <c r="X12" i="5"/>
  <c r="BL12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H91" i="5"/>
  <c r="CH92" i="5"/>
  <c r="CH93" i="5"/>
  <c r="CH94" i="5"/>
  <c r="CH95" i="5"/>
  <c r="CH96" i="5"/>
  <c r="CH97" i="5"/>
  <c r="CH98" i="5"/>
  <c r="CH99" i="5"/>
  <c r="CH100" i="5"/>
  <c r="CH101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H240" i="5"/>
  <c r="CH241" i="5"/>
  <c r="CH242" i="5"/>
  <c r="CH243" i="5"/>
  <c r="CH244" i="5"/>
  <c r="CH245" i="5"/>
  <c r="CH246" i="5"/>
  <c r="CH247" i="5"/>
  <c r="CH248" i="5"/>
  <c r="CH249" i="5"/>
  <c r="CH250" i="5"/>
  <c r="CH251" i="5"/>
  <c r="CH252" i="5"/>
  <c r="CH253" i="5"/>
  <c r="CH254" i="5"/>
  <c r="CH255" i="5"/>
  <c r="CH256" i="5"/>
  <c r="CH257" i="5"/>
  <c r="CH258" i="5"/>
  <c r="CH259" i="5"/>
  <c r="CH260" i="5"/>
  <c r="CH261" i="5"/>
  <c r="CH262" i="5"/>
  <c r="CH263" i="5"/>
  <c r="CH264" i="5"/>
  <c r="CH265" i="5"/>
  <c r="CH266" i="5"/>
  <c r="CH267" i="5"/>
  <c r="CH268" i="5"/>
  <c r="CH269" i="5"/>
  <c r="CH270" i="5"/>
  <c r="CH271" i="5"/>
  <c r="CH272" i="5"/>
  <c r="CH273" i="5"/>
  <c r="CH274" i="5"/>
  <c r="CH275" i="5"/>
  <c r="CH276" i="5"/>
  <c r="CH277" i="5"/>
  <c r="CH278" i="5"/>
  <c r="CH279" i="5"/>
  <c r="CH280" i="5"/>
  <c r="CH281" i="5"/>
  <c r="CH282" i="5"/>
  <c r="CH283" i="5"/>
  <c r="CH284" i="5"/>
  <c r="CH285" i="5"/>
  <c r="CH286" i="5"/>
  <c r="CH287" i="5"/>
  <c r="CH288" i="5"/>
  <c r="CH289" i="5"/>
  <c r="CH290" i="5"/>
  <c r="CH291" i="5"/>
  <c r="CH292" i="5"/>
  <c r="CH293" i="5"/>
  <c r="CH294" i="5"/>
  <c r="CH295" i="5"/>
  <c r="CH296" i="5"/>
  <c r="CH297" i="5"/>
  <c r="CH298" i="5"/>
  <c r="CH299" i="5"/>
  <c r="CH300" i="5"/>
  <c r="CH301" i="5"/>
  <c r="CH302" i="5"/>
  <c r="CH303" i="5"/>
  <c r="CH304" i="5"/>
  <c r="CH305" i="5"/>
  <c r="CH306" i="5"/>
  <c r="CH307" i="5"/>
  <c r="CH308" i="5"/>
  <c r="CH309" i="5"/>
  <c r="CH310" i="5"/>
  <c r="CH311" i="5"/>
  <c r="CH312" i="5"/>
  <c r="CH313" i="5"/>
  <c r="CH314" i="5"/>
  <c r="CH315" i="5"/>
  <c r="CH316" i="5"/>
  <c r="CH317" i="5"/>
  <c r="CH318" i="5"/>
  <c r="CH319" i="5"/>
  <c r="CH320" i="5"/>
  <c r="CH321" i="5"/>
  <c r="CH322" i="5"/>
  <c r="CH323" i="5"/>
  <c r="CH324" i="5"/>
  <c r="CH325" i="5"/>
  <c r="CH326" i="5"/>
  <c r="CH327" i="5"/>
  <c r="CH328" i="5"/>
  <c r="CH329" i="5"/>
  <c r="CH330" i="5"/>
  <c r="CH331" i="5"/>
  <c r="CH332" i="5"/>
  <c r="CH333" i="5"/>
  <c r="CH334" i="5"/>
  <c r="CH335" i="5"/>
  <c r="CH336" i="5"/>
  <c r="CH337" i="5"/>
  <c r="CH338" i="5"/>
  <c r="CH339" i="5"/>
  <c r="CH340" i="5"/>
  <c r="CH341" i="5"/>
  <c r="CH342" i="5"/>
  <c r="CH343" i="5"/>
  <c r="CH344" i="5"/>
  <c r="CH345" i="5"/>
  <c r="CH346" i="5"/>
  <c r="CH347" i="5"/>
  <c r="CH348" i="5"/>
  <c r="CH349" i="5"/>
  <c r="CH350" i="5"/>
  <c r="CH351" i="5"/>
  <c r="CH352" i="5"/>
  <c r="CH353" i="5"/>
  <c r="CH354" i="5"/>
  <c r="CH355" i="5"/>
  <c r="CH356" i="5"/>
  <c r="CH357" i="5"/>
  <c r="CH358" i="5"/>
  <c r="CH359" i="5"/>
  <c r="CH360" i="5"/>
  <c r="CH361" i="5"/>
  <c r="CH362" i="5"/>
  <c r="CH363" i="5"/>
  <c r="CH364" i="5"/>
  <c r="CH365" i="5"/>
  <c r="CH366" i="5"/>
  <c r="CH367" i="5"/>
  <c r="CH368" i="5"/>
  <c r="CH369" i="5"/>
  <c r="CH370" i="5"/>
  <c r="CH371" i="5"/>
  <c r="CH372" i="5"/>
  <c r="CH373" i="5"/>
  <c r="CH374" i="5"/>
  <c r="CH375" i="5"/>
  <c r="CH376" i="5"/>
  <c r="CH377" i="5"/>
  <c r="CH378" i="5"/>
  <c r="CH379" i="5"/>
  <c r="CH380" i="5"/>
  <c r="CH381" i="5"/>
  <c r="CH382" i="5"/>
  <c r="CH383" i="5"/>
  <c r="CH384" i="5"/>
  <c r="CH385" i="5"/>
  <c r="CH386" i="5"/>
  <c r="CH387" i="5"/>
  <c r="CH388" i="5"/>
  <c r="CH389" i="5"/>
  <c r="CH390" i="5"/>
  <c r="CH391" i="5"/>
  <c r="CH392" i="5"/>
  <c r="CH393" i="5"/>
  <c r="CH394" i="5"/>
  <c r="CH395" i="5"/>
  <c r="CH396" i="5"/>
  <c r="CH397" i="5"/>
  <c r="CH398" i="5"/>
  <c r="CH399" i="5"/>
  <c r="CH400" i="5"/>
  <c r="CH401" i="5"/>
  <c r="CH402" i="5"/>
  <c r="CH403" i="5"/>
  <c r="CH404" i="5"/>
  <c r="CH405" i="5"/>
  <c r="CH406" i="5"/>
  <c r="CH407" i="5"/>
  <c r="CH408" i="5"/>
  <c r="CH409" i="5"/>
  <c r="CH410" i="5"/>
  <c r="CH411" i="5"/>
  <c r="CH412" i="5"/>
  <c r="CH413" i="5"/>
  <c r="CH414" i="5"/>
  <c r="CH415" i="5"/>
  <c r="CH416" i="5"/>
  <c r="CH417" i="5"/>
  <c r="CH418" i="5"/>
  <c r="CH419" i="5"/>
  <c r="CH420" i="5"/>
  <c r="CH421" i="5"/>
  <c r="CH422" i="5"/>
  <c r="CH423" i="5"/>
  <c r="CH424" i="5"/>
  <c r="CH425" i="5"/>
  <c r="CH426" i="5"/>
  <c r="CH427" i="5"/>
  <c r="CH428" i="5"/>
  <c r="CH429" i="5"/>
  <c r="CH430" i="5"/>
  <c r="CH431" i="5"/>
  <c r="CH432" i="5"/>
  <c r="CH433" i="5"/>
  <c r="CH434" i="5"/>
  <c r="CH435" i="5"/>
  <c r="CH436" i="5"/>
  <c r="CH437" i="5"/>
  <c r="CH438" i="5"/>
  <c r="CH439" i="5"/>
  <c r="CH440" i="5"/>
  <c r="CH441" i="5"/>
  <c r="CH442" i="5"/>
  <c r="CH443" i="5"/>
  <c r="CH444" i="5"/>
  <c r="CH445" i="5"/>
  <c r="CH446" i="5"/>
  <c r="CH447" i="5"/>
  <c r="CH448" i="5"/>
  <c r="CH449" i="5"/>
  <c r="CH450" i="5"/>
  <c r="CH451" i="5"/>
  <c r="CH452" i="5"/>
  <c r="CH453" i="5"/>
  <c r="CH454" i="5"/>
  <c r="CH455" i="5"/>
  <c r="CH456" i="5"/>
  <c r="CH457" i="5"/>
  <c r="CH458" i="5"/>
  <c r="CH459" i="5"/>
  <c r="CH460" i="5"/>
  <c r="CH461" i="5"/>
  <c r="CH462" i="5"/>
  <c r="CH463" i="5"/>
  <c r="CH464" i="5"/>
  <c r="CH465" i="5"/>
  <c r="CH466" i="5"/>
  <c r="CH467" i="5"/>
  <c r="CH468" i="5"/>
  <c r="CH469" i="5"/>
  <c r="CH470" i="5"/>
  <c r="CH471" i="5"/>
  <c r="CH472" i="5"/>
  <c r="CH473" i="5"/>
  <c r="CH474" i="5"/>
  <c r="CH475" i="5"/>
  <c r="CH476" i="5"/>
  <c r="CH477" i="5"/>
  <c r="CH478" i="5"/>
  <c r="CH479" i="5"/>
  <c r="CH480" i="5"/>
  <c r="CH481" i="5"/>
  <c r="CH482" i="5"/>
  <c r="CH483" i="5"/>
  <c r="CH484" i="5"/>
  <c r="CH485" i="5"/>
  <c r="CH486" i="5"/>
  <c r="CH487" i="5"/>
  <c r="CH488" i="5"/>
  <c r="CH489" i="5"/>
  <c r="CH490" i="5"/>
  <c r="CH491" i="5"/>
  <c r="CH492" i="5"/>
  <c r="CH493" i="5"/>
  <c r="CH494" i="5"/>
  <c r="CH495" i="5"/>
  <c r="CH496" i="5"/>
  <c r="CH497" i="5"/>
  <c r="CH498" i="5"/>
  <c r="CH499" i="5"/>
  <c r="CH500" i="5"/>
  <c r="CH501" i="5"/>
  <c r="CH502" i="5"/>
  <c r="CH503" i="5"/>
  <c r="CH504" i="5"/>
  <c r="CH505" i="5"/>
  <c r="CH506" i="5"/>
  <c r="CH507" i="5"/>
  <c r="CH508" i="5"/>
  <c r="CH509" i="5"/>
  <c r="CH510" i="5"/>
  <c r="CH511" i="5"/>
  <c r="CH512" i="5"/>
  <c r="CH513" i="5"/>
  <c r="CH514" i="5"/>
  <c r="CH515" i="5"/>
  <c r="CH516" i="5"/>
  <c r="CH517" i="5"/>
  <c r="CH518" i="5"/>
  <c r="CH519" i="5"/>
  <c r="CH520" i="5"/>
  <c r="CH521" i="5"/>
  <c r="CH522" i="5"/>
  <c r="CH523" i="5"/>
  <c r="CH524" i="5"/>
  <c r="CH525" i="5"/>
  <c r="CH526" i="5"/>
  <c r="CH527" i="5"/>
  <c r="CH528" i="5"/>
  <c r="CH529" i="5"/>
  <c r="CH530" i="5"/>
  <c r="CH531" i="5"/>
  <c r="CH532" i="5"/>
  <c r="CH533" i="5"/>
  <c r="CH534" i="5"/>
  <c r="CH535" i="5"/>
  <c r="CH536" i="5"/>
  <c r="CH537" i="5"/>
  <c r="CH538" i="5"/>
  <c r="CH539" i="5"/>
  <c r="CH540" i="5"/>
  <c r="CH541" i="5"/>
  <c r="CH542" i="5"/>
  <c r="CH543" i="5"/>
  <c r="CH544" i="5"/>
  <c r="CH545" i="5"/>
  <c r="CH546" i="5"/>
  <c r="CH547" i="5"/>
  <c r="CH548" i="5"/>
  <c r="CH549" i="5"/>
  <c r="CH550" i="5"/>
  <c r="CH551" i="5"/>
  <c r="CH552" i="5"/>
  <c r="CH553" i="5"/>
  <c r="CH554" i="5"/>
  <c r="CH555" i="5"/>
  <c r="CH556" i="5"/>
  <c r="CH557" i="5"/>
  <c r="CH558" i="5"/>
  <c r="CH559" i="5"/>
  <c r="CH560" i="5"/>
  <c r="CH561" i="5"/>
  <c r="CH562" i="5"/>
  <c r="CH563" i="5"/>
  <c r="CH564" i="5"/>
  <c r="CH565" i="5"/>
  <c r="CH566" i="5"/>
  <c r="CH567" i="5"/>
  <c r="CH568" i="5"/>
  <c r="CH569" i="5"/>
  <c r="CH570" i="5"/>
  <c r="CH571" i="5"/>
  <c r="CH572" i="5"/>
  <c r="CH573" i="5"/>
  <c r="CH574" i="5"/>
  <c r="CH575" i="5"/>
  <c r="CH576" i="5"/>
  <c r="CH577" i="5"/>
  <c r="CH578" i="5"/>
  <c r="CH579" i="5"/>
  <c r="CH580" i="5"/>
  <c r="CH581" i="5"/>
  <c r="CH582" i="5"/>
  <c r="CH583" i="5"/>
  <c r="CH584" i="5"/>
  <c r="CH585" i="5"/>
  <c r="CH586" i="5"/>
  <c r="CH587" i="5"/>
  <c r="CH588" i="5"/>
  <c r="CH589" i="5"/>
  <c r="CH590" i="5"/>
  <c r="CH591" i="5"/>
  <c r="CH592" i="5"/>
  <c r="CH593" i="5"/>
  <c r="CH594" i="5"/>
  <c r="CH595" i="5"/>
  <c r="CI9" i="5"/>
  <c r="S26" i="4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J4" i="15"/>
  <c r="B9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N26" i="4"/>
  <c r="O26" i="4"/>
  <c r="P26" i="4"/>
  <c r="E5" i="8"/>
  <c r="D18" i="8"/>
  <c r="E6" i="8"/>
  <c r="D19" i="8"/>
  <c r="T501" i="8"/>
  <c r="G19" i="8"/>
  <c r="T500" i="8"/>
  <c r="G18" i="8"/>
  <c r="N19" i="8"/>
  <c r="D20" i="8"/>
  <c r="G20" i="8"/>
  <c r="N20" i="8"/>
  <c r="D21" i="8"/>
  <c r="G21" i="8"/>
  <c r="N21" i="8"/>
  <c r="D22" i="8"/>
  <c r="G22" i="8"/>
  <c r="N22" i="8"/>
  <c r="D23" i="8"/>
  <c r="T502" i="8"/>
  <c r="G23" i="8"/>
  <c r="N23" i="8"/>
  <c r="D24" i="8"/>
  <c r="T503" i="8"/>
  <c r="G24" i="8"/>
  <c r="N24" i="8"/>
  <c r="D25" i="8"/>
  <c r="T504" i="8"/>
  <c r="G25" i="8"/>
  <c r="N25" i="8"/>
  <c r="D26" i="8"/>
  <c r="T505" i="8"/>
  <c r="G26" i="8"/>
  <c r="N26" i="8"/>
  <c r="D27" i="8"/>
  <c r="G27" i="8"/>
  <c r="N27" i="8"/>
  <c r="D28" i="8"/>
  <c r="G28" i="8"/>
  <c r="N28" i="8"/>
  <c r="D29" i="8"/>
  <c r="T506" i="8"/>
  <c r="G29" i="8"/>
  <c r="N29" i="8"/>
  <c r="D30" i="8"/>
  <c r="T507" i="8"/>
  <c r="G30" i="8"/>
  <c r="N30" i="8"/>
  <c r="D31" i="8"/>
  <c r="T508" i="8"/>
  <c r="G31" i="8"/>
  <c r="N31" i="8"/>
  <c r="D32" i="8"/>
  <c r="T509" i="8"/>
  <c r="G32" i="8"/>
  <c r="N32" i="8"/>
  <c r="D33" i="8"/>
  <c r="T510" i="8"/>
  <c r="G33" i="8"/>
  <c r="N33" i="8"/>
  <c r="D34" i="8"/>
  <c r="G34" i="8"/>
  <c r="N34" i="8"/>
  <c r="D35" i="8"/>
  <c r="G35" i="8"/>
  <c r="N35" i="8"/>
  <c r="D36" i="8"/>
  <c r="T511" i="8"/>
  <c r="G36" i="8"/>
  <c r="N36" i="8"/>
  <c r="D37" i="8"/>
  <c r="T512" i="8"/>
  <c r="G37" i="8"/>
  <c r="N37" i="8"/>
  <c r="D38" i="8"/>
  <c r="T513" i="8"/>
  <c r="G38" i="8"/>
  <c r="N38" i="8"/>
  <c r="D39" i="8"/>
  <c r="T514" i="8"/>
  <c r="G39" i="8"/>
  <c r="N39" i="8"/>
  <c r="D40" i="8"/>
  <c r="T515" i="8"/>
  <c r="G40" i="8"/>
  <c r="N40" i="8"/>
  <c r="D41" i="8"/>
  <c r="G41" i="8"/>
  <c r="N41" i="8"/>
  <c r="D42" i="8"/>
  <c r="G42" i="8"/>
  <c r="N42" i="8"/>
  <c r="D43" i="8"/>
  <c r="T516" i="8"/>
  <c r="G43" i="8"/>
  <c r="N43" i="8"/>
  <c r="D44" i="8"/>
  <c r="T517" i="8"/>
  <c r="G44" i="8"/>
  <c r="N44" i="8"/>
  <c r="D45" i="8"/>
  <c r="T518" i="8"/>
  <c r="G45" i="8"/>
  <c r="N45" i="8"/>
  <c r="D46" i="8"/>
  <c r="T519" i="8"/>
  <c r="G46" i="8"/>
  <c r="N46" i="8"/>
  <c r="D47" i="8"/>
  <c r="T520" i="8"/>
  <c r="G47" i="8"/>
  <c r="N47" i="8"/>
  <c r="D48" i="8"/>
  <c r="G48" i="8"/>
  <c r="N48" i="8"/>
  <c r="D49" i="8"/>
  <c r="G49" i="8"/>
  <c r="N49" i="8"/>
  <c r="D50" i="8"/>
  <c r="T521" i="8"/>
  <c r="G50" i="8"/>
  <c r="N50" i="8"/>
  <c r="D51" i="8"/>
  <c r="T522" i="8"/>
  <c r="G51" i="8"/>
  <c r="N51" i="8"/>
  <c r="D52" i="8"/>
  <c r="T523" i="8"/>
  <c r="G52" i="8"/>
  <c r="N52" i="8"/>
  <c r="D53" i="8"/>
  <c r="T524" i="8"/>
  <c r="G53" i="8"/>
  <c r="N53" i="8"/>
  <c r="D54" i="8"/>
  <c r="T525" i="8"/>
  <c r="G54" i="8"/>
  <c r="N54" i="8"/>
  <c r="D55" i="8"/>
  <c r="G55" i="8"/>
  <c r="N55" i="8"/>
  <c r="D56" i="8"/>
  <c r="G56" i="8"/>
  <c r="N56" i="8"/>
  <c r="D57" i="8"/>
  <c r="G57" i="8"/>
  <c r="N57" i="8"/>
  <c r="D58" i="8"/>
  <c r="T526" i="8"/>
  <c r="G58" i="8"/>
  <c r="N58" i="8"/>
  <c r="D59" i="8"/>
  <c r="T527" i="8"/>
  <c r="G59" i="8"/>
  <c r="N59" i="8"/>
  <c r="D60" i="8"/>
  <c r="T528" i="8"/>
  <c r="G60" i="8"/>
  <c r="N60" i="8"/>
  <c r="D61" i="8"/>
  <c r="T529" i="8"/>
  <c r="G61" i="8"/>
  <c r="N61" i="8"/>
  <c r="D62" i="8"/>
  <c r="G62" i="8"/>
  <c r="N62" i="8"/>
  <c r="D63" i="8"/>
  <c r="G63" i="8"/>
  <c r="N63" i="8"/>
  <c r="D64" i="8"/>
  <c r="T530" i="8"/>
  <c r="G64" i="8"/>
  <c r="N64" i="8"/>
  <c r="D65" i="8"/>
  <c r="T531" i="8"/>
  <c r="G65" i="8"/>
  <c r="N65" i="8"/>
  <c r="D66" i="8"/>
  <c r="T532" i="8"/>
  <c r="G66" i="8"/>
  <c r="N66" i="8"/>
  <c r="D67" i="8"/>
  <c r="T533" i="8"/>
  <c r="G67" i="8"/>
  <c r="N67" i="8"/>
  <c r="D68" i="8"/>
  <c r="T534" i="8"/>
  <c r="G68" i="8"/>
  <c r="N68" i="8"/>
  <c r="D69" i="8"/>
  <c r="G69" i="8"/>
  <c r="N69" i="8"/>
  <c r="D70" i="8"/>
  <c r="G70" i="8"/>
  <c r="N70" i="8"/>
  <c r="D71" i="8"/>
  <c r="T535" i="8"/>
  <c r="G71" i="8"/>
  <c r="N71" i="8"/>
  <c r="D72" i="8"/>
  <c r="T536" i="8"/>
  <c r="G72" i="8"/>
  <c r="N72" i="8"/>
  <c r="D73" i="8"/>
  <c r="T537" i="8"/>
  <c r="G73" i="8"/>
  <c r="N73" i="8"/>
  <c r="D74" i="8"/>
  <c r="T538" i="8"/>
  <c r="G74" i="8"/>
  <c r="N74" i="8"/>
  <c r="D75" i="8"/>
  <c r="T539" i="8"/>
  <c r="G75" i="8"/>
  <c r="N75" i="8"/>
  <c r="D76" i="8"/>
  <c r="G76" i="8"/>
  <c r="N76" i="8"/>
  <c r="D77" i="8"/>
  <c r="G77" i="8"/>
  <c r="N77" i="8"/>
  <c r="D78" i="8"/>
  <c r="T540" i="8"/>
  <c r="G78" i="8"/>
  <c r="N78" i="8"/>
  <c r="D79" i="8"/>
  <c r="T541" i="8"/>
  <c r="G79" i="8"/>
  <c r="N79" i="8"/>
  <c r="D80" i="8"/>
  <c r="T542" i="8"/>
  <c r="G80" i="8"/>
  <c r="N80" i="8"/>
  <c r="D81" i="8"/>
  <c r="T543" i="8"/>
  <c r="G81" i="8"/>
  <c r="N81" i="8"/>
  <c r="D82" i="8"/>
  <c r="T544" i="8"/>
  <c r="G82" i="8"/>
  <c r="N82" i="8"/>
  <c r="D83" i="8"/>
  <c r="G83" i="8"/>
  <c r="N83" i="8"/>
  <c r="D84" i="8"/>
  <c r="G84" i="8"/>
  <c r="N84" i="8"/>
  <c r="D85" i="8"/>
  <c r="T545" i="8"/>
  <c r="G85" i="8"/>
  <c r="N85" i="8"/>
  <c r="D86" i="8"/>
  <c r="T546" i="8"/>
  <c r="G86" i="8"/>
  <c r="N86" i="8"/>
  <c r="D87" i="8"/>
  <c r="T547" i="8"/>
  <c r="G87" i="8"/>
  <c r="N87" i="8"/>
  <c r="D88" i="8"/>
  <c r="T548" i="8"/>
  <c r="G88" i="8"/>
  <c r="N88" i="8"/>
  <c r="D89" i="8"/>
  <c r="T549" i="8"/>
  <c r="G89" i="8"/>
  <c r="N89" i="8"/>
  <c r="D90" i="8"/>
  <c r="G90" i="8"/>
  <c r="N90" i="8"/>
  <c r="D91" i="8"/>
  <c r="G91" i="8"/>
  <c r="N91" i="8"/>
  <c r="D92" i="8"/>
  <c r="T550" i="8"/>
  <c r="G92" i="8"/>
  <c r="N92" i="8"/>
  <c r="D93" i="8"/>
  <c r="T551" i="8"/>
  <c r="G93" i="8"/>
  <c r="N93" i="8"/>
  <c r="D94" i="8"/>
  <c r="T552" i="8"/>
  <c r="G94" i="8"/>
  <c r="N94" i="8"/>
  <c r="D95" i="8"/>
  <c r="T553" i="8"/>
  <c r="G95" i="8"/>
  <c r="N95" i="8"/>
  <c r="D96" i="8"/>
  <c r="T554" i="8"/>
  <c r="G96" i="8"/>
  <c r="N96" i="8"/>
  <c r="D97" i="8"/>
  <c r="G97" i="8"/>
  <c r="N97" i="8"/>
  <c r="D98" i="8"/>
  <c r="G98" i="8"/>
  <c r="N98" i="8"/>
  <c r="D99" i="8"/>
  <c r="T555" i="8"/>
  <c r="G99" i="8"/>
  <c r="N99" i="8"/>
  <c r="D100" i="8"/>
  <c r="T556" i="8"/>
  <c r="G100" i="8"/>
  <c r="N100" i="8"/>
  <c r="D101" i="8"/>
  <c r="T557" i="8"/>
  <c r="G101" i="8"/>
  <c r="N101" i="8"/>
  <c r="D102" i="8"/>
  <c r="T558" i="8"/>
  <c r="G102" i="8"/>
  <c r="N102" i="8"/>
  <c r="D103" i="8"/>
  <c r="T559" i="8"/>
  <c r="G103" i="8"/>
  <c r="N103" i="8"/>
  <c r="D104" i="8"/>
  <c r="G104" i="8"/>
  <c r="N104" i="8"/>
  <c r="D105" i="8"/>
  <c r="G105" i="8"/>
  <c r="N105" i="8"/>
  <c r="D106" i="8"/>
  <c r="T560" i="8"/>
  <c r="G106" i="8"/>
  <c r="N106" i="8"/>
  <c r="D107" i="8"/>
  <c r="T561" i="8"/>
  <c r="G107" i="8"/>
  <c r="N107" i="8"/>
  <c r="D108" i="8"/>
  <c r="T562" i="8"/>
  <c r="G108" i="8"/>
  <c r="N108" i="8"/>
  <c r="D109" i="8"/>
  <c r="T563" i="8"/>
  <c r="G109" i="8"/>
  <c r="N109" i="8"/>
  <c r="D110" i="8"/>
  <c r="T564" i="8"/>
  <c r="G110" i="8"/>
  <c r="N110" i="8"/>
  <c r="D111" i="8"/>
  <c r="G111" i="8"/>
  <c r="N111" i="8"/>
  <c r="D112" i="8"/>
  <c r="G112" i="8"/>
  <c r="N112" i="8"/>
  <c r="D113" i="8"/>
  <c r="T565" i="8"/>
  <c r="G113" i="8"/>
  <c r="N113" i="8"/>
  <c r="D114" i="8"/>
  <c r="T566" i="8"/>
  <c r="G114" i="8"/>
  <c r="N114" i="8"/>
  <c r="D115" i="8"/>
  <c r="T567" i="8"/>
  <c r="G115" i="8"/>
  <c r="N115" i="8"/>
  <c r="D116" i="8"/>
  <c r="T568" i="8"/>
  <c r="G116" i="8"/>
  <c r="N116" i="8"/>
  <c r="D117" i="8"/>
  <c r="T569" i="8"/>
  <c r="G117" i="8"/>
  <c r="N117" i="8"/>
  <c r="D118" i="8"/>
  <c r="G118" i="8"/>
  <c r="N118" i="8"/>
  <c r="D119" i="8"/>
  <c r="G119" i="8"/>
  <c r="N119" i="8"/>
  <c r="D120" i="8"/>
  <c r="T570" i="8"/>
  <c r="G120" i="8"/>
  <c r="N120" i="8"/>
  <c r="D121" i="8"/>
  <c r="T571" i="8"/>
  <c r="G121" i="8"/>
  <c r="N121" i="8"/>
  <c r="D122" i="8"/>
  <c r="T572" i="8"/>
  <c r="G122" i="8"/>
  <c r="N122" i="8"/>
  <c r="D123" i="8"/>
  <c r="T573" i="8"/>
  <c r="G123" i="8"/>
  <c r="N123" i="8"/>
  <c r="D124" i="8"/>
  <c r="T574" i="8"/>
  <c r="G124" i="8"/>
  <c r="N124" i="8"/>
  <c r="D125" i="8"/>
  <c r="G125" i="8"/>
  <c r="N125" i="8"/>
  <c r="D126" i="8"/>
  <c r="G126" i="8"/>
  <c r="N126" i="8"/>
  <c r="D127" i="8"/>
  <c r="T575" i="8"/>
  <c r="G127" i="8"/>
  <c r="N127" i="8"/>
  <c r="D128" i="8"/>
  <c r="T576" i="8"/>
  <c r="G128" i="8"/>
  <c r="N128" i="8"/>
  <c r="D129" i="8"/>
  <c r="T577" i="8"/>
  <c r="G129" i="8"/>
  <c r="N129" i="8"/>
  <c r="D130" i="8"/>
  <c r="T578" i="8"/>
  <c r="G130" i="8"/>
  <c r="N130" i="8"/>
  <c r="D131" i="8"/>
  <c r="T579" i="8"/>
  <c r="G131" i="8"/>
  <c r="N131" i="8"/>
  <c r="D132" i="8"/>
  <c r="G132" i="8"/>
  <c r="N132" i="8"/>
  <c r="D133" i="8"/>
  <c r="G133" i="8"/>
  <c r="N133" i="8"/>
  <c r="D134" i="8"/>
  <c r="G134" i="8"/>
  <c r="N134" i="8"/>
  <c r="D135" i="8"/>
  <c r="G135" i="8"/>
  <c r="N135" i="8"/>
  <c r="D136" i="8"/>
  <c r="T580" i="8"/>
  <c r="G136" i="8"/>
  <c r="N136" i="8"/>
  <c r="D137" i="8"/>
  <c r="T581" i="8"/>
  <c r="G137" i="8"/>
  <c r="N137" i="8"/>
  <c r="D138" i="8"/>
  <c r="T582" i="8"/>
  <c r="G138" i="8"/>
  <c r="N138" i="8"/>
  <c r="D139" i="8"/>
  <c r="G139" i="8"/>
  <c r="N139" i="8"/>
  <c r="D140" i="8"/>
  <c r="G140" i="8"/>
  <c r="N140" i="8"/>
  <c r="D141" i="8"/>
  <c r="G141" i="8"/>
  <c r="N141" i="8"/>
  <c r="D142" i="8"/>
  <c r="T583" i="8"/>
  <c r="G142" i="8"/>
  <c r="N142" i="8"/>
  <c r="D143" i="8"/>
  <c r="T584" i="8"/>
  <c r="G143" i="8"/>
  <c r="N143" i="8"/>
  <c r="D144" i="8"/>
  <c r="T585" i="8"/>
  <c r="G144" i="8"/>
  <c r="N144" i="8"/>
  <c r="D145" i="8"/>
  <c r="T586" i="8"/>
  <c r="G145" i="8"/>
  <c r="N145" i="8"/>
  <c r="D146" i="8"/>
  <c r="G146" i="8"/>
  <c r="N146" i="8"/>
  <c r="D147" i="8"/>
  <c r="G147" i="8"/>
  <c r="N147" i="8"/>
  <c r="D148" i="8"/>
  <c r="T587" i="8"/>
  <c r="G148" i="8"/>
  <c r="N148" i="8"/>
  <c r="D149" i="8"/>
  <c r="T588" i="8"/>
  <c r="G149" i="8"/>
  <c r="N149" i="8"/>
  <c r="D150" i="8"/>
  <c r="T589" i="8"/>
  <c r="G150" i="8"/>
  <c r="N150" i="8"/>
  <c r="D151" i="8"/>
  <c r="T590" i="8"/>
  <c r="G151" i="8"/>
  <c r="N151" i="8"/>
  <c r="D152" i="8"/>
  <c r="T591" i="8"/>
  <c r="G152" i="8"/>
  <c r="N152" i="8"/>
  <c r="D153" i="8"/>
  <c r="G153" i="8"/>
  <c r="N153" i="8"/>
  <c r="D154" i="8"/>
  <c r="G154" i="8"/>
  <c r="N154" i="8"/>
  <c r="D155" i="8"/>
  <c r="T592" i="8"/>
  <c r="G155" i="8"/>
  <c r="N155" i="8"/>
  <c r="D156" i="8"/>
  <c r="T593" i="8"/>
  <c r="G156" i="8"/>
  <c r="N156" i="8"/>
  <c r="D157" i="8"/>
  <c r="T594" i="8"/>
  <c r="G157" i="8"/>
  <c r="N157" i="8"/>
  <c r="D158" i="8"/>
  <c r="T595" i="8"/>
  <c r="G158" i="8"/>
  <c r="N158" i="8"/>
  <c r="D159" i="8"/>
  <c r="T596" i="8"/>
  <c r="G159" i="8"/>
  <c r="N159" i="8"/>
  <c r="D160" i="8"/>
  <c r="G160" i="8"/>
  <c r="N160" i="8"/>
  <c r="D161" i="8"/>
  <c r="G161" i="8"/>
  <c r="N161" i="8"/>
  <c r="D162" i="8"/>
  <c r="T597" i="8"/>
  <c r="G162" i="8"/>
  <c r="N162" i="8"/>
  <c r="D163" i="8"/>
  <c r="T598" i="8"/>
  <c r="G163" i="8"/>
  <c r="N163" i="8"/>
  <c r="D164" i="8"/>
  <c r="T599" i="8"/>
  <c r="G164" i="8"/>
  <c r="N164" i="8"/>
  <c r="D165" i="8"/>
  <c r="T600" i="8"/>
  <c r="G165" i="8"/>
  <c r="N165" i="8"/>
  <c r="D166" i="8"/>
  <c r="T601" i="8"/>
  <c r="G166" i="8"/>
  <c r="N166" i="8"/>
  <c r="D167" i="8"/>
  <c r="G167" i="8"/>
  <c r="N167" i="8"/>
  <c r="D168" i="8"/>
  <c r="G168" i="8"/>
  <c r="N168" i="8"/>
  <c r="D169" i="8"/>
  <c r="G169" i="8"/>
  <c r="N169" i="8"/>
  <c r="D170" i="8"/>
  <c r="G170" i="8"/>
  <c r="N170" i="8"/>
  <c r="D171" i="8"/>
  <c r="G171" i="8"/>
  <c r="N171" i="8"/>
  <c r="D172" i="8"/>
  <c r="G172" i="8"/>
  <c r="N172" i="8"/>
  <c r="D173" i="8"/>
  <c r="G173" i="8"/>
  <c r="N173" i="8"/>
  <c r="D174" i="8"/>
  <c r="G174" i="8"/>
  <c r="N174" i="8"/>
  <c r="D175" i="8"/>
  <c r="G175" i="8"/>
  <c r="N175" i="8"/>
  <c r="D176" i="8"/>
  <c r="G176" i="8"/>
  <c r="N176" i="8"/>
  <c r="D177" i="8"/>
  <c r="G177" i="8"/>
  <c r="N177" i="8"/>
  <c r="D178" i="8"/>
  <c r="G178" i="8"/>
  <c r="N178" i="8"/>
  <c r="D179" i="8"/>
  <c r="G179" i="8"/>
  <c r="N179" i="8"/>
  <c r="D180" i="8"/>
  <c r="G180" i="8"/>
  <c r="N180" i="8"/>
  <c r="D181" i="8"/>
  <c r="G181" i="8"/>
  <c r="N181" i="8"/>
  <c r="D182" i="8"/>
  <c r="G182" i="8"/>
  <c r="N182" i="8"/>
  <c r="D183" i="8"/>
  <c r="G183" i="8"/>
  <c r="N183" i="8"/>
  <c r="D184" i="8"/>
  <c r="G184" i="8"/>
  <c r="N184" i="8"/>
  <c r="D185" i="8"/>
  <c r="G185" i="8"/>
  <c r="N185" i="8"/>
  <c r="D186" i="8"/>
  <c r="G186" i="8"/>
  <c r="N186" i="8"/>
  <c r="D187" i="8"/>
  <c r="G187" i="8"/>
  <c r="N187" i="8"/>
  <c r="D188" i="8"/>
  <c r="G188" i="8"/>
  <c r="N188" i="8"/>
  <c r="D189" i="8"/>
  <c r="G189" i="8"/>
  <c r="N189" i="8"/>
  <c r="D190" i="8"/>
  <c r="G190" i="8"/>
  <c r="N190" i="8"/>
  <c r="D191" i="8"/>
  <c r="G191" i="8"/>
  <c r="N191" i="8"/>
  <c r="D192" i="8"/>
  <c r="G192" i="8"/>
  <c r="N192" i="8"/>
  <c r="D193" i="8"/>
  <c r="G193" i="8"/>
  <c r="N193" i="8"/>
  <c r="D194" i="8"/>
  <c r="G194" i="8"/>
  <c r="N194" i="8"/>
  <c r="D195" i="8"/>
  <c r="G195" i="8"/>
  <c r="N195" i="8"/>
  <c r="D196" i="8"/>
  <c r="G196" i="8"/>
  <c r="N196" i="8"/>
  <c r="D197" i="8"/>
  <c r="G197" i="8"/>
  <c r="N197" i="8"/>
  <c r="D198" i="8"/>
  <c r="G198" i="8"/>
  <c r="N198" i="8"/>
  <c r="D199" i="8"/>
  <c r="G199" i="8"/>
  <c r="N199" i="8"/>
  <c r="D200" i="8"/>
  <c r="G200" i="8"/>
  <c r="N200" i="8"/>
  <c r="D201" i="8"/>
  <c r="G201" i="8"/>
  <c r="N201" i="8"/>
  <c r="D202" i="8"/>
  <c r="G202" i="8"/>
  <c r="N202" i="8"/>
  <c r="D203" i="8"/>
  <c r="G203" i="8"/>
  <c r="N203" i="8"/>
  <c r="D204" i="8"/>
  <c r="G204" i="8"/>
  <c r="N204" i="8"/>
  <c r="D205" i="8"/>
  <c r="G205" i="8"/>
  <c r="N205" i="8"/>
  <c r="D206" i="8"/>
  <c r="G206" i="8"/>
  <c r="N206" i="8"/>
  <c r="D207" i="8"/>
  <c r="G207" i="8"/>
  <c r="N207" i="8"/>
  <c r="D208" i="8"/>
  <c r="G208" i="8"/>
  <c r="N208" i="8"/>
  <c r="D209" i="8"/>
  <c r="G209" i="8"/>
  <c r="N209" i="8"/>
  <c r="D210" i="8"/>
  <c r="G210" i="8"/>
  <c r="N210" i="8"/>
  <c r="D211" i="8"/>
  <c r="G211" i="8"/>
  <c r="N211" i="8"/>
  <c r="D212" i="8"/>
  <c r="G212" i="8"/>
  <c r="N212" i="8"/>
  <c r="D213" i="8"/>
  <c r="G213" i="8"/>
  <c r="N213" i="8"/>
  <c r="D214" i="8"/>
  <c r="G214" i="8"/>
  <c r="N214" i="8"/>
  <c r="D215" i="8"/>
  <c r="G215" i="8"/>
  <c r="N215" i="8"/>
  <c r="D216" i="8"/>
  <c r="G216" i="8"/>
  <c r="N216" i="8"/>
  <c r="D217" i="8"/>
  <c r="G217" i="8"/>
  <c r="N217" i="8"/>
  <c r="D218" i="8"/>
  <c r="G218" i="8"/>
  <c r="N218" i="8"/>
  <c r="D219" i="8"/>
  <c r="G219" i="8"/>
  <c r="N219" i="8"/>
  <c r="D220" i="8"/>
  <c r="G220" i="8"/>
  <c r="N220" i="8"/>
  <c r="D221" i="8"/>
  <c r="G221" i="8"/>
  <c r="N221" i="8"/>
  <c r="D222" i="8"/>
  <c r="G222" i="8"/>
  <c r="N222" i="8"/>
  <c r="D223" i="8"/>
  <c r="G223" i="8"/>
  <c r="N223" i="8"/>
  <c r="D224" i="8"/>
  <c r="G224" i="8"/>
  <c r="N224" i="8"/>
  <c r="D225" i="8"/>
  <c r="G225" i="8"/>
  <c r="N225" i="8"/>
  <c r="D226" i="8"/>
  <c r="G226" i="8"/>
  <c r="N226" i="8"/>
  <c r="D227" i="8"/>
  <c r="G227" i="8"/>
  <c r="N227" i="8"/>
  <c r="D228" i="8"/>
  <c r="G228" i="8"/>
  <c r="N228" i="8"/>
  <c r="D229" i="8"/>
  <c r="G229" i="8"/>
  <c r="N229" i="8"/>
  <c r="D230" i="8"/>
  <c r="G230" i="8"/>
  <c r="N230" i="8"/>
  <c r="D231" i="8"/>
  <c r="G231" i="8"/>
  <c r="N231" i="8"/>
  <c r="D232" i="8"/>
  <c r="G232" i="8"/>
  <c r="N232" i="8"/>
  <c r="D233" i="8"/>
  <c r="G233" i="8"/>
  <c r="N233" i="8"/>
  <c r="D234" i="8"/>
  <c r="G234" i="8"/>
  <c r="N234" i="8"/>
  <c r="D235" i="8"/>
  <c r="G235" i="8"/>
  <c r="N235" i="8"/>
  <c r="D236" i="8"/>
  <c r="G236" i="8"/>
  <c r="N236" i="8"/>
  <c r="D237" i="8"/>
  <c r="G237" i="8"/>
  <c r="N237" i="8"/>
  <c r="D238" i="8"/>
  <c r="G238" i="8"/>
  <c r="N238" i="8"/>
  <c r="D239" i="8"/>
  <c r="G239" i="8"/>
  <c r="N239" i="8"/>
  <c r="D240" i="8"/>
  <c r="G240" i="8"/>
  <c r="N240" i="8"/>
  <c r="D241" i="8"/>
  <c r="G241" i="8"/>
  <c r="N241" i="8"/>
  <c r="D242" i="8"/>
  <c r="G242" i="8"/>
  <c r="N242" i="8"/>
  <c r="D243" i="8"/>
  <c r="G243" i="8"/>
  <c r="N243" i="8"/>
  <c r="D244" i="8"/>
  <c r="G244" i="8"/>
  <c r="N244" i="8"/>
  <c r="D245" i="8"/>
  <c r="G245" i="8"/>
  <c r="N245" i="8"/>
  <c r="D246" i="8"/>
  <c r="G246" i="8"/>
  <c r="N246" i="8"/>
  <c r="D247" i="8"/>
  <c r="G247" i="8"/>
  <c r="N247" i="8"/>
  <c r="D248" i="8"/>
  <c r="G248" i="8"/>
  <c r="N248" i="8"/>
  <c r="D249" i="8"/>
  <c r="G249" i="8"/>
  <c r="N249" i="8"/>
  <c r="D250" i="8"/>
  <c r="G250" i="8"/>
  <c r="N250" i="8"/>
  <c r="D251" i="8"/>
  <c r="G251" i="8"/>
  <c r="N251" i="8"/>
  <c r="D252" i="8"/>
  <c r="G252" i="8"/>
  <c r="N252" i="8"/>
  <c r="D253" i="8"/>
  <c r="G253" i="8"/>
  <c r="N253" i="8"/>
  <c r="D254" i="8"/>
  <c r="G254" i="8"/>
  <c r="N254" i="8"/>
  <c r="D255" i="8"/>
  <c r="G255" i="8"/>
  <c r="N255" i="8"/>
  <c r="D256" i="8"/>
  <c r="G256" i="8"/>
  <c r="N256" i="8"/>
  <c r="D257" i="8"/>
  <c r="G257" i="8"/>
  <c r="N257" i="8"/>
  <c r="D258" i="8"/>
  <c r="G258" i="8"/>
  <c r="N258" i="8"/>
  <c r="D259" i="8"/>
  <c r="G259" i="8"/>
  <c r="N259" i="8"/>
  <c r="D260" i="8"/>
  <c r="G260" i="8"/>
  <c r="N260" i="8"/>
  <c r="D261" i="8"/>
  <c r="G261" i="8"/>
  <c r="N261" i="8"/>
  <c r="D262" i="8"/>
  <c r="G262" i="8"/>
  <c r="N262" i="8"/>
  <c r="D263" i="8"/>
  <c r="G263" i="8"/>
  <c r="N263" i="8"/>
  <c r="D264" i="8"/>
  <c r="G264" i="8"/>
  <c r="N264" i="8"/>
  <c r="D265" i="8"/>
  <c r="G265" i="8"/>
  <c r="N265" i="8"/>
  <c r="D266" i="8"/>
  <c r="G266" i="8"/>
  <c r="N266" i="8"/>
  <c r="D267" i="8"/>
  <c r="G267" i="8"/>
  <c r="N267" i="8"/>
  <c r="D268" i="8"/>
  <c r="G268" i="8"/>
  <c r="N268" i="8"/>
  <c r="D269" i="8"/>
  <c r="G269" i="8"/>
  <c r="N269" i="8"/>
  <c r="D270" i="8"/>
  <c r="G270" i="8"/>
  <c r="N270" i="8"/>
  <c r="D271" i="8"/>
  <c r="G271" i="8"/>
  <c r="N271" i="8"/>
  <c r="D272" i="8"/>
  <c r="G272" i="8"/>
  <c r="N272" i="8"/>
  <c r="D273" i="8"/>
  <c r="G273" i="8"/>
  <c r="N273" i="8"/>
  <c r="D274" i="8"/>
  <c r="G274" i="8"/>
  <c r="N274" i="8"/>
  <c r="D275" i="8"/>
  <c r="G275" i="8"/>
  <c r="N275" i="8"/>
  <c r="D276" i="8"/>
  <c r="G276" i="8"/>
  <c r="N276" i="8"/>
  <c r="D277" i="8"/>
  <c r="G277" i="8"/>
  <c r="N277" i="8"/>
  <c r="D278" i="8"/>
  <c r="G278" i="8"/>
  <c r="N278" i="8"/>
  <c r="D279" i="8"/>
  <c r="G279" i="8"/>
  <c r="N279" i="8"/>
  <c r="D280" i="8"/>
  <c r="G280" i="8"/>
  <c r="N280" i="8"/>
  <c r="D281" i="8"/>
  <c r="G281" i="8"/>
  <c r="N281" i="8"/>
  <c r="D282" i="8"/>
  <c r="G282" i="8"/>
  <c r="N282" i="8"/>
  <c r="D283" i="8"/>
  <c r="G283" i="8"/>
  <c r="N283" i="8"/>
  <c r="D284" i="8"/>
  <c r="G284" i="8"/>
  <c r="N284" i="8"/>
  <c r="D285" i="8"/>
  <c r="G285" i="8"/>
  <c r="N285" i="8"/>
  <c r="D286" i="8"/>
  <c r="G286" i="8"/>
  <c r="N286" i="8"/>
  <c r="D287" i="8"/>
  <c r="G287" i="8"/>
  <c r="N287" i="8"/>
  <c r="D288" i="8"/>
  <c r="G288" i="8"/>
  <c r="N288" i="8"/>
  <c r="D289" i="8"/>
  <c r="G289" i="8"/>
  <c r="N289" i="8"/>
  <c r="D290" i="8"/>
  <c r="G290" i="8"/>
  <c r="N290" i="8"/>
  <c r="D291" i="8"/>
  <c r="G291" i="8"/>
  <c r="N291" i="8"/>
  <c r="D292" i="8"/>
  <c r="G292" i="8"/>
  <c r="N292" i="8"/>
  <c r="D293" i="8"/>
  <c r="G293" i="8"/>
  <c r="N293" i="8"/>
  <c r="D294" i="8"/>
  <c r="G294" i="8"/>
  <c r="N294" i="8"/>
  <c r="D295" i="8"/>
  <c r="G295" i="8"/>
  <c r="N295" i="8"/>
  <c r="D296" i="8"/>
  <c r="G296" i="8"/>
  <c r="N296" i="8"/>
  <c r="D297" i="8"/>
  <c r="G297" i="8"/>
  <c r="N297" i="8"/>
  <c r="D298" i="8"/>
  <c r="G298" i="8"/>
  <c r="N298" i="8"/>
  <c r="D299" i="8"/>
  <c r="G299" i="8"/>
  <c r="N299" i="8"/>
  <c r="D300" i="8"/>
  <c r="G300" i="8"/>
  <c r="N300" i="8"/>
  <c r="D301" i="8"/>
  <c r="G301" i="8"/>
  <c r="N301" i="8"/>
  <c r="D302" i="8"/>
  <c r="G302" i="8"/>
  <c r="N302" i="8"/>
  <c r="D303" i="8"/>
  <c r="G303" i="8"/>
  <c r="N303" i="8"/>
  <c r="D304" i="8"/>
  <c r="G304" i="8"/>
  <c r="N304" i="8"/>
  <c r="D305" i="8"/>
  <c r="G305" i="8"/>
  <c r="N305" i="8"/>
  <c r="D306" i="8"/>
  <c r="G306" i="8"/>
  <c r="N306" i="8"/>
  <c r="D307" i="8"/>
  <c r="G307" i="8"/>
  <c r="N307" i="8"/>
  <c r="D308" i="8"/>
  <c r="G308" i="8"/>
  <c r="N308" i="8"/>
  <c r="D309" i="8"/>
  <c r="G309" i="8"/>
  <c r="N309" i="8"/>
  <c r="D310" i="8"/>
  <c r="G310" i="8"/>
  <c r="N310" i="8"/>
  <c r="D311" i="8"/>
  <c r="G311" i="8"/>
  <c r="N311" i="8"/>
  <c r="D312" i="8"/>
  <c r="G312" i="8"/>
  <c r="N312" i="8"/>
  <c r="D313" i="8"/>
  <c r="G313" i="8"/>
  <c r="N313" i="8"/>
  <c r="D314" i="8"/>
  <c r="G314" i="8"/>
  <c r="N314" i="8"/>
  <c r="D315" i="8"/>
  <c r="G315" i="8"/>
  <c r="N315" i="8"/>
  <c r="D316" i="8"/>
  <c r="G316" i="8"/>
  <c r="N316" i="8"/>
  <c r="D317" i="8"/>
  <c r="G317" i="8"/>
  <c r="N317" i="8"/>
  <c r="D318" i="8"/>
  <c r="G318" i="8"/>
  <c r="N318" i="8"/>
  <c r="D319" i="8"/>
  <c r="G319" i="8"/>
  <c r="N319" i="8"/>
  <c r="D320" i="8"/>
  <c r="G320" i="8"/>
  <c r="N320" i="8"/>
  <c r="D321" i="8"/>
  <c r="G321" i="8"/>
  <c r="N321" i="8"/>
  <c r="D322" i="8"/>
  <c r="G322" i="8"/>
  <c r="N322" i="8"/>
  <c r="D323" i="8"/>
  <c r="G323" i="8"/>
  <c r="N323" i="8"/>
  <c r="D324" i="8"/>
  <c r="G324" i="8"/>
  <c r="N324" i="8"/>
  <c r="D325" i="8"/>
  <c r="G325" i="8"/>
  <c r="N325" i="8"/>
  <c r="D326" i="8"/>
  <c r="G326" i="8"/>
  <c r="N326" i="8"/>
  <c r="D327" i="8"/>
  <c r="G327" i="8"/>
  <c r="N327" i="8"/>
  <c r="D328" i="8"/>
  <c r="G328" i="8"/>
  <c r="N328" i="8"/>
  <c r="D329" i="8"/>
  <c r="G329" i="8"/>
  <c r="N329" i="8"/>
  <c r="D330" i="8"/>
  <c r="G330" i="8"/>
  <c r="N330" i="8"/>
  <c r="D331" i="8"/>
  <c r="G331" i="8"/>
  <c r="N331" i="8"/>
  <c r="D332" i="8"/>
  <c r="G332" i="8"/>
  <c r="N332" i="8"/>
  <c r="D333" i="8"/>
  <c r="G333" i="8"/>
  <c r="N333" i="8"/>
  <c r="D334" i="8"/>
  <c r="G334" i="8"/>
  <c r="N334" i="8"/>
  <c r="D335" i="8"/>
  <c r="G335" i="8"/>
  <c r="N335" i="8"/>
  <c r="D336" i="8"/>
  <c r="G336" i="8"/>
  <c r="N336" i="8"/>
  <c r="D337" i="8"/>
  <c r="G337" i="8"/>
  <c r="N337" i="8"/>
  <c r="D338" i="8"/>
  <c r="G338" i="8"/>
  <c r="N338" i="8"/>
  <c r="D339" i="8"/>
  <c r="G339" i="8"/>
  <c r="N339" i="8"/>
  <c r="D340" i="8"/>
  <c r="G340" i="8"/>
  <c r="N340" i="8"/>
  <c r="D341" i="8"/>
  <c r="G341" i="8"/>
  <c r="N341" i="8"/>
  <c r="D342" i="8"/>
  <c r="G342" i="8"/>
  <c r="N342" i="8"/>
  <c r="D343" i="8"/>
  <c r="G343" i="8"/>
  <c r="N343" i="8"/>
  <c r="D344" i="8"/>
  <c r="G344" i="8"/>
  <c r="N344" i="8"/>
  <c r="D345" i="8"/>
  <c r="G345" i="8"/>
  <c r="N345" i="8"/>
  <c r="D346" i="8"/>
  <c r="G346" i="8"/>
  <c r="N346" i="8"/>
  <c r="D347" i="8"/>
  <c r="G347" i="8"/>
  <c r="N347" i="8"/>
  <c r="D348" i="8"/>
  <c r="G348" i="8"/>
  <c r="N348" i="8"/>
  <c r="D349" i="8"/>
  <c r="G349" i="8"/>
  <c r="N349" i="8"/>
  <c r="D350" i="8"/>
  <c r="G350" i="8"/>
  <c r="N350" i="8"/>
  <c r="D351" i="8"/>
  <c r="G351" i="8"/>
  <c r="N351" i="8"/>
  <c r="D352" i="8"/>
  <c r="G352" i="8"/>
  <c r="N352" i="8"/>
  <c r="D353" i="8"/>
  <c r="G353" i="8"/>
  <c r="N353" i="8"/>
  <c r="D354" i="8"/>
  <c r="G354" i="8"/>
  <c r="N354" i="8"/>
  <c r="D355" i="8"/>
  <c r="G355" i="8"/>
  <c r="N355" i="8"/>
  <c r="D356" i="8"/>
  <c r="G356" i="8"/>
  <c r="N356" i="8"/>
  <c r="D357" i="8"/>
  <c r="G357" i="8"/>
  <c r="N357" i="8"/>
  <c r="D358" i="8"/>
  <c r="G358" i="8"/>
  <c r="N358" i="8"/>
  <c r="D359" i="8"/>
  <c r="G359" i="8"/>
  <c r="N359" i="8"/>
  <c r="D360" i="8"/>
  <c r="G360" i="8"/>
  <c r="N360" i="8"/>
  <c r="D361" i="8"/>
  <c r="G361" i="8"/>
  <c r="N361" i="8"/>
  <c r="D362" i="8"/>
  <c r="G362" i="8"/>
  <c r="N362" i="8"/>
  <c r="D363" i="8"/>
  <c r="G363" i="8"/>
  <c r="N363" i="8"/>
  <c r="D364" i="8"/>
  <c r="G364" i="8"/>
  <c r="N364" i="8"/>
  <c r="D365" i="8"/>
  <c r="G365" i="8"/>
  <c r="N365" i="8"/>
  <c r="D366" i="8"/>
  <c r="G366" i="8"/>
  <c r="N366" i="8"/>
  <c r="D367" i="8"/>
  <c r="G367" i="8"/>
  <c r="N367" i="8"/>
  <c r="D368" i="8"/>
  <c r="G368" i="8"/>
  <c r="N368" i="8"/>
  <c r="D369" i="8"/>
  <c r="G369" i="8"/>
  <c r="N369" i="8"/>
  <c r="D370" i="8"/>
  <c r="G370" i="8"/>
  <c r="N370" i="8"/>
  <c r="D371" i="8"/>
  <c r="G371" i="8"/>
  <c r="N371" i="8"/>
  <c r="D372" i="8"/>
  <c r="G372" i="8"/>
  <c r="N372" i="8"/>
  <c r="D373" i="8"/>
  <c r="G373" i="8"/>
  <c r="N373" i="8"/>
  <c r="D374" i="8"/>
  <c r="G374" i="8"/>
  <c r="N374" i="8"/>
  <c r="D375" i="8"/>
  <c r="G375" i="8"/>
  <c r="N375" i="8"/>
  <c r="D376" i="8"/>
  <c r="G376" i="8"/>
  <c r="N376" i="8"/>
  <c r="D377" i="8"/>
  <c r="G377" i="8"/>
  <c r="N377" i="8"/>
  <c r="D378" i="8"/>
  <c r="G378" i="8"/>
  <c r="N378" i="8"/>
  <c r="D379" i="8"/>
  <c r="G379" i="8"/>
  <c r="N379" i="8"/>
  <c r="D380" i="8"/>
  <c r="G380" i="8"/>
  <c r="N380" i="8"/>
  <c r="D381" i="8"/>
  <c r="G381" i="8"/>
  <c r="N381" i="8"/>
  <c r="D382" i="8"/>
  <c r="G382" i="8"/>
  <c r="N382" i="8"/>
  <c r="D383" i="8"/>
  <c r="G383" i="8"/>
  <c r="N383" i="8"/>
  <c r="E32" i="16"/>
  <c r="G6" i="8"/>
  <c r="D8" i="16"/>
  <c r="F32" i="16"/>
  <c r="H21" i="8"/>
  <c r="H19" i="8"/>
  <c r="E24" i="16"/>
  <c r="F24" i="16"/>
  <c r="C5" i="5"/>
  <c r="R6" i="8"/>
  <c r="AU243" i="5"/>
  <c r="AZ243" i="5"/>
  <c r="BE243" i="5"/>
  <c r="AU495" i="5"/>
  <c r="AZ495" i="5"/>
  <c r="BE495" i="5"/>
  <c r="AU242" i="5"/>
  <c r="AZ242" i="5"/>
  <c r="BE242" i="5"/>
  <c r="AU494" i="5"/>
  <c r="AZ494" i="5"/>
  <c r="BE494" i="5"/>
  <c r="R5" i="8"/>
  <c r="AU244" i="5"/>
  <c r="AZ244" i="5"/>
  <c r="BE244" i="5"/>
  <c r="E20" i="8"/>
  <c r="AU245" i="5"/>
  <c r="AZ245" i="5"/>
  <c r="BE245" i="5"/>
  <c r="E21" i="8"/>
  <c r="J21" i="8"/>
  <c r="E22" i="8"/>
  <c r="J22" i="8"/>
  <c r="AU496" i="5"/>
  <c r="AZ496" i="5"/>
  <c r="BE496" i="5"/>
  <c r="AU497" i="5"/>
  <c r="AZ497" i="5"/>
  <c r="BE497" i="5"/>
  <c r="AU246" i="5"/>
  <c r="AZ246" i="5"/>
  <c r="BE246" i="5"/>
  <c r="AU498" i="5"/>
  <c r="AZ498" i="5"/>
  <c r="BE498" i="5"/>
  <c r="AU247" i="5"/>
  <c r="AZ247" i="5"/>
  <c r="BE247" i="5"/>
  <c r="AU499" i="5"/>
  <c r="AZ499" i="5"/>
  <c r="BE499" i="5"/>
  <c r="AU248" i="5"/>
  <c r="AZ248" i="5"/>
  <c r="BE248" i="5"/>
  <c r="E27" i="8"/>
  <c r="AU249" i="5"/>
  <c r="AZ249" i="5"/>
  <c r="BE249" i="5"/>
  <c r="E28" i="8"/>
  <c r="J28" i="8"/>
  <c r="AU500" i="5"/>
  <c r="AZ500" i="5"/>
  <c r="BE500" i="5"/>
  <c r="AU501" i="5"/>
  <c r="AZ501" i="5"/>
  <c r="BE501" i="5"/>
  <c r="AU250" i="5"/>
  <c r="AZ250" i="5"/>
  <c r="BE250" i="5"/>
  <c r="AU502" i="5"/>
  <c r="AZ502" i="5"/>
  <c r="BE502" i="5"/>
  <c r="AU251" i="5"/>
  <c r="AZ251" i="5"/>
  <c r="BE251" i="5"/>
  <c r="AU503" i="5"/>
  <c r="AZ503" i="5"/>
  <c r="BE503" i="5"/>
  <c r="AU252" i="5"/>
  <c r="AZ252" i="5"/>
  <c r="BE252" i="5"/>
  <c r="AU504" i="5"/>
  <c r="AZ504" i="5"/>
  <c r="BE504" i="5"/>
  <c r="AU253" i="5"/>
  <c r="AZ253" i="5"/>
  <c r="BE253" i="5"/>
  <c r="E34" i="8"/>
  <c r="AU254" i="5"/>
  <c r="AZ254" i="5"/>
  <c r="BE254" i="5"/>
  <c r="E35" i="8"/>
  <c r="J35" i="8"/>
  <c r="AU505" i="5"/>
  <c r="AZ505" i="5"/>
  <c r="BE505" i="5"/>
  <c r="AU506" i="5"/>
  <c r="AZ506" i="5"/>
  <c r="BE506" i="5"/>
  <c r="AU255" i="5"/>
  <c r="AZ255" i="5"/>
  <c r="BE255" i="5"/>
  <c r="AU507" i="5"/>
  <c r="AZ507" i="5"/>
  <c r="BE507" i="5"/>
  <c r="AU256" i="5"/>
  <c r="AZ256" i="5"/>
  <c r="BE256" i="5"/>
  <c r="AU508" i="5"/>
  <c r="AZ508" i="5"/>
  <c r="BE508" i="5"/>
  <c r="AU257" i="5"/>
  <c r="AZ257" i="5"/>
  <c r="BE257" i="5"/>
  <c r="AU509" i="5"/>
  <c r="AZ509" i="5"/>
  <c r="BE509" i="5"/>
  <c r="AU258" i="5"/>
  <c r="AZ258" i="5"/>
  <c r="BE258" i="5"/>
  <c r="E41" i="8"/>
  <c r="AU259" i="5"/>
  <c r="AZ259" i="5"/>
  <c r="BE259" i="5"/>
  <c r="E42" i="8"/>
  <c r="J42" i="8"/>
  <c r="AU510" i="5"/>
  <c r="AZ510" i="5"/>
  <c r="BE510" i="5"/>
  <c r="AU511" i="5"/>
  <c r="AZ511" i="5"/>
  <c r="BE511" i="5"/>
  <c r="AU260" i="5"/>
  <c r="AZ260" i="5"/>
  <c r="BE260" i="5"/>
  <c r="AU512" i="5"/>
  <c r="AZ512" i="5"/>
  <c r="BE512" i="5"/>
  <c r="AU261" i="5"/>
  <c r="AZ261" i="5"/>
  <c r="BE261" i="5"/>
  <c r="AU513" i="5"/>
  <c r="AZ513" i="5"/>
  <c r="BE513" i="5"/>
  <c r="AU262" i="5"/>
  <c r="AZ262" i="5"/>
  <c r="BE262" i="5"/>
  <c r="AU514" i="5"/>
  <c r="AZ514" i="5"/>
  <c r="BE514" i="5"/>
  <c r="AU263" i="5"/>
  <c r="AZ263" i="5"/>
  <c r="BE263" i="5"/>
  <c r="E48" i="8"/>
  <c r="AU264" i="5"/>
  <c r="AZ264" i="5"/>
  <c r="BE264" i="5"/>
  <c r="AU13" i="5"/>
  <c r="AZ13" i="5"/>
  <c r="BE13" i="5"/>
  <c r="E49" i="8"/>
  <c r="J49" i="8"/>
  <c r="AU515" i="5"/>
  <c r="AZ515" i="5"/>
  <c r="BE515" i="5"/>
  <c r="AU14" i="5"/>
  <c r="AZ14" i="5"/>
  <c r="BE14" i="5"/>
  <c r="AU516" i="5"/>
  <c r="AZ516" i="5"/>
  <c r="BE516" i="5"/>
  <c r="AU265" i="5"/>
  <c r="AZ265" i="5"/>
  <c r="BE265" i="5"/>
  <c r="AU517" i="5"/>
  <c r="AZ517" i="5"/>
  <c r="BE517" i="5"/>
  <c r="AU266" i="5"/>
  <c r="AZ266" i="5"/>
  <c r="BE266" i="5"/>
  <c r="AU518" i="5"/>
  <c r="AZ518" i="5"/>
  <c r="BE518" i="5"/>
  <c r="AU15" i="5"/>
  <c r="AZ15" i="5"/>
  <c r="BE15" i="5"/>
  <c r="AU267" i="5"/>
  <c r="AZ267" i="5"/>
  <c r="BE267" i="5"/>
  <c r="AU519" i="5"/>
  <c r="AZ519" i="5"/>
  <c r="BE519" i="5"/>
  <c r="AU16" i="5"/>
  <c r="AZ16" i="5"/>
  <c r="BE16" i="5"/>
  <c r="AU268" i="5"/>
  <c r="AZ268" i="5"/>
  <c r="BE268" i="5"/>
  <c r="AU17" i="5"/>
  <c r="AZ17" i="5"/>
  <c r="BE17" i="5"/>
  <c r="E55" i="8"/>
  <c r="AU269" i="5"/>
  <c r="AZ269" i="5"/>
  <c r="BE269" i="5"/>
  <c r="AU18" i="5"/>
  <c r="AZ18" i="5"/>
  <c r="BE18" i="5"/>
  <c r="E56" i="8"/>
  <c r="J56" i="8"/>
  <c r="AU19" i="5"/>
  <c r="AZ19" i="5"/>
  <c r="BE19" i="5"/>
  <c r="E57" i="8"/>
  <c r="J57" i="8"/>
  <c r="AU520" i="5"/>
  <c r="AZ520" i="5"/>
  <c r="BE520" i="5"/>
  <c r="AU521" i="5"/>
  <c r="AZ521" i="5"/>
  <c r="BE521" i="5"/>
  <c r="AU270" i="5"/>
  <c r="AZ270" i="5"/>
  <c r="BE270" i="5"/>
  <c r="AU522" i="5"/>
  <c r="AZ522" i="5"/>
  <c r="BE522" i="5"/>
  <c r="AU271" i="5"/>
  <c r="AZ271" i="5"/>
  <c r="BE271" i="5"/>
  <c r="AU523" i="5"/>
  <c r="AZ523" i="5"/>
  <c r="BE523" i="5"/>
  <c r="AU20" i="5"/>
  <c r="AZ20" i="5"/>
  <c r="BE20" i="5"/>
  <c r="AU272" i="5"/>
  <c r="AZ272" i="5"/>
  <c r="BE272" i="5"/>
  <c r="AU21" i="5"/>
  <c r="AZ21" i="5"/>
  <c r="BE21" i="5"/>
  <c r="E62" i="8"/>
  <c r="AU273" i="5"/>
  <c r="AZ273" i="5"/>
  <c r="BE273" i="5"/>
  <c r="AU22" i="5"/>
  <c r="AZ22" i="5"/>
  <c r="BE22" i="5"/>
  <c r="E63" i="8"/>
  <c r="J63" i="8"/>
  <c r="AU524" i="5"/>
  <c r="AZ524" i="5"/>
  <c r="BE524" i="5"/>
  <c r="AU23" i="5"/>
  <c r="AZ23" i="5"/>
  <c r="BE23" i="5"/>
  <c r="AU525" i="5"/>
  <c r="AZ525" i="5"/>
  <c r="BE525" i="5"/>
  <c r="AU274" i="5"/>
  <c r="AZ274" i="5"/>
  <c r="BE274" i="5"/>
  <c r="AU526" i="5"/>
  <c r="AZ526" i="5"/>
  <c r="BE526" i="5"/>
  <c r="AU275" i="5"/>
  <c r="AZ275" i="5"/>
  <c r="BE275" i="5"/>
  <c r="AU527" i="5"/>
  <c r="AZ527" i="5"/>
  <c r="BE527" i="5"/>
  <c r="AU24" i="5"/>
  <c r="AZ24" i="5"/>
  <c r="BE24" i="5"/>
  <c r="AU276" i="5"/>
  <c r="AZ276" i="5"/>
  <c r="BE276" i="5"/>
  <c r="AU528" i="5"/>
  <c r="AZ528" i="5"/>
  <c r="BE528" i="5"/>
  <c r="AU25" i="5"/>
  <c r="AZ25" i="5"/>
  <c r="BE25" i="5"/>
  <c r="AU277" i="5"/>
  <c r="AZ277" i="5"/>
  <c r="BE277" i="5"/>
  <c r="AU26" i="5"/>
  <c r="AZ26" i="5"/>
  <c r="BE26" i="5"/>
  <c r="E69" i="8"/>
  <c r="AU278" i="5"/>
  <c r="AZ278" i="5"/>
  <c r="BE278" i="5"/>
  <c r="AU27" i="5"/>
  <c r="AZ27" i="5"/>
  <c r="BE27" i="5"/>
  <c r="E70" i="8"/>
  <c r="J70" i="8"/>
  <c r="AU529" i="5"/>
  <c r="AZ529" i="5"/>
  <c r="BE529" i="5"/>
  <c r="AU28" i="5"/>
  <c r="AZ28" i="5"/>
  <c r="BE28" i="5"/>
  <c r="AU530" i="5"/>
  <c r="AZ530" i="5"/>
  <c r="BE530" i="5"/>
  <c r="AU279" i="5"/>
  <c r="AZ279" i="5"/>
  <c r="BE279" i="5"/>
  <c r="AU531" i="5"/>
  <c r="AZ531" i="5"/>
  <c r="BE531" i="5"/>
  <c r="AU280" i="5"/>
  <c r="AZ280" i="5"/>
  <c r="BE280" i="5"/>
  <c r="AU532" i="5"/>
  <c r="AZ532" i="5"/>
  <c r="BE532" i="5"/>
  <c r="AU29" i="5"/>
  <c r="AZ29" i="5"/>
  <c r="BE29" i="5"/>
  <c r="AU281" i="5"/>
  <c r="AZ281" i="5"/>
  <c r="BE281" i="5"/>
  <c r="AU533" i="5"/>
  <c r="AZ533" i="5"/>
  <c r="BE533" i="5"/>
  <c r="AU30" i="5"/>
  <c r="AZ30" i="5"/>
  <c r="BE30" i="5"/>
  <c r="AU282" i="5"/>
  <c r="AZ282" i="5"/>
  <c r="BE282" i="5"/>
  <c r="AU31" i="5"/>
  <c r="AZ31" i="5"/>
  <c r="BE31" i="5"/>
  <c r="E76" i="8"/>
  <c r="AU283" i="5"/>
  <c r="AZ283" i="5"/>
  <c r="BE283" i="5"/>
  <c r="AU32" i="5"/>
  <c r="AZ32" i="5"/>
  <c r="BE32" i="5"/>
  <c r="E77" i="8"/>
  <c r="J77" i="8"/>
  <c r="AU534" i="5"/>
  <c r="AZ534" i="5"/>
  <c r="BE534" i="5"/>
  <c r="AU33" i="5"/>
  <c r="AZ33" i="5"/>
  <c r="BE33" i="5"/>
  <c r="AU535" i="5"/>
  <c r="AZ535" i="5"/>
  <c r="BE535" i="5"/>
  <c r="AU284" i="5"/>
  <c r="AZ284" i="5"/>
  <c r="BE284" i="5"/>
  <c r="AU536" i="5"/>
  <c r="AZ536" i="5"/>
  <c r="BE536" i="5"/>
  <c r="AU285" i="5"/>
  <c r="AZ285" i="5"/>
  <c r="BE285" i="5"/>
  <c r="AU537" i="5"/>
  <c r="AZ537" i="5"/>
  <c r="BE537" i="5"/>
  <c r="AU34" i="5"/>
  <c r="AZ34" i="5"/>
  <c r="BE34" i="5"/>
  <c r="AU286" i="5"/>
  <c r="AZ286" i="5"/>
  <c r="BE286" i="5"/>
  <c r="AU538" i="5"/>
  <c r="AZ538" i="5"/>
  <c r="BE538" i="5"/>
  <c r="AU35" i="5"/>
  <c r="AZ35" i="5"/>
  <c r="BE35" i="5"/>
  <c r="AU287" i="5"/>
  <c r="AZ287" i="5"/>
  <c r="BE287" i="5"/>
  <c r="AU36" i="5"/>
  <c r="AZ36" i="5"/>
  <c r="BE36" i="5"/>
  <c r="E83" i="8"/>
  <c r="AU288" i="5"/>
  <c r="AZ288" i="5"/>
  <c r="BE288" i="5"/>
  <c r="AU37" i="5"/>
  <c r="AZ37" i="5"/>
  <c r="BE37" i="5"/>
  <c r="E84" i="8"/>
  <c r="J84" i="8"/>
  <c r="AU539" i="5"/>
  <c r="AZ539" i="5"/>
  <c r="BE539" i="5"/>
  <c r="AU38" i="5"/>
  <c r="AZ38" i="5"/>
  <c r="BE38" i="5"/>
  <c r="AU540" i="5"/>
  <c r="AZ540" i="5"/>
  <c r="BE540" i="5"/>
  <c r="AU289" i="5"/>
  <c r="AZ289" i="5"/>
  <c r="BE289" i="5"/>
  <c r="AU541" i="5"/>
  <c r="AZ541" i="5"/>
  <c r="BE541" i="5"/>
  <c r="AU290" i="5"/>
  <c r="AZ290" i="5"/>
  <c r="BE290" i="5"/>
  <c r="AU542" i="5"/>
  <c r="AZ542" i="5"/>
  <c r="BE542" i="5"/>
  <c r="AU39" i="5"/>
  <c r="AZ39" i="5"/>
  <c r="BE39" i="5"/>
  <c r="AU291" i="5"/>
  <c r="AZ291" i="5"/>
  <c r="BE291" i="5"/>
  <c r="AU543" i="5"/>
  <c r="AZ543" i="5"/>
  <c r="BE543" i="5"/>
  <c r="AU40" i="5"/>
  <c r="AZ40" i="5"/>
  <c r="BE40" i="5"/>
  <c r="AU292" i="5"/>
  <c r="AZ292" i="5"/>
  <c r="BE292" i="5"/>
  <c r="AU41" i="5"/>
  <c r="AZ41" i="5"/>
  <c r="BE41" i="5"/>
  <c r="E90" i="8"/>
  <c r="AU293" i="5"/>
  <c r="AZ293" i="5"/>
  <c r="BE293" i="5"/>
  <c r="AU42" i="5"/>
  <c r="AZ42" i="5"/>
  <c r="BE42" i="5"/>
  <c r="E91" i="8"/>
  <c r="J91" i="8"/>
  <c r="AU544" i="5"/>
  <c r="AZ544" i="5"/>
  <c r="BE544" i="5"/>
  <c r="AU43" i="5"/>
  <c r="AZ43" i="5"/>
  <c r="BE43" i="5"/>
  <c r="AU545" i="5"/>
  <c r="AZ545" i="5"/>
  <c r="BE545" i="5"/>
  <c r="AU294" i="5"/>
  <c r="AZ294" i="5"/>
  <c r="BE294" i="5"/>
  <c r="AU546" i="5"/>
  <c r="AZ546" i="5"/>
  <c r="BE546" i="5"/>
  <c r="AU295" i="5"/>
  <c r="AZ295" i="5"/>
  <c r="BE295" i="5"/>
  <c r="AU547" i="5"/>
  <c r="AZ547" i="5"/>
  <c r="BE547" i="5"/>
  <c r="AU44" i="5"/>
  <c r="AZ44" i="5"/>
  <c r="BE44" i="5"/>
  <c r="AU296" i="5"/>
  <c r="AZ296" i="5"/>
  <c r="BE296" i="5"/>
  <c r="AU548" i="5"/>
  <c r="AZ548" i="5"/>
  <c r="BE548" i="5"/>
  <c r="AU45" i="5"/>
  <c r="AZ45" i="5"/>
  <c r="BE45" i="5"/>
  <c r="AU297" i="5"/>
  <c r="AZ297" i="5"/>
  <c r="BE297" i="5"/>
  <c r="AU46" i="5"/>
  <c r="AZ46" i="5"/>
  <c r="BE46" i="5"/>
  <c r="E97" i="8"/>
  <c r="AU298" i="5"/>
  <c r="AZ298" i="5"/>
  <c r="BE298" i="5"/>
  <c r="AU47" i="5"/>
  <c r="AZ47" i="5"/>
  <c r="BE47" i="5"/>
  <c r="E98" i="8"/>
  <c r="J98" i="8"/>
  <c r="AU549" i="5"/>
  <c r="AZ549" i="5"/>
  <c r="BE549" i="5"/>
  <c r="AU48" i="5"/>
  <c r="AZ48" i="5"/>
  <c r="BE48" i="5"/>
  <c r="AU550" i="5"/>
  <c r="AZ550" i="5"/>
  <c r="BE550" i="5"/>
  <c r="AU299" i="5"/>
  <c r="AZ299" i="5"/>
  <c r="BE299" i="5"/>
  <c r="AU551" i="5"/>
  <c r="AZ551" i="5"/>
  <c r="BE551" i="5"/>
  <c r="AU300" i="5"/>
  <c r="AZ300" i="5"/>
  <c r="BE300" i="5"/>
  <c r="AU552" i="5"/>
  <c r="AZ552" i="5"/>
  <c r="BE552" i="5"/>
  <c r="AU49" i="5"/>
  <c r="AZ49" i="5"/>
  <c r="BE49" i="5"/>
  <c r="AU301" i="5"/>
  <c r="AZ301" i="5"/>
  <c r="BE301" i="5"/>
  <c r="AU553" i="5"/>
  <c r="AZ553" i="5"/>
  <c r="BE553" i="5"/>
  <c r="AU50" i="5"/>
  <c r="AZ50" i="5"/>
  <c r="BE50" i="5"/>
  <c r="AU302" i="5"/>
  <c r="AZ302" i="5"/>
  <c r="BE302" i="5"/>
  <c r="AU51" i="5"/>
  <c r="AZ51" i="5"/>
  <c r="BE51" i="5"/>
  <c r="E104" i="8"/>
  <c r="AU303" i="5"/>
  <c r="AZ303" i="5"/>
  <c r="BE303" i="5"/>
  <c r="AU52" i="5"/>
  <c r="AZ52" i="5"/>
  <c r="BE52" i="5"/>
  <c r="E105" i="8"/>
  <c r="J105" i="8"/>
  <c r="AU554" i="5"/>
  <c r="AZ554" i="5"/>
  <c r="BE554" i="5"/>
  <c r="AU53" i="5"/>
  <c r="AZ53" i="5"/>
  <c r="BE53" i="5"/>
  <c r="AU555" i="5"/>
  <c r="AZ555" i="5"/>
  <c r="BE555" i="5"/>
  <c r="AU304" i="5"/>
  <c r="AZ304" i="5"/>
  <c r="BE304" i="5"/>
  <c r="AU556" i="5"/>
  <c r="AZ556" i="5"/>
  <c r="BE556" i="5"/>
  <c r="AU305" i="5"/>
  <c r="AZ305" i="5"/>
  <c r="BE305" i="5"/>
  <c r="AU557" i="5"/>
  <c r="AZ557" i="5"/>
  <c r="BE557" i="5"/>
  <c r="AU54" i="5"/>
  <c r="AZ54" i="5"/>
  <c r="BE54" i="5"/>
  <c r="AU306" i="5"/>
  <c r="AZ306" i="5"/>
  <c r="BE306" i="5"/>
  <c r="AU558" i="5"/>
  <c r="AZ558" i="5"/>
  <c r="BE558" i="5"/>
  <c r="AU55" i="5"/>
  <c r="AZ55" i="5"/>
  <c r="BE55" i="5"/>
  <c r="AU307" i="5"/>
  <c r="AZ307" i="5"/>
  <c r="BE307" i="5"/>
  <c r="AU56" i="5"/>
  <c r="AZ56" i="5"/>
  <c r="BE56" i="5"/>
  <c r="E111" i="8"/>
  <c r="AU308" i="5"/>
  <c r="AZ308" i="5"/>
  <c r="BE308" i="5"/>
  <c r="AU57" i="5"/>
  <c r="AZ57" i="5"/>
  <c r="BE57" i="5"/>
  <c r="E112" i="8"/>
  <c r="J112" i="8"/>
  <c r="AU559" i="5"/>
  <c r="AZ559" i="5"/>
  <c r="BE559" i="5"/>
  <c r="AU58" i="5"/>
  <c r="AZ58" i="5"/>
  <c r="BE58" i="5"/>
  <c r="AU560" i="5"/>
  <c r="AZ560" i="5"/>
  <c r="BE560" i="5"/>
  <c r="AU309" i="5"/>
  <c r="AZ309" i="5"/>
  <c r="BE309" i="5"/>
  <c r="AU561" i="5"/>
  <c r="AZ561" i="5"/>
  <c r="BE561" i="5"/>
  <c r="AU310" i="5"/>
  <c r="AZ310" i="5"/>
  <c r="BE310" i="5"/>
  <c r="AU562" i="5"/>
  <c r="AZ562" i="5"/>
  <c r="BE562" i="5"/>
  <c r="AU59" i="5"/>
  <c r="AZ59" i="5"/>
  <c r="BE59" i="5"/>
  <c r="AU311" i="5"/>
  <c r="AZ311" i="5"/>
  <c r="BE311" i="5"/>
  <c r="AU563" i="5"/>
  <c r="AZ563" i="5"/>
  <c r="BE563" i="5"/>
  <c r="AU60" i="5"/>
  <c r="AZ60" i="5"/>
  <c r="BE60" i="5"/>
  <c r="AU312" i="5"/>
  <c r="AZ312" i="5"/>
  <c r="BE312" i="5"/>
  <c r="AU61" i="5"/>
  <c r="AZ61" i="5"/>
  <c r="BE61" i="5"/>
  <c r="E118" i="8"/>
  <c r="AU313" i="5"/>
  <c r="AZ313" i="5"/>
  <c r="BE313" i="5"/>
  <c r="AU62" i="5"/>
  <c r="AZ62" i="5"/>
  <c r="BE62" i="5"/>
  <c r="E119" i="8"/>
  <c r="J119" i="8"/>
  <c r="AU564" i="5"/>
  <c r="AZ564" i="5"/>
  <c r="BE564" i="5"/>
  <c r="AU63" i="5"/>
  <c r="AZ63" i="5"/>
  <c r="BE63" i="5"/>
  <c r="AU565" i="5"/>
  <c r="AZ565" i="5"/>
  <c r="BE565" i="5"/>
  <c r="AU314" i="5"/>
  <c r="AZ314" i="5"/>
  <c r="BE314" i="5"/>
  <c r="AU566" i="5"/>
  <c r="AZ566" i="5"/>
  <c r="BE566" i="5"/>
  <c r="AU315" i="5"/>
  <c r="AZ315" i="5"/>
  <c r="BE315" i="5"/>
  <c r="AU567" i="5"/>
  <c r="AZ567" i="5"/>
  <c r="BE567" i="5"/>
  <c r="AU64" i="5"/>
  <c r="AZ64" i="5"/>
  <c r="BE64" i="5"/>
  <c r="AU316" i="5"/>
  <c r="AZ316" i="5"/>
  <c r="BE316" i="5"/>
  <c r="AU568" i="5"/>
  <c r="AZ568" i="5"/>
  <c r="BE568" i="5"/>
  <c r="AU65" i="5"/>
  <c r="AZ65" i="5"/>
  <c r="BE65" i="5"/>
  <c r="AU317" i="5"/>
  <c r="AZ317" i="5"/>
  <c r="BE317" i="5"/>
  <c r="AU66" i="5"/>
  <c r="AZ66" i="5"/>
  <c r="BE66" i="5"/>
  <c r="E125" i="8"/>
  <c r="AU318" i="5"/>
  <c r="AZ318" i="5"/>
  <c r="BE318" i="5"/>
  <c r="AU67" i="5"/>
  <c r="AZ67" i="5"/>
  <c r="BE67" i="5"/>
  <c r="E126" i="8"/>
  <c r="J126" i="8"/>
  <c r="AU569" i="5"/>
  <c r="AZ569" i="5"/>
  <c r="BE569" i="5"/>
  <c r="AU68" i="5"/>
  <c r="AZ68" i="5"/>
  <c r="BE68" i="5"/>
  <c r="AU570" i="5"/>
  <c r="AZ570" i="5"/>
  <c r="BE570" i="5"/>
  <c r="AU319" i="5"/>
  <c r="AZ319" i="5"/>
  <c r="BE319" i="5"/>
  <c r="AU571" i="5"/>
  <c r="AZ571" i="5"/>
  <c r="BE571" i="5"/>
  <c r="AU320" i="5"/>
  <c r="AZ320" i="5"/>
  <c r="BE320" i="5"/>
  <c r="AU572" i="5"/>
  <c r="AZ572" i="5"/>
  <c r="BE572" i="5"/>
  <c r="AU69" i="5"/>
  <c r="AZ69" i="5"/>
  <c r="BE69" i="5"/>
  <c r="AU321" i="5"/>
  <c r="AZ321" i="5"/>
  <c r="BE321" i="5"/>
  <c r="AU573" i="5"/>
  <c r="AZ573" i="5"/>
  <c r="BE573" i="5"/>
  <c r="AU70" i="5"/>
  <c r="AZ70" i="5"/>
  <c r="BE70" i="5"/>
  <c r="AU322" i="5"/>
  <c r="AZ322" i="5"/>
  <c r="BE322" i="5"/>
  <c r="AU71" i="5"/>
  <c r="AZ71" i="5"/>
  <c r="BE71" i="5"/>
  <c r="E132" i="8"/>
  <c r="E133" i="8"/>
  <c r="J133" i="8"/>
  <c r="E134" i="8"/>
  <c r="J134" i="8"/>
  <c r="E135" i="8"/>
  <c r="J135" i="8"/>
  <c r="AU574" i="5"/>
  <c r="AZ574" i="5"/>
  <c r="BE574" i="5"/>
  <c r="AU323" i="5"/>
  <c r="AZ323" i="5"/>
  <c r="BE323" i="5"/>
  <c r="AU575" i="5"/>
  <c r="AZ575" i="5"/>
  <c r="BE575" i="5"/>
  <c r="AU72" i="5"/>
  <c r="AZ72" i="5"/>
  <c r="BE72" i="5"/>
  <c r="AU324" i="5"/>
  <c r="AZ324" i="5"/>
  <c r="BE324" i="5"/>
  <c r="AU576" i="5"/>
  <c r="AZ576" i="5"/>
  <c r="BE576" i="5"/>
  <c r="AU73" i="5"/>
  <c r="AZ73" i="5"/>
  <c r="BE73" i="5"/>
  <c r="AU325" i="5"/>
  <c r="AZ325" i="5"/>
  <c r="BE325" i="5"/>
  <c r="AU74" i="5"/>
  <c r="AZ74" i="5"/>
  <c r="BE74" i="5"/>
  <c r="E139" i="8"/>
  <c r="E140" i="8"/>
  <c r="J140" i="8"/>
  <c r="AU75" i="5"/>
  <c r="AZ75" i="5"/>
  <c r="BE75" i="5"/>
  <c r="E141" i="8"/>
  <c r="J141" i="8"/>
  <c r="AU577" i="5"/>
  <c r="AZ577" i="5"/>
  <c r="BE577" i="5"/>
  <c r="AU326" i="5"/>
  <c r="AZ326" i="5"/>
  <c r="BE326" i="5"/>
  <c r="AU578" i="5"/>
  <c r="AZ578" i="5"/>
  <c r="BE578" i="5"/>
  <c r="AU327" i="5"/>
  <c r="AZ327" i="5"/>
  <c r="BE327" i="5"/>
  <c r="AU579" i="5"/>
  <c r="AZ579" i="5"/>
  <c r="BE579" i="5"/>
  <c r="AU76" i="5"/>
  <c r="AZ76" i="5"/>
  <c r="BE76" i="5"/>
  <c r="AU328" i="5"/>
  <c r="AZ328" i="5"/>
  <c r="BE328" i="5"/>
  <c r="AU580" i="5"/>
  <c r="AZ580" i="5"/>
  <c r="BE580" i="5"/>
  <c r="AU77" i="5"/>
  <c r="AZ77" i="5"/>
  <c r="BE77" i="5"/>
  <c r="AU329" i="5"/>
  <c r="AZ329" i="5"/>
  <c r="BE329" i="5"/>
  <c r="AU78" i="5"/>
  <c r="AZ78" i="5"/>
  <c r="BE78" i="5"/>
  <c r="E146" i="8"/>
  <c r="AU330" i="5"/>
  <c r="AZ330" i="5"/>
  <c r="BE330" i="5"/>
  <c r="AU79" i="5"/>
  <c r="AZ79" i="5"/>
  <c r="BE79" i="5"/>
  <c r="E147" i="8"/>
  <c r="J147" i="8"/>
  <c r="AU581" i="5"/>
  <c r="AZ581" i="5"/>
  <c r="BE581" i="5"/>
  <c r="AU80" i="5"/>
  <c r="AZ80" i="5"/>
  <c r="BE80" i="5"/>
  <c r="AU582" i="5"/>
  <c r="AZ582" i="5"/>
  <c r="BE582" i="5"/>
  <c r="AU331" i="5"/>
  <c r="AZ331" i="5"/>
  <c r="BE331" i="5"/>
  <c r="AU583" i="5"/>
  <c r="AZ583" i="5"/>
  <c r="BE583" i="5"/>
  <c r="AU332" i="5"/>
  <c r="AZ332" i="5"/>
  <c r="BE332" i="5"/>
  <c r="AU584" i="5"/>
  <c r="AZ584" i="5"/>
  <c r="BE584" i="5"/>
  <c r="AU81" i="5"/>
  <c r="AZ81" i="5"/>
  <c r="BE81" i="5"/>
  <c r="AU333" i="5"/>
  <c r="AZ333" i="5"/>
  <c r="BE333" i="5"/>
  <c r="AU585" i="5"/>
  <c r="AZ585" i="5"/>
  <c r="BE585" i="5"/>
  <c r="AU82" i="5"/>
  <c r="AZ82" i="5"/>
  <c r="BE82" i="5"/>
  <c r="AU334" i="5"/>
  <c r="AZ334" i="5"/>
  <c r="BE334" i="5"/>
  <c r="AU83" i="5"/>
  <c r="AZ83" i="5"/>
  <c r="BE83" i="5"/>
  <c r="E153" i="8"/>
  <c r="AU335" i="5"/>
  <c r="AZ335" i="5"/>
  <c r="BE335" i="5"/>
  <c r="AU84" i="5"/>
  <c r="AZ84" i="5"/>
  <c r="BE84" i="5"/>
  <c r="E154" i="8"/>
  <c r="J154" i="8"/>
  <c r="AU586" i="5"/>
  <c r="AZ586" i="5"/>
  <c r="BE586" i="5"/>
  <c r="AU85" i="5"/>
  <c r="AZ85" i="5"/>
  <c r="BE85" i="5"/>
  <c r="AU587" i="5"/>
  <c r="AZ587" i="5"/>
  <c r="BE587" i="5"/>
  <c r="AU336" i="5"/>
  <c r="AZ336" i="5"/>
  <c r="BE336" i="5"/>
  <c r="AU588" i="5"/>
  <c r="AZ588" i="5"/>
  <c r="BE588" i="5"/>
  <c r="AU337" i="5"/>
  <c r="AZ337" i="5"/>
  <c r="BE337" i="5"/>
  <c r="AU589" i="5"/>
  <c r="AZ589" i="5"/>
  <c r="BE589" i="5"/>
  <c r="AU86" i="5"/>
  <c r="AZ86" i="5"/>
  <c r="BE86" i="5"/>
  <c r="AU338" i="5"/>
  <c r="AZ338" i="5"/>
  <c r="BE338" i="5"/>
  <c r="AU590" i="5"/>
  <c r="AZ590" i="5"/>
  <c r="BE590" i="5"/>
  <c r="AU87" i="5"/>
  <c r="AZ87" i="5"/>
  <c r="BE87" i="5"/>
  <c r="AU339" i="5"/>
  <c r="AZ339" i="5"/>
  <c r="BE339" i="5"/>
  <c r="AU88" i="5"/>
  <c r="AZ88" i="5"/>
  <c r="BE88" i="5"/>
  <c r="E160" i="8"/>
  <c r="AU340" i="5"/>
  <c r="AZ340" i="5"/>
  <c r="BE340" i="5"/>
  <c r="AU89" i="5"/>
  <c r="AZ89" i="5"/>
  <c r="BE89" i="5"/>
  <c r="E161" i="8"/>
  <c r="J161" i="8"/>
  <c r="AU591" i="5"/>
  <c r="AZ591" i="5"/>
  <c r="BE591" i="5"/>
  <c r="AU90" i="5"/>
  <c r="AZ90" i="5"/>
  <c r="BE90" i="5"/>
  <c r="AU592" i="5"/>
  <c r="AZ592" i="5"/>
  <c r="BE592" i="5"/>
  <c r="AU341" i="5"/>
  <c r="AZ341" i="5"/>
  <c r="BE341" i="5"/>
  <c r="AU593" i="5"/>
  <c r="AZ593" i="5"/>
  <c r="BE593" i="5"/>
  <c r="AU342" i="5"/>
  <c r="AZ342" i="5"/>
  <c r="BE342" i="5"/>
  <c r="AU594" i="5"/>
  <c r="AZ594" i="5"/>
  <c r="BE594" i="5"/>
  <c r="AU91" i="5"/>
  <c r="AZ91" i="5"/>
  <c r="BE91" i="5"/>
  <c r="AU343" i="5"/>
  <c r="AZ343" i="5"/>
  <c r="BE343" i="5"/>
  <c r="AU595" i="5"/>
  <c r="AZ595" i="5"/>
  <c r="BE595" i="5"/>
  <c r="AU92" i="5"/>
  <c r="AZ92" i="5"/>
  <c r="BE92" i="5"/>
  <c r="AU344" i="5"/>
  <c r="AZ344" i="5"/>
  <c r="BE344" i="5"/>
  <c r="AU93" i="5"/>
  <c r="AZ93" i="5"/>
  <c r="BE93" i="5"/>
  <c r="E167" i="8"/>
  <c r="AU345" i="5"/>
  <c r="AZ345" i="5"/>
  <c r="BE345" i="5"/>
  <c r="AU94" i="5"/>
  <c r="AZ94" i="5"/>
  <c r="BE94" i="5"/>
  <c r="E168" i="8"/>
  <c r="J168" i="8"/>
  <c r="AU95" i="5"/>
  <c r="AZ95" i="5"/>
  <c r="BE95" i="5"/>
  <c r="E169" i="8"/>
  <c r="J169" i="8"/>
  <c r="E170" i="8"/>
  <c r="J170" i="8"/>
  <c r="AU346" i="5"/>
  <c r="AZ346" i="5"/>
  <c r="BE346" i="5"/>
  <c r="E171" i="8"/>
  <c r="J171" i="8"/>
  <c r="AU347" i="5"/>
  <c r="AZ347" i="5"/>
  <c r="BE347" i="5"/>
  <c r="AU96" i="5"/>
  <c r="AZ96" i="5"/>
  <c r="BE96" i="5"/>
  <c r="E172" i="8"/>
  <c r="J172" i="8"/>
  <c r="AU348" i="5"/>
  <c r="AZ348" i="5"/>
  <c r="BE348" i="5"/>
  <c r="AU97" i="5"/>
  <c r="AZ97" i="5"/>
  <c r="BE97" i="5"/>
  <c r="E173" i="8"/>
  <c r="J173" i="8"/>
  <c r="AU349" i="5"/>
  <c r="AZ349" i="5"/>
  <c r="BE349" i="5"/>
  <c r="AU98" i="5"/>
  <c r="AZ98" i="5"/>
  <c r="BE98" i="5"/>
  <c r="E174" i="8"/>
  <c r="J174" i="8"/>
  <c r="AU350" i="5"/>
  <c r="AZ350" i="5"/>
  <c r="BE350" i="5"/>
  <c r="AU99" i="5"/>
  <c r="AZ99" i="5"/>
  <c r="BE99" i="5"/>
  <c r="E175" i="8"/>
  <c r="J175" i="8"/>
  <c r="AU100" i="5"/>
  <c r="AZ100" i="5"/>
  <c r="BE100" i="5"/>
  <c r="E176" i="8"/>
  <c r="J176" i="8"/>
  <c r="E177" i="8"/>
  <c r="J177" i="8"/>
  <c r="AU351" i="5"/>
  <c r="AZ351" i="5"/>
  <c r="BE351" i="5"/>
  <c r="E178" i="8"/>
  <c r="J178" i="8"/>
  <c r="AU352" i="5"/>
  <c r="AZ352" i="5"/>
  <c r="BE352" i="5"/>
  <c r="AU101" i="5"/>
  <c r="AZ101" i="5"/>
  <c r="BE101" i="5"/>
  <c r="E179" i="8"/>
  <c r="J179" i="8"/>
  <c r="AU353" i="5"/>
  <c r="AZ353" i="5"/>
  <c r="BE353" i="5"/>
  <c r="AU102" i="5"/>
  <c r="AZ102" i="5"/>
  <c r="BE102" i="5"/>
  <c r="E180" i="8"/>
  <c r="J180" i="8"/>
  <c r="AU354" i="5"/>
  <c r="AZ354" i="5"/>
  <c r="BE354" i="5"/>
  <c r="AU103" i="5"/>
  <c r="AZ103" i="5"/>
  <c r="BE103" i="5"/>
  <c r="E181" i="8"/>
  <c r="J181" i="8"/>
  <c r="AU355" i="5"/>
  <c r="AZ355" i="5"/>
  <c r="BE355" i="5"/>
  <c r="AU104" i="5"/>
  <c r="AZ104" i="5"/>
  <c r="BE104" i="5"/>
  <c r="E182" i="8"/>
  <c r="J182" i="8"/>
  <c r="AU105" i="5"/>
  <c r="AZ105" i="5"/>
  <c r="BE105" i="5"/>
  <c r="E183" i="8"/>
  <c r="J183" i="8"/>
  <c r="E184" i="8"/>
  <c r="J184" i="8"/>
  <c r="E185" i="8"/>
  <c r="J185" i="8"/>
  <c r="AU356" i="5"/>
  <c r="AZ356" i="5"/>
  <c r="BE356" i="5"/>
  <c r="E186" i="8"/>
  <c r="J186" i="8"/>
  <c r="AU357" i="5"/>
  <c r="AZ357" i="5"/>
  <c r="BE357" i="5"/>
  <c r="AU106" i="5"/>
  <c r="AZ106" i="5"/>
  <c r="BE106" i="5"/>
  <c r="E187" i="8"/>
  <c r="J187" i="8"/>
  <c r="AU358" i="5"/>
  <c r="AZ358" i="5"/>
  <c r="BE358" i="5"/>
  <c r="AU107" i="5"/>
  <c r="AZ107" i="5"/>
  <c r="BE107" i="5"/>
  <c r="E188" i="8"/>
  <c r="J188" i="8"/>
  <c r="AU359" i="5"/>
  <c r="AZ359" i="5"/>
  <c r="BE359" i="5"/>
  <c r="AU108" i="5"/>
  <c r="AZ108" i="5"/>
  <c r="BE108" i="5"/>
  <c r="E189" i="8"/>
  <c r="J189" i="8"/>
  <c r="AU109" i="5"/>
  <c r="AZ109" i="5"/>
  <c r="BE109" i="5"/>
  <c r="E190" i="8"/>
  <c r="J190" i="8"/>
  <c r="E191" i="8"/>
  <c r="J191" i="8"/>
  <c r="AU360" i="5"/>
  <c r="AZ360" i="5"/>
  <c r="BE360" i="5"/>
  <c r="E192" i="8"/>
  <c r="J192" i="8"/>
  <c r="AU361" i="5"/>
  <c r="AZ361" i="5"/>
  <c r="BE361" i="5"/>
  <c r="AU110" i="5"/>
  <c r="AZ110" i="5"/>
  <c r="BE110" i="5"/>
  <c r="E193" i="8"/>
  <c r="J193" i="8"/>
  <c r="AU362" i="5"/>
  <c r="AZ362" i="5"/>
  <c r="BE362" i="5"/>
  <c r="AU111" i="5"/>
  <c r="AZ111" i="5"/>
  <c r="BE111" i="5"/>
  <c r="E194" i="8"/>
  <c r="J194" i="8"/>
  <c r="AU363" i="5"/>
  <c r="AZ363" i="5"/>
  <c r="BE363" i="5"/>
  <c r="AU112" i="5"/>
  <c r="AZ112" i="5"/>
  <c r="BE112" i="5"/>
  <c r="E195" i="8"/>
  <c r="J195" i="8"/>
  <c r="AU364" i="5"/>
  <c r="AZ364" i="5"/>
  <c r="BE364" i="5"/>
  <c r="AU113" i="5"/>
  <c r="AZ113" i="5"/>
  <c r="BE113" i="5"/>
  <c r="E196" i="8"/>
  <c r="J196" i="8"/>
  <c r="AU114" i="5"/>
  <c r="AZ114" i="5"/>
  <c r="BE114" i="5"/>
  <c r="E197" i="8"/>
  <c r="J197" i="8"/>
  <c r="E198" i="8"/>
  <c r="J198" i="8"/>
  <c r="AU365" i="5"/>
  <c r="AZ365" i="5"/>
  <c r="BE365" i="5"/>
  <c r="E199" i="8"/>
  <c r="J199" i="8"/>
  <c r="AU366" i="5"/>
  <c r="AZ366" i="5"/>
  <c r="BE366" i="5"/>
  <c r="AU115" i="5"/>
  <c r="AZ115" i="5"/>
  <c r="BE115" i="5"/>
  <c r="E200" i="8"/>
  <c r="J200" i="8"/>
  <c r="AU367" i="5"/>
  <c r="AZ367" i="5"/>
  <c r="BE367" i="5"/>
  <c r="AU116" i="5"/>
  <c r="AZ116" i="5"/>
  <c r="BE116" i="5"/>
  <c r="E201" i="8"/>
  <c r="J201" i="8"/>
  <c r="AU368" i="5"/>
  <c r="AZ368" i="5"/>
  <c r="BE368" i="5"/>
  <c r="AU117" i="5"/>
  <c r="AZ117" i="5"/>
  <c r="BE117" i="5"/>
  <c r="E202" i="8"/>
  <c r="J202" i="8"/>
  <c r="AU369" i="5"/>
  <c r="AZ369" i="5"/>
  <c r="BE369" i="5"/>
  <c r="AU118" i="5"/>
  <c r="AZ118" i="5"/>
  <c r="BE118" i="5"/>
  <c r="E203" i="8"/>
  <c r="J203" i="8"/>
  <c r="AU119" i="5"/>
  <c r="AZ119" i="5"/>
  <c r="BE119" i="5"/>
  <c r="E204" i="8"/>
  <c r="J204" i="8"/>
  <c r="E205" i="8"/>
  <c r="J205" i="8"/>
  <c r="AU370" i="5"/>
  <c r="AZ370" i="5"/>
  <c r="BE370" i="5"/>
  <c r="E206" i="8"/>
  <c r="J206" i="8"/>
  <c r="AU371" i="5"/>
  <c r="AZ371" i="5"/>
  <c r="BE371" i="5"/>
  <c r="AU120" i="5"/>
  <c r="AZ120" i="5"/>
  <c r="BE120" i="5"/>
  <c r="E207" i="8"/>
  <c r="J207" i="8"/>
  <c r="AU372" i="5"/>
  <c r="AZ372" i="5"/>
  <c r="BE372" i="5"/>
  <c r="AU121" i="5"/>
  <c r="AZ121" i="5"/>
  <c r="BE121" i="5"/>
  <c r="E208" i="8"/>
  <c r="J208" i="8"/>
  <c r="AU373" i="5"/>
  <c r="AZ373" i="5"/>
  <c r="BE373" i="5"/>
  <c r="AU122" i="5"/>
  <c r="AZ122" i="5"/>
  <c r="BE122" i="5"/>
  <c r="E209" i="8"/>
  <c r="J209" i="8"/>
  <c r="AU374" i="5"/>
  <c r="AZ374" i="5"/>
  <c r="BE374" i="5"/>
  <c r="AU123" i="5"/>
  <c r="AZ123" i="5"/>
  <c r="BE123" i="5"/>
  <c r="E210" i="8"/>
  <c r="J210" i="8"/>
  <c r="AU124" i="5"/>
  <c r="AZ124" i="5"/>
  <c r="BE124" i="5"/>
  <c r="E211" i="8"/>
  <c r="J211" i="8"/>
  <c r="E212" i="8"/>
  <c r="J212" i="8"/>
  <c r="AU375" i="5"/>
  <c r="AZ375" i="5"/>
  <c r="BE375" i="5"/>
  <c r="E213" i="8"/>
  <c r="J213" i="8"/>
  <c r="AU376" i="5"/>
  <c r="AZ376" i="5"/>
  <c r="BE376" i="5"/>
  <c r="AU125" i="5"/>
  <c r="AZ125" i="5"/>
  <c r="BE125" i="5"/>
  <c r="E214" i="8"/>
  <c r="J214" i="8"/>
  <c r="AU377" i="5"/>
  <c r="AZ377" i="5"/>
  <c r="BE377" i="5"/>
  <c r="AU126" i="5"/>
  <c r="AZ126" i="5"/>
  <c r="BE126" i="5"/>
  <c r="E215" i="8"/>
  <c r="J215" i="8"/>
  <c r="AU378" i="5"/>
  <c r="AZ378" i="5"/>
  <c r="BE378" i="5"/>
  <c r="AU127" i="5"/>
  <c r="AZ127" i="5"/>
  <c r="BE127" i="5"/>
  <c r="E216" i="8"/>
  <c r="J216" i="8"/>
  <c r="AU379" i="5"/>
  <c r="AZ379" i="5"/>
  <c r="BE379" i="5"/>
  <c r="AU128" i="5"/>
  <c r="AZ128" i="5"/>
  <c r="BE128" i="5"/>
  <c r="E217" i="8"/>
  <c r="J217" i="8"/>
  <c r="AU129" i="5"/>
  <c r="AZ129" i="5"/>
  <c r="BE129" i="5"/>
  <c r="E218" i="8"/>
  <c r="J218" i="8"/>
  <c r="E219" i="8"/>
  <c r="J219" i="8"/>
  <c r="AU380" i="5"/>
  <c r="AZ380" i="5"/>
  <c r="BE380" i="5"/>
  <c r="E220" i="8"/>
  <c r="J220" i="8"/>
  <c r="AU381" i="5"/>
  <c r="AZ381" i="5"/>
  <c r="BE381" i="5"/>
  <c r="AU130" i="5"/>
  <c r="AZ130" i="5"/>
  <c r="BE130" i="5"/>
  <c r="E221" i="8"/>
  <c r="J221" i="8"/>
  <c r="AU382" i="5"/>
  <c r="AZ382" i="5"/>
  <c r="BE382" i="5"/>
  <c r="AU131" i="5"/>
  <c r="AZ131" i="5"/>
  <c r="BE131" i="5"/>
  <c r="E222" i="8"/>
  <c r="J222" i="8"/>
  <c r="AU383" i="5"/>
  <c r="AZ383" i="5"/>
  <c r="BE383" i="5"/>
  <c r="AU132" i="5"/>
  <c r="AZ132" i="5"/>
  <c r="BE132" i="5"/>
  <c r="E223" i="8"/>
  <c r="J223" i="8"/>
  <c r="AU133" i="5"/>
  <c r="AZ133" i="5"/>
  <c r="BE133" i="5"/>
  <c r="E224" i="8"/>
  <c r="J224" i="8"/>
  <c r="AU134" i="5"/>
  <c r="AZ134" i="5"/>
  <c r="BE134" i="5"/>
  <c r="E225" i="8"/>
  <c r="J225" i="8"/>
  <c r="E226" i="8"/>
  <c r="J226" i="8"/>
  <c r="AU384" i="5"/>
  <c r="AZ384" i="5"/>
  <c r="BE384" i="5"/>
  <c r="E227" i="8"/>
  <c r="J227" i="8"/>
  <c r="AU385" i="5"/>
  <c r="AZ385" i="5"/>
  <c r="BE385" i="5"/>
  <c r="AU135" i="5"/>
  <c r="AZ135" i="5"/>
  <c r="BE135" i="5"/>
  <c r="E228" i="8"/>
  <c r="J228" i="8"/>
  <c r="AU386" i="5"/>
  <c r="AZ386" i="5"/>
  <c r="BE386" i="5"/>
  <c r="AU136" i="5"/>
  <c r="AZ136" i="5"/>
  <c r="BE136" i="5"/>
  <c r="E229" i="8"/>
  <c r="J229" i="8"/>
  <c r="AU387" i="5"/>
  <c r="AZ387" i="5"/>
  <c r="BE387" i="5"/>
  <c r="AU137" i="5"/>
  <c r="AZ137" i="5"/>
  <c r="BE137" i="5"/>
  <c r="E230" i="8"/>
  <c r="J230" i="8"/>
  <c r="AU388" i="5"/>
  <c r="AZ388" i="5"/>
  <c r="BE388" i="5"/>
  <c r="AU138" i="5"/>
  <c r="AZ138" i="5"/>
  <c r="BE138" i="5"/>
  <c r="E231" i="8"/>
  <c r="J231" i="8"/>
  <c r="E232" i="8"/>
  <c r="J232" i="8"/>
  <c r="E233" i="8"/>
  <c r="J233" i="8"/>
  <c r="AU389" i="5"/>
  <c r="AZ389" i="5"/>
  <c r="BE389" i="5"/>
  <c r="E234" i="8"/>
  <c r="J234" i="8"/>
  <c r="AU390" i="5"/>
  <c r="AZ390" i="5"/>
  <c r="BE390" i="5"/>
  <c r="AU139" i="5"/>
  <c r="AZ139" i="5"/>
  <c r="BE139" i="5"/>
  <c r="E235" i="8"/>
  <c r="J235" i="8"/>
  <c r="AU391" i="5"/>
  <c r="AZ391" i="5"/>
  <c r="BE391" i="5"/>
  <c r="AU140" i="5"/>
  <c r="AZ140" i="5"/>
  <c r="BE140" i="5"/>
  <c r="E236" i="8"/>
  <c r="J236" i="8"/>
  <c r="AU392" i="5"/>
  <c r="AZ392" i="5"/>
  <c r="BE392" i="5"/>
  <c r="AU141" i="5"/>
  <c r="AZ141" i="5"/>
  <c r="BE141" i="5"/>
  <c r="E237" i="8"/>
  <c r="J237" i="8"/>
  <c r="AU393" i="5"/>
  <c r="AZ393" i="5"/>
  <c r="BE393" i="5"/>
  <c r="AU142" i="5"/>
  <c r="AZ142" i="5"/>
  <c r="BE142" i="5"/>
  <c r="E238" i="8"/>
  <c r="J238" i="8"/>
  <c r="AU143" i="5"/>
  <c r="AZ143" i="5"/>
  <c r="BE143" i="5"/>
  <c r="E239" i="8"/>
  <c r="J239" i="8"/>
  <c r="E240" i="8"/>
  <c r="J240" i="8"/>
  <c r="AU394" i="5"/>
  <c r="AZ394" i="5"/>
  <c r="BE394" i="5"/>
  <c r="E241" i="8"/>
  <c r="J241" i="8"/>
  <c r="AU395" i="5"/>
  <c r="AZ395" i="5"/>
  <c r="BE395" i="5"/>
  <c r="AU144" i="5"/>
  <c r="AZ144" i="5"/>
  <c r="BE144" i="5"/>
  <c r="E242" i="8"/>
  <c r="J242" i="8"/>
  <c r="AU396" i="5"/>
  <c r="AZ396" i="5"/>
  <c r="BE396" i="5"/>
  <c r="AU145" i="5"/>
  <c r="AZ145" i="5"/>
  <c r="BE145" i="5"/>
  <c r="E243" i="8"/>
  <c r="J243" i="8"/>
  <c r="AU397" i="5"/>
  <c r="AZ397" i="5"/>
  <c r="BE397" i="5"/>
  <c r="AU146" i="5"/>
  <c r="AZ146" i="5"/>
  <c r="BE146" i="5"/>
  <c r="E244" i="8"/>
  <c r="J244" i="8"/>
  <c r="AU398" i="5"/>
  <c r="AZ398" i="5"/>
  <c r="BE398" i="5"/>
  <c r="AU147" i="5"/>
  <c r="AZ147" i="5"/>
  <c r="BE147" i="5"/>
  <c r="E245" i="8"/>
  <c r="J245" i="8"/>
  <c r="AU148" i="5"/>
  <c r="AZ148" i="5"/>
  <c r="BE148" i="5"/>
  <c r="E246" i="8"/>
  <c r="J246" i="8"/>
  <c r="E247" i="8"/>
  <c r="J247" i="8"/>
  <c r="AU399" i="5"/>
  <c r="AZ399" i="5"/>
  <c r="BE399" i="5"/>
  <c r="E248" i="8"/>
  <c r="J248" i="8"/>
  <c r="AU400" i="5"/>
  <c r="AZ400" i="5"/>
  <c r="BE400" i="5"/>
  <c r="AU149" i="5"/>
  <c r="AZ149" i="5"/>
  <c r="BE149" i="5"/>
  <c r="E249" i="8"/>
  <c r="J249" i="8"/>
  <c r="AU401" i="5"/>
  <c r="AZ401" i="5"/>
  <c r="BE401" i="5"/>
  <c r="AU150" i="5"/>
  <c r="AZ150" i="5"/>
  <c r="BE150" i="5"/>
  <c r="E250" i="8"/>
  <c r="J250" i="8"/>
  <c r="AU402" i="5"/>
  <c r="AZ402" i="5"/>
  <c r="BE402" i="5"/>
  <c r="AU151" i="5"/>
  <c r="AZ151" i="5"/>
  <c r="BE151" i="5"/>
  <c r="E251" i="8"/>
  <c r="J251" i="8"/>
  <c r="AU403" i="5"/>
  <c r="AZ403" i="5"/>
  <c r="BE403" i="5"/>
  <c r="AU152" i="5"/>
  <c r="AZ152" i="5"/>
  <c r="BE152" i="5"/>
  <c r="E252" i="8"/>
  <c r="J252" i="8"/>
  <c r="AU153" i="5"/>
  <c r="AZ153" i="5"/>
  <c r="BE153" i="5"/>
  <c r="E253" i="8"/>
  <c r="J253" i="8"/>
  <c r="E254" i="8"/>
  <c r="J254" i="8"/>
  <c r="AU404" i="5"/>
  <c r="AZ404" i="5"/>
  <c r="BE404" i="5"/>
  <c r="E255" i="8"/>
  <c r="J255" i="8"/>
  <c r="AU405" i="5"/>
  <c r="AZ405" i="5"/>
  <c r="BE405" i="5"/>
  <c r="AU154" i="5"/>
  <c r="AZ154" i="5"/>
  <c r="BE154" i="5"/>
  <c r="E256" i="8"/>
  <c r="J256" i="8"/>
  <c r="AU406" i="5"/>
  <c r="AZ406" i="5"/>
  <c r="BE406" i="5"/>
  <c r="AU155" i="5"/>
  <c r="AZ155" i="5"/>
  <c r="BE155" i="5"/>
  <c r="E257" i="8"/>
  <c r="J257" i="8"/>
  <c r="AU407" i="5"/>
  <c r="AZ407" i="5"/>
  <c r="BE407" i="5"/>
  <c r="AU156" i="5"/>
  <c r="AZ156" i="5"/>
  <c r="BE156" i="5"/>
  <c r="E258" i="8"/>
  <c r="J258" i="8"/>
  <c r="AU408" i="5"/>
  <c r="AZ408" i="5"/>
  <c r="BE408" i="5"/>
  <c r="AU157" i="5"/>
  <c r="AZ157" i="5"/>
  <c r="BE157" i="5"/>
  <c r="E259" i="8"/>
  <c r="J259" i="8"/>
  <c r="AU158" i="5"/>
  <c r="AZ158" i="5"/>
  <c r="BE158" i="5"/>
  <c r="E260" i="8"/>
  <c r="J260" i="8"/>
  <c r="E261" i="8"/>
  <c r="J261" i="8"/>
  <c r="AU409" i="5"/>
  <c r="AZ409" i="5"/>
  <c r="BE409" i="5"/>
  <c r="E262" i="8"/>
  <c r="J262" i="8"/>
  <c r="AU410" i="5"/>
  <c r="AZ410" i="5"/>
  <c r="BE410" i="5"/>
  <c r="AU159" i="5"/>
  <c r="AZ159" i="5"/>
  <c r="BE159" i="5"/>
  <c r="E263" i="8"/>
  <c r="J263" i="8"/>
  <c r="AU411" i="5"/>
  <c r="AZ411" i="5"/>
  <c r="BE411" i="5"/>
  <c r="AU160" i="5"/>
  <c r="AZ160" i="5"/>
  <c r="BE160" i="5"/>
  <c r="E264" i="8"/>
  <c r="J264" i="8"/>
  <c r="AU412" i="5"/>
  <c r="AZ412" i="5"/>
  <c r="BE412" i="5"/>
  <c r="AU161" i="5"/>
  <c r="AZ161" i="5"/>
  <c r="BE161" i="5"/>
  <c r="E265" i="8"/>
  <c r="J265" i="8"/>
  <c r="AU413" i="5"/>
  <c r="AZ413" i="5"/>
  <c r="BE413" i="5"/>
  <c r="AU162" i="5"/>
  <c r="AZ162" i="5"/>
  <c r="BE162" i="5"/>
  <c r="E266" i="8"/>
  <c r="J266" i="8"/>
  <c r="AU163" i="5"/>
  <c r="AZ163" i="5"/>
  <c r="BE163" i="5"/>
  <c r="E267" i="8"/>
  <c r="J267" i="8"/>
  <c r="E268" i="8"/>
  <c r="J268" i="8"/>
  <c r="AU414" i="5"/>
  <c r="AZ414" i="5"/>
  <c r="BE414" i="5"/>
  <c r="E269" i="8"/>
  <c r="J269" i="8"/>
  <c r="AU415" i="5"/>
  <c r="AZ415" i="5"/>
  <c r="BE415" i="5"/>
  <c r="AU164" i="5"/>
  <c r="AZ164" i="5"/>
  <c r="BE164" i="5"/>
  <c r="E270" i="8"/>
  <c r="J270" i="8"/>
  <c r="AU416" i="5"/>
  <c r="AZ416" i="5"/>
  <c r="BE416" i="5"/>
  <c r="AU165" i="5"/>
  <c r="AZ165" i="5"/>
  <c r="BE165" i="5"/>
  <c r="E271" i="8"/>
  <c r="J271" i="8"/>
  <c r="AU417" i="5"/>
  <c r="AZ417" i="5"/>
  <c r="BE417" i="5"/>
  <c r="AU166" i="5"/>
  <c r="AZ166" i="5"/>
  <c r="BE166" i="5"/>
  <c r="E272" i="8"/>
  <c r="J272" i="8"/>
  <c r="AU418" i="5"/>
  <c r="AZ418" i="5"/>
  <c r="BE418" i="5"/>
  <c r="AU167" i="5"/>
  <c r="AZ167" i="5"/>
  <c r="BE167" i="5"/>
  <c r="E273" i="8"/>
  <c r="J273" i="8"/>
  <c r="AU168" i="5"/>
  <c r="AZ168" i="5"/>
  <c r="BE168" i="5"/>
  <c r="E274" i="8"/>
  <c r="J274" i="8"/>
  <c r="E275" i="8"/>
  <c r="J275" i="8"/>
  <c r="AU419" i="5"/>
  <c r="AZ419" i="5"/>
  <c r="BE419" i="5"/>
  <c r="E276" i="8"/>
  <c r="J276" i="8"/>
  <c r="AU420" i="5"/>
  <c r="AZ420" i="5"/>
  <c r="BE420" i="5"/>
  <c r="E277" i="8"/>
  <c r="J277" i="8"/>
  <c r="AU421" i="5"/>
  <c r="AZ421" i="5"/>
  <c r="BE421" i="5"/>
  <c r="AU169" i="5"/>
  <c r="AZ169" i="5"/>
  <c r="BE169" i="5"/>
  <c r="E278" i="8"/>
  <c r="J278" i="8"/>
  <c r="AU422" i="5"/>
  <c r="AZ422" i="5"/>
  <c r="BE422" i="5"/>
  <c r="AU170" i="5"/>
  <c r="AZ170" i="5"/>
  <c r="BE170" i="5"/>
  <c r="E279" i="8"/>
  <c r="J279" i="8"/>
  <c r="AU423" i="5"/>
  <c r="AZ423" i="5"/>
  <c r="BE423" i="5"/>
  <c r="AU171" i="5"/>
  <c r="AZ171" i="5"/>
  <c r="BE171" i="5"/>
  <c r="E280" i="8"/>
  <c r="J280" i="8"/>
  <c r="AU172" i="5"/>
  <c r="AZ172" i="5"/>
  <c r="BE172" i="5"/>
  <c r="E281" i="8"/>
  <c r="J281" i="8"/>
  <c r="E282" i="8"/>
  <c r="J282" i="8"/>
  <c r="E283" i="8"/>
  <c r="J283" i="8"/>
  <c r="AU424" i="5"/>
  <c r="AZ424" i="5"/>
  <c r="BE424" i="5"/>
  <c r="AU173" i="5"/>
  <c r="AZ173" i="5"/>
  <c r="BE173" i="5"/>
  <c r="E284" i="8"/>
  <c r="J284" i="8"/>
  <c r="AU425" i="5"/>
  <c r="AZ425" i="5"/>
  <c r="BE425" i="5"/>
  <c r="AU174" i="5"/>
  <c r="AZ174" i="5"/>
  <c r="BE174" i="5"/>
  <c r="E285" i="8"/>
  <c r="J285" i="8"/>
  <c r="AU426" i="5"/>
  <c r="AZ426" i="5"/>
  <c r="BE426" i="5"/>
  <c r="AU175" i="5"/>
  <c r="AZ175" i="5"/>
  <c r="BE175" i="5"/>
  <c r="E286" i="8"/>
  <c r="J286" i="8"/>
  <c r="AU427" i="5"/>
  <c r="AZ427" i="5"/>
  <c r="BE427" i="5"/>
  <c r="AU176" i="5"/>
  <c r="AZ176" i="5"/>
  <c r="BE176" i="5"/>
  <c r="E287" i="8"/>
  <c r="J287" i="8"/>
  <c r="AU177" i="5"/>
  <c r="AZ177" i="5"/>
  <c r="BE177" i="5"/>
  <c r="E288" i="8"/>
  <c r="J288" i="8"/>
  <c r="E289" i="8"/>
  <c r="J289" i="8"/>
  <c r="AU428" i="5"/>
  <c r="AZ428" i="5"/>
  <c r="BE428" i="5"/>
  <c r="E290" i="8"/>
  <c r="J290" i="8"/>
  <c r="AU429" i="5"/>
  <c r="AZ429" i="5"/>
  <c r="BE429" i="5"/>
  <c r="AU178" i="5"/>
  <c r="AZ178" i="5"/>
  <c r="BE178" i="5"/>
  <c r="E291" i="8"/>
  <c r="J291" i="8"/>
  <c r="AU430" i="5"/>
  <c r="AZ430" i="5"/>
  <c r="BE430" i="5"/>
  <c r="AU179" i="5"/>
  <c r="AZ179" i="5"/>
  <c r="BE179" i="5"/>
  <c r="E292" i="8"/>
  <c r="J292" i="8"/>
  <c r="AU431" i="5"/>
  <c r="AZ431" i="5"/>
  <c r="BE431" i="5"/>
  <c r="AU180" i="5"/>
  <c r="AZ180" i="5"/>
  <c r="BE180" i="5"/>
  <c r="E293" i="8"/>
  <c r="J293" i="8"/>
  <c r="AU432" i="5"/>
  <c r="AZ432" i="5"/>
  <c r="BE432" i="5"/>
  <c r="AU181" i="5"/>
  <c r="AZ181" i="5"/>
  <c r="BE181" i="5"/>
  <c r="E294" i="8"/>
  <c r="J294" i="8"/>
  <c r="AU182" i="5"/>
  <c r="AZ182" i="5"/>
  <c r="BE182" i="5"/>
  <c r="E295" i="8"/>
  <c r="J295" i="8"/>
  <c r="E296" i="8"/>
  <c r="J296" i="8"/>
  <c r="AU433" i="5"/>
  <c r="AZ433" i="5"/>
  <c r="BE433" i="5"/>
  <c r="E297" i="8"/>
  <c r="J297" i="8"/>
  <c r="AU434" i="5"/>
  <c r="AZ434" i="5"/>
  <c r="BE434" i="5"/>
  <c r="AU183" i="5"/>
  <c r="AZ183" i="5"/>
  <c r="BE183" i="5"/>
  <c r="E298" i="8"/>
  <c r="J298" i="8"/>
  <c r="AU435" i="5"/>
  <c r="AZ435" i="5"/>
  <c r="BE435" i="5"/>
  <c r="AU184" i="5"/>
  <c r="AZ184" i="5"/>
  <c r="BE184" i="5"/>
  <c r="E299" i="8"/>
  <c r="J299" i="8"/>
  <c r="AU436" i="5"/>
  <c r="AZ436" i="5"/>
  <c r="BE436" i="5"/>
  <c r="AU185" i="5"/>
  <c r="AZ185" i="5"/>
  <c r="BE185" i="5"/>
  <c r="E300" i="8"/>
  <c r="J300" i="8"/>
  <c r="AU437" i="5"/>
  <c r="AZ437" i="5"/>
  <c r="BE437" i="5"/>
  <c r="AU186" i="5"/>
  <c r="AZ186" i="5"/>
  <c r="BE186" i="5"/>
  <c r="E301" i="8"/>
  <c r="J301" i="8"/>
  <c r="AU187" i="5"/>
  <c r="AZ187" i="5"/>
  <c r="BE187" i="5"/>
  <c r="E302" i="8"/>
  <c r="J302" i="8"/>
  <c r="E303" i="8"/>
  <c r="J303" i="8"/>
  <c r="AU438" i="5"/>
  <c r="AZ438" i="5"/>
  <c r="BE438" i="5"/>
  <c r="E304" i="8"/>
  <c r="J304" i="8"/>
  <c r="AU439" i="5"/>
  <c r="AZ439" i="5"/>
  <c r="BE439" i="5"/>
  <c r="AU188" i="5"/>
  <c r="AZ188" i="5"/>
  <c r="BE188" i="5"/>
  <c r="E305" i="8"/>
  <c r="J305" i="8"/>
  <c r="AU440" i="5"/>
  <c r="AZ440" i="5"/>
  <c r="BE440" i="5"/>
  <c r="AU189" i="5"/>
  <c r="AZ189" i="5"/>
  <c r="BE189" i="5"/>
  <c r="E306" i="8"/>
  <c r="J306" i="8"/>
  <c r="AU441" i="5"/>
  <c r="AZ441" i="5"/>
  <c r="BE441" i="5"/>
  <c r="AU190" i="5"/>
  <c r="AZ190" i="5"/>
  <c r="BE190" i="5"/>
  <c r="E307" i="8"/>
  <c r="J307" i="8"/>
  <c r="AU442" i="5"/>
  <c r="AZ442" i="5"/>
  <c r="BE442" i="5"/>
  <c r="AU191" i="5"/>
  <c r="AZ191" i="5"/>
  <c r="BE191" i="5"/>
  <c r="E308" i="8"/>
  <c r="J308" i="8"/>
  <c r="AU192" i="5"/>
  <c r="AZ192" i="5"/>
  <c r="BE192" i="5"/>
  <c r="E309" i="8"/>
  <c r="J309" i="8"/>
  <c r="E310" i="8"/>
  <c r="J310" i="8"/>
  <c r="AU443" i="5"/>
  <c r="AZ443" i="5"/>
  <c r="BE443" i="5"/>
  <c r="E311" i="8"/>
  <c r="J311" i="8"/>
  <c r="AU444" i="5"/>
  <c r="AZ444" i="5"/>
  <c r="BE444" i="5"/>
  <c r="AU193" i="5"/>
  <c r="AZ193" i="5"/>
  <c r="BE193" i="5"/>
  <c r="E312" i="8"/>
  <c r="J312" i="8"/>
  <c r="AU445" i="5"/>
  <c r="AZ445" i="5"/>
  <c r="BE445" i="5"/>
  <c r="AU194" i="5"/>
  <c r="AZ194" i="5"/>
  <c r="BE194" i="5"/>
  <c r="E313" i="8"/>
  <c r="J313" i="8"/>
  <c r="AU446" i="5"/>
  <c r="AZ446" i="5"/>
  <c r="BE446" i="5"/>
  <c r="AU195" i="5"/>
  <c r="AZ195" i="5"/>
  <c r="BE195" i="5"/>
  <c r="E314" i="8"/>
  <c r="J314" i="8"/>
  <c r="AU447" i="5"/>
  <c r="AZ447" i="5"/>
  <c r="BE447" i="5"/>
  <c r="AU196" i="5"/>
  <c r="AZ196" i="5"/>
  <c r="BE196" i="5"/>
  <c r="E315" i="8"/>
  <c r="J315" i="8"/>
  <c r="AU197" i="5"/>
  <c r="AZ197" i="5"/>
  <c r="BE197" i="5"/>
  <c r="E316" i="8"/>
  <c r="J316" i="8"/>
  <c r="E317" i="8"/>
  <c r="J317" i="8"/>
  <c r="AU448" i="5"/>
  <c r="AZ448" i="5"/>
  <c r="BE448" i="5"/>
  <c r="E318" i="8"/>
  <c r="J318" i="8"/>
  <c r="AU449" i="5"/>
  <c r="AZ449" i="5"/>
  <c r="BE449" i="5"/>
  <c r="AU198" i="5"/>
  <c r="AZ198" i="5"/>
  <c r="BE198" i="5"/>
  <c r="E319" i="8"/>
  <c r="J319" i="8"/>
  <c r="AU450" i="5"/>
  <c r="AZ450" i="5"/>
  <c r="BE450" i="5"/>
  <c r="AU199" i="5"/>
  <c r="AZ199" i="5"/>
  <c r="BE199" i="5"/>
  <c r="E320" i="8"/>
  <c r="J320" i="8"/>
  <c r="AU451" i="5"/>
  <c r="AZ451" i="5"/>
  <c r="BE451" i="5"/>
  <c r="E321" i="8"/>
  <c r="J321" i="8"/>
  <c r="AU200" i="5"/>
  <c r="AZ200" i="5"/>
  <c r="BE200" i="5"/>
  <c r="E322" i="8"/>
  <c r="J322" i="8"/>
  <c r="AU201" i="5"/>
  <c r="AZ201" i="5"/>
  <c r="BE201" i="5"/>
  <c r="E323" i="8"/>
  <c r="J323" i="8"/>
  <c r="E324" i="8"/>
  <c r="J324" i="8"/>
  <c r="AU452" i="5"/>
  <c r="AZ452" i="5"/>
  <c r="BE452" i="5"/>
  <c r="E325" i="8"/>
  <c r="J325" i="8"/>
  <c r="AU453" i="5"/>
  <c r="AZ453" i="5"/>
  <c r="BE453" i="5"/>
  <c r="AU202" i="5"/>
  <c r="AZ202" i="5"/>
  <c r="BE202" i="5"/>
  <c r="E326" i="8"/>
  <c r="J326" i="8"/>
  <c r="AU454" i="5"/>
  <c r="AZ454" i="5"/>
  <c r="BE454" i="5"/>
  <c r="AU203" i="5"/>
  <c r="AZ203" i="5"/>
  <c r="BE203" i="5"/>
  <c r="E327" i="8"/>
  <c r="J327" i="8"/>
  <c r="AU455" i="5"/>
  <c r="AZ455" i="5"/>
  <c r="BE455" i="5"/>
  <c r="AU204" i="5"/>
  <c r="AZ204" i="5"/>
  <c r="BE204" i="5"/>
  <c r="E328" i="8"/>
  <c r="J328" i="8"/>
  <c r="AU456" i="5"/>
  <c r="AZ456" i="5"/>
  <c r="BE456" i="5"/>
  <c r="AU205" i="5"/>
  <c r="AZ205" i="5"/>
  <c r="BE205" i="5"/>
  <c r="E329" i="8"/>
  <c r="J329" i="8"/>
  <c r="AU206" i="5"/>
  <c r="AZ206" i="5"/>
  <c r="BE206" i="5"/>
  <c r="E330" i="8"/>
  <c r="J330" i="8"/>
  <c r="E331" i="8"/>
  <c r="J331" i="8"/>
  <c r="AU457" i="5"/>
  <c r="AZ457" i="5"/>
  <c r="BE457" i="5"/>
  <c r="E332" i="8"/>
  <c r="J332" i="8"/>
  <c r="AU458" i="5"/>
  <c r="AZ458" i="5"/>
  <c r="BE458" i="5"/>
  <c r="AU207" i="5"/>
  <c r="AZ207" i="5"/>
  <c r="BE207" i="5"/>
  <c r="E333" i="8"/>
  <c r="J333" i="8"/>
  <c r="AU459" i="5"/>
  <c r="AZ459" i="5"/>
  <c r="BE459" i="5"/>
  <c r="AU208" i="5"/>
  <c r="AZ208" i="5"/>
  <c r="BE208" i="5"/>
  <c r="E334" i="8"/>
  <c r="J334" i="8"/>
  <c r="AU460" i="5"/>
  <c r="AZ460" i="5"/>
  <c r="BE460" i="5"/>
  <c r="AU209" i="5"/>
  <c r="AZ209" i="5"/>
  <c r="BE209" i="5"/>
  <c r="E335" i="8"/>
  <c r="J335" i="8"/>
  <c r="AU461" i="5"/>
  <c r="AZ461" i="5"/>
  <c r="BE461" i="5"/>
  <c r="AU210" i="5"/>
  <c r="AZ210" i="5"/>
  <c r="BE210" i="5"/>
  <c r="E336" i="8"/>
  <c r="J336" i="8"/>
  <c r="AU211" i="5"/>
  <c r="AZ211" i="5"/>
  <c r="BE211" i="5"/>
  <c r="E337" i="8"/>
  <c r="J337" i="8"/>
  <c r="E338" i="8"/>
  <c r="J338" i="8"/>
  <c r="AU462" i="5"/>
  <c r="AZ462" i="5"/>
  <c r="BE462" i="5"/>
  <c r="E339" i="8"/>
  <c r="J339" i="8"/>
  <c r="AU463" i="5"/>
  <c r="AZ463" i="5"/>
  <c r="BE463" i="5"/>
  <c r="AU212" i="5"/>
  <c r="AZ212" i="5"/>
  <c r="BE212" i="5"/>
  <c r="E340" i="8"/>
  <c r="J340" i="8"/>
  <c r="AU464" i="5"/>
  <c r="AZ464" i="5"/>
  <c r="BE464" i="5"/>
  <c r="AU213" i="5"/>
  <c r="AZ213" i="5"/>
  <c r="BE213" i="5"/>
  <c r="E341" i="8"/>
  <c r="J341" i="8"/>
  <c r="AU465" i="5"/>
  <c r="AZ465" i="5"/>
  <c r="BE465" i="5"/>
  <c r="AU214" i="5"/>
  <c r="AZ214" i="5"/>
  <c r="BE214" i="5"/>
  <c r="E342" i="8"/>
  <c r="J342" i="8"/>
  <c r="AU466" i="5"/>
  <c r="AZ466" i="5"/>
  <c r="BE466" i="5"/>
  <c r="AU215" i="5"/>
  <c r="AZ215" i="5"/>
  <c r="BE215" i="5"/>
  <c r="E343" i="8"/>
  <c r="J343" i="8"/>
  <c r="AU216" i="5"/>
  <c r="AZ216" i="5"/>
  <c r="BE216" i="5"/>
  <c r="E344" i="8"/>
  <c r="J344" i="8"/>
  <c r="E345" i="8"/>
  <c r="J345" i="8"/>
  <c r="AU467" i="5"/>
  <c r="AZ467" i="5"/>
  <c r="BE467" i="5"/>
  <c r="E346" i="8"/>
  <c r="J346" i="8"/>
  <c r="AU468" i="5"/>
  <c r="AZ468" i="5"/>
  <c r="BE468" i="5"/>
  <c r="AU217" i="5"/>
  <c r="AZ217" i="5"/>
  <c r="BE217" i="5"/>
  <c r="E347" i="8"/>
  <c r="J347" i="8"/>
  <c r="AU469" i="5"/>
  <c r="AZ469" i="5"/>
  <c r="BE469" i="5"/>
  <c r="AU218" i="5"/>
  <c r="AZ218" i="5"/>
  <c r="BE218" i="5"/>
  <c r="E348" i="8"/>
  <c r="J348" i="8"/>
  <c r="AU470" i="5"/>
  <c r="AZ470" i="5"/>
  <c r="BE470" i="5"/>
  <c r="AU219" i="5"/>
  <c r="AZ219" i="5"/>
  <c r="BE219" i="5"/>
  <c r="E349" i="8"/>
  <c r="J349" i="8"/>
  <c r="AU471" i="5"/>
  <c r="AZ471" i="5"/>
  <c r="BE471" i="5"/>
  <c r="AU220" i="5"/>
  <c r="AZ220" i="5"/>
  <c r="BE220" i="5"/>
  <c r="E350" i="8"/>
  <c r="J350" i="8"/>
  <c r="AU221" i="5"/>
  <c r="AZ221" i="5"/>
  <c r="BE221" i="5"/>
  <c r="E351" i="8"/>
  <c r="J351" i="8"/>
  <c r="E352" i="8"/>
  <c r="J352" i="8"/>
  <c r="E353" i="8"/>
  <c r="J353" i="8"/>
  <c r="AU472" i="5"/>
  <c r="AZ472" i="5"/>
  <c r="BE472" i="5"/>
  <c r="E354" i="8"/>
  <c r="J354" i="8"/>
  <c r="AU473" i="5"/>
  <c r="AZ473" i="5"/>
  <c r="BE473" i="5"/>
  <c r="AU222" i="5"/>
  <c r="AZ222" i="5"/>
  <c r="BE222" i="5"/>
  <c r="E355" i="8"/>
  <c r="J355" i="8"/>
  <c r="AU474" i="5"/>
  <c r="AZ474" i="5"/>
  <c r="BE474" i="5"/>
  <c r="AU223" i="5"/>
  <c r="AZ223" i="5"/>
  <c r="BE223" i="5"/>
  <c r="E356" i="8"/>
  <c r="J356" i="8"/>
  <c r="AU475" i="5"/>
  <c r="AZ475" i="5"/>
  <c r="BE475" i="5"/>
  <c r="AU224" i="5"/>
  <c r="AZ224" i="5"/>
  <c r="BE224" i="5"/>
  <c r="E357" i="8"/>
  <c r="J357" i="8"/>
  <c r="AU225" i="5"/>
  <c r="AZ225" i="5"/>
  <c r="BE225" i="5"/>
  <c r="E358" i="8"/>
  <c r="J358" i="8"/>
  <c r="E359" i="8"/>
  <c r="J359" i="8"/>
  <c r="AU476" i="5"/>
  <c r="AZ476" i="5"/>
  <c r="BE476" i="5"/>
  <c r="E360" i="8"/>
  <c r="J360" i="8"/>
  <c r="AU477" i="5"/>
  <c r="AZ477" i="5"/>
  <c r="BE477" i="5"/>
  <c r="AU226" i="5"/>
  <c r="AZ226" i="5"/>
  <c r="BE226" i="5"/>
  <c r="E361" i="8"/>
  <c r="J361" i="8"/>
  <c r="AU478" i="5"/>
  <c r="AZ478" i="5"/>
  <c r="BE478" i="5"/>
  <c r="AU227" i="5"/>
  <c r="AZ227" i="5"/>
  <c r="BE227" i="5"/>
  <c r="E362" i="8"/>
  <c r="J362" i="8"/>
  <c r="AU479" i="5"/>
  <c r="AZ479" i="5"/>
  <c r="BE479" i="5"/>
  <c r="AU228" i="5"/>
  <c r="AZ228" i="5"/>
  <c r="BE228" i="5"/>
  <c r="E363" i="8"/>
  <c r="J363" i="8"/>
  <c r="AU480" i="5"/>
  <c r="AZ480" i="5"/>
  <c r="BE480" i="5"/>
  <c r="AU229" i="5"/>
  <c r="AZ229" i="5"/>
  <c r="BE229" i="5"/>
  <c r="E364" i="8"/>
  <c r="J364" i="8"/>
  <c r="AU230" i="5"/>
  <c r="AZ230" i="5"/>
  <c r="BE230" i="5"/>
  <c r="E365" i="8"/>
  <c r="J365" i="8"/>
  <c r="E366" i="8"/>
  <c r="J366" i="8"/>
  <c r="AU481" i="5"/>
  <c r="AZ481" i="5"/>
  <c r="BE481" i="5"/>
  <c r="E367" i="8"/>
  <c r="J367" i="8"/>
  <c r="AU482" i="5"/>
  <c r="AZ482" i="5"/>
  <c r="BE482" i="5"/>
  <c r="AU231" i="5"/>
  <c r="AZ231" i="5"/>
  <c r="BE231" i="5"/>
  <c r="E368" i="8"/>
  <c r="J368" i="8"/>
  <c r="AU483" i="5"/>
  <c r="AZ483" i="5"/>
  <c r="BE483" i="5"/>
  <c r="AU232" i="5"/>
  <c r="AZ232" i="5"/>
  <c r="BE232" i="5"/>
  <c r="E369" i="8"/>
  <c r="J369" i="8"/>
  <c r="AU484" i="5"/>
  <c r="AZ484" i="5"/>
  <c r="BE484" i="5"/>
  <c r="AU233" i="5"/>
  <c r="AZ233" i="5"/>
  <c r="BE233" i="5"/>
  <c r="E370" i="8"/>
  <c r="J370" i="8"/>
  <c r="AU485" i="5"/>
  <c r="AZ485" i="5"/>
  <c r="BE485" i="5"/>
  <c r="AU234" i="5"/>
  <c r="AZ234" i="5"/>
  <c r="BE234" i="5"/>
  <c r="E371" i="8"/>
  <c r="J371" i="8"/>
  <c r="AU235" i="5"/>
  <c r="AZ235" i="5"/>
  <c r="BE235" i="5"/>
  <c r="E372" i="8"/>
  <c r="J372" i="8"/>
  <c r="E373" i="8"/>
  <c r="J373" i="8"/>
  <c r="AU486" i="5"/>
  <c r="AZ486" i="5"/>
  <c r="BE486" i="5"/>
  <c r="E374" i="8"/>
  <c r="J374" i="8"/>
  <c r="AU487" i="5"/>
  <c r="AZ487" i="5"/>
  <c r="BE487" i="5"/>
  <c r="AU236" i="5"/>
  <c r="AZ236" i="5"/>
  <c r="BE236" i="5"/>
  <c r="E375" i="8"/>
  <c r="J375" i="8"/>
  <c r="AU488" i="5"/>
  <c r="AZ488" i="5"/>
  <c r="BE488" i="5"/>
  <c r="AU237" i="5"/>
  <c r="AZ237" i="5"/>
  <c r="BE237" i="5"/>
  <c r="E376" i="8"/>
  <c r="J376" i="8"/>
  <c r="AU489" i="5"/>
  <c r="AZ489" i="5"/>
  <c r="BE489" i="5"/>
  <c r="AU238" i="5"/>
  <c r="AZ238" i="5"/>
  <c r="BE238" i="5"/>
  <c r="E377" i="8"/>
  <c r="J377" i="8"/>
  <c r="AU490" i="5"/>
  <c r="AZ490" i="5"/>
  <c r="BE490" i="5"/>
  <c r="AU239" i="5"/>
  <c r="AZ239" i="5"/>
  <c r="BE239" i="5"/>
  <c r="E378" i="8"/>
  <c r="J378" i="8"/>
  <c r="AU240" i="5"/>
  <c r="AZ240" i="5"/>
  <c r="BE240" i="5"/>
  <c r="E379" i="8"/>
  <c r="J379" i="8"/>
  <c r="E380" i="8"/>
  <c r="J380" i="8"/>
  <c r="AU491" i="5"/>
  <c r="AZ491" i="5"/>
  <c r="BE491" i="5"/>
  <c r="E381" i="8"/>
  <c r="J381" i="8"/>
  <c r="AU492" i="5"/>
  <c r="AZ492" i="5"/>
  <c r="BE492" i="5"/>
  <c r="AU241" i="5"/>
  <c r="AZ241" i="5"/>
  <c r="BE241" i="5"/>
  <c r="E382" i="8"/>
  <c r="J382" i="8"/>
  <c r="AU493" i="5"/>
  <c r="AZ493" i="5"/>
  <c r="BE493" i="5"/>
  <c r="E383" i="8"/>
  <c r="J383" i="8"/>
  <c r="D8" i="15"/>
  <c r="O21" i="8"/>
  <c r="O22" i="8"/>
  <c r="O28" i="8"/>
  <c r="O35" i="8"/>
  <c r="O42" i="8"/>
  <c r="O49" i="8"/>
  <c r="O56" i="8"/>
  <c r="O57" i="8"/>
  <c r="O63" i="8"/>
  <c r="O70" i="8"/>
  <c r="O77" i="8"/>
  <c r="O84" i="8"/>
  <c r="O91" i="8"/>
  <c r="O98" i="8"/>
  <c r="O105" i="8"/>
  <c r="O112" i="8"/>
  <c r="O119" i="8"/>
  <c r="O126" i="8"/>
  <c r="O133" i="8"/>
  <c r="O134" i="8"/>
  <c r="O135" i="8"/>
  <c r="O140" i="8"/>
  <c r="O141" i="8"/>
  <c r="O147" i="8"/>
  <c r="O154" i="8"/>
  <c r="O161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CF12" i="5"/>
  <c r="CJ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CI12" i="5"/>
  <c r="CL12" i="5"/>
  <c r="R18" i="8"/>
  <c r="R13" i="8" a="1"/>
  <c r="R13" i="8"/>
  <c r="L3" i="3"/>
  <c r="H18" i="8"/>
  <c r="J2" i="16"/>
  <c r="J3" i="16"/>
  <c r="J4" i="16"/>
  <c r="T19" i="8"/>
  <c r="T18" i="8"/>
  <c r="AA19" i="8"/>
  <c r="T20" i="8"/>
  <c r="AA20" i="8"/>
  <c r="T21" i="8"/>
  <c r="AA21" i="8"/>
  <c r="T22" i="8"/>
  <c r="AA22" i="8"/>
  <c r="T23" i="8"/>
  <c r="AA23" i="8"/>
  <c r="T24" i="8"/>
  <c r="AA24" i="8"/>
  <c r="T25" i="8"/>
  <c r="AA25" i="8"/>
  <c r="T26" i="8"/>
  <c r="AA26" i="8"/>
  <c r="T27" i="8"/>
  <c r="AA27" i="8"/>
  <c r="T28" i="8"/>
  <c r="AA28" i="8"/>
  <c r="T29" i="8"/>
  <c r="AA29" i="8"/>
  <c r="T30" i="8"/>
  <c r="AA30" i="8"/>
  <c r="T31" i="8"/>
  <c r="AA31" i="8"/>
  <c r="T32" i="8"/>
  <c r="AA32" i="8"/>
  <c r="T33" i="8"/>
  <c r="AA33" i="8"/>
  <c r="T34" i="8"/>
  <c r="AA34" i="8"/>
  <c r="T35" i="8"/>
  <c r="AA35" i="8"/>
  <c r="T36" i="8"/>
  <c r="AA36" i="8"/>
  <c r="T37" i="8"/>
  <c r="AA37" i="8"/>
  <c r="T38" i="8"/>
  <c r="AA38" i="8"/>
  <c r="T39" i="8"/>
  <c r="AA39" i="8"/>
  <c r="T40" i="8"/>
  <c r="AA40" i="8"/>
  <c r="T41" i="8"/>
  <c r="AA41" i="8"/>
  <c r="T42" i="8"/>
  <c r="AA42" i="8"/>
  <c r="T43" i="8"/>
  <c r="AA43" i="8"/>
  <c r="T44" i="8"/>
  <c r="AA44" i="8"/>
  <c r="T45" i="8"/>
  <c r="AA45" i="8"/>
  <c r="T46" i="8"/>
  <c r="AA46" i="8"/>
  <c r="T47" i="8"/>
  <c r="AA47" i="8"/>
  <c r="T48" i="8"/>
  <c r="AA48" i="8"/>
  <c r="T49" i="8"/>
  <c r="AA49" i="8"/>
  <c r="T50" i="8"/>
  <c r="AA50" i="8"/>
  <c r="T51" i="8"/>
  <c r="AA51" i="8"/>
  <c r="T52" i="8"/>
  <c r="AA52" i="8"/>
  <c r="T53" i="8"/>
  <c r="AA53" i="8"/>
  <c r="T54" i="8"/>
  <c r="AA54" i="8"/>
  <c r="T55" i="8"/>
  <c r="AA55" i="8"/>
  <c r="T56" i="8"/>
  <c r="AA56" i="8"/>
  <c r="T57" i="8"/>
  <c r="AA57" i="8"/>
  <c r="T58" i="8"/>
  <c r="AA58" i="8"/>
  <c r="T59" i="8"/>
  <c r="AA59" i="8"/>
  <c r="T60" i="8"/>
  <c r="AA60" i="8"/>
  <c r="T61" i="8"/>
  <c r="AA61" i="8"/>
  <c r="T62" i="8"/>
  <c r="AA62" i="8"/>
  <c r="T63" i="8"/>
  <c r="AA63" i="8"/>
  <c r="T64" i="8"/>
  <c r="AA64" i="8"/>
  <c r="T65" i="8"/>
  <c r="AA65" i="8"/>
  <c r="T66" i="8"/>
  <c r="AA66" i="8"/>
  <c r="T67" i="8"/>
  <c r="AA67" i="8"/>
  <c r="T68" i="8"/>
  <c r="AA68" i="8"/>
  <c r="T69" i="8"/>
  <c r="AA69" i="8"/>
  <c r="T70" i="8"/>
  <c r="AA70" i="8"/>
  <c r="T71" i="8"/>
  <c r="AA71" i="8"/>
  <c r="T72" i="8"/>
  <c r="AA72" i="8"/>
  <c r="T73" i="8"/>
  <c r="AA73" i="8"/>
  <c r="T74" i="8"/>
  <c r="AA74" i="8"/>
  <c r="T75" i="8"/>
  <c r="AA75" i="8"/>
  <c r="T76" i="8"/>
  <c r="AA76" i="8"/>
  <c r="T77" i="8"/>
  <c r="AA77" i="8"/>
  <c r="T78" i="8"/>
  <c r="AA78" i="8"/>
  <c r="T79" i="8"/>
  <c r="AA79" i="8"/>
  <c r="T80" i="8"/>
  <c r="AA80" i="8"/>
  <c r="T81" i="8"/>
  <c r="AA81" i="8"/>
  <c r="T82" i="8"/>
  <c r="AA82" i="8"/>
  <c r="T83" i="8"/>
  <c r="AA83" i="8"/>
  <c r="T84" i="8"/>
  <c r="AA84" i="8"/>
  <c r="T85" i="8"/>
  <c r="AA85" i="8"/>
  <c r="T86" i="8"/>
  <c r="AA86" i="8"/>
  <c r="T87" i="8"/>
  <c r="AA87" i="8"/>
  <c r="T88" i="8"/>
  <c r="AA88" i="8"/>
  <c r="T89" i="8"/>
  <c r="AA89" i="8"/>
  <c r="T90" i="8"/>
  <c r="AA90" i="8"/>
  <c r="T91" i="8"/>
  <c r="AA91" i="8"/>
  <c r="T92" i="8"/>
  <c r="AA92" i="8"/>
  <c r="T93" i="8"/>
  <c r="AA93" i="8"/>
  <c r="T94" i="8"/>
  <c r="AA94" i="8"/>
  <c r="T95" i="8"/>
  <c r="AA95" i="8"/>
  <c r="T96" i="8"/>
  <c r="AA96" i="8"/>
  <c r="T97" i="8"/>
  <c r="AA97" i="8"/>
  <c r="T98" i="8"/>
  <c r="AA98" i="8"/>
  <c r="T99" i="8"/>
  <c r="AA99" i="8"/>
  <c r="T100" i="8"/>
  <c r="AA100" i="8"/>
  <c r="T101" i="8"/>
  <c r="AA101" i="8"/>
  <c r="T102" i="8"/>
  <c r="AA102" i="8"/>
  <c r="T103" i="8"/>
  <c r="AA103" i="8"/>
  <c r="T104" i="8"/>
  <c r="AA104" i="8"/>
  <c r="T105" i="8"/>
  <c r="AA105" i="8"/>
  <c r="T106" i="8"/>
  <c r="AA106" i="8"/>
  <c r="T107" i="8"/>
  <c r="AA107" i="8"/>
  <c r="T108" i="8"/>
  <c r="AA108" i="8"/>
  <c r="T109" i="8"/>
  <c r="AA109" i="8"/>
  <c r="T110" i="8"/>
  <c r="AA110" i="8"/>
  <c r="T111" i="8"/>
  <c r="AA111" i="8"/>
  <c r="T112" i="8"/>
  <c r="AA112" i="8"/>
  <c r="T113" i="8"/>
  <c r="AA113" i="8"/>
  <c r="T114" i="8"/>
  <c r="AA114" i="8"/>
  <c r="T115" i="8"/>
  <c r="AA115" i="8"/>
  <c r="T116" i="8"/>
  <c r="AA116" i="8"/>
  <c r="T117" i="8"/>
  <c r="AA117" i="8"/>
  <c r="T118" i="8"/>
  <c r="AA118" i="8"/>
  <c r="T119" i="8"/>
  <c r="AA119" i="8"/>
  <c r="T120" i="8"/>
  <c r="AA120" i="8"/>
  <c r="T121" i="8"/>
  <c r="AA121" i="8"/>
  <c r="T122" i="8"/>
  <c r="AA122" i="8"/>
  <c r="T123" i="8"/>
  <c r="AA123" i="8"/>
  <c r="T124" i="8"/>
  <c r="AA124" i="8"/>
  <c r="T125" i="8"/>
  <c r="AA125" i="8"/>
  <c r="T126" i="8"/>
  <c r="AA126" i="8"/>
  <c r="T127" i="8"/>
  <c r="AA127" i="8"/>
  <c r="T128" i="8"/>
  <c r="AA128" i="8"/>
  <c r="T129" i="8"/>
  <c r="AA129" i="8"/>
  <c r="T130" i="8"/>
  <c r="AA130" i="8"/>
  <c r="T131" i="8"/>
  <c r="AA131" i="8"/>
  <c r="T132" i="8"/>
  <c r="AA132" i="8"/>
  <c r="T133" i="8"/>
  <c r="AA133" i="8"/>
  <c r="T134" i="8"/>
  <c r="AA134" i="8"/>
  <c r="T135" i="8"/>
  <c r="AA135" i="8"/>
  <c r="T136" i="8"/>
  <c r="AA136" i="8"/>
  <c r="T137" i="8"/>
  <c r="AA137" i="8"/>
  <c r="T138" i="8"/>
  <c r="AA138" i="8"/>
  <c r="T139" i="8"/>
  <c r="AA139" i="8"/>
  <c r="T140" i="8"/>
  <c r="AA140" i="8"/>
  <c r="T141" i="8"/>
  <c r="AA141" i="8"/>
  <c r="T142" i="8"/>
  <c r="AA142" i="8"/>
  <c r="T143" i="8"/>
  <c r="AA143" i="8"/>
  <c r="T144" i="8"/>
  <c r="AA144" i="8"/>
  <c r="T145" i="8"/>
  <c r="AA145" i="8"/>
  <c r="T146" i="8"/>
  <c r="AA146" i="8"/>
  <c r="T147" i="8"/>
  <c r="AA147" i="8"/>
  <c r="T148" i="8"/>
  <c r="AA148" i="8"/>
  <c r="T149" i="8"/>
  <c r="AA149" i="8"/>
  <c r="T150" i="8"/>
  <c r="AA150" i="8"/>
  <c r="T151" i="8"/>
  <c r="AA151" i="8"/>
  <c r="T152" i="8"/>
  <c r="AA152" i="8"/>
  <c r="T153" i="8"/>
  <c r="AA153" i="8"/>
  <c r="T154" i="8"/>
  <c r="AA154" i="8"/>
  <c r="T155" i="8"/>
  <c r="AA155" i="8"/>
  <c r="T156" i="8"/>
  <c r="AA156" i="8"/>
  <c r="T157" i="8"/>
  <c r="AA157" i="8"/>
  <c r="T158" i="8"/>
  <c r="AA158" i="8"/>
  <c r="T159" i="8"/>
  <c r="AA159" i="8"/>
  <c r="T160" i="8"/>
  <c r="AA160" i="8"/>
  <c r="T161" i="8"/>
  <c r="AA161" i="8"/>
  <c r="T162" i="8"/>
  <c r="AA162" i="8"/>
  <c r="T163" i="8"/>
  <c r="AA163" i="8"/>
  <c r="T164" i="8"/>
  <c r="AA164" i="8"/>
  <c r="T165" i="8"/>
  <c r="AA165" i="8"/>
  <c r="T166" i="8"/>
  <c r="AA166" i="8"/>
  <c r="T167" i="8"/>
  <c r="AA167" i="8"/>
  <c r="T168" i="8"/>
  <c r="AA168" i="8"/>
  <c r="T169" i="8"/>
  <c r="AA169" i="8"/>
  <c r="T170" i="8"/>
  <c r="AA170" i="8"/>
  <c r="T171" i="8"/>
  <c r="AA171" i="8"/>
  <c r="T172" i="8"/>
  <c r="AA172" i="8"/>
  <c r="T173" i="8"/>
  <c r="AA173" i="8"/>
  <c r="T174" i="8"/>
  <c r="AA174" i="8"/>
  <c r="T175" i="8"/>
  <c r="AA175" i="8"/>
  <c r="T176" i="8"/>
  <c r="AA176" i="8"/>
  <c r="T177" i="8"/>
  <c r="AA177" i="8"/>
  <c r="T178" i="8"/>
  <c r="AA178" i="8"/>
  <c r="T179" i="8"/>
  <c r="AA179" i="8"/>
  <c r="T180" i="8"/>
  <c r="AA180" i="8"/>
  <c r="T181" i="8"/>
  <c r="AA181" i="8"/>
  <c r="T182" i="8"/>
  <c r="AA182" i="8"/>
  <c r="T183" i="8"/>
  <c r="AA183" i="8"/>
  <c r="T184" i="8"/>
  <c r="AA184" i="8"/>
  <c r="T185" i="8"/>
  <c r="AA185" i="8"/>
  <c r="T186" i="8"/>
  <c r="AA186" i="8"/>
  <c r="T187" i="8"/>
  <c r="AA187" i="8"/>
  <c r="T188" i="8"/>
  <c r="AA188" i="8"/>
  <c r="T189" i="8"/>
  <c r="AA189" i="8"/>
  <c r="T190" i="8"/>
  <c r="AA190" i="8"/>
  <c r="T191" i="8"/>
  <c r="AA191" i="8"/>
  <c r="T192" i="8"/>
  <c r="AA192" i="8"/>
  <c r="T193" i="8"/>
  <c r="AA193" i="8"/>
  <c r="T194" i="8"/>
  <c r="AA194" i="8"/>
  <c r="T195" i="8"/>
  <c r="AA195" i="8"/>
  <c r="T196" i="8"/>
  <c r="AA196" i="8"/>
  <c r="T197" i="8"/>
  <c r="AA197" i="8"/>
  <c r="T198" i="8"/>
  <c r="AA198" i="8"/>
  <c r="T199" i="8"/>
  <c r="AA199" i="8"/>
  <c r="T200" i="8"/>
  <c r="AA200" i="8"/>
  <c r="T201" i="8"/>
  <c r="AA201" i="8"/>
  <c r="T202" i="8"/>
  <c r="AA202" i="8"/>
  <c r="T203" i="8"/>
  <c r="AA203" i="8"/>
  <c r="T204" i="8"/>
  <c r="AA204" i="8"/>
  <c r="T205" i="8"/>
  <c r="AA205" i="8"/>
  <c r="T206" i="8"/>
  <c r="AA206" i="8"/>
  <c r="T207" i="8"/>
  <c r="AA207" i="8"/>
  <c r="T208" i="8"/>
  <c r="AA208" i="8"/>
  <c r="T209" i="8"/>
  <c r="AA209" i="8"/>
  <c r="T210" i="8"/>
  <c r="AA210" i="8"/>
  <c r="T211" i="8"/>
  <c r="AA211" i="8"/>
  <c r="T212" i="8"/>
  <c r="AA212" i="8"/>
  <c r="T213" i="8"/>
  <c r="AA213" i="8"/>
  <c r="T214" i="8"/>
  <c r="AA214" i="8"/>
  <c r="T215" i="8"/>
  <c r="AA215" i="8"/>
  <c r="T216" i="8"/>
  <c r="AA216" i="8"/>
  <c r="T217" i="8"/>
  <c r="AA217" i="8"/>
  <c r="T218" i="8"/>
  <c r="AA218" i="8"/>
  <c r="T219" i="8"/>
  <c r="AA219" i="8"/>
  <c r="T220" i="8"/>
  <c r="AA220" i="8"/>
  <c r="T221" i="8"/>
  <c r="AA221" i="8"/>
  <c r="T222" i="8"/>
  <c r="AA222" i="8"/>
  <c r="T223" i="8"/>
  <c r="AA223" i="8"/>
  <c r="T224" i="8"/>
  <c r="AA224" i="8"/>
  <c r="T225" i="8"/>
  <c r="AA225" i="8"/>
  <c r="T226" i="8"/>
  <c r="AA226" i="8"/>
  <c r="T227" i="8"/>
  <c r="AA227" i="8"/>
  <c r="T228" i="8"/>
  <c r="AA228" i="8"/>
  <c r="T229" i="8"/>
  <c r="AA229" i="8"/>
  <c r="T230" i="8"/>
  <c r="AA230" i="8"/>
  <c r="T231" i="8"/>
  <c r="AA231" i="8"/>
  <c r="T232" i="8"/>
  <c r="AA232" i="8"/>
  <c r="T233" i="8"/>
  <c r="AA233" i="8"/>
  <c r="T234" i="8"/>
  <c r="AA234" i="8"/>
  <c r="T235" i="8"/>
  <c r="AA235" i="8"/>
  <c r="T236" i="8"/>
  <c r="AA236" i="8"/>
  <c r="T237" i="8"/>
  <c r="AA237" i="8"/>
  <c r="T238" i="8"/>
  <c r="AA238" i="8"/>
  <c r="T239" i="8"/>
  <c r="AA239" i="8"/>
  <c r="T240" i="8"/>
  <c r="AA240" i="8"/>
  <c r="T241" i="8"/>
  <c r="AA241" i="8"/>
  <c r="T242" i="8"/>
  <c r="AA242" i="8"/>
  <c r="T243" i="8"/>
  <c r="AA243" i="8"/>
  <c r="T244" i="8"/>
  <c r="AA244" i="8"/>
  <c r="T245" i="8"/>
  <c r="AA245" i="8"/>
  <c r="T246" i="8"/>
  <c r="AA246" i="8"/>
  <c r="T247" i="8"/>
  <c r="AA247" i="8"/>
  <c r="T248" i="8"/>
  <c r="AA248" i="8"/>
  <c r="T249" i="8"/>
  <c r="AA249" i="8"/>
  <c r="T250" i="8"/>
  <c r="AA250" i="8"/>
  <c r="T251" i="8"/>
  <c r="AA251" i="8"/>
  <c r="T252" i="8"/>
  <c r="AA252" i="8"/>
  <c r="T253" i="8"/>
  <c r="AA253" i="8"/>
  <c r="T254" i="8"/>
  <c r="AA254" i="8"/>
  <c r="T255" i="8"/>
  <c r="AA255" i="8"/>
  <c r="T256" i="8"/>
  <c r="AA256" i="8"/>
  <c r="T257" i="8"/>
  <c r="AA257" i="8"/>
  <c r="T258" i="8"/>
  <c r="AA258" i="8"/>
  <c r="T259" i="8"/>
  <c r="AA259" i="8"/>
  <c r="T260" i="8"/>
  <c r="AA260" i="8"/>
  <c r="T261" i="8"/>
  <c r="AA261" i="8"/>
  <c r="T262" i="8"/>
  <c r="AA262" i="8"/>
  <c r="T263" i="8"/>
  <c r="AA263" i="8"/>
  <c r="T264" i="8"/>
  <c r="AA264" i="8"/>
  <c r="T265" i="8"/>
  <c r="AA265" i="8"/>
  <c r="T266" i="8"/>
  <c r="AA266" i="8"/>
  <c r="T267" i="8"/>
  <c r="AA267" i="8"/>
  <c r="T268" i="8"/>
  <c r="AA268" i="8"/>
  <c r="T269" i="8"/>
  <c r="AA269" i="8"/>
  <c r="T270" i="8"/>
  <c r="AA270" i="8"/>
  <c r="T271" i="8"/>
  <c r="AA271" i="8"/>
  <c r="T272" i="8"/>
  <c r="AA272" i="8"/>
  <c r="T273" i="8"/>
  <c r="AA273" i="8"/>
  <c r="T274" i="8"/>
  <c r="AA274" i="8"/>
  <c r="T275" i="8"/>
  <c r="AA275" i="8"/>
  <c r="T276" i="8"/>
  <c r="AA276" i="8"/>
  <c r="T277" i="8"/>
  <c r="AA277" i="8"/>
  <c r="T278" i="8"/>
  <c r="AA278" i="8"/>
  <c r="T279" i="8"/>
  <c r="AA279" i="8"/>
  <c r="T280" i="8"/>
  <c r="AA280" i="8"/>
  <c r="T281" i="8"/>
  <c r="AA281" i="8"/>
  <c r="T282" i="8"/>
  <c r="AA282" i="8"/>
  <c r="T283" i="8"/>
  <c r="AA283" i="8"/>
  <c r="T284" i="8"/>
  <c r="AA284" i="8"/>
  <c r="T285" i="8"/>
  <c r="AA285" i="8"/>
  <c r="T286" i="8"/>
  <c r="AA286" i="8"/>
  <c r="T287" i="8"/>
  <c r="AA287" i="8"/>
  <c r="T288" i="8"/>
  <c r="AA288" i="8"/>
  <c r="T289" i="8"/>
  <c r="AA289" i="8"/>
  <c r="T290" i="8"/>
  <c r="AA290" i="8"/>
  <c r="T291" i="8"/>
  <c r="AA291" i="8"/>
  <c r="T292" i="8"/>
  <c r="AA292" i="8"/>
  <c r="T293" i="8"/>
  <c r="AA293" i="8"/>
  <c r="T294" i="8"/>
  <c r="AA294" i="8"/>
  <c r="T295" i="8"/>
  <c r="AA295" i="8"/>
  <c r="T296" i="8"/>
  <c r="AA296" i="8"/>
  <c r="T297" i="8"/>
  <c r="AA297" i="8"/>
  <c r="T298" i="8"/>
  <c r="AA298" i="8"/>
  <c r="T299" i="8"/>
  <c r="AA299" i="8"/>
  <c r="T300" i="8"/>
  <c r="AA300" i="8"/>
  <c r="T301" i="8"/>
  <c r="AA301" i="8"/>
  <c r="T302" i="8"/>
  <c r="AA302" i="8"/>
  <c r="T303" i="8"/>
  <c r="AA303" i="8"/>
  <c r="T304" i="8"/>
  <c r="AA304" i="8"/>
  <c r="T305" i="8"/>
  <c r="AA305" i="8"/>
  <c r="T306" i="8"/>
  <c r="AA306" i="8"/>
  <c r="T307" i="8"/>
  <c r="AA307" i="8"/>
  <c r="T308" i="8"/>
  <c r="AA308" i="8"/>
  <c r="T309" i="8"/>
  <c r="AA309" i="8"/>
  <c r="T310" i="8"/>
  <c r="AA310" i="8"/>
  <c r="T311" i="8"/>
  <c r="AA311" i="8"/>
  <c r="T312" i="8"/>
  <c r="AA312" i="8"/>
  <c r="T313" i="8"/>
  <c r="AA313" i="8"/>
  <c r="T314" i="8"/>
  <c r="AA314" i="8"/>
  <c r="T315" i="8"/>
  <c r="AA315" i="8"/>
  <c r="T316" i="8"/>
  <c r="AA316" i="8"/>
  <c r="T317" i="8"/>
  <c r="AA317" i="8"/>
  <c r="T318" i="8"/>
  <c r="AA318" i="8"/>
  <c r="T319" i="8"/>
  <c r="AA319" i="8"/>
  <c r="T320" i="8"/>
  <c r="AA320" i="8"/>
  <c r="T321" i="8"/>
  <c r="AA321" i="8"/>
  <c r="T322" i="8"/>
  <c r="AA322" i="8"/>
  <c r="T323" i="8"/>
  <c r="AA323" i="8"/>
  <c r="T324" i="8"/>
  <c r="AA324" i="8"/>
  <c r="T325" i="8"/>
  <c r="AA325" i="8"/>
  <c r="T326" i="8"/>
  <c r="AA326" i="8"/>
  <c r="T327" i="8"/>
  <c r="AA327" i="8"/>
  <c r="T328" i="8"/>
  <c r="AA328" i="8"/>
  <c r="T329" i="8"/>
  <c r="AA329" i="8"/>
  <c r="T330" i="8"/>
  <c r="AA330" i="8"/>
  <c r="T331" i="8"/>
  <c r="AA331" i="8"/>
  <c r="T332" i="8"/>
  <c r="AA332" i="8"/>
  <c r="T333" i="8"/>
  <c r="AA333" i="8"/>
  <c r="T334" i="8"/>
  <c r="AA334" i="8"/>
  <c r="T335" i="8"/>
  <c r="AA335" i="8"/>
  <c r="T336" i="8"/>
  <c r="AA336" i="8"/>
  <c r="T337" i="8"/>
  <c r="AA337" i="8"/>
  <c r="T338" i="8"/>
  <c r="AA338" i="8"/>
  <c r="T339" i="8"/>
  <c r="AA339" i="8"/>
  <c r="T340" i="8"/>
  <c r="AA340" i="8"/>
  <c r="T341" i="8"/>
  <c r="AA341" i="8"/>
  <c r="T342" i="8"/>
  <c r="AA342" i="8"/>
  <c r="T343" i="8"/>
  <c r="AA343" i="8"/>
  <c r="T344" i="8"/>
  <c r="AA344" i="8"/>
  <c r="T345" i="8"/>
  <c r="AA345" i="8"/>
  <c r="T346" i="8"/>
  <c r="AA346" i="8"/>
  <c r="T347" i="8"/>
  <c r="AA347" i="8"/>
  <c r="T348" i="8"/>
  <c r="AA348" i="8"/>
  <c r="T349" i="8"/>
  <c r="AA349" i="8"/>
  <c r="T350" i="8"/>
  <c r="AA350" i="8"/>
  <c r="T351" i="8"/>
  <c r="AA351" i="8"/>
  <c r="T352" i="8"/>
  <c r="AA352" i="8"/>
  <c r="T353" i="8"/>
  <c r="AA353" i="8"/>
  <c r="T354" i="8"/>
  <c r="AA354" i="8"/>
  <c r="T355" i="8"/>
  <c r="AA355" i="8"/>
  <c r="T356" i="8"/>
  <c r="AA356" i="8"/>
  <c r="T357" i="8"/>
  <c r="AA357" i="8"/>
  <c r="T358" i="8"/>
  <c r="AA358" i="8"/>
  <c r="T359" i="8"/>
  <c r="AA359" i="8"/>
  <c r="T360" i="8"/>
  <c r="AA360" i="8"/>
  <c r="T361" i="8"/>
  <c r="AA361" i="8"/>
  <c r="T362" i="8"/>
  <c r="AA362" i="8"/>
  <c r="T363" i="8"/>
  <c r="AA363" i="8"/>
  <c r="T364" i="8"/>
  <c r="AA364" i="8"/>
  <c r="T365" i="8"/>
  <c r="AA365" i="8"/>
  <c r="T366" i="8"/>
  <c r="AA366" i="8"/>
  <c r="T367" i="8"/>
  <c r="AA367" i="8"/>
  <c r="T368" i="8"/>
  <c r="AA368" i="8"/>
  <c r="T369" i="8"/>
  <c r="AA369" i="8"/>
  <c r="T370" i="8"/>
  <c r="AA370" i="8"/>
  <c r="T371" i="8"/>
  <c r="AA371" i="8"/>
  <c r="T372" i="8"/>
  <c r="AA372" i="8"/>
  <c r="T373" i="8"/>
  <c r="AA373" i="8"/>
  <c r="T374" i="8"/>
  <c r="AA374" i="8"/>
  <c r="T375" i="8"/>
  <c r="AA375" i="8"/>
  <c r="T376" i="8"/>
  <c r="AA376" i="8"/>
  <c r="T377" i="8"/>
  <c r="AA377" i="8"/>
  <c r="T378" i="8"/>
  <c r="AA378" i="8"/>
  <c r="T379" i="8"/>
  <c r="AA379" i="8"/>
  <c r="T380" i="8"/>
  <c r="AA380" i="8"/>
  <c r="T381" i="8"/>
  <c r="AA381" i="8"/>
  <c r="T382" i="8"/>
  <c r="AA382" i="8"/>
  <c r="T383" i="8"/>
  <c r="AA383" i="8"/>
  <c r="T384" i="8"/>
  <c r="AA384" i="8"/>
  <c r="T385" i="8"/>
  <c r="AA385" i="8"/>
  <c r="T386" i="8"/>
  <c r="AA386" i="8"/>
  <c r="T387" i="8"/>
  <c r="AA387" i="8"/>
  <c r="T388" i="8"/>
  <c r="AA388" i="8"/>
  <c r="T389" i="8"/>
  <c r="AA389" i="8"/>
  <c r="T390" i="8"/>
  <c r="AA390" i="8"/>
  <c r="T391" i="8"/>
  <c r="AA391" i="8"/>
  <c r="T392" i="8"/>
  <c r="AA392" i="8"/>
  <c r="T393" i="8"/>
  <c r="AA393" i="8"/>
  <c r="T394" i="8"/>
  <c r="AA394" i="8"/>
  <c r="T395" i="8"/>
  <c r="AA395" i="8"/>
  <c r="T396" i="8"/>
  <c r="AA396" i="8"/>
  <c r="T397" i="8"/>
  <c r="AA397" i="8"/>
  <c r="T398" i="8"/>
  <c r="AA398" i="8"/>
  <c r="T399" i="8"/>
  <c r="AA399" i="8"/>
  <c r="T400" i="8"/>
  <c r="AA400" i="8"/>
  <c r="T401" i="8"/>
  <c r="AA401" i="8"/>
  <c r="T402" i="8"/>
  <c r="AA402" i="8"/>
  <c r="T403" i="8"/>
  <c r="AA403" i="8"/>
  <c r="T404" i="8"/>
  <c r="AA404" i="8"/>
  <c r="T405" i="8"/>
  <c r="AA405" i="8"/>
  <c r="T406" i="8"/>
  <c r="AA406" i="8"/>
  <c r="T407" i="8"/>
  <c r="AA407" i="8"/>
  <c r="T408" i="8"/>
  <c r="AA408" i="8"/>
  <c r="T409" i="8"/>
  <c r="AA409" i="8"/>
  <c r="T410" i="8"/>
  <c r="AA410" i="8"/>
  <c r="T411" i="8"/>
  <c r="AA411" i="8"/>
  <c r="T412" i="8"/>
  <c r="AA412" i="8"/>
  <c r="T413" i="8"/>
  <c r="AA413" i="8"/>
  <c r="T414" i="8"/>
  <c r="AA414" i="8"/>
  <c r="T415" i="8"/>
  <c r="AA415" i="8"/>
  <c r="T416" i="8"/>
  <c r="AA416" i="8"/>
  <c r="T417" i="8"/>
  <c r="AA417" i="8"/>
  <c r="T418" i="8"/>
  <c r="AA418" i="8"/>
  <c r="T419" i="8"/>
  <c r="AA419" i="8"/>
  <c r="T420" i="8"/>
  <c r="AA420" i="8"/>
  <c r="T421" i="8"/>
  <c r="AA421" i="8"/>
  <c r="T422" i="8"/>
  <c r="AA422" i="8"/>
  <c r="T423" i="8"/>
  <c r="AA423" i="8"/>
  <c r="T424" i="8"/>
  <c r="AA424" i="8"/>
  <c r="T425" i="8"/>
  <c r="AA425" i="8"/>
  <c r="T426" i="8"/>
  <c r="AA426" i="8"/>
  <c r="T427" i="8"/>
  <c r="AA427" i="8"/>
  <c r="T428" i="8"/>
  <c r="AA428" i="8"/>
  <c r="T429" i="8"/>
  <c r="AA429" i="8"/>
  <c r="T430" i="8"/>
  <c r="AA430" i="8"/>
  <c r="T431" i="8"/>
  <c r="AA431" i="8"/>
  <c r="T432" i="8"/>
  <c r="AA432" i="8"/>
  <c r="T433" i="8"/>
  <c r="AA433" i="8"/>
  <c r="T434" i="8"/>
  <c r="AA434" i="8"/>
  <c r="T435" i="8"/>
  <c r="AA435" i="8"/>
  <c r="T436" i="8"/>
  <c r="AA436" i="8"/>
  <c r="T437" i="8"/>
  <c r="AA437" i="8"/>
  <c r="T438" i="8"/>
  <c r="AA438" i="8"/>
  <c r="T439" i="8"/>
  <c r="AA439" i="8"/>
  <c r="T440" i="8"/>
  <c r="AA440" i="8"/>
  <c r="T441" i="8"/>
  <c r="AA441" i="8"/>
  <c r="T442" i="8"/>
  <c r="AA442" i="8"/>
  <c r="T443" i="8"/>
  <c r="AA443" i="8"/>
  <c r="T444" i="8"/>
  <c r="AA444" i="8"/>
  <c r="T445" i="8"/>
  <c r="AA445" i="8"/>
  <c r="T446" i="8"/>
  <c r="AA446" i="8"/>
  <c r="T447" i="8"/>
  <c r="AA447" i="8"/>
  <c r="T448" i="8"/>
  <c r="AA448" i="8"/>
  <c r="T449" i="8"/>
  <c r="AA449" i="8"/>
  <c r="T450" i="8"/>
  <c r="AA450" i="8"/>
  <c r="T451" i="8"/>
  <c r="AA451" i="8"/>
  <c r="T452" i="8"/>
  <c r="AA452" i="8"/>
  <c r="T453" i="8"/>
  <c r="AA453" i="8"/>
  <c r="T454" i="8"/>
  <c r="AA454" i="8"/>
  <c r="T455" i="8"/>
  <c r="AA455" i="8"/>
  <c r="T456" i="8"/>
  <c r="AA456" i="8"/>
  <c r="T457" i="8"/>
  <c r="AA457" i="8"/>
  <c r="T458" i="8"/>
  <c r="AA458" i="8"/>
  <c r="T459" i="8"/>
  <c r="AA459" i="8"/>
  <c r="T460" i="8"/>
  <c r="AA460" i="8"/>
  <c r="T461" i="8"/>
  <c r="AA461" i="8"/>
  <c r="T462" i="8"/>
  <c r="AA462" i="8"/>
  <c r="T463" i="8"/>
  <c r="AA463" i="8"/>
  <c r="T464" i="8"/>
  <c r="AA464" i="8"/>
  <c r="T465" i="8"/>
  <c r="AA465" i="8"/>
  <c r="T466" i="8"/>
  <c r="AA466" i="8"/>
  <c r="T467" i="8"/>
  <c r="AA467" i="8"/>
  <c r="T468" i="8"/>
  <c r="AA468" i="8"/>
  <c r="T469" i="8"/>
  <c r="AA469" i="8"/>
  <c r="T470" i="8"/>
  <c r="AA470" i="8"/>
  <c r="T471" i="8"/>
  <c r="AA471" i="8"/>
  <c r="T472" i="8"/>
  <c r="AA472" i="8"/>
  <c r="T473" i="8"/>
  <c r="AA473" i="8"/>
  <c r="T474" i="8"/>
  <c r="AA474" i="8"/>
  <c r="T475" i="8"/>
  <c r="AA475" i="8"/>
  <c r="T476" i="8"/>
  <c r="AA476" i="8"/>
  <c r="T477" i="8"/>
  <c r="AA477" i="8"/>
  <c r="T478" i="8"/>
  <c r="AA478" i="8"/>
  <c r="T479" i="8"/>
  <c r="AA479" i="8"/>
  <c r="T480" i="8"/>
  <c r="AA480" i="8"/>
  <c r="T481" i="8"/>
  <c r="AA481" i="8"/>
  <c r="T482" i="8"/>
  <c r="AA482" i="8"/>
  <c r="T483" i="8"/>
  <c r="AA483" i="8"/>
  <c r="T484" i="8"/>
  <c r="AA484" i="8"/>
  <c r="T485" i="8"/>
  <c r="AA485" i="8"/>
  <c r="T486" i="8"/>
  <c r="AA486" i="8"/>
  <c r="T487" i="8"/>
  <c r="AA487" i="8"/>
  <c r="T488" i="8"/>
  <c r="AA488" i="8"/>
  <c r="T489" i="8"/>
  <c r="AA489" i="8"/>
  <c r="T490" i="8"/>
  <c r="AA490" i="8"/>
  <c r="T491" i="8"/>
  <c r="AA491" i="8"/>
  <c r="T492" i="8"/>
  <c r="AA492" i="8"/>
  <c r="T493" i="8"/>
  <c r="AA493" i="8"/>
  <c r="T494" i="8"/>
  <c r="AA494" i="8"/>
  <c r="T495" i="8"/>
  <c r="AA495" i="8"/>
  <c r="T496" i="8"/>
  <c r="AA496" i="8"/>
  <c r="T497" i="8"/>
  <c r="AA497" i="8"/>
  <c r="T498" i="8"/>
  <c r="AA498" i="8"/>
  <c r="T499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K32" i="16"/>
  <c r="J6" i="16"/>
  <c r="L32" i="16"/>
  <c r="K24" i="16"/>
  <c r="L24" i="16"/>
  <c r="L25" i="16"/>
  <c r="K25" i="16"/>
  <c r="F25" i="16"/>
  <c r="E25" i="16"/>
  <c r="B10" i="16"/>
  <c r="H8" i="16"/>
  <c r="B8" i="16"/>
  <c r="H6" i="16"/>
  <c r="H4" i="16"/>
  <c r="H3" i="16"/>
  <c r="H2" i="16"/>
  <c r="B10" i="15"/>
  <c r="AA601" i="8"/>
  <c r="U601" i="8"/>
  <c r="AA600" i="8"/>
  <c r="U600" i="8"/>
  <c r="AA599" i="8"/>
  <c r="U599" i="8"/>
  <c r="AA598" i="8"/>
  <c r="U598" i="8"/>
  <c r="U597" i="8"/>
  <c r="U596" i="8"/>
  <c r="U595" i="8"/>
  <c r="U594" i="8"/>
  <c r="U593" i="8"/>
  <c r="U592" i="8"/>
  <c r="U591" i="8"/>
  <c r="U590" i="8"/>
  <c r="U589" i="8"/>
  <c r="U588" i="8"/>
  <c r="U587" i="8"/>
  <c r="U586" i="8"/>
  <c r="U585" i="8"/>
  <c r="U584" i="8"/>
  <c r="U583" i="8"/>
  <c r="U582" i="8"/>
  <c r="U581" i="8"/>
  <c r="U580" i="8"/>
  <c r="U579" i="8"/>
  <c r="U578" i="8"/>
  <c r="U577" i="8"/>
  <c r="U576" i="8"/>
  <c r="U575" i="8"/>
  <c r="U574" i="8"/>
  <c r="U573" i="8"/>
  <c r="U572" i="8"/>
  <c r="U571" i="8"/>
  <c r="U570" i="8"/>
  <c r="U569" i="8"/>
  <c r="U568" i="8"/>
  <c r="U567" i="8"/>
  <c r="U566" i="8"/>
  <c r="U565" i="8"/>
  <c r="U564" i="8"/>
  <c r="U563" i="8"/>
  <c r="U562" i="8"/>
  <c r="U561" i="8"/>
  <c r="U560" i="8"/>
  <c r="U559" i="8"/>
  <c r="U558" i="8"/>
  <c r="U557" i="8"/>
  <c r="U556" i="8"/>
  <c r="U555" i="8"/>
  <c r="U554" i="8"/>
  <c r="U553" i="8"/>
  <c r="U552" i="8"/>
  <c r="U551" i="8"/>
  <c r="U550" i="8"/>
  <c r="U549" i="8"/>
  <c r="U548" i="8"/>
  <c r="U547" i="8"/>
  <c r="U546" i="8"/>
  <c r="U545" i="8"/>
  <c r="U544" i="8"/>
  <c r="U543" i="8"/>
  <c r="U542" i="8"/>
  <c r="U541" i="8"/>
  <c r="U540" i="8"/>
  <c r="U539" i="8"/>
  <c r="U538" i="8"/>
  <c r="U537" i="8"/>
  <c r="U536" i="8"/>
  <c r="U535" i="8"/>
  <c r="U534" i="8"/>
  <c r="U533" i="8"/>
  <c r="U532" i="8"/>
  <c r="U531" i="8"/>
  <c r="U530" i="8"/>
  <c r="U529" i="8"/>
  <c r="U528" i="8"/>
  <c r="U527" i="8"/>
  <c r="U526" i="8"/>
  <c r="U525" i="8"/>
  <c r="U524" i="8"/>
  <c r="U523" i="8"/>
  <c r="U522" i="8"/>
  <c r="U521" i="8"/>
  <c r="U520" i="8"/>
  <c r="U519" i="8"/>
  <c r="U518" i="8"/>
  <c r="U517" i="8"/>
  <c r="U516" i="8"/>
  <c r="U515" i="8"/>
  <c r="U514" i="8"/>
  <c r="U513" i="8"/>
  <c r="U512" i="8"/>
  <c r="U511" i="8"/>
  <c r="U510" i="8"/>
  <c r="U509" i="8"/>
  <c r="U508" i="8"/>
  <c r="U507" i="8"/>
  <c r="U506" i="8"/>
  <c r="U505" i="8"/>
  <c r="U504" i="8"/>
  <c r="U503" i="8"/>
  <c r="U502" i="8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K383" i="8"/>
  <c r="K382" i="8"/>
  <c r="K381" i="8"/>
  <c r="L382" i="8"/>
  <c r="L383" i="8"/>
  <c r="H383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U382" i="8"/>
  <c r="H382" i="8"/>
  <c r="U381" i="8"/>
  <c r="K380" i="8"/>
  <c r="L381" i="8"/>
  <c r="H381" i="8"/>
  <c r="U380" i="8"/>
  <c r="K379" i="8"/>
  <c r="L380" i="8"/>
  <c r="H380" i="8"/>
  <c r="U379" i="8"/>
  <c r="K378" i="8"/>
  <c r="L379" i="8"/>
  <c r="H379" i="8"/>
  <c r="U378" i="8"/>
  <c r="K377" i="8"/>
  <c r="L378" i="8"/>
  <c r="H378" i="8"/>
  <c r="U377" i="8"/>
  <c r="K376" i="8"/>
  <c r="L377" i="8"/>
  <c r="H377" i="8"/>
  <c r="U376" i="8"/>
  <c r="K375" i="8"/>
  <c r="K374" i="8"/>
  <c r="L375" i="8"/>
  <c r="L376" i="8"/>
  <c r="H376" i="8"/>
  <c r="U375" i="8"/>
  <c r="H375" i="8"/>
  <c r="U374" i="8"/>
  <c r="K373" i="8"/>
  <c r="L374" i="8"/>
  <c r="H374" i="8"/>
  <c r="U373" i="8"/>
  <c r="K372" i="8"/>
  <c r="L373" i="8"/>
  <c r="H373" i="8"/>
  <c r="U372" i="8"/>
  <c r="K371" i="8"/>
  <c r="K370" i="8"/>
  <c r="K369" i="8"/>
  <c r="K368" i="8"/>
  <c r="K367" i="8"/>
  <c r="L368" i="8"/>
  <c r="L369" i="8"/>
  <c r="L370" i="8"/>
  <c r="L371" i="8"/>
  <c r="L372" i="8"/>
  <c r="H372" i="8"/>
  <c r="U371" i="8"/>
  <c r="H371" i="8"/>
  <c r="U370" i="8"/>
  <c r="H370" i="8"/>
  <c r="U369" i="8"/>
  <c r="H369" i="8"/>
  <c r="U368" i="8"/>
  <c r="H368" i="8"/>
  <c r="U367" i="8"/>
  <c r="K366" i="8"/>
  <c r="L367" i="8"/>
  <c r="H367" i="8"/>
  <c r="U366" i="8"/>
  <c r="K365" i="8"/>
  <c r="L366" i="8"/>
  <c r="H366" i="8"/>
  <c r="U365" i="8"/>
  <c r="K364" i="8"/>
  <c r="L365" i="8"/>
  <c r="H365" i="8"/>
  <c r="U364" i="8"/>
  <c r="K363" i="8"/>
  <c r="L364" i="8"/>
  <c r="H364" i="8"/>
  <c r="U363" i="8"/>
  <c r="K362" i="8"/>
  <c r="L363" i="8"/>
  <c r="H363" i="8"/>
  <c r="U362" i="8"/>
  <c r="K361" i="8"/>
  <c r="K360" i="8"/>
  <c r="K359" i="8"/>
  <c r="L360" i="8"/>
  <c r="L361" i="8"/>
  <c r="L362" i="8"/>
  <c r="H362" i="8"/>
  <c r="U361" i="8"/>
  <c r="H361" i="8"/>
  <c r="U360" i="8"/>
  <c r="H360" i="8"/>
  <c r="U359" i="8"/>
  <c r="K358" i="8"/>
  <c r="L359" i="8"/>
  <c r="H359" i="8"/>
  <c r="U358" i="8"/>
  <c r="K357" i="8"/>
  <c r="L358" i="8"/>
  <c r="H358" i="8"/>
  <c r="U357" i="8"/>
  <c r="K356" i="8"/>
  <c r="L357" i="8"/>
  <c r="H357" i="8"/>
  <c r="U356" i="8"/>
  <c r="K355" i="8"/>
  <c r="L356" i="8"/>
  <c r="H356" i="8"/>
  <c r="U355" i="8"/>
  <c r="K354" i="8"/>
  <c r="L355" i="8"/>
  <c r="H355" i="8"/>
  <c r="U354" i="8"/>
  <c r="K353" i="8"/>
  <c r="L354" i="8"/>
  <c r="H354" i="8"/>
  <c r="U353" i="8"/>
  <c r="K352" i="8"/>
  <c r="K351" i="8"/>
  <c r="L352" i="8"/>
  <c r="L353" i="8"/>
  <c r="H353" i="8"/>
  <c r="U352" i="8"/>
  <c r="H352" i="8"/>
  <c r="U351" i="8"/>
  <c r="K350" i="8"/>
  <c r="L351" i="8"/>
  <c r="H351" i="8"/>
  <c r="U350" i="8"/>
  <c r="K349" i="8"/>
  <c r="L350" i="8"/>
  <c r="H350" i="8"/>
  <c r="U349" i="8"/>
  <c r="K348" i="8"/>
  <c r="L349" i="8"/>
  <c r="H349" i="8"/>
  <c r="U348" i="8"/>
  <c r="K347" i="8"/>
  <c r="L348" i="8"/>
  <c r="H348" i="8"/>
  <c r="U347" i="8"/>
  <c r="K346" i="8"/>
  <c r="L347" i="8"/>
  <c r="H347" i="8"/>
  <c r="U346" i="8"/>
  <c r="K345" i="8"/>
  <c r="L346" i="8"/>
  <c r="H346" i="8"/>
  <c r="U345" i="8"/>
  <c r="K344" i="8"/>
  <c r="L345" i="8"/>
  <c r="H345" i="8"/>
  <c r="U344" i="8"/>
  <c r="K343" i="8"/>
  <c r="K342" i="8"/>
  <c r="K341" i="8"/>
  <c r="L342" i="8"/>
  <c r="L343" i="8"/>
  <c r="L344" i="8"/>
  <c r="H344" i="8"/>
  <c r="U343" i="8"/>
  <c r="H343" i="8"/>
  <c r="U342" i="8"/>
  <c r="H342" i="8"/>
  <c r="U341" i="8"/>
  <c r="K340" i="8"/>
  <c r="K339" i="8"/>
  <c r="L340" i="8"/>
  <c r="L341" i="8"/>
  <c r="H341" i="8"/>
  <c r="U340" i="8"/>
  <c r="H340" i="8"/>
  <c r="U339" i="8"/>
  <c r="K338" i="8"/>
  <c r="K337" i="8"/>
  <c r="L338" i="8"/>
  <c r="L339" i="8"/>
  <c r="H339" i="8"/>
  <c r="U338" i="8"/>
  <c r="H338" i="8"/>
  <c r="U337" i="8"/>
  <c r="K336" i="8"/>
  <c r="K335" i="8"/>
  <c r="K334" i="8"/>
  <c r="L335" i="8"/>
  <c r="L336" i="8"/>
  <c r="L337" i="8"/>
  <c r="H337" i="8"/>
  <c r="U336" i="8"/>
  <c r="H336" i="8"/>
  <c r="U335" i="8"/>
  <c r="H335" i="8"/>
  <c r="U334" i="8"/>
  <c r="K333" i="8"/>
  <c r="L334" i="8"/>
  <c r="H334" i="8"/>
  <c r="U333" i="8"/>
  <c r="K332" i="8"/>
  <c r="L333" i="8"/>
  <c r="H333" i="8"/>
  <c r="U332" i="8"/>
  <c r="K331" i="8"/>
  <c r="L332" i="8"/>
  <c r="H332" i="8"/>
  <c r="U331" i="8"/>
  <c r="K330" i="8"/>
  <c r="L331" i="8"/>
  <c r="H331" i="8"/>
  <c r="U330" i="8"/>
  <c r="K329" i="8"/>
  <c r="K328" i="8"/>
  <c r="K327" i="8"/>
  <c r="L328" i="8"/>
  <c r="L329" i="8"/>
  <c r="L330" i="8"/>
  <c r="H330" i="8"/>
  <c r="U329" i="8"/>
  <c r="H329" i="8"/>
  <c r="U328" i="8"/>
  <c r="H328" i="8"/>
  <c r="U327" i="8"/>
  <c r="K326" i="8"/>
  <c r="L327" i="8"/>
  <c r="H327" i="8"/>
  <c r="U326" i="8"/>
  <c r="K325" i="8"/>
  <c r="L326" i="8"/>
  <c r="H326" i="8"/>
  <c r="U325" i="8"/>
  <c r="K324" i="8"/>
  <c r="L325" i="8"/>
  <c r="H325" i="8"/>
  <c r="U324" i="8"/>
  <c r="K323" i="8"/>
  <c r="L324" i="8"/>
  <c r="H324" i="8"/>
  <c r="U323" i="8"/>
  <c r="K322" i="8"/>
  <c r="L323" i="8"/>
  <c r="H323" i="8"/>
  <c r="U322" i="8"/>
  <c r="K321" i="8"/>
  <c r="L322" i="8"/>
  <c r="H322" i="8"/>
  <c r="U321" i="8"/>
  <c r="K320" i="8"/>
  <c r="L321" i="8"/>
  <c r="H321" i="8"/>
  <c r="U320" i="8"/>
  <c r="K319" i="8"/>
  <c r="L320" i="8"/>
  <c r="H320" i="8"/>
  <c r="U319" i="8"/>
  <c r="K318" i="8"/>
  <c r="L319" i="8"/>
  <c r="H319" i="8"/>
  <c r="U318" i="8"/>
  <c r="K317" i="8"/>
  <c r="L318" i="8"/>
  <c r="H318" i="8"/>
  <c r="U317" i="8"/>
  <c r="K316" i="8"/>
  <c r="L317" i="8"/>
  <c r="H317" i="8"/>
  <c r="U316" i="8"/>
  <c r="K315" i="8"/>
  <c r="K314" i="8"/>
  <c r="L315" i="8"/>
  <c r="L316" i="8"/>
  <c r="H316" i="8"/>
  <c r="U315" i="8"/>
  <c r="H315" i="8"/>
  <c r="U314" i="8"/>
  <c r="K313" i="8"/>
  <c r="L314" i="8"/>
  <c r="H314" i="8"/>
  <c r="U313" i="8"/>
  <c r="K312" i="8"/>
  <c r="K311" i="8"/>
  <c r="L312" i="8"/>
  <c r="L313" i="8"/>
  <c r="H313" i="8"/>
  <c r="U312" i="8"/>
  <c r="H312" i="8"/>
  <c r="U311" i="8"/>
  <c r="K310" i="8"/>
  <c r="K309" i="8"/>
  <c r="L310" i="8"/>
  <c r="L311" i="8"/>
  <c r="H311" i="8"/>
  <c r="U310" i="8"/>
  <c r="H310" i="8"/>
  <c r="U309" i="8"/>
  <c r="K308" i="8"/>
  <c r="K307" i="8"/>
  <c r="K306" i="8"/>
  <c r="L307" i="8"/>
  <c r="L308" i="8"/>
  <c r="L309" i="8"/>
  <c r="H309" i="8"/>
  <c r="U308" i="8"/>
  <c r="H308" i="8"/>
  <c r="U307" i="8"/>
  <c r="H307" i="8"/>
  <c r="U306" i="8"/>
  <c r="K305" i="8"/>
  <c r="L306" i="8"/>
  <c r="H306" i="8"/>
  <c r="U305" i="8"/>
  <c r="K304" i="8"/>
  <c r="L305" i="8"/>
  <c r="H305" i="8"/>
  <c r="U304" i="8"/>
  <c r="K303" i="8"/>
  <c r="L304" i="8"/>
  <c r="H304" i="8"/>
  <c r="U303" i="8"/>
  <c r="K302" i="8"/>
  <c r="L303" i="8"/>
  <c r="H303" i="8"/>
  <c r="U302" i="8"/>
  <c r="K301" i="8"/>
  <c r="L302" i="8"/>
  <c r="H302" i="8"/>
  <c r="U301" i="8"/>
  <c r="K300" i="8"/>
  <c r="K299" i="8"/>
  <c r="K298" i="8"/>
  <c r="L299" i="8"/>
  <c r="L300" i="8"/>
  <c r="L301" i="8"/>
  <c r="H301" i="8"/>
  <c r="U300" i="8"/>
  <c r="H300" i="8"/>
  <c r="U299" i="8"/>
  <c r="H299" i="8"/>
  <c r="U298" i="8"/>
  <c r="K297" i="8"/>
  <c r="L298" i="8"/>
  <c r="H298" i="8"/>
  <c r="U297" i="8"/>
  <c r="K296" i="8"/>
  <c r="L297" i="8"/>
  <c r="H297" i="8"/>
  <c r="U296" i="8"/>
  <c r="K295" i="8"/>
  <c r="L296" i="8"/>
  <c r="H296" i="8"/>
  <c r="U295" i="8"/>
  <c r="K294" i="8"/>
  <c r="L295" i="8"/>
  <c r="H295" i="8"/>
  <c r="U294" i="8"/>
  <c r="K293" i="8"/>
  <c r="L294" i="8"/>
  <c r="H294" i="8"/>
  <c r="U293" i="8"/>
  <c r="K292" i="8"/>
  <c r="K291" i="8"/>
  <c r="L292" i="8"/>
  <c r="L293" i="8"/>
  <c r="H293" i="8"/>
  <c r="U292" i="8"/>
  <c r="H292" i="8"/>
  <c r="U291" i="8"/>
  <c r="K290" i="8"/>
  <c r="L291" i="8"/>
  <c r="H291" i="8"/>
  <c r="U290" i="8"/>
  <c r="K289" i="8"/>
  <c r="L290" i="8"/>
  <c r="H290" i="8"/>
  <c r="U289" i="8"/>
  <c r="K288" i="8"/>
  <c r="L289" i="8"/>
  <c r="H289" i="8"/>
  <c r="U288" i="8"/>
  <c r="K287" i="8"/>
  <c r="K286" i="8"/>
  <c r="L287" i="8"/>
  <c r="L288" i="8"/>
  <c r="H288" i="8"/>
  <c r="U287" i="8"/>
  <c r="H287" i="8"/>
  <c r="U286" i="8"/>
  <c r="K285" i="8"/>
  <c r="L286" i="8"/>
  <c r="H286" i="8"/>
  <c r="U285" i="8"/>
  <c r="K284" i="8"/>
  <c r="L285" i="8"/>
  <c r="H285" i="8"/>
  <c r="U284" i="8"/>
  <c r="K283" i="8"/>
  <c r="L284" i="8"/>
  <c r="H284" i="8"/>
  <c r="U283" i="8"/>
  <c r="K282" i="8"/>
  <c r="K281" i="8"/>
  <c r="L282" i="8"/>
  <c r="L283" i="8"/>
  <c r="H283" i="8"/>
  <c r="U282" i="8"/>
  <c r="H282" i="8"/>
  <c r="U281" i="8"/>
  <c r="K280" i="8"/>
  <c r="L281" i="8"/>
  <c r="H281" i="8"/>
  <c r="U280" i="8"/>
  <c r="K279" i="8"/>
  <c r="L280" i="8"/>
  <c r="H280" i="8"/>
  <c r="U279" i="8"/>
  <c r="K278" i="8"/>
  <c r="L279" i="8"/>
  <c r="H279" i="8"/>
  <c r="U278" i="8"/>
  <c r="K277" i="8"/>
  <c r="K276" i="8"/>
  <c r="L277" i="8"/>
  <c r="L278" i="8"/>
  <c r="H278" i="8"/>
  <c r="U277" i="8"/>
  <c r="H277" i="8"/>
  <c r="U276" i="8"/>
  <c r="K275" i="8"/>
  <c r="L276" i="8"/>
  <c r="H276" i="8"/>
  <c r="U275" i="8"/>
  <c r="K274" i="8"/>
  <c r="L275" i="8"/>
  <c r="H275" i="8"/>
  <c r="U274" i="8"/>
  <c r="K273" i="8"/>
  <c r="L274" i="8"/>
  <c r="H274" i="8"/>
  <c r="U273" i="8"/>
  <c r="K272" i="8"/>
  <c r="L273" i="8"/>
  <c r="H273" i="8"/>
  <c r="U272" i="8"/>
  <c r="K271" i="8"/>
  <c r="L272" i="8"/>
  <c r="H272" i="8"/>
  <c r="U271" i="8"/>
  <c r="K270" i="8"/>
  <c r="L271" i="8"/>
  <c r="H271" i="8"/>
  <c r="U270" i="8"/>
  <c r="K269" i="8"/>
  <c r="L270" i="8"/>
  <c r="H270" i="8"/>
  <c r="U269" i="8"/>
  <c r="K268" i="8"/>
  <c r="L269" i="8"/>
  <c r="H269" i="8"/>
  <c r="U268" i="8"/>
  <c r="K267" i="8"/>
  <c r="L268" i="8"/>
  <c r="H268" i="8"/>
  <c r="U267" i="8"/>
  <c r="K266" i="8"/>
  <c r="L267" i="8"/>
  <c r="H267" i="8"/>
  <c r="U266" i="8"/>
  <c r="K265" i="8"/>
  <c r="K264" i="8"/>
  <c r="K263" i="8"/>
  <c r="L264" i="8"/>
  <c r="L265" i="8"/>
  <c r="L266" i="8"/>
  <c r="H266" i="8"/>
  <c r="U265" i="8"/>
  <c r="H265" i="8"/>
  <c r="U264" i="8"/>
  <c r="H264" i="8"/>
  <c r="U263" i="8"/>
  <c r="K262" i="8"/>
  <c r="K261" i="8"/>
  <c r="L262" i="8"/>
  <c r="L263" i="8"/>
  <c r="H263" i="8"/>
  <c r="U262" i="8"/>
  <c r="H262" i="8"/>
  <c r="U261" i="8"/>
  <c r="K260" i="8"/>
  <c r="L261" i="8"/>
  <c r="H261" i="8"/>
  <c r="U260" i="8"/>
  <c r="K259" i="8"/>
  <c r="L260" i="8"/>
  <c r="H260" i="8"/>
  <c r="U259" i="8"/>
  <c r="K258" i="8"/>
  <c r="K257" i="8"/>
  <c r="L258" i="8"/>
  <c r="L259" i="8"/>
  <c r="H259" i="8"/>
  <c r="U258" i="8"/>
  <c r="H258" i="8"/>
  <c r="U257" i="8"/>
  <c r="K256" i="8"/>
  <c r="L257" i="8"/>
  <c r="H257" i="8"/>
  <c r="U256" i="8"/>
  <c r="K255" i="8"/>
  <c r="L256" i="8"/>
  <c r="H256" i="8"/>
  <c r="U255" i="8"/>
  <c r="K254" i="8"/>
  <c r="L255" i="8"/>
  <c r="H255" i="8"/>
  <c r="U254" i="8"/>
  <c r="K253" i="8"/>
  <c r="L254" i="8"/>
  <c r="H254" i="8"/>
  <c r="U253" i="8"/>
  <c r="K252" i="8"/>
  <c r="L253" i="8"/>
  <c r="H253" i="8"/>
  <c r="U252" i="8"/>
  <c r="K251" i="8"/>
  <c r="L252" i="8"/>
  <c r="H252" i="8"/>
  <c r="U251" i="8"/>
  <c r="K250" i="8"/>
  <c r="K249" i="8"/>
  <c r="L250" i="8"/>
  <c r="L251" i="8"/>
  <c r="H251" i="8"/>
  <c r="U250" i="8"/>
  <c r="H250" i="8"/>
  <c r="U249" i="8"/>
  <c r="K248" i="8"/>
  <c r="L249" i="8"/>
  <c r="H249" i="8"/>
  <c r="U248" i="8"/>
  <c r="K247" i="8"/>
  <c r="L248" i="8"/>
  <c r="H248" i="8"/>
  <c r="U247" i="8"/>
  <c r="K246" i="8"/>
  <c r="L247" i="8"/>
  <c r="H247" i="8"/>
  <c r="U246" i="8"/>
  <c r="K245" i="8"/>
  <c r="K244" i="8"/>
  <c r="L245" i="8"/>
  <c r="L246" i="8"/>
  <c r="H246" i="8"/>
  <c r="U245" i="8"/>
  <c r="H245" i="8"/>
  <c r="U244" i="8"/>
  <c r="K243" i="8"/>
  <c r="L244" i="8"/>
  <c r="H244" i="8"/>
  <c r="U243" i="8"/>
  <c r="K242" i="8"/>
  <c r="L243" i="8"/>
  <c r="H243" i="8"/>
  <c r="U242" i="8"/>
  <c r="K241" i="8"/>
  <c r="L242" i="8"/>
  <c r="H242" i="8"/>
  <c r="U241" i="8"/>
  <c r="K240" i="8"/>
  <c r="L241" i="8"/>
  <c r="H241" i="8"/>
  <c r="U240" i="8"/>
  <c r="K239" i="8"/>
  <c r="L240" i="8"/>
  <c r="H240" i="8"/>
  <c r="U239" i="8"/>
  <c r="K238" i="8"/>
  <c r="L239" i="8"/>
  <c r="H239" i="8"/>
  <c r="U238" i="8"/>
  <c r="K237" i="8"/>
  <c r="K236" i="8"/>
  <c r="K235" i="8"/>
  <c r="K234" i="8"/>
  <c r="L235" i="8"/>
  <c r="L236" i="8"/>
  <c r="L237" i="8"/>
  <c r="L238" i="8"/>
  <c r="H238" i="8"/>
  <c r="U237" i="8"/>
  <c r="H237" i="8"/>
  <c r="U236" i="8"/>
  <c r="H236" i="8"/>
  <c r="U235" i="8"/>
  <c r="H235" i="8"/>
  <c r="U234" i="8"/>
  <c r="K233" i="8"/>
  <c r="L234" i="8"/>
  <c r="H234" i="8"/>
  <c r="U233" i="8"/>
  <c r="K232" i="8"/>
  <c r="L233" i="8"/>
  <c r="H233" i="8"/>
  <c r="U232" i="8"/>
  <c r="K231" i="8"/>
  <c r="L232" i="8"/>
  <c r="H232" i="8"/>
  <c r="U231" i="8"/>
  <c r="K230" i="8"/>
  <c r="K229" i="8"/>
  <c r="L230" i="8"/>
  <c r="L231" i="8"/>
  <c r="H231" i="8"/>
  <c r="U230" i="8"/>
  <c r="H230" i="8"/>
  <c r="U229" i="8"/>
  <c r="K228" i="8"/>
  <c r="L229" i="8"/>
  <c r="H229" i="8"/>
  <c r="U228" i="8"/>
  <c r="K227" i="8"/>
  <c r="L228" i="8"/>
  <c r="H228" i="8"/>
  <c r="U227" i="8"/>
  <c r="K226" i="8"/>
  <c r="L227" i="8"/>
  <c r="H227" i="8"/>
  <c r="U226" i="8"/>
  <c r="K225" i="8"/>
  <c r="L226" i="8"/>
  <c r="H226" i="8"/>
  <c r="U225" i="8"/>
  <c r="K224" i="8"/>
  <c r="L225" i="8"/>
  <c r="H225" i="8"/>
  <c r="U224" i="8"/>
  <c r="K223" i="8"/>
  <c r="L224" i="8"/>
  <c r="H224" i="8"/>
  <c r="U223" i="8"/>
  <c r="K222" i="8"/>
  <c r="K221" i="8"/>
  <c r="L222" i="8"/>
  <c r="L223" i="8"/>
  <c r="H223" i="8"/>
  <c r="U222" i="8"/>
  <c r="H222" i="8"/>
  <c r="U221" i="8"/>
  <c r="K220" i="8"/>
  <c r="L221" i="8"/>
  <c r="H221" i="8"/>
  <c r="U220" i="8"/>
  <c r="K219" i="8"/>
  <c r="L220" i="8"/>
  <c r="H220" i="8"/>
  <c r="U219" i="8"/>
  <c r="K218" i="8"/>
  <c r="L219" i="8"/>
  <c r="H219" i="8"/>
  <c r="U218" i="8"/>
  <c r="K217" i="8"/>
  <c r="L218" i="8"/>
  <c r="H218" i="8"/>
  <c r="U217" i="8"/>
  <c r="K216" i="8"/>
  <c r="L217" i="8"/>
  <c r="H217" i="8"/>
  <c r="U216" i="8"/>
  <c r="K215" i="8"/>
  <c r="L216" i="8"/>
  <c r="H216" i="8"/>
  <c r="U215" i="8"/>
  <c r="K214" i="8"/>
  <c r="L215" i="8"/>
  <c r="H215" i="8"/>
  <c r="U214" i="8"/>
  <c r="K213" i="8"/>
  <c r="L214" i="8"/>
  <c r="H214" i="8"/>
  <c r="U213" i="8"/>
  <c r="K212" i="8"/>
  <c r="L213" i="8"/>
  <c r="H213" i="8"/>
  <c r="U212" i="8"/>
  <c r="K211" i="8"/>
  <c r="L212" i="8"/>
  <c r="H212" i="8"/>
  <c r="U211" i="8"/>
  <c r="K210" i="8"/>
  <c r="L211" i="8"/>
  <c r="H211" i="8"/>
  <c r="U210" i="8"/>
  <c r="K209" i="8"/>
  <c r="L210" i="8"/>
  <c r="H210" i="8"/>
  <c r="U209" i="8"/>
  <c r="K208" i="8"/>
  <c r="L209" i="8"/>
  <c r="H209" i="8"/>
  <c r="U208" i="8"/>
  <c r="K207" i="8"/>
  <c r="K206" i="8"/>
  <c r="K205" i="8"/>
  <c r="K204" i="8"/>
  <c r="L205" i="8"/>
  <c r="L206" i="8"/>
  <c r="L207" i="8"/>
  <c r="L208" i="8"/>
  <c r="H208" i="8"/>
  <c r="U207" i="8"/>
  <c r="H207" i="8"/>
  <c r="U206" i="8"/>
  <c r="H206" i="8"/>
  <c r="U205" i="8"/>
  <c r="H205" i="8"/>
  <c r="U204" i="8"/>
  <c r="K203" i="8"/>
  <c r="K202" i="8"/>
  <c r="L203" i="8"/>
  <c r="L204" i="8"/>
  <c r="H204" i="8"/>
  <c r="U203" i="8"/>
  <c r="H203" i="8"/>
  <c r="U202" i="8"/>
  <c r="K201" i="8"/>
  <c r="L202" i="8"/>
  <c r="H202" i="8"/>
  <c r="U201" i="8"/>
  <c r="K200" i="8"/>
  <c r="K199" i="8"/>
  <c r="L200" i="8"/>
  <c r="L201" i="8"/>
  <c r="H201" i="8"/>
  <c r="U200" i="8"/>
  <c r="H200" i="8"/>
  <c r="U199" i="8"/>
  <c r="K198" i="8"/>
  <c r="L199" i="8"/>
  <c r="H199" i="8"/>
  <c r="U198" i="8"/>
  <c r="K197" i="8"/>
  <c r="L198" i="8"/>
  <c r="H198" i="8"/>
  <c r="U197" i="8"/>
  <c r="K196" i="8"/>
  <c r="L197" i="8"/>
  <c r="H197" i="8"/>
  <c r="U196" i="8"/>
  <c r="K195" i="8"/>
  <c r="L196" i="8"/>
  <c r="H196" i="8"/>
  <c r="U195" i="8"/>
  <c r="K194" i="8"/>
  <c r="L195" i="8"/>
  <c r="H195" i="8"/>
  <c r="U194" i="8"/>
  <c r="K193" i="8"/>
  <c r="K192" i="8"/>
  <c r="K191" i="8"/>
  <c r="L192" i="8"/>
  <c r="L193" i="8"/>
  <c r="L194" i="8"/>
  <c r="H194" i="8"/>
  <c r="U193" i="8"/>
  <c r="H193" i="8"/>
  <c r="U192" i="8"/>
  <c r="H192" i="8"/>
  <c r="U191" i="8"/>
  <c r="K190" i="8"/>
  <c r="L191" i="8"/>
  <c r="H191" i="8"/>
  <c r="U190" i="8"/>
  <c r="K189" i="8"/>
  <c r="L190" i="8"/>
  <c r="H190" i="8"/>
  <c r="U189" i="8"/>
  <c r="K188" i="8"/>
  <c r="L189" i="8"/>
  <c r="H189" i="8"/>
  <c r="U188" i="8"/>
  <c r="K187" i="8"/>
  <c r="L188" i="8"/>
  <c r="H188" i="8"/>
  <c r="U187" i="8"/>
  <c r="K186" i="8"/>
  <c r="L187" i="8"/>
  <c r="H187" i="8"/>
  <c r="U186" i="8"/>
  <c r="K185" i="8"/>
  <c r="L186" i="8"/>
  <c r="H186" i="8"/>
  <c r="U185" i="8"/>
  <c r="K184" i="8"/>
  <c r="L185" i="8"/>
  <c r="H185" i="8"/>
  <c r="U184" i="8"/>
  <c r="K183" i="8"/>
  <c r="L184" i="8"/>
  <c r="H184" i="8"/>
  <c r="U183" i="8"/>
  <c r="K182" i="8"/>
  <c r="L183" i="8"/>
  <c r="H183" i="8"/>
  <c r="U182" i="8"/>
  <c r="K181" i="8"/>
  <c r="L182" i="8"/>
  <c r="H182" i="8"/>
  <c r="U181" i="8"/>
  <c r="K180" i="8"/>
  <c r="K179" i="8"/>
  <c r="L180" i="8"/>
  <c r="L181" i="8"/>
  <c r="H181" i="8"/>
  <c r="U180" i="8"/>
  <c r="H180" i="8"/>
  <c r="U179" i="8"/>
  <c r="K178" i="8"/>
  <c r="L179" i="8"/>
  <c r="H179" i="8"/>
  <c r="U178" i="8"/>
  <c r="K177" i="8"/>
  <c r="L178" i="8"/>
  <c r="H178" i="8"/>
  <c r="U177" i="8"/>
  <c r="K176" i="8"/>
  <c r="L177" i="8"/>
  <c r="H177" i="8"/>
  <c r="U176" i="8"/>
  <c r="K175" i="8"/>
  <c r="L176" i="8"/>
  <c r="H176" i="8"/>
  <c r="U175" i="8"/>
  <c r="K174" i="8"/>
  <c r="L175" i="8"/>
  <c r="H175" i="8"/>
  <c r="U174" i="8"/>
  <c r="K173" i="8"/>
  <c r="L174" i="8"/>
  <c r="H174" i="8"/>
  <c r="U173" i="8"/>
  <c r="K172" i="8"/>
  <c r="L173" i="8"/>
  <c r="H173" i="8"/>
  <c r="U172" i="8"/>
  <c r="K171" i="8"/>
  <c r="L172" i="8"/>
  <c r="H172" i="8"/>
  <c r="U171" i="8"/>
  <c r="K170" i="8"/>
  <c r="L171" i="8"/>
  <c r="H171" i="8"/>
  <c r="U170" i="8"/>
  <c r="K169" i="8"/>
  <c r="L170" i="8"/>
  <c r="H170" i="8"/>
  <c r="U169" i="8"/>
  <c r="K168" i="8"/>
  <c r="L169" i="8"/>
  <c r="H169" i="8"/>
  <c r="U168" i="8"/>
  <c r="H168" i="8"/>
  <c r="U167" i="8"/>
  <c r="H167" i="8"/>
  <c r="U166" i="8"/>
  <c r="H166" i="8"/>
  <c r="U165" i="8"/>
  <c r="H165" i="8"/>
  <c r="U164" i="8"/>
  <c r="H164" i="8"/>
  <c r="U163" i="8"/>
  <c r="H163" i="8"/>
  <c r="U162" i="8"/>
  <c r="H162" i="8"/>
  <c r="U161" i="8"/>
  <c r="K161" i="8"/>
  <c r="H161" i="8"/>
  <c r="U160" i="8"/>
  <c r="H160" i="8"/>
  <c r="U159" i="8"/>
  <c r="H159" i="8"/>
  <c r="U158" i="8"/>
  <c r="H158" i="8"/>
  <c r="U157" i="8"/>
  <c r="H157" i="8"/>
  <c r="U156" i="8"/>
  <c r="H156" i="8"/>
  <c r="U155" i="8"/>
  <c r="H155" i="8"/>
  <c r="U154" i="8"/>
  <c r="K154" i="8"/>
  <c r="H154" i="8"/>
  <c r="U153" i="8"/>
  <c r="H153" i="8"/>
  <c r="U152" i="8"/>
  <c r="H152" i="8"/>
  <c r="U151" i="8"/>
  <c r="H151" i="8"/>
  <c r="U150" i="8"/>
  <c r="H150" i="8"/>
  <c r="U149" i="8"/>
  <c r="H149" i="8"/>
  <c r="U148" i="8"/>
  <c r="H148" i="8"/>
  <c r="U147" i="8"/>
  <c r="K147" i="8"/>
  <c r="H147" i="8"/>
  <c r="U146" i="8"/>
  <c r="H146" i="8"/>
  <c r="U145" i="8"/>
  <c r="H145" i="8"/>
  <c r="U144" i="8"/>
  <c r="H144" i="8"/>
  <c r="U143" i="8"/>
  <c r="H143" i="8"/>
  <c r="U142" i="8"/>
  <c r="H142" i="8"/>
  <c r="U141" i="8"/>
  <c r="K141" i="8"/>
  <c r="K140" i="8"/>
  <c r="L141" i="8"/>
  <c r="H141" i="8"/>
  <c r="U140" i="8"/>
  <c r="H140" i="8"/>
  <c r="U139" i="8"/>
  <c r="H139" i="8"/>
  <c r="U138" i="8"/>
  <c r="H138" i="8"/>
  <c r="U137" i="8"/>
  <c r="H137" i="8"/>
  <c r="U136" i="8"/>
  <c r="H136" i="8"/>
  <c r="U135" i="8"/>
  <c r="K135" i="8"/>
  <c r="K134" i="8"/>
  <c r="L135" i="8"/>
  <c r="H135" i="8"/>
  <c r="U134" i="8"/>
  <c r="K133" i="8"/>
  <c r="L134" i="8"/>
  <c r="H134" i="8"/>
  <c r="U133" i="8"/>
  <c r="H133" i="8"/>
  <c r="U132" i="8"/>
  <c r="H132" i="8"/>
  <c r="U131" i="8"/>
  <c r="H131" i="8"/>
  <c r="U130" i="8"/>
  <c r="H130" i="8"/>
  <c r="U129" i="8"/>
  <c r="H129" i="8"/>
  <c r="U128" i="8"/>
  <c r="H128" i="8"/>
  <c r="U127" i="8"/>
  <c r="H127" i="8"/>
  <c r="U126" i="8"/>
  <c r="K126" i="8"/>
  <c r="H126" i="8"/>
  <c r="U125" i="8"/>
  <c r="H125" i="8"/>
  <c r="U124" i="8"/>
  <c r="H124" i="8"/>
  <c r="U123" i="8"/>
  <c r="H123" i="8"/>
  <c r="U122" i="8"/>
  <c r="H122" i="8"/>
  <c r="U121" i="8"/>
  <c r="H121" i="8"/>
  <c r="U120" i="8"/>
  <c r="H120" i="8"/>
  <c r="U119" i="8"/>
  <c r="K119" i="8"/>
  <c r="H119" i="8"/>
  <c r="U118" i="8"/>
  <c r="H118" i="8"/>
  <c r="U117" i="8"/>
  <c r="H117" i="8"/>
  <c r="U116" i="8"/>
  <c r="H116" i="8"/>
  <c r="U115" i="8"/>
  <c r="H115" i="8"/>
  <c r="U114" i="8"/>
  <c r="H114" i="8"/>
  <c r="U113" i="8"/>
  <c r="H113" i="8"/>
  <c r="U112" i="8"/>
  <c r="K112" i="8"/>
  <c r="H112" i="8"/>
  <c r="U111" i="8"/>
  <c r="H111" i="8"/>
  <c r="U110" i="8"/>
  <c r="H110" i="8"/>
  <c r="U109" i="8"/>
  <c r="H109" i="8"/>
  <c r="U108" i="8"/>
  <c r="H108" i="8"/>
  <c r="U107" i="8"/>
  <c r="H107" i="8"/>
  <c r="U106" i="8"/>
  <c r="H106" i="8"/>
  <c r="U105" i="8"/>
  <c r="K105" i="8"/>
  <c r="H105" i="8"/>
  <c r="U104" i="8"/>
  <c r="H104" i="8"/>
  <c r="U103" i="8"/>
  <c r="H103" i="8"/>
  <c r="U102" i="8"/>
  <c r="H102" i="8"/>
  <c r="U101" i="8"/>
  <c r="H101" i="8"/>
  <c r="U100" i="8"/>
  <c r="H100" i="8"/>
  <c r="U99" i="8"/>
  <c r="H99" i="8"/>
  <c r="U98" i="8"/>
  <c r="K98" i="8"/>
  <c r="H98" i="8"/>
  <c r="U97" i="8"/>
  <c r="H97" i="8"/>
  <c r="U96" i="8"/>
  <c r="H96" i="8"/>
  <c r="U95" i="8"/>
  <c r="H95" i="8"/>
  <c r="U94" i="8"/>
  <c r="H94" i="8"/>
  <c r="U93" i="8"/>
  <c r="H93" i="8"/>
  <c r="U92" i="8"/>
  <c r="H92" i="8"/>
  <c r="U91" i="8"/>
  <c r="K91" i="8"/>
  <c r="H91" i="8"/>
  <c r="U90" i="8"/>
  <c r="H90" i="8"/>
  <c r="U89" i="8"/>
  <c r="H89" i="8"/>
  <c r="U88" i="8"/>
  <c r="H88" i="8"/>
  <c r="U87" i="8"/>
  <c r="H87" i="8"/>
  <c r="U86" i="8"/>
  <c r="H86" i="8"/>
  <c r="U85" i="8"/>
  <c r="H85" i="8"/>
  <c r="U84" i="8"/>
  <c r="K84" i="8"/>
  <c r="H84" i="8"/>
  <c r="U83" i="8"/>
  <c r="H83" i="8"/>
  <c r="U82" i="8"/>
  <c r="H82" i="8"/>
  <c r="U81" i="8"/>
  <c r="H81" i="8"/>
  <c r="U80" i="8"/>
  <c r="H80" i="8"/>
  <c r="U79" i="8"/>
  <c r="H79" i="8"/>
  <c r="U78" i="8"/>
  <c r="H78" i="8"/>
  <c r="U77" i="8"/>
  <c r="K77" i="8"/>
  <c r="H77" i="8"/>
  <c r="U76" i="8"/>
  <c r="H76" i="8"/>
  <c r="U75" i="8"/>
  <c r="H75" i="8"/>
  <c r="U74" i="8"/>
  <c r="H74" i="8"/>
  <c r="U73" i="8"/>
  <c r="H73" i="8"/>
  <c r="U72" i="8"/>
  <c r="H72" i="8"/>
  <c r="U71" i="8"/>
  <c r="H71" i="8"/>
  <c r="U70" i="8"/>
  <c r="K70" i="8"/>
  <c r="H70" i="8"/>
  <c r="U69" i="8"/>
  <c r="H69" i="8"/>
  <c r="U68" i="8"/>
  <c r="H68" i="8"/>
  <c r="U67" i="8"/>
  <c r="H67" i="8"/>
  <c r="U66" i="8"/>
  <c r="H66" i="8"/>
  <c r="U65" i="8"/>
  <c r="H65" i="8"/>
  <c r="U64" i="8"/>
  <c r="H64" i="8"/>
  <c r="U63" i="8"/>
  <c r="K63" i="8"/>
  <c r="H63" i="8"/>
  <c r="U62" i="8"/>
  <c r="H62" i="8"/>
  <c r="U61" i="8"/>
  <c r="H61" i="8"/>
  <c r="U60" i="8"/>
  <c r="H60" i="8"/>
  <c r="U59" i="8"/>
  <c r="H59" i="8"/>
  <c r="U58" i="8"/>
  <c r="H58" i="8"/>
  <c r="U57" i="8"/>
  <c r="K57" i="8"/>
  <c r="K56" i="8"/>
  <c r="L57" i="8"/>
  <c r="H57" i="8"/>
  <c r="U56" i="8"/>
  <c r="H56" i="8"/>
  <c r="U55" i="8"/>
  <c r="H55" i="8"/>
  <c r="U54" i="8"/>
  <c r="H54" i="8"/>
  <c r="U53" i="8"/>
  <c r="H53" i="8"/>
  <c r="U52" i="8"/>
  <c r="H52" i="8"/>
  <c r="U51" i="8"/>
  <c r="H51" i="8"/>
  <c r="U50" i="8"/>
  <c r="H50" i="8"/>
  <c r="U49" i="8"/>
  <c r="K49" i="8"/>
  <c r="H49" i="8"/>
  <c r="U48" i="8"/>
  <c r="H48" i="8"/>
  <c r="U47" i="8"/>
  <c r="H47" i="8"/>
  <c r="U46" i="8"/>
  <c r="H46" i="8"/>
  <c r="U45" i="8"/>
  <c r="H45" i="8"/>
  <c r="U44" i="8"/>
  <c r="H44" i="8"/>
  <c r="U43" i="8"/>
  <c r="H43" i="8"/>
  <c r="U42" i="8"/>
  <c r="K42" i="8"/>
  <c r="H42" i="8"/>
  <c r="U41" i="8"/>
  <c r="H41" i="8"/>
  <c r="U40" i="8"/>
  <c r="H40" i="8"/>
  <c r="U39" i="8"/>
  <c r="H39" i="8"/>
  <c r="U38" i="8"/>
  <c r="H38" i="8"/>
  <c r="U37" i="8"/>
  <c r="H37" i="8"/>
  <c r="U36" i="8"/>
  <c r="H36" i="8"/>
  <c r="U35" i="8"/>
  <c r="K35" i="8"/>
  <c r="H35" i="8"/>
  <c r="U34" i="8"/>
  <c r="H34" i="8"/>
  <c r="U33" i="8"/>
  <c r="H33" i="8"/>
  <c r="U32" i="8"/>
  <c r="H32" i="8"/>
  <c r="U31" i="8"/>
  <c r="H31" i="8"/>
  <c r="U30" i="8"/>
  <c r="H30" i="8"/>
  <c r="U29" i="8"/>
  <c r="H29" i="8"/>
  <c r="U28" i="8"/>
  <c r="K28" i="8"/>
  <c r="H28" i="8"/>
  <c r="U27" i="8"/>
  <c r="H27" i="8"/>
  <c r="U26" i="8"/>
  <c r="H26" i="8"/>
  <c r="U25" i="8"/>
  <c r="H25" i="8"/>
  <c r="U24" i="8"/>
  <c r="H24" i="8"/>
  <c r="U23" i="8"/>
  <c r="H23" i="8"/>
  <c r="U22" i="8"/>
  <c r="K22" i="8"/>
  <c r="K21" i="8"/>
  <c r="L22" i="8"/>
  <c r="H22" i="8"/>
  <c r="U21" i="8"/>
  <c r="U20" i="8"/>
  <c r="H20" i="8"/>
  <c r="U19" i="8"/>
  <c r="U18" i="8"/>
  <c r="S18" i="8"/>
  <c r="T14" i="8"/>
  <c r="G14" i="8"/>
  <c r="R11" i="8"/>
  <c r="E11" i="8"/>
  <c r="S5" i="8"/>
  <c r="E4" i="17"/>
  <c r="E5" i="17"/>
  <c r="E6" i="17"/>
  <c r="E7" i="17"/>
  <c r="E8" i="17"/>
  <c r="E9" i="17"/>
  <c r="D9" i="17"/>
  <c r="D8" i="17"/>
  <c r="D7" i="17"/>
  <c r="D6" i="17"/>
  <c r="D5" i="17"/>
  <c r="D4" i="17"/>
  <c r="F1" i="4"/>
  <c r="G1" i="4"/>
  <c r="H1" i="4"/>
  <c r="I1" i="4"/>
  <c r="J1" i="4"/>
  <c r="K1" i="4"/>
  <c r="L1" i="4"/>
  <c r="M1" i="4"/>
  <c r="N1" i="4"/>
  <c r="O1" i="4"/>
  <c r="P1" i="4"/>
  <c r="Q1" i="4"/>
  <c r="R1" i="4"/>
  <c r="C1" i="4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J12" i="5"/>
  <c r="B1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E1" i="5"/>
  <c r="BE11" i="5"/>
  <c r="BD1" i="5"/>
  <c r="BD11" i="5"/>
  <c r="BC1" i="5"/>
  <c r="BC11" i="5"/>
  <c r="BB1" i="5"/>
  <c r="BB11" i="5"/>
  <c r="BA1" i="5"/>
  <c r="BA11" i="5"/>
  <c r="AZ1" i="5"/>
  <c r="AZ11" i="5"/>
  <c r="AY1" i="5"/>
  <c r="AY11" i="5"/>
  <c r="AX1" i="5"/>
  <c r="AX11" i="5"/>
  <c r="AW1" i="5"/>
  <c r="AW11" i="5"/>
  <c r="AV1" i="5"/>
  <c r="AV11" i="5"/>
  <c r="AU1" i="5"/>
  <c r="AU11" i="5"/>
  <c r="AT1" i="5"/>
  <c r="AT11" i="5"/>
  <c r="AS1" i="5"/>
  <c r="AS11" i="5"/>
  <c r="AR1" i="5"/>
  <c r="AR11" i="5"/>
  <c r="G2" i="5"/>
  <c r="H2" i="5"/>
  <c r="I2" i="5"/>
  <c r="J2" i="5"/>
  <c r="K2" i="5"/>
  <c r="L2" i="5"/>
  <c r="M2" i="5"/>
  <c r="N2" i="5"/>
  <c r="O2" i="5"/>
  <c r="P2" i="5"/>
  <c r="Q2" i="5"/>
  <c r="R2" i="5"/>
  <c r="S2" i="5"/>
  <c r="S1" i="5"/>
  <c r="S11" i="5"/>
  <c r="R1" i="5"/>
  <c r="R11" i="5"/>
  <c r="Q1" i="5"/>
  <c r="Q11" i="5"/>
  <c r="P1" i="5"/>
  <c r="P11" i="5"/>
  <c r="O1" i="5"/>
  <c r="O11" i="5"/>
  <c r="N1" i="5"/>
  <c r="N11" i="5"/>
  <c r="M1" i="5"/>
  <c r="M11" i="5"/>
  <c r="L1" i="5"/>
  <c r="L11" i="5"/>
  <c r="K1" i="5"/>
  <c r="K11" i="5"/>
  <c r="J1" i="5"/>
  <c r="J11" i="5"/>
  <c r="I1" i="5"/>
  <c r="I11" i="5"/>
  <c r="H1" i="5"/>
  <c r="H11" i="5"/>
  <c r="G1" i="5"/>
  <c r="G11" i="5"/>
  <c r="F1" i="5"/>
  <c r="F11" i="5"/>
  <c r="G13" i="8" a="1"/>
  <c r="G13" i="8"/>
  <c r="H11" i="8"/>
  <c r="T13" i="8" a="1"/>
  <c r="T13" i="8"/>
  <c r="U11" i="8"/>
  <c r="AR495" i="5"/>
  <c r="AR494" i="5"/>
  <c r="AR496" i="5"/>
  <c r="AR497" i="5"/>
  <c r="AR498" i="5"/>
  <c r="AR499" i="5"/>
  <c r="AR500" i="5"/>
  <c r="AR501" i="5"/>
  <c r="AR502" i="5"/>
  <c r="AR503" i="5"/>
  <c r="AR504" i="5"/>
  <c r="AR505" i="5"/>
  <c r="AR506" i="5"/>
  <c r="AR507" i="5"/>
  <c r="AR508" i="5"/>
  <c r="AR509" i="5"/>
  <c r="AR510" i="5"/>
  <c r="AR511" i="5"/>
  <c r="AR512" i="5"/>
  <c r="AR513" i="5"/>
  <c r="AR514" i="5"/>
  <c r="AR515" i="5"/>
  <c r="AR516" i="5"/>
  <c r="AR517" i="5"/>
  <c r="AR518" i="5"/>
  <c r="AR519" i="5"/>
  <c r="AR520" i="5"/>
  <c r="AR521" i="5"/>
  <c r="AR522" i="5"/>
  <c r="AR523" i="5"/>
  <c r="AR524" i="5"/>
  <c r="AR525" i="5"/>
  <c r="AR526" i="5"/>
  <c r="AR527" i="5"/>
  <c r="AR528" i="5"/>
  <c r="AR529" i="5"/>
  <c r="AR530" i="5"/>
  <c r="AR531" i="5"/>
  <c r="AR532" i="5"/>
  <c r="AR533" i="5"/>
  <c r="AR534" i="5"/>
  <c r="AR535" i="5"/>
  <c r="AR536" i="5"/>
  <c r="AR537" i="5"/>
  <c r="AR538" i="5"/>
  <c r="AR539" i="5"/>
  <c r="AR540" i="5"/>
  <c r="AR541" i="5"/>
  <c r="AR542" i="5"/>
  <c r="AR543" i="5"/>
  <c r="AR544" i="5"/>
  <c r="AR545" i="5"/>
  <c r="AR546" i="5"/>
  <c r="AR547" i="5"/>
  <c r="AR548" i="5"/>
  <c r="AR549" i="5"/>
  <c r="AR550" i="5"/>
  <c r="AR551" i="5"/>
  <c r="AR552" i="5"/>
  <c r="AR553" i="5"/>
  <c r="AR554" i="5"/>
  <c r="AR555" i="5"/>
  <c r="AR556" i="5"/>
  <c r="AR557" i="5"/>
  <c r="AR558" i="5"/>
  <c r="AR559" i="5"/>
  <c r="AR560" i="5"/>
  <c r="AR561" i="5"/>
  <c r="AR562" i="5"/>
  <c r="AR563" i="5"/>
  <c r="AR564" i="5"/>
  <c r="AR565" i="5"/>
  <c r="AR566" i="5"/>
  <c r="AR567" i="5"/>
  <c r="AR568" i="5"/>
  <c r="AR569" i="5"/>
  <c r="AR570" i="5"/>
  <c r="AR571" i="5"/>
  <c r="AR572" i="5"/>
  <c r="AR573" i="5"/>
  <c r="AR574" i="5"/>
  <c r="AR575" i="5"/>
  <c r="AR576" i="5"/>
  <c r="AR577" i="5"/>
  <c r="AR578" i="5"/>
  <c r="AR579" i="5"/>
  <c r="AR580" i="5"/>
  <c r="AR581" i="5"/>
  <c r="AR582" i="5"/>
  <c r="AR583" i="5"/>
  <c r="AR584" i="5"/>
  <c r="AR585" i="5"/>
  <c r="AR586" i="5"/>
  <c r="AR587" i="5"/>
  <c r="AR588" i="5"/>
  <c r="AR589" i="5"/>
  <c r="AR590" i="5"/>
  <c r="AR591" i="5"/>
  <c r="AR592" i="5"/>
  <c r="AR593" i="5"/>
  <c r="AR594" i="5"/>
  <c r="AR595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R387" i="5"/>
  <c r="AR388" i="5"/>
  <c r="AR389" i="5"/>
  <c r="AR390" i="5"/>
  <c r="AR391" i="5"/>
  <c r="AR392" i="5"/>
  <c r="AR393" i="5"/>
  <c r="AR394" i="5"/>
  <c r="AR395" i="5"/>
  <c r="AR396" i="5"/>
  <c r="AR397" i="5"/>
  <c r="AR398" i="5"/>
  <c r="AR399" i="5"/>
  <c r="AR400" i="5"/>
  <c r="AR401" i="5"/>
  <c r="AR402" i="5"/>
  <c r="AR403" i="5"/>
  <c r="AR404" i="5"/>
  <c r="AR405" i="5"/>
  <c r="AR406" i="5"/>
  <c r="AR407" i="5"/>
  <c r="AR408" i="5"/>
  <c r="AR409" i="5"/>
  <c r="AR410" i="5"/>
  <c r="AR411" i="5"/>
  <c r="AR412" i="5"/>
  <c r="AR413" i="5"/>
  <c r="AR414" i="5"/>
  <c r="AR415" i="5"/>
  <c r="AR416" i="5"/>
  <c r="AR417" i="5"/>
  <c r="AR418" i="5"/>
  <c r="AR419" i="5"/>
  <c r="AR420" i="5"/>
  <c r="AR421" i="5"/>
  <c r="AR422" i="5"/>
  <c r="AR423" i="5"/>
  <c r="AR424" i="5"/>
  <c r="AR425" i="5"/>
  <c r="AR426" i="5"/>
  <c r="AR427" i="5"/>
  <c r="AR428" i="5"/>
  <c r="AR429" i="5"/>
  <c r="AR430" i="5"/>
  <c r="AR431" i="5"/>
  <c r="AR432" i="5"/>
  <c r="AR433" i="5"/>
  <c r="AR434" i="5"/>
  <c r="AR435" i="5"/>
  <c r="AR436" i="5"/>
  <c r="AR437" i="5"/>
  <c r="AR438" i="5"/>
  <c r="AR439" i="5"/>
  <c r="AR440" i="5"/>
  <c r="AR441" i="5"/>
  <c r="AR442" i="5"/>
  <c r="AR443" i="5"/>
  <c r="AR444" i="5"/>
  <c r="AR445" i="5"/>
  <c r="AR446" i="5"/>
  <c r="AR447" i="5"/>
  <c r="AR448" i="5"/>
  <c r="AR449" i="5"/>
  <c r="AR450" i="5"/>
  <c r="AR451" i="5"/>
  <c r="AR452" i="5"/>
  <c r="AR453" i="5"/>
  <c r="AR454" i="5"/>
  <c r="AR455" i="5"/>
  <c r="AR456" i="5"/>
  <c r="AR457" i="5"/>
  <c r="AR458" i="5"/>
  <c r="AR459" i="5"/>
  <c r="AR460" i="5"/>
  <c r="AR461" i="5"/>
  <c r="AR462" i="5"/>
  <c r="AR463" i="5"/>
  <c r="AR464" i="5"/>
  <c r="AR465" i="5"/>
  <c r="AR466" i="5"/>
  <c r="AR467" i="5"/>
  <c r="AR468" i="5"/>
  <c r="AR469" i="5"/>
  <c r="AR470" i="5"/>
  <c r="AR471" i="5"/>
  <c r="AR472" i="5"/>
  <c r="AR473" i="5"/>
  <c r="AR474" i="5"/>
  <c r="AR475" i="5"/>
  <c r="AR476" i="5"/>
  <c r="AR477" i="5"/>
  <c r="AR478" i="5"/>
  <c r="AR479" i="5"/>
  <c r="AR480" i="5"/>
  <c r="AR481" i="5"/>
  <c r="AR482" i="5"/>
  <c r="AR483" i="5"/>
  <c r="AR484" i="5"/>
  <c r="AR485" i="5"/>
  <c r="AR486" i="5"/>
  <c r="AR487" i="5"/>
  <c r="AR488" i="5"/>
  <c r="AR489" i="5"/>
  <c r="AR490" i="5"/>
  <c r="AR491" i="5"/>
  <c r="AR492" i="5"/>
  <c r="AR493" i="5"/>
  <c r="AS556" i="5"/>
  <c r="AS586" i="5"/>
  <c r="AS595" i="5"/>
  <c r="AS494" i="5"/>
  <c r="AS495" i="5"/>
  <c r="AS391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7" i="5"/>
  <c r="AS588" i="5"/>
  <c r="AS589" i="5"/>
  <c r="AS590" i="5"/>
  <c r="AS591" i="5"/>
  <c r="AS592" i="5"/>
  <c r="AS593" i="5"/>
  <c r="AS594" i="5"/>
  <c r="AT495" i="5"/>
  <c r="AT494" i="5"/>
  <c r="AT496" i="5"/>
  <c r="AT497" i="5"/>
  <c r="AT498" i="5"/>
  <c r="AT499" i="5"/>
  <c r="AT500" i="5"/>
  <c r="AT501" i="5"/>
  <c r="AT502" i="5"/>
  <c r="AT503" i="5"/>
  <c r="AT504" i="5"/>
  <c r="AT505" i="5"/>
  <c r="AT506" i="5"/>
  <c r="AT507" i="5"/>
  <c r="AT508" i="5"/>
  <c r="AT509" i="5"/>
  <c r="AT510" i="5"/>
  <c r="AT511" i="5"/>
  <c r="AT512" i="5"/>
  <c r="AT513" i="5"/>
  <c r="AT514" i="5"/>
  <c r="AT515" i="5"/>
  <c r="AT516" i="5"/>
  <c r="AT517" i="5"/>
  <c r="AT518" i="5"/>
  <c r="AT519" i="5"/>
  <c r="AT520" i="5"/>
  <c r="AT521" i="5"/>
  <c r="AT522" i="5"/>
  <c r="AT523" i="5"/>
  <c r="AT524" i="5"/>
  <c r="AT525" i="5"/>
  <c r="AT526" i="5"/>
  <c r="AT527" i="5"/>
  <c r="AT528" i="5"/>
  <c r="AT529" i="5"/>
  <c r="AT530" i="5"/>
  <c r="AT531" i="5"/>
  <c r="AT532" i="5"/>
  <c r="AT533" i="5"/>
  <c r="AT534" i="5"/>
  <c r="AT535" i="5"/>
  <c r="AT536" i="5"/>
  <c r="AT537" i="5"/>
  <c r="AT538" i="5"/>
  <c r="AT539" i="5"/>
  <c r="AT540" i="5"/>
  <c r="AT541" i="5"/>
  <c r="AT542" i="5"/>
  <c r="AT543" i="5"/>
  <c r="AT544" i="5"/>
  <c r="AT545" i="5"/>
  <c r="AT546" i="5"/>
  <c r="AT547" i="5"/>
  <c r="AT548" i="5"/>
  <c r="AT549" i="5"/>
  <c r="AT550" i="5"/>
  <c r="AT551" i="5"/>
  <c r="AT552" i="5"/>
  <c r="AT553" i="5"/>
  <c r="AT554" i="5"/>
  <c r="AT555" i="5"/>
  <c r="AT556" i="5"/>
  <c r="AT557" i="5"/>
  <c r="AT558" i="5"/>
  <c r="AT559" i="5"/>
  <c r="AT560" i="5"/>
  <c r="AT561" i="5"/>
  <c r="AT562" i="5"/>
  <c r="AT563" i="5"/>
  <c r="AT564" i="5"/>
  <c r="AT565" i="5"/>
  <c r="AT566" i="5"/>
  <c r="AT567" i="5"/>
  <c r="AT568" i="5"/>
  <c r="AT569" i="5"/>
  <c r="AT570" i="5"/>
  <c r="AT571" i="5"/>
  <c r="AT572" i="5"/>
  <c r="AT573" i="5"/>
  <c r="AT574" i="5"/>
  <c r="AT575" i="5"/>
  <c r="AT576" i="5"/>
  <c r="AT577" i="5"/>
  <c r="AT578" i="5"/>
  <c r="AT579" i="5"/>
  <c r="AT580" i="5"/>
  <c r="AT581" i="5"/>
  <c r="AT582" i="5"/>
  <c r="AT583" i="5"/>
  <c r="AT584" i="5"/>
  <c r="AT585" i="5"/>
  <c r="AT586" i="5"/>
  <c r="AT587" i="5"/>
  <c r="AT588" i="5"/>
  <c r="AT589" i="5"/>
  <c r="AT590" i="5"/>
  <c r="AT591" i="5"/>
  <c r="AT592" i="5"/>
  <c r="AT593" i="5"/>
  <c r="AT594" i="5"/>
  <c r="AT595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1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438" i="5"/>
  <c r="AT439" i="5"/>
  <c r="AT440" i="5"/>
  <c r="AT441" i="5"/>
  <c r="AT442" i="5"/>
  <c r="AT443" i="5"/>
  <c r="AT444" i="5"/>
  <c r="AT445" i="5"/>
  <c r="AT446" i="5"/>
  <c r="AT447" i="5"/>
  <c r="AT448" i="5"/>
  <c r="AT449" i="5"/>
  <c r="AT450" i="5"/>
  <c r="AT451" i="5"/>
  <c r="AT452" i="5"/>
  <c r="AT453" i="5"/>
  <c r="AT454" i="5"/>
  <c r="AT455" i="5"/>
  <c r="AT456" i="5"/>
  <c r="AT457" i="5"/>
  <c r="AT458" i="5"/>
  <c r="AT459" i="5"/>
  <c r="AT460" i="5"/>
  <c r="AT461" i="5"/>
  <c r="AT462" i="5"/>
  <c r="AT463" i="5"/>
  <c r="AT464" i="5"/>
  <c r="AT465" i="5"/>
  <c r="AT466" i="5"/>
  <c r="AT467" i="5"/>
  <c r="AT468" i="5"/>
  <c r="AT469" i="5"/>
  <c r="AT470" i="5"/>
  <c r="AT471" i="5"/>
  <c r="AT472" i="5"/>
  <c r="AT473" i="5"/>
  <c r="AT474" i="5"/>
  <c r="AT475" i="5"/>
  <c r="AT476" i="5"/>
  <c r="AT477" i="5"/>
  <c r="AT478" i="5"/>
  <c r="AT479" i="5"/>
  <c r="AT480" i="5"/>
  <c r="AT481" i="5"/>
  <c r="AT482" i="5"/>
  <c r="AT483" i="5"/>
  <c r="AT484" i="5"/>
  <c r="AT485" i="5"/>
  <c r="AT486" i="5"/>
  <c r="AT487" i="5"/>
  <c r="AT488" i="5"/>
  <c r="AT489" i="5"/>
  <c r="AT490" i="5"/>
  <c r="AT491" i="5"/>
  <c r="AT492" i="5"/>
  <c r="AT493" i="5"/>
  <c r="AV556" i="5"/>
  <c r="AV586" i="5"/>
  <c r="AV595" i="5"/>
  <c r="AV494" i="5"/>
  <c r="AV495" i="5"/>
  <c r="AV391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V387" i="5"/>
  <c r="AV388" i="5"/>
  <c r="AV389" i="5"/>
  <c r="AV390" i="5"/>
  <c r="AV392" i="5"/>
  <c r="AV393" i="5"/>
  <c r="AV394" i="5"/>
  <c r="AV395" i="5"/>
  <c r="AV396" i="5"/>
  <c r="AV397" i="5"/>
  <c r="AV398" i="5"/>
  <c r="AV399" i="5"/>
  <c r="AV400" i="5"/>
  <c r="AV401" i="5"/>
  <c r="AV402" i="5"/>
  <c r="AV403" i="5"/>
  <c r="AV404" i="5"/>
  <c r="AV405" i="5"/>
  <c r="AV406" i="5"/>
  <c r="AV407" i="5"/>
  <c r="AV408" i="5"/>
  <c r="AV409" i="5"/>
  <c r="AV410" i="5"/>
  <c r="AV411" i="5"/>
  <c r="AV412" i="5"/>
  <c r="AV413" i="5"/>
  <c r="AV414" i="5"/>
  <c r="AV415" i="5"/>
  <c r="AV416" i="5"/>
  <c r="AV417" i="5"/>
  <c r="AV418" i="5"/>
  <c r="AV419" i="5"/>
  <c r="AV420" i="5"/>
  <c r="AV421" i="5"/>
  <c r="AV422" i="5"/>
  <c r="AV423" i="5"/>
  <c r="AV424" i="5"/>
  <c r="AV425" i="5"/>
  <c r="AV426" i="5"/>
  <c r="AV427" i="5"/>
  <c r="AV428" i="5"/>
  <c r="AV429" i="5"/>
  <c r="AV430" i="5"/>
  <c r="AV431" i="5"/>
  <c r="AV432" i="5"/>
  <c r="AV433" i="5"/>
  <c r="AV434" i="5"/>
  <c r="AV435" i="5"/>
  <c r="AV436" i="5"/>
  <c r="AV437" i="5"/>
  <c r="AV438" i="5"/>
  <c r="AV439" i="5"/>
  <c r="AV440" i="5"/>
  <c r="AV441" i="5"/>
  <c r="AV442" i="5"/>
  <c r="AV443" i="5"/>
  <c r="AV444" i="5"/>
  <c r="AV445" i="5"/>
  <c r="AV446" i="5"/>
  <c r="AV447" i="5"/>
  <c r="AV448" i="5"/>
  <c r="AV449" i="5"/>
  <c r="AV450" i="5"/>
  <c r="AV451" i="5"/>
  <c r="AV452" i="5"/>
  <c r="AV453" i="5"/>
  <c r="AV454" i="5"/>
  <c r="AV455" i="5"/>
  <c r="AV456" i="5"/>
  <c r="AV457" i="5"/>
  <c r="AV458" i="5"/>
  <c r="AV459" i="5"/>
  <c r="AV460" i="5"/>
  <c r="AV461" i="5"/>
  <c r="AV462" i="5"/>
  <c r="AV463" i="5"/>
  <c r="AV464" i="5"/>
  <c r="AV465" i="5"/>
  <c r="AV466" i="5"/>
  <c r="AV467" i="5"/>
  <c r="AV468" i="5"/>
  <c r="AV469" i="5"/>
  <c r="AV470" i="5"/>
  <c r="AV471" i="5"/>
  <c r="AV472" i="5"/>
  <c r="AV473" i="5"/>
  <c r="AV474" i="5"/>
  <c r="AV475" i="5"/>
  <c r="AV476" i="5"/>
  <c r="AV477" i="5"/>
  <c r="AV478" i="5"/>
  <c r="AV479" i="5"/>
  <c r="AV480" i="5"/>
  <c r="AV481" i="5"/>
  <c r="AV482" i="5"/>
  <c r="AV483" i="5"/>
  <c r="AV484" i="5"/>
  <c r="AV485" i="5"/>
  <c r="AV486" i="5"/>
  <c r="AV487" i="5"/>
  <c r="AV488" i="5"/>
  <c r="AV489" i="5"/>
  <c r="AV490" i="5"/>
  <c r="AV491" i="5"/>
  <c r="AV492" i="5"/>
  <c r="AV493" i="5"/>
  <c r="AV496" i="5"/>
  <c r="AV497" i="5"/>
  <c r="AV498" i="5"/>
  <c r="AV499" i="5"/>
  <c r="AV500" i="5"/>
  <c r="AV501" i="5"/>
  <c r="AV502" i="5"/>
  <c r="AV503" i="5"/>
  <c r="AV504" i="5"/>
  <c r="AV505" i="5"/>
  <c r="AV506" i="5"/>
  <c r="AV507" i="5"/>
  <c r="AV508" i="5"/>
  <c r="AV509" i="5"/>
  <c r="AV510" i="5"/>
  <c r="AV511" i="5"/>
  <c r="AV512" i="5"/>
  <c r="AV513" i="5"/>
  <c r="AV514" i="5"/>
  <c r="AV515" i="5"/>
  <c r="AV516" i="5"/>
  <c r="AV517" i="5"/>
  <c r="AV518" i="5"/>
  <c r="AV519" i="5"/>
  <c r="AV520" i="5"/>
  <c r="AV521" i="5"/>
  <c r="AV522" i="5"/>
  <c r="AV523" i="5"/>
  <c r="AV524" i="5"/>
  <c r="AV525" i="5"/>
  <c r="AV526" i="5"/>
  <c r="AV527" i="5"/>
  <c r="AV528" i="5"/>
  <c r="AV529" i="5"/>
  <c r="AV530" i="5"/>
  <c r="AV531" i="5"/>
  <c r="AV532" i="5"/>
  <c r="AV533" i="5"/>
  <c r="AV534" i="5"/>
  <c r="AV535" i="5"/>
  <c r="AV536" i="5"/>
  <c r="AV537" i="5"/>
  <c r="AV538" i="5"/>
  <c r="AV539" i="5"/>
  <c r="AV540" i="5"/>
  <c r="AV541" i="5"/>
  <c r="AV542" i="5"/>
  <c r="AV543" i="5"/>
  <c r="AV544" i="5"/>
  <c r="AV545" i="5"/>
  <c r="AV546" i="5"/>
  <c r="AV547" i="5"/>
  <c r="AV548" i="5"/>
  <c r="AV549" i="5"/>
  <c r="AV550" i="5"/>
  <c r="AV551" i="5"/>
  <c r="AV552" i="5"/>
  <c r="AV553" i="5"/>
  <c r="AV554" i="5"/>
  <c r="AV555" i="5"/>
  <c r="AV557" i="5"/>
  <c r="AV558" i="5"/>
  <c r="AV559" i="5"/>
  <c r="AV560" i="5"/>
  <c r="AV561" i="5"/>
  <c r="AV562" i="5"/>
  <c r="AV563" i="5"/>
  <c r="AV564" i="5"/>
  <c r="AV565" i="5"/>
  <c r="AV566" i="5"/>
  <c r="AV567" i="5"/>
  <c r="AV568" i="5"/>
  <c r="AV569" i="5"/>
  <c r="AV570" i="5"/>
  <c r="AV571" i="5"/>
  <c r="AV572" i="5"/>
  <c r="AV573" i="5"/>
  <c r="AV574" i="5"/>
  <c r="AV575" i="5"/>
  <c r="AV576" i="5"/>
  <c r="AV577" i="5"/>
  <c r="AV578" i="5"/>
  <c r="AV579" i="5"/>
  <c r="AV580" i="5"/>
  <c r="AV581" i="5"/>
  <c r="AV582" i="5"/>
  <c r="AV583" i="5"/>
  <c r="AV584" i="5"/>
  <c r="AV585" i="5"/>
  <c r="AV587" i="5"/>
  <c r="AV588" i="5"/>
  <c r="AV589" i="5"/>
  <c r="AV590" i="5"/>
  <c r="AV591" i="5"/>
  <c r="AV592" i="5"/>
  <c r="AV593" i="5"/>
  <c r="AV594" i="5"/>
  <c r="AW495" i="5"/>
  <c r="AW494" i="5"/>
  <c r="AW496" i="5"/>
  <c r="AW497" i="5"/>
  <c r="AW498" i="5"/>
  <c r="AW499" i="5"/>
  <c r="AW500" i="5"/>
  <c r="AW501" i="5"/>
  <c r="AW502" i="5"/>
  <c r="AW503" i="5"/>
  <c r="AW504" i="5"/>
  <c r="AW505" i="5"/>
  <c r="AW506" i="5"/>
  <c r="AW507" i="5"/>
  <c r="AW508" i="5"/>
  <c r="AW509" i="5"/>
  <c r="AW510" i="5"/>
  <c r="AW511" i="5"/>
  <c r="AW512" i="5"/>
  <c r="AW513" i="5"/>
  <c r="AW514" i="5"/>
  <c r="AW515" i="5"/>
  <c r="AW516" i="5"/>
  <c r="AW517" i="5"/>
  <c r="AW518" i="5"/>
  <c r="AW519" i="5"/>
  <c r="AW520" i="5"/>
  <c r="AW521" i="5"/>
  <c r="AW522" i="5"/>
  <c r="AW523" i="5"/>
  <c r="AW524" i="5"/>
  <c r="AW525" i="5"/>
  <c r="AW526" i="5"/>
  <c r="AW527" i="5"/>
  <c r="AW528" i="5"/>
  <c r="AW529" i="5"/>
  <c r="AW530" i="5"/>
  <c r="AW531" i="5"/>
  <c r="AW532" i="5"/>
  <c r="AW533" i="5"/>
  <c r="AW534" i="5"/>
  <c r="AW535" i="5"/>
  <c r="AW536" i="5"/>
  <c r="AW537" i="5"/>
  <c r="AW538" i="5"/>
  <c r="AW539" i="5"/>
  <c r="AW540" i="5"/>
  <c r="AW541" i="5"/>
  <c r="AW542" i="5"/>
  <c r="AW543" i="5"/>
  <c r="AW544" i="5"/>
  <c r="AW545" i="5"/>
  <c r="AW546" i="5"/>
  <c r="AW547" i="5"/>
  <c r="AW548" i="5"/>
  <c r="AW549" i="5"/>
  <c r="AW550" i="5"/>
  <c r="AW551" i="5"/>
  <c r="AW552" i="5"/>
  <c r="AW553" i="5"/>
  <c r="AW554" i="5"/>
  <c r="AW555" i="5"/>
  <c r="AW556" i="5"/>
  <c r="AW557" i="5"/>
  <c r="AW558" i="5"/>
  <c r="AW559" i="5"/>
  <c r="AW560" i="5"/>
  <c r="AW561" i="5"/>
  <c r="AW562" i="5"/>
  <c r="AW563" i="5"/>
  <c r="AW564" i="5"/>
  <c r="AW565" i="5"/>
  <c r="AW566" i="5"/>
  <c r="AW567" i="5"/>
  <c r="AW568" i="5"/>
  <c r="AW569" i="5"/>
  <c r="AW570" i="5"/>
  <c r="AW571" i="5"/>
  <c r="AW572" i="5"/>
  <c r="AW573" i="5"/>
  <c r="AW574" i="5"/>
  <c r="AW575" i="5"/>
  <c r="AW576" i="5"/>
  <c r="AW577" i="5"/>
  <c r="AW578" i="5"/>
  <c r="AW579" i="5"/>
  <c r="AW580" i="5"/>
  <c r="AW581" i="5"/>
  <c r="AW582" i="5"/>
  <c r="AW583" i="5"/>
  <c r="AW584" i="5"/>
  <c r="AW585" i="5"/>
  <c r="AW586" i="5"/>
  <c r="AW587" i="5"/>
  <c r="AW588" i="5"/>
  <c r="AW589" i="5"/>
  <c r="AW590" i="5"/>
  <c r="AW591" i="5"/>
  <c r="AW592" i="5"/>
  <c r="AW593" i="5"/>
  <c r="AW594" i="5"/>
  <c r="AW595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439" i="5"/>
  <c r="AW440" i="5"/>
  <c r="AW441" i="5"/>
  <c r="AW442" i="5"/>
  <c r="AW443" i="5"/>
  <c r="AW444" i="5"/>
  <c r="AW445" i="5"/>
  <c r="AW446" i="5"/>
  <c r="AW447" i="5"/>
  <c r="AW448" i="5"/>
  <c r="AW449" i="5"/>
  <c r="AW450" i="5"/>
  <c r="AW451" i="5"/>
  <c r="AW452" i="5"/>
  <c r="AW453" i="5"/>
  <c r="AW454" i="5"/>
  <c r="AW455" i="5"/>
  <c r="AW456" i="5"/>
  <c r="AW457" i="5"/>
  <c r="AW458" i="5"/>
  <c r="AW459" i="5"/>
  <c r="AW460" i="5"/>
  <c r="AW461" i="5"/>
  <c r="AW462" i="5"/>
  <c r="AW463" i="5"/>
  <c r="AW464" i="5"/>
  <c r="AW465" i="5"/>
  <c r="AW466" i="5"/>
  <c r="AW467" i="5"/>
  <c r="AW468" i="5"/>
  <c r="AW469" i="5"/>
  <c r="AW470" i="5"/>
  <c r="AW471" i="5"/>
  <c r="AW472" i="5"/>
  <c r="AW473" i="5"/>
  <c r="AW474" i="5"/>
  <c r="AW475" i="5"/>
  <c r="AW476" i="5"/>
  <c r="AW477" i="5"/>
  <c r="AW478" i="5"/>
  <c r="AW479" i="5"/>
  <c r="AW480" i="5"/>
  <c r="AW481" i="5"/>
  <c r="AW482" i="5"/>
  <c r="AW483" i="5"/>
  <c r="AW484" i="5"/>
  <c r="AW485" i="5"/>
  <c r="AW486" i="5"/>
  <c r="AW487" i="5"/>
  <c r="AW488" i="5"/>
  <c r="AW489" i="5"/>
  <c r="AW490" i="5"/>
  <c r="AW491" i="5"/>
  <c r="AW492" i="5"/>
  <c r="AW493" i="5"/>
  <c r="AX556" i="5"/>
  <c r="AX586" i="5"/>
  <c r="AX595" i="5"/>
  <c r="AX494" i="5"/>
  <c r="AX495" i="5"/>
  <c r="AX391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X387" i="5"/>
  <c r="AX388" i="5"/>
  <c r="AX389" i="5"/>
  <c r="AX390" i="5"/>
  <c r="AX392" i="5"/>
  <c r="AX393" i="5"/>
  <c r="AX394" i="5"/>
  <c r="AX395" i="5"/>
  <c r="AX396" i="5"/>
  <c r="AX397" i="5"/>
  <c r="AX398" i="5"/>
  <c r="AX399" i="5"/>
  <c r="AX400" i="5"/>
  <c r="AX401" i="5"/>
  <c r="AX402" i="5"/>
  <c r="AX403" i="5"/>
  <c r="AX404" i="5"/>
  <c r="AX405" i="5"/>
  <c r="AX406" i="5"/>
  <c r="AX407" i="5"/>
  <c r="AX408" i="5"/>
  <c r="AX409" i="5"/>
  <c r="AX410" i="5"/>
  <c r="AX411" i="5"/>
  <c r="AX412" i="5"/>
  <c r="AX413" i="5"/>
  <c r="AX414" i="5"/>
  <c r="AX415" i="5"/>
  <c r="AX416" i="5"/>
  <c r="AX417" i="5"/>
  <c r="AX418" i="5"/>
  <c r="AX419" i="5"/>
  <c r="AX420" i="5"/>
  <c r="AX421" i="5"/>
  <c r="AX422" i="5"/>
  <c r="AX423" i="5"/>
  <c r="AX424" i="5"/>
  <c r="AX425" i="5"/>
  <c r="AX426" i="5"/>
  <c r="AX427" i="5"/>
  <c r="AX428" i="5"/>
  <c r="AX429" i="5"/>
  <c r="AX430" i="5"/>
  <c r="AX431" i="5"/>
  <c r="AX432" i="5"/>
  <c r="AX433" i="5"/>
  <c r="AX434" i="5"/>
  <c r="AX435" i="5"/>
  <c r="AX436" i="5"/>
  <c r="AX437" i="5"/>
  <c r="AX438" i="5"/>
  <c r="AX439" i="5"/>
  <c r="AX440" i="5"/>
  <c r="AX441" i="5"/>
  <c r="AX442" i="5"/>
  <c r="AX443" i="5"/>
  <c r="AX444" i="5"/>
  <c r="AX445" i="5"/>
  <c r="AX446" i="5"/>
  <c r="AX447" i="5"/>
  <c r="AX448" i="5"/>
  <c r="AX449" i="5"/>
  <c r="AX450" i="5"/>
  <c r="AX451" i="5"/>
  <c r="AX452" i="5"/>
  <c r="AX453" i="5"/>
  <c r="AX454" i="5"/>
  <c r="AX455" i="5"/>
  <c r="AX456" i="5"/>
  <c r="AX457" i="5"/>
  <c r="AX458" i="5"/>
  <c r="AX459" i="5"/>
  <c r="AX460" i="5"/>
  <c r="AX461" i="5"/>
  <c r="AX462" i="5"/>
  <c r="AX463" i="5"/>
  <c r="AX464" i="5"/>
  <c r="AX465" i="5"/>
  <c r="AX466" i="5"/>
  <c r="AX467" i="5"/>
  <c r="AX468" i="5"/>
  <c r="AX469" i="5"/>
  <c r="AX470" i="5"/>
  <c r="AX471" i="5"/>
  <c r="AX472" i="5"/>
  <c r="AX473" i="5"/>
  <c r="AX474" i="5"/>
  <c r="AX475" i="5"/>
  <c r="AX476" i="5"/>
  <c r="AX477" i="5"/>
  <c r="AX478" i="5"/>
  <c r="AX479" i="5"/>
  <c r="AX480" i="5"/>
  <c r="AX481" i="5"/>
  <c r="AX482" i="5"/>
  <c r="AX483" i="5"/>
  <c r="AX484" i="5"/>
  <c r="AX485" i="5"/>
  <c r="AX486" i="5"/>
  <c r="AX487" i="5"/>
  <c r="AX488" i="5"/>
  <c r="AX489" i="5"/>
  <c r="AX490" i="5"/>
  <c r="AX491" i="5"/>
  <c r="AX492" i="5"/>
  <c r="AX493" i="5"/>
  <c r="AX496" i="5"/>
  <c r="AX497" i="5"/>
  <c r="AX498" i="5"/>
  <c r="AX499" i="5"/>
  <c r="AX500" i="5"/>
  <c r="AX501" i="5"/>
  <c r="AX502" i="5"/>
  <c r="AX503" i="5"/>
  <c r="AX504" i="5"/>
  <c r="AX505" i="5"/>
  <c r="AX506" i="5"/>
  <c r="AX507" i="5"/>
  <c r="AX508" i="5"/>
  <c r="AX509" i="5"/>
  <c r="AX510" i="5"/>
  <c r="AX511" i="5"/>
  <c r="AX512" i="5"/>
  <c r="AX513" i="5"/>
  <c r="AX514" i="5"/>
  <c r="AX515" i="5"/>
  <c r="AX516" i="5"/>
  <c r="AX517" i="5"/>
  <c r="AX518" i="5"/>
  <c r="AX519" i="5"/>
  <c r="AX520" i="5"/>
  <c r="AX521" i="5"/>
  <c r="AX522" i="5"/>
  <c r="AX523" i="5"/>
  <c r="AX524" i="5"/>
  <c r="AX525" i="5"/>
  <c r="AX526" i="5"/>
  <c r="AX527" i="5"/>
  <c r="AX528" i="5"/>
  <c r="AX529" i="5"/>
  <c r="AX530" i="5"/>
  <c r="AX531" i="5"/>
  <c r="AX532" i="5"/>
  <c r="AX533" i="5"/>
  <c r="AX534" i="5"/>
  <c r="AX535" i="5"/>
  <c r="AX536" i="5"/>
  <c r="AX537" i="5"/>
  <c r="AX538" i="5"/>
  <c r="AX539" i="5"/>
  <c r="AX540" i="5"/>
  <c r="AX541" i="5"/>
  <c r="AX542" i="5"/>
  <c r="AX543" i="5"/>
  <c r="AX544" i="5"/>
  <c r="AX545" i="5"/>
  <c r="AX546" i="5"/>
  <c r="AX547" i="5"/>
  <c r="AX548" i="5"/>
  <c r="AX549" i="5"/>
  <c r="AX550" i="5"/>
  <c r="AX551" i="5"/>
  <c r="AX552" i="5"/>
  <c r="AX553" i="5"/>
  <c r="AX554" i="5"/>
  <c r="AX555" i="5"/>
  <c r="AX557" i="5"/>
  <c r="AX558" i="5"/>
  <c r="AX559" i="5"/>
  <c r="AX560" i="5"/>
  <c r="AX561" i="5"/>
  <c r="AX562" i="5"/>
  <c r="AX563" i="5"/>
  <c r="AX564" i="5"/>
  <c r="AX565" i="5"/>
  <c r="AX566" i="5"/>
  <c r="AX567" i="5"/>
  <c r="AX568" i="5"/>
  <c r="AX569" i="5"/>
  <c r="AX570" i="5"/>
  <c r="AX571" i="5"/>
  <c r="AX572" i="5"/>
  <c r="AX573" i="5"/>
  <c r="AX574" i="5"/>
  <c r="AX575" i="5"/>
  <c r="AX576" i="5"/>
  <c r="AX577" i="5"/>
  <c r="AX578" i="5"/>
  <c r="AX579" i="5"/>
  <c r="AX580" i="5"/>
  <c r="AX581" i="5"/>
  <c r="AX582" i="5"/>
  <c r="AX583" i="5"/>
  <c r="AX584" i="5"/>
  <c r="AX585" i="5"/>
  <c r="AX587" i="5"/>
  <c r="AX588" i="5"/>
  <c r="AX589" i="5"/>
  <c r="AX590" i="5"/>
  <c r="AX591" i="5"/>
  <c r="AX592" i="5"/>
  <c r="AX593" i="5"/>
  <c r="AX594" i="5"/>
  <c r="AY495" i="5"/>
  <c r="AY494" i="5"/>
  <c r="AY496" i="5"/>
  <c r="AY497" i="5"/>
  <c r="AY498" i="5"/>
  <c r="AY499" i="5"/>
  <c r="AY500" i="5"/>
  <c r="AY501" i="5"/>
  <c r="AY502" i="5"/>
  <c r="AY503" i="5"/>
  <c r="AY504" i="5"/>
  <c r="AY505" i="5"/>
  <c r="AY506" i="5"/>
  <c r="AY507" i="5"/>
  <c r="AY508" i="5"/>
  <c r="AY509" i="5"/>
  <c r="AY510" i="5"/>
  <c r="AY511" i="5"/>
  <c r="AY512" i="5"/>
  <c r="AY513" i="5"/>
  <c r="AY514" i="5"/>
  <c r="AY515" i="5"/>
  <c r="AY516" i="5"/>
  <c r="AY517" i="5"/>
  <c r="AY518" i="5"/>
  <c r="AY519" i="5"/>
  <c r="AY520" i="5"/>
  <c r="AY521" i="5"/>
  <c r="AY522" i="5"/>
  <c r="AY523" i="5"/>
  <c r="AY524" i="5"/>
  <c r="AY525" i="5"/>
  <c r="AY526" i="5"/>
  <c r="AY527" i="5"/>
  <c r="AY528" i="5"/>
  <c r="AY529" i="5"/>
  <c r="AY530" i="5"/>
  <c r="AY531" i="5"/>
  <c r="AY532" i="5"/>
  <c r="AY533" i="5"/>
  <c r="AY534" i="5"/>
  <c r="AY535" i="5"/>
  <c r="AY536" i="5"/>
  <c r="AY537" i="5"/>
  <c r="AY538" i="5"/>
  <c r="AY539" i="5"/>
  <c r="AY540" i="5"/>
  <c r="AY541" i="5"/>
  <c r="AY542" i="5"/>
  <c r="AY543" i="5"/>
  <c r="AY544" i="5"/>
  <c r="AY545" i="5"/>
  <c r="AY546" i="5"/>
  <c r="AY547" i="5"/>
  <c r="AY548" i="5"/>
  <c r="AY549" i="5"/>
  <c r="AY550" i="5"/>
  <c r="AY551" i="5"/>
  <c r="AY552" i="5"/>
  <c r="AY553" i="5"/>
  <c r="AY554" i="5"/>
  <c r="AY555" i="5"/>
  <c r="AY556" i="5"/>
  <c r="AY557" i="5"/>
  <c r="AY558" i="5"/>
  <c r="AY559" i="5"/>
  <c r="AY560" i="5"/>
  <c r="AY561" i="5"/>
  <c r="AY562" i="5"/>
  <c r="AY563" i="5"/>
  <c r="AY564" i="5"/>
  <c r="AY565" i="5"/>
  <c r="AY566" i="5"/>
  <c r="AY567" i="5"/>
  <c r="AY568" i="5"/>
  <c r="AY569" i="5"/>
  <c r="AY570" i="5"/>
  <c r="AY571" i="5"/>
  <c r="AY572" i="5"/>
  <c r="AY573" i="5"/>
  <c r="AY574" i="5"/>
  <c r="AY575" i="5"/>
  <c r="AY576" i="5"/>
  <c r="AY577" i="5"/>
  <c r="AY578" i="5"/>
  <c r="AY579" i="5"/>
  <c r="AY580" i="5"/>
  <c r="AY581" i="5"/>
  <c r="AY582" i="5"/>
  <c r="AY583" i="5"/>
  <c r="AY584" i="5"/>
  <c r="AY585" i="5"/>
  <c r="AY586" i="5"/>
  <c r="AY587" i="5"/>
  <c r="AY588" i="5"/>
  <c r="AY589" i="5"/>
  <c r="AY590" i="5"/>
  <c r="AY591" i="5"/>
  <c r="AY592" i="5"/>
  <c r="AY593" i="5"/>
  <c r="AY594" i="5"/>
  <c r="AY595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63" i="5"/>
  <c r="AY364" i="5"/>
  <c r="AY365" i="5"/>
  <c r="AY366" i="5"/>
  <c r="AY367" i="5"/>
  <c r="AY368" i="5"/>
  <c r="AY369" i="5"/>
  <c r="AY370" i="5"/>
  <c r="AY371" i="5"/>
  <c r="AY372" i="5"/>
  <c r="AY373" i="5"/>
  <c r="AY374" i="5"/>
  <c r="AY375" i="5"/>
  <c r="AY376" i="5"/>
  <c r="AY377" i="5"/>
  <c r="AY378" i="5"/>
  <c r="AY379" i="5"/>
  <c r="AY380" i="5"/>
  <c r="AY381" i="5"/>
  <c r="AY382" i="5"/>
  <c r="AY383" i="5"/>
  <c r="AY384" i="5"/>
  <c r="AY385" i="5"/>
  <c r="AY386" i="5"/>
  <c r="AY387" i="5"/>
  <c r="AY388" i="5"/>
  <c r="AY389" i="5"/>
  <c r="AY390" i="5"/>
  <c r="AY391" i="5"/>
  <c r="AY392" i="5"/>
  <c r="AY393" i="5"/>
  <c r="AY394" i="5"/>
  <c r="AY395" i="5"/>
  <c r="AY396" i="5"/>
  <c r="AY397" i="5"/>
  <c r="AY398" i="5"/>
  <c r="AY399" i="5"/>
  <c r="AY400" i="5"/>
  <c r="AY401" i="5"/>
  <c r="AY402" i="5"/>
  <c r="AY403" i="5"/>
  <c r="AY404" i="5"/>
  <c r="AY405" i="5"/>
  <c r="AY406" i="5"/>
  <c r="AY407" i="5"/>
  <c r="AY408" i="5"/>
  <c r="AY409" i="5"/>
  <c r="AY410" i="5"/>
  <c r="AY411" i="5"/>
  <c r="AY412" i="5"/>
  <c r="AY413" i="5"/>
  <c r="AY414" i="5"/>
  <c r="AY415" i="5"/>
  <c r="AY416" i="5"/>
  <c r="AY417" i="5"/>
  <c r="AY418" i="5"/>
  <c r="AY419" i="5"/>
  <c r="AY420" i="5"/>
  <c r="AY421" i="5"/>
  <c r="AY422" i="5"/>
  <c r="AY423" i="5"/>
  <c r="AY424" i="5"/>
  <c r="AY425" i="5"/>
  <c r="AY426" i="5"/>
  <c r="AY427" i="5"/>
  <c r="AY428" i="5"/>
  <c r="AY429" i="5"/>
  <c r="AY430" i="5"/>
  <c r="AY431" i="5"/>
  <c r="AY432" i="5"/>
  <c r="AY433" i="5"/>
  <c r="AY434" i="5"/>
  <c r="AY435" i="5"/>
  <c r="AY436" i="5"/>
  <c r="AY437" i="5"/>
  <c r="AY438" i="5"/>
  <c r="AY439" i="5"/>
  <c r="AY440" i="5"/>
  <c r="AY441" i="5"/>
  <c r="AY442" i="5"/>
  <c r="AY443" i="5"/>
  <c r="AY444" i="5"/>
  <c r="AY445" i="5"/>
  <c r="AY446" i="5"/>
  <c r="AY447" i="5"/>
  <c r="AY448" i="5"/>
  <c r="AY449" i="5"/>
  <c r="AY450" i="5"/>
  <c r="AY451" i="5"/>
  <c r="AY452" i="5"/>
  <c r="AY453" i="5"/>
  <c r="AY454" i="5"/>
  <c r="AY455" i="5"/>
  <c r="AY456" i="5"/>
  <c r="AY457" i="5"/>
  <c r="AY458" i="5"/>
  <c r="AY459" i="5"/>
  <c r="AY460" i="5"/>
  <c r="AY461" i="5"/>
  <c r="AY462" i="5"/>
  <c r="AY463" i="5"/>
  <c r="AY464" i="5"/>
  <c r="AY465" i="5"/>
  <c r="AY466" i="5"/>
  <c r="AY467" i="5"/>
  <c r="AY468" i="5"/>
  <c r="AY469" i="5"/>
  <c r="AY470" i="5"/>
  <c r="AY471" i="5"/>
  <c r="AY472" i="5"/>
  <c r="AY473" i="5"/>
  <c r="AY474" i="5"/>
  <c r="AY475" i="5"/>
  <c r="AY476" i="5"/>
  <c r="AY477" i="5"/>
  <c r="AY478" i="5"/>
  <c r="AY479" i="5"/>
  <c r="AY480" i="5"/>
  <c r="AY481" i="5"/>
  <c r="AY482" i="5"/>
  <c r="AY483" i="5"/>
  <c r="AY484" i="5"/>
  <c r="AY485" i="5"/>
  <c r="AY486" i="5"/>
  <c r="AY487" i="5"/>
  <c r="AY488" i="5"/>
  <c r="AY489" i="5"/>
  <c r="AY490" i="5"/>
  <c r="AY491" i="5"/>
  <c r="AY492" i="5"/>
  <c r="AY493" i="5"/>
  <c r="BA556" i="5"/>
  <c r="BA586" i="5"/>
  <c r="BA595" i="5"/>
  <c r="BA494" i="5"/>
  <c r="BA495" i="5"/>
  <c r="BA391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35" i="5"/>
  <c r="BA236" i="5"/>
  <c r="BA237" i="5"/>
  <c r="BA238" i="5"/>
  <c r="BA239" i="5"/>
  <c r="BA240" i="5"/>
  <c r="BA241" i="5"/>
  <c r="BA242" i="5"/>
  <c r="BA243" i="5"/>
  <c r="BA244" i="5"/>
  <c r="BA245" i="5"/>
  <c r="BA246" i="5"/>
  <c r="BA247" i="5"/>
  <c r="BA248" i="5"/>
  <c r="BA249" i="5"/>
  <c r="BA250" i="5"/>
  <c r="BA251" i="5"/>
  <c r="BA252" i="5"/>
  <c r="BA253" i="5"/>
  <c r="BA254" i="5"/>
  <c r="BA255" i="5"/>
  <c r="BA256" i="5"/>
  <c r="BA257" i="5"/>
  <c r="BA258" i="5"/>
  <c r="BA259" i="5"/>
  <c r="BA260" i="5"/>
  <c r="BA261" i="5"/>
  <c r="BA262" i="5"/>
  <c r="BA263" i="5"/>
  <c r="BA264" i="5"/>
  <c r="BA265" i="5"/>
  <c r="BA266" i="5"/>
  <c r="BA267" i="5"/>
  <c r="BA268" i="5"/>
  <c r="BA269" i="5"/>
  <c r="BA270" i="5"/>
  <c r="BA271" i="5"/>
  <c r="BA272" i="5"/>
  <c r="BA273" i="5"/>
  <c r="BA274" i="5"/>
  <c r="BA275" i="5"/>
  <c r="BA276" i="5"/>
  <c r="BA277" i="5"/>
  <c r="BA278" i="5"/>
  <c r="BA279" i="5"/>
  <c r="BA280" i="5"/>
  <c r="BA281" i="5"/>
  <c r="BA282" i="5"/>
  <c r="BA283" i="5"/>
  <c r="BA284" i="5"/>
  <c r="BA285" i="5"/>
  <c r="BA286" i="5"/>
  <c r="BA287" i="5"/>
  <c r="BA288" i="5"/>
  <c r="BA289" i="5"/>
  <c r="BA290" i="5"/>
  <c r="BA291" i="5"/>
  <c r="BA292" i="5"/>
  <c r="BA293" i="5"/>
  <c r="BA294" i="5"/>
  <c r="BA295" i="5"/>
  <c r="BA296" i="5"/>
  <c r="BA297" i="5"/>
  <c r="BA298" i="5"/>
  <c r="BA299" i="5"/>
  <c r="BA300" i="5"/>
  <c r="BA301" i="5"/>
  <c r="BA302" i="5"/>
  <c r="BA303" i="5"/>
  <c r="BA304" i="5"/>
  <c r="BA305" i="5"/>
  <c r="BA306" i="5"/>
  <c r="BA307" i="5"/>
  <c r="BA308" i="5"/>
  <c r="BA309" i="5"/>
  <c r="BA310" i="5"/>
  <c r="BA311" i="5"/>
  <c r="BA312" i="5"/>
  <c r="BA313" i="5"/>
  <c r="BA314" i="5"/>
  <c r="BA315" i="5"/>
  <c r="BA316" i="5"/>
  <c r="BA317" i="5"/>
  <c r="BA318" i="5"/>
  <c r="BA319" i="5"/>
  <c r="BA320" i="5"/>
  <c r="BA321" i="5"/>
  <c r="BA322" i="5"/>
  <c r="BA323" i="5"/>
  <c r="BA324" i="5"/>
  <c r="BA325" i="5"/>
  <c r="BA326" i="5"/>
  <c r="BA327" i="5"/>
  <c r="BA328" i="5"/>
  <c r="BA329" i="5"/>
  <c r="BA330" i="5"/>
  <c r="BA331" i="5"/>
  <c r="BA332" i="5"/>
  <c r="BA333" i="5"/>
  <c r="BA334" i="5"/>
  <c r="BA335" i="5"/>
  <c r="BA336" i="5"/>
  <c r="BA337" i="5"/>
  <c r="BA338" i="5"/>
  <c r="BA339" i="5"/>
  <c r="BA340" i="5"/>
  <c r="BA341" i="5"/>
  <c r="BA342" i="5"/>
  <c r="BA343" i="5"/>
  <c r="BA344" i="5"/>
  <c r="BA345" i="5"/>
  <c r="BA346" i="5"/>
  <c r="BA347" i="5"/>
  <c r="BA348" i="5"/>
  <c r="BA349" i="5"/>
  <c r="BA350" i="5"/>
  <c r="BA351" i="5"/>
  <c r="BA352" i="5"/>
  <c r="BA353" i="5"/>
  <c r="BA354" i="5"/>
  <c r="BA355" i="5"/>
  <c r="BA356" i="5"/>
  <c r="BA357" i="5"/>
  <c r="BA358" i="5"/>
  <c r="BA359" i="5"/>
  <c r="BA360" i="5"/>
  <c r="BA361" i="5"/>
  <c r="BA362" i="5"/>
  <c r="BA363" i="5"/>
  <c r="BA364" i="5"/>
  <c r="BA365" i="5"/>
  <c r="BA366" i="5"/>
  <c r="BA367" i="5"/>
  <c r="BA368" i="5"/>
  <c r="BA369" i="5"/>
  <c r="BA370" i="5"/>
  <c r="BA371" i="5"/>
  <c r="BA372" i="5"/>
  <c r="BA373" i="5"/>
  <c r="BA374" i="5"/>
  <c r="BA375" i="5"/>
  <c r="BA376" i="5"/>
  <c r="BA377" i="5"/>
  <c r="BA378" i="5"/>
  <c r="BA379" i="5"/>
  <c r="BA380" i="5"/>
  <c r="BA381" i="5"/>
  <c r="BA382" i="5"/>
  <c r="BA383" i="5"/>
  <c r="BA384" i="5"/>
  <c r="BA385" i="5"/>
  <c r="BA386" i="5"/>
  <c r="BA387" i="5"/>
  <c r="BA388" i="5"/>
  <c r="BA389" i="5"/>
  <c r="BA390" i="5"/>
  <c r="BA392" i="5"/>
  <c r="BA393" i="5"/>
  <c r="BA394" i="5"/>
  <c r="BA395" i="5"/>
  <c r="BA396" i="5"/>
  <c r="BA397" i="5"/>
  <c r="BA398" i="5"/>
  <c r="BA399" i="5"/>
  <c r="BA400" i="5"/>
  <c r="BA401" i="5"/>
  <c r="BA402" i="5"/>
  <c r="BA403" i="5"/>
  <c r="BA404" i="5"/>
  <c r="BA405" i="5"/>
  <c r="BA406" i="5"/>
  <c r="BA407" i="5"/>
  <c r="BA408" i="5"/>
  <c r="BA409" i="5"/>
  <c r="BA410" i="5"/>
  <c r="BA411" i="5"/>
  <c r="BA412" i="5"/>
  <c r="BA413" i="5"/>
  <c r="BA414" i="5"/>
  <c r="BA415" i="5"/>
  <c r="BA416" i="5"/>
  <c r="BA417" i="5"/>
  <c r="BA418" i="5"/>
  <c r="BA419" i="5"/>
  <c r="BA420" i="5"/>
  <c r="BA421" i="5"/>
  <c r="BA422" i="5"/>
  <c r="BA423" i="5"/>
  <c r="BA424" i="5"/>
  <c r="BA425" i="5"/>
  <c r="BA426" i="5"/>
  <c r="BA427" i="5"/>
  <c r="BA428" i="5"/>
  <c r="BA429" i="5"/>
  <c r="BA430" i="5"/>
  <c r="BA431" i="5"/>
  <c r="BA432" i="5"/>
  <c r="BA433" i="5"/>
  <c r="BA434" i="5"/>
  <c r="BA435" i="5"/>
  <c r="BA436" i="5"/>
  <c r="BA437" i="5"/>
  <c r="BA438" i="5"/>
  <c r="BA439" i="5"/>
  <c r="BA440" i="5"/>
  <c r="BA441" i="5"/>
  <c r="BA442" i="5"/>
  <c r="BA443" i="5"/>
  <c r="BA444" i="5"/>
  <c r="BA445" i="5"/>
  <c r="BA446" i="5"/>
  <c r="BA447" i="5"/>
  <c r="BA448" i="5"/>
  <c r="BA449" i="5"/>
  <c r="BA450" i="5"/>
  <c r="BA451" i="5"/>
  <c r="BA452" i="5"/>
  <c r="BA453" i="5"/>
  <c r="BA454" i="5"/>
  <c r="BA455" i="5"/>
  <c r="BA456" i="5"/>
  <c r="BA457" i="5"/>
  <c r="BA458" i="5"/>
  <c r="BA459" i="5"/>
  <c r="BA460" i="5"/>
  <c r="BA461" i="5"/>
  <c r="BA462" i="5"/>
  <c r="BA463" i="5"/>
  <c r="BA464" i="5"/>
  <c r="BA465" i="5"/>
  <c r="BA466" i="5"/>
  <c r="BA467" i="5"/>
  <c r="BA468" i="5"/>
  <c r="BA469" i="5"/>
  <c r="BA470" i="5"/>
  <c r="BA471" i="5"/>
  <c r="BA472" i="5"/>
  <c r="BA473" i="5"/>
  <c r="BA474" i="5"/>
  <c r="BA475" i="5"/>
  <c r="BA476" i="5"/>
  <c r="BA477" i="5"/>
  <c r="BA478" i="5"/>
  <c r="BA479" i="5"/>
  <c r="BA480" i="5"/>
  <c r="BA481" i="5"/>
  <c r="BA482" i="5"/>
  <c r="BA483" i="5"/>
  <c r="BA484" i="5"/>
  <c r="BA485" i="5"/>
  <c r="BA486" i="5"/>
  <c r="BA487" i="5"/>
  <c r="BA488" i="5"/>
  <c r="BA489" i="5"/>
  <c r="BA490" i="5"/>
  <c r="BA491" i="5"/>
  <c r="BA492" i="5"/>
  <c r="BA493" i="5"/>
  <c r="BA496" i="5"/>
  <c r="BA497" i="5"/>
  <c r="BA498" i="5"/>
  <c r="BA499" i="5"/>
  <c r="BA500" i="5"/>
  <c r="BA501" i="5"/>
  <c r="BA502" i="5"/>
  <c r="BA503" i="5"/>
  <c r="BA504" i="5"/>
  <c r="BA505" i="5"/>
  <c r="BA506" i="5"/>
  <c r="BA507" i="5"/>
  <c r="BA508" i="5"/>
  <c r="BA509" i="5"/>
  <c r="BA510" i="5"/>
  <c r="BA511" i="5"/>
  <c r="BA512" i="5"/>
  <c r="BA513" i="5"/>
  <c r="BA514" i="5"/>
  <c r="BA515" i="5"/>
  <c r="BA516" i="5"/>
  <c r="BA517" i="5"/>
  <c r="BA518" i="5"/>
  <c r="BA519" i="5"/>
  <c r="BA520" i="5"/>
  <c r="BA521" i="5"/>
  <c r="BA522" i="5"/>
  <c r="BA523" i="5"/>
  <c r="BA524" i="5"/>
  <c r="BA525" i="5"/>
  <c r="BA526" i="5"/>
  <c r="BA527" i="5"/>
  <c r="BA528" i="5"/>
  <c r="BA529" i="5"/>
  <c r="BA530" i="5"/>
  <c r="BA531" i="5"/>
  <c r="BA532" i="5"/>
  <c r="BA533" i="5"/>
  <c r="BA534" i="5"/>
  <c r="BA535" i="5"/>
  <c r="BA536" i="5"/>
  <c r="BA537" i="5"/>
  <c r="BA538" i="5"/>
  <c r="BA539" i="5"/>
  <c r="BA540" i="5"/>
  <c r="BA541" i="5"/>
  <c r="BA542" i="5"/>
  <c r="BA543" i="5"/>
  <c r="BA544" i="5"/>
  <c r="BA545" i="5"/>
  <c r="BA546" i="5"/>
  <c r="BA547" i="5"/>
  <c r="BA548" i="5"/>
  <c r="BA549" i="5"/>
  <c r="BA550" i="5"/>
  <c r="BA551" i="5"/>
  <c r="BA552" i="5"/>
  <c r="BA553" i="5"/>
  <c r="BA554" i="5"/>
  <c r="BA555" i="5"/>
  <c r="BA557" i="5"/>
  <c r="BA558" i="5"/>
  <c r="BA559" i="5"/>
  <c r="BA560" i="5"/>
  <c r="BA561" i="5"/>
  <c r="BA562" i="5"/>
  <c r="BA563" i="5"/>
  <c r="BA564" i="5"/>
  <c r="BA565" i="5"/>
  <c r="BA566" i="5"/>
  <c r="BA567" i="5"/>
  <c r="BA568" i="5"/>
  <c r="BA569" i="5"/>
  <c r="BA570" i="5"/>
  <c r="BA571" i="5"/>
  <c r="BA572" i="5"/>
  <c r="BA573" i="5"/>
  <c r="BA574" i="5"/>
  <c r="BA575" i="5"/>
  <c r="BA576" i="5"/>
  <c r="BA577" i="5"/>
  <c r="BA578" i="5"/>
  <c r="BA579" i="5"/>
  <c r="BA580" i="5"/>
  <c r="BA581" i="5"/>
  <c r="BA582" i="5"/>
  <c r="BA583" i="5"/>
  <c r="BA584" i="5"/>
  <c r="BA585" i="5"/>
  <c r="BA587" i="5"/>
  <c r="BA588" i="5"/>
  <c r="BA589" i="5"/>
  <c r="BA590" i="5"/>
  <c r="BA591" i="5"/>
  <c r="BA592" i="5"/>
  <c r="BA593" i="5"/>
  <c r="BA594" i="5"/>
  <c r="BB495" i="5"/>
  <c r="BB494" i="5"/>
  <c r="BB496" i="5"/>
  <c r="BB497" i="5"/>
  <c r="BB498" i="5"/>
  <c r="BB499" i="5"/>
  <c r="BB500" i="5"/>
  <c r="BB501" i="5"/>
  <c r="BB502" i="5"/>
  <c r="BB503" i="5"/>
  <c r="BB504" i="5"/>
  <c r="BB505" i="5"/>
  <c r="BB506" i="5"/>
  <c r="BB507" i="5"/>
  <c r="BB508" i="5"/>
  <c r="BB509" i="5"/>
  <c r="BB510" i="5"/>
  <c r="BB511" i="5"/>
  <c r="BB512" i="5"/>
  <c r="BB513" i="5"/>
  <c r="BB514" i="5"/>
  <c r="BB515" i="5"/>
  <c r="BB516" i="5"/>
  <c r="BB517" i="5"/>
  <c r="BB518" i="5"/>
  <c r="BB519" i="5"/>
  <c r="BB520" i="5"/>
  <c r="BB521" i="5"/>
  <c r="BB522" i="5"/>
  <c r="BB523" i="5"/>
  <c r="BB524" i="5"/>
  <c r="BB525" i="5"/>
  <c r="BB526" i="5"/>
  <c r="BB527" i="5"/>
  <c r="BB528" i="5"/>
  <c r="BB529" i="5"/>
  <c r="BB530" i="5"/>
  <c r="BB531" i="5"/>
  <c r="BB532" i="5"/>
  <c r="BB533" i="5"/>
  <c r="BB534" i="5"/>
  <c r="BB535" i="5"/>
  <c r="BB536" i="5"/>
  <c r="BB537" i="5"/>
  <c r="BB538" i="5"/>
  <c r="BB539" i="5"/>
  <c r="BB540" i="5"/>
  <c r="BB541" i="5"/>
  <c r="BB542" i="5"/>
  <c r="BB543" i="5"/>
  <c r="BB544" i="5"/>
  <c r="BB545" i="5"/>
  <c r="BB546" i="5"/>
  <c r="BB547" i="5"/>
  <c r="BB548" i="5"/>
  <c r="BB549" i="5"/>
  <c r="BB550" i="5"/>
  <c r="BB551" i="5"/>
  <c r="BB552" i="5"/>
  <c r="BB553" i="5"/>
  <c r="BB554" i="5"/>
  <c r="BB555" i="5"/>
  <c r="BB556" i="5"/>
  <c r="BB557" i="5"/>
  <c r="BB558" i="5"/>
  <c r="BB559" i="5"/>
  <c r="BB560" i="5"/>
  <c r="BB561" i="5"/>
  <c r="BB562" i="5"/>
  <c r="BB563" i="5"/>
  <c r="BB564" i="5"/>
  <c r="BB565" i="5"/>
  <c r="BB566" i="5"/>
  <c r="BB567" i="5"/>
  <c r="BB568" i="5"/>
  <c r="BB569" i="5"/>
  <c r="BB570" i="5"/>
  <c r="BB571" i="5"/>
  <c r="BB572" i="5"/>
  <c r="BB573" i="5"/>
  <c r="BB574" i="5"/>
  <c r="BB575" i="5"/>
  <c r="BB576" i="5"/>
  <c r="BB577" i="5"/>
  <c r="BB578" i="5"/>
  <c r="BB579" i="5"/>
  <c r="BB580" i="5"/>
  <c r="BB581" i="5"/>
  <c r="BB582" i="5"/>
  <c r="BB583" i="5"/>
  <c r="BB584" i="5"/>
  <c r="BB585" i="5"/>
  <c r="BB586" i="5"/>
  <c r="BB587" i="5"/>
  <c r="BB588" i="5"/>
  <c r="BB589" i="5"/>
  <c r="BB590" i="5"/>
  <c r="BB591" i="5"/>
  <c r="BB592" i="5"/>
  <c r="BB593" i="5"/>
  <c r="BB594" i="5"/>
  <c r="BB595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8" i="5"/>
  <c r="BB259" i="5"/>
  <c r="BB260" i="5"/>
  <c r="BB261" i="5"/>
  <c r="BB262" i="5"/>
  <c r="BB263" i="5"/>
  <c r="BB264" i="5"/>
  <c r="BB265" i="5"/>
  <c r="BB266" i="5"/>
  <c r="BB267" i="5"/>
  <c r="BB268" i="5"/>
  <c r="BB269" i="5"/>
  <c r="BB270" i="5"/>
  <c r="BB271" i="5"/>
  <c r="BB272" i="5"/>
  <c r="BB273" i="5"/>
  <c r="BB274" i="5"/>
  <c r="BB275" i="5"/>
  <c r="BB276" i="5"/>
  <c r="BB277" i="5"/>
  <c r="BB278" i="5"/>
  <c r="BB279" i="5"/>
  <c r="BB280" i="5"/>
  <c r="BB281" i="5"/>
  <c r="BB282" i="5"/>
  <c r="BB283" i="5"/>
  <c r="BB284" i="5"/>
  <c r="BB285" i="5"/>
  <c r="BB286" i="5"/>
  <c r="BB287" i="5"/>
  <c r="BB288" i="5"/>
  <c r="BB289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1" i="5"/>
  <c r="BB342" i="5"/>
  <c r="BB343" i="5"/>
  <c r="BB34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419" i="5"/>
  <c r="BB420" i="5"/>
  <c r="BB421" i="5"/>
  <c r="BB422" i="5"/>
  <c r="BB423" i="5"/>
  <c r="BB424" i="5"/>
  <c r="BB425" i="5"/>
  <c r="BB426" i="5"/>
  <c r="BB427" i="5"/>
  <c r="BB428" i="5"/>
  <c r="BB429" i="5"/>
  <c r="BB430" i="5"/>
  <c r="BB431" i="5"/>
  <c r="BB432" i="5"/>
  <c r="BB433" i="5"/>
  <c r="BB434" i="5"/>
  <c r="BB435" i="5"/>
  <c r="BB436" i="5"/>
  <c r="BB437" i="5"/>
  <c r="BB438" i="5"/>
  <c r="BB439" i="5"/>
  <c r="BB440" i="5"/>
  <c r="BB441" i="5"/>
  <c r="BB442" i="5"/>
  <c r="BB443" i="5"/>
  <c r="BB444" i="5"/>
  <c r="BB445" i="5"/>
  <c r="BB446" i="5"/>
  <c r="BB447" i="5"/>
  <c r="BB448" i="5"/>
  <c r="BB449" i="5"/>
  <c r="BB450" i="5"/>
  <c r="BB451" i="5"/>
  <c r="BB452" i="5"/>
  <c r="BB453" i="5"/>
  <c r="BB454" i="5"/>
  <c r="BB455" i="5"/>
  <c r="BB456" i="5"/>
  <c r="BB457" i="5"/>
  <c r="BB458" i="5"/>
  <c r="BB459" i="5"/>
  <c r="BB460" i="5"/>
  <c r="BB461" i="5"/>
  <c r="BB462" i="5"/>
  <c r="BB463" i="5"/>
  <c r="BB464" i="5"/>
  <c r="BB465" i="5"/>
  <c r="BB466" i="5"/>
  <c r="BB467" i="5"/>
  <c r="BB468" i="5"/>
  <c r="BB469" i="5"/>
  <c r="BB470" i="5"/>
  <c r="BB471" i="5"/>
  <c r="BB472" i="5"/>
  <c r="BB473" i="5"/>
  <c r="BB474" i="5"/>
  <c r="BB475" i="5"/>
  <c r="BB476" i="5"/>
  <c r="BB477" i="5"/>
  <c r="BB478" i="5"/>
  <c r="BB479" i="5"/>
  <c r="BB480" i="5"/>
  <c r="BB481" i="5"/>
  <c r="BB482" i="5"/>
  <c r="BB483" i="5"/>
  <c r="BB484" i="5"/>
  <c r="BB485" i="5"/>
  <c r="BB486" i="5"/>
  <c r="BB487" i="5"/>
  <c r="BB488" i="5"/>
  <c r="BB489" i="5"/>
  <c r="BB490" i="5"/>
  <c r="BB491" i="5"/>
  <c r="BB492" i="5"/>
  <c r="BB493" i="5"/>
  <c r="BC556" i="5"/>
  <c r="BC586" i="5"/>
  <c r="BC595" i="5"/>
  <c r="BC494" i="5"/>
  <c r="BC495" i="5"/>
  <c r="BC391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BC496" i="5"/>
  <c r="BC497" i="5"/>
  <c r="BC498" i="5"/>
  <c r="BC499" i="5"/>
  <c r="BC500" i="5"/>
  <c r="BC501" i="5"/>
  <c r="BC502" i="5"/>
  <c r="BC503" i="5"/>
  <c r="BC504" i="5"/>
  <c r="BC505" i="5"/>
  <c r="BC506" i="5"/>
  <c r="BC507" i="5"/>
  <c r="BC508" i="5"/>
  <c r="BC509" i="5"/>
  <c r="BC510" i="5"/>
  <c r="BC511" i="5"/>
  <c r="BC512" i="5"/>
  <c r="BC513" i="5"/>
  <c r="BC514" i="5"/>
  <c r="BC515" i="5"/>
  <c r="BC516" i="5"/>
  <c r="BC517" i="5"/>
  <c r="BC518" i="5"/>
  <c r="BC519" i="5"/>
  <c r="BC520" i="5"/>
  <c r="BC521" i="5"/>
  <c r="BC522" i="5"/>
  <c r="BC523" i="5"/>
  <c r="BC524" i="5"/>
  <c r="BC525" i="5"/>
  <c r="BC526" i="5"/>
  <c r="BC527" i="5"/>
  <c r="BC528" i="5"/>
  <c r="BC529" i="5"/>
  <c r="BC530" i="5"/>
  <c r="BC531" i="5"/>
  <c r="BC532" i="5"/>
  <c r="BC533" i="5"/>
  <c r="BC534" i="5"/>
  <c r="BC535" i="5"/>
  <c r="BC536" i="5"/>
  <c r="BC537" i="5"/>
  <c r="BC538" i="5"/>
  <c r="BC539" i="5"/>
  <c r="BC540" i="5"/>
  <c r="BC541" i="5"/>
  <c r="BC542" i="5"/>
  <c r="BC543" i="5"/>
  <c r="BC544" i="5"/>
  <c r="BC545" i="5"/>
  <c r="BC546" i="5"/>
  <c r="BC547" i="5"/>
  <c r="BC548" i="5"/>
  <c r="BC549" i="5"/>
  <c r="BC550" i="5"/>
  <c r="BC551" i="5"/>
  <c r="BC552" i="5"/>
  <c r="BC553" i="5"/>
  <c r="BC554" i="5"/>
  <c r="BC555" i="5"/>
  <c r="BC557" i="5"/>
  <c r="BC558" i="5"/>
  <c r="BC559" i="5"/>
  <c r="BC560" i="5"/>
  <c r="BC561" i="5"/>
  <c r="BC562" i="5"/>
  <c r="BC563" i="5"/>
  <c r="BC564" i="5"/>
  <c r="BC565" i="5"/>
  <c r="BC566" i="5"/>
  <c r="BC567" i="5"/>
  <c r="BC568" i="5"/>
  <c r="BC569" i="5"/>
  <c r="BC570" i="5"/>
  <c r="BC571" i="5"/>
  <c r="BC572" i="5"/>
  <c r="BC573" i="5"/>
  <c r="BC574" i="5"/>
  <c r="BC575" i="5"/>
  <c r="BC576" i="5"/>
  <c r="BC577" i="5"/>
  <c r="BC578" i="5"/>
  <c r="BC579" i="5"/>
  <c r="BC580" i="5"/>
  <c r="BC581" i="5"/>
  <c r="BC582" i="5"/>
  <c r="BC583" i="5"/>
  <c r="BC584" i="5"/>
  <c r="BC585" i="5"/>
  <c r="BC587" i="5"/>
  <c r="BC588" i="5"/>
  <c r="BC589" i="5"/>
  <c r="BC590" i="5"/>
  <c r="BC591" i="5"/>
  <c r="BC592" i="5"/>
  <c r="BC593" i="5"/>
  <c r="BC594" i="5"/>
  <c r="BD495" i="5"/>
  <c r="CI495" i="5"/>
  <c r="CF495" i="5"/>
  <c r="CJ495" i="5"/>
  <c r="CL495" i="5"/>
  <c r="R501" i="8"/>
  <c r="E19" i="8"/>
  <c r="BD494" i="5"/>
  <c r="CI494" i="5"/>
  <c r="CF494" i="5"/>
  <c r="CJ494" i="5"/>
  <c r="CL494" i="5"/>
  <c r="R500" i="8"/>
  <c r="E18" i="8"/>
  <c r="J19" i="8"/>
  <c r="J20" i="8"/>
  <c r="BD496" i="5"/>
  <c r="CI496" i="5"/>
  <c r="CF496" i="5"/>
  <c r="CJ496" i="5"/>
  <c r="CL496" i="5"/>
  <c r="R502" i="8"/>
  <c r="E23" i="8"/>
  <c r="J23" i="8"/>
  <c r="BD497" i="5"/>
  <c r="CI497" i="5"/>
  <c r="CF497" i="5"/>
  <c r="CJ497" i="5"/>
  <c r="CL497" i="5"/>
  <c r="R503" i="8"/>
  <c r="E24" i="8"/>
  <c r="J24" i="8"/>
  <c r="BD498" i="5"/>
  <c r="CI498" i="5"/>
  <c r="CF498" i="5"/>
  <c r="CJ498" i="5"/>
  <c r="CL498" i="5"/>
  <c r="R504" i="8"/>
  <c r="E25" i="8"/>
  <c r="J25" i="8"/>
  <c r="BD499" i="5"/>
  <c r="CI499" i="5"/>
  <c r="CF499" i="5"/>
  <c r="CJ499" i="5"/>
  <c r="CL499" i="5"/>
  <c r="R505" i="8"/>
  <c r="E26" i="8"/>
  <c r="J26" i="8"/>
  <c r="J27" i="8"/>
  <c r="BD500" i="5"/>
  <c r="CI500" i="5"/>
  <c r="CF500" i="5"/>
  <c r="CJ500" i="5"/>
  <c r="CL500" i="5"/>
  <c r="R506" i="8"/>
  <c r="E29" i="8"/>
  <c r="J29" i="8"/>
  <c r="BD501" i="5"/>
  <c r="CI501" i="5"/>
  <c r="CF501" i="5"/>
  <c r="CJ501" i="5"/>
  <c r="CL501" i="5"/>
  <c r="R507" i="8"/>
  <c r="E30" i="8"/>
  <c r="J30" i="8"/>
  <c r="BD502" i="5"/>
  <c r="CI502" i="5"/>
  <c r="CF502" i="5"/>
  <c r="CJ502" i="5"/>
  <c r="CL502" i="5"/>
  <c r="R508" i="8"/>
  <c r="E31" i="8"/>
  <c r="J31" i="8"/>
  <c r="BD503" i="5"/>
  <c r="CI503" i="5"/>
  <c r="CF503" i="5"/>
  <c r="CJ503" i="5"/>
  <c r="CL503" i="5"/>
  <c r="R509" i="8"/>
  <c r="E32" i="8"/>
  <c r="J32" i="8"/>
  <c r="BD504" i="5"/>
  <c r="CI504" i="5"/>
  <c r="CF504" i="5"/>
  <c r="CJ504" i="5"/>
  <c r="CL504" i="5"/>
  <c r="R510" i="8"/>
  <c r="E33" i="8"/>
  <c r="J33" i="8"/>
  <c r="J34" i="8"/>
  <c r="BD505" i="5"/>
  <c r="CI505" i="5"/>
  <c r="CF505" i="5"/>
  <c r="CJ505" i="5"/>
  <c r="CL505" i="5"/>
  <c r="R511" i="8"/>
  <c r="E36" i="8"/>
  <c r="J36" i="8"/>
  <c r="BD506" i="5"/>
  <c r="CI506" i="5"/>
  <c r="CF506" i="5"/>
  <c r="CJ506" i="5"/>
  <c r="CL506" i="5"/>
  <c r="R512" i="8"/>
  <c r="E37" i="8"/>
  <c r="J37" i="8"/>
  <c r="BD507" i="5"/>
  <c r="CI507" i="5"/>
  <c r="CF507" i="5"/>
  <c r="CJ507" i="5"/>
  <c r="CL507" i="5"/>
  <c r="R513" i="8"/>
  <c r="E38" i="8"/>
  <c r="J38" i="8"/>
  <c r="BD508" i="5"/>
  <c r="CI508" i="5"/>
  <c r="CF508" i="5"/>
  <c r="CJ508" i="5"/>
  <c r="CL508" i="5"/>
  <c r="R514" i="8"/>
  <c r="E39" i="8"/>
  <c r="J39" i="8"/>
  <c r="BD509" i="5"/>
  <c r="CI509" i="5"/>
  <c r="CF509" i="5"/>
  <c r="CJ509" i="5"/>
  <c r="CL509" i="5"/>
  <c r="R515" i="8"/>
  <c r="E40" i="8"/>
  <c r="J40" i="8"/>
  <c r="J41" i="8"/>
  <c r="BD510" i="5"/>
  <c r="CI510" i="5"/>
  <c r="CF510" i="5"/>
  <c r="CJ510" i="5"/>
  <c r="CL510" i="5"/>
  <c r="R516" i="8"/>
  <c r="E43" i="8"/>
  <c r="J43" i="8"/>
  <c r="BD511" i="5"/>
  <c r="CI511" i="5"/>
  <c r="CF511" i="5"/>
  <c r="CJ511" i="5"/>
  <c r="CL511" i="5"/>
  <c r="R517" i="8"/>
  <c r="E44" i="8"/>
  <c r="J44" i="8"/>
  <c r="BD512" i="5"/>
  <c r="CI512" i="5"/>
  <c r="CF512" i="5"/>
  <c r="CJ512" i="5"/>
  <c r="CL512" i="5"/>
  <c r="R518" i="8"/>
  <c r="E45" i="8"/>
  <c r="J45" i="8"/>
  <c r="BD513" i="5"/>
  <c r="CI513" i="5"/>
  <c r="CF513" i="5"/>
  <c r="CJ513" i="5"/>
  <c r="CL513" i="5"/>
  <c r="R519" i="8"/>
  <c r="E46" i="8"/>
  <c r="J46" i="8"/>
  <c r="BD514" i="5"/>
  <c r="CI514" i="5"/>
  <c r="CF514" i="5"/>
  <c r="CJ514" i="5"/>
  <c r="CL514" i="5"/>
  <c r="R520" i="8"/>
  <c r="E47" i="8"/>
  <c r="J47" i="8"/>
  <c r="J48" i="8"/>
  <c r="BD515" i="5"/>
  <c r="CI515" i="5"/>
  <c r="CF515" i="5"/>
  <c r="CJ515" i="5"/>
  <c r="CL515" i="5"/>
  <c r="R521" i="8"/>
  <c r="E50" i="8"/>
  <c r="J50" i="8"/>
  <c r="BD516" i="5"/>
  <c r="CI516" i="5"/>
  <c r="CF516" i="5"/>
  <c r="CJ516" i="5"/>
  <c r="CL516" i="5"/>
  <c r="R522" i="8"/>
  <c r="E51" i="8"/>
  <c r="J51" i="8"/>
  <c r="BD517" i="5"/>
  <c r="CI517" i="5"/>
  <c r="CF517" i="5"/>
  <c r="CJ517" i="5"/>
  <c r="CL517" i="5"/>
  <c r="R523" i="8"/>
  <c r="E52" i="8"/>
  <c r="J52" i="8"/>
  <c r="BD518" i="5"/>
  <c r="CI518" i="5"/>
  <c r="CF518" i="5"/>
  <c r="CJ518" i="5"/>
  <c r="CL518" i="5"/>
  <c r="R524" i="8"/>
  <c r="E53" i="8"/>
  <c r="J53" i="8"/>
  <c r="BD519" i="5"/>
  <c r="CI519" i="5"/>
  <c r="CF519" i="5"/>
  <c r="CJ519" i="5"/>
  <c r="CL519" i="5"/>
  <c r="R525" i="8"/>
  <c r="E54" i="8"/>
  <c r="J54" i="8"/>
  <c r="J55" i="8"/>
  <c r="BD520" i="5"/>
  <c r="CI520" i="5"/>
  <c r="CF520" i="5"/>
  <c r="CJ520" i="5"/>
  <c r="CL520" i="5"/>
  <c r="R526" i="8"/>
  <c r="E58" i="8"/>
  <c r="J58" i="8"/>
  <c r="BD521" i="5"/>
  <c r="CI521" i="5"/>
  <c r="CF521" i="5"/>
  <c r="CJ521" i="5"/>
  <c r="CL521" i="5"/>
  <c r="R527" i="8"/>
  <c r="E59" i="8"/>
  <c r="J59" i="8"/>
  <c r="BD522" i="5"/>
  <c r="CI522" i="5"/>
  <c r="CF522" i="5"/>
  <c r="CJ522" i="5"/>
  <c r="CL522" i="5"/>
  <c r="R528" i="8"/>
  <c r="E60" i="8"/>
  <c r="J60" i="8"/>
  <c r="BD523" i="5"/>
  <c r="CI523" i="5"/>
  <c r="CF523" i="5"/>
  <c r="CJ523" i="5"/>
  <c r="CL523" i="5"/>
  <c r="R529" i="8"/>
  <c r="E61" i="8"/>
  <c r="J61" i="8"/>
  <c r="J62" i="8"/>
  <c r="BD524" i="5"/>
  <c r="CI524" i="5"/>
  <c r="CF524" i="5"/>
  <c r="CJ524" i="5"/>
  <c r="CL524" i="5"/>
  <c r="R530" i="8"/>
  <c r="E64" i="8"/>
  <c r="J64" i="8"/>
  <c r="BD525" i="5"/>
  <c r="CI525" i="5"/>
  <c r="CF525" i="5"/>
  <c r="CJ525" i="5"/>
  <c r="CL525" i="5"/>
  <c r="R531" i="8"/>
  <c r="E65" i="8"/>
  <c r="J65" i="8"/>
  <c r="BD526" i="5"/>
  <c r="CI526" i="5"/>
  <c r="CF526" i="5"/>
  <c r="CJ526" i="5"/>
  <c r="CL526" i="5"/>
  <c r="R532" i="8"/>
  <c r="E66" i="8"/>
  <c r="J66" i="8"/>
  <c r="BD527" i="5"/>
  <c r="CI527" i="5"/>
  <c r="CF527" i="5"/>
  <c r="CJ527" i="5"/>
  <c r="CL527" i="5"/>
  <c r="R533" i="8"/>
  <c r="E67" i="8"/>
  <c r="J67" i="8"/>
  <c r="BD528" i="5"/>
  <c r="CI528" i="5"/>
  <c r="CF528" i="5"/>
  <c r="CJ528" i="5"/>
  <c r="CL528" i="5"/>
  <c r="R534" i="8"/>
  <c r="E68" i="8"/>
  <c r="J68" i="8"/>
  <c r="J69" i="8"/>
  <c r="BD529" i="5"/>
  <c r="CI529" i="5"/>
  <c r="CF529" i="5"/>
  <c r="CJ529" i="5"/>
  <c r="CL529" i="5"/>
  <c r="R535" i="8"/>
  <c r="E71" i="8"/>
  <c r="J71" i="8"/>
  <c r="BD530" i="5"/>
  <c r="CI530" i="5"/>
  <c r="CF530" i="5"/>
  <c r="CJ530" i="5"/>
  <c r="CL530" i="5"/>
  <c r="R536" i="8"/>
  <c r="E72" i="8"/>
  <c r="J72" i="8"/>
  <c r="BD531" i="5"/>
  <c r="CI531" i="5"/>
  <c r="CF531" i="5"/>
  <c r="CJ531" i="5"/>
  <c r="CL531" i="5"/>
  <c r="R537" i="8"/>
  <c r="E73" i="8"/>
  <c r="J73" i="8"/>
  <c r="BD532" i="5"/>
  <c r="CI532" i="5"/>
  <c r="CF532" i="5"/>
  <c r="CJ532" i="5"/>
  <c r="CL532" i="5"/>
  <c r="R538" i="8"/>
  <c r="E74" i="8"/>
  <c r="J74" i="8"/>
  <c r="BD533" i="5"/>
  <c r="CI533" i="5"/>
  <c r="CF533" i="5"/>
  <c r="CJ533" i="5"/>
  <c r="CL533" i="5"/>
  <c r="R539" i="8"/>
  <c r="E75" i="8"/>
  <c r="J75" i="8"/>
  <c r="J76" i="8"/>
  <c r="BD534" i="5"/>
  <c r="CI534" i="5"/>
  <c r="CF534" i="5"/>
  <c r="CJ534" i="5"/>
  <c r="CL534" i="5"/>
  <c r="R540" i="8"/>
  <c r="E78" i="8"/>
  <c r="J78" i="8"/>
  <c r="BD535" i="5"/>
  <c r="CI535" i="5"/>
  <c r="CF535" i="5"/>
  <c r="CJ535" i="5"/>
  <c r="CL535" i="5"/>
  <c r="R541" i="8"/>
  <c r="E79" i="8"/>
  <c r="J79" i="8"/>
  <c r="BD536" i="5"/>
  <c r="CI536" i="5"/>
  <c r="CF536" i="5"/>
  <c r="CJ536" i="5"/>
  <c r="CL536" i="5"/>
  <c r="R542" i="8"/>
  <c r="E80" i="8"/>
  <c r="J80" i="8"/>
  <c r="BD537" i="5"/>
  <c r="CI537" i="5"/>
  <c r="CF537" i="5"/>
  <c r="CJ537" i="5"/>
  <c r="CL537" i="5"/>
  <c r="R543" i="8"/>
  <c r="E81" i="8"/>
  <c r="J81" i="8"/>
  <c r="BD538" i="5"/>
  <c r="CI538" i="5"/>
  <c r="CF538" i="5"/>
  <c r="CJ538" i="5"/>
  <c r="CL538" i="5"/>
  <c r="R544" i="8"/>
  <c r="E82" i="8"/>
  <c r="J82" i="8"/>
  <c r="J83" i="8"/>
  <c r="BD539" i="5"/>
  <c r="CI539" i="5"/>
  <c r="CF539" i="5"/>
  <c r="CJ539" i="5"/>
  <c r="CL539" i="5"/>
  <c r="R545" i="8"/>
  <c r="E85" i="8"/>
  <c r="J85" i="8"/>
  <c r="BD540" i="5"/>
  <c r="CI540" i="5"/>
  <c r="CF540" i="5"/>
  <c r="CJ540" i="5"/>
  <c r="CL540" i="5"/>
  <c r="R546" i="8"/>
  <c r="E86" i="8"/>
  <c r="J86" i="8"/>
  <c r="BD541" i="5"/>
  <c r="CI541" i="5"/>
  <c r="CF541" i="5"/>
  <c r="CJ541" i="5"/>
  <c r="CL541" i="5"/>
  <c r="R547" i="8"/>
  <c r="E87" i="8"/>
  <c r="J87" i="8"/>
  <c r="BD542" i="5"/>
  <c r="CI542" i="5"/>
  <c r="CF542" i="5"/>
  <c r="CJ542" i="5"/>
  <c r="CL542" i="5"/>
  <c r="R548" i="8"/>
  <c r="E88" i="8"/>
  <c r="J88" i="8"/>
  <c r="BD543" i="5"/>
  <c r="CI543" i="5"/>
  <c r="CF543" i="5"/>
  <c r="CJ543" i="5"/>
  <c r="CL543" i="5"/>
  <c r="R549" i="8"/>
  <c r="E89" i="8"/>
  <c r="J89" i="8"/>
  <c r="J90" i="8"/>
  <c r="BD544" i="5"/>
  <c r="CI544" i="5"/>
  <c r="CF544" i="5"/>
  <c r="CJ544" i="5"/>
  <c r="CL544" i="5"/>
  <c r="R550" i="8"/>
  <c r="E92" i="8"/>
  <c r="J92" i="8"/>
  <c r="BD545" i="5"/>
  <c r="CI545" i="5"/>
  <c r="CF545" i="5"/>
  <c r="CJ545" i="5"/>
  <c r="CL545" i="5"/>
  <c r="R551" i="8"/>
  <c r="E93" i="8"/>
  <c r="J93" i="8"/>
  <c r="BD546" i="5"/>
  <c r="CI546" i="5"/>
  <c r="CF546" i="5"/>
  <c r="CJ546" i="5"/>
  <c r="CL546" i="5"/>
  <c r="R552" i="8"/>
  <c r="E94" i="8"/>
  <c r="J94" i="8"/>
  <c r="BD547" i="5"/>
  <c r="CI547" i="5"/>
  <c r="CF547" i="5"/>
  <c r="CJ547" i="5"/>
  <c r="CL547" i="5"/>
  <c r="R553" i="8"/>
  <c r="E95" i="8"/>
  <c r="J95" i="8"/>
  <c r="BD548" i="5"/>
  <c r="CI548" i="5"/>
  <c r="CF548" i="5"/>
  <c r="CJ548" i="5"/>
  <c r="CL548" i="5"/>
  <c r="R554" i="8"/>
  <c r="E96" i="8"/>
  <c r="J96" i="8"/>
  <c r="J97" i="8"/>
  <c r="BD549" i="5"/>
  <c r="CI549" i="5"/>
  <c r="CF549" i="5"/>
  <c r="CJ549" i="5"/>
  <c r="CL549" i="5"/>
  <c r="R555" i="8"/>
  <c r="E99" i="8"/>
  <c r="J99" i="8"/>
  <c r="BD550" i="5"/>
  <c r="CI550" i="5"/>
  <c r="CF550" i="5"/>
  <c r="CJ550" i="5"/>
  <c r="CL550" i="5"/>
  <c r="R556" i="8"/>
  <c r="E100" i="8"/>
  <c r="J100" i="8"/>
  <c r="BD551" i="5"/>
  <c r="CI551" i="5"/>
  <c r="CF551" i="5"/>
  <c r="CJ551" i="5"/>
  <c r="CL551" i="5"/>
  <c r="R557" i="8"/>
  <c r="E101" i="8"/>
  <c r="J101" i="8"/>
  <c r="BD552" i="5"/>
  <c r="CI552" i="5"/>
  <c r="CF552" i="5"/>
  <c r="CJ552" i="5"/>
  <c r="CL552" i="5"/>
  <c r="R558" i="8"/>
  <c r="E102" i="8"/>
  <c r="J102" i="8"/>
  <c r="BD553" i="5"/>
  <c r="CI553" i="5"/>
  <c r="CF553" i="5"/>
  <c r="CJ553" i="5"/>
  <c r="CL553" i="5"/>
  <c r="R559" i="8"/>
  <c r="E103" i="8"/>
  <c r="J103" i="8"/>
  <c r="J104" i="8"/>
  <c r="BD554" i="5"/>
  <c r="CI554" i="5"/>
  <c r="CF554" i="5"/>
  <c r="CJ554" i="5"/>
  <c r="CL554" i="5"/>
  <c r="R560" i="8"/>
  <c r="E106" i="8"/>
  <c r="J106" i="8"/>
  <c r="BD555" i="5"/>
  <c r="CI555" i="5"/>
  <c r="CF555" i="5"/>
  <c r="CJ555" i="5"/>
  <c r="CL555" i="5"/>
  <c r="R561" i="8"/>
  <c r="E107" i="8"/>
  <c r="J107" i="8"/>
  <c r="BD556" i="5"/>
  <c r="CI556" i="5"/>
  <c r="CF556" i="5"/>
  <c r="CJ556" i="5"/>
  <c r="CL556" i="5"/>
  <c r="R562" i="8"/>
  <c r="E108" i="8"/>
  <c r="J108" i="8"/>
  <c r="BD557" i="5"/>
  <c r="CI557" i="5"/>
  <c r="CF557" i="5"/>
  <c r="CJ557" i="5"/>
  <c r="CL557" i="5"/>
  <c r="R563" i="8"/>
  <c r="E109" i="8"/>
  <c r="J109" i="8"/>
  <c r="BD558" i="5"/>
  <c r="CI558" i="5"/>
  <c r="CF558" i="5"/>
  <c r="CJ558" i="5"/>
  <c r="CL558" i="5"/>
  <c r="R564" i="8"/>
  <c r="E110" i="8"/>
  <c r="J110" i="8"/>
  <c r="J111" i="8"/>
  <c r="BD559" i="5"/>
  <c r="CI559" i="5"/>
  <c r="CF559" i="5"/>
  <c r="CJ559" i="5"/>
  <c r="CL559" i="5"/>
  <c r="R565" i="8"/>
  <c r="E113" i="8"/>
  <c r="J113" i="8"/>
  <c r="BD560" i="5"/>
  <c r="CI560" i="5"/>
  <c r="CF560" i="5"/>
  <c r="CJ560" i="5"/>
  <c r="CL560" i="5"/>
  <c r="R566" i="8"/>
  <c r="E114" i="8"/>
  <c r="J114" i="8"/>
  <c r="BD561" i="5"/>
  <c r="CI561" i="5"/>
  <c r="CF561" i="5"/>
  <c r="CJ561" i="5"/>
  <c r="CL561" i="5"/>
  <c r="R567" i="8"/>
  <c r="E115" i="8"/>
  <c r="J115" i="8"/>
  <c r="BD562" i="5"/>
  <c r="CI562" i="5"/>
  <c r="CF562" i="5"/>
  <c r="CJ562" i="5"/>
  <c r="CL562" i="5"/>
  <c r="R568" i="8"/>
  <c r="E116" i="8"/>
  <c r="J116" i="8"/>
  <c r="BD563" i="5"/>
  <c r="CI563" i="5"/>
  <c r="CF563" i="5"/>
  <c r="CJ563" i="5"/>
  <c r="CL563" i="5"/>
  <c r="R569" i="8"/>
  <c r="E117" i="8"/>
  <c r="J117" i="8"/>
  <c r="J118" i="8"/>
  <c r="BD564" i="5"/>
  <c r="CI564" i="5"/>
  <c r="CF564" i="5"/>
  <c r="CJ564" i="5"/>
  <c r="CL564" i="5"/>
  <c r="R570" i="8"/>
  <c r="E120" i="8"/>
  <c r="J120" i="8"/>
  <c r="BD565" i="5"/>
  <c r="CI565" i="5"/>
  <c r="CF565" i="5"/>
  <c r="CJ565" i="5"/>
  <c r="CL565" i="5"/>
  <c r="R571" i="8"/>
  <c r="E121" i="8"/>
  <c r="J121" i="8"/>
  <c r="BD566" i="5"/>
  <c r="CI566" i="5"/>
  <c r="CF566" i="5"/>
  <c r="CJ566" i="5"/>
  <c r="CL566" i="5"/>
  <c r="R572" i="8"/>
  <c r="E122" i="8"/>
  <c r="J122" i="8"/>
  <c r="BD567" i="5"/>
  <c r="CI567" i="5"/>
  <c r="CF567" i="5"/>
  <c r="CJ567" i="5"/>
  <c r="CL567" i="5"/>
  <c r="R573" i="8"/>
  <c r="E123" i="8"/>
  <c r="J123" i="8"/>
  <c r="BD568" i="5"/>
  <c r="CI568" i="5"/>
  <c r="CF568" i="5"/>
  <c r="CJ568" i="5"/>
  <c r="CL568" i="5"/>
  <c r="R574" i="8"/>
  <c r="E124" i="8"/>
  <c r="J124" i="8"/>
  <c r="J125" i="8"/>
  <c r="BD569" i="5"/>
  <c r="CI569" i="5"/>
  <c r="CF569" i="5"/>
  <c r="CJ569" i="5"/>
  <c r="CL569" i="5"/>
  <c r="R575" i="8"/>
  <c r="E127" i="8"/>
  <c r="J127" i="8"/>
  <c r="BD570" i="5"/>
  <c r="CI570" i="5"/>
  <c r="CF570" i="5"/>
  <c r="CJ570" i="5"/>
  <c r="CL570" i="5"/>
  <c r="R576" i="8"/>
  <c r="E128" i="8"/>
  <c r="J128" i="8"/>
  <c r="BD571" i="5"/>
  <c r="CI571" i="5"/>
  <c r="CF571" i="5"/>
  <c r="CJ571" i="5"/>
  <c r="CL571" i="5"/>
  <c r="R577" i="8"/>
  <c r="E129" i="8"/>
  <c r="J129" i="8"/>
  <c r="BD572" i="5"/>
  <c r="CI572" i="5"/>
  <c r="CF572" i="5"/>
  <c r="CJ572" i="5"/>
  <c r="CL572" i="5"/>
  <c r="R578" i="8"/>
  <c r="E130" i="8"/>
  <c r="J130" i="8"/>
  <c r="BD573" i="5"/>
  <c r="CI573" i="5"/>
  <c r="CF573" i="5"/>
  <c r="CJ573" i="5"/>
  <c r="CL573" i="5"/>
  <c r="R579" i="8"/>
  <c r="E131" i="8"/>
  <c r="J131" i="8"/>
  <c r="J132" i="8"/>
  <c r="BD574" i="5"/>
  <c r="CI574" i="5"/>
  <c r="CF574" i="5"/>
  <c r="CJ574" i="5"/>
  <c r="CL574" i="5"/>
  <c r="R580" i="8"/>
  <c r="E136" i="8"/>
  <c r="J136" i="8"/>
  <c r="BD575" i="5"/>
  <c r="CI575" i="5"/>
  <c r="CF575" i="5"/>
  <c r="CJ575" i="5"/>
  <c r="CL575" i="5"/>
  <c r="R581" i="8"/>
  <c r="E137" i="8"/>
  <c r="J137" i="8"/>
  <c r="BD576" i="5"/>
  <c r="CI576" i="5"/>
  <c r="CF576" i="5"/>
  <c r="CJ576" i="5"/>
  <c r="CL576" i="5"/>
  <c r="R582" i="8"/>
  <c r="E138" i="8"/>
  <c r="J138" i="8"/>
  <c r="J139" i="8"/>
  <c r="BD577" i="5"/>
  <c r="CI577" i="5"/>
  <c r="CF577" i="5"/>
  <c r="CJ577" i="5"/>
  <c r="CL577" i="5"/>
  <c r="R583" i="8"/>
  <c r="E142" i="8"/>
  <c r="J142" i="8"/>
  <c r="BD578" i="5"/>
  <c r="CI578" i="5"/>
  <c r="CF578" i="5"/>
  <c r="CJ578" i="5"/>
  <c r="CL578" i="5"/>
  <c r="R584" i="8"/>
  <c r="E143" i="8"/>
  <c r="J143" i="8"/>
  <c r="BD579" i="5"/>
  <c r="CI579" i="5"/>
  <c r="CF579" i="5"/>
  <c r="CJ579" i="5"/>
  <c r="CL579" i="5"/>
  <c r="R585" i="8"/>
  <c r="E144" i="8"/>
  <c r="J144" i="8"/>
  <c r="BD580" i="5"/>
  <c r="CI580" i="5"/>
  <c r="CF580" i="5"/>
  <c r="CJ580" i="5"/>
  <c r="CL580" i="5"/>
  <c r="R586" i="8"/>
  <c r="E145" i="8"/>
  <c r="J145" i="8"/>
  <c r="J146" i="8"/>
  <c r="BD581" i="5"/>
  <c r="CI581" i="5"/>
  <c r="CF581" i="5"/>
  <c r="CJ581" i="5"/>
  <c r="CL581" i="5"/>
  <c r="R587" i="8"/>
  <c r="E148" i="8"/>
  <c r="J148" i="8"/>
  <c r="BD582" i="5"/>
  <c r="CI582" i="5"/>
  <c r="CF582" i="5"/>
  <c r="CJ582" i="5"/>
  <c r="CL582" i="5"/>
  <c r="R588" i="8"/>
  <c r="E149" i="8"/>
  <c r="J149" i="8"/>
  <c r="BD583" i="5"/>
  <c r="CI583" i="5"/>
  <c r="CF583" i="5"/>
  <c r="CJ583" i="5"/>
  <c r="CL583" i="5"/>
  <c r="R589" i="8"/>
  <c r="E150" i="8"/>
  <c r="J150" i="8"/>
  <c r="BD584" i="5"/>
  <c r="CI584" i="5"/>
  <c r="CF584" i="5"/>
  <c r="CJ584" i="5"/>
  <c r="CL584" i="5"/>
  <c r="R590" i="8"/>
  <c r="E151" i="8"/>
  <c r="J151" i="8"/>
  <c r="BD585" i="5"/>
  <c r="CI585" i="5"/>
  <c r="CF585" i="5"/>
  <c r="CJ585" i="5"/>
  <c r="CL585" i="5"/>
  <c r="R591" i="8"/>
  <c r="E152" i="8"/>
  <c r="J152" i="8"/>
  <c r="J153" i="8"/>
  <c r="BD586" i="5"/>
  <c r="CI586" i="5"/>
  <c r="CF586" i="5"/>
  <c r="CJ586" i="5"/>
  <c r="CL586" i="5"/>
  <c r="R592" i="8"/>
  <c r="E155" i="8"/>
  <c r="J155" i="8"/>
  <c r="BD587" i="5"/>
  <c r="CI587" i="5"/>
  <c r="CF587" i="5"/>
  <c r="CJ587" i="5"/>
  <c r="CL587" i="5"/>
  <c r="R593" i="8"/>
  <c r="E156" i="8"/>
  <c r="J156" i="8"/>
  <c r="BD588" i="5"/>
  <c r="CI588" i="5"/>
  <c r="CF588" i="5"/>
  <c r="CJ588" i="5"/>
  <c r="CL588" i="5"/>
  <c r="R594" i="8"/>
  <c r="E157" i="8"/>
  <c r="J157" i="8"/>
  <c r="BD589" i="5"/>
  <c r="CI589" i="5"/>
  <c r="CF589" i="5"/>
  <c r="CJ589" i="5"/>
  <c r="CL589" i="5"/>
  <c r="R595" i="8"/>
  <c r="E158" i="8"/>
  <c r="J158" i="8"/>
  <c r="BD590" i="5"/>
  <c r="CI590" i="5"/>
  <c r="CF590" i="5"/>
  <c r="CJ590" i="5"/>
  <c r="CL590" i="5"/>
  <c r="R596" i="8"/>
  <c r="E159" i="8"/>
  <c r="J159" i="8"/>
  <c r="J160" i="8"/>
  <c r="BD591" i="5"/>
  <c r="CI591" i="5"/>
  <c r="CF591" i="5"/>
  <c r="CJ591" i="5"/>
  <c r="CL591" i="5"/>
  <c r="R597" i="8"/>
  <c r="E162" i="8"/>
  <c r="J162" i="8"/>
  <c r="BD592" i="5"/>
  <c r="CI592" i="5"/>
  <c r="CF592" i="5"/>
  <c r="CJ592" i="5"/>
  <c r="CL592" i="5"/>
  <c r="R598" i="8"/>
  <c r="E163" i="8"/>
  <c r="J163" i="8"/>
  <c r="BD593" i="5"/>
  <c r="CI593" i="5"/>
  <c r="CF593" i="5"/>
  <c r="CJ593" i="5"/>
  <c r="CL593" i="5"/>
  <c r="R599" i="8"/>
  <c r="E164" i="8"/>
  <c r="J164" i="8"/>
  <c r="BD594" i="5"/>
  <c r="CI594" i="5"/>
  <c r="CF594" i="5"/>
  <c r="CJ594" i="5"/>
  <c r="CL594" i="5"/>
  <c r="R600" i="8"/>
  <c r="E165" i="8"/>
  <c r="J165" i="8"/>
  <c r="BD595" i="5"/>
  <c r="CI595" i="5"/>
  <c r="CF595" i="5"/>
  <c r="CJ595" i="5"/>
  <c r="CL595" i="5"/>
  <c r="R601" i="8"/>
  <c r="E166" i="8"/>
  <c r="J166" i="8"/>
  <c r="J167" i="8"/>
  <c r="E15" i="15"/>
  <c r="F15" i="15"/>
  <c r="F31" i="16"/>
  <c r="E27" i="16"/>
  <c r="F27" i="16"/>
  <c r="F29" i="16"/>
  <c r="F34" i="16"/>
  <c r="E14" i="8"/>
  <c r="E13" i="8" a="1"/>
  <c r="E13" i="8"/>
  <c r="E14" i="15"/>
  <c r="F14" i="15"/>
  <c r="BD13" i="5"/>
  <c r="CI13" i="5"/>
  <c r="CF13" i="5"/>
  <c r="CJ13" i="5"/>
  <c r="CL13" i="5"/>
  <c r="R19" i="8"/>
  <c r="W19" i="8"/>
  <c r="BD14" i="5"/>
  <c r="CI14" i="5"/>
  <c r="CF14" i="5"/>
  <c r="CJ14" i="5"/>
  <c r="CL14" i="5"/>
  <c r="R20" i="8"/>
  <c r="W20" i="8"/>
  <c r="BD15" i="5"/>
  <c r="CI15" i="5"/>
  <c r="CF15" i="5"/>
  <c r="CJ15" i="5"/>
  <c r="CL15" i="5"/>
  <c r="R21" i="8"/>
  <c r="W21" i="8"/>
  <c r="BD16" i="5"/>
  <c r="CI16" i="5"/>
  <c r="CF16" i="5"/>
  <c r="CJ16" i="5"/>
  <c r="CL16" i="5"/>
  <c r="R22" i="8"/>
  <c r="W22" i="8"/>
  <c r="BD17" i="5"/>
  <c r="CI17" i="5"/>
  <c r="CF17" i="5"/>
  <c r="CJ17" i="5"/>
  <c r="CL17" i="5"/>
  <c r="R23" i="8"/>
  <c r="W23" i="8"/>
  <c r="BD18" i="5"/>
  <c r="CI18" i="5"/>
  <c r="CF18" i="5"/>
  <c r="CJ18" i="5"/>
  <c r="CL18" i="5"/>
  <c r="R24" i="8"/>
  <c r="W24" i="8"/>
  <c r="BD19" i="5"/>
  <c r="CI19" i="5"/>
  <c r="CF19" i="5"/>
  <c r="CJ19" i="5"/>
  <c r="CL19" i="5"/>
  <c r="R25" i="8"/>
  <c r="W25" i="8"/>
  <c r="BD20" i="5"/>
  <c r="CI20" i="5"/>
  <c r="CF20" i="5"/>
  <c r="CJ20" i="5"/>
  <c r="CL20" i="5"/>
  <c r="R26" i="8"/>
  <c r="W26" i="8"/>
  <c r="BD21" i="5"/>
  <c r="CI21" i="5"/>
  <c r="CF21" i="5"/>
  <c r="CJ21" i="5"/>
  <c r="CL21" i="5"/>
  <c r="R27" i="8"/>
  <c r="W27" i="8"/>
  <c r="BD22" i="5"/>
  <c r="CI22" i="5"/>
  <c r="CF22" i="5"/>
  <c r="CJ22" i="5"/>
  <c r="CL22" i="5"/>
  <c r="R28" i="8"/>
  <c r="W28" i="8"/>
  <c r="BD23" i="5"/>
  <c r="CI23" i="5"/>
  <c r="CF23" i="5"/>
  <c r="CJ23" i="5"/>
  <c r="CL23" i="5"/>
  <c r="R29" i="8"/>
  <c r="W29" i="8"/>
  <c r="BD24" i="5"/>
  <c r="CI24" i="5"/>
  <c r="CF24" i="5"/>
  <c r="CJ24" i="5"/>
  <c r="CL24" i="5"/>
  <c r="R30" i="8"/>
  <c r="W30" i="8"/>
  <c r="BD25" i="5"/>
  <c r="CI25" i="5"/>
  <c r="CF25" i="5"/>
  <c r="CJ25" i="5"/>
  <c r="CL25" i="5"/>
  <c r="R31" i="8"/>
  <c r="W31" i="8"/>
  <c r="BD26" i="5"/>
  <c r="CI26" i="5"/>
  <c r="CF26" i="5"/>
  <c r="CJ26" i="5"/>
  <c r="CL26" i="5"/>
  <c r="R32" i="8"/>
  <c r="W32" i="8"/>
  <c r="BD27" i="5"/>
  <c r="CI27" i="5"/>
  <c r="CF27" i="5"/>
  <c r="CJ27" i="5"/>
  <c r="CL27" i="5"/>
  <c r="R33" i="8"/>
  <c r="W33" i="8"/>
  <c r="BD28" i="5"/>
  <c r="CI28" i="5"/>
  <c r="CF28" i="5"/>
  <c r="CJ28" i="5"/>
  <c r="CL28" i="5"/>
  <c r="R34" i="8"/>
  <c r="W34" i="8"/>
  <c r="BD29" i="5"/>
  <c r="CI29" i="5"/>
  <c r="CF29" i="5"/>
  <c r="CJ29" i="5"/>
  <c r="CL29" i="5"/>
  <c r="R35" i="8"/>
  <c r="W35" i="8"/>
  <c r="BD30" i="5"/>
  <c r="CI30" i="5"/>
  <c r="CF30" i="5"/>
  <c r="CJ30" i="5"/>
  <c r="CL30" i="5"/>
  <c r="R36" i="8"/>
  <c r="W36" i="8"/>
  <c r="BD31" i="5"/>
  <c r="CI31" i="5"/>
  <c r="CF31" i="5"/>
  <c r="CJ31" i="5"/>
  <c r="CL31" i="5"/>
  <c r="R37" i="8"/>
  <c r="W37" i="8"/>
  <c r="BD32" i="5"/>
  <c r="CI32" i="5"/>
  <c r="CF32" i="5"/>
  <c r="CJ32" i="5"/>
  <c r="CL32" i="5"/>
  <c r="R38" i="8"/>
  <c r="W38" i="8"/>
  <c r="BD33" i="5"/>
  <c r="CI33" i="5"/>
  <c r="CF33" i="5"/>
  <c r="CJ33" i="5"/>
  <c r="CL33" i="5"/>
  <c r="R39" i="8"/>
  <c r="W39" i="8"/>
  <c r="BD34" i="5"/>
  <c r="CI34" i="5"/>
  <c r="CF34" i="5"/>
  <c r="CJ34" i="5"/>
  <c r="CL34" i="5"/>
  <c r="R40" i="8"/>
  <c r="W40" i="8"/>
  <c r="BD35" i="5"/>
  <c r="CI35" i="5"/>
  <c r="CF35" i="5"/>
  <c r="CJ35" i="5"/>
  <c r="CL35" i="5"/>
  <c r="R41" i="8"/>
  <c r="W41" i="8"/>
  <c r="BD36" i="5"/>
  <c r="CI36" i="5"/>
  <c r="CF36" i="5"/>
  <c r="CJ36" i="5"/>
  <c r="CL36" i="5"/>
  <c r="R42" i="8"/>
  <c r="W42" i="8"/>
  <c r="BD37" i="5"/>
  <c r="CI37" i="5"/>
  <c r="CF37" i="5"/>
  <c r="CJ37" i="5"/>
  <c r="CL37" i="5"/>
  <c r="R43" i="8"/>
  <c r="W43" i="8"/>
  <c r="BD38" i="5"/>
  <c r="CI38" i="5"/>
  <c r="CF38" i="5"/>
  <c r="CJ38" i="5"/>
  <c r="CL38" i="5"/>
  <c r="R44" i="8"/>
  <c r="W44" i="8"/>
  <c r="BD39" i="5"/>
  <c r="CI39" i="5"/>
  <c r="CF39" i="5"/>
  <c r="CJ39" i="5"/>
  <c r="CL39" i="5"/>
  <c r="R45" i="8"/>
  <c r="W45" i="8"/>
  <c r="BD40" i="5"/>
  <c r="CI40" i="5"/>
  <c r="CF40" i="5"/>
  <c r="CJ40" i="5"/>
  <c r="CL40" i="5"/>
  <c r="R46" i="8"/>
  <c r="W46" i="8"/>
  <c r="BD41" i="5"/>
  <c r="CI41" i="5"/>
  <c r="CF41" i="5"/>
  <c r="CJ41" i="5"/>
  <c r="CL41" i="5"/>
  <c r="R47" i="8"/>
  <c r="W47" i="8"/>
  <c r="BD42" i="5"/>
  <c r="CI42" i="5"/>
  <c r="CF42" i="5"/>
  <c r="CJ42" i="5"/>
  <c r="CL42" i="5"/>
  <c r="R48" i="8"/>
  <c r="W48" i="8"/>
  <c r="BD43" i="5"/>
  <c r="CI43" i="5"/>
  <c r="CF43" i="5"/>
  <c r="CJ43" i="5"/>
  <c r="CL43" i="5"/>
  <c r="R49" i="8"/>
  <c r="W49" i="8"/>
  <c r="BD44" i="5"/>
  <c r="CI44" i="5"/>
  <c r="CF44" i="5"/>
  <c r="CJ44" i="5"/>
  <c r="CL44" i="5"/>
  <c r="R50" i="8"/>
  <c r="W50" i="8"/>
  <c r="BD45" i="5"/>
  <c r="CI45" i="5"/>
  <c r="CF45" i="5"/>
  <c r="CJ45" i="5"/>
  <c r="CL45" i="5"/>
  <c r="R51" i="8"/>
  <c r="W51" i="8"/>
  <c r="BD46" i="5"/>
  <c r="CI46" i="5"/>
  <c r="CF46" i="5"/>
  <c r="CJ46" i="5"/>
  <c r="CL46" i="5"/>
  <c r="R52" i="8"/>
  <c r="W52" i="8"/>
  <c r="BD47" i="5"/>
  <c r="CI47" i="5"/>
  <c r="CF47" i="5"/>
  <c r="CJ47" i="5"/>
  <c r="CL47" i="5"/>
  <c r="R53" i="8"/>
  <c r="W53" i="8"/>
  <c r="BD48" i="5"/>
  <c r="CI48" i="5"/>
  <c r="CF48" i="5"/>
  <c r="CJ48" i="5"/>
  <c r="CL48" i="5"/>
  <c r="R54" i="8"/>
  <c r="W54" i="8"/>
  <c r="BD49" i="5"/>
  <c r="CI49" i="5"/>
  <c r="CF49" i="5"/>
  <c r="CJ49" i="5"/>
  <c r="CL49" i="5"/>
  <c r="R55" i="8"/>
  <c r="W55" i="8"/>
  <c r="BD50" i="5"/>
  <c r="CI50" i="5"/>
  <c r="CF50" i="5"/>
  <c r="CJ50" i="5"/>
  <c r="CL50" i="5"/>
  <c r="R56" i="8"/>
  <c r="W56" i="8"/>
  <c r="BD51" i="5"/>
  <c r="CI51" i="5"/>
  <c r="CF51" i="5"/>
  <c r="CJ51" i="5"/>
  <c r="CL51" i="5"/>
  <c r="R57" i="8"/>
  <c r="W57" i="8"/>
  <c r="BD52" i="5"/>
  <c r="CI52" i="5"/>
  <c r="CF52" i="5"/>
  <c r="CJ52" i="5"/>
  <c r="CL52" i="5"/>
  <c r="R58" i="8"/>
  <c r="W58" i="8"/>
  <c r="BD53" i="5"/>
  <c r="CI53" i="5"/>
  <c r="CF53" i="5"/>
  <c r="CJ53" i="5"/>
  <c r="CL53" i="5"/>
  <c r="R59" i="8"/>
  <c r="W59" i="8"/>
  <c r="BD54" i="5"/>
  <c r="CI54" i="5"/>
  <c r="CF54" i="5"/>
  <c r="CJ54" i="5"/>
  <c r="CL54" i="5"/>
  <c r="R60" i="8"/>
  <c r="W60" i="8"/>
  <c r="BD55" i="5"/>
  <c r="CI55" i="5"/>
  <c r="CF55" i="5"/>
  <c r="CJ55" i="5"/>
  <c r="CL55" i="5"/>
  <c r="R61" i="8"/>
  <c r="W61" i="8"/>
  <c r="BD56" i="5"/>
  <c r="CI56" i="5"/>
  <c r="CF56" i="5"/>
  <c r="CJ56" i="5"/>
  <c r="CL56" i="5"/>
  <c r="R62" i="8"/>
  <c r="W62" i="8"/>
  <c r="BD57" i="5"/>
  <c r="CI57" i="5"/>
  <c r="CF57" i="5"/>
  <c r="CJ57" i="5"/>
  <c r="CL57" i="5"/>
  <c r="R63" i="8"/>
  <c r="W63" i="8"/>
  <c r="BD58" i="5"/>
  <c r="CI58" i="5"/>
  <c r="CF58" i="5"/>
  <c r="CJ58" i="5"/>
  <c r="CL58" i="5"/>
  <c r="R64" i="8"/>
  <c r="W64" i="8"/>
  <c r="BD59" i="5"/>
  <c r="CI59" i="5"/>
  <c r="CF59" i="5"/>
  <c r="CJ59" i="5"/>
  <c r="CL59" i="5"/>
  <c r="R65" i="8"/>
  <c r="W65" i="8"/>
  <c r="BD60" i="5"/>
  <c r="CI60" i="5"/>
  <c r="CF60" i="5"/>
  <c r="CJ60" i="5"/>
  <c r="CL60" i="5"/>
  <c r="R66" i="8"/>
  <c r="W66" i="8"/>
  <c r="BD61" i="5"/>
  <c r="CI61" i="5"/>
  <c r="CF61" i="5"/>
  <c r="CJ61" i="5"/>
  <c r="CL61" i="5"/>
  <c r="R67" i="8"/>
  <c r="W67" i="8"/>
  <c r="BD62" i="5"/>
  <c r="CI62" i="5"/>
  <c r="CF62" i="5"/>
  <c r="CJ62" i="5"/>
  <c r="CL62" i="5"/>
  <c r="R68" i="8"/>
  <c r="W68" i="8"/>
  <c r="BD63" i="5"/>
  <c r="CI63" i="5"/>
  <c r="CF63" i="5"/>
  <c r="CJ63" i="5"/>
  <c r="CL63" i="5"/>
  <c r="R69" i="8"/>
  <c r="W69" i="8"/>
  <c r="BD64" i="5"/>
  <c r="CI64" i="5"/>
  <c r="CF64" i="5"/>
  <c r="CJ64" i="5"/>
  <c r="CL64" i="5"/>
  <c r="R70" i="8"/>
  <c r="W70" i="8"/>
  <c r="BD65" i="5"/>
  <c r="CI65" i="5"/>
  <c r="CF65" i="5"/>
  <c r="CJ65" i="5"/>
  <c r="CL65" i="5"/>
  <c r="R71" i="8"/>
  <c r="W71" i="8"/>
  <c r="BD66" i="5"/>
  <c r="CI66" i="5"/>
  <c r="CF66" i="5"/>
  <c r="CJ66" i="5"/>
  <c r="CL66" i="5"/>
  <c r="R72" i="8"/>
  <c r="W72" i="8"/>
  <c r="BD67" i="5"/>
  <c r="CI67" i="5"/>
  <c r="CF67" i="5"/>
  <c r="CJ67" i="5"/>
  <c r="CL67" i="5"/>
  <c r="R73" i="8"/>
  <c r="W73" i="8"/>
  <c r="BD68" i="5"/>
  <c r="CI68" i="5"/>
  <c r="CF68" i="5"/>
  <c r="CJ68" i="5"/>
  <c r="CL68" i="5"/>
  <c r="R74" i="8"/>
  <c r="W74" i="8"/>
  <c r="BD69" i="5"/>
  <c r="CI69" i="5"/>
  <c r="CF69" i="5"/>
  <c r="CJ69" i="5"/>
  <c r="CL69" i="5"/>
  <c r="R75" i="8"/>
  <c r="W75" i="8"/>
  <c r="BD70" i="5"/>
  <c r="CI70" i="5"/>
  <c r="CF70" i="5"/>
  <c r="CJ70" i="5"/>
  <c r="CL70" i="5"/>
  <c r="R76" i="8"/>
  <c r="W76" i="8"/>
  <c r="BD71" i="5"/>
  <c r="CI71" i="5"/>
  <c r="CF71" i="5"/>
  <c r="CJ71" i="5"/>
  <c r="CL71" i="5"/>
  <c r="R77" i="8"/>
  <c r="W77" i="8"/>
  <c r="BD72" i="5"/>
  <c r="CI72" i="5"/>
  <c r="CF72" i="5"/>
  <c r="CJ72" i="5"/>
  <c r="CL72" i="5"/>
  <c r="R78" i="8"/>
  <c r="W78" i="8"/>
  <c r="BD73" i="5"/>
  <c r="CI73" i="5"/>
  <c r="CF73" i="5"/>
  <c r="CJ73" i="5"/>
  <c r="CL73" i="5"/>
  <c r="R79" i="8"/>
  <c r="W79" i="8"/>
  <c r="BD74" i="5"/>
  <c r="CI74" i="5"/>
  <c r="CF74" i="5"/>
  <c r="CJ74" i="5"/>
  <c r="CL74" i="5"/>
  <c r="R80" i="8"/>
  <c r="W80" i="8"/>
  <c r="BD75" i="5"/>
  <c r="CI75" i="5"/>
  <c r="CF75" i="5"/>
  <c r="CJ75" i="5"/>
  <c r="CL75" i="5"/>
  <c r="R81" i="8"/>
  <c r="W81" i="8"/>
  <c r="BD76" i="5"/>
  <c r="CI76" i="5"/>
  <c r="CF76" i="5"/>
  <c r="CJ76" i="5"/>
  <c r="CL76" i="5"/>
  <c r="R82" i="8"/>
  <c r="W82" i="8"/>
  <c r="BD77" i="5"/>
  <c r="CI77" i="5"/>
  <c r="CF77" i="5"/>
  <c r="CJ77" i="5"/>
  <c r="CL77" i="5"/>
  <c r="R83" i="8"/>
  <c r="W83" i="8"/>
  <c r="BD78" i="5"/>
  <c r="CI78" i="5"/>
  <c r="CF78" i="5"/>
  <c r="CJ78" i="5"/>
  <c r="CL78" i="5"/>
  <c r="R84" i="8"/>
  <c r="W84" i="8"/>
  <c r="BD79" i="5"/>
  <c r="CI79" i="5"/>
  <c r="CF79" i="5"/>
  <c r="CJ79" i="5"/>
  <c r="CL79" i="5"/>
  <c r="R85" i="8"/>
  <c r="W85" i="8"/>
  <c r="BD80" i="5"/>
  <c r="CI80" i="5"/>
  <c r="CF80" i="5"/>
  <c r="CJ80" i="5"/>
  <c r="CL80" i="5"/>
  <c r="R86" i="8"/>
  <c r="W86" i="8"/>
  <c r="BD81" i="5"/>
  <c r="CI81" i="5"/>
  <c r="CF81" i="5"/>
  <c r="CJ81" i="5"/>
  <c r="CL81" i="5"/>
  <c r="R87" i="8"/>
  <c r="W87" i="8"/>
  <c r="BD82" i="5"/>
  <c r="CI82" i="5"/>
  <c r="CF82" i="5"/>
  <c r="CJ82" i="5"/>
  <c r="CL82" i="5"/>
  <c r="R88" i="8"/>
  <c r="W88" i="8"/>
  <c r="BD83" i="5"/>
  <c r="CI83" i="5"/>
  <c r="CF83" i="5"/>
  <c r="CJ83" i="5"/>
  <c r="CL83" i="5"/>
  <c r="R89" i="8"/>
  <c r="W89" i="8"/>
  <c r="BD84" i="5"/>
  <c r="CI84" i="5"/>
  <c r="CF84" i="5"/>
  <c r="CJ84" i="5"/>
  <c r="CL84" i="5"/>
  <c r="R90" i="8"/>
  <c r="W90" i="8"/>
  <c r="BD85" i="5"/>
  <c r="CI85" i="5"/>
  <c r="CF85" i="5"/>
  <c r="CJ85" i="5"/>
  <c r="CL85" i="5"/>
  <c r="R91" i="8"/>
  <c r="W91" i="8"/>
  <c r="BD86" i="5"/>
  <c r="CI86" i="5"/>
  <c r="CF86" i="5"/>
  <c r="CJ86" i="5"/>
  <c r="CL86" i="5"/>
  <c r="R92" i="8"/>
  <c r="W92" i="8"/>
  <c r="BD87" i="5"/>
  <c r="CI87" i="5"/>
  <c r="CF87" i="5"/>
  <c r="CJ87" i="5"/>
  <c r="CL87" i="5"/>
  <c r="R93" i="8"/>
  <c r="W93" i="8"/>
  <c r="BD88" i="5"/>
  <c r="CI88" i="5"/>
  <c r="CF88" i="5"/>
  <c r="CJ88" i="5"/>
  <c r="CL88" i="5"/>
  <c r="R94" i="8"/>
  <c r="W94" i="8"/>
  <c r="BD89" i="5"/>
  <c r="CI89" i="5"/>
  <c r="CF89" i="5"/>
  <c r="CJ89" i="5"/>
  <c r="CL89" i="5"/>
  <c r="R95" i="8"/>
  <c r="W95" i="8"/>
  <c r="BD90" i="5"/>
  <c r="CI90" i="5"/>
  <c r="CF90" i="5"/>
  <c r="CJ90" i="5"/>
  <c r="CL90" i="5"/>
  <c r="R96" i="8"/>
  <c r="W96" i="8"/>
  <c r="BD91" i="5"/>
  <c r="CI91" i="5"/>
  <c r="CF91" i="5"/>
  <c r="CJ91" i="5"/>
  <c r="CL91" i="5"/>
  <c r="R97" i="8"/>
  <c r="W97" i="8"/>
  <c r="BD92" i="5"/>
  <c r="CI92" i="5"/>
  <c r="CF92" i="5"/>
  <c r="CJ92" i="5"/>
  <c r="CL92" i="5"/>
  <c r="R98" i="8"/>
  <c r="W98" i="8"/>
  <c r="BD93" i="5"/>
  <c r="CI93" i="5"/>
  <c r="CF93" i="5"/>
  <c r="CJ93" i="5"/>
  <c r="CL93" i="5"/>
  <c r="R99" i="8"/>
  <c r="W99" i="8"/>
  <c r="BD94" i="5"/>
  <c r="CI94" i="5"/>
  <c r="CF94" i="5"/>
  <c r="CJ94" i="5"/>
  <c r="CL94" i="5"/>
  <c r="R100" i="8"/>
  <c r="W100" i="8"/>
  <c r="BD95" i="5"/>
  <c r="CI95" i="5"/>
  <c r="CF95" i="5"/>
  <c r="CJ95" i="5"/>
  <c r="CL95" i="5"/>
  <c r="R101" i="8"/>
  <c r="W101" i="8"/>
  <c r="BD96" i="5"/>
  <c r="CI96" i="5"/>
  <c r="CF96" i="5"/>
  <c r="CJ96" i="5"/>
  <c r="CL96" i="5"/>
  <c r="R102" i="8"/>
  <c r="W102" i="8"/>
  <c r="BD97" i="5"/>
  <c r="CI97" i="5"/>
  <c r="CF97" i="5"/>
  <c r="CJ97" i="5"/>
  <c r="CL97" i="5"/>
  <c r="R103" i="8"/>
  <c r="W103" i="8"/>
  <c r="BD98" i="5"/>
  <c r="CI98" i="5"/>
  <c r="CF98" i="5"/>
  <c r="CJ98" i="5"/>
  <c r="CL98" i="5"/>
  <c r="R104" i="8"/>
  <c r="W104" i="8"/>
  <c r="BD99" i="5"/>
  <c r="CI99" i="5"/>
  <c r="CF99" i="5"/>
  <c r="CJ99" i="5"/>
  <c r="CL99" i="5"/>
  <c r="R105" i="8"/>
  <c r="W105" i="8"/>
  <c r="BD100" i="5"/>
  <c r="CI100" i="5"/>
  <c r="CF100" i="5"/>
  <c r="CJ100" i="5"/>
  <c r="CL100" i="5"/>
  <c r="R106" i="8"/>
  <c r="W106" i="8"/>
  <c r="BD101" i="5"/>
  <c r="CI101" i="5"/>
  <c r="CF101" i="5"/>
  <c r="CJ101" i="5"/>
  <c r="CL101" i="5"/>
  <c r="R107" i="8"/>
  <c r="W107" i="8"/>
  <c r="BD102" i="5"/>
  <c r="CI102" i="5"/>
  <c r="CF102" i="5"/>
  <c r="CJ102" i="5"/>
  <c r="CL102" i="5"/>
  <c r="R108" i="8"/>
  <c r="W108" i="8"/>
  <c r="BD103" i="5"/>
  <c r="CI103" i="5"/>
  <c r="CF103" i="5"/>
  <c r="CJ103" i="5"/>
  <c r="CL103" i="5"/>
  <c r="R109" i="8"/>
  <c r="W109" i="8"/>
  <c r="BD104" i="5"/>
  <c r="CI104" i="5"/>
  <c r="CF104" i="5"/>
  <c r="CJ104" i="5"/>
  <c r="CL104" i="5"/>
  <c r="R110" i="8"/>
  <c r="W110" i="8"/>
  <c r="BD105" i="5"/>
  <c r="CI105" i="5"/>
  <c r="CF105" i="5"/>
  <c r="CJ105" i="5"/>
  <c r="CL105" i="5"/>
  <c r="R111" i="8"/>
  <c r="W111" i="8"/>
  <c r="BD106" i="5"/>
  <c r="CI106" i="5"/>
  <c r="CF106" i="5"/>
  <c r="CJ106" i="5"/>
  <c r="CL106" i="5"/>
  <c r="R112" i="8"/>
  <c r="W112" i="8"/>
  <c r="BD107" i="5"/>
  <c r="CI107" i="5"/>
  <c r="CF107" i="5"/>
  <c r="CJ107" i="5"/>
  <c r="CL107" i="5"/>
  <c r="R113" i="8"/>
  <c r="W113" i="8"/>
  <c r="BD108" i="5"/>
  <c r="CI108" i="5"/>
  <c r="CF108" i="5"/>
  <c r="CJ108" i="5"/>
  <c r="CL108" i="5"/>
  <c r="R114" i="8"/>
  <c r="W114" i="8"/>
  <c r="BD109" i="5"/>
  <c r="CI109" i="5"/>
  <c r="CF109" i="5"/>
  <c r="CJ109" i="5"/>
  <c r="CL109" i="5"/>
  <c r="R115" i="8"/>
  <c r="W115" i="8"/>
  <c r="BD110" i="5"/>
  <c r="CI110" i="5"/>
  <c r="CF110" i="5"/>
  <c r="CJ110" i="5"/>
  <c r="CL110" i="5"/>
  <c r="R116" i="8"/>
  <c r="W116" i="8"/>
  <c r="BD111" i="5"/>
  <c r="CI111" i="5"/>
  <c r="CF111" i="5"/>
  <c r="CJ111" i="5"/>
  <c r="CL111" i="5"/>
  <c r="R117" i="8"/>
  <c r="W117" i="8"/>
  <c r="BD112" i="5"/>
  <c r="CI112" i="5"/>
  <c r="CF112" i="5"/>
  <c r="CJ112" i="5"/>
  <c r="CL112" i="5"/>
  <c r="R118" i="8"/>
  <c r="W118" i="8"/>
  <c r="BD113" i="5"/>
  <c r="CI113" i="5"/>
  <c r="CF113" i="5"/>
  <c r="CJ113" i="5"/>
  <c r="CL113" i="5"/>
  <c r="R119" i="8"/>
  <c r="W119" i="8"/>
  <c r="BD114" i="5"/>
  <c r="CI114" i="5"/>
  <c r="CF114" i="5"/>
  <c r="CJ114" i="5"/>
  <c r="CL114" i="5"/>
  <c r="R120" i="8"/>
  <c r="W120" i="8"/>
  <c r="BD115" i="5"/>
  <c r="CI115" i="5"/>
  <c r="CF115" i="5"/>
  <c r="CJ115" i="5"/>
  <c r="CL115" i="5"/>
  <c r="R121" i="8"/>
  <c r="W121" i="8"/>
  <c r="BD116" i="5"/>
  <c r="CI116" i="5"/>
  <c r="CF116" i="5"/>
  <c r="CJ116" i="5"/>
  <c r="CL116" i="5"/>
  <c r="R122" i="8"/>
  <c r="W122" i="8"/>
  <c r="BD117" i="5"/>
  <c r="CI117" i="5"/>
  <c r="CF117" i="5"/>
  <c r="CJ117" i="5"/>
  <c r="CL117" i="5"/>
  <c r="R123" i="8"/>
  <c r="W123" i="8"/>
  <c r="BD118" i="5"/>
  <c r="CI118" i="5"/>
  <c r="CF118" i="5"/>
  <c r="CJ118" i="5"/>
  <c r="CL118" i="5"/>
  <c r="R124" i="8"/>
  <c r="W124" i="8"/>
  <c r="BD119" i="5"/>
  <c r="CI119" i="5"/>
  <c r="CF119" i="5"/>
  <c r="CJ119" i="5"/>
  <c r="CL119" i="5"/>
  <c r="R125" i="8"/>
  <c r="W125" i="8"/>
  <c r="BD120" i="5"/>
  <c r="CI120" i="5"/>
  <c r="CF120" i="5"/>
  <c r="CJ120" i="5"/>
  <c r="CL120" i="5"/>
  <c r="R126" i="8"/>
  <c r="W126" i="8"/>
  <c r="BD121" i="5"/>
  <c r="CI121" i="5"/>
  <c r="CF121" i="5"/>
  <c r="CJ121" i="5"/>
  <c r="CL121" i="5"/>
  <c r="R127" i="8"/>
  <c r="W127" i="8"/>
  <c r="BD122" i="5"/>
  <c r="CI122" i="5"/>
  <c r="CF122" i="5"/>
  <c r="CJ122" i="5"/>
  <c r="CL122" i="5"/>
  <c r="R128" i="8"/>
  <c r="W128" i="8"/>
  <c r="BD123" i="5"/>
  <c r="CI123" i="5"/>
  <c r="CF123" i="5"/>
  <c r="CJ123" i="5"/>
  <c r="CL123" i="5"/>
  <c r="R129" i="8"/>
  <c r="W129" i="8"/>
  <c r="BD124" i="5"/>
  <c r="CI124" i="5"/>
  <c r="CF124" i="5"/>
  <c r="CJ124" i="5"/>
  <c r="CL124" i="5"/>
  <c r="R130" i="8"/>
  <c r="W130" i="8"/>
  <c r="BD125" i="5"/>
  <c r="CI125" i="5"/>
  <c r="CF125" i="5"/>
  <c r="CJ125" i="5"/>
  <c r="CL125" i="5"/>
  <c r="R131" i="8"/>
  <c r="W131" i="8"/>
  <c r="BD126" i="5"/>
  <c r="CI126" i="5"/>
  <c r="CF126" i="5"/>
  <c r="CJ126" i="5"/>
  <c r="CL126" i="5"/>
  <c r="R132" i="8"/>
  <c r="W132" i="8"/>
  <c r="BD127" i="5"/>
  <c r="CI127" i="5"/>
  <c r="CF127" i="5"/>
  <c r="CJ127" i="5"/>
  <c r="CL127" i="5"/>
  <c r="R133" i="8"/>
  <c r="W133" i="8"/>
  <c r="BD128" i="5"/>
  <c r="CI128" i="5"/>
  <c r="CF128" i="5"/>
  <c r="CJ128" i="5"/>
  <c r="CL128" i="5"/>
  <c r="R134" i="8"/>
  <c r="W134" i="8"/>
  <c r="BD129" i="5"/>
  <c r="CI129" i="5"/>
  <c r="CF129" i="5"/>
  <c r="CJ129" i="5"/>
  <c r="CL129" i="5"/>
  <c r="R135" i="8"/>
  <c r="W135" i="8"/>
  <c r="BD130" i="5"/>
  <c r="CI130" i="5"/>
  <c r="CF130" i="5"/>
  <c r="CJ130" i="5"/>
  <c r="CL130" i="5"/>
  <c r="R136" i="8"/>
  <c r="W136" i="8"/>
  <c r="BD131" i="5"/>
  <c r="CI131" i="5"/>
  <c r="CF131" i="5"/>
  <c r="CJ131" i="5"/>
  <c r="CL131" i="5"/>
  <c r="R137" i="8"/>
  <c r="W137" i="8"/>
  <c r="BD132" i="5"/>
  <c r="CI132" i="5"/>
  <c r="CF132" i="5"/>
  <c r="CJ132" i="5"/>
  <c r="CL132" i="5"/>
  <c r="R138" i="8"/>
  <c r="W138" i="8"/>
  <c r="BD133" i="5"/>
  <c r="CI133" i="5"/>
  <c r="CF133" i="5"/>
  <c r="CJ133" i="5"/>
  <c r="CL133" i="5"/>
  <c r="R139" i="8"/>
  <c r="W139" i="8"/>
  <c r="BD134" i="5"/>
  <c r="CI134" i="5"/>
  <c r="CF134" i="5"/>
  <c r="CJ134" i="5"/>
  <c r="CL134" i="5"/>
  <c r="R140" i="8"/>
  <c r="W140" i="8"/>
  <c r="BD135" i="5"/>
  <c r="CI135" i="5"/>
  <c r="CF135" i="5"/>
  <c r="CJ135" i="5"/>
  <c r="CL135" i="5"/>
  <c r="R141" i="8"/>
  <c r="W141" i="8"/>
  <c r="BD136" i="5"/>
  <c r="CI136" i="5"/>
  <c r="CF136" i="5"/>
  <c r="CJ136" i="5"/>
  <c r="CL136" i="5"/>
  <c r="R142" i="8"/>
  <c r="W142" i="8"/>
  <c r="BD137" i="5"/>
  <c r="CI137" i="5"/>
  <c r="CF137" i="5"/>
  <c r="CJ137" i="5"/>
  <c r="CL137" i="5"/>
  <c r="R143" i="8"/>
  <c r="W143" i="8"/>
  <c r="BD138" i="5"/>
  <c r="CI138" i="5"/>
  <c r="CF138" i="5"/>
  <c r="CJ138" i="5"/>
  <c r="CL138" i="5"/>
  <c r="R144" i="8"/>
  <c r="W144" i="8"/>
  <c r="BD139" i="5"/>
  <c r="CI139" i="5"/>
  <c r="CF139" i="5"/>
  <c r="CJ139" i="5"/>
  <c r="CL139" i="5"/>
  <c r="R145" i="8"/>
  <c r="W145" i="8"/>
  <c r="BD140" i="5"/>
  <c r="CI140" i="5"/>
  <c r="CF140" i="5"/>
  <c r="CJ140" i="5"/>
  <c r="CL140" i="5"/>
  <c r="R146" i="8"/>
  <c r="W146" i="8"/>
  <c r="BD141" i="5"/>
  <c r="CI141" i="5"/>
  <c r="CF141" i="5"/>
  <c r="CJ141" i="5"/>
  <c r="CL141" i="5"/>
  <c r="R147" i="8"/>
  <c r="W147" i="8"/>
  <c r="BD142" i="5"/>
  <c r="CI142" i="5"/>
  <c r="CF142" i="5"/>
  <c r="CJ142" i="5"/>
  <c r="CL142" i="5"/>
  <c r="R148" i="8"/>
  <c r="W148" i="8"/>
  <c r="BD143" i="5"/>
  <c r="CI143" i="5"/>
  <c r="CF143" i="5"/>
  <c r="CJ143" i="5"/>
  <c r="CL143" i="5"/>
  <c r="R149" i="8"/>
  <c r="W149" i="8"/>
  <c r="BD144" i="5"/>
  <c r="CI144" i="5"/>
  <c r="CF144" i="5"/>
  <c r="CJ144" i="5"/>
  <c r="CL144" i="5"/>
  <c r="R150" i="8"/>
  <c r="W150" i="8"/>
  <c r="BD145" i="5"/>
  <c r="CI145" i="5"/>
  <c r="CF145" i="5"/>
  <c r="CJ145" i="5"/>
  <c r="CL145" i="5"/>
  <c r="R151" i="8"/>
  <c r="W151" i="8"/>
  <c r="BD146" i="5"/>
  <c r="CI146" i="5"/>
  <c r="CF146" i="5"/>
  <c r="CJ146" i="5"/>
  <c r="CL146" i="5"/>
  <c r="R152" i="8"/>
  <c r="W152" i="8"/>
  <c r="BD147" i="5"/>
  <c r="CI147" i="5"/>
  <c r="CF147" i="5"/>
  <c r="CJ147" i="5"/>
  <c r="CL147" i="5"/>
  <c r="R153" i="8"/>
  <c r="W153" i="8"/>
  <c r="BD148" i="5"/>
  <c r="CI148" i="5"/>
  <c r="CF148" i="5"/>
  <c r="CJ148" i="5"/>
  <c r="CL148" i="5"/>
  <c r="R154" i="8"/>
  <c r="W154" i="8"/>
  <c r="BD149" i="5"/>
  <c r="CI149" i="5"/>
  <c r="CF149" i="5"/>
  <c r="CJ149" i="5"/>
  <c r="CL149" i="5"/>
  <c r="R155" i="8"/>
  <c r="W155" i="8"/>
  <c r="BD150" i="5"/>
  <c r="CI150" i="5"/>
  <c r="CF150" i="5"/>
  <c r="CJ150" i="5"/>
  <c r="CL150" i="5"/>
  <c r="R156" i="8"/>
  <c r="W156" i="8"/>
  <c r="BD151" i="5"/>
  <c r="CI151" i="5"/>
  <c r="CF151" i="5"/>
  <c r="CJ151" i="5"/>
  <c r="CL151" i="5"/>
  <c r="R157" i="8"/>
  <c r="W157" i="8"/>
  <c r="BD152" i="5"/>
  <c r="CI152" i="5"/>
  <c r="CF152" i="5"/>
  <c r="CJ152" i="5"/>
  <c r="CL152" i="5"/>
  <c r="R158" i="8"/>
  <c r="W158" i="8"/>
  <c r="BD153" i="5"/>
  <c r="CI153" i="5"/>
  <c r="CF153" i="5"/>
  <c r="CJ153" i="5"/>
  <c r="CL153" i="5"/>
  <c r="R159" i="8"/>
  <c r="W159" i="8"/>
  <c r="BD154" i="5"/>
  <c r="CI154" i="5"/>
  <c r="CF154" i="5"/>
  <c r="CJ154" i="5"/>
  <c r="CL154" i="5"/>
  <c r="R160" i="8"/>
  <c r="W160" i="8"/>
  <c r="BD155" i="5"/>
  <c r="CI155" i="5"/>
  <c r="CF155" i="5"/>
  <c r="CJ155" i="5"/>
  <c r="CL155" i="5"/>
  <c r="R161" i="8"/>
  <c r="W161" i="8"/>
  <c r="BD156" i="5"/>
  <c r="CI156" i="5"/>
  <c r="CF156" i="5"/>
  <c r="CJ156" i="5"/>
  <c r="CL156" i="5"/>
  <c r="R162" i="8"/>
  <c r="W162" i="8"/>
  <c r="BD157" i="5"/>
  <c r="CI157" i="5"/>
  <c r="CF157" i="5"/>
  <c r="CJ157" i="5"/>
  <c r="CL157" i="5"/>
  <c r="R163" i="8"/>
  <c r="W163" i="8"/>
  <c r="BD158" i="5"/>
  <c r="CI158" i="5"/>
  <c r="CF158" i="5"/>
  <c r="CJ158" i="5"/>
  <c r="CL158" i="5"/>
  <c r="R164" i="8"/>
  <c r="W164" i="8"/>
  <c r="BD159" i="5"/>
  <c r="CI159" i="5"/>
  <c r="CF159" i="5"/>
  <c r="CJ159" i="5"/>
  <c r="CL159" i="5"/>
  <c r="R165" i="8"/>
  <c r="W165" i="8"/>
  <c r="BD160" i="5"/>
  <c r="CI160" i="5"/>
  <c r="CF160" i="5"/>
  <c r="CJ160" i="5"/>
  <c r="CL160" i="5"/>
  <c r="R166" i="8"/>
  <c r="W166" i="8"/>
  <c r="BD161" i="5"/>
  <c r="CI161" i="5"/>
  <c r="CF161" i="5"/>
  <c r="CJ161" i="5"/>
  <c r="CL161" i="5"/>
  <c r="R167" i="8"/>
  <c r="W167" i="8"/>
  <c r="BD162" i="5"/>
  <c r="CI162" i="5"/>
  <c r="CF162" i="5"/>
  <c r="CJ162" i="5"/>
  <c r="CL162" i="5"/>
  <c r="R168" i="8"/>
  <c r="W168" i="8"/>
  <c r="BD163" i="5"/>
  <c r="CI163" i="5"/>
  <c r="CF163" i="5"/>
  <c r="CJ163" i="5"/>
  <c r="CL163" i="5"/>
  <c r="R169" i="8"/>
  <c r="W169" i="8"/>
  <c r="BD164" i="5"/>
  <c r="CI164" i="5"/>
  <c r="CF164" i="5"/>
  <c r="CJ164" i="5"/>
  <c r="CL164" i="5"/>
  <c r="R170" i="8"/>
  <c r="W170" i="8"/>
  <c r="BD165" i="5"/>
  <c r="CI165" i="5"/>
  <c r="CF165" i="5"/>
  <c r="CJ165" i="5"/>
  <c r="CL165" i="5"/>
  <c r="R171" i="8"/>
  <c r="W171" i="8"/>
  <c r="BD166" i="5"/>
  <c r="CI166" i="5"/>
  <c r="CF166" i="5"/>
  <c r="CJ166" i="5"/>
  <c r="CL166" i="5"/>
  <c r="R172" i="8"/>
  <c r="W172" i="8"/>
  <c r="BD167" i="5"/>
  <c r="CI167" i="5"/>
  <c r="CF167" i="5"/>
  <c r="CJ167" i="5"/>
  <c r="CL167" i="5"/>
  <c r="R173" i="8"/>
  <c r="W173" i="8"/>
  <c r="BD168" i="5"/>
  <c r="CI168" i="5"/>
  <c r="CF168" i="5"/>
  <c r="CJ168" i="5"/>
  <c r="CL168" i="5"/>
  <c r="R174" i="8"/>
  <c r="W174" i="8"/>
  <c r="BD169" i="5"/>
  <c r="CI169" i="5"/>
  <c r="CF169" i="5"/>
  <c r="CJ169" i="5"/>
  <c r="CL169" i="5"/>
  <c r="R175" i="8"/>
  <c r="W175" i="8"/>
  <c r="BD170" i="5"/>
  <c r="CI170" i="5"/>
  <c r="CF170" i="5"/>
  <c r="CJ170" i="5"/>
  <c r="CL170" i="5"/>
  <c r="R176" i="8"/>
  <c r="W176" i="8"/>
  <c r="BD171" i="5"/>
  <c r="CI171" i="5"/>
  <c r="CF171" i="5"/>
  <c r="CJ171" i="5"/>
  <c r="CL171" i="5"/>
  <c r="R177" i="8"/>
  <c r="W177" i="8"/>
  <c r="BD172" i="5"/>
  <c r="CI172" i="5"/>
  <c r="CF172" i="5"/>
  <c r="CJ172" i="5"/>
  <c r="CL172" i="5"/>
  <c r="R178" i="8"/>
  <c r="W178" i="8"/>
  <c r="BD173" i="5"/>
  <c r="CI173" i="5"/>
  <c r="CF173" i="5"/>
  <c r="CJ173" i="5"/>
  <c r="CL173" i="5"/>
  <c r="R179" i="8"/>
  <c r="W179" i="8"/>
  <c r="BD174" i="5"/>
  <c r="CI174" i="5"/>
  <c r="CF174" i="5"/>
  <c r="CJ174" i="5"/>
  <c r="CL174" i="5"/>
  <c r="R180" i="8"/>
  <c r="W180" i="8"/>
  <c r="BD175" i="5"/>
  <c r="CI175" i="5"/>
  <c r="CF175" i="5"/>
  <c r="CJ175" i="5"/>
  <c r="CL175" i="5"/>
  <c r="R181" i="8"/>
  <c r="W181" i="8"/>
  <c r="BD176" i="5"/>
  <c r="CI176" i="5"/>
  <c r="CF176" i="5"/>
  <c r="CJ176" i="5"/>
  <c r="CL176" i="5"/>
  <c r="R182" i="8"/>
  <c r="W182" i="8"/>
  <c r="BD177" i="5"/>
  <c r="CI177" i="5"/>
  <c r="CF177" i="5"/>
  <c r="CJ177" i="5"/>
  <c r="CL177" i="5"/>
  <c r="R183" i="8"/>
  <c r="W183" i="8"/>
  <c r="BD178" i="5"/>
  <c r="CI178" i="5"/>
  <c r="CF178" i="5"/>
  <c r="CJ178" i="5"/>
  <c r="CL178" i="5"/>
  <c r="R184" i="8"/>
  <c r="W184" i="8"/>
  <c r="BD179" i="5"/>
  <c r="CI179" i="5"/>
  <c r="CF179" i="5"/>
  <c r="CJ179" i="5"/>
  <c r="CL179" i="5"/>
  <c r="R185" i="8"/>
  <c r="W185" i="8"/>
  <c r="BD180" i="5"/>
  <c r="CI180" i="5"/>
  <c r="CF180" i="5"/>
  <c r="CJ180" i="5"/>
  <c r="CL180" i="5"/>
  <c r="R186" i="8"/>
  <c r="W186" i="8"/>
  <c r="BD181" i="5"/>
  <c r="CI181" i="5"/>
  <c r="CF181" i="5"/>
  <c r="CJ181" i="5"/>
  <c r="CL181" i="5"/>
  <c r="R187" i="8"/>
  <c r="W187" i="8"/>
  <c r="BD182" i="5"/>
  <c r="CI182" i="5"/>
  <c r="CF182" i="5"/>
  <c r="CJ182" i="5"/>
  <c r="CL182" i="5"/>
  <c r="R188" i="8"/>
  <c r="W188" i="8"/>
  <c r="BD183" i="5"/>
  <c r="CI183" i="5"/>
  <c r="CF183" i="5"/>
  <c r="CJ183" i="5"/>
  <c r="CL183" i="5"/>
  <c r="R189" i="8"/>
  <c r="W189" i="8"/>
  <c r="BD184" i="5"/>
  <c r="CI184" i="5"/>
  <c r="CF184" i="5"/>
  <c r="CJ184" i="5"/>
  <c r="CL184" i="5"/>
  <c r="R190" i="8"/>
  <c r="W190" i="8"/>
  <c r="BD185" i="5"/>
  <c r="CI185" i="5"/>
  <c r="CF185" i="5"/>
  <c r="CJ185" i="5"/>
  <c r="CL185" i="5"/>
  <c r="R191" i="8"/>
  <c r="W191" i="8"/>
  <c r="BD186" i="5"/>
  <c r="CI186" i="5"/>
  <c r="CF186" i="5"/>
  <c r="CJ186" i="5"/>
  <c r="CL186" i="5"/>
  <c r="R192" i="8"/>
  <c r="W192" i="8"/>
  <c r="BD187" i="5"/>
  <c r="CI187" i="5"/>
  <c r="CF187" i="5"/>
  <c r="CJ187" i="5"/>
  <c r="CL187" i="5"/>
  <c r="R193" i="8"/>
  <c r="W193" i="8"/>
  <c r="BD188" i="5"/>
  <c r="CI188" i="5"/>
  <c r="CF188" i="5"/>
  <c r="CJ188" i="5"/>
  <c r="CL188" i="5"/>
  <c r="R194" i="8"/>
  <c r="W194" i="8"/>
  <c r="BD189" i="5"/>
  <c r="CI189" i="5"/>
  <c r="CF189" i="5"/>
  <c r="CJ189" i="5"/>
  <c r="CL189" i="5"/>
  <c r="R195" i="8"/>
  <c r="W195" i="8"/>
  <c r="BD190" i="5"/>
  <c r="CI190" i="5"/>
  <c r="CF190" i="5"/>
  <c r="CJ190" i="5"/>
  <c r="CL190" i="5"/>
  <c r="R196" i="8"/>
  <c r="W196" i="8"/>
  <c r="BD191" i="5"/>
  <c r="CI191" i="5"/>
  <c r="CF191" i="5"/>
  <c r="CJ191" i="5"/>
  <c r="CL191" i="5"/>
  <c r="R197" i="8"/>
  <c r="W197" i="8"/>
  <c r="BD192" i="5"/>
  <c r="CI192" i="5"/>
  <c r="CF192" i="5"/>
  <c r="CJ192" i="5"/>
  <c r="CL192" i="5"/>
  <c r="R198" i="8"/>
  <c r="W198" i="8"/>
  <c r="BD193" i="5"/>
  <c r="CI193" i="5"/>
  <c r="CF193" i="5"/>
  <c r="CJ193" i="5"/>
  <c r="CL193" i="5"/>
  <c r="R199" i="8"/>
  <c r="W199" i="8"/>
  <c r="BD194" i="5"/>
  <c r="CI194" i="5"/>
  <c r="CF194" i="5"/>
  <c r="CJ194" i="5"/>
  <c r="CL194" i="5"/>
  <c r="R200" i="8"/>
  <c r="W200" i="8"/>
  <c r="BD195" i="5"/>
  <c r="CI195" i="5"/>
  <c r="CF195" i="5"/>
  <c r="CJ195" i="5"/>
  <c r="CL195" i="5"/>
  <c r="R201" i="8"/>
  <c r="W201" i="8"/>
  <c r="BD196" i="5"/>
  <c r="CI196" i="5"/>
  <c r="CF196" i="5"/>
  <c r="CJ196" i="5"/>
  <c r="CL196" i="5"/>
  <c r="R202" i="8"/>
  <c r="W202" i="8"/>
  <c r="BD197" i="5"/>
  <c r="CI197" i="5"/>
  <c r="CF197" i="5"/>
  <c r="CJ197" i="5"/>
  <c r="CL197" i="5"/>
  <c r="R203" i="8"/>
  <c r="W203" i="8"/>
  <c r="BD198" i="5"/>
  <c r="CI198" i="5"/>
  <c r="CF198" i="5"/>
  <c r="CJ198" i="5"/>
  <c r="CL198" i="5"/>
  <c r="R204" i="8"/>
  <c r="W204" i="8"/>
  <c r="BD199" i="5"/>
  <c r="CI199" i="5"/>
  <c r="CF199" i="5"/>
  <c r="CJ199" i="5"/>
  <c r="CL199" i="5"/>
  <c r="R205" i="8"/>
  <c r="W205" i="8"/>
  <c r="BD200" i="5"/>
  <c r="CI200" i="5"/>
  <c r="CF200" i="5"/>
  <c r="CJ200" i="5"/>
  <c r="CL200" i="5"/>
  <c r="R206" i="8"/>
  <c r="W206" i="8"/>
  <c r="BD201" i="5"/>
  <c r="CI201" i="5"/>
  <c r="CF201" i="5"/>
  <c r="CJ201" i="5"/>
  <c r="CL201" i="5"/>
  <c r="R207" i="8"/>
  <c r="W207" i="8"/>
  <c r="BD202" i="5"/>
  <c r="CI202" i="5"/>
  <c r="CF202" i="5"/>
  <c r="CJ202" i="5"/>
  <c r="CL202" i="5"/>
  <c r="R208" i="8"/>
  <c r="W208" i="8"/>
  <c r="BD203" i="5"/>
  <c r="CI203" i="5"/>
  <c r="CF203" i="5"/>
  <c r="CJ203" i="5"/>
  <c r="CL203" i="5"/>
  <c r="R209" i="8"/>
  <c r="W209" i="8"/>
  <c r="BD204" i="5"/>
  <c r="CI204" i="5"/>
  <c r="CF204" i="5"/>
  <c r="CJ204" i="5"/>
  <c r="CL204" i="5"/>
  <c r="R210" i="8"/>
  <c r="W210" i="8"/>
  <c r="BD205" i="5"/>
  <c r="CI205" i="5"/>
  <c r="CF205" i="5"/>
  <c r="CJ205" i="5"/>
  <c r="CL205" i="5"/>
  <c r="R211" i="8"/>
  <c r="W211" i="8"/>
  <c r="BD206" i="5"/>
  <c r="CI206" i="5"/>
  <c r="CF206" i="5"/>
  <c r="CJ206" i="5"/>
  <c r="CL206" i="5"/>
  <c r="R212" i="8"/>
  <c r="W212" i="8"/>
  <c r="BD207" i="5"/>
  <c r="CI207" i="5"/>
  <c r="CF207" i="5"/>
  <c r="CJ207" i="5"/>
  <c r="CL207" i="5"/>
  <c r="R213" i="8"/>
  <c r="W213" i="8"/>
  <c r="BD208" i="5"/>
  <c r="CI208" i="5"/>
  <c r="CF208" i="5"/>
  <c r="CJ208" i="5"/>
  <c r="CL208" i="5"/>
  <c r="R214" i="8"/>
  <c r="W214" i="8"/>
  <c r="BD209" i="5"/>
  <c r="CI209" i="5"/>
  <c r="CF209" i="5"/>
  <c r="CJ209" i="5"/>
  <c r="CL209" i="5"/>
  <c r="R215" i="8"/>
  <c r="W215" i="8"/>
  <c r="BD210" i="5"/>
  <c r="CI210" i="5"/>
  <c r="CF210" i="5"/>
  <c r="CJ210" i="5"/>
  <c r="CL210" i="5"/>
  <c r="R216" i="8"/>
  <c r="W216" i="8"/>
  <c r="BD211" i="5"/>
  <c r="CI211" i="5"/>
  <c r="CF211" i="5"/>
  <c r="CJ211" i="5"/>
  <c r="CL211" i="5"/>
  <c r="R217" i="8"/>
  <c r="W217" i="8"/>
  <c r="BD212" i="5"/>
  <c r="CI212" i="5"/>
  <c r="CF212" i="5"/>
  <c r="CJ212" i="5"/>
  <c r="CL212" i="5"/>
  <c r="R218" i="8"/>
  <c r="W218" i="8"/>
  <c r="BD213" i="5"/>
  <c r="CI213" i="5"/>
  <c r="CF213" i="5"/>
  <c r="CJ213" i="5"/>
  <c r="CL213" i="5"/>
  <c r="R219" i="8"/>
  <c r="W219" i="8"/>
  <c r="BD214" i="5"/>
  <c r="CI214" i="5"/>
  <c r="CF214" i="5"/>
  <c r="CJ214" i="5"/>
  <c r="CL214" i="5"/>
  <c r="R220" i="8"/>
  <c r="W220" i="8"/>
  <c r="BD215" i="5"/>
  <c r="CI215" i="5"/>
  <c r="CF215" i="5"/>
  <c r="CJ215" i="5"/>
  <c r="CL215" i="5"/>
  <c r="R221" i="8"/>
  <c r="W221" i="8"/>
  <c r="BD216" i="5"/>
  <c r="CI216" i="5"/>
  <c r="CF216" i="5"/>
  <c r="CJ216" i="5"/>
  <c r="CL216" i="5"/>
  <c r="R222" i="8"/>
  <c r="W222" i="8"/>
  <c r="BD217" i="5"/>
  <c r="CI217" i="5"/>
  <c r="CF217" i="5"/>
  <c r="CJ217" i="5"/>
  <c r="CL217" i="5"/>
  <c r="R223" i="8"/>
  <c r="W223" i="8"/>
  <c r="BD218" i="5"/>
  <c r="CI218" i="5"/>
  <c r="CF218" i="5"/>
  <c r="CJ218" i="5"/>
  <c r="CL218" i="5"/>
  <c r="R224" i="8"/>
  <c r="W224" i="8"/>
  <c r="BD219" i="5"/>
  <c r="CI219" i="5"/>
  <c r="CF219" i="5"/>
  <c r="CJ219" i="5"/>
  <c r="CL219" i="5"/>
  <c r="R225" i="8"/>
  <c r="W225" i="8"/>
  <c r="BD220" i="5"/>
  <c r="CI220" i="5"/>
  <c r="CF220" i="5"/>
  <c r="CJ220" i="5"/>
  <c r="CL220" i="5"/>
  <c r="R226" i="8"/>
  <c r="W226" i="8"/>
  <c r="BD221" i="5"/>
  <c r="CI221" i="5"/>
  <c r="CF221" i="5"/>
  <c r="CJ221" i="5"/>
  <c r="CL221" i="5"/>
  <c r="R227" i="8"/>
  <c r="W227" i="8"/>
  <c r="BD222" i="5"/>
  <c r="CI222" i="5"/>
  <c r="CF222" i="5"/>
  <c r="CJ222" i="5"/>
  <c r="CL222" i="5"/>
  <c r="R228" i="8"/>
  <c r="W228" i="8"/>
  <c r="BD223" i="5"/>
  <c r="CI223" i="5"/>
  <c r="CF223" i="5"/>
  <c r="CJ223" i="5"/>
  <c r="CL223" i="5"/>
  <c r="R229" i="8"/>
  <c r="W229" i="8"/>
  <c r="BD224" i="5"/>
  <c r="CI224" i="5"/>
  <c r="CF224" i="5"/>
  <c r="CJ224" i="5"/>
  <c r="CL224" i="5"/>
  <c r="R230" i="8"/>
  <c r="W230" i="8"/>
  <c r="BD225" i="5"/>
  <c r="CI225" i="5"/>
  <c r="CF225" i="5"/>
  <c r="CJ225" i="5"/>
  <c r="CL225" i="5"/>
  <c r="R231" i="8"/>
  <c r="W231" i="8"/>
  <c r="BD226" i="5"/>
  <c r="CI226" i="5"/>
  <c r="CF226" i="5"/>
  <c r="CJ226" i="5"/>
  <c r="CL226" i="5"/>
  <c r="R232" i="8"/>
  <c r="W232" i="8"/>
  <c r="BD227" i="5"/>
  <c r="CI227" i="5"/>
  <c r="CF227" i="5"/>
  <c r="CJ227" i="5"/>
  <c r="CL227" i="5"/>
  <c r="R233" i="8"/>
  <c r="W233" i="8"/>
  <c r="BD228" i="5"/>
  <c r="CI228" i="5"/>
  <c r="CF228" i="5"/>
  <c r="CJ228" i="5"/>
  <c r="CL228" i="5"/>
  <c r="R234" i="8"/>
  <c r="W234" i="8"/>
  <c r="BD229" i="5"/>
  <c r="CI229" i="5"/>
  <c r="CF229" i="5"/>
  <c r="CJ229" i="5"/>
  <c r="CL229" i="5"/>
  <c r="R235" i="8"/>
  <c r="W235" i="8"/>
  <c r="BD230" i="5"/>
  <c r="CI230" i="5"/>
  <c r="CF230" i="5"/>
  <c r="CJ230" i="5"/>
  <c r="CL230" i="5"/>
  <c r="R236" i="8"/>
  <c r="W236" i="8"/>
  <c r="BD231" i="5"/>
  <c r="CI231" i="5"/>
  <c r="CF231" i="5"/>
  <c r="CJ231" i="5"/>
  <c r="CL231" i="5"/>
  <c r="R237" i="8"/>
  <c r="W237" i="8"/>
  <c r="BD232" i="5"/>
  <c r="CI232" i="5"/>
  <c r="CF232" i="5"/>
  <c r="CJ232" i="5"/>
  <c r="CL232" i="5"/>
  <c r="R238" i="8"/>
  <c r="W238" i="8"/>
  <c r="BD233" i="5"/>
  <c r="CI233" i="5"/>
  <c r="CF233" i="5"/>
  <c r="CJ233" i="5"/>
  <c r="CL233" i="5"/>
  <c r="R239" i="8"/>
  <c r="W239" i="8"/>
  <c r="BD234" i="5"/>
  <c r="CI234" i="5"/>
  <c r="CF234" i="5"/>
  <c r="CJ234" i="5"/>
  <c r="CL234" i="5"/>
  <c r="R240" i="8"/>
  <c r="W240" i="8"/>
  <c r="BD235" i="5"/>
  <c r="CI235" i="5"/>
  <c r="CF235" i="5"/>
  <c r="CJ235" i="5"/>
  <c r="CL235" i="5"/>
  <c r="R241" i="8"/>
  <c r="W241" i="8"/>
  <c r="BD236" i="5"/>
  <c r="CI236" i="5"/>
  <c r="CF236" i="5"/>
  <c r="CJ236" i="5"/>
  <c r="CL236" i="5"/>
  <c r="R242" i="8"/>
  <c r="W242" i="8"/>
  <c r="BD237" i="5"/>
  <c r="CI237" i="5"/>
  <c r="CF237" i="5"/>
  <c r="CJ237" i="5"/>
  <c r="CL237" i="5"/>
  <c r="R243" i="8"/>
  <c r="W243" i="8"/>
  <c r="BD238" i="5"/>
  <c r="CI238" i="5"/>
  <c r="CF238" i="5"/>
  <c r="CJ238" i="5"/>
  <c r="CL238" i="5"/>
  <c r="R244" i="8"/>
  <c r="W244" i="8"/>
  <c r="BD239" i="5"/>
  <c r="CI239" i="5"/>
  <c r="CF239" i="5"/>
  <c r="CJ239" i="5"/>
  <c r="CL239" i="5"/>
  <c r="R245" i="8"/>
  <c r="W245" i="8"/>
  <c r="BD240" i="5"/>
  <c r="CI240" i="5"/>
  <c r="CF240" i="5"/>
  <c r="CJ240" i="5"/>
  <c r="CL240" i="5"/>
  <c r="R246" i="8"/>
  <c r="W246" i="8"/>
  <c r="BD241" i="5"/>
  <c r="CI241" i="5"/>
  <c r="CF241" i="5"/>
  <c r="CJ241" i="5"/>
  <c r="CL241" i="5"/>
  <c r="R247" i="8"/>
  <c r="W247" i="8"/>
  <c r="BD242" i="5"/>
  <c r="CI242" i="5"/>
  <c r="CF242" i="5"/>
  <c r="CJ242" i="5"/>
  <c r="CL242" i="5"/>
  <c r="R248" i="8"/>
  <c r="W248" i="8"/>
  <c r="BD243" i="5"/>
  <c r="CI243" i="5"/>
  <c r="CF243" i="5"/>
  <c r="CJ243" i="5"/>
  <c r="CL243" i="5"/>
  <c r="R249" i="8"/>
  <c r="W249" i="8"/>
  <c r="BD244" i="5"/>
  <c r="CI244" i="5"/>
  <c r="CF244" i="5"/>
  <c r="CJ244" i="5"/>
  <c r="CL244" i="5"/>
  <c r="R250" i="8"/>
  <c r="W250" i="8"/>
  <c r="BD245" i="5"/>
  <c r="CI245" i="5"/>
  <c r="CF245" i="5"/>
  <c r="CJ245" i="5"/>
  <c r="CL245" i="5"/>
  <c r="R251" i="8"/>
  <c r="W251" i="8"/>
  <c r="BD246" i="5"/>
  <c r="CI246" i="5"/>
  <c r="CF246" i="5"/>
  <c r="CJ246" i="5"/>
  <c r="CL246" i="5"/>
  <c r="R252" i="8"/>
  <c r="W252" i="8"/>
  <c r="BD247" i="5"/>
  <c r="CI247" i="5"/>
  <c r="CF247" i="5"/>
  <c r="CJ247" i="5"/>
  <c r="CL247" i="5"/>
  <c r="R253" i="8"/>
  <c r="W253" i="8"/>
  <c r="BD248" i="5"/>
  <c r="CI248" i="5"/>
  <c r="CF248" i="5"/>
  <c r="CJ248" i="5"/>
  <c r="CL248" i="5"/>
  <c r="R254" i="8"/>
  <c r="W254" i="8"/>
  <c r="BD249" i="5"/>
  <c r="CI249" i="5"/>
  <c r="CF249" i="5"/>
  <c r="CJ249" i="5"/>
  <c r="CL249" i="5"/>
  <c r="R255" i="8"/>
  <c r="W255" i="8"/>
  <c r="BD250" i="5"/>
  <c r="CI250" i="5"/>
  <c r="CF250" i="5"/>
  <c r="CJ250" i="5"/>
  <c r="CL250" i="5"/>
  <c r="R256" i="8"/>
  <c r="W256" i="8"/>
  <c r="BD251" i="5"/>
  <c r="CI251" i="5"/>
  <c r="CF251" i="5"/>
  <c r="CJ251" i="5"/>
  <c r="CL251" i="5"/>
  <c r="R257" i="8"/>
  <c r="W257" i="8"/>
  <c r="BD252" i="5"/>
  <c r="CI252" i="5"/>
  <c r="CF252" i="5"/>
  <c r="CJ252" i="5"/>
  <c r="CL252" i="5"/>
  <c r="R258" i="8"/>
  <c r="W258" i="8"/>
  <c r="BD253" i="5"/>
  <c r="CI253" i="5"/>
  <c r="CF253" i="5"/>
  <c r="CJ253" i="5"/>
  <c r="CL253" i="5"/>
  <c r="R259" i="8"/>
  <c r="W259" i="8"/>
  <c r="BD254" i="5"/>
  <c r="CI254" i="5"/>
  <c r="CF254" i="5"/>
  <c r="CJ254" i="5"/>
  <c r="CL254" i="5"/>
  <c r="R260" i="8"/>
  <c r="W260" i="8"/>
  <c r="BD255" i="5"/>
  <c r="CI255" i="5"/>
  <c r="CF255" i="5"/>
  <c r="CJ255" i="5"/>
  <c r="CL255" i="5"/>
  <c r="R261" i="8"/>
  <c r="W261" i="8"/>
  <c r="BD256" i="5"/>
  <c r="CI256" i="5"/>
  <c r="CF256" i="5"/>
  <c r="CJ256" i="5"/>
  <c r="CL256" i="5"/>
  <c r="R262" i="8"/>
  <c r="W262" i="8"/>
  <c r="BD257" i="5"/>
  <c r="CI257" i="5"/>
  <c r="CF257" i="5"/>
  <c r="CJ257" i="5"/>
  <c r="CL257" i="5"/>
  <c r="R263" i="8"/>
  <c r="W263" i="8"/>
  <c r="BD258" i="5"/>
  <c r="CI258" i="5"/>
  <c r="CF258" i="5"/>
  <c r="CJ258" i="5"/>
  <c r="CL258" i="5"/>
  <c r="R264" i="8"/>
  <c r="W264" i="8"/>
  <c r="BD259" i="5"/>
  <c r="CI259" i="5"/>
  <c r="CF259" i="5"/>
  <c r="CJ259" i="5"/>
  <c r="CL259" i="5"/>
  <c r="R265" i="8"/>
  <c r="W265" i="8"/>
  <c r="BD260" i="5"/>
  <c r="CI260" i="5"/>
  <c r="CF260" i="5"/>
  <c r="CJ260" i="5"/>
  <c r="CL260" i="5"/>
  <c r="R266" i="8"/>
  <c r="W266" i="8"/>
  <c r="BD261" i="5"/>
  <c r="CI261" i="5"/>
  <c r="CF261" i="5"/>
  <c r="CJ261" i="5"/>
  <c r="CL261" i="5"/>
  <c r="R267" i="8"/>
  <c r="W267" i="8"/>
  <c r="BD262" i="5"/>
  <c r="CI262" i="5"/>
  <c r="CF262" i="5"/>
  <c r="CJ262" i="5"/>
  <c r="CL262" i="5"/>
  <c r="R268" i="8"/>
  <c r="W268" i="8"/>
  <c r="BD263" i="5"/>
  <c r="CI263" i="5"/>
  <c r="CF263" i="5"/>
  <c r="CJ263" i="5"/>
  <c r="CL263" i="5"/>
  <c r="R269" i="8"/>
  <c r="W269" i="8"/>
  <c r="BD264" i="5"/>
  <c r="CI264" i="5"/>
  <c r="CF264" i="5"/>
  <c r="CJ264" i="5"/>
  <c r="CL264" i="5"/>
  <c r="R270" i="8"/>
  <c r="W270" i="8"/>
  <c r="BD265" i="5"/>
  <c r="CI265" i="5"/>
  <c r="CF265" i="5"/>
  <c r="CJ265" i="5"/>
  <c r="CL265" i="5"/>
  <c r="R271" i="8"/>
  <c r="W271" i="8"/>
  <c r="BD266" i="5"/>
  <c r="CI266" i="5"/>
  <c r="CF266" i="5"/>
  <c r="CJ266" i="5"/>
  <c r="CL266" i="5"/>
  <c r="R272" i="8"/>
  <c r="W272" i="8"/>
  <c r="BD267" i="5"/>
  <c r="CI267" i="5"/>
  <c r="CF267" i="5"/>
  <c r="CJ267" i="5"/>
  <c r="CL267" i="5"/>
  <c r="R273" i="8"/>
  <c r="W273" i="8"/>
  <c r="BD268" i="5"/>
  <c r="CI268" i="5"/>
  <c r="CF268" i="5"/>
  <c r="CJ268" i="5"/>
  <c r="CL268" i="5"/>
  <c r="R274" i="8"/>
  <c r="W274" i="8"/>
  <c r="BD269" i="5"/>
  <c r="CI269" i="5"/>
  <c r="CF269" i="5"/>
  <c r="CJ269" i="5"/>
  <c r="CL269" i="5"/>
  <c r="R275" i="8"/>
  <c r="W275" i="8"/>
  <c r="BD270" i="5"/>
  <c r="CI270" i="5"/>
  <c r="CF270" i="5"/>
  <c r="CJ270" i="5"/>
  <c r="CL270" i="5"/>
  <c r="R276" i="8"/>
  <c r="W276" i="8"/>
  <c r="BD271" i="5"/>
  <c r="CI271" i="5"/>
  <c r="CF271" i="5"/>
  <c r="CJ271" i="5"/>
  <c r="CL271" i="5"/>
  <c r="R277" i="8"/>
  <c r="W277" i="8"/>
  <c r="BD272" i="5"/>
  <c r="CI272" i="5"/>
  <c r="CF272" i="5"/>
  <c r="CJ272" i="5"/>
  <c r="CL272" i="5"/>
  <c r="R278" i="8"/>
  <c r="W278" i="8"/>
  <c r="BD273" i="5"/>
  <c r="CI273" i="5"/>
  <c r="CF273" i="5"/>
  <c r="CJ273" i="5"/>
  <c r="CL273" i="5"/>
  <c r="R279" i="8"/>
  <c r="W279" i="8"/>
  <c r="BD274" i="5"/>
  <c r="CI274" i="5"/>
  <c r="CF274" i="5"/>
  <c r="CJ274" i="5"/>
  <c r="CL274" i="5"/>
  <c r="R280" i="8"/>
  <c r="W280" i="8"/>
  <c r="BD275" i="5"/>
  <c r="CI275" i="5"/>
  <c r="CF275" i="5"/>
  <c r="CJ275" i="5"/>
  <c r="CL275" i="5"/>
  <c r="R281" i="8"/>
  <c r="W281" i="8"/>
  <c r="BD276" i="5"/>
  <c r="CI276" i="5"/>
  <c r="CF276" i="5"/>
  <c r="CJ276" i="5"/>
  <c r="CL276" i="5"/>
  <c r="R282" i="8"/>
  <c r="W282" i="8"/>
  <c r="BD277" i="5"/>
  <c r="CI277" i="5"/>
  <c r="CF277" i="5"/>
  <c r="CJ277" i="5"/>
  <c r="CL277" i="5"/>
  <c r="R283" i="8"/>
  <c r="W283" i="8"/>
  <c r="BD278" i="5"/>
  <c r="CI278" i="5"/>
  <c r="CF278" i="5"/>
  <c r="CJ278" i="5"/>
  <c r="CL278" i="5"/>
  <c r="R284" i="8"/>
  <c r="W284" i="8"/>
  <c r="BD279" i="5"/>
  <c r="CI279" i="5"/>
  <c r="CF279" i="5"/>
  <c r="CJ279" i="5"/>
  <c r="CL279" i="5"/>
  <c r="R285" i="8"/>
  <c r="W285" i="8"/>
  <c r="BD280" i="5"/>
  <c r="CI280" i="5"/>
  <c r="CF280" i="5"/>
  <c r="CJ280" i="5"/>
  <c r="CL280" i="5"/>
  <c r="R286" i="8"/>
  <c r="W286" i="8"/>
  <c r="BD281" i="5"/>
  <c r="CI281" i="5"/>
  <c r="CF281" i="5"/>
  <c r="CJ281" i="5"/>
  <c r="CL281" i="5"/>
  <c r="R287" i="8"/>
  <c r="W287" i="8"/>
  <c r="BD282" i="5"/>
  <c r="CI282" i="5"/>
  <c r="CF282" i="5"/>
  <c r="CJ282" i="5"/>
  <c r="CL282" i="5"/>
  <c r="R288" i="8"/>
  <c r="W288" i="8"/>
  <c r="BD283" i="5"/>
  <c r="CI283" i="5"/>
  <c r="CF283" i="5"/>
  <c r="CJ283" i="5"/>
  <c r="CL283" i="5"/>
  <c r="R289" i="8"/>
  <c r="W289" i="8"/>
  <c r="BD284" i="5"/>
  <c r="CI284" i="5"/>
  <c r="CF284" i="5"/>
  <c r="CJ284" i="5"/>
  <c r="CL284" i="5"/>
  <c r="R290" i="8"/>
  <c r="W290" i="8"/>
  <c r="BD285" i="5"/>
  <c r="CI285" i="5"/>
  <c r="CF285" i="5"/>
  <c r="CJ285" i="5"/>
  <c r="CL285" i="5"/>
  <c r="R291" i="8"/>
  <c r="W291" i="8"/>
  <c r="BD286" i="5"/>
  <c r="CI286" i="5"/>
  <c r="CF286" i="5"/>
  <c r="CJ286" i="5"/>
  <c r="CL286" i="5"/>
  <c r="R292" i="8"/>
  <c r="W292" i="8"/>
  <c r="BD287" i="5"/>
  <c r="CI287" i="5"/>
  <c r="CF287" i="5"/>
  <c r="CJ287" i="5"/>
  <c r="CL287" i="5"/>
  <c r="R293" i="8"/>
  <c r="W293" i="8"/>
  <c r="BD288" i="5"/>
  <c r="CI288" i="5"/>
  <c r="CF288" i="5"/>
  <c r="CJ288" i="5"/>
  <c r="CL288" i="5"/>
  <c r="R294" i="8"/>
  <c r="W294" i="8"/>
  <c r="BD289" i="5"/>
  <c r="CI289" i="5"/>
  <c r="CF289" i="5"/>
  <c r="CJ289" i="5"/>
  <c r="CL289" i="5"/>
  <c r="R295" i="8"/>
  <c r="W295" i="8"/>
  <c r="BD290" i="5"/>
  <c r="CI290" i="5"/>
  <c r="CF290" i="5"/>
  <c r="CJ290" i="5"/>
  <c r="CL290" i="5"/>
  <c r="R296" i="8"/>
  <c r="W296" i="8"/>
  <c r="BD291" i="5"/>
  <c r="CI291" i="5"/>
  <c r="CF291" i="5"/>
  <c r="CJ291" i="5"/>
  <c r="CL291" i="5"/>
  <c r="R297" i="8"/>
  <c r="W297" i="8"/>
  <c r="BD292" i="5"/>
  <c r="CI292" i="5"/>
  <c r="CF292" i="5"/>
  <c r="CJ292" i="5"/>
  <c r="CL292" i="5"/>
  <c r="R298" i="8"/>
  <c r="W298" i="8"/>
  <c r="BD293" i="5"/>
  <c r="CI293" i="5"/>
  <c r="CF293" i="5"/>
  <c r="CJ293" i="5"/>
  <c r="CL293" i="5"/>
  <c r="R299" i="8"/>
  <c r="W299" i="8"/>
  <c r="BD294" i="5"/>
  <c r="CI294" i="5"/>
  <c r="CF294" i="5"/>
  <c r="CJ294" i="5"/>
  <c r="CL294" i="5"/>
  <c r="R300" i="8"/>
  <c r="W300" i="8"/>
  <c r="BD295" i="5"/>
  <c r="CI295" i="5"/>
  <c r="CF295" i="5"/>
  <c r="CJ295" i="5"/>
  <c r="CL295" i="5"/>
  <c r="R301" i="8"/>
  <c r="W301" i="8"/>
  <c r="BD296" i="5"/>
  <c r="CI296" i="5"/>
  <c r="CF296" i="5"/>
  <c r="CJ296" i="5"/>
  <c r="CL296" i="5"/>
  <c r="R302" i="8"/>
  <c r="W302" i="8"/>
  <c r="BD297" i="5"/>
  <c r="CI297" i="5"/>
  <c r="CF297" i="5"/>
  <c r="CJ297" i="5"/>
  <c r="CL297" i="5"/>
  <c r="R303" i="8"/>
  <c r="W303" i="8"/>
  <c r="BD298" i="5"/>
  <c r="CI298" i="5"/>
  <c r="CF298" i="5"/>
  <c r="CJ298" i="5"/>
  <c r="CL298" i="5"/>
  <c r="R304" i="8"/>
  <c r="W304" i="8"/>
  <c r="BD299" i="5"/>
  <c r="CI299" i="5"/>
  <c r="CF299" i="5"/>
  <c r="CJ299" i="5"/>
  <c r="CL299" i="5"/>
  <c r="R305" i="8"/>
  <c r="W305" i="8"/>
  <c r="BD300" i="5"/>
  <c r="CI300" i="5"/>
  <c r="CF300" i="5"/>
  <c r="CJ300" i="5"/>
  <c r="CL300" i="5"/>
  <c r="R306" i="8"/>
  <c r="W306" i="8"/>
  <c r="BD301" i="5"/>
  <c r="CI301" i="5"/>
  <c r="CF301" i="5"/>
  <c r="CJ301" i="5"/>
  <c r="CL301" i="5"/>
  <c r="R307" i="8"/>
  <c r="W307" i="8"/>
  <c r="BD302" i="5"/>
  <c r="CI302" i="5"/>
  <c r="CF302" i="5"/>
  <c r="CJ302" i="5"/>
  <c r="CL302" i="5"/>
  <c r="R308" i="8"/>
  <c r="W308" i="8"/>
  <c r="BD303" i="5"/>
  <c r="CI303" i="5"/>
  <c r="CF303" i="5"/>
  <c r="CJ303" i="5"/>
  <c r="CL303" i="5"/>
  <c r="R309" i="8"/>
  <c r="W309" i="8"/>
  <c r="BD304" i="5"/>
  <c r="CI304" i="5"/>
  <c r="CF304" i="5"/>
  <c r="CJ304" i="5"/>
  <c r="CL304" i="5"/>
  <c r="R310" i="8"/>
  <c r="W310" i="8"/>
  <c r="BD305" i="5"/>
  <c r="CI305" i="5"/>
  <c r="CF305" i="5"/>
  <c r="CJ305" i="5"/>
  <c r="CL305" i="5"/>
  <c r="R311" i="8"/>
  <c r="W311" i="8"/>
  <c r="BD306" i="5"/>
  <c r="CI306" i="5"/>
  <c r="CF306" i="5"/>
  <c r="CJ306" i="5"/>
  <c r="CL306" i="5"/>
  <c r="R312" i="8"/>
  <c r="W312" i="8"/>
  <c r="BD307" i="5"/>
  <c r="CI307" i="5"/>
  <c r="CF307" i="5"/>
  <c r="CJ307" i="5"/>
  <c r="CL307" i="5"/>
  <c r="R313" i="8"/>
  <c r="W313" i="8"/>
  <c r="BD308" i="5"/>
  <c r="CI308" i="5"/>
  <c r="CF308" i="5"/>
  <c r="CJ308" i="5"/>
  <c r="CL308" i="5"/>
  <c r="R314" i="8"/>
  <c r="W314" i="8"/>
  <c r="BD309" i="5"/>
  <c r="CI309" i="5"/>
  <c r="CF309" i="5"/>
  <c r="CJ309" i="5"/>
  <c r="CL309" i="5"/>
  <c r="R315" i="8"/>
  <c r="W315" i="8"/>
  <c r="BD310" i="5"/>
  <c r="CI310" i="5"/>
  <c r="CF310" i="5"/>
  <c r="CJ310" i="5"/>
  <c r="CL310" i="5"/>
  <c r="R316" i="8"/>
  <c r="W316" i="8"/>
  <c r="BD311" i="5"/>
  <c r="CI311" i="5"/>
  <c r="CF311" i="5"/>
  <c r="CJ311" i="5"/>
  <c r="CL311" i="5"/>
  <c r="R317" i="8"/>
  <c r="W317" i="8"/>
  <c r="BD312" i="5"/>
  <c r="CI312" i="5"/>
  <c r="CF312" i="5"/>
  <c r="CJ312" i="5"/>
  <c r="CL312" i="5"/>
  <c r="R318" i="8"/>
  <c r="W318" i="8"/>
  <c r="BD313" i="5"/>
  <c r="CI313" i="5"/>
  <c r="CF313" i="5"/>
  <c r="CJ313" i="5"/>
  <c r="CL313" i="5"/>
  <c r="R319" i="8"/>
  <c r="W319" i="8"/>
  <c r="BD314" i="5"/>
  <c r="CI314" i="5"/>
  <c r="CF314" i="5"/>
  <c r="CJ314" i="5"/>
  <c r="CL314" i="5"/>
  <c r="R320" i="8"/>
  <c r="W320" i="8"/>
  <c r="BD315" i="5"/>
  <c r="CI315" i="5"/>
  <c r="CF315" i="5"/>
  <c r="CJ315" i="5"/>
  <c r="CL315" i="5"/>
  <c r="R321" i="8"/>
  <c r="W321" i="8"/>
  <c r="BD316" i="5"/>
  <c r="CI316" i="5"/>
  <c r="CF316" i="5"/>
  <c r="CJ316" i="5"/>
  <c r="CL316" i="5"/>
  <c r="R322" i="8"/>
  <c r="W322" i="8"/>
  <c r="BD317" i="5"/>
  <c r="CI317" i="5"/>
  <c r="CF317" i="5"/>
  <c r="CJ317" i="5"/>
  <c r="CL317" i="5"/>
  <c r="R323" i="8"/>
  <c r="W323" i="8"/>
  <c r="BD318" i="5"/>
  <c r="CI318" i="5"/>
  <c r="CF318" i="5"/>
  <c r="CJ318" i="5"/>
  <c r="CL318" i="5"/>
  <c r="R324" i="8"/>
  <c r="W324" i="8"/>
  <c r="BD319" i="5"/>
  <c r="CI319" i="5"/>
  <c r="CF319" i="5"/>
  <c r="CJ319" i="5"/>
  <c r="CL319" i="5"/>
  <c r="R325" i="8"/>
  <c r="W325" i="8"/>
  <c r="BD320" i="5"/>
  <c r="CI320" i="5"/>
  <c r="CF320" i="5"/>
  <c r="CJ320" i="5"/>
  <c r="CL320" i="5"/>
  <c r="R326" i="8"/>
  <c r="W326" i="8"/>
  <c r="BD321" i="5"/>
  <c r="CI321" i="5"/>
  <c r="CF321" i="5"/>
  <c r="CJ321" i="5"/>
  <c r="CL321" i="5"/>
  <c r="R327" i="8"/>
  <c r="W327" i="8"/>
  <c r="BD322" i="5"/>
  <c r="CI322" i="5"/>
  <c r="CF322" i="5"/>
  <c r="CJ322" i="5"/>
  <c r="CL322" i="5"/>
  <c r="R328" i="8"/>
  <c r="W328" i="8"/>
  <c r="BD323" i="5"/>
  <c r="CI323" i="5"/>
  <c r="CF323" i="5"/>
  <c r="CJ323" i="5"/>
  <c r="CL323" i="5"/>
  <c r="R329" i="8"/>
  <c r="W329" i="8"/>
  <c r="BD324" i="5"/>
  <c r="CI324" i="5"/>
  <c r="CF324" i="5"/>
  <c r="CJ324" i="5"/>
  <c r="CL324" i="5"/>
  <c r="R330" i="8"/>
  <c r="W330" i="8"/>
  <c r="BD325" i="5"/>
  <c r="CI325" i="5"/>
  <c r="CF325" i="5"/>
  <c r="CJ325" i="5"/>
  <c r="CL325" i="5"/>
  <c r="R331" i="8"/>
  <c r="W331" i="8"/>
  <c r="BD326" i="5"/>
  <c r="CI326" i="5"/>
  <c r="CF326" i="5"/>
  <c r="CJ326" i="5"/>
  <c r="CL326" i="5"/>
  <c r="R332" i="8"/>
  <c r="W332" i="8"/>
  <c r="BD327" i="5"/>
  <c r="CI327" i="5"/>
  <c r="CF327" i="5"/>
  <c r="CJ327" i="5"/>
  <c r="CL327" i="5"/>
  <c r="R333" i="8"/>
  <c r="W333" i="8"/>
  <c r="BD328" i="5"/>
  <c r="CI328" i="5"/>
  <c r="CF328" i="5"/>
  <c r="CJ328" i="5"/>
  <c r="CL328" i="5"/>
  <c r="R334" i="8"/>
  <c r="W334" i="8"/>
  <c r="BD329" i="5"/>
  <c r="CI329" i="5"/>
  <c r="CF329" i="5"/>
  <c r="CJ329" i="5"/>
  <c r="CL329" i="5"/>
  <c r="R335" i="8"/>
  <c r="W335" i="8"/>
  <c r="BD330" i="5"/>
  <c r="CI330" i="5"/>
  <c r="CF330" i="5"/>
  <c r="CJ330" i="5"/>
  <c r="CL330" i="5"/>
  <c r="R336" i="8"/>
  <c r="W336" i="8"/>
  <c r="BD331" i="5"/>
  <c r="CI331" i="5"/>
  <c r="CF331" i="5"/>
  <c r="CJ331" i="5"/>
  <c r="CL331" i="5"/>
  <c r="R337" i="8"/>
  <c r="W337" i="8"/>
  <c r="BD332" i="5"/>
  <c r="CI332" i="5"/>
  <c r="CF332" i="5"/>
  <c r="CJ332" i="5"/>
  <c r="CL332" i="5"/>
  <c r="R338" i="8"/>
  <c r="W338" i="8"/>
  <c r="BD333" i="5"/>
  <c r="CI333" i="5"/>
  <c r="CF333" i="5"/>
  <c r="CJ333" i="5"/>
  <c r="CL333" i="5"/>
  <c r="R339" i="8"/>
  <c r="W339" i="8"/>
  <c r="BD334" i="5"/>
  <c r="CI334" i="5"/>
  <c r="CF334" i="5"/>
  <c r="CJ334" i="5"/>
  <c r="CL334" i="5"/>
  <c r="R340" i="8"/>
  <c r="W340" i="8"/>
  <c r="BD335" i="5"/>
  <c r="CI335" i="5"/>
  <c r="CF335" i="5"/>
  <c r="CJ335" i="5"/>
  <c r="CL335" i="5"/>
  <c r="R341" i="8"/>
  <c r="W341" i="8"/>
  <c r="BD336" i="5"/>
  <c r="CI336" i="5"/>
  <c r="CF336" i="5"/>
  <c r="CJ336" i="5"/>
  <c r="CL336" i="5"/>
  <c r="R342" i="8"/>
  <c r="W342" i="8"/>
  <c r="BD337" i="5"/>
  <c r="CI337" i="5"/>
  <c r="CF337" i="5"/>
  <c r="CJ337" i="5"/>
  <c r="CL337" i="5"/>
  <c r="R343" i="8"/>
  <c r="W343" i="8"/>
  <c r="BD338" i="5"/>
  <c r="CI338" i="5"/>
  <c r="CF338" i="5"/>
  <c r="CJ338" i="5"/>
  <c r="CL338" i="5"/>
  <c r="R344" i="8"/>
  <c r="W344" i="8"/>
  <c r="BD339" i="5"/>
  <c r="CI339" i="5"/>
  <c r="CF339" i="5"/>
  <c r="CJ339" i="5"/>
  <c r="CL339" i="5"/>
  <c r="R345" i="8"/>
  <c r="W345" i="8"/>
  <c r="BD340" i="5"/>
  <c r="CI340" i="5"/>
  <c r="CF340" i="5"/>
  <c r="CJ340" i="5"/>
  <c r="CL340" i="5"/>
  <c r="R346" i="8"/>
  <c r="W346" i="8"/>
  <c r="BD341" i="5"/>
  <c r="CI341" i="5"/>
  <c r="CF341" i="5"/>
  <c r="CJ341" i="5"/>
  <c r="CL341" i="5"/>
  <c r="R347" i="8"/>
  <c r="W347" i="8"/>
  <c r="BD342" i="5"/>
  <c r="CI342" i="5"/>
  <c r="CF342" i="5"/>
  <c r="CJ342" i="5"/>
  <c r="CL342" i="5"/>
  <c r="R348" i="8"/>
  <c r="W348" i="8"/>
  <c r="BD343" i="5"/>
  <c r="CI343" i="5"/>
  <c r="CF343" i="5"/>
  <c r="CJ343" i="5"/>
  <c r="CL343" i="5"/>
  <c r="R349" i="8"/>
  <c r="W349" i="8"/>
  <c r="BD344" i="5"/>
  <c r="CI344" i="5"/>
  <c r="CF344" i="5"/>
  <c r="CJ344" i="5"/>
  <c r="CL344" i="5"/>
  <c r="R350" i="8"/>
  <c r="W350" i="8"/>
  <c r="BD345" i="5"/>
  <c r="CI345" i="5"/>
  <c r="CF345" i="5"/>
  <c r="CJ345" i="5"/>
  <c r="CL345" i="5"/>
  <c r="R351" i="8"/>
  <c r="W351" i="8"/>
  <c r="BD346" i="5"/>
  <c r="CI346" i="5"/>
  <c r="CF346" i="5"/>
  <c r="CJ346" i="5"/>
  <c r="CL346" i="5"/>
  <c r="R352" i="8"/>
  <c r="W352" i="8"/>
  <c r="BD347" i="5"/>
  <c r="CI347" i="5"/>
  <c r="CF347" i="5"/>
  <c r="CJ347" i="5"/>
  <c r="CL347" i="5"/>
  <c r="R353" i="8"/>
  <c r="W353" i="8"/>
  <c r="BD348" i="5"/>
  <c r="CI348" i="5"/>
  <c r="CF348" i="5"/>
  <c r="CJ348" i="5"/>
  <c r="CL348" i="5"/>
  <c r="R354" i="8"/>
  <c r="W354" i="8"/>
  <c r="BD349" i="5"/>
  <c r="CI349" i="5"/>
  <c r="CF349" i="5"/>
  <c r="CJ349" i="5"/>
  <c r="CL349" i="5"/>
  <c r="R355" i="8"/>
  <c r="W355" i="8"/>
  <c r="BD350" i="5"/>
  <c r="CI350" i="5"/>
  <c r="CF350" i="5"/>
  <c r="CJ350" i="5"/>
  <c r="CL350" i="5"/>
  <c r="R356" i="8"/>
  <c r="W356" i="8"/>
  <c r="BD351" i="5"/>
  <c r="CI351" i="5"/>
  <c r="CF351" i="5"/>
  <c r="CJ351" i="5"/>
  <c r="CL351" i="5"/>
  <c r="R357" i="8"/>
  <c r="W357" i="8"/>
  <c r="BD352" i="5"/>
  <c r="CI352" i="5"/>
  <c r="CF352" i="5"/>
  <c r="CJ352" i="5"/>
  <c r="CL352" i="5"/>
  <c r="R358" i="8"/>
  <c r="W358" i="8"/>
  <c r="BD353" i="5"/>
  <c r="CI353" i="5"/>
  <c r="CF353" i="5"/>
  <c r="CJ353" i="5"/>
  <c r="CL353" i="5"/>
  <c r="R359" i="8"/>
  <c r="W359" i="8"/>
  <c r="BD354" i="5"/>
  <c r="CI354" i="5"/>
  <c r="CF354" i="5"/>
  <c r="CJ354" i="5"/>
  <c r="CL354" i="5"/>
  <c r="R360" i="8"/>
  <c r="W360" i="8"/>
  <c r="BD355" i="5"/>
  <c r="CI355" i="5"/>
  <c r="CF355" i="5"/>
  <c r="CJ355" i="5"/>
  <c r="CL355" i="5"/>
  <c r="R361" i="8"/>
  <c r="W361" i="8"/>
  <c r="BD356" i="5"/>
  <c r="CI356" i="5"/>
  <c r="CF356" i="5"/>
  <c r="CJ356" i="5"/>
  <c r="CL356" i="5"/>
  <c r="R362" i="8"/>
  <c r="W362" i="8"/>
  <c r="BD357" i="5"/>
  <c r="CI357" i="5"/>
  <c r="CF357" i="5"/>
  <c r="CJ357" i="5"/>
  <c r="CL357" i="5"/>
  <c r="R363" i="8"/>
  <c r="W363" i="8"/>
  <c r="BD358" i="5"/>
  <c r="CI358" i="5"/>
  <c r="CF358" i="5"/>
  <c r="CJ358" i="5"/>
  <c r="CL358" i="5"/>
  <c r="R364" i="8"/>
  <c r="W364" i="8"/>
  <c r="BD359" i="5"/>
  <c r="CI359" i="5"/>
  <c r="CF359" i="5"/>
  <c r="CJ359" i="5"/>
  <c r="CL359" i="5"/>
  <c r="R365" i="8"/>
  <c r="W365" i="8"/>
  <c r="BD360" i="5"/>
  <c r="CI360" i="5"/>
  <c r="CF360" i="5"/>
  <c r="CJ360" i="5"/>
  <c r="CL360" i="5"/>
  <c r="R366" i="8"/>
  <c r="W366" i="8"/>
  <c r="BD361" i="5"/>
  <c r="CI361" i="5"/>
  <c r="CF361" i="5"/>
  <c r="CJ361" i="5"/>
  <c r="CL361" i="5"/>
  <c r="R367" i="8"/>
  <c r="W367" i="8"/>
  <c r="BD362" i="5"/>
  <c r="CI362" i="5"/>
  <c r="CF362" i="5"/>
  <c r="CJ362" i="5"/>
  <c r="CL362" i="5"/>
  <c r="R368" i="8"/>
  <c r="W368" i="8"/>
  <c r="BD363" i="5"/>
  <c r="CI363" i="5"/>
  <c r="CF363" i="5"/>
  <c r="CJ363" i="5"/>
  <c r="CL363" i="5"/>
  <c r="R369" i="8"/>
  <c r="W369" i="8"/>
  <c r="BD364" i="5"/>
  <c r="CI364" i="5"/>
  <c r="CF364" i="5"/>
  <c r="CJ364" i="5"/>
  <c r="CL364" i="5"/>
  <c r="R370" i="8"/>
  <c r="W370" i="8"/>
  <c r="BD365" i="5"/>
  <c r="CI365" i="5"/>
  <c r="CF365" i="5"/>
  <c r="CJ365" i="5"/>
  <c r="CL365" i="5"/>
  <c r="R371" i="8"/>
  <c r="W371" i="8"/>
  <c r="BD366" i="5"/>
  <c r="CI366" i="5"/>
  <c r="CF366" i="5"/>
  <c r="CJ366" i="5"/>
  <c r="CL366" i="5"/>
  <c r="R372" i="8"/>
  <c r="W372" i="8"/>
  <c r="BD367" i="5"/>
  <c r="CI367" i="5"/>
  <c r="CF367" i="5"/>
  <c r="CJ367" i="5"/>
  <c r="CL367" i="5"/>
  <c r="R373" i="8"/>
  <c r="W373" i="8"/>
  <c r="BD368" i="5"/>
  <c r="CI368" i="5"/>
  <c r="CF368" i="5"/>
  <c r="CJ368" i="5"/>
  <c r="CL368" i="5"/>
  <c r="R374" i="8"/>
  <c r="W374" i="8"/>
  <c r="BD369" i="5"/>
  <c r="CI369" i="5"/>
  <c r="CF369" i="5"/>
  <c r="CJ369" i="5"/>
  <c r="CL369" i="5"/>
  <c r="R375" i="8"/>
  <c r="W375" i="8"/>
  <c r="BD370" i="5"/>
  <c r="CI370" i="5"/>
  <c r="CF370" i="5"/>
  <c r="CJ370" i="5"/>
  <c r="CL370" i="5"/>
  <c r="R376" i="8"/>
  <c r="W376" i="8"/>
  <c r="BD371" i="5"/>
  <c r="CI371" i="5"/>
  <c r="CF371" i="5"/>
  <c r="CJ371" i="5"/>
  <c r="CL371" i="5"/>
  <c r="R377" i="8"/>
  <c r="W377" i="8"/>
  <c r="BD372" i="5"/>
  <c r="CI372" i="5"/>
  <c r="CF372" i="5"/>
  <c r="CJ372" i="5"/>
  <c r="CL372" i="5"/>
  <c r="R378" i="8"/>
  <c r="W378" i="8"/>
  <c r="BD373" i="5"/>
  <c r="CI373" i="5"/>
  <c r="CF373" i="5"/>
  <c r="CJ373" i="5"/>
  <c r="CL373" i="5"/>
  <c r="R379" i="8"/>
  <c r="W379" i="8"/>
  <c r="BD374" i="5"/>
  <c r="CI374" i="5"/>
  <c r="CF374" i="5"/>
  <c r="CJ374" i="5"/>
  <c r="CL374" i="5"/>
  <c r="R380" i="8"/>
  <c r="W380" i="8"/>
  <c r="BD375" i="5"/>
  <c r="CI375" i="5"/>
  <c r="CF375" i="5"/>
  <c r="CJ375" i="5"/>
  <c r="CL375" i="5"/>
  <c r="R381" i="8"/>
  <c r="W381" i="8"/>
  <c r="BD376" i="5"/>
  <c r="CI376" i="5"/>
  <c r="CF376" i="5"/>
  <c r="CJ376" i="5"/>
  <c r="CL376" i="5"/>
  <c r="R382" i="8"/>
  <c r="W382" i="8"/>
  <c r="BD377" i="5"/>
  <c r="CI377" i="5"/>
  <c r="CF377" i="5"/>
  <c r="CJ377" i="5"/>
  <c r="CL377" i="5"/>
  <c r="R383" i="8"/>
  <c r="W383" i="8"/>
  <c r="BD378" i="5"/>
  <c r="CI378" i="5"/>
  <c r="CF378" i="5"/>
  <c r="CJ378" i="5"/>
  <c r="CL378" i="5"/>
  <c r="R384" i="8"/>
  <c r="W384" i="8"/>
  <c r="BD379" i="5"/>
  <c r="CI379" i="5"/>
  <c r="CF379" i="5"/>
  <c r="CJ379" i="5"/>
  <c r="CL379" i="5"/>
  <c r="R385" i="8"/>
  <c r="W385" i="8"/>
  <c r="BD380" i="5"/>
  <c r="CI380" i="5"/>
  <c r="CF380" i="5"/>
  <c r="CJ380" i="5"/>
  <c r="CL380" i="5"/>
  <c r="R386" i="8"/>
  <c r="W386" i="8"/>
  <c r="BD381" i="5"/>
  <c r="CI381" i="5"/>
  <c r="CF381" i="5"/>
  <c r="CJ381" i="5"/>
  <c r="CL381" i="5"/>
  <c r="R387" i="8"/>
  <c r="W387" i="8"/>
  <c r="BD382" i="5"/>
  <c r="CI382" i="5"/>
  <c r="CF382" i="5"/>
  <c r="CJ382" i="5"/>
  <c r="CL382" i="5"/>
  <c r="R388" i="8"/>
  <c r="W388" i="8"/>
  <c r="BD383" i="5"/>
  <c r="CI383" i="5"/>
  <c r="CF383" i="5"/>
  <c r="CJ383" i="5"/>
  <c r="CL383" i="5"/>
  <c r="R389" i="8"/>
  <c r="W389" i="8"/>
  <c r="BD384" i="5"/>
  <c r="CI384" i="5"/>
  <c r="CF384" i="5"/>
  <c r="CJ384" i="5"/>
  <c r="CL384" i="5"/>
  <c r="R390" i="8"/>
  <c r="W390" i="8"/>
  <c r="BD385" i="5"/>
  <c r="CI385" i="5"/>
  <c r="CF385" i="5"/>
  <c r="CJ385" i="5"/>
  <c r="CL385" i="5"/>
  <c r="R391" i="8"/>
  <c r="W391" i="8"/>
  <c r="BD386" i="5"/>
  <c r="CI386" i="5"/>
  <c r="CF386" i="5"/>
  <c r="CJ386" i="5"/>
  <c r="CL386" i="5"/>
  <c r="R392" i="8"/>
  <c r="W392" i="8"/>
  <c r="BD387" i="5"/>
  <c r="CI387" i="5"/>
  <c r="CF387" i="5"/>
  <c r="CJ387" i="5"/>
  <c r="CL387" i="5"/>
  <c r="R393" i="8"/>
  <c r="W393" i="8"/>
  <c r="BD388" i="5"/>
  <c r="CI388" i="5"/>
  <c r="CF388" i="5"/>
  <c r="CJ388" i="5"/>
  <c r="CL388" i="5"/>
  <c r="R394" i="8"/>
  <c r="W394" i="8"/>
  <c r="BD389" i="5"/>
  <c r="CI389" i="5"/>
  <c r="CF389" i="5"/>
  <c r="CJ389" i="5"/>
  <c r="CL389" i="5"/>
  <c r="R395" i="8"/>
  <c r="W395" i="8"/>
  <c r="BD390" i="5"/>
  <c r="CI390" i="5"/>
  <c r="CF390" i="5"/>
  <c r="CJ390" i="5"/>
  <c r="CL390" i="5"/>
  <c r="R396" i="8"/>
  <c r="W396" i="8"/>
  <c r="BD391" i="5"/>
  <c r="CI391" i="5"/>
  <c r="CF391" i="5"/>
  <c r="CJ391" i="5"/>
  <c r="CL391" i="5"/>
  <c r="R397" i="8"/>
  <c r="W397" i="8"/>
  <c r="BD392" i="5"/>
  <c r="CI392" i="5"/>
  <c r="CF392" i="5"/>
  <c r="CJ392" i="5"/>
  <c r="CL392" i="5"/>
  <c r="R398" i="8"/>
  <c r="W398" i="8"/>
  <c r="BD393" i="5"/>
  <c r="CI393" i="5"/>
  <c r="CF393" i="5"/>
  <c r="CJ393" i="5"/>
  <c r="CL393" i="5"/>
  <c r="R399" i="8"/>
  <c r="W399" i="8"/>
  <c r="BD394" i="5"/>
  <c r="CI394" i="5"/>
  <c r="CF394" i="5"/>
  <c r="CJ394" i="5"/>
  <c r="CL394" i="5"/>
  <c r="R400" i="8"/>
  <c r="W400" i="8"/>
  <c r="BD395" i="5"/>
  <c r="CI395" i="5"/>
  <c r="CF395" i="5"/>
  <c r="CJ395" i="5"/>
  <c r="CL395" i="5"/>
  <c r="R401" i="8"/>
  <c r="W401" i="8"/>
  <c r="BD396" i="5"/>
  <c r="CI396" i="5"/>
  <c r="CF396" i="5"/>
  <c r="CJ396" i="5"/>
  <c r="CL396" i="5"/>
  <c r="R402" i="8"/>
  <c r="W402" i="8"/>
  <c r="BD397" i="5"/>
  <c r="CI397" i="5"/>
  <c r="CF397" i="5"/>
  <c r="CJ397" i="5"/>
  <c r="CL397" i="5"/>
  <c r="R403" i="8"/>
  <c r="W403" i="8"/>
  <c r="BD398" i="5"/>
  <c r="CI398" i="5"/>
  <c r="CF398" i="5"/>
  <c r="CJ398" i="5"/>
  <c r="CL398" i="5"/>
  <c r="R404" i="8"/>
  <c r="W404" i="8"/>
  <c r="BD399" i="5"/>
  <c r="CI399" i="5"/>
  <c r="CF399" i="5"/>
  <c r="CJ399" i="5"/>
  <c r="CL399" i="5"/>
  <c r="R405" i="8"/>
  <c r="W405" i="8"/>
  <c r="BD400" i="5"/>
  <c r="CI400" i="5"/>
  <c r="CF400" i="5"/>
  <c r="CJ400" i="5"/>
  <c r="CL400" i="5"/>
  <c r="R406" i="8"/>
  <c r="W406" i="8"/>
  <c r="BD401" i="5"/>
  <c r="CI401" i="5"/>
  <c r="CF401" i="5"/>
  <c r="CJ401" i="5"/>
  <c r="CL401" i="5"/>
  <c r="R407" i="8"/>
  <c r="W407" i="8"/>
  <c r="BD402" i="5"/>
  <c r="CI402" i="5"/>
  <c r="CF402" i="5"/>
  <c r="CJ402" i="5"/>
  <c r="CL402" i="5"/>
  <c r="R408" i="8"/>
  <c r="W408" i="8"/>
  <c r="BD403" i="5"/>
  <c r="CI403" i="5"/>
  <c r="CF403" i="5"/>
  <c r="CJ403" i="5"/>
  <c r="CL403" i="5"/>
  <c r="R409" i="8"/>
  <c r="W409" i="8"/>
  <c r="BD404" i="5"/>
  <c r="CI404" i="5"/>
  <c r="CF404" i="5"/>
  <c r="CJ404" i="5"/>
  <c r="CL404" i="5"/>
  <c r="R410" i="8"/>
  <c r="W410" i="8"/>
  <c r="BD405" i="5"/>
  <c r="CI405" i="5"/>
  <c r="CF405" i="5"/>
  <c r="CJ405" i="5"/>
  <c r="CL405" i="5"/>
  <c r="R411" i="8"/>
  <c r="W411" i="8"/>
  <c r="BD406" i="5"/>
  <c r="CI406" i="5"/>
  <c r="CF406" i="5"/>
  <c r="CJ406" i="5"/>
  <c r="CL406" i="5"/>
  <c r="R412" i="8"/>
  <c r="W412" i="8"/>
  <c r="BD407" i="5"/>
  <c r="CI407" i="5"/>
  <c r="CF407" i="5"/>
  <c r="CJ407" i="5"/>
  <c r="CL407" i="5"/>
  <c r="R413" i="8"/>
  <c r="W413" i="8"/>
  <c r="BD408" i="5"/>
  <c r="CI408" i="5"/>
  <c r="CF408" i="5"/>
  <c r="CJ408" i="5"/>
  <c r="CL408" i="5"/>
  <c r="R414" i="8"/>
  <c r="W414" i="8"/>
  <c r="BD409" i="5"/>
  <c r="CI409" i="5"/>
  <c r="CF409" i="5"/>
  <c r="CJ409" i="5"/>
  <c r="CL409" i="5"/>
  <c r="R415" i="8"/>
  <c r="W415" i="8"/>
  <c r="BD410" i="5"/>
  <c r="CI410" i="5"/>
  <c r="CF410" i="5"/>
  <c r="CJ410" i="5"/>
  <c r="CL410" i="5"/>
  <c r="R416" i="8"/>
  <c r="W416" i="8"/>
  <c r="BD411" i="5"/>
  <c r="CI411" i="5"/>
  <c r="CF411" i="5"/>
  <c r="CJ411" i="5"/>
  <c r="CL411" i="5"/>
  <c r="R417" i="8"/>
  <c r="W417" i="8"/>
  <c r="BD412" i="5"/>
  <c r="CI412" i="5"/>
  <c r="CF412" i="5"/>
  <c r="CJ412" i="5"/>
  <c r="CL412" i="5"/>
  <c r="R418" i="8"/>
  <c r="W418" i="8"/>
  <c r="BD413" i="5"/>
  <c r="CI413" i="5"/>
  <c r="CF413" i="5"/>
  <c r="CJ413" i="5"/>
  <c r="CL413" i="5"/>
  <c r="R419" i="8"/>
  <c r="W419" i="8"/>
  <c r="BD414" i="5"/>
  <c r="CI414" i="5"/>
  <c r="CF414" i="5"/>
  <c r="CJ414" i="5"/>
  <c r="CL414" i="5"/>
  <c r="R420" i="8"/>
  <c r="W420" i="8"/>
  <c r="BD415" i="5"/>
  <c r="CI415" i="5"/>
  <c r="CF415" i="5"/>
  <c r="CJ415" i="5"/>
  <c r="CL415" i="5"/>
  <c r="R421" i="8"/>
  <c r="W421" i="8"/>
  <c r="BD416" i="5"/>
  <c r="CI416" i="5"/>
  <c r="CF416" i="5"/>
  <c r="CJ416" i="5"/>
  <c r="CL416" i="5"/>
  <c r="R422" i="8"/>
  <c r="W422" i="8"/>
  <c r="BD417" i="5"/>
  <c r="CI417" i="5"/>
  <c r="CF417" i="5"/>
  <c r="CJ417" i="5"/>
  <c r="CL417" i="5"/>
  <c r="R423" i="8"/>
  <c r="W423" i="8"/>
  <c r="BD418" i="5"/>
  <c r="CI418" i="5"/>
  <c r="CF418" i="5"/>
  <c r="CJ418" i="5"/>
  <c r="CL418" i="5"/>
  <c r="R424" i="8"/>
  <c r="W424" i="8"/>
  <c r="BD419" i="5"/>
  <c r="CI419" i="5"/>
  <c r="CF419" i="5"/>
  <c r="CJ419" i="5"/>
  <c r="CL419" i="5"/>
  <c r="R425" i="8"/>
  <c r="W425" i="8"/>
  <c r="BD420" i="5"/>
  <c r="CI420" i="5"/>
  <c r="CF420" i="5"/>
  <c r="CJ420" i="5"/>
  <c r="CL420" i="5"/>
  <c r="R426" i="8"/>
  <c r="W426" i="8"/>
  <c r="BD421" i="5"/>
  <c r="CI421" i="5"/>
  <c r="CF421" i="5"/>
  <c r="CJ421" i="5"/>
  <c r="CL421" i="5"/>
  <c r="R427" i="8"/>
  <c r="W427" i="8"/>
  <c r="BD422" i="5"/>
  <c r="CI422" i="5"/>
  <c r="CF422" i="5"/>
  <c r="CJ422" i="5"/>
  <c r="CL422" i="5"/>
  <c r="R428" i="8"/>
  <c r="W428" i="8"/>
  <c r="BD423" i="5"/>
  <c r="CI423" i="5"/>
  <c r="CF423" i="5"/>
  <c r="CJ423" i="5"/>
  <c r="CL423" i="5"/>
  <c r="R429" i="8"/>
  <c r="W429" i="8"/>
  <c r="BD424" i="5"/>
  <c r="CI424" i="5"/>
  <c r="CF424" i="5"/>
  <c r="CJ424" i="5"/>
  <c r="CL424" i="5"/>
  <c r="R430" i="8"/>
  <c r="W430" i="8"/>
  <c r="BD425" i="5"/>
  <c r="CI425" i="5"/>
  <c r="CF425" i="5"/>
  <c r="CJ425" i="5"/>
  <c r="CL425" i="5"/>
  <c r="R431" i="8"/>
  <c r="W431" i="8"/>
  <c r="BD426" i="5"/>
  <c r="CI426" i="5"/>
  <c r="CF426" i="5"/>
  <c r="CJ426" i="5"/>
  <c r="CL426" i="5"/>
  <c r="R432" i="8"/>
  <c r="W432" i="8"/>
  <c r="BD427" i="5"/>
  <c r="CI427" i="5"/>
  <c r="CF427" i="5"/>
  <c r="CJ427" i="5"/>
  <c r="CL427" i="5"/>
  <c r="R433" i="8"/>
  <c r="W433" i="8"/>
  <c r="BD428" i="5"/>
  <c r="CI428" i="5"/>
  <c r="CF428" i="5"/>
  <c r="CJ428" i="5"/>
  <c r="CL428" i="5"/>
  <c r="R434" i="8"/>
  <c r="W434" i="8"/>
  <c r="BD429" i="5"/>
  <c r="CI429" i="5"/>
  <c r="CF429" i="5"/>
  <c r="CJ429" i="5"/>
  <c r="CL429" i="5"/>
  <c r="R435" i="8"/>
  <c r="W435" i="8"/>
  <c r="BD430" i="5"/>
  <c r="CI430" i="5"/>
  <c r="CF430" i="5"/>
  <c r="CJ430" i="5"/>
  <c r="CL430" i="5"/>
  <c r="R436" i="8"/>
  <c r="W436" i="8"/>
  <c r="BD431" i="5"/>
  <c r="CI431" i="5"/>
  <c r="CF431" i="5"/>
  <c r="CJ431" i="5"/>
  <c r="CL431" i="5"/>
  <c r="R437" i="8"/>
  <c r="W437" i="8"/>
  <c r="BD432" i="5"/>
  <c r="CI432" i="5"/>
  <c r="CF432" i="5"/>
  <c r="CJ432" i="5"/>
  <c r="CL432" i="5"/>
  <c r="R438" i="8"/>
  <c r="W438" i="8"/>
  <c r="BD433" i="5"/>
  <c r="CI433" i="5"/>
  <c r="CF433" i="5"/>
  <c r="CJ433" i="5"/>
  <c r="CL433" i="5"/>
  <c r="R439" i="8"/>
  <c r="W439" i="8"/>
  <c r="BD434" i="5"/>
  <c r="CI434" i="5"/>
  <c r="CF434" i="5"/>
  <c r="CJ434" i="5"/>
  <c r="CL434" i="5"/>
  <c r="R440" i="8"/>
  <c r="W440" i="8"/>
  <c r="BD435" i="5"/>
  <c r="CI435" i="5"/>
  <c r="CF435" i="5"/>
  <c r="CJ435" i="5"/>
  <c r="CL435" i="5"/>
  <c r="R441" i="8"/>
  <c r="W441" i="8"/>
  <c r="BD436" i="5"/>
  <c r="CI436" i="5"/>
  <c r="CF436" i="5"/>
  <c r="CJ436" i="5"/>
  <c r="CL436" i="5"/>
  <c r="R442" i="8"/>
  <c r="W442" i="8"/>
  <c r="BD437" i="5"/>
  <c r="CI437" i="5"/>
  <c r="CF437" i="5"/>
  <c r="CJ437" i="5"/>
  <c r="CL437" i="5"/>
  <c r="R443" i="8"/>
  <c r="W443" i="8"/>
  <c r="BD438" i="5"/>
  <c r="CI438" i="5"/>
  <c r="CF438" i="5"/>
  <c r="CJ438" i="5"/>
  <c r="CL438" i="5"/>
  <c r="R444" i="8"/>
  <c r="W444" i="8"/>
  <c r="BD439" i="5"/>
  <c r="CI439" i="5"/>
  <c r="CF439" i="5"/>
  <c r="CJ439" i="5"/>
  <c r="CL439" i="5"/>
  <c r="R445" i="8"/>
  <c r="W445" i="8"/>
  <c r="BD440" i="5"/>
  <c r="CI440" i="5"/>
  <c r="CF440" i="5"/>
  <c r="CJ440" i="5"/>
  <c r="CL440" i="5"/>
  <c r="R446" i="8"/>
  <c r="W446" i="8"/>
  <c r="BD441" i="5"/>
  <c r="CI441" i="5"/>
  <c r="CF441" i="5"/>
  <c r="CJ441" i="5"/>
  <c r="CL441" i="5"/>
  <c r="R447" i="8"/>
  <c r="W447" i="8"/>
  <c r="BD442" i="5"/>
  <c r="CI442" i="5"/>
  <c r="CF442" i="5"/>
  <c r="CJ442" i="5"/>
  <c r="CL442" i="5"/>
  <c r="R448" i="8"/>
  <c r="W448" i="8"/>
  <c r="BD443" i="5"/>
  <c r="CI443" i="5"/>
  <c r="CF443" i="5"/>
  <c r="CJ443" i="5"/>
  <c r="CL443" i="5"/>
  <c r="R449" i="8"/>
  <c r="W449" i="8"/>
  <c r="BD444" i="5"/>
  <c r="CI444" i="5"/>
  <c r="CF444" i="5"/>
  <c r="CJ444" i="5"/>
  <c r="CL444" i="5"/>
  <c r="R450" i="8"/>
  <c r="W450" i="8"/>
  <c r="BD445" i="5"/>
  <c r="CI445" i="5"/>
  <c r="CF445" i="5"/>
  <c r="CJ445" i="5"/>
  <c r="CL445" i="5"/>
  <c r="R451" i="8"/>
  <c r="W451" i="8"/>
  <c r="BD446" i="5"/>
  <c r="CI446" i="5"/>
  <c r="CF446" i="5"/>
  <c r="CJ446" i="5"/>
  <c r="CL446" i="5"/>
  <c r="R452" i="8"/>
  <c r="W452" i="8"/>
  <c r="BD447" i="5"/>
  <c r="CI447" i="5"/>
  <c r="CF447" i="5"/>
  <c r="CJ447" i="5"/>
  <c r="CL447" i="5"/>
  <c r="R453" i="8"/>
  <c r="W453" i="8"/>
  <c r="BD448" i="5"/>
  <c r="CI448" i="5"/>
  <c r="CF448" i="5"/>
  <c r="CJ448" i="5"/>
  <c r="CL448" i="5"/>
  <c r="R454" i="8"/>
  <c r="W454" i="8"/>
  <c r="BD449" i="5"/>
  <c r="CI449" i="5"/>
  <c r="CF449" i="5"/>
  <c r="CJ449" i="5"/>
  <c r="CL449" i="5"/>
  <c r="R455" i="8"/>
  <c r="W455" i="8"/>
  <c r="BD450" i="5"/>
  <c r="CI450" i="5"/>
  <c r="CF450" i="5"/>
  <c r="CJ450" i="5"/>
  <c r="CL450" i="5"/>
  <c r="R456" i="8"/>
  <c r="W456" i="8"/>
  <c r="BD451" i="5"/>
  <c r="CI451" i="5"/>
  <c r="CF451" i="5"/>
  <c r="CJ451" i="5"/>
  <c r="CL451" i="5"/>
  <c r="R457" i="8"/>
  <c r="W457" i="8"/>
  <c r="BD452" i="5"/>
  <c r="CI452" i="5"/>
  <c r="CF452" i="5"/>
  <c r="CJ452" i="5"/>
  <c r="CL452" i="5"/>
  <c r="R458" i="8"/>
  <c r="W458" i="8"/>
  <c r="BD453" i="5"/>
  <c r="CI453" i="5"/>
  <c r="CF453" i="5"/>
  <c r="CJ453" i="5"/>
  <c r="CL453" i="5"/>
  <c r="R459" i="8"/>
  <c r="W459" i="8"/>
  <c r="BD454" i="5"/>
  <c r="CI454" i="5"/>
  <c r="CF454" i="5"/>
  <c r="CJ454" i="5"/>
  <c r="CL454" i="5"/>
  <c r="R460" i="8"/>
  <c r="W460" i="8"/>
  <c r="BD455" i="5"/>
  <c r="CI455" i="5"/>
  <c r="CF455" i="5"/>
  <c r="CJ455" i="5"/>
  <c r="CL455" i="5"/>
  <c r="R461" i="8"/>
  <c r="W461" i="8"/>
  <c r="BD456" i="5"/>
  <c r="CI456" i="5"/>
  <c r="CF456" i="5"/>
  <c r="CJ456" i="5"/>
  <c r="CL456" i="5"/>
  <c r="R462" i="8"/>
  <c r="W462" i="8"/>
  <c r="BD457" i="5"/>
  <c r="CI457" i="5"/>
  <c r="CF457" i="5"/>
  <c r="CJ457" i="5"/>
  <c r="CL457" i="5"/>
  <c r="R463" i="8"/>
  <c r="W463" i="8"/>
  <c r="BD458" i="5"/>
  <c r="CI458" i="5"/>
  <c r="CF458" i="5"/>
  <c r="CJ458" i="5"/>
  <c r="CL458" i="5"/>
  <c r="R464" i="8"/>
  <c r="W464" i="8"/>
  <c r="BD459" i="5"/>
  <c r="CI459" i="5"/>
  <c r="CF459" i="5"/>
  <c r="CJ459" i="5"/>
  <c r="CL459" i="5"/>
  <c r="R465" i="8"/>
  <c r="W465" i="8"/>
  <c r="BD460" i="5"/>
  <c r="CI460" i="5"/>
  <c r="CF460" i="5"/>
  <c r="CJ460" i="5"/>
  <c r="CL460" i="5"/>
  <c r="R466" i="8"/>
  <c r="W466" i="8"/>
  <c r="BD461" i="5"/>
  <c r="CI461" i="5"/>
  <c r="CF461" i="5"/>
  <c r="CJ461" i="5"/>
  <c r="CL461" i="5"/>
  <c r="R467" i="8"/>
  <c r="W467" i="8"/>
  <c r="BD462" i="5"/>
  <c r="CI462" i="5"/>
  <c r="CF462" i="5"/>
  <c r="CJ462" i="5"/>
  <c r="CL462" i="5"/>
  <c r="R468" i="8"/>
  <c r="W468" i="8"/>
  <c r="BD463" i="5"/>
  <c r="CI463" i="5"/>
  <c r="CF463" i="5"/>
  <c r="CJ463" i="5"/>
  <c r="CL463" i="5"/>
  <c r="R469" i="8"/>
  <c r="W469" i="8"/>
  <c r="BD464" i="5"/>
  <c r="CI464" i="5"/>
  <c r="CF464" i="5"/>
  <c r="CJ464" i="5"/>
  <c r="CL464" i="5"/>
  <c r="R470" i="8"/>
  <c r="W470" i="8"/>
  <c r="BD465" i="5"/>
  <c r="CI465" i="5"/>
  <c r="CF465" i="5"/>
  <c r="CJ465" i="5"/>
  <c r="CL465" i="5"/>
  <c r="R471" i="8"/>
  <c r="W471" i="8"/>
  <c r="BD466" i="5"/>
  <c r="CI466" i="5"/>
  <c r="CF466" i="5"/>
  <c r="CJ466" i="5"/>
  <c r="CL466" i="5"/>
  <c r="R472" i="8"/>
  <c r="W472" i="8"/>
  <c r="BD467" i="5"/>
  <c r="CI467" i="5"/>
  <c r="CF467" i="5"/>
  <c r="CJ467" i="5"/>
  <c r="CL467" i="5"/>
  <c r="R473" i="8"/>
  <c r="W473" i="8"/>
  <c r="BD468" i="5"/>
  <c r="CI468" i="5"/>
  <c r="CF468" i="5"/>
  <c r="CJ468" i="5"/>
  <c r="CL468" i="5"/>
  <c r="R474" i="8"/>
  <c r="W474" i="8"/>
  <c r="BD469" i="5"/>
  <c r="CI469" i="5"/>
  <c r="CF469" i="5"/>
  <c r="CJ469" i="5"/>
  <c r="CL469" i="5"/>
  <c r="R475" i="8"/>
  <c r="W475" i="8"/>
  <c r="BD470" i="5"/>
  <c r="CI470" i="5"/>
  <c r="CF470" i="5"/>
  <c r="CJ470" i="5"/>
  <c r="CL470" i="5"/>
  <c r="R476" i="8"/>
  <c r="W476" i="8"/>
  <c r="BD471" i="5"/>
  <c r="CI471" i="5"/>
  <c r="CF471" i="5"/>
  <c r="CJ471" i="5"/>
  <c r="CL471" i="5"/>
  <c r="R477" i="8"/>
  <c r="W477" i="8"/>
  <c r="BD472" i="5"/>
  <c r="CI472" i="5"/>
  <c r="CF472" i="5"/>
  <c r="CJ472" i="5"/>
  <c r="CL472" i="5"/>
  <c r="R478" i="8"/>
  <c r="W478" i="8"/>
  <c r="BD473" i="5"/>
  <c r="CI473" i="5"/>
  <c r="CF473" i="5"/>
  <c r="CJ473" i="5"/>
  <c r="CL473" i="5"/>
  <c r="R479" i="8"/>
  <c r="W479" i="8"/>
  <c r="BD474" i="5"/>
  <c r="CI474" i="5"/>
  <c r="CF474" i="5"/>
  <c r="CJ474" i="5"/>
  <c r="CL474" i="5"/>
  <c r="R480" i="8"/>
  <c r="W480" i="8"/>
  <c r="BD475" i="5"/>
  <c r="CI475" i="5"/>
  <c r="CF475" i="5"/>
  <c r="CJ475" i="5"/>
  <c r="CL475" i="5"/>
  <c r="R481" i="8"/>
  <c r="W481" i="8"/>
  <c r="BD476" i="5"/>
  <c r="CI476" i="5"/>
  <c r="CF476" i="5"/>
  <c r="CJ476" i="5"/>
  <c r="CL476" i="5"/>
  <c r="R482" i="8"/>
  <c r="W482" i="8"/>
  <c r="BD477" i="5"/>
  <c r="CI477" i="5"/>
  <c r="CF477" i="5"/>
  <c r="CJ477" i="5"/>
  <c r="CL477" i="5"/>
  <c r="R483" i="8"/>
  <c r="W483" i="8"/>
  <c r="BD478" i="5"/>
  <c r="CI478" i="5"/>
  <c r="CF478" i="5"/>
  <c r="CJ478" i="5"/>
  <c r="CL478" i="5"/>
  <c r="R484" i="8"/>
  <c r="W484" i="8"/>
  <c r="BD479" i="5"/>
  <c r="CI479" i="5"/>
  <c r="CF479" i="5"/>
  <c r="CJ479" i="5"/>
  <c r="CL479" i="5"/>
  <c r="R485" i="8"/>
  <c r="W485" i="8"/>
  <c r="BD480" i="5"/>
  <c r="CI480" i="5"/>
  <c r="CF480" i="5"/>
  <c r="CJ480" i="5"/>
  <c r="CL480" i="5"/>
  <c r="R486" i="8"/>
  <c r="W486" i="8"/>
  <c r="BD481" i="5"/>
  <c r="CI481" i="5"/>
  <c r="CF481" i="5"/>
  <c r="CJ481" i="5"/>
  <c r="CL481" i="5"/>
  <c r="R487" i="8"/>
  <c r="W487" i="8"/>
  <c r="BD482" i="5"/>
  <c r="CI482" i="5"/>
  <c r="CF482" i="5"/>
  <c r="CJ482" i="5"/>
  <c r="CL482" i="5"/>
  <c r="R488" i="8"/>
  <c r="W488" i="8"/>
  <c r="BD483" i="5"/>
  <c r="CI483" i="5"/>
  <c r="CF483" i="5"/>
  <c r="CJ483" i="5"/>
  <c r="CL483" i="5"/>
  <c r="R489" i="8"/>
  <c r="W489" i="8"/>
  <c r="BD484" i="5"/>
  <c r="CI484" i="5"/>
  <c r="CF484" i="5"/>
  <c r="CJ484" i="5"/>
  <c r="CL484" i="5"/>
  <c r="R490" i="8"/>
  <c r="W490" i="8"/>
  <c r="BD485" i="5"/>
  <c r="CI485" i="5"/>
  <c r="CF485" i="5"/>
  <c r="CJ485" i="5"/>
  <c r="CL485" i="5"/>
  <c r="R491" i="8"/>
  <c r="W491" i="8"/>
  <c r="BD486" i="5"/>
  <c r="CI486" i="5"/>
  <c r="CF486" i="5"/>
  <c r="CJ486" i="5"/>
  <c r="CL486" i="5"/>
  <c r="R492" i="8"/>
  <c r="W492" i="8"/>
  <c r="BD487" i="5"/>
  <c r="CI487" i="5"/>
  <c r="CF487" i="5"/>
  <c r="CJ487" i="5"/>
  <c r="CL487" i="5"/>
  <c r="R493" i="8"/>
  <c r="W493" i="8"/>
  <c r="BD488" i="5"/>
  <c r="CI488" i="5"/>
  <c r="CF488" i="5"/>
  <c r="CJ488" i="5"/>
  <c r="CL488" i="5"/>
  <c r="R494" i="8"/>
  <c r="W494" i="8"/>
  <c r="BD489" i="5"/>
  <c r="CI489" i="5"/>
  <c r="CF489" i="5"/>
  <c r="CJ489" i="5"/>
  <c r="CL489" i="5"/>
  <c r="R495" i="8"/>
  <c r="W495" i="8"/>
  <c r="BD490" i="5"/>
  <c r="CI490" i="5"/>
  <c r="CF490" i="5"/>
  <c r="CJ490" i="5"/>
  <c r="CL490" i="5"/>
  <c r="R496" i="8"/>
  <c r="W496" i="8"/>
  <c r="BD491" i="5"/>
  <c r="CI491" i="5"/>
  <c r="CF491" i="5"/>
  <c r="CJ491" i="5"/>
  <c r="CL491" i="5"/>
  <c r="R497" i="8"/>
  <c r="W497" i="8"/>
  <c r="BD492" i="5"/>
  <c r="CI492" i="5"/>
  <c r="CF492" i="5"/>
  <c r="CJ492" i="5"/>
  <c r="CL492" i="5"/>
  <c r="R498" i="8"/>
  <c r="W498" i="8"/>
  <c r="BD493" i="5"/>
  <c r="CI493" i="5"/>
  <c r="CF493" i="5"/>
  <c r="CJ493" i="5"/>
  <c r="CL493" i="5"/>
  <c r="R499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K15" i="15"/>
  <c r="L15" i="15"/>
  <c r="L31" i="16"/>
  <c r="K27" i="16"/>
  <c r="L27" i="16"/>
  <c r="L29" i="16"/>
  <c r="L34" i="16"/>
  <c r="K31" i="16"/>
  <c r="E31" i="16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K20" i="15"/>
  <c r="L20" i="15"/>
  <c r="L21" i="16"/>
  <c r="L22" i="16"/>
  <c r="K21" i="16"/>
  <c r="K22" i="16"/>
  <c r="K19" i="8"/>
  <c r="K20" i="8"/>
  <c r="K23" i="8"/>
  <c r="K24" i="8"/>
  <c r="K25" i="8"/>
  <c r="K26" i="8"/>
  <c r="K27" i="8"/>
  <c r="K29" i="8"/>
  <c r="K30" i="8"/>
  <c r="K31" i="8"/>
  <c r="K32" i="8"/>
  <c r="K33" i="8"/>
  <c r="K34" i="8"/>
  <c r="K36" i="8"/>
  <c r="K37" i="8"/>
  <c r="K38" i="8"/>
  <c r="K39" i="8"/>
  <c r="K40" i="8"/>
  <c r="K41" i="8"/>
  <c r="K43" i="8"/>
  <c r="K44" i="8"/>
  <c r="K45" i="8"/>
  <c r="K46" i="8"/>
  <c r="K47" i="8"/>
  <c r="K48" i="8"/>
  <c r="K50" i="8"/>
  <c r="K51" i="8"/>
  <c r="K52" i="8"/>
  <c r="K53" i="8"/>
  <c r="K54" i="8"/>
  <c r="K55" i="8"/>
  <c r="K58" i="8"/>
  <c r="K59" i="8"/>
  <c r="K60" i="8"/>
  <c r="K61" i="8"/>
  <c r="K62" i="8"/>
  <c r="K64" i="8"/>
  <c r="K65" i="8"/>
  <c r="K66" i="8"/>
  <c r="K67" i="8"/>
  <c r="K68" i="8"/>
  <c r="K69" i="8"/>
  <c r="K71" i="8"/>
  <c r="K72" i="8"/>
  <c r="K73" i="8"/>
  <c r="K74" i="8"/>
  <c r="K75" i="8"/>
  <c r="K76" i="8"/>
  <c r="K78" i="8"/>
  <c r="K79" i="8"/>
  <c r="K80" i="8"/>
  <c r="K81" i="8"/>
  <c r="K82" i="8"/>
  <c r="K83" i="8"/>
  <c r="K85" i="8"/>
  <c r="K86" i="8"/>
  <c r="K87" i="8"/>
  <c r="K88" i="8"/>
  <c r="K89" i="8"/>
  <c r="K90" i="8"/>
  <c r="K92" i="8"/>
  <c r="K93" i="8"/>
  <c r="K94" i="8"/>
  <c r="K95" i="8"/>
  <c r="K96" i="8"/>
  <c r="K97" i="8"/>
  <c r="K99" i="8"/>
  <c r="K100" i="8"/>
  <c r="K101" i="8"/>
  <c r="K102" i="8"/>
  <c r="K103" i="8"/>
  <c r="K104" i="8"/>
  <c r="K106" i="8"/>
  <c r="K107" i="8"/>
  <c r="K108" i="8"/>
  <c r="K109" i="8"/>
  <c r="K110" i="8"/>
  <c r="K111" i="8"/>
  <c r="K113" i="8"/>
  <c r="K114" i="8"/>
  <c r="K115" i="8"/>
  <c r="K116" i="8"/>
  <c r="K117" i="8"/>
  <c r="K118" i="8"/>
  <c r="K120" i="8"/>
  <c r="K121" i="8"/>
  <c r="K122" i="8"/>
  <c r="K123" i="8"/>
  <c r="K124" i="8"/>
  <c r="K125" i="8"/>
  <c r="K127" i="8"/>
  <c r="K128" i="8"/>
  <c r="K129" i="8"/>
  <c r="K130" i="8"/>
  <c r="K131" i="8"/>
  <c r="K132" i="8"/>
  <c r="K136" i="8"/>
  <c r="K137" i="8"/>
  <c r="K138" i="8"/>
  <c r="K139" i="8"/>
  <c r="K142" i="8"/>
  <c r="K143" i="8"/>
  <c r="K144" i="8"/>
  <c r="K145" i="8"/>
  <c r="K146" i="8"/>
  <c r="K148" i="8"/>
  <c r="K149" i="8"/>
  <c r="K150" i="8"/>
  <c r="K151" i="8"/>
  <c r="K152" i="8"/>
  <c r="K153" i="8"/>
  <c r="K155" i="8"/>
  <c r="K156" i="8"/>
  <c r="K157" i="8"/>
  <c r="K158" i="8"/>
  <c r="K159" i="8"/>
  <c r="K160" i="8"/>
  <c r="K162" i="8"/>
  <c r="K163" i="8"/>
  <c r="K164" i="8"/>
  <c r="K165" i="8"/>
  <c r="K166" i="8"/>
  <c r="K167" i="8"/>
  <c r="E20" i="15"/>
  <c r="F20" i="15"/>
  <c r="F21" i="16"/>
  <c r="F22" i="16"/>
  <c r="E21" i="16"/>
  <c r="E22" i="16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19" i="8"/>
  <c r="K14" i="16"/>
  <c r="L14" i="16"/>
  <c r="K16" i="16"/>
  <c r="L16" i="16"/>
  <c r="L17" i="16"/>
  <c r="L19" i="16"/>
  <c r="O19" i="8"/>
  <c r="O20" i="8"/>
  <c r="O23" i="8"/>
  <c r="O24" i="8"/>
  <c r="O25" i="8"/>
  <c r="O26" i="8"/>
  <c r="O27" i="8"/>
  <c r="O29" i="8"/>
  <c r="O30" i="8"/>
  <c r="O31" i="8"/>
  <c r="O32" i="8"/>
  <c r="O33" i="8"/>
  <c r="O34" i="8"/>
  <c r="O36" i="8"/>
  <c r="O37" i="8"/>
  <c r="O38" i="8"/>
  <c r="O39" i="8"/>
  <c r="O40" i="8"/>
  <c r="O41" i="8"/>
  <c r="O43" i="8"/>
  <c r="O44" i="8"/>
  <c r="O45" i="8"/>
  <c r="O46" i="8"/>
  <c r="O47" i="8"/>
  <c r="O48" i="8"/>
  <c r="O50" i="8"/>
  <c r="O51" i="8"/>
  <c r="O52" i="8"/>
  <c r="O53" i="8"/>
  <c r="O54" i="8"/>
  <c r="O55" i="8"/>
  <c r="O58" i="8"/>
  <c r="O59" i="8"/>
  <c r="O60" i="8"/>
  <c r="O61" i="8"/>
  <c r="O62" i="8"/>
  <c r="O64" i="8"/>
  <c r="O65" i="8"/>
  <c r="O66" i="8"/>
  <c r="O67" i="8"/>
  <c r="O68" i="8"/>
  <c r="O69" i="8"/>
  <c r="O71" i="8"/>
  <c r="O72" i="8"/>
  <c r="O73" i="8"/>
  <c r="O74" i="8"/>
  <c r="O75" i="8"/>
  <c r="O76" i="8"/>
  <c r="O78" i="8"/>
  <c r="O79" i="8"/>
  <c r="O80" i="8"/>
  <c r="O81" i="8"/>
  <c r="O82" i="8"/>
  <c r="O83" i="8"/>
  <c r="O85" i="8"/>
  <c r="O86" i="8"/>
  <c r="O87" i="8"/>
  <c r="O88" i="8"/>
  <c r="O89" i="8"/>
  <c r="O90" i="8"/>
  <c r="O92" i="8"/>
  <c r="O93" i="8"/>
  <c r="O94" i="8"/>
  <c r="O95" i="8"/>
  <c r="O96" i="8"/>
  <c r="O97" i="8"/>
  <c r="O99" i="8"/>
  <c r="O100" i="8"/>
  <c r="O101" i="8"/>
  <c r="O102" i="8"/>
  <c r="O103" i="8"/>
  <c r="O104" i="8"/>
  <c r="O106" i="8"/>
  <c r="O107" i="8"/>
  <c r="O108" i="8"/>
  <c r="O109" i="8"/>
  <c r="O110" i="8"/>
  <c r="O111" i="8"/>
  <c r="O113" i="8"/>
  <c r="O114" i="8"/>
  <c r="O115" i="8"/>
  <c r="O116" i="8"/>
  <c r="O117" i="8"/>
  <c r="O118" i="8"/>
  <c r="O120" i="8"/>
  <c r="O121" i="8"/>
  <c r="O122" i="8"/>
  <c r="O123" i="8"/>
  <c r="O124" i="8"/>
  <c r="O125" i="8"/>
  <c r="O127" i="8"/>
  <c r="O128" i="8"/>
  <c r="O129" i="8"/>
  <c r="O130" i="8"/>
  <c r="O131" i="8"/>
  <c r="O132" i="8"/>
  <c r="O136" i="8"/>
  <c r="O137" i="8"/>
  <c r="O138" i="8"/>
  <c r="O139" i="8"/>
  <c r="O142" i="8"/>
  <c r="O143" i="8"/>
  <c r="O144" i="8"/>
  <c r="O145" i="8"/>
  <c r="O146" i="8"/>
  <c r="O148" i="8"/>
  <c r="O149" i="8"/>
  <c r="O150" i="8"/>
  <c r="O151" i="8"/>
  <c r="O152" i="8"/>
  <c r="O153" i="8"/>
  <c r="O155" i="8"/>
  <c r="O156" i="8"/>
  <c r="O157" i="8"/>
  <c r="O158" i="8"/>
  <c r="O159" i="8"/>
  <c r="O160" i="8"/>
  <c r="O162" i="8"/>
  <c r="O163" i="8"/>
  <c r="O164" i="8"/>
  <c r="O165" i="8"/>
  <c r="O166" i="8"/>
  <c r="O167" i="8"/>
  <c r="E14" i="16"/>
  <c r="F14" i="16"/>
  <c r="E16" i="16"/>
  <c r="F16" i="16"/>
  <c r="F17" i="16"/>
  <c r="F19" i="16"/>
  <c r="K17" i="16"/>
  <c r="E17" i="16"/>
  <c r="R14" i="8"/>
  <c r="J8" i="16"/>
  <c r="K17" i="15"/>
  <c r="L17" i="15"/>
  <c r="L18" i="15"/>
  <c r="L37" i="15"/>
  <c r="E17" i="15"/>
  <c r="F17" i="15"/>
  <c r="F18" i="15"/>
  <c r="F37" i="15"/>
  <c r="L36" i="15"/>
  <c r="F36" i="15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19" i="8"/>
  <c r="L31" i="15"/>
  <c r="L19" i="8"/>
  <c r="L20" i="8"/>
  <c r="L21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6" i="8"/>
  <c r="L137" i="8"/>
  <c r="L138" i="8"/>
  <c r="L139" i="8"/>
  <c r="L140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F31" i="15"/>
  <c r="J8" i="15"/>
  <c r="L28" i="15"/>
  <c r="L27" i="15"/>
  <c r="L29" i="15"/>
  <c r="F28" i="15"/>
  <c r="F27" i="15"/>
  <c r="F29" i="15"/>
  <c r="L23" i="15"/>
  <c r="L24" i="15"/>
  <c r="L25" i="15"/>
  <c r="F23" i="15"/>
  <c r="F24" i="15"/>
  <c r="F25" i="15"/>
  <c r="L21" i="15"/>
  <c r="K21" i="15"/>
  <c r="F21" i="15"/>
  <c r="E21" i="15"/>
  <c r="K18" i="15"/>
  <c r="E18" i="15"/>
  <c r="K14" i="15"/>
  <c r="L14" i="15"/>
  <c r="W601" i="8"/>
  <c r="AB601" i="8"/>
  <c r="X601" i="8"/>
  <c r="W600" i="8"/>
  <c r="X600" i="8"/>
  <c r="Y601" i="8"/>
  <c r="S601" i="8"/>
  <c r="AB600" i="8"/>
  <c r="W599" i="8"/>
  <c r="X599" i="8"/>
  <c r="Y600" i="8"/>
  <c r="S600" i="8"/>
  <c r="AB599" i="8"/>
  <c r="W598" i="8"/>
  <c r="X598" i="8"/>
  <c r="Y599" i="8"/>
  <c r="S599" i="8"/>
  <c r="AB598" i="8"/>
  <c r="Y598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J18" i="8"/>
  <c r="J397" i="8"/>
  <c r="J396" i="8"/>
  <c r="J398" i="8"/>
  <c r="J399" i="8"/>
  <c r="S398" i="8"/>
  <c r="E397" i="8"/>
  <c r="E398" i="8"/>
  <c r="S396" i="8"/>
  <c r="S395" i="8"/>
  <c r="S394" i="8"/>
  <c r="J394" i="8"/>
  <c r="S393" i="8"/>
  <c r="S392" i="8"/>
  <c r="S391" i="8"/>
  <c r="S390" i="8"/>
  <c r="S389" i="8"/>
  <c r="S388" i="8"/>
  <c r="S387" i="8"/>
  <c r="S386" i="8"/>
  <c r="S385" i="8"/>
  <c r="S384" i="8"/>
  <c r="S383" i="8"/>
  <c r="F383" i="8"/>
  <c r="S382" i="8"/>
  <c r="F382" i="8"/>
  <c r="S381" i="8"/>
  <c r="F381" i="8"/>
  <c r="S380" i="8"/>
  <c r="F380" i="8"/>
  <c r="S379" i="8"/>
  <c r="F379" i="8"/>
  <c r="S378" i="8"/>
  <c r="F378" i="8"/>
  <c r="S377" i="8"/>
  <c r="F377" i="8"/>
  <c r="S376" i="8"/>
  <c r="F376" i="8"/>
  <c r="S375" i="8"/>
  <c r="F375" i="8"/>
  <c r="S374" i="8"/>
  <c r="F374" i="8"/>
  <c r="S373" i="8"/>
  <c r="F373" i="8"/>
  <c r="S372" i="8"/>
  <c r="F372" i="8"/>
  <c r="S371" i="8"/>
  <c r="F371" i="8"/>
  <c r="S370" i="8"/>
  <c r="F370" i="8"/>
  <c r="S369" i="8"/>
  <c r="F369" i="8"/>
  <c r="S368" i="8"/>
  <c r="F368" i="8"/>
  <c r="S367" i="8"/>
  <c r="F367" i="8"/>
  <c r="S366" i="8"/>
  <c r="F366" i="8"/>
  <c r="S365" i="8"/>
  <c r="F365" i="8"/>
  <c r="S364" i="8"/>
  <c r="F364" i="8"/>
  <c r="S363" i="8"/>
  <c r="F363" i="8"/>
  <c r="S362" i="8"/>
  <c r="F362" i="8"/>
  <c r="S361" i="8"/>
  <c r="F361" i="8"/>
  <c r="S360" i="8"/>
  <c r="F360" i="8"/>
  <c r="S359" i="8"/>
  <c r="F359" i="8"/>
  <c r="S358" i="8"/>
  <c r="F358" i="8"/>
  <c r="S357" i="8"/>
  <c r="F357" i="8"/>
  <c r="S356" i="8"/>
  <c r="F356" i="8"/>
  <c r="S355" i="8"/>
  <c r="F355" i="8"/>
  <c r="S354" i="8"/>
  <c r="F354" i="8"/>
  <c r="S353" i="8"/>
  <c r="F353" i="8"/>
  <c r="S352" i="8"/>
  <c r="F352" i="8"/>
  <c r="S351" i="8"/>
  <c r="F351" i="8"/>
  <c r="S350" i="8"/>
  <c r="F350" i="8"/>
  <c r="S349" i="8"/>
  <c r="F349" i="8"/>
  <c r="S348" i="8"/>
  <c r="F348" i="8"/>
  <c r="S347" i="8"/>
  <c r="F347" i="8"/>
  <c r="S346" i="8"/>
  <c r="F346" i="8"/>
  <c r="S345" i="8"/>
  <c r="F345" i="8"/>
  <c r="S344" i="8"/>
  <c r="F344" i="8"/>
  <c r="S343" i="8"/>
  <c r="F343" i="8"/>
  <c r="S342" i="8"/>
  <c r="F342" i="8"/>
  <c r="S341" i="8"/>
  <c r="F341" i="8"/>
  <c r="S340" i="8"/>
  <c r="F340" i="8"/>
  <c r="S339" i="8"/>
  <c r="F339" i="8"/>
  <c r="S338" i="8"/>
  <c r="F338" i="8"/>
  <c r="S337" i="8"/>
  <c r="F337" i="8"/>
  <c r="S336" i="8"/>
  <c r="F336" i="8"/>
  <c r="S335" i="8"/>
  <c r="F335" i="8"/>
  <c r="S334" i="8"/>
  <c r="F334" i="8"/>
  <c r="S333" i="8"/>
  <c r="F333" i="8"/>
  <c r="S332" i="8"/>
  <c r="F332" i="8"/>
  <c r="S331" i="8"/>
  <c r="F331" i="8"/>
  <c r="S330" i="8"/>
  <c r="F330" i="8"/>
  <c r="S329" i="8"/>
  <c r="F329" i="8"/>
  <c r="S328" i="8"/>
  <c r="F328" i="8"/>
  <c r="S327" i="8"/>
  <c r="F327" i="8"/>
  <c r="S326" i="8"/>
  <c r="F326" i="8"/>
  <c r="S325" i="8"/>
  <c r="F325" i="8"/>
  <c r="S324" i="8"/>
  <c r="F324" i="8"/>
  <c r="S323" i="8"/>
  <c r="F323" i="8"/>
  <c r="S322" i="8"/>
  <c r="F322" i="8"/>
  <c r="S321" i="8"/>
  <c r="F321" i="8"/>
  <c r="S320" i="8"/>
  <c r="F320" i="8"/>
  <c r="S319" i="8"/>
  <c r="F319" i="8"/>
  <c r="S318" i="8"/>
  <c r="F318" i="8"/>
  <c r="S317" i="8"/>
  <c r="F317" i="8"/>
  <c r="S316" i="8"/>
  <c r="F316" i="8"/>
  <c r="S315" i="8"/>
  <c r="F315" i="8"/>
  <c r="S314" i="8"/>
  <c r="F314" i="8"/>
  <c r="S313" i="8"/>
  <c r="F313" i="8"/>
  <c r="S312" i="8"/>
  <c r="F312" i="8"/>
  <c r="S311" i="8"/>
  <c r="F311" i="8"/>
  <c r="S310" i="8"/>
  <c r="F310" i="8"/>
  <c r="S309" i="8"/>
  <c r="F309" i="8"/>
  <c r="S308" i="8"/>
  <c r="F308" i="8"/>
  <c r="S307" i="8"/>
  <c r="F307" i="8"/>
  <c r="S306" i="8"/>
  <c r="F306" i="8"/>
  <c r="S305" i="8"/>
  <c r="F305" i="8"/>
  <c r="S304" i="8"/>
  <c r="F304" i="8"/>
  <c r="S303" i="8"/>
  <c r="F303" i="8"/>
  <c r="S302" i="8"/>
  <c r="F302" i="8"/>
  <c r="S301" i="8"/>
  <c r="F301" i="8"/>
  <c r="S300" i="8"/>
  <c r="F300" i="8"/>
  <c r="S299" i="8"/>
  <c r="F299" i="8"/>
  <c r="S298" i="8"/>
  <c r="F298" i="8"/>
  <c r="S297" i="8"/>
  <c r="F297" i="8"/>
  <c r="S296" i="8"/>
  <c r="F296" i="8"/>
  <c r="S295" i="8"/>
  <c r="F295" i="8"/>
  <c r="S294" i="8"/>
  <c r="F294" i="8"/>
  <c r="S293" i="8"/>
  <c r="F293" i="8"/>
  <c r="S292" i="8"/>
  <c r="F292" i="8"/>
  <c r="S291" i="8"/>
  <c r="F291" i="8"/>
  <c r="S290" i="8"/>
  <c r="F290" i="8"/>
  <c r="S289" i="8"/>
  <c r="F289" i="8"/>
  <c r="S288" i="8"/>
  <c r="F288" i="8"/>
  <c r="S287" i="8"/>
  <c r="F287" i="8"/>
  <c r="S286" i="8"/>
  <c r="F286" i="8"/>
  <c r="S285" i="8"/>
  <c r="F285" i="8"/>
  <c r="S284" i="8"/>
  <c r="F284" i="8"/>
  <c r="S283" i="8"/>
  <c r="F283" i="8"/>
  <c r="S282" i="8"/>
  <c r="F282" i="8"/>
  <c r="S281" i="8"/>
  <c r="F281" i="8"/>
  <c r="S280" i="8"/>
  <c r="F280" i="8"/>
  <c r="S279" i="8"/>
  <c r="F279" i="8"/>
  <c r="S278" i="8"/>
  <c r="F278" i="8"/>
  <c r="S277" i="8"/>
  <c r="F277" i="8"/>
  <c r="S276" i="8"/>
  <c r="F276" i="8"/>
  <c r="S275" i="8"/>
  <c r="F275" i="8"/>
  <c r="S274" i="8"/>
  <c r="F274" i="8"/>
  <c r="S273" i="8"/>
  <c r="F273" i="8"/>
  <c r="S272" i="8"/>
  <c r="F272" i="8"/>
  <c r="S271" i="8"/>
  <c r="F271" i="8"/>
  <c r="S270" i="8"/>
  <c r="F270" i="8"/>
  <c r="S269" i="8"/>
  <c r="F269" i="8"/>
  <c r="S268" i="8"/>
  <c r="F268" i="8"/>
  <c r="S267" i="8"/>
  <c r="F267" i="8"/>
  <c r="S266" i="8"/>
  <c r="F266" i="8"/>
  <c r="S265" i="8"/>
  <c r="F265" i="8"/>
  <c r="S264" i="8"/>
  <c r="F264" i="8"/>
  <c r="S263" i="8"/>
  <c r="F263" i="8"/>
  <c r="S262" i="8"/>
  <c r="F262" i="8"/>
  <c r="S261" i="8"/>
  <c r="F261" i="8"/>
  <c r="S260" i="8"/>
  <c r="F260" i="8"/>
  <c r="S259" i="8"/>
  <c r="F259" i="8"/>
  <c r="S258" i="8"/>
  <c r="F258" i="8"/>
  <c r="S257" i="8"/>
  <c r="F257" i="8"/>
  <c r="S256" i="8"/>
  <c r="F256" i="8"/>
  <c r="S255" i="8"/>
  <c r="F255" i="8"/>
  <c r="S254" i="8"/>
  <c r="F254" i="8"/>
  <c r="S253" i="8"/>
  <c r="F253" i="8"/>
  <c r="S252" i="8"/>
  <c r="F252" i="8"/>
  <c r="S251" i="8"/>
  <c r="F251" i="8"/>
  <c r="S250" i="8"/>
  <c r="F250" i="8"/>
  <c r="S249" i="8"/>
  <c r="F249" i="8"/>
  <c r="S248" i="8"/>
  <c r="F248" i="8"/>
  <c r="S247" i="8"/>
  <c r="F247" i="8"/>
  <c r="S246" i="8"/>
  <c r="F246" i="8"/>
  <c r="S245" i="8"/>
  <c r="F245" i="8"/>
  <c r="S244" i="8"/>
  <c r="F244" i="8"/>
  <c r="S243" i="8"/>
  <c r="F243" i="8"/>
  <c r="S242" i="8"/>
  <c r="F242" i="8"/>
  <c r="S241" i="8"/>
  <c r="F241" i="8"/>
  <c r="S240" i="8"/>
  <c r="F240" i="8"/>
  <c r="S239" i="8"/>
  <c r="F239" i="8"/>
  <c r="S238" i="8"/>
  <c r="F238" i="8"/>
  <c r="S237" i="8"/>
  <c r="F237" i="8"/>
  <c r="S236" i="8"/>
  <c r="F236" i="8"/>
  <c r="S235" i="8"/>
  <c r="F235" i="8"/>
  <c r="S234" i="8"/>
  <c r="F234" i="8"/>
  <c r="S233" i="8"/>
  <c r="F233" i="8"/>
  <c r="S232" i="8"/>
  <c r="F232" i="8"/>
  <c r="S231" i="8"/>
  <c r="F231" i="8"/>
  <c r="S230" i="8"/>
  <c r="F230" i="8"/>
  <c r="S229" i="8"/>
  <c r="F229" i="8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F93" i="8"/>
  <c r="S92" i="8"/>
  <c r="F92" i="8"/>
  <c r="S91" i="8"/>
  <c r="F91" i="8"/>
  <c r="S90" i="8"/>
  <c r="F90" i="8"/>
  <c r="S89" i="8"/>
  <c r="F89" i="8"/>
  <c r="S88" i="8"/>
  <c r="F88" i="8"/>
  <c r="S87" i="8"/>
  <c r="F87" i="8"/>
  <c r="S86" i="8"/>
  <c r="F86" i="8"/>
  <c r="S85" i="8"/>
  <c r="F85" i="8"/>
  <c r="S84" i="8"/>
  <c r="F84" i="8"/>
  <c r="S83" i="8"/>
  <c r="F83" i="8"/>
  <c r="S82" i="8"/>
  <c r="F82" i="8"/>
  <c r="S81" i="8"/>
  <c r="F81" i="8"/>
  <c r="S80" i="8"/>
  <c r="F80" i="8"/>
  <c r="S79" i="8"/>
  <c r="F79" i="8"/>
  <c r="S78" i="8"/>
  <c r="F78" i="8"/>
  <c r="S77" i="8"/>
  <c r="F77" i="8"/>
  <c r="S76" i="8"/>
  <c r="F76" i="8"/>
  <c r="S75" i="8"/>
  <c r="F75" i="8"/>
  <c r="S74" i="8"/>
  <c r="F74" i="8"/>
  <c r="S73" i="8"/>
  <c r="F73" i="8"/>
  <c r="S72" i="8"/>
  <c r="F72" i="8"/>
  <c r="S71" i="8"/>
  <c r="F71" i="8"/>
  <c r="S70" i="8"/>
  <c r="F70" i="8"/>
  <c r="S69" i="8"/>
  <c r="F69" i="8"/>
  <c r="S68" i="8"/>
  <c r="F68" i="8"/>
  <c r="S67" i="8"/>
  <c r="F67" i="8"/>
  <c r="S66" i="8"/>
  <c r="F66" i="8"/>
  <c r="S65" i="8"/>
  <c r="F65" i="8"/>
  <c r="S64" i="8"/>
  <c r="F64" i="8"/>
  <c r="S63" i="8"/>
  <c r="F63" i="8"/>
  <c r="S62" i="8"/>
  <c r="F62" i="8"/>
  <c r="S61" i="8"/>
  <c r="F61" i="8"/>
  <c r="S60" i="8"/>
  <c r="F60" i="8"/>
  <c r="S59" i="8"/>
  <c r="F59" i="8"/>
  <c r="S58" i="8"/>
  <c r="F58" i="8"/>
  <c r="S57" i="8"/>
  <c r="F57" i="8"/>
  <c r="S56" i="8"/>
  <c r="F56" i="8"/>
  <c r="S55" i="8"/>
  <c r="F55" i="8"/>
  <c r="S54" i="8"/>
  <c r="F54" i="8"/>
  <c r="S53" i="8"/>
  <c r="F53" i="8"/>
  <c r="S52" i="8"/>
  <c r="F52" i="8"/>
  <c r="S51" i="8"/>
  <c r="F51" i="8"/>
  <c r="S50" i="8"/>
  <c r="F50" i="8"/>
  <c r="S49" i="8"/>
  <c r="F49" i="8"/>
  <c r="S48" i="8"/>
  <c r="F48" i="8"/>
  <c r="S47" i="8"/>
  <c r="F47" i="8"/>
  <c r="S46" i="8"/>
  <c r="F46" i="8"/>
  <c r="S45" i="8"/>
  <c r="F45" i="8"/>
  <c r="S44" i="8"/>
  <c r="F44" i="8"/>
  <c r="S43" i="8"/>
  <c r="F43" i="8"/>
  <c r="S42" i="8"/>
  <c r="F42" i="8"/>
  <c r="S41" i="8"/>
  <c r="F41" i="8"/>
  <c r="S40" i="8"/>
  <c r="F40" i="8"/>
  <c r="S39" i="8"/>
  <c r="F39" i="8"/>
  <c r="S38" i="8"/>
  <c r="F38" i="8"/>
  <c r="S37" i="8"/>
  <c r="F37" i="8"/>
  <c r="S36" i="8"/>
  <c r="F36" i="8"/>
  <c r="S35" i="8"/>
  <c r="F35" i="8"/>
  <c r="S34" i="8"/>
  <c r="F34" i="8"/>
  <c r="S33" i="8"/>
  <c r="F33" i="8"/>
  <c r="S32" i="8"/>
  <c r="F32" i="8"/>
  <c r="S31" i="8"/>
  <c r="F31" i="8"/>
  <c r="S30" i="8"/>
  <c r="F30" i="8"/>
  <c r="S29" i="8"/>
  <c r="F29" i="8"/>
  <c r="S28" i="8"/>
  <c r="F28" i="8"/>
  <c r="S27" i="8"/>
  <c r="F27" i="8"/>
  <c r="S26" i="8"/>
  <c r="F26" i="8"/>
  <c r="S25" i="8"/>
  <c r="F25" i="8"/>
  <c r="S24" i="8"/>
  <c r="F24" i="8"/>
  <c r="S23" i="8"/>
  <c r="F23" i="8"/>
  <c r="S22" i="8"/>
  <c r="F22" i="8"/>
  <c r="S21" i="8"/>
  <c r="F21" i="8"/>
  <c r="S20" i="8"/>
  <c r="F20" i="8"/>
  <c r="S19" i="8"/>
  <c r="F19" i="8"/>
  <c r="F18" i="8"/>
  <c r="S11" i="8"/>
  <c r="CJ9" i="5"/>
  <c r="M8" i="4"/>
  <c r="E10" i="17"/>
  <c r="E11" i="17"/>
  <c r="F4" i="17"/>
  <c r="F5" i="17"/>
  <c r="F6" i="17"/>
  <c r="F7" i="17"/>
  <c r="F8" i="17"/>
  <c r="F9" i="17"/>
  <c r="F10" i="17"/>
  <c r="F11" i="17"/>
  <c r="BJ595" i="5"/>
  <c r="BJ594" i="5"/>
  <c r="BJ593" i="5"/>
  <c r="BJ592" i="5"/>
  <c r="BJ591" i="5"/>
  <c r="BJ590" i="5"/>
  <c r="BJ589" i="5"/>
  <c r="BJ588" i="5"/>
  <c r="BJ587" i="5"/>
  <c r="BJ586" i="5"/>
  <c r="BJ585" i="5"/>
  <c r="BJ584" i="5"/>
  <c r="BJ583" i="5"/>
  <c r="BJ582" i="5"/>
  <c r="BJ581" i="5"/>
  <c r="BJ580" i="5"/>
  <c r="BJ579" i="5"/>
  <c r="BJ578" i="5"/>
  <c r="BJ577" i="5"/>
  <c r="BJ576" i="5"/>
  <c r="BJ575" i="5"/>
  <c r="BJ574" i="5"/>
  <c r="BJ573" i="5"/>
  <c r="BJ572" i="5"/>
  <c r="BJ571" i="5"/>
  <c r="BJ570" i="5"/>
  <c r="BJ569" i="5"/>
  <c r="BJ568" i="5"/>
  <c r="BJ567" i="5"/>
  <c r="BJ566" i="5"/>
  <c r="BJ565" i="5"/>
  <c r="BJ564" i="5"/>
  <c r="BJ563" i="5"/>
  <c r="BJ562" i="5"/>
  <c r="BJ561" i="5"/>
  <c r="BJ560" i="5"/>
  <c r="BJ559" i="5"/>
  <c r="BJ558" i="5"/>
  <c r="BJ557" i="5"/>
  <c r="BJ556" i="5"/>
  <c r="BJ555" i="5"/>
  <c r="BJ554" i="5"/>
  <c r="BJ553" i="5"/>
  <c r="BJ552" i="5"/>
  <c r="BJ551" i="5"/>
  <c r="BJ550" i="5"/>
  <c r="BJ549" i="5"/>
  <c r="BJ548" i="5"/>
  <c r="BJ547" i="5"/>
  <c r="BJ546" i="5"/>
  <c r="BJ545" i="5"/>
  <c r="BJ544" i="5"/>
  <c r="BJ543" i="5"/>
  <c r="BJ542" i="5"/>
  <c r="BJ541" i="5"/>
  <c r="BJ540" i="5"/>
  <c r="BJ539" i="5"/>
  <c r="BJ538" i="5"/>
  <c r="BJ537" i="5"/>
  <c r="BJ536" i="5"/>
  <c r="BJ535" i="5"/>
  <c r="BJ534" i="5"/>
  <c r="BJ533" i="5"/>
  <c r="BJ532" i="5"/>
  <c r="BJ531" i="5"/>
  <c r="BJ530" i="5"/>
  <c r="BJ529" i="5"/>
  <c r="BJ528" i="5"/>
  <c r="BJ527" i="5"/>
  <c r="BJ526" i="5"/>
  <c r="BJ525" i="5"/>
  <c r="BJ524" i="5"/>
  <c r="BJ523" i="5"/>
  <c r="BJ522" i="5"/>
  <c r="BJ521" i="5"/>
  <c r="BJ520" i="5"/>
  <c r="BJ519" i="5"/>
  <c r="BJ518" i="5"/>
  <c r="BJ517" i="5"/>
  <c r="BJ516" i="5"/>
  <c r="BJ515" i="5"/>
  <c r="BJ514" i="5"/>
  <c r="BJ513" i="5"/>
  <c r="BJ512" i="5"/>
  <c r="BJ511" i="5"/>
  <c r="BJ510" i="5"/>
  <c r="BJ509" i="5"/>
  <c r="BJ508" i="5"/>
  <c r="BJ507" i="5"/>
  <c r="BJ506" i="5"/>
  <c r="BJ505" i="5"/>
  <c r="BJ504" i="5"/>
  <c r="BJ503" i="5"/>
  <c r="BJ502" i="5"/>
  <c r="BJ501" i="5"/>
  <c r="BJ500" i="5"/>
  <c r="BJ499" i="5"/>
  <c r="BJ498" i="5"/>
  <c r="BJ497" i="5"/>
  <c r="BJ496" i="5"/>
  <c r="BJ495" i="5"/>
  <c r="BJ494" i="5"/>
  <c r="BJ493" i="5"/>
  <c r="BJ492" i="5"/>
  <c r="BJ491" i="5"/>
  <c r="BJ490" i="5"/>
  <c r="BJ489" i="5"/>
  <c r="BJ488" i="5"/>
  <c r="BJ487" i="5"/>
  <c r="BJ486" i="5"/>
  <c r="BJ485" i="5"/>
  <c r="BJ484" i="5"/>
  <c r="BJ483" i="5"/>
  <c r="BJ482" i="5"/>
  <c r="BJ481" i="5"/>
  <c r="BJ480" i="5"/>
  <c r="BJ479" i="5"/>
  <c r="BJ478" i="5"/>
  <c r="BJ477" i="5"/>
  <c r="BJ476" i="5"/>
  <c r="BJ475" i="5"/>
  <c r="BJ474" i="5"/>
  <c r="BJ473" i="5"/>
  <c r="BJ472" i="5"/>
  <c r="BJ471" i="5"/>
  <c r="BJ470" i="5"/>
  <c r="BJ469" i="5"/>
  <c r="BJ468" i="5"/>
  <c r="BJ467" i="5"/>
  <c r="BJ466" i="5"/>
  <c r="BJ465" i="5"/>
  <c r="BJ464" i="5"/>
  <c r="BJ463" i="5"/>
  <c r="BJ462" i="5"/>
  <c r="BJ461" i="5"/>
  <c r="BJ460" i="5"/>
  <c r="BJ459" i="5"/>
  <c r="BJ458" i="5"/>
  <c r="BJ457" i="5"/>
  <c r="BJ456" i="5"/>
  <c r="BJ455" i="5"/>
  <c r="BJ454" i="5"/>
  <c r="BJ453" i="5"/>
  <c r="BJ452" i="5"/>
  <c r="BJ451" i="5"/>
  <c r="BJ450" i="5"/>
  <c r="BJ449" i="5"/>
  <c r="BJ448" i="5"/>
  <c r="BJ447" i="5"/>
  <c r="BJ446" i="5"/>
  <c r="BJ445" i="5"/>
  <c r="BJ444" i="5"/>
  <c r="BJ443" i="5"/>
  <c r="BJ442" i="5"/>
  <c r="BJ441" i="5"/>
  <c r="BJ440" i="5"/>
  <c r="BJ439" i="5"/>
  <c r="BJ438" i="5"/>
  <c r="BJ437" i="5"/>
  <c r="BJ436" i="5"/>
  <c r="BJ435" i="5"/>
  <c r="BJ434" i="5"/>
  <c r="BJ433" i="5"/>
  <c r="BJ432" i="5"/>
  <c r="BJ431" i="5"/>
  <c r="BJ430" i="5"/>
  <c r="BJ429" i="5"/>
  <c r="BJ428" i="5"/>
  <c r="BJ427" i="5"/>
  <c r="BJ426" i="5"/>
  <c r="BJ425" i="5"/>
  <c r="BJ424" i="5"/>
  <c r="BJ423" i="5"/>
  <c r="BJ422" i="5"/>
  <c r="BJ421" i="5"/>
  <c r="BJ420" i="5"/>
  <c r="BJ419" i="5"/>
  <c r="BJ418" i="5"/>
  <c r="BJ417" i="5"/>
  <c r="BJ416" i="5"/>
  <c r="BJ415" i="5"/>
  <c r="BJ414" i="5"/>
  <c r="BJ413" i="5"/>
  <c r="BJ412" i="5"/>
  <c r="BJ411" i="5"/>
  <c r="BJ410" i="5"/>
  <c r="BJ409" i="5"/>
  <c r="BJ408" i="5"/>
  <c r="BJ407" i="5"/>
  <c r="BJ406" i="5"/>
  <c r="BJ405" i="5"/>
  <c r="BJ404" i="5"/>
  <c r="BJ403" i="5"/>
  <c r="BJ402" i="5"/>
  <c r="BJ401" i="5"/>
  <c r="BJ400" i="5"/>
  <c r="BJ399" i="5"/>
  <c r="BJ398" i="5"/>
  <c r="BJ397" i="5"/>
  <c r="BJ396" i="5"/>
  <c r="BJ395" i="5"/>
  <c r="BJ394" i="5"/>
  <c r="BJ393" i="5"/>
  <c r="BJ392" i="5"/>
  <c r="BJ391" i="5"/>
  <c r="BJ390" i="5"/>
  <c r="BJ389" i="5"/>
  <c r="BJ388" i="5"/>
  <c r="BJ387" i="5"/>
  <c r="BJ386" i="5"/>
  <c r="BJ385" i="5"/>
  <c r="BJ384" i="5"/>
  <c r="BJ383" i="5"/>
  <c r="BJ382" i="5"/>
  <c r="BJ381" i="5"/>
  <c r="BJ380" i="5"/>
  <c r="BJ379" i="5"/>
  <c r="BJ378" i="5"/>
  <c r="BJ377" i="5"/>
  <c r="BJ376" i="5"/>
  <c r="BJ375" i="5"/>
  <c r="BJ374" i="5"/>
  <c r="BJ373" i="5"/>
  <c r="BJ372" i="5"/>
  <c r="BJ371" i="5"/>
  <c r="BJ370" i="5"/>
  <c r="BJ369" i="5"/>
  <c r="BJ368" i="5"/>
  <c r="BJ367" i="5"/>
  <c r="BJ366" i="5"/>
  <c r="BJ365" i="5"/>
  <c r="BJ364" i="5"/>
  <c r="BJ363" i="5"/>
  <c r="BJ362" i="5"/>
  <c r="BJ361" i="5"/>
  <c r="BJ360" i="5"/>
  <c r="BJ359" i="5"/>
  <c r="BJ358" i="5"/>
  <c r="BJ357" i="5"/>
  <c r="BJ356" i="5"/>
  <c r="BJ355" i="5"/>
  <c r="BJ354" i="5"/>
  <c r="BJ353" i="5"/>
  <c r="BJ352" i="5"/>
  <c r="BJ351" i="5"/>
  <c r="BJ350" i="5"/>
  <c r="BJ349" i="5"/>
  <c r="BJ348" i="5"/>
  <c r="BJ347" i="5"/>
  <c r="BJ346" i="5"/>
  <c r="BJ345" i="5"/>
  <c r="BJ344" i="5"/>
  <c r="BJ343" i="5"/>
  <c r="BJ342" i="5"/>
  <c r="BJ341" i="5"/>
  <c r="BJ340" i="5"/>
  <c r="BJ339" i="5"/>
  <c r="BJ338" i="5"/>
  <c r="BJ337" i="5"/>
  <c r="BJ336" i="5"/>
  <c r="BJ335" i="5"/>
  <c r="BJ334" i="5"/>
  <c r="BJ333" i="5"/>
  <c r="BJ332" i="5"/>
  <c r="BJ331" i="5"/>
  <c r="BJ330" i="5"/>
  <c r="BJ329" i="5"/>
  <c r="BJ328" i="5"/>
  <c r="BJ327" i="5"/>
  <c r="BJ326" i="5"/>
  <c r="BJ325" i="5"/>
  <c r="BJ324" i="5"/>
  <c r="BJ323" i="5"/>
  <c r="BJ322" i="5"/>
  <c r="BJ321" i="5"/>
  <c r="BJ320" i="5"/>
  <c r="BJ319" i="5"/>
  <c r="BJ318" i="5"/>
  <c r="BJ317" i="5"/>
  <c r="BJ316" i="5"/>
  <c r="BJ315" i="5"/>
  <c r="BJ314" i="5"/>
  <c r="BJ313" i="5"/>
  <c r="BJ312" i="5"/>
  <c r="BJ311" i="5"/>
  <c r="BJ310" i="5"/>
  <c r="BJ309" i="5"/>
  <c r="BJ308" i="5"/>
  <c r="BJ307" i="5"/>
  <c r="BJ306" i="5"/>
  <c r="BJ305" i="5"/>
  <c r="BJ304" i="5"/>
  <c r="BJ303" i="5"/>
  <c r="BJ302" i="5"/>
  <c r="BJ301" i="5"/>
  <c r="BJ300" i="5"/>
  <c r="BJ299" i="5"/>
  <c r="BJ298" i="5"/>
  <c r="BJ297" i="5"/>
  <c r="BJ296" i="5"/>
  <c r="BJ295" i="5"/>
  <c r="BJ294" i="5"/>
  <c r="BJ293" i="5"/>
  <c r="BJ292" i="5"/>
  <c r="BJ291" i="5"/>
  <c r="BJ290" i="5"/>
  <c r="BJ289" i="5"/>
  <c r="BJ288" i="5"/>
  <c r="BJ287" i="5"/>
  <c r="BJ286" i="5"/>
  <c r="BJ285" i="5"/>
  <c r="BJ284" i="5"/>
  <c r="BJ283" i="5"/>
  <c r="BJ282" i="5"/>
  <c r="BJ281" i="5"/>
  <c r="BJ280" i="5"/>
  <c r="BJ279" i="5"/>
  <c r="BJ278" i="5"/>
  <c r="BJ277" i="5"/>
  <c r="BJ276" i="5"/>
  <c r="BJ275" i="5"/>
  <c r="BJ274" i="5"/>
  <c r="BJ273" i="5"/>
  <c r="BJ272" i="5"/>
  <c r="BJ271" i="5"/>
  <c r="BJ270" i="5"/>
  <c r="BJ269" i="5"/>
  <c r="BJ268" i="5"/>
  <c r="BJ267" i="5"/>
  <c r="BJ266" i="5"/>
  <c r="BJ265" i="5"/>
  <c r="BJ264" i="5"/>
  <c r="BJ263" i="5"/>
  <c r="BJ262" i="5"/>
  <c r="BJ261" i="5"/>
  <c r="BJ260" i="5"/>
  <c r="BJ259" i="5"/>
  <c r="BJ258" i="5"/>
  <c r="BJ257" i="5"/>
  <c r="BJ256" i="5"/>
  <c r="BJ255" i="5"/>
  <c r="BJ254" i="5"/>
  <c r="BJ253" i="5"/>
  <c r="BJ252" i="5"/>
  <c r="BJ251" i="5"/>
  <c r="BJ250" i="5"/>
  <c r="BJ249" i="5"/>
  <c r="BJ248" i="5"/>
  <c r="BJ247" i="5"/>
  <c r="BJ246" i="5"/>
  <c r="BJ245" i="5"/>
  <c r="BJ244" i="5"/>
  <c r="BJ243" i="5"/>
  <c r="BJ242" i="5"/>
  <c r="BJ241" i="5"/>
  <c r="BJ240" i="5"/>
  <c r="BJ239" i="5"/>
  <c r="BJ238" i="5"/>
  <c r="BJ237" i="5"/>
  <c r="BJ236" i="5"/>
  <c r="BJ235" i="5"/>
  <c r="BJ234" i="5"/>
  <c r="BJ233" i="5"/>
  <c r="BJ232" i="5"/>
  <c r="BJ231" i="5"/>
  <c r="BJ230" i="5"/>
  <c r="BJ229" i="5"/>
  <c r="BJ228" i="5"/>
  <c r="BJ227" i="5"/>
  <c r="BJ226" i="5"/>
  <c r="BJ225" i="5"/>
  <c r="BJ224" i="5"/>
  <c r="BJ223" i="5"/>
  <c r="BJ222" i="5"/>
  <c r="BJ221" i="5"/>
  <c r="BJ220" i="5"/>
  <c r="BJ219" i="5"/>
  <c r="BJ218" i="5"/>
  <c r="BJ217" i="5"/>
  <c r="BJ216" i="5"/>
  <c r="BJ215" i="5"/>
  <c r="BJ214" i="5"/>
  <c r="BJ213" i="5"/>
  <c r="BJ212" i="5"/>
  <c r="BJ211" i="5"/>
  <c r="BJ210" i="5"/>
  <c r="BJ209" i="5"/>
  <c r="BJ208" i="5"/>
  <c r="BJ207" i="5"/>
  <c r="BJ206" i="5"/>
  <c r="BJ205" i="5"/>
  <c r="BJ204" i="5"/>
  <c r="BJ203" i="5"/>
  <c r="BJ202" i="5"/>
  <c r="BJ201" i="5"/>
  <c r="BJ200" i="5"/>
  <c r="BJ199" i="5"/>
  <c r="BJ198" i="5"/>
  <c r="BJ197" i="5"/>
  <c r="BJ196" i="5"/>
  <c r="BJ195" i="5"/>
  <c r="BJ194" i="5"/>
  <c r="BJ193" i="5"/>
  <c r="BJ192" i="5"/>
  <c r="BJ191" i="5"/>
  <c r="BJ190" i="5"/>
  <c r="BJ189" i="5"/>
  <c r="BJ188" i="5"/>
  <c r="BJ187" i="5"/>
  <c r="BJ186" i="5"/>
  <c r="BJ185" i="5"/>
  <c r="BJ184" i="5"/>
  <c r="BJ183" i="5"/>
  <c r="BJ182" i="5"/>
  <c r="BJ181" i="5"/>
  <c r="BJ180" i="5"/>
  <c r="BJ179" i="5"/>
  <c r="BJ178" i="5"/>
  <c r="BJ177" i="5"/>
  <c r="BJ176" i="5"/>
  <c r="BJ175" i="5"/>
  <c r="BJ174" i="5"/>
  <c r="BJ173" i="5"/>
  <c r="BJ172" i="5"/>
  <c r="BJ171" i="5"/>
  <c r="BJ170" i="5"/>
  <c r="BJ169" i="5"/>
  <c r="BJ168" i="5"/>
  <c r="BJ167" i="5"/>
  <c r="BJ166" i="5"/>
  <c r="BJ165" i="5"/>
  <c r="BJ164" i="5"/>
  <c r="BJ163" i="5"/>
  <c r="BJ162" i="5"/>
  <c r="BJ161" i="5"/>
  <c r="BJ160" i="5"/>
  <c r="BJ159" i="5"/>
  <c r="BJ158" i="5"/>
  <c r="BJ157" i="5"/>
  <c r="BJ156" i="5"/>
  <c r="BJ155" i="5"/>
  <c r="BJ154" i="5"/>
  <c r="BJ153" i="5"/>
  <c r="BJ152" i="5"/>
  <c r="BJ151" i="5"/>
  <c r="BJ150" i="5"/>
  <c r="BJ149" i="5"/>
  <c r="BJ148" i="5"/>
  <c r="BJ147" i="5"/>
  <c r="BJ146" i="5"/>
  <c r="BJ145" i="5"/>
  <c r="BJ144" i="5"/>
  <c r="BJ143" i="5"/>
  <c r="BJ142" i="5"/>
  <c r="BJ141" i="5"/>
  <c r="BJ140" i="5"/>
  <c r="BJ139" i="5"/>
  <c r="BJ138" i="5"/>
  <c r="BJ137" i="5"/>
  <c r="BJ136" i="5"/>
  <c r="BJ135" i="5"/>
  <c r="BJ134" i="5"/>
  <c r="BJ133" i="5"/>
  <c r="BJ132" i="5"/>
  <c r="BJ131" i="5"/>
  <c r="BJ130" i="5"/>
  <c r="BJ129" i="5"/>
  <c r="BJ128" i="5"/>
  <c r="BJ127" i="5"/>
  <c r="BJ126" i="5"/>
  <c r="BJ125" i="5"/>
  <c r="BJ124" i="5"/>
  <c r="BJ123" i="5"/>
  <c r="BJ122" i="5"/>
  <c r="BJ121" i="5"/>
  <c r="BJ120" i="5"/>
  <c r="BJ119" i="5"/>
  <c r="BJ118" i="5"/>
  <c r="BJ117" i="5"/>
  <c r="BJ116" i="5"/>
  <c r="BJ115" i="5"/>
  <c r="BJ114" i="5"/>
  <c r="BJ113" i="5"/>
  <c r="BJ112" i="5"/>
  <c r="BJ111" i="5"/>
  <c r="BJ110" i="5"/>
  <c r="BJ109" i="5"/>
  <c r="BJ108" i="5"/>
  <c r="BJ107" i="5"/>
  <c r="BJ106" i="5"/>
  <c r="BJ105" i="5"/>
  <c r="BJ104" i="5"/>
  <c r="BJ103" i="5"/>
  <c r="BJ102" i="5"/>
  <c r="BJ101" i="5"/>
  <c r="BJ100" i="5"/>
  <c r="BJ99" i="5"/>
  <c r="BJ98" i="5"/>
  <c r="BJ97" i="5"/>
  <c r="BJ96" i="5"/>
  <c r="BJ95" i="5"/>
  <c r="BJ94" i="5"/>
  <c r="BJ93" i="5"/>
  <c r="BJ92" i="5"/>
  <c r="BJ91" i="5"/>
  <c r="BJ90" i="5"/>
  <c r="BJ89" i="5"/>
  <c r="BJ88" i="5"/>
  <c r="BJ87" i="5"/>
  <c r="BJ86" i="5"/>
  <c r="BJ85" i="5"/>
  <c r="BJ84" i="5"/>
  <c r="BJ83" i="5"/>
  <c r="BJ82" i="5"/>
  <c r="BJ81" i="5"/>
  <c r="BJ80" i="5"/>
  <c r="BJ79" i="5"/>
  <c r="BJ78" i="5"/>
  <c r="BJ77" i="5"/>
  <c r="BJ76" i="5"/>
  <c r="BJ75" i="5"/>
  <c r="BJ74" i="5"/>
  <c r="BJ73" i="5"/>
  <c r="BJ72" i="5"/>
  <c r="BJ71" i="5"/>
  <c r="BJ70" i="5"/>
  <c r="BJ69" i="5"/>
  <c r="BJ68" i="5"/>
  <c r="BJ67" i="5"/>
  <c r="BJ66" i="5"/>
  <c r="BJ65" i="5"/>
  <c r="BJ64" i="5"/>
  <c r="BJ63" i="5"/>
  <c r="BJ62" i="5"/>
  <c r="BJ61" i="5"/>
  <c r="BJ60" i="5"/>
  <c r="BJ59" i="5"/>
  <c r="BJ58" i="5"/>
  <c r="BJ57" i="5"/>
  <c r="BJ56" i="5"/>
  <c r="BJ55" i="5"/>
  <c r="BJ54" i="5"/>
  <c r="BJ53" i="5"/>
  <c r="BJ52" i="5"/>
  <c r="BJ51" i="5"/>
  <c r="BJ50" i="5"/>
  <c r="BJ49" i="5"/>
  <c r="BJ48" i="5"/>
  <c r="BJ47" i="5"/>
  <c r="BJ46" i="5"/>
  <c r="BJ45" i="5"/>
  <c r="BJ44" i="5"/>
  <c r="BJ43" i="5"/>
  <c r="BJ42" i="5"/>
  <c r="BJ41" i="5"/>
  <c r="BJ40" i="5"/>
  <c r="BJ39" i="5"/>
  <c r="BJ38" i="5"/>
  <c r="BJ37" i="5"/>
  <c r="BJ36" i="5"/>
  <c r="BJ35" i="5"/>
  <c r="BJ34" i="5"/>
  <c r="BJ33" i="5"/>
  <c r="BJ32" i="5"/>
  <c r="BJ31" i="5"/>
  <c r="BJ30" i="5"/>
  <c r="BJ29" i="5"/>
  <c r="BJ28" i="5"/>
  <c r="BJ27" i="5"/>
  <c r="BJ26" i="5"/>
  <c r="BJ25" i="5"/>
  <c r="BJ24" i="5"/>
  <c r="BJ23" i="5"/>
  <c r="BJ22" i="5"/>
  <c r="BJ21" i="5"/>
  <c r="BJ20" i="5"/>
  <c r="BJ19" i="5"/>
  <c r="BJ18" i="5"/>
  <c r="BJ17" i="5"/>
  <c r="BJ16" i="5"/>
  <c r="BJ15" i="5"/>
  <c r="BJ14" i="5"/>
  <c r="BJ13" i="5"/>
  <c r="S397" i="8"/>
  <c r="E12" i="8"/>
  <c r="F11" i="8"/>
  <c r="Q21" i="4"/>
  <c r="R21" i="4"/>
  <c r="R26" i="4"/>
  <c r="T26" i="4"/>
  <c r="Q26" i="4"/>
  <c r="M26" i="4"/>
  <c r="T2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Cheema</author>
  </authors>
  <commentList>
    <comment ref="E13" authorId="0" shapeId="0" xr:uid="{00000000-0006-0000-0500-000001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G13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R13" authorId="0" shapeId="0" xr:uid="{00000000-0006-0000-0500-000003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T13" authorId="0" shapeId="0" xr:uid="{00000000-0006-0000-0500-000004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</commentList>
</comments>
</file>

<file path=xl/sharedStrings.xml><?xml version="1.0" encoding="utf-8"?>
<sst xmlns="http://schemas.openxmlformats.org/spreadsheetml/2006/main" count="1313" uniqueCount="187">
  <si>
    <t>Symbol</t>
  </si>
  <si>
    <t>Name</t>
  </si>
  <si>
    <t>Type</t>
  </si>
  <si>
    <t>Date</t>
  </si>
  <si>
    <t>Shares</t>
  </si>
  <si>
    <t>Price</t>
  </si>
  <si>
    <t>Cash value</t>
  </si>
  <si>
    <t>Commission</t>
  </si>
  <si>
    <t>BB</t>
  </si>
  <si>
    <t>BlackBerry Ltd</t>
  </si>
  <si>
    <t>Buy</t>
  </si>
  <si>
    <t>TGL</t>
  </si>
  <si>
    <t>TransGlobe Energy Corporation</t>
  </si>
  <si>
    <t>Sell</t>
  </si>
  <si>
    <t>ZCN</t>
  </si>
  <si>
    <t>BMO SP TSX CAPPED COMP IDX ETF</t>
  </si>
  <si>
    <t>QBR.B</t>
  </si>
  <si>
    <t>Quebecor, Inc.</t>
  </si>
  <si>
    <t>AVO</t>
  </si>
  <si>
    <t>Avigilon Corp</t>
  </si>
  <si>
    <t>RNW</t>
  </si>
  <si>
    <t>TransAlta Renewables Inc</t>
  </si>
  <si>
    <t>GS</t>
  </si>
  <si>
    <t>Gluskin Sheff + Associates Inc</t>
  </si>
  <si>
    <t>KDX</t>
  </si>
  <si>
    <t>Klondex Mines Ltd</t>
  </si>
  <si>
    <t>HGN</t>
  </si>
  <si>
    <t>Halogen Software Inc</t>
  </si>
  <si>
    <t>Cash</t>
  </si>
  <si>
    <t>Deposit Cash</t>
  </si>
  <si>
    <t>TransGlobe Energy Corp.</t>
  </si>
  <si>
    <t>Dividend (paid to cash)</t>
  </si>
  <si>
    <t>BMO SP TSX CAPPED COMP...</t>
  </si>
  <si>
    <t>Dividend (scheduled)</t>
  </si>
  <si>
    <t>Gluskin Sheff +...</t>
  </si>
  <si>
    <t>Bloomberg Ticker</t>
  </si>
  <si>
    <t>Last Price</t>
  </si>
  <si>
    <t>Shares Held</t>
  </si>
  <si>
    <t>PX_LAST</t>
  </si>
  <si>
    <t>Identifier</t>
  </si>
  <si>
    <t>Start Date</t>
  </si>
  <si>
    <t>End Date</t>
  </si>
  <si>
    <t>Total</t>
  </si>
  <si>
    <t>Portfolio Value</t>
  </si>
  <si>
    <t>Return</t>
  </si>
  <si>
    <t>Portfolio</t>
  </si>
  <si>
    <t>TOT_RETURN_INDEX_GROSS_DVDS</t>
  </si>
  <si>
    <t>Index</t>
  </si>
  <si>
    <t>Historical Prices</t>
  </si>
  <si>
    <t>Shares Owned</t>
  </si>
  <si>
    <t>Note: Establishment of Portfolio</t>
  </si>
  <si>
    <t>Returns Since ESTABLISHMENT</t>
  </si>
  <si>
    <t>S&amp;P TSX</t>
  </si>
  <si>
    <t>ANNUAL Returns - Fiscal Year</t>
  </si>
  <si>
    <t>Start Year</t>
  </si>
  <si>
    <t>&lt; Input Starting School Year Here</t>
  </si>
  <si>
    <t>Labels</t>
  </si>
  <si>
    <t>S&amp;P/TSX Values (Benchmark)</t>
  </si>
  <si>
    <t>* Dividends are added to "Cash" account</t>
  </si>
  <si>
    <t>Daily</t>
  </si>
  <si>
    <t>Annualized</t>
  </si>
  <si>
    <t>Range</t>
  </si>
  <si>
    <t>Compounded Portfolio Return</t>
  </si>
  <si>
    <t>Average Portfolio Return</t>
  </si>
  <si>
    <t>Portfolio Variance</t>
  </si>
  <si>
    <t>Portfolio Volatility</t>
  </si>
  <si>
    <t>Portfolio Downside Variance</t>
  </si>
  <si>
    <t>Portfolio Downside Volatility</t>
  </si>
  <si>
    <t>Best Day</t>
  </si>
  <si>
    <t>Worst Day</t>
  </si>
  <si>
    <t>No Of Up Days</t>
  </si>
  <si>
    <t>No Of Down Days</t>
  </si>
  <si>
    <t>Up/Down Ratio</t>
  </si>
  <si>
    <t>Maximum Drawdown</t>
  </si>
  <si>
    <t>Risk Free Return:</t>
  </si>
  <si>
    <t>Sharpe Ratio - Using:</t>
  </si>
  <si>
    <t>3-Month Treasury Rate</t>
  </si>
  <si>
    <t>Portfolio Analysis</t>
  </si>
  <si>
    <t>Down</t>
  </si>
  <si>
    <t>Drawdown</t>
  </si>
  <si>
    <t>Benchmark</t>
  </si>
  <si>
    <t>Daily Return</t>
  </si>
  <si>
    <t>Excess</t>
  </si>
  <si>
    <t>Days in Year</t>
  </si>
  <si>
    <t>Average Excess Return</t>
  </si>
  <si>
    <t>Variance Of Excess Returns</t>
  </si>
  <si>
    <t>Volatility Of Excess Returns</t>
  </si>
  <si>
    <t>Information Ratio</t>
  </si>
  <si>
    <t>Market Variance</t>
  </si>
  <si>
    <t>Market Volatility</t>
  </si>
  <si>
    <t>Beta Of The Portfolio</t>
  </si>
  <si>
    <t>Average Market Return</t>
  </si>
  <si>
    <t>Alpha Of The Portfolio</t>
  </si>
  <si>
    <t>Total Value</t>
  </si>
  <si>
    <t>with Dividends</t>
  </si>
  <si>
    <t>Total Market Value of Holdings</t>
  </si>
  <si>
    <t>Total Portfolio Value</t>
  </si>
  <si>
    <t>Top</t>
  </si>
  <si>
    <t>Bottom</t>
  </si>
  <si>
    <t>Days</t>
  </si>
  <si>
    <t>Returns!</t>
  </si>
  <si>
    <t>Sheet Input</t>
  </si>
  <si>
    <t>Column</t>
  </si>
  <si>
    <t>R</t>
  </si>
  <si>
    <t>W</t>
  </si>
  <si>
    <t>X</t>
  </si>
  <si>
    <t>Canada 10-Year Bond Yield</t>
  </si>
  <si>
    <t>Since Establishment</t>
  </si>
  <si>
    <t>AB</t>
  </si>
  <si>
    <t>Days for Annualized</t>
  </si>
  <si>
    <t>AA</t>
  </si>
  <si>
    <t>Columns</t>
  </si>
  <si>
    <t>Returns Summary</t>
  </si>
  <si>
    <t>Portfolio Risk Metrics</t>
  </si>
  <si>
    <t>Cash Account</t>
  </si>
  <si>
    <t>Dividends</t>
  </si>
  <si>
    <t xml:space="preserve">Average </t>
  </si>
  <si>
    <t>Current Cash:</t>
  </si>
  <si>
    <t>Cost Basis</t>
  </si>
  <si>
    <t>Cost</t>
  </si>
  <si>
    <t>Average</t>
  </si>
  <si>
    <t>Unrealized</t>
  </si>
  <si>
    <t>Realized</t>
  </si>
  <si>
    <t>Gain (Loss)</t>
  </si>
  <si>
    <t>Value</t>
  </si>
  <si>
    <t>Market</t>
  </si>
  <si>
    <t>Gain (Loss) %</t>
  </si>
  <si>
    <t>Totals</t>
  </si>
  <si>
    <t>Cumulative</t>
  </si>
  <si>
    <t>Original</t>
  </si>
  <si>
    <t>Investment</t>
  </si>
  <si>
    <t>Industry</t>
  </si>
  <si>
    <t>Return %</t>
  </si>
  <si>
    <t>FI</t>
  </si>
  <si>
    <t>Financial Institutions</t>
  </si>
  <si>
    <t>Energy, Utilities &amp; Industrials</t>
  </si>
  <si>
    <t>Metals &amp; Mining</t>
  </si>
  <si>
    <t>Consumers &amp; Health Care</t>
  </si>
  <si>
    <t>Technology, Media &amp; Telecommunications</t>
  </si>
  <si>
    <t>EUI</t>
  </si>
  <si>
    <t>MM</t>
  </si>
  <si>
    <t>TMT</t>
  </si>
  <si>
    <t>ETF</t>
  </si>
  <si>
    <t>Exchange Traded Funds</t>
  </si>
  <si>
    <t>Holdings</t>
  </si>
  <si>
    <t>Number of</t>
  </si>
  <si>
    <t>Y</t>
  </si>
  <si>
    <t>% of</t>
  </si>
  <si>
    <t>Covariance (Market &amp; Portfolio)</t>
  </si>
  <si>
    <t>Andrew Peller Ltd.</t>
  </si>
  <si>
    <t>ADW.A</t>
  </si>
  <si>
    <t>Alaris Royalty Corp.</t>
  </si>
  <si>
    <t>AD</t>
  </si>
  <si>
    <t>BSM Technologies Inc</t>
  </si>
  <si>
    <t>GPS</t>
  </si>
  <si>
    <t>Hudbay Minerals Inc</t>
  </si>
  <si>
    <t>HBM</t>
  </si>
  <si>
    <t>Fortis Inc</t>
  </si>
  <si>
    <t>FTS</t>
  </si>
  <si>
    <t>CHR</t>
  </si>
  <si>
    <t>Weekdays</t>
  </si>
  <si>
    <t>Sum of returns</t>
  </si>
  <si>
    <t>Returns / Weekdays</t>
  </si>
  <si>
    <t>Annualized above</t>
  </si>
  <si>
    <t>Returns if 366 days</t>
  </si>
  <si>
    <t>Overall simple return</t>
  </si>
  <si>
    <t>Daily return</t>
  </si>
  <si>
    <t>Starting value</t>
  </si>
  <si>
    <t>Ending value</t>
  </si>
  <si>
    <t>BMO SP TSX CAPPED COMP…</t>
  </si>
  <si>
    <t>Quebecor</t>
  </si>
  <si>
    <t>RR: Why is quebecor recorded as transalta renewables, also quebecor stock split 2 for 1</t>
  </si>
  <si>
    <t>Stock Split (2 for 1)</t>
  </si>
  <si>
    <t>Hecla Mining</t>
  </si>
  <si>
    <t>HL</t>
  </si>
  <si>
    <t>O</t>
  </si>
  <si>
    <t>P</t>
  </si>
  <si>
    <t>HL US EQUITY</t>
  </si>
  <si>
    <t>HMC CN EQUITY</t>
  </si>
  <si>
    <t>Havilah</t>
  </si>
  <si>
    <t>HMC</t>
  </si>
  <si>
    <t>linked to Transactions Dated by col "Buy" or "Sell"</t>
  </si>
  <si>
    <t>FIXED</t>
  </si>
  <si>
    <t>To be deleted</t>
  </si>
  <si>
    <t xml:space="preserve">How much is being held right now </t>
  </si>
  <si>
    <t>avg price fix</t>
  </si>
  <si>
    <t>Need to fix Klondex thing, got sold, but counts as a gain, should be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</si>
</sst>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7" formatCode="&quot;$&quot;#,##0.00_);\(&quot;$&quot;#,##0.00\)"/>
    <numFmt numFmtId="8" formatCode="&quot;$&quot;#,##0.00_);[Red]\(&quot;$&quot;#,##0.00\)"/>
    <numFmt numFmtId="164" formatCode="0.0%;\(0.0%\)"/>
    <numFmt numFmtId="165" formatCode="0.0%"/>
    <numFmt numFmtId="166" formatCode="0.00%;\(0.00%\)"/>
    <numFmt numFmtId="167" formatCode="#,##0&quot; Days&quot;"/>
    <numFmt numFmtId="168" formatCode="0.000%;\(0.000%\)"/>
    <numFmt numFmtId="169" formatCode="#0.00;\(#0.00\)"/>
    <numFmt numFmtId="170" formatCode="0.00;\(0.00\)"/>
    <numFmt numFmtId="171" formatCode="&quot;$&quot;#,##0.00;[Red]&quot;$&quot;#,##0.00"/>
    <numFmt numFmtId="172" formatCode="&quot;$&quot;#,##0.00"/>
    <numFmt numFmtId="173" formatCode="&quot;$&quot;#,###.00"/>
    <numFmt numFmtId="174" formatCode="&quot;$&quot;.00"/>
    <numFmt numFmtId="175" formatCode="0.000000%;\(0.000000%\)"/>
    <numFmt numFmtId="176" formatCode="0.0000%"/>
    <numFmt numFmtId="177" formatCode="[$-409]d\-mmm\-yy;@"/>
    <numFmt numFmtId="178" formatCode="m/d/yy;@"/>
  </numFmts>
  <fonts count="26" x14ac:knownFonts="1">
    <font>
      <sz val="8"/>
      <color theme="1"/>
      <name val="Verdana"/>
      <family val="2"/>
    </font>
    <font>
      <sz val="8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8"/>
      <color rgb="FF006100"/>
      <name val="Verdana"/>
      <family val="2"/>
    </font>
    <font>
      <sz val="8"/>
      <color rgb="FF9C0006"/>
      <name val="Verdana"/>
      <family val="2"/>
    </font>
    <font>
      <sz val="8"/>
      <color rgb="FF9C6500"/>
      <name val="Verdana"/>
      <family val="2"/>
    </font>
    <font>
      <sz val="8"/>
      <color rgb="FF3F3F76"/>
      <name val="Verdana"/>
      <family val="2"/>
    </font>
    <font>
      <b/>
      <sz val="8"/>
      <color rgb="FF3F3F3F"/>
      <name val="Verdana"/>
      <family val="2"/>
    </font>
    <font>
      <b/>
      <sz val="8"/>
      <color rgb="FFFA7D00"/>
      <name val="Verdana"/>
      <family val="2"/>
    </font>
    <font>
      <sz val="8"/>
      <color rgb="FFFA7D00"/>
      <name val="Verdana"/>
      <family val="2"/>
    </font>
    <font>
      <b/>
      <sz val="8"/>
      <color theme="0"/>
      <name val="Verdana"/>
      <family val="2"/>
    </font>
    <font>
      <sz val="8"/>
      <color rgb="FFFF0000"/>
      <name val="Verdana"/>
      <family val="2"/>
    </font>
    <font>
      <i/>
      <sz val="8"/>
      <color rgb="FF7F7F7F"/>
      <name val="Verdana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u val="singleAccounting"/>
      <sz val="8"/>
      <color theme="1"/>
      <name val="Verdana"/>
      <family val="2"/>
    </font>
    <font>
      <i/>
      <sz val="8"/>
      <color theme="1"/>
      <name val="Verdana"/>
      <family val="2"/>
    </font>
    <font>
      <u val="singleAccounting"/>
      <sz val="8"/>
      <color theme="1"/>
      <name val="Verdana"/>
      <family val="2"/>
    </font>
    <font>
      <sz val="8"/>
      <color theme="3"/>
      <name val="Verdana"/>
      <family val="2"/>
    </font>
    <font>
      <sz val="8"/>
      <color rgb="FF000000"/>
      <name val="Verdana"/>
      <family val="2"/>
    </font>
    <font>
      <sz val="9"/>
      <color indexed="81"/>
      <name val="Tahoma"/>
      <family val="2"/>
    </font>
    <font>
      <sz val="10"/>
      <color theme="1"/>
      <name val="Verdana"/>
      <family val="2"/>
    </font>
    <font>
      <sz val="9"/>
      <color rgb="FF000000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/>
    <xf numFmtId="0" fontId="0" fillId="0" borderId="0" xfId="0" applyFont="1" applyAlignment="1">
      <alignment horizontal="center"/>
    </xf>
    <xf numFmtId="8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Continuous" vertical="center"/>
    </xf>
    <xf numFmtId="0" fontId="17" fillId="33" borderId="0" xfId="0" applyFont="1" applyFill="1" applyAlignment="1">
      <alignment horizontal="centerContinuous"/>
    </xf>
    <xf numFmtId="0" fontId="19" fillId="0" borderId="0" xfId="0" applyFont="1" applyAlignment="1">
      <alignment horizontal="left"/>
    </xf>
    <xf numFmtId="0" fontId="19" fillId="0" borderId="0" xfId="0" applyFont="1"/>
    <xf numFmtId="0" fontId="13" fillId="35" borderId="0" xfId="0" applyFont="1" applyFill="1" applyAlignment="1">
      <alignment horizontal="centerContinuous" vertical="center"/>
    </xf>
    <xf numFmtId="0" fontId="17" fillId="35" borderId="0" xfId="0" applyFont="1" applyFill="1" applyAlignment="1">
      <alignment horizontal="centerContinuous"/>
    </xf>
    <xf numFmtId="0" fontId="20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36" borderId="0" xfId="0" applyFill="1"/>
    <xf numFmtId="166" fontId="0" fillId="36" borderId="0" xfId="0" applyNumberFormat="1" applyFill="1" applyAlignment="1">
      <alignment horizontal="center"/>
    </xf>
    <xf numFmtId="169" fontId="0" fillId="36" borderId="0" xfId="0" applyNumberFormat="1" applyFill="1" applyAlignment="1">
      <alignment horizontal="center"/>
    </xf>
    <xf numFmtId="165" fontId="0" fillId="36" borderId="0" xfId="0" applyNumberFormat="1" applyFill="1" applyAlignment="1">
      <alignment horizontal="left"/>
    </xf>
    <xf numFmtId="0" fontId="0" fillId="0" borderId="0" xfId="0" applyFont="1"/>
    <xf numFmtId="0" fontId="0" fillId="36" borderId="0" xfId="0" applyFont="1" applyFill="1"/>
    <xf numFmtId="0" fontId="0" fillId="0" borderId="0" xfId="0" applyAlignment="1">
      <alignment horizontal="left"/>
    </xf>
    <xf numFmtId="0" fontId="13" fillId="33" borderId="0" xfId="18" applyFont="1" applyFill="1" applyBorder="1" applyAlignment="1">
      <alignment horizontal="centerContinuous" vertical="center"/>
    </xf>
    <xf numFmtId="0" fontId="17" fillId="33" borderId="0" xfId="18" applyFont="1" applyFill="1" applyBorder="1" applyAlignment="1">
      <alignment horizontal="centerContinuous" vertical="center"/>
    </xf>
    <xf numFmtId="0" fontId="0" fillId="0" borderId="0" xfId="0" applyBorder="1"/>
    <xf numFmtId="0" fontId="13" fillId="35" borderId="0" xfId="18" applyFont="1" applyFill="1" applyBorder="1" applyAlignment="1">
      <alignment horizontal="centerContinuous" vertical="center"/>
    </xf>
    <xf numFmtId="0" fontId="17" fillId="35" borderId="0" xfId="18" applyFont="1" applyFill="1" applyBorder="1" applyAlignment="1">
      <alignment horizontal="centerContinuous" vertical="center"/>
    </xf>
    <xf numFmtId="0" fontId="13" fillId="35" borderId="0" xfId="18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Continuous"/>
    </xf>
    <xf numFmtId="0" fontId="20" fillId="0" borderId="0" xfId="0" applyFont="1" applyAlignment="1">
      <alignment horizontal="centerContinuous"/>
    </xf>
    <xf numFmtId="0" fontId="0" fillId="35" borderId="0" xfId="0" applyFill="1" applyAlignment="1">
      <alignment horizontal="centerContinuous"/>
    </xf>
    <xf numFmtId="0" fontId="13" fillId="35" borderId="0" xfId="0" applyFont="1" applyFill="1" applyAlignment="1">
      <alignment horizontal="centerContinuous"/>
    </xf>
    <xf numFmtId="3" fontId="0" fillId="0" borderId="0" xfId="0" applyNumberFormat="1" applyAlignment="1">
      <alignment horizontal="center"/>
    </xf>
    <xf numFmtId="8" fontId="0" fillId="0" borderId="0" xfId="0" applyNumberFormat="1" applyAlignment="1">
      <alignment horizontal="right"/>
    </xf>
    <xf numFmtId="171" fontId="0" fillId="0" borderId="0" xfId="0" applyNumberFormat="1"/>
    <xf numFmtId="0" fontId="17" fillId="33" borderId="0" xfId="0" applyFont="1" applyFill="1"/>
    <xf numFmtId="0" fontId="13" fillId="33" borderId="0" xfId="0" applyFont="1" applyFill="1" applyAlignment="1">
      <alignment horizontal="center"/>
    </xf>
    <xf numFmtId="0" fontId="13" fillId="33" borderId="0" xfId="0" applyFont="1" applyFill="1"/>
    <xf numFmtId="0" fontId="17" fillId="33" borderId="0" xfId="0" applyFont="1" applyFill="1" applyAlignment="1">
      <alignment horizontal="center"/>
    </xf>
    <xf numFmtId="3" fontId="0" fillId="0" borderId="0" xfId="0" applyNumberFormat="1" applyAlignment="1">
      <alignment horizontal="right"/>
    </xf>
    <xf numFmtId="0" fontId="16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/>
    <xf numFmtId="8" fontId="0" fillId="37" borderId="0" xfId="0" applyNumberFormat="1" applyFill="1"/>
    <xf numFmtId="164" fontId="0" fillId="37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21" fillId="34" borderId="10" xfId="0" applyFont="1" applyFill="1" applyBorder="1" applyAlignment="1">
      <alignment horizontal="center"/>
    </xf>
    <xf numFmtId="0" fontId="13" fillId="33" borderId="0" xfId="0" applyFont="1" applyFill="1" applyAlignment="1">
      <alignment horizontal="left"/>
    </xf>
    <xf numFmtId="0" fontId="16" fillId="36" borderId="0" xfId="0" applyFont="1" applyFill="1"/>
    <xf numFmtId="166" fontId="16" fillId="36" borderId="0" xfId="0" applyNumberFormat="1" applyFont="1" applyFill="1" applyAlignment="1">
      <alignment horizontal="center"/>
    </xf>
    <xf numFmtId="166" fontId="0" fillId="36" borderId="0" xfId="0" applyNumberFormat="1" applyFont="1" applyFill="1" applyAlignment="1">
      <alignment horizontal="center"/>
    </xf>
    <xf numFmtId="169" fontId="0" fillId="36" borderId="0" xfId="0" applyNumberFormat="1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68" fontId="16" fillId="36" borderId="0" xfId="0" applyNumberFormat="1" applyFont="1" applyFill="1" applyAlignment="1">
      <alignment horizontal="center"/>
    </xf>
    <xf numFmtId="0" fontId="16" fillId="0" borderId="0" xfId="0" applyFont="1" applyAlignment="1"/>
    <xf numFmtId="170" fontId="16" fillId="36" borderId="0" xfId="0" applyNumberFormat="1" applyFont="1" applyFill="1" applyAlignment="1">
      <alignment horizontal="center"/>
    </xf>
    <xf numFmtId="0" fontId="22" fillId="0" borderId="0" xfId="0" applyFont="1"/>
    <xf numFmtId="173" fontId="22" fillId="0" borderId="0" xfId="0" applyNumberFormat="1" applyFont="1"/>
    <xf numFmtId="7" fontId="22" fillId="0" borderId="0" xfId="0" applyNumberFormat="1" applyFont="1"/>
    <xf numFmtId="15" fontId="22" fillId="0" borderId="0" xfId="0" applyNumberFormat="1" applyFont="1"/>
    <xf numFmtId="4" fontId="0" fillId="0" borderId="0" xfId="0" applyNumberFormat="1"/>
    <xf numFmtId="14" fontId="0" fillId="0" borderId="0" xfId="0" applyNumberFormat="1"/>
    <xf numFmtId="0" fontId="20" fillId="0" borderId="0" xfId="0" applyFont="1" applyFill="1" applyAlignment="1">
      <alignment horizontal="center"/>
    </xf>
    <xf numFmtId="8" fontId="0" fillId="0" borderId="0" xfId="0" applyNumberFormat="1" applyFill="1" applyAlignment="1">
      <alignment horizontal="center"/>
    </xf>
    <xf numFmtId="4" fontId="0" fillId="0" borderId="0" xfId="0" applyNumberFormat="1" applyFont="1"/>
    <xf numFmtId="7" fontId="0" fillId="0" borderId="0" xfId="0" applyNumberFormat="1" applyFont="1"/>
    <xf numFmtId="172" fontId="0" fillId="0" borderId="0" xfId="0" applyNumberFormat="1" applyFont="1"/>
    <xf numFmtId="15" fontId="0" fillId="0" borderId="0" xfId="0" applyNumberFormat="1" applyFont="1"/>
    <xf numFmtId="173" fontId="0" fillId="0" borderId="0" xfId="0" applyNumberFormat="1" applyFont="1"/>
    <xf numFmtId="174" fontId="0" fillId="0" borderId="0" xfId="0" applyNumberFormat="1" applyFont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7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42" applyNumberFormat="1" applyFont="1"/>
    <xf numFmtId="176" fontId="0" fillId="0" borderId="0" xfId="42" applyNumberFormat="1" applyFont="1"/>
    <xf numFmtId="172" fontId="0" fillId="0" borderId="0" xfId="0" applyNumberFormat="1"/>
    <xf numFmtId="14" fontId="0" fillId="0" borderId="0" xfId="0" applyNumberFormat="1" applyAlignment="1">
      <alignment horizontal="right"/>
    </xf>
    <xf numFmtId="0" fontId="24" fillId="0" borderId="0" xfId="0" applyFont="1"/>
    <xf numFmtId="8" fontId="0" fillId="0" borderId="0" xfId="0" applyNumberFormat="1" applyFont="1"/>
    <xf numFmtId="177" fontId="0" fillId="0" borderId="0" xfId="0" applyNumberFormat="1" applyFont="1"/>
    <xf numFmtId="178" fontId="22" fillId="0" borderId="0" xfId="0" applyNumberFormat="1" applyFont="1"/>
    <xf numFmtId="178" fontId="0" fillId="0" borderId="0" xfId="0" applyNumberFormat="1" applyFont="1"/>
    <xf numFmtId="0" fontId="0" fillId="0" borderId="0" xfId="0" applyAlignment="1">
      <alignment wrapText="1"/>
    </xf>
    <xf numFmtId="7" fontId="0" fillId="0" borderId="0" xfId="0" applyNumberFormat="1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tx>
            <c:strRef>
              <c:f>'Industry Breakdown'!$F$2:$F$3</c:f>
              <c:strCache>
                <c:ptCount val="2"/>
                <c:pt idx="0">
                  <c:v>% of</c:v>
                </c:pt>
                <c:pt idx="1">
                  <c:v>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5-402E-89FD-4CFB2F4E738C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5-402E-89FD-4CFB2F4E738C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5-402E-89FD-4CFB2F4E738C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5-402E-89FD-4CFB2F4E738C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5-402E-89FD-4CFB2F4E738C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5-402E-89FD-4CFB2F4E738C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C5-402E-89FD-4CFB2F4E738C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C5-402E-89FD-4CFB2F4E738C}"/>
              </c:ext>
            </c:extLst>
          </c:dPt>
          <c:dLbls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C5-402E-89FD-4CFB2F4E738C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C5-402E-89FD-4CFB2F4E73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Breakdown'!$B$4:$B$10</c:f>
              <c:strCache>
                <c:ptCount val="7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  <c:pt idx="5">
                  <c:v>ETF</c:v>
                </c:pt>
                <c:pt idx="6">
                  <c:v>Cash</c:v>
                </c:pt>
              </c:strCache>
            </c:strRef>
          </c:cat>
          <c:val>
            <c:numRef>
              <c:f>'Industry Breakdown'!$F$4:$F$10</c:f>
              <c:numCache>
                <c:formatCode>0.0%;\(0.0%\)</c:formatCode>
                <c:ptCount val="7"/>
                <c:pt idx="0">
                  <c:v>8.6434114507596874E-2</c:v>
                </c:pt>
                <c:pt idx="1">
                  <c:v>0.12649593012831828</c:v>
                </c:pt>
                <c:pt idx="2">
                  <c:v>3.4902284822350187E-2</c:v>
                </c:pt>
                <c:pt idx="3">
                  <c:v>5.9197596400071939E-2</c:v>
                </c:pt>
                <c:pt idx="4">
                  <c:v>0.26631518930003978</c:v>
                </c:pt>
                <c:pt idx="5">
                  <c:v>0.35197143542116105</c:v>
                </c:pt>
                <c:pt idx="6">
                  <c:v>7.4683449420461775E-2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C5-402E-89FD-4CFB2F4E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</a:t>
            </a:r>
            <a:r>
              <a:rPr lang="en-US" baseline="0"/>
              <a:t> Portfolio Returns </a:t>
            </a:r>
            <a:r>
              <a:rPr lang="en-US"/>
              <a:t>vs. S&amp;P/TSX</a:t>
            </a:r>
          </a:p>
        </c:rich>
      </c:tx>
      <c:layout>
        <c:manualLayout>
          <c:xMode val="edge"/>
          <c:yMode val="edge"/>
          <c:x val="0.28240337703141105"/>
          <c:y val="4.38427252784618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3285561888197912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Returns!$F$16:$F$17</c:f>
              <c:strCache>
                <c:ptCount val="2"/>
                <c:pt idx="0">
                  <c:v>Portfolio</c:v>
                </c:pt>
                <c:pt idx="1">
                  <c:v>Return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Returns!$F$18:$F$383</c:f>
              <c:numCache>
                <c:formatCode>0.0%;\(0.0%\)</c:formatCode>
                <c:ptCount val="366"/>
                <c:pt idx="0">
                  <c:v>0</c:v>
                </c:pt>
                <c:pt idx="1">
                  <c:v>7.7734014661248185E-3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1.3118946164061285E-2</c:v>
                </c:pt>
                <c:pt idx="6">
                  <c:v>9.9256423038616148E-3</c:v>
                </c:pt>
                <c:pt idx="7">
                  <c:v>9.2181084038311933E-3</c:v>
                </c:pt>
                <c:pt idx="8">
                  <c:v>-2.9377527844448581E-3</c:v>
                </c:pt>
                <c:pt idx="9">
                  <c:v>0</c:v>
                </c:pt>
                <c:pt idx="10">
                  <c:v>0</c:v>
                </c:pt>
                <c:pt idx="11">
                  <c:v>4.6313443294072609E-3</c:v>
                </c:pt>
                <c:pt idx="12">
                  <c:v>-1.2536616583343263E-2</c:v>
                </c:pt>
                <c:pt idx="13">
                  <c:v>-9.8264493665468633E-3</c:v>
                </c:pt>
                <c:pt idx="14">
                  <c:v>-2.180505542185962E-3</c:v>
                </c:pt>
                <c:pt idx="15">
                  <c:v>-7.1314196146871067E-3</c:v>
                </c:pt>
                <c:pt idx="16">
                  <c:v>0</c:v>
                </c:pt>
                <c:pt idx="17">
                  <c:v>0</c:v>
                </c:pt>
                <c:pt idx="18">
                  <c:v>-4.1833071568948554E-3</c:v>
                </c:pt>
                <c:pt idx="19">
                  <c:v>6.6211215533451551E-4</c:v>
                </c:pt>
                <c:pt idx="20">
                  <c:v>1.5000610659734237E-2</c:v>
                </c:pt>
                <c:pt idx="21">
                  <c:v>1.5338197632557948E-2</c:v>
                </c:pt>
                <c:pt idx="22">
                  <c:v>7.3658025492335799E-3</c:v>
                </c:pt>
                <c:pt idx="23">
                  <c:v>0</c:v>
                </c:pt>
                <c:pt idx="24">
                  <c:v>0</c:v>
                </c:pt>
                <c:pt idx="25">
                  <c:v>3.1224691261910742E-3</c:v>
                </c:pt>
                <c:pt idx="26">
                  <c:v>-2.1582434643516724E-3</c:v>
                </c:pt>
                <c:pt idx="27">
                  <c:v>1.2490203750764151E-2</c:v>
                </c:pt>
                <c:pt idx="28">
                  <c:v>1.4107827474473034E-2</c:v>
                </c:pt>
                <c:pt idx="29">
                  <c:v>1.2027281560228698E-2</c:v>
                </c:pt>
                <c:pt idx="30">
                  <c:v>0</c:v>
                </c:pt>
                <c:pt idx="31">
                  <c:v>0</c:v>
                </c:pt>
                <c:pt idx="32">
                  <c:v>5.9158970750818884E-3</c:v>
                </c:pt>
                <c:pt idx="33">
                  <c:v>-1.5633495072393533E-2</c:v>
                </c:pt>
                <c:pt idx="34">
                  <c:v>-5.073537823361951E-3</c:v>
                </c:pt>
                <c:pt idx="35">
                  <c:v>-7.1491469979604316E-3</c:v>
                </c:pt>
                <c:pt idx="36">
                  <c:v>-9.3227897240479862E-3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-1.2181236778046389E-2</c:v>
                </c:pt>
                <c:pt idx="41">
                  <c:v>-4.9503063299312089E-3</c:v>
                </c:pt>
                <c:pt idx="42">
                  <c:v>-2.5657488823858099E-3</c:v>
                </c:pt>
                <c:pt idx="43">
                  <c:v>-7.5883017790647767E-3</c:v>
                </c:pt>
                <c:pt idx="44">
                  <c:v>0</c:v>
                </c:pt>
                <c:pt idx="45">
                  <c:v>0</c:v>
                </c:pt>
                <c:pt idx="46">
                  <c:v>-8.3174245651596035E-3</c:v>
                </c:pt>
                <c:pt idx="47">
                  <c:v>1.9930777335881444E-3</c:v>
                </c:pt>
                <c:pt idx="48">
                  <c:v>7.5508367870937843E-3</c:v>
                </c:pt>
                <c:pt idx="49">
                  <c:v>8.0244739466333037E-3</c:v>
                </c:pt>
                <c:pt idx="50">
                  <c:v>1.1227183791839845E-2</c:v>
                </c:pt>
                <c:pt idx="51">
                  <c:v>0</c:v>
                </c:pt>
                <c:pt idx="52">
                  <c:v>0</c:v>
                </c:pt>
                <c:pt idx="53">
                  <c:v>8.9107870109947918E-3</c:v>
                </c:pt>
                <c:pt idx="54">
                  <c:v>7.4563094427395615E-3</c:v>
                </c:pt>
                <c:pt idx="55">
                  <c:v>6.9486199995070219E-3</c:v>
                </c:pt>
                <c:pt idx="56">
                  <c:v>3.3020897802353844E-3</c:v>
                </c:pt>
                <c:pt idx="57">
                  <c:v>-4.2817380785254877E-2</c:v>
                </c:pt>
                <c:pt idx="58">
                  <c:v>0</c:v>
                </c:pt>
                <c:pt idx="59">
                  <c:v>0</c:v>
                </c:pt>
                <c:pt idx="60">
                  <c:v>-4.3723197711172057E-2</c:v>
                </c:pt>
                <c:pt idx="61">
                  <c:v>-4.3399691666201834E-2</c:v>
                </c:pt>
                <c:pt idx="62">
                  <c:v>-5.4746133250053064E-2</c:v>
                </c:pt>
                <c:pt idx="63">
                  <c:v>-5.4850524723813354E-2</c:v>
                </c:pt>
                <c:pt idx="64">
                  <c:v>-6.7506576746996116E-2</c:v>
                </c:pt>
                <c:pt idx="65">
                  <c:v>0</c:v>
                </c:pt>
                <c:pt idx="66">
                  <c:v>0</c:v>
                </c:pt>
                <c:pt idx="67">
                  <c:v>-6.528178079628344E-2</c:v>
                </c:pt>
                <c:pt idx="68">
                  <c:v>-6.4455110652755776E-2</c:v>
                </c:pt>
                <c:pt idx="69">
                  <c:v>-6.2907405374257541E-2</c:v>
                </c:pt>
                <c:pt idx="70">
                  <c:v>-6.5963555761230031E-2</c:v>
                </c:pt>
                <c:pt idx="71">
                  <c:v>-8.2473368870179531E-2</c:v>
                </c:pt>
                <c:pt idx="72">
                  <c:v>0</c:v>
                </c:pt>
                <c:pt idx="73">
                  <c:v>0</c:v>
                </c:pt>
                <c:pt idx="74">
                  <c:v>-7.873799603705478E-2</c:v>
                </c:pt>
                <c:pt idx="75">
                  <c:v>-6.540606882679767E-2</c:v>
                </c:pt>
                <c:pt idx="76">
                  <c:v>-6.6250597251998333E-2</c:v>
                </c:pt>
                <c:pt idx="77">
                  <c:v>-6.069296909689248E-2</c:v>
                </c:pt>
                <c:pt idx="78">
                  <c:v>-5.3896396938521662E-2</c:v>
                </c:pt>
                <c:pt idx="79">
                  <c:v>0</c:v>
                </c:pt>
                <c:pt idx="80">
                  <c:v>0</c:v>
                </c:pt>
                <c:pt idx="81">
                  <c:v>-4.6751934233293269E-2</c:v>
                </c:pt>
                <c:pt idx="82">
                  <c:v>-8.6463853334431851E-2</c:v>
                </c:pt>
                <c:pt idx="83">
                  <c:v>-9.0269378359909669E-2</c:v>
                </c:pt>
                <c:pt idx="84">
                  <c:v>-8.7950438410156484E-2</c:v>
                </c:pt>
                <c:pt idx="85">
                  <c:v>-8.9277355487905163E-2</c:v>
                </c:pt>
                <c:pt idx="86">
                  <c:v>0</c:v>
                </c:pt>
                <c:pt idx="87">
                  <c:v>0</c:v>
                </c:pt>
                <c:pt idx="88">
                  <c:v>-8.9425981270877752E-2</c:v>
                </c:pt>
                <c:pt idx="89">
                  <c:v>-9.0354452969828247E-2</c:v>
                </c:pt>
                <c:pt idx="90">
                  <c:v>-8.9034118211607227E-2</c:v>
                </c:pt>
                <c:pt idx="91">
                  <c:v>-9.2127097798323399E-2</c:v>
                </c:pt>
                <c:pt idx="92">
                  <c:v>-8.7811508458647158E-2</c:v>
                </c:pt>
                <c:pt idx="93">
                  <c:v>0</c:v>
                </c:pt>
                <c:pt idx="94">
                  <c:v>0</c:v>
                </c:pt>
                <c:pt idx="95">
                  <c:v>-8.9252531541390678E-2</c:v>
                </c:pt>
                <c:pt idx="96">
                  <c:v>-8.9517423152953191E-2</c:v>
                </c:pt>
                <c:pt idx="97">
                  <c:v>-8.6643081293277024E-2</c:v>
                </c:pt>
                <c:pt idx="98">
                  <c:v>-8.0856521186983166E-2</c:v>
                </c:pt>
                <c:pt idx="99">
                  <c:v>-8.2363863008945604E-2</c:v>
                </c:pt>
                <c:pt idx="100">
                  <c:v>0</c:v>
                </c:pt>
                <c:pt idx="101">
                  <c:v>0</c:v>
                </c:pt>
                <c:pt idx="102">
                  <c:v>-8.62768369208049E-2</c:v>
                </c:pt>
                <c:pt idx="103">
                  <c:v>-8.3075772655480051E-2</c:v>
                </c:pt>
                <c:pt idx="104">
                  <c:v>-9.5239599946366327E-2</c:v>
                </c:pt>
                <c:pt idx="105">
                  <c:v>-0.10129989665608752</c:v>
                </c:pt>
                <c:pt idx="106">
                  <c:v>-0.10022805380992383</c:v>
                </c:pt>
                <c:pt idx="107">
                  <c:v>0</c:v>
                </c:pt>
                <c:pt idx="108">
                  <c:v>0</c:v>
                </c:pt>
                <c:pt idx="109">
                  <c:v>-9.7311132570802483E-2</c:v>
                </c:pt>
                <c:pt idx="110">
                  <c:v>-9.8471266387563428E-2</c:v>
                </c:pt>
                <c:pt idx="111">
                  <c:v>-9.7745743307460442E-2</c:v>
                </c:pt>
                <c:pt idx="112">
                  <c:v>-9.6286226150816501E-2</c:v>
                </c:pt>
                <c:pt idx="113">
                  <c:v>-9.7893303203463899E-2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-8.9209194821204596E-2</c:v>
                </c:pt>
                <c:pt idx="119">
                  <c:v>-8.0940090465305259E-2</c:v>
                </c:pt>
                <c:pt idx="120">
                  <c:v>-8.7281379289751992E-2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-8.0758394136637435E-2</c:v>
                </c:pt>
                <c:pt idx="125">
                  <c:v>-7.5583456802937321E-2</c:v>
                </c:pt>
                <c:pt idx="126">
                  <c:v>-7.1056803143632163E-2</c:v>
                </c:pt>
                <c:pt idx="127">
                  <c:v>-7.8294717956359894E-2</c:v>
                </c:pt>
                <c:pt idx="128">
                  <c:v>0</c:v>
                </c:pt>
                <c:pt idx="129">
                  <c:v>0</c:v>
                </c:pt>
                <c:pt idx="130">
                  <c:v>-7.9711066690760002E-2</c:v>
                </c:pt>
                <c:pt idx="131">
                  <c:v>-7.400585058999376E-2</c:v>
                </c:pt>
                <c:pt idx="132">
                  <c:v>-7.039528938098194E-2</c:v>
                </c:pt>
                <c:pt idx="133">
                  <c:v>-6.4146078230837955E-2</c:v>
                </c:pt>
                <c:pt idx="134">
                  <c:v>-5.5225081144666066E-2</c:v>
                </c:pt>
                <c:pt idx="135">
                  <c:v>0</c:v>
                </c:pt>
                <c:pt idx="136">
                  <c:v>0</c:v>
                </c:pt>
                <c:pt idx="137">
                  <c:v>-5.59913229769613E-2</c:v>
                </c:pt>
                <c:pt idx="138">
                  <c:v>-5.5253364548886852E-2</c:v>
                </c:pt>
                <c:pt idx="139">
                  <c:v>-5.7640250117969472E-2</c:v>
                </c:pt>
                <c:pt idx="140">
                  <c:v>-5.8568740516691475E-2</c:v>
                </c:pt>
                <c:pt idx="141">
                  <c:v>-5.2727146983210349E-2</c:v>
                </c:pt>
                <c:pt idx="142">
                  <c:v>0</c:v>
                </c:pt>
                <c:pt idx="143">
                  <c:v>0</c:v>
                </c:pt>
                <c:pt idx="144">
                  <c:v>-5.5415285869314324E-2</c:v>
                </c:pt>
                <c:pt idx="145">
                  <c:v>-4.910737613679117E-2</c:v>
                </c:pt>
                <c:pt idx="146">
                  <c:v>-4.8429069698940008E-2</c:v>
                </c:pt>
                <c:pt idx="147">
                  <c:v>-4.7852565377505152E-2</c:v>
                </c:pt>
                <c:pt idx="148">
                  <c:v>-4.7257075832674356E-2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7-4697-9B51-107AF9B370A9}"/>
            </c:ext>
          </c:extLst>
        </c:ser>
        <c:ser>
          <c:idx val="3"/>
          <c:order val="1"/>
          <c:tx>
            <c:strRef>
              <c:f>Returns!$H$16:$H$17</c:f>
              <c:strCache>
                <c:ptCount val="2"/>
                <c:pt idx="0">
                  <c:v>Index</c:v>
                </c:pt>
                <c:pt idx="1">
                  <c:v>Return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Returns!$H$18:$H$383</c:f>
              <c:numCache>
                <c:formatCode>0.0%;\(0.0%\)</c:formatCode>
                <c:ptCount val="366"/>
                <c:pt idx="0">
                  <c:v>0</c:v>
                </c:pt>
                <c:pt idx="1">
                  <c:v>7.6137810799583594E-3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8.791942195193414E-3</c:v>
                </c:pt>
                <c:pt idx="6">
                  <c:v>7.688693058383711E-3</c:v>
                </c:pt>
                <c:pt idx="7">
                  <c:v>8.1313547490788896E-3</c:v>
                </c:pt>
                <c:pt idx="8">
                  <c:v>-9.7998488140071949E-3</c:v>
                </c:pt>
                <c:pt idx="9">
                  <c:v>0</c:v>
                </c:pt>
                <c:pt idx="10">
                  <c:v>0</c:v>
                </c:pt>
                <c:pt idx="11">
                  <c:v>-5.9112361157457327E-3</c:v>
                </c:pt>
                <c:pt idx="12">
                  <c:v>-2.2800482160733826E-2</c:v>
                </c:pt>
                <c:pt idx="13">
                  <c:v>-2.1615510865641951E-2</c:v>
                </c:pt>
                <c:pt idx="14">
                  <c:v>-1.2271944102043686E-2</c:v>
                </c:pt>
                <c:pt idx="15">
                  <c:v>-1.5881339426174201E-2</c:v>
                </c:pt>
                <c:pt idx="16">
                  <c:v>0</c:v>
                </c:pt>
                <c:pt idx="17">
                  <c:v>0</c:v>
                </c:pt>
                <c:pt idx="18">
                  <c:v>-1.2782707591307396E-2</c:v>
                </c:pt>
                <c:pt idx="19">
                  <c:v>-1.1025681188240211E-2</c:v>
                </c:pt>
                <c:pt idx="20">
                  <c:v>1.8319383814926482E-3</c:v>
                </c:pt>
                <c:pt idx="21">
                  <c:v>7.7159337778112125E-3</c:v>
                </c:pt>
                <c:pt idx="22">
                  <c:v>9.5342517995899989E-4</c:v>
                </c:pt>
                <c:pt idx="23">
                  <c:v>0</c:v>
                </c:pt>
                <c:pt idx="24">
                  <c:v>0</c:v>
                </c:pt>
                <c:pt idx="25">
                  <c:v>-4.3857558278114217E-3</c:v>
                </c:pt>
                <c:pt idx="26">
                  <c:v>-8.5740164397741792E-3</c:v>
                </c:pt>
                <c:pt idx="27">
                  <c:v>3.2348354320037576E-3</c:v>
                </c:pt>
                <c:pt idx="28">
                  <c:v>4.8147971587930716E-3</c:v>
                </c:pt>
                <c:pt idx="29">
                  <c:v>2.8602755398769997E-3</c:v>
                </c:pt>
                <c:pt idx="30">
                  <c:v>0</c:v>
                </c:pt>
                <c:pt idx="31">
                  <c:v>0</c:v>
                </c:pt>
                <c:pt idx="32">
                  <c:v>3.4731917269947843E-4</c:v>
                </c:pt>
                <c:pt idx="33">
                  <c:v>-1.1093782986808631E-2</c:v>
                </c:pt>
                <c:pt idx="34">
                  <c:v>-4.9918618350710542E-3</c:v>
                </c:pt>
                <c:pt idx="35">
                  <c:v>-6.0201989934554057E-3</c:v>
                </c:pt>
                <c:pt idx="36">
                  <c:v>-8.0087715116556879E-3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-9.1460715477494903E-3</c:v>
                </c:pt>
                <c:pt idx="41">
                  <c:v>-4.419806727095632E-3</c:v>
                </c:pt>
                <c:pt idx="42">
                  <c:v>-2.737692302453687E-3</c:v>
                </c:pt>
                <c:pt idx="43">
                  <c:v>-6.7352678784246001E-3</c:v>
                </c:pt>
                <c:pt idx="44">
                  <c:v>0</c:v>
                </c:pt>
                <c:pt idx="45">
                  <c:v>0</c:v>
                </c:pt>
                <c:pt idx="46">
                  <c:v>-5.9520971948868739E-3</c:v>
                </c:pt>
                <c:pt idx="47">
                  <c:v>4.6581630220854375E-3</c:v>
                </c:pt>
                <c:pt idx="48">
                  <c:v>1.0664741655827203E-2</c:v>
                </c:pt>
                <c:pt idx="49">
                  <c:v>1.1168694965234094E-2</c:v>
                </c:pt>
                <c:pt idx="50">
                  <c:v>1.7372768814824413E-2</c:v>
                </c:pt>
                <c:pt idx="51">
                  <c:v>0</c:v>
                </c:pt>
                <c:pt idx="52">
                  <c:v>0</c:v>
                </c:pt>
                <c:pt idx="53">
                  <c:v>1.628314003772835E-2</c:v>
                </c:pt>
                <c:pt idx="54">
                  <c:v>1.2714605792738976E-2</c:v>
                </c:pt>
                <c:pt idx="55">
                  <c:v>8.424192482923587E-3</c:v>
                </c:pt>
                <c:pt idx="56">
                  <c:v>1.0208459605418163E-2</c:v>
                </c:pt>
                <c:pt idx="57">
                  <c:v>6.9055223748459849E-3</c:v>
                </c:pt>
                <c:pt idx="58">
                  <c:v>0</c:v>
                </c:pt>
                <c:pt idx="59">
                  <c:v>0</c:v>
                </c:pt>
                <c:pt idx="60">
                  <c:v>7.0417259719828262E-3</c:v>
                </c:pt>
                <c:pt idx="61">
                  <c:v>6.4288097848663739E-3</c:v>
                </c:pt>
                <c:pt idx="62">
                  <c:v>-6.0746804323101866E-3</c:v>
                </c:pt>
                <c:pt idx="63">
                  <c:v>-6.844230756134273E-3</c:v>
                </c:pt>
                <c:pt idx="64">
                  <c:v>-1.1890574030060108E-2</c:v>
                </c:pt>
                <c:pt idx="65">
                  <c:v>0</c:v>
                </c:pt>
                <c:pt idx="66">
                  <c:v>0</c:v>
                </c:pt>
                <c:pt idx="67">
                  <c:v>-2.1383964750508744E-3</c:v>
                </c:pt>
                <c:pt idx="68">
                  <c:v>-1.845558741206399E-3</c:v>
                </c:pt>
                <c:pt idx="69">
                  <c:v>5.1757366912059677E-3</c:v>
                </c:pt>
                <c:pt idx="70">
                  <c:v>4.1133486335374059E-3</c:v>
                </c:pt>
                <c:pt idx="71">
                  <c:v>-8.7510811160522728E-3</c:v>
                </c:pt>
                <c:pt idx="72">
                  <c:v>0</c:v>
                </c:pt>
                <c:pt idx="73">
                  <c:v>0</c:v>
                </c:pt>
                <c:pt idx="74">
                  <c:v>-5.8158935977499215E-3</c:v>
                </c:pt>
                <c:pt idx="75">
                  <c:v>4.9169498566457026E-3</c:v>
                </c:pt>
                <c:pt idx="76">
                  <c:v>3.3574186694271813E-3</c:v>
                </c:pt>
                <c:pt idx="77">
                  <c:v>9.6840757564407021E-3</c:v>
                </c:pt>
                <c:pt idx="78">
                  <c:v>1.2265133922186866E-2</c:v>
                </c:pt>
                <c:pt idx="79">
                  <c:v>0</c:v>
                </c:pt>
                <c:pt idx="80">
                  <c:v>0</c:v>
                </c:pt>
                <c:pt idx="81">
                  <c:v>2.4244240290385966E-2</c:v>
                </c:pt>
                <c:pt idx="82">
                  <c:v>2.8364399103780302E-2</c:v>
                </c:pt>
                <c:pt idx="83">
                  <c:v>2.7036414031694544E-2</c:v>
                </c:pt>
                <c:pt idx="84">
                  <c:v>2.6648233779854147E-2</c:v>
                </c:pt>
                <c:pt idx="85">
                  <c:v>2.6661854139567787E-2</c:v>
                </c:pt>
                <c:pt idx="86">
                  <c:v>0</c:v>
                </c:pt>
                <c:pt idx="87">
                  <c:v>0</c:v>
                </c:pt>
                <c:pt idx="88">
                  <c:v>2.2575746225457882E-2</c:v>
                </c:pt>
                <c:pt idx="89">
                  <c:v>2.1513358167789098E-2</c:v>
                </c:pt>
                <c:pt idx="90">
                  <c:v>2.7172617628831608E-2</c:v>
                </c:pt>
                <c:pt idx="91">
                  <c:v>2.339977798813675E-2</c:v>
                </c:pt>
                <c:pt idx="92">
                  <c:v>2.5102322952349265E-2</c:v>
                </c:pt>
                <c:pt idx="93">
                  <c:v>0</c:v>
                </c:pt>
                <c:pt idx="94">
                  <c:v>0</c:v>
                </c:pt>
                <c:pt idx="95">
                  <c:v>2.8010269751224115E-2</c:v>
                </c:pt>
                <c:pt idx="96">
                  <c:v>3.0094184787420319E-2</c:v>
                </c:pt>
                <c:pt idx="97">
                  <c:v>3.7721586227092319E-2</c:v>
                </c:pt>
                <c:pt idx="98">
                  <c:v>4.163062946492424E-2</c:v>
                </c:pt>
                <c:pt idx="99">
                  <c:v>4.2788360040588724E-2</c:v>
                </c:pt>
                <c:pt idx="100">
                  <c:v>0</c:v>
                </c:pt>
                <c:pt idx="101">
                  <c:v>0</c:v>
                </c:pt>
                <c:pt idx="102">
                  <c:v>4.1119865975660419E-2</c:v>
                </c:pt>
                <c:pt idx="103">
                  <c:v>4.7766601515945917E-2</c:v>
                </c:pt>
                <c:pt idx="104">
                  <c:v>3.4956653205211241E-2</c:v>
                </c:pt>
                <c:pt idx="105">
                  <c:v>3.6393601155006561E-2</c:v>
                </c:pt>
                <c:pt idx="106">
                  <c:v>3.870225212647882E-2</c:v>
                </c:pt>
                <c:pt idx="107">
                  <c:v>0</c:v>
                </c:pt>
                <c:pt idx="108">
                  <c:v>0</c:v>
                </c:pt>
                <c:pt idx="109">
                  <c:v>3.9907653961141154E-2</c:v>
                </c:pt>
                <c:pt idx="110">
                  <c:v>4.1480805508073537E-2</c:v>
                </c:pt>
                <c:pt idx="111">
                  <c:v>4.2359318709607185E-2</c:v>
                </c:pt>
                <c:pt idx="112">
                  <c:v>4.4354701407664177E-2</c:v>
                </c:pt>
                <c:pt idx="113">
                  <c:v>4.3877988817684788E-2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4.6118537990588404E-2</c:v>
                </c:pt>
                <c:pt idx="119">
                  <c:v>5.0272747703266951E-2</c:v>
                </c:pt>
                <c:pt idx="120">
                  <c:v>4.111305579580371E-2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4.8972003350608473E-2</c:v>
                </c:pt>
                <c:pt idx="125">
                  <c:v>5.6721988027703896E-2</c:v>
                </c:pt>
                <c:pt idx="126">
                  <c:v>6.1475493567785255E-2</c:v>
                </c:pt>
                <c:pt idx="127">
                  <c:v>5.5312280797335855E-2</c:v>
                </c:pt>
                <c:pt idx="128">
                  <c:v>0</c:v>
                </c:pt>
                <c:pt idx="129">
                  <c:v>0</c:v>
                </c:pt>
                <c:pt idx="130">
                  <c:v>4.8018578170649473E-2</c:v>
                </c:pt>
                <c:pt idx="131">
                  <c:v>5.0558775257254496E-2</c:v>
                </c:pt>
                <c:pt idx="132">
                  <c:v>5.4999012523920809E-2</c:v>
                </c:pt>
                <c:pt idx="133">
                  <c:v>5.0007150688849755E-2</c:v>
                </c:pt>
                <c:pt idx="134">
                  <c:v>5.5394002955618138E-2</c:v>
                </c:pt>
                <c:pt idx="135">
                  <c:v>0</c:v>
                </c:pt>
                <c:pt idx="136">
                  <c:v>0</c:v>
                </c:pt>
                <c:pt idx="137">
                  <c:v>5.4168170581385011E-2</c:v>
                </c:pt>
                <c:pt idx="138">
                  <c:v>5.1587112415638847E-2</c:v>
                </c:pt>
                <c:pt idx="139">
                  <c:v>4.8624684177909216E-2</c:v>
                </c:pt>
                <c:pt idx="140">
                  <c:v>4.9435095580874222E-2</c:v>
                </c:pt>
                <c:pt idx="141">
                  <c:v>5.8839953963184088E-2</c:v>
                </c:pt>
                <c:pt idx="142">
                  <c:v>0</c:v>
                </c:pt>
                <c:pt idx="143">
                  <c:v>0</c:v>
                </c:pt>
                <c:pt idx="144">
                  <c:v>5.4222652020240014E-2</c:v>
                </c:pt>
                <c:pt idx="145">
                  <c:v>6.3116746913286059E-2</c:v>
                </c:pt>
                <c:pt idx="146">
                  <c:v>6.5370916445903315E-2</c:v>
                </c:pt>
                <c:pt idx="147">
                  <c:v>6.5370916445903315E-2</c:v>
                </c:pt>
                <c:pt idx="148">
                  <c:v>6.3443635546414745E-2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7-4697-9B51-107AF9B3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9712"/>
        <c:axId val="156101248"/>
      </c:lineChart>
      <c:dateAx>
        <c:axId val="1560997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>
            <a:solidFill>
              <a:sysClr val="windowText" lastClr="000000"/>
            </a:solidFill>
          </a:ln>
        </c:spPr>
        <c:crossAx val="156101248"/>
        <c:crosses val="autoZero"/>
        <c:auto val="1"/>
        <c:lblOffset val="100"/>
        <c:baseTimeUnit val="days"/>
        <c:majorUnit val="2"/>
      </c:dateAx>
      <c:valAx>
        <c:axId val="156101248"/>
        <c:scaling>
          <c:orientation val="minMax"/>
        </c:scaling>
        <c:delete val="0"/>
        <c:axPos val="l"/>
        <c:numFmt formatCode="0.0%;\(0.0%\)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0997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43291080590854"/>
          <c:y val="0.93582580707392315"/>
          <c:w val="0.30923226372029505"/>
          <c:h val="4.6507967935342717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/>
              <a:t>Returns - Portfolio </a:t>
            </a:r>
            <a:r>
              <a:rPr lang="en-US" baseline="0"/>
              <a:t>Since Establishment</a:t>
            </a:r>
            <a:r>
              <a:rPr lang="en-US"/>
              <a:t> vs. S&amp;P/TSX</a:t>
            </a:r>
          </a:p>
        </c:rich>
      </c:tx>
      <c:layout>
        <c:manualLayout>
          <c:xMode val="edge"/>
          <c:yMode val="edge"/>
          <c:x val="0.36833708836252516"/>
          <c:y val="4.5802842761564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2616385793612801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Returns!$S$16:$S$17</c:f>
              <c:strCache>
                <c:ptCount val="2"/>
                <c:pt idx="0">
                  <c:v>Portfolio</c:v>
                </c:pt>
                <c:pt idx="1">
                  <c:v>Return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numRef>
              <c:f>Returns!$Q$18:$Q$601</c:f>
              <c:numCache>
                <c:formatCode>m/d/yy</c:formatCode>
                <c:ptCount val="584"/>
                <c:pt idx="0">
                  <c:v>41913</c:v>
                </c:pt>
                <c:pt idx="1">
                  <c:v>41914</c:v>
                </c:pt>
                <c:pt idx="2">
                  <c:v>41915</c:v>
                </c:pt>
                <c:pt idx="3">
                  <c:v>41918</c:v>
                </c:pt>
                <c:pt idx="4">
                  <c:v>41919</c:v>
                </c:pt>
                <c:pt idx="5">
                  <c:v>41920</c:v>
                </c:pt>
                <c:pt idx="6">
                  <c:v>41921</c:v>
                </c:pt>
                <c:pt idx="7">
                  <c:v>41922</c:v>
                </c:pt>
                <c:pt idx="8">
                  <c:v>41926</c:v>
                </c:pt>
                <c:pt idx="9">
                  <c:v>41927</c:v>
                </c:pt>
                <c:pt idx="10">
                  <c:v>41928</c:v>
                </c:pt>
                <c:pt idx="11">
                  <c:v>41929</c:v>
                </c:pt>
                <c:pt idx="12">
                  <c:v>41932</c:v>
                </c:pt>
                <c:pt idx="13">
                  <c:v>41933</c:v>
                </c:pt>
                <c:pt idx="14">
                  <c:v>41934</c:v>
                </c:pt>
                <c:pt idx="15">
                  <c:v>41935</c:v>
                </c:pt>
                <c:pt idx="16">
                  <c:v>41936</c:v>
                </c:pt>
                <c:pt idx="17">
                  <c:v>41939</c:v>
                </c:pt>
                <c:pt idx="18">
                  <c:v>41940</c:v>
                </c:pt>
                <c:pt idx="19">
                  <c:v>41941</c:v>
                </c:pt>
                <c:pt idx="20">
                  <c:v>41942</c:v>
                </c:pt>
                <c:pt idx="21">
                  <c:v>41943</c:v>
                </c:pt>
                <c:pt idx="22">
                  <c:v>41946</c:v>
                </c:pt>
                <c:pt idx="23">
                  <c:v>41947</c:v>
                </c:pt>
                <c:pt idx="24">
                  <c:v>41948</c:v>
                </c:pt>
                <c:pt idx="25">
                  <c:v>41949</c:v>
                </c:pt>
                <c:pt idx="26">
                  <c:v>41950</c:v>
                </c:pt>
                <c:pt idx="27">
                  <c:v>41953</c:v>
                </c:pt>
                <c:pt idx="28">
                  <c:v>41954</c:v>
                </c:pt>
                <c:pt idx="29">
                  <c:v>41955</c:v>
                </c:pt>
                <c:pt idx="30">
                  <c:v>41956</c:v>
                </c:pt>
                <c:pt idx="31">
                  <c:v>41957</c:v>
                </c:pt>
                <c:pt idx="32">
                  <c:v>41960</c:v>
                </c:pt>
                <c:pt idx="33">
                  <c:v>41961</c:v>
                </c:pt>
                <c:pt idx="34">
                  <c:v>41962</c:v>
                </c:pt>
                <c:pt idx="35">
                  <c:v>41963</c:v>
                </c:pt>
                <c:pt idx="36">
                  <c:v>41964</c:v>
                </c:pt>
                <c:pt idx="37">
                  <c:v>41967</c:v>
                </c:pt>
                <c:pt idx="38">
                  <c:v>41968</c:v>
                </c:pt>
                <c:pt idx="39">
                  <c:v>41969</c:v>
                </c:pt>
                <c:pt idx="40">
                  <c:v>41970</c:v>
                </c:pt>
                <c:pt idx="41">
                  <c:v>41971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41981</c:v>
                </c:pt>
                <c:pt idx="48">
                  <c:v>41982</c:v>
                </c:pt>
                <c:pt idx="49">
                  <c:v>41983</c:v>
                </c:pt>
                <c:pt idx="50">
                  <c:v>41984</c:v>
                </c:pt>
                <c:pt idx="51">
                  <c:v>41985</c:v>
                </c:pt>
                <c:pt idx="52">
                  <c:v>41988</c:v>
                </c:pt>
                <c:pt idx="53">
                  <c:v>41989</c:v>
                </c:pt>
                <c:pt idx="54">
                  <c:v>41990</c:v>
                </c:pt>
                <c:pt idx="55">
                  <c:v>41991</c:v>
                </c:pt>
                <c:pt idx="56">
                  <c:v>41992</c:v>
                </c:pt>
                <c:pt idx="57">
                  <c:v>41995</c:v>
                </c:pt>
                <c:pt idx="58">
                  <c:v>41996</c:v>
                </c:pt>
                <c:pt idx="59">
                  <c:v>41997</c:v>
                </c:pt>
                <c:pt idx="60">
                  <c:v>42002</c:v>
                </c:pt>
                <c:pt idx="61">
                  <c:v>42003</c:v>
                </c:pt>
                <c:pt idx="62">
                  <c:v>42004</c:v>
                </c:pt>
                <c:pt idx="63">
                  <c:v>42006</c:v>
                </c:pt>
                <c:pt idx="64">
                  <c:v>42009</c:v>
                </c:pt>
                <c:pt idx="65">
                  <c:v>42010</c:v>
                </c:pt>
                <c:pt idx="66">
                  <c:v>42011</c:v>
                </c:pt>
                <c:pt idx="67">
                  <c:v>42012</c:v>
                </c:pt>
                <c:pt idx="68">
                  <c:v>42013</c:v>
                </c:pt>
                <c:pt idx="69">
                  <c:v>42016</c:v>
                </c:pt>
                <c:pt idx="70">
                  <c:v>42017</c:v>
                </c:pt>
                <c:pt idx="71">
                  <c:v>42018</c:v>
                </c:pt>
                <c:pt idx="72">
                  <c:v>42019</c:v>
                </c:pt>
                <c:pt idx="73">
                  <c:v>42020</c:v>
                </c:pt>
                <c:pt idx="74">
                  <c:v>42023</c:v>
                </c:pt>
                <c:pt idx="75">
                  <c:v>42024</c:v>
                </c:pt>
                <c:pt idx="76">
                  <c:v>42025</c:v>
                </c:pt>
                <c:pt idx="77">
                  <c:v>42026</c:v>
                </c:pt>
                <c:pt idx="78">
                  <c:v>42027</c:v>
                </c:pt>
                <c:pt idx="79">
                  <c:v>42030</c:v>
                </c:pt>
                <c:pt idx="80">
                  <c:v>42031</c:v>
                </c:pt>
                <c:pt idx="81">
                  <c:v>42032</c:v>
                </c:pt>
                <c:pt idx="82">
                  <c:v>42033</c:v>
                </c:pt>
                <c:pt idx="83">
                  <c:v>42034</c:v>
                </c:pt>
                <c:pt idx="84">
                  <c:v>42037</c:v>
                </c:pt>
                <c:pt idx="85">
                  <c:v>42038</c:v>
                </c:pt>
                <c:pt idx="86">
                  <c:v>42039</c:v>
                </c:pt>
                <c:pt idx="87">
                  <c:v>42040</c:v>
                </c:pt>
                <c:pt idx="88">
                  <c:v>42041</c:v>
                </c:pt>
                <c:pt idx="89">
                  <c:v>42044</c:v>
                </c:pt>
                <c:pt idx="90">
                  <c:v>42045</c:v>
                </c:pt>
                <c:pt idx="91">
                  <c:v>42046</c:v>
                </c:pt>
                <c:pt idx="92">
                  <c:v>42047</c:v>
                </c:pt>
                <c:pt idx="93">
                  <c:v>42048</c:v>
                </c:pt>
                <c:pt idx="94">
                  <c:v>42052</c:v>
                </c:pt>
                <c:pt idx="95">
                  <c:v>42053</c:v>
                </c:pt>
                <c:pt idx="96">
                  <c:v>42054</c:v>
                </c:pt>
                <c:pt idx="97">
                  <c:v>42055</c:v>
                </c:pt>
                <c:pt idx="98">
                  <c:v>42058</c:v>
                </c:pt>
                <c:pt idx="99">
                  <c:v>42059</c:v>
                </c:pt>
                <c:pt idx="100">
                  <c:v>42060</c:v>
                </c:pt>
                <c:pt idx="101">
                  <c:v>42061</c:v>
                </c:pt>
                <c:pt idx="102">
                  <c:v>42062</c:v>
                </c:pt>
                <c:pt idx="103">
                  <c:v>42065</c:v>
                </c:pt>
                <c:pt idx="104">
                  <c:v>42066</c:v>
                </c:pt>
                <c:pt idx="105">
                  <c:v>42067</c:v>
                </c:pt>
                <c:pt idx="106">
                  <c:v>42068</c:v>
                </c:pt>
                <c:pt idx="107">
                  <c:v>42069</c:v>
                </c:pt>
                <c:pt idx="108">
                  <c:v>42072</c:v>
                </c:pt>
                <c:pt idx="109">
                  <c:v>42073</c:v>
                </c:pt>
                <c:pt idx="110">
                  <c:v>42074</c:v>
                </c:pt>
                <c:pt idx="111">
                  <c:v>42075</c:v>
                </c:pt>
                <c:pt idx="112">
                  <c:v>42076</c:v>
                </c:pt>
                <c:pt idx="113">
                  <c:v>42079</c:v>
                </c:pt>
                <c:pt idx="114">
                  <c:v>42080</c:v>
                </c:pt>
                <c:pt idx="115">
                  <c:v>42081</c:v>
                </c:pt>
                <c:pt idx="116">
                  <c:v>42082</c:v>
                </c:pt>
                <c:pt idx="117">
                  <c:v>42083</c:v>
                </c:pt>
                <c:pt idx="118">
                  <c:v>42086</c:v>
                </c:pt>
                <c:pt idx="119">
                  <c:v>42087</c:v>
                </c:pt>
                <c:pt idx="120">
                  <c:v>42088</c:v>
                </c:pt>
                <c:pt idx="121">
                  <c:v>42089</c:v>
                </c:pt>
                <c:pt idx="122">
                  <c:v>42090</c:v>
                </c:pt>
                <c:pt idx="123">
                  <c:v>42093</c:v>
                </c:pt>
                <c:pt idx="124">
                  <c:v>42094</c:v>
                </c:pt>
                <c:pt idx="125">
                  <c:v>42095</c:v>
                </c:pt>
                <c:pt idx="126">
                  <c:v>42096</c:v>
                </c:pt>
                <c:pt idx="127">
                  <c:v>42100</c:v>
                </c:pt>
                <c:pt idx="128">
                  <c:v>42101</c:v>
                </c:pt>
                <c:pt idx="129">
                  <c:v>42102</c:v>
                </c:pt>
                <c:pt idx="130">
                  <c:v>42103</c:v>
                </c:pt>
                <c:pt idx="131">
                  <c:v>42104</c:v>
                </c:pt>
                <c:pt idx="132">
                  <c:v>42107</c:v>
                </c:pt>
                <c:pt idx="133">
                  <c:v>42108</c:v>
                </c:pt>
                <c:pt idx="134">
                  <c:v>42109</c:v>
                </c:pt>
                <c:pt idx="135">
                  <c:v>42110</c:v>
                </c:pt>
                <c:pt idx="136">
                  <c:v>42111</c:v>
                </c:pt>
                <c:pt idx="137">
                  <c:v>42114</c:v>
                </c:pt>
                <c:pt idx="138">
                  <c:v>42115</c:v>
                </c:pt>
                <c:pt idx="139">
                  <c:v>42116</c:v>
                </c:pt>
                <c:pt idx="140">
                  <c:v>42117</c:v>
                </c:pt>
                <c:pt idx="141">
                  <c:v>42118</c:v>
                </c:pt>
                <c:pt idx="142">
                  <c:v>42121</c:v>
                </c:pt>
                <c:pt idx="143">
                  <c:v>42122</c:v>
                </c:pt>
                <c:pt idx="144">
                  <c:v>42123</c:v>
                </c:pt>
                <c:pt idx="145">
                  <c:v>42124</c:v>
                </c:pt>
                <c:pt idx="146">
                  <c:v>42125</c:v>
                </c:pt>
                <c:pt idx="147">
                  <c:v>42128</c:v>
                </c:pt>
                <c:pt idx="148">
                  <c:v>42129</c:v>
                </c:pt>
                <c:pt idx="149">
                  <c:v>42130</c:v>
                </c:pt>
                <c:pt idx="150">
                  <c:v>42131</c:v>
                </c:pt>
                <c:pt idx="151">
                  <c:v>42132</c:v>
                </c:pt>
                <c:pt idx="152">
                  <c:v>42135</c:v>
                </c:pt>
                <c:pt idx="153">
                  <c:v>42136</c:v>
                </c:pt>
                <c:pt idx="154">
                  <c:v>42137</c:v>
                </c:pt>
                <c:pt idx="155">
                  <c:v>42138</c:v>
                </c:pt>
                <c:pt idx="156">
                  <c:v>42139</c:v>
                </c:pt>
                <c:pt idx="157">
                  <c:v>42143</c:v>
                </c:pt>
                <c:pt idx="158">
                  <c:v>42144</c:v>
                </c:pt>
                <c:pt idx="159">
                  <c:v>42145</c:v>
                </c:pt>
                <c:pt idx="160">
                  <c:v>42146</c:v>
                </c:pt>
                <c:pt idx="161">
                  <c:v>42149</c:v>
                </c:pt>
                <c:pt idx="162">
                  <c:v>42150</c:v>
                </c:pt>
                <c:pt idx="163">
                  <c:v>42151</c:v>
                </c:pt>
                <c:pt idx="164">
                  <c:v>42152</c:v>
                </c:pt>
                <c:pt idx="165">
                  <c:v>42153</c:v>
                </c:pt>
                <c:pt idx="166">
                  <c:v>42156</c:v>
                </c:pt>
                <c:pt idx="167">
                  <c:v>42157</c:v>
                </c:pt>
                <c:pt idx="168">
                  <c:v>42158</c:v>
                </c:pt>
                <c:pt idx="169">
                  <c:v>42159</c:v>
                </c:pt>
                <c:pt idx="170">
                  <c:v>42160</c:v>
                </c:pt>
                <c:pt idx="171">
                  <c:v>42163</c:v>
                </c:pt>
                <c:pt idx="172">
                  <c:v>42164</c:v>
                </c:pt>
                <c:pt idx="173">
                  <c:v>42165</c:v>
                </c:pt>
                <c:pt idx="174">
                  <c:v>42166</c:v>
                </c:pt>
                <c:pt idx="175">
                  <c:v>42167</c:v>
                </c:pt>
                <c:pt idx="176">
                  <c:v>42170</c:v>
                </c:pt>
                <c:pt idx="177">
                  <c:v>42171</c:v>
                </c:pt>
                <c:pt idx="178">
                  <c:v>42172</c:v>
                </c:pt>
                <c:pt idx="179">
                  <c:v>42173</c:v>
                </c:pt>
                <c:pt idx="180">
                  <c:v>42174</c:v>
                </c:pt>
                <c:pt idx="181">
                  <c:v>42177</c:v>
                </c:pt>
                <c:pt idx="182">
                  <c:v>42178</c:v>
                </c:pt>
                <c:pt idx="183">
                  <c:v>42179</c:v>
                </c:pt>
                <c:pt idx="184">
                  <c:v>42180</c:v>
                </c:pt>
                <c:pt idx="185">
                  <c:v>42181</c:v>
                </c:pt>
                <c:pt idx="186">
                  <c:v>42184</c:v>
                </c:pt>
                <c:pt idx="187">
                  <c:v>42185</c:v>
                </c:pt>
                <c:pt idx="188">
                  <c:v>42187</c:v>
                </c:pt>
                <c:pt idx="189">
                  <c:v>42188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42198</c:v>
                </c:pt>
                <c:pt idx="196">
                  <c:v>42199</c:v>
                </c:pt>
                <c:pt idx="197">
                  <c:v>42200</c:v>
                </c:pt>
                <c:pt idx="198">
                  <c:v>42201</c:v>
                </c:pt>
                <c:pt idx="199">
                  <c:v>42202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42212</c:v>
                </c:pt>
                <c:pt idx="206">
                  <c:v>42213</c:v>
                </c:pt>
                <c:pt idx="207">
                  <c:v>42214</c:v>
                </c:pt>
                <c:pt idx="208">
                  <c:v>42215</c:v>
                </c:pt>
                <c:pt idx="209">
                  <c:v>42216</c:v>
                </c:pt>
                <c:pt idx="210">
                  <c:v>42220</c:v>
                </c:pt>
                <c:pt idx="211">
                  <c:v>42221</c:v>
                </c:pt>
                <c:pt idx="212">
                  <c:v>42222</c:v>
                </c:pt>
                <c:pt idx="213">
                  <c:v>42223</c:v>
                </c:pt>
                <c:pt idx="214">
                  <c:v>42226</c:v>
                </c:pt>
                <c:pt idx="215">
                  <c:v>42227</c:v>
                </c:pt>
                <c:pt idx="216">
                  <c:v>42228</c:v>
                </c:pt>
                <c:pt idx="217">
                  <c:v>42229</c:v>
                </c:pt>
                <c:pt idx="218">
                  <c:v>42230</c:v>
                </c:pt>
                <c:pt idx="219">
                  <c:v>42233</c:v>
                </c:pt>
                <c:pt idx="220">
                  <c:v>42234</c:v>
                </c:pt>
                <c:pt idx="221">
                  <c:v>42235</c:v>
                </c:pt>
                <c:pt idx="222">
                  <c:v>42236</c:v>
                </c:pt>
                <c:pt idx="223">
                  <c:v>42237</c:v>
                </c:pt>
                <c:pt idx="224">
                  <c:v>42240</c:v>
                </c:pt>
                <c:pt idx="225">
                  <c:v>42241</c:v>
                </c:pt>
                <c:pt idx="226">
                  <c:v>42242</c:v>
                </c:pt>
                <c:pt idx="227">
                  <c:v>42243</c:v>
                </c:pt>
                <c:pt idx="228">
                  <c:v>42244</c:v>
                </c:pt>
                <c:pt idx="229">
                  <c:v>42247</c:v>
                </c:pt>
                <c:pt idx="230">
                  <c:v>42248</c:v>
                </c:pt>
                <c:pt idx="231">
                  <c:v>42249</c:v>
                </c:pt>
                <c:pt idx="232">
                  <c:v>42250</c:v>
                </c:pt>
                <c:pt idx="233">
                  <c:v>42251</c:v>
                </c:pt>
                <c:pt idx="234">
                  <c:v>42255</c:v>
                </c:pt>
                <c:pt idx="235">
                  <c:v>42256</c:v>
                </c:pt>
                <c:pt idx="236">
                  <c:v>42257</c:v>
                </c:pt>
                <c:pt idx="237">
                  <c:v>42258</c:v>
                </c:pt>
                <c:pt idx="238">
                  <c:v>42261</c:v>
                </c:pt>
                <c:pt idx="239">
                  <c:v>42262</c:v>
                </c:pt>
                <c:pt idx="240">
                  <c:v>42263</c:v>
                </c:pt>
                <c:pt idx="241">
                  <c:v>42264</c:v>
                </c:pt>
                <c:pt idx="242">
                  <c:v>42265</c:v>
                </c:pt>
                <c:pt idx="243">
                  <c:v>42268</c:v>
                </c:pt>
                <c:pt idx="244">
                  <c:v>42269</c:v>
                </c:pt>
                <c:pt idx="245">
                  <c:v>42270</c:v>
                </c:pt>
                <c:pt idx="246">
                  <c:v>42271</c:v>
                </c:pt>
                <c:pt idx="247">
                  <c:v>42272</c:v>
                </c:pt>
                <c:pt idx="248">
                  <c:v>42275</c:v>
                </c:pt>
                <c:pt idx="249">
                  <c:v>42276</c:v>
                </c:pt>
                <c:pt idx="250">
                  <c:v>42277</c:v>
                </c:pt>
                <c:pt idx="251">
                  <c:v>42278</c:v>
                </c:pt>
                <c:pt idx="252">
                  <c:v>42279</c:v>
                </c:pt>
                <c:pt idx="253">
                  <c:v>42282</c:v>
                </c:pt>
                <c:pt idx="254">
                  <c:v>42283</c:v>
                </c:pt>
                <c:pt idx="255">
                  <c:v>42284</c:v>
                </c:pt>
                <c:pt idx="256">
                  <c:v>42285</c:v>
                </c:pt>
                <c:pt idx="257">
                  <c:v>42286</c:v>
                </c:pt>
                <c:pt idx="258">
                  <c:v>42290</c:v>
                </c:pt>
                <c:pt idx="259">
                  <c:v>42291</c:v>
                </c:pt>
                <c:pt idx="260">
                  <c:v>42292</c:v>
                </c:pt>
                <c:pt idx="261">
                  <c:v>42293</c:v>
                </c:pt>
                <c:pt idx="262">
                  <c:v>42296</c:v>
                </c:pt>
                <c:pt idx="263">
                  <c:v>42297</c:v>
                </c:pt>
                <c:pt idx="264">
                  <c:v>42298</c:v>
                </c:pt>
                <c:pt idx="265">
                  <c:v>42299</c:v>
                </c:pt>
                <c:pt idx="266">
                  <c:v>42300</c:v>
                </c:pt>
                <c:pt idx="267">
                  <c:v>42303</c:v>
                </c:pt>
                <c:pt idx="268">
                  <c:v>42304</c:v>
                </c:pt>
                <c:pt idx="269">
                  <c:v>42305</c:v>
                </c:pt>
                <c:pt idx="270">
                  <c:v>42306</c:v>
                </c:pt>
                <c:pt idx="271">
                  <c:v>42307</c:v>
                </c:pt>
                <c:pt idx="272">
                  <c:v>42310</c:v>
                </c:pt>
                <c:pt idx="273">
                  <c:v>42311</c:v>
                </c:pt>
                <c:pt idx="274">
                  <c:v>42312</c:v>
                </c:pt>
                <c:pt idx="275">
                  <c:v>42313</c:v>
                </c:pt>
                <c:pt idx="276">
                  <c:v>42314</c:v>
                </c:pt>
                <c:pt idx="277">
                  <c:v>42317</c:v>
                </c:pt>
                <c:pt idx="278">
                  <c:v>42318</c:v>
                </c:pt>
                <c:pt idx="279">
                  <c:v>42319</c:v>
                </c:pt>
                <c:pt idx="280">
                  <c:v>42320</c:v>
                </c:pt>
                <c:pt idx="281">
                  <c:v>42321</c:v>
                </c:pt>
                <c:pt idx="282">
                  <c:v>42324</c:v>
                </c:pt>
                <c:pt idx="283">
                  <c:v>42325</c:v>
                </c:pt>
                <c:pt idx="284">
                  <c:v>42326</c:v>
                </c:pt>
                <c:pt idx="285">
                  <c:v>42327</c:v>
                </c:pt>
                <c:pt idx="286">
                  <c:v>42328</c:v>
                </c:pt>
                <c:pt idx="287">
                  <c:v>42331</c:v>
                </c:pt>
                <c:pt idx="288">
                  <c:v>42332</c:v>
                </c:pt>
                <c:pt idx="289">
                  <c:v>42333</c:v>
                </c:pt>
                <c:pt idx="290">
                  <c:v>42334</c:v>
                </c:pt>
                <c:pt idx="291">
                  <c:v>42335</c:v>
                </c:pt>
                <c:pt idx="292">
                  <c:v>42338</c:v>
                </c:pt>
                <c:pt idx="293">
                  <c:v>42339</c:v>
                </c:pt>
                <c:pt idx="294">
                  <c:v>42340</c:v>
                </c:pt>
                <c:pt idx="295">
                  <c:v>42341</c:v>
                </c:pt>
                <c:pt idx="296">
                  <c:v>42342</c:v>
                </c:pt>
                <c:pt idx="297">
                  <c:v>42345</c:v>
                </c:pt>
                <c:pt idx="298">
                  <c:v>42346</c:v>
                </c:pt>
                <c:pt idx="299">
                  <c:v>42347</c:v>
                </c:pt>
                <c:pt idx="300">
                  <c:v>42348</c:v>
                </c:pt>
                <c:pt idx="301">
                  <c:v>42349</c:v>
                </c:pt>
                <c:pt idx="302">
                  <c:v>42352</c:v>
                </c:pt>
                <c:pt idx="303">
                  <c:v>42353</c:v>
                </c:pt>
                <c:pt idx="304">
                  <c:v>42354</c:v>
                </c:pt>
                <c:pt idx="305">
                  <c:v>42355</c:v>
                </c:pt>
                <c:pt idx="306">
                  <c:v>42356</c:v>
                </c:pt>
                <c:pt idx="307">
                  <c:v>42359</c:v>
                </c:pt>
                <c:pt idx="308">
                  <c:v>42360</c:v>
                </c:pt>
                <c:pt idx="309">
                  <c:v>42361</c:v>
                </c:pt>
                <c:pt idx="310">
                  <c:v>42362</c:v>
                </c:pt>
                <c:pt idx="311">
                  <c:v>42367</c:v>
                </c:pt>
                <c:pt idx="312">
                  <c:v>42368</c:v>
                </c:pt>
                <c:pt idx="313">
                  <c:v>42369</c:v>
                </c:pt>
                <c:pt idx="314">
                  <c:v>42373</c:v>
                </c:pt>
                <c:pt idx="315">
                  <c:v>42374</c:v>
                </c:pt>
                <c:pt idx="316">
                  <c:v>42375</c:v>
                </c:pt>
                <c:pt idx="317">
                  <c:v>42376</c:v>
                </c:pt>
                <c:pt idx="318">
                  <c:v>42377</c:v>
                </c:pt>
                <c:pt idx="319">
                  <c:v>42380</c:v>
                </c:pt>
                <c:pt idx="320">
                  <c:v>42381</c:v>
                </c:pt>
                <c:pt idx="321">
                  <c:v>42382</c:v>
                </c:pt>
                <c:pt idx="322">
                  <c:v>42383</c:v>
                </c:pt>
                <c:pt idx="323">
                  <c:v>42384</c:v>
                </c:pt>
                <c:pt idx="324">
                  <c:v>42387</c:v>
                </c:pt>
                <c:pt idx="325">
                  <c:v>42388</c:v>
                </c:pt>
                <c:pt idx="326">
                  <c:v>42389</c:v>
                </c:pt>
                <c:pt idx="327">
                  <c:v>42390</c:v>
                </c:pt>
                <c:pt idx="328">
                  <c:v>42391</c:v>
                </c:pt>
                <c:pt idx="329">
                  <c:v>42394</c:v>
                </c:pt>
                <c:pt idx="330">
                  <c:v>42395</c:v>
                </c:pt>
                <c:pt idx="331">
                  <c:v>42396</c:v>
                </c:pt>
                <c:pt idx="332">
                  <c:v>42397</c:v>
                </c:pt>
                <c:pt idx="333">
                  <c:v>42398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42408</c:v>
                </c:pt>
                <c:pt idx="340">
                  <c:v>42409</c:v>
                </c:pt>
                <c:pt idx="341">
                  <c:v>42410</c:v>
                </c:pt>
                <c:pt idx="342">
                  <c:v>42411</c:v>
                </c:pt>
                <c:pt idx="343">
                  <c:v>42412</c:v>
                </c:pt>
                <c:pt idx="344">
                  <c:v>42416</c:v>
                </c:pt>
                <c:pt idx="345">
                  <c:v>42417</c:v>
                </c:pt>
                <c:pt idx="346">
                  <c:v>42418</c:v>
                </c:pt>
                <c:pt idx="347">
                  <c:v>42419</c:v>
                </c:pt>
                <c:pt idx="348">
                  <c:v>42422</c:v>
                </c:pt>
                <c:pt idx="349">
                  <c:v>42423</c:v>
                </c:pt>
                <c:pt idx="350">
                  <c:v>42424</c:v>
                </c:pt>
                <c:pt idx="351">
                  <c:v>42425</c:v>
                </c:pt>
                <c:pt idx="352">
                  <c:v>42426</c:v>
                </c:pt>
                <c:pt idx="353">
                  <c:v>42429</c:v>
                </c:pt>
                <c:pt idx="354">
                  <c:v>42430</c:v>
                </c:pt>
                <c:pt idx="355">
                  <c:v>42431</c:v>
                </c:pt>
                <c:pt idx="356">
                  <c:v>42432</c:v>
                </c:pt>
                <c:pt idx="357">
                  <c:v>42433</c:v>
                </c:pt>
                <c:pt idx="358">
                  <c:v>42436</c:v>
                </c:pt>
                <c:pt idx="359">
                  <c:v>42437</c:v>
                </c:pt>
                <c:pt idx="360">
                  <c:v>42438</c:v>
                </c:pt>
                <c:pt idx="361">
                  <c:v>42439</c:v>
                </c:pt>
                <c:pt idx="362">
                  <c:v>42440</c:v>
                </c:pt>
                <c:pt idx="363">
                  <c:v>42443</c:v>
                </c:pt>
                <c:pt idx="364">
                  <c:v>42444</c:v>
                </c:pt>
                <c:pt idx="365">
                  <c:v>42445</c:v>
                </c:pt>
                <c:pt idx="366">
                  <c:v>42446</c:v>
                </c:pt>
                <c:pt idx="367">
                  <c:v>42447</c:v>
                </c:pt>
                <c:pt idx="368">
                  <c:v>42450</c:v>
                </c:pt>
                <c:pt idx="369">
                  <c:v>42451</c:v>
                </c:pt>
                <c:pt idx="370">
                  <c:v>42452</c:v>
                </c:pt>
                <c:pt idx="371">
                  <c:v>42453</c:v>
                </c:pt>
                <c:pt idx="372">
                  <c:v>42457</c:v>
                </c:pt>
                <c:pt idx="373">
                  <c:v>42458</c:v>
                </c:pt>
                <c:pt idx="374">
                  <c:v>42459</c:v>
                </c:pt>
                <c:pt idx="375">
                  <c:v>42460</c:v>
                </c:pt>
                <c:pt idx="376">
                  <c:v>42461</c:v>
                </c:pt>
                <c:pt idx="377">
                  <c:v>42464</c:v>
                </c:pt>
                <c:pt idx="378">
                  <c:v>42465</c:v>
                </c:pt>
                <c:pt idx="379">
                  <c:v>42466</c:v>
                </c:pt>
                <c:pt idx="380">
                  <c:v>42467</c:v>
                </c:pt>
                <c:pt idx="381">
                  <c:v>42468</c:v>
                </c:pt>
                <c:pt idx="382">
                  <c:v>42471</c:v>
                </c:pt>
                <c:pt idx="383">
                  <c:v>42472</c:v>
                </c:pt>
                <c:pt idx="384">
                  <c:v>42473</c:v>
                </c:pt>
                <c:pt idx="385">
                  <c:v>42474</c:v>
                </c:pt>
                <c:pt idx="386">
                  <c:v>42475</c:v>
                </c:pt>
                <c:pt idx="387">
                  <c:v>42478</c:v>
                </c:pt>
                <c:pt idx="388">
                  <c:v>42479</c:v>
                </c:pt>
                <c:pt idx="389">
                  <c:v>42480</c:v>
                </c:pt>
                <c:pt idx="390">
                  <c:v>42481</c:v>
                </c:pt>
                <c:pt idx="391">
                  <c:v>42482</c:v>
                </c:pt>
                <c:pt idx="392">
                  <c:v>42485</c:v>
                </c:pt>
                <c:pt idx="393">
                  <c:v>42486</c:v>
                </c:pt>
                <c:pt idx="394">
                  <c:v>42487</c:v>
                </c:pt>
                <c:pt idx="395">
                  <c:v>42488</c:v>
                </c:pt>
                <c:pt idx="396">
                  <c:v>42489</c:v>
                </c:pt>
                <c:pt idx="397">
                  <c:v>42492</c:v>
                </c:pt>
                <c:pt idx="398">
                  <c:v>42493</c:v>
                </c:pt>
                <c:pt idx="399">
                  <c:v>42494</c:v>
                </c:pt>
                <c:pt idx="400">
                  <c:v>42495</c:v>
                </c:pt>
                <c:pt idx="401">
                  <c:v>42496</c:v>
                </c:pt>
                <c:pt idx="402">
                  <c:v>42499</c:v>
                </c:pt>
                <c:pt idx="403">
                  <c:v>42500</c:v>
                </c:pt>
                <c:pt idx="404">
                  <c:v>42501</c:v>
                </c:pt>
                <c:pt idx="405">
                  <c:v>42502</c:v>
                </c:pt>
                <c:pt idx="406">
                  <c:v>42503</c:v>
                </c:pt>
                <c:pt idx="407">
                  <c:v>42506</c:v>
                </c:pt>
                <c:pt idx="408">
                  <c:v>42507</c:v>
                </c:pt>
                <c:pt idx="409">
                  <c:v>42508</c:v>
                </c:pt>
                <c:pt idx="410">
                  <c:v>42509</c:v>
                </c:pt>
                <c:pt idx="411">
                  <c:v>42510</c:v>
                </c:pt>
                <c:pt idx="412">
                  <c:v>42514</c:v>
                </c:pt>
                <c:pt idx="413">
                  <c:v>42515</c:v>
                </c:pt>
                <c:pt idx="414">
                  <c:v>42516</c:v>
                </c:pt>
                <c:pt idx="415">
                  <c:v>42517</c:v>
                </c:pt>
                <c:pt idx="416">
                  <c:v>42520</c:v>
                </c:pt>
                <c:pt idx="417">
                  <c:v>42521</c:v>
                </c:pt>
                <c:pt idx="418">
                  <c:v>42522</c:v>
                </c:pt>
                <c:pt idx="419">
                  <c:v>42523</c:v>
                </c:pt>
                <c:pt idx="420">
                  <c:v>42524</c:v>
                </c:pt>
                <c:pt idx="421">
                  <c:v>42527</c:v>
                </c:pt>
                <c:pt idx="422">
                  <c:v>42528</c:v>
                </c:pt>
                <c:pt idx="423">
                  <c:v>42529</c:v>
                </c:pt>
                <c:pt idx="424">
                  <c:v>42530</c:v>
                </c:pt>
                <c:pt idx="425">
                  <c:v>42531</c:v>
                </c:pt>
                <c:pt idx="426">
                  <c:v>42534</c:v>
                </c:pt>
                <c:pt idx="427">
                  <c:v>42535</c:v>
                </c:pt>
                <c:pt idx="428">
                  <c:v>42536</c:v>
                </c:pt>
                <c:pt idx="429">
                  <c:v>42537</c:v>
                </c:pt>
                <c:pt idx="430">
                  <c:v>42538</c:v>
                </c:pt>
                <c:pt idx="431">
                  <c:v>42541</c:v>
                </c:pt>
                <c:pt idx="432">
                  <c:v>42542</c:v>
                </c:pt>
                <c:pt idx="433">
                  <c:v>42543</c:v>
                </c:pt>
                <c:pt idx="434">
                  <c:v>42544</c:v>
                </c:pt>
                <c:pt idx="435">
                  <c:v>42545</c:v>
                </c:pt>
                <c:pt idx="436">
                  <c:v>42548</c:v>
                </c:pt>
                <c:pt idx="437">
                  <c:v>42549</c:v>
                </c:pt>
                <c:pt idx="438">
                  <c:v>42550</c:v>
                </c:pt>
                <c:pt idx="439">
                  <c:v>42551</c:v>
                </c:pt>
                <c:pt idx="440">
                  <c:v>42555</c:v>
                </c:pt>
                <c:pt idx="441">
                  <c:v>42556</c:v>
                </c:pt>
                <c:pt idx="442">
                  <c:v>42557</c:v>
                </c:pt>
                <c:pt idx="443">
                  <c:v>42558</c:v>
                </c:pt>
                <c:pt idx="444">
                  <c:v>42559</c:v>
                </c:pt>
                <c:pt idx="445">
                  <c:v>42562</c:v>
                </c:pt>
                <c:pt idx="446">
                  <c:v>42563</c:v>
                </c:pt>
                <c:pt idx="447">
                  <c:v>42564</c:v>
                </c:pt>
                <c:pt idx="448">
                  <c:v>42565</c:v>
                </c:pt>
                <c:pt idx="449">
                  <c:v>42566</c:v>
                </c:pt>
                <c:pt idx="450">
                  <c:v>42569</c:v>
                </c:pt>
                <c:pt idx="451">
                  <c:v>42570</c:v>
                </c:pt>
                <c:pt idx="452">
                  <c:v>42571</c:v>
                </c:pt>
                <c:pt idx="453">
                  <c:v>42572</c:v>
                </c:pt>
                <c:pt idx="454">
                  <c:v>42573</c:v>
                </c:pt>
                <c:pt idx="455">
                  <c:v>42576</c:v>
                </c:pt>
                <c:pt idx="456">
                  <c:v>42577</c:v>
                </c:pt>
                <c:pt idx="457">
                  <c:v>42578</c:v>
                </c:pt>
                <c:pt idx="458">
                  <c:v>42579</c:v>
                </c:pt>
                <c:pt idx="459">
                  <c:v>42580</c:v>
                </c:pt>
                <c:pt idx="460">
                  <c:v>42584</c:v>
                </c:pt>
                <c:pt idx="461">
                  <c:v>42585</c:v>
                </c:pt>
                <c:pt idx="462">
                  <c:v>42586</c:v>
                </c:pt>
                <c:pt idx="463">
                  <c:v>42587</c:v>
                </c:pt>
                <c:pt idx="464">
                  <c:v>42590</c:v>
                </c:pt>
                <c:pt idx="465">
                  <c:v>42591</c:v>
                </c:pt>
                <c:pt idx="466">
                  <c:v>42592</c:v>
                </c:pt>
                <c:pt idx="467">
                  <c:v>42593</c:v>
                </c:pt>
                <c:pt idx="468">
                  <c:v>42594</c:v>
                </c:pt>
                <c:pt idx="469">
                  <c:v>42597</c:v>
                </c:pt>
                <c:pt idx="470">
                  <c:v>42598</c:v>
                </c:pt>
                <c:pt idx="471">
                  <c:v>42599</c:v>
                </c:pt>
                <c:pt idx="472">
                  <c:v>42600</c:v>
                </c:pt>
                <c:pt idx="473">
                  <c:v>42601</c:v>
                </c:pt>
                <c:pt idx="474">
                  <c:v>42604</c:v>
                </c:pt>
                <c:pt idx="475">
                  <c:v>42605</c:v>
                </c:pt>
                <c:pt idx="476">
                  <c:v>42606</c:v>
                </c:pt>
                <c:pt idx="477">
                  <c:v>42607</c:v>
                </c:pt>
                <c:pt idx="478">
                  <c:v>42608</c:v>
                </c:pt>
                <c:pt idx="479">
                  <c:v>42611</c:v>
                </c:pt>
                <c:pt idx="480">
                  <c:v>42612</c:v>
                </c:pt>
                <c:pt idx="481">
                  <c:v>42613</c:v>
                </c:pt>
                <c:pt idx="482">
                  <c:v>42614</c:v>
                </c:pt>
                <c:pt idx="483">
                  <c:v>42615</c:v>
                </c:pt>
                <c:pt idx="484">
                  <c:v>42619</c:v>
                </c:pt>
                <c:pt idx="485">
                  <c:v>42620</c:v>
                </c:pt>
                <c:pt idx="486">
                  <c:v>42621</c:v>
                </c:pt>
                <c:pt idx="487">
                  <c:v>42622</c:v>
                </c:pt>
                <c:pt idx="488">
                  <c:v>42625</c:v>
                </c:pt>
                <c:pt idx="489">
                  <c:v>42626</c:v>
                </c:pt>
                <c:pt idx="490">
                  <c:v>42627</c:v>
                </c:pt>
                <c:pt idx="491">
                  <c:v>42628</c:v>
                </c:pt>
                <c:pt idx="492">
                  <c:v>42629</c:v>
                </c:pt>
                <c:pt idx="493">
                  <c:v>42632</c:v>
                </c:pt>
                <c:pt idx="494">
                  <c:v>42633</c:v>
                </c:pt>
                <c:pt idx="495">
                  <c:v>42634</c:v>
                </c:pt>
                <c:pt idx="496">
                  <c:v>42635</c:v>
                </c:pt>
                <c:pt idx="497">
                  <c:v>42636</c:v>
                </c:pt>
                <c:pt idx="498">
                  <c:v>42639</c:v>
                </c:pt>
                <c:pt idx="499">
                  <c:v>42640</c:v>
                </c:pt>
                <c:pt idx="500">
                  <c:v>42641</c:v>
                </c:pt>
                <c:pt idx="501">
                  <c:v>42642</c:v>
                </c:pt>
                <c:pt idx="502">
                  <c:v>42643</c:v>
                </c:pt>
                <c:pt idx="503">
                  <c:v>42646</c:v>
                </c:pt>
                <c:pt idx="504">
                  <c:v>42647</c:v>
                </c:pt>
                <c:pt idx="505">
                  <c:v>42648</c:v>
                </c:pt>
                <c:pt idx="506">
                  <c:v>42649</c:v>
                </c:pt>
                <c:pt idx="507">
                  <c:v>42650</c:v>
                </c:pt>
                <c:pt idx="508">
                  <c:v>42654</c:v>
                </c:pt>
                <c:pt idx="509">
                  <c:v>42655</c:v>
                </c:pt>
                <c:pt idx="510">
                  <c:v>42656</c:v>
                </c:pt>
                <c:pt idx="511">
                  <c:v>42657</c:v>
                </c:pt>
                <c:pt idx="512">
                  <c:v>42660</c:v>
                </c:pt>
                <c:pt idx="513">
                  <c:v>42661</c:v>
                </c:pt>
                <c:pt idx="514">
                  <c:v>42662</c:v>
                </c:pt>
                <c:pt idx="515">
                  <c:v>42663</c:v>
                </c:pt>
                <c:pt idx="516">
                  <c:v>42664</c:v>
                </c:pt>
                <c:pt idx="517">
                  <c:v>42667</c:v>
                </c:pt>
                <c:pt idx="518">
                  <c:v>42668</c:v>
                </c:pt>
                <c:pt idx="519">
                  <c:v>42669</c:v>
                </c:pt>
                <c:pt idx="520">
                  <c:v>42670</c:v>
                </c:pt>
                <c:pt idx="521">
                  <c:v>42671</c:v>
                </c:pt>
                <c:pt idx="522">
                  <c:v>42674</c:v>
                </c:pt>
                <c:pt idx="523">
                  <c:v>42675</c:v>
                </c:pt>
                <c:pt idx="524">
                  <c:v>42676</c:v>
                </c:pt>
                <c:pt idx="525">
                  <c:v>42677</c:v>
                </c:pt>
                <c:pt idx="526">
                  <c:v>42678</c:v>
                </c:pt>
                <c:pt idx="527">
                  <c:v>42681</c:v>
                </c:pt>
                <c:pt idx="528">
                  <c:v>42682</c:v>
                </c:pt>
                <c:pt idx="529">
                  <c:v>42683</c:v>
                </c:pt>
                <c:pt idx="530">
                  <c:v>42684</c:v>
                </c:pt>
                <c:pt idx="531">
                  <c:v>42685</c:v>
                </c:pt>
                <c:pt idx="532">
                  <c:v>42688</c:v>
                </c:pt>
                <c:pt idx="533">
                  <c:v>42689</c:v>
                </c:pt>
                <c:pt idx="534">
                  <c:v>42690</c:v>
                </c:pt>
                <c:pt idx="535">
                  <c:v>42691</c:v>
                </c:pt>
                <c:pt idx="536">
                  <c:v>42692</c:v>
                </c:pt>
                <c:pt idx="537">
                  <c:v>42695</c:v>
                </c:pt>
                <c:pt idx="538">
                  <c:v>42696</c:v>
                </c:pt>
                <c:pt idx="539">
                  <c:v>42697</c:v>
                </c:pt>
                <c:pt idx="540">
                  <c:v>42698</c:v>
                </c:pt>
                <c:pt idx="541">
                  <c:v>42699</c:v>
                </c:pt>
                <c:pt idx="542">
                  <c:v>42702</c:v>
                </c:pt>
                <c:pt idx="543">
                  <c:v>42703</c:v>
                </c:pt>
                <c:pt idx="544">
                  <c:v>42704</c:v>
                </c:pt>
                <c:pt idx="545">
                  <c:v>42705</c:v>
                </c:pt>
                <c:pt idx="546">
                  <c:v>42706</c:v>
                </c:pt>
                <c:pt idx="547">
                  <c:v>42709</c:v>
                </c:pt>
                <c:pt idx="548">
                  <c:v>42710</c:v>
                </c:pt>
                <c:pt idx="549">
                  <c:v>42711</c:v>
                </c:pt>
                <c:pt idx="550">
                  <c:v>42712</c:v>
                </c:pt>
                <c:pt idx="551">
                  <c:v>42713</c:v>
                </c:pt>
                <c:pt idx="552">
                  <c:v>42716</c:v>
                </c:pt>
                <c:pt idx="553">
                  <c:v>42717</c:v>
                </c:pt>
                <c:pt idx="554">
                  <c:v>42718</c:v>
                </c:pt>
                <c:pt idx="555">
                  <c:v>42719</c:v>
                </c:pt>
                <c:pt idx="556">
                  <c:v>42720</c:v>
                </c:pt>
                <c:pt idx="557">
                  <c:v>42723</c:v>
                </c:pt>
                <c:pt idx="558">
                  <c:v>42724</c:v>
                </c:pt>
                <c:pt idx="559">
                  <c:v>42725</c:v>
                </c:pt>
                <c:pt idx="560">
                  <c:v>42726</c:v>
                </c:pt>
                <c:pt idx="561">
                  <c:v>42727</c:v>
                </c:pt>
                <c:pt idx="562">
                  <c:v>42732</c:v>
                </c:pt>
                <c:pt idx="563">
                  <c:v>42733</c:v>
                </c:pt>
                <c:pt idx="564">
                  <c:v>42734</c:v>
                </c:pt>
                <c:pt idx="565">
                  <c:v>42738</c:v>
                </c:pt>
                <c:pt idx="566">
                  <c:v>42739</c:v>
                </c:pt>
                <c:pt idx="567">
                  <c:v>42740</c:v>
                </c:pt>
                <c:pt idx="568">
                  <c:v>42741</c:v>
                </c:pt>
                <c:pt idx="569">
                  <c:v>42744</c:v>
                </c:pt>
                <c:pt idx="570">
                  <c:v>42745</c:v>
                </c:pt>
                <c:pt idx="571">
                  <c:v>42746</c:v>
                </c:pt>
                <c:pt idx="572">
                  <c:v>42747</c:v>
                </c:pt>
                <c:pt idx="573">
                  <c:v>42748</c:v>
                </c:pt>
                <c:pt idx="574">
                  <c:v>42751</c:v>
                </c:pt>
                <c:pt idx="575">
                  <c:v>42752</c:v>
                </c:pt>
                <c:pt idx="576">
                  <c:v>42753</c:v>
                </c:pt>
                <c:pt idx="577">
                  <c:v>42754</c:v>
                </c:pt>
                <c:pt idx="578">
                  <c:v>42755</c:v>
                </c:pt>
                <c:pt idx="579">
                  <c:v>42758</c:v>
                </c:pt>
                <c:pt idx="580">
                  <c:v>42759</c:v>
                </c:pt>
                <c:pt idx="581">
                  <c:v>42760</c:v>
                </c:pt>
                <c:pt idx="582">
                  <c:v>42761</c:v>
                </c:pt>
                <c:pt idx="583">
                  <c:v>42762</c:v>
                </c:pt>
              </c:numCache>
            </c:numRef>
          </c:cat>
          <c:val>
            <c:numRef>
              <c:f>Returns!$S$18:$S$601</c:f>
              <c:numCache>
                <c:formatCode>0.0%;\(0.0%\)</c:formatCode>
                <c:ptCount val="584"/>
                <c:pt idx="0">
                  <c:v>0</c:v>
                </c:pt>
                <c:pt idx="1">
                  <c:v>0</c:v>
                </c:pt>
                <c:pt idx="2">
                  <c:v>1.2589999999999879E-2</c:v>
                </c:pt>
                <c:pt idx="3">
                  <c:v>1.0070000000000023E-2</c:v>
                </c:pt>
                <c:pt idx="4">
                  <c:v>-9.9999999999544897E-6</c:v>
                </c:pt>
                <c:pt idx="5">
                  <c:v>5.03000000000009E-3</c:v>
                </c:pt>
                <c:pt idx="6">
                  <c:v>-5.8899999999999508E-3</c:v>
                </c:pt>
                <c:pt idx="7">
                  <c:v>-1.8910000000000093E-2</c:v>
                </c:pt>
                <c:pt idx="8">
                  <c:v>-2.9830000000000023E-2</c:v>
                </c:pt>
                <c:pt idx="9">
                  <c:v>-3.9490000000000025E-2</c:v>
                </c:pt>
                <c:pt idx="10">
                  <c:v>-2.898999999999996E-2</c:v>
                </c:pt>
                <c:pt idx="11">
                  <c:v>-1.8920000000000159E-2</c:v>
                </c:pt>
                <c:pt idx="12">
                  <c:v>-9.3984999999999763E-3</c:v>
                </c:pt>
                <c:pt idx="13">
                  <c:v>1.3562499999999478E-3</c:v>
                </c:pt>
                <c:pt idx="14">
                  <c:v>-1.3286250000000055E-2</c:v>
                </c:pt>
                <c:pt idx="15">
                  <c:v>-1.3600000000000279E-3</c:v>
                </c:pt>
                <c:pt idx="16">
                  <c:v>2.331250000000118E-3</c:v>
                </c:pt>
                <c:pt idx="17">
                  <c:v>-1.002700000000023E-3</c:v>
                </c:pt>
                <c:pt idx="18">
                  <c:v>7.6337500000001057E-3</c:v>
                </c:pt>
                <c:pt idx="19">
                  <c:v>2.6937499999999392E-3</c:v>
                </c:pt>
                <c:pt idx="20">
                  <c:v>-1.691250000000033E-3</c:v>
                </c:pt>
                <c:pt idx="21">
                  <c:v>8.9437500000000281E-3</c:v>
                </c:pt>
                <c:pt idx="22">
                  <c:v>2.5124999999999176E-3</c:v>
                </c:pt>
                <c:pt idx="23">
                  <c:v>-4.6775000000000011E-3</c:v>
                </c:pt>
                <c:pt idx="24">
                  <c:v>2.8900000000000592E-3</c:v>
                </c:pt>
                <c:pt idx="25">
                  <c:v>3.9074999999999527E-3</c:v>
                </c:pt>
                <c:pt idx="26">
                  <c:v>1.1926250000000138E-2</c:v>
                </c:pt>
                <c:pt idx="27">
                  <c:v>1.7217499999999886E-2</c:v>
                </c:pt>
                <c:pt idx="28">
                  <c:v>1.9463749999999891E-2</c:v>
                </c:pt>
                <c:pt idx="29">
                  <c:v>2.5798750000000092E-2</c:v>
                </c:pt>
                <c:pt idx="30">
                  <c:v>2.6131249999999939E-2</c:v>
                </c:pt>
                <c:pt idx="31">
                  <c:v>2.398374999999997E-2</c:v>
                </c:pt>
                <c:pt idx="32">
                  <c:v>2.5255000000000027E-2</c:v>
                </c:pt>
                <c:pt idx="33">
                  <c:v>2.9789999999999983E-2</c:v>
                </c:pt>
                <c:pt idx="34">
                  <c:v>2.7808749999999938E-2</c:v>
                </c:pt>
                <c:pt idx="35">
                  <c:v>3.2006250000000014E-2</c:v>
                </c:pt>
                <c:pt idx="36">
                  <c:v>4.2513749999999906E-2</c:v>
                </c:pt>
                <c:pt idx="37">
                  <c:v>3.4993749999999935E-2</c:v>
                </c:pt>
                <c:pt idx="38">
                  <c:v>3.6132800000000076E-2</c:v>
                </c:pt>
                <c:pt idx="39">
                  <c:v>3.4310000000000063E-2</c:v>
                </c:pt>
                <c:pt idx="40">
                  <c:v>2.5134999999999907E-2</c:v>
                </c:pt>
                <c:pt idx="41">
                  <c:v>1.2879999999999781E-2</c:v>
                </c:pt>
                <c:pt idx="42">
                  <c:v>5.017499999999897E-3</c:v>
                </c:pt>
                <c:pt idx="43">
                  <c:v>5.9424999999999617E-3</c:v>
                </c:pt>
                <c:pt idx="44">
                  <c:v>1.705599999999996E-2</c:v>
                </c:pt>
                <c:pt idx="45">
                  <c:v>6.625000000000103E-4</c:v>
                </c:pt>
                <c:pt idx="46">
                  <c:v>2.2337500000000343E-3</c:v>
                </c:pt>
                <c:pt idx="47">
                  <c:v>-2.032624999999999E-2</c:v>
                </c:pt>
                <c:pt idx="48">
                  <c:v>-1.7646249999999863E-2</c:v>
                </c:pt>
                <c:pt idx="49">
                  <c:v>-4.0506249999999966E-2</c:v>
                </c:pt>
                <c:pt idx="50">
                  <c:v>-3.743249999999998E-2</c:v>
                </c:pt>
                <c:pt idx="51">
                  <c:v>-5.025500000000005E-2</c:v>
                </c:pt>
                <c:pt idx="52">
                  <c:v>-5.163625000000005E-2</c:v>
                </c:pt>
                <c:pt idx="53">
                  <c:v>-3.9916249999999986E-2</c:v>
                </c:pt>
                <c:pt idx="54">
                  <c:v>-1.6135624999999987E-2</c:v>
                </c:pt>
                <c:pt idx="55">
                  <c:v>-7.0299999999999807E-3</c:v>
                </c:pt>
                <c:pt idx="56">
                  <c:v>7.3125000000000551E-3</c:v>
                </c:pt>
                <c:pt idx="57">
                  <c:v>5.0924999999999443E-3</c:v>
                </c:pt>
                <c:pt idx="58">
                  <c:v>1.5276250000000102E-2</c:v>
                </c:pt>
                <c:pt idx="59">
                  <c:v>2.3200942000000113E-2</c:v>
                </c:pt>
                <c:pt idx="60">
                  <c:v>2.8048442000000007E-2</c:v>
                </c:pt>
                <c:pt idx="61">
                  <c:v>2.9419692000000053E-2</c:v>
                </c:pt>
                <c:pt idx="62">
                  <c:v>3.4532192000000128E-2</c:v>
                </c:pt>
                <c:pt idx="63">
                  <c:v>4.213719199999999E-2</c:v>
                </c:pt>
                <c:pt idx="64">
                  <c:v>1.5675942000000109E-2</c:v>
                </c:pt>
                <c:pt idx="65">
                  <c:v>4.745942000000003E-3</c:v>
                </c:pt>
                <c:pt idx="66">
                  <c:v>6.780942000000012E-3</c:v>
                </c:pt>
                <c:pt idx="67">
                  <c:v>1.5973441999999949E-2</c:v>
                </c:pt>
                <c:pt idx="68">
                  <c:v>6.5709419999999685E-3</c:v>
                </c:pt>
                <c:pt idx="69">
                  <c:v>-5.4165579999999602E-3</c:v>
                </c:pt>
                <c:pt idx="70">
                  <c:v>-1.2475307999999852E-2</c:v>
                </c:pt>
                <c:pt idx="71">
                  <c:v>-1.4290579999999276E-3</c:v>
                </c:pt>
                <c:pt idx="72">
                  <c:v>-1.9690308000000045E-2</c:v>
                </c:pt>
                <c:pt idx="73">
                  <c:v>-4.6557999999974342E-5</c:v>
                </c:pt>
                <c:pt idx="74">
                  <c:v>5.0594199999998146E-4</c:v>
                </c:pt>
                <c:pt idx="75">
                  <c:v>-1.4290580000000386E-3</c:v>
                </c:pt>
                <c:pt idx="76">
                  <c:v>1.4780942000000241E-2</c:v>
                </c:pt>
                <c:pt idx="77">
                  <c:v>3.0707191999999939E-2</c:v>
                </c:pt>
                <c:pt idx="78">
                  <c:v>3.216844200000013E-2</c:v>
                </c:pt>
                <c:pt idx="79">
                  <c:v>3.1617192000000127E-2</c:v>
                </c:pt>
                <c:pt idx="80">
                  <c:v>3.459344200000003E-2</c:v>
                </c:pt>
                <c:pt idx="81">
                  <c:v>1.6742191999999934E-2</c:v>
                </c:pt>
                <c:pt idx="82">
                  <c:v>2.0668442000000065E-2</c:v>
                </c:pt>
                <c:pt idx="83">
                  <c:v>2.593844199999995E-2</c:v>
                </c:pt>
                <c:pt idx="84">
                  <c:v>4.1458291999999952E-2</c:v>
                </c:pt>
                <c:pt idx="85">
                  <c:v>4.996459200000003E-2</c:v>
                </c:pt>
                <c:pt idx="86">
                  <c:v>4.4304661999999828E-2</c:v>
                </c:pt>
                <c:pt idx="87">
                  <c:v>5.1449952000000021E-2</c:v>
                </c:pt>
                <c:pt idx="88">
                  <c:v>5.0517491999999997E-2</c:v>
                </c:pt>
                <c:pt idx="89">
                  <c:v>5.1843762000000071E-2</c:v>
                </c:pt>
                <c:pt idx="90">
                  <c:v>5.1462541999999889E-2</c:v>
                </c:pt>
                <c:pt idx="91">
                  <c:v>5.2799191999999939E-2</c:v>
                </c:pt>
                <c:pt idx="92">
                  <c:v>5.8320912000000114E-2</c:v>
                </c:pt>
                <c:pt idx="93">
                  <c:v>6.1807251999999924E-2</c:v>
                </c:pt>
                <c:pt idx="94">
                  <c:v>6.4048931999999947E-2</c:v>
                </c:pt>
                <c:pt idx="95">
                  <c:v>5.8051631999999964E-2</c:v>
                </c:pt>
                <c:pt idx="96">
                  <c:v>5.7322611999999884E-2</c:v>
                </c:pt>
                <c:pt idx="97">
                  <c:v>5.5699111999999884E-2</c:v>
                </c:pt>
                <c:pt idx="98">
                  <c:v>5.4590672000000007E-2</c:v>
                </c:pt>
                <c:pt idx="99">
                  <c:v>5.3686581999999872E-2</c:v>
                </c:pt>
                <c:pt idx="100">
                  <c:v>5.9224391999999959E-2</c:v>
                </c:pt>
                <c:pt idx="101">
                  <c:v>6.0369592000000027E-2</c:v>
                </c:pt>
                <c:pt idx="102">
                  <c:v>6.1039212000000065E-2</c:v>
                </c:pt>
                <c:pt idx="103">
                  <c:v>6.3368432000000086E-2</c:v>
                </c:pt>
                <c:pt idx="104">
                  <c:v>5.7706562000000128E-2</c:v>
                </c:pt>
                <c:pt idx="105">
                  <c:v>5.5505581999999887E-2</c:v>
                </c:pt>
                <c:pt idx="106">
                  <c:v>5.6179181999999939E-2</c:v>
                </c:pt>
                <c:pt idx="107">
                  <c:v>4.7395011999999959E-2</c:v>
                </c:pt>
                <c:pt idx="108">
                  <c:v>3.8642332000000001E-2</c:v>
                </c:pt>
                <c:pt idx="109">
                  <c:v>2.7257201999999925E-2</c:v>
                </c:pt>
                <c:pt idx="110">
                  <c:v>3.3543372000000016E-2</c:v>
                </c:pt>
                <c:pt idx="111">
                  <c:v>3.640379199999999E-2</c:v>
                </c:pt>
                <c:pt idx="112">
                  <c:v>3.1679371999999928E-2</c:v>
                </c:pt>
                <c:pt idx="113">
                  <c:v>3.8490811999999819E-2</c:v>
                </c:pt>
                <c:pt idx="114">
                  <c:v>4.2209651999999931E-2</c:v>
                </c:pt>
                <c:pt idx="115">
                  <c:v>4.5926641999999962E-2</c:v>
                </c:pt>
                <c:pt idx="116">
                  <c:v>4.0191271999999945E-2</c:v>
                </c:pt>
                <c:pt idx="117">
                  <c:v>4.8836882000000026E-2</c:v>
                </c:pt>
                <c:pt idx="118">
                  <c:v>4.741081200000008E-2</c:v>
                </c:pt>
                <c:pt idx="119">
                  <c:v>5.4180471999999869E-2</c:v>
                </c:pt>
                <c:pt idx="120">
                  <c:v>4.9155792000000087E-2</c:v>
                </c:pt>
                <c:pt idx="121">
                  <c:v>4.8644882000000056E-2</c:v>
                </c:pt>
                <c:pt idx="122">
                  <c:v>4.682964200000006E-2</c:v>
                </c:pt>
                <c:pt idx="123">
                  <c:v>4.7669321999999958E-2</c:v>
                </c:pt>
                <c:pt idx="124">
                  <c:v>4.8658761999999856E-2</c:v>
                </c:pt>
                <c:pt idx="125">
                  <c:v>5.3353642000000034E-2</c:v>
                </c:pt>
                <c:pt idx="126">
                  <c:v>5.8786911999999969E-2</c:v>
                </c:pt>
                <c:pt idx="127">
                  <c:v>6.8811681999999985E-2</c:v>
                </c:pt>
                <c:pt idx="128">
                  <c:v>7.2567072000000232E-2</c:v>
                </c:pt>
                <c:pt idx="129">
                  <c:v>7.4539931999999975E-2</c:v>
                </c:pt>
                <c:pt idx="130">
                  <c:v>8.2960182000000104E-2</c:v>
                </c:pt>
                <c:pt idx="131">
                  <c:v>8.8539101999999925E-2</c:v>
                </c:pt>
                <c:pt idx="132">
                  <c:v>8.9086591999999909E-2</c:v>
                </c:pt>
                <c:pt idx="133">
                  <c:v>8.7931701999999889E-2</c:v>
                </c:pt>
                <c:pt idx="134">
                  <c:v>9.6119941999999847E-2</c:v>
                </c:pt>
                <c:pt idx="135">
                  <c:v>9.1096611999999855E-2</c:v>
                </c:pt>
                <c:pt idx="136">
                  <c:v>8.8002472000000109E-2</c:v>
                </c:pt>
                <c:pt idx="137">
                  <c:v>9.1906511999999774E-2</c:v>
                </c:pt>
                <c:pt idx="138">
                  <c:v>8.7612791999999828E-2</c:v>
                </c:pt>
                <c:pt idx="139">
                  <c:v>8.368648199999984E-2</c:v>
                </c:pt>
                <c:pt idx="140">
                  <c:v>9.2731121999999999E-2</c:v>
                </c:pt>
                <c:pt idx="141">
                  <c:v>9.3945372000000082E-2</c:v>
                </c:pt>
                <c:pt idx="142">
                  <c:v>8.7985371999999673E-2</c:v>
                </c:pt>
                <c:pt idx="143">
                  <c:v>8.8736081999999827E-2</c:v>
                </c:pt>
                <c:pt idx="144">
                  <c:v>8.9808311999999946E-2</c:v>
                </c:pt>
                <c:pt idx="145">
                  <c:v>8.2058211999999964E-2</c:v>
                </c:pt>
                <c:pt idx="146">
                  <c:v>9.0731991999999817E-2</c:v>
                </c:pt>
                <c:pt idx="147">
                  <c:v>9.1446512000000091E-2</c:v>
                </c:pt>
                <c:pt idx="148">
                  <c:v>7.6980512000000001E-2</c:v>
                </c:pt>
                <c:pt idx="149">
                  <c:v>5.6597462000000043E-2</c:v>
                </c:pt>
                <c:pt idx="150">
                  <c:v>5.6073411999999934E-2</c:v>
                </c:pt>
                <c:pt idx="151">
                  <c:v>6.4972552000000183E-2</c:v>
                </c:pt>
                <c:pt idx="152">
                  <c:v>6.3947031999999959E-2</c:v>
                </c:pt>
                <c:pt idx="153">
                  <c:v>5.3822162000000118E-2</c:v>
                </c:pt>
                <c:pt idx="154">
                  <c:v>5.0880362000000012E-2</c:v>
                </c:pt>
                <c:pt idx="155">
                  <c:v>5.3269821999999856E-2</c:v>
                </c:pt>
                <c:pt idx="156">
                  <c:v>5.9134932000000084E-2</c:v>
                </c:pt>
                <c:pt idx="157">
                  <c:v>6.0450802000000081E-2</c:v>
                </c:pt>
                <c:pt idx="158">
                  <c:v>5.8365072000000184E-2</c:v>
                </c:pt>
                <c:pt idx="159">
                  <c:v>6.8169582000000117E-2</c:v>
                </c:pt>
                <c:pt idx="160">
                  <c:v>7.0082672000000068E-2</c:v>
                </c:pt>
                <c:pt idx="161">
                  <c:v>7.0645861999999893E-2</c:v>
                </c:pt>
                <c:pt idx="162">
                  <c:v>6.3025622000000281E-2</c:v>
                </c:pt>
                <c:pt idx="163">
                  <c:v>6.6596922000000003E-2</c:v>
                </c:pt>
                <c:pt idx="164">
                  <c:v>6.4039351999999994E-2</c:v>
                </c:pt>
                <c:pt idx="165">
                  <c:v>5.8966611999999863E-2</c:v>
                </c:pt>
                <c:pt idx="166">
                  <c:v>6.0894422000000059E-2</c:v>
                </c:pt>
                <c:pt idx="167">
                  <c:v>6.2636742000000023E-2</c:v>
                </c:pt>
                <c:pt idx="168">
                  <c:v>6.6796252000000056E-2</c:v>
                </c:pt>
                <c:pt idx="169">
                  <c:v>5.8961741999999928E-2</c:v>
                </c:pt>
                <c:pt idx="170">
                  <c:v>5.6567231999999912E-2</c:v>
                </c:pt>
                <c:pt idx="171">
                  <c:v>4.2049191999999902E-2</c:v>
                </c:pt>
                <c:pt idx="172">
                  <c:v>4.6445872000000055E-2</c:v>
                </c:pt>
                <c:pt idx="173">
                  <c:v>4.9014702000000021E-2</c:v>
                </c:pt>
                <c:pt idx="174">
                  <c:v>4.4819581999999913E-2</c:v>
                </c:pt>
                <c:pt idx="175">
                  <c:v>4.0827002000000112E-2</c:v>
                </c:pt>
                <c:pt idx="176">
                  <c:v>4.0643031999999968E-2</c:v>
                </c:pt>
                <c:pt idx="177">
                  <c:v>4.2576042000000092E-2</c:v>
                </c:pt>
                <c:pt idx="178">
                  <c:v>3.9613321999999895E-2</c:v>
                </c:pt>
                <c:pt idx="179">
                  <c:v>3.9889402000000018E-2</c:v>
                </c:pt>
                <c:pt idx="180">
                  <c:v>3.0428122000000002E-2</c:v>
                </c:pt>
                <c:pt idx="181">
                  <c:v>3.9133042000000007E-2</c:v>
                </c:pt>
                <c:pt idx="182">
                  <c:v>4.738332199999995E-2</c:v>
                </c:pt>
                <c:pt idx="183">
                  <c:v>5.0145152000000026E-2</c:v>
                </c:pt>
                <c:pt idx="184">
                  <c:v>4.4932132000000014E-2</c:v>
                </c:pt>
                <c:pt idx="185">
                  <c:v>3.8475121999999917E-2</c:v>
                </c:pt>
                <c:pt idx="186">
                  <c:v>1.9335442000000036E-2</c:v>
                </c:pt>
                <c:pt idx="187">
                  <c:v>2.3421122000000016E-2</c:v>
                </c:pt>
                <c:pt idx="188">
                  <c:v>2.69218120000001E-2</c:v>
                </c:pt>
                <c:pt idx="189">
                  <c:v>2.6426072000000245E-2</c:v>
                </c:pt>
                <c:pt idx="190">
                  <c:v>2.1347702000000135E-2</c:v>
                </c:pt>
                <c:pt idx="191">
                  <c:v>2.4263562000000016E-2</c:v>
                </c:pt>
                <c:pt idx="192">
                  <c:v>1.1431202000000029E-2</c:v>
                </c:pt>
                <c:pt idx="193">
                  <c:v>3.6379319999999549E-3</c:v>
                </c:pt>
                <c:pt idx="194">
                  <c:v>9.7010519999998213E-3</c:v>
                </c:pt>
                <c:pt idx="195">
                  <c:v>1.9429281999999937E-2</c:v>
                </c:pt>
                <c:pt idx="196">
                  <c:v>2.3522092000000105E-2</c:v>
                </c:pt>
                <c:pt idx="197">
                  <c:v>2.6032392000000071E-2</c:v>
                </c:pt>
                <c:pt idx="198">
                  <c:v>2.7372892000000038E-2</c:v>
                </c:pt>
                <c:pt idx="199">
                  <c:v>2.2285431999999883E-2</c:v>
                </c:pt>
                <c:pt idx="200">
                  <c:v>7.6399819999999341E-3</c:v>
                </c:pt>
                <c:pt idx="201">
                  <c:v>7.243552000000042E-3</c:v>
                </c:pt>
                <c:pt idx="202">
                  <c:v>1.3550119999998778E-3</c:v>
                </c:pt>
                <c:pt idx="203">
                  <c:v>-6.2560280000000246E-3</c:v>
                </c:pt>
                <c:pt idx="204">
                  <c:v>-1.2177608000000006E-2</c:v>
                </c:pt>
                <c:pt idx="205">
                  <c:v>-2.5512508000000045E-2</c:v>
                </c:pt>
                <c:pt idx="206">
                  <c:v>-1.5349857999999883E-2</c:v>
                </c:pt>
                <c:pt idx="207">
                  <c:v>-5.7618799999981096E-4</c:v>
                </c:pt>
                <c:pt idx="208">
                  <c:v>1.1195920000000026E-3</c:v>
                </c:pt>
                <c:pt idx="209">
                  <c:v>6.8179120000000371E-3</c:v>
                </c:pt>
                <c:pt idx="210">
                  <c:v>8.5806219999999822E-3</c:v>
                </c:pt>
                <c:pt idx="211">
                  <c:v>6.2098520000000157E-3</c:v>
                </c:pt>
                <c:pt idx="212">
                  <c:v>3.2668819999999155E-3</c:v>
                </c:pt>
                <c:pt idx="213">
                  <c:v>-5.9735080000000718E-3</c:v>
                </c:pt>
                <c:pt idx="214">
                  <c:v>6.3717220000001351E-3</c:v>
                </c:pt>
                <c:pt idx="215">
                  <c:v>-1.5128800000008269E-4</c:v>
                </c:pt>
                <c:pt idx="216">
                  <c:v>-1.1042380000000351E-3</c:v>
                </c:pt>
                <c:pt idx="217">
                  <c:v>-9.8727879999999102E-3</c:v>
                </c:pt>
                <c:pt idx="218">
                  <c:v>-7.2352679999999614E-3</c:v>
                </c:pt>
                <c:pt idx="219">
                  <c:v>-1.1272137999999932E-2</c:v>
                </c:pt>
                <c:pt idx="220">
                  <c:v>-1.515850800000007E-2</c:v>
                </c:pt>
                <c:pt idx="221">
                  <c:v>-2.3908878000000189E-2</c:v>
                </c:pt>
                <c:pt idx="222">
                  <c:v>-4.2901808000000097E-2</c:v>
                </c:pt>
                <c:pt idx="223">
                  <c:v>-5.9466547999999952E-2</c:v>
                </c:pt>
                <c:pt idx="224">
                  <c:v>-8.2592757999999877E-2</c:v>
                </c:pt>
                <c:pt idx="225">
                  <c:v>-8.2233198000000063E-2</c:v>
                </c:pt>
                <c:pt idx="226">
                  <c:v>-6.5994887999999974E-2</c:v>
                </c:pt>
                <c:pt idx="227">
                  <c:v>-4.2935637999999998E-2</c:v>
                </c:pt>
                <c:pt idx="228">
                  <c:v>-3.1868018000000053E-2</c:v>
                </c:pt>
                <c:pt idx="229">
                  <c:v>-2.9063468000000037E-2</c:v>
                </c:pt>
                <c:pt idx="230">
                  <c:v>-5.4268368000000011E-2</c:v>
                </c:pt>
                <c:pt idx="231">
                  <c:v>-5.7010087999999959E-2</c:v>
                </c:pt>
                <c:pt idx="232">
                  <c:v>-5.6549637999999902E-2</c:v>
                </c:pt>
                <c:pt idx="233">
                  <c:v>-6.1987098000000018E-2</c:v>
                </c:pt>
                <c:pt idx="234">
                  <c:v>-5.2453717999999872E-2</c:v>
                </c:pt>
                <c:pt idx="235">
                  <c:v>-6.016126799999999E-2</c:v>
                </c:pt>
                <c:pt idx="236">
                  <c:v>-5.715048800000011E-2</c:v>
                </c:pt>
                <c:pt idx="237">
                  <c:v>-6.2710118000000037E-2</c:v>
                </c:pt>
                <c:pt idx="238">
                  <c:v>-6.6556687999999919E-2</c:v>
                </c:pt>
                <c:pt idx="239">
                  <c:v>-6.0888967999999988E-2</c:v>
                </c:pt>
                <c:pt idx="240">
                  <c:v>-4.1149208000000104E-2</c:v>
                </c:pt>
                <c:pt idx="241">
                  <c:v>-4.0601588000000022E-2</c:v>
                </c:pt>
                <c:pt idx="242">
                  <c:v>-4.9088718000000031E-2</c:v>
                </c:pt>
                <c:pt idx="243">
                  <c:v>-4.1221007999999948E-2</c:v>
                </c:pt>
                <c:pt idx="244">
                  <c:v>-5.6569357999999959E-2</c:v>
                </c:pt>
                <c:pt idx="245">
                  <c:v>-6.5607218000000023E-2</c:v>
                </c:pt>
                <c:pt idx="246">
                  <c:v>-7.0921487999999977E-2</c:v>
                </c:pt>
                <c:pt idx="247">
                  <c:v>-7.258954800000017E-2</c:v>
                </c:pt>
                <c:pt idx="248">
                  <c:v>-9.1414728000000167E-2</c:v>
                </c:pt>
                <c:pt idx="249">
                  <c:v>-9.2267368000000016E-2</c:v>
                </c:pt>
                <c:pt idx="250">
                  <c:v>-7.6406998000000281E-2</c:v>
                </c:pt>
                <c:pt idx="251">
                  <c:v>-8.1645937999999973E-2</c:v>
                </c:pt>
                <c:pt idx="252">
                  <c:v>-7.272713800000008E-2</c:v>
                </c:pt>
                <c:pt idx="253">
                  <c:v>-5.7588188000000096E-2</c:v>
                </c:pt>
                <c:pt idx="254">
                  <c:v>-4.9164597999999948E-2</c:v>
                </c:pt>
                <c:pt idx="255">
                  <c:v>-3.513564800000013E-2</c:v>
                </c:pt>
                <c:pt idx="256">
                  <c:v>-2.7519178000000033E-2</c:v>
                </c:pt>
                <c:pt idx="257">
                  <c:v>-2.5660798000000096E-2</c:v>
                </c:pt>
                <c:pt idx="258">
                  <c:v>-3.671593800000017E-2</c:v>
                </c:pt>
                <c:pt idx="259">
                  <c:v>-3.5897158000000151E-2</c:v>
                </c:pt>
                <c:pt idx="260">
                  <c:v>-3.6489548000000038E-2</c:v>
                </c:pt>
                <c:pt idx="261">
                  <c:v>-3.6477058000000118E-2</c:v>
                </c:pt>
                <c:pt idx="262">
                  <c:v>-4.0608128000000132E-2</c:v>
                </c:pt>
                <c:pt idx="263">
                  <c:v>-3.5134418000000056E-2</c:v>
                </c:pt>
                <c:pt idx="264">
                  <c:v>-4.2556338000000027E-2</c:v>
                </c:pt>
                <c:pt idx="265">
                  <c:v>-2.9843228000000166E-2</c:v>
                </c:pt>
                <c:pt idx="266">
                  <c:v>-2.3099748000000031E-2</c:v>
                </c:pt>
                <c:pt idx="267">
                  <c:v>-3.3327708000000067E-2</c:v>
                </c:pt>
                <c:pt idx="268">
                  <c:v>-4.2724207999999986E-2</c:v>
                </c:pt>
                <c:pt idx="269">
                  <c:v>-2.7887208000000108E-2</c:v>
                </c:pt>
                <c:pt idx="270">
                  <c:v>-3.0864848E-2</c:v>
                </c:pt>
                <c:pt idx="271">
                  <c:v>-4.474872799999996E-2</c:v>
                </c:pt>
                <c:pt idx="272">
                  <c:v>-3.9603318000000054E-2</c:v>
                </c:pt>
                <c:pt idx="273">
                  <c:v>-3.2112398000000208E-2</c:v>
                </c:pt>
                <c:pt idx="274">
                  <c:v>-3.8306628000000176E-2</c:v>
                </c:pt>
                <c:pt idx="275">
                  <c:v>-4.2122687999999964E-2</c:v>
                </c:pt>
                <c:pt idx="276">
                  <c:v>-3.7756938000000129E-2</c:v>
                </c:pt>
                <c:pt idx="277">
                  <c:v>-3.6790668000000082E-2</c:v>
                </c:pt>
                <c:pt idx="278">
                  <c:v>-5.0136208000000071E-2</c:v>
                </c:pt>
                <c:pt idx="279">
                  <c:v>-5.6800668000000054E-2</c:v>
                </c:pt>
                <c:pt idx="280">
                  <c:v>-7.2138197999999987E-2</c:v>
                </c:pt>
                <c:pt idx="281">
                  <c:v>-7.7968258000000179E-2</c:v>
                </c:pt>
                <c:pt idx="282">
                  <c:v>-6.5634998000000166E-2</c:v>
                </c:pt>
                <c:pt idx="283">
                  <c:v>-6.537906800000004E-2</c:v>
                </c:pt>
                <c:pt idx="284">
                  <c:v>-5.7122917999999911E-2</c:v>
                </c:pt>
                <c:pt idx="285">
                  <c:v>-5.0625407999999816E-2</c:v>
                </c:pt>
                <c:pt idx="286">
                  <c:v>-5.3202407999999979E-2</c:v>
                </c:pt>
                <c:pt idx="287">
                  <c:v>-5.4723657999999897E-2</c:v>
                </c:pt>
                <c:pt idx="288">
                  <c:v>-5.1862957999999848E-2</c:v>
                </c:pt>
                <c:pt idx="289">
                  <c:v>-5.2304748000000068E-2</c:v>
                </c:pt>
                <c:pt idx="290">
                  <c:v>-5.1865157999999911E-2</c:v>
                </c:pt>
                <c:pt idx="291">
                  <c:v>-5.4955328000000025E-2</c:v>
                </c:pt>
                <c:pt idx="292">
                  <c:v>-4.8803867999999917E-2</c:v>
                </c:pt>
                <c:pt idx="293">
                  <c:v>-3.7465717999999981E-2</c:v>
                </c:pt>
                <c:pt idx="294">
                  <c:v>-4.8162507999999882E-2</c:v>
                </c:pt>
                <c:pt idx="295">
                  <c:v>-5.5223147999999944E-2</c:v>
                </c:pt>
                <c:pt idx="296">
                  <c:v>-5.4467127999999976E-2</c:v>
                </c:pt>
                <c:pt idx="297">
                  <c:v>-7.6257757999999898E-2</c:v>
                </c:pt>
                <c:pt idx="298">
                  <c:v>-8.3309198000000029E-2</c:v>
                </c:pt>
                <c:pt idx="299">
                  <c:v>-8.5086638000000048E-2</c:v>
                </c:pt>
                <c:pt idx="300">
                  <c:v>-7.5712657999999933E-2</c:v>
                </c:pt>
                <c:pt idx="301">
                  <c:v>-8.8765472999999928E-2</c:v>
                </c:pt>
                <c:pt idx="302">
                  <c:v>-9.7091723000000019E-2</c:v>
                </c:pt>
                <c:pt idx="303">
                  <c:v>-8.0579053000000012E-2</c:v>
                </c:pt>
                <c:pt idx="304">
                  <c:v>-6.5282442999999857E-2</c:v>
                </c:pt>
                <c:pt idx="305">
                  <c:v>-7.318270299999996E-2</c:v>
                </c:pt>
                <c:pt idx="306">
                  <c:v>-6.4300123000000098E-2</c:v>
                </c:pt>
                <c:pt idx="307">
                  <c:v>-6.4533963000000027E-2</c:v>
                </c:pt>
                <c:pt idx="308">
                  <c:v>-5.8962592999999841E-2</c:v>
                </c:pt>
                <c:pt idx="309">
                  <c:v>-4.6295272999999915E-2</c:v>
                </c:pt>
                <c:pt idx="310">
                  <c:v>-4.6159193000000043E-2</c:v>
                </c:pt>
                <c:pt idx="311">
                  <c:v>-4.7692263000000179E-2</c:v>
                </c:pt>
                <c:pt idx="312">
                  <c:v>-5.1741872999999994E-2</c:v>
                </c:pt>
                <c:pt idx="313">
                  <c:v>-5.8780063000000049E-2</c:v>
                </c:pt>
                <c:pt idx="314">
                  <c:v>-6.3904663000000084E-2</c:v>
                </c:pt>
                <c:pt idx="315">
                  <c:v>-6.6825503000000008E-2</c:v>
                </c:pt>
                <c:pt idx="316">
                  <c:v>-7.7733763000000011E-2</c:v>
                </c:pt>
                <c:pt idx="317">
                  <c:v>-0.10312404300000011</c:v>
                </c:pt>
                <c:pt idx="318">
                  <c:v>-0.10308178300000004</c:v>
                </c:pt>
                <c:pt idx="319">
                  <c:v>-0.11337669299999997</c:v>
                </c:pt>
                <c:pt idx="320">
                  <c:v>-0.11046696300000014</c:v>
                </c:pt>
                <c:pt idx="321">
                  <c:v>-0.12337936300000008</c:v>
                </c:pt>
                <c:pt idx="322">
                  <c:v>-0.11266988300000003</c:v>
                </c:pt>
                <c:pt idx="323">
                  <c:v>-0.12916203300000006</c:v>
                </c:pt>
                <c:pt idx="324">
                  <c:v>-0.13979235300000015</c:v>
                </c:pt>
                <c:pt idx="325">
                  <c:v>-0.137410633</c:v>
                </c:pt>
                <c:pt idx="326">
                  <c:v>-0.14547989299999997</c:v>
                </c:pt>
                <c:pt idx="327">
                  <c:v>-0.13344453299999992</c:v>
                </c:pt>
                <c:pt idx="328">
                  <c:v>-0.11111291300000004</c:v>
                </c:pt>
                <c:pt idx="329">
                  <c:v>-0.12515087300000005</c:v>
                </c:pt>
                <c:pt idx="330">
                  <c:v>-0.11158226300000007</c:v>
                </c:pt>
                <c:pt idx="331">
                  <c:v>-0.10711529300000011</c:v>
                </c:pt>
                <c:pt idx="332">
                  <c:v>-9.5023203000000001E-2</c:v>
                </c:pt>
                <c:pt idx="333">
                  <c:v>-0.10445212299999984</c:v>
                </c:pt>
                <c:pt idx="334">
                  <c:v>-0.11251299300000006</c:v>
                </c:pt>
                <c:pt idx="335">
                  <c:v>-0.12838531299999989</c:v>
                </c:pt>
                <c:pt idx="336">
                  <c:v>-0.12068783299999997</c:v>
                </c:pt>
                <c:pt idx="337">
                  <c:v>-0.10485604300000007</c:v>
                </c:pt>
                <c:pt idx="338">
                  <c:v>-0.10538204299999998</c:v>
                </c:pt>
                <c:pt idx="339">
                  <c:v>-0.11205493299999991</c:v>
                </c:pt>
                <c:pt idx="340">
                  <c:v>-0.12740667300000008</c:v>
                </c:pt>
                <c:pt idx="341">
                  <c:v>-0.12907532299999991</c:v>
                </c:pt>
                <c:pt idx="342">
                  <c:v>-0.12785223299999993</c:v>
                </c:pt>
                <c:pt idx="343">
                  <c:v>-0.11824210299999993</c:v>
                </c:pt>
                <c:pt idx="344">
                  <c:v>-0.10948909299999998</c:v>
                </c:pt>
                <c:pt idx="345">
                  <c:v>-8.6361252999999971E-2</c:v>
                </c:pt>
                <c:pt idx="346">
                  <c:v>-7.8907462999999955E-2</c:v>
                </c:pt>
                <c:pt idx="347">
                  <c:v>-8.7125503000000104E-2</c:v>
                </c:pt>
                <c:pt idx="348">
                  <c:v>-8.4103953000000065E-2</c:v>
                </c:pt>
                <c:pt idx="349">
                  <c:v>-8.8956483000000031E-2</c:v>
                </c:pt>
                <c:pt idx="350">
                  <c:v>-9.0006472999999865E-2</c:v>
                </c:pt>
                <c:pt idx="351">
                  <c:v>-8.8050053000000128E-2</c:v>
                </c:pt>
                <c:pt idx="352">
                  <c:v>-8.9921723000000009E-2</c:v>
                </c:pt>
                <c:pt idx="353">
                  <c:v>-8.3656623000000097E-2</c:v>
                </c:pt>
                <c:pt idx="354">
                  <c:v>-8.3525633000000044E-2</c:v>
                </c:pt>
                <c:pt idx="355">
                  <c:v>-7.3955563000000057E-2</c:v>
                </c:pt>
                <c:pt idx="356">
                  <c:v>-6.0304552999999927E-2</c:v>
                </c:pt>
                <c:pt idx="357">
                  <c:v>-5.2627003000000006E-2</c:v>
                </c:pt>
                <c:pt idx="358">
                  <c:v>-3.9262653000000203E-2</c:v>
                </c:pt>
                <c:pt idx="359">
                  <c:v>-4.4758943000000051E-2</c:v>
                </c:pt>
                <c:pt idx="360">
                  <c:v>-4.2817653000000067E-2</c:v>
                </c:pt>
                <c:pt idx="361">
                  <c:v>-3.3977573000000039E-2</c:v>
                </c:pt>
                <c:pt idx="362">
                  <c:v>-2.8366143000000066E-2</c:v>
                </c:pt>
                <c:pt idx="363">
                  <c:v>-2.9783932999999929E-2</c:v>
                </c:pt>
                <c:pt idx="364">
                  <c:v>-3.7010113000000011E-2</c:v>
                </c:pt>
                <c:pt idx="365">
                  <c:v>-3.0645243000000155E-2</c:v>
                </c:pt>
                <c:pt idx="366">
                  <c:v>-2.7806523000000083E-2</c:v>
                </c:pt>
                <c:pt idx="367">
                  <c:v>-2.9335573000000115E-2</c:v>
                </c:pt>
                <c:pt idx="368">
                  <c:v>-2.900329299999993E-2</c:v>
                </c:pt>
                <c:pt idx="369">
                  <c:v>-3.1990322999999821E-2</c:v>
                </c:pt>
                <c:pt idx="370">
                  <c:v>-3.6466382999999936E-2</c:v>
                </c:pt>
                <c:pt idx="371">
                  <c:v>-4.0993993000000284E-2</c:v>
                </c:pt>
                <c:pt idx="372">
                  <c:v>-4.0726028000000025E-2</c:v>
                </c:pt>
                <c:pt idx="373">
                  <c:v>-3.5994428000000078E-2</c:v>
                </c:pt>
                <c:pt idx="374">
                  <c:v>-2.6580488000000013E-2</c:v>
                </c:pt>
                <c:pt idx="375">
                  <c:v>-3.1040248000000048E-2</c:v>
                </c:pt>
                <c:pt idx="376">
                  <c:v>-3.7015327999999958E-2</c:v>
                </c:pt>
                <c:pt idx="377">
                  <c:v>-4.2753918000000057E-2</c:v>
                </c:pt>
                <c:pt idx="378">
                  <c:v>-4.4470152999999901E-2</c:v>
                </c:pt>
                <c:pt idx="379">
                  <c:v>-4.3957788000000053E-2</c:v>
                </c:pt>
                <c:pt idx="380">
                  <c:v>-4.7036907999999933E-2</c:v>
                </c:pt>
                <c:pt idx="381">
                  <c:v>-4.3091078000000116E-2</c:v>
                </c:pt>
                <c:pt idx="382">
                  <c:v>-4.2596118000000072E-2</c:v>
                </c:pt>
                <c:pt idx="383">
                  <c:v>-3.6003118000000112E-2</c:v>
                </c:pt>
                <c:pt idx="384">
                  <c:v>-3.2117827999999959E-2</c:v>
                </c:pt>
                <c:pt idx="385">
                  <c:v>-3.418996799999996E-2</c:v>
                </c:pt>
                <c:pt idx="386">
                  <c:v>-3.0579148000000056E-2</c:v>
                </c:pt>
                <c:pt idx="387">
                  <c:v>-2.2321617999999988E-2</c:v>
                </c:pt>
                <c:pt idx="388">
                  <c:v>-1.257076800000001E-2</c:v>
                </c:pt>
                <c:pt idx="389">
                  <c:v>-6.6326130000000649E-3</c:v>
                </c:pt>
                <c:pt idx="390">
                  <c:v>-1.0817938000000082E-2</c:v>
                </c:pt>
                <c:pt idx="391">
                  <c:v>-8.1622779999999118E-3</c:v>
                </c:pt>
                <c:pt idx="392">
                  <c:v>-1.3367738000000129E-2</c:v>
                </c:pt>
                <c:pt idx="393">
                  <c:v>-1.3432088000000064E-2</c:v>
                </c:pt>
                <c:pt idx="394">
                  <c:v>-9.7726180000000662E-3</c:v>
                </c:pt>
                <c:pt idx="395">
                  <c:v>-1.1382058000000028E-2</c:v>
                </c:pt>
                <c:pt idx="396">
                  <c:v>-6.1132280000000261E-3</c:v>
                </c:pt>
                <c:pt idx="397">
                  <c:v>-1.2642758000000143E-2</c:v>
                </c:pt>
                <c:pt idx="398">
                  <c:v>-2.1486808000000024E-2</c:v>
                </c:pt>
                <c:pt idx="399">
                  <c:v>-2.3978667999999925E-2</c:v>
                </c:pt>
                <c:pt idx="400">
                  <c:v>-2.6183227999999947E-2</c:v>
                </c:pt>
                <c:pt idx="401">
                  <c:v>-1.8708897999999974E-2</c:v>
                </c:pt>
                <c:pt idx="402">
                  <c:v>-3.0241512999999998E-2</c:v>
                </c:pt>
                <c:pt idx="403">
                  <c:v>-1.5716477999999978E-2</c:v>
                </c:pt>
                <c:pt idx="404">
                  <c:v>-1.6972047999999962E-2</c:v>
                </c:pt>
                <c:pt idx="405">
                  <c:v>-1.4539838000000249E-2</c:v>
                </c:pt>
                <c:pt idx="406">
                  <c:v>-1.7991068000000054E-2</c:v>
                </c:pt>
                <c:pt idx="407">
                  <c:v>-8.4095480000000444E-3</c:v>
                </c:pt>
                <c:pt idx="408">
                  <c:v>-6.3555979999999623E-3</c:v>
                </c:pt>
                <c:pt idx="409">
                  <c:v>-1.4086807999999951E-2</c:v>
                </c:pt>
                <c:pt idx="410">
                  <c:v>-1.4521787999999924E-2</c:v>
                </c:pt>
                <c:pt idx="411">
                  <c:v>-9.2035879999999848E-3</c:v>
                </c:pt>
                <c:pt idx="412">
                  <c:v>-9.8809979999998632E-3</c:v>
                </c:pt>
                <c:pt idx="413">
                  <c:v>-1.3008079999999866E-3</c:v>
                </c:pt>
                <c:pt idx="414">
                  <c:v>-2.5362279999999737E-3</c:v>
                </c:pt>
                <c:pt idx="415">
                  <c:v>-6.837379999999893E-4</c:v>
                </c:pt>
                <c:pt idx="416">
                  <c:v>-1.5204079999999731E-3</c:v>
                </c:pt>
                <c:pt idx="417">
                  <c:v>3.3701819999998328E-3</c:v>
                </c:pt>
                <c:pt idx="418">
                  <c:v>-5.0444800000004619E-4</c:v>
                </c:pt>
                <c:pt idx="419">
                  <c:v>2.1819819999997492E-3</c:v>
                </c:pt>
                <c:pt idx="420">
                  <c:v>9.9978320000000398E-3</c:v>
                </c:pt>
                <c:pt idx="421">
                  <c:v>1.1575311999999949E-2</c:v>
                </c:pt>
                <c:pt idx="422">
                  <c:v>1.3658171999999968E-2</c:v>
                </c:pt>
                <c:pt idx="423">
                  <c:v>1.2739601999999906E-2</c:v>
                </c:pt>
                <c:pt idx="424">
                  <c:v>1.1917652000000167E-2</c:v>
                </c:pt>
                <c:pt idx="425">
                  <c:v>-5.6730799999993309E-4</c:v>
                </c:pt>
                <c:pt idx="426">
                  <c:v>-8.8968780000000525E-3</c:v>
                </c:pt>
                <c:pt idx="427">
                  <c:v>-1.704894800000023E-2</c:v>
                </c:pt>
                <c:pt idx="428">
                  <c:v>-1.3047278000000162E-2</c:v>
                </c:pt>
                <c:pt idx="429">
                  <c:v>-1.4612538000000064E-2</c:v>
                </c:pt>
                <c:pt idx="430">
                  <c:v>-1.4018227999999855E-2</c:v>
                </c:pt>
                <c:pt idx="431">
                  <c:v>-7.1389880000000128E-3</c:v>
                </c:pt>
                <c:pt idx="432">
                  <c:v>-9.1760779999999764E-3</c:v>
                </c:pt>
                <c:pt idx="433">
                  <c:v>-1.2232388000000038E-2</c:v>
                </c:pt>
                <c:pt idx="434">
                  <c:v>-4.414018000000075E-3</c:v>
                </c:pt>
                <c:pt idx="435">
                  <c:v>-1.6562818000000035E-2</c:v>
                </c:pt>
                <c:pt idx="436">
                  <c:v>-2.2912307999999992E-2</c:v>
                </c:pt>
                <c:pt idx="437">
                  <c:v>-1.4800368000000064E-2</c:v>
                </c:pt>
                <c:pt idx="438">
                  <c:v>-6.5158580000002075E-3</c:v>
                </c:pt>
                <c:pt idx="439">
                  <c:v>-3.764707999999839E-3</c:v>
                </c:pt>
                <c:pt idx="440">
                  <c:v>1.171331199999992E-2</c:v>
                </c:pt>
                <c:pt idx="441">
                  <c:v>8.9539419999999925E-3</c:v>
                </c:pt>
                <c:pt idx="442">
                  <c:v>1.0626661999999953E-2</c:v>
                </c:pt>
                <c:pt idx="443">
                  <c:v>9.9110320000002083E-3</c:v>
                </c:pt>
                <c:pt idx="444">
                  <c:v>1.7445922000000058E-2</c:v>
                </c:pt>
                <c:pt idx="445">
                  <c:v>2.6052512000000139E-2</c:v>
                </c:pt>
                <c:pt idx="446">
                  <c:v>3.3589002000000034E-2</c:v>
                </c:pt>
                <c:pt idx="447">
                  <c:v>3.3627422000000129E-2</c:v>
                </c:pt>
                <c:pt idx="448">
                  <c:v>3.6147482000000064E-2</c:v>
                </c:pt>
                <c:pt idx="449">
                  <c:v>3.3006772000000018E-2</c:v>
                </c:pt>
                <c:pt idx="450">
                  <c:v>3.7684811999999956E-2</c:v>
                </c:pt>
                <c:pt idx="451">
                  <c:v>3.5781522000000177E-2</c:v>
                </c:pt>
                <c:pt idx="452">
                  <c:v>3.1893271999999806E-2</c:v>
                </c:pt>
                <c:pt idx="453">
                  <c:v>3.8290741999999822E-2</c:v>
                </c:pt>
                <c:pt idx="454">
                  <c:v>4.1122982000000086E-2</c:v>
                </c:pt>
                <c:pt idx="455">
                  <c:v>3.4599802000000013E-2</c:v>
                </c:pt>
                <c:pt idx="456">
                  <c:v>3.8013231999999952E-2</c:v>
                </c:pt>
                <c:pt idx="457">
                  <c:v>4.5380332000000134E-2</c:v>
                </c:pt>
                <c:pt idx="458">
                  <c:v>4.6143952800000054E-2</c:v>
                </c:pt>
                <c:pt idx="459">
                  <c:v>5.0830062000000176E-2</c:v>
                </c:pt>
                <c:pt idx="460">
                  <c:v>5.1686610199999983E-2</c:v>
                </c:pt>
                <c:pt idx="461">
                  <c:v>5.4125272000000058E-2</c:v>
                </c:pt>
                <c:pt idx="462">
                  <c:v>5.4355901999999956E-2</c:v>
                </c:pt>
                <c:pt idx="463">
                  <c:v>6.0620022000000162E-2</c:v>
                </c:pt>
                <c:pt idx="464">
                  <c:v>6.7730502000000081E-2</c:v>
                </c:pt>
                <c:pt idx="465">
                  <c:v>7.0204681999999963E-2</c:v>
                </c:pt>
                <c:pt idx="466">
                  <c:v>7.4860821999999994E-2</c:v>
                </c:pt>
                <c:pt idx="467">
                  <c:v>7.9581702000000032E-2</c:v>
                </c:pt>
                <c:pt idx="468">
                  <c:v>7.7745262000000093E-2</c:v>
                </c:pt>
                <c:pt idx="469">
                  <c:v>7.9942521999999849E-2</c:v>
                </c:pt>
                <c:pt idx="470">
                  <c:v>7.0567561999999917E-2</c:v>
                </c:pt>
                <c:pt idx="471">
                  <c:v>6.7078852000000078E-2</c:v>
                </c:pt>
                <c:pt idx="472">
                  <c:v>6.9540771999999862E-2</c:v>
                </c:pt>
                <c:pt idx="473">
                  <c:v>7.125324200000005E-2</c:v>
                </c:pt>
                <c:pt idx="474">
                  <c:v>7.5793972000000043E-2</c:v>
                </c:pt>
                <c:pt idx="475">
                  <c:v>7.7846622000000032E-2</c:v>
                </c:pt>
                <c:pt idx="476">
                  <c:v>6.4956362000000212E-2</c:v>
                </c:pt>
                <c:pt idx="477">
                  <c:v>7.0464341999999958E-2</c:v>
                </c:pt>
                <c:pt idx="478">
                  <c:v>7.3167101999999984E-2</c:v>
                </c:pt>
                <c:pt idx="479">
                  <c:v>7.4822612000000177E-2</c:v>
                </c:pt>
                <c:pt idx="480">
                  <c:v>6.8946422000000007E-2</c:v>
                </c:pt>
                <c:pt idx="481">
                  <c:v>6.3702402000000102E-2</c:v>
                </c:pt>
                <c:pt idx="482">
                  <c:v>6.9531792000000037E-2</c:v>
                </c:pt>
                <c:pt idx="483">
                  <c:v>7.7845692000000133E-2</c:v>
                </c:pt>
                <c:pt idx="484">
                  <c:v>8.3562922000000039E-2</c:v>
                </c:pt>
                <c:pt idx="485">
                  <c:v>8.0147582000000162E-2</c:v>
                </c:pt>
                <c:pt idx="486">
                  <c:v>7.9390851999999956E-2</c:v>
                </c:pt>
                <c:pt idx="487">
                  <c:v>6.6389771999999958E-2</c:v>
                </c:pt>
                <c:pt idx="488">
                  <c:v>7.4485161999999994E-2</c:v>
                </c:pt>
                <c:pt idx="489">
                  <c:v>5.6123482000000058E-2</c:v>
                </c:pt>
                <c:pt idx="490">
                  <c:v>5.902209199999997E-2</c:v>
                </c:pt>
                <c:pt idx="491">
                  <c:v>6.7199672000000099E-2</c:v>
                </c:pt>
                <c:pt idx="492">
                  <c:v>6.1904511999999912E-2</c:v>
                </c:pt>
                <c:pt idx="493">
                  <c:v>6.5057611999999931E-2</c:v>
                </c:pt>
                <c:pt idx="494">
                  <c:v>7.0239941999999944E-2</c:v>
                </c:pt>
                <c:pt idx="495">
                  <c:v>8.5575422000000012E-2</c:v>
                </c:pt>
                <c:pt idx="496">
                  <c:v>8.5936482000000147E-2</c:v>
                </c:pt>
                <c:pt idx="497">
                  <c:v>7.7409752000000109E-2</c:v>
                </c:pt>
                <c:pt idx="498">
                  <c:v>7.2871372000000045E-2</c:v>
                </c:pt>
                <c:pt idx="499">
                  <c:v>6.7223481999999946E-2</c:v>
                </c:pt>
                <c:pt idx="500">
                  <c:v>8.2890462000000165E-2</c:v>
                </c:pt>
                <c:pt idx="501">
                  <c:v>8.4620562000000232E-2</c:v>
                </c:pt>
                <c:pt idx="502">
                  <c:v>8.2395352000000255E-2</c:v>
                </c:pt>
                <c:pt idx="503">
                  <c:v>7.5859032000000104E-2</c:v>
                </c:pt>
                <c:pt idx="504">
                  <c:v>5.2811271999999798E-2</c:v>
                </c:pt>
                <c:pt idx="505">
                  <c:v>6.4105481999999991E-2</c:v>
                </c:pt>
                <c:pt idx="506">
                  <c:v>6.1885552000000121E-2</c:v>
                </c:pt>
                <c:pt idx="507">
                  <c:v>5.9560771999999984E-2</c:v>
                </c:pt>
                <c:pt idx="508">
                  <c:v>5.6503572000000002E-2</c:v>
                </c:pt>
                <c:pt idx="509">
                  <c:v>6.4237281999999896E-2</c:v>
                </c:pt>
                <c:pt idx="510">
                  <c:v>6.678764199999998E-2</c:v>
                </c:pt>
                <c:pt idx="511">
                  <c:v>6.1415862000000265E-2</c:v>
                </c:pt>
                <c:pt idx="512">
                  <c:v>6.0636042000000057E-2</c:v>
                </c:pt>
                <c:pt idx="513">
                  <c:v>7.1663452000000127E-2</c:v>
                </c:pt>
                <c:pt idx="514">
                  <c:v>7.7607651999999971E-2</c:v>
                </c:pt>
                <c:pt idx="515">
                  <c:v>7.8114222000000177E-2</c:v>
                </c:pt>
                <c:pt idx="516">
                  <c:v>8.1539621999999978E-2</c:v>
                </c:pt>
                <c:pt idx="517">
                  <c:v>7.9062161999999825E-2</c:v>
                </c:pt>
                <c:pt idx="518">
                  <c:v>7.7506552000000006E-2</c:v>
                </c:pt>
                <c:pt idx="519">
                  <c:v>7.6963561999999985E-2</c:v>
                </c:pt>
                <c:pt idx="520">
                  <c:v>7.3063482000000013E-2</c:v>
                </c:pt>
                <c:pt idx="521">
                  <c:v>2.3737242000000158E-2</c:v>
                </c:pt>
                <c:pt idx="522">
                  <c:v>2.2768441999999833E-2</c:v>
                </c:pt>
                <c:pt idx="523">
                  <c:v>2.3114441999999791E-2</c:v>
                </c:pt>
                <c:pt idx="524">
                  <c:v>1.0979062000000095E-2</c:v>
                </c:pt>
                <c:pt idx="525">
                  <c:v>1.0867411999999854E-2</c:v>
                </c:pt>
                <c:pt idx="526">
                  <c:v>-2.6686380000001675E-3</c:v>
                </c:pt>
                <c:pt idx="527">
                  <c:v>-2.8914800000001684E-4</c:v>
                </c:pt>
                <c:pt idx="528">
                  <c:v>5.9500200000006664E-4</c:v>
                </c:pt>
                <c:pt idx="529">
                  <c:v>2.2503220000000823E-3</c:v>
                </c:pt>
                <c:pt idx="530">
                  <c:v>-1.0183280000001238E-3</c:v>
                </c:pt>
                <c:pt idx="531">
                  <c:v>-1.867609800000003E-2</c:v>
                </c:pt>
                <c:pt idx="532">
                  <c:v>-1.4680998000000001E-2</c:v>
                </c:pt>
                <c:pt idx="533">
                  <c:v>-4.2207800000004791E-4</c:v>
                </c:pt>
                <c:pt idx="534">
                  <c:v>-1.325327999999959E-3</c:v>
                </c:pt>
                <c:pt idx="535">
                  <c:v>4.6187320000001808E-3</c:v>
                </c:pt>
                <c:pt idx="536">
                  <c:v>1.1887881999999683E-2</c:v>
                </c:pt>
                <c:pt idx="537">
                  <c:v>1.9529111999999849E-2</c:v>
                </c:pt>
                <c:pt idx="538">
                  <c:v>-2.2944047999999939E-2</c:v>
                </c:pt>
                <c:pt idx="539">
                  <c:v>-2.7014178000000055E-2</c:v>
                </c:pt>
                <c:pt idx="540">
                  <c:v>-2.4533998000000112E-2</c:v>
                </c:pt>
                <c:pt idx="541">
                  <c:v>-2.5953178000000077E-2</c:v>
                </c:pt>
                <c:pt idx="542">
                  <c:v>-2.6112138000000118E-2</c:v>
                </c:pt>
                <c:pt idx="543">
                  <c:v>-2.7105168000000068E-2</c:v>
                </c:pt>
                <c:pt idx="544">
                  <c:v>-2.5693028000000062E-2</c:v>
                </c:pt>
                <c:pt idx="545">
                  <c:v>-2.9001068000000019E-2</c:v>
                </c:pt>
                <c:pt idx="546">
                  <c:v>-2.4385407999999886E-2</c:v>
                </c:pt>
                <c:pt idx="547">
                  <c:v>-2.5926628000000007E-2</c:v>
                </c:pt>
                <c:pt idx="548">
                  <c:v>-2.6209938000000155E-2</c:v>
                </c:pt>
                <c:pt idx="549">
                  <c:v>-2.3135738000000128E-2</c:v>
                </c:pt>
                <c:pt idx="550">
                  <c:v>-1.6946828000000025E-2</c:v>
                </c:pt>
                <c:pt idx="551">
                  <c:v>-1.8558977999999948E-2</c:v>
                </c:pt>
                <c:pt idx="552">
                  <c:v>-2.2744028000000083E-2</c:v>
                </c:pt>
                <c:pt idx="553">
                  <c:v>-1.9320388000000022E-2</c:v>
                </c:pt>
                <c:pt idx="554">
                  <c:v>-3.2329988000000087E-2</c:v>
                </c:pt>
                <c:pt idx="555">
                  <c:v>-3.881166799999991E-2</c:v>
                </c:pt>
                <c:pt idx="556">
                  <c:v>-3.766529800000018E-2</c:v>
                </c:pt>
                <c:pt idx="557">
                  <c:v>-3.454555799999981E-2</c:v>
                </c:pt>
                <c:pt idx="558">
                  <c:v>-3.5786357999999963E-2</c:v>
                </c:pt>
                <c:pt idx="559">
                  <c:v>-3.5010388000000003E-2</c:v>
                </c:pt>
                <c:pt idx="560">
                  <c:v>-3.3449387999999969E-2</c:v>
                </c:pt>
                <c:pt idx="561">
                  <c:v>-3.5168207999999979E-2</c:v>
                </c:pt>
                <c:pt idx="562">
                  <c:v>-2.5880277999999923E-2</c:v>
                </c:pt>
                <c:pt idx="563">
                  <c:v>-1.7036207999999942E-2</c:v>
                </c:pt>
                <c:pt idx="564">
                  <c:v>-2.3818418000000063E-2</c:v>
                </c:pt>
                <c:pt idx="565">
                  <c:v>-1.6841878000000032E-2</c:v>
                </c:pt>
                <c:pt idx="566">
                  <c:v>-1.130711800000006E-2</c:v>
                </c:pt>
                <c:pt idx="567">
                  <c:v>-6.4657179999999537E-3</c:v>
                </c:pt>
                <c:pt idx="568">
                  <c:v>-1.4206898000000079E-2</c:v>
                </c:pt>
                <c:pt idx="569">
                  <c:v>-1.5721727999999935E-2</c:v>
                </c:pt>
                <c:pt idx="570">
                  <c:v>-9.6198180000002242E-3</c:v>
                </c:pt>
                <c:pt idx="571">
                  <c:v>-5.7582080000001534E-3</c:v>
                </c:pt>
                <c:pt idx="572">
                  <c:v>9.2552199999973439E-4</c:v>
                </c:pt>
                <c:pt idx="573">
                  <c:v>1.0466811999999992E-2</c:v>
                </c:pt>
                <c:pt idx="574">
                  <c:v>9.6472919999999185E-3</c:v>
                </c:pt>
                <c:pt idx="575">
                  <c:v>1.0436561999999983E-2</c:v>
                </c:pt>
                <c:pt idx="576">
                  <c:v>7.8837120000001537E-3</c:v>
                </c:pt>
                <c:pt idx="577">
                  <c:v>6.8906620000002139E-3</c:v>
                </c:pt>
                <c:pt idx="578">
                  <c:v>1.3138431999999867E-2</c:v>
                </c:pt>
                <c:pt idx="579">
                  <c:v>1.026338200000021E-2</c:v>
                </c:pt>
                <c:pt idx="580">
                  <c:v>1.7009891999999915E-2</c:v>
                </c:pt>
                <c:pt idx="581">
                  <c:v>1.7735362299999835E-2</c:v>
                </c:pt>
                <c:pt idx="582">
                  <c:v>1.8351951999999949E-2</c:v>
                </c:pt>
                <c:pt idx="583">
                  <c:v>1.8988847000000142E-2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2-40FD-915C-299E11B08D7D}"/>
            </c:ext>
          </c:extLst>
        </c:ser>
        <c:ser>
          <c:idx val="3"/>
          <c:order val="1"/>
          <c:tx>
            <c:strRef>
              <c:f>Returns!$U$16:$U$17</c:f>
              <c:strCache>
                <c:ptCount val="2"/>
                <c:pt idx="0">
                  <c:v>Index</c:v>
                </c:pt>
                <c:pt idx="1">
                  <c:v>Return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Returns!$Q$18:$Q$601</c:f>
              <c:numCache>
                <c:formatCode>m/d/yy</c:formatCode>
                <c:ptCount val="584"/>
                <c:pt idx="0">
                  <c:v>41913</c:v>
                </c:pt>
                <c:pt idx="1">
                  <c:v>41914</c:v>
                </c:pt>
                <c:pt idx="2">
                  <c:v>41915</c:v>
                </c:pt>
                <c:pt idx="3">
                  <c:v>41918</c:v>
                </c:pt>
                <c:pt idx="4">
                  <c:v>41919</c:v>
                </c:pt>
                <c:pt idx="5">
                  <c:v>41920</c:v>
                </c:pt>
                <c:pt idx="6">
                  <c:v>41921</c:v>
                </c:pt>
                <c:pt idx="7">
                  <c:v>41922</c:v>
                </c:pt>
                <c:pt idx="8">
                  <c:v>41926</c:v>
                </c:pt>
                <c:pt idx="9">
                  <c:v>41927</c:v>
                </c:pt>
                <c:pt idx="10">
                  <c:v>41928</c:v>
                </c:pt>
                <c:pt idx="11">
                  <c:v>41929</c:v>
                </c:pt>
                <c:pt idx="12">
                  <c:v>41932</c:v>
                </c:pt>
                <c:pt idx="13">
                  <c:v>41933</c:v>
                </c:pt>
                <c:pt idx="14">
                  <c:v>41934</c:v>
                </c:pt>
                <c:pt idx="15">
                  <c:v>41935</c:v>
                </c:pt>
                <c:pt idx="16">
                  <c:v>41936</c:v>
                </c:pt>
                <c:pt idx="17">
                  <c:v>41939</c:v>
                </c:pt>
                <c:pt idx="18">
                  <c:v>41940</c:v>
                </c:pt>
                <c:pt idx="19">
                  <c:v>41941</c:v>
                </c:pt>
                <c:pt idx="20">
                  <c:v>41942</c:v>
                </c:pt>
                <c:pt idx="21">
                  <c:v>41943</c:v>
                </c:pt>
                <c:pt idx="22">
                  <c:v>41946</c:v>
                </c:pt>
                <c:pt idx="23">
                  <c:v>41947</c:v>
                </c:pt>
                <c:pt idx="24">
                  <c:v>41948</c:v>
                </c:pt>
                <c:pt idx="25">
                  <c:v>41949</c:v>
                </c:pt>
                <c:pt idx="26">
                  <c:v>41950</c:v>
                </c:pt>
                <c:pt idx="27">
                  <c:v>41953</c:v>
                </c:pt>
                <c:pt idx="28">
                  <c:v>41954</c:v>
                </c:pt>
                <c:pt idx="29">
                  <c:v>41955</c:v>
                </c:pt>
                <c:pt idx="30">
                  <c:v>41956</c:v>
                </c:pt>
                <c:pt idx="31">
                  <c:v>41957</c:v>
                </c:pt>
                <c:pt idx="32">
                  <c:v>41960</c:v>
                </c:pt>
                <c:pt idx="33">
                  <c:v>41961</c:v>
                </c:pt>
                <c:pt idx="34">
                  <c:v>41962</c:v>
                </c:pt>
                <c:pt idx="35">
                  <c:v>41963</c:v>
                </c:pt>
                <c:pt idx="36">
                  <c:v>41964</c:v>
                </c:pt>
                <c:pt idx="37">
                  <c:v>41967</c:v>
                </c:pt>
                <c:pt idx="38">
                  <c:v>41968</c:v>
                </c:pt>
                <c:pt idx="39">
                  <c:v>41969</c:v>
                </c:pt>
                <c:pt idx="40">
                  <c:v>41970</c:v>
                </c:pt>
                <c:pt idx="41">
                  <c:v>41971</c:v>
                </c:pt>
                <c:pt idx="42">
                  <c:v>41974</c:v>
                </c:pt>
                <c:pt idx="43">
                  <c:v>41975</c:v>
                </c:pt>
                <c:pt idx="44">
                  <c:v>41976</c:v>
                </c:pt>
                <c:pt idx="45">
                  <c:v>41977</c:v>
                </c:pt>
                <c:pt idx="46">
                  <c:v>41978</c:v>
                </c:pt>
                <c:pt idx="47">
                  <c:v>41981</c:v>
                </c:pt>
                <c:pt idx="48">
                  <c:v>41982</c:v>
                </c:pt>
                <c:pt idx="49">
                  <c:v>41983</c:v>
                </c:pt>
                <c:pt idx="50">
                  <c:v>41984</c:v>
                </c:pt>
                <c:pt idx="51">
                  <c:v>41985</c:v>
                </c:pt>
                <c:pt idx="52">
                  <c:v>41988</c:v>
                </c:pt>
                <c:pt idx="53">
                  <c:v>41989</c:v>
                </c:pt>
                <c:pt idx="54">
                  <c:v>41990</c:v>
                </c:pt>
                <c:pt idx="55">
                  <c:v>41991</c:v>
                </c:pt>
                <c:pt idx="56">
                  <c:v>41992</c:v>
                </c:pt>
                <c:pt idx="57">
                  <c:v>41995</c:v>
                </c:pt>
                <c:pt idx="58">
                  <c:v>41996</c:v>
                </c:pt>
                <c:pt idx="59">
                  <c:v>41997</c:v>
                </c:pt>
                <c:pt idx="60">
                  <c:v>42002</c:v>
                </c:pt>
                <c:pt idx="61">
                  <c:v>42003</c:v>
                </c:pt>
                <c:pt idx="62">
                  <c:v>42004</c:v>
                </c:pt>
                <c:pt idx="63">
                  <c:v>42006</c:v>
                </c:pt>
                <c:pt idx="64">
                  <c:v>42009</c:v>
                </c:pt>
                <c:pt idx="65">
                  <c:v>42010</c:v>
                </c:pt>
                <c:pt idx="66">
                  <c:v>42011</c:v>
                </c:pt>
                <c:pt idx="67">
                  <c:v>42012</c:v>
                </c:pt>
                <c:pt idx="68">
                  <c:v>42013</c:v>
                </c:pt>
                <c:pt idx="69">
                  <c:v>42016</c:v>
                </c:pt>
                <c:pt idx="70">
                  <c:v>42017</c:v>
                </c:pt>
                <c:pt idx="71">
                  <c:v>42018</c:v>
                </c:pt>
                <c:pt idx="72">
                  <c:v>42019</c:v>
                </c:pt>
                <c:pt idx="73">
                  <c:v>42020</c:v>
                </c:pt>
                <c:pt idx="74">
                  <c:v>42023</c:v>
                </c:pt>
                <c:pt idx="75">
                  <c:v>42024</c:v>
                </c:pt>
                <c:pt idx="76">
                  <c:v>42025</c:v>
                </c:pt>
                <c:pt idx="77">
                  <c:v>42026</c:v>
                </c:pt>
                <c:pt idx="78">
                  <c:v>42027</c:v>
                </c:pt>
                <c:pt idx="79">
                  <c:v>42030</c:v>
                </c:pt>
                <c:pt idx="80">
                  <c:v>42031</c:v>
                </c:pt>
                <c:pt idx="81">
                  <c:v>42032</c:v>
                </c:pt>
                <c:pt idx="82">
                  <c:v>42033</c:v>
                </c:pt>
                <c:pt idx="83">
                  <c:v>42034</c:v>
                </c:pt>
                <c:pt idx="84">
                  <c:v>42037</c:v>
                </c:pt>
                <c:pt idx="85">
                  <c:v>42038</c:v>
                </c:pt>
                <c:pt idx="86">
                  <c:v>42039</c:v>
                </c:pt>
                <c:pt idx="87">
                  <c:v>42040</c:v>
                </c:pt>
                <c:pt idx="88">
                  <c:v>42041</c:v>
                </c:pt>
                <c:pt idx="89">
                  <c:v>42044</c:v>
                </c:pt>
                <c:pt idx="90">
                  <c:v>42045</c:v>
                </c:pt>
                <c:pt idx="91">
                  <c:v>42046</c:v>
                </c:pt>
                <c:pt idx="92">
                  <c:v>42047</c:v>
                </c:pt>
                <c:pt idx="93">
                  <c:v>42048</c:v>
                </c:pt>
                <c:pt idx="94">
                  <c:v>42052</c:v>
                </c:pt>
                <c:pt idx="95">
                  <c:v>42053</c:v>
                </c:pt>
                <c:pt idx="96">
                  <c:v>42054</c:v>
                </c:pt>
                <c:pt idx="97">
                  <c:v>42055</c:v>
                </c:pt>
                <c:pt idx="98">
                  <c:v>42058</c:v>
                </c:pt>
                <c:pt idx="99">
                  <c:v>42059</c:v>
                </c:pt>
                <c:pt idx="100">
                  <c:v>42060</c:v>
                </c:pt>
                <c:pt idx="101">
                  <c:v>42061</c:v>
                </c:pt>
                <c:pt idx="102">
                  <c:v>42062</c:v>
                </c:pt>
                <c:pt idx="103">
                  <c:v>42065</c:v>
                </c:pt>
                <c:pt idx="104">
                  <c:v>42066</c:v>
                </c:pt>
                <c:pt idx="105">
                  <c:v>42067</c:v>
                </c:pt>
                <c:pt idx="106">
                  <c:v>42068</c:v>
                </c:pt>
                <c:pt idx="107">
                  <c:v>42069</c:v>
                </c:pt>
                <c:pt idx="108">
                  <c:v>42072</c:v>
                </c:pt>
                <c:pt idx="109">
                  <c:v>42073</c:v>
                </c:pt>
                <c:pt idx="110">
                  <c:v>42074</c:v>
                </c:pt>
                <c:pt idx="111">
                  <c:v>42075</c:v>
                </c:pt>
                <c:pt idx="112">
                  <c:v>42076</c:v>
                </c:pt>
                <c:pt idx="113">
                  <c:v>42079</c:v>
                </c:pt>
                <c:pt idx="114">
                  <c:v>42080</c:v>
                </c:pt>
                <c:pt idx="115">
                  <c:v>42081</c:v>
                </c:pt>
                <c:pt idx="116">
                  <c:v>42082</c:v>
                </c:pt>
                <c:pt idx="117">
                  <c:v>42083</c:v>
                </c:pt>
                <c:pt idx="118">
                  <c:v>42086</c:v>
                </c:pt>
                <c:pt idx="119">
                  <c:v>42087</c:v>
                </c:pt>
                <c:pt idx="120">
                  <c:v>42088</c:v>
                </c:pt>
                <c:pt idx="121">
                  <c:v>42089</c:v>
                </c:pt>
                <c:pt idx="122">
                  <c:v>42090</c:v>
                </c:pt>
                <c:pt idx="123">
                  <c:v>42093</c:v>
                </c:pt>
                <c:pt idx="124">
                  <c:v>42094</c:v>
                </c:pt>
                <c:pt idx="125">
                  <c:v>42095</c:v>
                </c:pt>
                <c:pt idx="126">
                  <c:v>42096</c:v>
                </c:pt>
                <c:pt idx="127">
                  <c:v>42100</c:v>
                </c:pt>
                <c:pt idx="128">
                  <c:v>42101</c:v>
                </c:pt>
                <c:pt idx="129">
                  <c:v>42102</c:v>
                </c:pt>
                <c:pt idx="130">
                  <c:v>42103</c:v>
                </c:pt>
                <c:pt idx="131">
                  <c:v>42104</c:v>
                </c:pt>
                <c:pt idx="132">
                  <c:v>42107</c:v>
                </c:pt>
                <c:pt idx="133">
                  <c:v>42108</c:v>
                </c:pt>
                <c:pt idx="134">
                  <c:v>42109</c:v>
                </c:pt>
                <c:pt idx="135">
                  <c:v>42110</c:v>
                </c:pt>
                <c:pt idx="136">
                  <c:v>42111</c:v>
                </c:pt>
                <c:pt idx="137">
                  <c:v>42114</c:v>
                </c:pt>
                <c:pt idx="138">
                  <c:v>42115</c:v>
                </c:pt>
                <c:pt idx="139">
                  <c:v>42116</c:v>
                </c:pt>
                <c:pt idx="140">
                  <c:v>42117</c:v>
                </c:pt>
                <c:pt idx="141">
                  <c:v>42118</c:v>
                </c:pt>
                <c:pt idx="142">
                  <c:v>42121</c:v>
                </c:pt>
                <c:pt idx="143">
                  <c:v>42122</c:v>
                </c:pt>
                <c:pt idx="144">
                  <c:v>42123</c:v>
                </c:pt>
                <c:pt idx="145">
                  <c:v>42124</c:v>
                </c:pt>
                <c:pt idx="146">
                  <c:v>42125</c:v>
                </c:pt>
                <c:pt idx="147">
                  <c:v>42128</c:v>
                </c:pt>
                <c:pt idx="148">
                  <c:v>42129</c:v>
                </c:pt>
                <c:pt idx="149">
                  <c:v>42130</c:v>
                </c:pt>
                <c:pt idx="150">
                  <c:v>42131</c:v>
                </c:pt>
                <c:pt idx="151">
                  <c:v>42132</c:v>
                </c:pt>
                <c:pt idx="152">
                  <c:v>42135</c:v>
                </c:pt>
                <c:pt idx="153">
                  <c:v>42136</c:v>
                </c:pt>
                <c:pt idx="154">
                  <c:v>42137</c:v>
                </c:pt>
                <c:pt idx="155">
                  <c:v>42138</c:v>
                </c:pt>
                <c:pt idx="156">
                  <c:v>42139</c:v>
                </c:pt>
                <c:pt idx="157">
                  <c:v>42143</c:v>
                </c:pt>
                <c:pt idx="158">
                  <c:v>42144</c:v>
                </c:pt>
                <c:pt idx="159">
                  <c:v>42145</c:v>
                </c:pt>
                <c:pt idx="160">
                  <c:v>42146</c:v>
                </c:pt>
                <c:pt idx="161">
                  <c:v>42149</c:v>
                </c:pt>
                <c:pt idx="162">
                  <c:v>42150</c:v>
                </c:pt>
                <c:pt idx="163">
                  <c:v>42151</c:v>
                </c:pt>
                <c:pt idx="164">
                  <c:v>42152</c:v>
                </c:pt>
                <c:pt idx="165">
                  <c:v>42153</c:v>
                </c:pt>
                <c:pt idx="166">
                  <c:v>42156</c:v>
                </c:pt>
                <c:pt idx="167">
                  <c:v>42157</c:v>
                </c:pt>
                <c:pt idx="168">
                  <c:v>42158</c:v>
                </c:pt>
                <c:pt idx="169">
                  <c:v>42159</c:v>
                </c:pt>
                <c:pt idx="170">
                  <c:v>42160</c:v>
                </c:pt>
                <c:pt idx="171">
                  <c:v>42163</c:v>
                </c:pt>
                <c:pt idx="172">
                  <c:v>42164</c:v>
                </c:pt>
                <c:pt idx="173">
                  <c:v>42165</c:v>
                </c:pt>
                <c:pt idx="174">
                  <c:v>42166</c:v>
                </c:pt>
                <c:pt idx="175">
                  <c:v>42167</c:v>
                </c:pt>
                <c:pt idx="176">
                  <c:v>42170</c:v>
                </c:pt>
                <c:pt idx="177">
                  <c:v>42171</c:v>
                </c:pt>
                <c:pt idx="178">
                  <c:v>42172</c:v>
                </c:pt>
                <c:pt idx="179">
                  <c:v>42173</c:v>
                </c:pt>
                <c:pt idx="180">
                  <c:v>42174</c:v>
                </c:pt>
                <c:pt idx="181">
                  <c:v>42177</c:v>
                </c:pt>
                <c:pt idx="182">
                  <c:v>42178</c:v>
                </c:pt>
                <c:pt idx="183">
                  <c:v>42179</c:v>
                </c:pt>
                <c:pt idx="184">
                  <c:v>42180</c:v>
                </c:pt>
                <c:pt idx="185">
                  <c:v>42181</c:v>
                </c:pt>
                <c:pt idx="186">
                  <c:v>42184</c:v>
                </c:pt>
                <c:pt idx="187">
                  <c:v>42185</c:v>
                </c:pt>
                <c:pt idx="188">
                  <c:v>42187</c:v>
                </c:pt>
                <c:pt idx="189">
                  <c:v>42188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42198</c:v>
                </c:pt>
                <c:pt idx="196">
                  <c:v>42199</c:v>
                </c:pt>
                <c:pt idx="197">
                  <c:v>42200</c:v>
                </c:pt>
                <c:pt idx="198">
                  <c:v>42201</c:v>
                </c:pt>
                <c:pt idx="199">
                  <c:v>42202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42212</c:v>
                </c:pt>
                <c:pt idx="206">
                  <c:v>42213</c:v>
                </c:pt>
                <c:pt idx="207">
                  <c:v>42214</c:v>
                </c:pt>
                <c:pt idx="208">
                  <c:v>42215</c:v>
                </c:pt>
                <c:pt idx="209">
                  <c:v>42216</c:v>
                </c:pt>
                <c:pt idx="210">
                  <c:v>42220</c:v>
                </c:pt>
                <c:pt idx="211">
                  <c:v>42221</c:v>
                </c:pt>
                <c:pt idx="212">
                  <c:v>42222</c:v>
                </c:pt>
                <c:pt idx="213">
                  <c:v>42223</c:v>
                </c:pt>
                <c:pt idx="214">
                  <c:v>42226</c:v>
                </c:pt>
                <c:pt idx="215">
                  <c:v>42227</c:v>
                </c:pt>
                <c:pt idx="216">
                  <c:v>42228</c:v>
                </c:pt>
                <c:pt idx="217">
                  <c:v>42229</c:v>
                </c:pt>
                <c:pt idx="218">
                  <c:v>42230</c:v>
                </c:pt>
                <c:pt idx="219">
                  <c:v>42233</c:v>
                </c:pt>
                <c:pt idx="220">
                  <c:v>42234</c:v>
                </c:pt>
                <c:pt idx="221">
                  <c:v>42235</c:v>
                </c:pt>
                <c:pt idx="222">
                  <c:v>42236</c:v>
                </c:pt>
                <c:pt idx="223">
                  <c:v>42237</c:v>
                </c:pt>
                <c:pt idx="224">
                  <c:v>42240</c:v>
                </c:pt>
                <c:pt idx="225">
                  <c:v>42241</c:v>
                </c:pt>
                <c:pt idx="226">
                  <c:v>42242</c:v>
                </c:pt>
                <c:pt idx="227">
                  <c:v>42243</c:v>
                </c:pt>
                <c:pt idx="228">
                  <c:v>42244</c:v>
                </c:pt>
                <c:pt idx="229">
                  <c:v>42247</c:v>
                </c:pt>
                <c:pt idx="230">
                  <c:v>42248</c:v>
                </c:pt>
                <c:pt idx="231">
                  <c:v>42249</c:v>
                </c:pt>
                <c:pt idx="232">
                  <c:v>42250</c:v>
                </c:pt>
                <c:pt idx="233">
                  <c:v>42251</c:v>
                </c:pt>
                <c:pt idx="234">
                  <c:v>42255</c:v>
                </c:pt>
                <c:pt idx="235">
                  <c:v>42256</c:v>
                </c:pt>
                <c:pt idx="236">
                  <c:v>42257</c:v>
                </c:pt>
                <c:pt idx="237">
                  <c:v>42258</c:v>
                </c:pt>
                <c:pt idx="238">
                  <c:v>42261</c:v>
                </c:pt>
                <c:pt idx="239">
                  <c:v>42262</c:v>
                </c:pt>
                <c:pt idx="240">
                  <c:v>42263</c:v>
                </c:pt>
                <c:pt idx="241">
                  <c:v>42264</c:v>
                </c:pt>
                <c:pt idx="242">
                  <c:v>42265</c:v>
                </c:pt>
                <c:pt idx="243">
                  <c:v>42268</c:v>
                </c:pt>
                <c:pt idx="244">
                  <c:v>42269</c:v>
                </c:pt>
                <c:pt idx="245">
                  <c:v>42270</c:v>
                </c:pt>
                <c:pt idx="246">
                  <c:v>42271</c:v>
                </c:pt>
                <c:pt idx="247">
                  <c:v>42272</c:v>
                </c:pt>
                <c:pt idx="248">
                  <c:v>42275</c:v>
                </c:pt>
                <c:pt idx="249">
                  <c:v>42276</c:v>
                </c:pt>
                <c:pt idx="250">
                  <c:v>42277</c:v>
                </c:pt>
                <c:pt idx="251">
                  <c:v>42278</c:v>
                </c:pt>
                <c:pt idx="252">
                  <c:v>42279</c:v>
                </c:pt>
                <c:pt idx="253">
                  <c:v>42282</c:v>
                </c:pt>
                <c:pt idx="254">
                  <c:v>42283</c:v>
                </c:pt>
                <c:pt idx="255">
                  <c:v>42284</c:v>
                </c:pt>
                <c:pt idx="256">
                  <c:v>42285</c:v>
                </c:pt>
                <c:pt idx="257">
                  <c:v>42286</c:v>
                </c:pt>
                <c:pt idx="258">
                  <c:v>42290</c:v>
                </c:pt>
                <c:pt idx="259">
                  <c:v>42291</c:v>
                </c:pt>
                <c:pt idx="260">
                  <c:v>42292</c:v>
                </c:pt>
                <c:pt idx="261">
                  <c:v>42293</c:v>
                </c:pt>
                <c:pt idx="262">
                  <c:v>42296</c:v>
                </c:pt>
                <c:pt idx="263">
                  <c:v>42297</c:v>
                </c:pt>
                <c:pt idx="264">
                  <c:v>42298</c:v>
                </c:pt>
                <c:pt idx="265">
                  <c:v>42299</c:v>
                </c:pt>
                <c:pt idx="266">
                  <c:v>42300</c:v>
                </c:pt>
                <c:pt idx="267">
                  <c:v>42303</c:v>
                </c:pt>
                <c:pt idx="268">
                  <c:v>42304</c:v>
                </c:pt>
                <c:pt idx="269">
                  <c:v>42305</c:v>
                </c:pt>
                <c:pt idx="270">
                  <c:v>42306</c:v>
                </c:pt>
                <c:pt idx="271">
                  <c:v>42307</c:v>
                </c:pt>
                <c:pt idx="272">
                  <c:v>42310</c:v>
                </c:pt>
                <c:pt idx="273">
                  <c:v>42311</c:v>
                </c:pt>
                <c:pt idx="274">
                  <c:v>42312</c:v>
                </c:pt>
                <c:pt idx="275">
                  <c:v>42313</c:v>
                </c:pt>
                <c:pt idx="276">
                  <c:v>42314</c:v>
                </c:pt>
                <c:pt idx="277">
                  <c:v>42317</c:v>
                </c:pt>
                <c:pt idx="278">
                  <c:v>42318</c:v>
                </c:pt>
                <c:pt idx="279">
                  <c:v>42319</c:v>
                </c:pt>
                <c:pt idx="280">
                  <c:v>42320</c:v>
                </c:pt>
                <c:pt idx="281">
                  <c:v>42321</c:v>
                </c:pt>
                <c:pt idx="282">
                  <c:v>42324</c:v>
                </c:pt>
                <c:pt idx="283">
                  <c:v>42325</c:v>
                </c:pt>
                <c:pt idx="284">
                  <c:v>42326</c:v>
                </c:pt>
                <c:pt idx="285">
                  <c:v>42327</c:v>
                </c:pt>
                <c:pt idx="286">
                  <c:v>42328</c:v>
                </c:pt>
                <c:pt idx="287">
                  <c:v>42331</c:v>
                </c:pt>
                <c:pt idx="288">
                  <c:v>42332</c:v>
                </c:pt>
                <c:pt idx="289">
                  <c:v>42333</c:v>
                </c:pt>
                <c:pt idx="290">
                  <c:v>42334</c:v>
                </c:pt>
                <c:pt idx="291">
                  <c:v>42335</c:v>
                </c:pt>
                <c:pt idx="292">
                  <c:v>42338</c:v>
                </c:pt>
                <c:pt idx="293">
                  <c:v>42339</c:v>
                </c:pt>
                <c:pt idx="294">
                  <c:v>42340</c:v>
                </c:pt>
                <c:pt idx="295">
                  <c:v>42341</c:v>
                </c:pt>
                <c:pt idx="296">
                  <c:v>42342</c:v>
                </c:pt>
                <c:pt idx="297">
                  <c:v>42345</c:v>
                </c:pt>
                <c:pt idx="298">
                  <c:v>42346</c:v>
                </c:pt>
                <c:pt idx="299">
                  <c:v>42347</c:v>
                </c:pt>
                <c:pt idx="300">
                  <c:v>42348</c:v>
                </c:pt>
                <c:pt idx="301">
                  <c:v>42349</c:v>
                </c:pt>
                <c:pt idx="302">
                  <c:v>42352</c:v>
                </c:pt>
                <c:pt idx="303">
                  <c:v>42353</c:v>
                </c:pt>
                <c:pt idx="304">
                  <c:v>42354</c:v>
                </c:pt>
                <c:pt idx="305">
                  <c:v>42355</c:v>
                </c:pt>
                <c:pt idx="306">
                  <c:v>42356</c:v>
                </c:pt>
                <c:pt idx="307">
                  <c:v>42359</c:v>
                </c:pt>
                <c:pt idx="308">
                  <c:v>42360</c:v>
                </c:pt>
                <c:pt idx="309">
                  <c:v>42361</c:v>
                </c:pt>
                <c:pt idx="310">
                  <c:v>42362</c:v>
                </c:pt>
                <c:pt idx="311">
                  <c:v>42367</c:v>
                </c:pt>
                <c:pt idx="312">
                  <c:v>42368</c:v>
                </c:pt>
                <c:pt idx="313">
                  <c:v>42369</c:v>
                </c:pt>
                <c:pt idx="314">
                  <c:v>42373</c:v>
                </c:pt>
                <c:pt idx="315">
                  <c:v>42374</c:v>
                </c:pt>
                <c:pt idx="316">
                  <c:v>42375</c:v>
                </c:pt>
                <c:pt idx="317">
                  <c:v>42376</c:v>
                </c:pt>
                <c:pt idx="318">
                  <c:v>42377</c:v>
                </c:pt>
                <c:pt idx="319">
                  <c:v>42380</c:v>
                </c:pt>
                <c:pt idx="320">
                  <c:v>42381</c:v>
                </c:pt>
                <c:pt idx="321">
                  <c:v>42382</c:v>
                </c:pt>
                <c:pt idx="322">
                  <c:v>42383</c:v>
                </c:pt>
                <c:pt idx="323">
                  <c:v>42384</c:v>
                </c:pt>
                <c:pt idx="324">
                  <c:v>42387</c:v>
                </c:pt>
                <c:pt idx="325">
                  <c:v>42388</c:v>
                </c:pt>
                <c:pt idx="326">
                  <c:v>42389</c:v>
                </c:pt>
                <c:pt idx="327">
                  <c:v>42390</c:v>
                </c:pt>
                <c:pt idx="328">
                  <c:v>42391</c:v>
                </c:pt>
                <c:pt idx="329">
                  <c:v>42394</c:v>
                </c:pt>
                <c:pt idx="330">
                  <c:v>42395</c:v>
                </c:pt>
                <c:pt idx="331">
                  <c:v>42396</c:v>
                </c:pt>
                <c:pt idx="332">
                  <c:v>42397</c:v>
                </c:pt>
                <c:pt idx="333">
                  <c:v>42398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42408</c:v>
                </c:pt>
                <c:pt idx="340">
                  <c:v>42409</c:v>
                </c:pt>
                <c:pt idx="341">
                  <c:v>42410</c:v>
                </c:pt>
                <c:pt idx="342">
                  <c:v>42411</c:v>
                </c:pt>
                <c:pt idx="343">
                  <c:v>42412</c:v>
                </c:pt>
                <c:pt idx="344">
                  <c:v>42416</c:v>
                </c:pt>
                <c:pt idx="345">
                  <c:v>42417</c:v>
                </c:pt>
                <c:pt idx="346">
                  <c:v>42418</c:v>
                </c:pt>
                <c:pt idx="347">
                  <c:v>42419</c:v>
                </c:pt>
                <c:pt idx="348">
                  <c:v>42422</c:v>
                </c:pt>
                <c:pt idx="349">
                  <c:v>42423</c:v>
                </c:pt>
                <c:pt idx="350">
                  <c:v>42424</c:v>
                </c:pt>
                <c:pt idx="351">
                  <c:v>42425</c:v>
                </c:pt>
                <c:pt idx="352">
                  <c:v>42426</c:v>
                </c:pt>
                <c:pt idx="353">
                  <c:v>42429</c:v>
                </c:pt>
                <c:pt idx="354">
                  <c:v>42430</c:v>
                </c:pt>
                <c:pt idx="355">
                  <c:v>42431</c:v>
                </c:pt>
                <c:pt idx="356">
                  <c:v>42432</c:v>
                </c:pt>
                <c:pt idx="357">
                  <c:v>42433</c:v>
                </c:pt>
                <c:pt idx="358">
                  <c:v>42436</c:v>
                </c:pt>
                <c:pt idx="359">
                  <c:v>42437</c:v>
                </c:pt>
                <c:pt idx="360">
                  <c:v>42438</c:v>
                </c:pt>
                <c:pt idx="361">
                  <c:v>42439</c:v>
                </c:pt>
                <c:pt idx="362">
                  <c:v>42440</c:v>
                </c:pt>
                <c:pt idx="363">
                  <c:v>42443</c:v>
                </c:pt>
                <c:pt idx="364">
                  <c:v>42444</c:v>
                </c:pt>
                <c:pt idx="365">
                  <c:v>42445</c:v>
                </c:pt>
                <c:pt idx="366">
                  <c:v>42446</c:v>
                </c:pt>
                <c:pt idx="367">
                  <c:v>42447</c:v>
                </c:pt>
                <c:pt idx="368">
                  <c:v>42450</c:v>
                </c:pt>
                <c:pt idx="369">
                  <c:v>42451</c:v>
                </c:pt>
                <c:pt idx="370">
                  <c:v>42452</c:v>
                </c:pt>
                <c:pt idx="371">
                  <c:v>42453</c:v>
                </c:pt>
                <c:pt idx="372">
                  <c:v>42457</c:v>
                </c:pt>
                <c:pt idx="373">
                  <c:v>42458</c:v>
                </c:pt>
                <c:pt idx="374">
                  <c:v>42459</c:v>
                </c:pt>
                <c:pt idx="375">
                  <c:v>42460</c:v>
                </c:pt>
                <c:pt idx="376">
                  <c:v>42461</c:v>
                </c:pt>
                <c:pt idx="377">
                  <c:v>42464</c:v>
                </c:pt>
                <c:pt idx="378">
                  <c:v>42465</c:v>
                </c:pt>
                <c:pt idx="379">
                  <c:v>42466</c:v>
                </c:pt>
                <c:pt idx="380">
                  <c:v>42467</c:v>
                </c:pt>
                <c:pt idx="381">
                  <c:v>42468</c:v>
                </c:pt>
                <c:pt idx="382">
                  <c:v>42471</c:v>
                </c:pt>
                <c:pt idx="383">
                  <c:v>42472</c:v>
                </c:pt>
                <c:pt idx="384">
                  <c:v>42473</c:v>
                </c:pt>
                <c:pt idx="385">
                  <c:v>42474</c:v>
                </c:pt>
                <c:pt idx="386">
                  <c:v>42475</c:v>
                </c:pt>
                <c:pt idx="387">
                  <c:v>42478</c:v>
                </c:pt>
                <c:pt idx="388">
                  <c:v>42479</c:v>
                </c:pt>
                <c:pt idx="389">
                  <c:v>42480</c:v>
                </c:pt>
                <c:pt idx="390">
                  <c:v>42481</c:v>
                </c:pt>
                <c:pt idx="391">
                  <c:v>42482</c:v>
                </c:pt>
                <c:pt idx="392">
                  <c:v>42485</c:v>
                </c:pt>
                <c:pt idx="393">
                  <c:v>42486</c:v>
                </c:pt>
                <c:pt idx="394">
                  <c:v>42487</c:v>
                </c:pt>
                <c:pt idx="395">
                  <c:v>42488</c:v>
                </c:pt>
                <c:pt idx="396">
                  <c:v>42489</c:v>
                </c:pt>
                <c:pt idx="397">
                  <c:v>42492</c:v>
                </c:pt>
                <c:pt idx="398">
                  <c:v>42493</c:v>
                </c:pt>
                <c:pt idx="399">
                  <c:v>42494</c:v>
                </c:pt>
                <c:pt idx="400">
                  <c:v>42495</c:v>
                </c:pt>
                <c:pt idx="401">
                  <c:v>42496</c:v>
                </c:pt>
                <c:pt idx="402">
                  <c:v>42499</c:v>
                </c:pt>
                <c:pt idx="403">
                  <c:v>42500</c:v>
                </c:pt>
                <c:pt idx="404">
                  <c:v>42501</c:v>
                </c:pt>
                <c:pt idx="405">
                  <c:v>42502</c:v>
                </c:pt>
                <c:pt idx="406">
                  <c:v>42503</c:v>
                </c:pt>
                <c:pt idx="407">
                  <c:v>42506</c:v>
                </c:pt>
                <c:pt idx="408">
                  <c:v>42507</c:v>
                </c:pt>
                <c:pt idx="409">
                  <c:v>42508</c:v>
                </c:pt>
                <c:pt idx="410">
                  <c:v>42509</c:v>
                </c:pt>
                <c:pt idx="411">
                  <c:v>42510</c:v>
                </c:pt>
                <c:pt idx="412">
                  <c:v>42514</c:v>
                </c:pt>
                <c:pt idx="413">
                  <c:v>42515</c:v>
                </c:pt>
                <c:pt idx="414">
                  <c:v>42516</c:v>
                </c:pt>
                <c:pt idx="415">
                  <c:v>42517</c:v>
                </c:pt>
                <c:pt idx="416">
                  <c:v>42520</c:v>
                </c:pt>
                <c:pt idx="417">
                  <c:v>42521</c:v>
                </c:pt>
                <c:pt idx="418">
                  <c:v>42522</c:v>
                </c:pt>
                <c:pt idx="419">
                  <c:v>42523</c:v>
                </c:pt>
                <c:pt idx="420">
                  <c:v>42524</c:v>
                </c:pt>
                <c:pt idx="421">
                  <c:v>42527</c:v>
                </c:pt>
                <c:pt idx="422">
                  <c:v>42528</c:v>
                </c:pt>
                <c:pt idx="423">
                  <c:v>42529</c:v>
                </c:pt>
                <c:pt idx="424">
                  <c:v>42530</c:v>
                </c:pt>
                <c:pt idx="425">
                  <c:v>42531</c:v>
                </c:pt>
                <c:pt idx="426">
                  <c:v>42534</c:v>
                </c:pt>
                <c:pt idx="427">
                  <c:v>42535</c:v>
                </c:pt>
                <c:pt idx="428">
                  <c:v>42536</c:v>
                </c:pt>
                <c:pt idx="429">
                  <c:v>42537</c:v>
                </c:pt>
                <c:pt idx="430">
                  <c:v>42538</c:v>
                </c:pt>
                <c:pt idx="431">
                  <c:v>42541</c:v>
                </c:pt>
                <c:pt idx="432">
                  <c:v>42542</c:v>
                </c:pt>
                <c:pt idx="433">
                  <c:v>42543</c:v>
                </c:pt>
                <c:pt idx="434">
                  <c:v>42544</c:v>
                </c:pt>
                <c:pt idx="435">
                  <c:v>42545</c:v>
                </c:pt>
                <c:pt idx="436">
                  <c:v>42548</c:v>
                </c:pt>
                <c:pt idx="437">
                  <c:v>42549</c:v>
                </c:pt>
                <c:pt idx="438">
                  <c:v>42550</c:v>
                </c:pt>
                <c:pt idx="439">
                  <c:v>42551</c:v>
                </c:pt>
                <c:pt idx="440">
                  <c:v>42555</c:v>
                </c:pt>
                <c:pt idx="441">
                  <c:v>42556</c:v>
                </c:pt>
                <c:pt idx="442">
                  <c:v>42557</c:v>
                </c:pt>
                <c:pt idx="443">
                  <c:v>42558</c:v>
                </c:pt>
                <c:pt idx="444">
                  <c:v>42559</c:v>
                </c:pt>
                <c:pt idx="445">
                  <c:v>42562</c:v>
                </c:pt>
                <c:pt idx="446">
                  <c:v>42563</c:v>
                </c:pt>
                <c:pt idx="447">
                  <c:v>42564</c:v>
                </c:pt>
                <c:pt idx="448">
                  <c:v>42565</c:v>
                </c:pt>
                <c:pt idx="449">
                  <c:v>42566</c:v>
                </c:pt>
                <c:pt idx="450">
                  <c:v>42569</c:v>
                </c:pt>
                <c:pt idx="451">
                  <c:v>42570</c:v>
                </c:pt>
                <c:pt idx="452">
                  <c:v>42571</c:v>
                </c:pt>
                <c:pt idx="453">
                  <c:v>42572</c:v>
                </c:pt>
                <c:pt idx="454">
                  <c:v>42573</c:v>
                </c:pt>
                <c:pt idx="455">
                  <c:v>42576</c:v>
                </c:pt>
                <c:pt idx="456">
                  <c:v>42577</c:v>
                </c:pt>
                <c:pt idx="457">
                  <c:v>42578</c:v>
                </c:pt>
                <c:pt idx="458">
                  <c:v>42579</c:v>
                </c:pt>
                <c:pt idx="459">
                  <c:v>42580</c:v>
                </c:pt>
                <c:pt idx="460">
                  <c:v>42584</c:v>
                </c:pt>
                <c:pt idx="461">
                  <c:v>42585</c:v>
                </c:pt>
                <c:pt idx="462">
                  <c:v>42586</c:v>
                </c:pt>
                <c:pt idx="463">
                  <c:v>42587</c:v>
                </c:pt>
                <c:pt idx="464">
                  <c:v>42590</c:v>
                </c:pt>
                <c:pt idx="465">
                  <c:v>42591</c:v>
                </c:pt>
                <c:pt idx="466">
                  <c:v>42592</c:v>
                </c:pt>
                <c:pt idx="467">
                  <c:v>42593</c:v>
                </c:pt>
                <c:pt idx="468">
                  <c:v>42594</c:v>
                </c:pt>
                <c:pt idx="469">
                  <c:v>42597</c:v>
                </c:pt>
                <c:pt idx="470">
                  <c:v>42598</c:v>
                </c:pt>
                <c:pt idx="471">
                  <c:v>42599</c:v>
                </c:pt>
                <c:pt idx="472">
                  <c:v>42600</c:v>
                </c:pt>
                <c:pt idx="473">
                  <c:v>42601</c:v>
                </c:pt>
                <c:pt idx="474">
                  <c:v>42604</c:v>
                </c:pt>
                <c:pt idx="475">
                  <c:v>42605</c:v>
                </c:pt>
                <c:pt idx="476">
                  <c:v>42606</c:v>
                </c:pt>
                <c:pt idx="477">
                  <c:v>42607</c:v>
                </c:pt>
                <c:pt idx="478">
                  <c:v>42608</c:v>
                </c:pt>
                <c:pt idx="479">
                  <c:v>42611</c:v>
                </c:pt>
                <c:pt idx="480">
                  <c:v>42612</c:v>
                </c:pt>
                <c:pt idx="481">
                  <c:v>42613</c:v>
                </c:pt>
                <c:pt idx="482">
                  <c:v>42614</c:v>
                </c:pt>
                <c:pt idx="483">
                  <c:v>42615</c:v>
                </c:pt>
                <c:pt idx="484">
                  <c:v>42619</c:v>
                </c:pt>
                <c:pt idx="485">
                  <c:v>42620</c:v>
                </c:pt>
                <c:pt idx="486">
                  <c:v>42621</c:v>
                </c:pt>
                <c:pt idx="487">
                  <c:v>42622</c:v>
                </c:pt>
                <c:pt idx="488">
                  <c:v>42625</c:v>
                </c:pt>
                <c:pt idx="489">
                  <c:v>42626</c:v>
                </c:pt>
                <c:pt idx="490">
                  <c:v>42627</c:v>
                </c:pt>
                <c:pt idx="491">
                  <c:v>42628</c:v>
                </c:pt>
                <c:pt idx="492">
                  <c:v>42629</c:v>
                </c:pt>
                <c:pt idx="493">
                  <c:v>42632</c:v>
                </c:pt>
                <c:pt idx="494">
                  <c:v>42633</c:v>
                </c:pt>
                <c:pt idx="495">
                  <c:v>42634</c:v>
                </c:pt>
                <c:pt idx="496">
                  <c:v>42635</c:v>
                </c:pt>
                <c:pt idx="497">
                  <c:v>42636</c:v>
                </c:pt>
                <c:pt idx="498">
                  <c:v>42639</c:v>
                </c:pt>
                <c:pt idx="499">
                  <c:v>42640</c:v>
                </c:pt>
                <c:pt idx="500">
                  <c:v>42641</c:v>
                </c:pt>
                <c:pt idx="501">
                  <c:v>42642</c:v>
                </c:pt>
                <c:pt idx="502">
                  <c:v>42643</c:v>
                </c:pt>
                <c:pt idx="503">
                  <c:v>42646</c:v>
                </c:pt>
                <c:pt idx="504">
                  <c:v>42647</c:v>
                </c:pt>
                <c:pt idx="505">
                  <c:v>42648</c:v>
                </c:pt>
                <c:pt idx="506">
                  <c:v>42649</c:v>
                </c:pt>
                <c:pt idx="507">
                  <c:v>42650</c:v>
                </c:pt>
                <c:pt idx="508">
                  <c:v>42654</c:v>
                </c:pt>
                <c:pt idx="509">
                  <c:v>42655</c:v>
                </c:pt>
                <c:pt idx="510">
                  <c:v>42656</c:v>
                </c:pt>
                <c:pt idx="511">
                  <c:v>42657</c:v>
                </c:pt>
                <c:pt idx="512">
                  <c:v>42660</c:v>
                </c:pt>
                <c:pt idx="513">
                  <c:v>42661</c:v>
                </c:pt>
                <c:pt idx="514">
                  <c:v>42662</c:v>
                </c:pt>
                <c:pt idx="515">
                  <c:v>42663</c:v>
                </c:pt>
                <c:pt idx="516">
                  <c:v>42664</c:v>
                </c:pt>
                <c:pt idx="517">
                  <c:v>42667</c:v>
                </c:pt>
                <c:pt idx="518">
                  <c:v>42668</c:v>
                </c:pt>
                <c:pt idx="519">
                  <c:v>42669</c:v>
                </c:pt>
                <c:pt idx="520">
                  <c:v>42670</c:v>
                </c:pt>
                <c:pt idx="521">
                  <c:v>42671</c:v>
                </c:pt>
                <c:pt idx="522">
                  <c:v>42674</c:v>
                </c:pt>
                <c:pt idx="523">
                  <c:v>42675</c:v>
                </c:pt>
                <c:pt idx="524">
                  <c:v>42676</c:v>
                </c:pt>
                <c:pt idx="525">
                  <c:v>42677</c:v>
                </c:pt>
                <c:pt idx="526">
                  <c:v>42678</c:v>
                </c:pt>
                <c:pt idx="527">
                  <c:v>42681</c:v>
                </c:pt>
                <c:pt idx="528">
                  <c:v>42682</c:v>
                </c:pt>
                <c:pt idx="529">
                  <c:v>42683</c:v>
                </c:pt>
                <c:pt idx="530">
                  <c:v>42684</c:v>
                </c:pt>
                <c:pt idx="531">
                  <c:v>42685</c:v>
                </c:pt>
                <c:pt idx="532">
                  <c:v>42688</c:v>
                </c:pt>
                <c:pt idx="533">
                  <c:v>42689</c:v>
                </c:pt>
                <c:pt idx="534">
                  <c:v>42690</c:v>
                </c:pt>
                <c:pt idx="535">
                  <c:v>42691</c:v>
                </c:pt>
                <c:pt idx="536">
                  <c:v>42692</c:v>
                </c:pt>
                <c:pt idx="537">
                  <c:v>42695</c:v>
                </c:pt>
                <c:pt idx="538">
                  <c:v>42696</c:v>
                </c:pt>
                <c:pt idx="539">
                  <c:v>42697</c:v>
                </c:pt>
                <c:pt idx="540">
                  <c:v>42698</c:v>
                </c:pt>
                <c:pt idx="541">
                  <c:v>42699</c:v>
                </c:pt>
                <c:pt idx="542">
                  <c:v>42702</c:v>
                </c:pt>
                <c:pt idx="543">
                  <c:v>42703</c:v>
                </c:pt>
                <c:pt idx="544">
                  <c:v>42704</c:v>
                </c:pt>
                <c:pt idx="545">
                  <c:v>42705</c:v>
                </c:pt>
                <c:pt idx="546">
                  <c:v>42706</c:v>
                </c:pt>
                <c:pt idx="547">
                  <c:v>42709</c:v>
                </c:pt>
                <c:pt idx="548">
                  <c:v>42710</c:v>
                </c:pt>
                <c:pt idx="549">
                  <c:v>42711</c:v>
                </c:pt>
                <c:pt idx="550">
                  <c:v>42712</c:v>
                </c:pt>
                <c:pt idx="551">
                  <c:v>42713</c:v>
                </c:pt>
                <c:pt idx="552">
                  <c:v>42716</c:v>
                </c:pt>
                <c:pt idx="553">
                  <c:v>42717</c:v>
                </c:pt>
                <c:pt idx="554">
                  <c:v>42718</c:v>
                </c:pt>
                <c:pt idx="555">
                  <c:v>42719</c:v>
                </c:pt>
                <c:pt idx="556">
                  <c:v>42720</c:v>
                </c:pt>
                <c:pt idx="557">
                  <c:v>42723</c:v>
                </c:pt>
                <c:pt idx="558">
                  <c:v>42724</c:v>
                </c:pt>
                <c:pt idx="559">
                  <c:v>42725</c:v>
                </c:pt>
                <c:pt idx="560">
                  <c:v>42726</c:v>
                </c:pt>
                <c:pt idx="561">
                  <c:v>42727</c:v>
                </c:pt>
                <c:pt idx="562">
                  <c:v>42732</c:v>
                </c:pt>
                <c:pt idx="563">
                  <c:v>42733</c:v>
                </c:pt>
                <c:pt idx="564">
                  <c:v>42734</c:v>
                </c:pt>
                <c:pt idx="565">
                  <c:v>42738</c:v>
                </c:pt>
                <c:pt idx="566">
                  <c:v>42739</c:v>
                </c:pt>
                <c:pt idx="567">
                  <c:v>42740</c:v>
                </c:pt>
                <c:pt idx="568">
                  <c:v>42741</c:v>
                </c:pt>
                <c:pt idx="569">
                  <c:v>42744</c:v>
                </c:pt>
                <c:pt idx="570">
                  <c:v>42745</c:v>
                </c:pt>
                <c:pt idx="571">
                  <c:v>42746</c:v>
                </c:pt>
                <c:pt idx="572">
                  <c:v>42747</c:v>
                </c:pt>
                <c:pt idx="573">
                  <c:v>42748</c:v>
                </c:pt>
                <c:pt idx="574">
                  <c:v>42751</c:v>
                </c:pt>
                <c:pt idx="575">
                  <c:v>42752</c:v>
                </c:pt>
                <c:pt idx="576">
                  <c:v>42753</c:v>
                </c:pt>
                <c:pt idx="577">
                  <c:v>42754</c:v>
                </c:pt>
                <c:pt idx="578">
                  <c:v>42755</c:v>
                </c:pt>
                <c:pt idx="579">
                  <c:v>42758</c:v>
                </c:pt>
                <c:pt idx="580">
                  <c:v>42759</c:v>
                </c:pt>
                <c:pt idx="581">
                  <c:v>42760</c:v>
                </c:pt>
                <c:pt idx="582">
                  <c:v>42761</c:v>
                </c:pt>
                <c:pt idx="583">
                  <c:v>42762</c:v>
                </c:pt>
              </c:numCache>
            </c:numRef>
          </c:cat>
          <c:val>
            <c:numRef>
              <c:f>Returns!$U$18:$U$601</c:f>
              <c:numCache>
                <c:formatCode>0.0%;\(0.0%\)</c:formatCode>
                <c:ptCount val="584"/>
                <c:pt idx="0">
                  <c:v>0</c:v>
                </c:pt>
                <c:pt idx="1">
                  <c:v>-3.0259229740499105E-3</c:v>
                </c:pt>
                <c:pt idx="2">
                  <c:v>-1.0536696070353457E-3</c:v>
                </c:pt>
                <c:pt idx="3">
                  <c:v>-4.207924135788299E-3</c:v>
                </c:pt>
                <c:pt idx="4">
                  <c:v>-1.5460575195536785E-2</c:v>
                </c:pt>
                <c:pt idx="5">
                  <c:v>-9.381712078025517E-3</c:v>
                </c:pt>
                <c:pt idx="6">
                  <c:v>-2.3288800032420509E-2</c:v>
                </c:pt>
                <c:pt idx="7">
                  <c:v>-3.9039809799127356E-2</c:v>
                </c:pt>
                <c:pt idx="8">
                  <c:v>-5.1920245315898228E-2</c:v>
                </c:pt>
                <c:pt idx="9">
                  <c:v>-6.3186404960352327E-2</c:v>
                </c:pt>
                <c:pt idx="10">
                  <c:v>-5.0819295662393404E-2</c:v>
                </c:pt>
                <c:pt idx="11">
                  <c:v>-3.9019546922068882E-2</c:v>
                </c:pt>
                <c:pt idx="12">
                  <c:v>-3.1583071041647037E-2</c:v>
                </c:pt>
                <c:pt idx="13">
                  <c:v>-1.7405811393140236E-2</c:v>
                </c:pt>
                <c:pt idx="14">
                  <c:v>-3.3318924176313991E-2</c:v>
                </c:pt>
                <c:pt idx="15">
                  <c:v>-2.1519175435989579E-2</c:v>
                </c:pt>
                <c:pt idx="16">
                  <c:v>-1.7669228794899183E-2</c:v>
                </c:pt>
                <c:pt idx="17">
                  <c:v>-2.272143947478622E-2</c:v>
                </c:pt>
                <c:pt idx="18">
                  <c:v>-1.2232023450903129E-2</c:v>
                </c:pt>
                <c:pt idx="19">
                  <c:v>-1.8763424156051145E-2</c:v>
                </c:pt>
                <c:pt idx="20">
                  <c:v>-2.3417131587123552E-2</c:v>
                </c:pt>
                <c:pt idx="21">
                  <c:v>-1.2974995609710049E-2</c:v>
                </c:pt>
                <c:pt idx="22">
                  <c:v>-1.8087994920772066E-2</c:v>
                </c:pt>
                <c:pt idx="23">
                  <c:v>-2.8030313264079343E-2</c:v>
                </c:pt>
                <c:pt idx="24">
                  <c:v>-1.736528563902362E-2</c:v>
                </c:pt>
                <c:pt idx="25">
                  <c:v>-1.634538749375225E-2</c:v>
                </c:pt>
                <c:pt idx="26">
                  <c:v>-7.74041903629763E-3</c:v>
                </c:pt>
                <c:pt idx="27">
                  <c:v>-6.4571034892674239E-3</c:v>
                </c:pt>
                <c:pt idx="28">
                  <c:v>-6.4571034892674239E-3</c:v>
                </c:pt>
                <c:pt idx="29">
                  <c:v>3.4311805152174024E-3</c:v>
                </c:pt>
                <c:pt idx="30">
                  <c:v>-1.7966417658422662E-3</c:v>
                </c:pt>
                <c:pt idx="31">
                  <c:v>2.5463682170019375E-3</c:v>
                </c:pt>
                <c:pt idx="32">
                  <c:v>5.2075594040013051E-3</c:v>
                </c:pt>
                <c:pt idx="33">
                  <c:v>1.1320193983276328E-2</c:v>
                </c:pt>
                <c:pt idx="34">
                  <c:v>1.1806503032677274E-2</c:v>
                </c:pt>
                <c:pt idx="35">
                  <c:v>1.8223080767828082E-2</c:v>
                </c:pt>
                <c:pt idx="36">
                  <c:v>2.0647871722479616E-2</c:v>
                </c:pt>
                <c:pt idx="37">
                  <c:v>1.418401394085933E-2</c:v>
                </c:pt>
                <c:pt idx="38">
                  <c:v>1.8121766382536153E-2</c:v>
                </c:pt>
                <c:pt idx="39">
                  <c:v>1.5737501182001123E-2</c:v>
                </c:pt>
                <c:pt idx="40">
                  <c:v>7.9025220527644269E-3</c:v>
                </c:pt>
                <c:pt idx="41">
                  <c:v>-4.0998554581436197E-3</c:v>
                </c:pt>
                <c:pt idx="42">
                  <c:v>-1.2164480527375177E-2</c:v>
                </c:pt>
                <c:pt idx="43">
                  <c:v>-1.2515703729720218E-2</c:v>
                </c:pt>
                <c:pt idx="44">
                  <c:v>-3.4649519769812676E-3</c:v>
                </c:pt>
                <c:pt idx="45">
                  <c:v>-1.4994529023194203E-2</c:v>
                </c:pt>
                <c:pt idx="46">
                  <c:v>-2.2403987734205044E-2</c:v>
                </c:pt>
                <c:pt idx="47">
                  <c:v>-4.4659381036648682E-2</c:v>
                </c:pt>
                <c:pt idx="48">
                  <c:v>-4.1180920474961802E-2</c:v>
                </c:pt>
                <c:pt idx="49">
                  <c:v>-6.4327880367973878E-2</c:v>
                </c:pt>
                <c:pt idx="50">
                  <c:v>-6.0808894052170159E-2</c:v>
                </c:pt>
                <c:pt idx="51">
                  <c:v>-7.2561362746025093E-2</c:v>
                </c:pt>
                <c:pt idx="52">
                  <c:v>-7.4317478757750521E-2</c:v>
                </c:pt>
                <c:pt idx="53">
                  <c:v>-6.3753765517986616E-2</c:v>
                </c:pt>
                <c:pt idx="54">
                  <c:v>-3.9951639266754047E-2</c:v>
                </c:pt>
                <c:pt idx="55">
                  <c:v>-3.097518472989591E-2</c:v>
                </c:pt>
                <c:pt idx="56">
                  <c:v>-2.2768719521255809E-2</c:v>
                </c:pt>
                <c:pt idx="57">
                  <c:v>-2.5193510475907455E-2</c:v>
                </c:pt>
                <c:pt idx="58">
                  <c:v>-1.4278574033798508E-2</c:v>
                </c:pt>
                <c:pt idx="59">
                  <c:v>-1.3245167303821637E-2</c:v>
                </c:pt>
                <c:pt idx="60">
                  <c:v>-9.5573236791981486E-3</c:v>
                </c:pt>
                <c:pt idx="61">
                  <c:v>-1.1171599551514921E-2</c:v>
                </c:pt>
                <c:pt idx="62">
                  <c:v>-1.1684925770327093E-2</c:v>
                </c:pt>
                <c:pt idx="63">
                  <c:v>-3.4919691463924929E-3</c:v>
                </c:pt>
                <c:pt idx="64">
                  <c:v>-2.7874964539965075E-2</c:v>
                </c:pt>
                <c:pt idx="65">
                  <c:v>-3.7729477082686036E-2</c:v>
                </c:pt>
                <c:pt idx="66">
                  <c:v>-3.5149337403920122E-2</c:v>
                </c:pt>
                <c:pt idx="67">
                  <c:v>-2.3484674510651393E-2</c:v>
                </c:pt>
                <c:pt idx="68">
                  <c:v>-2.8401799343482748E-2</c:v>
                </c:pt>
                <c:pt idx="69">
                  <c:v>-3.650019587447817E-2</c:v>
                </c:pt>
                <c:pt idx="70">
                  <c:v>-4.1755035324948953E-2</c:v>
                </c:pt>
                <c:pt idx="71">
                  <c:v>-4.8698447863617322E-2</c:v>
                </c:pt>
                <c:pt idx="72">
                  <c:v>-5.1575776405905938E-2</c:v>
                </c:pt>
                <c:pt idx="73">
                  <c:v>-3.3501290069839373E-2</c:v>
                </c:pt>
                <c:pt idx="74">
                  <c:v>-3.3291907006902877E-2</c:v>
                </c:pt>
                <c:pt idx="75">
                  <c:v>-3.3568832993367326E-2</c:v>
                </c:pt>
                <c:pt idx="76">
                  <c:v>-1.6548016264335996E-2</c:v>
                </c:pt>
                <c:pt idx="77">
                  <c:v>-2.7962770340551613E-3</c:v>
                </c:pt>
                <c:pt idx="78">
                  <c:v>-1.7561160117254282E-3</c:v>
                </c:pt>
                <c:pt idx="79">
                  <c:v>-5.133262188120602E-4</c:v>
                </c:pt>
                <c:pt idx="80">
                  <c:v>1.924973320545309E-3</c:v>
                </c:pt>
                <c:pt idx="81">
                  <c:v>-1.3677442014400132E-2</c:v>
                </c:pt>
                <c:pt idx="82">
                  <c:v>-1.1353965445040304E-2</c:v>
                </c:pt>
                <c:pt idx="83">
                  <c:v>-8.9089116133302948E-3</c:v>
                </c:pt>
                <c:pt idx="84">
                  <c:v>6.4233320275035588E-3</c:v>
                </c:pt>
                <c:pt idx="85">
                  <c:v>1.7392302808434845E-2</c:v>
                </c:pt>
                <c:pt idx="86">
                  <c:v>1.2853418347359868E-2</c:v>
                </c:pt>
                <c:pt idx="87">
                  <c:v>2.1579964067164781E-2</c:v>
                </c:pt>
                <c:pt idx="88">
                  <c:v>1.8810704202520734E-2</c:v>
                </c:pt>
                <c:pt idx="89">
                  <c:v>1.9945425317789534E-2</c:v>
                </c:pt>
                <c:pt idx="90">
                  <c:v>2.0742431815418794E-2</c:v>
                </c:pt>
                <c:pt idx="91">
                  <c:v>2.3376605833006936E-2</c:v>
                </c:pt>
                <c:pt idx="92">
                  <c:v>2.8577410944655268E-2</c:v>
                </c:pt>
                <c:pt idx="93">
                  <c:v>3.102921906871825E-2</c:v>
                </c:pt>
                <c:pt idx="94">
                  <c:v>3.2366568954570685E-2</c:v>
                </c:pt>
                <c:pt idx="95">
                  <c:v>2.7516987045267172E-2</c:v>
                </c:pt>
                <c:pt idx="96">
                  <c:v>2.5321842030610497E-2</c:v>
                </c:pt>
                <c:pt idx="97">
                  <c:v>2.4774744350034572E-2</c:v>
                </c:pt>
                <c:pt idx="98">
                  <c:v>2.6672700501168434E-2</c:v>
                </c:pt>
                <c:pt idx="99">
                  <c:v>2.4288435300633626E-2</c:v>
                </c:pt>
                <c:pt idx="100">
                  <c:v>2.8584165237008241E-2</c:v>
                </c:pt>
                <c:pt idx="101">
                  <c:v>2.943520607345973E-2</c:v>
                </c:pt>
                <c:pt idx="102">
                  <c:v>2.8969159901117036E-2</c:v>
                </c:pt>
                <c:pt idx="103">
                  <c:v>3.0981939022248772E-2</c:v>
                </c:pt>
                <c:pt idx="104">
                  <c:v>2.2187850378915908E-2</c:v>
                </c:pt>
                <c:pt idx="105">
                  <c:v>1.8736406986640031E-2</c:v>
                </c:pt>
                <c:pt idx="106">
                  <c:v>2.0107528334256441E-2</c:v>
                </c:pt>
                <c:pt idx="107">
                  <c:v>9.9355640509544152E-3</c:v>
                </c:pt>
                <c:pt idx="108">
                  <c:v>3.3163575452199723E-3</c:v>
                </c:pt>
                <c:pt idx="109">
                  <c:v>-1.105002228916474E-2</c:v>
                </c:pt>
                <c:pt idx="110">
                  <c:v>-4.4713415375470245E-3</c:v>
                </c:pt>
                <c:pt idx="111">
                  <c:v>-2.3437394464180805E-3</c:v>
                </c:pt>
                <c:pt idx="112">
                  <c:v>-4.9914220487119465E-3</c:v>
                </c:pt>
                <c:pt idx="113">
                  <c:v>3.8769638105016213E-3</c:v>
                </c:pt>
                <c:pt idx="114">
                  <c:v>6.2882461804476542E-3</c:v>
                </c:pt>
                <c:pt idx="115">
                  <c:v>1.059073040917502E-2</c:v>
                </c:pt>
                <c:pt idx="116">
                  <c:v>4.6266902616611816E-3</c:v>
                </c:pt>
                <c:pt idx="117">
                  <c:v>9.2533805233225852E-3</c:v>
                </c:pt>
                <c:pt idx="118">
                  <c:v>1.0253015791535702E-2</c:v>
                </c:pt>
                <c:pt idx="119">
                  <c:v>1.8635092601348102E-2</c:v>
                </c:pt>
                <c:pt idx="120">
                  <c:v>8.3753225174598711E-3</c:v>
                </c:pt>
                <c:pt idx="121">
                  <c:v>4.3497642751968435E-3</c:v>
                </c:pt>
                <c:pt idx="122">
                  <c:v>4.7280046469522219E-4</c:v>
                </c:pt>
                <c:pt idx="123">
                  <c:v>6.9569211233739825E-3</c:v>
                </c:pt>
                <c:pt idx="124">
                  <c:v>6.5516635822064906E-3</c:v>
                </c:pt>
                <c:pt idx="125">
                  <c:v>9.2668891080283089E-3</c:v>
                </c:pt>
                <c:pt idx="126">
                  <c:v>1.4940494684371863E-2</c:v>
                </c:pt>
                <c:pt idx="127">
                  <c:v>1.9945425317789534E-2</c:v>
                </c:pt>
                <c:pt idx="128">
                  <c:v>2.5895956880597648E-2</c:v>
                </c:pt>
                <c:pt idx="129">
                  <c:v>2.7571021384089622E-2</c:v>
                </c:pt>
                <c:pt idx="130">
                  <c:v>3.5183108865684209E-2</c:v>
                </c:pt>
                <c:pt idx="131">
                  <c:v>3.9377524416766896E-2</c:v>
                </c:pt>
                <c:pt idx="132">
                  <c:v>3.905331838383308E-2</c:v>
                </c:pt>
                <c:pt idx="133">
                  <c:v>3.9438313047941875E-2</c:v>
                </c:pt>
                <c:pt idx="134">
                  <c:v>4.3598957137260808E-2</c:v>
                </c:pt>
                <c:pt idx="135">
                  <c:v>3.9269455739122217E-2</c:v>
                </c:pt>
                <c:pt idx="136">
                  <c:v>3.7499831142691287E-2</c:v>
                </c:pt>
                <c:pt idx="137">
                  <c:v>4.1012063166142143E-2</c:v>
                </c:pt>
                <c:pt idx="138">
                  <c:v>3.6540721628594897E-2</c:v>
                </c:pt>
                <c:pt idx="139">
                  <c:v>3.3730936009834123E-2</c:v>
                </c:pt>
                <c:pt idx="140">
                  <c:v>3.9647696110878483E-2</c:v>
                </c:pt>
                <c:pt idx="141">
                  <c:v>4.0721628594972081E-2</c:v>
                </c:pt>
                <c:pt idx="142">
                  <c:v>3.6385372904480739E-2</c:v>
                </c:pt>
                <c:pt idx="143">
                  <c:v>3.6520458751536644E-2</c:v>
                </c:pt>
                <c:pt idx="144">
                  <c:v>3.6601510259770098E-2</c:v>
                </c:pt>
                <c:pt idx="145">
                  <c:v>2.8307239250543681E-2</c:v>
                </c:pt>
                <c:pt idx="146">
                  <c:v>3.60949383333109E-2</c:v>
                </c:pt>
                <c:pt idx="147">
                  <c:v>3.7965877315033758E-2</c:v>
                </c:pt>
                <c:pt idx="148">
                  <c:v>2.488956732003178E-2</c:v>
                </c:pt>
                <c:pt idx="149">
                  <c:v>1.4758128790846481E-2</c:v>
                </c:pt>
                <c:pt idx="150">
                  <c:v>1.9141664527807301E-2</c:v>
                </c:pt>
                <c:pt idx="151">
                  <c:v>2.4626149918273166E-2</c:v>
                </c:pt>
                <c:pt idx="152">
                  <c:v>2.3450903048887639E-2</c:v>
                </c:pt>
                <c:pt idx="153">
                  <c:v>1.6061707214935161E-2</c:v>
                </c:pt>
                <c:pt idx="154">
                  <c:v>1.184027449444125E-2</c:v>
                </c:pt>
                <c:pt idx="155">
                  <c:v>1.5041809069663792E-2</c:v>
                </c:pt>
                <c:pt idx="156">
                  <c:v>2.0445242951895981E-2</c:v>
                </c:pt>
                <c:pt idx="157">
                  <c:v>2.1316546665405944E-2</c:v>
                </c:pt>
                <c:pt idx="158">
                  <c:v>1.8060977751360952E-2</c:v>
                </c:pt>
                <c:pt idx="159">
                  <c:v>2.6895592148810543E-2</c:v>
                </c:pt>
                <c:pt idx="160">
                  <c:v>2.670647196293241E-2</c:v>
                </c:pt>
                <c:pt idx="161">
                  <c:v>2.580139678765847E-2</c:v>
                </c:pt>
                <c:pt idx="162">
                  <c:v>1.6575033433747111E-2</c:v>
                </c:pt>
                <c:pt idx="163">
                  <c:v>2.0607345968362889E-2</c:v>
                </c:pt>
                <c:pt idx="164">
                  <c:v>2.0370945736015278E-2</c:v>
                </c:pt>
                <c:pt idx="165">
                  <c:v>1.4096208140273125E-2</c:v>
                </c:pt>
                <c:pt idx="166">
                  <c:v>1.8148783551947378E-2</c:v>
                </c:pt>
                <c:pt idx="167">
                  <c:v>2.0215597011901121E-2</c:v>
                </c:pt>
                <c:pt idx="168">
                  <c:v>2.3592743188296295E-2</c:v>
                </c:pt>
                <c:pt idx="169">
                  <c:v>1.4454185634970917E-2</c:v>
                </c:pt>
                <c:pt idx="170">
                  <c:v>1.0253015791535702E-2</c:v>
                </c:pt>
                <c:pt idx="171">
                  <c:v>-4.1944155510826864E-3</c:v>
                </c:pt>
                <c:pt idx="172">
                  <c:v>8.3077795939323629E-4</c:v>
                </c:pt>
                <c:pt idx="173">
                  <c:v>5.6465884069325512E-3</c:v>
                </c:pt>
                <c:pt idx="174">
                  <c:v>1.722344549961452E-3</c:v>
                </c:pt>
                <c:pt idx="175">
                  <c:v>-4.3362556904912308E-3</c:v>
                </c:pt>
                <c:pt idx="176">
                  <c:v>-3.3298661299254739E-3</c:v>
                </c:pt>
                <c:pt idx="177">
                  <c:v>-3.5324949005092199E-3</c:v>
                </c:pt>
                <c:pt idx="178">
                  <c:v>-4.890107663420129E-3</c:v>
                </c:pt>
                <c:pt idx="179">
                  <c:v>-2.3504937387709424E-3</c:v>
                </c:pt>
                <c:pt idx="180">
                  <c:v>-1.0286787253299456E-2</c:v>
                </c:pt>
                <c:pt idx="181">
                  <c:v>-1.0063895605657569E-3</c:v>
                </c:pt>
                <c:pt idx="182">
                  <c:v>6.7205208910261494E-3</c:v>
                </c:pt>
                <c:pt idx="183">
                  <c:v>9.5978494333148756E-3</c:v>
                </c:pt>
                <c:pt idx="184">
                  <c:v>6.2207032569197018E-3</c:v>
                </c:pt>
                <c:pt idx="185">
                  <c:v>1.8236589352538246E-4</c:v>
                </c:pt>
                <c:pt idx="186">
                  <c:v>-2.1289529495994608E-2</c:v>
                </c:pt>
                <c:pt idx="187">
                  <c:v>-1.702757102138408E-2</c:v>
                </c:pt>
                <c:pt idx="188">
                  <c:v>-1.1306685398570715E-2</c:v>
                </c:pt>
                <c:pt idx="189">
                  <c:v>-8.3077795939319188E-3</c:v>
                </c:pt>
                <c:pt idx="190">
                  <c:v>-1.4305591203209622E-2</c:v>
                </c:pt>
                <c:pt idx="191">
                  <c:v>-1.2218514866197405E-2</c:v>
                </c:pt>
                <c:pt idx="192">
                  <c:v>-2.6564631823523754E-2</c:v>
                </c:pt>
                <c:pt idx="193">
                  <c:v>-3.5588366406851479E-2</c:v>
                </c:pt>
                <c:pt idx="194">
                  <c:v>-2.6632174747051707E-2</c:v>
                </c:pt>
                <c:pt idx="195">
                  <c:v>-1.8385183784294878E-2</c:v>
                </c:pt>
                <c:pt idx="196">
                  <c:v>-1.3913842246747854E-2</c:v>
                </c:pt>
                <c:pt idx="197">
                  <c:v>-9.6653923568428279E-3</c:v>
                </c:pt>
                <c:pt idx="198">
                  <c:v>-5.0184392181230608E-3</c:v>
                </c:pt>
                <c:pt idx="199">
                  <c:v>-1.0982479365636899E-2</c:v>
                </c:pt>
                <c:pt idx="200">
                  <c:v>-2.5652802355897175E-2</c:v>
                </c:pt>
                <c:pt idx="201">
                  <c:v>-2.8989422778175511E-2</c:v>
                </c:pt>
                <c:pt idx="202">
                  <c:v>-3.3656638793953531E-2</c:v>
                </c:pt>
                <c:pt idx="203">
                  <c:v>-3.6473178705067055E-2</c:v>
                </c:pt>
                <c:pt idx="204">
                  <c:v>-4.1822578248476794E-2</c:v>
                </c:pt>
                <c:pt idx="205">
                  <c:v>-5.4304510516433147E-2</c:v>
                </c:pt>
                <c:pt idx="206">
                  <c:v>-4.9171248328312656E-2</c:v>
                </c:pt>
                <c:pt idx="207">
                  <c:v>-3.4014616288651434E-2</c:v>
                </c:pt>
                <c:pt idx="208">
                  <c:v>-2.8543639482891403E-2</c:v>
                </c:pt>
                <c:pt idx="209">
                  <c:v>-2.2741702351844473E-2</c:v>
                </c:pt>
                <c:pt idx="210">
                  <c:v>-2.1228740864819517E-2</c:v>
                </c:pt>
                <c:pt idx="211">
                  <c:v>-2.0424980074837507E-2</c:v>
                </c:pt>
                <c:pt idx="212">
                  <c:v>-2.6983397949396859E-2</c:v>
                </c:pt>
                <c:pt idx="213">
                  <c:v>-3.3953827657476232E-2</c:v>
                </c:pt>
                <c:pt idx="214">
                  <c:v>-2.2897051075958741E-2</c:v>
                </c:pt>
                <c:pt idx="215">
                  <c:v>-2.6389020222351234E-2</c:v>
                </c:pt>
                <c:pt idx="216">
                  <c:v>-3.1468248071649496E-2</c:v>
                </c:pt>
                <c:pt idx="217">
                  <c:v>-3.8296837640320436E-2</c:v>
                </c:pt>
                <c:pt idx="218">
                  <c:v>-3.5628892160968317E-2</c:v>
                </c:pt>
                <c:pt idx="219">
                  <c:v>-3.741202534210486E-2</c:v>
                </c:pt>
                <c:pt idx="220">
                  <c:v>-4.1302497737312094E-2</c:v>
                </c:pt>
                <c:pt idx="221">
                  <c:v>-5.1926999608250979E-2</c:v>
                </c:pt>
                <c:pt idx="222">
                  <c:v>-7.2162859497210463E-2</c:v>
                </c:pt>
                <c:pt idx="223">
                  <c:v>-8.9946911262106966E-2</c:v>
                </c:pt>
                <c:pt idx="224">
                  <c:v>-0.11838248206735369</c:v>
                </c:pt>
                <c:pt idx="225">
                  <c:v>-0.11174976697691386</c:v>
                </c:pt>
                <c:pt idx="226">
                  <c:v>-9.6167614519026778E-2</c:v>
                </c:pt>
                <c:pt idx="227">
                  <c:v>-7.01568346684317E-2</c:v>
                </c:pt>
                <c:pt idx="228">
                  <c:v>-6.3510610993286143E-2</c:v>
                </c:pt>
                <c:pt idx="229">
                  <c:v>-6.3915868534453635E-2</c:v>
                </c:pt>
                <c:pt idx="230">
                  <c:v>-8.9393059289178289E-2</c:v>
                </c:pt>
                <c:pt idx="231">
                  <c:v>-8.5110837937509287E-2</c:v>
                </c:pt>
                <c:pt idx="232">
                  <c:v>-8.1659394545233521E-2</c:v>
                </c:pt>
                <c:pt idx="233">
                  <c:v>-8.9636213813878762E-2</c:v>
                </c:pt>
                <c:pt idx="234">
                  <c:v>-7.9342672268226333E-2</c:v>
                </c:pt>
                <c:pt idx="235">
                  <c:v>-8.6015913112783227E-2</c:v>
                </c:pt>
                <c:pt idx="236">
                  <c:v>-8.3449282018722926E-2</c:v>
                </c:pt>
                <c:pt idx="237">
                  <c:v>-9.0770934929147451E-2</c:v>
                </c:pt>
                <c:pt idx="238">
                  <c:v>-9.8079079254866475E-2</c:v>
                </c:pt>
                <c:pt idx="239">
                  <c:v>-9.0689883420913886E-2</c:v>
                </c:pt>
                <c:pt idx="240">
                  <c:v>-7.0352709146662695E-2</c:v>
                </c:pt>
                <c:pt idx="241">
                  <c:v>-6.8772204736109677E-2</c:v>
                </c:pt>
                <c:pt idx="242">
                  <c:v>-7.8248476907074482E-2</c:v>
                </c:pt>
                <c:pt idx="243">
                  <c:v>-6.9299039539627461E-2</c:v>
                </c:pt>
                <c:pt idx="244">
                  <c:v>-8.877166439272155E-2</c:v>
                </c:pt>
                <c:pt idx="245">
                  <c:v>-9.6025774379618123E-2</c:v>
                </c:pt>
                <c:pt idx="246">
                  <c:v>-9.9065205938373757E-2</c:v>
                </c:pt>
                <c:pt idx="247">
                  <c:v>-9.6370243289610524E-2</c:v>
                </c:pt>
                <c:pt idx="248">
                  <c:v>-0.12163129668904582</c:v>
                </c:pt>
                <c:pt idx="249">
                  <c:v>-0.1194429059667419</c:v>
                </c:pt>
                <c:pt idx="250">
                  <c:v>-0.10120631661420831</c:v>
                </c:pt>
                <c:pt idx="251">
                  <c:v>-0.10560336093587475</c:v>
                </c:pt>
                <c:pt idx="252">
                  <c:v>-9.8997663014845916E-2</c:v>
                </c:pt>
                <c:pt idx="253">
                  <c:v>-8.4644791765166705E-2</c:v>
                </c:pt>
                <c:pt idx="254">
                  <c:v>-7.8221459737663257E-2</c:v>
                </c:pt>
                <c:pt idx="255">
                  <c:v>-6.3287719345644144E-2</c:v>
                </c:pt>
                <c:pt idx="256">
                  <c:v>-5.5837734880516465E-2</c:v>
                </c:pt>
                <c:pt idx="257">
                  <c:v>-5.6803598686965606E-2</c:v>
                </c:pt>
                <c:pt idx="258">
                  <c:v>-6.4888486633255416E-2</c:v>
                </c:pt>
                <c:pt idx="259">
                  <c:v>-6.2821673173301673E-2</c:v>
                </c:pt>
                <c:pt idx="260">
                  <c:v>-6.5948910532643512E-2</c:v>
                </c:pt>
                <c:pt idx="261">
                  <c:v>-6.5334269928539523E-2</c:v>
                </c:pt>
                <c:pt idx="262">
                  <c:v>-7.0717440933713349E-2</c:v>
                </c:pt>
                <c:pt idx="263">
                  <c:v>-6.5077606819133549E-2</c:v>
                </c:pt>
                <c:pt idx="264">
                  <c:v>-7.4378267388925612E-2</c:v>
                </c:pt>
                <c:pt idx="265">
                  <c:v>-6.2632552987423429E-2</c:v>
                </c:pt>
                <c:pt idx="266">
                  <c:v>-5.7526307968714052E-2</c:v>
                </c:pt>
                <c:pt idx="267">
                  <c:v>-6.8522295919056564E-2</c:v>
                </c:pt>
                <c:pt idx="268">
                  <c:v>-7.4688964837153926E-2</c:v>
                </c:pt>
                <c:pt idx="269">
                  <c:v>-6.3638942547989186E-2</c:v>
                </c:pt>
                <c:pt idx="270">
                  <c:v>-6.8454752995528612E-2</c:v>
                </c:pt>
                <c:pt idx="271">
                  <c:v>-8.6198279006308387E-2</c:v>
                </c:pt>
                <c:pt idx="272">
                  <c:v>-7.9862752779391255E-2</c:v>
                </c:pt>
                <c:pt idx="273">
                  <c:v>-7.396625555540548E-2</c:v>
                </c:pt>
                <c:pt idx="274">
                  <c:v>-7.7242087346508725E-2</c:v>
                </c:pt>
                <c:pt idx="275">
                  <c:v>-8.4199008469882597E-2</c:v>
                </c:pt>
                <c:pt idx="276">
                  <c:v>-8.4570494549286113E-2</c:v>
                </c:pt>
                <c:pt idx="277">
                  <c:v>-8.9345779242708701E-2</c:v>
                </c:pt>
                <c:pt idx="278">
                  <c:v>-9.4141326813189763E-2</c:v>
                </c:pt>
                <c:pt idx="279">
                  <c:v>-9.8849068583084509E-2</c:v>
                </c:pt>
                <c:pt idx="280">
                  <c:v>-0.11335053426452502</c:v>
                </c:pt>
                <c:pt idx="281">
                  <c:v>-0.11684925770327048</c:v>
                </c:pt>
                <c:pt idx="282">
                  <c:v>-0.10049711591716537</c:v>
                </c:pt>
                <c:pt idx="283">
                  <c:v>-0.10300295838005058</c:v>
                </c:pt>
                <c:pt idx="284">
                  <c:v>-9.492482472611341E-2</c:v>
                </c:pt>
                <c:pt idx="285">
                  <c:v>-8.9940156969754326E-2</c:v>
                </c:pt>
                <c:pt idx="286">
                  <c:v>-9.2662136787928673E-2</c:v>
                </c:pt>
                <c:pt idx="287">
                  <c:v>-9.611358018020455E-2</c:v>
                </c:pt>
                <c:pt idx="288">
                  <c:v>-9.4397989922595849E-2</c:v>
                </c:pt>
                <c:pt idx="289">
                  <c:v>-9.469517878611855E-2</c:v>
                </c:pt>
                <c:pt idx="290">
                  <c:v>-9.3222743053210211E-2</c:v>
                </c:pt>
                <c:pt idx="291">
                  <c:v>-9.7072689694300607E-2</c:v>
                </c:pt>
                <c:pt idx="292">
                  <c:v>-9.0210328663865913E-2</c:v>
                </c:pt>
                <c:pt idx="293">
                  <c:v>-7.897794048117579E-2</c:v>
                </c:pt>
                <c:pt idx="294">
                  <c:v>-9.0615586205033294E-2</c:v>
                </c:pt>
                <c:pt idx="295">
                  <c:v>-0.10001080686776442</c:v>
                </c:pt>
                <c:pt idx="296">
                  <c:v>-9.770759317546307E-2</c:v>
                </c:pt>
                <c:pt idx="297">
                  <c:v>-0.11905115701028002</c:v>
                </c:pt>
                <c:pt idx="298">
                  <c:v>-0.12717657071068666</c:v>
                </c:pt>
                <c:pt idx="299">
                  <c:v>-0.1261566725654153</c:v>
                </c:pt>
                <c:pt idx="300">
                  <c:v>-0.12082078160671106</c:v>
                </c:pt>
                <c:pt idx="301">
                  <c:v>-0.13612600807813369</c:v>
                </c:pt>
                <c:pt idx="302">
                  <c:v>-0.14250881435152041</c:v>
                </c:pt>
                <c:pt idx="303">
                  <c:v>-0.12737244518891755</c:v>
                </c:pt>
                <c:pt idx="304">
                  <c:v>-0.11072311453928962</c:v>
                </c:pt>
                <c:pt idx="305">
                  <c:v>-0.12127331919434803</c:v>
                </c:pt>
                <c:pt idx="306">
                  <c:v>-0.12030070109554625</c:v>
                </c:pt>
                <c:pt idx="307">
                  <c:v>-0.11961851756791442</c:v>
                </c:pt>
                <c:pt idx="308">
                  <c:v>-0.11634268577681117</c:v>
                </c:pt>
                <c:pt idx="309">
                  <c:v>-0.10269901522417502</c:v>
                </c:pt>
                <c:pt idx="310">
                  <c:v>-0.10101719642833018</c:v>
                </c:pt>
                <c:pt idx="311">
                  <c:v>-0.10533994353411591</c:v>
                </c:pt>
                <c:pt idx="312">
                  <c:v>-0.11233063611925387</c:v>
                </c:pt>
                <c:pt idx="313">
                  <c:v>-0.12126656490199517</c:v>
                </c:pt>
                <c:pt idx="314">
                  <c:v>-0.12685911897010538</c:v>
                </c:pt>
                <c:pt idx="315">
                  <c:v>-0.12733867372715357</c:v>
                </c:pt>
                <c:pt idx="316">
                  <c:v>-0.14039472084509708</c:v>
                </c:pt>
                <c:pt idx="317">
                  <c:v>-0.15921217933997045</c:v>
                </c:pt>
                <c:pt idx="318">
                  <c:v>-0.15939454523349583</c:v>
                </c:pt>
                <c:pt idx="319">
                  <c:v>-0.16791846218271711</c:v>
                </c:pt>
                <c:pt idx="320">
                  <c:v>-0.16423061855809362</c:v>
                </c:pt>
                <c:pt idx="321">
                  <c:v>-0.17797560349602171</c:v>
                </c:pt>
                <c:pt idx="322">
                  <c:v>-0.16679049535980117</c:v>
                </c:pt>
                <c:pt idx="323">
                  <c:v>-0.18452051278587545</c:v>
                </c:pt>
                <c:pt idx="324">
                  <c:v>-0.1933888986450889</c:v>
                </c:pt>
                <c:pt idx="325">
                  <c:v>-0.18933632323341476</c:v>
                </c:pt>
                <c:pt idx="326">
                  <c:v>-0.20008240236670405</c:v>
                </c:pt>
                <c:pt idx="327">
                  <c:v>-0.18706012671052452</c:v>
                </c:pt>
                <c:pt idx="328">
                  <c:v>-0.16317019465870553</c:v>
                </c:pt>
                <c:pt idx="329">
                  <c:v>-0.17981277101598059</c:v>
                </c:pt>
                <c:pt idx="330">
                  <c:v>-0.16710794710038235</c:v>
                </c:pt>
                <c:pt idx="331">
                  <c:v>-0.1639672011563349</c:v>
                </c:pt>
                <c:pt idx="332">
                  <c:v>-0.14950626122901101</c:v>
                </c:pt>
                <c:pt idx="333">
                  <c:v>-0.1339578802328879</c:v>
                </c:pt>
                <c:pt idx="334">
                  <c:v>-0.14393397003795916</c:v>
                </c:pt>
                <c:pt idx="335">
                  <c:v>-0.15961068258878519</c:v>
                </c:pt>
                <c:pt idx="336">
                  <c:v>-0.1494319640131303</c:v>
                </c:pt>
                <c:pt idx="337">
                  <c:v>-0.13717292339281606</c:v>
                </c:pt>
                <c:pt idx="338">
                  <c:v>-0.13788212408985911</c:v>
                </c:pt>
                <c:pt idx="339">
                  <c:v>-0.15332243640833754</c:v>
                </c:pt>
                <c:pt idx="340">
                  <c:v>-0.17039053318383823</c:v>
                </c:pt>
                <c:pt idx="341">
                  <c:v>-0.17694219676604472</c:v>
                </c:pt>
                <c:pt idx="342">
                  <c:v>-0.18358166614883764</c:v>
                </c:pt>
                <c:pt idx="343">
                  <c:v>-0.16373755521633993</c:v>
                </c:pt>
                <c:pt idx="344">
                  <c:v>-0.1519985951071906</c:v>
                </c:pt>
                <c:pt idx="345">
                  <c:v>-0.13091169438177952</c:v>
                </c:pt>
                <c:pt idx="346">
                  <c:v>-0.12657543869128829</c:v>
                </c:pt>
                <c:pt idx="347">
                  <c:v>-0.13454550366758078</c:v>
                </c:pt>
                <c:pt idx="348">
                  <c:v>-0.13237062152998225</c:v>
                </c:pt>
                <c:pt idx="349">
                  <c:v>-0.13792264984397584</c:v>
                </c:pt>
                <c:pt idx="350">
                  <c:v>-0.13948289137747039</c:v>
                </c:pt>
                <c:pt idx="351">
                  <c:v>-0.1385845704945492</c:v>
                </c:pt>
                <c:pt idx="352">
                  <c:v>-0.13559917327461601</c:v>
                </c:pt>
                <c:pt idx="353">
                  <c:v>-0.13137098626176935</c:v>
                </c:pt>
                <c:pt idx="354">
                  <c:v>-0.12315101246842364</c:v>
                </c:pt>
                <c:pt idx="355">
                  <c:v>-0.12073297580612474</c:v>
                </c:pt>
                <c:pt idx="356">
                  <c:v>-0.11358693449687274</c:v>
                </c:pt>
                <c:pt idx="357">
                  <c:v>-0.10758912288759503</c:v>
                </c:pt>
                <c:pt idx="358">
                  <c:v>-9.6032528671970985E-2</c:v>
                </c:pt>
                <c:pt idx="359">
                  <c:v>-0.10092939062774386</c:v>
                </c:pt>
                <c:pt idx="360">
                  <c:v>-9.5404379483161605E-2</c:v>
                </c:pt>
                <c:pt idx="361">
                  <c:v>-9.6336471827846548E-2</c:v>
                </c:pt>
                <c:pt idx="362">
                  <c:v>-8.6684588055709333E-2</c:v>
                </c:pt>
                <c:pt idx="363">
                  <c:v>-8.9690248152700991E-2</c:v>
                </c:pt>
                <c:pt idx="364">
                  <c:v>-9.4904561849055047E-2</c:v>
                </c:pt>
                <c:pt idx="365">
                  <c:v>-8.9649722398584264E-2</c:v>
                </c:pt>
                <c:pt idx="366">
                  <c:v>-7.9977575749388796E-2</c:v>
                </c:pt>
                <c:pt idx="367">
                  <c:v>-8.8366406851554169E-2</c:v>
                </c:pt>
                <c:pt idx="368">
                  <c:v>-8.404365974576844E-2</c:v>
                </c:pt>
                <c:pt idx="369">
                  <c:v>-8.8609561376254642E-2</c:v>
                </c:pt>
                <c:pt idx="370">
                  <c:v>-9.6309454658435434E-2</c:v>
                </c:pt>
                <c:pt idx="371">
                  <c:v>-9.7754873221932437E-2</c:v>
                </c:pt>
                <c:pt idx="372">
                  <c:v>-9.5586745376686766E-2</c:v>
                </c:pt>
                <c:pt idx="373">
                  <c:v>-9.315520012968237E-2</c:v>
                </c:pt>
                <c:pt idx="374">
                  <c:v>-8.7900360679211587E-2</c:v>
                </c:pt>
                <c:pt idx="375">
                  <c:v>-8.8548772745079551E-2</c:v>
                </c:pt>
                <c:pt idx="376">
                  <c:v>-9.2196090615586201E-2</c:v>
                </c:pt>
                <c:pt idx="377">
                  <c:v>-9.9234063247193527E-2</c:v>
                </c:pt>
                <c:pt idx="378">
                  <c:v>-0.10136166533832247</c:v>
                </c:pt>
                <c:pt idx="379">
                  <c:v>-9.8470828211328243E-2</c:v>
                </c:pt>
                <c:pt idx="380">
                  <c:v>-0.10394855930944114</c:v>
                </c:pt>
                <c:pt idx="381">
                  <c:v>-9.5147716373755409E-2</c:v>
                </c:pt>
                <c:pt idx="382">
                  <c:v>-9.3384846069677341E-2</c:v>
                </c:pt>
                <c:pt idx="383">
                  <c:v>-8.2672538398152029E-2</c:v>
                </c:pt>
                <c:pt idx="384">
                  <c:v>-7.6593675280640872E-2</c:v>
                </c:pt>
                <c:pt idx="385">
                  <c:v>-7.6803058343577368E-2</c:v>
                </c:pt>
                <c:pt idx="386">
                  <c:v>-7.8903643265294976E-2</c:v>
                </c:pt>
                <c:pt idx="387">
                  <c:v>-7.3324597781890377E-2</c:v>
                </c:pt>
                <c:pt idx="388">
                  <c:v>-6.3362016561524848E-2</c:v>
                </c:pt>
                <c:pt idx="389">
                  <c:v>-6.0390127926297166E-2</c:v>
                </c:pt>
                <c:pt idx="390">
                  <c:v>-6.2423169924486932E-2</c:v>
                </c:pt>
                <c:pt idx="391">
                  <c:v>-6.2909478973887878E-2</c:v>
                </c:pt>
                <c:pt idx="392">
                  <c:v>-6.8177827009064274E-2</c:v>
                </c:pt>
                <c:pt idx="393">
                  <c:v>-6.7272751833790334E-2</c:v>
                </c:pt>
                <c:pt idx="394">
                  <c:v>-6.1984140921555575E-2</c:v>
                </c:pt>
                <c:pt idx="395">
                  <c:v>-6.2071946722141891E-2</c:v>
                </c:pt>
                <c:pt idx="396">
                  <c:v>-5.7674902400475458E-2</c:v>
                </c:pt>
                <c:pt idx="397">
                  <c:v>-6.3476839531522278E-2</c:v>
                </c:pt>
                <c:pt idx="398">
                  <c:v>-7.414186715657789E-2</c:v>
                </c:pt>
                <c:pt idx="399">
                  <c:v>-7.9254866467640128E-2</c:v>
                </c:pt>
                <c:pt idx="400">
                  <c:v>-7.9254866467640128E-2</c:v>
                </c:pt>
                <c:pt idx="401">
                  <c:v>-7.4560633282450994E-2</c:v>
                </c:pt>
                <c:pt idx="402">
                  <c:v>-8.3861293852243168E-2</c:v>
                </c:pt>
                <c:pt idx="403">
                  <c:v>-6.9582719818444549E-2</c:v>
                </c:pt>
                <c:pt idx="404">
                  <c:v>-6.8704661812581835E-2</c:v>
                </c:pt>
                <c:pt idx="405">
                  <c:v>-6.8731678981993061E-2</c:v>
                </c:pt>
                <c:pt idx="406">
                  <c:v>-7.1379361584286816E-2</c:v>
                </c:pt>
                <c:pt idx="407">
                  <c:v>-6.1592391965093807E-2</c:v>
                </c:pt>
                <c:pt idx="408">
                  <c:v>-5.9998378969835287E-2</c:v>
                </c:pt>
                <c:pt idx="409">
                  <c:v>-6.6151539303227147E-2</c:v>
                </c:pt>
                <c:pt idx="410">
                  <c:v>-6.6739162737920021E-2</c:v>
                </c:pt>
                <c:pt idx="411">
                  <c:v>-5.9829521661015517E-2</c:v>
                </c:pt>
                <c:pt idx="412">
                  <c:v>-5.7580342307536392E-2</c:v>
                </c:pt>
                <c:pt idx="413">
                  <c:v>-5.0772015615923816E-2</c:v>
                </c:pt>
                <c:pt idx="414">
                  <c:v>-5.1075958771799379E-2</c:v>
                </c:pt>
                <c:pt idx="415">
                  <c:v>-4.7293555054236935E-2</c:v>
                </c:pt>
                <c:pt idx="416">
                  <c:v>-4.8543099139503054E-2</c:v>
                </c:pt>
                <c:pt idx="417">
                  <c:v>-4.9954746241236303E-2</c:v>
                </c:pt>
                <c:pt idx="418">
                  <c:v>-5.011009496535046E-2</c:v>
                </c:pt>
                <c:pt idx="419">
                  <c:v>-4.5145690086049628E-2</c:v>
                </c:pt>
                <c:pt idx="420">
                  <c:v>-3.9080335553244083E-2</c:v>
                </c:pt>
                <c:pt idx="421">
                  <c:v>-3.5743715130965636E-2</c:v>
                </c:pt>
                <c:pt idx="422">
                  <c:v>-2.9705377767571206E-2</c:v>
                </c:pt>
                <c:pt idx="423">
                  <c:v>-3.325138125278615E-2</c:v>
                </c:pt>
                <c:pt idx="424">
                  <c:v>-3.8188768962675756E-2</c:v>
                </c:pt>
                <c:pt idx="425">
                  <c:v>-5.1866210977075888E-2</c:v>
                </c:pt>
                <c:pt idx="426">
                  <c:v>-5.4811082442892456E-2</c:v>
                </c:pt>
                <c:pt idx="427">
                  <c:v>-6.2220541153903186E-2</c:v>
                </c:pt>
                <c:pt idx="428">
                  <c:v>-5.956610425925668E-2</c:v>
                </c:pt>
                <c:pt idx="429">
                  <c:v>-6.2342118416253478E-2</c:v>
                </c:pt>
                <c:pt idx="430">
                  <c:v>-6.1031785699812269E-2</c:v>
                </c:pt>
                <c:pt idx="431">
                  <c:v>-5.3379172464100844E-2</c:v>
                </c:pt>
                <c:pt idx="432">
                  <c:v>-5.3568292649979088E-2</c:v>
                </c:pt>
                <c:pt idx="433">
                  <c:v>-5.4142407499966239E-2</c:v>
                </c:pt>
                <c:pt idx="434">
                  <c:v>-4.5523930457805895E-2</c:v>
                </c:pt>
                <c:pt idx="435">
                  <c:v>-6.1700460642738486E-2</c:v>
                </c:pt>
                <c:pt idx="436">
                  <c:v>-7.5350885487727504E-2</c:v>
                </c:pt>
                <c:pt idx="437">
                  <c:v>-6.5023572480311209E-2</c:v>
                </c:pt>
                <c:pt idx="438">
                  <c:v>-6.5023572480311209E-2</c:v>
                </c:pt>
                <c:pt idx="439">
                  <c:v>-5.0042552041822508E-2</c:v>
                </c:pt>
                <c:pt idx="440">
                  <c:v>-3.6912207707998412E-2</c:v>
                </c:pt>
                <c:pt idx="441">
                  <c:v>-3.9566644602644918E-2</c:v>
                </c:pt>
                <c:pt idx="442">
                  <c:v>-3.8789900982074021E-2</c:v>
                </c:pt>
                <c:pt idx="443">
                  <c:v>-4.5314547394869398E-2</c:v>
                </c:pt>
                <c:pt idx="444">
                  <c:v>-3.6851419076823322E-2</c:v>
                </c:pt>
                <c:pt idx="445">
                  <c:v>-2.9955286584624541E-2</c:v>
                </c:pt>
                <c:pt idx="446">
                  <c:v>-2.2133816040093457E-2</c:v>
                </c:pt>
                <c:pt idx="447">
                  <c:v>-2.1046374971294246E-2</c:v>
                </c:pt>
                <c:pt idx="448">
                  <c:v>-1.964823645426661E-2</c:v>
                </c:pt>
                <c:pt idx="449">
                  <c:v>-2.1816364299512392E-2</c:v>
                </c:pt>
                <c:pt idx="450">
                  <c:v>-1.8439218123117218E-2</c:v>
                </c:pt>
                <c:pt idx="451">
                  <c:v>-1.896605292663478E-2</c:v>
                </c:pt>
                <c:pt idx="452">
                  <c:v>-1.8358166614883764E-2</c:v>
                </c:pt>
                <c:pt idx="453">
                  <c:v>-1.6183284477285342E-2</c:v>
                </c:pt>
                <c:pt idx="454">
                  <c:v>-1.3826036446161427E-2</c:v>
                </c:pt>
                <c:pt idx="455">
                  <c:v>-2.0755940400124184E-2</c:v>
                </c:pt>
                <c:pt idx="456">
                  <c:v>-1.725046266902619E-2</c:v>
                </c:pt>
                <c:pt idx="457">
                  <c:v>-1.7486862901373801E-2</c:v>
                </c:pt>
                <c:pt idx="458">
                  <c:v>-1.7068096775500807E-2</c:v>
                </c:pt>
                <c:pt idx="459">
                  <c:v>-1.5041809069663681E-2</c:v>
                </c:pt>
                <c:pt idx="460">
                  <c:v>-2.2181096086562935E-2</c:v>
                </c:pt>
                <c:pt idx="461">
                  <c:v>-1.9810339470733629E-2</c:v>
                </c:pt>
                <c:pt idx="462">
                  <c:v>-1.8682372647817691E-2</c:v>
                </c:pt>
                <c:pt idx="463">
                  <c:v>-1.0577221824469518E-2</c:v>
                </c:pt>
                <c:pt idx="464">
                  <c:v>-3.3636375916894501E-3</c:v>
                </c:pt>
                <c:pt idx="465">
                  <c:v>-2.836802788170889E-4</c:v>
                </c:pt>
                <c:pt idx="466">
                  <c:v>-2.0533048752482408E-3</c:v>
                </c:pt>
                <c:pt idx="467">
                  <c:v>-6.2814918880949033E-4</c:v>
                </c:pt>
                <c:pt idx="468">
                  <c:v>-3.9107352722654865E-3</c:v>
                </c:pt>
                <c:pt idx="469">
                  <c:v>-1.9182190281924472E-3</c:v>
                </c:pt>
                <c:pt idx="470">
                  <c:v>-6.8893781998460302E-3</c:v>
                </c:pt>
                <c:pt idx="471">
                  <c:v>-7.2811271563077984E-3</c:v>
                </c:pt>
                <c:pt idx="472">
                  <c:v>-7.4094587110107302E-3</c:v>
                </c:pt>
                <c:pt idx="473">
                  <c:v>-7.9633106839396284E-3</c:v>
                </c:pt>
                <c:pt idx="474">
                  <c:v>-3.8634552257958976E-3</c:v>
                </c:pt>
                <c:pt idx="475">
                  <c:v>-2.7422426952328216E-3</c:v>
                </c:pt>
                <c:pt idx="476">
                  <c:v>-1.2103691896199975E-2</c:v>
                </c:pt>
                <c:pt idx="477">
                  <c:v>-1.1799748740324412E-2</c:v>
                </c:pt>
                <c:pt idx="478">
                  <c:v>-1.1178353843867783E-2</c:v>
                </c:pt>
                <c:pt idx="479">
                  <c:v>-8.3347967633430331E-3</c:v>
                </c:pt>
                <c:pt idx="480">
                  <c:v>-8.138922285112149E-3</c:v>
                </c:pt>
                <c:pt idx="481">
                  <c:v>-1.400840233968681E-2</c:v>
                </c:pt>
                <c:pt idx="482">
                  <c:v>-8.2064652086401013E-3</c:v>
                </c:pt>
                <c:pt idx="483">
                  <c:v>-6.5516635822060465E-4</c:v>
                </c:pt>
                <c:pt idx="484">
                  <c:v>5.1332621881217122E-4</c:v>
                </c:pt>
                <c:pt idx="485">
                  <c:v>-5.8086914234001252E-4</c:v>
                </c:pt>
                <c:pt idx="486">
                  <c:v>-1.4184013940865547E-4</c:v>
                </c:pt>
                <c:pt idx="487">
                  <c:v>-1.7925891904305158E-2</c:v>
                </c:pt>
                <c:pt idx="488">
                  <c:v>-1.40691909708619E-2</c:v>
                </c:pt>
                <c:pt idx="489">
                  <c:v>-3.0819836005781642E-2</c:v>
                </c:pt>
                <c:pt idx="490">
                  <c:v>-2.9644589136396116E-2</c:v>
                </c:pt>
                <c:pt idx="491">
                  <c:v>-2.0377700028367918E-2</c:v>
                </c:pt>
                <c:pt idx="492">
                  <c:v>-2.3957474975346726E-2</c:v>
                </c:pt>
                <c:pt idx="493">
                  <c:v>-2.0884271954827227E-2</c:v>
                </c:pt>
                <c:pt idx="494">
                  <c:v>-1.9141664527807412E-2</c:v>
                </c:pt>
                <c:pt idx="495">
                  <c:v>-6.3895605657395826E-3</c:v>
                </c:pt>
                <c:pt idx="496">
                  <c:v>-5.5385197292867616E-4</c:v>
                </c:pt>
                <c:pt idx="497">
                  <c:v>-7.2608642792494349E-3</c:v>
                </c:pt>
                <c:pt idx="498">
                  <c:v>-1.2556229483836945E-2</c:v>
                </c:pt>
                <c:pt idx="499">
                  <c:v>-1.6710119280802904E-2</c:v>
                </c:pt>
                <c:pt idx="500">
                  <c:v>-4.9981763410646973E-3</c:v>
                </c:pt>
                <c:pt idx="501">
                  <c:v>-3.4311805152174024E-3</c:v>
                </c:pt>
                <c:pt idx="502">
                  <c:v>-5.3696624204682131E-3</c:v>
                </c:pt>
                <c:pt idx="503">
                  <c:v>-7.8619962986478109E-3</c:v>
                </c:pt>
                <c:pt idx="504">
                  <c:v>-1.9209207451335253E-2</c:v>
                </c:pt>
                <c:pt idx="505">
                  <c:v>-1.315736150323521E-2</c:v>
                </c:pt>
                <c:pt idx="506">
                  <c:v>-1.4177259648506579E-2</c:v>
                </c:pt>
                <c:pt idx="507">
                  <c:v>-1.6149513015521366E-2</c:v>
                </c:pt>
                <c:pt idx="508">
                  <c:v>-1.7277479838437304E-2</c:v>
                </c:pt>
                <c:pt idx="509">
                  <c:v>-1.2590000945600921E-2</c:v>
                </c:pt>
                <c:pt idx="510">
                  <c:v>-1.0921690734461698E-2</c:v>
                </c:pt>
                <c:pt idx="511">
                  <c:v>-1.4886460345549524E-2</c:v>
                </c:pt>
                <c:pt idx="512">
                  <c:v>-1.4109716724978738E-2</c:v>
                </c:pt>
                <c:pt idx="513">
                  <c:v>-3.5865292393316706E-3</c:v>
                </c:pt>
                <c:pt idx="514">
                  <c:v>2.3707566158293059E-3</c:v>
                </c:pt>
                <c:pt idx="515">
                  <c:v>2.8705742499357534E-3</c:v>
                </c:pt>
                <c:pt idx="516">
                  <c:v>9.0237345833277249E-3</c:v>
                </c:pt>
                <c:pt idx="517">
                  <c:v>7.9430478068813759E-3</c:v>
                </c:pt>
                <c:pt idx="518">
                  <c:v>4.4037986140192942E-3</c:v>
                </c:pt>
                <c:pt idx="519">
                  <c:v>1.485944317614063E-4</c:v>
                </c:pt>
                <c:pt idx="520">
                  <c:v>1.9182190281923361E-3</c:v>
                </c:pt>
                <c:pt idx="521">
                  <c:v>-1.3576127629109092E-3</c:v>
                </c:pt>
                <c:pt idx="522">
                  <c:v>-1.2225269158550045E-3</c:v>
                </c:pt>
                <c:pt idx="523">
                  <c:v>-1.8304132276061313E-3</c:v>
                </c:pt>
                <c:pt idx="524">
                  <c:v>-1.4231293987328919E-2</c:v>
                </c:pt>
                <c:pt idx="525">
                  <c:v>-1.4994529023194203E-2</c:v>
                </c:pt>
                <c:pt idx="526">
                  <c:v>-1.9999459656611762E-2</c:v>
                </c:pt>
                <c:pt idx="527">
                  <c:v>-1.0327313007416183E-2</c:v>
                </c:pt>
                <c:pt idx="528">
                  <c:v>-1.0036878436246233E-2</c:v>
                </c:pt>
                <c:pt idx="529">
                  <c:v>-3.0732030205194993E-3</c:v>
                </c:pt>
                <c:pt idx="530">
                  <c:v>-4.1268726275548451E-3</c:v>
                </c:pt>
                <c:pt idx="531">
                  <c:v>-1.6885730881975536E-2</c:v>
                </c:pt>
                <c:pt idx="532">
                  <c:v>-1.3974630877922944E-2</c:v>
                </c:pt>
                <c:pt idx="533">
                  <c:v>-3.3298661299254739E-3</c:v>
                </c:pt>
                <c:pt idx="534">
                  <c:v>-4.8765990787144053E-3</c:v>
                </c:pt>
                <c:pt idx="535">
                  <c:v>1.3981385170276361E-3</c:v>
                </c:pt>
                <c:pt idx="536">
                  <c:v>3.9580153187350753E-3</c:v>
                </c:pt>
                <c:pt idx="537">
                  <c:v>1.5838815567293052E-2</c:v>
                </c:pt>
                <c:pt idx="538">
                  <c:v>1.9925162440731059E-2</c:v>
                </c:pt>
                <c:pt idx="539">
                  <c:v>1.8608075431937099E-2</c:v>
                </c:pt>
                <c:pt idx="540">
                  <c:v>1.8223080767828082E-2</c:v>
                </c:pt>
                <c:pt idx="541">
                  <c:v>1.8236589352533583E-2</c:v>
                </c:pt>
                <c:pt idx="542">
                  <c:v>1.418401394085933E-2</c:v>
                </c:pt>
                <c:pt idx="543">
                  <c:v>1.3130344333824207E-2</c:v>
                </c:pt>
                <c:pt idx="544">
                  <c:v>1.8743161278992782E-2</c:v>
                </c:pt>
                <c:pt idx="545">
                  <c:v>1.5001283315547065E-2</c:v>
                </c:pt>
                <c:pt idx="546">
                  <c:v>1.6689856403744541E-2</c:v>
                </c:pt>
                <c:pt idx="547">
                  <c:v>1.9573939238386018E-2</c:v>
                </c:pt>
                <c:pt idx="548">
                  <c:v>2.164075269833976E-2</c:v>
                </c:pt>
                <c:pt idx="549">
                  <c:v>2.920556013346487E-2</c:v>
                </c:pt>
                <c:pt idx="550">
                  <c:v>3.3082523943966491E-2</c:v>
                </c:pt>
                <c:pt idx="551">
                  <c:v>3.4230753643940792E-2</c:v>
                </c:pt>
                <c:pt idx="552">
                  <c:v>3.2575952017507293E-2</c:v>
                </c:pt>
                <c:pt idx="553">
                  <c:v>3.9168141353830288E-2</c:v>
                </c:pt>
                <c:pt idx="554">
                  <c:v>2.6463317438232048E-2</c:v>
                </c:pt>
                <c:pt idx="555">
                  <c:v>2.7888473124670687E-2</c:v>
                </c:pt>
                <c:pt idx="556">
                  <c:v>3.0178178232266761E-2</c:v>
                </c:pt>
                <c:pt idx="557">
                  <c:v>3.137368797871054E-2</c:v>
                </c:pt>
                <c:pt idx="558">
                  <c:v>3.2933929512205085E-2</c:v>
                </c:pt>
                <c:pt idx="559">
                  <c:v>3.3805233225715048E-2</c:v>
                </c:pt>
                <c:pt idx="560">
                  <c:v>3.5784240885082585E-2</c:v>
                </c:pt>
                <c:pt idx="561">
                  <c:v>3.5311440420387141E-2</c:v>
                </c:pt>
                <c:pt idx="562">
                  <c:v>3.7533602604455263E-2</c:v>
                </c:pt>
                <c:pt idx="563">
                  <c:v>4.1653720939657246E-2</c:v>
                </c:pt>
                <c:pt idx="564">
                  <c:v>3.256919772515432E-2</c:v>
                </c:pt>
                <c:pt idx="565">
                  <c:v>4.0363651100274289E-2</c:v>
                </c:pt>
                <c:pt idx="566">
                  <c:v>4.8050035797749358E-2</c:v>
                </c:pt>
                <c:pt idx="567">
                  <c:v>5.2764531859997188E-2</c:v>
                </c:pt>
                <c:pt idx="568">
                  <c:v>4.6651897280721943E-2</c:v>
                </c:pt>
                <c:pt idx="569">
                  <c:v>3.9418050170883623E-2</c:v>
                </c:pt>
                <c:pt idx="570">
                  <c:v>4.1937401218474335E-2</c:v>
                </c:pt>
                <c:pt idx="571">
                  <c:v>4.6341199832493629E-2</c:v>
                </c:pt>
                <c:pt idx="572">
                  <c:v>4.139030353789841E-2</c:v>
                </c:pt>
                <c:pt idx="573">
                  <c:v>4.6732948788955397E-2</c:v>
                </c:pt>
                <c:pt idx="574">
                  <c:v>4.5517176165453144E-2</c:v>
                </c:pt>
                <c:pt idx="575">
                  <c:v>4.2957299363745705E-2</c:v>
                </c:pt>
                <c:pt idx="576">
                  <c:v>4.0019182190281999E-2</c:v>
                </c:pt>
                <c:pt idx="577">
                  <c:v>4.082294298026401E-2</c:v>
                </c:pt>
                <c:pt idx="578">
                  <c:v>5.0150620719467298E-2</c:v>
                </c:pt>
                <c:pt idx="579">
                  <c:v>4.5571210504275594E-2</c:v>
                </c:pt>
                <c:pt idx="580">
                  <c:v>5.4392316317019462E-2</c:v>
                </c:pt>
                <c:pt idx="581">
                  <c:v>5.6627987085793086E-2</c:v>
                </c:pt>
                <c:pt idx="582">
                  <c:v>5.6627987085793086E-2</c:v>
                </c:pt>
                <c:pt idx="583">
                  <c:v>5.47165223499535E-2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2-40FD-915C-299E11B08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61536"/>
        <c:axId val="156163072"/>
      </c:lineChart>
      <c:dateAx>
        <c:axId val="156161536"/>
        <c:scaling>
          <c:orientation val="minMax"/>
        </c:scaling>
        <c:delete val="0"/>
        <c:axPos val="b"/>
        <c:majorGridlines/>
        <c:numFmt formatCode="mmm\-yy" sourceLinked="0"/>
        <c:majorTickMark val="out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800"/>
            </a:pPr>
            <a:endParaRPr lang="en-US"/>
          </a:p>
        </c:txPr>
        <c:crossAx val="156163072"/>
        <c:crosses val="autoZero"/>
        <c:auto val="1"/>
        <c:lblOffset val="100"/>
        <c:baseTimeUnit val="days"/>
        <c:majorUnit val="3"/>
      </c:dateAx>
      <c:valAx>
        <c:axId val="156163072"/>
        <c:scaling>
          <c:orientation val="minMax"/>
        </c:scaling>
        <c:delete val="0"/>
        <c:axPos val="l"/>
        <c:numFmt formatCode="0.0%;\(0.0%\)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en-US"/>
          </a:p>
        </c:txPr>
        <c:crossAx val="1561615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8">
    <tabColor rgb="FFC00000"/>
  </sheetPr>
  <sheetViews>
    <sheetView workbookViewId="0"/>
  </sheetViews>
  <pageMargins left="0.25" right="0.25" top="1.5" bottom="1.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Spin" dx="22" fmlaLink="$E$4" max="30000" min="2014" page="10" val="2016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4762</xdr:rowOff>
    </xdr:from>
    <xdr:to>
      <xdr:col>5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876300</xdr:colOff>
          <xdr:row>3</xdr:row>
          <xdr:rowOff>0</xdr:rowOff>
        </xdr:from>
        <xdr:to>
          <xdr:col>4</xdr:col>
          <xdr:colOff>1041400</xdr:colOff>
          <xdr:row>4</xdr:row>
          <xdr:rowOff>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94800" cy="4914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0.90966</cdr:x>
      <cdr:y>0.24213</cdr:y>
    </cdr:from>
    <cdr:to>
      <cdr:x>1</cdr:x>
      <cdr:y>0.30508</cdr:y>
    </cdr:to>
    <cdr:sp macro="" textlink="Returns!$F$11">
      <cdr:nvSpPr>
        <cdr:cNvPr id="2" name="TextBox 1"/>
        <cdr:cNvSpPr txBox="1"/>
      </cdr:nvSpPr>
      <cdr:spPr>
        <a:xfrm xmlns:a="http://schemas.openxmlformats.org/drawingml/2006/main">
          <a:off x="8632019" y="1190602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C7165B3-E3BB-46CB-BE01-139B7E436BCE}" type="TxLink">
            <a:rPr lang="en-US" sz="10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(4.7%)</a:t>
          </a:fld>
          <a:endParaRPr lang="en-CA" sz="11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0.53091</cdr:y>
    </cdr:from>
    <cdr:to>
      <cdr:x>1</cdr:x>
      <cdr:y>0.59386</cdr:y>
    </cdr:to>
    <cdr:sp macro="" textlink="Returns!$H$11">
      <cdr:nvSpPr>
        <cdr:cNvPr id="3" name="TextBox 1"/>
        <cdr:cNvSpPr txBox="1"/>
      </cdr:nvSpPr>
      <cdr:spPr>
        <a:xfrm xmlns:a="http://schemas.openxmlformats.org/drawingml/2006/main">
          <a:off x="8632019" y="2610651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EEACCBE-77FE-4618-9FEC-4EBA20D534D7}" type="TxLink">
            <a:rPr lang="en-US" sz="10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6.3%</a:t>
          </a:fld>
          <a:endParaRPr lang="en-CA" sz="11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87660" y="560780"/>
    <xdr:ext cx="12581793" cy="8363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0.90966</cdr:x>
      <cdr:y>0.12897</cdr:y>
    </cdr:from>
    <cdr:to>
      <cdr:x>1</cdr:x>
      <cdr:y>0.19192</cdr:y>
    </cdr:to>
    <cdr:sp macro="" textlink="Returns!$S$11">
      <cdr:nvSpPr>
        <cdr:cNvPr id="2" name="TextBox 1"/>
        <cdr:cNvSpPr txBox="1"/>
      </cdr:nvSpPr>
      <cdr:spPr>
        <a:xfrm xmlns:a="http://schemas.openxmlformats.org/drawingml/2006/main">
          <a:off x="11445154" y="1078620"/>
          <a:ext cx="1136639" cy="526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B064F3F-6478-41E1-8F34-CB901F089635}" type="TxLink"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1.9%</a:t>
          </a:fld>
          <a:r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t>, Portfolio</a:t>
          </a:r>
          <a:endParaRPr lang="en-CA" sz="18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0.28183</cdr:y>
    </cdr:from>
    <cdr:to>
      <cdr:x>1</cdr:x>
      <cdr:y>0.34478</cdr:y>
    </cdr:to>
    <cdr:sp macro="" textlink="Returns!$U$11">
      <cdr:nvSpPr>
        <cdr:cNvPr id="3" name="TextBox 1"/>
        <cdr:cNvSpPr txBox="1"/>
      </cdr:nvSpPr>
      <cdr:spPr>
        <a:xfrm xmlns:a="http://schemas.openxmlformats.org/drawingml/2006/main">
          <a:off x="11445154" y="2357025"/>
          <a:ext cx="1136639" cy="52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EF925A3-9E5F-4DBC-B712-6DF044214794}" type="TxLink"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5.5%</a:t>
          </a:fld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,</a:t>
          </a:r>
        </a:p>
        <a:p xmlns:a="http://schemas.openxmlformats.org/drawingml/2006/main">
          <a:pPr algn="ctr"/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S&amp;P TSX</a:t>
          </a:r>
          <a:endParaRPr lang="en-CA" sz="18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O167"/>
  <sheetViews>
    <sheetView topLeftCell="A109" workbookViewId="0">
      <selection activeCell="A168" sqref="A168"/>
    </sheetView>
  </sheetViews>
  <sheetFormatPr baseColWidth="10" defaultColWidth="9" defaultRowHeight="11" x14ac:dyDescent="0.15"/>
  <cols>
    <col min="1" max="1" width="26.19921875" style="26" bestFit="1" customWidth="1"/>
    <col min="2" max="2" width="7.19921875" style="26" bestFit="1" customWidth="1"/>
    <col min="3" max="3" width="20.19921875" style="26" bestFit="1" customWidth="1"/>
    <col min="4" max="4" width="10.3984375" style="26" bestFit="1" customWidth="1"/>
    <col min="5" max="5" width="9.19921875" style="26" bestFit="1" customWidth="1"/>
    <col min="6" max="6" width="9" style="26" bestFit="1" customWidth="1"/>
    <col min="7" max="7" width="13.59765625" style="26" bestFit="1" customWidth="1"/>
    <col min="8" max="8" width="11" style="26" bestFit="1" customWidth="1"/>
    <col min="9" max="14" width="9" style="26"/>
    <col min="15" max="15" width="9.59765625" style="26" bestFit="1" customWidth="1"/>
    <col min="16" max="16384" width="9" style="26"/>
  </cols>
  <sheetData>
    <row r="1" spans="1:11" x14ac:dyDescent="0.15">
      <c r="A1" s="65" t="s">
        <v>1</v>
      </c>
      <c r="B1" s="65" t="s">
        <v>0</v>
      </c>
      <c r="C1" s="65" t="s">
        <v>2</v>
      </c>
      <c r="D1" s="65" t="s">
        <v>3</v>
      </c>
      <c r="E1" s="65" t="s">
        <v>4</v>
      </c>
      <c r="F1" s="66" t="s">
        <v>5</v>
      </c>
      <c r="G1" s="67" t="s">
        <v>6</v>
      </c>
      <c r="H1" s="66" t="s">
        <v>7</v>
      </c>
    </row>
    <row r="2" spans="1:11" x14ac:dyDescent="0.15">
      <c r="A2" s="65"/>
      <c r="B2" s="65"/>
      <c r="C2" s="65" t="s">
        <v>29</v>
      </c>
      <c r="D2" s="68">
        <v>41913</v>
      </c>
      <c r="E2" s="65"/>
      <c r="F2" s="66"/>
      <c r="G2" s="67">
        <v>1000000</v>
      </c>
      <c r="H2" s="77"/>
    </row>
    <row r="3" spans="1:11" x14ac:dyDescent="0.15">
      <c r="A3" s="26" t="s">
        <v>32</v>
      </c>
      <c r="B3" s="26" t="s">
        <v>14</v>
      </c>
      <c r="C3" s="26" t="s">
        <v>10</v>
      </c>
      <c r="D3" s="76">
        <v>41915</v>
      </c>
      <c r="E3" s="73">
        <v>42000</v>
      </c>
      <c r="F3" s="77">
        <v>19.690000000000001</v>
      </c>
      <c r="G3" s="74">
        <v>-826990</v>
      </c>
      <c r="H3" s="77">
        <v>10</v>
      </c>
    </row>
    <row r="4" spans="1:11" x14ac:dyDescent="0.15">
      <c r="A4" s="26" t="s">
        <v>9</v>
      </c>
      <c r="B4" s="26" t="s">
        <v>8</v>
      </c>
      <c r="C4" s="26" t="s">
        <v>10</v>
      </c>
      <c r="D4" s="76">
        <v>41929</v>
      </c>
      <c r="E4" s="73">
        <v>4625</v>
      </c>
      <c r="F4" s="77">
        <v>10.81</v>
      </c>
      <c r="G4" s="74">
        <v>-50006.25</v>
      </c>
      <c r="H4" s="77">
        <v>10</v>
      </c>
    </row>
    <row r="5" spans="1:11" x14ac:dyDescent="0.15">
      <c r="A5" s="26" t="s">
        <v>30</v>
      </c>
      <c r="B5" s="26" t="s">
        <v>11</v>
      </c>
      <c r="C5" s="26" t="s">
        <v>10</v>
      </c>
      <c r="D5" s="76">
        <v>41963</v>
      </c>
      <c r="E5" s="73">
        <v>12500</v>
      </c>
      <c r="F5" s="77">
        <v>4</v>
      </c>
      <c r="G5" s="74">
        <v>-50010</v>
      </c>
      <c r="H5" s="77">
        <v>10</v>
      </c>
      <c r="K5" s="26" t="s">
        <v>171</v>
      </c>
    </row>
    <row r="6" spans="1:11" x14ac:dyDescent="0.15">
      <c r="A6" s="26" t="s">
        <v>30</v>
      </c>
      <c r="B6" s="26" t="s">
        <v>11</v>
      </c>
      <c r="C6" s="26" t="s">
        <v>31</v>
      </c>
      <c r="D6" s="76">
        <v>41984</v>
      </c>
      <c r="F6" s="77">
        <v>0.05</v>
      </c>
      <c r="G6" s="74"/>
      <c r="H6" s="77"/>
    </row>
    <row r="7" spans="1:11" x14ac:dyDescent="0.15">
      <c r="A7" s="26" t="s">
        <v>32</v>
      </c>
      <c r="B7" s="26" t="s">
        <v>14</v>
      </c>
      <c r="C7" s="26" t="s">
        <v>31</v>
      </c>
      <c r="D7" s="76">
        <v>41997</v>
      </c>
      <c r="F7" s="77">
        <v>0.29145100000000002</v>
      </c>
      <c r="G7" s="74"/>
      <c r="H7" s="77"/>
    </row>
    <row r="8" spans="1:11" x14ac:dyDescent="0.15">
      <c r="A8" s="26" t="s">
        <v>32</v>
      </c>
      <c r="B8" s="26" t="s">
        <v>14</v>
      </c>
      <c r="C8" s="26" t="s">
        <v>13</v>
      </c>
      <c r="D8" s="76">
        <v>42037</v>
      </c>
      <c r="E8" s="73">
        <v>2730</v>
      </c>
      <c r="F8" s="77">
        <v>20.02</v>
      </c>
      <c r="G8" s="74">
        <v>54644.6</v>
      </c>
      <c r="H8" s="77">
        <v>10</v>
      </c>
    </row>
    <row r="9" spans="1:11" x14ac:dyDescent="0.15">
      <c r="A9" s="26" t="s">
        <v>21</v>
      </c>
      <c r="B9" s="26" t="s">
        <v>16</v>
      </c>
      <c r="C9" s="26" t="s">
        <v>10</v>
      </c>
      <c r="D9" s="76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1" x14ac:dyDescent="0.15">
      <c r="A10" s="26" t="s">
        <v>30</v>
      </c>
      <c r="B10" s="26" t="s">
        <v>11</v>
      </c>
      <c r="C10" s="26" t="s">
        <v>31</v>
      </c>
      <c r="D10" s="76">
        <v>42075</v>
      </c>
      <c r="F10" s="77">
        <v>0.05</v>
      </c>
      <c r="G10" s="74"/>
      <c r="H10" s="77"/>
    </row>
    <row r="11" spans="1:11" x14ac:dyDescent="0.15">
      <c r="A11" s="26" t="s">
        <v>19</v>
      </c>
      <c r="B11" s="26" t="s">
        <v>18</v>
      </c>
      <c r="C11" s="26" t="s">
        <v>10</v>
      </c>
      <c r="D11" s="76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1" x14ac:dyDescent="0.15">
      <c r="A12" s="26" t="s">
        <v>21</v>
      </c>
      <c r="B12" s="26" t="s">
        <v>16</v>
      </c>
      <c r="C12" s="26" t="s">
        <v>31</v>
      </c>
      <c r="D12" s="76">
        <v>42088</v>
      </c>
      <c r="F12" s="77">
        <v>2.5000000000000001E-2</v>
      </c>
      <c r="G12" s="74"/>
      <c r="H12" s="77"/>
    </row>
    <row r="13" spans="1:11" x14ac:dyDescent="0.15">
      <c r="A13" s="26" t="s">
        <v>169</v>
      </c>
      <c r="B13" s="26" t="s">
        <v>14</v>
      </c>
      <c r="C13" s="26" t="s">
        <v>31</v>
      </c>
      <c r="D13" s="76">
        <v>42089</v>
      </c>
      <c r="F13" s="77">
        <v>0.14000000000000001</v>
      </c>
      <c r="G13" s="74"/>
      <c r="H13" s="77"/>
    </row>
    <row r="14" spans="1:11" x14ac:dyDescent="0.15">
      <c r="A14" s="26" t="s">
        <v>30</v>
      </c>
      <c r="B14" s="26" t="s">
        <v>11</v>
      </c>
      <c r="C14" s="26" t="s">
        <v>13</v>
      </c>
      <c r="D14" s="76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1" x14ac:dyDescent="0.15">
      <c r="A15" s="26" t="s">
        <v>21</v>
      </c>
      <c r="B15" s="26" t="s">
        <v>16</v>
      </c>
      <c r="C15" s="26" t="s">
        <v>31</v>
      </c>
      <c r="D15" s="76">
        <v>42144</v>
      </c>
      <c r="F15" s="77">
        <v>3.5000000000000003E-2</v>
      </c>
      <c r="G15" s="74"/>
      <c r="H15" s="77"/>
    </row>
    <row r="16" spans="1:11" x14ac:dyDescent="0.15">
      <c r="A16" s="26" t="s">
        <v>30</v>
      </c>
      <c r="B16" s="26" t="s">
        <v>11</v>
      </c>
      <c r="C16" s="26" t="s">
        <v>31</v>
      </c>
      <c r="D16" s="76">
        <v>42166</v>
      </c>
      <c r="F16" s="77">
        <v>0.05</v>
      </c>
      <c r="G16" s="74"/>
      <c r="H16" s="77"/>
    </row>
    <row r="17" spans="1:8" x14ac:dyDescent="0.15">
      <c r="A17" s="26" t="s">
        <v>32</v>
      </c>
      <c r="B17" s="26" t="s">
        <v>14</v>
      </c>
      <c r="C17" s="26" t="s">
        <v>31</v>
      </c>
      <c r="D17" s="76">
        <v>42180</v>
      </c>
      <c r="F17" s="77">
        <v>0.14000000000000001</v>
      </c>
      <c r="G17" s="74"/>
      <c r="H17" s="77"/>
    </row>
    <row r="18" spans="1:8" x14ac:dyDescent="0.15">
      <c r="A18" s="26" t="s">
        <v>21</v>
      </c>
      <c r="B18" s="26" t="s">
        <v>16</v>
      </c>
      <c r="C18" s="26" t="s">
        <v>31</v>
      </c>
      <c r="D18" s="76">
        <v>42228</v>
      </c>
      <c r="F18" s="77">
        <v>3.5000000000000003E-2</v>
      </c>
      <c r="G18" s="74"/>
      <c r="H18" s="77"/>
    </row>
    <row r="19" spans="1:8" x14ac:dyDescent="0.15">
      <c r="A19" s="26" t="s">
        <v>30</v>
      </c>
      <c r="B19" s="26" t="s">
        <v>11</v>
      </c>
      <c r="C19" s="26" t="s">
        <v>31</v>
      </c>
      <c r="D19" s="76">
        <v>42258</v>
      </c>
      <c r="F19" s="77">
        <v>0.05</v>
      </c>
      <c r="G19" s="74"/>
      <c r="H19" s="77"/>
    </row>
    <row r="20" spans="1:8" x14ac:dyDescent="0.15">
      <c r="A20" s="26" t="s">
        <v>32</v>
      </c>
      <c r="B20" s="26" t="s">
        <v>14</v>
      </c>
      <c r="C20" s="26" t="s">
        <v>31</v>
      </c>
      <c r="D20" s="76">
        <v>42272</v>
      </c>
      <c r="F20" s="77">
        <v>0.14000000000000001</v>
      </c>
      <c r="G20" s="74"/>
      <c r="H20" s="77"/>
    </row>
    <row r="21" spans="1:8" x14ac:dyDescent="0.15">
      <c r="A21" s="26" t="s">
        <v>21</v>
      </c>
      <c r="B21" s="26" t="s">
        <v>16</v>
      </c>
      <c r="C21" s="26" t="s">
        <v>31</v>
      </c>
      <c r="D21" s="76">
        <v>42326</v>
      </c>
      <c r="F21" s="77">
        <v>3.5000000000000003E-2</v>
      </c>
      <c r="G21" s="74"/>
      <c r="H21" s="77"/>
    </row>
    <row r="22" spans="1:8" x14ac:dyDescent="0.15">
      <c r="A22" s="26" t="s">
        <v>30</v>
      </c>
      <c r="B22" s="26" t="s">
        <v>11</v>
      </c>
      <c r="C22" s="26" t="s">
        <v>31</v>
      </c>
      <c r="D22" s="76">
        <v>42349</v>
      </c>
      <c r="F22" s="77">
        <v>2.5000000000000001E-2</v>
      </c>
      <c r="G22" s="74"/>
      <c r="H22" s="77"/>
    </row>
    <row r="23" spans="1:8" x14ac:dyDescent="0.15">
      <c r="A23" s="26" t="s">
        <v>32</v>
      </c>
      <c r="B23" s="26" t="s">
        <v>14</v>
      </c>
      <c r="C23" s="26" t="s">
        <v>31</v>
      </c>
      <c r="D23" s="76">
        <v>42362</v>
      </c>
      <c r="F23" s="77">
        <v>0.16500000000000001</v>
      </c>
      <c r="G23" s="74"/>
      <c r="H23" s="77"/>
    </row>
    <row r="24" spans="1:8" x14ac:dyDescent="0.15">
      <c r="A24" s="26" t="s">
        <v>21</v>
      </c>
      <c r="B24" s="26" t="s">
        <v>20</v>
      </c>
      <c r="C24" s="26" t="s">
        <v>10</v>
      </c>
      <c r="D24" s="76">
        <v>42379</v>
      </c>
      <c r="E24" s="73">
        <v>4900</v>
      </c>
      <c r="F24" s="77">
        <v>9.82</v>
      </c>
      <c r="G24" s="74">
        <v>-48128</v>
      </c>
      <c r="H24" s="77">
        <v>10</v>
      </c>
    </row>
    <row r="25" spans="1:8" x14ac:dyDescent="0.15">
      <c r="A25" s="26" t="s">
        <v>32</v>
      </c>
      <c r="B25" s="26" t="s">
        <v>14</v>
      </c>
      <c r="C25" s="26" t="s">
        <v>13</v>
      </c>
      <c r="D25" s="76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8" x14ac:dyDescent="0.15">
      <c r="A26" s="26" t="s">
        <v>34</v>
      </c>
      <c r="B26" s="26" t="s">
        <v>22</v>
      </c>
      <c r="C26" s="26" t="s">
        <v>10</v>
      </c>
      <c r="D26" s="76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8" x14ac:dyDescent="0.15">
      <c r="A27" s="26" t="s">
        <v>21</v>
      </c>
      <c r="B27" s="26" t="s">
        <v>20</v>
      </c>
      <c r="C27" s="26" t="s">
        <v>31</v>
      </c>
      <c r="D27" s="76">
        <v>42397</v>
      </c>
      <c r="F27" s="77">
        <v>7.3330000000000006E-2</v>
      </c>
      <c r="G27" s="74"/>
      <c r="H27" s="77"/>
    </row>
    <row r="28" spans="1:8" x14ac:dyDescent="0.15">
      <c r="A28" s="26" t="s">
        <v>32</v>
      </c>
      <c r="B28" s="26" t="s">
        <v>14</v>
      </c>
      <c r="C28" s="26" t="s">
        <v>13</v>
      </c>
      <c r="D28" s="76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8" x14ac:dyDescent="0.15">
      <c r="A29" s="26" t="s">
        <v>25</v>
      </c>
      <c r="B29" s="26" t="s">
        <v>24</v>
      </c>
      <c r="C29" s="26" t="s">
        <v>10</v>
      </c>
      <c r="D29" s="76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8" x14ac:dyDescent="0.15">
      <c r="A30" s="26" t="s">
        <v>34</v>
      </c>
      <c r="B30" s="26" t="s">
        <v>22</v>
      </c>
      <c r="C30" s="26" t="s">
        <v>31</v>
      </c>
      <c r="D30" s="76">
        <v>42410</v>
      </c>
      <c r="F30" s="77">
        <v>0.35</v>
      </c>
      <c r="G30" s="74"/>
      <c r="H30" s="77"/>
    </row>
    <row r="31" spans="1:8" x14ac:dyDescent="0.15">
      <c r="A31" s="26" t="s">
        <v>32</v>
      </c>
      <c r="B31" s="26" t="s">
        <v>14</v>
      </c>
      <c r="C31" s="26" t="s">
        <v>13</v>
      </c>
      <c r="D31" s="76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8" x14ac:dyDescent="0.15">
      <c r="A32" s="26" t="s">
        <v>27</v>
      </c>
      <c r="B32" s="26" t="s">
        <v>26</v>
      </c>
      <c r="C32" s="26" t="s">
        <v>10</v>
      </c>
      <c r="D32" s="76">
        <v>42417</v>
      </c>
      <c r="E32" s="73">
        <v>6835</v>
      </c>
      <c r="F32" s="77">
        <v>6.98</v>
      </c>
      <c r="G32" s="74">
        <v>-47718.3</v>
      </c>
      <c r="H32" s="77">
        <v>10</v>
      </c>
    </row>
    <row r="33" spans="1:15" x14ac:dyDescent="0.15">
      <c r="A33" s="26" t="s">
        <v>21</v>
      </c>
      <c r="B33" s="26" t="s">
        <v>20</v>
      </c>
      <c r="C33" s="26" t="s">
        <v>31</v>
      </c>
      <c r="D33" s="76">
        <v>42426</v>
      </c>
      <c r="F33" s="77">
        <v>7.3330000000000006E-2</v>
      </c>
      <c r="G33" s="74"/>
      <c r="H33" s="77"/>
    </row>
    <row r="34" spans="1:15" x14ac:dyDescent="0.15">
      <c r="A34" s="26" t="s">
        <v>25</v>
      </c>
      <c r="B34" s="26" t="s">
        <v>24</v>
      </c>
      <c r="C34" s="26" t="s">
        <v>13</v>
      </c>
      <c r="D34" s="76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5" x14ac:dyDescent="0.15">
      <c r="A35" s="26" t="s">
        <v>21</v>
      </c>
      <c r="B35" s="26" t="s">
        <v>16</v>
      </c>
      <c r="C35" s="26" t="s">
        <v>31</v>
      </c>
      <c r="D35" s="76">
        <v>42451</v>
      </c>
      <c r="F35" s="77">
        <v>3.5000000000000003E-2</v>
      </c>
      <c r="G35" s="74"/>
      <c r="H35" s="77"/>
    </row>
    <row r="36" spans="1:15" x14ac:dyDescent="0.15">
      <c r="A36" s="26" t="s">
        <v>32</v>
      </c>
      <c r="B36" s="26" t="s">
        <v>14</v>
      </c>
      <c r="C36" s="26" t="s">
        <v>31</v>
      </c>
      <c r="D36" s="76">
        <v>42457</v>
      </c>
      <c r="F36" s="77">
        <v>0.16500000000000001</v>
      </c>
      <c r="G36" s="74"/>
      <c r="H36" s="77"/>
    </row>
    <row r="37" spans="1:15" x14ac:dyDescent="0.15">
      <c r="A37" s="26" t="s">
        <v>21</v>
      </c>
      <c r="B37" s="26" t="s">
        <v>20</v>
      </c>
      <c r="C37" s="26" t="s">
        <v>31</v>
      </c>
      <c r="D37" s="76">
        <v>42459</v>
      </c>
      <c r="F37" s="77">
        <v>7.3330000000000006E-2</v>
      </c>
      <c r="G37" s="74"/>
      <c r="H37" s="77"/>
    </row>
    <row r="38" spans="1:15" x14ac:dyDescent="0.15">
      <c r="A38" s="26" t="s">
        <v>21</v>
      </c>
      <c r="B38" s="26" t="s">
        <v>20</v>
      </c>
      <c r="C38" s="26" t="s">
        <v>31</v>
      </c>
      <c r="D38" s="76">
        <v>42488</v>
      </c>
      <c r="F38" s="77">
        <v>7.3330000000000006E-2</v>
      </c>
      <c r="G38" s="74"/>
      <c r="H38" s="77"/>
    </row>
    <row r="39" spans="1:15" x14ac:dyDescent="0.15">
      <c r="A39" s="26" t="s">
        <v>34</v>
      </c>
      <c r="B39" s="26" t="s">
        <v>22</v>
      </c>
      <c r="C39" s="26" t="s">
        <v>31</v>
      </c>
      <c r="D39" s="76">
        <v>42509</v>
      </c>
      <c r="F39" s="77">
        <v>0.25</v>
      </c>
      <c r="G39" s="74"/>
      <c r="H39" s="77"/>
    </row>
    <row r="40" spans="1:15" x14ac:dyDescent="0.15">
      <c r="A40" s="26" t="s">
        <v>21</v>
      </c>
      <c r="B40" s="26" t="s">
        <v>16</v>
      </c>
      <c r="C40" s="26" t="s">
        <v>31</v>
      </c>
      <c r="D40" s="76">
        <v>42515</v>
      </c>
      <c r="F40" s="77">
        <v>4.4999999999999998E-2</v>
      </c>
      <c r="G40" s="74"/>
      <c r="H40" s="77"/>
    </row>
    <row r="41" spans="1:15" x14ac:dyDescent="0.15">
      <c r="A41" s="26" t="s">
        <v>21</v>
      </c>
      <c r="B41" s="26" t="s">
        <v>20</v>
      </c>
      <c r="C41" s="26" t="s">
        <v>31</v>
      </c>
      <c r="D41" s="76">
        <v>42517</v>
      </c>
      <c r="F41" s="77">
        <v>7.3330000000000006E-2</v>
      </c>
      <c r="G41" s="74"/>
      <c r="H41" s="77"/>
      <c r="O41" s="73"/>
    </row>
    <row r="42" spans="1:15" x14ac:dyDescent="0.15">
      <c r="A42" s="26" t="s">
        <v>21</v>
      </c>
      <c r="B42" s="26" t="s">
        <v>20</v>
      </c>
      <c r="C42" s="26" t="s">
        <v>31</v>
      </c>
      <c r="D42" s="76">
        <v>42520</v>
      </c>
      <c r="F42" s="77">
        <v>7.3330000000000006E-2</v>
      </c>
      <c r="G42" s="74"/>
      <c r="H42" s="77"/>
    </row>
    <row r="43" spans="1:15" x14ac:dyDescent="0.15">
      <c r="A43" s="26" t="s">
        <v>32</v>
      </c>
      <c r="B43" s="26" t="s">
        <v>14</v>
      </c>
      <c r="C43" s="26" t="s">
        <v>31</v>
      </c>
      <c r="D43" s="76">
        <v>42548</v>
      </c>
      <c r="F43" s="77">
        <v>0.14000000000000001</v>
      </c>
      <c r="G43" s="74"/>
      <c r="H43" s="77"/>
    </row>
    <row r="44" spans="1:15" x14ac:dyDescent="0.15">
      <c r="A44" s="26" t="s">
        <v>21</v>
      </c>
      <c r="B44" s="26" t="s">
        <v>20</v>
      </c>
      <c r="C44" s="26" t="s">
        <v>31</v>
      </c>
      <c r="D44" s="76">
        <v>42550</v>
      </c>
      <c r="F44" s="77">
        <v>7.3330000000000006E-2</v>
      </c>
      <c r="G44" s="74"/>
      <c r="H44" s="77"/>
    </row>
    <row r="45" spans="1:15" x14ac:dyDescent="0.15">
      <c r="A45" s="26" t="s">
        <v>21</v>
      </c>
      <c r="B45" s="26" t="s">
        <v>20</v>
      </c>
      <c r="C45" s="26" t="s">
        <v>31</v>
      </c>
      <c r="D45" s="76">
        <v>42579</v>
      </c>
      <c r="F45" s="77">
        <v>7.3330000000000006E-2</v>
      </c>
      <c r="G45" s="74"/>
      <c r="H45" s="77"/>
    </row>
    <row r="46" spans="1:15" x14ac:dyDescent="0.15">
      <c r="A46" s="26" t="s">
        <v>21</v>
      </c>
      <c r="B46" s="26" t="s">
        <v>20</v>
      </c>
      <c r="C46" s="26" t="s">
        <v>31</v>
      </c>
      <c r="D46" s="76">
        <v>42580</v>
      </c>
      <c r="F46" s="77">
        <v>7.3330000000000006E-2</v>
      </c>
      <c r="G46" s="74"/>
      <c r="H46" s="77"/>
    </row>
    <row r="47" spans="1:15" x14ac:dyDescent="0.15">
      <c r="A47" s="26" t="s">
        <v>21</v>
      </c>
      <c r="B47" s="26" t="s">
        <v>16</v>
      </c>
      <c r="C47" s="26" t="s">
        <v>31</v>
      </c>
      <c r="D47" s="76">
        <v>42599</v>
      </c>
      <c r="F47" s="77">
        <v>4.4999999999999998E-2</v>
      </c>
      <c r="G47" s="74"/>
      <c r="H47" s="77"/>
    </row>
    <row r="48" spans="1:15" x14ac:dyDescent="0.15">
      <c r="A48" s="26" t="s">
        <v>21</v>
      </c>
      <c r="B48" s="26" t="s">
        <v>20</v>
      </c>
      <c r="C48" s="26" t="s">
        <v>31</v>
      </c>
      <c r="D48" s="76">
        <v>42612</v>
      </c>
      <c r="F48" s="77">
        <v>7.3330000000000006E-2</v>
      </c>
      <c r="G48" s="74"/>
      <c r="H48" s="77"/>
    </row>
    <row r="49" spans="1:8" x14ac:dyDescent="0.15">
      <c r="A49" s="26" t="s">
        <v>34</v>
      </c>
      <c r="B49" s="26" t="s">
        <v>22</v>
      </c>
      <c r="C49" s="26" t="s">
        <v>31</v>
      </c>
      <c r="D49" s="76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76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76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76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76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76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76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76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76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76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76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76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76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76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76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76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76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76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76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76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76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76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76">
        <v>42762</v>
      </c>
      <c r="F71" s="78">
        <v>0.13500000000000001</v>
      </c>
    </row>
    <row r="72" spans="1:8" x14ac:dyDescent="0.15">
      <c r="A72" s="26" t="s">
        <v>30</v>
      </c>
      <c r="B72" s="26" t="s">
        <v>11</v>
      </c>
      <c r="C72" s="26" t="s">
        <v>31</v>
      </c>
      <c r="D72" s="76">
        <v>43357</v>
      </c>
      <c r="F72" s="88">
        <v>3.5000000000000003E-2</v>
      </c>
    </row>
    <row r="73" spans="1:8" x14ac:dyDescent="0.15">
      <c r="A73" s="26" t="s">
        <v>170</v>
      </c>
      <c r="B73" s="26" t="s">
        <v>16</v>
      </c>
      <c r="C73" s="26" t="s">
        <v>31</v>
      </c>
      <c r="D73" s="89">
        <v>42850</v>
      </c>
      <c r="F73" s="77">
        <v>2.2499999999999999E-2</v>
      </c>
    </row>
    <row r="74" spans="1:8" x14ac:dyDescent="0.15">
      <c r="A74" s="26" t="s">
        <v>170</v>
      </c>
      <c r="B74" s="26" t="s">
        <v>16</v>
      </c>
      <c r="C74" s="26" t="s">
        <v>31</v>
      </c>
      <c r="D74" s="89">
        <v>42906</v>
      </c>
      <c r="F74" s="77">
        <v>2.75E-2</v>
      </c>
    </row>
    <row r="75" spans="1:8" x14ac:dyDescent="0.15">
      <c r="A75" s="26" t="s">
        <v>170</v>
      </c>
      <c r="B75" s="26" t="s">
        <v>16</v>
      </c>
      <c r="C75" s="26" t="s">
        <v>31</v>
      </c>
      <c r="D75" s="89">
        <v>42997</v>
      </c>
      <c r="F75" s="77">
        <v>2.75E-2</v>
      </c>
    </row>
    <row r="76" spans="1:8" x14ac:dyDescent="0.15">
      <c r="A76" s="26" t="s">
        <v>170</v>
      </c>
      <c r="B76" s="26" t="s">
        <v>16</v>
      </c>
      <c r="C76" s="26" t="s">
        <v>172</v>
      </c>
      <c r="D76" s="89">
        <v>43055</v>
      </c>
    </row>
    <row r="77" spans="1:8" x14ac:dyDescent="0.15">
      <c r="A77" s="26" t="s">
        <v>170</v>
      </c>
      <c r="B77" s="26" t="s">
        <v>16</v>
      </c>
      <c r="C77" s="26" t="s">
        <v>31</v>
      </c>
      <c r="D77" s="89">
        <v>43088</v>
      </c>
      <c r="F77" s="77">
        <v>2.75E-2</v>
      </c>
    </row>
    <row r="78" spans="1:8" x14ac:dyDescent="0.15">
      <c r="A78" s="26" t="s">
        <v>170</v>
      </c>
      <c r="B78" s="26" t="s">
        <v>16</v>
      </c>
      <c r="C78" s="26" t="s">
        <v>31</v>
      </c>
      <c r="D78" s="89">
        <v>42849</v>
      </c>
      <c r="F78" s="77">
        <v>2.75E-2</v>
      </c>
    </row>
    <row r="79" spans="1:8" x14ac:dyDescent="0.15">
      <c r="A79" s="26" t="s">
        <v>170</v>
      </c>
      <c r="B79" s="26" t="s">
        <v>16</v>
      </c>
      <c r="C79" s="26" t="s">
        <v>31</v>
      </c>
      <c r="D79" s="89">
        <v>43269</v>
      </c>
      <c r="F79" s="77">
        <v>5.5E-2</v>
      </c>
    </row>
    <row r="80" spans="1:8" x14ac:dyDescent="0.15">
      <c r="A80" s="26" t="s">
        <v>170</v>
      </c>
      <c r="B80" s="26" t="s">
        <v>16</v>
      </c>
      <c r="C80" s="26" t="s">
        <v>31</v>
      </c>
      <c r="D80" s="89">
        <v>43361</v>
      </c>
      <c r="F80" s="77">
        <v>5.5E-2</v>
      </c>
    </row>
    <row r="81" spans="1:6" x14ac:dyDescent="0.15">
      <c r="A81" s="26" t="s">
        <v>170</v>
      </c>
      <c r="B81" s="26" t="s">
        <v>16</v>
      </c>
      <c r="C81" s="26" t="s">
        <v>31</v>
      </c>
      <c r="D81" s="89">
        <v>43452</v>
      </c>
      <c r="F81" s="77">
        <v>5.5E-2</v>
      </c>
    </row>
    <row r="82" spans="1:6" x14ac:dyDescent="0.15">
      <c r="A82" s="26" t="s">
        <v>21</v>
      </c>
      <c r="B82" s="26" t="s">
        <v>20</v>
      </c>
      <c r="C82" s="26" t="s">
        <v>31</v>
      </c>
      <c r="D82" s="89">
        <v>42794</v>
      </c>
      <c r="F82" s="26">
        <v>7.3330000000000006E-2</v>
      </c>
    </row>
    <row r="83" spans="1:6" x14ac:dyDescent="0.15">
      <c r="A83" s="26" t="s">
        <v>21</v>
      </c>
      <c r="B83" s="26" t="s">
        <v>20</v>
      </c>
      <c r="C83" s="26" t="s">
        <v>31</v>
      </c>
      <c r="D83" s="89">
        <v>42825</v>
      </c>
      <c r="F83" s="26">
        <v>7.3330000000000006E-2</v>
      </c>
    </row>
    <row r="84" spans="1:6" x14ac:dyDescent="0.15">
      <c r="A84" s="26" t="s">
        <v>21</v>
      </c>
      <c r="B84" s="26" t="s">
        <v>20</v>
      </c>
      <c r="C84" s="26" t="s">
        <v>31</v>
      </c>
      <c r="D84" s="89">
        <v>42853</v>
      </c>
      <c r="F84" s="26">
        <v>7.3330000000000006E-2</v>
      </c>
    </row>
    <row r="85" spans="1:6" x14ac:dyDescent="0.15">
      <c r="A85" s="26" t="s">
        <v>21</v>
      </c>
      <c r="B85" s="26" t="s">
        <v>20</v>
      </c>
      <c r="C85" s="26" t="s">
        <v>31</v>
      </c>
      <c r="D85" s="89">
        <v>42886</v>
      </c>
      <c r="F85" s="26">
        <v>7.3330000000000006E-2</v>
      </c>
    </row>
    <row r="86" spans="1:6" x14ac:dyDescent="0.15">
      <c r="A86" s="26" t="s">
        <v>21</v>
      </c>
      <c r="B86" s="26" t="s">
        <v>20</v>
      </c>
      <c r="C86" s="26" t="s">
        <v>31</v>
      </c>
      <c r="D86" s="89">
        <v>42916</v>
      </c>
      <c r="F86" s="26">
        <v>7.3330000000000006E-2</v>
      </c>
    </row>
    <row r="87" spans="1:6" x14ac:dyDescent="0.15">
      <c r="A87" s="26" t="s">
        <v>21</v>
      </c>
      <c r="B87" s="26" t="s">
        <v>20</v>
      </c>
      <c r="C87" s="26" t="s">
        <v>31</v>
      </c>
      <c r="D87" s="89">
        <v>42947</v>
      </c>
      <c r="F87" s="26">
        <v>7.3330000000000006E-2</v>
      </c>
    </row>
    <row r="88" spans="1:6" x14ac:dyDescent="0.15">
      <c r="A88" s="26" t="s">
        <v>21</v>
      </c>
      <c r="B88" s="26" t="s">
        <v>20</v>
      </c>
      <c r="C88" s="26" t="s">
        <v>31</v>
      </c>
      <c r="D88" s="89">
        <v>42978</v>
      </c>
      <c r="F88" s="26">
        <v>7.3330000000000006E-2</v>
      </c>
    </row>
    <row r="89" spans="1:6" x14ac:dyDescent="0.15">
      <c r="A89" s="26" t="s">
        <v>21</v>
      </c>
      <c r="B89" s="26" t="s">
        <v>20</v>
      </c>
      <c r="C89" s="26" t="s">
        <v>31</v>
      </c>
      <c r="D89" s="89">
        <v>43007</v>
      </c>
      <c r="F89" s="26">
        <v>7.8329999999999997E-2</v>
      </c>
    </row>
    <row r="90" spans="1:6" x14ac:dyDescent="0.15">
      <c r="A90" s="26" t="s">
        <v>21</v>
      </c>
      <c r="B90" s="26" t="s">
        <v>20</v>
      </c>
      <c r="C90" s="26" t="s">
        <v>31</v>
      </c>
      <c r="D90" s="89">
        <v>43039</v>
      </c>
      <c r="F90" s="26">
        <v>7.8329999999999997E-2</v>
      </c>
    </row>
    <row r="91" spans="1:6" x14ac:dyDescent="0.15">
      <c r="A91" s="26" t="s">
        <v>21</v>
      </c>
      <c r="B91" s="26" t="s">
        <v>20</v>
      </c>
      <c r="C91" s="26" t="s">
        <v>31</v>
      </c>
      <c r="D91" s="89">
        <v>43069</v>
      </c>
      <c r="F91" s="26">
        <v>7.8329999999999997E-2</v>
      </c>
    </row>
    <row r="92" spans="1:6" x14ac:dyDescent="0.15">
      <c r="A92" s="26" t="s">
        <v>21</v>
      </c>
      <c r="B92" s="26" t="s">
        <v>20</v>
      </c>
      <c r="C92" s="26" t="s">
        <v>31</v>
      </c>
      <c r="D92" s="89">
        <v>43098</v>
      </c>
      <c r="F92" s="26">
        <v>7.8329999999999997E-2</v>
      </c>
    </row>
    <row r="93" spans="1:6" x14ac:dyDescent="0.15">
      <c r="A93" s="26" t="s">
        <v>21</v>
      </c>
      <c r="B93" s="26" t="s">
        <v>20</v>
      </c>
      <c r="C93" s="26" t="s">
        <v>31</v>
      </c>
      <c r="D93" s="89">
        <v>43131</v>
      </c>
      <c r="F93" s="26">
        <v>7.8329999999999997E-2</v>
      </c>
    </row>
    <row r="94" spans="1:6" x14ac:dyDescent="0.15">
      <c r="A94" s="26" t="s">
        <v>21</v>
      </c>
      <c r="B94" s="26" t="s">
        <v>20</v>
      </c>
      <c r="C94" s="26" t="s">
        <v>31</v>
      </c>
      <c r="D94" s="89">
        <v>43159</v>
      </c>
      <c r="F94" s="26">
        <v>7.8329999999999997E-2</v>
      </c>
    </row>
    <row r="95" spans="1:6" x14ac:dyDescent="0.15">
      <c r="A95" s="26" t="s">
        <v>21</v>
      </c>
      <c r="B95" s="26" t="s">
        <v>20</v>
      </c>
      <c r="C95" s="26" t="s">
        <v>31</v>
      </c>
      <c r="D95" s="89">
        <v>43188</v>
      </c>
      <c r="F95" s="26">
        <v>7.8329999999999997E-2</v>
      </c>
    </row>
    <row r="96" spans="1:6" x14ac:dyDescent="0.15">
      <c r="A96" s="26" t="s">
        <v>21</v>
      </c>
      <c r="B96" s="26" t="s">
        <v>20</v>
      </c>
      <c r="C96" s="26" t="s">
        <v>31</v>
      </c>
      <c r="D96" s="89">
        <v>43220</v>
      </c>
      <c r="F96" s="26">
        <v>7.8329999999999997E-2</v>
      </c>
    </row>
    <row r="97" spans="1:6" x14ac:dyDescent="0.15">
      <c r="A97" s="26" t="s">
        <v>21</v>
      </c>
      <c r="B97" s="26" t="s">
        <v>20</v>
      </c>
      <c r="C97" s="26" t="s">
        <v>31</v>
      </c>
      <c r="D97" s="89">
        <v>43251</v>
      </c>
      <c r="F97" s="26">
        <v>7.8329999999999997E-2</v>
      </c>
    </row>
    <row r="98" spans="1:6" x14ac:dyDescent="0.15">
      <c r="A98" s="26" t="s">
        <v>21</v>
      </c>
      <c r="B98" s="26" t="s">
        <v>20</v>
      </c>
      <c r="C98" s="26" t="s">
        <v>31</v>
      </c>
      <c r="D98" s="89">
        <v>43280</v>
      </c>
      <c r="F98" s="26">
        <v>7.8329999999999997E-2</v>
      </c>
    </row>
    <row r="99" spans="1:6" x14ac:dyDescent="0.15">
      <c r="A99" s="26" t="s">
        <v>21</v>
      </c>
      <c r="B99" s="26" t="s">
        <v>20</v>
      </c>
      <c r="C99" s="26" t="s">
        <v>31</v>
      </c>
      <c r="D99" s="89">
        <v>43312</v>
      </c>
      <c r="F99" s="26">
        <v>7.8329999999999997E-2</v>
      </c>
    </row>
    <row r="100" spans="1:6" x14ac:dyDescent="0.15">
      <c r="A100" s="26" t="s">
        <v>21</v>
      </c>
      <c r="B100" s="26" t="s">
        <v>20</v>
      </c>
      <c r="C100" s="26" t="s">
        <v>31</v>
      </c>
      <c r="D100" s="89">
        <v>43343</v>
      </c>
      <c r="F100" s="26">
        <v>7.8329999999999997E-2</v>
      </c>
    </row>
    <row r="101" spans="1:6" x14ac:dyDescent="0.15">
      <c r="A101" s="26" t="s">
        <v>21</v>
      </c>
      <c r="B101" s="26" t="s">
        <v>20</v>
      </c>
      <c r="C101" s="26" t="s">
        <v>31</v>
      </c>
      <c r="D101" s="89">
        <v>43371</v>
      </c>
      <c r="F101" s="26">
        <v>7.8329999999999997E-2</v>
      </c>
    </row>
    <row r="102" spans="1:6" x14ac:dyDescent="0.15">
      <c r="A102" s="26" t="s">
        <v>21</v>
      </c>
      <c r="B102" s="26" t="s">
        <v>20</v>
      </c>
      <c r="C102" s="26" t="s">
        <v>31</v>
      </c>
      <c r="D102" s="89">
        <v>43404</v>
      </c>
      <c r="F102" s="26">
        <v>7.8329999999999997E-2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89">
        <v>43434</v>
      </c>
      <c r="F103" s="26">
        <v>7.8329999999999997E-2</v>
      </c>
    </row>
    <row r="104" spans="1:6" x14ac:dyDescent="0.15">
      <c r="A104" s="26" t="s">
        <v>21</v>
      </c>
      <c r="B104" s="26" t="s">
        <v>20</v>
      </c>
      <c r="C104" s="26" t="s">
        <v>31</v>
      </c>
      <c r="D104" s="89">
        <v>43465</v>
      </c>
      <c r="F104" s="26">
        <v>7.8329999999999997E-2</v>
      </c>
    </row>
    <row r="105" spans="1:6" x14ac:dyDescent="0.15">
      <c r="A105" s="26" t="s">
        <v>21</v>
      </c>
      <c r="B105" s="26" t="s">
        <v>20</v>
      </c>
      <c r="C105" s="26" t="s">
        <v>31</v>
      </c>
      <c r="D105" s="89">
        <v>43496</v>
      </c>
      <c r="F105" s="26">
        <v>7.8329999999999997E-2</v>
      </c>
    </row>
    <row r="106" spans="1:6" x14ac:dyDescent="0.15">
      <c r="A106" s="26" t="s">
        <v>21</v>
      </c>
      <c r="B106" s="26" t="s">
        <v>20</v>
      </c>
      <c r="C106" s="26" t="s">
        <v>31</v>
      </c>
      <c r="D106" s="89">
        <v>43524</v>
      </c>
      <c r="F106" s="26">
        <v>7.8329999999999997E-2</v>
      </c>
    </row>
    <row r="107" spans="1:6" x14ac:dyDescent="0.15">
      <c r="A107" s="26" t="s">
        <v>21</v>
      </c>
      <c r="B107" s="26" t="s">
        <v>20</v>
      </c>
      <c r="C107" s="26" t="s">
        <v>31</v>
      </c>
      <c r="D107" s="89">
        <v>43553</v>
      </c>
      <c r="F107" s="26">
        <v>7.8329999999999997E-2</v>
      </c>
    </row>
    <row r="108" spans="1:6" x14ac:dyDescent="0.15">
      <c r="A108" s="26" t="s">
        <v>34</v>
      </c>
      <c r="B108" s="26" t="s">
        <v>22</v>
      </c>
      <c r="C108" s="26" t="s">
        <v>31</v>
      </c>
      <c r="D108" s="89">
        <v>42796</v>
      </c>
      <c r="F108" s="26">
        <v>0.25</v>
      </c>
    </row>
    <row r="109" spans="1:6" x14ac:dyDescent="0.15">
      <c r="A109" s="26" t="s">
        <v>34</v>
      </c>
      <c r="B109" s="26" t="s">
        <v>22</v>
      </c>
      <c r="C109" s="26" t="s">
        <v>31</v>
      </c>
      <c r="D109" s="89">
        <v>42888</v>
      </c>
      <c r="F109" s="26">
        <v>0.25</v>
      </c>
    </row>
    <row r="110" spans="1:6" x14ac:dyDescent="0.15">
      <c r="A110" s="26" t="s">
        <v>34</v>
      </c>
      <c r="B110" s="26" t="s">
        <v>22</v>
      </c>
      <c r="C110" s="26" t="s">
        <v>31</v>
      </c>
      <c r="D110" s="89">
        <v>43021</v>
      </c>
      <c r="F110" s="26">
        <v>0.25</v>
      </c>
    </row>
    <row r="111" spans="1:6" x14ac:dyDescent="0.15">
      <c r="A111" s="26" t="s">
        <v>34</v>
      </c>
      <c r="B111" s="26" t="s">
        <v>22</v>
      </c>
      <c r="C111" s="26" t="s">
        <v>31</v>
      </c>
      <c r="D111" s="89">
        <v>43021</v>
      </c>
      <c r="F111" s="26">
        <v>0.85</v>
      </c>
    </row>
    <row r="112" spans="1:6" x14ac:dyDescent="0.15">
      <c r="A112" s="26" t="s">
        <v>34</v>
      </c>
      <c r="B112" s="26" t="s">
        <v>22</v>
      </c>
      <c r="C112" s="26" t="s">
        <v>31</v>
      </c>
      <c r="D112" s="89">
        <v>43069</v>
      </c>
      <c r="F112" s="26">
        <v>0.25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89">
        <v>43160</v>
      </c>
      <c r="F113" s="26">
        <v>0.25</v>
      </c>
    </row>
    <row r="114" spans="1:6" x14ac:dyDescent="0.15">
      <c r="A114" s="26" t="s">
        <v>34</v>
      </c>
      <c r="B114" s="26" t="s">
        <v>22</v>
      </c>
      <c r="C114" s="26" t="s">
        <v>31</v>
      </c>
      <c r="D114" s="89">
        <v>43255</v>
      </c>
      <c r="F114" s="26">
        <v>0.25</v>
      </c>
    </row>
    <row r="115" spans="1:6" x14ac:dyDescent="0.15">
      <c r="A115" s="26" t="s">
        <v>34</v>
      </c>
      <c r="B115" s="26" t="s">
        <v>22</v>
      </c>
      <c r="C115" s="26" t="s">
        <v>31</v>
      </c>
      <c r="D115" s="89">
        <v>43255</v>
      </c>
      <c r="F115" s="26">
        <v>0.6</v>
      </c>
    </row>
    <row r="116" spans="1:6" x14ac:dyDescent="0.15">
      <c r="A116" s="26" t="s">
        <v>34</v>
      </c>
      <c r="B116" s="26" t="s">
        <v>22</v>
      </c>
      <c r="C116" s="26" t="s">
        <v>31</v>
      </c>
      <c r="D116" s="89">
        <v>43385</v>
      </c>
      <c r="F116" s="26">
        <v>0.25</v>
      </c>
    </row>
    <row r="117" spans="1:6" x14ac:dyDescent="0.15">
      <c r="A117" s="26" t="s">
        <v>149</v>
      </c>
      <c r="B117" s="26" t="s">
        <v>150</v>
      </c>
      <c r="C117" s="26" t="s">
        <v>31</v>
      </c>
      <c r="D117" s="89">
        <v>42832</v>
      </c>
      <c r="F117" s="26">
        <v>4.0800000000000003E-2</v>
      </c>
    </row>
    <row r="118" spans="1:6" x14ac:dyDescent="0.15">
      <c r="A118" s="26" t="s">
        <v>149</v>
      </c>
      <c r="B118" s="26" t="s">
        <v>150</v>
      </c>
      <c r="C118" s="26" t="s">
        <v>31</v>
      </c>
      <c r="D118" s="89">
        <v>42923</v>
      </c>
      <c r="F118" s="26">
        <v>4.4999999999999998E-2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89">
        <v>43014</v>
      </c>
      <c r="F119" s="26">
        <v>4.4999999999999998E-2</v>
      </c>
    </row>
    <row r="120" spans="1:6" x14ac:dyDescent="0.15">
      <c r="A120" s="26" t="s">
        <v>149</v>
      </c>
      <c r="B120" s="26" t="s">
        <v>150</v>
      </c>
      <c r="C120" s="26" t="s">
        <v>31</v>
      </c>
      <c r="D120" s="89">
        <v>43105</v>
      </c>
      <c r="F120" s="26">
        <v>4.4999999999999998E-2</v>
      </c>
    </row>
    <row r="121" spans="1:6" x14ac:dyDescent="0.15">
      <c r="A121" s="26" t="s">
        <v>149</v>
      </c>
      <c r="B121" s="26" t="s">
        <v>150</v>
      </c>
      <c r="C121" s="26" t="s">
        <v>31</v>
      </c>
      <c r="D121" s="89">
        <v>43196</v>
      </c>
      <c r="F121" s="26">
        <v>4.4999999999999998E-2</v>
      </c>
    </row>
    <row r="122" spans="1:6" x14ac:dyDescent="0.15">
      <c r="A122" s="26" t="s">
        <v>149</v>
      </c>
      <c r="B122" s="26" t="s">
        <v>150</v>
      </c>
      <c r="C122" s="26" t="s">
        <v>31</v>
      </c>
      <c r="D122" s="89">
        <v>43287</v>
      </c>
      <c r="F122" s="26">
        <v>5.1299999999999998E-2</v>
      </c>
    </row>
    <row r="123" spans="1:6" x14ac:dyDescent="0.15">
      <c r="A123" s="26" t="s">
        <v>149</v>
      </c>
      <c r="B123" s="26" t="s">
        <v>150</v>
      </c>
      <c r="C123" s="26" t="s">
        <v>31</v>
      </c>
      <c r="D123" s="89">
        <v>43378</v>
      </c>
      <c r="F123" s="26">
        <v>5.1299999999999998E-2</v>
      </c>
    </row>
    <row r="124" spans="1:6" x14ac:dyDescent="0.15">
      <c r="A124" s="26" t="s">
        <v>149</v>
      </c>
      <c r="B124" s="26" t="s">
        <v>150</v>
      </c>
      <c r="C124" s="26" t="s">
        <v>31</v>
      </c>
      <c r="D124" s="89">
        <v>43469</v>
      </c>
      <c r="F124" s="26">
        <v>5.1299999999999998E-2</v>
      </c>
    </row>
    <row r="125" spans="1:6" x14ac:dyDescent="0.15">
      <c r="A125" s="26" t="s">
        <v>151</v>
      </c>
      <c r="B125" s="26" t="s">
        <v>152</v>
      </c>
      <c r="C125" s="26" t="s">
        <v>31</v>
      </c>
      <c r="D125" s="89">
        <v>42781</v>
      </c>
      <c r="F125" s="26">
        <v>0.13500000000000001</v>
      </c>
    </row>
    <row r="126" spans="1:6" x14ac:dyDescent="0.15">
      <c r="A126" s="26" t="s">
        <v>151</v>
      </c>
      <c r="B126" s="26" t="s">
        <v>152</v>
      </c>
      <c r="C126" s="26" t="s">
        <v>31</v>
      </c>
      <c r="D126" s="89">
        <v>42809</v>
      </c>
      <c r="F126" s="26">
        <v>0.13500000000000001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89">
        <v>42842</v>
      </c>
      <c r="F127" s="26">
        <v>0.13500000000000001</v>
      </c>
    </row>
    <row r="128" spans="1:6" x14ac:dyDescent="0.15">
      <c r="A128" s="26" t="s">
        <v>151</v>
      </c>
      <c r="B128" s="26" t="s">
        <v>152</v>
      </c>
      <c r="C128" s="26" t="s">
        <v>31</v>
      </c>
      <c r="D128" s="89">
        <v>42870</v>
      </c>
      <c r="F128" s="26">
        <v>0.13500000000000001</v>
      </c>
    </row>
    <row r="129" spans="1:6" x14ac:dyDescent="0.15">
      <c r="A129" s="26" t="s">
        <v>151</v>
      </c>
      <c r="B129" s="26" t="s">
        <v>152</v>
      </c>
      <c r="C129" s="26" t="s">
        <v>31</v>
      </c>
      <c r="D129" s="89">
        <v>42901</v>
      </c>
      <c r="F129" s="26">
        <v>0.13500000000000001</v>
      </c>
    </row>
    <row r="130" spans="1:6" x14ac:dyDescent="0.15">
      <c r="A130" s="26" t="s">
        <v>151</v>
      </c>
      <c r="B130" s="26" t="s">
        <v>152</v>
      </c>
      <c r="C130" s="26" t="s">
        <v>31</v>
      </c>
      <c r="D130" s="89">
        <v>42933</v>
      </c>
      <c r="F130" s="26">
        <v>0.13500000000000001</v>
      </c>
    </row>
    <row r="131" spans="1:6" x14ac:dyDescent="0.15">
      <c r="A131" s="26" t="s">
        <v>151</v>
      </c>
      <c r="B131" s="26" t="s">
        <v>152</v>
      </c>
      <c r="C131" s="26" t="s">
        <v>31</v>
      </c>
      <c r="D131" s="89">
        <v>42962</v>
      </c>
      <c r="F131" s="26">
        <v>0.13500000000000001</v>
      </c>
    </row>
    <row r="132" spans="1:6" x14ac:dyDescent="0.15">
      <c r="A132" s="26" t="s">
        <v>151</v>
      </c>
      <c r="B132" s="26" t="s">
        <v>152</v>
      </c>
      <c r="C132" s="26" t="s">
        <v>31</v>
      </c>
      <c r="D132" s="89">
        <v>42993</v>
      </c>
      <c r="F132" s="26">
        <v>0.13500000000000001</v>
      </c>
    </row>
    <row r="133" spans="1:6" x14ac:dyDescent="0.15">
      <c r="A133" s="26" t="s">
        <v>151</v>
      </c>
      <c r="B133" s="26" t="s">
        <v>152</v>
      </c>
      <c r="C133" s="26" t="s">
        <v>31</v>
      </c>
      <c r="D133" s="89">
        <v>43024</v>
      </c>
      <c r="F133" s="26">
        <v>0.13500000000000001</v>
      </c>
    </row>
    <row r="134" spans="1:6" x14ac:dyDescent="0.15">
      <c r="A134" s="26" t="s">
        <v>151</v>
      </c>
      <c r="B134" s="26" t="s">
        <v>152</v>
      </c>
      <c r="C134" s="26" t="s">
        <v>31</v>
      </c>
      <c r="D134" s="89">
        <v>43054</v>
      </c>
      <c r="F134" s="26">
        <v>0.13500000000000001</v>
      </c>
    </row>
    <row r="135" spans="1:6" x14ac:dyDescent="0.15">
      <c r="A135" s="26" t="s">
        <v>151</v>
      </c>
      <c r="B135" s="26" t="s">
        <v>152</v>
      </c>
      <c r="C135" s="26" t="s">
        <v>31</v>
      </c>
      <c r="D135" s="89">
        <v>43084</v>
      </c>
      <c r="F135" s="26">
        <v>0.13500000000000001</v>
      </c>
    </row>
    <row r="136" spans="1:6" x14ac:dyDescent="0.15">
      <c r="A136" s="26" t="s">
        <v>151</v>
      </c>
      <c r="B136" s="26" t="s">
        <v>152</v>
      </c>
      <c r="C136" s="26" t="s">
        <v>31</v>
      </c>
      <c r="D136" s="89">
        <v>43115</v>
      </c>
      <c r="F136" s="26">
        <v>0.13500000000000001</v>
      </c>
    </row>
    <row r="137" spans="1:6" x14ac:dyDescent="0.15">
      <c r="A137" s="26" t="s">
        <v>151</v>
      </c>
      <c r="B137" s="26" t="s">
        <v>152</v>
      </c>
      <c r="C137" s="26" t="s">
        <v>31</v>
      </c>
      <c r="D137" s="89">
        <v>43146</v>
      </c>
      <c r="F137" s="26">
        <v>0.13500000000000001</v>
      </c>
    </row>
    <row r="138" spans="1:6" x14ac:dyDescent="0.15">
      <c r="A138" s="26" t="s">
        <v>151</v>
      </c>
      <c r="B138" s="26" t="s">
        <v>152</v>
      </c>
      <c r="C138" s="26" t="s">
        <v>31</v>
      </c>
      <c r="D138" s="89">
        <v>43174</v>
      </c>
      <c r="F138" s="26">
        <v>0.13500000000000001</v>
      </c>
    </row>
    <row r="139" spans="1:6" x14ac:dyDescent="0.15">
      <c r="A139" s="26" t="s">
        <v>151</v>
      </c>
      <c r="B139" s="26" t="s">
        <v>152</v>
      </c>
      <c r="C139" s="26" t="s">
        <v>31</v>
      </c>
      <c r="D139" s="89">
        <v>43206</v>
      </c>
      <c r="F139" s="26">
        <v>0.13500000000000001</v>
      </c>
    </row>
    <row r="140" spans="1:6" x14ac:dyDescent="0.15">
      <c r="A140" s="26" t="s">
        <v>151</v>
      </c>
      <c r="B140" s="26" t="s">
        <v>152</v>
      </c>
      <c r="C140" s="26" t="s">
        <v>31</v>
      </c>
      <c r="D140" s="89">
        <v>43235</v>
      </c>
      <c r="F140" s="26">
        <v>0.13500000000000001</v>
      </c>
    </row>
    <row r="141" spans="1:6" x14ac:dyDescent="0.15">
      <c r="A141" s="26" t="s">
        <v>151</v>
      </c>
      <c r="B141" s="26" t="s">
        <v>152</v>
      </c>
      <c r="C141" s="26" t="s">
        <v>31</v>
      </c>
      <c r="D141" s="89">
        <v>43266</v>
      </c>
      <c r="F141" s="26">
        <v>0.13500000000000001</v>
      </c>
    </row>
    <row r="142" spans="1:6" x14ac:dyDescent="0.15">
      <c r="A142" s="26" t="s">
        <v>151</v>
      </c>
      <c r="B142" s="26" t="s">
        <v>152</v>
      </c>
      <c r="C142" s="26" t="s">
        <v>31</v>
      </c>
      <c r="D142" s="89">
        <v>43297</v>
      </c>
      <c r="F142" s="26">
        <v>0.13500000000000001</v>
      </c>
    </row>
    <row r="143" spans="1:6" x14ac:dyDescent="0.15">
      <c r="A143" s="26" t="s">
        <v>151</v>
      </c>
      <c r="B143" s="26" t="s">
        <v>152</v>
      </c>
      <c r="C143" s="26" t="s">
        <v>31</v>
      </c>
      <c r="D143" s="89">
        <v>43327</v>
      </c>
      <c r="F143" s="26">
        <v>0.13500000000000001</v>
      </c>
    </row>
    <row r="144" spans="1:6" x14ac:dyDescent="0.15">
      <c r="A144" s="26" t="s">
        <v>151</v>
      </c>
      <c r="B144" s="26" t="s">
        <v>152</v>
      </c>
      <c r="C144" s="26" t="s">
        <v>31</v>
      </c>
      <c r="D144" s="89">
        <v>43360</v>
      </c>
      <c r="F144" s="26">
        <v>0.13500000000000001</v>
      </c>
    </row>
    <row r="145" spans="1:6" x14ac:dyDescent="0.15">
      <c r="A145" s="26" t="s">
        <v>151</v>
      </c>
      <c r="B145" s="26" t="s">
        <v>152</v>
      </c>
      <c r="C145" s="26" t="s">
        <v>31</v>
      </c>
      <c r="D145" s="89">
        <v>43388</v>
      </c>
      <c r="F145" s="26">
        <v>0.13500000000000001</v>
      </c>
    </row>
    <row r="146" spans="1:6" x14ac:dyDescent="0.15">
      <c r="A146" s="26" t="s">
        <v>151</v>
      </c>
      <c r="B146" s="26" t="s">
        <v>152</v>
      </c>
      <c r="C146" s="26" t="s">
        <v>31</v>
      </c>
      <c r="D146" s="89">
        <v>43419</v>
      </c>
      <c r="F146" s="26">
        <v>0.13500000000000001</v>
      </c>
    </row>
    <row r="147" spans="1:6" x14ac:dyDescent="0.15">
      <c r="A147" s="26" t="s">
        <v>155</v>
      </c>
      <c r="B147" s="26" t="s">
        <v>156</v>
      </c>
      <c r="C147" s="26" t="s">
        <v>31</v>
      </c>
      <c r="D147" s="89">
        <v>42825</v>
      </c>
      <c r="F147" s="26">
        <v>0.01</v>
      </c>
    </row>
    <row r="148" spans="1:6" x14ac:dyDescent="0.15">
      <c r="A148" s="26" t="s">
        <v>155</v>
      </c>
      <c r="B148" s="26" t="s">
        <v>156</v>
      </c>
      <c r="C148" s="26" t="s">
        <v>31</v>
      </c>
      <c r="D148" s="89">
        <v>43007</v>
      </c>
      <c r="F148" s="26">
        <v>0.01</v>
      </c>
    </row>
    <row r="149" spans="1:6" x14ac:dyDescent="0.15">
      <c r="A149" s="26" t="s">
        <v>155</v>
      </c>
      <c r="B149" s="26" t="s">
        <v>156</v>
      </c>
      <c r="C149" s="26" t="s">
        <v>31</v>
      </c>
      <c r="D149" s="89">
        <v>43188</v>
      </c>
      <c r="F149" s="26">
        <v>0.01</v>
      </c>
    </row>
    <row r="150" spans="1:6" x14ac:dyDescent="0.15">
      <c r="A150" s="26" t="s">
        <v>155</v>
      </c>
      <c r="B150" s="26" t="s">
        <v>156</v>
      </c>
      <c r="C150" s="26" t="s">
        <v>31</v>
      </c>
      <c r="D150" s="89">
        <v>43371</v>
      </c>
      <c r="F150" s="26">
        <v>0.01</v>
      </c>
    </row>
    <row r="151" spans="1:6" x14ac:dyDescent="0.15">
      <c r="A151" s="26" t="s">
        <v>157</v>
      </c>
      <c r="B151" s="26" t="s">
        <v>158</v>
      </c>
      <c r="C151" s="26" t="s">
        <v>31</v>
      </c>
      <c r="D151" s="89">
        <v>42795</v>
      </c>
      <c r="F151" s="26">
        <v>0.4</v>
      </c>
    </row>
    <row r="152" spans="1:6" x14ac:dyDescent="0.15">
      <c r="A152" s="26" t="s">
        <v>157</v>
      </c>
      <c r="B152" s="26" t="s">
        <v>158</v>
      </c>
      <c r="C152" s="26" t="s">
        <v>31</v>
      </c>
      <c r="D152" s="89">
        <v>42887</v>
      </c>
      <c r="F152" s="26">
        <v>0.4</v>
      </c>
    </row>
    <row r="153" spans="1:6" x14ac:dyDescent="0.15">
      <c r="A153" s="26" t="s">
        <v>157</v>
      </c>
      <c r="B153" s="26" t="s">
        <v>158</v>
      </c>
      <c r="C153" s="26" t="s">
        <v>31</v>
      </c>
      <c r="D153" s="89">
        <v>42979</v>
      </c>
      <c r="F153" s="26">
        <v>0.4</v>
      </c>
    </row>
    <row r="154" spans="1:6" x14ac:dyDescent="0.15">
      <c r="A154" s="26" t="s">
        <v>157</v>
      </c>
      <c r="B154" s="26" t="s">
        <v>158</v>
      </c>
      <c r="C154" s="26" t="s">
        <v>31</v>
      </c>
      <c r="D154" s="89">
        <v>43070</v>
      </c>
      <c r="F154" s="26">
        <v>0.42499999999999999</v>
      </c>
    </row>
    <row r="155" spans="1:6" x14ac:dyDescent="0.15">
      <c r="A155" s="26" t="s">
        <v>157</v>
      </c>
      <c r="B155" s="26" t="s">
        <v>158</v>
      </c>
      <c r="C155" s="26" t="s">
        <v>31</v>
      </c>
      <c r="D155" s="89">
        <v>43160</v>
      </c>
      <c r="F155" s="26">
        <v>0.42499999999999999</v>
      </c>
    </row>
    <row r="156" spans="1:6" x14ac:dyDescent="0.15">
      <c r="A156" s="26" t="s">
        <v>157</v>
      </c>
      <c r="B156" s="26" t="s">
        <v>158</v>
      </c>
      <c r="C156" s="26" t="s">
        <v>31</v>
      </c>
      <c r="D156" s="89">
        <v>43252</v>
      </c>
      <c r="F156" s="26">
        <v>0.42499999999999999</v>
      </c>
    </row>
    <row r="157" spans="1:6" x14ac:dyDescent="0.15">
      <c r="A157" s="26" t="s">
        <v>157</v>
      </c>
      <c r="B157" s="26" t="s">
        <v>158</v>
      </c>
      <c r="C157" s="26" t="s">
        <v>31</v>
      </c>
      <c r="D157" s="89">
        <v>43344</v>
      </c>
      <c r="F157" s="26">
        <v>0.42499999999999999</v>
      </c>
    </row>
    <row r="158" spans="1:6" x14ac:dyDescent="0.15">
      <c r="A158" s="26" t="s">
        <v>157</v>
      </c>
      <c r="B158" s="26" t="s">
        <v>158</v>
      </c>
      <c r="C158" s="26" t="s">
        <v>31</v>
      </c>
      <c r="D158" s="89">
        <v>43435</v>
      </c>
      <c r="F158" s="26">
        <v>0.45</v>
      </c>
    </row>
    <row r="159" spans="1:6" x14ac:dyDescent="0.15">
      <c r="A159" s="26" t="s">
        <v>173</v>
      </c>
      <c r="B159" s="26" t="s">
        <v>174</v>
      </c>
      <c r="C159" s="26" t="s">
        <v>31</v>
      </c>
      <c r="D159" s="89">
        <v>42807</v>
      </c>
      <c r="F159" s="26">
        <v>3.3479999999999998E-3</v>
      </c>
    </row>
    <row r="160" spans="1:6" x14ac:dyDescent="0.15">
      <c r="A160" s="26" t="s">
        <v>173</v>
      </c>
      <c r="B160" s="26" t="s">
        <v>174</v>
      </c>
      <c r="C160" s="26" t="s">
        <v>31</v>
      </c>
      <c r="D160" s="89">
        <v>42888</v>
      </c>
      <c r="F160" s="26">
        <v>3.3769999999999998E-3</v>
      </c>
    </row>
    <row r="161" spans="1:6" x14ac:dyDescent="0.15">
      <c r="A161" s="26" t="s">
        <v>173</v>
      </c>
      <c r="B161" s="26" t="s">
        <v>174</v>
      </c>
      <c r="C161" s="26" t="s">
        <v>31</v>
      </c>
      <c r="D161" s="89">
        <v>42978</v>
      </c>
      <c r="F161" s="26">
        <v>3.1440000000000001E-3</v>
      </c>
    </row>
    <row r="162" spans="1:6" x14ac:dyDescent="0.15">
      <c r="A162" s="26" t="s">
        <v>173</v>
      </c>
      <c r="B162" s="26" t="s">
        <v>174</v>
      </c>
      <c r="C162" s="26" t="s">
        <v>31</v>
      </c>
      <c r="D162" s="89">
        <v>43070</v>
      </c>
      <c r="F162" s="26">
        <v>3.1970000000000002E-3</v>
      </c>
    </row>
    <row r="163" spans="1:6" x14ac:dyDescent="0.15">
      <c r="A163" s="26" t="s">
        <v>173</v>
      </c>
      <c r="B163" s="26" t="s">
        <v>174</v>
      </c>
      <c r="C163" s="26" t="s">
        <v>31</v>
      </c>
      <c r="D163" s="89">
        <v>43172</v>
      </c>
      <c r="F163" s="26">
        <v>3.2450000000000001E-3</v>
      </c>
    </row>
    <row r="164" spans="1:6" x14ac:dyDescent="0.15">
      <c r="A164" s="26" t="s">
        <v>173</v>
      </c>
      <c r="B164" s="26" t="s">
        <v>174</v>
      </c>
      <c r="C164" s="26" t="s">
        <v>31</v>
      </c>
      <c r="D164" s="89">
        <v>43255</v>
      </c>
      <c r="F164" s="26">
        <v>3.222E-3</v>
      </c>
    </row>
    <row r="165" spans="1:6" x14ac:dyDescent="0.15">
      <c r="A165" s="26" t="s">
        <v>173</v>
      </c>
      <c r="B165" s="26" t="s">
        <v>174</v>
      </c>
      <c r="C165" s="26" t="s">
        <v>31</v>
      </c>
      <c r="D165" s="89">
        <v>43343</v>
      </c>
      <c r="F165" s="26">
        <v>3.2659999999999998E-3</v>
      </c>
    </row>
    <row r="166" spans="1:6" x14ac:dyDescent="0.15">
      <c r="A166" s="26" t="s">
        <v>173</v>
      </c>
      <c r="B166" s="26" t="s">
        <v>174</v>
      </c>
      <c r="C166" s="26" t="s">
        <v>31</v>
      </c>
      <c r="D166" s="89">
        <v>43437</v>
      </c>
      <c r="F166" s="26">
        <v>3.3110000000000001E-3</v>
      </c>
    </row>
    <row r="167" spans="1:6" x14ac:dyDescent="0.15">
      <c r="A167" s="26" t="s">
        <v>25</v>
      </c>
      <c r="B167" s="26" t="s">
        <v>24</v>
      </c>
      <c r="C167" s="26" t="s">
        <v>13</v>
      </c>
      <c r="D167" s="76">
        <v>43304</v>
      </c>
      <c r="E167" s="26">
        <v>14201</v>
      </c>
      <c r="F167" s="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168"/>
  <sheetViews>
    <sheetView workbookViewId="0">
      <selection activeCell="G1" sqref="G1"/>
    </sheetView>
  </sheetViews>
  <sheetFormatPr baseColWidth="10" defaultColWidth="9" defaultRowHeight="11" x14ac:dyDescent="0.15"/>
  <cols>
    <col min="1" max="1" width="31.796875" style="26" bestFit="1" customWidth="1"/>
    <col min="2" max="2" width="7.19921875" style="26" bestFit="1" customWidth="1"/>
    <col min="3" max="3" width="20.19921875" style="26" bestFit="1" customWidth="1"/>
    <col min="4" max="4" width="10.3984375" style="91" bestFit="1" customWidth="1"/>
    <col min="5" max="6" width="9.19921875" style="26" bestFit="1" customWidth="1"/>
    <col min="7" max="8" width="13.59765625" style="26" bestFit="1" customWidth="1"/>
    <col min="9" max="9" width="9" style="26"/>
    <col min="10" max="10" width="12.59765625" style="26" bestFit="1" customWidth="1"/>
    <col min="11" max="12" width="11.796875" style="26" bestFit="1" customWidth="1"/>
    <col min="13" max="16384" width="9" style="26"/>
  </cols>
  <sheetData>
    <row r="1" spans="1:12" x14ac:dyDescent="0.15">
      <c r="A1" s="65" t="s">
        <v>1</v>
      </c>
      <c r="B1" s="65" t="s">
        <v>0</v>
      </c>
      <c r="C1" s="65" t="s">
        <v>2</v>
      </c>
      <c r="D1" s="90" t="s">
        <v>3</v>
      </c>
      <c r="E1" s="65" t="s">
        <v>4</v>
      </c>
      <c r="F1" s="66" t="s">
        <v>5</v>
      </c>
      <c r="G1" s="67" t="s">
        <v>6</v>
      </c>
      <c r="H1" s="66" t="s">
        <v>7</v>
      </c>
    </row>
    <row r="2" spans="1:12" x14ac:dyDescent="0.15">
      <c r="A2" s="65"/>
      <c r="B2" s="65"/>
      <c r="C2" s="65" t="s">
        <v>29</v>
      </c>
      <c r="D2" s="90">
        <v>41913</v>
      </c>
      <c r="E2" s="65"/>
      <c r="F2" s="66"/>
      <c r="G2" s="67">
        <v>1000000</v>
      </c>
      <c r="H2" s="77"/>
    </row>
    <row r="3" spans="1:12" x14ac:dyDescent="0.15">
      <c r="A3" s="26" t="s">
        <v>32</v>
      </c>
      <c r="B3" s="26" t="s">
        <v>14</v>
      </c>
      <c r="C3" s="26" t="s">
        <v>10</v>
      </c>
      <c r="D3" s="91">
        <v>41915</v>
      </c>
      <c r="E3" s="73">
        <v>42000</v>
      </c>
      <c r="F3" s="77">
        <v>19.690000000000001</v>
      </c>
      <c r="G3" s="74">
        <v>-826990</v>
      </c>
      <c r="H3" s="77">
        <v>10</v>
      </c>
      <c r="J3" s="74"/>
      <c r="K3" s="75"/>
      <c r="L3" s="74">
        <f>F3*E3</f>
        <v>826980</v>
      </c>
    </row>
    <row r="4" spans="1:12" x14ac:dyDescent="0.15">
      <c r="A4" s="26" t="s">
        <v>9</v>
      </c>
      <c r="B4" s="26" t="s">
        <v>8</v>
      </c>
      <c r="C4" s="26" t="s">
        <v>10</v>
      </c>
      <c r="D4" s="91">
        <v>41929</v>
      </c>
      <c r="E4" s="73">
        <v>4625</v>
      </c>
      <c r="F4" s="77">
        <v>10.81</v>
      </c>
      <c r="G4" s="74">
        <v>-50006.25</v>
      </c>
      <c r="H4" s="77">
        <v>10</v>
      </c>
      <c r="J4" s="74"/>
    </row>
    <row r="5" spans="1:12" x14ac:dyDescent="0.15">
      <c r="A5" s="26" t="s">
        <v>30</v>
      </c>
      <c r="B5" s="26" t="s">
        <v>11</v>
      </c>
      <c r="C5" s="26" t="s">
        <v>10</v>
      </c>
      <c r="D5" s="91">
        <v>41963</v>
      </c>
      <c r="E5" s="73">
        <v>12500</v>
      </c>
      <c r="F5" s="77">
        <v>4</v>
      </c>
      <c r="G5" s="74">
        <v>-50010</v>
      </c>
      <c r="H5" s="77">
        <v>10</v>
      </c>
    </row>
    <row r="6" spans="1:12" x14ac:dyDescent="0.15">
      <c r="A6" s="26" t="s">
        <v>30</v>
      </c>
      <c r="B6" s="26" t="s">
        <v>11</v>
      </c>
      <c r="C6" s="26" t="s">
        <v>31</v>
      </c>
      <c r="D6" s="91">
        <v>41984</v>
      </c>
      <c r="F6" s="77">
        <v>0.05</v>
      </c>
      <c r="G6" s="74"/>
      <c r="H6" s="77"/>
      <c r="J6" s="74"/>
    </row>
    <row r="7" spans="1:12" x14ac:dyDescent="0.15">
      <c r="A7" s="26" t="s">
        <v>32</v>
      </c>
      <c r="B7" s="26" t="s">
        <v>14</v>
      </c>
      <c r="C7" s="26" t="s">
        <v>31</v>
      </c>
      <c r="D7" s="91">
        <v>41997</v>
      </c>
      <c r="F7" s="77">
        <v>0.29145100000000002</v>
      </c>
      <c r="G7" s="74"/>
      <c r="H7" s="77"/>
    </row>
    <row r="8" spans="1:12" x14ac:dyDescent="0.15">
      <c r="A8" s="26" t="s">
        <v>32</v>
      </c>
      <c r="B8" s="26" t="s">
        <v>14</v>
      </c>
      <c r="C8" s="26" t="s">
        <v>13</v>
      </c>
      <c r="D8" s="91">
        <v>42037</v>
      </c>
      <c r="E8" s="73">
        <v>2730</v>
      </c>
      <c r="F8" s="77">
        <v>20.02</v>
      </c>
      <c r="G8" s="74">
        <v>54644.6</v>
      </c>
      <c r="H8" s="77">
        <v>10</v>
      </c>
      <c r="J8" s="74"/>
    </row>
    <row r="9" spans="1:12" x14ac:dyDescent="0.15">
      <c r="A9" s="26" t="s">
        <v>21</v>
      </c>
      <c r="B9" s="26" t="s">
        <v>16</v>
      </c>
      <c r="C9" s="26" t="s">
        <v>10</v>
      </c>
      <c r="D9" s="91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2" x14ac:dyDescent="0.15">
      <c r="A10" s="26" t="s">
        <v>30</v>
      </c>
      <c r="B10" s="26" t="s">
        <v>11</v>
      </c>
      <c r="C10" s="26" t="s">
        <v>31</v>
      </c>
      <c r="D10" s="91">
        <v>42075</v>
      </c>
      <c r="F10" s="77">
        <v>0.05</v>
      </c>
      <c r="G10" s="74"/>
      <c r="H10" s="77"/>
      <c r="J10" s="74"/>
    </row>
    <row r="11" spans="1:12" x14ac:dyDescent="0.15">
      <c r="A11" s="26" t="s">
        <v>19</v>
      </c>
      <c r="B11" s="26" t="s">
        <v>18</v>
      </c>
      <c r="C11" s="26" t="s">
        <v>10</v>
      </c>
      <c r="D11" s="91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2" x14ac:dyDescent="0.15">
      <c r="A12" s="26" t="s">
        <v>21</v>
      </c>
      <c r="B12" s="26" t="s">
        <v>16</v>
      </c>
      <c r="C12" s="26" t="s">
        <v>31</v>
      </c>
      <c r="D12" s="91">
        <v>42088</v>
      </c>
      <c r="F12" s="77">
        <v>2.5000000000000001E-2</v>
      </c>
      <c r="G12" s="74"/>
      <c r="H12" s="77"/>
    </row>
    <row r="13" spans="1:12" x14ac:dyDescent="0.15">
      <c r="A13" s="26" t="s">
        <v>169</v>
      </c>
      <c r="B13" s="26" t="s">
        <v>14</v>
      </c>
      <c r="C13" s="26" t="s">
        <v>31</v>
      </c>
      <c r="D13" s="91">
        <v>42089</v>
      </c>
      <c r="F13" s="77">
        <v>0.14000000000000001</v>
      </c>
      <c r="G13" s="74"/>
      <c r="H13" s="77"/>
    </row>
    <row r="14" spans="1:12" x14ac:dyDescent="0.15">
      <c r="A14" s="26" t="s">
        <v>30</v>
      </c>
      <c r="B14" s="26" t="s">
        <v>11</v>
      </c>
      <c r="C14" s="26" t="s">
        <v>13</v>
      </c>
      <c r="D14" s="91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2" x14ac:dyDescent="0.15">
      <c r="A15" s="26" t="s">
        <v>21</v>
      </c>
      <c r="B15" s="26" t="s">
        <v>16</v>
      </c>
      <c r="C15" s="26" t="s">
        <v>31</v>
      </c>
      <c r="D15" s="91">
        <v>42144</v>
      </c>
      <c r="F15" s="77">
        <v>3.5000000000000003E-2</v>
      </c>
      <c r="G15" s="74"/>
      <c r="H15" s="77"/>
    </row>
    <row r="16" spans="1:12" x14ac:dyDescent="0.15">
      <c r="A16" s="26" t="s">
        <v>30</v>
      </c>
      <c r="B16" s="26" t="s">
        <v>11</v>
      </c>
      <c r="C16" s="26" t="s">
        <v>31</v>
      </c>
      <c r="D16" s="91">
        <v>42166</v>
      </c>
      <c r="F16" s="77">
        <v>0.05</v>
      </c>
      <c r="G16" s="74"/>
      <c r="H16" s="77"/>
    </row>
    <row r="17" spans="1:10" x14ac:dyDescent="0.15">
      <c r="A17" s="26" t="s">
        <v>32</v>
      </c>
      <c r="B17" s="26" t="s">
        <v>14</v>
      </c>
      <c r="C17" s="26" t="s">
        <v>31</v>
      </c>
      <c r="D17" s="91">
        <v>42180</v>
      </c>
      <c r="F17" s="77">
        <v>0.14000000000000001</v>
      </c>
      <c r="G17" s="74"/>
      <c r="H17" s="77"/>
      <c r="J17" s="74"/>
    </row>
    <row r="18" spans="1:10" x14ac:dyDescent="0.15">
      <c r="A18" s="26" t="s">
        <v>21</v>
      </c>
      <c r="B18" s="26" t="s">
        <v>16</v>
      </c>
      <c r="C18" s="26" t="s">
        <v>31</v>
      </c>
      <c r="D18" s="91">
        <v>42228</v>
      </c>
      <c r="F18" s="77">
        <v>3.5000000000000003E-2</v>
      </c>
      <c r="G18" s="74"/>
      <c r="H18" s="77"/>
      <c r="J18" s="74"/>
    </row>
    <row r="19" spans="1:10" x14ac:dyDescent="0.15">
      <c r="A19" s="26" t="s">
        <v>30</v>
      </c>
      <c r="B19" s="26" t="s">
        <v>11</v>
      </c>
      <c r="C19" s="26" t="s">
        <v>31</v>
      </c>
      <c r="D19" s="91">
        <v>42258</v>
      </c>
      <c r="F19" s="77">
        <v>0.05</v>
      </c>
      <c r="G19" s="74"/>
      <c r="H19" s="77"/>
    </row>
    <row r="20" spans="1:10" x14ac:dyDescent="0.15">
      <c r="A20" s="26" t="s">
        <v>32</v>
      </c>
      <c r="B20" s="26" t="s">
        <v>14</v>
      </c>
      <c r="C20" s="26" t="s">
        <v>31</v>
      </c>
      <c r="D20" s="91">
        <v>42272</v>
      </c>
      <c r="F20" s="77">
        <v>0.14000000000000001</v>
      </c>
      <c r="G20" s="74"/>
      <c r="H20" s="77"/>
      <c r="J20" s="74"/>
    </row>
    <row r="21" spans="1:10" x14ac:dyDescent="0.15">
      <c r="A21" s="26" t="s">
        <v>21</v>
      </c>
      <c r="B21" s="26" t="s">
        <v>16</v>
      </c>
      <c r="C21" s="26" t="s">
        <v>31</v>
      </c>
      <c r="D21" s="91">
        <v>42326</v>
      </c>
      <c r="F21" s="77">
        <v>3.5000000000000003E-2</v>
      </c>
      <c r="G21" s="74"/>
      <c r="H21" s="77"/>
    </row>
    <row r="22" spans="1:10" x14ac:dyDescent="0.15">
      <c r="A22" s="26" t="s">
        <v>30</v>
      </c>
      <c r="B22" s="26" t="s">
        <v>11</v>
      </c>
      <c r="C22" s="26" t="s">
        <v>31</v>
      </c>
      <c r="D22" s="91">
        <v>42349</v>
      </c>
      <c r="F22" s="77">
        <v>2.5000000000000001E-2</v>
      </c>
      <c r="G22" s="74"/>
      <c r="H22" s="77"/>
      <c r="J22" s="74"/>
    </row>
    <row r="23" spans="1:10" x14ac:dyDescent="0.15">
      <c r="A23" s="26" t="s">
        <v>32</v>
      </c>
      <c r="B23" s="26" t="s">
        <v>14</v>
      </c>
      <c r="C23" s="26" t="s">
        <v>31</v>
      </c>
      <c r="D23" s="91">
        <v>42362</v>
      </c>
      <c r="F23" s="77">
        <v>0.16500000000000001</v>
      </c>
      <c r="G23" s="74"/>
      <c r="H23" s="77"/>
    </row>
    <row r="24" spans="1:10" x14ac:dyDescent="0.15">
      <c r="A24" s="26" t="s">
        <v>21</v>
      </c>
      <c r="B24" s="26" t="s">
        <v>20</v>
      </c>
      <c r="C24" s="26" t="s">
        <v>10</v>
      </c>
      <c r="D24" s="91">
        <v>42379</v>
      </c>
      <c r="E24" s="73">
        <v>4900</v>
      </c>
      <c r="F24" s="77">
        <v>9.82</v>
      </c>
      <c r="G24" s="74">
        <v>-48128</v>
      </c>
      <c r="H24" s="77">
        <v>10</v>
      </c>
      <c r="J24" s="74"/>
    </row>
    <row r="25" spans="1:10" x14ac:dyDescent="0.15">
      <c r="A25" s="26" t="s">
        <v>32</v>
      </c>
      <c r="B25" s="26" t="s">
        <v>14</v>
      </c>
      <c r="C25" s="26" t="s">
        <v>13</v>
      </c>
      <c r="D25" s="91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10" x14ac:dyDescent="0.15">
      <c r="A26" s="26" t="s">
        <v>34</v>
      </c>
      <c r="B26" s="26" t="s">
        <v>22</v>
      </c>
      <c r="C26" s="26" t="s">
        <v>10</v>
      </c>
      <c r="D26" s="91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10" x14ac:dyDescent="0.15">
      <c r="A27" s="26" t="s">
        <v>21</v>
      </c>
      <c r="B27" s="26" t="s">
        <v>20</v>
      </c>
      <c r="C27" s="26" t="s">
        <v>31</v>
      </c>
      <c r="D27" s="91">
        <v>42397</v>
      </c>
      <c r="F27" s="77">
        <v>7.3330000000000006E-2</v>
      </c>
      <c r="G27" s="74"/>
      <c r="H27" s="77"/>
    </row>
    <row r="28" spans="1:10" x14ac:dyDescent="0.15">
      <c r="A28" s="26" t="s">
        <v>32</v>
      </c>
      <c r="B28" s="26" t="s">
        <v>14</v>
      </c>
      <c r="C28" s="26" t="s">
        <v>13</v>
      </c>
      <c r="D28" s="91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10" x14ac:dyDescent="0.15">
      <c r="A29" s="26" t="s">
        <v>25</v>
      </c>
      <c r="B29" s="26" t="s">
        <v>24</v>
      </c>
      <c r="C29" s="26" t="s">
        <v>10</v>
      </c>
      <c r="D29" s="91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10" x14ac:dyDescent="0.15">
      <c r="A30" s="26" t="s">
        <v>34</v>
      </c>
      <c r="B30" s="26" t="s">
        <v>22</v>
      </c>
      <c r="C30" s="26" t="s">
        <v>31</v>
      </c>
      <c r="D30" s="91">
        <v>42410</v>
      </c>
      <c r="F30" s="77">
        <v>0.35</v>
      </c>
      <c r="G30" s="74"/>
      <c r="H30" s="77"/>
    </row>
    <row r="31" spans="1:10" x14ac:dyDescent="0.15">
      <c r="A31" s="26" t="s">
        <v>32</v>
      </c>
      <c r="B31" s="26" t="s">
        <v>14</v>
      </c>
      <c r="C31" s="26" t="s">
        <v>13</v>
      </c>
      <c r="D31" s="91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10" x14ac:dyDescent="0.15">
      <c r="A32" s="26" t="s">
        <v>27</v>
      </c>
      <c r="B32" s="26" t="s">
        <v>26</v>
      </c>
      <c r="C32" s="26" t="s">
        <v>10</v>
      </c>
      <c r="D32" s="91">
        <v>42417</v>
      </c>
      <c r="E32" s="73">
        <v>6835</v>
      </c>
      <c r="F32" s="77">
        <v>6.98</v>
      </c>
      <c r="G32" s="74">
        <v>-47718.3</v>
      </c>
      <c r="H32" s="77">
        <v>10</v>
      </c>
    </row>
    <row r="33" spans="1:10" x14ac:dyDescent="0.15">
      <c r="A33" s="26" t="s">
        <v>21</v>
      </c>
      <c r="B33" s="26" t="s">
        <v>20</v>
      </c>
      <c r="C33" s="26" t="s">
        <v>31</v>
      </c>
      <c r="D33" s="91">
        <v>42426</v>
      </c>
      <c r="F33" s="77">
        <v>7.3330000000000006E-2</v>
      </c>
      <c r="G33" s="74"/>
      <c r="H33" s="77"/>
    </row>
    <row r="34" spans="1:10" x14ac:dyDescent="0.15">
      <c r="A34" s="26" t="s">
        <v>25</v>
      </c>
      <c r="B34" s="26" t="s">
        <v>24</v>
      </c>
      <c r="C34" s="26" t="s">
        <v>13</v>
      </c>
      <c r="D34" s="91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0" x14ac:dyDescent="0.15">
      <c r="A35" s="26" t="s">
        <v>21</v>
      </c>
      <c r="B35" s="26" t="s">
        <v>16</v>
      </c>
      <c r="C35" s="26" t="s">
        <v>31</v>
      </c>
      <c r="D35" s="91">
        <v>42451</v>
      </c>
      <c r="F35" s="77">
        <v>3.5000000000000003E-2</v>
      </c>
      <c r="G35" s="74"/>
      <c r="H35" s="77"/>
    </row>
    <row r="36" spans="1:10" x14ac:dyDescent="0.15">
      <c r="A36" s="26" t="s">
        <v>32</v>
      </c>
      <c r="B36" s="26" t="s">
        <v>14</v>
      </c>
      <c r="C36" s="26" t="s">
        <v>31</v>
      </c>
      <c r="D36" s="91">
        <v>42457</v>
      </c>
      <c r="F36" s="77">
        <v>0.16500000000000001</v>
      </c>
      <c r="G36" s="74"/>
      <c r="H36" s="77"/>
    </row>
    <row r="37" spans="1:10" x14ac:dyDescent="0.15">
      <c r="A37" s="26" t="s">
        <v>21</v>
      </c>
      <c r="B37" s="26" t="s">
        <v>20</v>
      </c>
      <c r="C37" s="26" t="s">
        <v>31</v>
      </c>
      <c r="D37" s="91">
        <v>42459</v>
      </c>
      <c r="F37" s="77">
        <v>7.3330000000000006E-2</v>
      </c>
      <c r="G37" s="74"/>
      <c r="H37" s="77"/>
    </row>
    <row r="38" spans="1:10" x14ac:dyDescent="0.15">
      <c r="A38" s="26" t="s">
        <v>21</v>
      </c>
      <c r="B38" s="26" t="s">
        <v>20</v>
      </c>
      <c r="C38" s="26" t="s">
        <v>31</v>
      </c>
      <c r="D38" s="91">
        <v>42488</v>
      </c>
      <c r="F38" s="77">
        <v>7.3330000000000006E-2</v>
      </c>
      <c r="G38" s="74"/>
      <c r="H38" s="77"/>
    </row>
    <row r="39" spans="1:10" x14ac:dyDescent="0.15">
      <c r="A39" s="26" t="s">
        <v>34</v>
      </c>
      <c r="B39" s="26" t="s">
        <v>22</v>
      </c>
      <c r="C39" s="26" t="s">
        <v>31</v>
      </c>
      <c r="D39" s="91">
        <v>42509</v>
      </c>
      <c r="F39" s="77">
        <v>0.25</v>
      </c>
      <c r="G39" s="74"/>
      <c r="H39" s="77"/>
    </row>
    <row r="40" spans="1:10" x14ac:dyDescent="0.15">
      <c r="A40" s="26" t="s">
        <v>21</v>
      </c>
      <c r="B40" s="26" t="s">
        <v>16</v>
      </c>
      <c r="C40" s="26" t="s">
        <v>31</v>
      </c>
      <c r="D40" s="91">
        <v>42515</v>
      </c>
      <c r="F40" s="77">
        <v>4.4999999999999998E-2</v>
      </c>
      <c r="G40" s="74"/>
      <c r="H40" s="77"/>
      <c r="J40" s="74"/>
    </row>
    <row r="41" spans="1:10" x14ac:dyDescent="0.15">
      <c r="A41" s="26" t="s">
        <v>21</v>
      </c>
      <c r="B41" s="26" t="s">
        <v>20</v>
      </c>
      <c r="C41" s="26" t="s">
        <v>31</v>
      </c>
      <c r="D41" s="91">
        <v>42517</v>
      </c>
      <c r="F41" s="77">
        <v>7.3330000000000006E-2</v>
      </c>
      <c r="G41" s="74"/>
      <c r="H41" s="77"/>
      <c r="J41" s="74"/>
    </row>
    <row r="42" spans="1:10" x14ac:dyDescent="0.15">
      <c r="A42" s="26" t="s">
        <v>21</v>
      </c>
      <c r="B42" s="26" t="s">
        <v>20</v>
      </c>
      <c r="C42" s="26" t="s">
        <v>31</v>
      </c>
      <c r="D42" s="91">
        <v>42520</v>
      </c>
      <c r="F42" s="77">
        <v>7.3330000000000006E-2</v>
      </c>
      <c r="G42" s="74"/>
      <c r="H42" s="77"/>
      <c r="J42" s="74"/>
    </row>
    <row r="43" spans="1:10" x14ac:dyDescent="0.15">
      <c r="A43" s="26" t="s">
        <v>32</v>
      </c>
      <c r="B43" s="26" t="s">
        <v>14</v>
      </c>
      <c r="C43" s="26" t="s">
        <v>31</v>
      </c>
      <c r="D43" s="91">
        <v>42548</v>
      </c>
      <c r="F43" s="77">
        <v>0.14000000000000001</v>
      </c>
      <c r="G43" s="74"/>
      <c r="H43" s="77"/>
    </row>
    <row r="44" spans="1:10" x14ac:dyDescent="0.15">
      <c r="A44" s="26" t="s">
        <v>21</v>
      </c>
      <c r="B44" s="26" t="s">
        <v>20</v>
      </c>
      <c r="C44" s="26" t="s">
        <v>31</v>
      </c>
      <c r="D44" s="91">
        <v>42550</v>
      </c>
      <c r="F44" s="77">
        <v>7.3330000000000006E-2</v>
      </c>
      <c r="G44" s="74"/>
      <c r="H44" s="77"/>
    </row>
    <row r="45" spans="1:10" x14ac:dyDescent="0.15">
      <c r="A45" s="26" t="s">
        <v>21</v>
      </c>
      <c r="B45" s="26" t="s">
        <v>20</v>
      </c>
      <c r="C45" s="26" t="s">
        <v>31</v>
      </c>
      <c r="D45" s="91">
        <v>42579</v>
      </c>
      <c r="F45" s="77">
        <v>7.3330000000000006E-2</v>
      </c>
      <c r="G45" s="74"/>
      <c r="H45" s="77"/>
      <c r="J45" s="74"/>
    </row>
    <row r="46" spans="1:10" x14ac:dyDescent="0.15">
      <c r="A46" s="26" t="s">
        <v>21</v>
      </c>
      <c r="B46" s="26" t="s">
        <v>20</v>
      </c>
      <c r="C46" s="26" t="s">
        <v>31</v>
      </c>
      <c r="D46" s="91">
        <v>42580</v>
      </c>
      <c r="F46" s="77">
        <v>7.3330000000000006E-2</v>
      </c>
      <c r="G46" s="74"/>
      <c r="H46" s="77"/>
    </row>
    <row r="47" spans="1:10" x14ac:dyDescent="0.15">
      <c r="A47" s="26" t="s">
        <v>21</v>
      </c>
      <c r="B47" s="26" t="s">
        <v>16</v>
      </c>
      <c r="C47" s="26" t="s">
        <v>31</v>
      </c>
      <c r="D47" s="91">
        <v>42599</v>
      </c>
      <c r="F47" s="77">
        <v>4.4999999999999998E-2</v>
      </c>
      <c r="G47" s="74"/>
      <c r="H47" s="77"/>
    </row>
    <row r="48" spans="1:10" x14ac:dyDescent="0.15">
      <c r="A48" s="26" t="s">
        <v>21</v>
      </c>
      <c r="B48" s="26" t="s">
        <v>20</v>
      </c>
      <c r="C48" s="26" t="s">
        <v>31</v>
      </c>
      <c r="D48" s="91">
        <v>42612</v>
      </c>
      <c r="F48" s="77">
        <v>7.3330000000000006E-2</v>
      </c>
      <c r="G48" s="74"/>
      <c r="H48" s="77"/>
      <c r="J48" s="74"/>
    </row>
    <row r="49" spans="1:8" x14ac:dyDescent="0.15">
      <c r="A49" s="26" t="s">
        <v>34</v>
      </c>
      <c r="B49" s="26" t="s">
        <v>22</v>
      </c>
      <c r="C49" s="26" t="s">
        <v>31</v>
      </c>
      <c r="D49" s="91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91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91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91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91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91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91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91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91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91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91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91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91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91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91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91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91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91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91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91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91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91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91">
        <v>42762</v>
      </c>
      <c r="F71" s="78">
        <v>0.13500000000000001</v>
      </c>
    </row>
    <row r="72" spans="1:8" x14ac:dyDescent="0.15">
      <c r="A72" s="26" t="s">
        <v>151</v>
      </c>
      <c r="B72" s="26" t="s">
        <v>152</v>
      </c>
      <c r="C72" s="26" t="s">
        <v>31</v>
      </c>
      <c r="D72" s="91">
        <v>42781</v>
      </c>
      <c r="F72" s="26">
        <v>0.13500000000000001</v>
      </c>
    </row>
    <row r="73" spans="1:8" x14ac:dyDescent="0.15">
      <c r="A73" s="26" t="s">
        <v>21</v>
      </c>
      <c r="B73" s="26" t="s">
        <v>20</v>
      </c>
      <c r="C73" s="26" t="s">
        <v>31</v>
      </c>
      <c r="D73" s="91">
        <v>42794</v>
      </c>
      <c r="F73" s="26">
        <v>7.3330000000000006E-2</v>
      </c>
    </row>
    <row r="74" spans="1:8" x14ac:dyDescent="0.15">
      <c r="A74" s="26" t="s">
        <v>157</v>
      </c>
      <c r="B74" s="26" t="s">
        <v>158</v>
      </c>
      <c r="C74" s="26" t="s">
        <v>31</v>
      </c>
      <c r="D74" s="91">
        <v>42795</v>
      </c>
      <c r="F74" s="26">
        <v>0.4</v>
      </c>
    </row>
    <row r="75" spans="1:8" x14ac:dyDescent="0.15">
      <c r="A75" s="26" t="s">
        <v>34</v>
      </c>
      <c r="B75" s="26" t="s">
        <v>22</v>
      </c>
      <c r="C75" s="26" t="s">
        <v>31</v>
      </c>
      <c r="D75" s="91">
        <v>42796</v>
      </c>
      <c r="F75" s="26">
        <v>0.25</v>
      </c>
    </row>
    <row r="76" spans="1:8" x14ac:dyDescent="0.15">
      <c r="A76" s="26" t="s">
        <v>173</v>
      </c>
      <c r="B76" s="26" t="s">
        <v>174</v>
      </c>
      <c r="C76" s="26" t="s">
        <v>31</v>
      </c>
      <c r="D76" s="91">
        <v>42807</v>
      </c>
      <c r="F76" s="26">
        <v>3.3479999999999998E-3</v>
      </c>
    </row>
    <row r="77" spans="1:8" x14ac:dyDescent="0.15">
      <c r="A77" s="26" t="s">
        <v>151</v>
      </c>
      <c r="B77" s="26" t="s">
        <v>152</v>
      </c>
      <c r="C77" s="26" t="s">
        <v>31</v>
      </c>
      <c r="D77" s="91">
        <v>42809</v>
      </c>
      <c r="F77" s="26">
        <v>0.13500000000000001</v>
      </c>
    </row>
    <row r="78" spans="1:8" x14ac:dyDescent="0.15">
      <c r="A78" s="26" t="s">
        <v>21</v>
      </c>
      <c r="B78" s="26" t="s">
        <v>20</v>
      </c>
      <c r="C78" s="26" t="s">
        <v>31</v>
      </c>
      <c r="D78" s="91">
        <v>42825</v>
      </c>
      <c r="F78" s="26">
        <v>7.3330000000000006E-2</v>
      </c>
    </row>
    <row r="79" spans="1:8" x14ac:dyDescent="0.15">
      <c r="A79" s="26" t="s">
        <v>155</v>
      </c>
      <c r="B79" s="26" t="s">
        <v>156</v>
      </c>
      <c r="C79" s="26" t="s">
        <v>31</v>
      </c>
      <c r="D79" s="91">
        <v>42825</v>
      </c>
      <c r="F79" s="26">
        <v>0.01</v>
      </c>
    </row>
    <row r="80" spans="1:8" x14ac:dyDescent="0.15">
      <c r="A80" s="26" t="s">
        <v>149</v>
      </c>
      <c r="B80" s="26" t="s">
        <v>150</v>
      </c>
      <c r="C80" s="26" t="s">
        <v>31</v>
      </c>
      <c r="D80" s="91">
        <v>42832</v>
      </c>
      <c r="F80" s="26">
        <v>4.0800000000000003E-2</v>
      </c>
    </row>
    <row r="81" spans="1:6" x14ac:dyDescent="0.15">
      <c r="A81" s="26" t="s">
        <v>151</v>
      </c>
      <c r="B81" s="26" t="s">
        <v>152</v>
      </c>
      <c r="C81" s="26" t="s">
        <v>31</v>
      </c>
      <c r="D81" s="91">
        <v>42842</v>
      </c>
      <c r="F81" s="26">
        <v>0.13500000000000001</v>
      </c>
    </row>
    <row r="82" spans="1:6" x14ac:dyDescent="0.15">
      <c r="A82" s="26" t="s">
        <v>170</v>
      </c>
      <c r="B82" s="26" t="s">
        <v>16</v>
      </c>
      <c r="C82" s="26" t="s">
        <v>31</v>
      </c>
      <c r="D82" s="91">
        <v>42849</v>
      </c>
      <c r="F82" s="77">
        <v>2.75E-2</v>
      </c>
    </row>
    <row r="83" spans="1:6" x14ac:dyDescent="0.15">
      <c r="A83" s="26" t="s">
        <v>170</v>
      </c>
      <c r="B83" s="26" t="s">
        <v>16</v>
      </c>
      <c r="C83" s="26" t="s">
        <v>31</v>
      </c>
      <c r="D83" s="91">
        <v>42850</v>
      </c>
      <c r="F83" s="77">
        <v>2.2499999999999999E-2</v>
      </c>
    </row>
    <row r="84" spans="1:6" x14ac:dyDescent="0.15">
      <c r="A84" s="26" t="s">
        <v>21</v>
      </c>
      <c r="B84" s="26" t="s">
        <v>20</v>
      </c>
      <c r="C84" s="26" t="s">
        <v>31</v>
      </c>
      <c r="D84" s="91">
        <v>42853</v>
      </c>
      <c r="F84" s="26">
        <v>7.3330000000000006E-2</v>
      </c>
    </row>
    <row r="85" spans="1:6" x14ac:dyDescent="0.15">
      <c r="A85" s="26" t="s">
        <v>151</v>
      </c>
      <c r="B85" s="26" t="s">
        <v>152</v>
      </c>
      <c r="C85" s="26" t="s">
        <v>31</v>
      </c>
      <c r="D85" s="91">
        <v>42870</v>
      </c>
      <c r="F85" s="26">
        <v>0.13500000000000001</v>
      </c>
    </row>
    <row r="86" spans="1:6" x14ac:dyDescent="0.15">
      <c r="A86" s="26" t="s">
        <v>21</v>
      </c>
      <c r="B86" s="26" t="s">
        <v>20</v>
      </c>
      <c r="C86" s="26" t="s">
        <v>31</v>
      </c>
      <c r="D86" s="91">
        <v>42886</v>
      </c>
      <c r="F86" s="26">
        <v>7.3330000000000006E-2</v>
      </c>
    </row>
    <row r="87" spans="1:6" x14ac:dyDescent="0.15">
      <c r="A87" s="26" t="s">
        <v>157</v>
      </c>
      <c r="B87" s="26" t="s">
        <v>158</v>
      </c>
      <c r="C87" s="26" t="s">
        <v>31</v>
      </c>
      <c r="D87" s="91">
        <v>42887</v>
      </c>
      <c r="F87" s="26">
        <v>0.4</v>
      </c>
    </row>
    <row r="88" spans="1:6" x14ac:dyDescent="0.15">
      <c r="A88" s="26" t="s">
        <v>34</v>
      </c>
      <c r="B88" s="26" t="s">
        <v>22</v>
      </c>
      <c r="C88" s="26" t="s">
        <v>31</v>
      </c>
      <c r="D88" s="91">
        <v>42888</v>
      </c>
      <c r="F88" s="26">
        <v>0.25</v>
      </c>
    </row>
    <row r="89" spans="1:6" x14ac:dyDescent="0.15">
      <c r="A89" s="26" t="s">
        <v>173</v>
      </c>
      <c r="B89" s="26" t="s">
        <v>174</v>
      </c>
      <c r="C89" s="26" t="s">
        <v>31</v>
      </c>
      <c r="D89" s="91">
        <v>42888</v>
      </c>
      <c r="F89" s="26">
        <v>3.3769999999999998E-3</v>
      </c>
    </row>
    <row r="90" spans="1:6" x14ac:dyDescent="0.15">
      <c r="A90" s="26" t="s">
        <v>151</v>
      </c>
      <c r="B90" s="26" t="s">
        <v>152</v>
      </c>
      <c r="C90" s="26" t="s">
        <v>31</v>
      </c>
      <c r="D90" s="91">
        <v>42901</v>
      </c>
      <c r="F90" s="26">
        <v>0.13500000000000001</v>
      </c>
    </row>
    <row r="91" spans="1:6" x14ac:dyDescent="0.15">
      <c r="A91" s="26" t="s">
        <v>170</v>
      </c>
      <c r="B91" s="26" t="s">
        <v>16</v>
      </c>
      <c r="C91" s="26" t="s">
        <v>31</v>
      </c>
      <c r="D91" s="91">
        <v>42906</v>
      </c>
      <c r="F91" s="77">
        <v>2.75E-2</v>
      </c>
    </row>
    <row r="92" spans="1:6" x14ac:dyDescent="0.15">
      <c r="A92" s="26" t="s">
        <v>21</v>
      </c>
      <c r="B92" s="26" t="s">
        <v>20</v>
      </c>
      <c r="C92" s="26" t="s">
        <v>31</v>
      </c>
      <c r="D92" s="91">
        <v>42916</v>
      </c>
      <c r="F92" s="26">
        <v>7.3330000000000006E-2</v>
      </c>
    </row>
    <row r="93" spans="1:6" x14ac:dyDescent="0.15">
      <c r="A93" s="26" t="s">
        <v>149</v>
      </c>
      <c r="B93" s="26" t="s">
        <v>150</v>
      </c>
      <c r="C93" s="26" t="s">
        <v>31</v>
      </c>
      <c r="D93" s="91">
        <v>42923</v>
      </c>
      <c r="F93" s="26">
        <v>4.4999999999999998E-2</v>
      </c>
    </row>
    <row r="94" spans="1:6" x14ac:dyDescent="0.15">
      <c r="A94" s="26" t="s">
        <v>151</v>
      </c>
      <c r="B94" s="26" t="s">
        <v>152</v>
      </c>
      <c r="C94" s="26" t="s">
        <v>31</v>
      </c>
      <c r="D94" s="91">
        <v>42933</v>
      </c>
      <c r="F94" s="26">
        <v>0.13500000000000001</v>
      </c>
    </row>
    <row r="95" spans="1:6" x14ac:dyDescent="0.15">
      <c r="A95" s="26" t="s">
        <v>21</v>
      </c>
      <c r="B95" s="26" t="s">
        <v>20</v>
      </c>
      <c r="C95" s="26" t="s">
        <v>31</v>
      </c>
      <c r="D95" s="91">
        <v>42947</v>
      </c>
      <c r="F95" s="26">
        <v>7.3330000000000006E-2</v>
      </c>
    </row>
    <row r="96" spans="1:6" x14ac:dyDescent="0.15">
      <c r="A96" s="26" t="s">
        <v>151</v>
      </c>
      <c r="B96" s="26" t="s">
        <v>152</v>
      </c>
      <c r="C96" s="26" t="s">
        <v>31</v>
      </c>
      <c r="D96" s="91">
        <v>42962</v>
      </c>
      <c r="F96" s="26">
        <v>0.13500000000000001</v>
      </c>
    </row>
    <row r="97" spans="1:6" x14ac:dyDescent="0.15">
      <c r="A97" s="26" t="s">
        <v>21</v>
      </c>
      <c r="B97" s="26" t="s">
        <v>20</v>
      </c>
      <c r="C97" s="26" t="s">
        <v>31</v>
      </c>
      <c r="D97" s="91">
        <v>42978</v>
      </c>
      <c r="F97" s="26">
        <v>7.3330000000000006E-2</v>
      </c>
    </row>
    <row r="98" spans="1:6" x14ac:dyDescent="0.15">
      <c r="A98" s="26" t="s">
        <v>173</v>
      </c>
      <c r="B98" s="26" t="s">
        <v>174</v>
      </c>
      <c r="C98" s="26" t="s">
        <v>31</v>
      </c>
      <c r="D98" s="91">
        <v>42978</v>
      </c>
      <c r="F98" s="26">
        <v>3.1440000000000001E-3</v>
      </c>
    </row>
    <row r="99" spans="1:6" x14ac:dyDescent="0.15">
      <c r="A99" s="26" t="s">
        <v>157</v>
      </c>
      <c r="B99" s="26" t="s">
        <v>158</v>
      </c>
      <c r="C99" s="26" t="s">
        <v>31</v>
      </c>
      <c r="D99" s="91">
        <v>42979</v>
      </c>
      <c r="F99" s="26">
        <v>0.4</v>
      </c>
    </row>
    <row r="100" spans="1:6" x14ac:dyDescent="0.15">
      <c r="A100" s="26" t="s">
        <v>151</v>
      </c>
      <c r="B100" s="26" t="s">
        <v>152</v>
      </c>
      <c r="C100" s="26" t="s">
        <v>31</v>
      </c>
      <c r="D100" s="91">
        <v>42993</v>
      </c>
      <c r="F100" s="26">
        <v>0.13500000000000001</v>
      </c>
    </row>
    <row r="101" spans="1:6" x14ac:dyDescent="0.15">
      <c r="A101" s="26" t="s">
        <v>170</v>
      </c>
      <c r="B101" s="26" t="s">
        <v>16</v>
      </c>
      <c r="C101" s="26" t="s">
        <v>31</v>
      </c>
      <c r="D101" s="91">
        <v>42997</v>
      </c>
      <c r="F101" s="77">
        <v>2.75E-2</v>
      </c>
    </row>
    <row r="102" spans="1:6" x14ac:dyDescent="0.15">
      <c r="A102" s="26" t="s">
        <v>21</v>
      </c>
      <c r="B102" s="26" t="s">
        <v>20</v>
      </c>
      <c r="C102" s="26" t="s">
        <v>31</v>
      </c>
      <c r="D102" s="91">
        <v>43007</v>
      </c>
      <c r="F102" s="26">
        <v>7.8329999999999997E-2</v>
      </c>
    </row>
    <row r="103" spans="1:6" x14ac:dyDescent="0.15">
      <c r="A103" s="26" t="s">
        <v>155</v>
      </c>
      <c r="B103" s="26" t="s">
        <v>156</v>
      </c>
      <c r="C103" s="26" t="s">
        <v>31</v>
      </c>
      <c r="D103" s="91">
        <v>43007</v>
      </c>
      <c r="F103" s="26">
        <v>0.01</v>
      </c>
    </row>
    <row r="104" spans="1:6" x14ac:dyDescent="0.15">
      <c r="A104" s="26" t="s">
        <v>149</v>
      </c>
      <c r="B104" s="26" t="s">
        <v>150</v>
      </c>
      <c r="C104" s="26" t="s">
        <v>31</v>
      </c>
      <c r="D104" s="91">
        <v>43014</v>
      </c>
      <c r="F104" s="26">
        <v>4.4999999999999998E-2</v>
      </c>
    </row>
    <row r="105" spans="1:6" x14ac:dyDescent="0.15">
      <c r="A105" s="26" t="s">
        <v>34</v>
      </c>
      <c r="B105" s="26" t="s">
        <v>22</v>
      </c>
      <c r="C105" s="26" t="s">
        <v>31</v>
      </c>
      <c r="D105" s="91">
        <v>43021</v>
      </c>
      <c r="F105" s="26">
        <v>0.25</v>
      </c>
    </row>
    <row r="106" spans="1:6" x14ac:dyDescent="0.15">
      <c r="A106" s="26" t="s">
        <v>34</v>
      </c>
      <c r="B106" s="26" t="s">
        <v>22</v>
      </c>
      <c r="C106" s="26" t="s">
        <v>31</v>
      </c>
      <c r="D106" s="91">
        <v>43021</v>
      </c>
      <c r="F106" s="26">
        <v>0.85</v>
      </c>
    </row>
    <row r="107" spans="1:6" x14ac:dyDescent="0.15">
      <c r="A107" s="26" t="s">
        <v>151</v>
      </c>
      <c r="B107" s="26" t="s">
        <v>152</v>
      </c>
      <c r="C107" s="26" t="s">
        <v>31</v>
      </c>
      <c r="D107" s="91">
        <v>43024</v>
      </c>
      <c r="F107" s="26">
        <v>0.13500000000000001</v>
      </c>
    </row>
    <row r="108" spans="1:6" x14ac:dyDescent="0.15">
      <c r="A108" s="26" t="s">
        <v>21</v>
      </c>
      <c r="B108" s="26" t="s">
        <v>20</v>
      </c>
      <c r="C108" s="26" t="s">
        <v>31</v>
      </c>
      <c r="D108" s="91">
        <v>43039</v>
      </c>
      <c r="F108" s="26">
        <v>7.8329999999999997E-2</v>
      </c>
    </row>
    <row r="109" spans="1:6" x14ac:dyDescent="0.15">
      <c r="A109" s="26" t="s">
        <v>151</v>
      </c>
      <c r="B109" s="26" t="s">
        <v>152</v>
      </c>
      <c r="C109" s="26" t="s">
        <v>31</v>
      </c>
      <c r="D109" s="91">
        <v>43054</v>
      </c>
      <c r="F109" s="26">
        <v>0.13500000000000001</v>
      </c>
    </row>
    <row r="110" spans="1:6" x14ac:dyDescent="0.15">
      <c r="A110" s="26" t="s">
        <v>170</v>
      </c>
      <c r="B110" s="26" t="s">
        <v>16</v>
      </c>
      <c r="C110" s="26" t="s">
        <v>172</v>
      </c>
      <c r="D110" s="91">
        <v>43055</v>
      </c>
    </row>
    <row r="111" spans="1:6" x14ac:dyDescent="0.15">
      <c r="A111" s="26" t="s">
        <v>21</v>
      </c>
      <c r="B111" s="26" t="s">
        <v>20</v>
      </c>
      <c r="C111" s="26" t="s">
        <v>31</v>
      </c>
      <c r="D111" s="91">
        <v>43069</v>
      </c>
      <c r="F111" s="26">
        <v>7.8329999999999997E-2</v>
      </c>
    </row>
    <row r="112" spans="1:6" x14ac:dyDescent="0.15">
      <c r="A112" s="26" t="s">
        <v>34</v>
      </c>
      <c r="B112" s="26" t="s">
        <v>22</v>
      </c>
      <c r="C112" s="26" t="s">
        <v>31</v>
      </c>
      <c r="D112" s="91">
        <v>43069</v>
      </c>
      <c r="F112" s="26">
        <v>0.25</v>
      </c>
    </row>
    <row r="113" spans="1:6" x14ac:dyDescent="0.15">
      <c r="A113" s="26" t="s">
        <v>157</v>
      </c>
      <c r="B113" s="26" t="s">
        <v>158</v>
      </c>
      <c r="C113" s="26" t="s">
        <v>31</v>
      </c>
      <c r="D113" s="91">
        <v>43070</v>
      </c>
      <c r="F113" s="26">
        <v>0.42499999999999999</v>
      </c>
    </row>
    <row r="114" spans="1:6" x14ac:dyDescent="0.15">
      <c r="A114" s="26" t="s">
        <v>173</v>
      </c>
      <c r="B114" s="26" t="s">
        <v>174</v>
      </c>
      <c r="C114" s="26" t="s">
        <v>31</v>
      </c>
      <c r="D114" s="91">
        <v>43070</v>
      </c>
      <c r="F114" s="26">
        <v>3.1970000000000002E-3</v>
      </c>
    </row>
    <row r="115" spans="1:6" x14ac:dyDescent="0.15">
      <c r="A115" s="26" t="s">
        <v>151</v>
      </c>
      <c r="B115" s="26" t="s">
        <v>152</v>
      </c>
      <c r="C115" s="26" t="s">
        <v>31</v>
      </c>
      <c r="D115" s="91">
        <v>43084</v>
      </c>
      <c r="F115" s="26">
        <v>0.13500000000000001</v>
      </c>
    </row>
    <row r="116" spans="1:6" x14ac:dyDescent="0.15">
      <c r="A116" s="26" t="s">
        <v>170</v>
      </c>
      <c r="B116" s="26" t="s">
        <v>16</v>
      </c>
      <c r="C116" s="26" t="s">
        <v>31</v>
      </c>
      <c r="D116" s="91">
        <v>43088</v>
      </c>
      <c r="F116" s="77">
        <v>2.75E-2</v>
      </c>
    </row>
    <row r="117" spans="1:6" x14ac:dyDescent="0.15">
      <c r="A117" s="26" t="s">
        <v>21</v>
      </c>
      <c r="B117" s="26" t="s">
        <v>20</v>
      </c>
      <c r="C117" s="26" t="s">
        <v>31</v>
      </c>
      <c r="D117" s="91">
        <v>43098</v>
      </c>
      <c r="F117" s="26">
        <v>7.8329999999999997E-2</v>
      </c>
    </row>
    <row r="118" spans="1:6" x14ac:dyDescent="0.15">
      <c r="A118" s="26" t="s">
        <v>149</v>
      </c>
      <c r="B118" s="26" t="s">
        <v>150</v>
      </c>
      <c r="C118" s="26" t="s">
        <v>31</v>
      </c>
      <c r="D118" s="91">
        <v>43105</v>
      </c>
      <c r="F118" s="26">
        <v>4.4999999999999998E-2</v>
      </c>
    </row>
    <row r="119" spans="1:6" x14ac:dyDescent="0.15">
      <c r="A119" s="26" t="s">
        <v>151</v>
      </c>
      <c r="B119" s="26" t="s">
        <v>152</v>
      </c>
      <c r="C119" s="26" t="s">
        <v>31</v>
      </c>
      <c r="D119" s="91">
        <v>43115</v>
      </c>
      <c r="F119" s="26">
        <v>0.13500000000000001</v>
      </c>
    </row>
    <row r="120" spans="1:6" x14ac:dyDescent="0.15">
      <c r="A120" s="26" t="s">
        <v>21</v>
      </c>
      <c r="B120" s="26" t="s">
        <v>20</v>
      </c>
      <c r="C120" s="26" t="s">
        <v>31</v>
      </c>
      <c r="D120" s="91">
        <v>43131</v>
      </c>
      <c r="F120" s="26">
        <v>7.8329999999999997E-2</v>
      </c>
    </row>
    <row r="121" spans="1:6" x14ac:dyDescent="0.15">
      <c r="A121" s="26" t="s">
        <v>151</v>
      </c>
      <c r="B121" s="26" t="s">
        <v>152</v>
      </c>
      <c r="C121" s="26" t="s">
        <v>31</v>
      </c>
      <c r="D121" s="91">
        <v>43146</v>
      </c>
      <c r="F121" s="26">
        <v>0.13500000000000001</v>
      </c>
    </row>
    <row r="122" spans="1:6" x14ac:dyDescent="0.15">
      <c r="A122" s="26" t="s">
        <v>21</v>
      </c>
      <c r="B122" s="26" t="s">
        <v>20</v>
      </c>
      <c r="C122" s="26" t="s">
        <v>31</v>
      </c>
      <c r="D122" s="91">
        <v>43159</v>
      </c>
      <c r="F122" s="26">
        <v>7.8329999999999997E-2</v>
      </c>
    </row>
    <row r="123" spans="1:6" x14ac:dyDescent="0.15">
      <c r="A123" s="26" t="s">
        <v>34</v>
      </c>
      <c r="B123" s="26" t="s">
        <v>22</v>
      </c>
      <c r="C123" s="26" t="s">
        <v>31</v>
      </c>
      <c r="D123" s="91">
        <v>43160</v>
      </c>
      <c r="F123" s="26">
        <v>0.25</v>
      </c>
    </row>
    <row r="124" spans="1:6" x14ac:dyDescent="0.15">
      <c r="A124" s="26" t="s">
        <v>157</v>
      </c>
      <c r="B124" s="26" t="s">
        <v>158</v>
      </c>
      <c r="C124" s="26" t="s">
        <v>31</v>
      </c>
      <c r="D124" s="91">
        <v>43160</v>
      </c>
      <c r="F124" s="26">
        <v>0.42499999999999999</v>
      </c>
    </row>
    <row r="125" spans="1:6" x14ac:dyDescent="0.15">
      <c r="A125" s="26" t="s">
        <v>173</v>
      </c>
      <c r="B125" s="26" t="s">
        <v>174</v>
      </c>
      <c r="C125" s="26" t="s">
        <v>31</v>
      </c>
      <c r="D125" s="91">
        <v>43172</v>
      </c>
      <c r="F125" s="26">
        <v>3.2450000000000001E-3</v>
      </c>
    </row>
    <row r="126" spans="1:6" x14ac:dyDescent="0.15">
      <c r="A126" s="26" t="s">
        <v>151</v>
      </c>
      <c r="B126" s="26" t="s">
        <v>152</v>
      </c>
      <c r="C126" s="26" t="s">
        <v>31</v>
      </c>
      <c r="D126" s="91">
        <v>43174</v>
      </c>
      <c r="F126" s="26">
        <v>0.13500000000000001</v>
      </c>
    </row>
    <row r="127" spans="1:6" x14ac:dyDescent="0.15">
      <c r="A127" s="26" t="s">
        <v>21</v>
      </c>
      <c r="B127" s="26" t="s">
        <v>20</v>
      </c>
      <c r="C127" s="26" t="s">
        <v>31</v>
      </c>
      <c r="D127" s="91">
        <v>43188</v>
      </c>
      <c r="F127" s="26">
        <v>7.8329999999999997E-2</v>
      </c>
    </row>
    <row r="128" spans="1:6" x14ac:dyDescent="0.15">
      <c r="A128" s="26" t="s">
        <v>155</v>
      </c>
      <c r="B128" s="26" t="s">
        <v>156</v>
      </c>
      <c r="C128" s="26" t="s">
        <v>31</v>
      </c>
      <c r="D128" s="91">
        <v>43188</v>
      </c>
      <c r="F128" s="26">
        <v>0.01</v>
      </c>
    </row>
    <row r="129" spans="1:6" x14ac:dyDescent="0.15">
      <c r="A129" s="26" t="s">
        <v>149</v>
      </c>
      <c r="B129" s="26" t="s">
        <v>150</v>
      </c>
      <c r="C129" s="26" t="s">
        <v>31</v>
      </c>
      <c r="D129" s="91">
        <v>43196</v>
      </c>
      <c r="F129" s="26">
        <v>4.4999999999999998E-2</v>
      </c>
    </row>
    <row r="130" spans="1:6" x14ac:dyDescent="0.15">
      <c r="A130" s="26" t="s">
        <v>151</v>
      </c>
      <c r="B130" s="26" t="s">
        <v>152</v>
      </c>
      <c r="C130" s="26" t="s">
        <v>31</v>
      </c>
      <c r="D130" s="91">
        <v>43206</v>
      </c>
      <c r="F130" s="26">
        <v>0.13500000000000001</v>
      </c>
    </row>
    <row r="131" spans="1:6" x14ac:dyDescent="0.15">
      <c r="A131" s="26" t="s">
        <v>21</v>
      </c>
      <c r="B131" s="26" t="s">
        <v>20</v>
      </c>
      <c r="C131" s="26" t="s">
        <v>31</v>
      </c>
      <c r="D131" s="91">
        <v>43220</v>
      </c>
      <c r="F131" s="26">
        <v>7.8329999999999997E-2</v>
      </c>
    </row>
    <row r="132" spans="1:6" x14ac:dyDescent="0.15">
      <c r="A132" s="26" t="s">
        <v>151</v>
      </c>
      <c r="B132" s="26" t="s">
        <v>152</v>
      </c>
      <c r="C132" s="26" t="s">
        <v>31</v>
      </c>
      <c r="D132" s="91">
        <v>43235</v>
      </c>
      <c r="F132" s="26">
        <v>0.13500000000000001</v>
      </c>
    </row>
    <row r="133" spans="1:6" x14ac:dyDescent="0.15">
      <c r="A133" s="26" t="s">
        <v>21</v>
      </c>
      <c r="B133" s="26" t="s">
        <v>20</v>
      </c>
      <c r="C133" s="26" t="s">
        <v>31</v>
      </c>
      <c r="D133" s="91">
        <v>43251</v>
      </c>
      <c r="F133" s="26">
        <v>7.8329999999999997E-2</v>
      </c>
    </row>
    <row r="134" spans="1:6" x14ac:dyDescent="0.15">
      <c r="A134" s="26" t="s">
        <v>157</v>
      </c>
      <c r="B134" s="26" t="s">
        <v>158</v>
      </c>
      <c r="C134" s="26" t="s">
        <v>31</v>
      </c>
      <c r="D134" s="91">
        <v>43252</v>
      </c>
      <c r="F134" s="26">
        <v>0.42499999999999999</v>
      </c>
    </row>
    <row r="135" spans="1:6" x14ac:dyDescent="0.15">
      <c r="A135" s="26" t="s">
        <v>34</v>
      </c>
      <c r="B135" s="26" t="s">
        <v>22</v>
      </c>
      <c r="C135" s="26" t="s">
        <v>31</v>
      </c>
      <c r="D135" s="91">
        <v>43255</v>
      </c>
      <c r="F135" s="26">
        <v>0.25</v>
      </c>
    </row>
    <row r="136" spans="1:6" x14ac:dyDescent="0.15">
      <c r="A136" s="26" t="s">
        <v>34</v>
      </c>
      <c r="B136" s="26" t="s">
        <v>22</v>
      </c>
      <c r="C136" s="26" t="s">
        <v>31</v>
      </c>
      <c r="D136" s="91">
        <v>43255</v>
      </c>
      <c r="F136" s="26">
        <v>0.6</v>
      </c>
    </row>
    <row r="137" spans="1:6" x14ac:dyDescent="0.15">
      <c r="A137" s="26" t="s">
        <v>173</v>
      </c>
      <c r="B137" s="26" t="s">
        <v>174</v>
      </c>
      <c r="C137" s="26" t="s">
        <v>31</v>
      </c>
      <c r="D137" s="91">
        <v>43255</v>
      </c>
      <c r="F137" s="26">
        <v>3.222E-3</v>
      </c>
    </row>
    <row r="138" spans="1:6" x14ac:dyDescent="0.15">
      <c r="A138" s="26" t="s">
        <v>151</v>
      </c>
      <c r="B138" s="26" t="s">
        <v>152</v>
      </c>
      <c r="C138" s="26" t="s">
        <v>31</v>
      </c>
      <c r="D138" s="91">
        <v>43266</v>
      </c>
      <c r="F138" s="26">
        <v>0.13500000000000001</v>
      </c>
    </row>
    <row r="139" spans="1:6" x14ac:dyDescent="0.15">
      <c r="A139" s="26" t="s">
        <v>170</v>
      </c>
      <c r="B139" s="26" t="s">
        <v>16</v>
      </c>
      <c r="C139" s="26" t="s">
        <v>31</v>
      </c>
      <c r="D139" s="91">
        <v>43269</v>
      </c>
      <c r="F139" s="77">
        <v>5.5E-2</v>
      </c>
    </row>
    <row r="140" spans="1:6" x14ac:dyDescent="0.15">
      <c r="A140" s="26" t="s">
        <v>21</v>
      </c>
      <c r="B140" s="26" t="s">
        <v>20</v>
      </c>
      <c r="C140" s="26" t="s">
        <v>31</v>
      </c>
      <c r="D140" s="91">
        <v>43280</v>
      </c>
      <c r="F140" s="26">
        <v>7.8329999999999997E-2</v>
      </c>
    </row>
    <row r="141" spans="1:6" x14ac:dyDescent="0.15">
      <c r="A141" s="26" t="s">
        <v>149</v>
      </c>
      <c r="B141" s="26" t="s">
        <v>150</v>
      </c>
      <c r="C141" s="26" t="s">
        <v>31</v>
      </c>
      <c r="D141" s="91">
        <v>43287</v>
      </c>
      <c r="F141" s="26">
        <v>5.1299999999999998E-2</v>
      </c>
    </row>
    <row r="142" spans="1:6" x14ac:dyDescent="0.15">
      <c r="A142" s="26" t="s">
        <v>151</v>
      </c>
      <c r="B142" s="26" t="s">
        <v>152</v>
      </c>
      <c r="C142" s="26" t="s">
        <v>31</v>
      </c>
      <c r="D142" s="91">
        <v>43297</v>
      </c>
      <c r="F142" s="26">
        <v>0.13500000000000001</v>
      </c>
    </row>
    <row r="143" spans="1:6" x14ac:dyDescent="0.15">
      <c r="A143" s="26" t="s">
        <v>25</v>
      </c>
      <c r="B143" s="26" t="s">
        <v>24</v>
      </c>
      <c r="C143" s="26" t="s">
        <v>13</v>
      </c>
      <c r="D143" s="76">
        <v>43304</v>
      </c>
      <c r="E143" s="26">
        <v>14201</v>
      </c>
      <c r="F143" s="26">
        <v>0</v>
      </c>
    </row>
    <row r="144" spans="1:6" x14ac:dyDescent="0.15">
      <c r="A144" s="26" t="s">
        <v>21</v>
      </c>
      <c r="B144" s="26" t="s">
        <v>20</v>
      </c>
      <c r="C144" s="26" t="s">
        <v>31</v>
      </c>
      <c r="D144" s="91">
        <v>43312</v>
      </c>
      <c r="F144" s="26">
        <v>7.8329999999999997E-2</v>
      </c>
    </row>
    <row r="145" spans="1:6" x14ac:dyDescent="0.15">
      <c r="A145" s="26" t="s">
        <v>151</v>
      </c>
      <c r="B145" s="26" t="s">
        <v>152</v>
      </c>
      <c r="C145" s="26" t="s">
        <v>31</v>
      </c>
      <c r="D145" s="91">
        <v>43327</v>
      </c>
      <c r="F145" s="26">
        <v>0.13500000000000001</v>
      </c>
    </row>
    <row r="146" spans="1:6" x14ac:dyDescent="0.15">
      <c r="A146" s="26" t="s">
        <v>21</v>
      </c>
      <c r="B146" s="26" t="s">
        <v>20</v>
      </c>
      <c r="C146" s="26" t="s">
        <v>31</v>
      </c>
      <c r="D146" s="91">
        <v>43343</v>
      </c>
      <c r="F146" s="26">
        <v>7.8329999999999997E-2</v>
      </c>
    </row>
    <row r="147" spans="1:6" x14ac:dyDescent="0.15">
      <c r="A147" s="26" t="s">
        <v>173</v>
      </c>
      <c r="B147" s="26" t="s">
        <v>174</v>
      </c>
      <c r="C147" s="26" t="s">
        <v>31</v>
      </c>
      <c r="D147" s="91">
        <v>43343</v>
      </c>
      <c r="F147" s="26">
        <v>3.2659999999999998E-3</v>
      </c>
    </row>
    <row r="148" spans="1:6" x14ac:dyDescent="0.15">
      <c r="A148" s="26" t="s">
        <v>157</v>
      </c>
      <c r="B148" s="26" t="s">
        <v>158</v>
      </c>
      <c r="C148" s="26" t="s">
        <v>31</v>
      </c>
      <c r="D148" s="91">
        <v>43344</v>
      </c>
      <c r="F148" s="26">
        <v>0.42499999999999999</v>
      </c>
    </row>
    <row r="149" spans="1:6" x14ac:dyDescent="0.15">
      <c r="A149" s="26" t="s">
        <v>30</v>
      </c>
      <c r="B149" s="26" t="s">
        <v>11</v>
      </c>
      <c r="C149" s="26" t="s">
        <v>31</v>
      </c>
      <c r="D149" s="91">
        <v>43357</v>
      </c>
      <c r="F149" s="88">
        <v>3.5000000000000003E-2</v>
      </c>
    </row>
    <row r="150" spans="1:6" x14ac:dyDescent="0.15">
      <c r="A150" s="26" t="s">
        <v>151</v>
      </c>
      <c r="B150" s="26" t="s">
        <v>152</v>
      </c>
      <c r="C150" s="26" t="s">
        <v>31</v>
      </c>
      <c r="D150" s="91">
        <v>43360</v>
      </c>
      <c r="F150" s="26">
        <v>0.13500000000000001</v>
      </c>
    </row>
    <row r="151" spans="1:6" x14ac:dyDescent="0.15">
      <c r="A151" s="26" t="s">
        <v>170</v>
      </c>
      <c r="B151" s="26" t="s">
        <v>16</v>
      </c>
      <c r="C151" s="26" t="s">
        <v>31</v>
      </c>
      <c r="D151" s="91">
        <v>43361</v>
      </c>
      <c r="F151" s="77">
        <v>5.5E-2</v>
      </c>
    </row>
    <row r="152" spans="1:6" x14ac:dyDescent="0.15">
      <c r="A152" s="26" t="s">
        <v>21</v>
      </c>
      <c r="B152" s="26" t="s">
        <v>20</v>
      </c>
      <c r="C152" s="26" t="s">
        <v>31</v>
      </c>
      <c r="D152" s="91">
        <v>43371</v>
      </c>
      <c r="F152" s="26">
        <v>7.8329999999999997E-2</v>
      </c>
    </row>
    <row r="153" spans="1:6" x14ac:dyDescent="0.15">
      <c r="A153" s="26" t="s">
        <v>155</v>
      </c>
      <c r="B153" s="26" t="s">
        <v>156</v>
      </c>
      <c r="C153" s="26" t="s">
        <v>31</v>
      </c>
      <c r="D153" s="91">
        <v>43371</v>
      </c>
      <c r="F153" s="26">
        <v>0.01</v>
      </c>
    </row>
    <row r="154" spans="1:6" x14ac:dyDescent="0.15">
      <c r="A154" s="26" t="s">
        <v>149</v>
      </c>
      <c r="B154" s="26" t="s">
        <v>150</v>
      </c>
      <c r="C154" s="26" t="s">
        <v>31</v>
      </c>
      <c r="D154" s="91">
        <v>43378</v>
      </c>
      <c r="F154" s="26">
        <v>5.1299999999999998E-2</v>
      </c>
    </row>
    <row r="155" spans="1:6" x14ac:dyDescent="0.15">
      <c r="A155" s="26" t="s">
        <v>34</v>
      </c>
      <c r="B155" s="26" t="s">
        <v>22</v>
      </c>
      <c r="C155" s="26" t="s">
        <v>31</v>
      </c>
      <c r="D155" s="91">
        <v>43385</v>
      </c>
      <c r="F155" s="26">
        <v>0.25</v>
      </c>
    </row>
    <row r="156" spans="1:6" x14ac:dyDescent="0.15">
      <c r="A156" s="26" t="s">
        <v>151</v>
      </c>
      <c r="B156" s="26" t="s">
        <v>152</v>
      </c>
      <c r="C156" s="26" t="s">
        <v>31</v>
      </c>
      <c r="D156" s="91">
        <v>43388</v>
      </c>
      <c r="F156" s="26">
        <v>0.13500000000000001</v>
      </c>
    </row>
    <row r="157" spans="1:6" x14ac:dyDescent="0.15">
      <c r="A157" s="26" t="s">
        <v>21</v>
      </c>
      <c r="B157" s="26" t="s">
        <v>20</v>
      </c>
      <c r="C157" s="26" t="s">
        <v>31</v>
      </c>
      <c r="D157" s="91">
        <v>43404</v>
      </c>
      <c r="F157" s="26">
        <v>7.8329999999999997E-2</v>
      </c>
    </row>
    <row r="158" spans="1:6" x14ac:dyDescent="0.15">
      <c r="A158" s="26" t="s">
        <v>151</v>
      </c>
      <c r="B158" s="26" t="s">
        <v>152</v>
      </c>
      <c r="C158" s="26" t="s">
        <v>31</v>
      </c>
      <c r="D158" s="91">
        <v>43419</v>
      </c>
      <c r="F158" s="26">
        <v>0.13500000000000001</v>
      </c>
    </row>
    <row r="159" spans="1:6" x14ac:dyDescent="0.15">
      <c r="A159" s="26" t="s">
        <v>21</v>
      </c>
      <c r="B159" s="26" t="s">
        <v>20</v>
      </c>
      <c r="C159" s="26" t="s">
        <v>31</v>
      </c>
      <c r="D159" s="91">
        <v>43434</v>
      </c>
      <c r="F159" s="26">
        <v>7.8329999999999997E-2</v>
      </c>
    </row>
    <row r="160" spans="1:6" x14ac:dyDescent="0.15">
      <c r="A160" s="26" t="s">
        <v>157</v>
      </c>
      <c r="B160" s="26" t="s">
        <v>158</v>
      </c>
      <c r="C160" s="26" t="s">
        <v>31</v>
      </c>
      <c r="D160" s="91">
        <v>43435</v>
      </c>
      <c r="F160" s="26">
        <v>0.45</v>
      </c>
    </row>
    <row r="161" spans="1:6" x14ac:dyDescent="0.15">
      <c r="A161" s="26" t="s">
        <v>173</v>
      </c>
      <c r="B161" s="26" t="s">
        <v>174</v>
      </c>
      <c r="C161" s="26" t="s">
        <v>31</v>
      </c>
      <c r="D161" s="91">
        <v>43437</v>
      </c>
      <c r="F161" s="26">
        <v>3.3110000000000001E-3</v>
      </c>
    </row>
    <row r="162" spans="1:6" x14ac:dyDescent="0.15">
      <c r="A162" s="26" t="s">
        <v>170</v>
      </c>
      <c r="B162" s="26" t="s">
        <v>16</v>
      </c>
      <c r="C162" s="26" t="s">
        <v>31</v>
      </c>
      <c r="D162" s="91">
        <v>43452</v>
      </c>
      <c r="F162" s="77">
        <v>5.5E-2</v>
      </c>
    </row>
    <row r="163" spans="1:6" x14ac:dyDescent="0.15">
      <c r="A163" s="26" t="s">
        <v>21</v>
      </c>
      <c r="B163" s="26" t="s">
        <v>20</v>
      </c>
      <c r="C163" s="26" t="s">
        <v>31</v>
      </c>
      <c r="D163" s="91">
        <v>43465</v>
      </c>
      <c r="F163" s="26">
        <v>7.8329999999999997E-2</v>
      </c>
    </row>
    <row r="164" spans="1:6" x14ac:dyDescent="0.15">
      <c r="A164" s="26" t="s">
        <v>149</v>
      </c>
      <c r="B164" s="26" t="s">
        <v>150</v>
      </c>
      <c r="C164" s="26" t="s">
        <v>31</v>
      </c>
      <c r="D164" s="91">
        <v>43469</v>
      </c>
      <c r="F164" s="26">
        <v>5.1299999999999998E-2</v>
      </c>
    </row>
    <row r="165" spans="1:6" x14ac:dyDescent="0.15">
      <c r="A165" s="26" t="s">
        <v>21</v>
      </c>
      <c r="B165" s="26" t="s">
        <v>20</v>
      </c>
      <c r="C165" s="26" t="s">
        <v>31</v>
      </c>
      <c r="D165" s="91">
        <v>43496</v>
      </c>
      <c r="F165" s="26">
        <v>7.8329999999999997E-2</v>
      </c>
    </row>
    <row r="166" spans="1:6" x14ac:dyDescent="0.15">
      <c r="A166" s="26" t="s">
        <v>21</v>
      </c>
      <c r="B166" s="26" t="s">
        <v>20</v>
      </c>
      <c r="C166" s="26" t="s">
        <v>31</v>
      </c>
      <c r="D166" s="91">
        <v>43524</v>
      </c>
      <c r="F166" s="26">
        <v>7.8329999999999997E-2</v>
      </c>
    </row>
    <row r="167" spans="1:6" x14ac:dyDescent="0.15">
      <c r="A167" s="26" t="s">
        <v>21</v>
      </c>
      <c r="B167" s="26" t="s">
        <v>20</v>
      </c>
      <c r="C167" s="26" t="s">
        <v>31</v>
      </c>
      <c r="D167" s="91">
        <v>43553</v>
      </c>
      <c r="F167" s="26">
        <v>7.8329999999999997E-2</v>
      </c>
    </row>
    <row r="168" spans="1:6" x14ac:dyDescent="0.15">
      <c r="D168" s="76"/>
    </row>
  </sheetData>
  <sortState ref="A2:H166">
    <sortCondition ref="D2:D1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1:CL1044"/>
  <sheetViews>
    <sheetView showGridLines="0" tabSelected="1" workbookViewId="0">
      <selection activeCell="T327" sqref="T327"/>
    </sheetView>
  </sheetViews>
  <sheetFormatPr baseColWidth="10" defaultColWidth="9" defaultRowHeight="11" outlineLevelRow="1" outlineLevelCol="1" x14ac:dyDescent="0.15"/>
  <cols>
    <col min="1" max="1" width="1.796875" customWidth="1"/>
    <col min="2" max="3" width="18.796875" customWidth="1"/>
    <col min="4" max="4" width="1.796875" customWidth="1"/>
    <col min="5" max="22" width="15.796875" customWidth="1" outlineLevel="1"/>
    <col min="23" max="23" width="1.796875" customWidth="1" outlineLevel="1"/>
    <col min="24" max="41" width="15.796875" customWidth="1" outlineLevel="1"/>
    <col min="42" max="42" width="1.796875" customWidth="1" outlineLevel="1"/>
    <col min="43" max="60" width="15.796875" customWidth="1" outlineLevel="1"/>
    <col min="61" max="61" width="1.796875" customWidth="1" outlineLevel="1"/>
    <col min="62" max="62" width="15.796875" customWidth="1" outlineLevel="1"/>
    <col min="63" max="63" width="1.796875" customWidth="1" outlineLevel="1"/>
    <col min="64" max="82" width="15.796875" customWidth="1" outlineLevel="1"/>
    <col min="83" max="83" width="1.796875" customWidth="1" outlineLevel="1"/>
    <col min="84" max="84" width="15.796875" customWidth="1" outlineLevel="1"/>
    <col min="85" max="85" width="1.796875" customWidth="1" outlineLevel="1"/>
    <col min="86" max="88" width="15.796875" customWidth="1"/>
    <col min="89" max="89" width="1.796875" customWidth="1"/>
    <col min="90" max="90" width="15.796875" customWidth="1"/>
  </cols>
  <sheetData>
    <row r="1" spans="2:90" outlineLevel="1" x14ac:dyDescent="0.15">
      <c r="B1" s="5"/>
      <c r="C1" s="5"/>
      <c r="F1" s="2" t="str">
        <f t="shared" ref="F1:S1" si="0">CHAR(F2)</f>
        <v>A</v>
      </c>
      <c r="G1" s="2" t="str">
        <f t="shared" ca="1" si="0"/>
        <v>B</v>
      </c>
      <c r="H1" s="2" t="str">
        <f t="shared" ca="1" si="0"/>
        <v>C</v>
      </c>
      <c r="I1" s="2" t="str">
        <f t="shared" ca="1" si="0"/>
        <v>D</v>
      </c>
      <c r="J1" s="2" t="str">
        <f t="shared" ca="1" si="0"/>
        <v>E</v>
      </c>
      <c r="K1" s="2" t="str">
        <f t="shared" ca="1" si="0"/>
        <v>F</v>
      </c>
      <c r="L1" s="2" t="str">
        <f t="shared" ca="1" si="0"/>
        <v>G</v>
      </c>
      <c r="M1" s="2" t="str">
        <f t="shared" ca="1" si="0"/>
        <v>H</v>
      </c>
      <c r="N1" s="2" t="str">
        <f t="shared" ca="1" si="0"/>
        <v>I</v>
      </c>
      <c r="O1" s="2" t="str">
        <f t="shared" ca="1" si="0"/>
        <v>J</v>
      </c>
      <c r="P1" s="2" t="str">
        <f t="shared" ca="1" si="0"/>
        <v>K</v>
      </c>
      <c r="Q1" s="2" t="str">
        <f t="shared" ca="1" si="0"/>
        <v>L</v>
      </c>
      <c r="R1" s="2" t="str">
        <f t="shared" ca="1" si="0"/>
        <v>M</v>
      </c>
      <c r="S1" s="2" t="str">
        <f t="shared" ca="1" si="0"/>
        <v>N</v>
      </c>
      <c r="T1" s="2" t="s">
        <v>175</v>
      </c>
      <c r="U1" s="2" t="s">
        <v>176</v>
      </c>
      <c r="V1" s="2"/>
      <c r="Y1" s="2" t="str">
        <f t="shared" ref="Y1:AL1" si="1">CHAR(Y2)</f>
        <v>A</v>
      </c>
      <c r="Z1" s="2" t="str">
        <f t="shared" ca="1" si="1"/>
        <v>B</v>
      </c>
      <c r="AA1" s="2" t="str">
        <f t="shared" ca="1" si="1"/>
        <v>C</v>
      </c>
      <c r="AB1" s="2" t="str">
        <f t="shared" ca="1" si="1"/>
        <v>D</v>
      </c>
      <c r="AC1" s="2" t="str">
        <f t="shared" ca="1" si="1"/>
        <v>E</v>
      </c>
      <c r="AD1" s="2" t="str">
        <f t="shared" ca="1" si="1"/>
        <v>F</v>
      </c>
      <c r="AE1" s="2" t="str">
        <f t="shared" ca="1" si="1"/>
        <v>G</v>
      </c>
      <c r="AF1" s="2" t="str">
        <f t="shared" ca="1" si="1"/>
        <v>H</v>
      </c>
      <c r="AG1" s="2" t="str">
        <f t="shared" ca="1" si="1"/>
        <v>I</v>
      </c>
      <c r="AH1" s="2" t="str">
        <f t="shared" ca="1" si="1"/>
        <v>J</v>
      </c>
      <c r="AI1" s="2" t="str">
        <f t="shared" ca="1" si="1"/>
        <v>K</v>
      </c>
      <c r="AJ1" s="2" t="str">
        <f t="shared" ca="1" si="1"/>
        <v>L</v>
      </c>
      <c r="AK1" s="2" t="str">
        <f t="shared" ca="1" si="1"/>
        <v>M</v>
      </c>
      <c r="AL1" s="2" t="str">
        <f t="shared" ca="1" si="1"/>
        <v>N</v>
      </c>
      <c r="AM1" s="2" t="s">
        <v>175</v>
      </c>
      <c r="AN1" s="2" t="s">
        <v>176</v>
      </c>
      <c r="AO1" s="2"/>
      <c r="AR1" s="2" t="str">
        <f t="shared" ref="AR1:BE1" si="2">CHAR(AR2)</f>
        <v>A</v>
      </c>
      <c r="AS1" s="2" t="str">
        <f t="shared" ca="1" si="2"/>
        <v>B</v>
      </c>
      <c r="AT1" s="2" t="str">
        <f t="shared" ca="1" si="2"/>
        <v>C</v>
      </c>
      <c r="AU1" s="2" t="str">
        <f t="shared" ca="1" si="2"/>
        <v>D</v>
      </c>
      <c r="AV1" s="2" t="str">
        <f t="shared" ca="1" si="2"/>
        <v>E</v>
      </c>
      <c r="AW1" s="2" t="str">
        <f t="shared" ca="1" si="2"/>
        <v>F</v>
      </c>
      <c r="AX1" s="2" t="str">
        <f t="shared" ca="1" si="2"/>
        <v>G</v>
      </c>
      <c r="AY1" s="2" t="str">
        <f t="shared" ca="1" si="2"/>
        <v>H</v>
      </c>
      <c r="AZ1" s="2" t="str">
        <f t="shared" ca="1" si="2"/>
        <v>I</v>
      </c>
      <c r="BA1" s="2" t="str">
        <f t="shared" ca="1" si="2"/>
        <v>J</v>
      </c>
      <c r="BB1" s="2" t="str">
        <f t="shared" ca="1" si="2"/>
        <v>K</v>
      </c>
      <c r="BC1" s="2" t="str">
        <f t="shared" ca="1" si="2"/>
        <v>L</v>
      </c>
      <c r="BD1" s="2" t="str">
        <f t="shared" ca="1" si="2"/>
        <v>M</v>
      </c>
      <c r="BE1" s="2" t="str">
        <f t="shared" ca="1" si="2"/>
        <v>N</v>
      </c>
      <c r="BF1" s="2" t="s">
        <v>175</v>
      </c>
      <c r="BG1" s="2" t="s">
        <v>176</v>
      </c>
      <c r="BH1" s="2"/>
      <c r="BN1" s="2" t="str">
        <f t="shared" ref="BN1:CA1" si="3">CHAR(BN2)</f>
        <v>A</v>
      </c>
      <c r="BO1" s="2" t="str">
        <f t="shared" ca="1" si="3"/>
        <v>B</v>
      </c>
      <c r="BP1" s="2" t="str">
        <f t="shared" ca="1" si="3"/>
        <v>C</v>
      </c>
      <c r="BQ1" s="2" t="str">
        <f t="shared" ca="1" si="3"/>
        <v>D</v>
      </c>
      <c r="BR1" s="2" t="str">
        <f t="shared" ca="1" si="3"/>
        <v>E</v>
      </c>
      <c r="BS1" s="2" t="str">
        <f t="shared" ca="1" si="3"/>
        <v>F</v>
      </c>
      <c r="BT1" s="2" t="str">
        <f t="shared" ca="1" si="3"/>
        <v>G</v>
      </c>
      <c r="BU1" s="2" t="str">
        <f t="shared" ca="1" si="3"/>
        <v>H</v>
      </c>
      <c r="BV1" s="2" t="str">
        <f t="shared" ca="1" si="3"/>
        <v>I</v>
      </c>
      <c r="BW1" s="2" t="str">
        <f t="shared" ca="1" si="3"/>
        <v>J</v>
      </c>
      <c r="BX1" s="2" t="str">
        <f t="shared" ca="1" si="3"/>
        <v>K</v>
      </c>
      <c r="BY1" s="2" t="str">
        <f t="shared" ca="1" si="3"/>
        <v>L</v>
      </c>
      <c r="BZ1" s="2" t="str">
        <f t="shared" ca="1" si="3"/>
        <v>M</v>
      </c>
      <c r="CA1" s="2" t="str">
        <f t="shared" ca="1" si="3"/>
        <v>N</v>
      </c>
      <c r="CB1" s="2" t="s">
        <v>175</v>
      </c>
      <c r="CC1" s="2" t="s">
        <v>176</v>
      </c>
      <c r="CD1" s="2"/>
    </row>
    <row r="2" spans="2:90" outlineLevel="1" x14ac:dyDescent="0.15">
      <c r="B2" t="s">
        <v>38</v>
      </c>
      <c r="C2" t="s">
        <v>46</v>
      </c>
      <c r="E2" t="s">
        <v>38</v>
      </c>
      <c r="F2" s="2">
        <v>65</v>
      </c>
      <c r="G2" s="2">
        <f ca="1">OFFSET(G2,0,-1)+1</f>
        <v>66</v>
      </c>
      <c r="H2" s="2">
        <f t="shared" ref="H2:S2" ca="1" si="4">OFFSET(H2,0,-1)+1</f>
        <v>67</v>
      </c>
      <c r="I2" s="2">
        <f t="shared" ca="1" si="4"/>
        <v>68</v>
      </c>
      <c r="J2" s="2">
        <f t="shared" ca="1" si="4"/>
        <v>69</v>
      </c>
      <c r="K2" s="2">
        <f t="shared" ca="1" si="4"/>
        <v>70</v>
      </c>
      <c r="L2" s="2">
        <f t="shared" ca="1" si="4"/>
        <v>71</v>
      </c>
      <c r="M2" s="2">
        <f t="shared" ca="1" si="4"/>
        <v>72</v>
      </c>
      <c r="N2" s="2">
        <f t="shared" ca="1" si="4"/>
        <v>73</v>
      </c>
      <c r="O2" s="2">
        <f t="shared" ca="1" si="4"/>
        <v>74</v>
      </c>
      <c r="P2" s="2">
        <f t="shared" ca="1" si="4"/>
        <v>75</v>
      </c>
      <c r="Q2" s="2">
        <f t="shared" ca="1" si="4"/>
        <v>76</v>
      </c>
      <c r="R2" s="2">
        <f t="shared" ca="1" si="4"/>
        <v>77</v>
      </c>
      <c r="S2" s="2">
        <f t="shared" ca="1" si="4"/>
        <v>78</v>
      </c>
      <c r="T2" s="2">
        <v>79</v>
      </c>
      <c r="U2" s="2">
        <v>80</v>
      </c>
      <c r="V2" s="2"/>
      <c r="W2" s="2"/>
      <c r="Y2" s="2">
        <v>65</v>
      </c>
      <c r="Z2" s="2">
        <f ca="1">OFFSET(Z2,0,-1)+1</f>
        <v>66</v>
      </c>
      <c r="AA2" s="2">
        <f t="shared" ref="AA2:AL2" ca="1" si="5">OFFSET(AA2,0,-1)+1</f>
        <v>67</v>
      </c>
      <c r="AB2" s="2">
        <f t="shared" ca="1" si="5"/>
        <v>68</v>
      </c>
      <c r="AC2" s="2">
        <f t="shared" ca="1" si="5"/>
        <v>69</v>
      </c>
      <c r="AD2" s="2">
        <f t="shared" ca="1" si="5"/>
        <v>70</v>
      </c>
      <c r="AE2" s="2">
        <f t="shared" ca="1" si="5"/>
        <v>71</v>
      </c>
      <c r="AF2" s="2">
        <f t="shared" ca="1" si="5"/>
        <v>72</v>
      </c>
      <c r="AG2" s="2">
        <f t="shared" ca="1" si="5"/>
        <v>73</v>
      </c>
      <c r="AH2" s="2">
        <f t="shared" ca="1" si="5"/>
        <v>74</v>
      </c>
      <c r="AI2" s="2">
        <f t="shared" ca="1" si="5"/>
        <v>75</v>
      </c>
      <c r="AJ2" s="2">
        <f t="shared" ca="1" si="5"/>
        <v>76</v>
      </c>
      <c r="AK2" s="2">
        <f t="shared" ca="1" si="5"/>
        <v>77</v>
      </c>
      <c r="AL2" s="2">
        <f t="shared" ca="1" si="5"/>
        <v>78</v>
      </c>
      <c r="AM2" s="2">
        <v>79</v>
      </c>
      <c r="AN2" s="2">
        <v>80</v>
      </c>
      <c r="AO2" s="2"/>
      <c r="AR2" s="2">
        <v>65</v>
      </c>
      <c r="AS2" s="2">
        <f ca="1">OFFSET(AS2,0,-1)+1</f>
        <v>66</v>
      </c>
      <c r="AT2" s="2">
        <f t="shared" ref="AT2:BE2" ca="1" si="6">OFFSET(AT2,0,-1)+1</f>
        <v>67</v>
      </c>
      <c r="AU2" s="2">
        <f t="shared" ca="1" si="6"/>
        <v>68</v>
      </c>
      <c r="AV2" s="2">
        <f t="shared" ca="1" si="6"/>
        <v>69</v>
      </c>
      <c r="AW2" s="2">
        <f t="shared" ca="1" si="6"/>
        <v>70</v>
      </c>
      <c r="AX2" s="2">
        <f t="shared" ca="1" si="6"/>
        <v>71</v>
      </c>
      <c r="AY2" s="2">
        <f t="shared" ca="1" si="6"/>
        <v>72</v>
      </c>
      <c r="AZ2" s="2">
        <f t="shared" ca="1" si="6"/>
        <v>73</v>
      </c>
      <c r="BA2" s="2">
        <f t="shared" ca="1" si="6"/>
        <v>74</v>
      </c>
      <c r="BB2" s="2">
        <f t="shared" ca="1" si="6"/>
        <v>75</v>
      </c>
      <c r="BC2" s="2">
        <f t="shared" ca="1" si="6"/>
        <v>76</v>
      </c>
      <c r="BD2" s="2">
        <f t="shared" ca="1" si="6"/>
        <v>77</v>
      </c>
      <c r="BE2" s="2">
        <f t="shared" ca="1" si="6"/>
        <v>78</v>
      </c>
      <c r="BF2" s="2">
        <v>79</v>
      </c>
      <c r="BG2" s="2">
        <v>80</v>
      </c>
      <c r="BH2" s="2"/>
      <c r="BN2" s="2">
        <v>65</v>
      </c>
      <c r="BO2" s="2">
        <f ca="1">OFFSET(BO2,0,-1)+1</f>
        <v>66</v>
      </c>
      <c r="BP2" s="2">
        <f t="shared" ref="BP2:CA2" ca="1" si="7">OFFSET(BP2,0,-1)+1</f>
        <v>67</v>
      </c>
      <c r="BQ2" s="2">
        <f t="shared" ca="1" si="7"/>
        <v>68</v>
      </c>
      <c r="BR2" s="2">
        <f t="shared" ca="1" si="7"/>
        <v>69</v>
      </c>
      <c r="BS2" s="2">
        <f t="shared" ca="1" si="7"/>
        <v>70</v>
      </c>
      <c r="BT2" s="2">
        <f t="shared" ca="1" si="7"/>
        <v>71</v>
      </c>
      <c r="BU2" s="2">
        <f t="shared" ca="1" si="7"/>
        <v>72</v>
      </c>
      <c r="BV2" s="2">
        <f t="shared" ca="1" si="7"/>
        <v>73</v>
      </c>
      <c r="BW2" s="2">
        <f t="shared" ca="1" si="7"/>
        <v>74</v>
      </c>
      <c r="BX2" s="2">
        <f t="shared" ca="1" si="7"/>
        <v>75</v>
      </c>
      <c r="BY2" s="2">
        <f t="shared" ca="1" si="7"/>
        <v>76</v>
      </c>
      <c r="BZ2" s="2">
        <f t="shared" ca="1" si="7"/>
        <v>77</v>
      </c>
      <c r="CA2" s="2">
        <f t="shared" ca="1" si="7"/>
        <v>78</v>
      </c>
      <c r="CB2" s="2">
        <v>79</v>
      </c>
      <c r="CC2" s="2">
        <v>80</v>
      </c>
      <c r="CD2" s="2"/>
    </row>
    <row r="3" spans="2:90" x14ac:dyDescent="0.1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2:90" x14ac:dyDescent="0.15">
      <c r="B4" s="1" t="s">
        <v>40</v>
      </c>
      <c r="C4" s="3">
        <v>41913</v>
      </c>
      <c r="D4" s="12" t="s">
        <v>50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2:90" x14ac:dyDescent="0.15">
      <c r="B5" s="1" t="s">
        <v>41</v>
      </c>
      <c r="C5" s="3">
        <f ca="1">TODAY()</f>
        <v>43419</v>
      </c>
      <c r="D5" s="1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2:90" x14ac:dyDescent="0.1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2:90" ht="12" customHeight="1" x14ac:dyDescent="0.15">
      <c r="B7" s="10" t="s">
        <v>57</v>
      </c>
      <c r="C7" s="10"/>
      <c r="E7" s="10" t="s">
        <v>48</v>
      </c>
      <c r="F7" s="11"/>
      <c r="G7" s="11"/>
      <c r="H7" s="11"/>
      <c r="I7" s="10"/>
      <c r="J7" s="11"/>
      <c r="K7" s="11"/>
      <c r="L7" s="11"/>
      <c r="M7" s="10"/>
      <c r="N7" s="11"/>
      <c r="O7" s="11"/>
      <c r="P7" s="11"/>
      <c r="Q7" s="11"/>
      <c r="R7" s="11"/>
      <c r="S7" s="11"/>
      <c r="T7" s="11"/>
      <c r="U7" s="11"/>
      <c r="V7" s="11"/>
      <c r="W7" s="2"/>
      <c r="X7" s="10" t="s">
        <v>49</v>
      </c>
      <c r="Y7" s="11"/>
      <c r="Z7" s="11"/>
      <c r="AA7" s="11"/>
      <c r="AB7" s="10"/>
      <c r="AC7" s="11"/>
      <c r="AD7" s="11"/>
      <c r="AE7" s="11"/>
      <c r="AF7" s="10"/>
      <c r="AG7" s="11"/>
      <c r="AH7" s="11"/>
      <c r="AI7" s="11"/>
      <c r="AJ7" s="11"/>
      <c r="AK7" s="11"/>
      <c r="AL7" s="11"/>
      <c r="AM7" s="11"/>
      <c r="AN7" s="11"/>
      <c r="AO7" s="11"/>
      <c r="AQ7" s="10" t="s">
        <v>95</v>
      </c>
      <c r="AR7" s="11"/>
      <c r="AS7" s="11"/>
      <c r="AT7" s="10"/>
      <c r="AU7" s="11"/>
      <c r="AV7" s="11"/>
      <c r="AW7" s="11"/>
      <c r="AX7" s="10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L7" s="10" t="s">
        <v>114</v>
      </c>
      <c r="BM7" s="11"/>
      <c r="BN7" s="11"/>
      <c r="BO7" s="11"/>
      <c r="BP7" s="10"/>
      <c r="BQ7" s="11"/>
      <c r="BR7" s="11"/>
      <c r="BS7" s="11"/>
      <c r="BT7" s="10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H7" s="10" t="s">
        <v>96</v>
      </c>
      <c r="CI7" s="10"/>
      <c r="CJ7" s="10"/>
      <c r="CK7" s="11"/>
      <c r="CL7" s="11"/>
    </row>
    <row r="8" spans="2:90" x14ac:dyDescent="0.1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CH8" s="13" t="s">
        <v>58</v>
      </c>
    </row>
    <row r="9" spans="2:90" x14ac:dyDescent="0.1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BN9" s="39" t="s">
        <v>115</v>
      </c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H9" s="5" t="s">
        <v>117</v>
      </c>
      <c r="CI9" s="3">
        <f>MAX(CH:CH)</f>
        <v>43416</v>
      </c>
      <c r="CJ9" s="4">
        <f ca="1">VLOOKUP(CI9,CH:CJ,3)</f>
        <v>82309.296999999991</v>
      </c>
    </row>
    <row r="10" spans="2:90" x14ac:dyDescent="0.15">
      <c r="B10" s="5"/>
      <c r="C10" s="79" t="s">
        <v>93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90" ht="14" x14ac:dyDescent="0.3">
      <c r="B11" s="16" t="s">
        <v>3</v>
      </c>
      <c r="C11" s="71" t="s">
        <v>94</v>
      </c>
      <c r="E11" s="16" t="s">
        <v>3</v>
      </c>
      <c r="F11" s="16" t="str">
        <f ca="1">VLOOKUP(F1,'Portfolio Holdings'!$B$9:$U$26,2)</f>
        <v>BB CN EQUITY</v>
      </c>
      <c r="G11" s="16" t="str">
        <f ca="1">VLOOKUP(G1,'Portfolio Holdings'!$B$9:$U$26,2)</f>
        <v>TGL CN EQUITY</v>
      </c>
      <c r="H11" s="16" t="str">
        <f ca="1">VLOOKUP(H1,'Portfolio Holdings'!$B$9:$U$26,2)</f>
        <v>ZCN CN EQUITY</v>
      </c>
      <c r="I11" s="16" t="str">
        <f ca="1">VLOOKUP(I1,'Portfolio Holdings'!$B$9:$U$26,2)</f>
        <v>QBR/B CN EQUITY</v>
      </c>
      <c r="J11" s="16" t="str">
        <f ca="1">VLOOKUP(J1,'Portfolio Holdings'!$B$9:$U$26,2)</f>
        <v>AVO CN EQUITY</v>
      </c>
      <c r="K11" s="16" t="str">
        <f ca="1">VLOOKUP(K1,'Portfolio Holdings'!$B$9:$U$26,2)</f>
        <v>RNW CN EQUITY</v>
      </c>
      <c r="L11" s="16" t="str">
        <f ca="1">VLOOKUP(L1,'Portfolio Holdings'!$B$9:$U$26,2)</f>
        <v>GS CN EQUITY</v>
      </c>
      <c r="M11" s="16" t="str">
        <f ca="1">VLOOKUP(M1,'Portfolio Holdings'!$B$9:$U$26,2)</f>
        <v>KDX CN EQUITY</v>
      </c>
      <c r="N11" s="71" t="str">
        <f ca="1">VLOOKUP(N1,'Portfolio Holdings'!$B$9:$U$26,2)</f>
        <v>HGN CN EQUITY</v>
      </c>
      <c r="O11" s="16" t="str">
        <f ca="1">VLOOKUP(O1,'Portfolio Holdings'!$B$9:$U$26,2)</f>
        <v>ADW/A CN EQUITY</v>
      </c>
      <c r="P11" s="16" t="str">
        <f ca="1">VLOOKUP(P1,'Portfolio Holdings'!$B$9:$U$26,2)</f>
        <v>AD CN EQUITY</v>
      </c>
      <c r="Q11" s="16" t="str">
        <f ca="1">VLOOKUP(Q1,'Portfolio Holdings'!$B$9:$U$26,2)</f>
        <v>GPS CN EQUITY</v>
      </c>
      <c r="R11" s="16" t="str">
        <f ca="1">VLOOKUP(R1,'Portfolio Holdings'!$B$9:$U$26,2)</f>
        <v>HBM CN EQUITY</v>
      </c>
      <c r="S11" s="16" t="str">
        <f ca="1">VLOOKUP(S1,'Portfolio Holdings'!$B$9:$U$26,2)</f>
        <v>FTS CN EQUITY</v>
      </c>
      <c r="T11" s="16" t="str">
        <f ca="1">VLOOKUP(T1,'Portfolio Holdings'!$B$9:$U$26,2)</f>
        <v>HL US EQUITY</v>
      </c>
      <c r="U11" s="16" t="str">
        <f ca="1">VLOOKUP(U1,'Portfolio Holdings'!$B$9:$U$26,2)</f>
        <v>HMC CN EQUITY</v>
      </c>
      <c r="V11" s="16"/>
      <c r="X11" s="16" t="s">
        <v>3</v>
      </c>
      <c r="Y11" s="16" t="str">
        <f ca="1">VLOOKUP(Y1,'Portfolio Holdings'!$B$9:$U$26,COLUMNS('Portfolio Holdings'!$B:$H))</f>
        <v>BB</v>
      </c>
      <c r="Z11" s="16" t="str">
        <f ca="1">VLOOKUP(Z1,'Portfolio Holdings'!$B$9:$U$26,COLUMNS('Portfolio Holdings'!$B:$H))</f>
        <v>TGL</v>
      </c>
      <c r="AA11" s="16" t="str">
        <f ca="1">VLOOKUP(AA1,'Portfolio Holdings'!$B$9:$U$26,COLUMNS('Portfolio Holdings'!$B:$H))</f>
        <v>ZCN</v>
      </c>
      <c r="AB11" s="16" t="str">
        <f ca="1">VLOOKUP(AB1,'Portfolio Holdings'!$B$9:$U$26,COLUMNS('Portfolio Holdings'!$B:$H))</f>
        <v>QBR.B</v>
      </c>
      <c r="AC11" s="16" t="str">
        <f ca="1">VLOOKUP(AC1,'Portfolio Holdings'!$B$9:$U$26,COLUMNS('Portfolio Holdings'!$B:$H))</f>
        <v>AVO</v>
      </c>
      <c r="AD11" s="71" t="str">
        <f ca="1">VLOOKUP(AD1,'Portfolio Holdings'!$B$9:$U$26,COLUMNS('Portfolio Holdings'!$B:$H))</f>
        <v>RNW</v>
      </c>
      <c r="AE11" s="16" t="str">
        <f ca="1">VLOOKUP(AE1,'Portfolio Holdings'!$B$9:$U$26,COLUMNS('Portfolio Holdings'!$B:$H))</f>
        <v>GS</v>
      </c>
      <c r="AF11" s="16" t="str">
        <f ca="1">VLOOKUP(AF1,'Portfolio Holdings'!$B$9:$U$26,COLUMNS('Portfolio Holdings'!$B:$H))</f>
        <v>KDX</v>
      </c>
      <c r="AG11" s="16" t="str">
        <f ca="1">VLOOKUP(AG1,'Portfolio Holdings'!$B$9:$U$26,COLUMNS('Portfolio Holdings'!$B:$H))</f>
        <v>HGN</v>
      </c>
      <c r="AH11" s="16" t="str">
        <f ca="1">VLOOKUP(AH1,'Portfolio Holdings'!$B$9:$U$26,COLUMNS('Portfolio Holdings'!$B:$H))</f>
        <v>ADW.A</v>
      </c>
      <c r="AI11" s="16" t="str">
        <f ca="1">VLOOKUP(AI1,'Portfolio Holdings'!$B$9:$U$26,COLUMNS('Portfolio Holdings'!$B:$H))</f>
        <v>AD</v>
      </c>
      <c r="AJ11" s="16" t="str">
        <f ca="1">VLOOKUP(AJ1,'Portfolio Holdings'!$B$9:$U$26,COLUMNS('Portfolio Holdings'!$B:$H))</f>
        <v>GPS</v>
      </c>
      <c r="AK11" s="16" t="str">
        <f ca="1">VLOOKUP(AK1,'Portfolio Holdings'!$B$9:$U$26,COLUMNS('Portfolio Holdings'!$B:$H))</f>
        <v>HBM</v>
      </c>
      <c r="AL11" s="16" t="str">
        <f ca="1">VLOOKUP(AL1,'Portfolio Holdings'!$B$9:$U$26,COLUMNS('Portfolio Holdings'!$B:$H))</f>
        <v>FTS</v>
      </c>
      <c r="AM11" s="16" t="str">
        <f ca="1">VLOOKUP(AM1,'Portfolio Holdings'!$B$9:$U$26,COLUMNS('Portfolio Holdings'!$B:$H))</f>
        <v>HL</v>
      </c>
      <c r="AN11" s="16" t="str">
        <f ca="1">VLOOKUP(AN1,'Portfolio Holdings'!$B$9:$U$26,COLUMNS('Portfolio Holdings'!$B:$H))</f>
        <v>HMC</v>
      </c>
      <c r="AQ11" s="16" t="s">
        <v>3</v>
      </c>
      <c r="AR11" s="16" t="str">
        <f ca="1">VLOOKUP(AR1,'Portfolio Holdings'!$B$9:$U$26,COLUMNS('Portfolio Holdings'!$B:$H))</f>
        <v>BB</v>
      </c>
      <c r="AS11" s="16" t="str">
        <f ca="1">VLOOKUP(AS1,'Portfolio Holdings'!$B$9:$U$26,COLUMNS('Portfolio Holdings'!$B:$H))</f>
        <v>TGL</v>
      </c>
      <c r="AT11" s="16" t="str">
        <f ca="1">VLOOKUP(AT1,'Portfolio Holdings'!$B$9:$U$26,COLUMNS('Portfolio Holdings'!$B:$H))</f>
        <v>ZCN</v>
      </c>
      <c r="AU11" s="16" t="str">
        <f ca="1">VLOOKUP(AU1,'Portfolio Holdings'!$B$9:$U$26,COLUMNS('Portfolio Holdings'!$B:$H))</f>
        <v>QBR.B</v>
      </c>
      <c r="AV11" s="16" t="str">
        <f ca="1">VLOOKUP(AV1,'Portfolio Holdings'!$B$9:$U$26,COLUMNS('Portfolio Holdings'!$B:$H))</f>
        <v>AVO</v>
      </c>
      <c r="AW11" s="16" t="str">
        <f ca="1">VLOOKUP(AW1,'Portfolio Holdings'!$B$9:$U$26,COLUMNS('Portfolio Holdings'!$B:$H))</f>
        <v>RNW</v>
      </c>
      <c r="AX11" s="16" t="str">
        <f ca="1">VLOOKUP(AX1,'Portfolio Holdings'!$B$9:$U$26,COLUMNS('Portfolio Holdings'!$B:$H))</f>
        <v>GS</v>
      </c>
      <c r="AY11" s="16" t="str">
        <f ca="1">VLOOKUP(AY1,'Portfolio Holdings'!$B$9:$U$26,COLUMNS('Portfolio Holdings'!$B:$H))</f>
        <v>KDX</v>
      </c>
      <c r="AZ11" s="16" t="str">
        <f ca="1">VLOOKUP(AZ1,'Portfolio Holdings'!$B$9:$U$26,COLUMNS('Portfolio Holdings'!$B:$H))</f>
        <v>HGN</v>
      </c>
      <c r="BA11" s="16" t="str">
        <f ca="1">VLOOKUP(BA1,'Portfolio Holdings'!$B$9:$U$26,COLUMNS('Portfolio Holdings'!$B:$H))</f>
        <v>ADW.A</v>
      </c>
      <c r="BB11" s="16" t="str">
        <f ca="1">VLOOKUP(BB1,'Portfolio Holdings'!$B$9:$U$26,COLUMNS('Portfolio Holdings'!$B:$H))</f>
        <v>AD</v>
      </c>
      <c r="BC11" s="16" t="str">
        <f ca="1">VLOOKUP(BC1,'Portfolio Holdings'!$B$9:$U$26,COLUMNS('Portfolio Holdings'!$B:$H))</f>
        <v>GPS</v>
      </c>
      <c r="BD11" s="16" t="str">
        <f ca="1">VLOOKUP(BD1,'Portfolio Holdings'!$B$9:$U$26,COLUMNS('Portfolio Holdings'!$B:$H))</f>
        <v>HBM</v>
      </c>
      <c r="BE11" s="16" t="str">
        <f ca="1">VLOOKUP(BE1,'Portfolio Holdings'!$B$9:$U$26,COLUMNS('Portfolio Holdings'!$B:$H))</f>
        <v>FTS</v>
      </c>
      <c r="BF11" s="16" t="str">
        <f ca="1">VLOOKUP(BF1,'Portfolio Holdings'!$B$9:$U$26,COLUMNS('Portfolio Holdings'!$B:$H))</f>
        <v>HL</v>
      </c>
      <c r="BG11" s="16" t="str">
        <f ca="1">VLOOKUP(BG1,'Portfolio Holdings'!$B$9:$U$26,COLUMNS('Portfolio Holdings'!$B:$H))</f>
        <v>HMC</v>
      </c>
      <c r="BH11" s="16"/>
      <c r="BI11" s="2"/>
      <c r="BJ11" s="16" t="s">
        <v>42</v>
      </c>
      <c r="BK11" s="16"/>
      <c r="BL11" s="16" t="s">
        <v>3</v>
      </c>
      <c r="BM11" s="16" t="s">
        <v>28</v>
      </c>
      <c r="BN11" s="16" t="str">
        <f ca="1">VLOOKUP(BN1,'Portfolio Holdings'!$B$9:$U$26,COLUMNS('Portfolio Holdings'!$B:$H))</f>
        <v>BB</v>
      </c>
      <c r="BO11" s="16" t="str">
        <f ca="1">VLOOKUP(BO1,'Portfolio Holdings'!$B$9:$U$26,COLUMNS('Portfolio Holdings'!$B:$H))</f>
        <v>TGL</v>
      </c>
      <c r="BP11" s="16" t="str">
        <f ca="1">VLOOKUP(BP1,'Portfolio Holdings'!$B$9:$U$26,COLUMNS('Portfolio Holdings'!$B:$H))</f>
        <v>ZCN</v>
      </c>
      <c r="BQ11" s="16" t="str">
        <f ca="1">VLOOKUP(BQ1,'Portfolio Holdings'!$B$9:$U$26,COLUMNS('Portfolio Holdings'!$B:$H))</f>
        <v>QBR.B</v>
      </c>
      <c r="BR11" s="16" t="str">
        <f ca="1">VLOOKUP(BR1,'Portfolio Holdings'!$B$9:$U$26,COLUMNS('Portfolio Holdings'!$B:$H))</f>
        <v>AVO</v>
      </c>
      <c r="BS11" s="16" t="str">
        <f ca="1">VLOOKUP(BS1,'Portfolio Holdings'!$B$9:$U$26,COLUMNS('Portfolio Holdings'!$B:$H))</f>
        <v>RNW</v>
      </c>
      <c r="BT11" s="16" t="str">
        <f ca="1">VLOOKUP(BT1,'Portfolio Holdings'!$B$9:$U$26,COLUMNS('Portfolio Holdings'!$B:$H))</f>
        <v>GS</v>
      </c>
      <c r="BU11" s="16" t="str">
        <f ca="1">VLOOKUP(BU1,'Portfolio Holdings'!$B$9:$U$26,COLUMNS('Portfolio Holdings'!$B:$H))</f>
        <v>KDX</v>
      </c>
      <c r="BV11" s="16" t="str">
        <f ca="1">VLOOKUP(BV1,'Portfolio Holdings'!$B$9:$U$26,COLUMNS('Portfolio Holdings'!$B:$H))</f>
        <v>HGN</v>
      </c>
      <c r="BW11" s="71" t="str">
        <f ca="1">VLOOKUP(BW1,'Portfolio Holdings'!$B$9:$U$26,COLUMNS('Portfolio Holdings'!$B:$H))</f>
        <v>ADW.A</v>
      </c>
      <c r="BX11" s="71" t="str">
        <f ca="1">VLOOKUP(BX1,'Portfolio Holdings'!$B$9:$U$26,COLUMNS('Portfolio Holdings'!$B:$H))</f>
        <v>AD</v>
      </c>
      <c r="BY11" s="71" t="str">
        <f ca="1">VLOOKUP(BY1,'Portfolio Holdings'!$B$9:$U$26,COLUMNS('Portfolio Holdings'!$B:$H))</f>
        <v>GPS</v>
      </c>
      <c r="BZ11" s="71" t="str">
        <f ca="1">VLOOKUP(BZ1,'Portfolio Holdings'!$B$9:$U$26,COLUMNS('Portfolio Holdings'!$B:$H))</f>
        <v>HBM</v>
      </c>
      <c r="CA11" s="71" t="str">
        <f ca="1">VLOOKUP(CA1,'Portfolio Holdings'!$B$9:$U$26,COLUMNS('Portfolio Holdings'!$B:$H))</f>
        <v>FTS</v>
      </c>
      <c r="CB11" s="71" t="str">
        <f ca="1">VLOOKUP(CB1,'Portfolio Holdings'!$B$9:$U$26,COLUMNS('Portfolio Holdings'!$B:$H))</f>
        <v>HL</v>
      </c>
      <c r="CC11" s="71" t="str">
        <f ca="1">VLOOKUP(CC1,'Portfolio Holdings'!$B$9:$U$26,COLUMNS('Portfolio Holdings'!$B:$H))</f>
        <v>HMC</v>
      </c>
      <c r="CD11" s="16"/>
      <c r="CE11" s="2"/>
      <c r="CF11" s="16" t="s">
        <v>42</v>
      </c>
      <c r="CH11" s="16" t="s">
        <v>3</v>
      </c>
      <c r="CI11" s="16" t="s">
        <v>45</v>
      </c>
      <c r="CJ11" s="16" t="s">
        <v>28</v>
      </c>
      <c r="CL11" s="16" t="s">
        <v>42</v>
      </c>
    </row>
    <row r="12" spans="2:90" x14ac:dyDescent="0.15">
      <c r="B12" s="3">
        <f>+E12</f>
        <v>41913</v>
      </c>
      <c r="C12" s="2">
        <v>14805.4</v>
      </c>
      <c r="E12" s="70">
        <v>41913</v>
      </c>
      <c r="F12" s="69">
        <v>11.12</v>
      </c>
      <c r="G12" s="69">
        <v>6.6</v>
      </c>
      <c r="H12" s="69">
        <v>19.989999999999998</v>
      </c>
      <c r="I12" s="69">
        <v>27.87</v>
      </c>
      <c r="J12" s="69">
        <v>18</v>
      </c>
      <c r="K12" s="69">
        <v>11.39</v>
      </c>
      <c r="L12" s="69">
        <v>28.96</v>
      </c>
      <c r="M12" s="69">
        <v>1.86</v>
      </c>
      <c r="N12" s="69">
        <v>9.6</v>
      </c>
      <c r="O12" s="69">
        <v>4.8532999999999999</v>
      </c>
      <c r="P12" s="69">
        <v>30.17</v>
      </c>
      <c r="Q12" s="69">
        <v>1.69</v>
      </c>
      <c r="R12" s="69">
        <v>9.4</v>
      </c>
      <c r="S12" s="69">
        <v>34.57</v>
      </c>
      <c r="T12" s="69"/>
      <c r="U12" s="69"/>
      <c r="V12" s="4"/>
      <c r="X12" s="3">
        <f t="shared" ref="X12:X75" si="8">E12</f>
        <v>41913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/>
      <c r="AQ12" s="3">
        <f t="shared" ref="AQ12:AQ75" si="9">+X12</f>
        <v>41913</v>
      </c>
      <c r="AR12" s="6">
        <f t="shared" ref="AR12:AR75" si="10">+Y12*F12</f>
        <v>0</v>
      </c>
      <c r="AS12" s="6">
        <f t="shared" ref="AS12:AS75" si="11">+Z12*G12</f>
        <v>0</v>
      </c>
      <c r="AT12" s="6">
        <f t="shared" ref="AT12:AT75" si="12">+AA12*H12</f>
        <v>0</v>
      </c>
      <c r="AU12" s="6">
        <f t="shared" ref="AU12:AU75" si="13">+AB12*I12</f>
        <v>0</v>
      </c>
      <c r="AV12" s="6">
        <f t="shared" ref="AV12:AV75" si="14">+AC12*J12</f>
        <v>0</v>
      </c>
      <c r="AW12" s="6">
        <f t="shared" ref="AW12:AW75" si="15">+AD12*K12</f>
        <v>0</v>
      </c>
      <c r="AX12" s="6">
        <f t="shared" ref="AX12:AX75" si="16">+AE12*L12</f>
        <v>0</v>
      </c>
      <c r="AY12" s="6">
        <f t="shared" ref="AY12:AY75" si="17">+AF12*M12</f>
        <v>0</v>
      </c>
      <c r="AZ12" s="6">
        <f t="shared" ref="AZ12:AZ75" si="18">+AG12*N12</f>
        <v>0</v>
      </c>
      <c r="BA12" s="6">
        <f t="shared" ref="BA12:BA75" si="19">+AH12*O12</f>
        <v>0</v>
      </c>
      <c r="BB12" s="6">
        <f t="shared" ref="BB12:BB75" si="20">+AI12*P12</f>
        <v>0</v>
      </c>
      <c r="BC12" s="6">
        <f t="shared" ref="BC12:BC75" si="21">+AJ12*Q12</f>
        <v>0</v>
      </c>
      <c r="BD12" s="6">
        <f t="shared" ref="BD12:BD75" si="22">+AK12*R12</f>
        <v>0</v>
      </c>
      <c r="BE12" s="6">
        <f t="shared" ref="BE12:BE75" si="23">+AL12*S12</f>
        <v>0</v>
      </c>
      <c r="BF12" s="6">
        <f t="shared" ref="BF12" si="24">+AM12*T12</f>
        <v>0</v>
      </c>
      <c r="BG12" s="6">
        <f t="shared" ref="BG12" si="25">+AN12*U12</f>
        <v>0</v>
      </c>
      <c r="BH12" s="6"/>
      <c r="BJ12" s="4">
        <f t="shared" ref="BJ12:BJ75" si="26">SUM(AR12:BI12)</f>
        <v>0</v>
      </c>
      <c r="BL12" s="3">
        <f t="shared" ref="BL12:BL75" si="27">+X12</f>
        <v>41913</v>
      </c>
      <c r="BM12" s="6">
        <f>+'Transactions (Dated)'!G2</f>
        <v>1000000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/>
      <c r="CF12" s="6">
        <f>SUM(BM12:CE12)</f>
        <v>1000000</v>
      </c>
      <c r="CH12" s="3">
        <f>BL12</f>
        <v>41913</v>
      </c>
      <c r="CI12" s="4">
        <f t="shared" ref="CI12:CI75" si="28">SUM(AR12:BI12)</f>
        <v>0</v>
      </c>
      <c r="CJ12" s="4">
        <f t="shared" ref="CJ12:CJ75" si="29">+CF12</f>
        <v>1000000</v>
      </c>
      <c r="CL12" s="4">
        <f t="shared" ref="CL12:CL75" si="30">CI12+CJ12</f>
        <v>1000000</v>
      </c>
    </row>
    <row r="13" spans="2:90" x14ac:dyDescent="0.15">
      <c r="B13" s="3">
        <f t="shared" ref="B13:B76" si="31">+E13</f>
        <v>41914</v>
      </c>
      <c r="C13" s="2">
        <v>14760.6</v>
      </c>
      <c r="E13" s="70">
        <v>41914</v>
      </c>
      <c r="F13" s="69">
        <v>10.57</v>
      </c>
      <c r="G13" s="69">
        <v>6.29</v>
      </c>
      <c r="H13" s="69">
        <v>19.93</v>
      </c>
      <c r="I13" s="69">
        <v>27.91</v>
      </c>
      <c r="J13" s="69">
        <v>17.13</v>
      </c>
      <c r="K13" s="69">
        <v>11.4</v>
      </c>
      <c r="L13" s="69">
        <v>28.13</v>
      </c>
      <c r="M13" s="69">
        <v>1.87</v>
      </c>
      <c r="N13" s="69">
        <v>9.5</v>
      </c>
      <c r="O13" s="69">
        <v>4.78</v>
      </c>
      <c r="P13" s="69">
        <v>29.96</v>
      </c>
      <c r="Q13" s="69">
        <v>1.67</v>
      </c>
      <c r="R13" s="69">
        <v>9.15</v>
      </c>
      <c r="S13" s="69">
        <v>34.770000000000003</v>
      </c>
      <c r="T13" s="69"/>
      <c r="U13" s="69"/>
      <c r="V13" s="4"/>
      <c r="X13" s="3">
        <f t="shared" si="8"/>
        <v>41914</v>
      </c>
      <c r="Y13" s="40">
        <f ca="1">Y12+SUMIFS('Transactions (Dated)'!$E$2:$E$53,'Transactions (Dated)'!$D$2:$D$53,'Share Values'!$X13,'Transactions (Dated)'!$B$2:$B$53,'Share Values'!Y$11,'Transactions (Dated)'!$C$2:$C$53,"Buy")-SUMIFS('Transactions (Dated)'!$E$2:$E$53,'Transactions (Dated)'!$D$2:$D$53,'Share Values'!$X13,'Transactions (Dated)'!$B$2:$B$53,'Share Values'!Y$11,'Transactions (Dated)'!$C$2:$C$53,"Sell")</f>
        <v>0</v>
      </c>
      <c r="Z13" s="40">
        <f ca="1">Z12+SUMIFS('Transactions (Dated)'!$E$2:$E$53,'Transactions (Dated)'!$D$2:$D$53,'Share Values'!$X13,'Transactions (Dated)'!$B$2:$B$53,'Share Values'!Z$11,'Transactions (Dated)'!$C$2:$C$53,"Buy")-SUMIFS('Transactions (Dated)'!$E$2:$E$53,'Transactions (Dated)'!$D$2:$D$53,'Share Values'!$X13,'Transactions (Dated)'!$B$2:$B$53,'Share Values'!Z$11,'Transactions (Dated)'!$C$2:$C$53,"Sell")</f>
        <v>0</v>
      </c>
      <c r="AA13" s="40">
        <f ca="1">AA12+SUMIFS('Transactions (Dated)'!$E$2:$E$53,'Transactions (Dated)'!$D$2:$D$53,'Share Values'!$X13,'Transactions (Dated)'!$B$2:$B$53,'Share Values'!AA$11,'Transactions (Dated)'!$C$2:$C$53,"Buy")-SUMIFS('Transactions (Dated)'!$E$2:$E$53,'Transactions (Dated)'!$D$2:$D$53,'Share Values'!$X13,'Transactions (Dated)'!$B$2:$B$53,'Share Values'!AA$11,'Transactions (Dated)'!$C$2:$C$53,"Sell")</f>
        <v>0</v>
      </c>
      <c r="AB13" s="40">
        <f ca="1">AB12+SUMIFS('Transactions (Dated)'!$E$2:$E$53,'Transactions (Dated)'!$D$2:$D$53,'Share Values'!$X13,'Transactions (Dated)'!$B$2:$B$53,'Share Values'!AB$11,'Transactions (Dated)'!$C$2:$C$53,"Buy")-SUMIFS('Transactions (Dated)'!$E$2:$E$53,'Transactions (Dated)'!$D$2:$D$53,'Share Values'!$X13,'Transactions (Dated)'!$B$2:$B$53,'Share Values'!AB$11,'Transactions (Dated)'!$C$2:$C$53,"Sell")</f>
        <v>0</v>
      </c>
      <c r="AC13" s="40">
        <f ca="1">AC12+SUMIFS('Transactions (Dated)'!$E$2:$E$53,'Transactions (Dated)'!$D$2:$D$53,'Share Values'!$X13,'Transactions (Dated)'!$B$2:$B$53,'Share Values'!AC$11,'Transactions (Dated)'!$C$2:$C$53,"Buy")-SUMIFS('Transactions (Dated)'!$E$2:$E$53,'Transactions (Dated)'!$D$2:$D$53,'Share Values'!$X13,'Transactions (Dated)'!$B$2:$B$53,'Share Values'!AC$11,'Transactions (Dated)'!$C$2:$C$53,"Sell")</f>
        <v>0</v>
      </c>
      <c r="AD13" s="40">
        <f ca="1">AD12+SUMIFS('Transactions (Dated)'!$E$2:$E$53,'Transactions (Dated)'!$D$2:$D$53,'Share Values'!$X13,'Transactions (Dated)'!$B$2:$B$53,'Share Values'!AD$11,'Transactions (Dated)'!$C$2:$C$53,"Buy")-SUMIFS('Transactions (Dated)'!$E$2:$E$53,'Transactions (Dated)'!$D$2:$D$53,'Share Values'!$X13,'Transactions (Dated)'!$B$2:$B$53,'Share Values'!AD$11,'Transactions (Dated)'!$C$2:$C$53,"Sell")</f>
        <v>0</v>
      </c>
      <c r="AE13" s="40">
        <f ca="1">AE12+SUMIFS('Transactions (Dated)'!$E$2:$E$53,'Transactions (Dated)'!$D$2:$D$53,'Share Values'!$X13,'Transactions (Dated)'!$B$2:$B$53,'Share Values'!AE$11,'Transactions (Dated)'!$C$2:$C$53,"Buy")-SUMIFS('Transactions (Dated)'!$E$2:$E$53,'Transactions (Dated)'!$D$2:$D$53,'Share Values'!$X13,'Transactions (Dated)'!$B$2:$B$53,'Share Values'!AE$11,'Transactions (Dated)'!$C$2:$C$53,"Sell")</f>
        <v>0</v>
      </c>
      <c r="AF13" s="40">
        <f ca="1">AF12+SUMIFS('Transactions (Dated)'!$E$2:$E$53,'Transactions (Dated)'!$D$2:$D$53,'Share Values'!$X13,'Transactions (Dated)'!$B$2:$B$53,'Share Values'!AF$11,'Transactions (Dated)'!$C$2:$C$53,"Buy")-SUMIFS('Transactions (Dated)'!$E$2:$E$53,'Transactions (Dated)'!$D$2:$D$53,'Share Values'!$X13,'Transactions (Dated)'!$B$2:$B$53,'Share Values'!AF$11,'Transactions (Dated)'!$C$2:$C$53,"Sell")</f>
        <v>0</v>
      </c>
      <c r="AG13" s="40">
        <f ca="1">AG12+SUMIFS('Transactions (Dated)'!$E$2:$E$53,'Transactions (Dated)'!$D$2:$D$53,'Share Values'!$X13,'Transactions (Dated)'!$B$2:$B$53,'Share Values'!AG$11,'Transactions (Dated)'!$C$2:$C$53,"Buy")-SUMIFS('Transactions (Dated)'!$E$2:$E$53,'Transactions (Dated)'!$D$2:$D$53,'Share Values'!$X13,'Transactions (Dated)'!$B$2:$B$53,'Share Values'!AG$11,'Transactions (Dated)'!$C$2:$C$53,"Sell")</f>
        <v>0</v>
      </c>
      <c r="AH13" s="40">
        <f ca="1">AH12+SUMIFS('Transactions (Dated)'!$E$2:$E$53,'Transactions (Dated)'!$D$2:$D$53,'Share Values'!$X13,'Transactions (Dated)'!$B$2:$B$53,'Share Values'!AH$11,'Transactions (Dated)'!$C$2:$C$53,"Buy")-SUMIFS('Transactions (Dated)'!$E$2:$E$53,'Transactions (Dated)'!$D$2:$D$53,'Share Values'!$X13,'Transactions (Dated)'!$B$2:$B$53,'Share Values'!AH$11,'Transactions (Dated)'!$C$2:$C$53,"Sell")</f>
        <v>0</v>
      </c>
      <c r="AI13" s="40">
        <f ca="1">AI12+SUMIFS('Transactions (Dated)'!$E$2:$E$53,'Transactions (Dated)'!$D$2:$D$53,'Share Values'!$X13,'Transactions (Dated)'!$B$2:$B$53,'Share Values'!AI$11,'Transactions (Dated)'!$C$2:$C$53,"Buy")-SUMIFS('Transactions (Dated)'!$E$2:$E$53,'Transactions (Dated)'!$D$2:$D$53,'Share Values'!$X13,'Transactions (Dated)'!$B$2:$B$53,'Share Values'!AI$11,'Transactions (Dated)'!$C$2:$C$53,"Sell")</f>
        <v>0</v>
      </c>
      <c r="AJ13" s="40">
        <f ca="1">AJ12+SUMIFS('Transactions (Dated)'!$E$2:$E$53,'Transactions (Dated)'!$D$2:$D$53,'Share Values'!$X13,'Transactions (Dated)'!$B$2:$B$53,'Share Values'!AJ$11,'Transactions (Dated)'!$C$2:$C$53,"Buy")-SUMIFS('Transactions (Dated)'!$E$2:$E$53,'Transactions (Dated)'!$D$2:$D$53,'Share Values'!$X13,'Transactions (Dated)'!$B$2:$B$53,'Share Values'!AJ$11,'Transactions (Dated)'!$C$2:$C$53,"Sell")</f>
        <v>0</v>
      </c>
      <c r="AK13" s="40">
        <f ca="1">AK12+SUMIFS('Transactions (Dated)'!$E$2:$E$53,'Transactions (Dated)'!$D$2:$D$53,'Share Values'!$X13,'Transactions (Dated)'!$B$2:$B$53,'Share Values'!AK$11,'Transactions (Dated)'!$C$2:$C$53,"Buy")-SUMIFS('Transactions (Dated)'!$E$2:$E$53,'Transactions (Dated)'!$D$2:$D$53,'Share Values'!$X13,'Transactions (Dated)'!$B$2:$B$53,'Share Values'!AK$11,'Transactions (Dated)'!$C$2:$C$53,"Sell")</f>
        <v>0</v>
      </c>
      <c r="AL13" s="40">
        <f ca="1">AL12+SUMIFS('Transactions (Dated)'!$E$2:$E$53,'Transactions (Dated)'!$D$2:$D$53,'Share Values'!$X13,'Transactions (Dated)'!$B$2:$B$53,'Share Values'!AL$11,'Transactions (Dated)'!$C$2:$C$53,"Buy")-SUMIFS('Transactions (Dated)'!$E$2:$E$53,'Transactions (Dated)'!$D$2:$D$53,'Share Values'!$X13,'Transactions (Dated)'!$B$2:$B$53,'Share Values'!AL$11,'Transactions (Dated)'!$C$2:$C$53,"Sell")</f>
        <v>0</v>
      </c>
      <c r="AM13" s="40">
        <f ca="1">AM12+SUMIFS('Transactions (Dated)'!$E$2:$E$53,'Transactions (Dated)'!$D$2:$D$53,'Share Values'!$X13,'Transactions (Dated)'!$B$2:$B$53,'Share Values'!AM$11,'Transactions (Dated)'!$C$2:$C$53,"Buy")-SUMIFS('Transactions (Dated)'!$E$2:$E$53,'Transactions (Dated)'!$D$2:$D$53,'Share Values'!$X13,'Transactions (Dated)'!$B$2:$B$53,'Share Values'!AM$11,'Transactions (Dated)'!$C$2:$C$53,"Sell")</f>
        <v>0</v>
      </c>
      <c r="AN13" s="40">
        <f ca="1">AN12+SUMIFS('Transactions (Dated)'!$E$2:$E$53,'Transactions (Dated)'!$D$2:$D$53,'Share Values'!$X13,'Transactions (Dated)'!$B$2:$B$53,'Share Values'!AN$11,'Transactions (Dated)'!$C$2:$C$53,"Buy")-SUMIFS('Transactions (Dated)'!$E$2:$E$53,'Transactions (Dated)'!$D$2:$D$53,'Share Values'!$X13,'Transactions (Dated)'!$B$2:$B$53,'Share Values'!AN$11,'Transactions (Dated)'!$C$2:$C$53,"Sell")</f>
        <v>0</v>
      </c>
      <c r="AO13" s="40"/>
      <c r="AQ13" s="3">
        <f t="shared" si="9"/>
        <v>41914</v>
      </c>
      <c r="AR13" s="6">
        <f t="shared" ca="1" si="10"/>
        <v>0</v>
      </c>
      <c r="AS13" s="6">
        <f t="shared" ca="1" si="11"/>
        <v>0</v>
      </c>
      <c r="AT13" s="6">
        <f t="shared" ca="1" si="12"/>
        <v>0</v>
      </c>
      <c r="AU13" s="6">
        <f t="shared" ca="1" si="13"/>
        <v>0</v>
      </c>
      <c r="AV13" s="6">
        <f t="shared" ca="1" si="14"/>
        <v>0</v>
      </c>
      <c r="AW13" s="6">
        <f t="shared" ca="1" si="15"/>
        <v>0</v>
      </c>
      <c r="AX13" s="6">
        <f t="shared" ca="1" si="16"/>
        <v>0</v>
      </c>
      <c r="AY13" s="6">
        <f t="shared" ca="1" si="17"/>
        <v>0</v>
      </c>
      <c r="AZ13" s="6">
        <f t="shared" ca="1" si="18"/>
        <v>0</v>
      </c>
      <c r="BA13" s="6">
        <f t="shared" ca="1" si="19"/>
        <v>0</v>
      </c>
      <c r="BB13" s="6">
        <f t="shared" ca="1" si="20"/>
        <v>0</v>
      </c>
      <c r="BC13" s="6">
        <f t="shared" ca="1" si="21"/>
        <v>0</v>
      </c>
      <c r="BD13" s="6">
        <f t="shared" ca="1" si="22"/>
        <v>0</v>
      </c>
      <c r="BE13" s="6">
        <f t="shared" ca="1" si="23"/>
        <v>0</v>
      </c>
      <c r="BF13" s="6">
        <f t="shared" ref="BF13:BF76" ca="1" si="32">+AM13*T13</f>
        <v>0</v>
      </c>
      <c r="BG13" s="6">
        <f t="shared" ref="BG13:BG76" ca="1" si="33">+AN13*U13</f>
        <v>0</v>
      </c>
      <c r="BH13" s="6"/>
      <c r="BJ13" s="4">
        <f t="shared" ca="1" si="26"/>
        <v>0</v>
      </c>
      <c r="BL13" s="3">
        <f t="shared" si="27"/>
        <v>41914</v>
      </c>
      <c r="BM13" s="6">
        <f>BM12+SUMIFS('Transactions (Dated)'!G:G,'Transactions (Dated)'!D:D,'Share Values'!AQ13)</f>
        <v>1000000</v>
      </c>
      <c r="BN13" s="6">
        <f ca="1">BN12+SUMIFS('Transactions (Dated)'!$F:$F,'Transactions (Dated)'!$D:$D,$BL13,'Transactions (Dated)'!$B:$B,BN$11,'Transactions (Dated)'!$C:$C,"Dividend (paid to cash)")*Y13</f>
        <v>0</v>
      </c>
      <c r="BO13" s="6">
        <f ca="1">BO12+SUMIFS('Transactions (Dated)'!$F:$F,'Transactions (Dated)'!$D:$D,$BL13,'Transactions (Dated)'!$B:$B,BO$11,'Transactions (Dated)'!$C:$C,"Dividend (paid to cash)")*Z13</f>
        <v>0</v>
      </c>
      <c r="BP13" s="6">
        <f ca="1">BP12+SUMIFS('Transactions (Dated)'!$F:$F,'Transactions (Dated)'!$D:$D,$BL13,'Transactions (Dated)'!$B:$B,BP$11,'Transactions (Dated)'!$C:$C,"Dividend (paid to cash)")*AA13</f>
        <v>0</v>
      </c>
      <c r="BQ13" s="6">
        <f ca="1">BQ12+SUMIFS('Transactions (Dated)'!$F:$F,'Transactions (Dated)'!$D:$D,$BL13,'Transactions (Dated)'!$B:$B,BQ$11,'Transactions (Dated)'!$C:$C,"Dividend (paid to cash)")*AB13</f>
        <v>0</v>
      </c>
      <c r="BR13" s="6">
        <f ca="1">BR12+SUMIFS('Transactions (Dated)'!$F:$F,'Transactions (Dated)'!$D:$D,$BL13,'Transactions (Dated)'!$B:$B,BR$11,'Transactions (Dated)'!$C:$C,"Dividend (paid to cash)")*AC13</f>
        <v>0</v>
      </c>
      <c r="BS13" s="6">
        <f ca="1">BS12+SUMIFS('Transactions (Dated)'!$F:$F,'Transactions (Dated)'!$D:$D,$BL13,'Transactions (Dated)'!$B:$B,BS$11,'Transactions (Dated)'!$C:$C,"Dividend (paid to cash)")*AD13</f>
        <v>0</v>
      </c>
      <c r="BT13" s="6">
        <f ca="1">BT12+SUMIFS('Transactions (Dated)'!$F:$F,'Transactions (Dated)'!$D:$D,$BL13,'Transactions (Dated)'!$B:$B,BT$11,'Transactions (Dated)'!$C:$C,"Dividend (paid to cash)")*AE13</f>
        <v>0</v>
      </c>
      <c r="BU13" s="6">
        <f ca="1">BU12+SUMIFS('Transactions (Dated)'!$F:$F,'Transactions (Dated)'!$D:$D,$BL13,'Transactions (Dated)'!$B:$B,BU$11,'Transactions (Dated)'!$C:$C,"Dividend (paid to cash)")*AF13</f>
        <v>0</v>
      </c>
      <c r="BV13" s="72">
        <f ca="1">BV12+SUMIFS('Transactions (Dated)'!$F:$F,'Transactions (Dated)'!$D:$D,$BL13,'Transactions (Dated)'!$B:$B,BV$11,'Transactions (Dated)'!$C:$C,"Dividend (paid to cash)")*AG13</f>
        <v>0</v>
      </c>
      <c r="BW13" s="6">
        <f ca="1">BW12+SUMIFS('Transactions (Dated)'!$F:$F,'Transactions (Dated)'!$D:$D,$BL13,'Transactions (Dated)'!$B:$B,BW$11,'Transactions (Dated)'!$C:$C,"Dividend (paid to cash)")*AH13</f>
        <v>0</v>
      </c>
      <c r="BX13" s="6">
        <f ca="1">BX12+SUMIFS('Transactions (Dated)'!$F:$F,'Transactions (Dated)'!$D:$D,$BL13,'Transactions (Dated)'!$B:$B,BX$11,'Transactions (Dated)'!$C:$C,"Dividend (paid to cash)")*AI13</f>
        <v>0</v>
      </c>
      <c r="BY13" s="6">
        <f ca="1">BY12+SUMIFS('Transactions (Dated)'!$F:$F,'Transactions (Dated)'!$D:$D,$BL13,'Transactions (Dated)'!$B:$B,BY$11,'Transactions (Dated)'!$C:$C,"Dividend (paid to cash)")*AJ13</f>
        <v>0</v>
      </c>
      <c r="BZ13" s="6">
        <f ca="1">BZ12+SUMIFS('Transactions (Dated)'!$F:$F,'Transactions (Dated)'!$D:$D,$BL13,'Transactions (Dated)'!$B:$B,BZ$11,'Transactions (Dated)'!$C:$C,"Dividend (paid to cash)")*AK13</f>
        <v>0</v>
      </c>
      <c r="CA13" s="6">
        <f ca="1">CA12+SUMIFS('Transactions (Dated)'!$F:$F,'Transactions (Dated)'!$D:$D,$BL13,'Transactions (Dated)'!$B:$B,CA$11,'Transactions (Dated)'!$C:$C,"Dividend (paid to cash)")*AL13</f>
        <v>0</v>
      </c>
      <c r="CB13" s="6">
        <v>0</v>
      </c>
      <c r="CC13" s="6">
        <v>0</v>
      </c>
      <c r="CD13" s="6"/>
      <c r="CF13" s="6">
        <f t="shared" ref="CF13:CF76" ca="1" si="34">SUM(BM13:CE13)</f>
        <v>1000000</v>
      </c>
      <c r="CH13" s="3">
        <f t="shared" ref="CH13:CH76" si="35">BL13</f>
        <v>41914</v>
      </c>
      <c r="CI13" s="4">
        <f t="shared" ca="1" si="28"/>
        <v>0</v>
      </c>
      <c r="CJ13" s="4">
        <f t="shared" ca="1" si="29"/>
        <v>1000000</v>
      </c>
      <c r="CL13" s="4">
        <f t="shared" ca="1" si="30"/>
        <v>1000000</v>
      </c>
    </row>
    <row r="14" spans="2:90" x14ac:dyDescent="0.15">
      <c r="B14" s="3">
        <f t="shared" si="31"/>
        <v>41915</v>
      </c>
      <c r="C14" s="2">
        <v>14789.8</v>
      </c>
      <c r="E14" s="70">
        <v>41915</v>
      </c>
      <c r="F14" s="69">
        <v>10.67</v>
      </c>
      <c r="G14" s="69">
        <v>6.26</v>
      </c>
      <c r="H14" s="69">
        <v>19.989999999999998</v>
      </c>
      <c r="I14" s="69">
        <v>28.64</v>
      </c>
      <c r="J14" s="69">
        <v>16.91</v>
      </c>
      <c r="K14" s="69">
        <v>11.5</v>
      </c>
      <c r="L14" s="69">
        <v>29.49</v>
      </c>
      <c r="M14" s="69">
        <v>1.84</v>
      </c>
      <c r="N14" s="69">
        <v>9.5</v>
      </c>
      <c r="O14" s="69">
        <v>4.8333000000000004</v>
      </c>
      <c r="P14" s="69">
        <v>30.07</v>
      </c>
      <c r="Q14" s="69">
        <v>1.7</v>
      </c>
      <c r="R14" s="69">
        <v>9.18</v>
      </c>
      <c r="S14" s="69">
        <v>35.03</v>
      </c>
      <c r="T14" s="69"/>
      <c r="U14" s="69"/>
      <c r="V14" s="4"/>
      <c r="X14" s="3">
        <f t="shared" si="8"/>
        <v>41915</v>
      </c>
      <c r="Y14" s="40">
        <f ca="1">Y13+SUMIFS('Transactions (Dated)'!$E$2:$E$53,'Transactions (Dated)'!$D$2:$D$53,'Share Values'!$X14,'Transactions (Dated)'!$B$2:$B$53,'Share Values'!Y$11,'Transactions (Dated)'!$C$2:$C$53,"Buy")-SUMIFS('Transactions (Dated)'!$E$2:$E$53,'Transactions (Dated)'!$D$2:$D$53,'Share Values'!$X14,'Transactions (Dated)'!$B$2:$B$53,'Share Values'!Y$11,'Transactions (Dated)'!$C$2:$C$53,"Sell")</f>
        <v>0</v>
      </c>
      <c r="Z14" s="40">
        <f ca="1">Z13+SUMIFS('Transactions (Dated)'!$E$2:$E$53,'Transactions (Dated)'!$D$2:$D$53,'Share Values'!$X14,'Transactions (Dated)'!$B$2:$B$53,'Share Values'!Z$11,'Transactions (Dated)'!$C$2:$C$53,"Buy")-SUMIFS('Transactions (Dated)'!$E$2:$E$53,'Transactions (Dated)'!$D$2:$D$53,'Share Values'!$X14,'Transactions (Dated)'!$B$2:$B$53,'Share Values'!Z$11,'Transactions (Dated)'!$C$2:$C$53,"Sell")</f>
        <v>0</v>
      </c>
      <c r="AA14" s="40">
        <f ca="1">AA13+SUMIFS('Transactions (Dated)'!$E$2:$E$53,'Transactions (Dated)'!$D$2:$D$53,'Share Values'!$X14,'Transactions (Dated)'!$B$2:$B$53,'Share Values'!AA$11,'Transactions (Dated)'!$C$2:$C$53,"Buy")-SUMIFS('Transactions (Dated)'!$E$2:$E$53,'Transactions (Dated)'!$D$2:$D$53,'Share Values'!$X14,'Transactions (Dated)'!$B$2:$B$53,'Share Values'!AA$11,'Transactions (Dated)'!$C$2:$C$53,"Sell")</f>
        <v>42000</v>
      </c>
      <c r="AB14" s="40">
        <f ca="1">AB13+SUMIFS('Transactions (Dated)'!$E$2:$E$53,'Transactions (Dated)'!$D$2:$D$53,'Share Values'!$X14,'Transactions (Dated)'!$B$2:$B$53,'Share Values'!AB$11,'Transactions (Dated)'!$C$2:$C$53,"Buy")-SUMIFS('Transactions (Dated)'!$E$2:$E$53,'Transactions (Dated)'!$D$2:$D$53,'Share Values'!$X14,'Transactions (Dated)'!$B$2:$B$53,'Share Values'!AB$11,'Transactions (Dated)'!$C$2:$C$53,"Sell")</f>
        <v>0</v>
      </c>
      <c r="AC14" s="40">
        <f ca="1">AC13+SUMIFS('Transactions (Dated)'!$E$2:$E$53,'Transactions (Dated)'!$D$2:$D$53,'Share Values'!$X14,'Transactions (Dated)'!$B$2:$B$53,'Share Values'!AC$11,'Transactions (Dated)'!$C$2:$C$53,"Buy")-SUMIFS('Transactions (Dated)'!$E$2:$E$53,'Transactions (Dated)'!$D$2:$D$53,'Share Values'!$X14,'Transactions (Dated)'!$B$2:$B$53,'Share Values'!AC$11,'Transactions (Dated)'!$C$2:$C$53,"Sell")</f>
        <v>0</v>
      </c>
      <c r="AD14" s="40">
        <f ca="1">AD13+SUMIFS('Transactions (Dated)'!$E$2:$E$53,'Transactions (Dated)'!$D$2:$D$53,'Share Values'!$X14,'Transactions (Dated)'!$B$2:$B$53,'Share Values'!AD$11,'Transactions (Dated)'!$C$2:$C$53,"Buy")-SUMIFS('Transactions (Dated)'!$E$2:$E$53,'Transactions (Dated)'!$D$2:$D$53,'Share Values'!$X14,'Transactions (Dated)'!$B$2:$B$53,'Share Values'!AD$11,'Transactions (Dated)'!$C$2:$C$53,"Sell")</f>
        <v>0</v>
      </c>
      <c r="AE14" s="40">
        <f ca="1">AE13+SUMIFS('Transactions (Dated)'!$E$2:$E$53,'Transactions (Dated)'!$D$2:$D$53,'Share Values'!$X14,'Transactions (Dated)'!$B$2:$B$53,'Share Values'!AE$11,'Transactions (Dated)'!$C$2:$C$53,"Buy")-SUMIFS('Transactions (Dated)'!$E$2:$E$53,'Transactions (Dated)'!$D$2:$D$53,'Share Values'!$X14,'Transactions (Dated)'!$B$2:$B$53,'Share Values'!AE$11,'Transactions (Dated)'!$C$2:$C$53,"Sell")</f>
        <v>0</v>
      </c>
      <c r="AF14" s="40">
        <f ca="1">AF13+SUMIFS('Transactions (Dated)'!$E$2:$E$53,'Transactions (Dated)'!$D$2:$D$53,'Share Values'!$X14,'Transactions (Dated)'!$B$2:$B$53,'Share Values'!AF$11,'Transactions (Dated)'!$C$2:$C$53,"Buy")-SUMIFS('Transactions (Dated)'!$E$2:$E$53,'Transactions (Dated)'!$D$2:$D$53,'Share Values'!$X14,'Transactions (Dated)'!$B$2:$B$53,'Share Values'!AF$11,'Transactions (Dated)'!$C$2:$C$53,"Sell")</f>
        <v>0</v>
      </c>
      <c r="AG14" s="40">
        <f ca="1">AG13+SUMIFS('Transactions (Dated)'!$E$2:$E$53,'Transactions (Dated)'!$D$2:$D$53,'Share Values'!$X14,'Transactions (Dated)'!$B$2:$B$53,'Share Values'!AG$11,'Transactions (Dated)'!$C$2:$C$53,"Buy")-SUMIFS('Transactions (Dated)'!$E$2:$E$53,'Transactions (Dated)'!$D$2:$D$53,'Share Values'!$X14,'Transactions (Dated)'!$B$2:$B$53,'Share Values'!AG$11,'Transactions (Dated)'!$C$2:$C$53,"Sell")</f>
        <v>0</v>
      </c>
      <c r="AH14" s="40">
        <f ca="1">AH13+SUMIFS('Transactions (Dated)'!$E$2:$E$53,'Transactions (Dated)'!$D$2:$D$53,'Share Values'!$X14,'Transactions (Dated)'!$B$2:$B$53,'Share Values'!AH$11,'Transactions (Dated)'!$C$2:$C$53,"Buy")-SUMIFS('Transactions (Dated)'!$E$2:$E$53,'Transactions (Dated)'!$D$2:$D$53,'Share Values'!$X14,'Transactions (Dated)'!$B$2:$B$53,'Share Values'!AH$11,'Transactions (Dated)'!$C$2:$C$53,"Sell")</f>
        <v>0</v>
      </c>
      <c r="AI14" s="40">
        <f ca="1">AI13+SUMIFS('Transactions (Dated)'!$E$2:$E$53,'Transactions (Dated)'!$D$2:$D$53,'Share Values'!$X14,'Transactions (Dated)'!$B$2:$B$53,'Share Values'!AI$11,'Transactions (Dated)'!$C$2:$C$53,"Buy")-SUMIFS('Transactions (Dated)'!$E$2:$E$53,'Transactions (Dated)'!$D$2:$D$53,'Share Values'!$X14,'Transactions (Dated)'!$B$2:$B$53,'Share Values'!AI$11,'Transactions (Dated)'!$C$2:$C$53,"Sell")</f>
        <v>0</v>
      </c>
      <c r="AJ14" s="40">
        <f ca="1">AJ13+SUMIFS('Transactions (Dated)'!$E$2:$E$53,'Transactions (Dated)'!$D$2:$D$53,'Share Values'!$X14,'Transactions (Dated)'!$B$2:$B$53,'Share Values'!AJ$11,'Transactions (Dated)'!$C$2:$C$53,"Buy")-SUMIFS('Transactions (Dated)'!$E$2:$E$53,'Transactions (Dated)'!$D$2:$D$53,'Share Values'!$X14,'Transactions (Dated)'!$B$2:$B$53,'Share Values'!AJ$11,'Transactions (Dated)'!$C$2:$C$53,"Sell")</f>
        <v>0</v>
      </c>
      <c r="AK14" s="40">
        <f ca="1">AK13+SUMIFS('Transactions (Dated)'!$E$2:$E$53,'Transactions (Dated)'!$D$2:$D$53,'Share Values'!$X14,'Transactions (Dated)'!$B$2:$B$53,'Share Values'!AK$11,'Transactions (Dated)'!$C$2:$C$53,"Buy")-SUMIFS('Transactions (Dated)'!$E$2:$E$53,'Transactions (Dated)'!$D$2:$D$53,'Share Values'!$X14,'Transactions (Dated)'!$B$2:$B$53,'Share Values'!AK$11,'Transactions (Dated)'!$C$2:$C$53,"Sell")</f>
        <v>0</v>
      </c>
      <c r="AL14" s="40">
        <f ca="1">AL13+SUMIFS('Transactions (Dated)'!$E$2:$E$53,'Transactions (Dated)'!$D$2:$D$53,'Share Values'!$X14,'Transactions (Dated)'!$B$2:$B$53,'Share Values'!AL$11,'Transactions (Dated)'!$C$2:$C$53,"Buy")-SUMIFS('Transactions (Dated)'!$E$2:$E$53,'Transactions (Dated)'!$D$2:$D$53,'Share Values'!$X14,'Transactions (Dated)'!$B$2:$B$53,'Share Values'!AL$11,'Transactions (Dated)'!$C$2:$C$53,"Sell")</f>
        <v>0</v>
      </c>
      <c r="AM14" s="40">
        <f ca="1">AM13+SUMIFS('Transactions (Dated)'!$E$2:$E$53,'Transactions (Dated)'!$D$2:$D$53,'Share Values'!$X14,'Transactions (Dated)'!$B$2:$B$53,'Share Values'!AM$11,'Transactions (Dated)'!$C$2:$C$53,"Buy")-SUMIFS('Transactions (Dated)'!$E$2:$E$53,'Transactions (Dated)'!$D$2:$D$53,'Share Values'!$X14,'Transactions (Dated)'!$B$2:$B$53,'Share Values'!AM$11,'Transactions (Dated)'!$C$2:$C$53,"Sell")</f>
        <v>0</v>
      </c>
      <c r="AN14" s="40">
        <f ca="1">AN13+SUMIFS('Transactions (Dated)'!$E$2:$E$53,'Transactions (Dated)'!$D$2:$D$53,'Share Values'!$X14,'Transactions (Dated)'!$B$2:$B$53,'Share Values'!AN$11,'Transactions (Dated)'!$C$2:$C$53,"Buy")-SUMIFS('Transactions (Dated)'!$E$2:$E$53,'Transactions (Dated)'!$D$2:$D$53,'Share Values'!$X14,'Transactions (Dated)'!$B$2:$B$53,'Share Values'!AN$11,'Transactions (Dated)'!$C$2:$C$53,"Sell")</f>
        <v>0</v>
      </c>
      <c r="AO14" s="40"/>
      <c r="AQ14" s="3">
        <f t="shared" si="9"/>
        <v>41915</v>
      </c>
      <c r="AR14" s="6">
        <f t="shared" ca="1" si="10"/>
        <v>0</v>
      </c>
      <c r="AS14" s="6">
        <f t="shared" ca="1" si="11"/>
        <v>0</v>
      </c>
      <c r="AT14" s="6">
        <f t="shared" ca="1" si="12"/>
        <v>839579.99999999988</v>
      </c>
      <c r="AU14" s="6">
        <f t="shared" ca="1" si="13"/>
        <v>0</v>
      </c>
      <c r="AV14" s="6">
        <f t="shared" ca="1" si="14"/>
        <v>0</v>
      </c>
      <c r="AW14" s="6">
        <f t="shared" ca="1" si="15"/>
        <v>0</v>
      </c>
      <c r="AX14" s="6">
        <f t="shared" ca="1" si="16"/>
        <v>0</v>
      </c>
      <c r="AY14" s="6">
        <f t="shared" ca="1" si="17"/>
        <v>0</v>
      </c>
      <c r="AZ14" s="6">
        <f t="shared" ca="1" si="18"/>
        <v>0</v>
      </c>
      <c r="BA14" s="6">
        <f t="shared" ca="1" si="19"/>
        <v>0</v>
      </c>
      <c r="BB14" s="6">
        <f t="shared" ca="1" si="20"/>
        <v>0</v>
      </c>
      <c r="BC14" s="6">
        <f t="shared" ca="1" si="21"/>
        <v>0</v>
      </c>
      <c r="BD14" s="6">
        <f t="shared" ca="1" si="22"/>
        <v>0</v>
      </c>
      <c r="BE14" s="6">
        <f t="shared" ca="1" si="23"/>
        <v>0</v>
      </c>
      <c r="BF14" s="6">
        <f t="shared" ca="1" si="32"/>
        <v>0</v>
      </c>
      <c r="BG14" s="6">
        <f t="shared" ca="1" si="33"/>
        <v>0</v>
      </c>
      <c r="BH14" s="6"/>
      <c r="BJ14" s="4">
        <f t="shared" ca="1" si="26"/>
        <v>839579.99999999988</v>
      </c>
      <c r="BL14" s="3">
        <f t="shared" si="27"/>
        <v>41915</v>
      </c>
      <c r="BM14" s="6">
        <f>BM13+SUMIFS('Transactions (Dated)'!G:G,'Transactions (Dated)'!D:D,'Share Values'!AQ14)</f>
        <v>173010</v>
      </c>
      <c r="BN14" s="6">
        <f ca="1">BN13+SUMIFS('Transactions (Dated)'!$F:$F,'Transactions (Dated)'!$D:$D,$BL14,'Transactions (Dated)'!$B:$B,BN$11,'Transactions (Dated)'!$C:$C,"Dividend (paid to cash)")*Y14</f>
        <v>0</v>
      </c>
      <c r="BO14" s="6">
        <f ca="1">BO13+SUMIFS('Transactions (Dated)'!$F:$F,'Transactions (Dated)'!$D:$D,$BL14,'Transactions (Dated)'!$B:$B,BO$11,'Transactions (Dated)'!$C:$C,"Dividend (paid to cash)")*Z14</f>
        <v>0</v>
      </c>
      <c r="BP14" s="6">
        <f ca="1">BP13+SUMIFS('Transactions (Dated)'!$F:$F,'Transactions (Dated)'!$D:$D,$BL14,'Transactions (Dated)'!$B:$B,BP$11,'Transactions (Dated)'!$C:$C,"Dividend (paid to cash)")*AA14</f>
        <v>0</v>
      </c>
      <c r="BQ14" s="6">
        <f ca="1">BQ13+SUMIFS('Transactions (Dated)'!$F:$F,'Transactions (Dated)'!$D:$D,$BL14,'Transactions (Dated)'!$B:$B,BQ$11,'Transactions (Dated)'!$C:$C,"Dividend (paid to cash)")*AB14</f>
        <v>0</v>
      </c>
      <c r="BR14" s="6">
        <f ca="1">BR13+SUMIFS('Transactions (Dated)'!$F:$F,'Transactions (Dated)'!$D:$D,$BL14,'Transactions (Dated)'!$B:$B,BR$11,'Transactions (Dated)'!$C:$C,"Dividend (paid to cash)")*AC14</f>
        <v>0</v>
      </c>
      <c r="BS14" s="6">
        <f ca="1">BS13+SUMIFS('Transactions (Dated)'!$F:$F,'Transactions (Dated)'!$D:$D,$BL14,'Transactions (Dated)'!$B:$B,BS$11,'Transactions (Dated)'!$C:$C,"Dividend (paid to cash)")*AD14</f>
        <v>0</v>
      </c>
      <c r="BT14" s="6">
        <f ca="1">BT13+SUMIFS('Transactions (Dated)'!$F:$F,'Transactions (Dated)'!$D:$D,$BL14,'Transactions (Dated)'!$B:$B,BT$11,'Transactions (Dated)'!$C:$C,"Dividend (paid to cash)")*AE14</f>
        <v>0</v>
      </c>
      <c r="BU14" s="6">
        <f ca="1">BU13+SUMIFS('Transactions (Dated)'!$F:$F,'Transactions (Dated)'!$D:$D,$BL14,'Transactions (Dated)'!$B:$B,BU$11,'Transactions (Dated)'!$C:$C,"Dividend (paid to cash)")*AF14</f>
        <v>0</v>
      </c>
      <c r="BV14" s="6">
        <f ca="1">BV13+SUMIFS('Transactions (Dated)'!$F:$F,'Transactions (Dated)'!$D:$D,$BL14,'Transactions (Dated)'!$B:$B,BV$11,'Transactions (Dated)'!$C:$C,"Dividend (paid to cash)")*AG14</f>
        <v>0</v>
      </c>
      <c r="BW14" s="6">
        <f ca="1">BW13+SUMIFS('Transactions (Dated)'!$F:$F,'Transactions (Dated)'!$D:$D,$BL14,'Transactions (Dated)'!$B:$B,BW$11,'Transactions (Dated)'!$C:$C,"Dividend (paid to cash)")*AH14</f>
        <v>0</v>
      </c>
      <c r="BX14" s="6">
        <f ca="1">BX13+SUMIFS('Transactions (Dated)'!$F:$F,'Transactions (Dated)'!$D:$D,$BL14,'Transactions (Dated)'!$B:$B,BX$11,'Transactions (Dated)'!$C:$C,"Dividend (paid to cash)")*AI14</f>
        <v>0</v>
      </c>
      <c r="BY14" s="6">
        <f ca="1">BY13+SUMIFS('Transactions (Dated)'!$F:$F,'Transactions (Dated)'!$D:$D,$BL14,'Transactions (Dated)'!$B:$B,BY$11,'Transactions (Dated)'!$C:$C,"Dividend (paid to cash)")*AJ14</f>
        <v>0</v>
      </c>
      <c r="BZ14" s="6">
        <f ca="1">BZ13+SUMIFS('Transactions (Dated)'!$F:$F,'Transactions (Dated)'!$D:$D,$BL14,'Transactions (Dated)'!$B:$B,BZ$11,'Transactions (Dated)'!$C:$C,"Dividend (paid to cash)")*AK14</f>
        <v>0</v>
      </c>
      <c r="CA14" s="6">
        <f ca="1">CA13+SUMIFS('Transactions (Dated)'!$F:$F,'Transactions (Dated)'!$D:$D,$BL14,'Transactions (Dated)'!$B:$B,CA$11,'Transactions (Dated)'!$C:$C,"Dividend (paid to cash)")*AL14</f>
        <v>0</v>
      </c>
      <c r="CB14" s="6">
        <v>0</v>
      </c>
      <c r="CC14" s="6">
        <v>0</v>
      </c>
      <c r="CD14" s="6"/>
      <c r="CF14" s="6">
        <f t="shared" ca="1" si="34"/>
        <v>173010</v>
      </c>
      <c r="CH14" s="3">
        <f t="shared" si="35"/>
        <v>41915</v>
      </c>
      <c r="CI14" s="4">
        <f t="shared" ca="1" si="28"/>
        <v>839579.99999999988</v>
      </c>
      <c r="CJ14" s="4">
        <f t="shared" ca="1" si="29"/>
        <v>173010</v>
      </c>
      <c r="CL14" s="4">
        <f t="shared" ca="1" si="30"/>
        <v>1012589.9999999999</v>
      </c>
    </row>
    <row r="15" spans="2:90" x14ac:dyDescent="0.15">
      <c r="B15" s="3">
        <f t="shared" si="31"/>
        <v>41918</v>
      </c>
      <c r="C15" s="2">
        <v>14743.1</v>
      </c>
      <c r="E15" s="70">
        <v>41918</v>
      </c>
      <c r="F15" s="69">
        <v>10.62</v>
      </c>
      <c r="G15" s="69">
        <v>6.23</v>
      </c>
      <c r="H15" s="69">
        <v>19.93</v>
      </c>
      <c r="I15" s="69">
        <v>28.17</v>
      </c>
      <c r="J15" s="69">
        <v>15.84</v>
      </c>
      <c r="K15" s="69">
        <v>11.44</v>
      </c>
      <c r="L15" s="69">
        <v>29.44</v>
      </c>
      <c r="M15" s="69">
        <v>1.85</v>
      </c>
      <c r="N15" s="69">
        <v>9.25</v>
      </c>
      <c r="O15" s="69">
        <v>4.8</v>
      </c>
      <c r="P15" s="69">
        <v>30.09</v>
      </c>
      <c r="Q15" s="69">
        <v>1.7</v>
      </c>
      <c r="R15" s="69">
        <v>9.16</v>
      </c>
      <c r="S15" s="69">
        <v>34.65</v>
      </c>
      <c r="T15" s="69"/>
      <c r="U15" s="69"/>
      <c r="V15" s="4"/>
      <c r="X15" s="3">
        <f t="shared" si="8"/>
        <v>41918</v>
      </c>
      <c r="Y15" s="40">
        <f ca="1">Y14+SUMIFS('Transactions (Dated)'!$E$2:$E$53,'Transactions (Dated)'!$D$2:$D$53,'Share Values'!$X15,'Transactions (Dated)'!$B$2:$B$53,'Share Values'!Y$11,'Transactions (Dated)'!$C$2:$C$53,"Buy")-SUMIFS('Transactions (Dated)'!$E$2:$E$53,'Transactions (Dated)'!$D$2:$D$53,'Share Values'!$X15,'Transactions (Dated)'!$B$2:$B$53,'Share Values'!Y$11,'Transactions (Dated)'!$C$2:$C$53,"Sell")</f>
        <v>0</v>
      </c>
      <c r="Z15" s="40">
        <f ca="1">Z14+SUMIFS('Transactions (Dated)'!$E$2:$E$53,'Transactions (Dated)'!$D$2:$D$53,'Share Values'!$X15,'Transactions (Dated)'!$B$2:$B$53,'Share Values'!Z$11,'Transactions (Dated)'!$C$2:$C$53,"Buy")-SUMIFS('Transactions (Dated)'!$E$2:$E$53,'Transactions (Dated)'!$D$2:$D$53,'Share Values'!$X15,'Transactions (Dated)'!$B$2:$B$53,'Share Values'!Z$11,'Transactions (Dated)'!$C$2:$C$53,"Sell")</f>
        <v>0</v>
      </c>
      <c r="AA15" s="40">
        <f ca="1">AA14+SUMIFS('Transactions (Dated)'!$E$2:$E$53,'Transactions (Dated)'!$D$2:$D$53,'Share Values'!$X15,'Transactions (Dated)'!$B$2:$B$53,'Share Values'!AA$11,'Transactions (Dated)'!$C$2:$C$53,"Buy")-SUMIFS('Transactions (Dated)'!$E$2:$E$53,'Transactions (Dated)'!$D$2:$D$53,'Share Values'!$X15,'Transactions (Dated)'!$B$2:$B$53,'Share Values'!AA$11,'Transactions (Dated)'!$C$2:$C$53,"Sell")</f>
        <v>42000</v>
      </c>
      <c r="AB15" s="40">
        <f ca="1">AB14+SUMIFS('Transactions (Dated)'!$E$2:$E$53,'Transactions (Dated)'!$D$2:$D$53,'Share Values'!$X15,'Transactions (Dated)'!$B$2:$B$53,'Share Values'!AB$11,'Transactions (Dated)'!$C$2:$C$53,"Buy")-SUMIFS('Transactions (Dated)'!$E$2:$E$53,'Transactions (Dated)'!$D$2:$D$53,'Share Values'!$X15,'Transactions (Dated)'!$B$2:$B$53,'Share Values'!AB$11,'Transactions (Dated)'!$C$2:$C$53,"Sell")</f>
        <v>0</v>
      </c>
      <c r="AC15" s="40">
        <f ca="1">AC14+SUMIFS('Transactions (Dated)'!$E$2:$E$53,'Transactions (Dated)'!$D$2:$D$53,'Share Values'!$X15,'Transactions (Dated)'!$B$2:$B$53,'Share Values'!AC$11,'Transactions (Dated)'!$C$2:$C$53,"Buy")-SUMIFS('Transactions (Dated)'!$E$2:$E$53,'Transactions (Dated)'!$D$2:$D$53,'Share Values'!$X15,'Transactions (Dated)'!$B$2:$B$53,'Share Values'!AC$11,'Transactions (Dated)'!$C$2:$C$53,"Sell")</f>
        <v>0</v>
      </c>
      <c r="AD15" s="40">
        <f ca="1">AD14+SUMIFS('Transactions (Dated)'!$E$2:$E$53,'Transactions (Dated)'!$D$2:$D$53,'Share Values'!$X15,'Transactions (Dated)'!$B$2:$B$53,'Share Values'!AD$11,'Transactions (Dated)'!$C$2:$C$53,"Buy")-SUMIFS('Transactions (Dated)'!$E$2:$E$53,'Transactions (Dated)'!$D$2:$D$53,'Share Values'!$X15,'Transactions (Dated)'!$B$2:$B$53,'Share Values'!AD$11,'Transactions (Dated)'!$C$2:$C$53,"Sell")</f>
        <v>0</v>
      </c>
      <c r="AE15" s="40">
        <f ca="1">AE14+SUMIFS('Transactions (Dated)'!$E$2:$E$53,'Transactions (Dated)'!$D$2:$D$53,'Share Values'!$X15,'Transactions (Dated)'!$B$2:$B$53,'Share Values'!AE$11,'Transactions (Dated)'!$C$2:$C$53,"Buy")-SUMIFS('Transactions (Dated)'!$E$2:$E$53,'Transactions (Dated)'!$D$2:$D$53,'Share Values'!$X15,'Transactions (Dated)'!$B$2:$B$53,'Share Values'!AE$11,'Transactions (Dated)'!$C$2:$C$53,"Sell")</f>
        <v>0</v>
      </c>
      <c r="AF15" s="40">
        <f ca="1">AF14+SUMIFS('Transactions (Dated)'!$E$2:$E$53,'Transactions (Dated)'!$D$2:$D$53,'Share Values'!$X15,'Transactions (Dated)'!$B$2:$B$53,'Share Values'!AF$11,'Transactions (Dated)'!$C$2:$C$53,"Buy")-SUMIFS('Transactions (Dated)'!$E$2:$E$53,'Transactions (Dated)'!$D$2:$D$53,'Share Values'!$X15,'Transactions (Dated)'!$B$2:$B$53,'Share Values'!AF$11,'Transactions (Dated)'!$C$2:$C$53,"Sell")</f>
        <v>0</v>
      </c>
      <c r="AG15" s="40">
        <f ca="1">AG14+SUMIFS('Transactions (Dated)'!$E$2:$E$53,'Transactions (Dated)'!$D$2:$D$53,'Share Values'!$X15,'Transactions (Dated)'!$B$2:$B$53,'Share Values'!AG$11,'Transactions (Dated)'!$C$2:$C$53,"Buy")-SUMIFS('Transactions (Dated)'!$E$2:$E$53,'Transactions (Dated)'!$D$2:$D$53,'Share Values'!$X15,'Transactions (Dated)'!$B$2:$B$53,'Share Values'!AG$11,'Transactions (Dated)'!$C$2:$C$53,"Sell")</f>
        <v>0</v>
      </c>
      <c r="AH15" s="40">
        <f ca="1">AH14+SUMIFS('Transactions (Dated)'!$E$2:$E$53,'Transactions (Dated)'!$D$2:$D$53,'Share Values'!$X15,'Transactions (Dated)'!$B$2:$B$53,'Share Values'!AH$11,'Transactions (Dated)'!$C$2:$C$53,"Buy")-SUMIFS('Transactions (Dated)'!$E$2:$E$53,'Transactions (Dated)'!$D$2:$D$53,'Share Values'!$X15,'Transactions (Dated)'!$B$2:$B$53,'Share Values'!AH$11,'Transactions (Dated)'!$C$2:$C$53,"Sell")</f>
        <v>0</v>
      </c>
      <c r="AI15" s="40">
        <f ca="1">AI14+SUMIFS('Transactions (Dated)'!$E$2:$E$53,'Transactions (Dated)'!$D$2:$D$53,'Share Values'!$X15,'Transactions (Dated)'!$B$2:$B$53,'Share Values'!AI$11,'Transactions (Dated)'!$C$2:$C$53,"Buy")-SUMIFS('Transactions (Dated)'!$E$2:$E$53,'Transactions (Dated)'!$D$2:$D$53,'Share Values'!$X15,'Transactions (Dated)'!$B$2:$B$53,'Share Values'!AI$11,'Transactions (Dated)'!$C$2:$C$53,"Sell")</f>
        <v>0</v>
      </c>
      <c r="AJ15" s="40">
        <f ca="1">AJ14+SUMIFS('Transactions (Dated)'!$E$2:$E$53,'Transactions (Dated)'!$D$2:$D$53,'Share Values'!$X15,'Transactions (Dated)'!$B$2:$B$53,'Share Values'!AJ$11,'Transactions (Dated)'!$C$2:$C$53,"Buy")-SUMIFS('Transactions (Dated)'!$E$2:$E$53,'Transactions (Dated)'!$D$2:$D$53,'Share Values'!$X15,'Transactions (Dated)'!$B$2:$B$53,'Share Values'!AJ$11,'Transactions (Dated)'!$C$2:$C$53,"Sell")</f>
        <v>0</v>
      </c>
      <c r="AK15" s="40">
        <f ca="1">AK14+SUMIFS('Transactions (Dated)'!$E$2:$E$53,'Transactions (Dated)'!$D$2:$D$53,'Share Values'!$X15,'Transactions (Dated)'!$B$2:$B$53,'Share Values'!AK$11,'Transactions (Dated)'!$C$2:$C$53,"Buy")-SUMIFS('Transactions (Dated)'!$E$2:$E$53,'Transactions (Dated)'!$D$2:$D$53,'Share Values'!$X15,'Transactions (Dated)'!$B$2:$B$53,'Share Values'!AK$11,'Transactions (Dated)'!$C$2:$C$53,"Sell")</f>
        <v>0</v>
      </c>
      <c r="AL15" s="40">
        <f ca="1">AL14+SUMIFS('Transactions (Dated)'!$E$2:$E$53,'Transactions (Dated)'!$D$2:$D$53,'Share Values'!$X15,'Transactions (Dated)'!$B$2:$B$53,'Share Values'!AL$11,'Transactions (Dated)'!$C$2:$C$53,"Buy")-SUMIFS('Transactions (Dated)'!$E$2:$E$53,'Transactions (Dated)'!$D$2:$D$53,'Share Values'!$X15,'Transactions (Dated)'!$B$2:$B$53,'Share Values'!AL$11,'Transactions (Dated)'!$C$2:$C$53,"Sell")</f>
        <v>0</v>
      </c>
      <c r="AM15" s="40">
        <f ca="1">AM14+SUMIFS('Transactions (Dated)'!$E$2:$E$53,'Transactions (Dated)'!$D$2:$D$53,'Share Values'!$X15,'Transactions (Dated)'!$B$2:$B$53,'Share Values'!AM$11,'Transactions (Dated)'!$C$2:$C$53,"Buy")-SUMIFS('Transactions (Dated)'!$E$2:$E$53,'Transactions (Dated)'!$D$2:$D$53,'Share Values'!$X15,'Transactions (Dated)'!$B$2:$B$53,'Share Values'!AM$11,'Transactions (Dated)'!$C$2:$C$53,"Sell")</f>
        <v>0</v>
      </c>
      <c r="AN15" s="40">
        <f ca="1">AN14+SUMIFS('Transactions (Dated)'!$E$2:$E$53,'Transactions (Dated)'!$D$2:$D$53,'Share Values'!$X15,'Transactions (Dated)'!$B$2:$B$53,'Share Values'!AN$11,'Transactions (Dated)'!$C$2:$C$53,"Buy")-SUMIFS('Transactions (Dated)'!$E$2:$E$53,'Transactions (Dated)'!$D$2:$D$53,'Share Values'!$X15,'Transactions (Dated)'!$B$2:$B$53,'Share Values'!AN$11,'Transactions (Dated)'!$C$2:$C$53,"Sell")</f>
        <v>0</v>
      </c>
      <c r="AO15" s="40"/>
      <c r="AQ15" s="3">
        <f t="shared" si="9"/>
        <v>41918</v>
      </c>
      <c r="AR15" s="6">
        <f t="shared" ca="1" si="10"/>
        <v>0</v>
      </c>
      <c r="AS15" s="6">
        <f t="shared" ca="1" si="11"/>
        <v>0</v>
      </c>
      <c r="AT15" s="6">
        <f t="shared" ca="1" si="12"/>
        <v>837060</v>
      </c>
      <c r="AU15" s="6">
        <f t="shared" ca="1" si="13"/>
        <v>0</v>
      </c>
      <c r="AV15" s="6">
        <f t="shared" ca="1" si="14"/>
        <v>0</v>
      </c>
      <c r="AW15" s="6">
        <f t="shared" ca="1" si="15"/>
        <v>0</v>
      </c>
      <c r="AX15" s="6">
        <f t="shared" ca="1" si="16"/>
        <v>0</v>
      </c>
      <c r="AY15" s="6">
        <f t="shared" ca="1" si="17"/>
        <v>0</v>
      </c>
      <c r="AZ15" s="6">
        <f t="shared" ca="1" si="18"/>
        <v>0</v>
      </c>
      <c r="BA15" s="6">
        <f t="shared" ca="1" si="19"/>
        <v>0</v>
      </c>
      <c r="BB15" s="6">
        <f t="shared" ca="1" si="20"/>
        <v>0</v>
      </c>
      <c r="BC15" s="6">
        <f t="shared" ca="1" si="21"/>
        <v>0</v>
      </c>
      <c r="BD15" s="6">
        <f t="shared" ca="1" si="22"/>
        <v>0</v>
      </c>
      <c r="BE15" s="6">
        <f t="shared" ca="1" si="23"/>
        <v>0</v>
      </c>
      <c r="BF15" s="6">
        <f t="shared" ca="1" si="32"/>
        <v>0</v>
      </c>
      <c r="BG15" s="6">
        <f t="shared" ca="1" si="33"/>
        <v>0</v>
      </c>
      <c r="BH15" s="6"/>
      <c r="BJ15" s="4">
        <f t="shared" ca="1" si="26"/>
        <v>837060</v>
      </c>
      <c r="BL15" s="3">
        <f t="shared" si="27"/>
        <v>41918</v>
      </c>
      <c r="BM15" s="6">
        <f>BM14+SUMIFS('Transactions (Dated)'!G:G,'Transactions (Dated)'!D:D,'Share Values'!AQ15)</f>
        <v>173010</v>
      </c>
      <c r="BN15" s="6">
        <f ca="1">BN14+SUMIFS('Transactions (Dated)'!$F:$F,'Transactions (Dated)'!$D:$D,$BL15,'Transactions (Dated)'!$B:$B,BN$11,'Transactions (Dated)'!$C:$C,"Dividend (paid to cash)")*Y15</f>
        <v>0</v>
      </c>
      <c r="BO15" s="6">
        <f ca="1">BO14+SUMIFS('Transactions (Dated)'!$F:$F,'Transactions (Dated)'!$D:$D,$BL15,'Transactions (Dated)'!$B:$B,BO$11,'Transactions (Dated)'!$C:$C,"Dividend (paid to cash)")*Z15</f>
        <v>0</v>
      </c>
      <c r="BP15" s="6">
        <f ca="1">BP14+SUMIFS('Transactions (Dated)'!$F:$F,'Transactions (Dated)'!$D:$D,$BL15,'Transactions (Dated)'!$B:$B,BP$11,'Transactions (Dated)'!$C:$C,"Dividend (paid to cash)")*AA15</f>
        <v>0</v>
      </c>
      <c r="BQ15" s="6">
        <f ca="1">BQ14+SUMIFS('Transactions (Dated)'!$F:$F,'Transactions (Dated)'!$D:$D,$BL15,'Transactions (Dated)'!$B:$B,BQ$11,'Transactions (Dated)'!$C:$C,"Dividend (paid to cash)")*AB15</f>
        <v>0</v>
      </c>
      <c r="BR15" s="6">
        <f ca="1">BR14+SUMIFS('Transactions (Dated)'!$F:$F,'Transactions (Dated)'!$D:$D,$BL15,'Transactions (Dated)'!$B:$B,BR$11,'Transactions (Dated)'!$C:$C,"Dividend (paid to cash)")*AC15</f>
        <v>0</v>
      </c>
      <c r="BS15" s="6">
        <f ca="1">BS14+SUMIFS('Transactions (Dated)'!$F:$F,'Transactions (Dated)'!$D:$D,$BL15,'Transactions (Dated)'!$B:$B,BS$11,'Transactions (Dated)'!$C:$C,"Dividend (paid to cash)")*AD15</f>
        <v>0</v>
      </c>
      <c r="BT15" s="6">
        <f ca="1">BT14+SUMIFS('Transactions (Dated)'!$F:$F,'Transactions (Dated)'!$D:$D,$BL15,'Transactions (Dated)'!$B:$B,BT$11,'Transactions (Dated)'!$C:$C,"Dividend (paid to cash)")*AE15</f>
        <v>0</v>
      </c>
      <c r="BU15" s="6">
        <f ca="1">BU14+SUMIFS('Transactions (Dated)'!$F:$F,'Transactions (Dated)'!$D:$D,$BL15,'Transactions (Dated)'!$B:$B,BU$11,'Transactions (Dated)'!$C:$C,"Dividend (paid to cash)")*AF15</f>
        <v>0</v>
      </c>
      <c r="BV15" s="6">
        <f ca="1">BV14+SUMIFS('Transactions (Dated)'!$F:$F,'Transactions (Dated)'!$D:$D,$BL15,'Transactions (Dated)'!$B:$B,BV$11,'Transactions (Dated)'!$C:$C,"Dividend (paid to cash)")*AG15</f>
        <v>0</v>
      </c>
      <c r="BW15" s="6">
        <f ca="1">BW14+SUMIFS('Transactions (Dated)'!$F:$F,'Transactions (Dated)'!$D:$D,$BL15,'Transactions (Dated)'!$B:$B,BW$11,'Transactions (Dated)'!$C:$C,"Dividend (paid to cash)")*AH15</f>
        <v>0</v>
      </c>
      <c r="BX15" s="6">
        <f ca="1">BX14+SUMIFS('Transactions (Dated)'!$F:$F,'Transactions (Dated)'!$D:$D,$BL15,'Transactions (Dated)'!$B:$B,BX$11,'Transactions (Dated)'!$C:$C,"Dividend (paid to cash)")*AI15</f>
        <v>0</v>
      </c>
      <c r="BY15" s="6">
        <f ca="1">BY14+SUMIFS('Transactions (Dated)'!$F:$F,'Transactions (Dated)'!$D:$D,$BL15,'Transactions (Dated)'!$B:$B,BY$11,'Transactions (Dated)'!$C:$C,"Dividend (paid to cash)")*AJ15</f>
        <v>0</v>
      </c>
      <c r="BZ15" s="6">
        <f ca="1">BZ14+SUMIFS('Transactions (Dated)'!$F:$F,'Transactions (Dated)'!$D:$D,$BL15,'Transactions (Dated)'!$B:$B,BZ$11,'Transactions (Dated)'!$C:$C,"Dividend (paid to cash)")*AK15</f>
        <v>0</v>
      </c>
      <c r="CA15" s="6">
        <f ca="1">CA14+SUMIFS('Transactions (Dated)'!$F:$F,'Transactions (Dated)'!$D:$D,$BL15,'Transactions (Dated)'!$B:$B,CA$11,'Transactions (Dated)'!$C:$C,"Dividend (paid to cash)")*AL15</f>
        <v>0</v>
      </c>
      <c r="CB15" s="6">
        <v>0</v>
      </c>
      <c r="CC15" s="6">
        <v>0</v>
      </c>
      <c r="CD15" s="6"/>
      <c r="CF15" s="6">
        <f t="shared" ca="1" si="34"/>
        <v>173010</v>
      </c>
      <c r="CH15" s="3">
        <f t="shared" si="35"/>
        <v>41918</v>
      </c>
      <c r="CI15" s="4">
        <f t="shared" ca="1" si="28"/>
        <v>837060</v>
      </c>
      <c r="CJ15" s="4">
        <f t="shared" ca="1" si="29"/>
        <v>173010</v>
      </c>
      <c r="CL15" s="4">
        <f t="shared" ca="1" si="30"/>
        <v>1010070</v>
      </c>
    </row>
    <row r="16" spans="2:90" x14ac:dyDescent="0.15">
      <c r="B16" s="3">
        <f t="shared" si="31"/>
        <v>41919</v>
      </c>
      <c r="C16" s="2">
        <v>14576.5</v>
      </c>
      <c r="E16" s="70">
        <v>41919</v>
      </c>
      <c r="F16" s="69">
        <v>10.31</v>
      </c>
      <c r="G16" s="69">
        <v>6.07</v>
      </c>
      <c r="H16" s="69">
        <v>19.690000000000001</v>
      </c>
      <c r="I16" s="69">
        <v>27.94</v>
      </c>
      <c r="J16" s="69">
        <v>14.05</v>
      </c>
      <c r="K16" s="69">
        <v>11.47</v>
      </c>
      <c r="L16" s="69">
        <v>27.9</v>
      </c>
      <c r="M16" s="69">
        <v>1.82</v>
      </c>
      <c r="N16" s="69">
        <v>9.23</v>
      </c>
      <c r="O16" s="69">
        <v>4.7167000000000003</v>
      </c>
      <c r="P16" s="69">
        <v>30.12</v>
      </c>
      <c r="Q16" s="69">
        <v>1.72</v>
      </c>
      <c r="R16" s="69">
        <v>8.9600000000000009</v>
      </c>
      <c r="S16" s="69">
        <v>35.03</v>
      </c>
      <c r="T16" s="69"/>
      <c r="U16" s="69"/>
      <c r="V16" s="4"/>
      <c r="X16" s="3">
        <f t="shared" si="8"/>
        <v>41919</v>
      </c>
      <c r="Y16" s="40">
        <f ca="1">Y15+SUMIFS('Transactions (Dated)'!$E$2:$E$53,'Transactions (Dated)'!$D$2:$D$53,'Share Values'!$X16,'Transactions (Dated)'!$B$2:$B$53,'Share Values'!Y$11,'Transactions (Dated)'!$C$2:$C$53,"Buy")-SUMIFS('Transactions (Dated)'!$E$2:$E$53,'Transactions (Dated)'!$D$2:$D$53,'Share Values'!$X16,'Transactions (Dated)'!$B$2:$B$53,'Share Values'!Y$11,'Transactions (Dated)'!$C$2:$C$53,"Sell")</f>
        <v>0</v>
      </c>
      <c r="Z16" s="40">
        <f ca="1">Z15+SUMIFS('Transactions (Dated)'!$E$2:$E$53,'Transactions (Dated)'!$D$2:$D$53,'Share Values'!$X16,'Transactions (Dated)'!$B$2:$B$53,'Share Values'!Z$11,'Transactions (Dated)'!$C$2:$C$53,"Buy")-SUMIFS('Transactions (Dated)'!$E$2:$E$53,'Transactions (Dated)'!$D$2:$D$53,'Share Values'!$X16,'Transactions (Dated)'!$B$2:$B$53,'Share Values'!Z$11,'Transactions (Dated)'!$C$2:$C$53,"Sell")</f>
        <v>0</v>
      </c>
      <c r="AA16" s="40">
        <f ca="1">AA15+SUMIFS('Transactions (Dated)'!$E$2:$E$53,'Transactions (Dated)'!$D$2:$D$53,'Share Values'!$X16,'Transactions (Dated)'!$B$2:$B$53,'Share Values'!AA$11,'Transactions (Dated)'!$C$2:$C$53,"Buy")-SUMIFS('Transactions (Dated)'!$E$2:$E$53,'Transactions (Dated)'!$D$2:$D$53,'Share Values'!$X16,'Transactions (Dated)'!$B$2:$B$53,'Share Values'!AA$11,'Transactions (Dated)'!$C$2:$C$53,"Sell")</f>
        <v>42000</v>
      </c>
      <c r="AB16" s="40">
        <f ca="1">AB15+SUMIFS('Transactions (Dated)'!$E$2:$E$53,'Transactions (Dated)'!$D$2:$D$53,'Share Values'!$X16,'Transactions (Dated)'!$B$2:$B$53,'Share Values'!AB$11,'Transactions (Dated)'!$C$2:$C$53,"Buy")-SUMIFS('Transactions (Dated)'!$E$2:$E$53,'Transactions (Dated)'!$D$2:$D$53,'Share Values'!$X16,'Transactions (Dated)'!$B$2:$B$53,'Share Values'!AB$11,'Transactions (Dated)'!$C$2:$C$53,"Sell")</f>
        <v>0</v>
      </c>
      <c r="AC16" s="40">
        <f ca="1">AC15+SUMIFS('Transactions (Dated)'!$E$2:$E$53,'Transactions (Dated)'!$D$2:$D$53,'Share Values'!$X16,'Transactions (Dated)'!$B$2:$B$53,'Share Values'!AC$11,'Transactions (Dated)'!$C$2:$C$53,"Buy")-SUMIFS('Transactions (Dated)'!$E$2:$E$53,'Transactions (Dated)'!$D$2:$D$53,'Share Values'!$X16,'Transactions (Dated)'!$B$2:$B$53,'Share Values'!AC$11,'Transactions (Dated)'!$C$2:$C$53,"Sell")</f>
        <v>0</v>
      </c>
      <c r="AD16" s="40">
        <f ca="1">AD15+SUMIFS('Transactions (Dated)'!$E$2:$E$53,'Transactions (Dated)'!$D$2:$D$53,'Share Values'!$X16,'Transactions (Dated)'!$B$2:$B$53,'Share Values'!AD$11,'Transactions (Dated)'!$C$2:$C$53,"Buy")-SUMIFS('Transactions (Dated)'!$E$2:$E$53,'Transactions (Dated)'!$D$2:$D$53,'Share Values'!$X16,'Transactions (Dated)'!$B$2:$B$53,'Share Values'!AD$11,'Transactions (Dated)'!$C$2:$C$53,"Sell")</f>
        <v>0</v>
      </c>
      <c r="AE16" s="40">
        <f ca="1">AE15+SUMIFS('Transactions (Dated)'!$E$2:$E$53,'Transactions (Dated)'!$D$2:$D$53,'Share Values'!$X16,'Transactions (Dated)'!$B$2:$B$53,'Share Values'!AE$11,'Transactions (Dated)'!$C$2:$C$53,"Buy")-SUMIFS('Transactions (Dated)'!$E$2:$E$53,'Transactions (Dated)'!$D$2:$D$53,'Share Values'!$X16,'Transactions (Dated)'!$B$2:$B$53,'Share Values'!AE$11,'Transactions (Dated)'!$C$2:$C$53,"Sell")</f>
        <v>0</v>
      </c>
      <c r="AF16" s="40">
        <f ca="1">AF15+SUMIFS('Transactions (Dated)'!$E$2:$E$53,'Transactions (Dated)'!$D$2:$D$53,'Share Values'!$X16,'Transactions (Dated)'!$B$2:$B$53,'Share Values'!AF$11,'Transactions (Dated)'!$C$2:$C$53,"Buy")-SUMIFS('Transactions (Dated)'!$E$2:$E$53,'Transactions (Dated)'!$D$2:$D$53,'Share Values'!$X16,'Transactions (Dated)'!$B$2:$B$53,'Share Values'!AF$11,'Transactions (Dated)'!$C$2:$C$53,"Sell")</f>
        <v>0</v>
      </c>
      <c r="AG16" s="40">
        <f ca="1">AG15+SUMIFS('Transactions (Dated)'!$E$2:$E$53,'Transactions (Dated)'!$D$2:$D$53,'Share Values'!$X16,'Transactions (Dated)'!$B$2:$B$53,'Share Values'!AG$11,'Transactions (Dated)'!$C$2:$C$53,"Buy")-SUMIFS('Transactions (Dated)'!$E$2:$E$53,'Transactions (Dated)'!$D$2:$D$53,'Share Values'!$X16,'Transactions (Dated)'!$B$2:$B$53,'Share Values'!AG$11,'Transactions (Dated)'!$C$2:$C$53,"Sell")</f>
        <v>0</v>
      </c>
      <c r="AH16" s="40">
        <f ca="1">AH15+SUMIFS('Transactions (Dated)'!$E$2:$E$53,'Transactions (Dated)'!$D$2:$D$53,'Share Values'!$X16,'Transactions (Dated)'!$B$2:$B$53,'Share Values'!AH$11,'Transactions (Dated)'!$C$2:$C$53,"Buy")-SUMIFS('Transactions (Dated)'!$E$2:$E$53,'Transactions (Dated)'!$D$2:$D$53,'Share Values'!$X16,'Transactions (Dated)'!$B$2:$B$53,'Share Values'!AH$11,'Transactions (Dated)'!$C$2:$C$53,"Sell")</f>
        <v>0</v>
      </c>
      <c r="AI16" s="40">
        <f ca="1">AI15+SUMIFS('Transactions (Dated)'!$E$2:$E$53,'Transactions (Dated)'!$D$2:$D$53,'Share Values'!$X16,'Transactions (Dated)'!$B$2:$B$53,'Share Values'!AI$11,'Transactions (Dated)'!$C$2:$C$53,"Buy")-SUMIFS('Transactions (Dated)'!$E$2:$E$53,'Transactions (Dated)'!$D$2:$D$53,'Share Values'!$X16,'Transactions (Dated)'!$B$2:$B$53,'Share Values'!AI$11,'Transactions (Dated)'!$C$2:$C$53,"Sell")</f>
        <v>0</v>
      </c>
      <c r="AJ16" s="40">
        <f ca="1">AJ15+SUMIFS('Transactions (Dated)'!$E$2:$E$53,'Transactions (Dated)'!$D$2:$D$53,'Share Values'!$X16,'Transactions (Dated)'!$B$2:$B$53,'Share Values'!AJ$11,'Transactions (Dated)'!$C$2:$C$53,"Buy")-SUMIFS('Transactions (Dated)'!$E$2:$E$53,'Transactions (Dated)'!$D$2:$D$53,'Share Values'!$X16,'Transactions (Dated)'!$B$2:$B$53,'Share Values'!AJ$11,'Transactions (Dated)'!$C$2:$C$53,"Sell")</f>
        <v>0</v>
      </c>
      <c r="AK16" s="40">
        <f ca="1">AK15+SUMIFS('Transactions (Dated)'!$E$2:$E$53,'Transactions (Dated)'!$D$2:$D$53,'Share Values'!$X16,'Transactions (Dated)'!$B$2:$B$53,'Share Values'!AK$11,'Transactions (Dated)'!$C$2:$C$53,"Buy")-SUMIFS('Transactions (Dated)'!$E$2:$E$53,'Transactions (Dated)'!$D$2:$D$53,'Share Values'!$X16,'Transactions (Dated)'!$B$2:$B$53,'Share Values'!AK$11,'Transactions (Dated)'!$C$2:$C$53,"Sell")</f>
        <v>0</v>
      </c>
      <c r="AL16" s="40">
        <f ca="1">AL15+SUMIFS('Transactions (Dated)'!$E$2:$E$53,'Transactions (Dated)'!$D$2:$D$53,'Share Values'!$X16,'Transactions (Dated)'!$B$2:$B$53,'Share Values'!AL$11,'Transactions (Dated)'!$C$2:$C$53,"Buy")-SUMIFS('Transactions (Dated)'!$E$2:$E$53,'Transactions (Dated)'!$D$2:$D$53,'Share Values'!$X16,'Transactions (Dated)'!$B$2:$B$53,'Share Values'!AL$11,'Transactions (Dated)'!$C$2:$C$53,"Sell")</f>
        <v>0</v>
      </c>
      <c r="AM16" s="40">
        <f ca="1">AM15+SUMIFS('Transactions (Dated)'!$E$2:$E$53,'Transactions (Dated)'!$D$2:$D$53,'Share Values'!$X16,'Transactions (Dated)'!$B$2:$B$53,'Share Values'!AM$11,'Transactions (Dated)'!$C$2:$C$53,"Buy")-SUMIFS('Transactions (Dated)'!$E$2:$E$53,'Transactions (Dated)'!$D$2:$D$53,'Share Values'!$X16,'Transactions (Dated)'!$B$2:$B$53,'Share Values'!AM$11,'Transactions (Dated)'!$C$2:$C$53,"Sell")</f>
        <v>0</v>
      </c>
      <c r="AN16" s="40">
        <f ca="1">AN15+SUMIFS('Transactions (Dated)'!$E$2:$E$53,'Transactions (Dated)'!$D$2:$D$53,'Share Values'!$X16,'Transactions (Dated)'!$B$2:$B$53,'Share Values'!AN$11,'Transactions (Dated)'!$C$2:$C$53,"Buy")-SUMIFS('Transactions (Dated)'!$E$2:$E$53,'Transactions (Dated)'!$D$2:$D$53,'Share Values'!$X16,'Transactions (Dated)'!$B$2:$B$53,'Share Values'!AN$11,'Transactions (Dated)'!$C$2:$C$53,"Sell")</f>
        <v>0</v>
      </c>
      <c r="AO16" s="40"/>
      <c r="AQ16" s="3">
        <f t="shared" si="9"/>
        <v>41919</v>
      </c>
      <c r="AR16" s="6">
        <f t="shared" ca="1" si="10"/>
        <v>0</v>
      </c>
      <c r="AS16" s="6">
        <f t="shared" ca="1" si="11"/>
        <v>0</v>
      </c>
      <c r="AT16" s="6">
        <f t="shared" ca="1" si="12"/>
        <v>826980</v>
      </c>
      <c r="AU16" s="6">
        <f t="shared" ca="1" si="13"/>
        <v>0</v>
      </c>
      <c r="AV16" s="6">
        <f t="shared" ca="1" si="14"/>
        <v>0</v>
      </c>
      <c r="AW16" s="6">
        <f t="shared" ca="1" si="15"/>
        <v>0</v>
      </c>
      <c r="AX16" s="6">
        <f t="shared" ca="1" si="16"/>
        <v>0</v>
      </c>
      <c r="AY16" s="6">
        <f t="shared" ca="1" si="17"/>
        <v>0</v>
      </c>
      <c r="AZ16" s="6">
        <f t="shared" ca="1" si="18"/>
        <v>0</v>
      </c>
      <c r="BA16" s="6">
        <f t="shared" ca="1" si="19"/>
        <v>0</v>
      </c>
      <c r="BB16" s="6">
        <f t="shared" ca="1" si="20"/>
        <v>0</v>
      </c>
      <c r="BC16" s="6">
        <f t="shared" ca="1" si="21"/>
        <v>0</v>
      </c>
      <c r="BD16" s="6">
        <f t="shared" ca="1" si="22"/>
        <v>0</v>
      </c>
      <c r="BE16" s="6">
        <f t="shared" ca="1" si="23"/>
        <v>0</v>
      </c>
      <c r="BF16" s="6">
        <f t="shared" ca="1" si="32"/>
        <v>0</v>
      </c>
      <c r="BG16" s="6">
        <f t="shared" ca="1" si="33"/>
        <v>0</v>
      </c>
      <c r="BH16" s="6"/>
      <c r="BJ16" s="4">
        <f t="shared" ca="1" si="26"/>
        <v>826980</v>
      </c>
      <c r="BL16" s="3">
        <f t="shared" si="27"/>
        <v>41919</v>
      </c>
      <c r="BM16" s="6">
        <f>BM15+SUMIFS('Transactions (Dated)'!G:G,'Transactions (Dated)'!D:D,'Share Values'!AQ16)</f>
        <v>173010</v>
      </c>
      <c r="BN16" s="6">
        <f ca="1">BN15+SUMIFS('Transactions (Dated)'!$F:$F,'Transactions (Dated)'!$D:$D,$BL16,'Transactions (Dated)'!$B:$B,BN$11,'Transactions (Dated)'!$C:$C,"Dividend (paid to cash)")*Y16</f>
        <v>0</v>
      </c>
      <c r="BO16" s="6">
        <f ca="1">BO15+SUMIFS('Transactions (Dated)'!$F:$F,'Transactions (Dated)'!$D:$D,$BL16,'Transactions (Dated)'!$B:$B,BO$11,'Transactions (Dated)'!$C:$C,"Dividend (paid to cash)")*Z16</f>
        <v>0</v>
      </c>
      <c r="BP16" s="6">
        <f ca="1">BP15+SUMIFS('Transactions (Dated)'!$F:$F,'Transactions (Dated)'!$D:$D,$BL16,'Transactions (Dated)'!$B:$B,BP$11,'Transactions (Dated)'!$C:$C,"Dividend (paid to cash)")*AA16</f>
        <v>0</v>
      </c>
      <c r="BQ16" s="6">
        <f ca="1">BQ15+SUMIFS('Transactions (Dated)'!$F:$F,'Transactions (Dated)'!$D:$D,$BL16,'Transactions (Dated)'!$B:$B,BQ$11,'Transactions (Dated)'!$C:$C,"Dividend (paid to cash)")*AB16</f>
        <v>0</v>
      </c>
      <c r="BR16" s="6">
        <f ca="1">BR15+SUMIFS('Transactions (Dated)'!$F:$F,'Transactions (Dated)'!$D:$D,$BL16,'Transactions (Dated)'!$B:$B,BR$11,'Transactions (Dated)'!$C:$C,"Dividend (paid to cash)")*AC16</f>
        <v>0</v>
      </c>
      <c r="BS16" s="6">
        <f ca="1">BS15+SUMIFS('Transactions (Dated)'!$F:$F,'Transactions (Dated)'!$D:$D,$BL16,'Transactions (Dated)'!$B:$B,BS$11,'Transactions (Dated)'!$C:$C,"Dividend (paid to cash)")*AD16</f>
        <v>0</v>
      </c>
      <c r="BT16" s="6">
        <f ca="1">BT15+SUMIFS('Transactions (Dated)'!$F:$F,'Transactions (Dated)'!$D:$D,$BL16,'Transactions (Dated)'!$B:$B,BT$11,'Transactions (Dated)'!$C:$C,"Dividend (paid to cash)")*AE16</f>
        <v>0</v>
      </c>
      <c r="BU16" s="6">
        <f ca="1">BU15+SUMIFS('Transactions (Dated)'!$F:$F,'Transactions (Dated)'!$D:$D,$BL16,'Transactions (Dated)'!$B:$B,BU$11,'Transactions (Dated)'!$C:$C,"Dividend (paid to cash)")*AF16</f>
        <v>0</v>
      </c>
      <c r="BV16" s="6">
        <f ca="1">BV15+SUMIFS('Transactions (Dated)'!$F:$F,'Transactions (Dated)'!$D:$D,$BL16,'Transactions (Dated)'!$B:$B,BV$11,'Transactions (Dated)'!$C:$C,"Dividend (paid to cash)")*AG16</f>
        <v>0</v>
      </c>
      <c r="BW16" s="6">
        <f ca="1">BW15+SUMIFS('Transactions (Dated)'!$F:$F,'Transactions (Dated)'!$D:$D,$BL16,'Transactions (Dated)'!$B:$B,BW$11,'Transactions (Dated)'!$C:$C,"Dividend (paid to cash)")*AH16</f>
        <v>0</v>
      </c>
      <c r="BX16" s="6">
        <f ca="1">BX15+SUMIFS('Transactions (Dated)'!$F:$F,'Transactions (Dated)'!$D:$D,$BL16,'Transactions (Dated)'!$B:$B,BX$11,'Transactions (Dated)'!$C:$C,"Dividend (paid to cash)")*AI16</f>
        <v>0</v>
      </c>
      <c r="BY16" s="6">
        <f ca="1">BY15+SUMIFS('Transactions (Dated)'!$F:$F,'Transactions (Dated)'!$D:$D,$BL16,'Transactions (Dated)'!$B:$B,BY$11,'Transactions (Dated)'!$C:$C,"Dividend (paid to cash)")*AJ16</f>
        <v>0</v>
      </c>
      <c r="BZ16" s="6">
        <f ca="1">BZ15+SUMIFS('Transactions (Dated)'!$F:$F,'Transactions (Dated)'!$D:$D,$BL16,'Transactions (Dated)'!$B:$B,BZ$11,'Transactions (Dated)'!$C:$C,"Dividend (paid to cash)")*AK16</f>
        <v>0</v>
      </c>
      <c r="CA16" s="6">
        <f ca="1">CA15+SUMIFS('Transactions (Dated)'!$F:$F,'Transactions (Dated)'!$D:$D,$BL16,'Transactions (Dated)'!$B:$B,CA$11,'Transactions (Dated)'!$C:$C,"Dividend (paid to cash)")*AL16</f>
        <v>0</v>
      </c>
      <c r="CB16" s="6">
        <v>0</v>
      </c>
      <c r="CC16" s="6">
        <v>0</v>
      </c>
      <c r="CD16" s="6"/>
      <c r="CF16" s="6">
        <f t="shared" ca="1" si="34"/>
        <v>173010</v>
      </c>
      <c r="CH16" s="3">
        <f t="shared" si="35"/>
        <v>41919</v>
      </c>
      <c r="CI16" s="4">
        <f t="shared" ca="1" si="28"/>
        <v>826980</v>
      </c>
      <c r="CJ16" s="4">
        <f t="shared" ca="1" si="29"/>
        <v>173010</v>
      </c>
      <c r="CL16" s="4">
        <f t="shared" ca="1" si="30"/>
        <v>999990</v>
      </c>
    </row>
    <row r="17" spans="2:90" x14ac:dyDescent="0.15">
      <c r="B17" s="3">
        <f t="shared" si="31"/>
        <v>41920</v>
      </c>
      <c r="C17" s="2">
        <v>14666.5</v>
      </c>
      <c r="E17" s="70">
        <v>41920</v>
      </c>
      <c r="F17" s="69">
        <v>10.25</v>
      </c>
      <c r="G17" s="69">
        <v>5.98</v>
      </c>
      <c r="H17" s="69">
        <v>19.809999999999999</v>
      </c>
      <c r="I17" s="69">
        <v>28.01</v>
      </c>
      <c r="J17" s="69">
        <v>15.3</v>
      </c>
      <c r="K17" s="69">
        <v>11.48</v>
      </c>
      <c r="L17" s="69">
        <v>28.89</v>
      </c>
      <c r="M17" s="69">
        <v>1.86</v>
      </c>
      <c r="N17" s="69">
        <v>9.1</v>
      </c>
      <c r="O17" s="69">
        <v>4.7332999999999998</v>
      </c>
      <c r="P17" s="69">
        <v>29.98</v>
      </c>
      <c r="Q17" s="69">
        <v>1.76</v>
      </c>
      <c r="R17" s="69">
        <v>9</v>
      </c>
      <c r="S17" s="69">
        <v>35.229999999999997</v>
      </c>
      <c r="T17" s="69"/>
      <c r="U17" s="69"/>
      <c r="V17" s="4"/>
      <c r="X17" s="3">
        <f t="shared" si="8"/>
        <v>41920</v>
      </c>
      <c r="Y17" s="40">
        <f ca="1">Y16+SUMIFS('Transactions (Dated)'!$E$2:$E$53,'Transactions (Dated)'!$D$2:$D$53,'Share Values'!$X17,'Transactions (Dated)'!$B$2:$B$53,'Share Values'!Y$11,'Transactions (Dated)'!$C$2:$C$53,"Buy")-SUMIFS('Transactions (Dated)'!$E$2:$E$53,'Transactions (Dated)'!$D$2:$D$53,'Share Values'!$X17,'Transactions (Dated)'!$B$2:$B$53,'Share Values'!Y$11,'Transactions (Dated)'!$C$2:$C$53,"Sell")</f>
        <v>0</v>
      </c>
      <c r="Z17" s="40">
        <f ca="1">Z16+SUMIFS('Transactions (Dated)'!$E$2:$E$53,'Transactions (Dated)'!$D$2:$D$53,'Share Values'!$X17,'Transactions (Dated)'!$B$2:$B$53,'Share Values'!Z$11,'Transactions (Dated)'!$C$2:$C$53,"Buy")-SUMIFS('Transactions (Dated)'!$E$2:$E$53,'Transactions (Dated)'!$D$2:$D$53,'Share Values'!$X17,'Transactions (Dated)'!$B$2:$B$53,'Share Values'!Z$11,'Transactions (Dated)'!$C$2:$C$53,"Sell")</f>
        <v>0</v>
      </c>
      <c r="AA17" s="40">
        <f ca="1">AA16+SUMIFS('Transactions (Dated)'!$E$2:$E$53,'Transactions (Dated)'!$D$2:$D$53,'Share Values'!$X17,'Transactions (Dated)'!$B$2:$B$53,'Share Values'!AA$11,'Transactions (Dated)'!$C$2:$C$53,"Buy")-SUMIFS('Transactions (Dated)'!$E$2:$E$53,'Transactions (Dated)'!$D$2:$D$53,'Share Values'!$X17,'Transactions (Dated)'!$B$2:$B$53,'Share Values'!AA$11,'Transactions (Dated)'!$C$2:$C$53,"Sell")</f>
        <v>42000</v>
      </c>
      <c r="AB17" s="40">
        <f ca="1">AB16+SUMIFS('Transactions (Dated)'!$E$2:$E$53,'Transactions (Dated)'!$D$2:$D$53,'Share Values'!$X17,'Transactions (Dated)'!$B$2:$B$53,'Share Values'!AB$11,'Transactions (Dated)'!$C$2:$C$53,"Buy")-SUMIFS('Transactions (Dated)'!$E$2:$E$53,'Transactions (Dated)'!$D$2:$D$53,'Share Values'!$X17,'Transactions (Dated)'!$B$2:$B$53,'Share Values'!AB$11,'Transactions (Dated)'!$C$2:$C$53,"Sell")</f>
        <v>0</v>
      </c>
      <c r="AC17" s="40">
        <f ca="1">AC16+SUMIFS('Transactions (Dated)'!$E$2:$E$53,'Transactions (Dated)'!$D$2:$D$53,'Share Values'!$X17,'Transactions (Dated)'!$B$2:$B$53,'Share Values'!AC$11,'Transactions (Dated)'!$C$2:$C$53,"Buy")-SUMIFS('Transactions (Dated)'!$E$2:$E$53,'Transactions (Dated)'!$D$2:$D$53,'Share Values'!$X17,'Transactions (Dated)'!$B$2:$B$53,'Share Values'!AC$11,'Transactions (Dated)'!$C$2:$C$53,"Sell")</f>
        <v>0</v>
      </c>
      <c r="AD17" s="40">
        <f ca="1">AD16+SUMIFS('Transactions (Dated)'!$E$2:$E$53,'Transactions (Dated)'!$D$2:$D$53,'Share Values'!$X17,'Transactions (Dated)'!$B$2:$B$53,'Share Values'!AD$11,'Transactions (Dated)'!$C$2:$C$53,"Buy")-SUMIFS('Transactions (Dated)'!$E$2:$E$53,'Transactions (Dated)'!$D$2:$D$53,'Share Values'!$X17,'Transactions (Dated)'!$B$2:$B$53,'Share Values'!AD$11,'Transactions (Dated)'!$C$2:$C$53,"Sell")</f>
        <v>0</v>
      </c>
      <c r="AE17" s="40">
        <f ca="1">AE16+SUMIFS('Transactions (Dated)'!$E$2:$E$53,'Transactions (Dated)'!$D$2:$D$53,'Share Values'!$X17,'Transactions (Dated)'!$B$2:$B$53,'Share Values'!AE$11,'Transactions (Dated)'!$C$2:$C$53,"Buy")-SUMIFS('Transactions (Dated)'!$E$2:$E$53,'Transactions (Dated)'!$D$2:$D$53,'Share Values'!$X17,'Transactions (Dated)'!$B$2:$B$53,'Share Values'!AE$11,'Transactions (Dated)'!$C$2:$C$53,"Sell")</f>
        <v>0</v>
      </c>
      <c r="AF17" s="40">
        <f ca="1">AF16+SUMIFS('Transactions (Dated)'!$E$2:$E$53,'Transactions (Dated)'!$D$2:$D$53,'Share Values'!$X17,'Transactions (Dated)'!$B$2:$B$53,'Share Values'!AF$11,'Transactions (Dated)'!$C$2:$C$53,"Buy")-SUMIFS('Transactions (Dated)'!$E$2:$E$53,'Transactions (Dated)'!$D$2:$D$53,'Share Values'!$X17,'Transactions (Dated)'!$B$2:$B$53,'Share Values'!AF$11,'Transactions (Dated)'!$C$2:$C$53,"Sell")</f>
        <v>0</v>
      </c>
      <c r="AG17" s="40">
        <f ca="1">AG16+SUMIFS('Transactions (Dated)'!$E$2:$E$53,'Transactions (Dated)'!$D$2:$D$53,'Share Values'!$X17,'Transactions (Dated)'!$B$2:$B$53,'Share Values'!AG$11,'Transactions (Dated)'!$C$2:$C$53,"Buy")-SUMIFS('Transactions (Dated)'!$E$2:$E$53,'Transactions (Dated)'!$D$2:$D$53,'Share Values'!$X17,'Transactions (Dated)'!$B$2:$B$53,'Share Values'!AG$11,'Transactions (Dated)'!$C$2:$C$53,"Sell")</f>
        <v>0</v>
      </c>
      <c r="AH17" s="40">
        <f ca="1">AH16+SUMIFS('Transactions (Dated)'!$E$2:$E$53,'Transactions (Dated)'!$D$2:$D$53,'Share Values'!$X17,'Transactions (Dated)'!$B$2:$B$53,'Share Values'!AH$11,'Transactions (Dated)'!$C$2:$C$53,"Buy")-SUMIFS('Transactions (Dated)'!$E$2:$E$53,'Transactions (Dated)'!$D$2:$D$53,'Share Values'!$X17,'Transactions (Dated)'!$B$2:$B$53,'Share Values'!AH$11,'Transactions (Dated)'!$C$2:$C$53,"Sell")</f>
        <v>0</v>
      </c>
      <c r="AI17" s="40">
        <f ca="1">AI16+SUMIFS('Transactions (Dated)'!$E$2:$E$53,'Transactions (Dated)'!$D$2:$D$53,'Share Values'!$X17,'Transactions (Dated)'!$B$2:$B$53,'Share Values'!AI$11,'Transactions (Dated)'!$C$2:$C$53,"Buy")-SUMIFS('Transactions (Dated)'!$E$2:$E$53,'Transactions (Dated)'!$D$2:$D$53,'Share Values'!$X17,'Transactions (Dated)'!$B$2:$B$53,'Share Values'!AI$11,'Transactions (Dated)'!$C$2:$C$53,"Sell")</f>
        <v>0</v>
      </c>
      <c r="AJ17" s="40">
        <f ca="1">AJ16+SUMIFS('Transactions (Dated)'!$E$2:$E$53,'Transactions (Dated)'!$D$2:$D$53,'Share Values'!$X17,'Transactions (Dated)'!$B$2:$B$53,'Share Values'!AJ$11,'Transactions (Dated)'!$C$2:$C$53,"Buy")-SUMIFS('Transactions (Dated)'!$E$2:$E$53,'Transactions (Dated)'!$D$2:$D$53,'Share Values'!$X17,'Transactions (Dated)'!$B$2:$B$53,'Share Values'!AJ$11,'Transactions (Dated)'!$C$2:$C$53,"Sell")</f>
        <v>0</v>
      </c>
      <c r="AK17" s="40">
        <f ca="1">AK16+SUMIFS('Transactions (Dated)'!$E$2:$E$53,'Transactions (Dated)'!$D$2:$D$53,'Share Values'!$X17,'Transactions (Dated)'!$B$2:$B$53,'Share Values'!AK$11,'Transactions (Dated)'!$C$2:$C$53,"Buy")-SUMIFS('Transactions (Dated)'!$E$2:$E$53,'Transactions (Dated)'!$D$2:$D$53,'Share Values'!$X17,'Transactions (Dated)'!$B$2:$B$53,'Share Values'!AK$11,'Transactions (Dated)'!$C$2:$C$53,"Sell")</f>
        <v>0</v>
      </c>
      <c r="AL17" s="40">
        <f ca="1">AL16+SUMIFS('Transactions (Dated)'!$E$2:$E$53,'Transactions (Dated)'!$D$2:$D$53,'Share Values'!$X17,'Transactions (Dated)'!$B$2:$B$53,'Share Values'!AL$11,'Transactions (Dated)'!$C$2:$C$53,"Buy")-SUMIFS('Transactions (Dated)'!$E$2:$E$53,'Transactions (Dated)'!$D$2:$D$53,'Share Values'!$X17,'Transactions (Dated)'!$B$2:$B$53,'Share Values'!AL$11,'Transactions (Dated)'!$C$2:$C$53,"Sell")</f>
        <v>0</v>
      </c>
      <c r="AM17" s="40">
        <f ca="1">AM16+SUMIFS('Transactions (Dated)'!$E$2:$E$53,'Transactions (Dated)'!$D$2:$D$53,'Share Values'!$X17,'Transactions (Dated)'!$B$2:$B$53,'Share Values'!AM$11,'Transactions (Dated)'!$C$2:$C$53,"Buy")-SUMIFS('Transactions (Dated)'!$E$2:$E$53,'Transactions (Dated)'!$D$2:$D$53,'Share Values'!$X17,'Transactions (Dated)'!$B$2:$B$53,'Share Values'!AM$11,'Transactions (Dated)'!$C$2:$C$53,"Sell")</f>
        <v>0</v>
      </c>
      <c r="AN17" s="40">
        <f ca="1">AN16+SUMIFS('Transactions (Dated)'!$E$2:$E$53,'Transactions (Dated)'!$D$2:$D$53,'Share Values'!$X17,'Transactions (Dated)'!$B$2:$B$53,'Share Values'!AN$11,'Transactions (Dated)'!$C$2:$C$53,"Buy")-SUMIFS('Transactions (Dated)'!$E$2:$E$53,'Transactions (Dated)'!$D$2:$D$53,'Share Values'!$X17,'Transactions (Dated)'!$B$2:$B$53,'Share Values'!AN$11,'Transactions (Dated)'!$C$2:$C$53,"Sell")</f>
        <v>0</v>
      </c>
      <c r="AO17" s="40"/>
      <c r="AQ17" s="3">
        <f t="shared" si="9"/>
        <v>41920</v>
      </c>
      <c r="AR17" s="6">
        <f t="shared" ca="1" si="10"/>
        <v>0</v>
      </c>
      <c r="AS17" s="6">
        <f t="shared" ca="1" si="11"/>
        <v>0</v>
      </c>
      <c r="AT17" s="6">
        <f t="shared" ca="1" si="12"/>
        <v>832020</v>
      </c>
      <c r="AU17" s="6">
        <f t="shared" ca="1" si="13"/>
        <v>0</v>
      </c>
      <c r="AV17" s="6">
        <f t="shared" ca="1" si="14"/>
        <v>0</v>
      </c>
      <c r="AW17" s="6">
        <f t="shared" ca="1" si="15"/>
        <v>0</v>
      </c>
      <c r="AX17" s="6">
        <f t="shared" ca="1" si="16"/>
        <v>0</v>
      </c>
      <c r="AY17" s="6">
        <f t="shared" ca="1" si="17"/>
        <v>0</v>
      </c>
      <c r="AZ17" s="6">
        <f t="shared" ca="1" si="18"/>
        <v>0</v>
      </c>
      <c r="BA17" s="6">
        <f t="shared" ca="1" si="19"/>
        <v>0</v>
      </c>
      <c r="BB17" s="6">
        <f t="shared" ca="1" si="20"/>
        <v>0</v>
      </c>
      <c r="BC17" s="6">
        <f t="shared" ca="1" si="21"/>
        <v>0</v>
      </c>
      <c r="BD17" s="6">
        <f t="shared" ca="1" si="22"/>
        <v>0</v>
      </c>
      <c r="BE17" s="6">
        <f t="shared" ca="1" si="23"/>
        <v>0</v>
      </c>
      <c r="BF17" s="6">
        <f t="shared" ca="1" si="32"/>
        <v>0</v>
      </c>
      <c r="BG17" s="6">
        <f t="shared" ca="1" si="33"/>
        <v>0</v>
      </c>
      <c r="BH17" s="6"/>
      <c r="BJ17" s="4">
        <f t="shared" ca="1" si="26"/>
        <v>832020</v>
      </c>
      <c r="BL17" s="3">
        <f t="shared" si="27"/>
        <v>41920</v>
      </c>
      <c r="BM17" s="6">
        <f>BM16+SUMIFS('Transactions (Dated)'!G:G,'Transactions (Dated)'!D:D,'Share Values'!AQ17)</f>
        <v>173010</v>
      </c>
      <c r="BN17" s="6">
        <f ca="1">BN16+SUMIFS('Transactions (Dated)'!$F:$F,'Transactions (Dated)'!$D:$D,$BL17,'Transactions (Dated)'!$B:$B,BN$11,'Transactions (Dated)'!$C:$C,"Dividend (paid to cash)")*Y17</f>
        <v>0</v>
      </c>
      <c r="BO17" s="6">
        <f ca="1">BO16+SUMIFS('Transactions (Dated)'!$F:$F,'Transactions (Dated)'!$D:$D,$BL17,'Transactions (Dated)'!$B:$B,BO$11,'Transactions (Dated)'!$C:$C,"Dividend (paid to cash)")*Z17</f>
        <v>0</v>
      </c>
      <c r="BP17" s="6">
        <f ca="1">BP16+SUMIFS('Transactions (Dated)'!$F:$F,'Transactions (Dated)'!$D:$D,$BL17,'Transactions (Dated)'!$B:$B,BP$11,'Transactions (Dated)'!$C:$C,"Dividend (paid to cash)")*AA17</f>
        <v>0</v>
      </c>
      <c r="BQ17" s="6">
        <f ca="1">BQ16+SUMIFS('Transactions (Dated)'!$F:$F,'Transactions (Dated)'!$D:$D,$BL17,'Transactions (Dated)'!$B:$B,BQ$11,'Transactions (Dated)'!$C:$C,"Dividend (paid to cash)")*AB17</f>
        <v>0</v>
      </c>
      <c r="BR17" s="6">
        <f ca="1">BR16+SUMIFS('Transactions (Dated)'!$F:$F,'Transactions (Dated)'!$D:$D,$BL17,'Transactions (Dated)'!$B:$B,BR$11,'Transactions (Dated)'!$C:$C,"Dividend (paid to cash)")*AC17</f>
        <v>0</v>
      </c>
      <c r="BS17" s="6">
        <f ca="1">BS16+SUMIFS('Transactions (Dated)'!$F:$F,'Transactions (Dated)'!$D:$D,$BL17,'Transactions (Dated)'!$B:$B,BS$11,'Transactions (Dated)'!$C:$C,"Dividend (paid to cash)")*AD17</f>
        <v>0</v>
      </c>
      <c r="BT17" s="6">
        <f ca="1">BT16+SUMIFS('Transactions (Dated)'!$F:$F,'Transactions (Dated)'!$D:$D,$BL17,'Transactions (Dated)'!$B:$B,BT$11,'Transactions (Dated)'!$C:$C,"Dividend (paid to cash)")*AE17</f>
        <v>0</v>
      </c>
      <c r="BU17" s="6">
        <f ca="1">BU16+SUMIFS('Transactions (Dated)'!$F:$F,'Transactions (Dated)'!$D:$D,$BL17,'Transactions (Dated)'!$B:$B,BU$11,'Transactions (Dated)'!$C:$C,"Dividend (paid to cash)")*AF17</f>
        <v>0</v>
      </c>
      <c r="BV17" s="6">
        <f ca="1">BV16+SUMIFS('Transactions (Dated)'!$F:$F,'Transactions (Dated)'!$D:$D,$BL17,'Transactions (Dated)'!$B:$B,BV$11,'Transactions (Dated)'!$C:$C,"Dividend (paid to cash)")*AG17</f>
        <v>0</v>
      </c>
      <c r="BW17" s="6">
        <f ca="1">BW16+SUMIFS('Transactions (Dated)'!$F:$F,'Transactions (Dated)'!$D:$D,$BL17,'Transactions (Dated)'!$B:$B,BW$11,'Transactions (Dated)'!$C:$C,"Dividend (paid to cash)")*AH17</f>
        <v>0</v>
      </c>
      <c r="BX17" s="6">
        <f ca="1">BX16+SUMIFS('Transactions (Dated)'!$F:$F,'Transactions (Dated)'!$D:$D,$BL17,'Transactions (Dated)'!$B:$B,BX$11,'Transactions (Dated)'!$C:$C,"Dividend (paid to cash)")*AI17</f>
        <v>0</v>
      </c>
      <c r="BY17" s="6">
        <f ca="1">BY16+SUMIFS('Transactions (Dated)'!$F:$F,'Transactions (Dated)'!$D:$D,$BL17,'Transactions (Dated)'!$B:$B,BY$11,'Transactions (Dated)'!$C:$C,"Dividend (paid to cash)")*AJ17</f>
        <v>0</v>
      </c>
      <c r="BZ17" s="6">
        <f ca="1">BZ16+SUMIFS('Transactions (Dated)'!$F:$F,'Transactions (Dated)'!$D:$D,$BL17,'Transactions (Dated)'!$B:$B,BZ$11,'Transactions (Dated)'!$C:$C,"Dividend (paid to cash)")*AK17</f>
        <v>0</v>
      </c>
      <c r="CA17" s="6">
        <f ca="1">CA16+SUMIFS('Transactions (Dated)'!$F:$F,'Transactions (Dated)'!$D:$D,$BL17,'Transactions (Dated)'!$B:$B,CA$11,'Transactions (Dated)'!$C:$C,"Dividend (paid to cash)")*AL17</f>
        <v>0</v>
      </c>
      <c r="CB17" s="6">
        <v>0</v>
      </c>
      <c r="CC17" s="6">
        <v>0</v>
      </c>
      <c r="CD17" s="6"/>
      <c r="CF17" s="6">
        <f t="shared" ca="1" si="34"/>
        <v>173010</v>
      </c>
      <c r="CH17" s="3">
        <f t="shared" si="35"/>
        <v>41920</v>
      </c>
      <c r="CI17" s="4">
        <f t="shared" ca="1" si="28"/>
        <v>832020</v>
      </c>
      <c r="CJ17" s="4">
        <f t="shared" ca="1" si="29"/>
        <v>173010</v>
      </c>
      <c r="CL17" s="4">
        <f t="shared" ca="1" si="30"/>
        <v>1005030</v>
      </c>
    </row>
    <row r="18" spans="2:90" x14ac:dyDescent="0.15">
      <c r="B18" s="3">
        <f t="shared" si="31"/>
        <v>41921</v>
      </c>
      <c r="C18" s="2">
        <v>14460.6</v>
      </c>
      <c r="E18" s="70">
        <v>41921</v>
      </c>
      <c r="F18" s="69">
        <v>10.18</v>
      </c>
      <c r="G18" s="69">
        <v>5.9</v>
      </c>
      <c r="H18" s="69">
        <v>19.55</v>
      </c>
      <c r="I18" s="69">
        <v>28.13</v>
      </c>
      <c r="J18" s="69">
        <v>14.74</v>
      </c>
      <c r="K18" s="69">
        <v>11.59</v>
      </c>
      <c r="L18" s="69">
        <v>29.14</v>
      </c>
      <c r="M18" s="69">
        <v>1.83</v>
      </c>
      <c r="N18" s="69">
        <v>9.01</v>
      </c>
      <c r="O18" s="69">
        <v>4.82</v>
      </c>
      <c r="P18" s="69">
        <v>29.64</v>
      </c>
      <c r="Q18" s="69">
        <v>1.68</v>
      </c>
      <c r="R18" s="69">
        <v>8.57</v>
      </c>
      <c r="S18" s="69">
        <v>35.29</v>
      </c>
      <c r="T18" s="69"/>
      <c r="U18" s="69"/>
      <c r="V18" s="4"/>
      <c r="X18" s="3">
        <f t="shared" si="8"/>
        <v>41921</v>
      </c>
      <c r="Y18" s="40">
        <f ca="1">Y17+SUMIFS('Transactions (Dated)'!$E$2:$E$53,'Transactions (Dated)'!$D$2:$D$53,'Share Values'!$X18,'Transactions (Dated)'!$B$2:$B$53,'Share Values'!Y$11,'Transactions (Dated)'!$C$2:$C$53,"Buy")-SUMIFS('Transactions (Dated)'!$E$2:$E$53,'Transactions (Dated)'!$D$2:$D$53,'Share Values'!$X18,'Transactions (Dated)'!$B$2:$B$53,'Share Values'!Y$11,'Transactions (Dated)'!$C$2:$C$53,"Sell")</f>
        <v>0</v>
      </c>
      <c r="Z18" s="40">
        <f ca="1">Z17+SUMIFS('Transactions (Dated)'!$E$2:$E$53,'Transactions (Dated)'!$D$2:$D$53,'Share Values'!$X18,'Transactions (Dated)'!$B$2:$B$53,'Share Values'!Z$11,'Transactions (Dated)'!$C$2:$C$53,"Buy")-SUMIFS('Transactions (Dated)'!$E$2:$E$53,'Transactions (Dated)'!$D$2:$D$53,'Share Values'!$X18,'Transactions (Dated)'!$B$2:$B$53,'Share Values'!Z$11,'Transactions (Dated)'!$C$2:$C$53,"Sell")</f>
        <v>0</v>
      </c>
      <c r="AA18" s="40">
        <f ca="1">AA17+SUMIFS('Transactions (Dated)'!$E$2:$E$53,'Transactions (Dated)'!$D$2:$D$53,'Share Values'!$X18,'Transactions (Dated)'!$B$2:$B$53,'Share Values'!AA$11,'Transactions (Dated)'!$C$2:$C$53,"Buy")-SUMIFS('Transactions (Dated)'!$E$2:$E$53,'Transactions (Dated)'!$D$2:$D$53,'Share Values'!$X18,'Transactions (Dated)'!$B$2:$B$53,'Share Values'!AA$11,'Transactions (Dated)'!$C$2:$C$53,"Sell")</f>
        <v>42000</v>
      </c>
      <c r="AB18" s="40">
        <f ca="1">AB17+SUMIFS('Transactions (Dated)'!$E$2:$E$53,'Transactions (Dated)'!$D$2:$D$53,'Share Values'!$X18,'Transactions (Dated)'!$B$2:$B$53,'Share Values'!AB$11,'Transactions (Dated)'!$C$2:$C$53,"Buy")-SUMIFS('Transactions (Dated)'!$E$2:$E$53,'Transactions (Dated)'!$D$2:$D$53,'Share Values'!$X18,'Transactions (Dated)'!$B$2:$B$53,'Share Values'!AB$11,'Transactions (Dated)'!$C$2:$C$53,"Sell")</f>
        <v>0</v>
      </c>
      <c r="AC18" s="40">
        <f ca="1">AC17+SUMIFS('Transactions (Dated)'!$E$2:$E$53,'Transactions (Dated)'!$D$2:$D$53,'Share Values'!$X18,'Transactions (Dated)'!$B$2:$B$53,'Share Values'!AC$11,'Transactions (Dated)'!$C$2:$C$53,"Buy")-SUMIFS('Transactions (Dated)'!$E$2:$E$53,'Transactions (Dated)'!$D$2:$D$53,'Share Values'!$X18,'Transactions (Dated)'!$B$2:$B$53,'Share Values'!AC$11,'Transactions (Dated)'!$C$2:$C$53,"Sell")</f>
        <v>0</v>
      </c>
      <c r="AD18" s="40">
        <f ca="1">AD17+SUMIFS('Transactions (Dated)'!$E$2:$E$53,'Transactions (Dated)'!$D$2:$D$53,'Share Values'!$X18,'Transactions (Dated)'!$B$2:$B$53,'Share Values'!AD$11,'Transactions (Dated)'!$C$2:$C$53,"Buy")-SUMIFS('Transactions (Dated)'!$E$2:$E$53,'Transactions (Dated)'!$D$2:$D$53,'Share Values'!$X18,'Transactions (Dated)'!$B$2:$B$53,'Share Values'!AD$11,'Transactions (Dated)'!$C$2:$C$53,"Sell")</f>
        <v>0</v>
      </c>
      <c r="AE18" s="40">
        <f ca="1">AE17+SUMIFS('Transactions (Dated)'!$E$2:$E$53,'Transactions (Dated)'!$D$2:$D$53,'Share Values'!$X18,'Transactions (Dated)'!$B$2:$B$53,'Share Values'!AE$11,'Transactions (Dated)'!$C$2:$C$53,"Buy")-SUMIFS('Transactions (Dated)'!$E$2:$E$53,'Transactions (Dated)'!$D$2:$D$53,'Share Values'!$X18,'Transactions (Dated)'!$B$2:$B$53,'Share Values'!AE$11,'Transactions (Dated)'!$C$2:$C$53,"Sell")</f>
        <v>0</v>
      </c>
      <c r="AF18" s="40">
        <f ca="1">AF17+SUMIFS('Transactions (Dated)'!$E$2:$E$53,'Transactions (Dated)'!$D$2:$D$53,'Share Values'!$X18,'Transactions (Dated)'!$B$2:$B$53,'Share Values'!AF$11,'Transactions (Dated)'!$C$2:$C$53,"Buy")-SUMIFS('Transactions (Dated)'!$E$2:$E$53,'Transactions (Dated)'!$D$2:$D$53,'Share Values'!$X18,'Transactions (Dated)'!$B$2:$B$53,'Share Values'!AF$11,'Transactions (Dated)'!$C$2:$C$53,"Sell")</f>
        <v>0</v>
      </c>
      <c r="AG18" s="40">
        <f ca="1">AG17+SUMIFS('Transactions (Dated)'!$E$2:$E$53,'Transactions (Dated)'!$D$2:$D$53,'Share Values'!$X18,'Transactions (Dated)'!$B$2:$B$53,'Share Values'!AG$11,'Transactions (Dated)'!$C$2:$C$53,"Buy")-SUMIFS('Transactions (Dated)'!$E$2:$E$53,'Transactions (Dated)'!$D$2:$D$53,'Share Values'!$X18,'Transactions (Dated)'!$B$2:$B$53,'Share Values'!AG$11,'Transactions (Dated)'!$C$2:$C$53,"Sell")</f>
        <v>0</v>
      </c>
      <c r="AH18" s="40">
        <f ca="1">AH17+SUMIFS('Transactions (Dated)'!$E$2:$E$53,'Transactions (Dated)'!$D$2:$D$53,'Share Values'!$X18,'Transactions (Dated)'!$B$2:$B$53,'Share Values'!AH$11,'Transactions (Dated)'!$C$2:$C$53,"Buy")-SUMIFS('Transactions (Dated)'!$E$2:$E$53,'Transactions (Dated)'!$D$2:$D$53,'Share Values'!$X18,'Transactions (Dated)'!$B$2:$B$53,'Share Values'!AH$11,'Transactions (Dated)'!$C$2:$C$53,"Sell")</f>
        <v>0</v>
      </c>
      <c r="AI18" s="40">
        <f ca="1">AI17+SUMIFS('Transactions (Dated)'!$E$2:$E$53,'Transactions (Dated)'!$D$2:$D$53,'Share Values'!$X18,'Transactions (Dated)'!$B$2:$B$53,'Share Values'!AI$11,'Transactions (Dated)'!$C$2:$C$53,"Buy")-SUMIFS('Transactions (Dated)'!$E$2:$E$53,'Transactions (Dated)'!$D$2:$D$53,'Share Values'!$X18,'Transactions (Dated)'!$B$2:$B$53,'Share Values'!AI$11,'Transactions (Dated)'!$C$2:$C$53,"Sell")</f>
        <v>0</v>
      </c>
      <c r="AJ18" s="40">
        <f ca="1">AJ17+SUMIFS('Transactions (Dated)'!$E$2:$E$53,'Transactions (Dated)'!$D$2:$D$53,'Share Values'!$X18,'Transactions (Dated)'!$B$2:$B$53,'Share Values'!AJ$11,'Transactions (Dated)'!$C$2:$C$53,"Buy")-SUMIFS('Transactions (Dated)'!$E$2:$E$53,'Transactions (Dated)'!$D$2:$D$53,'Share Values'!$X18,'Transactions (Dated)'!$B$2:$B$53,'Share Values'!AJ$11,'Transactions (Dated)'!$C$2:$C$53,"Sell")</f>
        <v>0</v>
      </c>
      <c r="AK18" s="40">
        <f ca="1">AK17+SUMIFS('Transactions (Dated)'!$E$2:$E$53,'Transactions (Dated)'!$D$2:$D$53,'Share Values'!$X18,'Transactions (Dated)'!$B$2:$B$53,'Share Values'!AK$11,'Transactions (Dated)'!$C$2:$C$53,"Buy")-SUMIFS('Transactions (Dated)'!$E$2:$E$53,'Transactions (Dated)'!$D$2:$D$53,'Share Values'!$X18,'Transactions (Dated)'!$B$2:$B$53,'Share Values'!AK$11,'Transactions (Dated)'!$C$2:$C$53,"Sell")</f>
        <v>0</v>
      </c>
      <c r="AL18" s="40">
        <f ca="1">AL17+SUMIFS('Transactions (Dated)'!$E$2:$E$53,'Transactions (Dated)'!$D$2:$D$53,'Share Values'!$X18,'Transactions (Dated)'!$B$2:$B$53,'Share Values'!AL$11,'Transactions (Dated)'!$C$2:$C$53,"Buy")-SUMIFS('Transactions (Dated)'!$E$2:$E$53,'Transactions (Dated)'!$D$2:$D$53,'Share Values'!$X18,'Transactions (Dated)'!$B$2:$B$53,'Share Values'!AL$11,'Transactions (Dated)'!$C$2:$C$53,"Sell")</f>
        <v>0</v>
      </c>
      <c r="AM18" s="40">
        <f ca="1">AM17+SUMIFS('Transactions (Dated)'!$E$2:$E$53,'Transactions (Dated)'!$D$2:$D$53,'Share Values'!$X18,'Transactions (Dated)'!$B$2:$B$53,'Share Values'!AM$11,'Transactions (Dated)'!$C$2:$C$53,"Buy")-SUMIFS('Transactions (Dated)'!$E$2:$E$53,'Transactions (Dated)'!$D$2:$D$53,'Share Values'!$X18,'Transactions (Dated)'!$B$2:$B$53,'Share Values'!AM$11,'Transactions (Dated)'!$C$2:$C$53,"Sell")</f>
        <v>0</v>
      </c>
      <c r="AN18" s="40">
        <f ca="1">AN17+SUMIFS('Transactions (Dated)'!$E$2:$E$53,'Transactions (Dated)'!$D$2:$D$53,'Share Values'!$X18,'Transactions (Dated)'!$B$2:$B$53,'Share Values'!AN$11,'Transactions (Dated)'!$C$2:$C$53,"Buy")-SUMIFS('Transactions (Dated)'!$E$2:$E$53,'Transactions (Dated)'!$D$2:$D$53,'Share Values'!$X18,'Transactions (Dated)'!$B$2:$B$53,'Share Values'!AN$11,'Transactions (Dated)'!$C$2:$C$53,"Sell")</f>
        <v>0</v>
      </c>
      <c r="AO18" s="40"/>
      <c r="AQ18" s="3">
        <f t="shared" si="9"/>
        <v>41921</v>
      </c>
      <c r="AR18" s="6">
        <f t="shared" ca="1" si="10"/>
        <v>0</v>
      </c>
      <c r="AS18" s="6">
        <f t="shared" ca="1" si="11"/>
        <v>0</v>
      </c>
      <c r="AT18" s="6">
        <f t="shared" ca="1" si="12"/>
        <v>821100</v>
      </c>
      <c r="AU18" s="6">
        <f t="shared" ca="1" si="13"/>
        <v>0</v>
      </c>
      <c r="AV18" s="6">
        <f t="shared" ca="1" si="14"/>
        <v>0</v>
      </c>
      <c r="AW18" s="6">
        <f t="shared" ca="1" si="15"/>
        <v>0</v>
      </c>
      <c r="AX18" s="6">
        <f t="shared" ca="1" si="16"/>
        <v>0</v>
      </c>
      <c r="AY18" s="6">
        <f t="shared" ca="1" si="17"/>
        <v>0</v>
      </c>
      <c r="AZ18" s="6">
        <f t="shared" ca="1" si="18"/>
        <v>0</v>
      </c>
      <c r="BA18" s="6">
        <f t="shared" ca="1" si="19"/>
        <v>0</v>
      </c>
      <c r="BB18" s="6">
        <f t="shared" ca="1" si="20"/>
        <v>0</v>
      </c>
      <c r="BC18" s="6">
        <f t="shared" ca="1" si="21"/>
        <v>0</v>
      </c>
      <c r="BD18" s="6">
        <f t="shared" ca="1" si="22"/>
        <v>0</v>
      </c>
      <c r="BE18" s="6">
        <f t="shared" ca="1" si="23"/>
        <v>0</v>
      </c>
      <c r="BF18" s="6">
        <f t="shared" ca="1" si="32"/>
        <v>0</v>
      </c>
      <c r="BG18" s="6">
        <f t="shared" ca="1" si="33"/>
        <v>0</v>
      </c>
      <c r="BH18" s="6"/>
      <c r="BJ18" s="4">
        <f t="shared" ca="1" si="26"/>
        <v>821100</v>
      </c>
      <c r="BL18" s="3">
        <f t="shared" si="27"/>
        <v>41921</v>
      </c>
      <c r="BM18" s="6">
        <f>BM17+SUMIFS('Transactions (Dated)'!G:G,'Transactions (Dated)'!D:D,'Share Values'!AQ18)</f>
        <v>173010</v>
      </c>
      <c r="BN18" s="6">
        <f ca="1">BN17+SUMIFS('Transactions (Dated)'!$F:$F,'Transactions (Dated)'!$D:$D,$BL18,'Transactions (Dated)'!$B:$B,BN$11,'Transactions (Dated)'!$C:$C,"Dividend (paid to cash)")*Y18</f>
        <v>0</v>
      </c>
      <c r="BO18" s="6">
        <f ca="1">BO17+SUMIFS('Transactions (Dated)'!$F:$F,'Transactions (Dated)'!$D:$D,$BL18,'Transactions (Dated)'!$B:$B,BO$11,'Transactions (Dated)'!$C:$C,"Dividend (paid to cash)")*Z18</f>
        <v>0</v>
      </c>
      <c r="BP18" s="6">
        <f ca="1">BP17+SUMIFS('Transactions (Dated)'!$F:$F,'Transactions (Dated)'!$D:$D,$BL18,'Transactions (Dated)'!$B:$B,BP$11,'Transactions (Dated)'!$C:$C,"Dividend (paid to cash)")*AA18</f>
        <v>0</v>
      </c>
      <c r="BQ18" s="6">
        <f ca="1">BQ17+SUMIFS('Transactions (Dated)'!$F:$F,'Transactions (Dated)'!$D:$D,$BL18,'Transactions (Dated)'!$B:$B,BQ$11,'Transactions (Dated)'!$C:$C,"Dividend (paid to cash)")*AB18</f>
        <v>0</v>
      </c>
      <c r="BR18" s="6">
        <f ca="1">BR17+SUMIFS('Transactions (Dated)'!$F:$F,'Transactions (Dated)'!$D:$D,$BL18,'Transactions (Dated)'!$B:$B,BR$11,'Transactions (Dated)'!$C:$C,"Dividend (paid to cash)")*AC18</f>
        <v>0</v>
      </c>
      <c r="BS18" s="6">
        <f ca="1">BS17+SUMIFS('Transactions (Dated)'!$F:$F,'Transactions (Dated)'!$D:$D,$BL18,'Transactions (Dated)'!$B:$B,BS$11,'Transactions (Dated)'!$C:$C,"Dividend (paid to cash)")*AD18</f>
        <v>0</v>
      </c>
      <c r="BT18" s="6">
        <f ca="1">BT17+SUMIFS('Transactions (Dated)'!$F:$F,'Transactions (Dated)'!$D:$D,$BL18,'Transactions (Dated)'!$B:$B,BT$11,'Transactions (Dated)'!$C:$C,"Dividend (paid to cash)")*AE18</f>
        <v>0</v>
      </c>
      <c r="BU18" s="6">
        <f ca="1">BU17+SUMIFS('Transactions (Dated)'!$F:$F,'Transactions (Dated)'!$D:$D,$BL18,'Transactions (Dated)'!$B:$B,BU$11,'Transactions (Dated)'!$C:$C,"Dividend (paid to cash)")*AF18</f>
        <v>0</v>
      </c>
      <c r="BV18" s="6">
        <f ca="1">BV17+SUMIFS('Transactions (Dated)'!$F:$F,'Transactions (Dated)'!$D:$D,$BL18,'Transactions (Dated)'!$B:$B,BV$11,'Transactions (Dated)'!$C:$C,"Dividend (paid to cash)")*AG18</f>
        <v>0</v>
      </c>
      <c r="BW18" s="6">
        <f ca="1">BW17+SUMIFS('Transactions (Dated)'!$F:$F,'Transactions (Dated)'!$D:$D,$BL18,'Transactions (Dated)'!$B:$B,BW$11,'Transactions (Dated)'!$C:$C,"Dividend (paid to cash)")*AH18</f>
        <v>0</v>
      </c>
      <c r="BX18" s="6">
        <f ca="1">BX17+SUMIFS('Transactions (Dated)'!$F:$F,'Transactions (Dated)'!$D:$D,$BL18,'Transactions (Dated)'!$B:$B,BX$11,'Transactions (Dated)'!$C:$C,"Dividend (paid to cash)")*AI18</f>
        <v>0</v>
      </c>
      <c r="BY18" s="6">
        <f ca="1">BY17+SUMIFS('Transactions (Dated)'!$F:$F,'Transactions (Dated)'!$D:$D,$BL18,'Transactions (Dated)'!$B:$B,BY$11,'Transactions (Dated)'!$C:$C,"Dividend (paid to cash)")*AJ18</f>
        <v>0</v>
      </c>
      <c r="BZ18" s="6">
        <f ca="1">BZ17+SUMIFS('Transactions (Dated)'!$F:$F,'Transactions (Dated)'!$D:$D,$BL18,'Transactions (Dated)'!$B:$B,BZ$11,'Transactions (Dated)'!$C:$C,"Dividend (paid to cash)")*AK18</f>
        <v>0</v>
      </c>
      <c r="CA18" s="6">
        <f ca="1">CA17+SUMIFS('Transactions (Dated)'!$F:$F,'Transactions (Dated)'!$D:$D,$BL18,'Transactions (Dated)'!$B:$B,CA$11,'Transactions (Dated)'!$C:$C,"Dividend (paid to cash)")*AL18</f>
        <v>0</v>
      </c>
      <c r="CB18" s="6">
        <v>0</v>
      </c>
      <c r="CC18" s="6">
        <v>0</v>
      </c>
      <c r="CD18" s="6"/>
      <c r="CF18" s="6">
        <f t="shared" ca="1" si="34"/>
        <v>173010</v>
      </c>
      <c r="CH18" s="3">
        <f t="shared" si="35"/>
        <v>41921</v>
      </c>
      <c r="CI18" s="4">
        <f t="shared" ca="1" si="28"/>
        <v>821100</v>
      </c>
      <c r="CJ18" s="4">
        <f t="shared" ca="1" si="29"/>
        <v>173010</v>
      </c>
      <c r="CL18" s="4">
        <f t="shared" ca="1" si="30"/>
        <v>994110</v>
      </c>
    </row>
    <row r="19" spans="2:90" x14ac:dyDescent="0.15">
      <c r="B19" s="3">
        <f t="shared" si="31"/>
        <v>41922</v>
      </c>
      <c r="C19" s="2">
        <v>14227.4</v>
      </c>
      <c r="E19" s="70">
        <v>41922</v>
      </c>
      <c r="F19" s="69">
        <v>10.23</v>
      </c>
      <c r="G19" s="69">
        <v>5.69</v>
      </c>
      <c r="H19" s="69">
        <v>19.239999999999998</v>
      </c>
      <c r="I19" s="69">
        <v>27.24</v>
      </c>
      <c r="J19" s="69">
        <v>13.9</v>
      </c>
      <c r="K19" s="69">
        <v>11.37</v>
      </c>
      <c r="L19" s="69">
        <v>28.61</v>
      </c>
      <c r="M19" s="69">
        <v>1.78</v>
      </c>
      <c r="N19" s="69">
        <v>9.1</v>
      </c>
      <c r="O19" s="69">
        <v>4.82</v>
      </c>
      <c r="P19" s="69">
        <v>29.18</v>
      </c>
      <c r="Q19" s="69">
        <v>1.64</v>
      </c>
      <c r="R19" s="69">
        <v>8.52</v>
      </c>
      <c r="S19" s="69">
        <v>34.69</v>
      </c>
      <c r="T19" s="69"/>
      <c r="U19" s="69"/>
      <c r="V19" s="4"/>
      <c r="X19" s="3">
        <f t="shared" si="8"/>
        <v>41922</v>
      </c>
      <c r="Y19" s="40">
        <f ca="1">Y18+SUMIFS('Transactions (Dated)'!$E$2:$E$53,'Transactions (Dated)'!$D$2:$D$53,'Share Values'!$X19,'Transactions (Dated)'!$B$2:$B$53,'Share Values'!Y$11,'Transactions (Dated)'!$C$2:$C$53,"Buy")-SUMIFS('Transactions (Dated)'!$E$2:$E$53,'Transactions (Dated)'!$D$2:$D$53,'Share Values'!$X19,'Transactions (Dated)'!$B$2:$B$53,'Share Values'!Y$11,'Transactions (Dated)'!$C$2:$C$53,"Sell")</f>
        <v>0</v>
      </c>
      <c r="Z19" s="40">
        <f ca="1">Z18+SUMIFS('Transactions (Dated)'!$E$2:$E$53,'Transactions (Dated)'!$D$2:$D$53,'Share Values'!$X19,'Transactions (Dated)'!$B$2:$B$53,'Share Values'!Z$11,'Transactions (Dated)'!$C$2:$C$53,"Buy")-SUMIFS('Transactions (Dated)'!$E$2:$E$53,'Transactions (Dated)'!$D$2:$D$53,'Share Values'!$X19,'Transactions (Dated)'!$B$2:$B$53,'Share Values'!Z$11,'Transactions (Dated)'!$C$2:$C$53,"Sell")</f>
        <v>0</v>
      </c>
      <c r="AA19" s="40">
        <f ca="1">AA18+SUMIFS('Transactions (Dated)'!$E$2:$E$53,'Transactions (Dated)'!$D$2:$D$53,'Share Values'!$X19,'Transactions (Dated)'!$B$2:$B$53,'Share Values'!AA$11,'Transactions (Dated)'!$C$2:$C$53,"Buy")-SUMIFS('Transactions (Dated)'!$E$2:$E$53,'Transactions (Dated)'!$D$2:$D$53,'Share Values'!$X19,'Transactions (Dated)'!$B$2:$B$53,'Share Values'!AA$11,'Transactions (Dated)'!$C$2:$C$53,"Sell")</f>
        <v>42000</v>
      </c>
      <c r="AB19" s="40">
        <f ca="1">AB18+SUMIFS('Transactions (Dated)'!$E$2:$E$53,'Transactions (Dated)'!$D$2:$D$53,'Share Values'!$X19,'Transactions (Dated)'!$B$2:$B$53,'Share Values'!AB$11,'Transactions (Dated)'!$C$2:$C$53,"Buy")-SUMIFS('Transactions (Dated)'!$E$2:$E$53,'Transactions (Dated)'!$D$2:$D$53,'Share Values'!$X19,'Transactions (Dated)'!$B$2:$B$53,'Share Values'!AB$11,'Transactions (Dated)'!$C$2:$C$53,"Sell")</f>
        <v>0</v>
      </c>
      <c r="AC19" s="40">
        <f ca="1">AC18+SUMIFS('Transactions (Dated)'!$E$2:$E$53,'Transactions (Dated)'!$D$2:$D$53,'Share Values'!$X19,'Transactions (Dated)'!$B$2:$B$53,'Share Values'!AC$11,'Transactions (Dated)'!$C$2:$C$53,"Buy")-SUMIFS('Transactions (Dated)'!$E$2:$E$53,'Transactions (Dated)'!$D$2:$D$53,'Share Values'!$X19,'Transactions (Dated)'!$B$2:$B$53,'Share Values'!AC$11,'Transactions (Dated)'!$C$2:$C$53,"Sell")</f>
        <v>0</v>
      </c>
      <c r="AD19" s="40">
        <f ca="1">AD18+SUMIFS('Transactions (Dated)'!$E$2:$E$53,'Transactions (Dated)'!$D$2:$D$53,'Share Values'!$X19,'Transactions (Dated)'!$B$2:$B$53,'Share Values'!AD$11,'Transactions (Dated)'!$C$2:$C$53,"Buy")-SUMIFS('Transactions (Dated)'!$E$2:$E$53,'Transactions (Dated)'!$D$2:$D$53,'Share Values'!$X19,'Transactions (Dated)'!$B$2:$B$53,'Share Values'!AD$11,'Transactions (Dated)'!$C$2:$C$53,"Sell")</f>
        <v>0</v>
      </c>
      <c r="AE19" s="40">
        <f ca="1">AE18+SUMIFS('Transactions (Dated)'!$E$2:$E$53,'Transactions (Dated)'!$D$2:$D$53,'Share Values'!$X19,'Transactions (Dated)'!$B$2:$B$53,'Share Values'!AE$11,'Transactions (Dated)'!$C$2:$C$53,"Buy")-SUMIFS('Transactions (Dated)'!$E$2:$E$53,'Transactions (Dated)'!$D$2:$D$53,'Share Values'!$X19,'Transactions (Dated)'!$B$2:$B$53,'Share Values'!AE$11,'Transactions (Dated)'!$C$2:$C$53,"Sell")</f>
        <v>0</v>
      </c>
      <c r="AF19" s="40">
        <f ca="1">AF18+SUMIFS('Transactions (Dated)'!$E$2:$E$53,'Transactions (Dated)'!$D$2:$D$53,'Share Values'!$X19,'Transactions (Dated)'!$B$2:$B$53,'Share Values'!AF$11,'Transactions (Dated)'!$C$2:$C$53,"Buy")-SUMIFS('Transactions (Dated)'!$E$2:$E$53,'Transactions (Dated)'!$D$2:$D$53,'Share Values'!$X19,'Transactions (Dated)'!$B$2:$B$53,'Share Values'!AF$11,'Transactions (Dated)'!$C$2:$C$53,"Sell")</f>
        <v>0</v>
      </c>
      <c r="AG19" s="40">
        <f ca="1">AG18+SUMIFS('Transactions (Dated)'!$E$2:$E$53,'Transactions (Dated)'!$D$2:$D$53,'Share Values'!$X19,'Transactions (Dated)'!$B$2:$B$53,'Share Values'!AG$11,'Transactions (Dated)'!$C$2:$C$53,"Buy")-SUMIFS('Transactions (Dated)'!$E$2:$E$53,'Transactions (Dated)'!$D$2:$D$53,'Share Values'!$X19,'Transactions (Dated)'!$B$2:$B$53,'Share Values'!AG$11,'Transactions (Dated)'!$C$2:$C$53,"Sell")</f>
        <v>0</v>
      </c>
      <c r="AH19" s="40">
        <f ca="1">AH18+SUMIFS('Transactions (Dated)'!$E$2:$E$53,'Transactions (Dated)'!$D$2:$D$53,'Share Values'!$X19,'Transactions (Dated)'!$B$2:$B$53,'Share Values'!AH$11,'Transactions (Dated)'!$C$2:$C$53,"Buy")-SUMIFS('Transactions (Dated)'!$E$2:$E$53,'Transactions (Dated)'!$D$2:$D$53,'Share Values'!$X19,'Transactions (Dated)'!$B$2:$B$53,'Share Values'!AH$11,'Transactions (Dated)'!$C$2:$C$53,"Sell")</f>
        <v>0</v>
      </c>
      <c r="AI19" s="40">
        <f ca="1">AI18+SUMIFS('Transactions (Dated)'!$E$2:$E$53,'Transactions (Dated)'!$D$2:$D$53,'Share Values'!$X19,'Transactions (Dated)'!$B$2:$B$53,'Share Values'!AI$11,'Transactions (Dated)'!$C$2:$C$53,"Buy")-SUMIFS('Transactions (Dated)'!$E$2:$E$53,'Transactions (Dated)'!$D$2:$D$53,'Share Values'!$X19,'Transactions (Dated)'!$B$2:$B$53,'Share Values'!AI$11,'Transactions (Dated)'!$C$2:$C$53,"Sell")</f>
        <v>0</v>
      </c>
      <c r="AJ19" s="40">
        <f ca="1">AJ18+SUMIFS('Transactions (Dated)'!$E$2:$E$53,'Transactions (Dated)'!$D$2:$D$53,'Share Values'!$X19,'Transactions (Dated)'!$B$2:$B$53,'Share Values'!AJ$11,'Transactions (Dated)'!$C$2:$C$53,"Buy")-SUMIFS('Transactions (Dated)'!$E$2:$E$53,'Transactions (Dated)'!$D$2:$D$53,'Share Values'!$X19,'Transactions (Dated)'!$B$2:$B$53,'Share Values'!AJ$11,'Transactions (Dated)'!$C$2:$C$53,"Sell")</f>
        <v>0</v>
      </c>
      <c r="AK19" s="40">
        <f ca="1">AK18+SUMIFS('Transactions (Dated)'!$E$2:$E$53,'Transactions (Dated)'!$D$2:$D$53,'Share Values'!$X19,'Transactions (Dated)'!$B$2:$B$53,'Share Values'!AK$11,'Transactions (Dated)'!$C$2:$C$53,"Buy")-SUMIFS('Transactions (Dated)'!$E$2:$E$53,'Transactions (Dated)'!$D$2:$D$53,'Share Values'!$X19,'Transactions (Dated)'!$B$2:$B$53,'Share Values'!AK$11,'Transactions (Dated)'!$C$2:$C$53,"Sell")</f>
        <v>0</v>
      </c>
      <c r="AL19" s="40">
        <f ca="1">AL18+SUMIFS('Transactions (Dated)'!$E$2:$E$53,'Transactions (Dated)'!$D$2:$D$53,'Share Values'!$X19,'Transactions (Dated)'!$B$2:$B$53,'Share Values'!AL$11,'Transactions (Dated)'!$C$2:$C$53,"Buy")-SUMIFS('Transactions (Dated)'!$E$2:$E$53,'Transactions (Dated)'!$D$2:$D$53,'Share Values'!$X19,'Transactions (Dated)'!$B$2:$B$53,'Share Values'!AL$11,'Transactions (Dated)'!$C$2:$C$53,"Sell")</f>
        <v>0</v>
      </c>
      <c r="AM19" s="40">
        <f ca="1">AM18+SUMIFS('Transactions (Dated)'!$E$2:$E$53,'Transactions (Dated)'!$D$2:$D$53,'Share Values'!$X19,'Transactions (Dated)'!$B$2:$B$53,'Share Values'!AM$11,'Transactions (Dated)'!$C$2:$C$53,"Buy")-SUMIFS('Transactions (Dated)'!$E$2:$E$53,'Transactions (Dated)'!$D$2:$D$53,'Share Values'!$X19,'Transactions (Dated)'!$B$2:$B$53,'Share Values'!AM$11,'Transactions (Dated)'!$C$2:$C$53,"Sell")</f>
        <v>0</v>
      </c>
      <c r="AN19" s="40">
        <f ca="1">AN18+SUMIFS('Transactions (Dated)'!$E$2:$E$53,'Transactions (Dated)'!$D$2:$D$53,'Share Values'!$X19,'Transactions (Dated)'!$B$2:$B$53,'Share Values'!AN$11,'Transactions (Dated)'!$C$2:$C$53,"Buy")-SUMIFS('Transactions (Dated)'!$E$2:$E$53,'Transactions (Dated)'!$D$2:$D$53,'Share Values'!$X19,'Transactions (Dated)'!$B$2:$B$53,'Share Values'!AN$11,'Transactions (Dated)'!$C$2:$C$53,"Sell")</f>
        <v>0</v>
      </c>
      <c r="AO19" s="40"/>
      <c r="AQ19" s="3">
        <f t="shared" si="9"/>
        <v>41922</v>
      </c>
      <c r="AR19" s="6">
        <f t="shared" ca="1" si="10"/>
        <v>0</v>
      </c>
      <c r="AS19" s="6">
        <f t="shared" ca="1" si="11"/>
        <v>0</v>
      </c>
      <c r="AT19" s="6">
        <f t="shared" ca="1" si="12"/>
        <v>808079.99999999988</v>
      </c>
      <c r="AU19" s="6">
        <f t="shared" ca="1" si="13"/>
        <v>0</v>
      </c>
      <c r="AV19" s="6">
        <f t="shared" ca="1" si="14"/>
        <v>0</v>
      </c>
      <c r="AW19" s="6">
        <f t="shared" ca="1" si="15"/>
        <v>0</v>
      </c>
      <c r="AX19" s="6">
        <f t="shared" ca="1" si="16"/>
        <v>0</v>
      </c>
      <c r="AY19" s="6">
        <f t="shared" ca="1" si="17"/>
        <v>0</v>
      </c>
      <c r="AZ19" s="6">
        <f t="shared" ca="1" si="18"/>
        <v>0</v>
      </c>
      <c r="BA19" s="6">
        <f t="shared" ca="1" si="19"/>
        <v>0</v>
      </c>
      <c r="BB19" s="6">
        <f t="shared" ca="1" si="20"/>
        <v>0</v>
      </c>
      <c r="BC19" s="6">
        <f t="shared" ca="1" si="21"/>
        <v>0</v>
      </c>
      <c r="BD19" s="6">
        <f t="shared" ca="1" si="22"/>
        <v>0</v>
      </c>
      <c r="BE19" s="6">
        <f t="shared" ca="1" si="23"/>
        <v>0</v>
      </c>
      <c r="BF19" s="6">
        <f t="shared" ca="1" si="32"/>
        <v>0</v>
      </c>
      <c r="BG19" s="6">
        <f t="shared" ca="1" si="33"/>
        <v>0</v>
      </c>
      <c r="BH19" s="6"/>
      <c r="BJ19" s="4">
        <f t="shared" ca="1" si="26"/>
        <v>808079.99999999988</v>
      </c>
      <c r="BL19" s="3">
        <f t="shared" si="27"/>
        <v>41922</v>
      </c>
      <c r="BM19" s="6">
        <f>BM18+SUMIFS('Transactions (Dated)'!G:G,'Transactions (Dated)'!D:D,'Share Values'!AQ19)</f>
        <v>173010</v>
      </c>
      <c r="BN19" s="6">
        <f ca="1">BN18+SUMIFS('Transactions (Dated)'!$F:$F,'Transactions (Dated)'!$D:$D,$BL19,'Transactions (Dated)'!$B:$B,BN$11,'Transactions (Dated)'!$C:$C,"Dividend (paid to cash)")*Y19</f>
        <v>0</v>
      </c>
      <c r="BO19" s="6">
        <f ca="1">BO18+SUMIFS('Transactions (Dated)'!$F:$F,'Transactions (Dated)'!$D:$D,$BL19,'Transactions (Dated)'!$B:$B,BO$11,'Transactions (Dated)'!$C:$C,"Dividend (paid to cash)")*Z19</f>
        <v>0</v>
      </c>
      <c r="BP19" s="6">
        <f ca="1">BP18+SUMIFS('Transactions (Dated)'!$F:$F,'Transactions (Dated)'!$D:$D,$BL19,'Transactions (Dated)'!$B:$B,BP$11,'Transactions (Dated)'!$C:$C,"Dividend (paid to cash)")*AA19</f>
        <v>0</v>
      </c>
      <c r="BQ19" s="6">
        <f ca="1">BQ18+SUMIFS('Transactions (Dated)'!$F:$F,'Transactions (Dated)'!$D:$D,$BL19,'Transactions (Dated)'!$B:$B,BQ$11,'Transactions (Dated)'!$C:$C,"Dividend (paid to cash)")*AB19</f>
        <v>0</v>
      </c>
      <c r="BR19" s="6">
        <f ca="1">BR18+SUMIFS('Transactions (Dated)'!$F:$F,'Transactions (Dated)'!$D:$D,$BL19,'Transactions (Dated)'!$B:$B,BR$11,'Transactions (Dated)'!$C:$C,"Dividend (paid to cash)")*AC19</f>
        <v>0</v>
      </c>
      <c r="BS19" s="6">
        <f ca="1">BS18+SUMIFS('Transactions (Dated)'!$F:$F,'Transactions (Dated)'!$D:$D,$BL19,'Transactions (Dated)'!$B:$B,BS$11,'Transactions (Dated)'!$C:$C,"Dividend (paid to cash)")*AD19</f>
        <v>0</v>
      </c>
      <c r="BT19" s="6">
        <f ca="1">BT18+SUMIFS('Transactions (Dated)'!$F:$F,'Transactions (Dated)'!$D:$D,$BL19,'Transactions (Dated)'!$B:$B,BT$11,'Transactions (Dated)'!$C:$C,"Dividend (paid to cash)")*AE19</f>
        <v>0</v>
      </c>
      <c r="BU19" s="6">
        <f ca="1">BU18+SUMIFS('Transactions (Dated)'!$F:$F,'Transactions (Dated)'!$D:$D,$BL19,'Transactions (Dated)'!$B:$B,BU$11,'Transactions (Dated)'!$C:$C,"Dividend (paid to cash)")*AF19</f>
        <v>0</v>
      </c>
      <c r="BV19" s="6">
        <f ca="1">BV18+SUMIFS('Transactions (Dated)'!$F:$F,'Transactions (Dated)'!$D:$D,$BL19,'Transactions (Dated)'!$B:$B,BV$11,'Transactions (Dated)'!$C:$C,"Dividend (paid to cash)")*AG19</f>
        <v>0</v>
      </c>
      <c r="BW19" s="6">
        <f ca="1">BW18+SUMIFS('Transactions (Dated)'!$F:$F,'Transactions (Dated)'!$D:$D,$BL19,'Transactions (Dated)'!$B:$B,BW$11,'Transactions (Dated)'!$C:$C,"Dividend (paid to cash)")*AH19</f>
        <v>0</v>
      </c>
      <c r="BX19" s="6">
        <f ca="1">BX18+SUMIFS('Transactions (Dated)'!$F:$F,'Transactions (Dated)'!$D:$D,$BL19,'Transactions (Dated)'!$B:$B,BX$11,'Transactions (Dated)'!$C:$C,"Dividend (paid to cash)")*AI19</f>
        <v>0</v>
      </c>
      <c r="BY19" s="6">
        <f ca="1">BY18+SUMIFS('Transactions (Dated)'!$F:$F,'Transactions (Dated)'!$D:$D,$BL19,'Transactions (Dated)'!$B:$B,BY$11,'Transactions (Dated)'!$C:$C,"Dividend (paid to cash)")*AJ19</f>
        <v>0</v>
      </c>
      <c r="BZ19" s="6">
        <f ca="1">BZ18+SUMIFS('Transactions (Dated)'!$F:$F,'Transactions (Dated)'!$D:$D,$BL19,'Transactions (Dated)'!$B:$B,BZ$11,'Transactions (Dated)'!$C:$C,"Dividend (paid to cash)")*AK19</f>
        <v>0</v>
      </c>
      <c r="CA19" s="6">
        <f ca="1">CA18+SUMIFS('Transactions (Dated)'!$F:$F,'Transactions (Dated)'!$D:$D,$BL19,'Transactions (Dated)'!$B:$B,CA$11,'Transactions (Dated)'!$C:$C,"Dividend (paid to cash)")*AL19</f>
        <v>0</v>
      </c>
      <c r="CB19" s="6">
        <v>0</v>
      </c>
      <c r="CC19" s="6">
        <v>0</v>
      </c>
      <c r="CD19" s="6"/>
      <c r="CF19" s="6">
        <f t="shared" ca="1" si="34"/>
        <v>173010</v>
      </c>
      <c r="CH19" s="3">
        <f t="shared" si="35"/>
        <v>41922</v>
      </c>
      <c r="CI19" s="4">
        <f t="shared" ca="1" si="28"/>
        <v>808079.99999999988</v>
      </c>
      <c r="CJ19" s="4">
        <f t="shared" ca="1" si="29"/>
        <v>173010</v>
      </c>
      <c r="CL19" s="4">
        <f t="shared" ca="1" si="30"/>
        <v>981089.99999999988</v>
      </c>
    </row>
    <row r="20" spans="2:90" x14ac:dyDescent="0.15">
      <c r="B20" s="3">
        <f t="shared" si="31"/>
        <v>41926</v>
      </c>
      <c r="C20" s="2">
        <v>14036.7</v>
      </c>
      <c r="E20" s="70">
        <v>41926</v>
      </c>
      <c r="F20" s="69">
        <v>10.050000000000001</v>
      </c>
      <c r="G20" s="69">
        <v>5.59</v>
      </c>
      <c r="H20" s="69">
        <v>18.98</v>
      </c>
      <c r="I20" s="69">
        <v>27.34</v>
      </c>
      <c r="J20" s="69">
        <v>14.01</v>
      </c>
      <c r="K20" s="69">
        <v>11.51</v>
      </c>
      <c r="L20" s="69">
        <v>28.57</v>
      </c>
      <c r="M20" s="69">
        <v>1.8</v>
      </c>
      <c r="N20" s="69">
        <v>9.1</v>
      </c>
      <c r="O20" s="69">
        <v>4.7332999999999998</v>
      </c>
      <c r="P20" s="69">
        <v>28.64</v>
      </c>
      <c r="Q20" s="69">
        <v>1.51</v>
      </c>
      <c r="R20" s="69">
        <v>8.6</v>
      </c>
      <c r="S20" s="69">
        <v>34.57</v>
      </c>
      <c r="T20" s="69"/>
      <c r="U20" s="69"/>
      <c r="V20" s="4"/>
      <c r="X20" s="3">
        <f t="shared" si="8"/>
        <v>41926</v>
      </c>
      <c r="Y20" s="40">
        <f ca="1">Y19+SUMIFS('Transactions (Dated)'!$E$2:$E$53,'Transactions (Dated)'!$D$2:$D$53,'Share Values'!$X20,'Transactions (Dated)'!$B$2:$B$53,'Share Values'!Y$11,'Transactions (Dated)'!$C$2:$C$53,"Buy")-SUMIFS('Transactions (Dated)'!$E$2:$E$53,'Transactions (Dated)'!$D$2:$D$53,'Share Values'!$X20,'Transactions (Dated)'!$B$2:$B$53,'Share Values'!Y$11,'Transactions (Dated)'!$C$2:$C$53,"Sell")</f>
        <v>0</v>
      </c>
      <c r="Z20" s="40">
        <f ca="1">Z19+SUMIFS('Transactions (Dated)'!$E$2:$E$53,'Transactions (Dated)'!$D$2:$D$53,'Share Values'!$X20,'Transactions (Dated)'!$B$2:$B$53,'Share Values'!Z$11,'Transactions (Dated)'!$C$2:$C$53,"Buy")-SUMIFS('Transactions (Dated)'!$E$2:$E$53,'Transactions (Dated)'!$D$2:$D$53,'Share Values'!$X20,'Transactions (Dated)'!$B$2:$B$53,'Share Values'!Z$11,'Transactions (Dated)'!$C$2:$C$53,"Sell")</f>
        <v>0</v>
      </c>
      <c r="AA20" s="40">
        <f ca="1">AA19+SUMIFS('Transactions (Dated)'!$E$2:$E$53,'Transactions (Dated)'!$D$2:$D$53,'Share Values'!$X20,'Transactions (Dated)'!$B$2:$B$53,'Share Values'!AA$11,'Transactions (Dated)'!$C$2:$C$53,"Buy")-SUMIFS('Transactions (Dated)'!$E$2:$E$53,'Transactions (Dated)'!$D$2:$D$53,'Share Values'!$X20,'Transactions (Dated)'!$B$2:$B$53,'Share Values'!AA$11,'Transactions (Dated)'!$C$2:$C$53,"Sell")</f>
        <v>42000</v>
      </c>
      <c r="AB20" s="40">
        <f ca="1">AB19+SUMIFS('Transactions (Dated)'!$E$2:$E$53,'Transactions (Dated)'!$D$2:$D$53,'Share Values'!$X20,'Transactions (Dated)'!$B$2:$B$53,'Share Values'!AB$11,'Transactions (Dated)'!$C$2:$C$53,"Buy")-SUMIFS('Transactions (Dated)'!$E$2:$E$53,'Transactions (Dated)'!$D$2:$D$53,'Share Values'!$X20,'Transactions (Dated)'!$B$2:$B$53,'Share Values'!AB$11,'Transactions (Dated)'!$C$2:$C$53,"Sell")</f>
        <v>0</v>
      </c>
      <c r="AC20" s="40">
        <f ca="1">AC19+SUMIFS('Transactions (Dated)'!$E$2:$E$53,'Transactions (Dated)'!$D$2:$D$53,'Share Values'!$X20,'Transactions (Dated)'!$B$2:$B$53,'Share Values'!AC$11,'Transactions (Dated)'!$C$2:$C$53,"Buy")-SUMIFS('Transactions (Dated)'!$E$2:$E$53,'Transactions (Dated)'!$D$2:$D$53,'Share Values'!$X20,'Transactions (Dated)'!$B$2:$B$53,'Share Values'!AC$11,'Transactions (Dated)'!$C$2:$C$53,"Sell")</f>
        <v>0</v>
      </c>
      <c r="AD20" s="40">
        <f ca="1">AD19+SUMIFS('Transactions (Dated)'!$E$2:$E$53,'Transactions (Dated)'!$D$2:$D$53,'Share Values'!$X20,'Transactions (Dated)'!$B$2:$B$53,'Share Values'!AD$11,'Transactions (Dated)'!$C$2:$C$53,"Buy")-SUMIFS('Transactions (Dated)'!$E$2:$E$53,'Transactions (Dated)'!$D$2:$D$53,'Share Values'!$X20,'Transactions (Dated)'!$B$2:$B$53,'Share Values'!AD$11,'Transactions (Dated)'!$C$2:$C$53,"Sell")</f>
        <v>0</v>
      </c>
      <c r="AE20" s="40">
        <f ca="1">AE19+SUMIFS('Transactions (Dated)'!$E$2:$E$53,'Transactions (Dated)'!$D$2:$D$53,'Share Values'!$X20,'Transactions (Dated)'!$B$2:$B$53,'Share Values'!AE$11,'Transactions (Dated)'!$C$2:$C$53,"Buy")-SUMIFS('Transactions (Dated)'!$E$2:$E$53,'Transactions (Dated)'!$D$2:$D$53,'Share Values'!$X20,'Transactions (Dated)'!$B$2:$B$53,'Share Values'!AE$11,'Transactions (Dated)'!$C$2:$C$53,"Sell")</f>
        <v>0</v>
      </c>
      <c r="AF20" s="40">
        <f ca="1">AF19+SUMIFS('Transactions (Dated)'!$E$2:$E$53,'Transactions (Dated)'!$D$2:$D$53,'Share Values'!$X20,'Transactions (Dated)'!$B$2:$B$53,'Share Values'!AF$11,'Transactions (Dated)'!$C$2:$C$53,"Buy")-SUMIFS('Transactions (Dated)'!$E$2:$E$53,'Transactions (Dated)'!$D$2:$D$53,'Share Values'!$X20,'Transactions (Dated)'!$B$2:$B$53,'Share Values'!AF$11,'Transactions (Dated)'!$C$2:$C$53,"Sell")</f>
        <v>0</v>
      </c>
      <c r="AG20" s="40">
        <f ca="1">AG19+SUMIFS('Transactions (Dated)'!$E$2:$E$53,'Transactions (Dated)'!$D$2:$D$53,'Share Values'!$X20,'Transactions (Dated)'!$B$2:$B$53,'Share Values'!AG$11,'Transactions (Dated)'!$C$2:$C$53,"Buy")-SUMIFS('Transactions (Dated)'!$E$2:$E$53,'Transactions (Dated)'!$D$2:$D$53,'Share Values'!$X20,'Transactions (Dated)'!$B$2:$B$53,'Share Values'!AG$11,'Transactions (Dated)'!$C$2:$C$53,"Sell")</f>
        <v>0</v>
      </c>
      <c r="AH20" s="40">
        <f ca="1">AH19+SUMIFS('Transactions (Dated)'!$E$2:$E$53,'Transactions (Dated)'!$D$2:$D$53,'Share Values'!$X20,'Transactions (Dated)'!$B$2:$B$53,'Share Values'!AH$11,'Transactions (Dated)'!$C$2:$C$53,"Buy")-SUMIFS('Transactions (Dated)'!$E$2:$E$53,'Transactions (Dated)'!$D$2:$D$53,'Share Values'!$X20,'Transactions (Dated)'!$B$2:$B$53,'Share Values'!AH$11,'Transactions (Dated)'!$C$2:$C$53,"Sell")</f>
        <v>0</v>
      </c>
      <c r="AI20" s="40">
        <f ca="1">AI19+SUMIFS('Transactions (Dated)'!$E$2:$E$53,'Transactions (Dated)'!$D$2:$D$53,'Share Values'!$X20,'Transactions (Dated)'!$B$2:$B$53,'Share Values'!AI$11,'Transactions (Dated)'!$C$2:$C$53,"Buy")-SUMIFS('Transactions (Dated)'!$E$2:$E$53,'Transactions (Dated)'!$D$2:$D$53,'Share Values'!$X20,'Transactions (Dated)'!$B$2:$B$53,'Share Values'!AI$11,'Transactions (Dated)'!$C$2:$C$53,"Sell")</f>
        <v>0</v>
      </c>
      <c r="AJ20" s="40">
        <f ca="1">AJ19+SUMIFS('Transactions (Dated)'!$E$2:$E$53,'Transactions (Dated)'!$D$2:$D$53,'Share Values'!$X20,'Transactions (Dated)'!$B$2:$B$53,'Share Values'!AJ$11,'Transactions (Dated)'!$C$2:$C$53,"Buy")-SUMIFS('Transactions (Dated)'!$E$2:$E$53,'Transactions (Dated)'!$D$2:$D$53,'Share Values'!$X20,'Transactions (Dated)'!$B$2:$B$53,'Share Values'!AJ$11,'Transactions (Dated)'!$C$2:$C$53,"Sell")</f>
        <v>0</v>
      </c>
      <c r="AK20" s="40">
        <f ca="1">AK19+SUMIFS('Transactions (Dated)'!$E$2:$E$53,'Transactions (Dated)'!$D$2:$D$53,'Share Values'!$X20,'Transactions (Dated)'!$B$2:$B$53,'Share Values'!AK$11,'Transactions (Dated)'!$C$2:$C$53,"Buy")-SUMIFS('Transactions (Dated)'!$E$2:$E$53,'Transactions (Dated)'!$D$2:$D$53,'Share Values'!$X20,'Transactions (Dated)'!$B$2:$B$53,'Share Values'!AK$11,'Transactions (Dated)'!$C$2:$C$53,"Sell")</f>
        <v>0</v>
      </c>
      <c r="AL20" s="40">
        <f ca="1">AL19+SUMIFS('Transactions (Dated)'!$E$2:$E$53,'Transactions (Dated)'!$D$2:$D$53,'Share Values'!$X20,'Transactions (Dated)'!$B$2:$B$53,'Share Values'!AL$11,'Transactions (Dated)'!$C$2:$C$53,"Buy")-SUMIFS('Transactions (Dated)'!$E$2:$E$53,'Transactions (Dated)'!$D$2:$D$53,'Share Values'!$X20,'Transactions (Dated)'!$B$2:$B$53,'Share Values'!AL$11,'Transactions (Dated)'!$C$2:$C$53,"Sell")</f>
        <v>0</v>
      </c>
      <c r="AM20" s="40">
        <f ca="1">AM19+SUMIFS('Transactions (Dated)'!$E$2:$E$53,'Transactions (Dated)'!$D$2:$D$53,'Share Values'!$X20,'Transactions (Dated)'!$B$2:$B$53,'Share Values'!AM$11,'Transactions (Dated)'!$C$2:$C$53,"Buy")-SUMIFS('Transactions (Dated)'!$E$2:$E$53,'Transactions (Dated)'!$D$2:$D$53,'Share Values'!$X20,'Transactions (Dated)'!$B$2:$B$53,'Share Values'!AM$11,'Transactions (Dated)'!$C$2:$C$53,"Sell")</f>
        <v>0</v>
      </c>
      <c r="AN20" s="40">
        <f ca="1">AN19+SUMIFS('Transactions (Dated)'!$E$2:$E$53,'Transactions (Dated)'!$D$2:$D$53,'Share Values'!$X20,'Transactions (Dated)'!$B$2:$B$53,'Share Values'!AN$11,'Transactions (Dated)'!$C$2:$C$53,"Buy")-SUMIFS('Transactions (Dated)'!$E$2:$E$53,'Transactions (Dated)'!$D$2:$D$53,'Share Values'!$X20,'Transactions (Dated)'!$B$2:$B$53,'Share Values'!AN$11,'Transactions (Dated)'!$C$2:$C$53,"Sell")</f>
        <v>0</v>
      </c>
      <c r="AO20" s="40"/>
      <c r="AQ20" s="3">
        <f t="shared" si="9"/>
        <v>41926</v>
      </c>
      <c r="AR20" s="6">
        <f t="shared" ca="1" si="10"/>
        <v>0</v>
      </c>
      <c r="AS20" s="6">
        <f t="shared" ca="1" si="11"/>
        <v>0</v>
      </c>
      <c r="AT20" s="6">
        <f t="shared" ca="1" si="12"/>
        <v>797160</v>
      </c>
      <c r="AU20" s="6">
        <f t="shared" ca="1" si="13"/>
        <v>0</v>
      </c>
      <c r="AV20" s="6">
        <f t="shared" ca="1" si="14"/>
        <v>0</v>
      </c>
      <c r="AW20" s="6">
        <f t="shared" ca="1" si="15"/>
        <v>0</v>
      </c>
      <c r="AX20" s="6">
        <f t="shared" ca="1" si="16"/>
        <v>0</v>
      </c>
      <c r="AY20" s="6">
        <f t="shared" ca="1" si="17"/>
        <v>0</v>
      </c>
      <c r="AZ20" s="6">
        <f t="shared" ca="1" si="18"/>
        <v>0</v>
      </c>
      <c r="BA20" s="6">
        <f t="shared" ca="1" si="19"/>
        <v>0</v>
      </c>
      <c r="BB20" s="6">
        <f t="shared" ca="1" si="20"/>
        <v>0</v>
      </c>
      <c r="BC20" s="6">
        <f t="shared" ca="1" si="21"/>
        <v>0</v>
      </c>
      <c r="BD20" s="6">
        <f t="shared" ca="1" si="22"/>
        <v>0</v>
      </c>
      <c r="BE20" s="6">
        <f t="shared" ca="1" si="23"/>
        <v>0</v>
      </c>
      <c r="BF20" s="6">
        <f t="shared" ca="1" si="32"/>
        <v>0</v>
      </c>
      <c r="BG20" s="6">
        <f t="shared" ca="1" si="33"/>
        <v>0</v>
      </c>
      <c r="BH20" s="6"/>
      <c r="BJ20" s="4">
        <f t="shared" ca="1" si="26"/>
        <v>797160</v>
      </c>
      <c r="BL20" s="3">
        <f t="shared" si="27"/>
        <v>41926</v>
      </c>
      <c r="BM20" s="6">
        <f>BM19+SUMIFS('Transactions (Dated)'!G:G,'Transactions (Dated)'!D:D,'Share Values'!AQ20)</f>
        <v>173010</v>
      </c>
      <c r="BN20" s="6">
        <f ca="1">BN19+SUMIFS('Transactions (Dated)'!$F:$F,'Transactions (Dated)'!$D:$D,$BL20,'Transactions (Dated)'!$B:$B,BN$11,'Transactions (Dated)'!$C:$C,"Dividend (paid to cash)")*Y20</f>
        <v>0</v>
      </c>
      <c r="BO20" s="6">
        <f ca="1">BO19+SUMIFS('Transactions (Dated)'!$F:$F,'Transactions (Dated)'!$D:$D,$BL20,'Transactions (Dated)'!$B:$B,BO$11,'Transactions (Dated)'!$C:$C,"Dividend (paid to cash)")*Z20</f>
        <v>0</v>
      </c>
      <c r="BP20" s="6">
        <f ca="1">BP19+SUMIFS('Transactions (Dated)'!$F:$F,'Transactions (Dated)'!$D:$D,$BL20,'Transactions (Dated)'!$B:$B,BP$11,'Transactions (Dated)'!$C:$C,"Dividend (paid to cash)")*AA20</f>
        <v>0</v>
      </c>
      <c r="BQ20" s="6">
        <f ca="1">BQ19+SUMIFS('Transactions (Dated)'!$F:$F,'Transactions (Dated)'!$D:$D,$BL20,'Transactions (Dated)'!$B:$B,BQ$11,'Transactions (Dated)'!$C:$C,"Dividend (paid to cash)")*AB20</f>
        <v>0</v>
      </c>
      <c r="BR20" s="6">
        <f ca="1">BR19+SUMIFS('Transactions (Dated)'!$F:$F,'Transactions (Dated)'!$D:$D,$BL20,'Transactions (Dated)'!$B:$B,BR$11,'Transactions (Dated)'!$C:$C,"Dividend (paid to cash)")*AC20</f>
        <v>0</v>
      </c>
      <c r="BS20" s="6">
        <f ca="1">BS19+SUMIFS('Transactions (Dated)'!$F:$F,'Transactions (Dated)'!$D:$D,$BL20,'Transactions (Dated)'!$B:$B,BS$11,'Transactions (Dated)'!$C:$C,"Dividend (paid to cash)")*AD20</f>
        <v>0</v>
      </c>
      <c r="BT20" s="6">
        <f ca="1">BT19+SUMIFS('Transactions (Dated)'!$F:$F,'Transactions (Dated)'!$D:$D,$BL20,'Transactions (Dated)'!$B:$B,BT$11,'Transactions (Dated)'!$C:$C,"Dividend (paid to cash)")*AE20</f>
        <v>0</v>
      </c>
      <c r="BU20" s="6">
        <f ca="1">BU19+SUMIFS('Transactions (Dated)'!$F:$F,'Transactions (Dated)'!$D:$D,$BL20,'Transactions (Dated)'!$B:$B,BU$11,'Transactions (Dated)'!$C:$C,"Dividend (paid to cash)")*AF20</f>
        <v>0</v>
      </c>
      <c r="BV20" s="6">
        <f ca="1">BV19+SUMIFS('Transactions (Dated)'!$F:$F,'Transactions (Dated)'!$D:$D,$BL20,'Transactions (Dated)'!$B:$B,BV$11,'Transactions (Dated)'!$C:$C,"Dividend (paid to cash)")*AG20</f>
        <v>0</v>
      </c>
      <c r="BW20" s="6">
        <f ca="1">BW19+SUMIFS('Transactions (Dated)'!$F:$F,'Transactions (Dated)'!$D:$D,$BL20,'Transactions (Dated)'!$B:$B,BW$11,'Transactions (Dated)'!$C:$C,"Dividend (paid to cash)")*AH20</f>
        <v>0</v>
      </c>
      <c r="BX20" s="6">
        <f ca="1">BX19+SUMIFS('Transactions (Dated)'!$F:$F,'Transactions (Dated)'!$D:$D,$BL20,'Transactions (Dated)'!$B:$B,BX$11,'Transactions (Dated)'!$C:$C,"Dividend (paid to cash)")*AI20</f>
        <v>0</v>
      </c>
      <c r="BY20" s="6">
        <f ca="1">BY19+SUMIFS('Transactions (Dated)'!$F:$F,'Transactions (Dated)'!$D:$D,$BL20,'Transactions (Dated)'!$B:$B,BY$11,'Transactions (Dated)'!$C:$C,"Dividend (paid to cash)")*AJ20</f>
        <v>0</v>
      </c>
      <c r="BZ20" s="6">
        <f ca="1">BZ19+SUMIFS('Transactions (Dated)'!$F:$F,'Transactions (Dated)'!$D:$D,$BL20,'Transactions (Dated)'!$B:$B,BZ$11,'Transactions (Dated)'!$C:$C,"Dividend (paid to cash)")*AK20</f>
        <v>0</v>
      </c>
      <c r="CA20" s="6">
        <f ca="1">CA19+SUMIFS('Transactions (Dated)'!$F:$F,'Transactions (Dated)'!$D:$D,$BL20,'Transactions (Dated)'!$B:$B,CA$11,'Transactions (Dated)'!$C:$C,"Dividend (paid to cash)")*AL20</f>
        <v>0</v>
      </c>
      <c r="CB20" s="6">
        <v>0</v>
      </c>
      <c r="CC20" s="6">
        <v>0</v>
      </c>
      <c r="CD20" s="6"/>
      <c r="CF20" s="6">
        <f t="shared" ca="1" si="34"/>
        <v>173010</v>
      </c>
      <c r="CH20" s="3">
        <f t="shared" si="35"/>
        <v>41926</v>
      </c>
      <c r="CI20" s="4">
        <f t="shared" ca="1" si="28"/>
        <v>797160</v>
      </c>
      <c r="CJ20" s="4">
        <f t="shared" ca="1" si="29"/>
        <v>173010</v>
      </c>
      <c r="CL20" s="4">
        <f t="shared" ca="1" si="30"/>
        <v>970170</v>
      </c>
    </row>
    <row r="21" spans="2:90" x14ac:dyDescent="0.15">
      <c r="B21" s="3">
        <f t="shared" si="31"/>
        <v>41927</v>
      </c>
      <c r="C21" s="2">
        <v>13869.9</v>
      </c>
      <c r="E21" s="70">
        <v>41927</v>
      </c>
      <c r="F21" s="69">
        <v>10.25</v>
      </c>
      <c r="G21" s="69">
        <v>5.58</v>
      </c>
      <c r="H21" s="69">
        <v>18.75</v>
      </c>
      <c r="I21" s="69">
        <v>27</v>
      </c>
      <c r="J21" s="69">
        <v>13.9</v>
      </c>
      <c r="K21" s="69">
        <v>11.6</v>
      </c>
      <c r="L21" s="69">
        <v>27.28</v>
      </c>
      <c r="M21" s="69">
        <v>1.79</v>
      </c>
      <c r="N21" s="69">
        <v>9.1</v>
      </c>
      <c r="O21" s="69">
        <v>4.6100000000000003</v>
      </c>
      <c r="P21" s="69">
        <v>28.11</v>
      </c>
      <c r="Q21" s="69">
        <v>1.4</v>
      </c>
      <c r="R21" s="69">
        <v>8.1999999999999993</v>
      </c>
      <c r="S21" s="69">
        <v>34.33</v>
      </c>
      <c r="T21" s="69"/>
      <c r="U21" s="69"/>
      <c r="V21" s="4"/>
      <c r="X21" s="3">
        <f t="shared" si="8"/>
        <v>41927</v>
      </c>
      <c r="Y21" s="40">
        <f ca="1">Y20+SUMIFS('Transactions (Dated)'!$E$2:$E$53,'Transactions (Dated)'!$D$2:$D$53,'Share Values'!$X21,'Transactions (Dated)'!$B$2:$B$53,'Share Values'!Y$11,'Transactions (Dated)'!$C$2:$C$53,"Buy")-SUMIFS('Transactions (Dated)'!$E$2:$E$53,'Transactions (Dated)'!$D$2:$D$53,'Share Values'!$X21,'Transactions (Dated)'!$B$2:$B$53,'Share Values'!Y$11,'Transactions (Dated)'!$C$2:$C$53,"Sell")</f>
        <v>0</v>
      </c>
      <c r="Z21" s="40">
        <f ca="1">Z20+SUMIFS('Transactions (Dated)'!$E$2:$E$53,'Transactions (Dated)'!$D$2:$D$53,'Share Values'!$X21,'Transactions (Dated)'!$B$2:$B$53,'Share Values'!Z$11,'Transactions (Dated)'!$C$2:$C$53,"Buy")-SUMIFS('Transactions (Dated)'!$E$2:$E$53,'Transactions (Dated)'!$D$2:$D$53,'Share Values'!$X21,'Transactions (Dated)'!$B$2:$B$53,'Share Values'!Z$11,'Transactions (Dated)'!$C$2:$C$53,"Sell")</f>
        <v>0</v>
      </c>
      <c r="AA21" s="40">
        <f ca="1">AA20+SUMIFS('Transactions (Dated)'!$E$2:$E$53,'Transactions (Dated)'!$D$2:$D$53,'Share Values'!$X21,'Transactions (Dated)'!$B$2:$B$53,'Share Values'!AA$11,'Transactions (Dated)'!$C$2:$C$53,"Buy")-SUMIFS('Transactions (Dated)'!$E$2:$E$53,'Transactions (Dated)'!$D$2:$D$53,'Share Values'!$X21,'Transactions (Dated)'!$B$2:$B$53,'Share Values'!AA$11,'Transactions (Dated)'!$C$2:$C$53,"Sell")</f>
        <v>42000</v>
      </c>
      <c r="AB21" s="40">
        <f ca="1">AB20+SUMIFS('Transactions (Dated)'!$E$2:$E$53,'Transactions (Dated)'!$D$2:$D$53,'Share Values'!$X21,'Transactions (Dated)'!$B$2:$B$53,'Share Values'!AB$11,'Transactions (Dated)'!$C$2:$C$53,"Buy")-SUMIFS('Transactions (Dated)'!$E$2:$E$53,'Transactions (Dated)'!$D$2:$D$53,'Share Values'!$X21,'Transactions (Dated)'!$B$2:$B$53,'Share Values'!AB$11,'Transactions (Dated)'!$C$2:$C$53,"Sell")</f>
        <v>0</v>
      </c>
      <c r="AC21" s="40">
        <f ca="1">AC20+SUMIFS('Transactions (Dated)'!$E$2:$E$53,'Transactions (Dated)'!$D$2:$D$53,'Share Values'!$X21,'Transactions (Dated)'!$B$2:$B$53,'Share Values'!AC$11,'Transactions (Dated)'!$C$2:$C$53,"Buy")-SUMIFS('Transactions (Dated)'!$E$2:$E$53,'Transactions (Dated)'!$D$2:$D$53,'Share Values'!$X21,'Transactions (Dated)'!$B$2:$B$53,'Share Values'!AC$11,'Transactions (Dated)'!$C$2:$C$53,"Sell")</f>
        <v>0</v>
      </c>
      <c r="AD21" s="40">
        <f ca="1">AD20+SUMIFS('Transactions (Dated)'!$E$2:$E$53,'Transactions (Dated)'!$D$2:$D$53,'Share Values'!$X21,'Transactions (Dated)'!$B$2:$B$53,'Share Values'!AD$11,'Transactions (Dated)'!$C$2:$C$53,"Buy")-SUMIFS('Transactions (Dated)'!$E$2:$E$53,'Transactions (Dated)'!$D$2:$D$53,'Share Values'!$X21,'Transactions (Dated)'!$B$2:$B$53,'Share Values'!AD$11,'Transactions (Dated)'!$C$2:$C$53,"Sell")</f>
        <v>0</v>
      </c>
      <c r="AE21" s="40">
        <f ca="1">AE20+SUMIFS('Transactions (Dated)'!$E$2:$E$53,'Transactions (Dated)'!$D$2:$D$53,'Share Values'!$X21,'Transactions (Dated)'!$B$2:$B$53,'Share Values'!AE$11,'Transactions (Dated)'!$C$2:$C$53,"Buy")-SUMIFS('Transactions (Dated)'!$E$2:$E$53,'Transactions (Dated)'!$D$2:$D$53,'Share Values'!$X21,'Transactions (Dated)'!$B$2:$B$53,'Share Values'!AE$11,'Transactions (Dated)'!$C$2:$C$53,"Sell")</f>
        <v>0</v>
      </c>
      <c r="AF21" s="40">
        <f ca="1">AF20+SUMIFS('Transactions (Dated)'!$E$2:$E$53,'Transactions (Dated)'!$D$2:$D$53,'Share Values'!$X21,'Transactions (Dated)'!$B$2:$B$53,'Share Values'!AF$11,'Transactions (Dated)'!$C$2:$C$53,"Buy")-SUMIFS('Transactions (Dated)'!$E$2:$E$53,'Transactions (Dated)'!$D$2:$D$53,'Share Values'!$X21,'Transactions (Dated)'!$B$2:$B$53,'Share Values'!AF$11,'Transactions (Dated)'!$C$2:$C$53,"Sell")</f>
        <v>0</v>
      </c>
      <c r="AG21" s="40">
        <f ca="1">AG20+SUMIFS('Transactions (Dated)'!$E$2:$E$53,'Transactions (Dated)'!$D$2:$D$53,'Share Values'!$X21,'Transactions (Dated)'!$B$2:$B$53,'Share Values'!AG$11,'Transactions (Dated)'!$C$2:$C$53,"Buy")-SUMIFS('Transactions (Dated)'!$E$2:$E$53,'Transactions (Dated)'!$D$2:$D$53,'Share Values'!$X21,'Transactions (Dated)'!$B$2:$B$53,'Share Values'!AG$11,'Transactions (Dated)'!$C$2:$C$53,"Sell")</f>
        <v>0</v>
      </c>
      <c r="AH21" s="40">
        <f ca="1">AH20+SUMIFS('Transactions (Dated)'!$E$2:$E$53,'Transactions (Dated)'!$D$2:$D$53,'Share Values'!$X21,'Transactions (Dated)'!$B$2:$B$53,'Share Values'!AH$11,'Transactions (Dated)'!$C$2:$C$53,"Buy")-SUMIFS('Transactions (Dated)'!$E$2:$E$53,'Transactions (Dated)'!$D$2:$D$53,'Share Values'!$X21,'Transactions (Dated)'!$B$2:$B$53,'Share Values'!AH$11,'Transactions (Dated)'!$C$2:$C$53,"Sell")</f>
        <v>0</v>
      </c>
      <c r="AI21" s="40">
        <f ca="1">AI20+SUMIFS('Transactions (Dated)'!$E$2:$E$53,'Transactions (Dated)'!$D$2:$D$53,'Share Values'!$X21,'Transactions (Dated)'!$B$2:$B$53,'Share Values'!AI$11,'Transactions (Dated)'!$C$2:$C$53,"Buy")-SUMIFS('Transactions (Dated)'!$E$2:$E$53,'Transactions (Dated)'!$D$2:$D$53,'Share Values'!$X21,'Transactions (Dated)'!$B$2:$B$53,'Share Values'!AI$11,'Transactions (Dated)'!$C$2:$C$53,"Sell")</f>
        <v>0</v>
      </c>
      <c r="AJ21" s="40">
        <f ca="1">AJ20+SUMIFS('Transactions (Dated)'!$E$2:$E$53,'Transactions (Dated)'!$D$2:$D$53,'Share Values'!$X21,'Transactions (Dated)'!$B$2:$B$53,'Share Values'!AJ$11,'Transactions (Dated)'!$C$2:$C$53,"Buy")-SUMIFS('Transactions (Dated)'!$E$2:$E$53,'Transactions (Dated)'!$D$2:$D$53,'Share Values'!$X21,'Transactions (Dated)'!$B$2:$B$53,'Share Values'!AJ$11,'Transactions (Dated)'!$C$2:$C$53,"Sell")</f>
        <v>0</v>
      </c>
      <c r="AK21" s="40">
        <f ca="1">AK20+SUMIFS('Transactions (Dated)'!$E$2:$E$53,'Transactions (Dated)'!$D$2:$D$53,'Share Values'!$X21,'Transactions (Dated)'!$B$2:$B$53,'Share Values'!AK$11,'Transactions (Dated)'!$C$2:$C$53,"Buy")-SUMIFS('Transactions (Dated)'!$E$2:$E$53,'Transactions (Dated)'!$D$2:$D$53,'Share Values'!$X21,'Transactions (Dated)'!$B$2:$B$53,'Share Values'!AK$11,'Transactions (Dated)'!$C$2:$C$53,"Sell")</f>
        <v>0</v>
      </c>
      <c r="AL21" s="40">
        <f ca="1">AL20+SUMIFS('Transactions (Dated)'!$E$2:$E$53,'Transactions (Dated)'!$D$2:$D$53,'Share Values'!$X21,'Transactions (Dated)'!$B$2:$B$53,'Share Values'!AL$11,'Transactions (Dated)'!$C$2:$C$53,"Buy")-SUMIFS('Transactions (Dated)'!$E$2:$E$53,'Transactions (Dated)'!$D$2:$D$53,'Share Values'!$X21,'Transactions (Dated)'!$B$2:$B$53,'Share Values'!AL$11,'Transactions (Dated)'!$C$2:$C$53,"Sell")</f>
        <v>0</v>
      </c>
      <c r="AM21" s="40">
        <f ca="1">AM20+SUMIFS('Transactions (Dated)'!$E$2:$E$53,'Transactions (Dated)'!$D$2:$D$53,'Share Values'!$X21,'Transactions (Dated)'!$B$2:$B$53,'Share Values'!AM$11,'Transactions (Dated)'!$C$2:$C$53,"Buy")-SUMIFS('Transactions (Dated)'!$E$2:$E$53,'Transactions (Dated)'!$D$2:$D$53,'Share Values'!$X21,'Transactions (Dated)'!$B$2:$B$53,'Share Values'!AM$11,'Transactions (Dated)'!$C$2:$C$53,"Sell")</f>
        <v>0</v>
      </c>
      <c r="AN21" s="40">
        <f ca="1">AN20+SUMIFS('Transactions (Dated)'!$E$2:$E$53,'Transactions (Dated)'!$D$2:$D$53,'Share Values'!$X21,'Transactions (Dated)'!$B$2:$B$53,'Share Values'!AN$11,'Transactions (Dated)'!$C$2:$C$53,"Buy")-SUMIFS('Transactions (Dated)'!$E$2:$E$53,'Transactions (Dated)'!$D$2:$D$53,'Share Values'!$X21,'Transactions (Dated)'!$B$2:$B$53,'Share Values'!AN$11,'Transactions (Dated)'!$C$2:$C$53,"Sell")</f>
        <v>0</v>
      </c>
      <c r="AO21" s="40"/>
      <c r="AQ21" s="3">
        <f t="shared" si="9"/>
        <v>41927</v>
      </c>
      <c r="AR21" s="6">
        <f t="shared" ca="1" si="10"/>
        <v>0</v>
      </c>
      <c r="AS21" s="6">
        <f t="shared" ca="1" si="11"/>
        <v>0</v>
      </c>
      <c r="AT21" s="6">
        <f t="shared" ca="1" si="12"/>
        <v>787500</v>
      </c>
      <c r="AU21" s="6">
        <f t="shared" ca="1" si="13"/>
        <v>0</v>
      </c>
      <c r="AV21" s="6">
        <f t="shared" ca="1" si="14"/>
        <v>0</v>
      </c>
      <c r="AW21" s="6">
        <f t="shared" ca="1" si="15"/>
        <v>0</v>
      </c>
      <c r="AX21" s="6">
        <f t="shared" ca="1" si="16"/>
        <v>0</v>
      </c>
      <c r="AY21" s="6">
        <f t="shared" ca="1" si="17"/>
        <v>0</v>
      </c>
      <c r="AZ21" s="6">
        <f t="shared" ca="1" si="18"/>
        <v>0</v>
      </c>
      <c r="BA21" s="6">
        <f t="shared" ca="1" si="19"/>
        <v>0</v>
      </c>
      <c r="BB21" s="6">
        <f t="shared" ca="1" si="20"/>
        <v>0</v>
      </c>
      <c r="BC21" s="6">
        <f t="shared" ca="1" si="21"/>
        <v>0</v>
      </c>
      <c r="BD21" s="6">
        <f t="shared" ca="1" si="22"/>
        <v>0</v>
      </c>
      <c r="BE21" s="6">
        <f t="shared" ca="1" si="23"/>
        <v>0</v>
      </c>
      <c r="BF21" s="6">
        <f t="shared" ca="1" si="32"/>
        <v>0</v>
      </c>
      <c r="BG21" s="6">
        <f t="shared" ca="1" si="33"/>
        <v>0</v>
      </c>
      <c r="BH21" s="6"/>
      <c r="BJ21" s="4">
        <f t="shared" ca="1" si="26"/>
        <v>787500</v>
      </c>
      <c r="BL21" s="3">
        <f t="shared" si="27"/>
        <v>41927</v>
      </c>
      <c r="BM21" s="6">
        <f>BM20+SUMIFS('Transactions (Dated)'!G:G,'Transactions (Dated)'!D:D,'Share Values'!AQ21)</f>
        <v>173010</v>
      </c>
      <c r="BN21" s="6">
        <f ca="1">BN20+SUMIFS('Transactions (Dated)'!$F:$F,'Transactions (Dated)'!$D:$D,$BL21,'Transactions (Dated)'!$B:$B,BN$11,'Transactions (Dated)'!$C:$C,"Dividend (paid to cash)")*Y21</f>
        <v>0</v>
      </c>
      <c r="BO21" s="6">
        <f ca="1">BO20+SUMIFS('Transactions (Dated)'!$F:$F,'Transactions (Dated)'!$D:$D,$BL21,'Transactions (Dated)'!$B:$B,BO$11,'Transactions (Dated)'!$C:$C,"Dividend (paid to cash)")*Z21</f>
        <v>0</v>
      </c>
      <c r="BP21" s="6">
        <f ca="1">BP20+SUMIFS('Transactions (Dated)'!$F:$F,'Transactions (Dated)'!$D:$D,$BL21,'Transactions (Dated)'!$B:$B,BP$11,'Transactions (Dated)'!$C:$C,"Dividend (paid to cash)")*AA21</f>
        <v>0</v>
      </c>
      <c r="BQ21" s="6">
        <f ca="1">BQ20+SUMIFS('Transactions (Dated)'!$F:$F,'Transactions (Dated)'!$D:$D,$BL21,'Transactions (Dated)'!$B:$B,BQ$11,'Transactions (Dated)'!$C:$C,"Dividend (paid to cash)")*AB21</f>
        <v>0</v>
      </c>
      <c r="BR21" s="6">
        <f ca="1">BR20+SUMIFS('Transactions (Dated)'!$F:$F,'Transactions (Dated)'!$D:$D,$BL21,'Transactions (Dated)'!$B:$B,BR$11,'Transactions (Dated)'!$C:$C,"Dividend (paid to cash)")*AC21</f>
        <v>0</v>
      </c>
      <c r="BS21" s="6">
        <f ca="1">BS20+SUMIFS('Transactions (Dated)'!$F:$F,'Transactions (Dated)'!$D:$D,$BL21,'Transactions (Dated)'!$B:$B,BS$11,'Transactions (Dated)'!$C:$C,"Dividend (paid to cash)")*AD21</f>
        <v>0</v>
      </c>
      <c r="BT21" s="6">
        <f ca="1">BT20+SUMIFS('Transactions (Dated)'!$F:$F,'Transactions (Dated)'!$D:$D,$BL21,'Transactions (Dated)'!$B:$B,BT$11,'Transactions (Dated)'!$C:$C,"Dividend (paid to cash)")*AE21</f>
        <v>0</v>
      </c>
      <c r="BU21" s="6">
        <f ca="1">BU20+SUMIFS('Transactions (Dated)'!$F:$F,'Transactions (Dated)'!$D:$D,$BL21,'Transactions (Dated)'!$B:$B,BU$11,'Transactions (Dated)'!$C:$C,"Dividend (paid to cash)")*AF21</f>
        <v>0</v>
      </c>
      <c r="BV21" s="6">
        <f ca="1">BV20+SUMIFS('Transactions (Dated)'!$F:$F,'Transactions (Dated)'!$D:$D,$BL21,'Transactions (Dated)'!$B:$B,BV$11,'Transactions (Dated)'!$C:$C,"Dividend (paid to cash)")*AG21</f>
        <v>0</v>
      </c>
      <c r="BW21" s="6">
        <f ca="1">BW20+SUMIFS('Transactions (Dated)'!$F:$F,'Transactions (Dated)'!$D:$D,$BL21,'Transactions (Dated)'!$B:$B,BW$11,'Transactions (Dated)'!$C:$C,"Dividend (paid to cash)")*AH21</f>
        <v>0</v>
      </c>
      <c r="BX21" s="6">
        <f ca="1">BX20+SUMIFS('Transactions (Dated)'!$F:$F,'Transactions (Dated)'!$D:$D,$BL21,'Transactions (Dated)'!$B:$B,BX$11,'Transactions (Dated)'!$C:$C,"Dividend (paid to cash)")*AI21</f>
        <v>0</v>
      </c>
      <c r="BY21" s="6">
        <f ca="1">BY20+SUMIFS('Transactions (Dated)'!$F:$F,'Transactions (Dated)'!$D:$D,$BL21,'Transactions (Dated)'!$B:$B,BY$11,'Transactions (Dated)'!$C:$C,"Dividend (paid to cash)")*AJ21</f>
        <v>0</v>
      </c>
      <c r="BZ21" s="6">
        <f ca="1">BZ20+SUMIFS('Transactions (Dated)'!$F:$F,'Transactions (Dated)'!$D:$D,$BL21,'Transactions (Dated)'!$B:$B,BZ$11,'Transactions (Dated)'!$C:$C,"Dividend (paid to cash)")*AK21</f>
        <v>0</v>
      </c>
      <c r="CA21" s="6">
        <f ca="1">CA20+SUMIFS('Transactions (Dated)'!$F:$F,'Transactions (Dated)'!$D:$D,$BL21,'Transactions (Dated)'!$B:$B,CA$11,'Transactions (Dated)'!$C:$C,"Dividend (paid to cash)")*AL21</f>
        <v>0</v>
      </c>
      <c r="CB21" s="6">
        <v>0</v>
      </c>
      <c r="CC21" s="6">
        <v>0</v>
      </c>
      <c r="CD21" s="6"/>
      <c r="CF21" s="6">
        <f t="shared" ca="1" si="34"/>
        <v>173010</v>
      </c>
      <c r="CH21" s="3">
        <f t="shared" si="35"/>
        <v>41927</v>
      </c>
      <c r="CI21" s="4">
        <f t="shared" ca="1" si="28"/>
        <v>787500</v>
      </c>
      <c r="CJ21" s="4">
        <f t="shared" ca="1" si="29"/>
        <v>173010</v>
      </c>
      <c r="CL21" s="4">
        <f t="shared" ca="1" si="30"/>
        <v>960510</v>
      </c>
    </row>
    <row r="22" spans="2:90" x14ac:dyDescent="0.15">
      <c r="B22" s="3">
        <f t="shared" si="31"/>
        <v>41928</v>
      </c>
      <c r="C22" s="2">
        <v>14053</v>
      </c>
      <c r="E22" s="70">
        <v>41928</v>
      </c>
      <c r="F22" s="69">
        <v>10.43</v>
      </c>
      <c r="G22" s="69">
        <v>5.68</v>
      </c>
      <c r="H22" s="69">
        <v>19</v>
      </c>
      <c r="I22" s="69">
        <v>27.5</v>
      </c>
      <c r="J22" s="69">
        <v>14.6</v>
      </c>
      <c r="K22" s="69">
        <v>11.48</v>
      </c>
      <c r="L22" s="69">
        <v>26.87</v>
      </c>
      <c r="M22" s="69">
        <v>1.87</v>
      </c>
      <c r="N22" s="69">
        <v>9.06</v>
      </c>
      <c r="O22" s="69">
        <v>4.75</v>
      </c>
      <c r="P22" s="69">
        <v>29.05</v>
      </c>
      <c r="Q22" s="69">
        <v>1.39</v>
      </c>
      <c r="R22" s="69">
        <v>8.1999999999999993</v>
      </c>
      <c r="S22" s="69">
        <v>34.450000000000003</v>
      </c>
      <c r="T22" s="69"/>
      <c r="U22" s="69"/>
      <c r="V22" s="4"/>
      <c r="X22" s="3">
        <f t="shared" si="8"/>
        <v>41928</v>
      </c>
      <c r="Y22" s="40">
        <f ca="1">Y21+SUMIFS('Transactions (Dated)'!$E$2:$E$53,'Transactions (Dated)'!$D$2:$D$53,'Share Values'!$X22,'Transactions (Dated)'!$B$2:$B$53,'Share Values'!Y$11,'Transactions (Dated)'!$C$2:$C$53,"Buy")-SUMIFS('Transactions (Dated)'!$E$2:$E$53,'Transactions (Dated)'!$D$2:$D$53,'Share Values'!$X22,'Transactions (Dated)'!$B$2:$B$53,'Share Values'!Y$11,'Transactions (Dated)'!$C$2:$C$53,"Sell")</f>
        <v>0</v>
      </c>
      <c r="Z22" s="40">
        <f ca="1">Z21+SUMIFS('Transactions (Dated)'!$E$2:$E$53,'Transactions (Dated)'!$D$2:$D$53,'Share Values'!$X22,'Transactions (Dated)'!$B$2:$B$53,'Share Values'!Z$11,'Transactions (Dated)'!$C$2:$C$53,"Buy")-SUMIFS('Transactions (Dated)'!$E$2:$E$53,'Transactions (Dated)'!$D$2:$D$53,'Share Values'!$X22,'Transactions (Dated)'!$B$2:$B$53,'Share Values'!Z$11,'Transactions (Dated)'!$C$2:$C$53,"Sell")</f>
        <v>0</v>
      </c>
      <c r="AA22" s="40">
        <f ca="1">AA21+SUMIFS('Transactions (Dated)'!$E$2:$E$53,'Transactions (Dated)'!$D$2:$D$53,'Share Values'!$X22,'Transactions (Dated)'!$B$2:$B$53,'Share Values'!AA$11,'Transactions (Dated)'!$C$2:$C$53,"Buy")-SUMIFS('Transactions (Dated)'!$E$2:$E$53,'Transactions (Dated)'!$D$2:$D$53,'Share Values'!$X22,'Transactions (Dated)'!$B$2:$B$53,'Share Values'!AA$11,'Transactions (Dated)'!$C$2:$C$53,"Sell")</f>
        <v>42000</v>
      </c>
      <c r="AB22" s="40">
        <f ca="1">AB21+SUMIFS('Transactions (Dated)'!$E$2:$E$53,'Transactions (Dated)'!$D$2:$D$53,'Share Values'!$X22,'Transactions (Dated)'!$B$2:$B$53,'Share Values'!AB$11,'Transactions (Dated)'!$C$2:$C$53,"Buy")-SUMIFS('Transactions (Dated)'!$E$2:$E$53,'Transactions (Dated)'!$D$2:$D$53,'Share Values'!$X22,'Transactions (Dated)'!$B$2:$B$53,'Share Values'!AB$11,'Transactions (Dated)'!$C$2:$C$53,"Sell")</f>
        <v>0</v>
      </c>
      <c r="AC22" s="40">
        <f ca="1">AC21+SUMIFS('Transactions (Dated)'!$E$2:$E$53,'Transactions (Dated)'!$D$2:$D$53,'Share Values'!$X22,'Transactions (Dated)'!$B$2:$B$53,'Share Values'!AC$11,'Transactions (Dated)'!$C$2:$C$53,"Buy")-SUMIFS('Transactions (Dated)'!$E$2:$E$53,'Transactions (Dated)'!$D$2:$D$53,'Share Values'!$X22,'Transactions (Dated)'!$B$2:$B$53,'Share Values'!AC$11,'Transactions (Dated)'!$C$2:$C$53,"Sell")</f>
        <v>0</v>
      </c>
      <c r="AD22" s="40">
        <f ca="1">AD21+SUMIFS('Transactions (Dated)'!$E$2:$E$53,'Transactions (Dated)'!$D$2:$D$53,'Share Values'!$X22,'Transactions (Dated)'!$B$2:$B$53,'Share Values'!AD$11,'Transactions (Dated)'!$C$2:$C$53,"Buy")-SUMIFS('Transactions (Dated)'!$E$2:$E$53,'Transactions (Dated)'!$D$2:$D$53,'Share Values'!$X22,'Transactions (Dated)'!$B$2:$B$53,'Share Values'!AD$11,'Transactions (Dated)'!$C$2:$C$53,"Sell")</f>
        <v>0</v>
      </c>
      <c r="AE22" s="40">
        <f ca="1">AE21+SUMIFS('Transactions (Dated)'!$E$2:$E$53,'Transactions (Dated)'!$D$2:$D$53,'Share Values'!$X22,'Transactions (Dated)'!$B$2:$B$53,'Share Values'!AE$11,'Transactions (Dated)'!$C$2:$C$53,"Buy")-SUMIFS('Transactions (Dated)'!$E$2:$E$53,'Transactions (Dated)'!$D$2:$D$53,'Share Values'!$X22,'Transactions (Dated)'!$B$2:$B$53,'Share Values'!AE$11,'Transactions (Dated)'!$C$2:$C$53,"Sell")</f>
        <v>0</v>
      </c>
      <c r="AF22" s="40">
        <f ca="1">AF21+SUMIFS('Transactions (Dated)'!$E$2:$E$53,'Transactions (Dated)'!$D$2:$D$53,'Share Values'!$X22,'Transactions (Dated)'!$B$2:$B$53,'Share Values'!AF$11,'Transactions (Dated)'!$C$2:$C$53,"Buy")-SUMIFS('Transactions (Dated)'!$E$2:$E$53,'Transactions (Dated)'!$D$2:$D$53,'Share Values'!$X22,'Transactions (Dated)'!$B$2:$B$53,'Share Values'!AF$11,'Transactions (Dated)'!$C$2:$C$53,"Sell")</f>
        <v>0</v>
      </c>
      <c r="AG22" s="40">
        <f ca="1">AG21+SUMIFS('Transactions (Dated)'!$E$2:$E$53,'Transactions (Dated)'!$D$2:$D$53,'Share Values'!$X22,'Transactions (Dated)'!$B$2:$B$53,'Share Values'!AG$11,'Transactions (Dated)'!$C$2:$C$53,"Buy")-SUMIFS('Transactions (Dated)'!$E$2:$E$53,'Transactions (Dated)'!$D$2:$D$53,'Share Values'!$X22,'Transactions (Dated)'!$B$2:$B$53,'Share Values'!AG$11,'Transactions (Dated)'!$C$2:$C$53,"Sell")</f>
        <v>0</v>
      </c>
      <c r="AH22" s="40">
        <f ca="1">AH21+SUMIFS('Transactions (Dated)'!$E$2:$E$53,'Transactions (Dated)'!$D$2:$D$53,'Share Values'!$X22,'Transactions (Dated)'!$B$2:$B$53,'Share Values'!AH$11,'Transactions (Dated)'!$C$2:$C$53,"Buy")-SUMIFS('Transactions (Dated)'!$E$2:$E$53,'Transactions (Dated)'!$D$2:$D$53,'Share Values'!$X22,'Transactions (Dated)'!$B$2:$B$53,'Share Values'!AH$11,'Transactions (Dated)'!$C$2:$C$53,"Sell")</f>
        <v>0</v>
      </c>
      <c r="AI22" s="40">
        <f ca="1">AI21+SUMIFS('Transactions (Dated)'!$E$2:$E$53,'Transactions (Dated)'!$D$2:$D$53,'Share Values'!$X22,'Transactions (Dated)'!$B$2:$B$53,'Share Values'!AI$11,'Transactions (Dated)'!$C$2:$C$53,"Buy")-SUMIFS('Transactions (Dated)'!$E$2:$E$53,'Transactions (Dated)'!$D$2:$D$53,'Share Values'!$X22,'Transactions (Dated)'!$B$2:$B$53,'Share Values'!AI$11,'Transactions (Dated)'!$C$2:$C$53,"Sell")</f>
        <v>0</v>
      </c>
      <c r="AJ22" s="40">
        <f ca="1">AJ21+SUMIFS('Transactions (Dated)'!$E$2:$E$53,'Transactions (Dated)'!$D$2:$D$53,'Share Values'!$X22,'Transactions (Dated)'!$B$2:$B$53,'Share Values'!AJ$11,'Transactions (Dated)'!$C$2:$C$53,"Buy")-SUMIFS('Transactions (Dated)'!$E$2:$E$53,'Transactions (Dated)'!$D$2:$D$53,'Share Values'!$X22,'Transactions (Dated)'!$B$2:$B$53,'Share Values'!AJ$11,'Transactions (Dated)'!$C$2:$C$53,"Sell")</f>
        <v>0</v>
      </c>
      <c r="AK22" s="40">
        <f ca="1">AK21+SUMIFS('Transactions (Dated)'!$E$2:$E$53,'Transactions (Dated)'!$D$2:$D$53,'Share Values'!$X22,'Transactions (Dated)'!$B$2:$B$53,'Share Values'!AK$11,'Transactions (Dated)'!$C$2:$C$53,"Buy")-SUMIFS('Transactions (Dated)'!$E$2:$E$53,'Transactions (Dated)'!$D$2:$D$53,'Share Values'!$X22,'Transactions (Dated)'!$B$2:$B$53,'Share Values'!AK$11,'Transactions (Dated)'!$C$2:$C$53,"Sell")</f>
        <v>0</v>
      </c>
      <c r="AL22" s="40">
        <f ca="1">AL21+SUMIFS('Transactions (Dated)'!$E$2:$E$53,'Transactions (Dated)'!$D$2:$D$53,'Share Values'!$X22,'Transactions (Dated)'!$B$2:$B$53,'Share Values'!AL$11,'Transactions (Dated)'!$C$2:$C$53,"Buy")-SUMIFS('Transactions (Dated)'!$E$2:$E$53,'Transactions (Dated)'!$D$2:$D$53,'Share Values'!$X22,'Transactions (Dated)'!$B$2:$B$53,'Share Values'!AL$11,'Transactions (Dated)'!$C$2:$C$53,"Sell")</f>
        <v>0</v>
      </c>
      <c r="AM22" s="40">
        <f ca="1">AM21+SUMIFS('Transactions (Dated)'!$E$2:$E$53,'Transactions (Dated)'!$D$2:$D$53,'Share Values'!$X22,'Transactions (Dated)'!$B$2:$B$53,'Share Values'!AM$11,'Transactions (Dated)'!$C$2:$C$53,"Buy")-SUMIFS('Transactions (Dated)'!$E$2:$E$53,'Transactions (Dated)'!$D$2:$D$53,'Share Values'!$X22,'Transactions (Dated)'!$B$2:$B$53,'Share Values'!AM$11,'Transactions (Dated)'!$C$2:$C$53,"Sell")</f>
        <v>0</v>
      </c>
      <c r="AN22" s="40">
        <f ca="1">AN21+SUMIFS('Transactions (Dated)'!$E$2:$E$53,'Transactions (Dated)'!$D$2:$D$53,'Share Values'!$X22,'Transactions (Dated)'!$B$2:$B$53,'Share Values'!AN$11,'Transactions (Dated)'!$C$2:$C$53,"Buy")-SUMIFS('Transactions (Dated)'!$E$2:$E$53,'Transactions (Dated)'!$D$2:$D$53,'Share Values'!$X22,'Transactions (Dated)'!$B$2:$B$53,'Share Values'!AN$11,'Transactions (Dated)'!$C$2:$C$53,"Sell")</f>
        <v>0</v>
      </c>
      <c r="AO22" s="40"/>
      <c r="AQ22" s="3">
        <f t="shared" si="9"/>
        <v>41928</v>
      </c>
      <c r="AR22" s="6">
        <f t="shared" ca="1" si="10"/>
        <v>0</v>
      </c>
      <c r="AS22" s="6">
        <f t="shared" ca="1" si="11"/>
        <v>0</v>
      </c>
      <c r="AT22" s="6">
        <f t="shared" ca="1" si="12"/>
        <v>798000</v>
      </c>
      <c r="AU22" s="6">
        <f t="shared" ca="1" si="13"/>
        <v>0</v>
      </c>
      <c r="AV22" s="6">
        <f t="shared" ca="1" si="14"/>
        <v>0</v>
      </c>
      <c r="AW22" s="6">
        <f t="shared" ca="1" si="15"/>
        <v>0</v>
      </c>
      <c r="AX22" s="6">
        <f t="shared" ca="1" si="16"/>
        <v>0</v>
      </c>
      <c r="AY22" s="6">
        <f t="shared" ca="1" si="17"/>
        <v>0</v>
      </c>
      <c r="AZ22" s="6">
        <f t="shared" ca="1" si="18"/>
        <v>0</v>
      </c>
      <c r="BA22" s="6">
        <f t="shared" ca="1" si="19"/>
        <v>0</v>
      </c>
      <c r="BB22" s="6">
        <f t="shared" ca="1" si="20"/>
        <v>0</v>
      </c>
      <c r="BC22" s="6">
        <f t="shared" ca="1" si="21"/>
        <v>0</v>
      </c>
      <c r="BD22" s="6">
        <f t="shared" ca="1" si="22"/>
        <v>0</v>
      </c>
      <c r="BE22" s="6">
        <f t="shared" ca="1" si="23"/>
        <v>0</v>
      </c>
      <c r="BF22" s="6">
        <f t="shared" ca="1" si="32"/>
        <v>0</v>
      </c>
      <c r="BG22" s="6">
        <f t="shared" ca="1" si="33"/>
        <v>0</v>
      </c>
      <c r="BH22" s="6"/>
      <c r="BJ22" s="4">
        <f t="shared" ca="1" si="26"/>
        <v>798000</v>
      </c>
      <c r="BL22" s="3">
        <f t="shared" si="27"/>
        <v>41928</v>
      </c>
      <c r="BM22" s="6">
        <f>BM21+SUMIFS('Transactions (Dated)'!G:G,'Transactions (Dated)'!D:D,'Share Values'!AQ22)</f>
        <v>173010</v>
      </c>
      <c r="BN22" s="6">
        <f ca="1">BN21+SUMIFS('Transactions (Dated)'!$F:$F,'Transactions (Dated)'!$D:$D,$BL22,'Transactions (Dated)'!$B:$B,BN$11,'Transactions (Dated)'!$C:$C,"Dividend (paid to cash)")*Y22</f>
        <v>0</v>
      </c>
      <c r="BO22" s="6">
        <f ca="1">BO21+SUMIFS('Transactions (Dated)'!$F:$F,'Transactions (Dated)'!$D:$D,$BL22,'Transactions (Dated)'!$B:$B,BO$11,'Transactions (Dated)'!$C:$C,"Dividend (paid to cash)")*Z22</f>
        <v>0</v>
      </c>
      <c r="BP22" s="6">
        <f ca="1">BP21+SUMIFS('Transactions (Dated)'!$F:$F,'Transactions (Dated)'!$D:$D,$BL22,'Transactions (Dated)'!$B:$B,BP$11,'Transactions (Dated)'!$C:$C,"Dividend (paid to cash)")*AA22</f>
        <v>0</v>
      </c>
      <c r="BQ22" s="6">
        <f ca="1">BQ21+SUMIFS('Transactions (Dated)'!$F:$F,'Transactions (Dated)'!$D:$D,$BL22,'Transactions (Dated)'!$B:$B,BQ$11,'Transactions (Dated)'!$C:$C,"Dividend (paid to cash)")*AB22</f>
        <v>0</v>
      </c>
      <c r="BR22" s="6">
        <f ca="1">BR21+SUMIFS('Transactions (Dated)'!$F:$F,'Transactions (Dated)'!$D:$D,$BL22,'Transactions (Dated)'!$B:$B,BR$11,'Transactions (Dated)'!$C:$C,"Dividend (paid to cash)")*AC22</f>
        <v>0</v>
      </c>
      <c r="BS22" s="6">
        <f ca="1">BS21+SUMIFS('Transactions (Dated)'!$F:$F,'Transactions (Dated)'!$D:$D,$BL22,'Transactions (Dated)'!$B:$B,BS$11,'Transactions (Dated)'!$C:$C,"Dividend (paid to cash)")*AD22</f>
        <v>0</v>
      </c>
      <c r="BT22" s="6">
        <f ca="1">BT21+SUMIFS('Transactions (Dated)'!$F:$F,'Transactions (Dated)'!$D:$D,$BL22,'Transactions (Dated)'!$B:$B,BT$11,'Transactions (Dated)'!$C:$C,"Dividend (paid to cash)")*AE22</f>
        <v>0</v>
      </c>
      <c r="BU22" s="6">
        <f ca="1">BU21+SUMIFS('Transactions (Dated)'!$F:$F,'Transactions (Dated)'!$D:$D,$BL22,'Transactions (Dated)'!$B:$B,BU$11,'Transactions (Dated)'!$C:$C,"Dividend (paid to cash)")*AF22</f>
        <v>0</v>
      </c>
      <c r="BV22" s="6">
        <f ca="1">BV21+SUMIFS('Transactions (Dated)'!$F:$F,'Transactions (Dated)'!$D:$D,$BL22,'Transactions (Dated)'!$B:$B,BV$11,'Transactions (Dated)'!$C:$C,"Dividend (paid to cash)")*AG22</f>
        <v>0</v>
      </c>
      <c r="BW22" s="6">
        <f ca="1">BW21+SUMIFS('Transactions (Dated)'!$F:$F,'Transactions (Dated)'!$D:$D,$BL22,'Transactions (Dated)'!$B:$B,BW$11,'Transactions (Dated)'!$C:$C,"Dividend (paid to cash)")*AH22</f>
        <v>0</v>
      </c>
      <c r="BX22" s="6">
        <f ca="1">BX21+SUMIFS('Transactions (Dated)'!$F:$F,'Transactions (Dated)'!$D:$D,$BL22,'Transactions (Dated)'!$B:$B,BX$11,'Transactions (Dated)'!$C:$C,"Dividend (paid to cash)")*AI22</f>
        <v>0</v>
      </c>
      <c r="BY22" s="6">
        <f ca="1">BY21+SUMIFS('Transactions (Dated)'!$F:$F,'Transactions (Dated)'!$D:$D,$BL22,'Transactions (Dated)'!$B:$B,BY$11,'Transactions (Dated)'!$C:$C,"Dividend (paid to cash)")*AJ22</f>
        <v>0</v>
      </c>
      <c r="BZ22" s="6">
        <f ca="1">BZ21+SUMIFS('Transactions (Dated)'!$F:$F,'Transactions (Dated)'!$D:$D,$BL22,'Transactions (Dated)'!$B:$B,BZ$11,'Transactions (Dated)'!$C:$C,"Dividend (paid to cash)")*AK22</f>
        <v>0</v>
      </c>
      <c r="CA22" s="6">
        <f ca="1">CA21+SUMIFS('Transactions (Dated)'!$F:$F,'Transactions (Dated)'!$D:$D,$BL22,'Transactions (Dated)'!$B:$B,CA$11,'Transactions (Dated)'!$C:$C,"Dividend (paid to cash)")*AL22</f>
        <v>0</v>
      </c>
      <c r="CB22" s="6">
        <v>0</v>
      </c>
      <c r="CC22" s="6">
        <v>0</v>
      </c>
      <c r="CD22" s="6"/>
      <c r="CF22" s="6">
        <f t="shared" ca="1" si="34"/>
        <v>173010</v>
      </c>
      <c r="CH22" s="3">
        <f t="shared" si="35"/>
        <v>41928</v>
      </c>
      <c r="CI22" s="4">
        <f t="shared" ca="1" si="28"/>
        <v>798000</v>
      </c>
      <c r="CJ22" s="4">
        <f t="shared" ca="1" si="29"/>
        <v>173010</v>
      </c>
      <c r="CL22" s="4">
        <f t="shared" ca="1" si="30"/>
        <v>971010</v>
      </c>
    </row>
    <row r="23" spans="2:90" x14ac:dyDescent="0.15">
      <c r="B23" s="3">
        <f t="shared" si="31"/>
        <v>41929</v>
      </c>
      <c r="C23" s="2">
        <v>14227.7</v>
      </c>
      <c r="E23" s="70">
        <v>41929</v>
      </c>
      <c r="F23" s="69">
        <v>10.81</v>
      </c>
      <c r="G23" s="69">
        <v>5.49</v>
      </c>
      <c r="H23" s="69">
        <v>19.239999999999998</v>
      </c>
      <c r="I23" s="69">
        <v>27.85</v>
      </c>
      <c r="J23" s="69">
        <v>14.62</v>
      </c>
      <c r="K23" s="69">
        <v>11.48</v>
      </c>
      <c r="L23" s="69">
        <v>29.02</v>
      </c>
      <c r="M23" s="69">
        <v>1.91</v>
      </c>
      <c r="N23" s="69">
        <v>9.3699999999999992</v>
      </c>
      <c r="O23" s="69">
        <v>4.8666999999999998</v>
      </c>
      <c r="P23" s="69">
        <v>29.28</v>
      </c>
      <c r="Q23" s="69">
        <v>1.5</v>
      </c>
      <c r="R23" s="69">
        <v>8.2899999999999991</v>
      </c>
      <c r="S23" s="69">
        <v>34.85</v>
      </c>
      <c r="T23" s="69"/>
      <c r="U23" s="69"/>
      <c r="V23" s="4"/>
      <c r="X23" s="3">
        <f t="shared" si="8"/>
        <v>41929</v>
      </c>
      <c r="Y23" s="40">
        <f ca="1">Y22+SUMIFS('Transactions (Dated)'!$E$2:$E$53,'Transactions (Dated)'!$D$2:$D$53,'Share Values'!$X23,'Transactions (Dated)'!$B$2:$B$53,'Share Values'!Y$11,'Transactions (Dated)'!$C$2:$C$53,"Buy")-SUMIFS('Transactions (Dated)'!$E$2:$E$53,'Transactions (Dated)'!$D$2:$D$53,'Share Values'!$X23,'Transactions (Dated)'!$B$2:$B$53,'Share Values'!Y$11,'Transactions (Dated)'!$C$2:$C$53,"Sell")</f>
        <v>4625</v>
      </c>
      <c r="Z23" s="40">
        <f ca="1">Z22+SUMIFS('Transactions (Dated)'!$E$2:$E$53,'Transactions (Dated)'!$D$2:$D$53,'Share Values'!$X23,'Transactions (Dated)'!$B$2:$B$53,'Share Values'!Z$11,'Transactions (Dated)'!$C$2:$C$53,"Buy")-SUMIFS('Transactions (Dated)'!$E$2:$E$53,'Transactions (Dated)'!$D$2:$D$53,'Share Values'!$X23,'Transactions (Dated)'!$B$2:$B$53,'Share Values'!Z$11,'Transactions (Dated)'!$C$2:$C$53,"Sell")</f>
        <v>0</v>
      </c>
      <c r="AA23" s="40">
        <f ca="1">AA22+SUMIFS('Transactions (Dated)'!$E$2:$E$53,'Transactions (Dated)'!$D$2:$D$53,'Share Values'!$X23,'Transactions (Dated)'!$B$2:$B$53,'Share Values'!AA$11,'Transactions (Dated)'!$C$2:$C$53,"Buy")-SUMIFS('Transactions (Dated)'!$E$2:$E$53,'Transactions (Dated)'!$D$2:$D$53,'Share Values'!$X23,'Transactions (Dated)'!$B$2:$B$53,'Share Values'!AA$11,'Transactions (Dated)'!$C$2:$C$53,"Sell")</f>
        <v>42000</v>
      </c>
      <c r="AB23" s="40">
        <f ca="1">AB22+SUMIFS('Transactions (Dated)'!$E$2:$E$53,'Transactions (Dated)'!$D$2:$D$53,'Share Values'!$X23,'Transactions (Dated)'!$B$2:$B$53,'Share Values'!AB$11,'Transactions (Dated)'!$C$2:$C$53,"Buy")-SUMIFS('Transactions (Dated)'!$E$2:$E$53,'Transactions (Dated)'!$D$2:$D$53,'Share Values'!$X23,'Transactions (Dated)'!$B$2:$B$53,'Share Values'!AB$11,'Transactions (Dated)'!$C$2:$C$53,"Sell")</f>
        <v>0</v>
      </c>
      <c r="AC23" s="40">
        <f ca="1">AC22+SUMIFS('Transactions (Dated)'!$E$2:$E$53,'Transactions (Dated)'!$D$2:$D$53,'Share Values'!$X23,'Transactions (Dated)'!$B$2:$B$53,'Share Values'!AC$11,'Transactions (Dated)'!$C$2:$C$53,"Buy")-SUMIFS('Transactions (Dated)'!$E$2:$E$53,'Transactions (Dated)'!$D$2:$D$53,'Share Values'!$X23,'Transactions (Dated)'!$B$2:$B$53,'Share Values'!AC$11,'Transactions (Dated)'!$C$2:$C$53,"Sell")</f>
        <v>0</v>
      </c>
      <c r="AD23" s="40">
        <f ca="1">AD22+SUMIFS('Transactions (Dated)'!$E$2:$E$53,'Transactions (Dated)'!$D$2:$D$53,'Share Values'!$X23,'Transactions (Dated)'!$B$2:$B$53,'Share Values'!AD$11,'Transactions (Dated)'!$C$2:$C$53,"Buy")-SUMIFS('Transactions (Dated)'!$E$2:$E$53,'Transactions (Dated)'!$D$2:$D$53,'Share Values'!$X23,'Transactions (Dated)'!$B$2:$B$53,'Share Values'!AD$11,'Transactions (Dated)'!$C$2:$C$53,"Sell")</f>
        <v>0</v>
      </c>
      <c r="AE23" s="40">
        <f ca="1">AE22+SUMIFS('Transactions (Dated)'!$E$2:$E$53,'Transactions (Dated)'!$D$2:$D$53,'Share Values'!$X23,'Transactions (Dated)'!$B$2:$B$53,'Share Values'!AE$11,'Transactions (Dated)'!$C$2:$C$53,"Buy")-SUMIFS('Transactions (Dated)'!$E$2:$E$53,'Transactions (Dated)'!$D$2:$D$53,'Share Values'!$X23,'Transactions (Dated)'!$B$2:$B$53,'Share Values'!AE$11,'Transactions (Dated)'!$C$2:$C$53,"Sell")</f>
        <v>0</v>
      </c>
      <c r="AF23" s="40">
        <f ca="1">AF22+SUMIFS('Transactions (Dated)'!$E$2:$E$53,'Transactions (Dated)'!$D$2:$D$53,'Share Values'!$X23,'Transactions (Dated)'!$B$2:$B$53,'Share Values'!AF$11,'Transactions (Dated)'!$C$2:$C$53,"Buy")-SUMIFS('Transactions (Dated)'!$E$2:$E$53,'Transactions (Dated)'!$D$2:$D$53,'Share Values'!$X23,'Transactions (Dated)'!$B$2:$B$53,'Share Values'!AF$11,'Transactions (Dated)'!$C$2:$C$53,"Sell")</f>
        <v>0</v>
      </c>
      <c r="AG23" s="40">
        <f ca="1">AG22+SUMIFS('Transactions (Dated)'!$E$2:$E$53,'Transactions (Dated)'!$D$2:$D$53,'Share Values'!$X23,'Transactions (Dated)'!$B$2:$B$53,'Share Values'!AG$11,'Transactions (Dated)'!$C$2:$C$53,"Buy")-SUMIFS('Transactions (Dated)'!$E$2:$E$53,'Transactions (Dated)'!$D$2:$D$53,'Share Values'!$X23,'Transactions (Dated)'!$B$2:$B$53,'Share Values'!AG$11,'Transactions (Dated)'!$C$2:$C$53,"Sell")</f>
        <v>0</v>
      </c>
      <c r="AH23" s="40">
        <f ca="1">AH22+SUMIFS('Transactions (Dated)'!$E$2:$E$53,'Transactions (Dated)'!$D$2:$D$53,'Share Values'!$X23,'Transactions (Dated)'!$B$2:$B$53,'Share Values'!AH$11,'Transactions (Dated)'!$C$2:$C$53,"Buy")-SUMIFS('Transactions (Dated)'!$E$2:$E$53,'Transactions (Dated)'!$D$2:$D$53,'Share Values'!$X23,'Transactions (Dated)'!$B$2:$B$53,'Share Values'!AH$11,'Transactions (Dated)'!$C$2:$C$53,"Sell")</f>
        <v>0</v>
      </c>
      <c r="AI23" s="40">
        <f ca="1">AI22+SUMIFS('Transactions (Dated)'!$E$2:$E$53,'Transactions (Dated)'!$D$2:$D$53,'Share Values'!$X23,'Transactions (Dated)'!$B$2:$B$53,'Share Values'!AI$11,'Transactions (Dated)'!$C$2:$C$53,"Buy")-SUMIFS('Transactions (Dated)'!$E$2:$E$53,'Transactions (Dated)'!$D$2:$D$53,'Share Values'!$X23,'Transactions (Dated)'!$B$2:$B$53,'Share Values'!AI$11,'Transactions (Dated)'!$C$2:$C$53,"Sell")</f>
        <v>0</v>
      </c>
      <c r="AJ23" s="40">
        <f ca="1">AJ22+SUMIFS('Transactions (Dated)'!$E$2:$E$53,'Transactions (Dated)'!$D$2:$D$53,'Share Values'!$X23,'Transactions (Dated)'!$B$2:$B$53,'Share Values'!AJ$11,'Transactions (Dated)'!$C$2:$C$53,"Buy")-SUMIFS('Transactions (Dated)'!$E$2:$E$53,'Transactions (Dated)'!$D$2:$D$53,'Share Values'!$X23,'Transactions (Dated)'!$B$2:$B$53,'Share Values'!AJ$11,'Transactions (Dated)'!$C$2:$C$53,"Sell")</f>
        <v>0</v>
      </c>
      <c r="AK23" s="40">
        <f ca="1">AK22+SUMIFS('Transactions (Dated)'!$E$2:$E$53,'Transactions (Dated)'!$D$2:$D$53,'Share Values'!$X23,'Transactions (Dated)'!$B$2:$B$53,'Share Values'!AK$11,'Transactions (Dated)'!$C$2:$C$53,"Buy")-SUMIFS('Transactions (Dated)'!$E$2:$E$53,'Transactions (Dated)'!$D$2:$D$53,'Share Values'!$X23,'Transactions (Dated)'!$B$2:$B$53,'Share Values'!AK$11,'Transactions (Dated)'!$C$2:$C$53,"Sell")</f>
        <v>0</v>
      </c>
      <c r="AL23" s="40">
        <f ca="1">AL22+SUMIFS('Transactions (Dated)'!$E$2:$E$53,'Transactions (Dated)'!$D$2:$D$53,'Share Values'!$X23,'Transactions (Dated)'!$B$2:$B$53,'Share Values'!AL$11,'Transactions (Dated)'!$C$2:$C$53,"Buy")-SUMIFS('Transactions (Dated)'!$E$2:$E$53,'Transactions (Dated)'!$D$2:$D$53,'Share Values'!$X23,'Transactions (Dated)'!$B$2:$B$53,'Share Values'!AL$11,'Transactions (Dated)'!$C$2:$C$53,"Sell")</f>
        <v>0</v>
      </c>
      <c r="AM23" s="40">
        <f ca="1">AM22+SUMIFS('Transactions (Dated)'!$E$2:$E$53,'Transactions (Dated)'!$D$2:$D$53,'Share Values'!$X23,'Transactions (Dated)'!$B$2:$B$53,'Share Values'!AM$11,'Transactions (Dated)'!$C$2:$C$53,"Buy")-SUMIFS('Transactions (Dated)'!$E$2:$E$53,'Transactions (Dated)'!$D$2:$D$53,'Share Values'!$X23,'Transactions (Dated)'!$B$2:$B$53,'Share Values'!AM$11,'Transactions (Dated)'!$C$2:$C$53,"Sell")</f>
        <v>0</v>
      </c>
      <c r="AN23" s="40">
        <f ca="1">AN22+SUMIFS('Transactions (Dated)'!$E$2:$E$53,'Transactions (Dated)'!$D$2:$D$53,'Share Values'!$X23,'Transactions (Dated)'!$B$2:$B$53,'Share Values'!AN$11,'Transactions (Dated)'!$C$2:$C$53,"Buy")-SUMIFS('Transactions (Dated)'!$E$2:$E$53,'Transactions (Dated)'!$D$2:$D$53,'Share Values'!$X23,'Transactions (Dated)'!$B$2:$B$53,'Share Values'!AN$11,'Transactions (Dated)'!$C$2:$C$53,"Sell")</f>
        <v>0</v>
      </c>
      <c r="AO23" s="40"/>
      <c r="AQ23" s="3">
        <f t="shared" si="9"/>
        <v>41929</v>
      </c>
      <c r="AR23" s="6">
        <f t="shared" ca="1" si="10"/>
        <v>49996.25</v>
      </c>
      <c r="AS23" s="6">
        <f t="shared" ca="1" si="11"/>
        <v>0</v>
      </c>
      <c r="AT23" s="6">
        <f t="shared" ca="1" si="12"/>
        <v>808079.99999999988</v>
      </c>
      <c r="AU23" s="6">
        <f t="shared" ca="1" si="13"/>
        <v>0</v>
      </c>
      <c r="AV23" s="6">
        <f t="shared" ca="1" si="14"/>
        <v>0</v>
      </c>
      <c r="AW23" s="6">
        <f t="shared" ca="1" si="15"/>
        <v>0</v>
      </c>
      <c r="AX23" s="6">
        <f t="shared" ca="1" si="16"/>
        <v>0</v>
      </c>
      <c r="AY23" s="6">
        <f t="shared" ca="1" si="17"/>
        <v>0</v>
      </c>
      <c r="AZ23" s="6">
        <f t="shared" ca="1" si="18"/>
        <v>0</v>
      </c>
      <c r="BA23" s="6">
        <f t="shared" ca="1" si="19"/>
        <v>0</v>
      </c>
      <c r="BB23" s="6">
        <f t="shared" ca="1" si="20"/>
        <v>0</v>
      </c>
      <c r="BC23" s="6">
        <f t="shared" ca="1" si="21"/>
        <v>0</v>
      </c>
      <c r="BD23" s="6">
        <f t="shared" ca="1" si="22"/>
        <v>0</v>
      </c>
      <c r="BE23" s="6">
        <f t="shared" ca="1" si="23"/>
        <v>0</v>
      </c>
      <c r="BF23" s="6">
        <f t="shared" ca="1" si="32"/>
        <v>0</v>
      </c>
      <c r="BG23" s="6">
        <f t="shared" ca="1" si="33"/>
        <v>0</v>
      </c>
      <c r="BH23" s="6"/>
      <c r="BJ23" s="4">
        <f t="shared" ca="1" si="26"/>
        <v>858076.24999999988</v>
      </c>
      <c r="BL23" s="3">
        <f t="shared" si="27"/>
        <v>41929</v>
      </c>
      <c r="BM23" s="6">
        <f>BM22+SUMIFS('Transactions (Dated)'!G:G,'Transactions (Dated)'!D:D,'Share Values'!AQ23)</f>
        <v>123003.75</v>
      </c>
      <c r="BN23" s="6">
        <f ca="1">BN22+SUMIFS('Transactions (Dated)'!$F:$F,'Transactions (Dated)'!$D:$D,$BL23,'Transactions (Dated)'!$B:$B,BN$11,'Transactions (Dated)'!$C:$C,"Dividend (paid to cash)")*Y23</f>
        <v>0</v>
      </c>
      <c r="BO23" s="6">
        <f ca="1">BO22+SUMIFS('Transactions (Dated)'!$F:$F,'Transactions (Dated)'!$D:$D,$BL23,'Transactions (Dated)'!$B:$B,BO$11,'Transactions (Dated)'!$C:$C,"Dividend (paid to cash)")*Z23</f>
        <v>0</v>
      </c>
      <c r="BP23" s="6">
        <f ca="1">BP22+SUMIFS('Transactions (Dated)'!$F:$F,'Transactions (Dated)'!$D:$D,$BL23,'Transactions (Dated)'!$B:$B,BP$11,'Transactions (Dated)'!$C:$C,"Dividend (paid to cash)")*AA23</f>
        <v>0</v>
      </c>
      <c r="BQ23" s="6">
        <f ca="1">BQ22+SUMIFS('Transactions (Dated)'!$F:$F,'Transactions (Dated)'!$D:$D,$BL23,'Transactions (Dated)'!$B:$B,BQ$11,'Transactions (Dated)'!$C:$C,"Dividend (paid to cash)")*AB23</f>
        <v>0</v>
      </c>
      <c r="BR23" s="6">
        <f ca="1">BR22+SUMIFS('Transactions (Dated)'!$F:$F,'Transactions (Dated)'!$D:$D,$BL23,'Transactions (Dated)'!$B:$B,BR$11,'Transactions (Dated)'!$C:$C,"Dividend (paid to cash)")*AC23</f>
        <v>0</v>
      </c>
      <c r="BS23" s="6">
        <f ca="1">BS22+SUMIFS('Transactions (Dated)'!$F:$F,'Transactions (Dated)'!$D:$D,$BL23,'Transactions (Dated)'!$B:$B,BS$11,'Transactions (Dated)'!$C:$C,"Dividend (paid to cash)")*AD23</f>
        <v>0</v>
      </c>
      <c r="BT23" s="6">
        <f ca="1">BT22+SUMIFS('Transactions (Dated)'!$F:$F,'Transactions (Dated)'!$D:$D,$BL23,'Transactions (Dated)'!$B:$B,BT$11,'Transactions (Dated)'!$C:$C,"Dividend (paid to cash)")*AE23</f>
        <v>0</v>
      </c>
      <c r="BU23" s="6">
        <f ca="1">BU22+SUMIFS('Transactions (Dated)'!$F:$F,'Transactions (Dated)'!$D:$D,$BL23,'Transactions (Dated)'!$B:$B,BU$11,'Transactions (Dated)'!$C:$C,"Dividend (paid to cash)")*AF23</f>
        <v>0</v>
      </c>
      <c r="BV23" s="6">
        <f ca="1">BV22+SUMIFS('Transactions (Dated)'!$F:$F,'Transactions (Dated)'!$D:$D,$BL23,'Transactions (Dated)'!$B:$B,BV$11,'Transactions (Dated)'!$C:$C,"Dividend (paid to cash)")*AG23</f>
        <v>0</v>
      </c>
      <c r="BW23" s="6">
        <f ca="1">BW22+SUMIFS('Transactions (Dated)'!$F:$F,'Transactions (Dated)'!$D:$D,$BL23,'Transactions (Dated)'!$B:$B,BW$11,'Transactions (Dated)'!$C:$C,"Dividend (paid to cash)")*AH23</f>
        <v>0</v>
      </c>
      <c r="BX23" s="6">
        <f ca="1">BX22+SUMIFS('Transactions (Dated)'!$F:$F,'Transactions (Dated)'!$D:$D,$BL23,'Transactions (Dated)'!$B:$B,BX$11,'Transactions (Dated)'!$C:$C,"Dividend (paid to cash)")*AI23</f>
        <v>0</v>
      </c>
      <c r="BY23" s="6">
        <f ca="1">BY22+SUMIFS('Transactions (Dated)'!$F:$F,'Transactions (Dated)'!$D:$D,$BL23,'Transactions (Dated)'!$B:$B,BY$11,'Transactions (Dated)'!$C:$C,"Dividend (paid to cash)")*AJ23</f>
        <v>0</v>
      </c>
      <c r="BZ23" s="6">
        <f ca="1">BZ22+SUMIFS('Transactions (Dated)'!$F:$F,'Transactions (Dated)'!$D:$D,$BL23,'Transactions (Dated)'!$B:$B,BZ$11,'Transactions (Dated)'!$C:$C,"Dividend (paid to cash)")*AK23</f>
        <v>0</v>
      </c>
      <c r="CA23" s="6">
        <f ca="1">CA22+SUMIFS('Transactions (Dated)'!$F:$F,'Transactions (Dated)'!$D:$D,$BL23,'Transactions (Dated)'!$B:$B,CA$11,'Transactions (Dated)'!$C:$C,"Dividend (paid to cash)")*AL23</f>
        <v>0</v>
      </c>
      <c r="CB23" s="6">
        <v>0</v>
      </c>
      <c r="CC23" s="6">
        <v>0</v>
      </c>
      <c r="CD23" s="6"/>
      <c r="CF23" s="6">
        <f t="shared" ca="1" si="34"/>
        <v>123003.75</v>
      </c>
      <c r="CH23" s="3">
        <f t="shared" si="35"/>
        <v>41929</v>
      </c>
      <c r="CI23" s="4">
        <f t="shared" ca="1" si="28"/>
        <v>858076.24999999988</v>
      </c>
      <c r="CJ23" s="4">
        <f t="shared" ca="1" si="29"/>
        <v>123003.75</v>
      </c>
      <c r="CL23" s="4">
        <f t="shared" ca="1" si="30"/>
        <v>981079.99999999988</v>
      </c>
    </row>
    <row r="24" spans="2:90" x14ac:dyDescent="0.15">
      <c r="B24" s="3">
        <f t="shared" si="31"/>
        <v>41932</v>
      </c>
      <c r="C24" s="2">
        <v>14337.8</v>
      </c>
      <c r="E24" s="70">
        <v>41932</v>
      </c>
      <c r="F24" s="69">
        <v>11.67</v>
      </c>
      <c r="G24" s="69">
        <v>5.5</v>
      </c>
      <c r="H24" s="69">
        <v>19.372</v>
      </c>
      <c r="I24" s="69">
        <v>27.8</v>
      </c>
      <c r="J24" s="69">
        <v>15</v>
      </c>
      <c r="K24" s="69">
        <v>11.44</v>
      </c>
      <c r="L24" s="69">
        <v>29</v>
      </c>
      <c r="M24" s="69">
        <v>2</v>
      </c>
      <c r="N24" s="69">
        <v>9.3000000000000007</v>
      </c>
      <c r="O24" s="69">
        <v>4.8666999999999998</v>
      </c>
      <c r="P24" s="69">
        <v>30.08</v>
      </c>
      <c r="Q24" s="69">
        <v>1.57</v>
      </c>
      <c r="R24" s="69">
        <v>8.3000000000000007</v>
      </c>
      <c r="S24" s="69">
        <v>34.72</v>
      </c>
      <c r="T24" s="69"/>
      <c r="U24" s="69"/>
      <c r="V24" s="4"/>
      <c r="X24" s="3">
        <f t="shared" si="8"/>
        <v>41932</v>
      </c>
      <c r="Y24" s="40">
        <f ca="1">Y23+SUMIFS('Transactions (Dated)'!$E$2:$E$53,'Transactions (Dated)'!$D$2:$D$53,'Share Values'!$X24,'Transactions (Dated)'!$B$2:$B$53,'Share Values'!Y$11,'Transactions (Dated)'!$C$2:$C$53,"Buy")-SUMIFS('Transactions (Dated)'!$E$2:$E$53,'Transactions (Dated)'!$D$2:$D$53,'Share Values'!$X24,'Transactions (Dated)'!$B$2:$B$53,'Share Values'!Y$11,'Transactions (Dated)'!$C$2:$C$53,"Sell")</f>
        <v>4625</v>
      </c>
      <c r="Z24" s="40">
        <f ca="1">Z23+SUMIFS('Transactions (Dated)'!$E$2:$E$53,'Transactions (Dated)'!$D$2:$D$53,'Share Values'!$X24,'Transactions (Dated)'!$B$2:$B$53,'Share Values'!Z$11,'Transactions (Dated)'!$C$2:$C$53,"Buy")-SUMIFS('Transactions (Dated)'!$E$2:$E$53,'Transactions (Dated)'!$D$2:$D$53,'Share Values'!$X24,'Transactions (Dated)'!$B$2:$B$53,'Share Values'!Z$11,'Transactions (Dated)'!$C$2:$C$53,"Sell")</f>
        <v>0</v>
      </c>
      <c r="AA24" s="40">
        <f ca="1">AA23+SUMIFS('Transactions (Dated)'!$E$2:$E$53,'Transactions (Dated)'!$D$2:$D$53,'Share Values'!$X24,'Transactions (Dated)'!$B$2:$B$53,'Share Values'!AA$11,'Transactions (Dated)'!$C$2:$C$53,"Buy")-SUMIFS('Transactions (Dated)'!$E$2:$E$53,'Transactions (Dated)'!$D$2:$D$53,'Share Values'!$X24,'Transactions (Dated)'!$B$2:$B$53,'Share Values'!AA$11,'Transactions (Dated)'!$C$2:$C$53,"Sell")</f>
        <v>42000</v>
      </c>
      <c r="AB24" s="40">
        <f ca="1">AB23+SUMIFS('Transactions (Dated)'!$E$2:$E$53,'Transactions (Dated)'!$D$2:$D$53,'Share Values'!$X24,'Transactions (Dated)'!$B$2:$B$53,'Share Values'!AB$11,'Transactions (Dated)'!$C$2:$C$53,"Buy")-SUMIFS('Transactions (Dated)'!$E$2:$E$53,'Transactions (Dated)'!$D$2:$D$53,'Share Values'!$X24,'Transactions (Dated)'!$B$2:$B$53,'Share Values'!AB$11,'Transactions (Dated)'!$C$2:$C$53,"Sell")</f>
        <v>0</v>
      </c>
      <c r="AC24" s="40">
        <f ca="1">AC23+SUMIFS('Transactions (Dated)'!$E$2:$E$53,'Transactions (Dated)'!$D$2:$D$53,'Share Values'!$X24,'Transactions (Dated)'!$B$2:$B$53,'Share Values'!AC$11,'Transactions (Dated)'!$C$2:$C$53,"Buy")-SUMIFS('Transactions (Dated)'!$E$2:$E$53,'Transactions (Dated)'!$D$2:$D$53,'Share Values'!$X24,'Transactions (Dated)'!$B$2:$B$53,'Share Values'!AC$11,'Transactions (Dated)'!$C$2:$C$53,"Sell")</f>
        <v>0</v>
      </c>
      <c r="AD24" s="40">
        <f ca="1">AD23+SUMIFS('Transactions (Dated)'!$E$2:$E$53,'Transactions (Dated)'!$D$2:$D$53,'Share Values'!$X24,'Transactions (Dated)'!$B$2:$B$53,'Share Values'!AD$11,'Transactions (Dated)'!$C$2:$C$53,"Buy")-SUMIFS('Transactions (Dated)'!$E$2:$E$53,'Transactions (Dated)'!$D$2:$D$53,'Share Values'!$X24,'Transactions (Dated)'!$B$2:$B$53,'Share Values'!AD$11,'Transactions (Dated)'!$C$2:$C$53,"Sell")</f>
        <v>0</v>
      </c>
      <c r="AE24" s="40">
        <f ca="1">AE23+SUMIFS('Transactions (Dated)'!$E$2:$E$53,'Transactions (Dated)'!$D$2:$D$53,'Share Values'!$X24,'Transactions (Dated)'!$B$2:$B$53,'Share Values'!AE$11,'Transactions (Dated)'!$C$2:$C$53,"Buy")-SUMIFS('Transactions (Dated)'!$E$2:$E$53,'Transactions (Dated)'!$D$2:$D$53,'Share Values'!$X24,'Transactions (Dated)'!$B$2:$B$53,'Share Values'!AE$11,'Transactions (Dated)'!$C$2:$C$53,"Sell")</f>
        <v>0</v>
      </c>
      <c r="AF24" s="40">
        <f ca="1">AF23+SUMIFS('Transactions (Dated)'!$E$2:$E$53,'Transactions (Dated)'!$D$2:$D$53,'Share Values'!$X24,'Transactions (Dated)'!$B$2:$B$53,'Share Values'!AF$11,'Transactions (Dated)'!$C$2:$C$53,"Buy")-SUMIFS('Transactions (Dated)'!$E$2:$E$53,'Transactions (Dated)'!$D$2:$D$53,'Share Values'!$X24,'Transactions (Dated)'!$B$2:$B$53,'Share Values'!AF$11,'Transactions (Dated)'!$C$2:$C$53,"Sell")</f>
        <v>0</v>
      </c>
      <c r="AG24" s="40">
        <f ca="1">AG23+SUMIFS('Transactions (Dated)'!$E$2:$E$53,'Transactions (Dated)'!$D$2:$D$53,'Share Values'!$X24,'Transactions (Dated)'!$B$2:$B$53,'Share Values'!AG$11,'Transactions (Dated)'!$C$2:$C$53,"Buy")-SUMIFS('Transactions (Dated)'!$E$2:$E$53,'Transactions (Dated)'!$D$2:$D$53,'Share Values'!$X24,'Transactions (Dated)'!$B$2:$B$53,'Share Values'!AG$11,'Transactions (Dated)'!$C$2:$C$53,"Sell")</f>
        <v>0</v>
      </c>
      <c r="AH24" s="40">
        <f ca="1">AH23+SUMIFS('Transactions (Dated)'!$E$2:$E$53,'Transactions (Dated)'!$D$2:$D$53,'Share Values'!$X24,'Transactions (Dated)'!$B$2:$B$53,'Share Values'!AH$11,'Transactions (Dated)'!$C$2:$C$53,"Buy")-SUMIFS('Transactions (Dated)'!$E$2:$E$53,'Transactions (Dated)'!$D$2:$D$53,'Share Values'!$X24,'Transactions (Dated)'!$B$2:$B$53,'Share Values'!AH$11,'Transactions (Dated)'!$C$2:$C$53,"Sell")</f>
        <v>0</v>
      </c>
      <c r="AI24" s="40">
        <f ca="1">AI23+SUMIFS('Transactions (Dated)'!$E$2:$E$53,'Transactions (Dated)'!$D$2:$D$53,'Share Values'!$X24,'Transactions (Dated)'!$B$2:$B$53,'Share Values'!AI$11,'Transactions (Dated)'!$C$2:$C$53,"Buy")-SUMIFS('Transactions (Dated)'!$E$2:$E$53,'Transactions (Dated)'!$D$2:$D$53,'Share Values'!$X24,'Transactions (Dated)'!$B$2:$B$53,'Share Values'!AI$11,'Transactions (Dated)'!$C$2:$C$53,"Sell")</f>
        <v>0</v>
      </c>
      <c r="AJ24" s="40">
        <f ca="1">AJ23+SUMIFS('Transactions (Dated)'!$E$2:$E$53,'Transactions (Dated)'!$D$2:$D$53,'Share Values'!$X24,'Transactions (Dated)'!$B$2:$B$53,'Share Values'!AJ$11,'Transactions (Dated)'!$C$2:$C$53,"Buy")-SUMIFS('Transactions (Dated)'!$E$2:$E$53,'Transactions (Dated)'!$D$2:$D$53,'Share Values'!$X24,'Transactions (Dated)'!$B$2:$B$53,'Share Values'!AJ$11,'Transactions (Dated)'!$C$2:$C$53,"Sell")</f>
        <v>0</v>
      </c>
      <c r="AK24" s="40">
        <f ca="1">AK23+SUMIFS('Transactions (Dated)'!$E$2:$E$53,'Transactions (Dated)'!$D$2:$D$53,'Share Values'!$X24,'Transactions (Dated)'!$B$2:$B$53,'Share Values'!AK$11,'Transactions (Dated)'!$C$2:$C$53,"Buy")-SUMIFS('Transactions (Dated)'!$E$2:$E$53,'Transactions (Dated)'!$D$2:$D$53,'Share Values'!$X24,'Transactions (Dated)'!$B$2:$B$53,'Share Values'!AK$11,'Transactions (Dated)'!$C$2:$C$53,"Sell")</f>
        <v>0</v>
      </c>
      <c r="AL24" s="40">
        <f ca="1">AL23+SUMIFS('Transactions (Dated)'!$E$2:$E$53,'Transactions (Dated)'!$D$2:$D$53,'Share Values'!$X24,'Transactions (Dated)'!$B$2:$B$53,'Share Values'!AL$11,'Transactions (Dated)'!$C$2:$C$53,"Buy")-SUMIFS('Transactions (Dated)'!$E$2:$E$53,'Transactions (Dated)'!$D$2:$D$53,'Share Values'!$X24,'Transactions (Dated)'!$B$2:$B$53,'Share Values'!AL$11,'Transactions (Dated)'!$C$2:$C$53,"Sell")</f>
        <v>0</v>
      </c>
      <c r="AM24" s="40">
        <f ca="1">AM23+SUMIFS('Transactions (Dated)'!$E$2:$E$53,'Transactions (Dated)'!$D$2:$D$53,'Share Values'!$X24,'Transactions (Dated)'!$B$2:$B$53,'Share Values'!AM$11,'Transactions (Dated)'!$C$2:$C$53,"Buy")-SUMIFS('Transactions (Dated)'!$E$2:$E$53,'Transactions (Dated)'!$D$2:$D$53,'Share Values'!$X24,'Transactions (Dated)'!$B$2:$B$53,'Share Values'!AM$11,'Transactions (Dated)'!$C$2:$C$53,"Sell")</f>
        <v>0</v>
      </c>
      <c r="AN24" s="40">
        <f ca="1">AN23+SUMIFS('Transactions (Dated)'!$E$2:$E$53,'Transactions (Dated)'!$D$2:$D$53,'Share Values'!$X24,'Transactions (Dated)'!$B$2:$B$53,'Share Values'!AN$11,'Transactions (Dated)'!$C$2:$C$53,"Buy")-SUMIFS('Transactions (Dated)'!$E$2:$E$53,'Transactions (Dated)'!$D$2:$D$53,'Share Values'!$X24,'Transactions (Dated)'!$B$2:$B$53,'Share Values'!AN$11,'Transactions (Dated)'!$C$2:$C$53,"Sell")</f>
        <v>0</v>
      </c>
      <c r="AO24" s="40"/>
      <c r="AQ24" s="3">
        <f t="shared" si="9"/>
        <v>41932</v>
      </c>
      <c r="AR24" s="6">
        <f t="shared" ca="1" si="10"/>
        <v>53973.75</v>
      </c>
      <c r="AS24" s="6">
        <f t="shared" ca="1" si="11"/>
        <v>0</v>
      </c>
      <c r="AT24" s="6">
        <f t="shared" ca="1" si="12"/>
        <v>813624</v>
      </c>
      <c r="AU24" s="6">
        <f t="shared" ca="1" si="13"/>
        <v>0</v>
      </c>
      <c r="AV24" s="6">
        <f t="shared" ca="1" si="14"/>
        <v>0</v>
      </c>
      <c r="AW24" s="6">
        <f t="shared" ca="1" si="15"/>
        <v>0</v>
      </c>
      <c r="AX24" s="6">
        <f t="shared" ca="1" si="16"/>
        <v>0</v>
      </c>
      <c r="AY24" s="6">
        <f t="shared" ca="1" si="17"/>
        <v>0</v>
      </c>
      <c r="AZ24" s="6">
        <f t="shared" ca="1" si="18"/>
        <v>0</v>
      </c>
      <c r="BA24" s="6">
        <f t="shared" ca="1" si="19"/>
        <v>0</v>
      </c>
      <c r="BB24" s="6">
        <f t="shared" ca="1" si="20"/>
        <v>0</v>
      </c>
      <c r="BC24" s="6">
        <f t="shared" ca="1" si="21"/>
        <v>0</v>
      </c>
      <c r="BD24" s="6">
        <f t="shared" ca="1" si="22"/>
        <v>0</v>
      </c>
      <c r="BE24" s="6">
        <f t="shared" ca="1" si="23"/>
        <v>0</v>
      </c>
      <c r="BF24" s="6">
        <f t="shared" ca="1" si="32"/>
        <v>0</v>
      </c>
      <c r="BG24" s="6">
        <f t="shared" ca="1" si="33"/>
        <v>0</v>
      </c>
      <c r="BH24" s="6"/>
      <c r="BJ24" s="4">
        <f t="shared" ca="1" si="26"/>
        <v>867597.75</v>
      </c>
      <c r="BL24" s="3">
        <f t="shared" si="27"/>
        <v>41932</v>
      </c>
      <c r="BM24" s="6">
        <f>BM23+SUMIFS('Transactions (Dated)'!G:G,'Transactions (Dated)'!D:D,'Share Values'!AQ24)</f>
        <v>123003.75</v>
      </c>
      <c r="BN24" s="6">
        <f ca="1">BN23+SUMIFS('Transactions (Dated)'!$F:$F,'Transactions (Dated)'!$D:$D,$BL24,'Transactions (Dated)'!$B:$B,BN$11,'Transactions (Dated)'!$C:$C,"Dividend (paid to cash)")*Y24</f>
        <v>0</v>
      </c>
      <c r="BO24" s="6">
        <f ca="1">BO23+SUMIFS('Transactions (Dated)'!$F:$F,'Transactions (Dated)'!$D:$D,$BL24,'Transactions (Dated)'!$B:$B,BO$11,'Transactions (Dated)'!$C:$C,"Dividend (paid to cash)")*Z24</f>
        <v>0</v>
      </c>
      <c r="BP24" s="6">
        <f ca="1">BP23+SUMIFS('Transactions (Dated)'!$F:$F,'Transactions (Dated)'!$D:$D,$BL24,'Transactions (Dated)'!$B:$B,BP$11,'Transactions (Dated)'!$C:$C,"Dividend (paid to cash)")*AA24</f>
        <v>0</v>
      </c>
      <c r="BQ24" s="6">
        <f ca="1">BQ23+SUMIFS('Transactions (Dated)'!$F:$F,'Transactions (Dated)'!$D:$D,$BL24,'Transactions (Dated)'!$B:$B,BQ$11,'Transactions (Dated)'!$C:$C,"Dividend (paid to cash)")*AB24</f>
        <v>0</v>
      </c>
      <c r="BR24" s="6">
        <f ca="1">BR23+SUMIFS('Transactions (Dated)'!$F:$F,'Transactions (Dated)'!$D:$D,$BL24,'Transactions (Dated)'!$B:$B,BR$11,'Transactions (Dated)'!$C:$C,"Dividend (paid to cash)")*AC24</f>
        <v>0</v>
      </c>
      <c r="BS24" s="6">
        <f ca="1">BS23+SUMIFS('Transactions (Dated)'!$F:$F,'Transactions (Dated)'!$D:$D,$BL24,'Transactions (Dated)'!$B:$B,BS$11,'Transactions (Dated)'!$C:$C,"Dividend (paid to cash)")*AD24</f>
        <v>0</v>
      </c>
      <c r="BT24" s="6">
        <f ca="1">BT23+SUMIFS('Transactions (Dated)'!$F:$F,'Transactions (Dated)'!$D:$D,$BL24,'Transactions (Dated)'!$B:$B,BT$11,'Transactions (Dated)'!$C:$C,"Dividend (paid to cash)")*AE24</f>
        <v>0</v>
      </c>
      <c r="BU24" s="6">
        <f ca="1">BU23+SUMIFS('Transactions (Dated)'!$F:$F,'Transactions (Dated)'!$D:$D,$BL24,'Transactions (Dated)'!$B:$B,BU$11,'Transactions (Dated)'!$C:$C,"Dividend (paid to cash)")*AF24</f>
        <v>0</v>
      </c>
      <c r="BV24" s="6">
        <f ca="1">BV23+SUMIFS('Transactions (Dated)'!$F:$F,'Transactions (Dated)'!$D:$D,$BL24,'Transactions (Dated)'!$B:$B,BV$11,'Transactions (Dated)'!$C:$C,"Dividend (paid to cash)")*AG24</f>
        <v>0</v>
      </c>
      <c r="BW24" s="6">
        <f ca="1">BW23+SUMIFS('Transactions (Dated)'!$F:$F,'Transactions (Dated)'!$D:$D,$BL24,'Transactions (Dated)'!$B:$B,BW$11,'Transactions (Dated)'!$C:$C,"Dividend (paid to cash)")*AH24</f>
        <v>0</v>
      </c>
      <c r="BX24" s="6">
        <f ca="1">BX23+SUMIFS('Transactions (Dated)'!$F:$F,'Transactions (Dated)'!$D:$D,$BL24,'Transactions (Dated)'!$B:$B,BX$11,'Transactions (Dated)'!$C:$C,"Dividend (paid to cash)")*AI24</f>
        <v>0</v>
      </c>
      <c r="BY24" s="6">
        <f ca="1">BY23+SUMIFS('Transactions (Dated)'!$F:$F,'Transactions (Dated)'!$D:$D,$BL24,'Transactions (Dated)'!$B:$B,BY$11,'Transactions (Dated)'!$C:$C,"Dividend (paid to cash)")*AJ24</f>
        <v>0</v>
      </c>
      <c r="BZ24" s="6">
        <f ca="1">BZ23+SUMIFS('Transactions (Dated)'!$F:$F,'Transactions (Dated)'!$D:$D,$BL24,'Transactions (Dated)'!$B:$B,BZ$11,'Transactions (Dated)'!$C:$C,"Dividend (paid to cash)")*AK24</f>
        <v>0</v>
      </c>
      <c r="CA24" s="6">
        <f ca="1">CA23+SUMIFS('Transactions (Dated)'!$F:$F,'Transactions (Dated)'!$D:$D,$BL24,'Transactions (Dated)'!$B:$B,CA$11,'Transactions (Dated)'!$C:$C,"Dividend (paid to cash)")*AL24</f>
        <v>0</v>
      </c>
      <c r="CB24" s="6">
        <v>0</v>
      </c>
      <c r="CC24" s="6">
        <v>0</v>
      </c>
      <c r="CD24" s="6"/>
      <c r="CF24" s="6">
        <f t="shared" ca="1" si="34"/>
        <v>123003.75</v>
      </c>
      <c r="CH24" s="3">
        <f t="shared" si="35"/>
        <v>41932</v>
      </c>
      <c r="CI24" s="4">
        <f t="shared" ca="1" si="28"/>
        <v>867597.75</v>
      </c>
      <c r="CJ24" s="4">
        <f t="shared" ca="1" si="29"/>
        <v>123003.75</v>
      </c>
      <c r="CL24" s="4">
        <f t="shared" ca="1" si="30"/>
        <v>990601.5</v>
      </c>
    </row>
    <row r="25" spans="2:90" x14ac:dyDescent="0.15">
      <c r="B25" s="3">
        <f t="shared" si="31"/>
        <v>41933</v>
      </c>
      <c r="C25" s="2">
        <v>14547.7</v>
      </c>
      <c r="E25" s="70">
        <v>41933</v>
      </c>
      <c r="F25" s="69">
        <v>11.38</v>
      </c>
      <c r="G25" s="69">
        <v>5.55</v>
      </c>
      <c r="H25" s="69">
        <v>19.66</v>
      </c>
      <c r="I25" s="69">
        <v>27.9</v>
      </c>
      <c r="J25" s="69">
        <v>16.2</v>
      </c>
      <c r="K25" s="69">
        <v>11.47</v>
      </c>
      <c r="L25" s="69">
        <v>29.63</v>
      </c>
      <c r="M25" s="69">
        <v>2.0499999999999998</v>
      </c>
      <c r="N25" s="69">
        <v>9.25</v>
      </c>
      <c r="O25" s="69">
        <v>4.8632999999999997</v>
      </c>
      <c r="P25" s="69">
        <v>30.85</v>
      </c>
      <c r="Q25" s="69">
        <v>1.61</v>
      </c>
      <c r="R25" s="69">
        <v>8.66</v>
      </c>
      <c r="S25" s="69">
        <v>34.85</v>
      </c>
      <c r="T25" s="69"/>
      <c r="U25" s="69"/>
      <c r="V25" s="4"/>
      <c r="X25" s="3">
        <f t="shared" si="8"/>
        <v>41933</v>
      </c>
      <c r="Y25" s="40">
        <f ca="1">Y24+SUMIFS('Transactions (Dated)'!$E$2:$E$53,'Transactions (Dated)'!$D$2:$D$53,'Share Values'!$X25,'Transactions (Dated)'!$B$2:$B$53,'Share Values'!Y$11,'Transactions (Dated)'!$C$2:$C$53,"Buy")-SUMIFS('Transactions (Dated)'!$E$2:$E$53,'Transactions (Dated)'!$D$2:$D$53,'Share Values'!$X25,'Transactions (Dated)'!$B$2:$B$53,'Share Values'!Y$11,'Transactions (Dated)'!$C$2:$C$53,"Sell")</f>
        <v>4625</v>
      </c>
      <c r="Z25" s="40">
        <f ca="1">Z24+SUMIFS('Transactions (Dated)'!$E$2:$E$53,'Transactions (Dated)'!$D$2:$D$53,'Share Values'!$X25,'Transactions (Dated)'!$B$2:$B$53,'Share Values'!Z$11,'Transactions (Dated)'!$C$2:$C$53,"Buy")-SUMIFS('Transactions (Dated)'!$E$2:$E$53,'Transactions (Dated)'!$D$2:$D$53,'Share Values'!$X25,'Transactions (Dated)'!$B$2:$B$53,'Share Values'!Z$11,'Transactions (Dated)'!$C$2:$C$53,"Sell")</f>
        <v>0</v>
      </c>
      <c r="AA25" s="40">
        <f ca="1">AA24+SUMIFS('Transactions (Dated)'!$E$2:$E$53,'Transactions (Dated)'!$D$2:$D$53,'Share Values'!$X25,'Transactions (Dated)'!$B$2:$B$53,'Share Values'!AA$11,'Transactions (Dated)'!$C$2:$C$53,"Buy")-SUMIFS('Transactions (Dated)'!$E$2:$E$53,'Transactions (Dated)'!$D$2:$D$53,'Share Values'!$X25,'Transactions (Dated)'!$B$2:$B$53,'Share Values'!AA$11,'Transactions (Dated)'!$C$2:$C$53,"Sell")</f>
        <v>42000</v>
      </c>
      <c r="AB25" s="40">
        <f ca="1">AB24+SUMIFS('Transactions (Dated)'!$E$2:$E$53,'Transactions (Dated)'!$D$2:$D$53,'Share Values'!$X25,'Transactions (Dated)'!$B$2:$B$53,'Share Values'!AB$11,'Transactions (Dated)'!$C$2:$C$53,"Buy")-SUMIFS('Transactions (Dated)'!$E$2:$E$53,'Transactions (Dated)'!$D$2:$D$53,'Share Values'!$X25,'Transactions (Dated)'!$B$2:$B$53,'Share Values'!AB$11,'Transactions (Dated)'!$C$2:$C$53,"Sell")</f>
        <v>0</v>
      </c>
      <c r="AC25" s="40">
        <f ca="1">AC24+SUMIFS('Transactions (Dated)'!$E$2:$E$53,'Transactions (Dated)'!$D$2:$D$53,'Share Values'!$X25,'Transactions (Dated)'!$B$2:$B$53,'Share Values'!AC$11,'Transactions (Dated)'!$C$2:$C$53,"Buy")-SUMIFS('Transactions (Dated)'!$E$2:$E$53,'Transactions (Dated)'!$D$2:$D$53,'Share Values'!$X25,'Transactions (Dated)'!$B$2:$B$53,'Share Values'!AC$11,'Transactions (Dated)'!$C$2:$C$53,"Sell")</f>
        <v>0</v>
      </c>
      <c r="AD25" s="40">
        <f ca="1">AD24+SUMIFS('Transactions (Dated)'!$E$2:$E$53,'Transactions (Dated)'!$D$2:$D$53,'Share Values'!$X25,'Transactions (Dated)'!$B$2:$B$53,'Share Values'!AD$11,'Transactions (Dated)'!$C$2:$C$53,"Buy")-SUMIFS('Transactions (Dated)'!$E$2:$E$53,'Transactions (Dated)'!$D$2:$D$53,'Share Values'!$X25,'Transactions (Dated)'!$B$2:$B$53,'Share Values'!AD$11,'Transactions (Dated)'!$C$2:$C$53,"Sell")</f>
        <v>0</v>
      </c>
      <c r="AE25" s="40">
        <f ca="1">AE24+SUMIFS('Transactions (Dated)'!$E$2:$E$53,'Transactions (Dated)'!$D$2:$D$53,'Share Values'!$X25,'Transactions (Dated)'!$B$2:$B$53,'Share Values'!AE$11,'Transactions (Dated)'!$C$2:$C$53,"Buy")-SUMIFS('Transactions (Dated)'!$E$2:$E$53,'Transactions (Dated)'!$D$2:$D$53,'Share Values'!$X25,'Transactions (Dated)'!$B$2:$B$53,'Share Values'!AE$11,'Transactions (Dated)'!$C$2:$C$53,"Sell")</f>
        <v>0</v>
      </c>
      <c r="AF25" s="40">
        <f ca="1">AF24+SUMIFS('Transactions (Dated)'!$E$2:$E$53,'Transactions (Dated)'!$D$2:$D$53,'Share Values'!$X25,'Transactions (Dated)'!$B$2:$B$53,'Share Values'!AF$11,'Transactions (Dated)'!$C$2:$C$53,"Buy")-SUMIFS('Transactions (Dated)'!$E$2:$E$53,'Transactions (Dated)'!$D$2:$D$53,'Share Values'!$X25,'Transactions (Dated)'!$B$2:$B$53,'Share Values'!AF$11,'Transactions (Dated)'!$C$2:$C$53,"Sell")</f>
        <v>0</v>
      </c>
      <c r="AG25" s="40">
        <f ca="1">AG24+SUMIFS('Transactions (Dated)'!$E$2:$E$53,'Transactions (Dated)'!$D$2:$D$53,'Share Values'!$X25,'Transactions (Dated)'!$B$2:$B$53,'Share Values'!AG$11,'Transactions (Dated)'!$C$2:$C$53,"Buy")-SUMIFS('Transactions (Dated)'!$E$2:$E$53,'Transactions (Dated)'!$D$2:$D$53,'Share Values'!$X25,'Transactions (Dated)'!$B$2:$B$53,'Share Values'!AG$11,'Transactions (Dated)'!$C$2:$C$53,"Sell")</f>
        <v>0</v>
      </c>
      <c r="AH25" s="40">
        <f ca="1">AH24+SUMIFS('Transactions (Dated)'!$E$2:$E$53,'Transactions (Dated)'!$D$2:$D$53,'Share Values'!$X25,'Transactions (Dated)'!$B$2:$B$53,'Share Values'!AH$11,'Transactions (Dated)'!$C$2:$C$53,"Buy")-SUMIFS('Transactions (Dated)'!$E$2:$E$53,'Transactions (Dated)'!$D$2:$D$53,'Share Values'!$X25,'Transactions (Dated)'!$B$2:$B$53,'Share Values'!AH$11,'Transactions (Dated)'!$C$2:$C$53,"Sell")</f>
        <v>0</v>
      </c>
      <c r="AI25" s="40">
        <f ca="1">AI24+SUMIFS('Transactions (Dated)'!$E$2:$E$53,'Transactions (Dated)'!$D$2:$D$53,'Share Values'!$X25,'Transactions (Dated)'!$B$2:$B$53,'Share Values'!AI$11,'Transactions (Dated)'!$C$2:$C$53,"Buy")-SUMIFS('Transactions (Dated)'!$E$2:$E$53,'Transactions (Dated)'!$D$2:$D$53,'Share Values'!$X25,'Transactions (Dated)'!$B$2:$B$53,'Share Values'!AI$11,'Transactions (Dated)'!$C$2:$C$53,"Sell")</f>
        <v>0</v>
      </c>
      <c r="AJ25" s="40">
        <f ca="1">AJ24+SUMIFS('Transactions (Dated)'!$E$2:$E$53,'Transactions (Dated)'!$D$2:$D$53,'Share Values'!$X25,'Transactions (Dated)'!$B$2:$B$53,'Share Values'!AJ$11,'Transactions (Dated)'!$C$2:$C$53,"Buy")-SUMIFS('Transactions (Dated)'!$E$2:$E$53,'Transactions (Dated)'!$D$2:$D$53,'Share Values'!$X25,'Transactions (Dated)'!$B$2:$B$53,'Share Values'!AJ$11,'Transactions (Dated)'!$C$2:$C$53,"Sell")</f>
        <v>0</v>
      </c>
      <c r="AK25" s="40">
        <f ca="1">AK24+SUMIFS('Transactions (Dated)'!$E$2:$E$53,'Transactions (Dated)'!$D$2:$D$53,'Share Values'!$X25,'Transactions (Dated)'!$B$2:$B$53,'Share Values'!AK$11,'Transactions (Dated)'!$C$2:$C$53,"Buy")-SUMIFS('Transactions (Dated)'!$E$2:$E$53,'Transactions (Dated)'!$D$2:$D$53,'Share Values'!$X25,'Transactions (Dated)'!$B$2:$B$53,'Share Values'!AK$11,'Transactions (Dated)'!$C$2:$C$53,"Sell")</f>
        <v>0</v>
      </c>
      <c r="AL25" s="40">
        <f ca="1">AL24+SUMIFS('Transactions (Dated)'!$E$2:$E$53,'Transactions (Dated)'!$D$2:$D$53,'Share Values'!$X25,'Transactions (Dated)'!$B$2:$B$53,'Share Values'!AL$11,'Transactions (Dated)'!$C$2:$C$53,"Buy")-SUMIFS('Transactions (Dated)'!$E$2:$E$53,'Transactions (Dated)'!$D$2:$D$53,'Share Values'!$X25,'Transactions (Dated)'!$B$2:$B$53,'Share Values'!AL$11,'Transactions (Dated)'!$C$2:$C$53,"Sell")</f>
        <v>0</v>
      </c>
      <c r="AM25" s="40">
        <f ca="1">AM24+SUMIFS('Transactions (Dated)'!$E$2:$E$53,'Transactions (Dated)'!$D$2:$D$53,'Share Values'!$X25,'Transactions (Dated)'!$B$2:$B$53,'Share Values'!AM$11,'Transactions (Dated)'!$C$2:$C$53,"Buy")-SUMIFS('Transactions (Dated)'!$E$2:$E$53,'Transactions (Dated)'!$D$2:$D$53,'Share Values'!$X25,'Transactions (Dated)'!$B$2:$B$53,'Share Values'!AM$11,'Transactions (Dated)'!$C$2:$C$53,"Sell")</f>
        <v>0</v>
      </c>
      <c r="AN25" s="40">
        <f ca="1">AN24+SUMIFS('Transactions (Dated)'!$E$2:$E$53,'Transactions (Dated)'!$D$2:$D$53,'Share Values'!$X25,'Transactions (Dated)'!$B$2:$B$53,'Share Values'!AN$11,'Transactions (Dated)'!$C$2:$C$53,"Buy")-SUMIFS('Transactions (Dated)'!$E$2:$E$53,'Transactions (Dated)'!$D$2:$D$53,'Share Values'!$X25,'Transactions (Dated)'!$B$2:$B$53,'Share Values'!AN$11,'Transactions (Dated)'!$C$2:$C$53,"Sell")</f>
        <v>0</v>
      </c>
      <c r="AO25" s="40"/>
      <c r="AQ25" s="3">
        <f t="shared" si="9"/>
        <v>41933</v>
      </c>
      <c r="AR25" s="6">
        <f t="shared" ca="1" si="10"/>
        <v>52632.5</v>
      </c>
      <c r="AS25" s="6">
        <f t="shared" ca="1" si="11"/>
        <v>0</v>
      </c>
      <c r="AT25" s="6">
        <f t="shared" ca="1" si="12"/>
        <v>825720</v>
      </c>
      <c r="AU25" s="6">
        <f t="shared" ca="1" si="13"/>
        <v>0</v>
      </c>
      <c r="AV25" s="6">
        <f t="shared" ca="1" si="14"/>
        <v>0</v>
      </c>
      <c r="AW25" s="6">
        <f t="shared" ca="1" si="15"/>
        <v>0</v>
      </c>
      <c r="AX25" s="6">
        <f t="shared" ca="1" si="16"/>
        <v>0</v>
      </c>
      <c r="AY25" s="6">
        <f t="shared" ca="1" si="17"/>
        <v>0</v>
      </c>
      <c r="AZ25" s="6">
        <f t="shared" ca="1" si="18"/>
        <v>0</v>
      </c>
      <c r="BA25" s="6">
        <f t="shared" ca="1" si="19"/>
        <v>0</v>
      </c>
      <c r="BB25" s="6">
        <f t="shared" ca="1" si="20"/>
        <v>0</v>
      </c>
      <c r="BC25" s="6">
        <f t="shared" ca="1" si="21"/>
        <v>0</v>
      </c>
      <c r="BD25" s="6">
        <f t="shared" ca="1" si="22"/>
        <v>0</v>
      </c>
      <c r="BE25" s="6">
        <f t="shared" ca="1" si="23"/>
        <v>0</v>
      </c>
      <c r="BF25" s="6">
        <f t="shared" ca="1" si="32"/>
        <v>0</v>
      </c>
      <c r="BG25" s="6">
        <f t="shared" ca="1" si="33"/>
        <v>0</v>
      </c>
      <c r="BH25" s="6"/>
      <c r="BJ25" s="4">
        <f t="shared" ca="1" si="26"/>
        <v>878352.5</v>
      </c>
      <c r="BL25" s="3">
        <f t="shared" si="27"/>
        <v>41933</v>
      </c>
      <c r="BM25" s="6">
        <f>BM24+SUMIFS('Transactions (Dated)'!G:G,'Transactions (Dated)'!D:D,'Share Values'!AQ25)</f>
        <v>123003.75</v>
      </c>
      <c r="BN25" s="6">
        <f ca="1">BN24+SUMIFS('Transactions (Dated)'!$F:$F,'Transactions (Dated)'!$D:$D,$BL25,'Transactions (Dated)'!$B:$B,BN$11,'Transactions (Dated)'!$C:$C,"Dividend (paid to cash)")*Y25</f>
        <v>0</v>
      </c>
      <c r="BO25" s="6">
        <f ca="1">BO24+SUMIFS('Transactions (Dated)'!$F:$F,'Transactions (Dated)'!$D:$D,$BL25,'Transactions (Dated)'!$B:$B,BO$11,'Transactions (Dated)'!$C:$C,"Dividend (paid to cash)")*Z25</f>
        <v>0</v>
      </c>
      <c r="BP25" s="6">
        <f ca="1">BP24+SUMIFS('Transactions (Dated)'!$F:$F,'Transactions (Dated)'!$D:$D,$BL25,'Transactions (Dated)'!$B:$B,BP$11,'Transactions (Dated)'!$C:$C,"Dividend (paid to cash)")*AA25</f>
        <v>0</v>
      </c>
      <c r="BQ25" s="6">
        <f ca="1">BQ24+SUMIFS('Transactions (Dated)'!$F:$F,'Transactions (Dated)'!$D:$D,$BL25,'Transactions (Dated)'!$B:$B,BQ$11,'Transactions (Dated)'!$C:$C,"Dividend (paid to cash)")*AB25</f>
        <v>0</v>
      </c>
      <c r="BR25" s="6">
        <f ca="1">BR24+SUMIFS('Transactions (Dated)'!$F:$F,'Transactions (Dated)'!$D:$D,$BL25,'Transactions (Dated)'!$B:$B,BR$11,'Transactions (Dated)'!$C:$C,"Dividend (paid to cash)")*AC25</f>
        <v>0</v>
      </c>
      <c r="BS25" s="6">
        <f ca="1">BS24+SUMIFS('Transactions (Dated)'!$F:$F,'Transactions (Dated)'!$D:$D,$BL25,'Transactions (Dated)'!$B:$B,BS$11,'Transactions (Dated)'!$C:$C,"Dividend (paid to cash)")*AD25</f>
        <v>0</v>
      </c>
      <c r="BT25" s="6">
        <f ca="1">BT24+SUMIFS('Transactions (Dated)'!$F:$F,'Transactions (Dated)'!$D:$D,$BL25,'Transactions (Dated)'!$B:$B,BT$11,'Transactions (Dated)'!$C:$C,"Dividend (paid to cash)")*AE25</f>
        <v>0</v>
      </c>
      <c r="BU25" s="6">
        <f ca="1">BU24+SUMIFS('Transactions (Dated)'!$F:$F,'Transactions (Dated)'!$D:$D,$BL25,'Transactions (Dated)'!$B:$B,BU$11,'Transactions (Dated)'!$C:$C,"Dividend (paid to cash)")*AF25</f>
        <v>0</v>
      </c>
      <c r="BV25" s="6">
        <f ca="1">BV24+SUMIFS('Transactions (Dated)'!$F:$F,'Transactions (Dated)'!$D:$D,$BL25,'Transactions (Dated)'!$B:$B,BV$11,'Transactions (Dated)'!$C:$C,"Dividend (paid to cash)")*AG25</f>
        <v>0</v>
      </c>
      <c r="BW25" s="6">
        <f ca="1">BW24+SUMIFS('Transactions (Dated)'!$F:$F,'Transactions (Dated)'!$D:$D,$BL25,'Transactions (Dated)'!$B:$B,BW$11,'Transactions (Dated)'!$C:$C,"Dividend (paid to cash)")*AH25</f>
        <v>0</v>
      </c>
      <c r="BX25" s="6">
        <f ca="1">BX24+SUMIFS('Transactions (Dated)'!$F:$F,'Transactions (Dated)'!$D:$D,$BL25,'Transactions (Dated)'!$B:$B,BX$11,'Transactions (Dated)'!$C:$C,"Dividend (paid to cash)")*AI25</f>
        <v>0</v>
      </c>
      <c r="BY25" s="6">
        <f ca="1">BY24+SUMIFS('Transactions (Dated)'!$F:$F,'Transactions (Dated)'!$D:$D,$BL25,'Transactions (Dated)'!$B:$B,BY$11,'Transactions (Dated)'!$C:$C,"Dividend (paid to cash)")*AJ25</f>
        <v>0</v>
      </c>
      <c r="BZ25" s="6">
        <f ca="1">BZ24+SUMIFS('Transactions (Dated)'!$F:$F,'Transactions (Dated)'!$D:$D,$BL25,'Transactions (Dated)'!$B:$B,BZ$11,'Transactions (Dated)'!$C:$C,"Dividend (paid to cash)")*AK25</f>
        <v>0</v>
      </c>
      <c r="CA25" s="6">
        <f ca="1">CA24+SUMIFS('Transactions (Dated)'!$F:$F,'Transactions (Dated)'!$D:$D,$BL25,'Transactions (Dated)'!$B:$B,CA$11,'Transactions (Dated)'!$C:$C,"Dividend (paid to cash)")*AL25</f>
        <v>0</v>
      </c>
      <c r="CB25" s="6">
        <v>0</v>
      </c>
      <c r="CC25" s="6">
        <v>0</v>
      </c>
      <c r="CD25" s="6"/>
      <c r="CF25" s="6">
        <f t="shared" ca="1" si="34"/>
        <v>123003.75</v>
      </c>
      <c r="CH25" s="3">
        <f t="shared" si="35"/>
        <v>41933</v>
      </c>
      <c r="CI25" s="4">
        <f t="shared" ca="1" si="28"/>
        <v>878352.5</v>
      </c>
      <c r="CJ25" s="4">
        <f t="shared" ca="1" si="29"/>
        <v>123003.75</v>
      </c>
      <c r="CL25" s="4">
        <f t="shared" ca="1" si="30"/>
        <v>1001356.25</v>
      </c>
    </row>
    <row r="26" spans="2:90" x14ac:dyDescent="0.15">
      <c r="B26" s="3">
        <f t="shared" si="31"/>
        <v>41934</v>
      </c>
      <c r="C26" s="2">
        <v>14312.1</v>
      </c>
      <c r="E26" s="70">
        <v>41934</v>
      </c>
      <c r="F26" s="69">
        <v>11.12</v>
      </c>
      <c r="G26" s="69">
        <v>5.45</v>
      </c>
      <c r="H26" s="69">
        <v>19.34</v>
      </c>
      <c r="I26" s="69">
        <v>27.49</v>
      </c>
      <c r="J26" s="69">
        <v>15.45</v>
      </c>
      <c r="K26" s="69">
        <v>11.44</v>
      </c>
      <c r="L26" s="69">
        <v>28.07</v>
      </c>
      <c r="M26" s="69">
        <v>2.04</v>
      </c>
      <c r="N26" s="69">
        <v>9.25</v>
      </c>
      <c r="O26" s="69">
        <v>4.8499999999999996</v>
      </c>
      <c r="P26" s="69">
        <v>30.24</v>
      </c>
      <c r="Q26" s="69">
        <v>1.57</v>
      </c>
      <c r="R26" s="69">
        <v>8.4499999999999993</v>
      </c>
      <c r="S26" s="69">
        <v>34.340000000000003</v>
      </c>
      <c r="T26" s="69"/>
      <c r="U26" s="69"/>
      <c r="V26" s="4"/>
      <c r="X26" s="3">
        <f t="shared" si="8"/>
        <v>41934</v>
      </c>
      <c r="Y26" s="40">
        <f ca="1">Y25+SUMIFS('Transactions (Dated)'!$E$2:$E$53,'Transactions (Dated)'!$D$2:$D$53,'Share Values'!$X26,'Transactions (Dated)'!$B$2:$B$53,'Share Values'!Y$11,'Transactions (Dated)'!$C$2:$C$53,"Buy")-SUMIFS('Transactions (Dated)'!$E$2:$E$53,'Transactions (Dated)'!$D$2:$D$53,'Share Values'!$X26,'Transactions (Dated)'!$B$2:$B$53,'Share Values'!Y$11,'Transactions (Dated)'!$C$2:$C$53,"Sell")</f>
        <v>4625</v>
      </c>
      <c r="Z26" s="40">
        <f ca="1">Z25+SUMIFS('Transactions (Dated)'!$E$2:$E$53,'Transactions (Dated)'!$D$2:$D$53,'Share Values'!$X26,'Transactions (Dated)'!$B$2:$B$53,'Share Values'!Z$11,'Transactions (Dated)'!$C$2:$C$53,"Buy")-SUMIFS('Transactions (Dated)'!$E$2:$E$53,'Transactions (Dated)'!$D$2:$D$53,'Share Values'!$X26,'Transactions (Dated)'!$B$2:$B$53,'Share Values'!Z$11,'Transactions (Dated)'!$C$2:$C$53,"Sell")</f>
        <v>0</v>
      </c>
      <c r="AA26" s="40">
        <f ca="1">AA25+SUMIFS('Transactions (Dated)'!$E$2:$E$53,'Transactions (Dated)'!$D$2:$D$53,'Share Values'!$X26,'Transactions (Dated)'!$B$2:$B$53,'Share Values'!AA$11,'Transactions (Dated)'!$C$2:$C$53,"Buy")-SUMIFS('Transactions (Dated)'!$E$2:$E$53,'Transactions (Dated)'!$D$2:$D$53,'Share Values'!$X26,'Transactions (Dated)'!$B$2:$B$53,'Share Values'!AA$11,'Transactions (Dated)'!$C$2:$C$53,"Sell")</f>
        <v>42000</v>
      </c>
      <c r="AB26" s="40">
        <f ca="1">AB25+SUMIFS('Transactions (Dated)'!$E$2:$E$53,'Transactions (Dated)'!$D$2:$D$53,'Share Values'!$X26,'Transactions (Dated)'!$B$2:$B$53,'Share Values'!AB$11,'Transactions (Dated)'!$C$2:$C$53,"Buy")-SUMIFS('Transactions (Dated)'!$E$2:$E$53,'Transactions (Dated)'!$D$2:$D$53,'Share Values'!$X26,'Transactions (Dated)'!$B$2:$B$53,'Share Values'!AB$11,'Transactions (Dated)'!$C$2:$C$53,"Sell")</f>
        <v>0</v>
      </c>
      <c r="AC26" s="40">
        <f ca="1">AC25+SUMIFS('Transactions (Dated)'!$E$2:$E$53,'Transactions (Dated)'!$D$2:$D$53,'Share Values'!$X26,'Transactions (Dated)'!$B$2:$B$53,'Share Values'!AC$11,'Transactions (Dated)'!$C$2:$C$53,"Buy")-SUMIFS('Transactions (Dated)'!$E$2:$E$53,'Transactions (Dated)'!$D$2:$D$53,'Share Values'!$X26,'Transactions (Dated)'!$B$2:$B$53,'Share Values'!AC$11,'Transactions (Dated)'!$C$2:$C$53,"Sell")</f>
        <v>0</v>
      </c>
      <c r="AD26" s="40">
        <f ca="1">AD25+SUMIFS('Transactions (Dated)'!$E$2:$E$53,'Transactions (Dated)'!$D$2:$D$53,'Share Values'!$X26,'Transactions (Dated)'!$B$2:$B$53,'Share Values'!AD$11,'Transactions (Dated)'!$C$2:$C$53,"Buy")-SUMIFS('Transactions (Dated)'!$E$2:$E$53,'Transactions (Dated)'!$D$2:$D$53,'Share Values'!$X26,'Transactions (Dated)'!$B$2:$B$53,'Share Values'!AD$11,'Transactions (Dated)'!$C$2:$C$53,"Sell")</f>
        <v>0</v>
      </c>
      <c r="AE26" s="40">
        <f ca="1">AE25+SUMIFS('Transactions (Dated)'!$E$2:$E$53,'Transactions (Dated)'!$D$2:$D$53,'Share Values'!$X26,'Transactions (Dated)'!$B$2:$B$53,'Share Values'!AE$11,'Transactions (Dated)'!$C$2:$C$53,"Buy")-SUMIFS('Transactions (Dated)'!$E$2:$E$53,'Transactions (Dated)'!$D$2:$D$53,'Share Values'!$X26,'Transactions (Dated)'!$B$2:$B$53,'Share Values'!AE$11,'Transactions (Dated)'!$C$2:$C$53,"Sell")</f>
        <v>0</v>
      </c>
      <c r="AF26" s="40">
        <f ca="1">AF25+SUMIFS('Transactions (Dated)'!$E$2:$E$53,'Transactions (Dated)'!$D$2:$D$53,'Share Values'!$X26,'Transactions (Dated)'!$B$2:$B$53,'Share Values'!AF$11,'Transactions (Dated)'!$C$2:$C$53,"Buy")-SUMIFS('Transactions (Dated)'!$E$2:$E$53,'Transactions (Dated)'!$D$2:$D$53,'Share Values'!$X26,'Transactions (Dated)'!$B$2:$B$53,'Share Values'!AF$11,'Transactions (Dated)'!$C$2:$C$53,"Sell")</f>
        <v>0</v>
      </c>
      <c r="AG26" s="40">
        <f ca="1">AG25+SUMIFS('Transactions (Dated)'!$E$2:$E$53,'Transactions (Dated)'!$D$2:$D$53,'Share Values'!$X26,'Transactions (Dated)'!$B$2:$B$53,'Share Values'!AG$11,'Transactions (Dated)'!$C$2:$C$53,"Buy")-SUMIFS('Transactions (Dated)'!$E$2:$E$53,'Transactions (Dated)'!$D$2:$D$53,'Share Values'!$X26,'Transactions (Dated)'!$B$2:$B$53,'Share Values'!AG$11,'Transactions (Dated)'!$C$2:$C$53,"Sell")</f>
        <v>0</v>
      </c>
      <c r="AH26" s="40">
        <f ca="1">AH25+SUMIFS('Transactions (Dated)'!$E$2:$E$53,'Transactions (Dated)'!$D$2:$D$53,'Share Values'!$X26,'Transactions (Dated)'!$B$2:$B$53,'Share Values'!AH$11,'Transactions (Dated)'!$C$2:$C$53,"Buy")-SUMIFS('Transactions (Dated)'!$E$2:$E$53,'Transactions (Dated)'!$D$2:$D$53,'Share Values'!$X26,'Transactions (Dated)'!$B$2:$B$53,'Share Values'!AH$11,'Transactions (Dated)'!$C$2:$C$53,"Sell")</f>
        <v>0</v>
      </c>
      <c r="AI26" s="40">
        <f ca="1">AI25+SUMIFS('Transactions (Dated)'!$E$2:$E$53,'Transactions (Dated)'!$D$2:$D$53,'Share Values'!$X26,'Transactions (Dated)'!$B$2:$B$53,'Share Values'!AI$11,'Transactions (Dated)'!$C$2:$C$53,"Buy")-SUMIFS('Transactions (Dated)'!$E$2:$E$53,'Transactions (Dated)'!$D$2:$D$53,'Share Values'!$X26,'Transactions (Dated)'!$B$2:$B$53,'Share Values'!AI$11,'Transactions (Dated)'!$C$2:$C$53,"Sell")</f>
        <v>0</v>
      </c>
      <c r="AJ26" s="40">
        <f ca="1">AJ25+SUMIFS('Transactions (Dated)'!$E$2:$E$53,'Transactions (Dated)'!$D$2:$D$53,'Share Values'!$X26,'Transactions (Dated)'!$B$2:$B$53,'Share Values'!AJ$11,'Transactions (Dated)'!$C$2:$C$53,"Buy")-SUMIFS('Transactions (Dated)'!$E$2:$E$53,'Transactions (Dated)'!$D$2:$D$53,'Share Values'!$X26,'Transactions (Dated)'!$B$2:$B$53,'Share Values'!AJ$11,'Transactions (Dated)'!$C$2:$C$53,"Sell")</f>
        <v>0</v>
      </c>
      <c r="AK26" s="40">
        <f ca="1">AK25+SUMIFS('Transactions (Dated)'!$E$2:$E$53,'Transactions (Dated)'!$D$2:$D$53,'Share Values'!$X26,'Transactions (Dated)'!$B$2:$B$53,'Share Values'!AK$11,'Transactions (Dated)'!$C$2:$C$53,"Buy")-SUMIFS('Transactions (Dated)'!$E$2:$E$53,'Transactions (Dated)'!$D$2:$D$53,'Share Values'!$X26,'Transactions (Dated)'!$B$2:$B$53,'Share Values'!AK$11,'Transactions (Dated)'!$C$2:$C$53,"Sell")</f>
        <v>0</v>
      </c>
      <c r="AL26" s="40">
        <f ca="1">AL25+SUMIFS('Transactions (Dated)'!$E$2:$E$53,'Transactions (Dated)'!$D$2:$D$53,'Share Values'!$X26,'Transactions (Dated)'!$B$2:$B$53,'Share Values'!AL$11,'Transactions (Dated)'!$C$2:$C$53,"Buy")-SUMIFS('Transactions (Dated)'!$E$2:$E$53,'Transactions (Dated)'!$D$2:$D$53,'Share Values'!$X26,'Transactions (Dated)'!$B$2:$B$53,'Share Values'!AL$11,'Transactions (Dated)'!$C$2:$C$53,"Sell")</f>
        <v>0</v>
      </c>
      <c r="AM26" s="40">
        <f ca="1">AM25+SUMIFS('Transactions (Dated)'!$E$2:$E$53,'Transactions (Dated)'!$D$2:$D$53,'Share Values'!$X26,'Transactions (Dated)'!$B$2:$B$53,'Share Values'!AM$11,'Transactions (Dated)'!$C$2:$C$53,"Buy")-SUMIFS('Transactions (Dated)'!$E$2:$E$53,'Transactions (Dated)'!$D$2:$D$53,'Share Values'!$X26,'Transactions (Dated)'!$B$2:$B$53,'Share Values'!AM$11,'Transactions (Dated)'!$C$2:$C$53,"Sell")</f>
        <v>0</v>
      </c>
      <c r="AN26" s="40">
        <f ca="1">AN25+SUMIFS('Transactions (Dated)'!$E$2:$E$53,'Transactions (Dated)'!$D$2:$D$53,'Share Values'!$X26,'Transactions (Dated)'!$B$2:$B$53,'Share Values'!AN$11,'Transactions (Dated)'!$C$2:$C$53,"Buy")-SUMIFS('Transactions (Dated)'!$E$2:$E$53,'Transactions (Dated)'!$D$2:$D$53,'Share Values'!$X26,'Transactions (Dated)'!$B$2:$B$53,'Share Values'!AN$11,'Transactions (Dated)'!$C$2:$C$53,"Sell")</f>
        <v>0</v>
      </c>
      <c r="AO26" s="40"/>
      <c r="AQ26" s="3">
        <f t="shared" si="9"/>
        <v>41934</v>
      </c>
      <c r="AR26" s="6">
        <f t="shared" ca="1" si="10"/>
        <v>51430</v>
      </c>
      <c r="AS26" s="6">
        <f t="shared" ca="1" si="11"/>
        <v>0</v>
      </c>
      <c r="AT26" s="6">
        <f t="shared" ca="1" si="12"/>
        <v>812280</v>
      </c>
      <c r="AU26" s="6">
        <f t="shared" ca="1" si="13"/>
        <v>0</v>
      </c>
      <c r="AV26" s="6">
        <f t="shared" ca="1" si="14"/>
        <v>0</v>
      </c>
      <c r="AW26" s="6">
        <f t="shared" ca="1" si="15"/>
        <v>0</v>
      </c>
      <c r="AX26" s="6">
        <f t="shared" ca="1" si="16"/>
        <v>0</v>
      </c>
      <c r="AY26" s="6">
        <f t="shared" ca="1" si="17"/>
        <v>0</v>
      </c>
      <c r="AZ26" s="6">
        <f t="shared" ca="1" si="18"/>
        <v>0</v>
      </c>
      <c r="BA26" s="6">
        <f t="shared" ca="1" si="19"/>
        <v>0</v>
      </c>
      <c r="BB26" s="6">
        <f t="shared" ca="1" si="20"/>
        <v>0</v>
      </c>
      <c r="BC26" s="6">
        <f t="shared" ca="1" si="21"/>
        <v>0</v>
      </c>
      <c r="BD26" s="6">
        <f t="shared" ca="1" si="22"/>
        <v>0</v>
      </c>
      <c r="BE26" s="6">
        <f t="shared" ca="1" si="23"/>
        <v>0</v>
      </c>
      <c r="BF26" s="6">
        <f t="shared" ca="1" si="32"/>
        <v>0</v>
      </c>
      <c r="BG26" s="6">
        <f t="shared" ca="1" si="33"/>
        <v>0</v>
      </c>
      <c r="BH26" s="6"/>
      <c r="BJ26" s="4">
        <f t="shared" ca="1" si="26"/>
        <v>863710</v>
      </c>
      <c r="BL26" s="3">
        <f t="shared" si="27"/>
        <v>41934</v>
      </c>
      <c r="BM26" s="6">
        <f>BM25+SUMIFS('Transactions (Dated)'!G:G,'Transactions (Dated)'!D:D,'Share Values'!AQ26)</f>
        <v>123003.75</v>
      </c>
      <c r="BN26" s="6">
        <f ca="1">BN25+SUMIFS('Transactions (Dated)'!$F:$F,'Transactions (Dated)'!$D:$D,$BL26,'Transactions (Dated)'!$B:$B,BN$11,'Transactions (Dated)'!$C:$C,"Dividend (paid to cash)")*Y26</f>
        <v>0</v>
      </c>
      <c r="BO26" s="6">
        <f ca="1">BO25+SUMIFS('Transactions (Dated)'!$F:$F,'Transactions (Dated)'!$D:$D,$BL26,'Transactions (Dated)'!$B:$B,BO$11,'Transactions (Dated)'!$C:$C,"Dividend (paid to cash)")*Z26</f>
        <v>0</v>
      </c>
      <c r="BP26" s="6">
        <f ca="1">BP25+SUMIFS('Transactions (Dated)'!$F:$F,'Transactions (Dated)'!$D:$D,$BL26,'Transactions (Dated)'!$B:$B,BP$11,'Transactions (Dated)'!$C:$C,"Dividend (paid to cash)")*AA26</f>
        <v>0</v>
      </c>
      <c r="BQ26" s="6">
        <f ca="1">BQ25+SUMIFS('Transactions (Dated)'!$F:$F,'Transactions (Dated)'!$D:$D,$BL26,'Transactions (Dated)'!$B:$B,BQ$11,'Transactions (Dated)'!$C:$C,"Dividend (paid to cash)")*AB26</f>
        <v>0</v>
      </c>
      <c r="BR26" s="6">
        <f ca="1">BR25+SUMIFS('Transactions (Dated)'!$F:$F,'Transactions (Dated)'!$D:$D,$BL26,'Transactions (Dated)'!$B:$B,BR$11,'Transactions (Dated)'!$C:$C,"Dividend (paid to cash)")*AC26</f>
        <v>0</v>
      </c>
      <c r="BS26" s="6">
        <f ca="1">BS25+SUMIFS('Transactions (Dated)'!$F:$F,'Transactions (Dated)'!$D:$D,$BL26,'Transactions (Dated)'!$B:$B,BS$11,'Transactions (Dated)'!$C:$C,"Dividend (paid to cash)")*AD26</f>
        <v>0</v>
      </c>
      <c r="BT26" s="6">
        <f ca="1">BT25+SUMIFS('Transactions (Dated)'!$F:$F,'Transactions (Dated)'!$D:$D,$BL26,'Transactions (Dated)'!$B:$B,BT$11,'Transactions (Dated)'!$C:$C,"Dividend (paid to cash)")*AE26</f>
        <v>0</v>
      </c>
      <c r="BU26" s="6">
        <f ca="1">BU25+SUMIFS('Transactions (Dated)'!$F:$F,'Transactions (Dated)'!$D:$D,$BL26,'Transactions (Dated)'!$B:$B,BU$11,'Transactions (Dated)'!$C:$C,"Dividend (paid to cash)")*AF26</f>
        <v>0</v>
      </c>
      <c r="BV26" s="6">
        <f ca="1">BV25+SUMIFS('Transactions (Dated)'!$F:$F,'Transactions (Dated)'!$D:$D,$BL26,'Transactions (Dated)'!$B:$B,BV$11,'Transactions (Dated)'!$C:$C,"Dividend (paid to cash)")*AG26</f>
        <v>0</v>
      </c>
      <c r="BW26" s="6">
        <f ca="1">BW25+SUMIFS('Transactions (Dated)'!$F:$F,'Transactions (Dated)'!$D:$D,$BL26,'Transactions (Dated)'!$B:$B,BW$11,'Transactions (Dated)'!$C:$C,"Dividend (paid to cash)")*AH26</f>
        <v>0</v>
      </c>
      <c r="BX26" s="6">
        <f ca="1">BX25+SUMIFS('Transactions (Dated)'!$F:$F,'Transactions (Dated)'!$D:$D,$BL26,'Transactions (Dated)'!$B:$B,BX$11,'Transactions (Dated)'!$C:$C,"Dividend (paid to cash)")*AI26</f>
        <v>0</v>
      </c>
      <c r="BY26" s="6">
        <f ca="1">BY25+SUMIFS('Transactions (Dated)'!$F:$F,'Transactions (Dated)'!$D:$D,$BL26,'Transactions (Dated)'!$B:$B,BY$11,'Transactions (Dated)'!$C:$C,"Dividend (paid to cash)")*AJ26</f>
        <v>0</v>
      </c>
      <c r="BZ26" s="6">
        <f ca="1">BZ25+SUMIFS('Transactions (Dated)'!$F:$F,'Transactions (Dated)'!$D:$D,$BL26,'Transactions (Dated)'!$B:$B,BZ$11,'Transactions (Dated)'!$C:$C,"Dividend (paid to cash)")*AK26</f>
        <v>0</v>
      </c>
      <c r="CA26" s="6">
        <f ca="1">CA25+SUMIFS('Transactions (Dated)'!$F:$F,'Transactions (Dated)'!$D:$D,$BL26,'Transactions (Dated)'!$B:$B,CA$11,'Transactions (Dated)'!$C:$C,"Dividend (paid to cash)")*AL26</f>
        <v>0</v>
      </c>
      <c r="CB26" s="6">
        <v>0</v>
      </c>
      <c r="CC26" s="6">
        <v>0</v>
      </c>
      <c r="CD26" s="6"/>
      <c r="CF26" s="6">
        <f t="shared" ca="1" si="34"/>
        <v>123003.75</v>
      </c>
      <c r="CH26" s="3">
        <f t="shared" si="35"/>
        <v>41934</v>
      </c>
      <c r="CI26" s="4">
        <f t="shared" ca="1" si="28"/>
        <v>863710</v>
      </c>
      <c r="CJ26" s="4">
        <f t="shared" ca="1" si="29"/>
        <v>123003.75</v>
      </c>
      <c r="CL26" s="4">
        <f t="shared" ca="1" si="30"/>
        <v>986713.75</v>
      </c>
    </row>
    <row r="27" spans="2:90" x14ac:dyDescent="0.15">
      <c r="B27" s="3">
        <f t="shared" si="31"/>
        <v>41935</v>
      </c>
      <c r="C27" s="2">
        <v>14486.8</v>
      </c>
      <c r="E27" s="70">
        <v>41935</v>
      </c>
      <c r="F27" s="69">
        <v>11.61</v>
      </c>
      <c r="G27" s="69">
        <v>5.38</v>
      </c>
      <c r="H27" s="69">
        <v>19.57</v>
      </c>
      <c r="I27" s="69">
        <v>27.79</v>
      </c>
      <c r="J27" s="69">
        <v>15.54</v>
      </c>
      <c r="K27" s="69">
        <v>11.95</v>
      </c>
      <c r="L27" s="69">
        <v>28.21</v>
      </c>
      <c r="M27" s="69">
        <v>2.0099999999999998</v>
      </c>
      <c r="N27" s="69">
        <v>8.6999999999999993</v>
      </c>
      <c r="O27" s="69">
        <v>4.9233000000000002</v>
      </c>
      <c r="P27" s="69">
        <v>31.4</v>
      </c>
      <c r="Q27" s="69">
        <v>1.6</v>
      </c>
      <c r="R27" s="69">
        <v>8.5399999999999991</v>
      </c>
      <c r="S27" s="69">
        <v>34.6</v>
      </c>
      <c r="T27" s="69"/>
      <c r="U27" s="69"/>
      <c r="V27" s="4"/>
      <c r="X27" s="3">
        <f t="shared" si="8"/>
        <v>41935</v>
      </c>
      <c r="Y27" s="40">
        <f ca="1">Y26+SUMIFS('Transactions (Dated)'!$E$2:$E$53,'Transactions (Dated)'!$D$2:$D$53,'Share Values'!$X27,'Transactions (Dated)'!$B$2:$B$53,'Share Values'!Y$11,'Transactions (Dated)'!$C$2:$C$53,"Buy")-SUMIFS('Transactions (Dated)'!$E$2:$E$53,'Transactions (Dated)'!$D$2:$D$53,'Share Values'!$X27,'Transactions (Dated)'!$B$2:$B$53,'Share Values'!Y$11,'Transactions (Dated)'!$C$2:$C$53,"Sell")</f>
        <v>4625</v>
      </c>
      <c r="Z27" s="40">
        <f ca="1">Z26+SUMIFS('Transactions (Dated)'!$E$2:$E$53,'Transactions (Dated)'!$D$2:$D$53,'Share Values'!$X27,'Transactions (Dated)'!$B$2:$B$53,'Share Values'!Z$11,'Transactions (Dated)'!$C$2:$C$53,"Buy")-SUMIFS('Transactions (Dated)'!$E$2:$E$53,'Transactions (Dated)'!$D$2:$D$53,'Share Values'!$X27,'Transactions (Dated)'!$B$2:$B$53,'Share Values'!Z$11,'Transactions (Dated)'!$C$2:$C$53,"Sell")</f>
        <v>0</v>
      </c>
      <c r="AA27" s="40">
        <f ca="1">AA26+SUMIFS('Transactions (Dated)'!$E$2:$E$53,'Transactions (Dated)'!$D$2:$D$53,'Share Values'!$X27,'Transactions (Dated)'!$B$2:$B$53,'Share Values'!AA$11,'Transactions (Dated)'!$C$2:$C$53,"Buy")-SUMIFS('Transactions (Dated)'!$E$2:$E$53,'Transactions (Dated)'!$D$2:$D$53,'Share Values'!$X27,'Transactions (Dated)'!$B$2:$B$53,'Share Values'!AA$11,'Transactions (Dated)'!$C$2:$C$53,"Sell")</f>
        <v>42000</v>
      </c>
      <c r="AB27" s="40">
        <f ca="1">AB26+SUMIFS('Transactions (Dated)'!$E$2:$E$53,'Transactions (Dated)'!$D$2:$D$53,'Share Values'!$X27,'Transactions (Dated)'!$B$2:$B$53,'Share Values'!AB$11,'Transactions (Dated)'!$C$2:$C$53,"Buy")-SUMIFS('Transactions (Dated)'!$E$2:$E$53,'Transactions (Dated)'!$D$2:$D$53,'Share Values'!$X27,'Transactions (Dated)'!$B$2:$B$53,'Share Values'!AB$11,'Transactions (Dated)'!$C$2:$C$53,"Sell")</f>
        <v>0</v>
      </c>
      <c r="AC27" s="40">
        <f ca="1">AC26+SUMIFS('Transactions (Dated)'!$E$2:$E$53,'Transactions (Dated)'!$D$2:$D$53,'Share Values'!$X27,'Transactions (Dated)'!$B$2:$B$53,'Share Values'!AC$11,'Transactions (Dated)'!$C$2:$C$53,"Buy")-SUMIFS('Transactions (Dated)'!$E$2:$E$53,'Transactions (Dated)'!$D$2:$D$53,'Share Values'!$X27,'Transactions (Dated)'!$B$2:$B$53,'Share Values'!AC$11,'Transactions (Dated)'!$C$2:$C$53,"Sell")</f>
        <v>0</v>
      </c>
      <c r="AD27" s="40">
        <f ca="1">AD26+SUMIFS('Transactions (Dated)'!$E$2:$E$53,'Transactions (Dated)'!$D$2:$D$53,'Share Values'!$X27,'Transactions (Dated)'!$B$2:$B$53,'Share Values'!AD$11,'Transactions (Dated)'!$C$2:$C$53,"Buy")-SUMIFS('Transactions (Dated)'!$E$2:$E$53,'Transactions (Dated)'!$D$2:$D$53,'Share Values'!$X27,'Transactions (Dated)'!$B$2:$B$53,'Share Values'!AD$11,'Transactions (Dated)'!$C$2:$C$53,"Sell")</f>
        <v>0</v>
      </c>
      <c r="AE27" s="40">
        <f ca="1">AE26+SUMIFS('Transactions (Dated)'!$E$2:$E$53,'Transactions (Dated)'!$D$2:$D$53,'Share Values'!$X27,'Transactions (Dated)'!$B$2:$B$53,'Share Values'!AE$11,'Transactions (Dated)'!$C$2:$C$53,"Buy")-SUMIFS('Transactions (Dated)'!$E$2:$E$53,'Transactions (Dated)'!$D$2:$D$53,'Share Values'!$X27,'Transactions (Dated)'!$B$2:$B$53,'Share Values'!AE$11,'Transactions (Dated)'!$C$2:$C$53,"Sell")</f>
        <v>0</v>
      </c>
      <c r="AF27" s="40">
        <f ca="1">AF26+SUMIFS('Transactions (Dated)'!$E$2:$E$53,'Transactions (Dated)'!$D$2:$D$53,'Share Values'!$X27,'Transactions (Dated)'!$B$2:$B$53,'Share Values'!AF$11,'Transactions (Dated)'!$C$2:$C$53,"Buy")-SUMIFS('Transactions (Dated)'!$E$2:$E$53,'Transactions (Dated)'!$D$2:$D$53,'Share Values'!$X27,'Transactions (Dated)'!$B$2:$B$53,'Share Values'!AF$11,'Transactions (Dated)'!$C$2:$C$53,"Sell")</f>
        <v>0</v>
      </c>
      <c r="AG27" s="40">
        <f ca="1">AG26+SUMIFS('Transactions (Dated)'!$E$2:$E$53,'Transactions (Dated)'!$D$2:$D$53,'Share Values'!$X27,'Transactions (Dated)'!$B$2:$B$53,'Share Values'!AG$11,'Transactions (Dated)'!$C$2:$C$53,"Buy")-SUMIFS('Transactions (Dated)'!$E$2:$E$53,'Transactions (Dated)'!$D$2:$D$53,'Share Values'!$X27,'Transactions (Dated)'!$B$2:$B$53,'Share Values'!AG$11,'Transactions (Dated)'!$C$2:$C$53,"Sell")</f>
        <v>0</v>
      </c>
      <c r="AH27" s="40">
        <f ca="1">AH26+SUMIFS('Transactions (Dated)'!$E$2:$E$53,'Transactions (Dated)'!$D$2:$D$53,'Share Values'!$X27,'Transactions (Dated)'!$B$2:$B$53,'Share Values'!AH$11,'Transactions (Dated)'!$C$2:$C$53,"Buy")-SUMIFS('Transactions (Dated)'!$E$2:$E$53,'Transactions (Dated)'!$D$2:$D$53,'Share Values'!$X27,'Transactions (Dated)'!$B$2:$B$53,'Share Values'!AH$11,'Transactions (Dated)'!$C$2:$C$53,"Sell")</f>
        <v>0</v>
      </c>
      <c r="AI27" s="40">
        <f ca="1">AI26+SUMIFS('Transactions (Dated)'!$E$2:$E$53,'Transactions (Dated)'!$D$2:$D$53,'Share Values'!$X27,'Transactions (Dated)'!$B$2:$B$53,'Share Values'!AI$11,'Transactions (Dated)'!$C$2:$C$53,"Buy")-SUMIFS('Transactions (Dated)'!$E$2:$E$53,'Transactions (Dated)'!$D$2:$D$53,'Share Values'!$X27,'Transactions (Dated)'!$B$2:$B$53,'Share Values'!AI$11,'Transactions (Dated)'!$C$2:$C$53,"Sell")</f>
        <v>0</v>
      </c>
      <c r="AJ27" s="40">
        <f ca="1">AJ26+SUMIFS('Transactions (Dated)'!$E$2:$E$53,'Transactions (Dated)'!$D$2:$D$53,'Share Values'!$X27,'Transactions (Dated)'!$B$2:$B$53,'Share Values'!AJ$11,'Transactions (Dated)'!$C$2:$C$53,"Buy")-SUMIFS('Transactions (Dated)'!$E$2:$E$53,'Transactions (Dated)'!$D$2:$D$53,'Share Values'!$X27,'Transactions (Dated)'!$B$2:$B$53,'Share Values'!AJ$11,'Transactions (Dated)'!$C$2:$C$53,"Sell")</f>
        <v>0</v>
      </c>
      <c r="AK27" s="40">
        <f ca="1">AK26+SUMIFS('Transactions (Dated)'!$E$2:$E$53,'Transactions (Dated)'!$D$2:$D$53,'Share Values'!$X27,'Transactions (Dated)'!$B$2:$B$53,'Share Values'!AK$11,'Transactions (Dated)'!$C$2:$C$53,"Buy")-SUMIFS('Transactions (Dated)'!$E$2:$E$53,'Transactions (Dated)'!$D$2:$D$53,'Share Values'!$X27,'Transactions (Dated)'!$B$2:$B$53,'Share Values'!AK$11,'Transactions (Dated)'!$C$2:$C$53,"Sell")</f>
        <v>0</v>
      </c>
      <c r="AL27" s="40">
        <f ca="1">AL26+SUMIFS('Transactions (Dated)'!$E$2:$E$53,'Transactions (Dated)'!$D$2:$D$53,'Share Values'!$X27,'Transactions (Dated)'!$B$2:$B$53,'Share Values'!AL$11,'Transactions (Dated)'!$C$2:$C$53,"Buy")-SUMIFS('Transactions (Dated)'!$E$2:$E$53,'Transactions (Dated)'!$D$2:$D$53,'Share Values'!$X27,'Transactions (Dated)'!$B$2:$B$53,'Share Values'!AL$11,'Transactions (Dated)'!$C$2:$C$53,"Sell")</f>
        <v>0</v>
      </c>
      <c r="AM27" s="40">
        <f ca="1">AM26+SUMIFS('Transactions (Dated)'!$E$2:$E$53,'Transactions (Dated)'!$D$2:$D$53,'Share Values'!$X27,'Transactions (Dated)'!$B$2:$B$53,'Share Values'!AM$11,'Transactions (Dated)'!$C$2:$C$53,"Buy")-SUMIFS('Transactions (Dated)'!$E$2:$E$53,'Transactions (Dated)'!$D$2:$D$53,'Share Values'!$X27,'Transactions (Dated)'!$B$2:$B$53,'Share Values'!AM$11,'Transactions (Dated)'!$C$2:$C$53,"Sell")</f>
        <v>0</v>
      </c>
      <c r="AN27" s="40">
        <f ca="1">AN26+SUMIFS('Transactions (Dated)'!$E$2:$E$53,'Transactions (Dated)'!$D$2:$D$53,'Share Values'!$X27,'Transactions (Dated)'!$B$2:$B$53,'Share Values'!AN$11,'Transactions (Dated)'!$C$2:$C$53,"Buy")-SUMIFS('Transactions (Dated)'!$E$2:$E$53,'Transactions (Dated)'!$D$2:$D$53,'Share Values'!$X27,'Transactions (Dated)'!$B$2:$B$53,'Share Values'!AN$11,'Transactions (Dated)'!$C$2:$C$53,"Sell")</f>
        <v>0</v>
      </c>
      <c r="AO27" s="40"/>
      <c r="AQ27" s="3">
        <f t="shared" si="9"/>
        <v>41935</v>
      </c>
      <c r="AR27" s="6">
        <f t="shared" ca="1" si="10"/>
        <v>53696.25</v>
      </c>
      <c r="AS27" s="6">
        <f t="shared" ca="1" si="11"/>
        <v>0</v>
      </c>
      <c r="AT27" s="6">
        <f t="shared" ca="1" si="12"/>
        <v>821940</v>
      </c>
      <c r="AU27" s="6">
        <f t="shared" ca="1" si="13"/>
        <v>0</v>
      </c>
      <c r="AV27" s="6">
        <f t="shared" ca="1" si="14"/>
        <v>0</v>
      </c>
      <c r="AW27" s="6">
        <f t="shared" ca="1" si="15"/>
        <v>0</v>
      </c>
      <c r="AX27" s="6">
        <f t="shared" ca="1" si="16"/>
        <v>0</v>
      </c>
      <c r="AY27" s="6">
        <f t="shared" ca="1" si="17"/>
        <v>0</v>
      </c>
      <c r="AZ27" s="6">
        <f t="shared" ca="1" si="18"/>
        <v>0</v>
      </c>
      <c r="BA27" s="6">
        <f t="shared" ca="1" si="19"/>
        <v>0</v>
      </c>
      <c r="BB27" s="6">
        <f t="shared" ca="1" si="20"/>
        <v>0</v>
      </c>
      <c r="BC27" s="6">
        <f t="shared" ca="1" si="21"/>
        <v>0</v>
      </c>
      <c r="BD27" s="6">
        <f t="shared" ca="1" si="22"/>
        <v>0</v>
      </c>
      <c r="BE27" s="6">
        <f t="shared" ca="1" si="23"/>
        <v>0</v>
      </c>
      <c r="BF27" s="6">
        <f t="shared" ca="1" si="32"/>
        <v>0</v>
      </c>
      <c r="BG27" s="6">
        <f t="shared" ca="1" si="33"/>
        <v>0</v>
      </c>
      <c r="BH27" s="6"/>
      <c r="BJ27" s="4">
        <f t="shared" ca="1" si="26"/>
        <v>875636.25</v>
      </c>
      <c r="BL27" s="3">
        <f t="shared" si="27"/>
        <v>41935</v>
      </c>
      <c r="BM27" s="6">
        <f>BM26+SUMIFS('Transactions (Dated)'!G:G,'Transactions (Dated)'!D:D,'Share Values'!AQ27)</f>
        <v>123003.75</v>
      </c>
      <c r="BN27" s="6">
        <f ca="1">BN26+SUMIFS('Transactions (Dated)'!$F:$F,'Transactions (Dated)'!$D:$D,$BL27,'Transactions (Dated)'!$B:$B,BN$11,'Transactions (Dated)'!$C:$C,"Dividend (paid to cash)")*Y27</f>
        <v>0</v>
      </c>
      <c r="BO27" s="6">
        <f ca="1">BO26+SUMIFS('Transactions (Dated)'!$F:$F,'Transactions (Dated)'!$D:$D,$BL27,'Transactions (Dated)'!$B:$B,BO$11,'Transactions (Dated)'!$C:$C,"Dividend (paid to cash)")*Z27</f>
        <v>0</v>
      </c>
      <c r="BP27" s="6">
        <f ca="1">BP26+SUMIFS('Transactions (Dated)'!$F:$F,'Transactions (Dated)'!$D:$D,$BL27,'Transactions (Dated)'!$B:$B,BP$11,'Transactions (Dated)'!$C:$C,"Dividend (paid to cash)")*AA27</f>
        <v>0</v>
      </c>
      <c r="BQ27" s="6">
        <f ca="1">BQ26+SUMIFS('Transactions (Dated)'!$F:$F,'Transactions (Dated)'!$D:$D,$BL27,'Transactions (Dated)'!$B:$B,BQ$11,'Transactions (Dated)'!$C:$C,"Dividend (paid to cash)")*AB27</f>
        <v>0</v>
      </c>
      <c r="BR27" s="6">
        <f ca="1">BR26+SUMIFS('Transactions (Dated)'!$F:$F,'Transactions (Dated)'!$D:$D,$BL27,'Transactions (Dated)'!$B:$B,BR$11,'Transactions (Dated)'!$C:$C,"Dividend (paid to cash)")*AC27</f>
        <v>0</v>
      </c>
      <c r="BS27" s="6">
        <f ca="1">BS26+SUMIFS('Transactions (Dated)'!$F:$F,'Transactions (Dated)'!$D:$D,$BL27,'Transactions (Dated)'!$B:$B,BS$11,'Transactions (Dated)'!$C:$C,"Dividend (paid to cash)")*AD27</f>
        <v>0</v>
      </c>
      <c r="BT27" s="6">
        <f ca="1">BT26+SUMIFS('Transactions (Dated)'!$F:$F,'Transactions (Dated)'!$D:$D,$BL27,'Transactions (Dated)'!$B:$B,BT$11,'Transactions (Dated)'!$C:$C,"Dividend (paid to cash)")*AE27</f>
        <v>0</v>
      </c>
      <c r="BU27" s="6">
        <f ca="1">BU26+SUMIFS('Transactions (Dated)'!$F:$F,'Transactions (Dated)'!$D:$D,$BL27,'Transactions (Dated)'!$B:$B,BU$11,'Transactions (Dated)'!$C:$C,"Dividend (paid to cash)")*AF27</f>
        <v>0</v>
      </c>
      <c r="BV27" s="6">
        <f ca="1">BV26+SUMIFS('Transactions (Dated)'!$F:$F,'Transactions (Dated)'!$D:$D,$BL27,'Transactions (Dated)'!$B:$B,BV$11,'Transactions (Dated)'!$C:$C,"Dividend (paid to cash)")*AG27</f>
        <v>0</v>
      </c>
      <c r="BW27" s="6">
        <f ca="1">BW26+SUMIFS('Transactions (Dated)'!$F:$F,'Transactions (Dated)'!$D:$D,$BL27,'Transactions (Dated)'!$B:$B,BW$11,'Transactions (Dated)'!$C:$C,"Dividend (paid to cash)")*AH27</f>
        <v>0</v>
      </c>
      <c r="BX27" s="6">
        <f ca="1">BX26+SUMIFS('Transactions (Dated)'!$F:$F,'Transactions (Dated)'!$D:$D,$BL27,'Transactions (Dated)'!$B:$B,BX$11,'Transactions (Dated)'!$C:$C,"Dividend (paid to cash)")*AI27</f>
        <v>0</v>
      </c>
      <c r="BY27" s="6">
        <f ca="1">BY26+SUMIFS('Transactions (Dated)'!$F:$F,'Transactions (Dated)'!$D:$D,$BL27,'Transactions (Dated)'!$B:$B,BY$11,'Transactions (Dated)'!$C:$C,"Dividend (paid to cash)")*AJ27</f>
        <v>0</v>
      </c>
      <c r="BZ27" s="6">
        <f ca="1">BZ26+SUMIFS('Transactions (Dated)'!$F:$F,'Transactions (Dated)'!$D:$D,$BL27,'Transactions (Dated)'!$B:$B,BZ$11,'Transactions (Dated)'!$C:$C,"Dividend (paid to cash)")*AK27</f>
        <v>0</v>
      </c>
      <c r="CA27" s="6">
        <f ca="1">CA26+SUMIFS('Transactions (Dated)'!$F:$F,'Transactions (Dated)'!$D:$D,$BL27,'Transactions (Dated)'!$B:$B,CA$11,'Transactions (Dated)'!$C:$C,"Dividend (paid to cash)")*AL27</f>
        <v>0</v>
      </c>
      <c r="CB27" s="6">
        <v>0</v>
      </c>
      <c r="CC27" s="6">
        <v>0</v>
      </c>
      <c r="CD27" s="6"/>
      <c r="CF27" s="6">
        <f t="shared" ca="1" si="34"/>
        <v>123003.75</v>
      </c>
      <c r="CH27" s="3">
        <f t="shared" si="35"/>
        <v>41935</v>
      </c>
      <c r="CI27" s="4">
        <f t="shared" ca="1" si="28"/>
        <v>875636.25</v>
      </c>
      <c r="CJ27" s="4">
        <f t="shared" ca="1" si="29"/>
        <v>123003.75</v>
      </c>
      <c r="CL27" s="4">
        <f t="shared" ca="1" si="30"/>
        <v>998640</v>
      </c>
    </row>
    <row r="28" spans="2:90" x14ac:dyDescent="0.15">
      <c r="B28" s="3">
        <f t="shared" si="31"/>
        <v>41936</v>
      </c>
      <c r="C28" s="2">
        <v>14543.8</v>
      </c>
      <c r="E28" s="70">
        <v>41936</v>
      </c>
      <c r="F28" s="69">
        <v>11.5</v>
      </c>
      <c r="G28" s="69">
        <v>5.36</v>
      </c>
      <c r="H28" s="69">
        <v>19.670000000000002</v>
      </c>
      <c r="I28" s="69">
        <v>28.03</v>
      </c>
      <c r="J28" s="69">
        <v>15.32</v>
      </c>
      <c r="K28" s="69">
        <v>11.95</v>
      </c>
      <c r="L28" s="69">
        <v>28.37</v>
      </c>
      <c r="M28" s="69">
        <v>1.98</v>
      </c>
      <c r="N28" s="69">
        <v>9</v>
      </c>
      <c r="O28" s="69">
        <v>4.9866999999999999</v>
      </c>
      <c r="P28" s="69">
        <v>31.55</v>
      </c>
      <c r="Q28" s="69">
        <v>1.54</v>
      </c>
      <c r="R28" s="69">
        <v>8.4700000000000006</v>
      </c>
      <c r="S28" s="69">
        <v>35.06</v>
      </c>
      <c r="T28" s="69"/>
      <c r="U28" s="69"/>
      <c r="V28" s="4"/>
      <c r="X28" s="3">
        <f t="shared" si="8"/>
        <v>41936</v>
      </c>
      <c r="Y28" s="40">
        <f ca="1">Y27+SUMIFS('Transactions (Dated)'!$E$2:$E$53,'Transactions (Dated)'!$D$2:$D$53,'Share Values'!$X28,'Transactions (Dated)'!$B$2:$B$53,'Share Values'!Y$11,'Transactions (Dated)'!$C$2:$C$53,"Buy")-SUMIFS('Transactions (Dated)'!$E$2:$E$53,'Transactions (Dated)'!$D$2:$D$53,'Share Values'!$X28,'Transactions (Dated)'!$B$2:$B$53,'Share Values'!Y$11,'Transactions (Dated)'!$C$2:$C$53,"Sell")</f>
        <v>4625</v>
      </c>
      <c r="Z28" s="40">
        <f ca="1">Z27+SUMIFS('Transactions (Dated)'!$E$2:$E$53,'Transactions (Dated)'!$D$2:$D$53,'Share Values'!$X28,'Transactions (Dated)'!$B$2:$B$53,'Share Values'!Z$11,'Transactions (Dated)'!$C$2:$C$53,"Buy")-SUMIFS('Transactions (Dated)'!$E$2:$E$53,'Transactions (Dated)'!$D$2:$D$53,'Share Values'!$X28,'Transactions (Dated)'!$B$2:$B$53,'Share Values'!Z$11,'Transactions (Dated)'!$C$2:$C$53,"Sell")</f>
        <v>0</v>
      </c>
      <c r="AA28" s="40">
        <f ca="1">AA27+SUMIFS('Transactions (Dated)'!$E$2:$E$53,'Transactions (Dated)'!$D$2:$D$53,'Share Values'!$X28,'Transactions (Dated)'!$B$2:$B$53,'Share Values'!AA$11,'Transactions (Dated)'!$C$2:$C$53,"Buy")-SUMIFS('Transactions (Dated)'!$E$2:$E$53,'Transactions (Dated)'!$D$2:$D$53,'Share Values'!$X28,'Transactions (Dated)'!$B$2:$B$53,'Share Values'!AA$11,'Transactions (Dated)'!$C$2:$C$53,"Sell")</f>
        <v>42000</v>
      </c>
      <c r="AB28" s="40">
        <f ca="1">AB27+SUMIFS('Transactions (Dated)'!$E$2:$E$53,'Transactions (Dated)'!$D$2:$D$53,'Share Values'!$X28,'Transactions (Dated)'!$B$2:$B$53,'Share Values'!AB$11,'Transactions (Dated)'!$C$2:$C$53,"Buy")-SUMIFS('Transactions (Dated)'!$E$2:$E$53,'Transactions (Dated)'!$D$2:$D$53,'Share Values'!$X28,'Transactions (Dated)'!$B$2:$B$53,'Share Values'!AB$11,'Transactions (Dated)'!$C$2:$C$53,"Sell")</f>
        <v>0</v>
      </c>
      <c r="AC28" s="40">
        <f ca="1">AC27+SUMIFS('Transactions (Dated)'!$E$2:$E$53,'Transactions (Dated)'!$D$2:$D$53,'Share Values'!$X28,'Transactions (Dated)'!$B$2:$B$53,'Share Values'!AC$11,'Transactions (Dated)'!$C$2:$C$53,"Buy")-SUMIFS('Transactions (Dated)'!$E$2:$E$53,'Transactions (Dated)'!$D$2:$D$53,'Share Values'!$X28,'Transactions (Dated)'!$B$2:$B$53,'Share Values'!AC$11,'Transactions (Dated)'!$C$2:$C$53,"Sell")</f>
        <v>0</v>
      </c>
      <c r="AD28" s="40">
        <f ca="1">AD27+SUMIFS('Transactions (Dated)'!$E$2:$E$53,'Transactions (Dated)'!$D$2:$D$53,'Share Values'!$X28,'Transactions (Dated)'!$B$2:$B$53,'Share Values'!AD$11,'Transactions (Dated)'!$C$2:$C$53,"Buy")-SUMIFS('Transactions (Dated)'!$E$2:$E$53,'Transactions (Dated)'!$D$2:$D$53,'Share Values'!$X28,'Transactions (Dated)'!$B$2:$B$53,'Share Values'!AD$11,'Transactions (Dated)'!$C$2:$C$53,"Sell")</f>
        <v>0</v>
      </c>
      <c r="AE28" s="40">
        <f ca="1">AE27+SUMIFS('Transactions (Dated)'!$E$2:$E$53,'Transactions (Dated)'!$D$2:$D$53,'Share Values'!$X28,'Transactions (Dated)'!$B$2:$B$53,'Share Values'!AE$11,'Transactions (Dated)'!$C$2:$C$53,"Buy")-SUMIFS('Transactions (Dated)'!$E$2:$E$53,'Transactions (Dated)'!$D$2:$D$53,'Share Values'!$X28,'Transactions (Dated)'!$B$2:$B$53,'Share Values'!AE$11,'Transactions (Dated)'!$C$2:$C$53,"Sell")</f>
        <v>0</v>
      </c>
      <c r="AF28" s="40">
        <f ca="1">AF27+SUMIFS('Transactions (Dated)'!$E$2:$E$53,'Transactions (Dated)'!$D$2:$D$53,'Share Values'!$X28,'Transactions (Dated)'!$B$2:$B$53,'Share Values'!AF$11,'Transactions (Dated)'!$C$2:$C$53,"Buy")-SUMIFS('Transactions (Dated)'!$E$2:$E$53,'Transactions (Dated)'!$D$2:$D$53,'Share Values'!$X28,'Transactions (Dated)'!$B$2:$B$53,'Share Values'!AF$11,'Transactions (Dated)'!$C$2:$C$53,"Sell")</f>
        <v>0</v>
      </c>
      <c r="AG28" s="40">
        <f ca="1">AG27+SUMIFS('Transactions (Dated)'!$E$2:$E$53,'Transactions (Dated)'!$D$2:$D$53,'Share Values'!$X28,'Transactions (Dated)'!$B$2:$B$53,'Share Values'!AG$11,'Transactions (Dated)'!$C$2:$C$53,"Buy")-SUMIFS('Transactions (Dated)'!$E$2:$E$53,'Transactions (Dated)'!$D$2:$D$53,'Share Values'!$X28,'Transactions (Dated)'!$B$2:$B$53,'Share Values'!AG$11,'Transactions (Dated)'!$C$2:$C$53,"Sell")</f>
        <v>0</v>
      </c>
      <c r="AH28" s="40">
        <f ca="1">AH27+SUMIFS('Transactions (Dated)'!$E$2:$E$53,'Transactions (Dated)'!$D$2:$D$53,'Share Values'!$X28,'Transactions (Dated)'!$B$2:$B$53,'Share Values'!AH$11,'Transactions (Dated)'!$C$2:$C$53,"Buy")-SUMIFS('Transactions (Dated)'!$E$2:$E$53,'Transactions (Dated)'!$D$2:$D$53,'Share Values'!$X28,'Transactions (Dated)'!$B$2:$B$53,'Share Values'!AH$11,'Transactions (Dated)'!$C$2:$C$53,"Sell")</f>
        <v>0</v>
      </c>
      <c r="AI28" s="40">
        <f ca="1">AI27+SUMIFS('Transactions (Dated)'!$E$2:$E$53,'Transactions (Dated)'!$D$2:$D$53,'Share Values'!$X28,'Transactions (Dated)'!$B$2:$B$53,'Share Values'!AI$11,'Transactions (Dated)'!$C$2:$C$53,"Buy")-SUMIFS('Transactions (Dated)'!$E$2:$E$53,'Transactions (Dated)'!$D$2:$D$53,'Share Values'!$X28,'Transactions (Dated)'!$B$2:$B$53,'Share Values'!AI$11,'Transactions (Dated)'!$C$2:$C$53,"Sell")</f>
        <v>0</v>
      </c>
      <c r="AJ28" s="40">
        <f ca="1">AJ27+SUMIFS('Transactions (Dated)'!$E$2:$E$53,'Transactions (Dated)'!$D$2:$D$53,'Share Values'!$X28,'Transactions (Dated)'!$B$2:$B$53,'Share Values'!AJ$11,'Transactions (Dated)'!$C$2:$C$53,"Buy")-SUMIFS('Transactions (Dated)'!$E$2:$E$53,'Transactions (Dated)'!$D$2:$D$53,'Share Values'!$X28,'Transactions (Dated)'!$B$2:$B$53,'Share Values'!AJ$11,'Transactions (Dated)'!$C$2:$C$53,"Sell")</f>
        <v>0</v>
      </c>
      <c r="AK28" s="40">
        <f ca="1">AK27+SUMIFS('Transactions (Dated)'!$E$2:$E$53,'Transactions (Dated)'!$D$2:$D$53,'Share Values'!$X28,'Transactions (Dated)'!$B$2:$B$53,'Share Values'!AK$11,'Transactions (Dated)'!$C$2:$C$53,"Buy")-SUMIFS('Transactions (Dated)'!$E$2:$E$53,'Transactions (Dated)'!$D$2:$D$53,'Share Values'!$X28,'Transactions (Dated)'!$B$2:$B$53,'Share Values'!AK$11,'Transactions (Dated)'!$C$2:$C$53,"Sell")</f>
        <v>0</v>
      </c>
      <c r="AL28" s="40">
        <f ca="1">AL27+SUMIFS('Transactions (Dated)'!$E$2:$E$53,'Transactions (Dated)'!$D$2:$D$53,'Share Values'!$X28,'Transactions (Dated)'!$B$2:$B$53,'Share Values'!AL$11,'Transactions (Dated)'!$C$2:$C$53,"Buy")-SUMIFS('Transactions (Dated)'!$E$2:$E$53,'Transactions (Dated)'!$D$2:$D$53,'Share Values'!$X28,'Transactions (Dated)'!$B$2:$B$53,'Share Values'!AL$11,'Transactions (Dated)'!$C$2:$C$53,"Sell")</f>
        <v>0</v>
      </c>
      <c r="AM28" s="40">
        <f ca="1">AM27+SUMIFS('Transactions (Dated)'!$E$2:$E$53,'Transactions (Dated)'!$D$2:$D$53,'Share Values'!$X28,'Transactions (Dated)'!$B$2:$B$53,'Share Values'!AM$11,'Transactions (Dated)'!$C$2:$C$53,"Buy")-SUMIFS('Transactions (Dated)'!$E$2:$E$53,'Transactions (Dated)'!$D$2:$D$53,'Share Values'!$X28,'Transactions (Dated)'!$B$2:$B$53,'Share Values'!AM$11,'Transactions (Dated)'!$C$2:$C$53,"Sell")</f>
        <v>0</v>
      </c>
      <c r="AN28" s="40">
        <f ca="1">AN27+SUMIFS('Transactions (Dated)'!$E$2:$E$53,'Transactions (Dated)'!$D$2:$D$53,'Share Values'!$X28,'Transactions (Dated)'!$B$2:$B$53,'Share Values'!AN$11,'Transactions (Dated)'!$C$2:$C$53,"Buy")-SUMIFS('Transactions (Dated)'!$E$2:$E$53,'Transactions (Dated)'!$D$2:$D$53,'Share Values'!$X28,'Transactions (Dated)'!$B$2:$B$53,'Share Values'!AN$11,'Transactions (Dated)'!$C$2:$C$53,"Sell")</f>
        <v>0</v>
      </c>
      <c r="AO28" s="40"/>
      <c r="AQ28" s="3">
        <f t="shared" si="9"/>
        <v>41936</v>
      </c>
      <c r="AR28" s="6">
        <f t="shared" ca="1" si="10"/>
        <v>53187.5</v>
      </c>
      <c r="AS28" s="6">
        <f t="shared" ca="1" si="11"/>
        <v>0</v>
      </c>
      <c r="AT28" s="6">
        <f t="shared" ca="1" si="12"/>
        <v>826140.00000000012</v>
      </c>
      <c r="AU28" s="6">
        <f t="shared" ca="1" si="13"/>
        <v>0</v>
      </c>
      <c r="AV28" s="6">
        <f t="shared" ca="1" si="14"/>
        <v>0</v>
      </c>
      <c r="AW28" s="6">
        <f t="shared" ca="1" si="15"/>
        <v>0</v>
      </c>
      <c r="AX28" s="6">
        <f t="shared" ca="1" si="16"/>
        <v>0</v>
      </c>
      <c r="AY28" s="6">
        <f t="shared" ca="1" si="17"/>
        <v>0</v>
      </c>
      <c r="AZ28" s="6">
        <f t="shared" ca="1" si="18"/>
        <v>0</v>
      </c>
      <c r="BA28" s="6">
        <f t="shared" ca="1" si="19"/>
        <v>0</v>
      </c>
      <c r="BB28" s="6">
        <f t="shared" ca="1" si="20"/>
        <v>0</v>
      </c>
      <c r="BC28" s="6">
        <f t="shared" ca="1" si="21"/>
        <v>0</v>
      </c>
      <c r="BD28" s="6">
        <f t="shared" ca="1" si="22"/>
        <v>0</v>
      </c>
      <c r="BE28" s="6">
        <f t="shared" ca="1" si="23"/>
        <v>0</v>
      </c>
      <c r="BF28" s="6">
        <f t="shared" ca="1" si="32"/>
        <v>0</v>
      </c>
      <c r="BG28" s="6">
        <f t="shared" ca="1" si="33"/>
        <v>0</v>
      </c>
      <c r="BH28" s="6"/>
      <c r="BJ28" s="4">
        <f t="shared" ca="1" si="26"/>
        <v>879327.50000000012</v>
      </c>
      <c r="BL28" s="3">
        <f t="shared" si="27"/>
        <v>41936</v>
      </c>
      <c r="BM28" s="6">
        <f>BM27+SUMIFS('Transactions (Dated)'!G:G,'Transactions (Dated)'!D:D,'Share Values'!AQ28)</f>
        <v>123003.75</v>
      </c>
      <c r="BN28" s="6">
        <f ca="1">BN27+SUMIFS('Transactions (Dated)'!$F:$F,'Transactions (Dated)'!$D:$D,$BL28,'Transactions (Dated)'!$B:$B,BN$11,'Transactions (Dated)'!$C:$C,"Dividend (paid to cash)")*Y28</f>
        <v>0</v>
      </c>
      <c r="BO28" s="6">
        <f ca="1">BO27+SUMIFS('Transactions (Dated)'!$F:$F,'Transactions (Dated)'!$D:$D,$BL28,'Transactions (Dated)'!$B:$B,BO$11,'Transactions (Dated)'!$C:$C,"Dividend (paid to cash)")*Z28</f>
        <v>0</v>
      </c>
      <c r="BP28" s="6">
        <f ca="1">BP27+SUMIFS('Transactions (Dated)'!$F:$F,'Transactions (Dated)'!$D:$D,$BL28,'Transactions (Dated)'!$B:$B,BP$11,'Transactions (Dated)'!$C:$C,"Dividend (paid to cash)")*AA28</f>
        <v>0</v>
      </c>
      <c r="BQ28" s="6">
        <f ca="1">BQ27+SUMIFS('Transactions (Dated)'!$F:$F,'Transactions (Dated)'!$D:$D,$BL28,'Transactions (Dated)'!$B:$B,BQ$11,'Transactions (Dated)'!$C:$C,"Dividend (paid to cash)")*AB28</f>
        <v>0</v>
      </c>
      <c r="BR28" s="6">
        <f ca="1">BR27+SUMIFS('Transactions (Dated)'!$F:$F,'Transactions (Dated)'!$D:$D,$BL28,'Transactions (Dated)'!$B:$B,BR$11,'Transactions (Dated)'!$C:$C,"Dividend (paid to cash)")*AC28</f>
        <v>0</v>
      </c>
      <c r="BS28" s="6">
        <f ca="1">BS27+SUMIFS('Transactions (Dated)'!$F:$F,'Transactions (Dated)'!$D:$D,$BL28,'Transactions (Dated)'!$B:$B,BS$11,'Transactions (Dated)'!$C:$C,"Dividend (paid to cash)")*AD28</f>
        <v>0</v>
      </c>
      <c r="BT28" s="6">
        <f ca="1">BT27+SUMIFS('Transactions (Dated)'!$F:$F,'Transactions (Dated)'!$D:$D,$BL28,'Transactions (Dated)'!$B:$B,BT$11,'Transactions (Dated)'!$C:$C,"Dividend (paid to cash)")*AE28</f>
        <v>0</v>
      </c>
      <c r="BU28" s="6">
        <f ca="1">BU27+SUMIFS('Transactions (Dated)'!$F:$F,'Transactions (Dated)'!$D:$D,$BL28,'Transactions (Dated)'!$B:$B,BU$11,'Transactions (Dated)'!$C:$C,"Dividend (paid to cash)")*AF28</f>
        <v>0</v>
      </c>
      <c r="BV28" s="6">
        <f ca="1">BV27+SUMIFS('Transactions (Dated)'!$F:$F,'Transactions (Dated)'!$D:$D,$BL28,'Transactions (Dated)'!$B:$B,BV$11,'Transactions (Dated)'!$C:$C,"Dividend (paid to cash)")*AG28</f>
        <v>0</v>
      </c>
      <c r="BW28" s="6">
        <f ca="1">BW27+SUMIFS('Transactions (Dated)'!$F:$F,'Transactions (Dated)'!$D:$D,$BL28,'Transactions (Dated)'!$B:$B,BW$11,'Transactions (Dated)'!$C:$C,"Dividend (paid to cash)")*AH28</f>
        <v>0</v>
      </c>
      <c r="BX28" s="6">
        <f ca="1">BX27+SUMIFS('Transactions (Dated)'!$F:$F,'Transactions (Dated)'!$D:$D,$BL28,'Transactions (Dated)'!$B:$B,BX$11,'Transactions (Dated)'!$C:$C,"Dividend (paid to cash)")*AI28</f>
        <v>0</v>
      </c>
      <c r="BY28" s="6">
        <f ca="1">BY27+SUMIFS('Transactions (Dated)'!$F:$F,'Transactions (Dated)'!$D:$D,$BL28,'Transactions (Dated)'!$B:$B,BY$11,'Transactions (Dated)'!$C:$C,"Dividend (paid to cash)")*AJ28</f>
        <v>0</v>
      </c>
      <c r="BZ28" s="6">
        <f ca="1">BZ27+SUMIFS('Transactions (Dated)'!$F:$F,'Transactions (Dated)'!$D:$D,$BL28,'Transactions (Dated)'!$B:$B,BZ$11,'Transactions (Dated)'!$C:$C,"Dividend (paid to cash)")*AK28</f>
        <v>0</v>
      </c>
      <c r="CA28" s="6">
        <f ca="1">CA27+SUMIFS('Transactions (Dated)'!$F:$F,'Transactions (Dated)'!$D:$D,$BL28,'Transactions (Dated)'!$B:$B,CA$11,'Transactions (Dated)'!$C:$C,"Dividend (paid to cash)")*AL28</f>
        <v>0</v>
      </c>
      <c r="CB28" s="6">
        <v>0</v>
      </c>
      <c r="CC28" s="6">
        <v>0</v>
      </c>
      <c r="CD28" s="6"/>
      <c r="CF28" s="6">
        <f t="shared" ca="1" si="34"/>
        <v>123003.75</v>
      </c>
      <c r="CH28" s="3">
        <f t="shared" si="35"/>
        <v>41936</v>
      </c>
      <c r="CI28" s="4">
        <f t="shared" ca="1" si="28"/>
        <v>879327.50000000012</v>
      </c>
      <c r="CJ28" s="4">
        <f t="shared" ca="1" si="29"/>
        <v>123003.75</v>
      </c>
      <c r="CL28" s="4">
        <f t="shared" ca="1" si="30"/>
        <v>1002331.2500000001</v>
      </c>
    </row>
    <row r="29" spans="2:90" x14ac:dyDescent="0.15">
      <c r="B29" s="3">
        <f t="shared" si="31"/>
        <v>41939</v>
      </c>
      <c r="C29" s="2">
        <v>14469</v>
      </c>
      <c r="E29" s="70">
        <v>41939</v>
      </c>
      <c r="F29" s="69">
        <v>11.67</v>
      </c>
      <c r="G29" s="69">
        <v>5.0199999999999996</v>
      </c>
      <c r="H29" s="69">
        <v>19.571899999999999</v>
      </c>
      <c r="I29" s="69">
        <v>27.93</v>
      </c>
      <c r="J29" s="69">
        <v>15.88</v>
      </c>
      <c r="K29" s="69">
        <v>12.12</v>
      </c>
      <c r="L29" s="69">
        <v>27.35</v>
      </c>
      <c r="M29" s="69">
        <v>1.95</v>
      </c>
      <c r="N29" s="69">
        <v>8.9499999999999993</v>
      </c>
      <c r="O29" s="69">
        <v>4.9667000000000003</v>
      </c>
      <c r="P29" s="69">
        <v>31.64</v>
      </c>
      <c r="Q29" s="69">
        <v>1.65</v>
      </c>
      <c r="R29" s="69">
        <v>8.3699999999999992</v>
      </c>
      <c r="S29" s="69">
        <v>35.75</v>
      </c>
      <c r="T29" s="69"/>
      <c r="U29" s="69"/>
      <c r="V29" s="4"/>
      <c r="X29" s="3">
        <f t="shared" si="8"/>
        <v>41939</v>
      </c>
      <c r="Y29" s="40">
        <f ca="1">Y28+SUMIFS('Transactions (Dated)'!$E$2:$E$53,'Transactions (Dated)'!$D$2:$D$53,'Share Values'!$X29,'Transactions (Dated)'!$B$2:$B$53,'Share Values'!Y$11,'Transactions (Dated)'!$C$2:$C$53,"Buy")-SUMIFS('Transactions (Dated)'!$E$2:$E$53,'Transactions (Dated)'!$D$2:$D$53,'Share Values'!$X29,'Transactions (Dated)'!$B$2:$B$53,'Share Values'!Y$11,'Transactions (Dated)'!$C$2:$C$53,"Sell")</f>
        <v>4625</v>
      </c>
      <c r="Z29" s="40">
        <f ca="1">Z28+SUMIFS('Transactions (Dated)'!$E$2:$E$53,'Transactions (Dated)'!$D$2:$D$53,'Share Values'!$X29,'Transactions (Dated)'!$B$2:$B$53,'Share Values'!Z$11,'Transactions (Dated)'!$C$2:$C$53,"Buy")-SUMIFS('Transactions (Dated)'!$E$2:$E$53,'Transactions (Dated)'!$D$2:$D$53,'Share Values'!$X29,'Transactions (Dated)'!$B$2:$B$53,'Share Values'!Z$11,'Transactions (Dated)'!$C$2:$C$53,"Sell")</f>
        <v>0</v>
      </c>
      <c r="AA29" s="40">
        <f ca="1">AA28+SUMIFS('Transactions (Dated)'!$E$2:$E$53,'Transactions (Dated)'!$D$2:$D$53,'Share Values'!$X29,'Transactions (Dated)'!$B$2:$B$53,'Share Values'!AA$11,'Transactions (Dated)'!$C$2:$C$53,"Buy")-SUMIFS('Transactions (Dated)'!$E$2:$E$53,'Transactions (Dated)'!$D$2:$D$53,'Share Values'!$X29,'Transactions (Dated)'!$B$2:$B$53,'Share Values'!AA$11,'Transactions (Dated)'!$C$2:$C$53,"Sell")</f>
        <v>42000</v>
      </c>
      <c r="AB29" s="40">
        <f ca="1">AB28+SUMIFS('Transactions (Dated)'!$E$2:$E$53,'Transactions (Dated)'!$D$2:$D$53,'Share Values'!$X29,'Transactions (Dated)'!$B$2:$B$53,'Share Values'!AB$11,'Transactions (Dated)'!$C$2:$C$53,"Buy")-SUMIFS('Transactions (Dated)'!$E$2:$E$53,'Transactions (Dated)'!$D$2:$D$53,'Share Values'!$X29,'Transactions (Dated)'!$B$2:$B$53,'Share Values'!AB$11,'Transactions (Dated)'!$C$2:$C$53,"Sell")</f>
        <v>0</v>
      </c>
      <c r="AC29" s="40">
        <f ca="1">AC28+SUMIFS('Transactions (Dated)'!$E$2:$E$53,'Transactions (Dated)'!$D$2:$D$53,'Share Values'!$X29,'Transactions (Dated)'!$B$2:$B$53,'Share Values'!AC$11,'Transactions (Dated)'!$C$2:$C$53,"Buy")-SUMIFS('Transactions (Dated)'!$E$2:$E$53,'Transactions (Dated)'!$D$2:$D$53,'Share Values'!$X29,'Transactions (Dated)'!$B$2:$B$53,'Share Values'!AC$11,'Transactions (Dated)'!$C$2:$C$53,"Sell")</f>
        <v>0</v>
      </c>
      <c r="AD29" s="40">
        <f ca="1">AD28+SUMIFS('Transactions (Dated)'!$E$2:$E$53,'Transactions (Dated)'!$D$2:$D$53,'Share Values'!$X29,'Transactions (Dated)'!$B$2:$B$53,'Share Values'!AD$11,'Transactions (Dated)'!$C$2:$C$53,"Buy")-SUMIFS('Transactions (Dated)'!$E$2:$E$53,'Transactions (Dated)'!$D$2:$D$53,'Share Values'!$X29,'Transactions (Dated)'!$B$2:$B$53,'Share Values'!AD$11,'Transactions (Dated)'!$C$2:$C$53,"Sell")</f>
        <v>0</v>
      </c>
      <c r="AE29" s="40">
        <f ca="1">AE28+SUMIFS('Transactions (Dated)'!$E$2:$E$53,'Transactions (Dated)'!$D$2:$D$53,'Share Values'!$X29,'Transactions (Dated)'!$B$2:$B$53,'Share Values'!AE$11,'Transactions (Dated)'!$C$2:$C$53,"Buy")-SUMIFS('Transactions (Dated)'!$E$2:$E$53,'Transactions (Dated)'!$D$2:$D$53,'Share Values'!$X29,'Transactions (Dated)'!$B$2:$B$53,'Share Values'!AE$11,'Transactions (Dated)'!$C$2:$C$53,"Sell")</f>
        <v>0</v>
      </c>
      <c r="AF29" s="40">
        <f ca="1">AF28+SUMIFS('Transactions (Dated)'!$E$2:$E$53,'Transactions (Dated)'!$D$2:$D$53,'Share Values'!$X29,'Transactions (Dated)'!$B$2:$B$53,'Share Values'!AF$11,'Transactions (Dated)'!$C$2:$C$53,"Buy")-SUMIFS('Transactions (Dated)'!$E$2:$E$53,'Transactions (Dated)'!$D$2:$D$53,'Share Values'!$X29,'Transactions (Dated)'!$B$2:$B$53,'Share Values'!AF$11,'Transactions (Dated)'!$C$2:$C$53,"Sell")</f>
        <v>0</v>
      </c>
      <c r="AG29" s="40">
        <f ca="1">AG28+SUMIFS('Transactions (Dated)'!$E$2:$E$53,'Transactions (Dated)'!$D$2:$D$53,'Share Values'!$X29,'Transactions (Dated)'!$B$2:$B$53,'Share Values'!AG$11,'Transactions (Dated)'!$C$2:$C$53,"Buy")-SUMIFS('Transactions (Dated)'!$E$2:$E$53,'Transactions (Dated)'!$D$2:$D$53,'Share Values'!$X29,'Transactions (Dated)'!$B$2:$B$53,'Share Values'!AG$11,'Transactions (Dated)'!$C$2:$C$53,"Sell")</f>
        <v>0</v>
      </c>
      <c r="AH29" s="40">
        <f ca="1">AH28+SUMIFS('Transactions (Dated)'!$E$2:$E$53,'Transactions (Dated)'!$D$2:$D$53,'Share Values'!$X29,'Transactions (Dated)'!$B$2:$B$53,'Share Values'!AH$11,'Transactions (Dated)'!$C$2:$C$53,"Buy")-SUMIFS('Transactions (Dated)'!$E$2:$E$53,'Transactions (Dated)'!$D$2:$D$53,'Share Values'!$X29,'Transactions (Dated)'!$B$2:$B$53,'Share Values'!AH$11,'Transactions (Dated)'!$C$2:$C$53,"Sell")</f>
        <v>0</v>
      </c>
      <c r="AI29" s="40">
        <f ca="1">AI28+SUMIFS('Transactions (Dated)'!$E$2:$E$53,'Transactions (Dated)'!$D$2:$D$53,'Share Values'!$X29,'Transactions (Dated)'!$B$2:$B$53,'Share Values'!AI$11,'Transactions (Dated)'!$C$2:$C$53,"Buy")-SUMIFS('Transactions (Dated)'!$E$2:$E$53,'Transactions (Dated)'!$D$2:$D$53,'Share Values'!$X29,'Transactions (Dated)'!$B$2:$B$53,'Share Values'!AI$11,'Transactions (Dated)'!$C$2:$C$53,"Sell")</f>
        <v>0</v>
      </c>
      <c r="AJ29" s="40">
        <f ca="1">AJ28+SUMIFS('Transactions (Dated)'!$E$2:$E$53,'Transactions (Dated)'!$D$2:$D$53,'Share Values'!$X29,'Transactions (Dated)'!$B$2:$B$53,'Share Values'!AJ$11,'Transactions (Dated)'!$C$2:$C$53,"Buy")-SUMIFS('Transactions (Dated)'!$E$2:$E$53,'Transactions (Dated)'!$D$2:$D$53,'Share Values'!$X29,'Transactions (Dated)'!$B$2:$B$53,'Share Values'!AJ$11,'Transactions (Dated)'!$C$2:$C$53,"Sell")</f>
        <v>0</v>
      </c>
      <c r="AK29" s="40">
        <f ca="1">AK28+SUMIFS('Transactions (Dated)'!$E$2:$E$53,'Transactions (Dated)'!$D$2:$D$53,'Share Values'!$X29,'Transactions (Dated)'!$B$2:$B$53,'Share Values'!AK$11,'Transactions (Dated)'!$C$2:$C$53,"Buy")-SUMIFS('Transactions (Dated)'!$E$2:$E$53,'Transactions (Dated)'!$D$2:$D$53,'Share Values'!$X29,'Transactions (Dated)'!$B$2:$B$53,'Share Values'!AK$11,'Transactions (Dated)'!$C$2:$C$53,"Sell")</f>
        <v>0</v>
      </c>
      <c r="AL29" s="40">
        <f ca="1">AL28+SUMIFS('Transactions (Dated)'!$E$2:$E$53,'Transactions (Dated)'!$D$2:$D$53,'Share Values'!$X29,'Transactions (Dated)'!$B$2:$B$53,'Share Values'!AL$11,'Transactions (Dated)'!$C$2:$C$53,"Buy")-SUMIFS('Transactions (Dated)'!$E$2:$E$53,'Transactions (Dated)'!$D$2:$D$53,'Share Values'!$X29,'Transactions (Dated)'!$B$2:$B$53,'Share Values'!AL$11,'Transactions (Dated)'!$C$2:$C$53,"Sell")</f>
        <v>0</v>
      </c>
      <c r="AM29" s="40">
        <f ca="1">AM28+SUMIFS('Transactions (Dated)'!$E$2:$E$53,'Transactions (Dated)'!$D$2:$D$53,'Share Values'!$X29,'Transactions (Dated)'!$B$2:$B$53,'Share Values'!AM$11,'Transactions (Dated)'!$C$2:$C$53,"Buy")-SUMIFS('Transactions (Dated)'!$E$2:$E$53,'Transactions (Dated)'!$D$2:$D$53,'Share Values'!$X29,'Transactions (Dated)'!$B$2:$B$53,'Share Values'!AM$11,'Transactions (Dated)'!$C$2:$C$53,"Sell")</f>
        <v>0</v>
      </c>
      <c r="AN29" s="40">
        <f ca="1">AN28+SUMIFS('Transactions (Dated)'!$E$2:$E$53,'Transactions (Dated)'!$D$2:$D$53,'Share Values'!$X29,'Transactions (Dated)'!$B$2:$B$53,'Share Values'!AN$11,'Transactions (Dated)'!$C$2:$C$53,"Buy")-SUMIFS('Transactions (Dated)'!$E$2:$E$53,'Transactions (Dated)'!$D$2:$D$53,'Share Values'!$X29,'Transactions (Dated)'!$B$2:$B$53,'Share Values'!AN$11,'Transactions (Dated)'!$C$2:$C$53,"Sell")</f>
        <v>0</v>
      </c>
      <c r="AO29" s="40"/>
      <c r="AQ29" s="3">
        <f t="shared" si="9"/>
        <v>41939</v>
      </c>
      <c r="AR29" s="6">
        <f t="shared" ca="1" si="10"/>
        <v>53973.75</v>
      </c>
      <c r="AS29" s="6">
        <f t="shared" ca="1" si="11"/>
        <v>0</v>
      </c>
      <c r="AT29" s="6">
        <f t="shared" ca="1" si="12"/>
        <v>822019.79999999993</v>
      </c>
      <c r="AU29" s="6">
        <f t="shared" ca="1" si="13"/>
        <v>0</v>
      </c>
      <c r="AV29" s="6">
        <f t="shared" ca="1" si="14"/>
        <v>0</v>
      </c>
      <c r="AW29" s="6">
        <f t="shared" ca="1" si="15"/>
        <v>0</v>
      </c>
      <c r="AX29" s="6">
        <f t="shared" ca="1" si="16"/>
        <v>0</v>
      </c>
      <c r="AY29" s="6">
        <f t="shared" ca="1" si="17"/>
        <v>0</v>
      </c>
      <c r="AZ29" s="6">
        <f t="shared" ca="1" si="18"/>
        <v>0</v>
      </c>
      <c r="BA29" s="6">
        <f t="shared" ca="1" si="19"/>
        <v>0</v>
      </c>
      <c r="BB29" s="6">
        <f t="shared" ca="1" si="20"/>
        <v>0</v>
      </c>
      <c r="BC29" s="6">
        <f t="shared" ca="1" si="21"/>
        <v>0</v>
      </c>
      <c r="BD29" s="6">
        <f t="shared" ca="1" si="22"/>
        <v>0</v>
      </c>
      <c r="BE29" s="6">
        <f t="shared" ca="1" si="23"/>
        <v>0</v>
      </c>
      <c r="BF29" s="6">
        <f t="shared" ca="1" si="32"/>
        <v>0</v>
      </c>
      <c r="BG29" s="6">
        <f t="shared" ca="1" si="33"/>
        <v>0</v>
      </c>
      <c r="BH29" s="6"/>
      <c r="BJ29" s="4">
        <f t="shared" ca="1" si="26"/>
        <v>875993.54999999993</v>
      </c>
      <c r="BL29" s="3">
        <f t="shared" si="27"/>
        <v>41939</v>
      </c>
      <c r="BM29" s="6">
        <f>BM28+SUMIFS('Transactions (Dated)'!G:G,'Transactions (Dated)'!D:D,'Share Values'!AQ29)</f>
        <v>123003.75</v>
      </c>
      <c r="BN29" s="6">
        <f ca="1">BN28+SUMIFS('Transactions (Dated)'!$F:$F,'Transactions (Dated)'!$D:$D,$BL29,'Transactions (Dated)'!$B:$B,BN$11,'Transactions (Dated)'!$C:$C,"Dividend (paid to cash)")*Y29</f>
        <v>0</v>
      </c>
      <c r="BO29" s="6">
        <f ca="1">BO28+SUMIFS('Transactions (Dated)'!$F:$F,'Transactions (Dated)'!$D:$D,$BL29,'Transactions (Dated)'!$B:$B,BO$11,'Transactions (Dated)'!$C:$C,"Dividend (paid to cash)")*Z29</f>
        <v>0</v>
      </c>
      <c r="BP29" s="6">
        <f ca="1">BP28+SUMIFS('Transactions (Dated)'!$F:$F,'Transactions (Dated)'!$D:$D,$BL29,'Transactions (Dated)'!$B:$B,BP$11,'Transactions (Dated)'!$C:$C,"Dividend (paid to cash)")*AA29</f>
        <v>0</v>
      </c>
      <c r="BQ29" s="6">
        <f ca="1">BQ28+SUMIFS('Transactions (Dated)'!$F:$F,'Transactions (Dated)'!$D:$D,$BL29,'Transactions (Dated)'!$B:$B,BQ$11,'Transactions (Dated)'!$C:$C,"Dividend (paid to cash)")*AB29</f>
        <v>0</v>
      </c>
      <c r="BR29" s="6">
        <f ca="1">BR28+SUMIFS('Transactions (Dated)'!$F:$F,'Transactions (Dated)'!$D:$D,$BL29,'Transactions (Dated)'!$B:$B,BR$11,'Transactions (Dated)'!$C:$C,"Dividend (paid to cash)")*AC29</f>
        <v>0</v>
      </c>
      <c r="BS29" s="6">
        <f ca="1">BS28+SUMIFS('Transactions (Dated)'!$F:$F,'Transactions (Dated)'!$D:$D,$BL29,'Transactions (Dated)'!$B:$B,BS$11,'Transactions (Dated)'!$C:$C,"Dividend (paid to cash)")*AD29</f>
        <v>0</v>
      </c>
      <c r="BT29" s="6">
        <f ca="1">BT28+SUMIFS('Transactions (Dated)'!$F:$F,'Transactions (Dated)'!$D:$D,$BL29,'Transactions (Dated)'!$B:$B,BT$11,'Transactions (Dated)'!$C:$C,"Dividend (paid to cash)")*AE29</f>
        <v>0</v>
      </c>
      <c r="BU29" s="6">
        <f ca="1">BU28+SUMIFS('Transactions (Dated)'!$F:$F,'Transactions (Dated)'!$D:$D,$BL29,'Transactions (Dated)'!$B:$B,BU$11,'Transactions (Dated)'!$C:$C,"Dividend (paid to cash)")*AF29</f>
        <v>0</v>
      </c>
      <c r="BV29" s="6">
        <f ca="1">BV28+SUMIFS('Transactions (Dated)'!$F:$F,'Transactions (Dated)'!$D:$D,$BL29,'Transactions (Dated)'!$B:$B,BV$11,'Transactions (Dated)'!$C:$C,"Dividend (paid to cash)")*AG29</f>
        <v>0</v>
      </c>
      <c r="BW29" s="6">
        <f ca="1">BW28+SUMIFS('Transactions (Dated)'!$F:$F,'Transactions (Dated)'!$D:$D,$BL29,'Transactions (Dated)'!$B:$B,BW$11,'Transactions (Dated)'!$C:$C,"Dividend (paid to cash)")*AH29</f>
        <v>0</v>
      </c>
      <c r="BX29" s="6">
        <f ca="1">BX28+SUMIFS('Transactions (Dated)'!$F:$F,'Transactions (Dated)'!$D:$D,$BL29,'Transactions (Dated)'!$B:$B,BX$11,'Transactions (Dated)'!$C:$C,"Dividend (paid to cash)")*AI29</f>
        <v>0</v>
      </c>
      <c r="BY29" s="6">
        <f ca="1">BY28+SUMIFS('Transactions (Dated)'!$F:$F,'Transactions (Dated)'!$D:$D,$BL29,'Transactions (Dated)'!$B:$B,BY$11,'Transactions (Dated)'!$C:$C,"Dividend (paid to cash)")*AJ29</f>
        <v>0</v>
      </c>
      <c r="BZ29" s="6">
        <f ca="1">BZ28+SUMIFS('Transactions (Dated)'!$F:$F,'Transactions (Dated)'!$D:$D,$BL29,'Transactions (Dated)'!$B:$B,BZ$11,'Transactions (Dated)'!$C:$C,"Dividend (paid to cash)")*AK29</f>
        <v>0</v>
      </c>
      <c r="CA29" s="6">
        <f ca="1">CA28+SUMIFS('Transactions (Dated)'!$F:$F,'Transactions (Dated)'!$D:$D,$BL29,'Transactions (Dated)'!$B:$B,CA$11,'Transactions (Dated)'!$C:$C,"Dividend (paid to cash)")*AL29</f>
        <v>0</v>
      </c>
      <c r="CB29" s="6">
        <v>0</v>
      </c>
      <c r="CC29" s="6">
        <v>0</v>
      </c>
      <c r="CD29" s="6"/>
      <c r="CF29" s="6">
        <f t="shared" ca="1" si="34"/>
        <v>123003.75</v>
      </c>
      <c r="CH29" s="3">
        <f t="shared" si="35"/>
        <v>41939</v>
      </c>
      <c r="CI29" s="4">
        <f t="shared" ca="1" si="28"/>
        <v>875993.54999999993</v>
      </c>
      <c r="CJ29" s="4">
        <f t="shared" ca="1" si="29"/>
        <v>123003.75</v>
      </c>
      <c r="CL29" s="4">
        <f t="shared" ca="1" si="30"/>
        <v>998997.29999999993</v>
      </c>
    </row>
    <row r="30" spans="2:90" x14ac:dyDescent="0.15">
      <c r="B30" s="3">
        <f t="shared" si="31"/>
        <v>41940</v>
      </c>
      <c r="C30" s="2">
        <v>14624.3</v>
      </c>
      <c r="E30" s="70">
        <v>41940</v>
      </c>
      <c r="F30" s="69">
        <v>11.92</v>
      </c>
      <c r="G30" s="69">
        <v>5.07</v>
      </c>
      <c r="H30" s="69">
        <v>19.75</v>
      </c>
      <c r="I30" s="69">
        <v>28.58</v>
      </c>
      <c r="J30" s="69">
        <v>15.85</v>
      </c>
      <c r="K30" s="69">
        <v>12.15</v>
      </c>
      <c r="L30" s="69">
        <v>27.77</v>
      </c>
      <c r="M30" s="69">
        <v>1.98</v>
      </c>
      <c r="N30" s="69">
        <v>9.01</v>
      </c>
      <c r="O30" s="69">
        <v>5</v>
      </c>
      <c r="P30" s="69">
        <v>32.1</v>
      </c>
      <c r="Q30" s="69">
        <v>1.68</v>
      </c>
      <c r="R30" s="69">
        <v>8.76</v>
      </c>
      <c r="S30" s="69">
        <v>36.200000000000003</v>
      </c>
      <c r="T30" s="69"/>
      <c r="U30" s="69"/>
      <c r="V30" s="4"/>
      <c r="X30" s="3">
        <f t="shared" si="8"/>
        <v>41940</v>
      </c>
      <c r="Y30" s="40">
        <f ca="1">Y29+SUMIFS('Transactions (Dated)'!$E$2:$E$53,'Transactions (Dated)'!$D$2:$D$53,'Share Values'!$X30,'Transactions (Dated)'!$B$2:$B$53,'Share Values'!Y$11,'Transactions (Dated)'!$C$2:$C$53,"Buy")-SUMIFS('Transactions (Dated)'!$E$2:$E$53,'Transactions (Dated)'!$D$2:$D$53,'Share Values'!$X30,'Transactions (Dated)'!$B$2:$B$53,'Share Values'!Y$11,'Transactions (Dated)'!$C$2:$C$53,"Sell")</f>
        <v>4625</v>
      </c>
      <c r="Z30" s="40">
        <f ca="1">Z29+SUMIFS('Transactions (Dated)'!$E$2:$E$53,'Transactions (Dated)'!$D$2:$D$53,'Share Values'!$X30,'Transactions (Dated)'!$B$2:$B$53,'Share Values'!Z$11,'Transactions (Dated)'!$C$2:$C$53,"Buy")-SUMIFS('Transactions (Dated)'!$E$2:$E$53,'Transactions (Dated)'!$D$2:$D$53,'Share Values'!$X30,'Transactions (Dated)'!$B$2:$B$53,'Share Values'!Z$11,'Transactions (Dated)'!$C$2:$C$53,"Sell")</f>
        <v>0</v>
      </c>
      <c r="AA30" s="40">
        <f ca="1">AA29+SUMIFS('Transactions (Dated)'!$E$2:$E$53,'Transactions (Dated)'!$D$2:$D$53,'Share Values'!$X30,'Transactions (Dated)'!$B$2:$B$53,'Share Values'!AA$11,'Transactions (Dated)'!$C$2:$C$53,"Buy")-SUMIFS('Transactions (Dated)'!$E$2:$E$53,'Transactions (Dated)'!$D$2:$D$53,'Share Values'!$X30,'Transactions (Dated)'!$B$2:$B$53,'Share Values'!AA$11,'Transactions (Dated)'!$C$2:$C$53,"Sell")</f>
        <v>42000</v>
      </c>
      <c r="AB30" s="40">
        <f ca="1">AB29+SUMIFS('Transactions (Dated)'!$E$2:$E$53,'Transactions (Dated)'!$D$2:$D$53,'Share Values'!$X30,'Transactions (Dated)'!$B$2:$B$53,'Share Values'!AB$11,'Transactions (Dated)'!$C$2:$C$53,"Buy")-SUMIFS('Transactions (Dated)'!$E$2:$E$53,'Transactions (Dated)'!$D$2:$D$53,'Share Values'!$X30,'Transactions (Dated)'!$B$2:$B$53,'Share Values'!AB$11,'Transactions (Dated)'!$C$2:$C$53,"Sell")</f>
        <v>0</v>
      </c>
      <c r="AC30" s="40">
        <f ca="1">AC29+SUMIFS('Transactions (Dated)'!$E$2:$E$53,'Transactions (Dated)'!$D$2:$D$53,'Share Values'!$X30,'Transactions (Dated)'!$B$2:$B$53,'Share Values'!AC$11,'Transactions (Dated)'!$C$2:$C$53,"Buy")-SUMIFS('Transactions (Dated)'!$E$2:$E$53,'Transactions (Dated)'!$D$2:$D$53,'Share Values'!$X30,'Transactions (Dated)'!$B$2:$B$53,'Share Values'!AC$11,'Transactions (Dated)'!$C$2:$C$53,"Sell")</f>
        <v>0</v>
      </c>
      <c r="AD30" s="40">
        <f ca="1">AD29+SUMIFS('Transactions (Dated)'!$E$2:$E$53,'Transactions (Dated)'!$D$2:$D$53,'Share Values'!$X30,'Transactions (Dated)'!$B$2:$B$53,'Share Values'!AD$11,'Transactions (Dated)'!$C$2:$C$53,"Buy")-SUMIFS('Transactions (Dated)'!$E$2:$E$53,'Transactions (Dated)'!$D$2:$D$53,'Share Values'!$X30,'Transactions (Dated)'!$B$2:$B$53,'Share Values'!AD$11,'Transactions (Dated)'!$C$2:$C$53,"Sell")</f>
        <v>0</v>
      </c>
      <c r="AE30" s="40">
        <f ca="1">AE29+SUMIFS('Transactions (Dated)'!$E$2:$E$53,'Transactions (Dated)'!$D$2:$D$53,'Share Values'!$X30,'Transactions (Dated)'!$B$2:$B$53,'Share Values'!AE$11,'Transactions (Dated)'!$C$2:$C$53,"Buy")-SUMIFS('Transactions (Dated)'!$E$2:$E$53,'Transactions (Dated)'!$D$2:$D$53,'Share Values'!$X30,'Transactions (Dated)'!$B$2:$B$53,'Share Values'!AE$11,'Transactions (Dated)'!$C$2:$C$53,"Sell")</f>
        <v>0</v>
      </c>
      <c r="AF30" s="40">
        <f ca="1">AF29+SUMIFS('Transactions (Dated)'!$E$2:$E$53,'Transactions (Dated)'!$D$2:$D$53,'Share Values'!$X30,'Transactions (Dated)'!$B$2:$B$53,'Share Values'!AF$11,'Transactions (Dated)'!$C$2:$C$53,"Buy")-SUMIFS('Transactions (Dated)'!$E$2:$E$53,'Transactions (Dated)'!$D$2:$D$53,'Share Values'!$X30,'Transactions (Dated)'!$B$2:$B$53,'Share Values'!AF$11,'Transactions (Dated)'!$C$2:$C$53,"Sell")</f>
        <v>0</v>
      </c>
      <c r="AG30" s="40">
        <f ca="1">AG29+SUMIFS('Transactions (Dated)'!$E$2:$E$53,'Transactions (Dated)'!$D$2:$D$53,'Share Values'!$X30,'Transactions (Dated)'!$B$2:$B$53,'Share Values'!AG$11,'Transactions (Dated)'!$C$2:$C$53,"Buy")-SUMIFS('Transactions (Dated)'!$E$2:$E$53,'Transactions (Dated)'!$D$2:$D$53,'Share Values'!$X30,'Transactions (Dated)'!$B$2:$B$53,'Share Values'!AG$11,'Transactions (Dated)'!$C$2:$C$53,"Sell")</f>
        <v>0</v>
      </c>
      <c r="AH30" s="40">
        <f ca="1">AH29+SUMIFS('Transactions (Dated)'!$E$2:$E$53,'Transactions (Dated)'!$D$2:$D$53,'Share Values'!$X30,'Transactions (Dated)'!$B$2:$B$53,'Share Values'!AH$11,'Transactions (Dated)'!$C$2:$C$53,"Buy")-SUMIFS('Transactions (Dated)'!$E$2:$E$53,'Transactions (Dated)'!$D$2:$D$53,'Share Values'!$X30,'Transactions (Dated)'!$B$2:$B$53,'Share Values'!AH$11,'Transactions (Dated)'!$C$2:$C$53,"Sell")</f>
        <v>0</v>
      </c>
      <c r="AI30" s="40">
        <f ca="1">AI29+SUMIFS('Transactions (Dated)'!$E$2:$E$53,'Transactions (Dated)'!$D$2:$D$53,'Share Values'!$X30,'Transactions (Dated)'!$B$2:$B$53,'Share Values'!AI$11,'Transactions (Dated)'!$C$2:$C$53,"Buy")-SUMIFS('Transactions (Dated)'!$E$2:$E$53,'Transactions (Dated)'!$D$2:$D$53,'Share Values'!$X30,'Transactions (Dated)'!$B$2:$B$53,'Share Values'!AI$11,'Transactions (Dated)'!$C$2:$C$53,"Sell")</f>
        <v>0</v>
      </c>
      <c r="AJ30" s="40">
        <f ca="1">AJ29+SUMIFS('Transactions (Dated)'!$E$2:$E$53,'Transactions (Dated)'!$D$2:$D$53,'Share Values'!$X30,'Transactions (Dated)'!$B$2:$B$53,'Share Values'!AJ$11,'Transactions (Dated)'!$C$2:$C$53,"Buy")-SUMIFS('Transactions (Dated)'!$E$2:$E$53,'Transactions (Dated)'!$D$2:$D$53,'Share Values'!$X30,'Transactions (Dated)'!$B$2:$B$53,'Share Values'!AJ$11,'Transactions (Dated)'!$C$2:$C$53,"Sell")</f>
        <v>0</v>
      </c>
      <c r="AK30" s="40">
        <f ca="1">AK29+SUMIFS('Transactions (Dated)'!$E$2:$E$53,'Transactions (Dated)'!$D$2:$D$53,'Share Values'!$X30,'Transactions (Dated)'!$B$2:$B$53,'Share Values'!AK$11,'Transactions (Dated)'!$C$2:$C$53,"Buy")-SUMIFS('Transactions (Dated)'!$E$2:$E$53,'Transactions (Dated)'!$D$2:$D$53,'Share Values'!$X30,'Transactions (Dated)'!$B$2:$B$53,'Share Values'!AK$11,'Transactions (Dated)'!$C$2:$C$53,"Sell")</f>
        <v>0</v>
      </c>
      <c r="AL30" s="40">
        <f ca="1">AL29+SUMIFS('Transactions (Dated)'!$E$2:$E$53,'Transactions (Dated)'!$D$2:$D$53,'Share Values'!$X30,'Transactions (Dated)'!$B$2:$B$53,'Share Values'!AL$11,'Transactions (Dated)'!$C$2:$C$53,"Buy")-SUMIFS('Transactions (Dated)'!$E$2:$E$53,'Transactions (Dated)'!$D$2:$D$53,'Share Values'!$X30,'Transactions (Dated)'!$B$2:$B$53,'Share Values'!AL$11,'Transactions (Dated)'!$C$2:$C$53,"Sell")</f>
        <v>0</v>
      </c>
      <c r="AM30" s="40">
        <f ca="1">AM29+SUMIFS('Transactions (Dated)'!$E$2:$E$53,'Transactions (Dated)'!$D$2:$D$53,'Share Values'!$X30,'Transactions (Dated)'!$B$2:$B$53,'Share Values'!AM$11,'Transactions (Dated)'!$C$2:$C$53,"Buy")-SUMIFS('Transactions (Dated)'!$E$2:$E$53,'Transactions (Dated)'!$D$2:$D$53,'Share Values'!$X30,'Transactions (Dated)'!$B$2:$B$53,'Share Values'!AM$11,'Transactions (Dated)'!$C$2:$C$53,"Sell")</f>
        <v>0</v>
      </c>
      <c r="AN30" s="40">
        <f ca="1">AN29+SUMIFS('Transactions (Dated)'!$E$2:$E$53,'Transactions (Dated)'!$D$2:$D$53,'Share Values'!$X30,'Transactions (Dated)'!$B$2:$B$53,'Share Values'!AN$11,'Transactions (Dated)'!$C$2:$C$53,"Buy")-SUMIFS('Transactions (Dated)'!$E$2:$E$53,'Transactions (Dated)'!$D$2:$D$53,'Share Values'!$X30,'Transactions (Dated)'!$B$2:$B$53,'Share Values'!AN$11,'Transactions (Dated)'!$C$2:$C$53,"Sell")</f>
        <v>0</v>
      </c>
      <c r="AO30" s="40"/>
      <c r="AQ30" s="3">
        <f t="shared" si="9"/>
        <v>41940</v>
      </c>
      <c r="AR30" s="6">
        <f t="shared" ca="1" si="10"/>
        <v>55130</v>
      </c>
      <c r="AS30" s="6">
        <f t="shared" ca="1" si="11"/>
        <v>0</v>
      </c>
      <c r="AT30" s="6">
        <f t="shared" ca="1" si="12"/>
        <v>829500</v>
      </c>
      <c r="AU30" s="6">
        <f t="shared" ca="1" si="13"/>
        <v>0</v>
      </c>
      <c r="AV30" s="6">
        <f t="shared" ca="1" si="14"/>
        <v>0</v>
      </c>
      <c r="AW30" s="6">
        <f t="shared" ca="1" si="15"/>
        <v>0</v>
      </c>
      <c r="AX30" s="6">
        <f t="shared" ca="1" si="16"/>
        <v>0</v>
      </c>
      <c r="AY30" s="6">
        <f t="shared" ca="1" si="17"/>
        <v>0</v>
      </c>
      <c r="AZ30" s="6">
        <f t="shared" ca="1" si="18"/>
        <v>0</v>
      </c>
      <c r="BA30" s="6">
        <f t="shared" ca="1" si="19"/>
        <v>0</v>
      </c>
      <c r="BB30" s="6">
        <f t="shared" ca="1" si="20"/>
        <v>0</v>
      </c>
      <c r="BC30" s="6">
        <f t="shared" ca="1" si="21"/>
        <v>0</v>
      </c>
      <c r="BD30" s="6">
        <f t="shared" ca="1" si="22"/>
        <v>0</v>
      </c>
      <c r="BE30" s="6">
        <f t="shared" ca="1" si="23"/>
        <v>0</v>
      </c>
      <c r="BF30" s="6">
        <f t="shared" ca="1" si="32"/>
        <v>0</v>
      </c>
      <c r="BG30" s="6">
        <f t="shared" ca="1" si="33"/>
        <v>0</v>
      </c>
      <c r="BH30" s="6"/>
      <c r="BJ30" s="4">
        <f t="shared" ca="1" si="26"/>
        <v>884630</v>
      </c>
      <c r="BL30" s="3">
        <f t="shared" si="27"/>
        <v>41940</v>
      </c>
      <c r="BM30" s="6">
        <f>BM29+SUMIFS('Transactions (Dated)'!G:G,'Transactions (Dated)'!D:D,'Share Values'!AQ30)</f>
        <v>123003.75</v>
      </c>
      <c r="BN30" s="6">
        <f ca="1">BN29+SUMIFS('Transactions (Dated)'!$F:$F,'Transactions (Dated)'!$D:$D,$BL30,'Transactions (Dated)'!$B:$B,BN$11,'Transactions (Dated)'!$C:$C,"Dividend (paid to cash)")*Y30</f>
        <v>0</v>
      </c>
      <c r="BO30" s="6">
        <f ca="1">BO29+SUMIFS('Transactions (Dated)'!$F:$F,'Transactions (Dated)'!$D:$D,$BL30,'Transactions (Dated)'!$B:$B,BO$11,'Transactions (Dated)'!$C:$C,"Dividend (paid to cash)")*Z30</f>
        <v>0</v>
      </c>
      <c r="BP30" s="6">
        <f ca="1">BP29+SUMIFS('Transactions (Dated)'!$F:$F,'Transactions (Dated)'!$D:$D,$BL30,'Transactions (Dated)'!$B:$B,BP$11,'Transactions (Dated)'!$C:$C,"Dividend (paid to cash)")*AA30</f>
        <v>0</v>
      </c>
      <c r="BQ30" s="6">
        <f ca="1">BQ29+SUMIFS('Transactions (Dated)'!$F:$F,'Transactions (Dated)'!$D:$D,$BL30,'Transactions (Dated)'!$B:$B,BQ$11,'Transactions (Dated)'!$C:$C,"Dividend (paid to cash)")*AB30</f>
        <v>0</v>
      </c>
      <c r="BR30" s="6">
        <f ca="1">BR29+SUMIFS('Transactions (Dated)'!$F:$F,'Transactions (Dated)'!$D:$D,$BL30,'Transactions (Dated)'!$B:$B,BR$11,'Transactions (Dated)'!$C:$C,"Dividend (paid to cash)")*AC30</f>
        <v>0</v>
      </c>
      <c r="BS30" s="6">
        <f ca="1">BS29+SUMIFS('Transactions (Dated)'!$F:$F,'Transactions (Dated)'!$D:$D,$BL30,'Transactions (Dated)'!$B:$B,BS$11,'Transactions (Dated)'!$C:$C,"Dividend (paid to cash)")*AD30</f>
        <v>0</v>
      </c>
      <c r="BT30" s="6">
        <f ca="1">BT29+SUMIFS('Transactions (Dated)'!$F:$F,'Transactions (Dated)'!$D:$D,$BL30,'Transactions (Dated)'!$B:$B,BT$11,'Transactions (Dated)'!$C:$C,"Dividend (paid to cash)")*AE30</f>
        <v>0</v>
      </c>
      <c r="BU30" s="6">
        <f ca="1">BU29+SUMIFS('Transactions (Dated)'!$F:$F,'Transactions (Dated)'!$D:$D,$BL30,'Transactions (Dated)'!$B:$B,BU$11,'Transactions (Dated)'!$C:$C,"Dividend (paid to cash)")*AF30</f>
        <v>0</v>
      </c>
      <c r="BV30" s="6">
        <f ca="1">BV29+SUMIFS('Transactions (Dated)'!$F:$F,'Transactions (Dated)'!$D:$D,$BL30,'Transactions (Dated)'!$B:$B,BV$11,'Transactions (Dated)'!$C:$C,"Dividend (paid to cash)")*AG30</f>
        <v>0</v>
      </c>
      <c r="BW30" s="6">
        <f ca="1">BW29+SUMIFS('Transactions (Dated)'!$F:$F,'Transactions (Dated)'!$D:$D,$BL30,'Transactions (Dated)'!$B:$B,BW$11,'Transactions (Dated)'!$C:$C,"Dividend (paid to cash)")*AH30</f>
        <v>0</v>
      </c>
      <c r="BX30" s="6">
        <f ca="1">BX29+SUMIFS('Transactions (Dated)'!$F:$F,'Transactions (Dated)'!$D:$D,$BL30,'Transactions (Dated)'!$B:$B,BX$11,'Transactions (Dated)'!$C:$C,"Dividend (paid to cash)")*AI30</f>
        <v>0</v>
      </c>
      <c r="BY30" s="6">
        <f ca="1">BY29+SUMIFS('Transactions (Dated)'!$F:$F,'Transactions (Dated)'!$D:$D,$BL30,'Transactions (Dated)'!$B:$B,BY$11,'Transactions (Dated)'!$C:$C,"Dividend (paid to cash)")*AJ30</f>
        <v>0</v>
      </c>
      <c r="BZ30" s="6">
        <f ca="1">BZ29+SUMIFS('Transactions (Dated)'!$F:$F,'Transactions (Dated)'!$D:$D,$BL30,'Transactions (Dated)'!$B:$B,BZ$11,'Transactions (Dated)'!$C:$C,"Dividend (paid to cash)")*AK30</f>
        <v>0</v>
      </c>
      <c r="CA30" s="6">
        <f ca="1">CA29+SUMIFS('Transactions (Dated)'!$F:$F,'Transactions (Dated)'!$D:$D,$BL30,'Transactions (Dated)'!$B:$B,CA$11,'Transactions (Dated)'!$C:$C,"Dividend (paid to cash)")*AL30</f>
        <v>0</v>
      </c>
      <c r="CB30" s="6">
        <v>0</v>
      </c>
      <c r="CC30" s="6">
        <v>0</v>
      </c>
      <c r="CD30" s="6"/>
      <c r="CF30" s="6">
        <f t="shared" ca="1" si="34"/>
        <v>123003.75</v>
      </c>
      <c r="CH30" s="3">
        <f t="shared" si="35"/>
        <v>41940</v>
      </c>
      <c r="CI30" s="4">
        <f t="shared" ca="1" si="28"/>
        <v>884630</v>
      </c>
      <c r="CJ30" s="4">
        <f t="shared" ca="1" si="29"/>
        <v>123003.75</v>
      </c>
      <c r="CL30" s="4">
        <f t="shared" ca="1" si="30"/>
        <v>1007633.75</v>
      </c>
    </row>
    <row r="31" spans="2:90" x14ac:dyDescent="0.15">
      <c r="B31" s="3">
        <f t="shared" si="31"/>
        <v>41941</v>
      </c>
      <c r="C31" s="2">
        <v>14527.6</v>
      </c>
      <c r="E31" s="70">
        <v>41941</v>
      </c>
      <c r="F31" s="69">
        <v>11.76</v>
      </c>
      <c r="G31" s="69">
        <v>5.09</v>
      </c>
      <c r="H31" s="69">
        <v>19.649999999999999</v>
      </c>
      <c r="I31" s="69">
        <v>28.73</v>
      </c>
      <c r="J31" s="69">
        <v>15.3</v>
      </c>
      <c r="K31" s="69">
        <v>12.26</v>
      </c>
      <c r="L31" s="69">
        <v>28.24</v>
      </c>
      <c r="M31" s="69">
        <v>1.92</v>
      </c>
      <c r="N31" s="69">
        <v>9</v>
      </c>
      <c r="O31" s="69">
        <v>4.8333000000000004</v>
      </c>
      <c r="P31" s="69">
        <v>32.25</v>
      </c>
      <c r="Q31" s="69">
        <v>1.65</v>
      </c>
      <c r="R31" s="69">
        <v>8.65</v>
      </c>
      <c r="S31" s="69">
        <v>36.520000000000003</v>
      </c>
      <c r="T31" s="69"/>
      <c r="U31" s="69"/>
      <c r="V31" s="4"/>
      <c r="X31" s="3">
        <f t="shared" si="8"/>
        <v>41941</v>
      </c>
      <c r="Y31" s="40">
        <f ca="1">Y30+SUMIFS('Transactions (Dated)'!$E$2:$E$53,'Transactions (Dated)'!$D$2:$D$53,'Share Values'!$X31,'Transactions (Dated)'!$B$2:$B$53,'Share Values'!Y$11,'Transactions (Dated)'!$C$2:$C$53,"Buy")-SUMIFS('Transactions (Dated)'!$E$2:$E$53,'Transactions (Dated)'!$D$2:$D$53,'Share Values'!$X31,'Transactions (Dated)'!$B$2:$B$53,'Share Values'!Y$11,'Transactions (Dated)'!$C$2:$C$53,"Sell")</f>
        <v>4625</v>
      </c>
      <c r="Z31" s="40">
        <f ca="1">Z30+SUMIFS('Transactions (Dated)'!$E$2:$E$53,'Transactions (Dated)'!$D$2:$D$53,'Share Values'!$X31,'Transactions (Dated)'!$B$2:$B$53,'Share Values'!Z$11,'Transactions (Dated)'!$C$2:$C$53,"Buy")-SUMIFS('Transactions (Dated)'!$E$2:$E$53,'Transactions (Dated)'!$D$2:$D$53,'Share Values'!$X31,'Transactions (Dated)'!$B$2:$B$53,'Share Values'!Z$11,'Transactions (Dated)'!$C$2:$C$53,"Sell")</f>
        <v>0</v>
      </c>
      <c r="AA31" s="40">
        <f ca="1">AA30+SUMIFS('Transactions (Dated)'!$E$2:$E$53,'Transactions (Dated)'!$D$2:$D$53,'Share Values'!$X31,'Transactions (Dated)'!$B$2:$B$53,'Share Values'!AA$11,'Transactions (Dated)'!$C$2:$C$53,"Buy")-SUMIFS('Transactions (Dated)'!$E$2:$E$53,'Transactions (Dated)'!$D$2:$D$53,'Share Values'!$X31,'Transactions (Dated)'!$B$2:$B$53,'Share Values'!AA$11,'Transactions (Dated)'!$C$2:$C$53,"Sell")</f>
        <v>42000</v>
      </c>
      <c r="AB31" s="40">
        <f ca="1">AB30+SUMIFS('Transactions (Dated)'!$E$2:$E$53,'Transactions (Dated)'!$D$2:$D$53,'Share Values'!$X31,'Transactions (Dated)'!$B$2:$B$53,'Share Values'!AB$11,'Transactions (Dated)'!$C$2:$C$53,"Buy")-SUMIFS('Transactions (Dated)'!$E$2:$E$53,'Transactions (Dated)'!$D$2:$D$53,'Share Values'!$X31,'Transactions (Dated)'!$B$2:$B$53,'Share Values'!AB$11,'Transactions (Dated)'!$C$2:$C$53,"Sell")</f>
        <v>0</v>
      </c>
      <c r="AC31" s="40">
        <f ca="1">AC30+SUMIFS('Transactions (Dated)'!$E$2:$E$53,'Transactions (Dated)'!$D$2:$D$53,'Share Values'!$X31,'Transactions (Dated)'!$B$2:$B$53,'Share Values'!AC$11,'Transactions (Dated)'!$C$2:$C$53,"Buy")-SUMIFS('Transactions (Dated)'!$E$2:$E$53,'Transactions (Dated)'!$D$2:$D$53,'Share Values'!$X31,'Transactions (Dated)'!$B$2:$B$53,'Share Values'!AC$11,'Transactions (Dated)'!$C$2:$C$53,"Sell")</f>
        <v>0</v>
      </c>
      <c r="AD31" s="40">
        <f ca="1">AD30+SUMIFS('Transactions (Dated)'!$E$2:$E$53,'Transactions (Dated)'!$D$2:$D$53,'Share Values'!$X31,'Transactions (Dated)'!$B$2:$B$53,'Share Values'!AD$11,'Transactions (Dated)'!$C$2:$C$53,"Buy")-SUMIFS('Transactions (Dated)'!$E$2:$E$53,'Transactions (Dated)'!$D$2:$D$53,'Share Values'!$X31,'Transactions (Dated)'!$B$2:$B$53,'Share Values'!AD$11,'Transactions (Dated)'!$C$2:$C$53,"Sell")</f>
        <v>0</v>
      </c>
      <c r="AE31" s="40">
        <f ca="1">AE30+SUMIFS('Transactions (Dated)'!$E$2:$E$53,'Transactions (Dated)'!$D$2:$D$53,'Share Values'!$X31,'Transactions (Dated)'!$B$2:$B$53,'Share Values'!AE$11,'Transactions (Dated)'!$C$2:$C$53,"Buy")-SUMIFS('Transactions (Dated)'!$E$2:$E$53,'Transactions (Dated)'!$D$2:$D$53,'Share Values'!$X31,'Transactions (Dated)'!$B$2:$B$53,'Share Values'!AE$11,'Transactions (Dated)'!$C$2:$C$53,"Sell")</f>
        <v>0</v>
      </c>
      <c r="AF31" s="40">
        <f ca="1">AF30+SUMIFS('Transactions (Dated)'!$E$2:$E$53,'Transactions (Dated)'!$D$2:$D$53,'Share Values'!$X31,'Transactions (Dated)'!$B$2:$B$53,'Share Values'!AF$11,'Transactions (Dated)'!$C$2:$C$53,"Buy")-SUMIFS('Transactions (Dated)'!$E$2:$E$53,'Transactions (Dated)'!$D$2:$D$53,'Share Values'!$X31,'Transactions (Dated)'!$B$2:$B$53,'Share Values'!AF$11,'Transactions (Dated)'!$C$2:$C$53,"Sell")</f>
        <v>0</v>
      </c>
      <c r="AG31" s="40">
        <f ca="1">AG30+SUMIFS('Transactions (Dated)'!$E$2:$E$53,'Transactions (Dated)'!$D$2:$D$53,'Share Values'!$X31,'Transactions (Dated)'!$B$2:$B$53,'Share Values'!AG$11,'Transactions (Dated)'!$C$2:$C$53,"Buy")-SUMIFS('Transactions (Dated)'!$E$2:$E$53,'Transactions (Dated)'!$D$2:$D$53,'Share Values'!$X31,'Transactions (Dated)'!$B$2:$B$53,'Share Values'!AG$11,'Transactions (Dated)'!$C$2:$C$53,"Sell")</f>
        <v>0</v>
      </c>
      <c r="AH31" s="40">
        <f ca="1">AH30+SUMIFS('Transactions (Dated)'!$E$2:$E$53,'Transactions (Dated)'!$D$2:$D$53,'Share Values'!$X31,'Transactions (Dated)'!$B$2:$B$53,'Share Values'!AH$11,'Transactions (Dated)'!$C$2:$C$53,"Buy")-SUMIFS('Transactions (Dated)'!$E$2:$E$53,'Transactions (Dated)'!$D$2:$D$53,'Share Values'!$X31,'Transactions (Dated)'!$B$2:$B$53,'Share Values'!AH$11,'Transactions (Dated)'!$C$2:$C$53,"Sell")</f>
        <v>0</v>
      </c>
      <c r="AI31" s="40">
        <f ca="1">AI30+SUMIFS('Transactions (Dated)'!$E$2:$E$53,'Transactions (Dated)'!$D$2:$D$53,'Share Values'!$X31,'Transactions (Dated)'!$B$2:$B$53,'Share Values'!AI$11,'Transactions (Dated)'!$C$2:$C$53,"Buy")-SUMIFS('Transactions (Dated)'!$E$2:$E$53,'Transactions (Dated)'!$D$2:$D$53,'Share Values'!$X31,'Transactions (Dated)'!$B$2:$B$53,'Share Values'!AI$11,'Transactions (Dated)'!$C$2:$C$53,"Sell")</f>
        <v>0</v>
      </c>
      <c r="AJ31" s="40">
        <f ca="1">AJ30+SUMIFS('Transactions (Dated)'!$E$2:$E$53,'Transactions (Dated)'!$D$2:$D$53,'Share Values'!$X31,'Transactions (Dated)'!$B$2:$B$53,'Share Values'!AJ$11,'Transactions (Dated)'!$C$2:$C$53,"Buy")-SUMIFS('Transactions (Dated)'!$E$2:$E$53,'Transactions (Dated)'!$D$2:$D$53,'Share Values'!$X31,'Transactions (Dated)'!$B$2:$B$53,'Share Values'!AJ$11,'Transactions (Dated)'!$C$2:$C$53,"Sell")</f>
        <v>0</v>
      </c>
      <c r="AK31" s="40">
        <f ca="1">AK30+SUMIFS('Transactions (Dated)'!$E$2:$E$53,'Transactions (Dated)'!$D$2:$D$53,'Share Values'!$X31,'Transactions (Dated)'!$B$2:$B$53,'Share Values'!AK$11,'Transactions (Dated)'!$C$2:$C$53,"Buy")-SUMIFS('Transactions (Dated)'!$E$2:$E$53,'Transactions (Dated)'!$D$2:$D$53,'Share Values'!$X31,'Transactions (Dated)'!$B$2:$B$53,'Share Values'!AK$11,'Transactions (Dated)'!$C$2:$C$53,"Sell")</f>
        <v>0</v>
      </c>
      <c r="AL31" s="40">
        <f ca="1">AL30+SUMIFS('Transactions (Dated)'!$E$2:$E$53,'Transactions (Dated)'!$D$2:$D$53,'Share Values'!$X31,'Transactions (Dated)'!$B$2:$B$53,'Share Values'!AL$11,'Transactions (Dated)'!$C$2:$C$53,"Buy")-SUMIFS('Transactions (Dated)'!$E$2:$E$53,'Transactions (Dated)'!$D$2:$D$53,'Share Values'!$X31,'Transactions (Dated)'!$B$2:$B$53,'Share Values'!AL$11,'Transactions (Dated)'!$C$2:$C$53,"Sell")</f>
        <v>0</v>
      </c>
      <c r="AM31" s="40">
        <f ca="1">AM30+SUMIFS('Transactions (Dated)'!$E$2:$E$53,'Transactions (Dated)'!$D$2:$D$53,'Share Values'!$X31,'Transactions (Dated)'!$B$2:$B$53,'Share Values'!AM$11,'Transactions (Dated)'!$C$2:$C$53,"Buy")-SUMIFS('Transactions (Dated)'!$E$2:$E$53,'Transactions (Dated)'!$D$2:$D$53,'Share Values'!$X31,'Transactions (Dated)'!$B$2:$B$53,'Share Values'!AM$11,'Transactions (Dated)'!$C$2:$C$53,"Sell")</f>
        <v>0</v>
      </c>
      <c r="AN31" s="40">
        <f ca="1">AN30+SUMIFS('Transactions (Dated)'!$E$2:$E$53,'Transactions (Dated)'!$D$2:$D$53,'Share Values'!$X31,'Transactions (Dated)'!$B$2:$B$53,'Share Values'!AN$11,'Transactions (Dated)'!$C$2:$C$53,"Buy")-SUMIFS('Transactions (Dated)'!$E$2:$E$53,'Transactions (Dated)'!$D$2:$D$53,'Share Values'!$X31,'Transactions (Dated)'!$B$2:$B$53,'Share Values'!AN$11,'Transactions (Dated)'!$C$2:$C$53,"Sell")</f>
        <v>0</v>
      </c>
      <c r="AO31" s="40"/>
      <c r="AQ31" s="3">
        <f t="shared" si="9"/>
        <v>41941</v>
      </c>
      <c r="AR31" s="6">
        <f t="shared" ca="1" si="10"/>
        <v>54390</v>
      </c>
      <c r="AS31" s="6">
        <f t="shared" ca="1" si="11"/>
        <v>0</v>
      </c>
      <c r="AT31" s="6">
        <f t="shared" ca="1" si="12"/>
        <v>825299.99999999988</v>
      </c>
      <c r="AU31" s="6">
        <f t="shared" ca="1" si="13"/>
        <v>0</v>
      </c>
      <c r="AV31" s="6">
        <f t="shared" ca="1" si="14"/>
        <v>0</v>
      </c>
      <c r="AW31" s="6">
        <f t="shared" ca="1" si="15"/>
        <v>0</v>
      </c>
      <c r="AX31" s="6">
        <f t="shared" ca="1" si="16"/>
        <v>0</v>
      </c>
      <c r="AY31" s="6">
        <f t="shared" ca="1" si="17"/>
        <v>0</v>
      </c>
      <c r="AZ31" s="6">
        <f t="shared" ca="1" si="18"/>
        <v>0</v>
      </c>
      <c r="BA31" s="6">
        <f t="shared" ca="1" si="19"/>
        <v>0</v>
      </c>
      <c r="BB31" s="6">
        <f t="shared" ca="1" si="20"/>
        <v>0</v>
      </c>
      <c r="BC31" s="6">
        <f t="shared" ca="1" si="21"/>
        <v>0</v>
      </c>
      <c r="BD31" s="6">
        <f t="shared" ca="1" si="22"/>
        <v>0</v>
      </c>
      <c r="BE31" s="6">
        <f t="shared" ca="1" si="23"/>
        <v>0</v>
      </c>
      <c r="BF31" s="6">
        <f t="shared" ca="1" si="32"/>
        <v>0</v>
      </c>
      <c r="BG31" s="6">
        <f t="shared" ca="1" si="33"/>
        <v>0</v>
      </c>
      <c r="BH31" s="6"/>
      <c r="BJ31" s="4">
        <f t="shared" ca="1" si="26"/>
        <v>879689.99999999988</v>
      </c>
      <c r="BL31" s="3">
        <f t="shared" si="27"/>
        <v>41941</v>
      </c>
      <c r="BM31" s="6">
        <f>BM30+SUMIFS('Transactions (Dated)'!G:G,'Transactions (Dated)'!D:D,'Share Values'!AQ31)</f>
        <v>123003.75</v>
      </c>
      <c r="BN31" s="6">
        <f ca="1">BN30+SUMIFS('Transactions (Dated)'!$F:$F,'Transactions (Dated)'!$D:$D,$BL31,'Transactions (Dated)'!$B:$B,BN$11,'Transactions (Dated)'!$C:$C,"Dividend (paid to cash)")*Y31</f>
        <v>0</v>
      </c>
      <c r="BO31" s="6">
        <f ca="1">BO30+SUMIFS('Transactions (Dated)'!$F:$F,'Transactions (Dated)'!$D:$D,$BL31,'Transactions (Dated)'!$B:$B,BO$11,'Transactions (Dated)'!$C:$C,"Dividend (paid to cash)")*Z31</f>
        <v>0</v>
      </c>
      <c r="BP31" s="6">
        <f ca="1">BP30+SUMIFS('Transactions (Dated)'!$F:$F,'Transactions (Dated)'!$D:$D,$BL31,'Transactions (Dated)'!$B:$B,BP$11,'Transactions (Dated)'!$C:$C,"Dividend (paid to cash)")*AA31</f>
        <v>0</v>
      </c>
      <c r="BQ31" s="6">
        <f ca="1">BQ30+SUMIFS('Transactions (Dated)'!$F:$F,'Transactions (Dated)'!$D:$D,$BL31,'Transactions (Dated)'!$B:$B,BQ$11,'Transactions (Dated)'!$C:$C,"Dividend (paid to cash)")*AB31</f>
        <v>0</v>
      </c>
      <c r="BR31" s="6">
        <f ca="1">BR30+SUMIFS('Transactions (Dated)'!$F:$F,'Transactions (Dated)'!$D:$D,$BL31,'Transactions (Dated)'!$B:$B,BR$11,'Transactions (Dated)'!$C:$C,"Dividend (paid to cash)")*AC31</f>
        <v>0</v>
      </c>
      <c r="BS31" s="6">
        <f ca="1">BS30+SUMIFS('Transactions (Dated)'!$F:$F,'Transactions (Dated)'!$D:$D,$BL31,'Transactions (Dated)'!$B:$B,BS$11,'Transactions (Dated)'!$C:$C,"Dividend (paid to cash)")*AD31</f>
        <v>0</v>
      </c>
      <c r="BT31" s="6">
        <f ca="1">BT30+SUMIFS('Transactions (Dated)'!$F:$F,'Transactions (Dated)'!$D:$D,$BL31,'Transactions (Dated)'!$B:$B,BT$11,'Transactions (Dated)'!$C:$C,"Dividend (paid to cash)")*AE31</f>
        <v>0</v>
      </c>
      <c r="BU31" s="6">
        <f ca="1">BU30+SUMIFS('Transactions (Dated)'!$F:$F,'Transactions (Dated)'!$D:$D,$BL31,'Transactions (Dated)'!$B:$B,BU$11,'Transactions (Dated)'!$C:$C,"Dividend (paid to cash)")*AF31</f>
        <v>0</v>
      </c>
      <c r="BV31" s="6">
        <f ca="1">BV30+SUMIFS('Transactions (Dated)'!$F:$F,'Transactions (Dated)'!$D:$D,$BL31,'Transactions (Dated)'!$B:$B,BV$11,'Transactions (Dated)'!$C:$C,"Dividend (paid to cash)")*AG31</f>
        <v>0</v>
      </c>
      <c r="BW31" s="6">
        <f ca="1">BW30+SUMIFS('Transactions (Dated)'!$F:$F,'Transactions (Dated)'!$D:$D,$BL31,'Transactions (Dated)'!$B:$B,BW$11,'Transactions (Dated)'!$C:$C,"Dividend (paid to cash)")*AH31</f>
        <v>0</v>
      </c>
      <c r="BX31" s="6">
        <f ca="1">BX30+SUMIFS('Transactions (Dated)'!$F:$F,'Transactions (Dated)'!$D:$D,$BL31,'Transactions (Dated)'!$B:$B,BX$11,'Transactions (Dated)'!$C:$C,"Dividend (paid to cash)")*AI31</f>
        <v>0</v>
      </c>
      <c r="BY31" s="6">
        <f ca="1">BY30+SUMIFS('Transactions (Dated)'!$F:$F,'Transactions (Dated)'!$D:$D,$BL31,'Transactions (Dated)'!$B:$B,BY$11,'Transactions (Dated)'!$C:$C,"Dividend (paid to cash)")*AJ31</f>
        <v>0</v>
      </c>
      <c r="BZ31" s="6">
        <f ca="1">BZ30+SUMIFS('Transactions (Dated)'!$F:$F,'Transactions (Dated)'!$D:$D,$BL31,'Transactions (Dated)'!$B:$B,BZ$11,'Transactions (Dated)'!$C:$C,"Dividend (paid to cash)")*AK31</f>
        <v>0</v>
      </c>
      <c r="CA31" s="6">
        <f ca="1">CA30+SUMIFS('Transactions (Dated)'!$F:$F,'Transactions (Dated)'!$D:$D,$BL31,'Transactions (Dated)'!$B:$B,CA$11,'Transactions (Dated)'!$C:$C,"Dividend (paid to cash)")*AL31</f>
        <v>0</v>
      </c>
      <c r="CB31" s="6">
        <v>0</v>
      </c>
      <c r="CC31" s="6">
        <v>0</v>
      </c>
      <c r="CD31" s="6"/>
      <c r="CF31" s="6">
        <f t="shared" ca="1" si="34"/>
        <v>123003.75</v>
      </c>
      <c r="CH31" s="3">
        <f t="shared" si="35"/>
        <v>41941</v>
      </c>
      <c r="CI31" s="4">
        <f t="shared" ca="1" si="28"/>
        <v>879689.99999999988</v>
      </c>
      <c r="CJ31" s="4">
        <f t="shared" ca="1" si="29"/>
        <v>123003.75</v>
      </c>
      <c r="CL31" s="4">
        <f t="shared" ca="1" si="30"/>
        <v>1002693.7499999999</v>
      </c>
    </row>
    <row r="32" spans="2:90" x14ac:dyDescent="0.15">
      <c r="B32" s="3">
        <f t="shared" si="31"/>
        <v>41942</v>
      </c>
      <c r="C32" s="2">
        <v>14458.7</v>
      </c>
      <c r="E32" s="70">
        <v>41942</v>
      </c>
      <c r="F32" s="69">
        <v>11.72</v>
      </c>
      <c r="G32" s="69">
        <v>4.95</v>
      </c>
      <c r="H32" s="69">
        <v>19.55</v>
      </c>
      <c r="I32" s="69">
        <v>28.62</v>
      </c>
      <c r="J32" s="69">
        <v>15.15</v>
      </c>
      <c r="K32" s="69">
        <v>12.19</v>
      </c>
      <c r="L32" s="69">
        <v>28.95</v>
      </c>
      <c r="M32" s="69">
        <v>1.83</v>
      </c>
      <c r="N32" s="69">
        <v>9</v>
      </c>
      <c r="O32" s="69">
        <v>4.91</v>
      </c>
      <c r="P32" s="69">
        <v>33</v>
      </c>
      <c r="Q32" s="69">
        <v>1.72</v>
      </c>
      <c r="R32" s="69">
        <v>8.35</v>
      </c>
      <c r="S32" s="69">
        <v>36.83</v>
      </c>
      <c r="T32" s="69"/>
      <c r="U32" s="69"/>
      <c r="V32" s="4"/>
      <c r="X32" s="3">
        <f t="shared" si="8"/>
        <v>41942</v>
      </c>
      <c r="Y32" s="40">
        <f ca="1">Y31+SUMIFS('Transactions (Dated)'!$E$2:$E$53,'Transactions (Dated)'!$D$2:$D$53,'Share Values'!$X32,'Transactions (Dated)'!$B$2:$B$53,'Share Values'!Y$11,'Transactions (Dated)'!$C$2:$C$53,"Buy")-SUMIFS('Transactions (Dated)'!$E$2:$E$53,'Transactions (Dated)'!$D$2:$D$53,'Share Values'!$X32,'Transactions (Dated)'!$B$2:$B$53,'Share Values'!Y$11,'Transactions (Dated)'!$C$2:$C$53,"Sell")</f>
        <v>4625</v>
      </c>
      <c r="Z32" s="40">
        <f ca="1">Z31+SUMIFS('Transactions (Dated)'!$E$2:$E$53,'Transactions (Dated)'!$D$2:$D$53,'Share Values'!$X32,'Transactions (Dated)'!$B$2:$B$53,'Share Values'!Z$11,'Transactions (Dated)'!$C$2:$C$53,"Buy")-SUMIFS('Transactions (Dated)'!$E$2:$E$53,'Transactions (Dated)'!$D$2:$D$53,'Share Values'!$X32,'Transactions (Dated)'!$B$2:$B$53,'Share Values'!Z$11,'Transactions (Dated)'!$C$2:$C$53,"Sell")</f>
        <v>0</v>
      </c>
      <c r="AA32" s="40">
        <f ca="1">AA31+SUMIFS('Transactions (Dated)'!$E$2:$E$53,'Transactions (Dated)'!$D$2:$D$53,'Share Values'!$X32,'Transactions (Dated)'!$B$2:$B$53,'Share Values'!AA$11,'Transactions (Dated)'!$C$2:$C$53,"Buy")-SUMIFS('Transactions (Dated)'!$E$2:$E$53,'Transactions (Dated)'!$D$2:$D$53,'Share Values'!$X32,'Transactions (Dated)'!$B$2:$B$53,'Share Values'!AA$11,'Transactions (Dated)'!$C$2:$C$53,"Sell")</f>
        <v>42000</v>
      </c>
      <c r="AB32" s="40">
        <f ca="1">AB31+SUMIFS('Transactions (Dated)'!$E$2:$E$53,'Transactions (Dated)'!$D$2:$D$53,'Share Values'!$X32,'Transactions (Dated)'!$B$2:$B$53,'Share Values'!AB$11,'Transactions (Dated)'!$C$2:$C$53,"Buy")-SUMIFS('Transactions (Dated)'!$E$2:$E$53,'Transactions (Dated)'!$D$2:$D$53,'Share Values'!$X32,'Transactions (Dated)'!$B$2:$B$53,'Share Values'!AB$11,'Transactions (Dated)'!$C$2:$C$53,"Sell")</f>
        <v>0</v>
      </c>
      <c r="AC32" s="40">
        <f ca="1">AC31+SUMIFS('Transactions (Dated)'!$E$2:$E$53,'Transactions (Dated)'!$D$2:$D$53,'Share Values'!$X32,'Transactions (Dated)'!$B$2:$B$53,'Share Values'!AC$11,'Transactions (Dated)'!$C$2:$C$53,"Buy")-SUMIFS('Transactions (Dated)'!$E$2:$E$53,'Transactions (Dated)'!$D$2:$D$53,'Share Values'!$X32,'Transactions (Dated)'!$B$2:$B$53,'Share Values'!AC$11,'Transactions (Dated)'!$C$2:$C$53,"Sell")</f>
        <v>0</v>
      </c>
      <c r="AD32" s="40">
        <f ca="1">AD31+SUMIFS('Transactions (Dated)'!$E$2:$E$53,'Transactions (Dated)'!$D$2:$D$53,'Share Values'!$X32,'Transactions (Dated)'!$B$2:$B$53,'Share Values'!AD$11,'Transactions (Dated)'!$C$2:$C$53,"Buy")-SUMIFS('Transactions (Dated)'!$E$2:$E$53,'Transactions (Dated)'!$D$2:$D$53,'Share Values'!$X32,'Transactions (Dated)'!$B$2:$B$53,'Share Values'!AD$11,'Transactions (Dated)'!$C$2:$C$53,"Sell")</f>
        <v>0</v>
      </c>
      <c r="AE32" s="40">
        <f ca="1">AE31+SUMIFS('Transactions (Dated)'!$E$2:$E$53,'Transactions (Dated)'!$D$2:$D$53,'Share Values'!$X32,'Transactions (Dated)'!$B$2:$B$53,'Share Values'!AE$11,'Transactions (Dated)'!$C$2:$C$53,"Buy")-SUMIFS('Transactions (Dated)'!$E$2:$E$53,'Transactions (Dated)'!$D$2:$D$53,'Share Values'!$X32,'Transactions (Dated)'!$B$2:$B$53,'Share Values'!AE$11,'Transactions (Dated)'!$C$2:$C$53,"Sell")</f>
        <v>0</v>
      </c>
      <c r="AF32" s="40">
        <f ca="1">AF31+SUMIFS('Transactions (Dated)'!$E$2:$E$53,'Transactions (Dated)'!$D$2:$D$53,'Share Values'!$X32,'Transactions (Dated)'!$B$2:$B$53,'Share Values'!AF$11,'Transactions (Dated)'!$C$2:$C$53,"Buy")-SUMIFS('Transactions (Dated)'!$E$2:$E$53,'Transactions (Dated)'!$D$2:$D$53,'Share Values'!$X32,'Transactions (Dated)'!$B$2:$B$53,'Share Values'!AF$11,'Transactions (Dated)'!$C$2:$C$53,"Sell")</f>
        <v>0</v>
      </c>
      <c r="AG32" s="40">
        <f ca="1">AG31+SUMIFS('Transactions (Dated)'!$E$2:$E$53,'Transactions (Dated)'!$D$2:$D$53,'Share Values'!$X32,'Transactions (Dated)'!$B$2:$B$53,'Share Values'!AG$11,'Transactions (Dated)'!$C$2:$C$53,"Buy")-SUMIFS('Transactions (Dated)'!$E$2:$E$53,'Transactions (Dated)'!$D$2:$D$53,'Share Values'!$X32,'Transactions (Dated)'!$B$2:$B$53,'Share Values'!AG$11,'Transactions (Dated)'!$C$2:$C$53,"Sell")</f>
        <v>0</v>
      </c>
      <c r="AH32" s="40">
        <f ca="1">AH31+SUMIFS('Transactions (Dated)'!$E$2:$E$53,'Transactions (Dated)'!$D$2:$D$53,'Share Values'!$X32,'Transactions (Dated)'!$B$2:$B$53,'Share Values'!AH$11,'Transactions (Dated)'!$C$2:$C$53,"Buy")-SUMIFS('Transactions (Dated)'!$E$2:$E$53,'Transactions (Dated)'!$D$2:$D$53,'Share Values'!$X32,'Transactions (Dated)'!$B$2:$B$53,'Share Values'!AH$11,'Transactions (Dated)'!$C$2:$C$53,"Sell")</f>
        <v>0</v>
      </c>
      <c r="AI32" s="40">
        <f ca="1">AI31+SUMIFS('Transactions (Dated)'!$E$2:$E$53,'Transactions (Dated)'!$D$2:$D$53,'Share Values'!$X32,'Transactions (Dated)'!$B$2:$B$53,'Share Values'!AI$11,'Transactions (Dated)'!$C$2:$C$53,"Buy")-SUMIFS('Transactions (Dated)'!$E$2:$E$53,'Transactions (Dated)'!$D$2:$D$53,'Share Values'!$X32,'Transactions (Dated)'!$B$2:$B$53,'Share Values'!AI$11,'Transactions (Dated)'!$C$2:$C$53,"Sell")</f>
        <v>0</v>
      </c>
      <c r="AJ32" s="40">
        <f ca="1">AJ31+SUMIFS('Transactions (Dated)'!$E$2:$E$53,'Transactions (Dated)'!$D$2:$D$53,'Share Values'!$X32,'Transactions (Dated)'!$B$2:$B$53,'Share Values'!AJ$11,'Transactions (Dated)'!$C$2:$C$53,"Buy")-SUMIFS('Transactions (Dated)'!$E$2:$E$53,'Transactions (Dated)'!$D$2:$D$53,'Share Values'!$X32,'Transactions (Dated)'!$B$2:$B$53,'Share Values'!AJ$11,'Transactions (Dated)'!$C$2:$C$53,"Sell")</f>
        <v>0</v>
      </c>
      <c r="AK32" s="40">
        <f ca="1">AK31+SUMIFS('Transactions (Dated)'!$E$2:$E$53,'Transactions (Dated)'!$D$2:$D$53,'Share Values'!$X32,'Transactions (Dated)'!$B$2:$B$53,'Share Values'!AK$11,'Transactions (Dated)'!$C$2:$C$53,"Buy")-SUMIFS('Transactions (Dated)'!$E$2:$E$53,'Transactions (Dated)'!$D$2:$D$53,'Share Values'!$X32,'Transactions (Dated)'!$B$2:$B$53,'Share Values'!AK$11,'Transactions (Dated)'!$C$2:$C$53,"Sell")</f>
        <v>0</v>
      </c>
      <c r="AL32" s="40">
        <f ca="1">AL31+SUMIFS('Transactions (Dated)'!$E$2:$E$53,'Transactions (Dated)'!$D$2:$D$53,'Share Values'!$X32,'Transactions (Dated)'!$B$2:$B$53,'Share Values'!AL$11,'Transactions (Dated)'!$C$2:$C$53,"Buy")-SUMIFS('Transactions (Dated)'!$E$2:$E$53,'Transactions (Dated)'!$D$2:$D$53,'Share Values'!$X32,'Transactions (Dated)'!$B$2:$B$53,'Share Values'!AL$11,'Transactions (Dated)'!$C$2:$C$53,"Sell")</f>
        <v>0</v>
      </c>
      <c r="AM32" s="40">
        <f ca="1">AM31+SUMIFS('Transactions (Dated)'!$E$2:$E$53,'Transactions (Dated)'!$D$2:$D$53,'Share Values'!$X32,'Transactions (Dated)'!$B$2:$B$53,'Share Values'!AM$11,'Transactions (Dated)'!$C$2:$C$53,"Buy")-SUMIFS('Transactions (Dated)'!$E$2:$E$53,'Transactions (Dated)'!$D$2:$D$53,'Share Values'!$X32,'Transactions (Dated)'!$B$2:$B$53,'Share Values'!AM$11,'Transactions (Dated)'!$C$2:$C$53,"Sell")</f>
        <v>0</v>
      </c>
      <c r="AN32" s="40">
        <f ca="1">AN31+SUMIFS('Transactions (Dated)'!$E$2:$E$53,'Transactions (Dated)'!$D$2:$D$53,'Share Values'!$X32,'Transactions (Dated)'!$B$2:$B$53,'Share Values'!AN$11,'Transactions (Dated)'!$C$2:$C$53,"Buy")-SUMIFS('Transactions (Dated)'!$E$2:$E$53,'Transactions (Dated)'!$D$2:$D$53,'Share Values'!$X32,'Transactions (Dated)'!$B$2:$B$53,'Share Values'!AN$11,'Transactions (Dated)'!$C$2:$C$53,"Sell")</f>
        <v>0</v>
      </c>
      <c r="AO32" s="40"/>
      <c r="AQ32" s="3">
        <f t="shared" si="9"/>
        <v>41942</v>
      </c>
      <c r="AR32" s="6">
        <f t="shared" ca="1" si="10"/>
        <v>54205</v>
      </c>
      <c r="AS32" s="6">
        <f t="shared" ca="1" si="11"/>
        <v>0</v>
      </c>
      <c r="AT32" s="6">
        <f t="shared" ca="1" si="12"/>
        <v>821100</v>
      </c>
      <c r="AU32" s="6">
        <f t="shared" ca="1" si="13"/>
        <v>0</v>
      </c>
      <c r="AV32" s="6">
        <f t="shared" ca="1" si="14"/>
        <v>0</v>
      </c>
      <c r="AW32" s="6">
        <f t="shared" ca="1" si="15"/>
        <v>0</v>
      </c>
      <c r="AX32" s="6">
        <f t="shared" ca="1" si="16"/>
        <v>0</v>
      </c>
      <c r="AY32" s="6">
        <f t="shared" ca="1" si="17"/>
        <v>0</v>
      </c>
      <c r="AZ32" s="6">
        <f t="shared" ca="1" si="18"/>
        <v>0</v>
      </c>
      <c r="BA32" s="6">
        <f t="shared" ca="1" si="19"/>
        <v>0</v>
      </c>
      <c r="BB32" s="6">
        <f t="shared" ca="1" si="20"/>
        <v>0</v>
      </c>
      <c r="BC32" s="6">
        <f t="shared" ca="1" si="21"/>
        <v>0</v>
      </c>
      <c r="BD32" s="6">
        <f t="shared" ca="1" si="22"/>
        <v>0</v>
      </c>
      <c r="BE32" s="6">
        <f t="shared" ca="1" si="23"/>
        <v>0</v>
      </c>
      <c r="BF32" s="6">
        <f t="shared" ca="1" si="32"/>
        <v>0</v>
      </c>
      <c r="BG32" s="6">
        <f t="shared" ca="1" si="33"/>
        <v>0</v>
      </c>
      <c r="BH32" s="6"/>
      <c r="BJ32" s="4">
        <f t="shared" ca="1" si="26"/>
        <v>875305</v>
      </c>
      <c r="BL32" s="3">
        <f t="shared" si="27"/>
        <v>41942</v>
      </c>
      <c r="BM32" s="6">
        <f>BM31+SUMIFS('Transactions (Dated)'!G:G,'Transactions (Dated)'!D:D,'Share Values'!AQ32)</f>
        <v>123003.75</v>
      </c>
      <c r="BN32" s="6">
        <f ca="1">BN31+SUMIFS('Transactions (Dated)'!$F:$F,'Transactions (Dated)'!$D:$D,$BL32,'Transactions (Dated)'!$B:$B,BN$11,'Transactions (Dated)'!$C:$C,"Dividend (paid to cash)")*Y32</f>
        <v>0</v>
      </c>
      <c r="BO32" s="6">
        <f ca="1">BO31+SUMIFS('Transactions (Dated)'!$F:$F,'Transactions (Dated)'!$D:$D,$BL32,'Transactions (Dated)'!$B:$B,BO$11,'Transactions (Dated)'!$C:$C,"Dividend (paid to cash)")*Z32</f>
        <v>0</v>
      </c>
      <c r="BP32" s="6">
        <f ca="1">BP31+SUMIFS('Transactions (Dated)'!$F:$F,'Transactions (Dated)'!$D:$D,$BL32,'Transactions (Dated)'!$B:$B,BP$11,'Transactions (Dated)'!$C:$C,"Dividend (paid to cash)")*AA32</f>
        <v>0</v>
      </c>
      <c r="BQ32" s="6">
        <f ca="1">BQ31+SUMIFS('Transactions (Dated)'!$F:$F,'Transactions (Dated)'!$D:$D,$BL32,'Transactions (Dated)'!$B:$B,BQ$11,'Transactions (Dated)'!$C:$C,"Dividend (paid to cash)")*AB32</f>
        <v>0</v>
      </c>
      <c r="BR32" s="6">
        <f ca="1">BR31+SUMIFS('Transactions (Dated)'!$F:$F,'Transactions (Dated)'!$D:$D,$BL32,'Transactions (Dated)'!$B:$B,BR$11,'Transactions (Dated)'!$C:$C,"Dividend (paid to cash)")*AC32</f>
        <v>0</v>
      </c>
      <c r="BS32" s="6">
        <f ca="1">BS31+SUMIFS('Transactions (Dated)'!$F:$F,'Transactions (Dated)'!$D:$D,$BL32,'Transactions (Dated)'!$B:$B,BS$11,'Transactions (Dated)'!$C:$C,"Dividend (paid to cash)")*AD32</f>
        <v>0</v>
      </c>
      <c r="BT32" s="6">
        <f ca="1">BT31+SUMIFS('Transactions (Dated)'!$F:$F,'Transactions (Dated)'!$D:$D,$BL32,'Transactions (Dated)'!$B:$B,BT$11,'Transactions (Dated)'!$C:$C,"Dividend (paid to cash)")*AE32</f>
        <v>0</v>
      </c>
      <c r="BU32" s="6">
        <f ca="1">BU31+SUMIFS('Transactions (Dated)'!$F:$F,'Transactions (Dated)'!$D:$D,$BL32,'Transactions (Dated)'!$B:$B,BU$11,'Transactions (Dated)'!$C:$C,"Dividend (paid to cash)")*AF32</f>
        <v>0</v>
      </c>
      <c r="BV32" s="6">
        <f ca="1">BV31+SUMIFS('Transactions (Dated)'!$F:$F,'Transactions (Dated)'!$D:$D,$BL32,'Transactions (Dated)'!$B:$B,BV$11,'Transactions (Dated)'!$C:$C,"Dividend (paid to cash)")*AG32</f>
        <v>0</v>
      </c>
      <c r="BW32" s="6">
        <f ca="1">BW31+SUMIFS('Transactions (Dated)'!$F:$F,'Transactions (Dated)'!$D:$D,$BL32,'Transactions (Dated)'!$B:$B,BW$11,'Transactions (Dated)'!$C:$C,"Dividend (paid to cash)")*AH32</f>
        <v>0</v>
      </c>
      <c r="BX32" s="6">
        <f ca="1">BX31+SUMIFS('Transactions (Dated)'!$F:$F,'Transactions (Dated)'!$D:$D,$BL32,'Transactions (Dated)'!$B:$B,BX$11,'Transactions (Dated)'!$C:$C,"Dividend (paid to cash)")*AI32</f>
        <v>0</v>
      </c>
      <c r="BY32" s="6">
        <f ca="1">BY31+SUMIFS('Transactions (Dated)'!$F:$F,'Transactions (Dated)'!$D:$D,$BL32,'Transactions (Dated)'!$B:$B,BY$11,'Transactions (Dated)'!$C:$C,"Dividend (paid to cash)")*AJ32</f>
        <v>0</v>
      </c>
      <c r="BZ32" s="6">
        <f ca="1">BZ31+SUMIFS('Transactions (Dated)'!$F:$F,'Transactions (Dated)'!$D:$D,$BL32,'Transactions (Dated)'!$B:$B,BZ$11,'Transactions (Dated)'!$C:$C,"Dividend (paid to cash)")*AK32</f>
        <v>0</v>
      </c>
      <c r="CA32" s="6">
        <f ca="1">CA31+SUMIFS('Transactions (Dated)'!$F:$F,'Transactions (Dated)'!$D:$D,$BL32,'Transactions (Dated)'!$B:$B,CA$11,'Transactions (Dated)'!$C:$C,"Dividend (paid to cash)")*AL32</f>
        <v>0</v>
      </c>
      <c r="CB32" s="6">
        <v>0</v>
      </c>
      <c r="CC32" s="6">
        <v>0</v>
      </c>
      <c r="CD32" s="6"/>
      <c r="CF32" s="6">
        <f t="shared" ca="1" si="34"/>
        <v>123003.75</v>
      </c>
      <c r="CH32" s="3">
        <f t="shared" si="35"/>
        <v>41942</v>
      </c>
      <c r="CI32" s="4">
        <f t="shared" ca="1" si="28"/>
        <v>875305</v>
      </c>
      <c r="CJ32" s="4">
        <f t="shared" ca="1" si="29"/>
        <v>123003.75</v>
      </c>
      <c r="CL32" s="4">
        <f t="shared" ca="1" si="30"/>
        <v>998308.75</v>
      </c>
    </row>
    <row r="33" spans="2:90" x14ac:dyDescent="0.15">
      <c r="B33" s="3">
        <f t="shared" si="31"/>
        <v>41943</v>
      </c>
      <c r="C33" s="2">
        <v>14613.3</v>
      </c>
      <c r="E33" s="70">
        <v>41943</v>
      </c>
      <c r="F33" s="69">
        <v>11.84</v>
      </c>
      <c r="G33" s="69">
        <v>4.8899999999999997</v>
      </c>
      <c r="H33" s="69">
        <v>19.79</v>
      </c>
      <c r="I33" s="69">
        <v>28.93</v>
      </c>
      <c r="J33" s="69">
        <v>15.59</v>
      </c>
      <c r="K33" s="69">
        <v>12.15</v>
      </c>
      <c r="L33" s="69">
        <v>29.44</v>
      </c>
      <c r="M33" s="69">
        <v>1.79</v>
      </c>
      <c r="N33" s="69">
        <v>9</v>
      </c>
      <c r="O33" s="69">
        <v>4.9566999999999997</v>
      </c>
      <c r="P33" s="69">
        <v>33.770000000000003</v>
      </c>
      <c r="Q33" s="69">
        <v>1.7150000000000001</v>
      </c>
      <c r="R33" s="69">
        <v>8.6300000000000008</v>
      </c>
      <c r="S33" s="69">
        <v>36.72</v>
      </c>
      <c r="T33" s="69"/>
      <c r="U33" s="69"/>
      <c r="V33" s="4"/>
      <c r="X33" s="3">
        <f t="shared" si="8"/>
        <v>41943</v>
      </c>
      <c r="Y33" s="40">
        <f ca="1">Y32+SUMIFS('Transactions (Dated)'!$E$2:$E$53,'Transactions (Dated)'!$D$2:$D$53,'Share Values'!$X33,'Transactions (Dated)'!$B$2:$B$53,'Share Values'!Y$11,'Transactions (Dated)'!$C$2:$C$53,"Buy")-SUMIFS('Transactions (Dated)'!$E$2:$E$53,'Transactions (Dated)'!$D$2:$D$53,'Share Values'!$X33,'Transactions (Dated)'!$B$2:$B$53,'Share Values'!Y$11,'Transactions (Dated)'!$C$2:$C$53,"Sell")</f>
        <v>4625</v>
      </c>
      <c r="Z33" s="40">
        <f ca="1">Z32+SUMIFS('Transactions (Dated)'!$E$2:$E$53,'Transactions (Dated)'!$D$2:$D$53,'Share Values'!$X33,'Transactions (Dated)'!$B$2:$B$53,'Share Values'!Z$11,'Transactions (Dated)'!$C$2:$C$53,"Buy")-SUMIFS('Transactions (Dated)'!$E$2:$E$53,'Transactions (Dated)'!$D$2:$D$53,'Share Values'!$X33,'Transactions (Dated)'!$B$2:$B$53,'Share Values'!Z$11,'Transactions (Dated)'!$C$2:$C$53,"Sell")</f>
        <v>0</v>
      </c>
      <c r="AA33" s="40">
        <f ca="1">AA32+SUMIFS('Transactions (Dated)'!$E$2:$E$53,'Transactions (Dated)'!$D$2:$D$53,'Share Values'!$X33,'Transactions (Dated)'!$B$2:$B$53,'Share Values'!AA$11,'Transactions (Dated)'!$C$2:$C$53,"Buy")-SUMIFS('Transactions (Dated)'!$E$2:$E$53,'Transactions (Dated)'!$D$2:$D$53,'Share Values'!$X33,'Transactions (Dated)'!$B$2:$B$53,'Share Values'!AA$11,'Transactions (Dated)'!$C$2:$C$53,"Sell")</f>
        <v>42000</v>
      </c>
      <c r="AB33" s="40">
        <f ca="1">AB32+SUMIFS('Transactions (Dated)'!$E$2:$E$53,'Transactions (Dated)'!$D$2:$D$53,'Share Values'!$X33,'Transactions (Dated)'!$B$2:$B$53,'Share Values'!AB$11,'Transactions (Dated)'!$C$2:$C$53,"Buy")-SUMIFS('Transactions (Dated)'!$E$2:$E$53,'Transactions (Dated)'!$D$2:$D$53,'Share Values'!$X33,'Transactions (Dated)'!$B$2:$B$53,'Share Values'!AB$11,'Transactions (Dated)'!$C$2:$C$53,"Sell")</f>
        <v>0</v>
      </c>
      <c r="AC33" s="40">
        <f ca="1">AC32+SUMIFS('Transactions (Dated)'!$E$2:$E$53,'Transactions (Dated)'!$D$2:$D$53,'Share Values'!$X33,'Transactions (Dated)'!$B$2:$B$53,'Share Values'!AC$11,'Transactions (Dated)'!$C$2:$C$53,"Buy")-SUMIFS('Transactions (Dated)'!$E$2:$E$53,'Transactions (Dated)'!$D$2:$D$53,'Share Values'!$X33,'Transactions (Dated)'!$B$2:$B$53,'Share Values'!AC$11,'Transactions (Dated)'!$C$2:$C$53,"Sell")</f>
        <v>0</v>
      </c>
      <c r="AD33" s="40">
        <f ca="1">AD32+SUMIFS('Transactions (Dated)'!$E$2:$E$53,'Transactions (Dated)'!$D$2:$D$53,'Share Values'!$X33,'Transactions (Dated)'!$B$2:$B$53,'Share Values'!AD$11,'Transactions (Dated)'!$C$2:$C$53,"Buy")-SUMIFS('Transactions (Dated)'!$E$2:$E$53,'Transactions (Dated)'!$D$2:$D$53,'Share Values'!$X33,'Transactions (Dated)'!$B$2:$B$53,'Share Values'!AD$11,'Transactions (Dated)'!$C$2:$C$53,"Sell")</f>
        <v>0</v>
      </c>
      <c r="AE33" s="40">
        <f ca="1">AE32+SUMIFS('Transactions (Dated)'!$E$2:$E$53,'Transactions (Dated)'!$D$2:$D$53,'Share Values'!$X33,'Transactions (Dated)'!$B$2:$B$53,'Share Values'!AE$11,'Transactions (Dated)'!$C$2:$C$53,"Buy")-SUMIFS('Transactions (Dated)'!$E$2:$E$53,'Transactions (Dated)'!$D$2:$D$53,'Share Values'!$X33,'Transactions (Dated)'!$B$2:$B$53,'Share Values'!AE$11,'Transactions (Dated)'!$C$2:$C$53,"Sell")</f>
        <v>0</v>
      </c>
      <c r="AF33" s="40">
        <f ca="1">AF32+SUMIFS('Transactions (Dated)'!$E$2:$E$53,'Transactions (Dated)'!$D$2:$D$53,'Share Values'!$X33,'Transactions (Dated)'!$B$2:$B$53,'Share Values'!AF$11,'Transactions (Dated)'!$C$2:$C$53,"Buy")-SUMIFS('Transactions (Dated)'!$E$2:$E$53,'Transactions (Dated)'!$D$2:$D$53,'Share Values'!$X33,'Transactions (Dated)'!$B$2:$B$53,'Share Values'!AF$11,'Transactions (Dated)'!$C$2:$C$53,"Sell")</f>
        <v>0</v>
      </c>
      <c r="AG33" s="40">
        <f ca="1">AG32+SUMIFS('Transactions (Dated)'!$E$2:$E$53,'Transactions (Dated)'!$D$2:$D$53,'Share Values'!$X33,'Transactions (Dated)'!$B$2:$B$53,'Share Values'!AG$11,'Transactions (Dated)'!$C$2:$C$53,"Buy")-SUMIFS('Transactions (Dated)'!$E$2:$E$53,'Transactions (Dated)'!$D$2:$D$53,'Share Values'!$X33,'Transactions (Dated)'!$B$2:$B$53,'Share Values'!AG$11,'Transactions (Dated)'!$C$2:$C$53,"Sell")</f>
        <v>0</v>
      </c>
      <c r="AH33" s="40">
        <f ca="1">AH32+SUMIFS('Transactions (Dated)'!$E$2:$E$53,'Transactions (Dated)'!$D$2:$D$53,'Share Values'!$X33,'Transactions (Dated)'!$B$2:$B$53,'Share Values'!AH$11,'Transactions (Dated)'!$C$2:$C$53,"Buy")-SUMIFS('Transactions (Dated)'!$E$2:$E$53,'Transactions (Dated)'!$D$2:$D$53,'Share Values'!$X33,'Transactions (Dated)'!$B$2:$B$53,'Share Values'!AH$11,'Transactions (Dated)'!$C$2:$C$53,"Sell")</f>
        <v>0</v>
      </c>
      <c r="AI33" s="40">
        <f ca="1">AI32+SUMIFS('Transactions (Dated)'!$E$2:$E$53,'Transactions (Dated)'!$D$2:$D$53,'Share Values'!$X33,'Transactions (Dated)'!$B$2:$B$53,'Share Values'!AI$11,'Transactions (Dated)'!$C$2:$C$53,"Buy")-SUMIFS('Transactions (Dated)'!$E$2:$E$53,'Transactions (Dated)'!$D$2:$D$53,'Share Values'!$X33,'Transactions (Dated)'!$B$2:$B$53,'Share Values'!AI$11,'Transactions (Dated)'!$C$2:$C$53,"Sell")</f>
        <v>0</v>
      </c>
      <c r="AJ33" s="40">
        <f ca="1">AJ32+SUMIFS('Transactions (Dated)'!$E$2:$E$53,'Transactions (Dated)'!$D$2:$D$53,'Share Values'!$X33,'Transactions (Dated)'!$B$2:$B$53,'Share Values'!AJ$11,'Transactions (Dated)'!$C$2:$C$53,"Buy")-SUMIFS('Transactions (Dated)'!$E$2:$E$53,'Transactions (Dated)'!$D$2:$D$53,'Share Values'!$X33,'Transactions (Dated)'!$B$2:$B$53,'Share Values'!AJ$11,'Transactions (Dated)'!$C$2:$C$53,"Sell")</f>
        <v>0</v>
      </c>
      <c r="AK33" s="40">
        <f ca="1">AK32+SUMIFS('Transactions (Dated)'!$E$2:$E$53,'Transactions (Dated)'!$D$2:$D$53,'Share Values'!$X33,'Transactions (Dated)'!$B$2:$B$53,'Share Values'!AK$11,'Transactions (Dated)'!$C$2:$C$53,"Buy")-SUMIFS('Transactions (Dated)'!$E$2:$E$53,'Transactions (Dated)'!$D$2:$D$53,'Share Values'!$X33,'Transactions (Dated)'!$B$2:$B$53,'Share Values'!AK$11,'Transactions (Dated)'!$C$2:$C$53,"Sell")</f>
        <v>0</v>
      </c>
      <c r="AL33" s="40">
        <f ca="1">AL32+SUMIFS('Transactions (Dated)'!$E$2:$E$53,'Transactions (Dated)'!$D$2:$D$53,'Share Values'!$X33,'Transactions (Dated)'!$B$2:$B$53,'Share Values'!AL$11,'Transactions (Dated)'!$C$2:$C$53,"Buy")-SUMIFS('Transactions (Dated)'!$E$2:$E$53,'Transactions (Dated)'!$D$2:$D$53,'Share Values'!$X33,'Transactions (Dated)'!$B$2:$B$53,'Share Values'!AL$11,'Transactions (Dated)'!$C$2:$C$53,"Sell")</f>
        <v>0</v>
      </c>
      <c r="AM33" s="40">
        <f ca="1">AM32+SUMIFS('Transactions (Dated)'!$E$2:$E$53,'Transactions (Dated)'!$D$2:$D$53,'Share Values'!$X33,'Transactions (Dated)'!$B$2:$B$53,'Share Values'!AM$11,'Transactions (Dated)'!$C$2:$C$53,"Buy")-SUMIFS('Transactions (Dated)'!$E$2:$E$53,'Transactions (Dated)'!$D$2:$D$53,'Share Values'!$X33,'Transactions (Dated)'!$B$2:$B$53,'Share Values'!AM$11,'Transactions (Dated)'!$C$2:$C$53,"Sell")</f>
        <v>0</v>
      </c>
      <c r="AN33" s="40">
        <f ca="1">AN32+SUMIFS('Transactions (Dated)'!$E$2:$E$53,'Transactions (Dated)'!$D$2:$D$53,'Share Values'!$X33,'Transactions (Dated)'!$B$2:$B$53,'Share Values'!AN$11,'Transactions (Dated)'!$C$2:$C$53,"Buy")-SUMIFS('Transactions (Dated)'!$E$2:$E$53,'Transactions (Dated)'!$D$2:$D$53,'Share Values'!$X33,'Transactions (Dated)'!$B$2:$B$53,'Share Values'!AN$11,'Transactions (Dated)'!$C$2:$C$53,"Sell")</f>
        <v>0</v>
      </c>
      <c r="AO33" s="40"/>
      <c r="AQ33" s="3">
        <f t="shared" si="9"/>
        <v>41943</v>
      </c>
      <c r="AR33" s="6">
        <f t="shared" ca="1" si="10"/>
        <v>54760</v>
      </c>
      <c r="AS33" s="6">
        <f t="shared" ca="1" si="11"/>
        <v>0</v>
      </c>
      <c r="AT33" s="6">
        <f t="shared" ca="1" si="12"/>
        <v>831180</v>
      </c>
      <c r="AU33" s="6">
        <f t="shared" ca="1" si="13"/>
        <v>0</v>
      </c>
      <c r="AV33" s="6">
        <f t="shared" ca="1" si="14"/>
        <v>0</v>
      </c>
      <c r="AW33" s="6">
        <f t="shared" ca="1" si="15"/>
        <v>0</v>
      </c>
      <c r="AX33" s="6">
        <f t="shared" ca="1" si="16"/>
        <v>0</v>
      </c>
      <c r="AY33" s="6">
        <f t="shared" ca="1" si="17"/>
        <v>0</v>
      </c>
      <c r="AZ33" s="6">
        <f t="shared" ca="1" si="18"/>
        <v>0</v>
      </c>
      <c r="BA33" s="6">
        <f t="shared" ca="1" si="19"/>
        <v>0</v>
      </c>
      <c r="BB33" s="6">
        <f t="shared" ca="1" si="20"/>
        <v>0</v>
      </c>
      <c r="BC33" s="6">
        <f t="shared" ca="1" si="21"/>
        <v>0</v>
      </c>
      <c r="BD33" s="6">
        <f t="shared" ca="1" si="22"/>
        <v>0</v>
      </c>
      <c r="BE33" s="6">
        <f t="shared" ca="1" si="23"/>
        <v>0</v>
      </c>
      <c r="BF33" s="6">
        <f t="shared" ca="1" si="32"/>
        <v>0</v>
      </c>
      <c r="BG33" s="6">
        <f t="shared" ca="1" si="33"/>
        <v>0</v>
      </c>
      <c r="BH33" s="6"/>
      <c r="BJ33" s="4">
        <f t="shared" ca="1" si="26"/>
        <v>885940</v>
      </c>
      <c r="BL33" s="3">
        <f t="shared" si="27"/>
        <v>41943</v>
      </c>
      <c r="BM33" s="6">
        <f>BM32+SUMIFS('Transactions (Dated)'!G:G,'Transactions (Dated)'!D:D,'Share Values'!AQ33)</f>
        <v>123003.75</v>
      </c>
      <c r="BN33" s="6">
        <f ca="1">BN32+SUMIFS('Transactions (Dated)'!$F:$F,'Transactions (Dated)'!$D:$D,$BL33,'Transactions (Dated)'!$B:$B,BN$11,'Transactions (Dated)'!$C:$C,"Dividend (paid to cash)")*Y33</f>
        <v>0</v>
      </c>
      <c r="BO33" s="6">
        <f ca="1">BO32+SUMIFS('Transactions (Dated)'!$F:$F,'Transactions (Dated)'!$D:$D,$BL33,'Transactions (Dated)'!$B:$B,BO$11,'Transactions (Dated)'!$C:$C,"Dividend (paid to cash)")*Z33</f>
        <v>0</v>
      </c>
      <c r="BP33" s="6">
        <f ca="1">BP32+SUMIFS('Transactions (Dated)'!$F:$F,'Transactions (Dated)'!$D:$D,$BL33,'Transactions (Dated)'!$B:$B,BP$11,'Transactions (Dated)'!$C:$C,"Dividend (paid to cash)")*AA33</f>
        <v>0</v>
      </c>
      <c r="BQ33" s="6">
        <f ca="1">BQ32+SUMIFS('Transactions (Dated)'!$F:$F,'Transactions (Dated)'!$D:$D,$BL33,'Transactions (Dated)'!$B:$B,BQ$11,'Transactions (Dated)'!$C:$C,"Dividend (paid to cash)")*AB33</f>
        <v>0</v>
      </c>
      <c r="BR33" s="6">
        <f ca="1">BR32+SUMIFS('Transactions (Dated)'!$F:$F,'Transactions (Dated)'!$D:$D,$BL33,'Transactions (Dated)'!$B:$B,BR$11,'Transactions (Dated)'!$C:$C,"Dividend (paid to cash)")*AC33</f>
        <v>0</v>
      </c>
      <c r="BS33" s="6">
        <f ca="1">BS32+SUMIFS('Transactions (Dated)'!$F:$F,'Transactions (Dated)'!$D:$D,$BL33,'Transactions (Dated)'!$B:$B,BS$11,'Transactions (Dated)'!$C:$C,"Dividend (paid to cash)")*AD33</f>
        <v>0</v>
      </c>
      <c r="BT33" s="6">
        <f ca="1">BT32+SUMIFS('Transactions (Dated)'!$F:$F,'Transactions (Dated)'!$D:$D,$BL33,'Transactions (Dated)'!$B:$B,BT$11,'Transactions (Dated)'!$C:$C,"Dividend (paid to cash)")*AE33</f>
        <v>0</v>
      </c>
      <c r="BU33" s="6">
        <f ca="1">BU32+SUMIFS('Transactions (Dated)'!$F:$F,'Transactions (Dated)'!$D:$D,$BL33,'Transactions (Dated)'!$B:$B,BU$11,'Transactions (Dated)'!$C:$C,"Dividend (paid to cash)")*AF33</f>
        <v>0</v>
      </c>
      <c r="BV33" s="6">
        <f ca="1">BV32+SUMIFS('Transactions (Dated)'!$F:$F,'Transactions (Dated)'!$D:$D,$BL33,'Transactions (Dated)'!$B:$B,BV$11,'Transactions (Dated)'!$C:$C,"Dividend (paid to cash)")*AG33</f>
        <v>0</v>
      </c>
      <c r="BW33" s="6">
        <f ca="1">BW32+SUMIFS('Transactions (Dated)'!$F:$F,'Transactions (Dated)'!$D:$D,$BL33,'Transactions (Dated)'!$B:$B,BW$11,'Transactions (Dated)'!$C:$C,"Dividend (paid to cash)")*AH33</f>
        <v>0</v>
      </c>
      <c r="BX33" s="6">
        <f ca="1">BX32+SUMIFS('Transactions (Dated)'!$F:$F,'Transactions (Dated)'!$D:$D,$BL33,'Transactions (Dated)'!$B:$B,BX$11,'Transactions (Dated)'!$C:$C,"Dividend (paid to cash)")*AI33</f>
        <v>0</v>
      </c>
      <c r="BY33" s="6">
        <f ca="1">BY32+SUMIFS('Transactions (Dated)'!$F:$F,'Transactions (Dated)'!$D:$D,$BL33,'Transactions (Dated)'!$B:$B,BY$11,'Transactions (Dated)'!$C:$C,"Dividend (paid to cash)")*AJ33</f>
        <v>0</v>
      </c>
      <c r="BZ33" s="6">
        <f ca="1">BZ32+SUMIFS('Transactions (Dated)'!$F:$F,'Transactions (Dated)'!$D:$D,$BL33,'Transactions (Dated)'!$B:$B,BZ$11,'Transactions (Dated)'!$C:$C,"Dividend (paid to cash)")*AK33</f>
        <v>0</v>
      </c>
      <c r="CA33" s="6">
        <f ca="1">CA32+SUMIFS('Transactions (Dated)'!$F:$F,'Transactions (Dated)'!$D:$D,$BL33,'Transactions (Dated)'!$B:$B,CA$11,'Transactions (Dated)'!$C:$C,"Dividend (paid to cash)")*AL33</f>
        <v>0</v>
      </c>
      <c r="CB33" s="6">
        <v>0</v>
      </c>
      <c r="CC33" s="6">
        <v>0</v>
      </c>
      <c r="CD33" s="6"/>
      <c r="CF33" s="6">
        <f t="shared" ca="1" si="34"/>
        <v>123003.75</v>
      </c>
      <c r="CH33" s="3">
        <f t="shared" si="35"/>
        <v>41943</v>
      </c>
      <c r="CI33" s="4">
        <f t="shared" ca="1" si="28"/>
        <v>885940</v>
      </c>
      <c r="CJ33" s="4">
        <f t="shared" ca="1" si="29"/>
        <v>123003.75</v>
      </c>
      <c r="CL33" s="4">
        <f t="shared" ca="1" si="30"/>
        <v>1008943.75</v>
      </c>
    </row>
    <row r="34" spans="2:90" x14ac:dyDescent="0.15">
      <c r="B34" s="3">
        <f t="shared" si="31"/>
        <v>41946</v>
      </c>
      <c r="C34" s="2">
        <v>14537.6</v>
      </c>
      <c r="E34" s="70">
        <v>41946</v>
      </c>
      <c r="F34" s="69">
        <v>11.63</v>
      </c>
      <c r="G34" s="69">
        <v>4.75</v>
      </c>
      <c r="H34" s="69">
        <v>19.66</v>
      </c>
      <c r="I34" s="69">
        <v>28.91</v>
      </c>
      <c r="J34" s="69">
        <v>15.4</v>
      </c>
      <c r="K34" s="69">
        <v>12.05</v>
      </c>
      <c r="L34" s="69">
        <v>29.47</v>
      </c>
      <c r="M34" s="69">
        <v>1.8</v>
      </c>
      <c r="N34" s="69">
        <v>9</v>
      </c>
      <c r="O34" s="69">
        <v>5</v>
      </c>
      <c r="P34" s="69">
        <v>33.869999999999997</v>
      </c>
      <c r="Q34" s="69">
        <v>1.74</v>
      </c>
      <c r="R34" s="69">
        <v>8.59</v>
      </c>
      <c r="S34" s="69">
        <v>37.229999999999997</v>
      </c>
      <c r="T34" s="69"/>
      <c r="U34" s="69"/>
      <c r="V34" s="4"/>
      <c r="X34" s="3">
        <f t="shared" si="8"/>
        <v>41946</v>
      </c>
      <c r="Y34" s="40">
        <f ca="1">Y33+SUMIFS('Transactions (Dated)'!$E$2:$E$53,'Transactions (Dated)'!$D$2:$D$53,'Share Values'!$X34,'Transactions (Dated)'!$B$2:$B$53,'Share Values'!Y$11,'Transactions (Dated)'!$C$2:$C$53,"Buy")-SUMIFS('Transactions (Dated)'!$E$2:$E$53,'Transactions (Dated)'!$D$2:$D$53,'Share Values'!$X34,'Transactions (Dated)'!$B$2:$B$53,'Share Values'!Y$11,'Transactions (Dated)'!$C$2:$C$53,"Sell")</f>
        <v>4625</v>
      </c>
      <c r="Z34" s="40">
        <f ca="1">Z33+SUMIFS('Transactions (Dated)'!$E$2:$E$53,'Transactions (Dated)'!$D$2:$D$53,'Share Values'!$X34,'Transactions (Dated)'!$B$2:$B$53,'Share Values'!Z$11,'Transactions (Dated)'!$C$2:$C$53,"Buy")-SUMIFS('Transactions (Dated)'!$E$2:$E$53,'Transactions (Dated)'!$D$2:$D$53,'Share Values'!$X34,'Transactions (Dated)'!$B$2:$B$53,'Share Values'!Z$11,'Transactions (Dated)'!$C$2:$C$53,"Sell")</f>
        <v>0</v>
      </c>
      <c r="AA34" s="40">
        <f ca="1">AA33+SUMIFS('Transactions (Dated)'!$E$2:$E$53,'Transactions (Dated)'!$D$2:$D$53,'Share Values'!$X34,'Transactions (Dated)'!$B$2:$B$53,'Share Values'!AA$11,'Transactions (Dated)'!$C$2:$C$53,"Buy")-SUMIFS('Transactions (Dated)'!$E$2:$E$53,'Transactions (Dated)'!$D$2:$D$53,'Share Values'!$X34,'Transactions (Dated)'!$B$2:$B$53,'Share Values'!AA$11,'Transactions (Dated)'!$C$2:$C$53,"Sell")</f>
        <v>42000</v>
      </c>
      <c r="AB34" s="40">
        <f ca="1">AB33+SUMIFS('Transactions (Dated)'!$E$2:$E$53,'Transactions (Dated)'!$D$2:$D$53,'Share Values'!$X34,'Transactions (Dated)'!$B$2:$B$53,'Share Values'!AB$11,'Transactions (Dated)'!$C$2:$C$53,"Buy")-SUMIFS('Transactions (Dated)'!$E$2:$E$53,'Transactions (Dated)'!$D$2:$D$53,'Share Values'!$X34,'Transactions (Dated)'!$B$2:$B$53,'Share Values'!AB$11,'Transactions (Dated)'!$C$2:$C$53,"Sell")</f>
        <v>0</v>
      </c>
      <c r="AC34" s="40">
        <f ca="1">AC33+SUMIFS('Transactions (Dated)'!$E$2:$E$53,'Transactions (Dated)'!$D$2:$D$53,'Share Values'!$X34,'Transactions (Dated)'!$B$2:$B$53,'Share Values'!AC$11,'Transactions (Dated)'!$C$2:$C$53,"Buy")-SUMIFS('Transactions (Dated)'!$E$2:$E$53,'Transactions (Dated)'!$D$2:$D$53,'Share Values'!$X34,'Transactions (Dated)'!$B$2:$B$53,'Share Values'!AC$11,'Transactions (Dated)'!$C$2:$C$53,"Sell")</f>
        <v>0</v>
      </c>
      <c r="AD34" s="40">
        <f ca="1">AD33+SUMIFS('Transactions (Dated)'!$E$2:$E$53,'Transactions (Dated)'!$D$2:$D$53,'Share Values'!$X34,'Transactions (Dated)'!$B$2:$B$53,'Share Values'!AD$11,'Transactions (Dated)'!$C$2:$C$53,"Buy")-SUMIFS('Transactions (Dated)'!$E$2:$E$53,'Transactions (Dated)'!$D$2:$D$53,'Share Values'!$X34,'Transactions (Dated)'!$B$2:$B$53,'Share Values'!AD$11,'Transactions (Dated)'!$C$2:$C$53,"Sell")</f>
        <v>0</v>
      </c>
      <c r="AE34" s="40">
        <f ca="1">AE33+SUMIFS('Transactions (Dated)'!$E$2:$E$53,'Transactions (Dated)'!$D$2:$D$53,'Share Values'!$X34,'Transactions (Dated)'!$B$2:$B$53,'Share Values'!AE$11,'Transactions (Dated)'!$C$2:$C$53,"Buy")-SUMIFS('Transactions (Dated)'!$E$2:$E$53,'Transactions (Dated)'!$D$2:$D$53,'Share Values'!$X34,'Transactions (Dated)'!$B$2:$B$53,'Share Values'!AE$11,'Transactions (Dated)'!$C$2:$C$53,"Sell")</f>
        <v>0</v>
      </c>
      <c r="AF34" s="40">
        <f ca="1">AF33+SUMIFS('Transactions (Dated)'!$E$2:$E$53,'Transactions (Dated)'!$D$2:$D$53,'Share Values'!$X34,'Transactions (Dated)'!$B$2:$B$53,'Share Values'!AF$11,'Transactions (Dated)'!$C$2:$C$53,"Buy")-SUMIFS('Transactions (Dated)'!$E$2:$E$53,'Transactions (Dated)'!$D$2:$D$53,'Share Values'!$X34,'Transactions (Dated)'!$B$2:$B$53,'Share Values'!AF$11,'Transactions (Dated)'!$C$2:$C$53,"Sell")</f>
        <v>0</v>
      </c>
      <c r="AG34" s="40">
        <f ca="1">AG33+SUMIFS('Transactions (Dated)'!$E$2:$E$53,'Transactions (Dated)'!$D$2:$D$53,'Share Values'!$X34,'Transactions (Dated)'!$B$2:$B$53,'Share Values'!AG$11,'Transactions (Dated)'!$C$2:$C$53,"Buy")-SUMIFS('Transactions (Dated)'!$E$2:$E$53,'Transactions (Dated)'!$D$2:$D$53,'Share Values'!$X34,'Transactions (Dated)'!$B$2:$B$53,'Share Values'!AG$11,'Transactions (Dated)'!$C$2:$C$53,"Sell")</f>
        <v>0</v>
      </c>
      <c r="AH34" s="40">
        <f ca="1">AH33+SUMIFS('Transactions (Dated)'!$E$2:$E$53,'Transactions (Dated)'!$D$2:$D$53,'Share Values'!$X34,'Transactions (Dated)'!$B$2:$B$53,'Share Values'!AH$11,'Transactions (Dated)'!$C$2:$C$53,"Buy")-SUMIFS('Transactions (Dated)'!$E$2:$E$53,'Transactions (Dated)'!$D$2:$D$53,'Share Values'!$X34,'Transactions (Dated)'!$B$2:$B$53,'Share Values'!AH$11,'Transactions (Dated)'!$C$2:$C$53,"Sell")</f>
        <v>0</v>
      </c>
      <c r="AI34" s="40">
        <f ca="1">AI33+SUMIFS('Transactions (Dated)'!$E$2:$E$53,'Transactions (Dated)'!$D$2:$D$53,'Share Values'!$X34,'Transactions (Dated)'!$B$2:$B$53,'Share Values'!AI$11,'Transactions (Dated)'!$C$2:$C$53,"Buy")-SUMIFS('Transactions (Dated)'!$E$2:$E$53,'Transactions (Dated)'!$D$2:$D$53,'Share Values'!$X34,'Transactions (Dated)'!$B$2:$B$53,'Share Values'!AI$11,'Transactions (Dated)'!$C$2:$C$53,"Sell")</f>
        <v>0</v>
      </c>
      <c r="AJ34" s="40">
        <f ca="1">AJ33+SUMIFS('Transactions (Dated)'!$E$2:$E$53,'Transactions (Dated)'!$D$2:$D$53,'Share Values'!$X34,'Transactions (Dated)'!$B$2:$B$53,'Share Values'!AJ$11,'Transactions (Dated)'!$C$2:$C$53,"Buy")-SUMIFS('Transactions (Dated)'!$E$2:$E$53,'Transactions (Dated)'!$D$2:$D$53,'Share Values'!$X34,'Transactions (Dated)'!$B$2:$B$53,'Share Values'!AJ$11,'Transactions (Dated)'!$C$2:$C$53,"Sell")</f>
        <v>0</v>
      </c>
      <c r="AK34" s="40">
        <f ca="1">AK33+SUMIFS('Transactions (Dated)'!$E$2:$E$53,'Transactions (Dated)'!$D$2:$D$53,'Share Values'!$X34,'Transactions (Dated)'!$B$2:$B$53,'Share Values'!AK$11,'Transactions (Dated)'!$C$2:$C$53,"Buy")-SUMIFS('Transactions (Dated)'!$E$2:$E$53,'Transactions (Dated)'!$D$2:$D$53,'Share Values'!$X34,'Transactions (Dated)'!$B$2:$B$53,'Share Values'!AK$11,'Transactions (Dated)'!$C$2:$C$53,"Sell")</f>
        <v>0</v>
      </c>
      <c r="AL34" s="40">
        <f ca="1">AL33+SUMIFS('Transactions (Dated)'!$E$2:$E$53,'Transactions (Dated)'!$D$2:$D$53,'Share Values'!$X34,'Transactions (Dated)'!$B$2:$B$53,'Share Values'!AL$11,'Transactions (Dated)'!$C$2:$C$53,"Buy")-SUMIFS('Transactions (Dated)'!$E$2:$E$53,'Transactions (Dated)'!$D$2:$D$53,'Share Values'!$X34,'Transactions (Dated)'!$B$2:$B$53,'Share Values'!AL$11,'Transactions (Dated)'!$C$2:$C$53,"Sell")</f>
        <v>0</v>
      </c>
      <c r="AM34" s="40">
        <f ca="1">AM33+SUMIFS('Transactions (Dated)'!$E$2:$E$53,'Transactions (Dated)'!$D$2:$D$53,'Share Values'!$X34,'Transactions (Dated)'!$B$2:$B$53,'Share Values'!AM$11,'Transactions (Dated)'!$C$2:$C$53,"Buy")-SUMIFS('Transactions (Dated)'!$E$2:$E$53,'Transactions (Dated)'!$D$2:$D$53,'Share Values'!$X34,'Transactions (Dated)'!$B$2:$B$53,'Share Values'!AM$11,'Transactions (Dated)'!$C$2:$C$53,"Sell")</f>
        <v>0</v>
      </c>
      <c r="AN34" s="40">
        <f ca="1">AN33+SUMIFS('Transactions (Dated)'!$E$2:$E$53,'Transactions (Dated)'!$D$2:$D$53,'Share Values'!$X34,'Transactions (Dated)'!$B$2:$B$53,'Share Values'!AN$11,'Transactions (Dated)'!$C$2:$C$53,"Buy")-SUMIFS('Transactions (Dated)'!$E$2:$E$53,'Transactions (Dated)'!$D$2:$D$53,'Share Values'!$X34,'Transactions (Dated)'!$B$2:$B$53,'Share Values'!AN$11,'Transactions (Dated)'!$C$2:$C$53,"Sell")</f>
        <v>0</v>
      </c>
      <c r="AO34" s="40"/>
      <c r="AQ34" s="3">
        <f t="shared" si="9"/>
        <v>41946</v>
      </c>
      <c r="AR34" s="6">
        <f t="shared" ca="1" si="10"/>
        <v>53788.75</v>
      </c>
      <c r="AS34" s="6">
        <f t="shared" ca="1" si="11"/>
        <v>0</v>
      </c>
      <c r="AT34" s="6">
        <f t="shared" ca="1" si="12"/>
        <v>825720</v>
      </c>
      <c r="AU34" s="6">
        <f t="shared" ca="1" si="13"/>
        <v>0</v>
      </c>
      <c r="AV34" s="6">
        <f t="shared" ca="1" si="14"/>
        <v>0</v>
      </c>
      <c r="AW34" s="6">
        <f t="shared" ca="1" si="15"/>
        <v>0</v>
      </c>
      <c r="AX34" s="6">
        <f t="shared" ca="1" si="16"/>
        <v>0</v>
      </c>
      <c r="AY34" s="6">
        <f t="shared" ca="1" si="17"/>
        <v>0</v>
      </c>
      <c r="AZ34" s="6">
        <f t="shared" ca="1" si="18"/>
        <v>0</v>
      </c>
      <c r="BA34" s="6">
        <f t="shared" ca="1" si="19"/>
        <v>0</v>
      </c>
      <c r="BB34" s="6">
        <f t="shared" ca="1" si="20"/>
        <v>0</v>
      </c>
      <c r="BC34" s="6">
        <f t="shared" ca="1" si="21"/>
        <v>0</v>
      </c>
      <c r="BD34" s="6">
        <f t="shared" ca="1" si="22"/>
        <v>0</v>
      </c>
      <c r="BE34" s="6">
        <f t="shared" ca="1" si="23"/>
        <v>0</v>
      </c>
      <c r="BF34" s="6">
        <f t="shared" ca="1" si="32"/>
        <v>0</v>
      </c>
      <c r="BG34" s="6">
        <f t="shared" ca="1" si="33"/>
        <v>0</v>
      </c>
      <c r="BH34" s="6"/>
      <c r="BJ34" s="4">
        <f t="shared" ca="1" si="26"/>
        <v>879508.75</v>
      </c>
      <c r="BL34" s="3">
        <f t="shared" si="27"/>
        <v>41946</v>
      </c>
      <c r="BM34" s="6">
        <f>BM33+SUMIFS('Transactions (Dated)'!G:G,'Transactions (Dated)'!D:D,'Share Values'!AQ34)</f>
        <v>123003.75</v>
      </c>
      <c r="BN34" s="6">
        <f ca="1">BN33+SUMIFS('Transactions (Dated)'!$F:$F,'Transactions (Dated)'!$D:$D,$BL34,'Transactions (Dated)'!$B:$B,BN$11,'Transactions (Dated)'!$C:$C,"Dividend (paid to cash)")*Y34</f>
        <v>0</v>
      </c>
      <c r="BO34" s="6">
        <f ca="1">BO33+SUMIFS('Transactions (Dated)'!$F:$F,'Transactions (Dated)'!$D:$D,$BL34,'Transactions (Dated)'!$B:$B,BO$11,'Transactions (Dated)'!$C:$C,"Dividend (paid to cash)")*Z34</f>
        <v>0</v>
      </c>
      <c r="BP34" s="6">
        <f ca="1">BP33+SUMIFS('Transactions (Dated)'!$F:$F,'Transactions (Dated)'!$D:$D,$BL34,'Transactions (Dated)'!$B:$B,BP$11,'Transactions (Dated)'!$C:$C,"Dividend (paid to cash)")*AA34</f>
        <v>0</v>
      </c>
      <c r="BQ34" s="6">
        <f ca="1">BQ33+SUMIFS('Transactions (Dated)'!$F:$F,'Transactions (Dated)'!$D:$D,$BL34,'Transactions (Dated)'!$B:$B,BQ$11,'Transactions (Dated)'!$C:$C,"Dividend (paid to cash)")*AB34</f>
        <v>0</v>
      </c>
      <c r="BR34" s="6">
        <f ca="1">BR33+SUMIFS('Transactions (Dated)'!$F:$F,'Transactions (Dated)'!$D:$D,$BL34,'Transactions (Dated)'!$B:$B,BR$11,'Transactions (Dated)'!$C:$C,"Dividend (paid to cash)")*AC34</f>
        <v>0</v>
      </c>
      <c r="BS34" s="6">
        <f ca="1">BS33+SUMIFS('Transactions (Dated)'!$F:$F,'Transactions (Dated)'!$D:$D,$BL34,'Transactions (Dated)'!$B:$B,BS$11,'Transactions (Dated)'!$C:$C,"Dividend (paid to cash)")*AD34</f>
        <v>0</v>
      </c>
      <c r="BT34" s="6">
        <f ca="1">BT33+SUMIFS('Transactions (Dated)'!$F:$F,'Transactions (Dated)'!$D:$D,$BL34,'Transactions (Dated)'!$B:$B,BT$11,'Transactions (Dated)'!$C:$C,"Dividend (paid to cash)")*AE34</f>
        <v>0</v>
      </c>
      <c r="BU34" s="6">
        <f ca="1">BU33+SUMIFS('Transactions (Dated)'!$F:$F,'Transactions (Dated)'!$D:$D,$BL34,'Transactions (Dated)'!$B:$B,BU$11,'Transactions (Dated)'!$C:$C,"Dividend (paid to cash)")*AF34</f>
        <v>0</v>
      </c>
      <c r="BV34" s="6">
        <f ca="1">BV33+SUMIFS('Transactions (Dated)'!$F:$F,'Transactions (Dated)'!$D:$D,$BL34,'Transactions (Dated)'!$B:$B,BV$11,'Transactions (Dated)'!$C:$C,"Dividend (paid to cash)")*AG34</f>
        <v>0</v>
      </c>
      <c r="BW34" s="6">
        <f ca="1">BW33+SUMIFS('Transactions (Dated)'!$F:$F,'Transactions (Dated)'!$D:$D,$BL34,'Transactions (Dated)'!$B:$B,BW$11,'Transactions (Dated)'!$C:$C,"Dividend (paid to cash)")*AH34</f>
        <v>0</v>
      </c>
      <c r="BX34" s="6">
        <f ca="1">BX33+SUMIFS('Transactions (Dated)'!$F:$F,'Transactions (Dated)'!$D:$D,$BL34,'Transactions (Dated)'!$B:$B,BX$11,'Transactions (Dated)'!$C:$C,"Dividend (paid to cash)")*AI34</f>
        <v>0</v>
      </c>
      <c r="BY34" s="6">
        <f ca="1">BY33+SUMIFS('Transactions (Dated)'!$F:$F,'Transactions (Dated)'!$D:$D,$BL34,'Transactions (Dated)'!$B:$B,BY$11,'Transactions (Dated)'!$C:$C,"Dividend (paid to cash)")*AJ34</f>
        <v>0</v>
      </c>
      <c r="BZ34" s="6">
        <f ca="1">BZ33+SUMIFS('Transactions (Dated)'!$F:$F,'Transactions (Dated)'!$D:$D,$BL34,'Transactions (Dated)'!$B:$B,BZ$11,'Transactions (Dated)'!$C:$C,"Dividend (paid to cash)")*AK34</f>
        <v>0</v>
      </c>
      <c r="CA34" s="6">
        <f ca="1">CA33+SUMIFS('Transactions (Dated)'!$F:$F,'Transactions (Dated)'!$D:$D,$BL34,'Transactions (Dated)'!$B:$B,CA$11,'Transactions (Dated)'!$C:$C,"Dividend (paid to cash)")*AL34</f>
        <v>0</v>
      </c>
      <c r="CB34" s="6">
        <v>0</v>
      </c>
      <c r="CC34" s="6">
        <v>0</v>
      </c>
      <c r="CD34" s="6"/>
      <c r="CF34" s="6">
        <f t="shared" ca="1" si="34"/>
        <v>123003.75</v>
      </c>
      <c r="CH34" s="3">
        <f t="shared" si="35"/>
        <v>41946</v>
      </c>
      <c r="CI34" s="4">
        <f t="shared" ca="1" si="28"/>
        <v>879508.75</v>
      </c>
      <c r="CJ34" s="4">
        <f t="shared" ca="1" si="29"/>
        <v>123003.75</v>
      </c>
      <c r="CL34" s="4">
        <f t="shared" ca="1" si="30"/>
        <v>1002512.5</v>
      </c>
    </row>
    <row r="35" spans="2:90" x14ac:dyDescent="0.15">
      <c r="B35" s="3">
        <f t="shared" si="31"/>
        <v>41947</v>
      </c>
      <c r="C35" s="2">
        <v>14390.4</v>
      </c>
      <c r="E35" s="70">
        <v>41947</v>
      </c>
      <c r="F35" s="69">
        <v>11.71</v>
      </c>
      <c r="G35" s="69">
        <v>4.54</v>
      </c>
      <c r="H35" s="69">
        <v>19.48</v>
      </c>
      <c r="I35" s="69">
        <v>29.14</v>
      </c>
      <c r="J35" s="69">
        <v>15</v>
      </c>
      <c r="K35" s="69">
        <v>12</v>
      </c>
      <c r="L35" s="69">
        <v>28.69</v>
      </c>
      <c r="M35" s="69">
        <v>1.75</v>
      </c>
      <c r="N35" s="69">
        <v>9.0500000000000007</v>
      </c>
      <c r="O35" s="69">
        <v>5.04</v>
      </c>
      <c r="P35" s="69">
        <v>33.78</v>
      </c>
      <c r="Q35" s="69">
        <v>1.74</v>
      </c>
      <c r="R35" s="69">
        <v>8.31</v>
      </c>
      <c r="S35" s="69">
        <v>37.75</v>
      </c>
      <c r="T35" s="69"/>
      <c r="U35" s="69"/>
      <c r="V35" s="4"/>
      <c r="X35" s="3">
        <f t="shared" si="8"/>
        <v>41947</v>
      </c>
      <c r="Y35" s="40">
        <f ca="1">Y34+SUMIFS('Transactions (Dated)'!$E$2:$E$53,'Transactions (Dated)'!$D$2:$D$53,'Share Values'!$X35,'Transactions (Dated)'!$B$2:$B$53,'Share Values'!Y$11,'Transactions (Dated)'!$C$2:$C$53,"Buy")-SUMIFS('Transactions (Dated)'!$E$2:$E$53,'Transactions (Dated)'!$D$2:$D$53,'Share Values'!$X35,'Transactions (Dated)'!$B$2:$B$53,'Share Values'!Y$11,'Transactions (Dated)'!$C$2:$C$53,"Sell")</f>
        <v>4625</v>
      </c>
      <c r="Z35" s="40">
        <f ca="1">Z34+SUMIFS('Transactions (Dated)'!$E$2:$E$53,'Transactions (Dated)'!$D$2:$D$53,'Share Values'!$X35,'Transactions (Dated)'!$B$2:$B$53,'Share Values'!Z$11,'Transactions (Dated)'!$C$2:$C$53,"Buy")-SUMIFS('Transactions (Dated)'!$E$2:$E$53,'Transactions (Dated)'!$D$2:$D$53,'Share Values'!$X35,'Transactions (Dated)'!$B$2:$B$53,'Share Values'!Z$11,'Transactions (Dated)'!$C$2:$C$53,"Sell")</f>
        <v>0</v>
      </c>
      <c r="AA35" s="40">
        <f ca="1">AA34+SUMIFS('Transactions (Dated)'!$E$2:$E$53,'Transactions (Dated)'!$D$2:$D$53,'Share Values'!$X35,'Transactions (Dated)'!$B$2:$B$53,'Share Values'!AA$11,'Transactions (Dated)'!$C$2:$C$53,"Buy")-SUMIFS('Transactions (Dated)'!$E$2:$E$53,'Transactions (Dated)'!$D$2:$D$53,'Share Values'!$X35,'Transactions (Dated)'!$B$2:$B$53,'Share Values'!AA$11,'Transactions (Dated)'!$C$2:$C$53,"Sell")</f>
        <v>42000</v>
      </c>
      <c r="AB35" s="40">
        <f ca="1">AB34+SUMIFS('Transactions (Dated)'!$E$2:$E$53,'Transactions (Dated)'!$D$2:$D$53,'Share Values'!$X35,'Transactions (Dated)'!$B$2:$B$53,'Share Values'!AB$11,'Transactions (Dated)'!$C$2:$C$53,"Buy")-SUMIFS('Transactions (Dated)'!$E$2:$E$53,'Transactions (Dated)'!$D$2:$D$53,'Share Values'!$X35,'Transactions (Dated)'!$B$2:$B$53,'Share Values'!AB$11,'Transactions (Dated)'!$C$2:$C$53,"Sell")</f>
        <v>0</v>
      </c>
      <c r="AC35" s="40">
        <f ca="1">AC34+SUMIFS('Transactions (Dated)'!$E$2:$E$53,'Transactions (Dated)'!$D$2:$D$53,'Share Values'!$X35,'Transactions (Dated)'!$B$2:$B$53,'Share Values'!AC$11,'Transactions (Dated)'!$C$2:$C$53,"Buy")-SUMIFS('Transactions (Dated)'!$E$2:$E$53,'Transactions (Dated)'!$D$2:$D$53,'Share Values'!$X35,'Transactions (Dated)'!$B$2:$B$53,'Share Values'!AC$11,'Transactions (Dated)'!$C$2:$C$53,"Sell")</f>
        <v>0</v>
      </c>
      <c r="AD35" s="40">
        <f ca="1">AD34+SUMIFS('Transactions (Dated)'!$E$2:$E$53,'Transactions (Dated)'!$D$2:$D$53,'Share Values'!$X35,'Transactions (Dated)'!$B$2:$B$53,'Share Values'!AD$11,'Transactions (Dated)'!$C$2:$C$53,"Buy")-SUMIFS('Transactions (Dated)'!$E$2:$E$53,'Transactions (Dated)'!$D$2:$D$53,'Share Values'!$X35,'Transactions (Dated)'!$B$2:$B$53,'Share Values'!AD$11,'Transactions (Dated)'!$C$2:$C$53,"Sell")</f>
        <v>0</v>
      </c>
      <c r="AE35" s="40">
        <f ca="1">AE34+SUMIFS('Transactions (Dated)'!$E$2:$E$53,'Transactions (Dated)'!$D$2:$D$53,'Share Values'!$X35,'Transactions (Dated)'!$B$2:$B$53,'Share Values'!AE$11,'Transactions (Dated)'!$C$2:$C$53,"Buy")-SUMIFS('Transactions (Dated)'!$E$2:$E$53,'Transactions (Dated)'!$D$2:$D$53,'Share Values'!$X35,'Transactions (Dated)'!$B$2:$B$53,'Share Values'!AE$11,'Transactions (Dated)'!$C$2:$C$53,"Sell")</f>
        <v>0</v>
      </c>
      <c r="AF35" s="40">
        <f ca="1">AF34+SUMIFS('Transactions (Dated)'!$E$2:$E$53,'Transactions (Dated)'!$D$2:$D$53,'Share Values'!$X35,'Transactions (Dated)'!$B$2:$B$53,'Share Values'!AF$11,'Transactions (Dated)'!$C$2:$C$53,"Buy")-SUMIFS('Transactions (Dated)'!$E$2:$E$53,'Transactions (Dated)'!$D$2:$D$53,'Share Values'!$X35,'Transactions (Dated)'!$B$2:$B$53,'Share Values'!AF$11,'Transactions (Dated)'!$C$2:$C$53,"Sell")</f>
        <v>0</v>
      </c>
      <c r="AG35" s="40">
        <f ca="1">AG34+SUMIFS('Transactions (Dated)'!$E$2:$E$53,'Transactions (Dated)'!$D$2:$D$53,'Share Values'!$X35,'Transactions (Dated)'!$B$2:$B$53,'Share Values'!AG$11,'Transactions (Dated)'!$C$2:$C$53,"Buy")-SUMIFS('Transactions (Dated)'!$E$2:$E$53,'Transactions (Dated)'!$D$2:$D$53,'Share Values'!$X35,'Transactions (Dated)'!$B$2:$B$53,'Share Values'!AG$11,'Transactions (Dated)'!$C$2:$C$53,"Sell")</f>
        <v>0</v>
      </c>
      <c r="AH35" s="40">
        <f ca="1">AH34+SUMIFS('Transactions (Dated)'!$E$2:$E$53,'Transactions (Dated)'!$D$2:$D$53,'Share Values'!$X35,'Transactions (Dated)'!$B$2:$B$53,'Share Values'!AH$11,'Transactions (Dated)'!$C$2:$C$53,"Buy")-SUMIFS('Transactions (Dated)'!$E$2:$E$53,'Transactions (Dated)'!$D$2:$D$53,'Share Values'!$X35,'Transactions (Dated)'!$B$2:$B$53,'Share Values'!AH$11,'Transactions (Dated)'!$C$2:$C$53,"Sell")</f>
        <v>0</v>
      </c>
      <c r="AI35" s="40">
        <f ca="1">AI34+SUMIFS('Transactions (Dated)'!$E$2:$E$53,'Transactions (Dated)'!$D$2:$D$53,'Share Values'!$X35,'Transactions (Dated)'!$B$2:$B$53,'Share Values'!AI$11,'Transactions (Dated)'!$C$2:$C$53,"Buy")-SUMIFS('Transactions (Dated)'!$E$2:$E$53,'Transactions (Dated)'!$D$2:$D$53,'Share Values'!$X35,'Transactions (Dated)'!$B$2:$B$53,'Share Values'!AI$11,'Transactions (Dated)'!$C$2:$C$53,"Sell")</f>
        <v>0</v>
      </c>
      <c r="AJ35" s="40">
        <f ca="1">AJ34+SUMIFS('Transactions (Dated)'!$E$2:$E$53,'Transactions (Dated)'!$D$2:$D$53,'Share Values'!$X35,'Transactions (Dated)'!$B$2:$B$53,'Share Values'!AJ$11,'Transactions (Dated)'!$C$2:$C$53,"Buy")-SUMIFS('Transactions (Dated)'!$E$2:$E$53,'Transactions (Dated)'!$D$2:$D$53,'Share Values'!$X35,'Transactions (Dated)'!$B$2:$B$53,'Share Values'!AJ$11,'Transactions (Dated)'!$C$2:$C$53,"Sell")</f>
        <v>0</v>
      </c>
      <c r="AK35" s="40">
        <f ca="1">AK34+SUMIFS('Transactions (Dated)'!$E$2:$E$53,'Transactions (Dated)'!$D$2:$D$53,'Share Values'!$X35,'Transactions (Dated)'!$B$2:$B$53,'Share Values'!AK$11,'Transactions (Dated)'!$C$2:$C$53,"Buy")-SUMIFS('Transactions (Dated)'!$E$2:$E$53,'Transactions (Dated)'!$D$2:$D$53,'Share Values'!$X35,'Transactions (Dated)'!$B$2:$B$53,'Share Values'!AK$11,'Transactions (Dated)'!$C$2:$C$53,"Sell")</f>
        <v>0</v>
      </c>
      <c r="AL35" s="40">
        <f ca="1">AL34+SUMIFS('Transactions (Dated)'!$E$2:$E$53,'Transactions (Dated)'!$D$2:$D$53,'Share Values'!$X35,'Transactions (Dated)'!$B$2:$B$53,'Share Values'!AL$11,'Transactions (Dated)'!$C$2:$C$53,"Buy")-SUMIFS('Transactions (Dated)'!$E$2:$E$53,'Transactions (Dated)'!$D$2:$D$53,'Share Values'!$X35,'Transactions (Dated)'!$B$2:$B$53,'Share Values'!AL$11,'Transactions (Dated)'!$C$2:$C$53,"Sell")</f>
        <v>0</v>
      </c>
      <c r="AM35" s="40">
        <f ca="1">AM34+SUMIFS('Transactions (Dated)'!$E$2:$E$53,'Transactions (Dated)'!$D$2:$D$53,'Share Values'!$X35,'Transactions (Dated)'!$B$2:$B$53,'Share Values'!AM$11,'Transactions (Dated)'!$C$2:$C$53,"Buy")-SUMIFS('Transactions (Dated)'!$E$2:$E$53,'Transactions (Dated)'!$D$2:$D$53,'Share Values'!$X35,'Transactions (Dated)'!$B$2:$B$53,'Share Values'!AM$11,'Transactions (Dated)'!$C$2:$C$53,"Sell")</f>
        <v>0</v>
      </c>
      <c r="AN35" s="40">
        <f ca="1">AN34+SUMIFS('Transactions (Dated)'!$E$2:$E$53,'Transactions (Dated)'!$D$2:$D$53,'Share Values'!$X35,'Transactions (Dated)'!$B$2:$B$53,'Share Values'!AN$11,'Transactions (Dated)'!$C$2:$C$53,"Buy")-SUMIFS('Transactions (Dated)'!$E$2:$E$53,'Transactions (Dated)'!$D$2:$D$53,'Share Values'!$X35,'Transactions (Dated)'!$B$2:$B$53,'Share Values'!AN$11,'Transactions (Dated)'!$C$2:$C$53,"Sell")</f>
        <v>0</v>
      </c>
      <c r="AO35" s="40"/>
      <c r="AQ35" s="3">
        <f t="shared" si="9"/>
        <v>41947</v>
      </c>
      <c r="AR35" s="6">
        <f t="shared" ca="1" si="10"/>
        <v>54158.750000000007</v>
      </c>
      <c r="AS35" s="6">
        <f t="shared" ca="1" si="11"/>
        <v>0</v>
      </c>
      <c r="AT35" s="6">
        <f t="shared" ca="1" si="12"/>
        <v>818160</v>
      </c>
      <c r="AU35" s="6">
        <f t="shared" ca="1" si="13"/>
        <v>0</v>
      </c>
      <c r="AV35" s="6">
        <f t="shared" ca="1" si="14"/>
        <v>0</v>
      </c>
      <c r="AW35" s="6">
        <f t="shared" ca="1" si="15"/>
        <v>0</v>
      </c>
      <c r="AX35" s="6">
        <f t="shared" ca="1" si="16"/>
        <v>0</v>
      </c>
      <c r="AY35" s="6">
        <f t="shared" ca="1" si="17"/>
        <v>0</v>
      </c>
      <c r="AZ35" s="6">
        <f t="shared" ca="1" si="18"/>
        <v>0</v>
      </c>
      <c r="BA35" s="6">
        <f t="shared" ca="1" si="19"/>
        <v>0</v>
      </c>
      <c r="BB35" s="6">
        <f t="shared" ca="1" si="20"/>
        <v>0</v>
      </c>
      <c r="BC35" s="6">
        <f t="shared" ca="1" si="21"/>
        <v>0</v>
      </c>
      <c r="BD35" s="6">
        <f t="shared" ca="1" si="22"/>
        <v>0</v>
      </c>
      <c r="BE35" s="6">
        <f t="shared" ca="1" si="23"/>
        <v>0</v>
      </c>
      <c r="BF35" s="6">
        <f t="shared" ca="1" si="32"/>
        <v>0</v>
      </c>
      <c r="BG35" s="6">
        <f t="shared" ca="1" si="33"/>
        <v>0</v>
      </c>
      <c r="BH35" s="6"/>
      <c r="BJ35" s="4">
        <f t="shared" ca="1" si="26"/>
        <v>872318.75</v>
      </c>
      <c r="BL35" s="3">
        <f t="shared" si="27"/>
        <v>41947</v>
      </c>
      <c r="BM35" s="6">
        <f>BM34+SUMIFS('Transactions (Dated)'!G:G,'Transactions (Dated)'!D:D,'Share Values'!AQ35)</f>
        <v>123003.75</v>
      </c>
      <c r="BN35" s="6">
        <f ca="1">BN34+SUMIFS('Transactions (Dated)'!$F:$F,'Transactions (Dated)'!$D:$D,$BL35,'Transactions (Dated)'!$B:$B,BN$11,'Transactions (Dated)'!$C:$C,"Dividend (paid to cash)")*Y35</f>
        <v>0</v>
      </c>
      <c r="BO35" s="6">
        <f ca="1">BO34+SUMIFS('Transactions (Dated)'!$F:$F,'Transactions (Dated)'!$D:$D,$BL35,'Transactions (Dated)'!$B:$B,BO$11,'Transactions (Dated)'!$C:$C,"Dividend (paid to cash)")*Z35</f>
        <v>0</v>
      </c>
      <c r="BP35" s="6">
        <f ca="1">BP34+SUMIFS('Transactions (Dated)'!$F:$F,'Transactions (Dated)'!$D:$D,$BL35,'Transactions (Dated)'!$B:$B,BP$11,'Transactions (Dated)'!$C:$C,"Dividend (paid to cash)")*AA35</f>
        <v>0</v>
      </c>
      <c r="BQ35" s="6">
        <f ca="1">BQ34+SUMIFS('Transactions (Dated)'!$F:$F,'Transactions (Dated)'!$D:$D,$BL35,'Transactions (Dated)'!$B:$B,BQ$11,'Transactions (Dated)'!$C:$C,"Dividend (paid to cash)")*AB35</f>
        <v>0</v>
      </c>
      <c r="BR35" s="6">
        <f ca="1">BR34+SUMIFS('Transactions (Dated)'!$F:$F,'Transactions (Dated)'!$D:$D,$BL35,'Transactions (Dated)'!$B:$B,BR$11,'Transactions (Dated)'!$C:$C,"Dividend (paid to cash)")*AC35</f>
        <v>0</v>
      </c>
      <c r="BS35" s="6">
        <f ca="1">BS34+SUMIFS('Transactions (Dated)'!$F:$F,'Transactions (Dated)'!$D:$D,$BL35,'Transactions (Dated)'!$B:$B,BS$11,'Transactions (Dated)'!$C:$C,"Dividend (paid to cash)")*AD35</f>
        <v>0</v>
      </c>
      <c r="BT35" s="6">
        <f ca="1">BT34+SUMIFS('Transactions (Dated)'!$F:$F,'Transactions (Dated)'!$D:$D,$BL35,'Transactions (Dated)'!$B:$B,BT$11,'Transactions (Dated)'!$C:$C,"Dividend (paid to cash)")*AE35</f>
        <v>0</v>
      </c>
      <c r="BU35" s="6">
        <f ca="1">BU34+SUMIFS('Transactions (Dated)'!$F:$F,'Transactions (Dated)'!$D:$D,$BL35,'Transactions (Dated)'!$B:$B,BU$11,'Transactions (Dated)'!$C:$C,"Dividend (paid to cash)")*AF35</f>
        <v>0</v>
      </c>
      <c r="BV35" s="6">
        <f ca="1">BV34+SUMIFS('Transactions (Dated)'!$F:$F,'Transactions (Dated)'!$D:$D,$BL35,'Transactions (Dated)'!$B:$B,BV$11,'Transactions (Dated)'!$C:$C,"Dividend (paid to cash)")*AG35</f>
        <v>0</v>
      </c>
      <c r="BW35" s="6">
        <f ca="1">BW34+SUMIFS('Transactions (Dated)'!$F:$F,'Transactions (Dated)'!$D:$D,$BL35,'Transactions (Dated)'!$B:$B,BW$11,'Transactions (Dated)'!$C:$C,"Dividend (paid to cash)")*AH35</f>
        <v>0</v>
      </c>
      <c r="BX35" s="6">
        <f ca="1">BX34+SUMIFS('Transactions (Dated)'!$F:$F,'Transactions (Dated)'!$D:$D,$BL35,'Transactions (Dated)'!$B:$B,BX$11,'Transactions (Dated)'!$C:$C,"Dividend (paid to cash)")*AI35</f>
        <v>0</v>
      </c>
      <c r="BY35" s="6">
        <f ca="1">BY34+SUMIFS('Transactions (Dated)'!$F:$F,'Transactions (Dated)'!$D:$D,$BL35,'Transactions (Dated)'!$B:$B,BY$11,'Transactions (Dated)'!$C:$C,"Dividend (paid to cash)")*AJ35</f>
        <v>0</v>
      </c>
      <c r="BZ35" s="6">
        <f ca="1">BZ34+SUMIFS('Transactions (Dated)'!$F:$F,'Transactions (Dated)'!$D:$D,$BL35,'Transactions (Dated)'!$B:$B,BZ$11,'Transactions (Dated)'!$C:$C,"Dividend (paid to cash)")*AK35</f>
        <v>0</v>
      </c>
      <c r="CA35" s="6">
        <f ca="1">CA34+SUMIFS('Transactions (Dated)'!$F:$F,'Transactions (Dated)'!$D:$D,$BL35,'Transactions (Dated)'!$B:$B,CA$11,'Transactions (Dated)'!$C:$C,"Dividend (paid to cash)")*AL35</f>
        <v>0</v>
      </c>
      <c r="CB35" s="6">
        <v>0</v>
      </c>
      <c r="CC35" s="6">
        <v>0</v>
      </c>
      <c r="CD35" s="6"/>
      <c r="CF35" s="6">
        <f t="shared" ca="1" si="34"/>
        <v>123003.75</v>
      </c>
      <c r="CH35" s="3">
        <f t="shared" si="35"/>
        <v>41947</v>
      </c>
      <c r="CI35" s="4">
        <f t="shared" ca="1" si="28"/>
        <v>872318.75</v>
      </c>
      <c r="CJ35" s="4">
        <f t="shared" ca="1" si="29"/>
        <v>123003.75</v>
      </c>
      <c r="CL35" s="4">
        <f t="shared" ca="1" si="30"/>
        <v>995322.5</v>
      </c>
    </row>
    <row r="36" spans="2:90" x14ac:dyDescent="0.15">
      <c r="B36" s="3">
        <f t="shared" si="31"/>
        <v>41948</v>
      </c>
      <c r="C36" s="2">
        <v>14548.3</v>
      </c>
      <c r="E36" s="70">
        <v>41948</v>
      </c>
      <c r="F36" s="69">
        <v>11.53</v>
      </c>
      <c r="G36" s="69">
        <v>4.53</v>
      </c>
      <c r="H36" s="69">
        <v>19.68</v>
      </c>
      <c r="I36" s="69">
        <v>29.06</v>
      </c>
      <c r="J36" s="69">
        <v>19.600000000000001</v>
      </c>
      <c r="K36" s="69">
        <v>12.12</v>
      </c>
      <c r="L36" s="69">
        <v>28.78</v>
      </c>
      <c r="M36" s="69">
        <v>1.7</v>
      </c>
      <c r="N36" s="69">
        <v>9.4600000000000009</v>
      </c>
      <c r="O36" s="69">
        <v>5.01</v>
      </c>
      <c r="P36" s="69">
        <v>34.15</v>
      </c>
      <c r="Q36" s="69">
        <v>1.68</v>
      </c>
      <c r="R36" s="69">
        <v>8.14</v>
      </c>
      <c r="S36" s="69">
        <v>37.6</v>
      </c>
      <c r="T36" s="69"/>
      <c r="U36" s="69"/>
      <c r="V36" s="4"/>
      <c r="X36" s="3">
        <f t="shared" si="8"/>
        <v>41948</v>
      </c>
      <c r="Y36" s="40">
        <f ca="1">Y35+SUMIFS('Transactions (Dated)'!$E$2:$E$53,'Transactions (Dated)'!$D$2:$D$53,'Share Values'!$X36,'Transactions (Dated)'!$B$2:$B$53,'Share Values'!Y$11,'Transactions (Dated)'!$C$2:$C$53,"Buy")-SUMIFS('Transactions (Dated)'!$E$2:$E$53,'Transactions (Dated)'!$D$2:$D$53,'Share Values'!$X36,'Transactions (Dated)'!$B$2:$B$53,'Share Values'!Y$11,'Transactions (Dated)'!$C$2:$C$53,"Sell")</f>
        <v>4625</v>
      </c>
      <c r="Z36" s="40">
        <f ca="1">Z35+SUMIFS('Transactions (Dated)'!$E$2:$E$53,'Transactions (Dated)'!$D$2:$D$53,'Share Values'!$X36,'Transactions (Dated)'!$B$2:$B$53,'Share Values'!Z$11,'Transactions (Dated)'!$C$2:$C$53,"Buy")-SUMIFS('Transactions (Dated)'!$E$2:$E$53,'Transactions (Dated)'!$D$2:$D$53,'Share Values'!$X36,'Transactions (Dated)'!$B$2:$B$53,'Share Values'!Z$11,'Transactions (Dated)'!$C$2:$C$53,"Sell")</f>
        <v>0</v>
      </c>
      <c r="AA36" s="40">
        <f ca="1">AA35+SUMIFS('Transactions (Dated)'!$E$2:$E$53,'Transactions (Dated)'!$D$2:$D$53,'Share Values'!$X36,'Transactions (Dated)'!$B$2:$B$53,'Share Values'!AA$11,'Transactions (Dated)'!$C$2:$C$53,"Buy")-SUMIFS('Transactions (Dated)'!$E$2:$E$53,'Transactions (Dated)'!$D$2:$D$53,'Share Values'!$X36,'Transactions (Dated)'!$B$2:$B$53,'Share Values'!AA$11,'Transactions (Dated)'!$C$2:$C$53,"Sell")</f>
        <v>42000</v>
      </c>
      <c r="AB36" s="40">
        <f ca="1">AB35+SUMIFS('Transactions (Dated)'!$E$2:$E$53,'Transactions (Dated)'!$D$2:$D$53,'Share Values'!$X36,'Transactions (Dated)'!$B$2:$B$53,'Share Values'!AB$11,'Transactions (Dated)'!$C$2:$C$53,"Buy")-SUMIFS('Transactions (Dated)'!$E$2:$E$53,'Transactions (Dated)'!$D$2:$D$53,'Share Values'!$X36,'Transactions (Dated)'!$B$2:$B$53,'Share Values'!AB$11,'Transactions (Dated)'!$C$2:$C$53,"Sell")</f>
        <v>0</v>
      </c>
      <c r="AC36" s="40">
        <f ca="1">AC35+SUMIFS('Transactions (Dated)'!$E$2:$E$53,'Transactions (Dated)'!$D$2:$D$53,'Share Values'!$X36,'Transactions (Dated)'!$B$2:$B$53,'Share Values'!AC$11,'Transactions (Dated)'!$C$2:$C$53,"Buy")-SUMIFS('Transactions (Dated)'!$E$2:$E$53,'Transactions (Dated)'!$D$2:$D$53,'Share Values'!$X36,'Transactions (Dated)'!$B$2:$B$53,'Share Values'!AC$11,'Transactions (Dated)'!$C$2:$C$53,"Sell")</f>
        <v>0</v>
      </c>
      <c r="AD36" s="40">
        <f ca="1">AD35+SUMIFS('Transactions (Dated)'!$E$2:$E$53,'Transactions (Dated)'!$D$2:$D$53,'Share Values'!$X36,'Transactions (Dated)'!$B$2:$B$53,'Share Values'!AD$11,'Transactions (Dated)'!$C$2:$C$53,"Buy")-SUMIFS('Transactions (Dated)'!$E$2:$E$53,'Transactions (Dated)'!$D$2:$D$53,'Share Values'!$X36,'Transactions (Dated)'!$B$2:$B$53,'Share Values'!AD$11,'Transactions (Dated)'!$C$2:$C$53,"Sell")</f>
        <v>0</v>
      </c>
      <c r="AE36" s="40">
        <f ca="1">AE35+SUMIFS('Transactions (Dated)'!$E$2:$E$53,'Transactions (Dated)'!$D$2:$D$53,'Share Values'!$X36,'Transactions (Dated)'!$B$2:$B$53,'Share Values'!AE$11,'Transactions (Dated)'!$C$2:$C$53,"Buy")-SUMIFS('Transactions (Dated)'!$E$2:$E$53,'Transactions (Dated)'!$D$2:$D$53,'Share Values'!$X36,'Transactions (Dated)'!$B$2:$B$53,'Share Values'!AE$11,'Transactions (Dated)'!$C$2:$C$53,"Sell")</f>
        <v>0</v>
      </c>
      <c r="AF36" s="40">
        <f ca="1">AF35+SUMIFS('Transactions (Dated)'!$E$2:$E$53,'Transactions (Dated)'!$D$2:$D$53,'Share Values'!$X36,'Transactions (Dated)'!$B$2:$B$53,'Share Values'!AF$11,'Transactions (Dated)'!$C$2:$C$53,"Buy")-SUMIFS('Transactions (Dated)'!$E$2:$E$53,'Transactions (Dated)'!$D$2:$D$53,'Share Values'!$X36,'Transactions (Dated)'!$B$2:$B$53,'Share Values'!AF$11,'Transactions (Dated)'!$C$2:$C$53,"Sell")</f>
        <v>0</v>
      </c>
      <c r="AG36" s="40">
        <f ca="1">AG35+SUMIFS('Transactions (Dated)'!$E$2:$E$53,'Transactions (Dated)'!$D$2:$D$53,'Share Values'!$X36,'Transactions (Dated)'!$B$2:$B$53,'Share Values'!AG$11,'Transactions (Dated)'!$C$2:$C$53,"Buy")-SUMIFS('Transactions (Dated)'!$E$2:$E$53,'Transactions (Dated)'!$D$2:$D$53,'Share Values'!$X36,'Transactions (Dated)'!$B$2:$B$53,'Share Values'!AG$11,'Transactions (Dated)'!$C$2:$C$53,"Sell")</f>
        <v>0</v>
      </c>
      <c r="AH36" s="40">
        <f ca="1">AH35+SUMIFS('Transactions (Dated)'!$E$2:$E$53,'Transactions (Dated)'!$D$2:$D$53,'Share Values'!$X36,'Transactions (Dated)'!$B$2:$B$53,'Share Values'!AH$11,'Transactions (Dated)'!$C$2:$C$53,"Buy")-SUMIFS('Transactions (Dated)'!$E$2:$E$53,'Transactions (Dated)'!$D$2:$D$53,'Share Values'!$X36,'Transactions (Dated)'!$B$2:$B$53,'Share Values'!AH$11,'Transactions (Dated)'!$C$2:$C$53,"Sell")</f>
        <v>0</v>
      </c>
      <c r="AI36" s="40">
        <f ca="1">AI35+SUMIFS('Transactions (Dated)'!$E$2:$E$53,'Transactions (Dated)'!$D$2:$D$53,'Share Values'!$X36,'Transactions (Dated)'!$B$2:$B$53,'Share Values'!AI$11,'Transactions (Dated)'!$C$2:$C$53,"Buy")-SUMIFS('Transactions (Dated)'!$E$2:$E$53,'Transactions (Dated)'!$D$2:$D$53,'Share Values'!$X36,'Transactions (Dated)'!$B$2:$B$53,'Share Values'!AI$11,'Transactions (Dated)'!$C$2:$C$53,"Sell")</f>
        <v>0</v>
      </c>
      <c r="AJ36" s="40">
        <f ca="1">AJ35+SUMIFS('Transactions (Dated)'!$E$2:$E$53,'Transactions (Dated)'!$D$2:$D$53,'Share Values'!$X36,'Transactions (Dated)'!$B$2:$B$53,'Share Values'!AJ$11,'Transactions (Dated)'!$C$2:$C$53,"Buy")-SUMIFS('Transactions (Dated)'!$E$2:$E$53,'Transactions (Dated)'!$D$2:$D$53,'Share Values'!$X36,'Transactions (Dated)'!$B$2:$B$53,'Share Values'!AJ$11,'Transactions (Dated)'!$C$2:$C$53,"Sell")</f>
        <v>0</v>
      </c>
      <c r="AK36" s="40">
        <f ca="1">AK35+SUMIFS('Transactions (Dated)'!$E$2:$E$53,'Transactions (Dated)'!$D$2:$D$53,'Share Values'!$X36,'Transactions (Dated)'!$B$2:$B$53,'Share Values'!AK$11,'Transactions (Dated)'!$C$2:$C$53,"Buy")-SUMIFS('Transactions (Dated)'!$E$2:$E$53,'Transactions (Dated)'!$D$2:$D$53,'Share Values'!$X36,'Transactions (Dated)'!$B$2:$B$53,'Share Values'!AK$11,'Transactions (Dated)'!$C$2:$C$53,"Sell")</f>
        <v>0</v>
      </c>
      <c r="AL36" s="40">
        <f ca="1">AL35+SUMIFS('Transactions (Dated)'!$E$2:$E$53,'Transactions (Dated)'!$D$2:$D$53,'Share Values'!$X36,'Transactions (Dated)'!$B$2:$B$53,'Share Values'!AL$11,'Transactions (Dated)'!$C$2:$C$53,"Buy")-SUMIFS('Transactions (Dated)'!$E$2:$E$53,'Transactions (Dated)'!$D$2:$D$53,'Share Values'!$X36,'Transactions (Dated)'!$B$2:$B$53,'Share Values'!AL$11,'Transactions (Dated)'!$C$2:$C$53,"Sell")</f>
        <v>0</v>
      </c>
      <c r="AM36" s="40">
        <f ca="1">AM35+SUMIFS('Transactions (Dated)'!$E$2:$E$53,'Transactions (Dated)'!$D$2:$D$53,'Share Values'!$X36,'Transactions (Dated)'!$B$2:$B$53,'Share Values'!AM$11,'Transactions (Dated)'!$C$2:$C$53,"Buy")-SUMIFS('Transactions (Dated)'!$E$2:$E$53,'Transactions (Dated)'!$D$2:$D$53,'Share Values'!$X36,'Transactions (Dated)'!$B$2:$B$53,'Share Values'!AM$11,'Transactions (Dated)'!$C$2:$C$53,"Sell")</f>
        <v>0</v>
      </c>
      <c r="AN36" s="40">
        <f ca="1">AN35+SUMIFS('Transactions (Dated)'!$E$2:$E$53,'Transactions (Dated)'!$D$2:$D$53,'Share Values'!$X36,'Transactions (Dated)'!$B$2:$B$53,'Share Values'!AN$11,'Transactions (Dated)'!$C$2:$C$53,"Buy")-SUMIFS('Transactions (Dated)'!$E$2:$E$53,'Transactions (Dated)'!$D$2:$D$53,'Share Values'!$X36,'Transactions (Dated)'!$B$2:$B$53,'Share Values'!AN$11,'Transactions (Dated)'!$C$2:$C$53,"Sell")</f>
        <v>0</v>
      </c>
      <c r="AO36" s="40"/>
      <c r="AQ36" s="3">
        <f t="shared" si="9"/>
        <v>41948</v>
      </c>
      <c r="AR36" s="6">
        <f t="shared" ca="1" si="10"/>
        <v>53326.25</v>
      </c>
      <c r="AS36" s="6">
        <f t="shared" ca="1" si="11"/>
        <v>0</v>
      </c>
      <c r="AT36" s="6">
        <f t="shared" ca="1" si="12"/>
        <v>826560</v>
      </c>
      <c r="AU36" s="6">
        <f t="shared" ca="1" si="13"/>
        <v>0</v>
      </c>
      <c r="AV36" s="6">
        <f t="shared" ca="1" si="14"/>
        <v>0</v>
      </c>
      <c r="AW36" s="6">
        <f t="shared" ca="1" si="15"/>
        <v>0</v>
      </c>
      <c r="AX36" s="6">
        <f t="shared" ca="1" si="16"/>
        <v>0</v>
      </c>
      <c r="AY36" s="6">
        <f t="shared" ca="1" si="17"/>
        <v>0</v>
      </c>
      <c r="AZ36" s="6">
        <f t="shared" ca="1" si="18"/>
        <v>0</v>
      </c>
      <c r="BA36" s="6">
        <f t="shared" ca="1" si="19"/>
        <v>0</v>
      </c>
      <c r="BB36" s="6">
        <f t="shared" ca="1" si="20"/>
        <v>0</v>
      </c>
      <c r="BC36" s="6">
        <f t="shared" ca="1" si="21"/>
        <v>0</v>
      </c>
      <c r="BD36" s="6">
        <f t="shared" ca="1" si="22"/>
        <v>0</v>
      </c>
      <c r="BE36" s="6">
        <f t="shared" ca="1" si="23"/>
        <v>0</v>
      </c>
      <c r="BF36" s="6">
        <f t="shared" ca="1" si="32"/>
        <v>0</v>
      </c>
      <c r="BG36" s="6">
        <f t="shared" ca="1" si="33"/>
        <v>0</v>
      </c>
      <c r="BH36" s="6"/>
      <c r="BJ36" s="4">
        <f t="shared" ca="1" si="26"/>
        <v>879886.25</v>
      </c>
      <c r="BL36" s="3">
        <f t="shared" si="27"/>
        <v>41948</v>
      </c>
      <c r="BM36" s="6">
        <f>BM35+SUMIFS('Transactions (Dated)'!G:G,'Transactions (Dated)'!D:D,'Share Values'!AQ36)</f>
        <v>123003.75</v>
      </c>
      <c r="BN36" s="6">
        <f ca="1">BN35+SUMIFS('Transactions (Dated)'!$F:$F,'Transactions (Dated)'!$D:$D,$BL36,'Transactions (Dated)'!$B:$B,BN$11,'Transactions (Dated)'!$C:$C,"Dividend (paid to cash)")*Y36</f>
        <v>0</v>
      </c>
      <c r="BO36" s="6">
        <f ca="1">BO35+SUMIFS('Transactions (Dated)'!$F:$F,'Transactions (Dated)'!$D:$D,$BL36,'Transactions (Dated)'!$B:$B,BO$11,'Transactions (Dated)'!$C:$C,"Dividend (paid to cash)")*Z36</f>
        <v>0</v>
      </c>
      <c r="BP36" s="6">
        <f ca="1">BP35+SUMIFS('Transactions (Dated)'!$F:$F,'Transactions (Dated)'!$D:$D,$BL36,'Transactions (Dated)'!$B:$B,BP$11,'Transactions (Dated)'!$C:$C,"Dividend (paid to cash)")*AA36</f>
        <v>0</v>
      </c>
      <c r="BQ36" s="6">
        <f ca="1">BQ35+SUMIFS('Transactions (Dated)'!$F:$F,'Transactions (Dated)'!$D:$D,$BL36,'Transactions (Dated)'!$B:$B,BQ$11,'Transactions (Dated)'!$C:$C,"Dividend (paid to cash)")*AB36</f>
        <v>0</v>
      </c>
      <c r="BR36" s="6">
        <f ca="1">BR35+SUMIFS('Transactions (Dated)'!$F:$F,'Transactions (Dated)'!$D:$D,$BL36,'Transactions (Dated)'!$B:$B,BR$11,'Transactions (Dated)'!$C:$C,"Dividend (paid to cash)")*AC36</f>
        <v>0</v>
      </c>
      <c r="BS36" s="6">
        <f ca="1">BS35+SUMIFS('Transactions (Dated)'!$F:$F,'Transactions (Dated)'!$D:$D,$BL36,'Transactions (Dated)'!$B:$B,BS$11,'Transactions (Dated)'!$C:$C,"Dividend (paid to cash)")*AD36</f>
        <v>0</v>
      </c>
      <c r="BT36" s="6">
        <f ca="1">BT35+SUMIFS('Transactions (Dated)'!$F:$F,'Transactions (Dated)'!$D:$D,$BL36,'Transactions (Dated)'!$B:$B,BT$11,'Transactions (Dated)'!$C:$C,"Dividend (paid to cash)")*AE36</f>
        <v>0</v>
      </c>
      <c r="BU36" s="6">
        <f ca="1">BU35+SUMIFS('Transactions (Dated)'!$F:$F,'Transactions (Dated)'!$D:$D,$BL36,'Transactions (Dated)'!$B:$B,BU$11,'Transactions (Dated)'!$C:$C,"Dividend (paid to cash)")*AF36</f>
        <v>0</v>
      </c>
      <c r="BV36" s="6">
        <f ca="1">BV35+SUMIFS('Transactions (Dated)'!$F:$F,'Transactions (Dated)'!$D:$D,$BL36,'Transactions (Dated)'!$B:$B,BV$11,'Transactions (Dated)'!$C:$C,"Dividend (paid to cash)")*AG36</f>
        <v>0</v>
      </c>
      <c r="BW36" s="6">
        <f ca="1">BW35+SUMIFS('Transactions (Dated)'!$F:$F,'Transactions (Dated)'!$D:$D,$BL36,'Transactions (Dated)'!$B:$B,BW$11,'Transactions (Dated)'!$C:$C,"Dividend (paid to cash)")*AH36</f>
        <v>0</v>
      </c>
      <c r="BX36" s="6">
        <f ca="1">BX35+SUMIFS('Transactions (Dated)'!$F:$F,'Transactions (Dated)'!$D:$D,$BL36,'Transactions (Dated)'!$B:$B,BX$11,'Transactions (Dated)'!$C:$C,"Dividend (paid to cash)")*AI36</f>
        <v>0</v>
      </c>
      <c r="BY36" s="6">
        <f ca="1">BY35+SUMIFS('Transactions (Dated)'!$F:$F,'Transactions (Dated)'!$D:$D,$BL36,'Transactions (Dated)'!$B:$B,BY$11,'Transactions (Dated)'!$C:$C,"Dividend (paid to cash)")*AJ36</f>
        <v>0</v>
      </c>
      <c r="BZ36" s="6">
        <f ca="1">BZ35+SUMIFS('Transactions (Dated)'!$F:$F,'Transactions (Dated)'!$D:$D,$BL36,'Transactions (Dated)'!$B:$B,BZ$11,'Transactions (Dated)'!$C:$C,"Dividend (paid to cash)")*AK36</f>
        <v>0</v>
      </c>
      <c r="CA36" s="6">
        <f ca="1">CA35+SUMIFS('Transactions (Dated)'!$F:$F,'Transactions (Dated)'!$D:$D,$BL36,'Transactions (Dated)'!$B:$B,CA$11,'Transactions (Dated)'!$C:$C,"Dividend (paid to cash)")*AL36</f>
        <v>0</v>
      </c>
      <c r="CB36" s="6">
        <v>0</v>
      </c>
      <c r="CC36" s="6">
        <v>0</v>
      </c>
      <c r="CD36" s="6"/>
      <c r="CF36" s="6">
        <f t="shared" ca="1" si="34"/>
        <v>123003.75</v>
      </c>
      <c r="CH36" s="3">
        <f t="shared" si="35"/>
        <v>41948</v>
      </c>
      <c r="CI36" s="4">
        <f t="shared" ca="1" si="28"/>
        <v>879886.25</v>
      </c>
      <c r="CJ36" s="4">
        <f t="shared" ca="1" si="29"/>
        <v>123003.75</v>
      </c>
      <c r="CL36" s="4">
        <f t="shared" ca="1" si="30"/>
        <v>1002890</v>
      </c>
    </row>
    <row r="37" spans="2:90" x14ac:dyDescent="0.15">
      <c r="B37" s="3">
        <f t="shared" si="31"/>
        <v>41949</v>
      </c>
      <c r="C37" s="2">
        <v>14563.4</v>
      </c>
      <c r="E37" s="70">
        <v>41949</v>
      </c>
      <c r="F37" s="69">
        <v>11.75</v>
      </c>
      <c r="G37" s="69">
        <v>4.74</v>
      </c>
      <c r="H37" s="69">
        <v>19.68</v>
      </c>
      <c r="I37" s="69">
        <v>28.75</v>
      </c>
      <c r="J37" s="69">
        <v>18.54</v>
      </c>
      <c r="K37" s="69">
        <v>12.05</v>
      </c>
      <c r="L37" s="69">
        <v>29.35</v>
      </c>
      <c r="M37" s="69">
        <v>1.77</v>
      </c>
      <c r="N37" s="69">
        <v>9.1999999999999993</v>
      </c>
      <c r="O37" s="69">
        <v>4.7300000000000004</v>
      </c>
      <c r="P37" s="69">
        <v>34.049999999999997</v>
      </c>
      <c r="Q37" s="69">
        <v>1.53</v>
      </c>
      <c r="R37" s="69">
        <v>7.95</v>
      </c>
      <c r="S37" s="69">
        <v>37.42</v>
      </c>
      <c r="T37" s="69"/>
      <c r="U37" s="69"/>
      <c r="V37" s="4"/>
      <c r="X37" s="3">
        <f t="shared" si="8"/>
        <v>41949</v>
      </c>
      <c r="Y37" s="40">
        <f ca="1">Y36+SUMIFS('Transactions (Dated)'!$E$2:$E$53,'Transactions (Dated)'!$D$2:$D$53,'Share Values'!$X37,'Transactions (Dated)'!$B$2:$B$53,'Share Values'!Y$11,'Transactions (Dated)'!$C$2:$C$53,"Buy")-SUMIFS('Transactions (Dated)'!$E$2:$E$53,'Transactions (Dated)'!$D$2:$D$53,'Share Values'!$X37,'Transactions (Dated)'!$B$2:$B$53,'Share Values'!Y$11,'Transactions (Dated)'!$C$2:$C$53,"Sell")</f>
        <v>4625</v>
      </c>
      <c r="Z37" s="40">
        <f ca="1">Z36+SUMIFS('Transactions (Dated)'!$E$2:$E$53,'Transactions (Dated)'!$D$2:$D$53,'Share Values'!$X37,'Transactions (Dated)'!$B$2:$B$53,'Share Values'!Z$11,'Transactions (Dated)'!$C$2:$C$53,"Buy")-SUMIFS('Transactions (Dated)'!$E$2:$E$53,'Transactions (Dated)'!$D$2:$D$53,'Share Values'!$X37,'Transactions (Dated)'!$B$2:$B$53,'Share Values'!Z$11,'Transactions (Dated)'!$C$2:$C$53,"Sell")</f>
        <v>0</v>
      </c>
      <c r="AA37" s="40">
        <f ca="1">AA36+SUMIFS('Transactions (Dated)'!$E$2:$E$53,'Transactions (Dated)'!$D$2:$D$53,'Share Values'!$X37,'Transactions (Dated)'!$B$2:$B$53,'Share Values'!AA$11,'Transactions (Dated)'!$C$2:$C$53,"Buy")-SUMIFS('Transactions (Dated)'!$E$2:$E$53,'Transactions (Dated)'!$D$2:$D$53,'Share Values'!$X37,'Transactions (Dated)'!$B$2:$B$53,'Share Values'!AA$11,'Transactions (Dated)'!$C$2:$C$53,"Sell")</f>
        <v>42000</v>
      </c>
      <c r="AB37" s="40">
        <f ca="1">AB36+SUMIFS('Transactions (Dated)'!$E$2:$E$53,'Transactions (Dated)'!$D$2:$D$53,'Share Values'!$X37,'Transactions (Dated)'!$B$2:$B$53,'Share Values'!AB$11,'Transactions (Dated)'!$C$2:$C$53,"Buy")-SUMIFS('Transactions (Dated)'!$E$2:$E$53,'Transactions (Dated)'!$D$2:$D$53,'Share Values'!$X37,'Transactions (Dated)'!$B$2:$B$53,'Share Values'!AB$11,'Transactions (Dated)'!$C$2:$C$53,"Sell")</f>
        <v>0</v>
      </c>
      <c r="AC37" s="40">
        <f ca="1">AC36+SUMIFS('Transactions (Dated)'!$E$2:$E$53,'Transactions (Dated)'!$D$2:$D$53,'Share Values'!$X37,'Transactions (Dated)'!$B$2:$B$53,'Share Values'!AC$11,'Transactions (Dated)'!$C$2:$C$53,"Buy")-SUMIFS('Transactions (Dated)'!$E$2:$E$53,'Transactions (Dated)'!$D$2:$D$53,'Share Values'!$X37,'Transactions (Dated)'!$B$2:$B$53,'Share Values'!AC$11,'Transactions (Dated)'!$C$2:$C$53,"Sell")</f>
        <v>0</v>
      </c>
      <c r="AD37" s="40">
        <f ca="1">AD36+SUMIFS('Transactions (Dated)'!$E$2:$E$53,'Transactions (Dated)'!$D$2:$D$53,'Share Values'!$X37,'Transactions (Dated)'!$B$2:$B$53,'Share Values'!AD$11,'Transactions (Dated)'!$C$2:$C$53,"Buy")-SUMIFS('Transactions (Dated)'!$E$2:$E$53,'Transactions (Dated)'!$D$2:$D$53,'Share Values'!$X37,'Transactions (Dated)'!$B$2:$B$53,'Share Values'!AD$11,'Transactions (Dated)'!$C$2:$C$53,"Sell")</f>
        <v>0</v>
      </c>
      <c r="AE37" s="40">
        <f ca="1">AE36+SUMIFS('Transactions (Dated)'!$E$2:$E$53,'Transactions (Dated)'!$D$2:$D$53,'Share Values'!$X37,'Transactions (Dated)'!$B$2:$B$53,'Share Values'!AE$11,'Transactions (Dated)'!$C$2:$C$53,"Buy")-SUMIFS('Transactions (Dated)'!$E$2:$E$53,'Transactions (Dated)'!$D$2:$D$53,'Share Values'!$X37,'Transactions (Dated)'!$B$2:$B$53,'Share Values'!AE$11,'Transactions (Dated)'!$C$2:$C$53,"Sell")</f>
        <v>0</v>
      </c>
      <c r="AF37" s="40">
        <f ca="1">AF36+SUMIFS('Transactions (Dated)'!$E$2:$E$53,'Transactions (Dated)'!$D$2:$D$53,'Share Values'!$X37,'Transactions (Dated)'!$B$2:$B$53,'Share Values'!AF$11,'Transactions (Dated)'!$C$2:$C$53,"Buy")-SUMIFS('Transactions (Dated)'!$E$2:$E$53,'Transactions (Dated)'!$D$2:$D$53,'Share Values'!$X37,'Transactions (Dated)'!$B$2:$B$53,'Share Values'!AF$11,'Transactions (Dated)'!$C$2:$C$53,"Sell")</f>
        <v>0</v>
      </c>
      <c r="AG37" s="40">
        <f ca="1">AG36+SUMIFS('Transactions (Dated)'!$E$2:$E$53,'Transactions (Dated)'!$D$2:$D$53,'Share Values'!$X37,'Transactions (Dated)'!$B$2:$B$53,'Share Values'!AG$11,'Transactions (Dated)'!$C$2:$C$53,"Buy")-SUMIFS('Transactions (Dated)'!$E$2:$E$53,'Transactions (Dated)'!$D$2:$D$53,'Share Values'!$X37,'Transactions (Dated)'!$B$2:$B$53,'Share Values'!AG$11,'Transactions (Dated)'!$C$2:$C$53,"Sell")</f>
        <v>0</v>
      </c>
      <c r="AH37" s="40">
        <f ca="1">AH36+SUMIFS('Transactions (Dated)'!$E$2:$E$53,'Transactions (Dated)'!$D$2:$D$53,'Share Values'!$X37,'Transactions (Dated)'!$B$2:$B$53,'Share Values'!AH$11,'Transactions (Dated)'!$C$2:$C$53,"Buy")-SUMIFS('Transactions (Dated)'!$E$2:$E$53,'Transactions (Dated)'!$D$2:$D$53,'Share Values'!$X37,'Transactions (Dated)'!$B$2:$B$53,'Share Values'!AH$11,'Transactions (Dated)'!$C$2:$C$53,"Sell")</f>
        <v>0</v>
      </c>
      <c r="AI37" s="40">
        <f ca="1">AI36+SUMIFS('Transactions (Dated)'!$E$2:$E$53,'Transactions (Dated)'!$D$2:$D$53,'Share Values'!$X37,'Transactions (Dated)'!$B$2:$B$53,'Share Values'!AI$11,'Transactions (Dated)'!$C$2:$C$53,"Buy")-SUMIFS('Transactions (Dated)'!$E$2:$E$53,'Transactions (Dated)'!$D$2:$D$53,'Share Values'!$X37,'Transactions (Dated)'!$B$2:$B$53,'Share Values'!AI$11,'Transactions (Dated)'!$C$2:$C$53,"Sell")</f>
        <v>0</v>
      </c>
      <c r="AJ37" s="40">
        <f ca="1">AJ36+SUMIFS('Transactions (Dated)'!$E$2:$E$53,'Transactions (Dated)'!$D$2:$D$53,'Share Values'!$X37,'Transactions (Dated)'!$B$2:$B$53,'Share Values'!AJ$11,'Transactions (Dated)'!$C$2:$C$53,"Buy")-SUMIFS('Transactions (Dated)'!$E$2:$E$53,'Transactions (Dated)'!$D$2:$D$53,'Share Values'!$X37,'Transactions (Dated)'!$B$2:$B$53,'Share Values'!AJ$11,'Transactions (Dated)'!$C$2:$C$53,"Sell")</f>
        <v>0</v>
      </c>
      <c r="AK37" s="40">
        <f ca="1">AK36+SUMIFS('Transactions (Dated)'!$E$2:$E$53,'Transactions (Dated)'!$D$2:$D$53,'Share Values'!$X37,'Transactions (Dated)'!$B$2:$B$53,'Share Values'!AK$11,'Transactions (Dated)'!$C$2:$C$53,"Buy")-SUMIFS('Transactions (Dated)'!$E$2:$E$53,'Transactions (Dated)'!$D$2:$D$53,'Share Values'!$X37,'Transactions (Dated)'!$B$2:$B$53,'Share Values'!AK$11,'Transactions (Dated)'!$C$2:$C$53,"Sell")</f>
        <v>0</v>
      </c>
      <c r="AL37" s="40">
        <f ca="1">AL36+SUMIFS('Transactions (Dated)'!$E$2:$E$53,'Transactions (Dated)'!$D$2:$D$53,'Share Values'!$X37,'Transactions (Dated)'!$B$2:$B$53,'Share Values'!AL$11,'Transactions (Dated)'!$C$2:$C$53,"Buy")-SUMIFS('Transactions (Dated)'!$E$2:$E$53,'Transactions (Dated)'!$D$2:$D$53,'Share Values'!$X37,'Transactions (Dated)'!$B$2:$B$53,'Share Values'!AL$11,'Transactions (Dated)'!$C$2:$C$53,"Sell")</f>
        <v>0</v>
      </c>
      <c r="AM37" s="40">
        <f ca="1">AM36+SUMIFS('Transactions (Dated)'!$E$2:$E$53,'Transactions (Dated)'!$D$2:$D$53,'Share Values'!$X37,'Transactions (Dated)'!$B$2:$B$53,'Share Values'!AM$11,'Transactions (Dated)'!$C$2:$C$53,"Buy")-SUMIFS('Transactions (Dated)'!$E$2:$E$53,'Transactions (Dated)'!$D$2:$D$53,'Share Values'!$X37,'Transactions (Dated)'!$B$2:$B$53,'Share Values'!AM$11,'Transactions (Dated)'!$C$2:$C$53,"Sell")</f>
        <v>0</v>
      </c>
      <c r="AN37" s="40">
        <f ca="1">AN36+SUMIFS('Transactions (Dated)'!$E$2:$E$53,'Transactions (Dated)'!$D$2:$D$53,'Share Values'!$X37,'Transactions (Dated)'!$B$2:$B$53,'Share Values'!AN$11,'Transactions (Dated)'!$C$2:$C$53,"Buy")-SUMIFS('Transactions (Dated)'!$E$2:$E$53,'Transactions (Dated)'!$D$2:$D$53,'Share Values'!$X37,'Transactions (Dated)'!$B$2:$B$53,'Share Values'!AN$11,'Transactions (Dated)'!$C$2:$C$53,"Sell")</f>
        <v>0</v>
      </c>
      <c r="AO37" s="40"/>
      <c r="AQ37" s="3">
        <f t="shared" si="9"/>
        <v>41949</v>
      </c>
      <c r="AR37" s="6">
        <f t="shared" ca="1" si="10"/>
        <v>54343.75</v>
      </c>
      <c r="AS37" s="6">
        <f t="shared" ca="1" si="11"/>
        <v>0</v>
      </c>
      <c r="AT37" s="6">
        <f t="shared" ca="1" si="12"/>
        <v>826560</v>
      </c>
      <c r="AU37" s="6">
        <f t="shared" ca="1" si="13"/>
        <v>0</v>
      </c>
      <c r="AV37" s="6">
        <f t="shared" ca="1" si="14"/>
        <v>0</v>
      </c>
      <c r="AW37" s="6">
        <f t="shared" ca="1" si="15"/>
        <v>0</v>
      </c>
      <c r="AX37" s="6">
        <f t="shared" ca="1" si="16"/>
        <v>0</v>
      </c>
      <c r="AY37" s="6">
        <f t="shared" ca="1" si="17"/>
        <v>0</v>
      </c>
      <c r="AZ37" s="6">
        <f t="shared" ca="1" si="18"/>
        <v>0</v>
      </c>
      <c r="BA37" s="6">
        <f t="shared" ca="1" si="19"/>
        <v>0</v>
      </c>
      <c r="BB37" s="6">
        <f t="shared" ca="1" si="20"/>
        <v>0</v>
      </c>
      <c r="BC37" s="6">
        <f t="shared" ca="1" si="21"/>
        <v>0</v>
      </c>
      <c r="BD37" s="6">
        <f t="shared" ca="1" si="22"/>
        <v>0</v>
      </c>
      <c r="BE37" s="6">
        <f t="shared" ca="1" si="23"/>
        <v>0</v>
      </c>
      <c r="BF37" s="6">
        <f t="shared" ca="1" si="32"/>
        <v>0</v>
      </c>
      <c r="BG37" s="6">
        <f t="shared" ca="1" si="33"/>
        <v>0</v>
      </c>
      <c r="BH37" s="6"/>
      <c r="BJ37" s="4">
        <f t="shared" ca="1" si="26"/>
        <v>880903.75</v>
      </c>
      <c r="BL37" s="3">
        <f t="shared" si="27"/>
        <v>41949</v>
      </c>
      <c r="BM37" s="6">
        <f>BM36+SUMIFS('Transactions (Dated)'!G:G,'Transactions (Dated)'!D:D,'Share Values'!AQ37)</f>
        <v>123003.75</v>
      </c>
      <c r="BN37" s="6">
        <f ca="1">BN36+SUMIFS('Transactions (Dated)'!$F:$F,'Transactions (Dated)'!$D:$D,$BL37,'Transactions (Dated)'!$B:$B,BN$11,'Transactions (Dated)'!$C:$C,"Dividend (paid to cash)")*Y37</f>
        <v>0</v>
      </c>
      <c r="BO37" s="6">
        <f ca="1">BO36+SUMIFS('Transactions (Dated)'!$F:$F,'Transactions (Dated)'!$D:$D,$BL37,'Transactions (Dated)'!$B:$B,BO$11,'Transactions (Dated)'!$C:$C,"Dividend (paid to cash)")*Z37</f>
        <v>0</v>
      </c>
      <c r="BP37" s="6">
        <f ca="1">BP36+SUMIFS('Transactions (Dated)'!$F:$F,'Transactions (Dated)'!$D:$D,$BL37,'Transactions (Dated)'!$B:$B,BP$11,'Transactions (Dated)'!$C:$C,"Dividend (paid to cash)")*AA37</f>
        <v>0</v>
      </c>
      <c r="BQ37" s="6">
        <f ca="1">BQ36+SUMIFS('Transactions (Dated)'!$F:$F,'Transactions (Dated)'!$D:$D,$BL37,'Transactions (Dated)'!$B:$B,BQ$11,'Transactions (Dated)'!$C:$C,"Dividend (paid to cash)")*AB37</f>
        <v>0</v>
      </c>
      <c r="BR37" s="6">
        <f ca="1">BR36+SUMIFS('Transactions (Dated)'!$F:$F,'Transactions (Dated)'!$D:$D,$BL37,'Transactions (Dated)'!$B:$B,BR$11,'Transactions (Dated)'!$C:$C,"Dividend (paid to cash)")*AC37</f>
        <v>0</v>
      </c>
      <c r="BS37" s="6">
        <f ca="1">BS36+SUMIFS('Transactions (Dated)'!$F:$F,'Transactions (Dated)'!$D:$D,$BL37,'Transactions (Dated)'!$B:$B,BS$11,'Transactions (Dated)'!$C:$C,"Dividend (paid to cash)")*AD37</f>
        <v>0</v>
      </c>
      <c r="BT37" s="6">
        <f ca="1">BT36+SUMIFS('Transactions (Dated)'!$F:$F,'Transactions (Dated)'!$D:$D,$BL37,'Transactions (Dated)'!$B:$B,BT$11,'Transactions (Dated)'!$C:$C,"Dividend (paid to cash)")*AE37</f>
        <v>0</v>
      </c>
      <c r="BU37" s="6">
        <f ca="1">BU36+SUMIFS('Transactions (Dated)'!$F:$F,'Transactions (Dated)'!$D:$D,$BL37,'Transactions (Dated)'!$B:$B,BU$11,'Transactions (Dated)'!$C:$C,"Dividend (paid to cash)")*AF37</f>
        <v>0</v>
      </c>
      <c r="BV37" s="6">
        <f ca="1">BV36+SUMIFS('Transactions (Dated)'!$F:$F,'Transactions (Dated)'!$D:$D,$BL37,'Transactions (Dated)'!$B:$B,BV$11,'Transactions (Dated)'!$C:$C,"Dividend (paid to cash)")*AG37</f>
        <v>0</v>
      </c>
      <c r="BW37" s="6">
        <f ca="1">BW36+SUMIFS('Transactions (Dated)'!$F:$F,'Transactions (Dated)'!$D:$D,$BL37,'Transactions (Dated)'!$B:$B,BW$11,'Transactions (Dated)'!$C:$C,"Dividend (paid to cash)")*AH37</f>
        <v>0</v>
      </c>
      <c r="BX37" s="6">
        <f ca="1">BX36+SUMIFS('Transactions (Dated)'!$F:$F,'Transactions (Dated)'!$D:$D,$BL37,'Transactions (Dated)'!$B:$B,BX$11,'Transactions (Dated)'!$C:$C,"Dividend (paid to cash)")*AI37</f>
        <v>0</v>
      </c>
      <c r="BY37" s="6">
        <f ca="1">BY36+SUMIFS('Transactions (Dated)'!$F:$F,'Transactions (Dated)'!$D:$D,$BL37,'Transactions (Dated)'!$B:$B,BY$11,'Transactions (Dated)'!$C:$C,"Dividend (paid to cash)")*AJ37</f>
        <v>0</v>
      </c>
      <c r="BZ37" s="6">
        <f ca="1">BZ36+SUMIFS('Transactions (Dated)'!$F:$F,'Transactions (Dated)'!$D:$D,$BL37,'Transactions (Dated)'!$B:$B,BZ$11,'Transactions (Dated)'!$C:$C,"Dividend (paid to cash)")*AK37</f>
        <v>0</v>
      </c>
      <c r="CA37" s="6">
        <f ca="1">CA36+SUMIFS('Transactions (Dated)'!$F:$F,'Transactions (Dated)'!$D:$D,$BL37,'Transactions (Dated)'!$B:$B,CA$11,'Transactions (Dated)'!$C:$C,"Dividend (paid to cash)")*AL37</f>
        <v>0</v>
      </c>
      <c r="CB37" s="6">
        <v>0</v>
      </c>
      <c r="CC37" s="6">
        <v>0</v>
      </c>
      <c r="CD37" s="6"/>
      <c r="CF37" s="6">
        <f t="shared" ca="1" si="34"/>
        <v>123003.75</v>
      </c>
      <c r="CH37" s="3">
        <f t="shared" si="35"/>
        <v>41949</v>
      </c>
      <c r="CI37" s="4">
        <f t="shared" ca="1" si="28"/>
        <v>880903.75</v>
      </c>
      <c r="CJ37" s="4">
        <f t="shared" ca="1" si="29"/>
        <v>123003.75</v>
      </c>
      <c r="CL37" s="4">
        <f t="shared" ca="1" si="30"/>
        <v>1003907.5</v>
      </c>
    </row>
    <row r="38" spans="2:90" x14ac:dyDescent="0.15">
      <c r="B38" s="3">
        <f t="shared" si="31"/>
        <v>41950</v>
      </c>
      <c r="C38" s="2">
        <v>14690.8</v>
      </c>
      <c r="E38" s="70">
        <v>41950</v>
      </c>
      <c r="F38" s="69">
        <v>11.94</v>
      </c>
      <c r="G38" s="69">
        <v>4.88</v>
      </c>
      <c r="H38" s="69">
        <v>19.850000000000001</v>
      </c>
      <c r="I38" s="69">
        <v>29.36</v>
      </c>
      <c r="J38" s="69">
        <v>18.27</v>
      </c>
      <c r="K38" s="69">
        <v>12.47</v>
      </c>
      <c r="L38" s="69">
        <v>29</v>
      </c>
      <c r="M38" s="69">
        <v>1.8</v>
      </c>
      <c r="N38" s="69">
        <v>9.1999999999999993</v>
      </c>
      <c r="O38" s="69">
        <v>4.88</v>
      </c>
      <c r="P38" s="69">
        <v>33.93</v>
      </c>
      <c r="Q38" s="69">
        <v>1.49</v>
      </c>
      <c r="R38" s="69">
        <v>8.59</v>
      </c>
      <c r="S38" s="69">
        <v>37.74</v>
      </c>
      <c r="T38" s="69"/>
      <c r="U38" s="69"/>
      <c r="V38" s="4"/>
      <c r="X38" s="3">
        <f t="shared" si="8"/>
        <v>41950</v>
      </c>
      <c r="Y38" s="40">
        <f ca="1">Y37+SUMIFS('Transactions (Dated)'!$E$2:$E$53,'Transactions (Dated)'!$D$2:$D$53,'Share Values'!$X38,'Transactions (Dated)'!$B$2:$B$53,'Share Values'!Y$11,'Transactions (Dated)'!$C$2:$C$53,"Buy")-SUMIFS('Transactions (Dated)'!$E$2:$E$53,'Transactions (Dated)'!$D$2:$D$53,'Share Values'!$X38,'Transactions (Dated)'!$B$2:$B$53,'Share Values'!Y$11,'Transactions (Dated)'!$C$2:$C$53,"Sell")</f>
        <v>4625</v>
      </c>
      <c r="Z38" s="40">
        <f ca="1">Z37+SUMIFS('Transactions (Dated)'!$E$2:$E$53,'Transactions (Dated)'!$D$2:$D$53,'Share Values'!$X38,'Transactions (Dated)'!$B$2:$B$53,'Share Values'!Z$11,'Transactions (Dated)'!$C$2:$C$53,"Buy")-SUMIFS('Transactions (Dated)'!$E$2:$E$53,'Transactions (Dated)'!$D$2:$D$53,'Share Values'!$X38,'Transactions (Dated)'!$B$2:$B$53,'Share Values'!Z$11,'Transactions (Dated)'!$C$2:$C$53,"Sell")</f>
        <v>0</v>
      </c>
      <c r="AA38" s="40">
        <f ca="1">AA37+SUMIFS('Transactions (Dated)'!$E$2:$E$53,'Transactions (Dated)'!$D$2:$D$53,'Share Values'!$X38,'Transactions (Dated)'!$B$2:$B$53,'Share Values'!AA$11,'Transactions (Dated)'!$C$2:$C$53,"Buy")-SUMIFS('Transactions (Dated)'!$E$2:$E$53,'Transactions (Dated)'!$D$2:$D$53,'Share Values'!$X38,'Transactions (Dated)'!$B$2:$B$53,'Share Values'!AA$11,'Transactions (Dated)'!$C$2:$C$53,"Sell")</f>
        <v>42000</v>
      </c>
      <c r="AB38" s="40">
        <f ca="1">AB37+SUMIFS('Transactions (Dated)'!$E$2:$E$53,'Transactions (Dated)'!$D$2:$D$53,'Share Values'!$X38,'Transactions (Dated)'!$B$2:$B$53,'Share Values'!AB$11,'Transactions (Dated)'!$C$2:$C$53,"Buy")-SUMIFS('Transactions (Dated)'!$E$2:$E$53,'Transactions (Dated)'!$D$2:$D$53,'Share Values'!$X38,'Transactions (Dated)'!$B$2:$B$53,'Share Values'!AB$11,'Transactions (Dated)'!$C$2:$C$53,"Sell")</f>
        <v>0</v>
      </c>
      <c r="AC38" s="40">
        <f ca="1">AC37+SUMIFS('Transactions (Dated)'!$E$2:$E$53,'Transactions (Dated)'!$D$2:$D$53,'Share Values'!$X38,'Transactions (Dated)'!$B$2:$B$53,'Share Values'!AC$11,'Transactions (Dated)'!$C$2:$C$53,"Buy")-SUMIFS('Transactions (Dated)'!$E$2:$E$53,'Transactions (Dated)'!$D$2:$D$53,'Share Values'!$X38,'Transactions (Dated)'!$B$2:$B$53,'Share Values'!AC$11,'Transactions (Dated)'!$C$2:$C$53,"Sell")</f>
        <v>0</v>
      </c>
      <c r="AD38" s="40">
        <f ca="1">AD37+SUMIFS('Transactions (Dated)'!$E$2:$E$53,'Transactions (Dated)'!$D$2:$D$53,'Share Values'!$X38,'Transactions (Dated)'!$B$2:$B$53,'Share Values'!AD$11,'Transactions (Dated)'!$C$2:$C$53,"Buy")-SUMIFS('Transactions (Dated)'!$E$2:$E$53,'Transactions (Dated)'!$D$2:$D$53,'Share Values'!$X38,'Transactions (Dated)'!$B$2:$B$53,'Share Values'!AD$11,'Transactions (Dated)'!$C$2:$C$53,"Sell")</f>
        <v>0</v>
      </c>
      <c r="AE38" s="40">
        <f ca="1">AE37+SUMIFS('Transactions (Dated)'!$E$2:$E$53,'Transactions (Dated)'!$D$2:$D$53,'Share Values'!$X38,'Transactions (Dated)'!$B$2:$B$53,'Share Values'!AE$11,'Transactions (Dated)'!$C$2:$C$53,"Buy")-SUMIFS('Transactions (Dated)'!$E$2:$E$53,'Transactions (Dated)'!$D$2:$D$53,'Share Values'!$X38,'Transactions (Dated)'!$B$2:$B$53,'Share Values'!AE$11,'Transactions (Dated)'!$C$2:$C$53,"Sell")</f>
        <v>0</v>
      </c>
      <c r="AF38" s="40">
        <f ca="1">AF37+SUMIFS('Transactions (Dated)'!$E$2:$E$53,'Transactions (Dated)'!$D$2:$D$53,'Share Values'!$X38,'Transactions (Dated)'!$B$2:$B$53,'Share Values'!AF$11,'Transactions (Dated)'!$C$2:$C$53,"Buy")-SUMIFS('Transactions (Dated)'!$E$2:$E$53,'Transactions (Dated)'!$D$2:$D$53,'Share Values'!$X38,'Transactions (Dated)'!$B$2:$B$53,'Share Values'!AF$11,'Transactions (Dated)'!$C$2:$C$53,"Sell")</f>
        <v>0</v>
      </c>
      <c r="AG38" s="40">
        <f ca="1">AG37+SUMIFS('Transactions (Dated)'!$E$2:$E$53,'Transactions (Dated)'!$D$2:$D$53,'Share Values'!$X38,'Transactions (Dated)'!$B$2:$B$53,'Share Values'!AG$11,'Transactions (Dated)'!$C$2:$C$53,"Buy")-SUMIFS('Transactions (Dated)'!$E$2:$E$53,'Transactions (Dated)'!$D$2:$D$53,'Share Values'!$X38,'Transactions (Dated)'!$B$2:$B$53,'Share Values'!AG$11,'Transactions (Dated)'!$C$2:$C$53,"Sell")</f>
        <v>0</v>
      </c>
      <c r="AH38" s="40">
        <f ca="1">AH37+SUMIFS('Transactions (Dated)'!$E$2:$E$53,'Transactions (Dated)'!$D$2:$D$53,'Share Values'!$X38,'Transactions (Dated)'!$B$2:$B$53,'Share Values'!AH$11,'Transactions (Dated)'!$C$2:$C$53,"Buy")-SUMIFS('Transactions (Dated)'!$E$2:$E$53,'Transactions (Dated)'!$D$2:$D$53,'Share Values'!$X38,'Transactions (Dated)'!$B$2:$B$53,'Share Values'!AH$11,'Transactions (Dated)'!$C$2:$C$53,"Sell")</f>
        <v>0</v>
      </c>
      <c r="AI38" s="40">
        <f ca="1">AI37+SUMIFS('Transactions (Dated)'!$E$2:$E$53,'Transactions (Dated)'!$D$2:$D$53,'Share Values'!$X38,'Transactions (Dated)'!$B$2:$B$53,'Share Values'!AI$11,'Transactions (Dated)'!$C$2:$C$53,"Buy")-SUMIFS('Transactions (Dated)'!$E$2:$E$53,'Transactions (Dated)'!$D$2:$D$53,'Share Values'!$X38,'Transactions (Dated)'!$B$2:$B$53,'Share Values'!AI$11,'Transactions (Dated)'!$C$2:$C$53,"Sell")</f>
        <v>0</v>
      </c>
      <c r="AJ38" s="40">
        <f ca="1">AJ37+SUMIFS('Transactions (Dated)'!$E$2:$E$53,'Transactions (Dated)'!$D$2:$D$53,'Share Values'!$X38,'Transactions (Dated)'!$B$2:$B$53,'Share Values'!AJ$11,'Transactions (Dated)'!$C$2:$C$53,"Buy")-SUMIFS('Transactions (Dated)'!$E$2:$E$53,'Transactions (Dated)'!$D$2:$D$53,'Share Values'!$X38,'Transactions (Dated)'!$B$2:$B$53,'Share Values'!AJ$11,'Transactions (Dated)'!$C$2:$C$53,"Sell")</f>
        <v>0</v>
      </c>
      <c r="AK38" s="40">
        <f ca="1">AK37+SUMIFS('Transactions (Dated)'!$E$2:$E$53,'Transactions (Dated)'!$D$2:$D$53,'Share Values'!$X38,'Transactions (Dated)'!$B$2:$B$53,'Share Values'!AK$11,'Transactions (Dated)'!$C$2:$C$53,"Buy")-SUMIFS('Transactions (Dated)'!$E$2:$E$53,'Transactions (Dated)'!$D$2:$D$53,'Share Values'!$X38,'Transactions (Dated)'!$B$2:$B$53,'Share Values'!AK$11,'Transactions (Dated)'!$C$2:$C$53,"Sell")</f>
        <v>0</v>
      </c>
      <c r="AL38" s="40">
        <f ca="1">AL37+SUMIFS('Transactions (Dated)'!$E$2:$E$53,'Transactions (Dated)'!$D$2:$D$53,'Share Values'!$X38,'Transactions (Dated)'!$B$2:$B$53,'Share Values'!AL$11,'Transactions (Dated)'!$C$2:$C$53,"Buy")-SUMIFS('Transactions (Dated)'!$E$2:$E$53,'Transactions (Dated)'!$D$2:$D$53,'Share Values'!$X38,'Transactions (Dated)'!$B$2:$B$53,'Share Values'!AL$11,'Transactions (Dated)'!$C$2:$C$53,"Sell")</f>
        <v>0</v>
      </c>
      <c r="AM38" s="40">
        <f ca="1">AM37+SUMIFS('Transactions (Dated)'!$E$2:$E$53,'Transactions (Dated)'!$D$2:$D$53,'Share Values'!$X38,'Transactions (Dated)'!$B$2:$B$53,'Share Values'!AM$11,'Transactions (Dated)'!$C$2:$C$53,"Buy")-SUMIFS('Transactions (Dated)'!$E$2:$E$53,'Transactions (Dated)'!$D$2:$D$53,'Share Values'!$X38,'Transactions (Dated)'!$B$2:$B$53,'Share Values'!AM$11,'Transactions (Dated)'!$C$2:$C$53,"Sell")</f>
        <v>0</v>
      </c>
      <c r="AN38" s="40">
        <f ca="1">AN37+SUMIFS('Transactions (Dated)'!$E$2:$E$53,'Transactions (Dated)'!$D$2:$D$53,'Share Values'!$X38,'Transactions (Dated)'!$B$2:$B$53,'Share Values'!AN$11,'Transactions (Dated)'!$C$2:$C$53,"Buy")-SUMIFS('Transactions (Dated)'!$E$2:$E$53,'Transactions (Dated)'!$D$2:$D$53,'Share Values'!$X38,'Transactions (Dated)'!$B$2:$B$53,'Share Values'!AN$11,'Transactions (Dated)'!$C$2:$C$53,"Sell")</f>
        <v>0</v>
      </c>
      <c r="AO38" s="40"/>
      <c r="AQ38" s="3">
        <f t="shared" si="9"/>
        <v>41950</v>
      </c>
      <c r="AR38" s="6">
        <f t="shared" ca="1" si="10"/>
        <v>55222.5</v>
      </c>
      <c r="AS38" s="6">
        <f t="shared" ca="1" si="11"/>
        <v>0</v>
      </c>
      <c r="AT38" s="6">
        <f t="shared" ca="1" si="12"/>
        <v>833700.00000000012</v>
      </c>
      <c r="AU38" s="6">
        <f t="shared" ca="1" si="13"/>
        <v>0</v>
      </c>
      <c r="AV38" s="6">
        <f t="shared" ca="1" si="14"/>
        <v>0</v>
      </c>
      <c r="AW38" s="6">
        <f t="shared" ca="1" si="15"/>
        <v>0</v>
      </c>
      <c r="AX38" s="6">
        <f t="shared" ca="1" si="16"/>
        <v>0</v>
      </c>
      <c r="AY38" s="6">
        <f t="shared" ca="1" si="17"/>
        <v>0</v>
      </c>
      <c r="AZ38" s="6">
        <f t="shared" ca="1" si="18"/>
        <v>0</v>
      </c>
      <c r="BA38" s="6">
        <f t="shared" ca="1" si="19"/>
        <v>0</v>
      </c>
      <c r="BB38" s="6">
        <f t="shared" ca="1" si="20"/>
        <v>0</v>
      </c>
      <c r="BC38" s="6">
        <f t="shared" ca="1" si="21"/>
        <v>0</v>
      </c>
      <c r="BD38" s="6">
        <f t="shared" ca="1" si="22"/>
        <v>0</v>
      </c>
      <c r="BE38" s="6">
        <f t="shared" ca="1" si="23"/>
        <v>0</v>
      </c>
      <c r="BF38" s="6">
        <f t="shared" ca="1" si="32"/>
        <v>0</v>
      </c>
      <c r="BG38" s="6">
        <f t="shared" ca="1" si="33"/>
        <v>0</v>
      </c>
      <c r="BH38" s="6"/>
      <c r="BJ38" s="4">
        <f t="shared" ca="1" si="26"/>
        <v>888922.50000000012</v>
      </c>
      <c r="BL38" s="3">
        <f t="shared" si="27"/>
        <v>41950</v>
      </c>
      <c r="BM38" s="6">
        <f>BM37+SUMIFS('Transactions (Dated)'!G:G,'Transactions (Dated)'!D:D,'Share Values'!AQ38)</f>
        <v>123003.75</v>
      </c>
      <c r="BN38" s="6">
        <f ca="1">BN37+SUMIFS('Transactions (Dated)'!$F:$F,'Transactions (Dated)'!$D:$D,$BL38,'Transactions (Dated)'!$B:$B,BN$11,'Transactions (Dated)'!$C:$C,"Dividend (paid to cash)")*Y38</f>
        <v>0</v>
      </c>
      <c r="BO38" s="6">
        <f ca="1">BO37+SUMIFS('Transactions (Dated)'!$F:$F,'Transactions (Dated)'!$D:$D,$BL38,'Transactions (Dated)'!$B:$B,BO$11,'Transactions (Dated)'!$C:$C,"Dividend (paid to cash)")*Z38</f>
        <v>0</v>
      </c>
      <c r="BP38" s="6">
        <f ca="1">BP37+SUMIFS('Transactions (Dated)'!$F:$F,'Transactions (Dated)'!$D:$D,$BL38,'Transactions (Dated)'!$B:$B,BP$11,'Transactions (Dated)'!$C:$C,"Dividend (paid to cash)")*AA38</f>
        <v>0</v>
      </c>
      <c r="BQ38" s="6">
        <f ca="1">BQ37+SUMIFS('Transactions (Dated)'!$F:$F,'Transactions (Dated)'!$D:$D,$BL38,'Transactions (Dated)'!$B:$B,BQ$11,'Transactions (Dated)'!$C:$C,"Dividend (paid to cash)")*AB38</f>
        <v>0</v>
      </c>
      <c r="BR38" s="6">
        <f ca="1">BR37+SUMIFS('Transactions (Dated)'!$F:$F,'Transactions (Dated)'!$D:$D,$BL38,'Transactions (Dated)'!$B:$B,BR$11,'Transactions (Dated)'!$C:$C,"Dividend (paid to cash)")*AC38</f>
        <v>0</v>
      </c>
      <c r="BS38" s="6">
        <f ca="1">BS37+SUMIFS('Transactions (Dated)'!$F:$F,'Transactions (Dated)'!$D:$D,$BL38,'Transactions (Dated)'!$B:$B,BS$11,'Transactions (Dated)'!$C:$C,"Dividend (paid to cash)")*AD38</f>
        <v>0</v>
      </c>
      <c r="BT38" s="6">
        <f ca="1">BT37+SUMIFS('Transactions (Dated)'!$F:$F,'Transactions (Dated)'!$D:$D,$BL38,'Transactions (Dated)'!$B:$B,BT$11,'Transactions (Dated)'!$C:$C,"Dividend (paid to cash)")*AE38</f>
        <v>0</v>
      </c>
      <c r="BU38" s="6">
        <f ca="1">BU37+SUMIFS('Transactions (Dated)'!$F:$F,'Transactions (Dated)'!$D:$D,$BL38,'Transactions (Dated)'!$B:$B,BU$11,'Transactions (Dated)'!$C:$C,"Dividend (paid to cash)")*AF38</f>
        <v>0</v>
      </c>
      <c r="BV38" s="6">
        <f ca="1">BV37+SUMIFS('Transactions (Dated)'!$F:$F,'Transactions (Dated)'!$D:$D,$BL38,'Transactions (Dated)'!$B:$B,BV$11,'Transactions (Dated)'!$C:$C,"Dividend (paid to cash)")*AG38</f>
        <v>0</v>
      </c>
      <c r="BW38" s="6">
        <f ca="1">BW37+SUMIFS('Transactions (Dated)'!$F:$F,'Transactions (Dated)'!$D:$D,$BL38,'Transactions (Dated)'!$B:$B,BW$11,'Transactions (Dated)'!$C:$C,"Dividend (paid to cash)")*AH38</f>
        <v>0</v>
      </c>
      <c r="BX38" s="6">
        <f ca="1">BX37+SUMIFS('Transactions (Dated)'!$F:$F,'Transactions (Dated)'!$D:$D,$BL38,'Transactions (Dated)'!$B:$B,BX$11,'Transactions (Dated)'!$C:$C,"Dividend (paid to cash)")*AI38</f>
        <v>0</v>
      </c>
      <c r="BY38" s="6">
        <f ca="1">BY37+SUMIFS('Transactions (Dated)'!$F:$F,'Transactions (Dated)'!$D:$D,$BL38,'Transactions (Dated)'!$B:$B,BY$11,'Transactions (Dated)'!$C:$C,"Dividend (paid to cash)")*AJ38</f>
        <v>0</v>
      </c>
      <c r="BZ38" s="6">
        <f ca="1">BZ37+SUMIFS('Transactions (Dated)'!$F:$F,'Transactions (Dated)'!$D:$D,$BL38,'Transactions (Dated)'!$B:$B,BZ$11,'Transactions (Dated)'!$C:$C,"Dividend (paid to cash)")*AK38</f>
        <v>0</v>
      </c>
      <c r="CA38" s="6">
        <f ca="1">CA37+SUMIFS('Transactions (Dated)'!$F:$F,'Transactions (Dated)'!$D:$D,$BL38,'Transactions (Dated)'!$B:$B,CA$11,'Transactions (Dated)'!$C:$C,"Dividend (paid to cash)")*AL38</f>
        <v>0</v>
      </c>
      <c r="CB38" s="6">
        <v>0</v>
      </c>
      <c r="CC38" s="6">
        <v>0</v>
      </c>
      <c r="CD38" s="6"/>
      <c r="CF38" s="6">
        <f t="shared" ca="1" si="34"/>
        <v>123003.75</v>
      </c>
      <c r="CH38" s="3">
        <f t="shared" si="35"/>
        <v>41950</v>
      </c>
      <c r="CI38" s="4">
        <f t="shared" ca="1" si="28"/>
        <v>888922.50000000012</v>
      </c>
      <c r="CJ38" s="4">
        <f t="shared" ca="1" si="29"/>
        <v>123003.75</v>
      </c>
      <c r="CL38" s="4">
        <f t="shared" ca="1" si="30"/>
        <v>1011926.2500000001</v>
      </c>
    </row>
    <row r="39" spans="2:90" x14ac:dyDescent="0.15">
      <c r="B39" s="3">
        <f t="shared" si="31"/>
        <v>41953</v>
      </c>
      <c r="C39" s="2">
        <v>14709.8</v>
      </c>
      <c r="E39" s="70">
        <v>41953</v>
      </c>
      <c r="F39" s="69">
        <v>12.63</v>
      </c>
      <c r="G39" s="69">
        <v>4.59</v>
      </c>
      <c r="H39" s="69">
        <v>19.899999999999999</v>
      </c>
      <c r="I39" s="69">
        <v>29.49</v>
      </c>
      <c r="J39" s="69">
        <v>17.36</v>
      </c>
      <c r="K39" s="69">
        <v>12.12</v>
      </c>
      <c r="L39" s="69">
        <v>28.28</v>
      </c>
      <c r="M39" s="69">
        <v>1.78</v>
      </c>
      <c r="N39" s="69">
        <v>9.5</v>
      </c>
      <c r="O39" s="69">
        <v>4.8532999999999999</v>
      </c>
      <c r="P39" s="69">
        <v>33.67</v>
      </c>
      <c r="Q39" s="69">
        <v>1.44</v>
      </c>
      <c r="R39" s="69">
        <v>8.4</v>
      </c>
      <c r="S39" s="69">
        <v>37.94</v>
      </c>
      <c r="T39" s="69"/>
      <c r="U39" s="69"/>
      <c r="V39" s="4"/>
      <c r="X39" s="3">
        <f t="shared" si="8"/>
        <v>41953</v>
      </c>
      <c r="Y39" s="40">
        <f ca="1">Y38+SUMIFS('Transactions (Dated)'!$E$2:$E$53,'Transactions (Dated)'!$D$2:$D$53,'Share Values'!$X39,'Transactions (Dated)'!$B$2:$B$53,'Share Values'!Y$11,'Transactions (Dated)'!$C$2:$C$53,"Buy")-SUMIFS('Transactions (Dated)'!$E$2:$E$53,'Transactions (Dated)'!$D$2:$D$53,'Share Values'!$X39,'Transactions (Dated)'!$B$2:$B$53,'Share Values'!Y$11,'Transactions (Dated)'!$C$2:$C$53,"Sell")</f>
        <v>4625</v>
      </c>
      <c r="Z39" s="40">
        <f ca="1">Z38+SUMIFS('Transactions (Dated)'!$E$2:$E$53,'Transactions (Dated)'!$D$2:$D$53,'Share Values'!$X39,'Transactions (Dated)'!$B$2:$B$53,'Share Values'!Z$11,'Transactions (Dated)'!$C$2:$C$53,"Buy")-SUMIFS('Transactions (Dated)'!$E$2:$E$53,'Transactions (Dated)'!$D$2:$D$53,'Share Values'!$X39,'Transactions (Dated)'!$B$2:$B$53,'Share Values'!Z$11,'Transactions (Dated)'!$C$2:$C$53,"Sell")</f>
        <v>0</v>
      </c>
      <c r="AA39" s="40">
        <f ca="1">AA38+SUMIFS('Transactions (Dated)'!$E$2:$E$53,'Transactions (Dated)'!$D$2:$D$53,'Share Values'!$X39,'Transactions (Dated)'!$B$2:$B$53,'Share Values'!AA$11,'Transactions (Dated)'!$C$2:$C$53,"Buy")-SUMIFS('Transactions (Dated)'!$E$2:$E$53,'Transactions (Dated)'!$D$2:$D$53,'Share Values'!$X39,'Transactions (Dated)'!$B$2:$B$53,'Share Values'!AA$11,'Transactions (Dated)'!$C$2:$C$53,"Sell")</f>
        <v>42000</v>
      </c>
      <c r="AB39" s="40">
        <f ca="1">AB38+SUMIFS('Transactions (Dated)'!$E$2:$E$53,'Transactions (Dated)'!$D$2:$D$53,'Share Values'!$X39,'Transactions (Dated)'!$B$2:$B$53,'Share Values'!AB$11,'Transactions (Dated)'!$C$2:$C$53,"Buy")-SUMIFS('Transactions (Dated)'!$E$2:$E$53,'Transactions (Dated)'!$D$2:$D$53,'Share Values'!$X39,'Transactions (Dated)'!$B$2:$B$53,'Share Values'!AB$11,'Transactions (Dated)'!$C$2:$C$53,"Sell")</f>
        <v>0</v>
      </c>
      <c r="AC39" s="40">
        <f ca="1">AC38+SUMIFS('Transactions (Dated)'!$E$2:$E$53,'Transactions (Dated)'!$D$2:$D$53,'Share Values'!$X39,'Transactions (Dated)'!$B$2:$B$53,'Share Values'!AC$11,'Transactions (Dated)'!$C$2:$C$53,"Buy")-SUMIFS('Transactions (Dated)'!$E$2:$E$53,'Transactions (Dated)'!$D$2:$D$53,'Share Values'!$X39,'Transactions (Dated)'!$B$2:$B$53,'Share Values'!AC$11,'Transactions (Dated)'!$C$2:$C$53,"Sell")</f>
        <v>0</v>
      </c>
      <c r="AD39" s="40">
        <f ca="1">AD38+SUMIFS('Transactions (Dated)'!$E$2:$E$53,'Transactions (Dated)'!$D$2:$D$53,'Share Values'!$X39,'Transactions (Dated)'!$B$2:$B$53,'Share Values'!AD$11,'Transactions (Dated)'!$C$2:$C$53,"Buy")-SUMIFS('Transactions (Dated)'!$E$2:$E$53,'Transactions (Dated)'!$D$2:$D$53,'Share Values'!$X39,'Transactions (Dated)'!$B$2:$B$53,'Share Values'!AD$11,'Transactions (Dated)'!$C$2:$C$53,"Sell")</f>
        <v>0</v>
      </c>
      <c r="AE39" s="40">
        <f ca="1">AE38+SUMIFS('Transactions (Dated)'!$E$2:$E$53,'Transactions (Dated)'!$D$2:$D$53,'Share Values'!$X39,'Transactions (Dated)'!$B$2:$B$53,'Share Values'!AE$11,'Transactions (Dated)'!$C$2:$C$53,"Buy")-SUMIFS('Transactions (Dated)'!$E$2:$E$53,'Transactions (Dated)'!$D$2:$D$53,'Share Values'!$X39,'Transactions (Dated)'!$B$2:$B$53,'Share Values'!AE$11,'Transactions (Dated)'!$C$2:$C$53,"Sell")</f>
        <v>0</v>
      </c>
      <c r="AF39" s="40">
        <f ca="1">AF38+SUMIFS('Transactions (Dated)'!$E$2:$E$53,'Transactions (Dated)'!$D$2:$D$53,'Share Values'!$X39,'Transactions (Dated)'!$B$2:$B$53,'Share Values'!AF$11,'Transactions (Dated)'!$C$2:$C$53,"Buy")-SUMIFS('Transactions (Dated)'!$E$2:$E$53,'Transactions (Dated)'!$D$2:$D$53,'Share Values'!$X39,'Transactions (Dated)'!$B$2:$B$53,'Share Values'!AF$11,'Transactions (Dated)'!$C$2:$C$53,"Sell")</f>
        <v>0</v>
      </c>
      <c r="AG39" s="40">
        <f ca="1">AG38+SUMIFS('Transactions (Dated)'!$E$2:$E$53,'Transactions (Dated)'!$D$2:$D$53,'Share Values'!$X39,'Transactions (Dated)'!$B$2:$B$53,'Share Values'!AG$11,'Transactions (Dated)'!$C$2:$C$53,"Buy")-SUMIFS('Transactions (Dated)'!$E$2:$E$53,'Transactions (Dated)'!$D$2:$D$53,'Share Values'!$X39,'Transactions (Dated)'!$B$2:$B$53,'Share Values'!AG$11,'Transactions (Dated)'!$C$2:$C$53,"Sell")</f>
        <v>0</v>
      </c>
      <c r="AH39" s="40">
        <f ca="1">AH38+SUMIFS('Transactions (Dated)'!$E$2:$E$53,'Transactions (Dated)'!$D$2:$D$53,'Share Values'!$X39,'Transactions (Dated)'!$B$2:$B$53,'Share Values'!AH$11,'Transactions (Dated)'!$C$2:$C$53,"Buy")-SUMIFS('Transactions (Dated)'!$E$2:$E$53,'Transactions (Dated)'!$D$2:$D$53,'Share Values'!$X39,'Transactions (Dated)'!$B$2:$B$53,'Share Values'!AH$11,'Transactions (Dated)'!$C$2:$C$53,"Sell")</f>
        <v>0</v>
      </c>
      <c r="AI39" s="40">
        <f ca="1">AI38+SUMIFS('Transactions (Dated)'!$E$2:$E$53,'Transactions (Dated)'!$D$2:$D$53,'Share Values'!$X39,'Transactions (Dated)'!$B$2:$B$53,'Share Values'!AI$11,'Transactions (Dated)'!$C$2:$C$53,"Buy")-SUMIFS('Transactions (Dated)'!$E$2:$E$53,'Transactions (Dated)'!$D$2:$D$53,'Share Values'!$X39,'Transactions (Dated)'!$B$2:$B$53,'Share Values'!AI$11,'Transactions (Dated)'!$C$2:$C$53,"Sell")</f>
        <v>0</v>
      </c>
      <c r="AJ39" s="40">
        <f ca="1">AJ38+SUMIFS('Transactions (Dated)'!$E$2:$E$53,'Transactions (Dated)'!$D$2:$D$53,'Share Values'!$X39,'Transactions (Dated)'!$B$2:$B$53,'Share Values'!AJ$11,'Transactions (Dated)'!$C$2:$C$53,"Buy")-SUMIFS('Transactions (Dated)'!$E$2:$E$53,'Transactions (Dated)'!$D$2:$D$53,'Share Values'!$X39,'Transactions (Dated)'!$B$2:$B$53,'Share Values'!AJ$11,'Transactions (Dated)'!$C$2:$C$53,"Sell")</f>
        <v>0</v>
      </c>
      <c r="AK39" s="40">
        <f ca="1">AK38+SUMIFS('Transactions (Dated)'!$E$2:$E$53,'Transactions (Dated)'!$D$2:$D$53,'Share Values'!$X39,'Transactions (Dated)'!$B$2:$B$53,'Share Values'!AK$11,'Transactions (Dated)'!$C$2:$C$53,"Buy")-SUMIFS('Transactions (Dated)'!$E$2:$E$53,'Transactions (Dated)'!$D$2:$D$53,'Share Values'!$X39,'Transactions (Dated)'!$B$2:$B$53,'Share Values'!AK$11,'Transactions (Dated)'!$C$2:$C$53,"Sell")</f>
        <v>0</v>
      </c>
      <c r="AL39" s="40">
        <f ca="1">AL38+SUMIFS('Transactions (Dated)'!$E$2:$E$53,'Transactions (Dated)'!$D$2:$D$53,'Share Values'!$X39,'Transactions (Dated)'!$B$2:$B$53,'Share Values'!AL$11,'Transactions (Dated)'!$C$2:$C$53,"Buy")-SUMIFS('Transactions (Dated)'!$E$2:$E$53,'Transactions (Dated)'!$D$2:$D$53,'Share Values'!$X39,'Transactions (Dated)'!$B$2:$B$53,'Share Values'!AL$11,'Transactions (Dated)'!$C$2:$C$53,"Sell")</f>
        <v>0</v>
      </c>
      <c r="AM39" s="40">
        <f ca="1">AM38+SUMIFS('Transactions (Dated)'!$E$2:$E$53,'Transactions (Dated)'!$D$2:$D$53,'Share Values'!$X39,'Transactions (Dated)'!$B$2:$B$53,'Share Values'!AM$11,'Transactions (Dated)'!$C$2:$C$53,"Buy")-SUMIFS('Transactions (Dated)'!$E$2:$E$53,'Transactions (Dated)'!$D$2:$D$53,'Share Values'!$X39,'Transactions (Dated)'!$B$2:$B$53,'Share Values'!AM$11,'Transactions (Dated)'!$C$2:$C$53,"Sell")</f>
        <v>0</v>
      </c>
      <c r="AN39" s="40">
        <f ca="1">AN38+SUMIFS('Transactions (Dated)'!$E$2:$E$53,'Transactions (Dated)'!$D$2:$D$53,'Share Values'!$X39,'Transactions (Dated)'!$B$2:$B$53,'Share Values'!AN$11,'Transactions (Dated)'!$C$2:$C$53,"Buy")-SUMIFS('Transactions (Dated)'!$E$2:$E$53,'Transactions (Dated)'!$D$2:$D$53,'Share Values'!$X39,'Transactions (Dated)'!$B$2:$B$53,'Share Values'!AN$11,'Transactions (Dated)'!$C$2:$C$53,"Sell")</f>
        <v>0</v>
      </c>
      <c r="AO39" s="40"/>
      <c r="AQ39" s="3">
        <f t="shared" si="9"/>
        <v>41953</v>
      </c>
      <c r="AR39" s="6">
        <f t="shared" ca="1" si="10"/>
        <v>58413.75</v>
      </c>
      <c r="AS39" s="6">
        <f t="shared" ca="1" si="11"/>
        <v>0</v>
      </c>
      <c r="AT39" s="6">
        <f t="shared" ca="1" si="12"/>
        <v>835799.99999999988</v>
      </c>
      <c r="AU39" s="6">
        <f t="shared" ca="1" si="13"/>
        <v>0</v>
      </c>
      <c r="AV39" s="6">
        <f t="shared" ca="1" si="14"/>
        <v>0</v>
      </c>
      <c r="AW39" s="6">
        <f t="shared" ca="1" si="15"/>
        <v>0</v>
      </c>
      <c r="AX39" s="6">
        <f t="shared" ca="1" si="16"/>
        <v>0</v>
      </c>
      <c r="AY39" s="6">
        <f t="shared" ca="1" si="17"/>
        <v>0</v>
      </c>
      <c r="AZ39" s="6">
        <f t="shared" ca="1" si="18"/>
        <v>0</v>
      </c>
      <c r="BA39" s="6">
        <f t="shared" ca="1" si="19"/>
        <v>0</v>
      </c>
      <c r="BB39" s="6">
        <f t="shared" ca="1" si="20"/>
        <v>0</v>
      </c>
      <c r="BC39" s="6">
        <f t="shared" ca="1" si="21"/>
        <v>0</v>
      </c>
      <c r="BD39" s="6">
        <f t="shared" ca="1" si="22"/>
        <v>0</v>
      </c>
      <c r="BE39" s="6">
        <f t="shared" ca="1" si="23"/>
        <v>0</v>
      </c>
      <c r="BF39" s="6">
        <f t="shared" ca="1" si="32"/>
        <v>0</v>
      </c>
      <c r="BG39" s="6">
        <f t="shared" ca="1" si="33"/>
        <v>0</v>
      </c>
      <c r="BH39" s="6"/>
      <c r="BJ39" s="4">
        <f t="shared" ca="1" si="26"/>
        <v>894213.74999999988</v>
      </c>
      <c r="BL39" s="3">
        <f t="shared" si="27"/>
        <v>41953</v>
      </c>
      <c r="BM39" s="6">
        <f>BM38+SUMIFS('Transactions (Dated)'!G:G,'Transactions (Dated)'!D:D,'Share Values'!AQ39)</f>
        <v>123003.75</v>
      </c>
      <c r="BN39" s="6">
        <f ca="1">BN38+SUMIFS('Transactions (Dated)'!$F:$F,'Transactions (Dated)'!$D:$D,$BL39,'Transactions (Dated)'!$B:$B,BN$11,'Transactions (Dated)'!$C:$C,"Dividend (paid to cash)")*Y39</f>
        <v>0</v>
      </c>
      <c r="BO39" s="6">
        <f ca="1">BO38+SUMIFS('Transactions (Dated)'!$F:$F,'Transactions (Dated)'!$D:$D,$BL39,'Transactions (Dated)'!$B:$B,BO$11,'Transactions (Dated)'!$C:$C,"Dividend (paid to cash)")*Z39</f>
        <v>0</v>
      </c>
      <c r="BP39" s="6">
        <f ca="1">BP38+SUMIFS('Transactions (Dated)'!$F:$F,'Transactions (Dated)'!$D:$D,$BL39,'Transactions (Dated)'!$B:$B,BP$11,'Transactions (Dated)'!$C:$C,"Dividend (paid to cash)")*AA39</f>
        <v>0</v>
      </c>
      <c r="BQ39" s="6">
        <f ca="1">BQ38+SUMIFS('Transactions (Dated)'!$F:$F,'Transactions (Dated)'!$D:$D,$BL39,'Transactions (Dated)'!$B:$B,BQ$11,'Transactions (Dated)'!$C:$C,"Dividend (paid to cash)")*AB39</f>
        <v>0</v>
      </c>
      <c r="BR39" s="6">
        <f ca="1">BR38+SUMIFS('Transactions (Dated)'!$F:$F,'Transactions (Dated)'!$D:$D,$BL39,'Transactions (Dated)'!$B:$B,BR$11,'Transactions (Dated)'!$C:$C,"Dividend (paid to cash)")*AC39</f>
        <v>0</v>
      </c>
      <c r="BS39" s="6">
        <f ca="1">BS38+SUMIFS('Transactions (Dated)'!$F:$F,'Transactions (Dated)'!$D:$D,$BL39,'Transactions (Dated)'!$B:$B,BS$11,'Transactions (Dated)'!$C:$C,"Dividend (paid to cash)")*AD39</f>
        <v>0</v>
      </c>
      <c r="BT39" s="6">
        <f ca="1">BT38+SUMIFS('Transactions (Dated)'!$F:$F,'Transactions (Dated)'!$D:$D,$BL39,'Transactions (Dated)'!$B:$B,BT$11,'Transactions (Dated)'!$C:$C,"Dividend (paid to cash)")*AE39</f>
        <v>0</v>
      </c>
      <c r="BU39" s="6">
        <f ca="1">BU38+SUMIFS('Transactions (Dated)'!$F:$F,'Transactions (Dated)'!$D:$D,$BL39,'Transactions (Dated)'!$B:$B,BU$11,'Transactions (Dated)'!$C:$C,"Dividend (paid to cash)")*AF39</f>
        <v>0</v>
      </c>
      <c r="BV39" s="6">
        <f ca="1">BV38+SUMIFS('Transactions (Dated)'!$F:$F,'Transactions (Dated)'!$D:$D,$BL39,'Transactions (Dated)'!$B:$B,BV$11,'Transactions (Dated)'!$C:$C,"Dividend (paid to cash)")*AG39</f>
        <v>0</v>
      </c>
      <c r="BW39" s="6">
        <f ca="1">BW38+SUMIFS('Transactions (Dated)'!$F:$F,'Transactions (Dated)'!$D:$D,$BL39,'Transactions (Dated)'!$B:$B,BW$11,'Transactions (Dated)'!$C:$C,"Dividend (paid to cash)")*AH39</f>
        <v>0</v>
      </c>
      <c r="BX39" s="6">
        <f ca="1">BX38+SUMIFS('Transactions (Dated)'!$F:$F,'Transactions (Dated)'!$D:$D,$BL39,'Transactions (Dated)'!$B:$B,BX$11,'Transactions (Dated)'!$C:$C,"Dividend (paid to cash)")*AI39</f>
        <v>0</v>
      </c>
      <c r="BY39" s="6">
        <f ca="1">BY38+SUMIFS('Transactions (Dated)'!$F:$F,'Transactions (Dated)'!$D:$D,$BL39,'Transactions (Dated)'!$B:$B,BY$11,'Transactions (Dated)'!$C:$C,"Dividend (paid to cash)")*AJ39</f>
        <v>0</v>
      </c>
      <c r="BZ39" s="6">
        <f ca="1">BZ38+SUMIFS('Transactions (Dated)'!$F:$F,'Transactions (Dated)'!$D:$D,$BL39,'Transactions (Dated)'!$B:$B,BZ$11,'Transactions (Dated)'!$C:$C,"Dividend (paid to cash)")*AK39</f>
        <v>0</v>
      </c>
      <c r="CA39" s="6">
        <f ca="1">CA38+SUMIFS('Transactions (Dated)'!$F:$F,'Transactions (Dated)'!$D:$D,$BL39,'Transactions (Dated)'!$B:$B,CA$11,'Transactions (Dated)'!$C:$C,"Dividend (paid to cash)")*AL39</f>
        <v>0</v>
      </c>
      <c r="CB39" s="6">
        <v>0</v>
      </c>
      <c r="CC39" s="6">
        <v>0</v>
      </c>
      <c r="CD39" s="6"/>
      <c r="CF39" s="6">
        <f t="shared" ca="1" si="34"/>
        <v>123003.75</v>
      </c>
      <c r="CH39" s="3">
        <f t="shared" si="35"/>
        <v>41953</v>
      </c>
      <c r="CI39" s="4">
        <f t="shared" ca="1" si="28"/>
        <v>894213.74999999988</v>
      </c>
      <c r="CJ39" s="4">
        <f t="shared" ca="1" si="29"/>
        <v>123003.75</v>
      </c>
      <c r="CL39" s="4">
        <f t="shared" ca="1" si="30"/>
        <v>1017217.4999999999</v>
      </c>
    </row>
    <row r="40" spans="2:90" x14ac:dyDescent="0.15">
      <c r="B40" s="3">
        <f t="shared" si="31"/>
        <v>41954</v>
      </c>
      <c r="C40" s="80">
        <v>14709.8</v>
      </c>
      <c r="E40" s="70">
        <v>41954</v>
      </c>
      <c r="F40" s="69">
        <v>12.48</v>
      </c>
      <c r="G40" s="69">
        <v>4.7</v>
      </c>
      <c r="H40" s="69">
        <v>19.97</v>
      </c>
      <c r="I40" s="69">
        <v>29.31</v>
      </c>
      <c r="J40" s="69">
        <v>18.510000000000002</v>
      </c>
      <c r="K40" s="69">
        <v>11.97</v>
      </c>
      <c r="L40" s="69">
        <v>27.93</v>
      </c>
      <c r="M40" s="69">
        <v>1.82</v>
      </c>
      <c r="N40" s="69">
        <v>9.4</v>
      </c>
      <c r="O40" s="69">
        <v>4.8333000000000004</v>
      </c>
      <c r="P40" s="69">
        <v>34.24</v>
      </c>
      <c r="Q40" s="69">
        <v>1.46</v>
      </c>
      <c r="R40" s="69">
        <v>8.3800000000000008</v>
      </c>
      <c r="S40" s="69">
        <v>37.76</v>
      </c>
      <c r="T40" s="69"/>
      <c r="U40" s="69"/>
      <c r="V40" s="4"/>
      <c r="X40" s="3">
        <f t="shared" si="8"/>
        <v>41954</v>
      </c>
      <c r="Y40" s="40">
        <f ca="1">Y39+SUMIFS('Transactions (Dated)'!$E$2:$E$53,'Transactions (Dated)'!$D$2:$D$53,'Share Values'!$X40,'Transactions (Dated)'!$B$2:$B$53,'Share Values'!Y$11,'Transactions (Dated)'!$C$2:$C$53,"Buy")-SUMIFS('Transactions (Dated)'!$E$2:$E$53,'Transactions (Dated)'!$D$2:$D$53,'Share Values'!$X40,'Transactions (Dated)'!$B$2:$B$53,'Share Values'!Y$11,'Transactions (Dated)'!$C$2:$C$53,"Sell")</f>
        <v>4625</v>
      </c>
      <c r="Z40" s="40">
        <f ca="1">Z39+SUMIFS('Transactions (Dated)'!$E$2:$E$53,'Transactions (Dated)'!$D$2:$D$53,'Share Values'!$X40,'Transactions (Dated)'!$B$2:$B$53,'Share Values'!Z$11,'Transactions (Dated)'!$C$2:$C$53,"Buy")-SUMIFS('Transactions (Dated)'!$E$2:$E$53,'Transactions (Dated)'!$D$2:$D$53,'Share Values'!$X40,'Transactions (Dated)'!$B$2:$B$53,'Share Values'!Z$11,'Transactions (Dated)'!$C$2:$C$53,"Sell")</f>
        <v>0</v>
      </c>
      <c r="AA40" s="40">
        <f ca="1">AA39+SUMIFS('Transactions (Dated)'!$E$2:$E$53,'Transactions (Dated)'!$D$2:$D$53,'Share Values'!$X40,'Transactions (Dated)'!$B$2:$B$53,'Share Values'!AA$11,'Transactions (Dated)'!$C$2:$C$53,"Buy")-SUMIFS('Transactions (Dated)'!$E$2:$E$53,'Transactions (Dated)'!$D$2:$D$53,'Share Values'!$X40,'Transactions (Dated)'!$B$2:$B$53,'Share Values'!AA$11,'Transactions (Dated)'!$C$2:$C$53,"Sell")</f>
        <v>42000</v>
      </c>
      <c r="AB40" s="40">
        <f ca="1">AB39+SUMIFS('Transactions (Dated)'!$E$2:$E$53,'Transactions (Dated)'!$D$2:$D$53,'Share Values'!$X40,'Transactions (Dated)'!$B$2:$B$53,'Share Values'!AB$11,'Transactions (Dated)'!$C$2:$C$53,"Buy")-SUMIFS('Transactions (Dated)'!$E$2:$E$53,'Transactions (Dated)'!$D$2:$D$53,'Share Values'!$X40,'Transactions (Dated)'!$B$2:$B$53,'Share Values'!AB$11,'Transactions (Dated)'!$C$2:$C$53,"Sell")</f>
        <v>0</v>
      </c>
      <c r="AC40" s="40">
        <f ca="1">AC39+SUMIFS('Transactions (Dated)'!$E$2:$E$53,'Transactions (Dated)'!$D$2:$D$53,'Share Values'!$X40,'Transactions (Dated)'!$B$2:$B$53,'Share Values'!AC$11,'Transactions (Dated)'!$C$2:$C$53,"Buy")-SUMIFS('Transactions (Dated)'!$E$2:$E$53,'Transactions (Dated)'!$D$2:$D$53,'Share Values'!$X40,'Transactions (Dated)'!$B$2:$B$53,'Share Values'!AC$11,'Transactions (Dated)'!$C$2:$C$53,"Sell")</f>
        <v>0</v>
      </c>
      <c r="AD40" s="40">
        <f ca="1">AD39+SUMIFS('Transactions (Dated)'!$E$2:$E$53,'Transactions (Dated)'!$D$2:$D$53,'Share Values'!$X40,'Transactions (Dated)'!$B$2:$B$53,'Share Values'!AD$11,'Transactions (Dated)'!$C$2:$C$53,"Buy")-SUMIFS('Transactions (Dated)'!$E$2:$E$53,'Transactions (Dated)'!$D$2:$D$53,'Share Values'!$X40,'Transactions (Dated)'!$B$2:$B$53,'Share Values'!AD$11,'Transactions (Dated)'!$C$2:$C$53,"Sell")</f>
        <v>0</v>
      </c>
      <c r="AE40" s="40">
        <f ca="1">AE39+SUMIFS('Transactions (Dated)'!$E$2:$E$53,'Transactions (Dated)'!$D$2:$D$53,'Share Values'!$X40,'Transactions (Dated)'!$B$2:$B$53,'Share Values'!AE$11,'Transactions (Dated)'!$C$2:$C$53,"Buy")-SUMIFS('Transactions (Dated)'!$E$2:$E$53,'Transactions (Dated)'!$D$2:$D$53,'Share Values'!$X40,'Transactions (Dated)'!$B$2:$B$53,'Share Values'!AE$11,'Transactions (Dated)'!$C$2:$C$53,"Sell")</f>
        <v>0</v>
      </c>
      <c r="AF40" s="40">
        <f ca="1">AF39+SUMIFS('Transactions (Dated)'!$E$2:$E$53,'Transactions (Dated)'!$D$2:$D$53,'Share Values'!$X40,'Transactions (Dated)'!$B$2:$B$53,'Share Values'!AF$11,'Transactions (Dated)'!$C$2:$C$53,"Buy")-SUMIFS('Transactions (Dated)'!$E$2:$E$53,'Transactions (Dated)'!$D$2:$D$53,'Share Values'!$X40,'Transactions (Dated)'!$B$2:$B$53,'Share Values'!AF$11,'Transactions (Dated)'!$C$2:$C$53,"Sell")</f>
        <v>0</v>
      </c>
      <c r="AG40" s="40">
        <f ca="1">AG39+SUMIFS('Transactions (Dated)'!$E$2:$E$53,'Transactions (Dated)'!$D$2:$D$53,'Share Values'!$X40,'Transactions (Dated)'!$B$2:$B$53,'Share Values'!AG$11,'Transactions (Dated)'!$C$2:$C$53,"Buy")-SUMIFS('Transactions (Dated)'!$E$2:$E$53,'Transactions (Dated)'!$D$2:$D$53,'Share Values'!$X40,'Transactions (Dated)'!$B$2:$B$53,'Share Values'!AG$11,'Transactions (Dated)'!$C$2:$C$53,"Sell")</f>
        <v>0</v>
      </c>
      <c r="AH40" s="40">
        <f ca="1">AH39+SUMIFS('Transactions (Dated)'!$E$2:$E$53,'Transactions (Dated)'!$D$2:$D$53,'Share Values'!$X40,'Transactions (Dated)'!$B$2:$B$53,'Share Values'!AH$11,'Transactions (Dated)'!$C$2:$C$53,"Buy")-SUMIFS('Transactions (Dated)'!$E$2:$E$53,'Transactions (Dated)'!$D$2:$D$53,'Share Values'!$X40,'Transactions (Dated)'!$B$2:$B$53,'Share Values'!AH$11,'Transactions (Dated)'!$C$2:$C$53,"Sell")</f>
        <v>0</v>
      </c>
      <c r="AI40" s="40">
        <f ca="1">AI39+SUMIFS('Transactions (Dated)'!$E$2:$E$53,'Transactions (Dated)'!$D$2:$D$53,'Share Values'!$X40,'Transactions (Dated)'!$B$2:$B$53,'Share Values'!AI$11,'Transactions (Dated)'!$C$2:$C$53,"Buy")-SUMIFS('Transactions (Dated)'!$E$2:$E$53,'Transactions (Dated)'!$D$2:$D$53,'Share Values'!$X40,'Transactions (Dated)'!$B$2:$B$53,'Share Values'!AI$11,'Transactions (Dated)'!$C$2:$C$53,"Sell")</f>
        <v>0</v>
      </c>
      <c r="AJ40" s="40">
        <f ca="1">AJ39+SUMIFS('Transactions (Dated)'!$E$2:$E$53,'Transactions (Dated)'!$D$2:$D$53,'Share Values'!$X40,'Transactions (Dated)'!$B$2:$B$53,'Share Values'!AJ$11,'Transactions (Dated)'!$C$2:$C$53,"Buy")-SUMIFS('Transactions (Dated)'!$E$2:$E$53,'Transactions (Dated)'!$D$2:$D$53,'Share Values'!$X40,'Transactions (Dated)'!$B$2:$B$53,'Share Values'!AJ$11,'Transactions (Dated)'!$C$2:$C$53,"Sell")</f>
        <v>0</v>
      </c>
      <c r="AK40" s="40">
        <f ca="1">AK39+SUMIFS('Transactions (Dated)'!$E$2:$E$53,'Transactions (Dated)'!$D$2:$D$53,'Share Values'!$X40,'Transactions (Dated)'!$B$2:$B$53,'Share Values'!AK$11,'Transactions (Dated)'!$C$2:$C$53,"Buy")-SUMIFS('Transactions (Dated)'!$E$2:$E$53,'Transactions (Dated)'!$D$2:$D$53,'Share Values'!$X40,'Transactions (Dated)'!$B$2:$B$53,'Share Values'!AK$11,'Transactions (Dated)'!$C$2:$C$53,"Sell")</f>
        <v>0</v>
      </c>
      <c r="AL40" s="40">
        <f ca="1">AL39+SUMIFS('Transactions (Dated)'!$E$2:$E$53,'Transactions (Dated)'!$D$2:$D$53,'Share Values'!$X40,'Transactions (Dated)'!$B$2:$B$53,'Share Values'!AL$11,'Transactions (Dated)'!$C$2:$C$53,"Buy")-SUMIFS('Transactions (Dated)'!$E$2:$E$53,'Transactions (Dated)'!$D$2:$D$53,'Share Values'!$X40,'Transactions (Dated)'!$B$2:$B$53,'Share Values'!AL$11,'Transactions (Dated)'!$C$2:$C$53,"Sell")</f>
        <v>0</v>
      </c>
      <c r="AM40" s="40">
        <f ca="1">AM39+SUMIFS('Transactions (Dated)'!$E$2:$E$53,'Transactions (Dated)'!$D$2:$D$53,'Share Values'!$X40,'Transactions (Dated)'!$B$2:$B$53,'Share Values'!AM$11,'Transactions (Dated)'!$C$2:$C$53,"Buy")-SUMIFS('Transactions (Dated)'!$E$2:$E$53,'Transactions (Dated)'!$D$2:$D$53,'Share Values'!$X40,'Transactions (Dated)'!$B$2:$B$53,'Share Values'!AM$11,'Transactions (Dated)'!$C$2:$C$53,"Sell")</f>
        <v>0</v>
      </c>
      <c r="AN40" s="40">
        <f ca="1">AN39+SUMIFS('Transactions (Dated)'!$E$2:$E$53,'Transactions (Dated)'!$D$2:$D$53,'Share Values'!$X40,'Transactions (Dated)'!$B$2:$B$53,'Share Values'!AN$11,'Transactions (Dated)'!$C$2:$C$53,"Buy")-SUMIFS('Transactions (Dated)'!$E$2:$E$53,'Transactions (Dated)'!$D$2:$D$53,'Share Values'!$X40,'Transactions (Dated)'!$B$2:$B$53,'Share Values'!AN$11,'Transactions (Dated)'!$C$2:$C$53,"Sell")</f>
        <v>0</v>
      </c>
      <c r="AO40" s="40"/>
      <c r="AQ40" s="3">
        <f t="shared" si="9"/>
        <v>41954</v>
      </c>
      <c r="AR40" s="6">
        <f t="shared" ca="1" si="10"/>
        <v>57720</v>
      </c>
      <c r="AS40" s="6">
        <f t="shared" ca="1" si="11"/>
        <v>0</v>
      </c>
      <c r="AT40" s="6">
        <f t="shared" ca="1" si="12"/>
        <v>838740</v>
      </c>
      <c r="AU40" s="6">
        <f t="shared" ca="1" si="13"/>
        <v>0</v>
      </c>
      <c r="AV40" s="6">
        <f t="shared" ca="1" si="14"/>
        <v>0</v>
      </c>
      <c r="AW40" s="6">
        <f t="shared" ca="1" si="15"/>
        <v>0</v>
      </c>
      <c r="AX40" s="6">
        <f t="shared" ca="1" si="16"/>
        <v>0</v>
      </c>
      <c r="AY40" s="6">
        <f t="shared" ca="1" si="17"/>
        <v>0</v>
      </c>
      <c r="AZ40" s="6">
        <f t="shared" ca="1" si="18"/>
        <v>0</v>
      </c>
      <c r="BA40" s="6">
        <f t="shared" ca="1" si="19"/>
        <v>0</v>
      </c>
      <c r="BB40" s="6">
        <f t="shared" ca="1" si="20"/>
        <v>0</v>
      </c>
      <c r="BC40" s="6">
        <f t="shared" ca="1" si="21"/>
        <v>0</v>
      </c>
      <c r="BD40" s="6">
        <f t="shared" ca="1" si="22"/>
        <v>0</v>
      </c>
      <c r="BE40" s="6">
        <f t="shared" ca="1" si="23"/>
        <v>0</v>
      </c>
      <c r="BF40" s="6">
        <f t="shared" ca="1" si="32"/>
        <v>0</v>
      </c>
      <c r="BG40" s="6">
        <f t="shared" ca="1" si="33"/>
        <v>0</v>
      </c>
      <c r="BH40" s="6"/>
      <c r="BJ40" s="4">
        <f t="shared" ca="1" si="26"/>
        <v>896460</v>
      </c>
      <c r="BL40" s="3">
        <f t="shared" si="27"/>
        <v>41954</v>
      </c>
      <c r="BM40" s="6">
        <f>BM39+SUMIFS('Transactions (Dated)'!G:G,'Transactions (Dated)'!D:D,'Share Values'!AQ40)</f>
        <v>123003.75</v>
      </c>
      <c r="BN40" s="6">
        <f ca="1">BN39+SUMIFS('Transactions (Dated)'!$F:$F,'Transactions (Dated)'!$D:$D,$BL40,'Transactions (Dated)'!$B:$B,BN$11,'Transactions (Dated)'!$C:$C,"Dividend (paid to cash)")*Y40</f>
        <v>0</v>
      </c>
      <c r="BO40" s="6">
        <f ca="1">BO39+SUMIFS('Transactions (Dated)'!$F:$F,'Transactions (Dated)'!$D:$D,$BL40,'Transactions (Dated)'!$B:$B,BO$11,'Transactions (Dated)'!$C:$C,"Dividend (paid to cash)")*Z40</f>
        <v>0</v>
      </c>
      <c r="BP40" s="6">
        <f ca="1">BP39+SUMIFS('Transactions (Dated)'!$F:$F,'Transactions (Dated)'!$D:$D,$BL40,'Transactions (Dated)'!$B:$B,BP$11,'Transactions (Dated)'!$C:$C,"Dividend (paid to cash)")*AA40</f>
        <v>0</v>
      </c>
      <c r="BQ40" s="6">
        <f ca="1">BQ39+SUMIFS('Transactions (Dated)'!$F:$F,'Transactions (Dated)'!$D:$D,$BL40,'Transactions (Dated)'!$B:$B,BQ$11,'Transactions (Dated)'!$C:$C,"Dividend (paid to cash)")*AB40</f>
        <v>0</v>
      </c>
      <c r="BR40" s="6">
        <f ca="1">BR39+SUMIFS('Transactions (Dated)'!$F:$F,'Transactions (Dated)'!$D:$D,$BL40,'Transactions (Dated)'!$B:$B,BR$11,'Transactions (Dated)'!$C:$C,"Dividend (paid to cash)")*AC40</f>
        <v>0</v>
      </c>
      <c r="BS40" s="6">
        <f ca="1">BS39+SUMIFS('Transactions (Dated)'!$F:$F,'Transactions (Dated)'!$D:$D,$BL40,'Transactions (Dated)'!$B:$B,BS$11,'Transactions (Dated)'!$C:$C,"Dividend (paid to cash)")*AD40</f>
        <v>0</v>
      </c>
      <c r="BT40" s="6">
        <f ca="1">BT39+SUMIFS('Transactions (Dated)'!$F:$F,'Transactions (Dated)'!$D:$D,$BL40,'Transactions (Dated)'!$B:$B,BT$11,'Transactions (Dated)'!$C:$C,"Dividend (paid to cash)")*AE40</f>
        <v>0</v>
      </c>
      <c r="BU40" s="6">
        <f ca="1">BU39+SUMIFS('Transactions (Dated)'!$F:$F,'Transactions (Dated)'!$D:$D,$BL40,'Transactions (Dated)'!$B:$B,BU$11,'Transactions (Dated)'!$C:$C,"Dividend (paid to cash)")*AF40</f>
        <v>0</v>
      </c>
      <c r="BV40" s="6">
        <f ca="1">BV39+SUMIFS('Transactions (Dated)'!$F:$F,'Transactions (Dated)'!$D:$D,$BL40,'Transactions (Dated)'!$B:$B,BV$11,'Transactions (Dated)'!$C:$C,"Dividend (paid to cash)")*AG40</f>
        <v>0</v>
      </c>
      <c r="BW40" s="6">
        <f ca="1">BW39+SUMIFS('Transactions (Dated)'!$F:$F,'Transactions (Dated)'!$D:$D,$BL40,'Transactions (Dated)'!$B:$B,BW$11,'Transactions (Dated)'!$C:$C,"Dividend (paid to cash)")*AH40</f>
        <v>0</v>
      </c>
      <c r="BX40" s="6">
        <f ca="1">BX39+SUMIFS('Transactions (Dated)'!$F:$F,'Transactions (Dated)'!$D:$D,$BL40,'Transactions (Dated)'!$B:$B,BX$11,'Transactions (Dated)'!$C:$C,"Dividend (paid to cash)")*AI40</f>
        <v>0</v>
      </c>
      <c r="BY40" s="6">
        <f ca="1">BY39+SUMIFS('Transactions (Dated)'!$F:$F,'Transactions (Dated)'!$D:$D,$BL40,'Transactions (Dated)'!$B:$B,BY$11,'Transactions (Dated)'!$C:$C,"Dividend (paid to cash)")*AJ40</f>
        <v>0</v>
      </c>
      <c r="BZ40" s="6">
        <f ca="1">BZ39+SUMIFS('Transactions (Dated)'!$F:$F,'Transactions (Dated)'!$D:$D,$BL40,'Transactions (Dated)'!$B:$B,BZ$11,'Transactions (Dated)'!$C:$C,"Dividend (paid to cash)")*AK40</f>
        <v>0</v>
      </c>
      <c r="CA40" s="6">
        <f ca="1">CA39+SUMIFS('Transactions (Dated)'!$F:$F,'Transactions (Dated)'!$D:$D,$BL40,'Transactions (Dated)'!$B:$B,CA$11,'Transactions (Dated)'!$C:$C,"Dividend (paid to cash)")*AL40</f>
        <v>0</v>
      </c>
      <c r="CB40" s="6">
        <v>0</v>
      </c>
      <c r="CC40" s="6">
        <v>0</v>
      </c>
      <c r="CD40" s="6"/>
      <c r="CF40" s="6">
        <f t="shared" ca="1" si="34"/>
        <v>123003.75</v>
      </c>
      <c r="CH40" s="3">
        <f t="shared" si="35"/>
        <v>41954</v>
      </c>
      <c r="CI40" s="4">
        <f t="shared" ca="1" si="28"/>
        <v>896460</v>
      </c>
      <c r="CJ40" s="4">
        <f t="shared" ca="1" si="29"/>
        <v>123003.75</v>
      </c>
      <c r="CL40" s="4">
        <f t="shared" ca="1" si="30"/>
        <v>1019463.75</v>
      </c>
    </row>
    <row r="41" spans="2:90" x14ac:dyDescent="0.15">
      <c r="B41" s="3">
        <f t="shared" si="31"/>
        <v>41955</v>
      </c>
      <c r="C41" s="2">
        <v>14856.2</v>
      </c>
      <c r="E41" s="70">
        <v>41955</v>
      </c>
      <c r="F41" s="69">
        <v>12.76</v>
      </c>
      <c r="G41" s="69">
        <v>4.67</v>
      </c>
      <c r="H41" s="69">
        <v>20.09</v>
      </c>
      <c r="I41" s="69">
        <v>29.29</v>
      </c>
      <c r="J41" s="69">
        <v>18</v>
      </c>
      <c r="K41" s="69">
        <v>11.97</v>
      </c>
      <c r="L41" s="69">
        <v>28.35</v>
      </c>
      <c r="M41" s="69">
        <v>1.82</v>
      </c>
      <c r="N41" s="69">
        <v>9.1</v>
      </c>
      <c r="O41" s="69">
        <v>4.9066999999999998</v>
      </c>
      <c r="P41" s="69">
        <v>34.5</v>
      </c>
      <c r="Q41" s="69">
        <v>1.37</v>
      </c>
      <c r="R41" s="69">
        <v>8.35</v>
      </c>
      <c r="S41" s="69">
        <v>37.96</v>
      </c>
      <c r="T41" s="69"/>
      <c r="U41" s="69"/>
      <c r="V41" s="4"/>
      <c r="X41" s="3">
        <f t="shared" si="8"/>
        <v>41955</v>
      </c>
      <c r="Y41" s="40">
        <f ca="1">Y40+SUMIFS('Transactions (Dated)'!$E$2:$E$53,'Transactions (Dated)'!$D$2:$D$53,'Share Values'!$X41,'Transactions (Dated)'!$B$2:$B$53,'Share Values'!Y$11,'Transactions (Dated)'!$C$2:$C$53,"Buy")-SUMIFS('Transactions (Dated)'!$E$2:$E$53,'Transactions (Dated)'!$D$2:$D$53,'Share Values'!$X41,'Transactions (Dated)'!$B$2:$B$53,'Share Values'!Y$11,'Transactions (Dated)'!$C$2:$C$53,"Sell")</f>
        <v>4625</v>
      </c>
      <c r="Z41" s="40">
        <f ca="1">Z40+SUMIFS('Transactions (Dated)'!$E$2:$E$53,'Transactions (Dated)'!$D$2:$D$53,'Share Values'!$X41,'Transactions (Dated)'!$B$2:$B$53,'Share Values'!Z$11,'Transactions (Dated)'!$C$2:$C$53,"Buy")-SUMIFS('Transactions (Dated)'!$E$2:$E$53,'Transactions (Dated)'!$D$2:$D$53,'Share Values'!$X41,'Transactions (Dated)'!$B$2:$B$53,'Share Values'!Z$11,'Transactions (Dated)'!$C$2:$C$53,"Sell")</f>
        <v>0</v>
      </c>
      <c r="AA41" s="40">
        <f ca="1">AA40+SUMIFS('Transactions (Dated)'!$E$2:$E$53,'Transactions (Dated)'!$D$2:$D$53,'Share Values'!$X41,'Transactions (Dated)'!$B$2:$B$53,'Share Values'!AA$11,'Transactions (Dated)'!$C$2:$C$53,"Buy")-SUMIFS('Transactions (Dated)'!$E$2:$E$53,'Transactions (Dated)'!$D$2:$D$53,'Share Values'!$X41,'Transactions (Dated)'!$B$2:$B$53,'Share Values'!AA$11,'Transactions (Dated)'!$C$2:$C$53,"Sell")</f>
        <v>42000</v>
      </c>
      <c r="AB41" s="40">
        <f ca="1">AB40+SUMIFS('Transactions (Dated)'!$E$2:$E$53,'Transactions (Dated)'!$D$2:$D$53,'Share Values'!$X41,'Transactions (Dated)'!$B$2:$B$53,'Share Values'!AB$11,'Transactions (Dated)'!$C$2:$C$53,"Buy")-SUMIFS('Transactions (Dated)'!$E$2:$E$53,'Transactions (Dated)'!$D$2:$D$53,'Share Values'!$X41,'Transactions (Dated)'!$B$2:$B$53,'Share Values'!AB$11,'Transactions (Dated)'!$C$2:$C$53,"Sell")</f>
        <v>0</v>
      </c>
      <c r="AC41" s="40">
        <f ca="1">AC40+SUMIFS('Transactions (Dated)'!$E$2:$E$53,'Transactions (Dated)'!$D$2:$D$53,'Share Values'!$X41,'Transactions (Dated)'!$B$2:$B$53,'Share Values'!AC$11,'Transactions (Dated)'!$C$2:$C$53,"Buy")-SUMIFS('Transactions (Dated)'!$E$2:$E$53,'Transactions (Dated)'!$D$2:$D$53,'Share Values'!$X41,'Transactions (Dated)'!$B$2:$B$53,'Share Values'!AC$11,'Transactions (Dated)'!$C$2:$C$53,"Sell")</f>
        <v>0</v>
      </c>
      <c r="AD41" s="40">
        <f ca="1">AD40+SUMIFS('Transactions (Dated)'!$E$2:$E$53,'Transactions (Dated)'!$D$2:$D$53,'Share Values'!$X41,'Transactions (Dated)'!$B$2:$B$53,'Share Values'!AD$11,'Transactions (Dated)'!$C$2:$C$53,"Buy")-SUMIFS('Transactions (Dated)'!$E$2:$E$53,'Transactions (Dated)'!$D$2:$D$53,'Share Values'!$X41,'Transactions (Dated)'!$B$2:$B$53,'Share Values'!AD$11,'Transactions (Dated)'!$C$2:$C$53,"Sell")</f>
        <v>0</v>
      </c>
      <c r="AE41" s="40">
        <f ca="1">AE40+SUMIFS('Transactions (Dated)'!$E$2:$E$53,'Transactions (Dated)'!$D$2:$D$53,'Share Values'!$X41,'Transactions (Dated)'!$B$2:$B$53,'Share Values'!AE$11,'Transactions (Dated)'!$C$2:$C$53,"Buy")-SUMIFS('Transactions (Dated)'!$E$2:$E$53,'Transactions (Dated)'!$D$2:$D$53,'Share Values'!$X41,'Transactions (Dated)'!$B$2:$B$53,'Share Values'!AE$11,'Transactions (Dated)'!$C$2:$C$53,"Sell")</f>
        <v>0</v>
      </c>
      <c r="AF41" s="40">
        <f ca="1">AF40+SUMIFS('Transactions (Dated)'!$E$2:$E$53,'Transactions (Dated)'!$D$2:$D$53,'Share Values'!$X41,'Transactions (Dated)'!$B$2:$B$53,'Share Values'!AF$11,'Transactions (Dated)'!$C$2:$C$53,"Buy")-SUMIFS('Transactions (Dated)'!$E$2:$E$53,'Transactions (Dated)'!$D$2:$D$53,'Share Values'!$X41,'Transactions (Dated)'!$B$2:$B$53,'Share Values'!AF$11,'Transactions (Dated)'!$C$2:$C$53,"Sell")</f>
        <v>0</v>
      </c>
      <c r="AG41" s="40">
        <f ca="1">AG40+SUMIFS('Transactions (Dated)'!$E$2:$E$53,'Transactions (Dated)'!$D$2:$D$53,'Share Values'!$X41,'Transactions (Dated)'!$B$2:$B$53,'Share Values'!AG$11,'Transactions (Dated)'!$C$2:$C$53,"Buy")-SUMIFS('Transactions (Dated)'!$E$2:$E$53,'Transactions (Dated)'!$D$2:$D$53,'Share Values'!$X41,'Transactions (Dated)'!$B$2:$B$53,'Share Values'!AG$11,'Transactions (Dated)'!$C$2:$C$53,"Sell")</f>
        <v>0</v>
      </c>
      <c r="AH41" s="40">
        <f ca="1">AH40+SUMIFS('Transactions (Dated)'!$E$2:$E$53,'Transactions (Dated)'!$D$2:$D$53,'Share Values'!$X41,'Transactions (Dated)'!$B$2:$B$53,'Share Values'!AH$11,'Transactions (Dated)'!$C$2:$C$53,"Buy")-SUMIFS('Transactions (Dated)'!$E$2:$E$53,'Transactions (Dated)'!$D$2:$D$53,'Share Values'!$X41,'Transactions (Dated)'!$B$2:$B$53,'Share Values'!AH$11,'Transactions (Dated)'!$C$2:$C$53,"Sell")</f>
        <v>0</v>
      </c>
      <c r="AI41" s="40">
        <f ca="1">AI40+SUMIFS('Transactions (Dated)'!$E$2:$E$53,'Transactions (Dated)'!$D$2:$D$53,'Share Values'!$X41,'Transactions (Dated)'!$B$2:$B$53,'Share Values'!AI$11,'Transactions (Dated)'!$C$2:$C$53,"Buy")-SUMIFS('Transactions (Dated)'!$E$2:$E$53,'Transactions (Dated)'!$D$2:$D$53,'Share Values'!$X41,'Transactions (Dated)'!$B$2:$B$53,'Share Values'!AI$11,'Transactions (Dated)'!$C$2:$C$53,"Sell")</f>
        <v>0</v>
      </c>
      <c r="AJ41" s="40">
        <f ca="1">AJ40+SUMIFS('Transactions (Dated)'!$E$2:$E$53,'Transactions (Dated)'!$D$2:$D$53,'Share Values'!$X41,'Transactions (Dated)'!$B$2:$B$53,'Share Values'!AJ$11,'Transactions (Dated)'!$C$2:$C$53,"Buy")-SUMIFS('Transactions (Dated)'!$E$2:$E$53,'Transactions (Dated)'!$D$2:$D$53,'Share Values'!$X41,'Transactions (Dated)'!$B$2:$B$53,'Share Values'!AJ$11,'Transactions (Dated)'!$C$2:$C$53,"Sell")</f>
        <v>0</v>
      </c>
      <c r="AK41" s="40">
        <f ca="1">AK40+SUMIFS('Transactions (Dated)'!$E$2:$E$53,'Transactions (Dated)'!$D$2:$D$53,'Share Values'!$X41,'Transactions (Dated)'!$B$2:$B$53,'Share Values'!AK$11,'Transactions (Dated)'!$C$2:$C$53,"Buy")-SUMIFS('Transactions (Dated)'!$E$2:$E$53,'Transactions (Dated)'!$D$2:$D$53,'Share Values'!$X41,'Transactions (Dated)'!$B$2:$B$53,'Share Values'!AK$11,'Transactions (Dated)'!$C$2:$C$53,"Sell")</f>
        <v>0</v>
      </c>
      <c r="AL41" s="40">
        <f ca="1">AL40+SUMIFS('Transactions (Dated)'!$E$2:$E$53,'Transactions (Dated)'!$D$2:$D$53,'Share Values'!$X41,'Transactions (Dated)'!$B$2:$B$53,'Share Values'!AL$11,'Transactions (Dated)'!$C$2:$C$53,"Buy")-SUMIFS('Transactions (Dated)'!$E$2:$E$53,'Transactions (Dated)'!$D$2:$D$53,'Share Values'!$X41,'Transactions (Dated)'!$B$2:$B$53,'Share Values'!AL$11,'Transactions (Dated)'!$C$2:$C$53,"Sell")</f>
        <v>0</v>
      </c>
      <c r="AM41" s="40">
        <f ca="1">AM40+SUMIFS('Transactions (Dated)'!$E$2:$E$53,'Transactions (Dated)'!$D$2:$D$53,'Share Values'!$X41,'Transactions (Dated)'!$B$2:$B$53,'Share Values'!AM$11,'Transactions (Dated)'!$C$2:$C$53,"Buy")-SUMIFS('Transactions (Dated)'!$E$2:$E$53,'Transactions (Dated)'!$D$2:$D$53,'Share Values'!$X41,'Transactions (Dated)'!$B$2:$B$53,'Share Values'!AM$11,'Transactions (Dated)'!$C$2:$C$53,"Sell")</f>
        <v>0</v>
      </c>
      <c r="AN41" s="40">
        <f ca="1">AN40+SUMIFS('Transactions (Dated)'!$E$2:$E$53,'Transactions (Dated)'!$D$2:$D$53,'Share Values'!$X41,'Transactions (Dated)'!$B$2:$B$53,'Share Values'!AN$11,'Transactions (Dated)'!$C$2:$C$53,"Buy")-SUMIFS('Transactions (Dated)'!$E$2:$E$53,'Transactions (Dated)'!$D$2:$D$53,'Share Values'!$X41,'Transactions (Dated)'!$B$2:$B$53,'Share Values'!AN$11,'Transactions (Dated)'!$C$2:$C$53,"Sell")</f>
        <v>0</v>
      </c>
      <c r="AO41" s="40"/>
      <c r="AQ41" s="3">
        <f t="shared" si="9"/>
        <v>41955</v>
      </c>
      <c r="AR41" s="6">
        <f t="shared" ca="1" si="10"/>
        <v>59015</v>
      </c>
      <c r="AS41" s="6">
        <f t="shared" ca="1" si="11"/>
        <v>0</v>
      </c>
      <c r="AT41" s="6">
        <f t="shared" ca="1" si="12"/>
        <v>843780</v>
      </c>
      <c r="AU41" s="6">
        <f t="shared" ca="1" si="13"/>
        <v>0</v>
      </c>
      <c r="AV41" s="6">
        <f t="shared" ca="1" si="14"/>
        <v>0</v>
      </c>
      <c r="AW41" s="6">
        <f t="shared" ca="1" si="15"/>
        <v>0</v>
      </c>
      <c r="AX41" s="6">
        <f t="shared" ca="1" si="16"/>
        <v>0</v>
      </c>
      <c r="AY41" s="6">
        <f t="shared" ca="1" si="17"/>
        <v>0</v>
      </c>
      <c r="AZ41" s="6">
        <f t="shared" ca="1" si="18"/>
        <v>0</v>
      </c>
      <c r="BA41" s="6">
        <f t="shared" ca="1" si="19"/>
        <v>0</v>
      </c>
      <c r="BB41" s="6">
        <f t="shared" ca="1" si="20"/>
        <v>0</v>
      </c>
      <c r="BC41" s="6">
        <f t="shared" ca="1" si="21"/>
        <v>0</v>
      </c>
      <c r="BD41" s="6">
        <f t="shared" ca="1" si="22"/>
        <v>0</v>
      </c>
      <c r="BE41" s="6">
        <f t="shared" ca="1" si="23"/>
        <v>0</v>
      </c>
      <c r="BF41" s="6">
        <f t="shared" ca="1" si="32"/>
        <v>0</v>
      </c>
      <c r="BG41" s="6">
        <f t="shared" ca="1" si="33"/>
        <v>0</v>
      </c>
      <c r="BH41" s="6"/>
      <c r="BJ41" s="4">
        <f t="shared" ca="1" si="26"/>
        <v>902795</v>
      </c>
      <c r="BL41" s="3">
        <f t="shared" si="27"/>
        <v>41955</v>
      </c>
      <c r="BM41" s="6">
        <f>BM40+SUMIFS('Transactions (Dated)'!G:G,'Transactions (Dated)'!D:D,'Share Values'!AQ41)</f>
        <v>123003.75</v>
      </c>
      <c r="BN41" s="6">
        <f ca="1">BN40+SUMIFS('Transactions (Dated)'!$F:$F,'Transactions (Dated)'!$D:$D,$BL41,'Transactions (Dated)'!$B:$B,BN$11,'Transactions (Dated)'!$C:$C,"Dividend (paid to cash)")*Y41</f>
        <v>0</v>
      </c>
      <c r="BO41" s="6">
        <f ca="1">BO40+SUMIFS('Transactions (Dated)'!$F:$F,'Transactions (Dated)'!$D:$D,$BL41,'Transactions (Dated)'!$B:$B,BO$11,'Transactions (Dated)'!$C:$C,"Dividend (paid to cash)")*Z41</f>
        <v>0</v>
      </c>
      <c r="BP41" s="6">
        <f ca="1">BP40+SUMIFS('Transactions (Dated)'!$F:$F,'Transactions (Dated)'!$D:$D,$BL41,'Transactions (Dated)'!$B:$B,BP$11,'Transactions (Dated)'!$C:$C,"Dividend (paid to cash)")*AA41</f>
        <v>0</v>
      </c>
      <c r="BQ41" s="6">
        <f ca="1">BQ40+SUMIFS('Transactions (Dated)'!$F:$F,'Transactions (Dated)'!$D:$D,$BL41,'Transactions (Dated)'!$B:$B,BQ$11,'Transactions (Dated)'!$C:$C,"Dividend (paid to cash)")*AB41</f>
        <v>0</v>
      </c>
      <c r="BR41" s="6">
        <f ca="1">BR40+SUMIFS('Transactions (Dated)'!$F:$F,'Transactions (Dated)'!$D:$D,$BL41,'Transactions (Dated)'!$B:$B,BR$11,'Transactions (Dated)'!$C:$C,"Dividend (paid to cash)")*AC41</f>
        <v>0</v>
      </c>
      <c r="BS41" s="6">
        <f ca="1">BS40+SUMIFS('Transactions (Dated)'!$F:$F,'Transactions (Dated)'!$D:$D,$BL41,'Transactions (Dated)'!$B:$B,BS$11,'Transactions (Dated)'!$C:$C,"Dividend (paid to cash)")*AD41</f>
        <v>0</v>
      </c>
      <c r="BT41" s="6">
        <f ca="1">BT40+SUMIFS('Transactions (Dated)'!$F:$F,'Transactions (Dated)'!$D:$D,$BL41,'Transactions (Dated)'!$B:$B,BT$11,'Transactions (Dated)'!$C:$C,"Dividend (paid to cash)")*AE41</f>
        <v>0</v>
      </c>
      <c r="BU41" s="6">
        <f ca="1">BU40+SUMIFS('Transactions (Dated)'!$F:$F,'Transactions (Dated)'!$D:$D,$BL41,'Transactions (Dated)'!$B:$B,BU$11,'Transactions (Dated)'!$C:$C,"Dividend (paid to cash)")*AF41</f>
        <v>0</v>
      </c>
      <c r="BV41" s="6">
        <f ca="1">BV40+SUMIFS('Transactions (Dated)'!$F:$F,'Transactions (Dated)'!$D:$D,$BL41,'Transactions (Dated)'!$B:$B,BV$11,'Transactions (Dated)'!$C:$C,"Dividend (paid to cash)")*AG41</f>
        <v>0</v>
      </c>
      <c r="BW41" s="6">
        <f ca="1">BW40+SUMIFS('Transactions (Dated)'!$F:$F,'Transactions (Dated)'!$D:$D,$BL41,'Transactions (Dated)'!$B:$B,BW$11,'Transactions (Dated)'!$C:$C,"Dividend (paid to cash)")*AH41</f>
        <v>0</v>
      </c>
      <c r="BX41" s="6">
        <f ca="1">BX40+SUMIFS('Transactions (Dated)'!$F:$F,'Transactions (Dated)'!$D:$D,$BL41,'Transactions (Dated)'!$B:$B,BX$11,'Transactions (Dated)'!$C:$C,"Dividend (paid to cash)")*AI41</f>
        <v>0</v>
      </c>
      <c r="BY41" s="6">
        <f ca="1">BY40+SUMIFS('Transactions (Dated)'!$F:$F,'Transactions (Dated)'!$D:$D,$BL41,'Transactions (Dated)'!$B:$B,BY$11,'Transactions (Dated)'!$C:$C,"Dividend (paid to cash)")*AJ41</f>
        <v>0</v>
      </c>
      <c r="BZ41" s="6">
        <f ca="1">BZ40+SUMIFS('Transactions (Dated)'!$F:$F,'Transactions (Dated)'!$D:$D,$BL41,'Transactions (Dated)'!$B:$B,BZ$11,'Transactions (Dated)'!$C:$C,"Dividend (paid to cash)")*AK41</f>
        <v>0</v>
      </c>
      <c r="CA41" s="6">
        <f ca="1">CA40+SUMIFS('Transactions (Dated)'!$F:$F,'Transactions (Dated)'!$D:$D,$BL41,'Transactions (Dated)'!$B:$B,CA$11,'Transactions (Dated)'!$C:$C,"Dividend (paid to cash)")*AL41</f>
        <v>0</v>
      </c>
      <c r="CB41" s="6">
        <v>0</v>
      </c>
      <c r="CC41" s="6">
        <v>0</v>
      </c>
      <c r="CD41" s="6"/>
      <c r="CF41" s="6">
        <f t="shared" ca="1" si="34"/>
        <v>123003.75</v>
      </c>
      <c r="CH41" s="3">
        <f t="shared" si="35"/>
        <v>41955</v>
      </c>
      <c r="CI41" s="4">
        <f t="shared" ca="1" si="28"/>
        <v>902795</v>
      </c>
      <c r="CJ41" s="4">
        <f t="shared" ca="1" si="29"/>
        <v>123003.75</v>
      </c>
      <c r="CL41" s="4">
        <f t="shared" ca="1" si="30"/>
        <v>1025798.75</v>
      </c>
    </row>
    <row r="42" spans="2:90" x14ac:dyDescent="0.15">
      <c r="B42" s="3">
        <f t="shared" si="31"/>
        <v>41956</v>
      </c>
      <c r="C42" s="2">
        <v>14778.8</v>
      </c>
      <c r="E42" s="70">
        <v>41956</v>
      </c>
      <c r="F42" s="69">
        <v>13.74</v>
      </c>
      <c r="G42" s="69">
        <v>4.32</v>
      </c>
      <c r="H42" s="69">
        <v>19.989999999999998</v>
      </c>
      <c r="I42" s="69">
        <v>29.59</v>
      </c>
      <c r="J42" s="69">
        <v>17.690000000000001</v>
      </c>
      <c r="K42" s="69">
        <v>11.95</v>
      </c>
      <c r="L42" s="69">
        <v>27.84</v>
      </c>
      <c r="M42" s="69">
        <v>1.79</v>
      </c>
      <c r="N42" s="69">
        <v>9</v>
      </c>
      <c r="O42" s="69">
        <v>4.9367000000000001</v>
      </c>
      <c r="P42" s="69">
        <v>34.479999999999997</v>
      </c>
      <c r="Q42" s="69">
        <v>1.29</v>
      </c>
      <c r="R42" s="69">
        <v>8.3699999999999992</v>
      </c>
      <c r="S42" s="69">
        <v>38.1</v>
      </c>
      <c r="T42" s="69"/>
      <c r="U42" s="69"/>
      <c r="V42" s="4"/>
      <c r="X42" s="3">
        <f t="shared" si="8"/>
        <v>41956</v>
      </c>
      <c r="Y42" s="40">
        <f ca="1">Y41+SUMIFS('Transactions (Dated)'!$E$2:$E$53,'Transactions (Dated)'!$D$2:$D$53,'Share Values'!$X42,'Transactions (Dated)'!$B$2:$B$53,'Share Values'!Y$11,'Transactions (Dated)'!$C$2:$C$53,"Buy")-SUMIFS('Transactions (Dated)'!$E$2:$E$53,'Transactions (Dated)'!$D$2:$D$53,'Share Values'!$X42,'Transactions (Dated)'!$B$2:$B$53,'Share Values'!Y$11,'Transactions (Dated)'!$C$2:$C$53,"Sell")</f>
        <v>4625</v>
      </c>
      <c r="Z42" s="40">
        <f ca="1">Z41+SUMIFS('Transactions (Dated)'!$E$2:$E$53,'Transactions (Dated)'!$D$2:$D$53,'Share Values'!$X42,'Transactions (Dated)'!$B$2:$B$53,'Share Values'!Z$11,'Transactions (Dated)'!$C$2:$C$53,"Buy")-SUMIFS('Transactions (Dated)'!$E$2:$E$53,'Transactions (Dated)'!$D$2:$D$53,'Share Values'!$X42,'Transactions (Dated)'!$B$2:$B$53,'Share Values'!Z$11,'Transactions (Dated)'!$C$2:$C$53,"Sell")</f>
        <v>0</v>
      </c>
      <c r="AA42" s="40">
        <f ca="1">AA41+SUMIFS('Transactions (Dated)'!$E$2:$E$53,'Transactions (Dated)'!$D$2:$D$53,'Share Values'!$X42,'Transactions (Dated)'!$B$2:$B$53,'Share Values'!AA$11,'Transactions (Dated)'!$C$2:$C$53,"Buy")-SUMIFS('Transactions (Dated)'!$E$2:$E$53,'Transactions (Dated)'!$D$2:$D$53,'Share Values'!$X42,'Transactions (Dated)'!$B$2:$B$53,'Share Values'!AA$11,'Transactions (Dated)'!$C$2:$C$53,"Sell")</f>
        <v>42000</v>
      </c>
      <c r="AB42" s="40">
        <f ca="1">AB41+SUMIFS('Transactions (Dated)'!$E$2:$E$53,'Transactions (Dated)'!$D$2:$D$53,'Share Values'!$X42,'Transactions (Dated)'!$B$2:$B$53,'Share Values'!AB$11,'Transactions (Dated)'!$C$2:$C$53,"Buy")-SUMIFS('Transactions (Dated)'!$E$2:$E$53,'Transactions (Dated)'!$D$2:$D$53,'Share Values'!$X42,'Transactions (Dated)'!$B$2:$B$53,'Share Values'!AB$11,'Transactions (Dated)'!$C$2:$C$53,"Sell")</f>
        <v>0</v>
      </c>
      <c r="AC42" s="40">
        <f ca="1">AC41+SUMIFS('Transactions (Dated)'!$E$2:$E$53,'Transactions (Dated)'!$D$2:$D$53,'Share Values'!$X42,'Transactions (Dated)'!$B$2:$B$53,'Share Values'!AC$11,'Transactions (Dated)'!$C$2:$C$53,"Buy")-SUMIFS('Transactions (Dated)'!$E$2:$E$53,'Transactions (Dated)'!$D$2:$D$53,'Share Values'!$X42,'Transactions (Dated)'!$B$2:$B$53,'Share Values'!AC$11,'Transactions (Dated)'!$C$2:$C$53,"Sell")</f>
        <v>0</v>
      </c>
      <c r="AD42" s="40">
        <f ca="1">AD41+SUMIFS('Transactions (Dated)'!$E$2:$E$53,'Transactions (Dated)'!$D$2:$D$53,'Share Values'!$X42,'Transactions (Dated)'!$B$2:$B$53,'Share Values'!AD$11,'Transactions (Dated)'!$C$2:$C$53,"Buy")-SUMIFS('Transactions (Dated)'!$E$2:$E$53,'Transactions (Dated)'!$D$2:$D$53,'Share Values'!$X42,'Transactions (Dated)'!$B$2:$B$53,'Share Values'!AD$11,'Transactions (Dated)'!$C$2:$C$53,"Sell")</f>
        <v>0</v>
      </c>
      <c r="AE42" s="40">
        <f ca="1">AE41+SUMIFS('Transactions (Dated)'!$E$2:$E$53,'Transactions (Dated)'!$D$2:$D$53,'Share Values'!$X42,'Transactions (Dated)'!$B$2:$B$53,'Share Values'!AE$11,'Transactions (Dated)'!$C$2:$C$53,"Buy")-SUMIFS('Transactions (Dated)'!$E$2:$E$53,'Transactions (Dated)'!$D$2:$D$53,'Share Values'!$X42,'Transactions (Dated)'!$B$2:$B$53,'Share Values'!AE$11,'Transactions (Dated)'!$C$2:$C$53,"Sell")</f>
        <v>0</v>
      </c>
      <c r="AF42" s="40">
        <f ca="1">AF41+SUMIFS('Transactions (Dated)'!$E$2:$E$53,'Transactions (Dated)'!$D$2:$D$53,'Share Values'!$X42,'Transactions (Dated)'!$B$2:$B$53,'Share Values'!AF$11,'Transactions (Dated)'!$C$2:$C$53,"Buy")-SUMIFS('Transactions (Dated)'!$E$2:$E$53,'Transactions (Dated)'!$D$2:$D$53,'Share Values'!$X42,'Transactions (Dated)'!$B$2:$B$53,'Share Values'!AF$11,'Transactions (Dated)'!$C$2:$C$53,"Sell")</f>
        <v>0</v>
      </c>
      <c r="AG42" s="40">
        <f ca="1">AG41+SUMIFS('Transactions (Dated)'!$E$2:$E$53,'Transactions (Dated)'!$D$2:$D$53,'Share Values'!$X42,'Transactions (Dated)'!$B$2:$B$53,'Share Values'!AG$11,'Transactions (Dated)'!$C$2:$C$53,"Buy")-SUMIFS('Transactions (Dated)'!$E$2:$E$53,'Transactions (Dated)'!$D$2:$D$53,'Share Values'!$X42,'Transactions (Dated)'!$B$2:$B$53,'Share Values'!AG$11,'Transactions (Dated)'!$C$2:$C$53,"Sell")</f>
        <v>0</v>
      </c>
      <c r="AH42" s="40">
        <f ca="1">AH41+SUMIFS('Transactions (Dated)'!$E$2:$E$53,'Transactions (Dated)'!$D$2:$D$53,'Share Values'!$X42,'Transactions (Dated)'!$B$2:$B$53,'Share Values'!AH$11,'Transactions (Dated)'!$C$2:$C$53,"Buy")-SUMIFS('Transactions (Dated)'!$E$2:$E$53,'Transactions (Dated)'!$D$2:$D$53,'Share Values'!$X42,'Transactions (Dated)'!$B$2:$B$53,'Share Values'!AH$11,'Transactions (Dated)'!$C$2:$C$53,"Sell")</f>
        <v>0</v>
      </c>
      <c r="AI42" s="40">
        <f ca="1">AI41+SUMIFS('Transactions (Dated)'!$E$2:$E$53,'Transactions (Dated)'!$D$2:$D$53,'Share Values'!$X42,'Transactions (Dated)'!$B$2:$B$53,'Share Values'!AI$11,'Transactions (Dated)'!$C$2:$C$53,"Buy")-SUMIFS('Transactions (Dated)'!$E$2:$E$53,'Transactions (Dated)'!$D$2:$D$53,'Share Values'!$X42,'Transactions (Dated)'!$B$2:$B$53,'Share Values'!AI$11,'Transactions (Dated)'!$C$2:$C$53,"Sell")</f>
        <v>0</v>
      </c>
      <c r="AJ42" s="40">
        <f ca="1">AJ41+SUMIFS('Transactions (Dated)'!$E$2:$E$53,'Transactions (Dated)'!$D$2:$D$53,'Share Values'!$X42,'Transactions (Dated)'!$B$2:$B$53,'Share Values'!AJ$11,'Transactions (Dated)'!$C$2:$C$53,"Buy")-SUMIFS('Transactions (Dated)'!$E$2:$E$53,'Transactions (Dated)'!$D$2:$D$53,'Share Values'!$X42,'Transactions (Dated)'!$B$2:$B$53,'Share Values'!AJ$11,'Transactions (Dated)'!$C$2:$C$53,"Sell")</f>
        <v>0</v>
      </c>
      <c r="AK42" s="40">
        <f ca="1">AK41+SUMIFS('Transactions (Dated)'!$E$2:$E$53,'Transactions (Dated)'!$D$2:$D$53,'Share Values'!$X42,'Transactions (Dated)'!$B$2:$B$53,'Share Values'!AK$11,'Transactions (Dated)'!$C$2:$C$53,"Buy")-SUMIFS('Transactions (Dated)'!$E$2:$E$53,'Transactions (Dated)'!$D$2:$D$53,'Share Values'!$X42,'Transactions (Dated)'!$B$2:$B$53,'Share Values'!AK$11,'Transactions (Dated)'!$C$2:$C$53,"Sell")</f>
        <v>0</v>
      </c>
      <c r="AL42" s="40">
        <f ca="1">AL41+SUMIFS('Transactions (Dated)'!$E$2:$E$53,'Transactions (Dated)'!$D$2:$D$53,'Share Values'!$X42,'Transactions (Dated)'!$B$2:$B$53,'Share Values'!AL$11,'Transactions (Dated)'!$C$2:$C$53,"Buy")-SUMIFS('Transactions (Dated)'!$E$2:$E$53,'Transactions (Dated)'!$D$2:$D$53,'Share Values'!$X42,'Transactions (Dated)'!$B$2:$B$53,'Share Values'!AL$11,'Transactions (Dated)'!$C$2:$C$53,"Sell")</f>
        <v>0</v>
      </c>
      <c r="AM42" s="40">
        <f ca="1">AM41+SUMIFS('Transactions (Dated)'!$E$2:$E$53,'Transactions (Dated)'!$D$2:$D$53,'Share Values'!$X42,'Transactions (Dated)'!$B$2:$B$53,'Share Values'!AM$11,'Transactions (Dated)'!$C$2:$C$53,"Buy")-SUMIFS('Transactions (Dated)'!$E$2:$E$53,'Transactions (Dated)'!$D$2:$D$53,'Share Values'!$X42,'Transactions (Dated)'!$B$2:$B$53,'Share Values'!AM$11,'Transactions (Dated)'!$C$2:$C$53,"Sell")</f>
        <v>0</v>
      </c>
      <c r="AN42" s="40">
        <f ca="1">AN41+SUMIFS('Transactions (Dated)'!$E$2:$E$53,'Transactions (Dated)'!$D$2:$D$53,'Share Values'!$X42,'Transactions (Dated)'!$B$2:$B$53,'Share Values'!AN$11,'Transactions (Dated)'!$C$2:$C$53,"Buy")-SUMIFS('Transactions (Dated)'!$E$2:$E$53,'Transactions (Dated)'!$D$2:$D$53,'Share Values'!$X42,'Transactions (Dated)'!$B$2:$B$53,'Share Values'!AN$11,'Transactions (Dated)'!$C$2:$C$53,"Sell")</f>
        <v>0</v>
      </c>
      <c r="AO42" s="40"/>
      <c r="AQ42" s="3">
        <f t="shared" si="9"/>
        <v>41956</v>
      </c>
      <c r="AR42" s="6">
        <f t="shared" ca="1" si="10"/>
        <v>63547.5</v>
      </c>
      <c r="AS42" s="6">
        <f t="shared" ca="1" si="11"/>
        <v>0</v>
      </c>
      <c r="AT42" s="6">
        <f t="shared" ca="1" si="12"/>
        <v>839579.99999999988</v>
      </c>
      <c r="AU42" s="6">
        <f t="shared" ca="1" si="13"/>
        <v>0</v>
      </c>
      <c r="AV42" s="6">
        <f t="shared" ca="1" si="14"/>
        <v>0</v>
      </c>
      <c r="AW42" s="6">
        <f t="shared" ca="1" si="15"/>
        <v>0</v>
      </c>
      <c r="AX42" s="6">
        <f t="shared" ca="1" si="16"/>
        <v>0</v>
      </c>
      <c r="AY42" s="6">
        <f t="shared" ca="1" si="17"/>
        <v>0</v>
      </c>
      <c r="AZ42" s="6">
        <f t="shared" ca="1" si="18"/>
        <v>0</v>
      </c>
      <c r="BA42" s="6">
        <f t="shared" ca="1" si="19"/>
        <v>0</v>
      </c>
      <c r="BB42" s="6">
        <f t="shared" ca="1" si="20"/>
        <v>0</v>
      </c>
      <c r="BC42" s="6">
        <f t="shared" ca="1" si="21"/>
        <v>0</v>
      </c>
      <c r="BD42" s="6">
        <f t="shared" ca="1" si="22"/>
        <v>0</v>
      </c>
      <c r="BE42" s="6">
        <f t="shared" ca="1" si="23"/>
        <v>0</v>
      </c>
      <c r="BF42" s="6">
        <f t="shared" ca="1" si="32"/>
        <v>0</v>
      </c>
      <c r="BG42" s="6">
        <f t="shared" ca="1" si="33"/>
        <v>0</v>
      </c>
      <c r="BH42" s="6"/>
      <c r="BJ42" s="4">
        <f t="shared" ca="1" si="26"/>
        <v>903127.49999999988</v>
      </c>
      <c r="BL42" s="3">
        <f t="shared" si="27"/>
        <v>41956</v>
      </c>
      <c r="BM42" s="6">
        <f>BM41+SUMIFS('Transactions (Dated)'!G:G,'Transactions (Dated)'!D:D,'Share Values'!AQ42)</f>
        <v>123003.75</v>
      </c>
      <c r="BN42" s="6">
        <f ca="1">BN41+SUMIFS('Transactions (Dated)'!$F:$F,'Transactions (Dated)'!$D:$D,$BL42,'Transactions (Dated)'!$B:$B,BN$11,'Transactions (Dated)'!$C:$C,"Dividend (paid to cash)")*Y42</f>
        <v>0</v>
      </c>
      <c r="BO42" s="6">
        <f ca="1">BO41+SUMIFS('Transactions (Dated)'!$F:$F,'Transactions (Dated)'!$D:$D,$BL42,'Transactions (Dated)'!$B:$B,BO$11,'Transactions (Dated)'!$C:$C,"Dividend (paid to cash)")*Z42</f>
        <v>0</v>
      </c>
      <c r="BP42" s="6">
        <f ca="1">BP41+SUMIFS('Transactions (Dated)'!$F:$F,'Transactions (Dated)'!$D:$D,$BL42,'Transactions (Dated)'!$B:$B,BP$11,'Transactions (Dated)'!$C:$C,"Dividend (paid to cash)")*AA42</f>
        <v>0</v>
      </c>
      <c r="BQ42" s="6">
        <f ca="1">BQ41+SUMIFS('Transactions (Dated)'!$F:$F,'Transactions (Dated)'!$D:$D,$BL42,'Transactions (Dated)'!$B:$B,BQ$11,'Transactions (Dated)'!$C:$C,"Dividend (paid to cash)")*AB42</f>
        <v>0</v>
      </c>
      <c r="BR42" s="6">
        <f ca="1">BR41+SUMIFS('Transactions (Dated)'!$F:$F,'Transactions (Dated)'!$D:$D,$BL42,'Transactions (Dated)'!$B:$B,BR$11,'Transactions (Dated)'!$C:$C,"Dividend (paid to cash)")*AC42</f>
        <v>0</v>
      </c>
      <c r="BS42" s="6">
        <f ca="1">BS41+SUMIFS('Transactions (Dated)'!$F:$F,'Transactions (Dated)'!$D:$D,$BL42,'Transactions (Dated)'!$B:$B,BS$11,'Transactions (Dated)'!$C:$C,"Dividend (paid to cash)")*AD42</f>
        <v>0</v>
      </c>
      <c r="BT42" s="6">
        <f ca="1">BT41+SUMIFS('Transactions (Dated)'!$F:$F,'Transactions (Dated)'!$D:$D,$BL42,'Transactions (Dated)'!$B:$B,BT$11,'Transactions (Dated)'!$C:$C,"Dividend (paid to cash)")*AE42</f>
        <v>0</v>
      </c>
      <c r="BU42" s="6">
        <f ca="1">BU41+SUMIFS('Transactions (Dated)'!$F:$F,'Transactions (Dated)'!$D:$D,$BL42,'Transactions (Dated)'!$B:$B,BU$11,'Transactions (Dated)'!$C:$C,"Dividend (paid to cash)")*AF42</f>
        <v>0</v>
      </c>
      <c r="BV42" s="6">
        <f ca="1">BV41+SUMIFS('Transactions (Dated)'!$F:$F,'Transactions (Dated)'!$D:$D,$BL42,'Transactions (Dated)'!$B:$B,BV$11,'Transactions (Dated)'!$C:$C,"Dividend (paid to cash)")*AG42</f>
        <v>0</v>
      </c>
      <c r="BW42" s="6">
        <f ca="1">BW41+SUMIFS('Transactions (Dated)'!$F:$F,'Transactions (Dated)'!$D:$D,$BL42,'Transactions (Dated)'!$B:$B,BW$11,'Transactions (Dated)'!$C:$C,"Dividend (paid to cash)")*AH42</f>
        <v>0</v>
      </c>
      <c r="BX42" s="6">
        <f ca="1">BX41+SUMIFS('Transactions (Dated)'!$F:$F,'Transactions (Dated)'!$D:$D,$BL42,'Transactions (Dated)'!$B:$B,BX$11,'Transactions (Dated)'!$C:$C,"Dividend (paid to cash)")*AI42</f>
        <v>0</v>
      </c>
      <c r="BY42" s="6">
        <f ca="1">BY41+SUMIFS('Transactions (Dated)'!$F:$F,'Transactions (Dated)'!$D:$D,$BL42,'Transactions (Dated)'!$B:$B,BY$11,'Transactions (Dated)'!$C:$C,"Dividend (paid to cash)")*AJ42</f>
        <v>0</v>
      </c>
      <c r="BZ42" s="6">
        <f ca="1">BZ41+SUMIFS('Transactions (Dated)'!$F:$F,'Transactions (Dated)'!$D:$D,$BL42,'Transactions (Dated)'!$B:$B,BZ$11,'Transactions (Dated)'!$C:$C,"Dividend (paid to cash)")*AK42</f>
        <v>0</v>
      </c>
      <c r="CA42" s="6">
        <f ca="1">CA41+SUMIFS('Transactions (Dated)'!$F:$F,'Transactions (Dated)'!$D:$D,$BL42,'Transactions (Dated)'!$B:$B,CA$11,'Transactions (Dated)'!$C:$C,"Dividend (paid to cash)")*AL42</f>
        <v>0</v>
      </c>
      <c r="CB42" s="6">
        <v>0</v>
      </c>
      <c r="CC42" s="6">
        <v>0</v>
      </c>
      <c r="CD42" s="6"/>
      <c r="CF42" s="6">
        <f t="shared" ca="1" si="34"/>
        <v>123003.75</v>
      </c>
      <c r="CH42" s="3">
        <f t="shared" si="35"/>
        <v>41956</v>
      </c>
      <c r="CI42" s="4">
        <f t="shared" ca="1" si="28"/>
        <v>903127.49999999988</v>
      </c>
      <c r="CJ42" s="4">
        <f t="shared" ca="1" si="29"/>
        <v>123003.75</v>
      </c>
      <c r="CL42" s="4">
        <f t="shared" ca="1" si="30"/>
        <v>1026131.2499999999</v>
      </c>
    </row>
    <row r="43" spans="2:90" x14ac:dyDescent="0.15">
      <c r="B43" s="3">
        <f t="shared" si="31"/>
        <v>41957</v>
      </c>
      <c r="C43" s="2">
        <v>14843.1</v>
      </c>
      <c r="E43" s="70">
        <v>41957</v>
      </c>
      <c r="F43" s="69">
        <v>12.64</v>
      </c>
      <c r="G43" s="69">
        <v>4.46</v>
      </c>
      <c r="H43" s="69">
        <v>20.059999999999999</v>
      </c>
      <c r="I43" s="69">
        <v>29.58</v>
      </c>
      <c r="J43" s="69">
        <v>18.02</v>
      </c>
      <c r="K43" s="69">
        <v>11.87</v>
      </c>
      <c r="L43" s="69">
        <v>28.26</v>
      </c>
      <c r="M43" s="69">
        <v>1.82</v>
      </c>
      <c r="N43" s="69">
        <v>9</v>
      </c>
      <c r="O43" s="69">
        <v>5</v>
      </c>
      <c r="P43" s="69">
        <v>34.299999999999997</v>
      </c>
      <c r="Q43" s="69">
        <v>1.4</v>
      </c>
      <c r="R43" s="69">
        <v>8.68</v>
      </c>
      <c r="S43" s="69">
        <v>37.83</v>
      </c>
      <c r="T43" s="69"/>
      <c r="U43" s="69"/>
      <c r="V43" s="4"/>
      <c r="X43" s="3">
        <f t="shared" si="8"/>
        <v>41957</v>
      </c>
      <c r="Y43" s="40">
        <f ca="1">Y42+SUMIFS('Transactions (Dated)'!$E$2:$E$53,'Transactions (Dated)'!$D$2:$D$53,'Share Values'!$X43,'Transactions (Dated)'!$B$2:$B$53,'Share Values'!Y$11,'Transactions (Dated)'!$C$2:$C$53,"Buy")-SUMIFS('Transactions (Dated)'!$E$2:$E$53,'Transactions (Dated)'!$D$2:$D$53,'Share Values'!$X43,'Transactions (Dated)'!$B$2:$B$53,'Share Values'!Y$11,'Transactions (Dated)'!$C$2:$C$53,"Sell")</f>
        <v>4625</v>
      </c>
      <c r="Z43" s="40">
        <f ca="1">Z42+SUMIFS('Transactions (Dated)'!$E$2:$E$53,'Transactions (Dated)'!$D$2:$D$53,'Share Values'!$X43,'Transactions (Dated)'!$B$2:$B$53,'Share Values'!Z$11,'Transactions (Dated)'!$C$2:$C$53,"Buy")-SUMIFS('Transactions (Dated)'!$E$2:$E$53,'Transactions (Dated)'!$D$2:$D$53,'Share Values'!$X43,'Transactions (Dated)'!$B$2:$B$53,'Share Values'!Z$11,'Transactions (Dated)'!$C$2:$C$53,"Sell")</f>
        <v>0</v>
      </c>
      <c r="AA43" s="40">
        <f ca="1">AA42+SUMIFS('Transactions (Dated)'!$E$2:$E$53,'Transactions (Dated)'!$D$2:$D$53,'Share Values'!$X43,'Transactions (Dated)'!$B$2:$B$53,'Share Values'!AA$11,'Transactions (Dated)'!$C$2:$C$53,"Buy")-SUMIFS('Transactions (Dated)'!$E$2:$E$53,'Transactions (Dated)'!$D$2:$D$53,'Share Values'!$X43,'Transactions (Dated)'!$B$2:$B$53,'Share Values'!AA$11,'Transactions (Dated)'!$C$2:$C$53,"Sell")</f>
        <v>42000</v>
      </c>
      <c r="AB43" s="40">
        <f ca="1">AB42+SUMIFS('Transactions (Dated)'!$E$2:$E$53,'Transactions (Dated)'!$D$2:$D$53,'Share Values'!$X43,'Transactions (Dated)'!$B$2:$B$53,'Share Values'!AB$11,'Transactions (Dated)'!$C$2:$C$53,"Buy")-SUMIFS('Transactions (Dated)'!$E$2:$E$53,'Transactions (Dated)'!$D$2:$D$53,'Share Values'!$X43,'Transactions (Dated)'!$B$2:$B$53,'Share Values'!AB$11,'Transactions (Dated)'!$C$2:$C$53,"Sell")</f>
        <v>0</v>
      </c>
      <c r="AC43" s="40">
        <f ca="1">AC42+SUMIFS('Transactions (Dated)'!$E$2:$E$53,'Transactions (Dated)'!$D$2:$D$53,'Share Values'!$X43,'Transactions (Dated)'!$B$2:$B$53,'Share Values'!AC$11,'Transactions (Dated)'!$C$2:$C$53,"Buy")-SUMIFS('Transactions (Dated)'!$E$2:$E$53,'Transactions (Dated)'!$D$2:$D$53,'Share Values'!$X43,'Transactions (Dated)'!$B$2:$B$53,'Share Values'!AC$11,'Transactions (Dated)'!$C$2:$C$53,"Sell")</f>
        <v>0</v>
      </c>
      <c r="AD43" s="40">
        <f ca="1">AD42+SUMIFS('Transactions (Dated)'!$E$2:$E$53,'Transactions (Dated)'!$D$2:$D$53,'Share Values'!$X43,'Transactions (Dated)'!$B$2:$B$53,'Share Values'!AD$11,'Transactions (Dated)'!$C$2:$C$53,"Buy")-SUMIFS('Transactions (Dated)'!$E$2:$E$53,'Transactions (Dated)'!$D$2:$D$53,'Share Values'!$X43,'Transactions (Dated)'!$B$2:$B$53,'Share Values'!AD$11,'Transactions (Dated)'!$C$2:$C$53,"Sell")</f>
        <v>0</v>
      </c>
      <c r="AE43" s="40">
        <f ca="1">AE42+SUMIFS('Transactions (Dated)'!$E$2:$E$53,'Transactions (Dated)'!$D$2:$D$53,'Share Values'!$X43,'Transactions (Dated)'!$B$2:$B$53,'Share Values'!AE$11,'Transactions (Dated)'!$C$2:$C$53,"Buy")-SUMIFS('Transactions (Dated)'!$E$2:$E$53,'Transactions (Dated)'!$D$2:$D$53,'Share Values'!$X43,'Transactions (Dated)'!$B$2:$B$53,'Share Values'!AE$11,'Transactions (Dated)'!$C$2:$C$53,"Sell")</f>
        <v>0</v>
      </c>
      <c r="AF43" s="40">
        <f ca="1">AF42+SUMIFS('Transactions (Dated)'!$E$2:$E$53,'Transactions (Dated)'!$D$2:$D$53,'Share Values'!$X43,'Transactions (Dated)'!$B$2:$B$53,'Share Values'!AF$11,'Transactions (Dated)'!$C$2:$C$53,"Buy")-SUMIFS('Transactions (Dated)'!$E$2:$E$53,'Transactions (Dated)'!$D$2:$D$53,'Share Values'!$X43,'Transactions (Dated)'!$B$2:$B$53,'Share Values'!AF$11,'Transactions (Dated)'!$C$2:$C$53,"Sell")</f>
        <v>0</v>
      </c>
      <c r="AG43" s="40">
        <f ca="1">AG42+SUMIFS('Transactions (Dated)'!$E$2:$E$53,'Transactions (Dated)'!$D$2:$D$53,'Share Values'!$X43,'Transactions (Dated)'!$B$2:$B$53,'Share Values'!AG$11,'Transactions (Dated)'!$C$2:$C$53,"Buy")-SUMIFS('Transactions (Dated)'!$E$2:$E$53,'Transactions (Dated)'!$D$2:$D$53,'Share Values'!$X43,'Transactions (Dated)'!$B$2:$B$53,'Share Values'!AG$11,'Transactions (Dated)'!$C$2:$C$53,"Sell")</f>
        <v>0</v>
      </c>
      <c r="AH43" s="40">
        <f ca="1">AH42+SUMIFS('Transactions (Dated)'!$E$2:$E$53,'Transactions (Dated)'!$D$2:$D$53,'Share Values'!$X43,'Transactions (Dated)'!$B$2:$B$53,'Share Values'!AH$11,'Transactions (Dated)'!$C$2:$C$53,"Buy")-SUMIFS('Transactions (Dated)'!$E$2:$E$53,'Transactions (Dated)'!$D$2:$D$53,'Share Values'!$X43,'Transactions (Dated)'!$B$2:$B$53,'Share Values'!AH$11,'Transactions (Dated)'!$C$2:$C$53,"Sell")</f>
        <v>0</v>
      </c>
      <c r="AI43" s="40">
        <f ca="1">AI42+SUMIFS('Transactions (Dated)'!$E$2:$E$53,'Transactions (Dated)'!$D$2:$D$53,'Share Values'!$X43,'Transactions (Dated)'!$B$2:$B$53,'Share Values'!AI$11,'Transactions (Dated)'!$C$2:$C$53,"Buy")-SUMIFS('Transactions (Dated)'!$E$2:$E$53,'Transactions (Dated)'!$D$2:$D$53,'Share Values'!$X43,'Transactions (Dated)'!$B$2:$B$53,'Share Values'!AI$11,'Transactions (Dated)'!$C$2:$C$53,"Sell")</f>
        <v>0</v>
      </c>
      <c r="AJ43" s="40">
        <f ca="1">AJ42+SUMIFS('Transactions (Dated)'!$E$2:$E$53,'Transactions (Dated)'!$D$2:$D$53,'Share Values'!$X43,'Transactions (Dated)'!$B$2:$B$53,'Share Values'!AJ$11,'Transactions (Dated)'!$C$2:$C$53,"Buy")-SUMIFS('Transactions (Dated)'!$E$2:$E$53,'Transactions (Dated)'!$D$2:$D$53,'Share Values'!$X43,'Transactions (Dated)'!$B$2:$B$53,'Share Values'!AJ$11,'Transactions (Dated)'!$C$2:$C$53,"Sell")</f>
        <v>0</v>
      </c>
      <c r="AK43" s="40">
        <f ca="1">AK42+SUMIFS('Transactions (Dated)'!$E$2:$E$53,'Transactions (Dated)'!$D$2:$D$53,'Share Values'!$X43,'Transactions (Dated)'!$B$2:$B$53,'Share Values'!AK$11,'Transactions (Dated)'!$C$2:$C$53,"Buy")-SUMIFS('Transactions (Dated)'!$E$2:$E$53,'Transactions (Dated)'!$D$2:$D$53,'Share Values'!$X43,'Transactions (Dated)'!$B$2:$B$53,'Share Values'!AK$11,'Transactions (Dated)'!$C$2:$C$53,"Sell")</f>
        <v>0</v>
      </c>
      <c r="AL43" s="40">
        <f ca="1">AL42+SUMIFS('Transactions (Dated)'!$E$2:$E$53,'Transactions (Dated)'!$D$2:$D$53,'Share Values'!$X43,'Transactions (Dated)'!$B$2:$B$53,'Share Values'!AL$11,'Transactions (Dated)'!$C$2:$C$53,"Buy")-SUMIFS('Transactions (Dated)'!$E$2:$E$53,'Transactions (Dated)'!$D$2:$D$53,'Share Values'!$X43,'Transactions (Dated)'!$B$2:$B$53,'Share Values'!AL$11,'Transactions (Dated)'!$C$2:$C$53,"Sell")</f>
        <v>0</v>
      </c>
      <c r="AM43" s="40">
        <f ca="1">AM42+SUMIFS('Transactions (Dated)'!$E$2:$E$53,'Transactions (Dated)'!$D$2:$D$53,'Share Values'!$X43,'Transactions (Dated)'!$B$2:$B$53,'Share Values'!AM$11,'Transactions (Dated)'!$C$2:$C$53,"Buy")-SUMIFS('Transactions (Dated)'!$E$2:$E$53,'Transactions (Dated)'!$D$2:$D$53,'Share Values'!$X43,'Transactions (Dated)'!$B$2:$B$53,'Share Values'!AM$11,'Transactions (Dated)'!$C$2:$C$53,"Sell")</f>
        <v>0</v>
      </c>
      <c r="AN43" s="40">
        <f ca="1">AN42+SUMIFS('Transactions (Dated)'!$E$2:$E$53,'Transactions (Dated)'!$D$2:$D$53,'Share Values'!$X43,'Transactions (Dated)'!$B$2:$B$53,'Share Values'!AN$11,'Transactions (Dated)'!$C$2:$C$53,"Buy")-SUMIFS('Transactions (Dated)'!$E$2:$E$53,'Transactions (Dated)'!$D$2:$D$53,'Share Values'!$X43,'Transactions (Dated)'!$B$2:$B$53,'Share Values'!AN$11,'Transactions (Dated)'!$C$2:$C$53,"Sell")</f>
        <v>0</v>
      </c>
      <c r="AO43" s="40"/>
      <c r="AQ43" s="3">
        <f t="shared" si="9"/>
        <v>41957</v>
      </c>
      <c r="AR43" s="6">
        <f t="shared" ca="1" si="10"/>
        <v>58460</v>
      </c>
      <c r="AS43" s="6">
        <f t="shared" ca="1" si="11"/>
        <v>0</v>
      </c>
      <c r="AT43" s="6">
        <f t="shared" ca="1" si="12"/>
        <v>842520</v>
      </c>
      <c r="AU43" s="6">
        <f t="shared" ca="1" si="13"/>
        <v>0</v>
      </c>
      <c r="AV43" s="6">
        <f t="shared" ca="1" si="14"/>
        <v>0</v>
      </c>
      <c r="AW43" s="6">
        <f t="shared" ca="1" si="15"/>
        <v>0</v>
      </c>
      <c r="AX43" s="6">
        <f t="shared" ca="1" si="16"/>
        <v>0</v>
      </c>
      <c r="AY43" s="6">
        <f t="shared" ca="1" si="17"/>
        <v>0</v>
      </c>
      <c r="AZ43" s="6">
        <f t="shared" ca="1" si="18"/>
        <v>0</v>
      </c>
      <c r="BA43" s="6">
        <f t="shared" ca="1" si="19"/>
        <v>0</v>
      </c>
      <c r="BB43" s="6">
        <f t="shared" ca="1" si="20"/>
        <v>0</v>
      </c>
      <c r="BC43" s="6">
        <f t="shared" ca="1" si="21"/>
        <v>0</v>
      </c>
      <c r="BD43" s="6">
        <f t="shared" ca="1" si="22"/>
        <v>0</v>
      </c>
      <c r="BE43" s="6">
        <f t="shared" ca="1" si="23"/>
        <v>0</v>
      </c>
      <c r="BF43" s="6">
        <f t="shared" ca="1" si="32"/>
        <v>0</v>
      </c>
      <c r="BG43" s="6">
        <f t="shared" ca="1" si="33"/>
        <v>0</v>
      </c>
      <c r="BH43" s="6"/>
      <c r="BJ43" s="4">
        <f t="shared" ca="1" si="26"/>
        <v>900980</v>
      </c>
      <c r="BL43" s="3">
        <f t="shared" si="27"/>
        <v>41957</v>
      </c>
      <c r="BM43" s="6">
        <f>BM42+SUMIFS('Transactions (Dated)'!G:G,'Transactions (Dated)'!D:D,'Share Values'!AQ43)</f>
        <v>123003.75</v>
      </c>
      <c r="BN43" s="6">
        <f ca="1">BN42+SUMIFS('Transactions (Dated)'!$F:$F,'Transactions (Dated)'!$D:$D,$BL43,'Transactions (Dated)'!$B:$B,BN$11,'Transactions (Dated)'!$C:$C,"Dividend (paid to cash)")*Y43</f>
        <v>0</v>
      </c>
      <c r="BO43" s="6">
        <f ca="1">BO42+SUMIFS('Transactions (Dated)'!$F:$F,'Transactions (Dated)'!$D:$D,$BL43,'Transactions (Dated)'!$B:$B,BO$11,'Transactions (Dated)'!$C:$C,"Dividend (paid to cash)")*Z43</f>
        <v>0</v>
      </c>
      <c r="BP43" s="6">
        <f ca="1">BP42+SUMIFS('Transactions (Dated)'!$F:$F,'Transactions (Dated)'!$D:$D,$BL43,'Transactions (Dated)'!$B:$B,BP$11,'Transactions (Dated)'!$C:$C,"Dividend (paid to cash)")*AA43</f>
        <v>0</v>
      </c>
      <c r="BQ43" s="6">
        <f ca="1">BQ42+SUMIFS('Transactions (Dated)'!$F:$F,'Transactions (Dated)'!$D:$D,$BL43,'Transactions (Dated)'!$B:$B,BQ$11,'Transactions (Dated)'!$C:$C,"Dividend (paid to cash)")*AB43</f>
        <v>0</v>
      </c>
      <c r="BR43" s="6">
        <f ca="1">BR42+SUMIFS('Transactions (Dated)'!$F:$F,'Transactions (Dated)'!$D:$D,$BL43,'Transactions (Dated)'!$B:$B,BR$11,'Transactions (Dated)'!$C:$C,"Dividend (paid to cash)")*AC43</f>
        <v>0</v>
      </c>
      <c r="BS43" s="6">
        <f ca="1">BS42+SUMIFS('Transactions (Dated)'!$F:$F,'Transactions (Dated)'!$D:$D,$BL43,'Transactions (Dated)'!$B:$B,BS$11,'Transactions (Dated)'!$C:$C,"Dividend (paid to cash)")*AD43</f>
        <v>0</v>
      </c>
      <c r="BT43" s="6">
        <f ca="1">BT42+SUMIFS('Transactions (Dated)'!$F:$F,'Transactions (Dated)'!$D:$D,$BL43,'Transactions (Dated)'!$B:$B,BT$11,'Transactions (Dated)'!$C:$C,"Dividend (paid to cash)")*AE43</f>
        <v>0</v>
      </c>
      <c r="BU43" s="6">
        <f ca="1">BU42+SUMIFS('Transactions (Dated)'!$F:$F,'Transactions (Dated)'!$D:$D,$BL43,'Transactions (Dated)'!$B:$B,BU$11,'Transactions (Dated)'!$C:$C,"Dividend (paid to cash)")*AF43</f>
        <v>0</v>
      </c>
      <c r="BV43" s="6">
        <f ca="1">BV42+SUMIFS('Transactions (Dated)'!$F:$F,'Transactions (Dated)'!$D:$D,$BL43,'Transactions (Dated)'!$B:$B,BV$11,'Transactions (Dated)'!$C:$C,"Dividend (paid to cash)")*AG43</f>
        <v>0</v>
      </c>
      <c r="BW43" s="6">
        <f ca="1">BW42+SUMIFS('Transactions (Dated)'!$F:$F,'Transactions (Dated)'!$D:$D,$BL43,'Transactions (Dated)'!$B:$B,BW$11,'Transactions (Dated)'!$C:$C,"Dividend (paid to cash)")*AH43</f>
        <v>0</v>
      </c>
      <c r="BX43" s="6">
        <f ca="1">BX42+SUMIFS('Transactions (Dated)'!$F:$F,'Transactions (Dated)'!$D:$D,$BL43,'Transactions (Dated)'!$B:$B,BX$11,'Transactions (Dated)'!$C:$C,"Dividend (paid to cash)")*AI43</f>
        <v>0</v>
      </c>
      <c r="BY43" s="6">
        <f ca="1">BY42+SUMIFS('Transactions (Dated)'!$F:$F,'Transactions (Dated)'!$D:$D,$BL43,'Transactions (Dated)'!$B:$B,BY$11,'Transactions (Dated)'!$C:$C,"Dividend (paid to cash)")*AJ43</f>
        <v>0</v>
      </c>
      <c r="BZ43" s="6">
        <f ca="1">BZ42+SUMIFS('Transactions (Dated)'!$F:$F,'Transactions (Dated)'!$D:$D,$BL43,'Transactions (Dated)'!$B:$B,BZ$11,'Transactions (Dated)'!$C:$C,"Dividend (paid to cash)")*AK43</f>
        <v>0</v>
      </c>
      <c r="CA43" s="6">
        <f ca="1">CA42+SUMIFS('Transactions (Dated)'!$F:$F,'Transactions (Dated)'!$D:$D,$BL43,'Transactions (Dated)'!$B:$B,CA$11,'Transactions (Dated)'!$C:$C,"Dividend (paid to cash)")*AL43</f>
        <v>0</v>
      </c>
      <c r="CB43" s="6">
        <v>0</v>
      </c>
      <c r="CC43" s="6">
        <v>0</v>
      </c>
      <c r="CD43" s="6"/>
      <c r="CF43" s="6">
        <f t="shared" ca="1" si="34"/>
        <v>123003.75</v>
      </c>
      <c r="CH43" s="3">
        <f t="shared" si="35"/>
        <v>41957</v>
      </c>
      <c r="CI43" s="4">
        <f t="shared" ca="1" si="28"/>
        <v>900980</v>
      </c>
      <c r="CJ43" s="4">
        <f t="shared" ca="1" si="29"/>
        <v>123003.75</v>
      </c>
      <c r="CL43" s="4">
        <f t="shared" ca="1" si="30"/>
        <v>1023983.75</v>
      </c>
    </row>
    <row r="44" spans="2:90" x14ac:dyDescent="0.15">
      <c r="B44" s="3">
        <f t="shared" si="31"/>
        <v>41960</v>
      </c>
      <c r="C44" s="2">
        <v>14882.5</v>
      </c>
      <c r="E44" s="70">
        <v>41960</v>
      </c>
      <c r="F44" s="69">
        <v>12.37</v>
      </c>
      <c r="G44" s="69">
        <v>4.34</v>
      </c>
      <c r="H44" s="69">
        <v>20.12</v>
      </c>
      <c r="I44" s="69">
        <v>30.3</v>
      </c>
      <c r="J44" s="69">
        <v>17.75</v>
      </c>
      <c r="K44" s="69">
        <v>11.77</v>
      </c>
      <c r="L44" s="69">
        <v>28.32</v>
      </c>
      <c r="M44" s="69">
        <v>1.81</v>
      </c>
      <c r="N44" s="69">
        <v>9</v>
      </c>
      <c r="O44" s="69">
        <v>5.0067000000000004</v>
      </c>
      <c r="P44" s="69">
        <v>32.86</v>
      </c>
      <c r="Q44" s="69">
        <v>1.45</v>
      </c>
      <c r="R44" s="69">
        <v>9.06</v>
      </c>
      <c r="S44" s="69">
        <v>37.99</v>
      </c>
      <c r="T44" s="69"/>
      <c r="U44" s="69"/>
      <c r="V44" s="4"/>
      <c r="X44" s="3">
        <f t="shared" si="8"/>
        <v>41960</v>
      </c>
      <c r="Y44" s="40">
        <f ca="1">Y43+SUMIFS('Transactions (Dated)'!$E$2:$E$53,'Transactions (Dated)'!$D$2:$D$53,'Share Values'!$X44,'Transactions (Dated)'!$B$2:$B$53,'Share Values'!Y$11,'Transactions (Dated)'!$C$2:$C$53,"Buy")-SUMIFS('Transactions (Dated)'!$E$2:$E$53,'Transactions (Dated)'!$D$2:$D$53,'Share Values'!$X44,'Transactions (Dated)'!$B$2:$B$53,'Share Values'!Y$11,'Transactions (Dated)'!$C$2:$C$53,"Sell")</f>
        <v>4625</v>
      </c>
      <c r="Z44" s="40">
        <f ca="1">Z43+SUMIFS('Transactions (Dated)'!$E$2:$E$53,'Transactions (Dated)'!$D$2:$D$53,'Share Values'!$X44,'Transactions (Dated)'!$B$2:$B$53,'Share Values'!Z$11,'Transactions (Dated)'!$C$2:$C$53,"Buy")-SUMIFS('Transactions (Dated)'!$E$2:$E$53,'Transactions (Dated)'!$D$2:$D$53,'Share Values'!$X44,'Transactions (Dated)'!$B$2:$B$53,'Share Values'!Z$11,'Transactions (Dated)'!$C$2:$C$53,"Sell")</f>
        <v>0</v>
      </c>
      <c r="AA44" s="40">
        <f ca="1">AA43+SUMIFS('Transactions (Dated)'!$E$2:$E$53,'Transactions (Dated)'!$D$2:$D$53,'Share Values'!$X44,'Transactions (Dated)'!$B$2:$B$53,'Share Values'!AA$11,'Transactions (Dated)'!$C$2:$C$53,"Buy")-SUMIFS('Transactions (Dated)'!$E$2:$E$53,'Transactions (Dated)'!$D$2:$D$53,'Share Values'!$X44,'Transactions (Dated)'!$B$2:$B$53,'Share Values'!AA$11,'Transactions (Dated)'!$C$2:$C$53,"Sell")</f>
        <v>42000</v>
      </c>
      <c r="AB44" s="40">
        <f ca="1">AB43+SUMIFS('Transactions (Dated)'!$E$2:$E$53,'Transactions (Dated)'!$D$2:$D$53,'Share Values'!$X44,'Transactions (Dated)'!$B$2:$B$53,'Share Values'!AB$11,'Transactions (Dated)'!$C$2:$C$53,"Buy")-SUMIFS('Transactions (Dated)'!$E$2:$E$53,'Transactions (Dated)'!$D$2:$D$53,'Share Values'!$X44,'Transactions (Dated)'!$B$2:$B$53,'Share Values'!AB$11,'Transactions (Dated)'!$C$2:$C$53,"Sell")</f>
        <v>0</v>
      </c>
      <c r="AC44" s="40">
        <f ca="1">AC43+SUMIFS('Transactions (Dated)'!$E$2:$E$53,'Transactions (Dated)'!$D$2:$D$53,'Share Values'!$X44,'Transactions (Dated)'!$B$2:$B$53,'Share Values'!AC$11,'Transactions (Dated)'!$C$2:$C$53,"Buy")-SUMIFS('Transactions (Dated)'!$E$2:$E$53,'Transactions (Dated)'!$D$2:$D$53,'Share Values'!$X44,'Transactions (Dated)'!$B$2:$B$53,'Share Values'!AC$11,'Transactions (Dated)'!$C$2:$C$53,"Sell")</f>
        <v>0</v>
      </c>
      <c r="AD44" s="40">
        <f ca="1">AD43+SUMIFS('Transactions (Dated)'!$E$2:$E$53,'Transactions (Dated)'!$D$2:$D$53,'Share Values'!$X44,'Transactions (Dated)'!$B$2:$B$53,'Share Values'!AD$11,'Transactions (Dated)'!$C$2:$C$53,"Buy")-SUMIFS('Transactions (Dated)'!$E$2:$E$53,'Transactions (Dated)'!$D$2:$D$53,'Share Values'!$X44,'Transactions (Dated)'!$B$2:$B$53,'Share Values'!AD$11,'Transactions (Dated)'!$C$2:$C$53,"Sell")</f>
        <v>0</v>
      </c>
      <c r="AE44" s="40">
        <f ca="1">AE43+SUMIFS('Transactions (Dated)'!$E$2:$E$53,'Transactions (Dated)'!$D$2:$D$53,'Share Values'!$X44,'Transactions (Dated)'!$B$2:$B$53,'Share Values'!AE$11,'Transactions (Dated)'!$C$2:$C$53,"Buy")-SUMIFS('Transactions (Dated)'!$E$2:$E$53,'Transactions (Dated)'!$D$2:$D$53,'Share Values'!$X44,'Transactions (Dated)'!$B$2:$B$53,'Share Values'!AE$11,'Transactions (Dated)'!$C$2:$C$53,"Sell")</f>
        <v>0</v>
      </c>
      <c r="AF44" s="40">
        <f ca="1">AF43+SUMIFS('Transactions (Dated)'!$E$2:$E$53,'Transactions (Dated)'!$D$2:$D$53,'Share Values'!$X44,'Transactions (Dated)'!$B$2:$B$53,'Share Values'!AF$11,'Transactions (Dated)'!$C$2:$C$53,"Buy")-SUMIFS('Transactions (Dated)'!$E$2:$E$53,'Transactions (Dated)'!$D$2:$D$53,'Share Values'!$X44,'Transactions (Dated)'!$B$2:$B$53,'Share Values'!AF$11,'Transactions (Dated)'!$C$2:$C$53,"Sell")</f>
        <v>0</v>
      </c>
      <c r="AG44" s="40">
        <f ca="1">AG43+SUMIFS('Transactions (Dated)'!$E$2:$E$53,'Transactions (Dated)'!$D$2:$D$53,'Share Values'!$X44,'Transactions (Dated)'!$B$2:$B$53,'Share Values'!AG$11,'Transactions (Dated)'!$C$2:$C$53,"Buy")-SUMIFS('Transactions (Dated)'!$E$2:$E$53,'Transactions (Dated)'!$D$2:$D$53,'Share Values'!$X44,'Transactions (Dated)'!$B$2:$B$53,'Share Values'!AG$11,'Transactions (Dated)'!$C$2:$C$53,"Sell")</f>
        <v>0</v>
      </c>
      <c r="AH44" s="40">
        <f ca="1">AH43+SUMIFS('Transactions (Dated)'!$E$2:$E$53,'Transactions (Dated)'!$D$2:$D$53,'Share Values'!$X44,'Transactions (Dated)'!$B$2:$B$53,'Share Values'!AH$11,'Transactions (Dated)'!$C$2:$C$53,"Buy")-SUMIFS('Transactions (Dated)'!$E$2:$E$53,'Transactions (Dated)'!$D$2:$D$53,'Share Values'!$X44,'Transactions (Dated)'!$B$2:$B$53,'Share Values'!AH$11,'Transactions (Dated)'!$C$2:$C$53,"Sell")</f>
        <v>0</v>
      </c>
      <c r="AI44" s="40">
        <f ca="1">AI43+SUMIFS('Transactions (Dated)'!$E$2:$E$53,'Transactions (Dated)'!$D$2:$D$53,'Share Values'!$X44,'Transactions (Dated)'!$B$2:$B$53,'Share Values'!AI$11,'Transactions (Dated)'!$C$2:$C$53,"Buy")-SUMIFS('Transactions (Dated)'!$E$2:$E$53,'Transactions (Dated)'!$D$2:$D$53,'Share Values'!$X44,'Transactions (Dated)'!$B$2:$B$53,'Share Values'!AI$11,'Transactions (Dated)'!$C$2:$C$53,"Sell")</f>
        <v>0</v>
      </c>
      <c r="AJ44" s="40">
        <f ca="1">AJ43+SUMIFS('Transactions (Dated)'!$E$2:$E$53,'Transactions (Dated)'!$D$2:$D$53,'Share Values'!$X44,'Transactions (Dated)'!$B$2:$B$53,'Share Values'!AJ$11,'Transactions (Dated)'!$C$2:$C$53,"Buy")-SUMIFS('Transactions (Dated)'!$E$2:$E$53,'Transactions (Dated)'!$D$2:$D$53,'Share Values'!$X44,'Transactions (Dated)'!$B$2:$B$53,'Share Values'!AJ$11,'Transactions (Dated)'!$C$2:$C$53,"Sell")</f>
        <v>0</v>
      </c>
      <c r="AK44" s="40">
        <f ca="1">AK43+SUMIFS('Transactions (Dated)'!$E$2:$E$53,'Transactions (Dated)'!$D$2:$D$53,'Share Values'!$X44,'Transactions (Dated)'!$B$2:$B$53,'Share Values'!AK$11,'Transactions (Dated)'!$C$2:$C$53,"Buy")-SUMIFS('Transactions (Dated)'!$E$2:$E$53,'Transactions (Dated)'!$D$2:$D$53,'Share Values'!$X44,'Transactions (Dated)'!$B$2:$B$53,'Share Values'!AK$11,'Transactions (Dated)'!$C$2:$C$53,"Sell")</f>
        <v>0</v>
      </c>
      <c r="AL44" s="40">
        <f ca="1">AL43+SUMIFS('Transactions (Dated)'!$E$2:$E$53,'Transactions (Dated)'!$D$2:$D$53,'Share Values'!$X44,'Transactions (Dated)'!$B$2:$B$53,'Share Values'!AL$11,'Transactions (Dated)'!$C$2:$C$53,"Buy")-SUMIFS('Transactions (Dated)'!$E$2:$E$53,'Transactions (Dated)'!$D$2:$D$53,'Share Values'!$X44,'Transactions (Dated)'!$B$2:$B$53,'Share Values'!AL$11,'Transactions (Dated)'!$C$2:$C$53,"Sell")</f>
        <v>0</v>
      </c>
      <c r="AM44" s="40">
        <f ca="1">AM43+SUMIFS('Transactions (Dated)'!$E$2:$E$53,'Transactions (Dated)'!$D$2:$D$53,'Share Values'!$X44,'Transactions (Dated)'!$B$2:$B$53,'Share Values'!AM$11,'Transactions (Dated)'!$C$2:$C$53,"Buy")-SUMIFS('Transactions (Dated)'!$E$2:$E$53,'Transactions (Dated)'!$D$2:$D$53,'Share Values'!$X44,'Transactions (Dated)'!$B$2:$B$53,'Share Values'!AM$11,'Transactions (Dated)'!$C$2:$C$53,"Sell")</f>
        <v>0</v>
      </c>
      <c r="AN44" s="40">
        <f ca="1">AN43+SUMIFS('Transactions (Dated)'!$E$2:$E$53,'Transactions (Dated)'!$D$2:$D$53,'Share Values'!$X44,'Transactions (Dated)'!$B$2:$B$53,'Share Values'!AN$11,'Transactions (Dated)'!$C$2:$C$53,"Buy")-SUMIFS('Transactions (Dated)'!$E$2:$E$53,'Transactions (Dated)'!$D$2:$D$53,'Share Values'!$X44,'Transactions (Dated)'!$B$2:$B$53,'Share Values'!AN$11,'Transactions (Dated)'!$C$2:$C$53,"Sell")</f>
        <v>0</v>
      </c>
      <c r="AO44" s="40"/>
      <c r="AQ44" s="3">
        <f t="shared" si="9"/>
        <v>41960</v>
      </c>
      <c r="AR44" s="6">
        <f t="shared" ca="1" si="10"/>
        <v>57211.25</v>
      </c>
      <c r="AS44" s="6">
        <f t="shared" ca="1" si="11"/>
        <v>0</v>
      </c>
      <c r="AT44" s="6">
        <f t="shared" ca="1" si="12"/>
        <v>845040</v>
      </c>
      <c r="AU44" s="6">
        <f t="shared" ca="1" si="13"/>
        <v>0</v>
      </c>
      <c r="AV44" s="6">
        <f t="shared" ca="1" si="14"/>
        <v>0</v>
      </c>
      <c r="AW44" s="6">
        <f t="shared" ca="1" si="15"/>
        <v>0</v>
      </c>
      <c r="AX44" s="6">
        <f t="shared" ca="1" si="16"/>
        <v>0</v>
      </c>
      <c r="AY44" s="6">
        <f t="shared" ca="1" si="17"/>
        <v>0</v>
      </c>
      <c r="AZ44" s="6">
        <f t="shared" ca="1" si="18"/>
        <v>0</v>
      </c>
      <c r="BA44" s="6">
        <f t="shared" ca="1" si="19"/>
        <v>0</v>
      </c>
      <c r="BB44" s="6">
        <f t="shared" ca="1" si="20"/>
        <v>0</v>
      </c>
      <c r="BC44" s="6">
        <f t="shared" ca="1" si="21"/>
        <v>0</v>
      </c>
      <c r="BD44" s="6">
        <f t="shared" ca="1" si="22"/>
        <v>0</v>
      </c>
      <c r="BE44" s="6">
        <f t="shared" ca="1" si="23"/>
        <v>0</v>
      </c>
      <c r="BF44" s="6">
        <f t="shared" ca="1" si="32"/>
        <v>0</v>
      </c>
      <c r="BG44" s="6">
        <f t="shared" ca="1" si="33"/>
        <v>0</v>
      </c>
      <c r="BH44" s="6"/>
      <c r="BJ44" s="4">
        <f t="shared" ca="1" si="26"/>
        <v>902251.25</v>
      </c>
      <c r="BL44" s="3">
        <f t="shared" si="27"/>
        <v>41960</v>
      </c>
      <c r="BM44" s="6">
        <f>BM43+SUMIFS('Transactions (Dated)'!G:G,'Transactions (Dated)'!D:D,'Share Values'!AQ44)</f>
        <v>123003.75</v>
      </c>
      <c r="BN44" s="6">
        <f ca="1">BN43+SUMIFS('Transactions (Dated)'!$F:$F,'Transactions (Dated)'!$D:$D,$BL44,'Transactions (Dated)'!$B:$B,BN$11,'Transactions (Dated)'!$C:$C,"Dividend (paid to cash)")*Y44</f>
        <v>0</v>
      </c>
      <c r="BO44" s="6">
        <f ca="1">BO43+SUMIFS('Transactions (Dated)'!$F:$F,'Transactions (Dated)'!$D:$D,$BL44,'Transactions (Dated)'!$B:$B,BO$11,'Transactions (Dated)'!$C:$C,"Dividend (paid to cash)")*Z44</f>
        <v>0</v>
      </c>
      <c r="BP44" s="6">
        <f ca="1">BP43+SUMIFS('Transactions (Dated)'!$F:$F,'Transactions (Dated)'!$D:$D,$BL44,'Transactions (Dated)'!$B:$B,BP$11,'Transactions (Dated)'!$C:$C,"Dividend (paid to cash)")*AA44</f>
        <v>0</v>
      </c>
      <c r="BQ44" s="6">
        <f ca="1">BQ43+SUMIFS('Transactions (Dated)'!$F:$F,'Transactions (Dated)'!$D:$D,$BL44,'Transactions (Dated)'!$B:$B,BQ$11,'Transactions (Dated)'!$C:$C,"Dividend (paid to cash)")*AB44</f>
        <v>0</v>
      </c>
      <c r="BR44" s="6">
        <f ca="1">BR43+SUMIFS('Transactions (Dated)'!$F:$F,'Transactions (Dated)'!$D:$D,$BL44,'Transactions (Dated)'!$B:$B,BR$11,'Transactions (Dated)'!$C:$C,"Dividend (paid to cash)")*AC44</f>
        <v>0</v>
      </c>
      <c r="BS44" s="6">
        <f ca="1">BS43+SUMIFS('Transactions (Dated)'!$F:$F,'Transactions (Dated)'!$D:$D,$BL44,'Transactions (Dated)'!$B:$B,BS$11,'Transactions (Dated)'!$C:$C,"Dividend (paid to cash)")*AD44</f>
        <v>0</v>
      </c>
      <c r="BT44" s="6">
        <f ca="1">BT43+SUMIFS('Transactions (Dated)'!$F:$F,'Transactions (Dated)'!$D:$D,$BL44,'Transactions (Dated)'!$B:$B,BT$11,'Transactions (Dated)'!$C:$C,"Dividend (paid to cash)")*AE44</f>
        <v>0</v>
      </c>
      <c r="BU44" s="6">
        <f ca="1">BU43+SUMIFS('Transactions (Dated)'!$F:$F,'Transactions (Dated)'!$D:$D,$BL44,'Transactions (Dated)'!$B:$B,BU$11,'Transactions (Dated)'!$C:$C,"Dividend (paid to cash)")*AF44</f>
        <v>0</v>
      </c>
      <c r="BV44" s="6">
        <f ca="1">BV43+SUMIFS('Transactions (Dated)'!$F:$F,'Transactions (Dated)'!$D:$D,$BL44,'Transactions (Dated)'!$B:$B,BV$11,'Transactions (Dated)'!$C:$C,"Dividend (paid to cash)")*AG44</f>
        <v>0</v>
      </c>
      <c r="BW44" s="6">
        <f ca="1">BW43+SUMIFS('Transactions (Dated)'!$F:$F,'Transactions (Dated)'!$D:$D,$BL44,'Transactions (Dated)'!$B:$B,BW$11,'Transactions (Dated)'!$C:$C,"Dividend (paid to cash)")*AH44</f>
        <v>0</v>
      </c>
      <c r="BX44" s="6">
        <f ca="1">BX43+SUMIFS('Transactions (Dated)'!$F:$F,'Transactions (Dated)'!$D:$D,$BL44,'Transactions (Dated)'!$B:$B,BX$11,'Transactions (Dated)'!$C:$C,"Dividend (paid to cash)")*AI44</f>
        <v>0</v>
      </c>
      <c r="BY44" s="6">
        <f ca="1">BY43+SUMIFS('Transactions (Dated)'!$F:$F,'Transactions (Dated)'!$D:$D,$BL44,'Transactions (Dated)'!$B:$B,BY$11,'Transactions (Dated)'!$C:$C,"Dividend (paid to cash)")*AJ44</f>
        <v>0</v>
      </c>
      <c r="BZ44" s="6">
        <f ca="1">BZ43+SUMIFS('Transactions (Dated)'!$F:$F,'Transactions (Dated)'!$D:$D,$BL44,'Transactions (Dated)'!$B:$B,BZ$11,'Transactions (Dated)'!$C:$C,"Dividend (paid to cash)")*AK44</f>
        <v>0</v>
      </c>
      <c r="CA44" s="6">
        <f ca="1">CA43+SUMIFS('Transactions (Dated)'!$F:$F,'Transactions (Dated)'!$D:$D,$BL44,'Transactions (Dated)'!$B:$B,CA$11,'Transactions (Dated)'!$C:$C,"Dividend (paid to cash)")*AL44</f>
        <v>0</v>
      </c>
      <c r="CB44" s="6">
        <v>0</v>
      </c>
      <c r="CC44" s="6">
        <v>0</v>
      </c>
      <c r="CD44" s="6"/>
      <c r="CF44" s="6">
        <f t="shared" ca="1" si="34"/>
        <v>123003.75</v>
      </c>
      <c r="CH44" s="3">
        <f t="shared" si="35"/>
        <v>41960</v>
      </c>
      <c r="CI44" s="4">
        <f t="shared" ca="1" si="28"/>
        <v>902251.25</v>
      </c>
      <c r="CJ44" s="4">
        <f t="shared" ca="1" si="29"/>
        <v>123003.75</v>
      </c>
      <c r="CL44" s="4">
        <f t="shared" ca="1" si="30"/>
        <v>1025255</v>
      </c>
    </row>
    <row r="45" spans="2:90" x14ac:dyDescent="0.15">
      <c r="B45" s="3">
        <f t="shared" si="31"/>
        <v>41961</v>
      </c>
      <c r="C45" s="2">
        <v>14973</v>
      </c>
      <c r="E45" s="70">
        <v>41961</v>
      </c>
      <c r="F45" s="69">
        <v>12.17</v>
      </c>
      <c r="G45" s="69">
        <v>4.38</v>
      </c>
      <c r="H45" s="69">
        <v>20.25</v>
      </c>
      <c r="I45" s="69">
        <v>30.2</v>
      </c>
      <c r="J45" s="69">
        <v>17.850000000000001</v>
      </c>
      <c r="K45" s="69">
        <v>11.76</v>
      </c>
      <c r="L45" s="69">
        <v>28.21</v>
      </c>
      <c r="M45" s="69">
        <v>1.84</v>
      </c>
      <c r="N45" s="69">
        <v>9</v>
      </c>
      <c r="O45" s="69">
        <v>4.8499999999999996</v>
      </c>
      <c r="P45" s="69">
        <v>33.44</v>
      </c>
      <c r="Q45" s="69">
        <v>1.4</v>
      </c>
      <c r="R45" s="69">
        <v>8.9600000000000009</v>
      </c>
      <c r="S45" s="69">
        <v>38.17</v>
      </c>
      <c r="T45" s="69"/>
      <c r="U45" s="69"/>
      <c r="V45" s="4"/>
      <c r="X45" s="3">
        <f t="shared" si="8"/>
        <v>41961</v>
      </c>
      <c r="Y45" s="40">
        <f ca="1">Y44+SUMIFS('Transactions (Dated)'!$E$2:$E$53,'Transactions (Dated)'!$D$2:$D$53,'Share Values'!$X45,'Transactions (Dated)'!$B$2:$B$53,'Share Values'!Y$11,'Transactions (Dated)'!$C$2:$C$53,"Buy")-SUMIFS('Transactions (Dated)'!$E$2:$E$53,'Transactions (Dated)'!$D$2:$D$53,'Share Values'!$X45,'Transactions (Dated)'!$B$2:$B$53,'Share Values'!Y$11,'Transactions (Dated)'!$C$2:$C$53,"Sell")</f>
        <v>4625</v>
      </c>
      <c r="Z45" s="40">
        <f ca="1">Z44+SUMIFS('Transactions (Dated)'!$E$2:$E$53,'Transactions (Dated)'!$D$2:$D$53,'Share Values'!$X45,'Transactions (Dated)'!$B$2:$B$53,'Share Values'!Z$11,'Transactions (Dated)'!$C$2:$C$53,"Buy")-SUMIFS('Transactions (Dated)'!$E$2:$E$53,'Transactions (Dated)'!$D$2:$D$53,'Share Values'!$X45,'Transactions (Dated)'!$B$2:$B$53,'Share Values'!Z$11,'Transactions (Dated)'!$C$2:$C$53,"Sell")</f>
        <v>0</v>
      </c>
      <c r="AA45" s="40">
        <f ca="1">AA44+SUMIFS('Transactions (Dated)'!$E$2:$E$53,'Transactions (Dated)'!$D$2:$D$53,'Share Values'!$X45,'Transactions (Dated)'!$B$2:$B$53,'Share Values'!AA$11,'Transactions (Dated)'!$C$2:$C$53,"Buy")-SUMIFS('Transactions (Dated)'!$E$2:$E$53,'Transactions (Dated)'!$D$2:$D$53,'Share Values'!$X45,'Transactions (Dated)'!$B$2:$B$53,'Share Values'!AA$11,'Transactions (Dated)'!$C$2:$C$53,"Sell")</f>
        <v>42000</v>
      </c>
      <c r="AB45" s="40">
        <f ca="1">AB44+SUMIFS('Transactions (Dated)'!$E$2:$E$53,'Transactions (Dated)'!$D$2:$D$53,'Share Values'!$X45,'Transactions (Dated)'!$B$2:$B$53,'Share Values'!AB$11,'Transactions (Dated)'!$C$2:$C$53,"Buy")-SUMIFS('Transactions (Dated)'!$E$2:$E$53,'Transactions (Dated)'!$D$2:$D$53,'Share Values'!$X45,'Transactions (Dated)'!$B$2:$B$53,'Share Values'!AB$11,'Transactions (Dated)'!$C$2:$C$53,"Sell")</f>
        <v>0</v>
      </c>
      <c r="AC45" s="40">
        <f ca="1">AC44+SUMIFS('Transactions (Dated)'!$E$2:$E$53,'Transactions (Dated)'!$D$2:$D$53,'Share Values'!$X45,'Transactions (Dated)'!$B$2:$B$53,'Share Values'!AC$11,'Transactions (Dated)'!$C$2:$C$53,"Buy")-SUMIFS('Transactions (Dated)'!$E$2:$E$53,'Transactions (Dated)'!$D$2:$D$53,'Share Values'!$X45,'Transactions (Dated)'!$B$2:$B$53,'Share Values'!AC$11,'Transactions (Dated)'!$C$2:$C$53,"Sell")</f>
        <v>0</v>
      </c>
      <c r="AD45" s="40">
        <f ca="1">AD44+SUMIFS('Transactions (Dated)'!$E$2:$E$53,'Transactions (Dated)'!$D$2:$D$53,'Share Values'!$X45,'Transactions (Dated)'!$B$2:$B$53,'Share Values'!AD$11,'Transactions (Dated)'!$C$2:$C$53,"Buy")-SUMIFS('Transactions (Dated)'!$E$2:$E$53,'Transactions (Dated)'!$D$2:$D$53,'Share Values'!$X45,'Transactions (Dated)'!$B$2:$B$53,'Share Values'!AD$11,'Transactions (Dated)'!$C$2:$C$53,"Sell")</f>
        <v>0</v>
      </c>
      <c r="AE45" s="40">
        <f ca="1">AE44+SUMIFS('Transactions (Dated)'!$E$2:$E$53,'Transactions (Dated)'!$D$2:$D$53,'Share Values'!$X45,'Transactions (Dated)'!$B$2:$B$53,'Share Values'!AE$11,'Transactions (Dated)'!$C$2:$C$53,"Buy")-SUMIFS('Transactions (Dated)'!$E$2:$E$53,'Transactions (Dated)'!$D$2:$D$53,'Share Values'!$X45,'Transactions (Dated)'!$B$2:$B$53,'Share Values'!AE$11,'Transactions (Dated)'!$C$2:$C$53,"Sell")</f>
        <v>0</v>
      </c>
      <c r="AF45" s="40">
        <f ca="1">AF44+SUMIFS('Transactions (Dated)'!$E$2:$E$53,'Transactions (Dated)'!$D$2:$D$53,'Share Values'!$X45,'Transactions (Dated)'!$B$2:$B$53,'Share Values'!AF$11,'Transactions (Dated)'!$C$2:$C$53,"Buy")-SUMIFS('Transactions (Dated)'!$E$2:$E$53,'Transactions (Dated)'!$D$2:$D$53,'Share Values'!$X45,'Transactions (Dated)'!$B$2:$B$53,'Share Values'!AF$11,'Transactions (Dated)'!$C$2:$C$53,"Sell")</f>
        <v>0</v>
      </c>
      <c r="AG45" s="40">
        <f ca="1">AG44+SUMIFS('Transactions (Dated)'!$E$2:$E$53,'Transactions (Dated)'!$D$2:$D$53,'Share Values'!$X45,'Transactions (Dated)'!$B$2:$B$53,'Share Values'!AG$11,'Transactions (Dated)'!$C$2:$C$53,"Buy")-SUMIFS('Transactions (Dated)'!$E$2:$E$53,'Transactions (Dated)'!$D$2:$D$53,'Share Values'!$X45,'Transactions (Dated)'!$B$2:$B$53,'Share Values'!AG$11,'Transactions (Dated)'!$C$2:$C$53,"Sell")</f>
        <v>0</v>
      </c>
      <c r="AH45" s="40">
        <f ca="1">AH44+SUMIFS('Transactions (Dated)'!$E$2:$E$53,'Transactions (Dated)'!$D$2:$D$53,'Share Values'!$X45,'Transactions (Dated)'!$B$2:$B$53,'Share Values'!AH$11,'Transactions (Dated)'!$C$2:$C$53,"Buy")-SUMIFS('Transactions (Dated)'!$E$2:$E$53,'Transactions (Dated)'!$D$2:$D$53,'Share Values'!$X45,'Transactions (Dated)'!$B$2:$B$53,'Share Values'!AH$11,'Transactions (Dated)'!$C$2:$C$53,"Sell")</f>
        <v>0</v>
      </c>
      <c r="AI45" s="40">
        <f ca="1">AI44+SUMIFS('Transactions (Dated)'!$E$2:$E$53,'Transactions (Dated)'!$D$2:$D$53,'Share Values'!$X45,'Transactions (Dated)'!$B$2:$B$53,'Share Values'!AI$11,'Transactions (Dated)'!$C$2:$C$53,"Buy")-SUMIFS('Transactions (Dated)'!$E$2:$E$53,'Transactions (Dated)'!$D$2:$D$53,'Share Values'!$X45,'Transactions (Dated)'!$B$2:$B$53,'Share Values'!AI$11,'Transactions (Dated)'!$C$2:$C$53,"Sell")</f>
        <v>0</v>
      </c>
      <c r="AJ45" s="40">
        <f ca="1">AJ44+SUMIFS('Transactions (Dated)'!$E$2:$E$53,'Transactions (Dated)'!$D$2:$D$53,'Share Values'!$X45,'Transactions (Dated)'!$B$2:$B$53,'Share Values'!AJ$11,'Transactions (Dated)'!$C$2:$C$53,"Buy")-SUMIFS('Transactions (Dated)'!$E$2:$E$53,'Transactions (Dated)'!$D$2:$D$53,'Share Values'!$X45,'Transactions (Dated)'!$B$2:$B$53,'Share Values'!AJ$11,'Transactions (Dated)'!$C$2:$C$53,"Sell")</f>
        <v>0</v>
      </c>
      <c r="AK45" s="40">
        <f ca="1">AK44+SUMIFS('Transactions (Dated)'!$E$2:$E$53,'Transactions (Dated)'!$D$2:$D$53,'Share Values'!$X45,'Transactions (Dated)'!$B$2:$B$53,'Share Values'!AK$11,'Transactions (Dated)'!$C$2:$C$53,"Buy")-SUMIFS('Transactions (Dated)'!$E$2:$E$53,'Transactions (Dated)'!$D$2:$D$53,'Share Values'!$X45,'Transactions (Dated)'!$B$2:$B$53,'Share Values'!AK$11,'Transactions (Dated)'!$C$2:$C$53,"Sell")</f>
        <v>0</v>
      </c>
      <c r="AL45" s="40">
        <f ca="1">AL44+SUMIFS('Transactions (Dated)'!$E$2:$E$53,'Transactions (Dated)'!$D$2:$D$53,'Share Values'!$X45,'Transactions (Dated)'!$B$2:$B$53,'Share Values'!AL$11,'Transactions (Dated)'!$C$2:$C$53,"Buy")-SUMIFS('Transactions (Dated)'!$E$2:$E$53,'Transactions (Dated)'!$D$2:$D$53,'Share Values'!$X45,'Transactions (Dated)'!$B$2:$B$53,'Share Values'!AL$11,'Transactions (Dated)'!$C$2:$C$53,"Sell")</f>
        <v>0</v>
      </c>
      <c r="AM45" s="40">
        <f ca="1">AM44+SUMIFS('Transactions (Dated)'!$E$2:$E$53,'Transactions (Dated)'!$D$2:$D$53,'Share Values'!$X45,'Transactions (Dated)'!$B$2:$B$53,'Share Values'!AM$11,'Transactions (Dated)'!$C$2:$C$53,"Buy")-SUMIFS('Transactions (Dated)'!$E$2:$E$53,'Transactions (Dated)'!$D$2:$D$53,'Share Values'!$X45,'Transactions (Dated)'!$B$2:$B$53,'Share Values'!AM$11,'Transactions (Dated)'!$C$2:$C$53,"Sell")</f>
        <v>0</v>
      </c>
      <c r="AN45" s="40">
        <f ca="1">AN44+SUMIFS('Transactions (Dated)'!$E$2:$E$53,'Transactions (Dated)'!$D$2:$D$53,'Share Values'!$X45,'Transactions (Dated)'!$B$2:$B$53,'Share Values'!AN$11,'Transactions (Dated)'!$C$2:$C$53,"Buy")-SUMIFS('Transactions (Dated)'!$E$2:$E$53,'Transactions (Dated)'!$D$2:$D$53,'Share Values'!$X45,'Transactions (Dated)'!$B$2:$B$53,'Share Values'!AN$11,'Transactions (Dated)'!$C$2:$C$53,"Sell")</f>
        <v>0</v>
      </c>
      <c r="AO45" s="40"/>
      <c r="AQ45" s="3">
        <f t="shared" si="9"/>
        <v>41961</v>
      </c>
      <c r="AR45" s="6">
        <f t="shared" ca="1" si="10"/>
        <v>56286.25</v>
      </c>
      <c r="AS45" s="6">
        <f t="shared" ca="1" si="11"/>
        <v>0</v>
      </c>
      <c r="AT45" s="6">
        <f t="shared" ca="1" si="12"/>
        <v>850500</v>
      </c>
      <c r="AU45" s="6">
        <f t="shared" ca="1" si="13"/>
        <v>0</v>
      </c>
      <c r="AV45" s="6">
        <f t="shared" ca="1" si="14"/>
        <v>0</v>
      </c>
      <c r="AW45" s="6">
        <f t="shared" ca="1" si="15"/>
        <v>0</v>
      </c>
      <c r="AX45" s="6">
        <f t="shared" ca="1" si="16"/>
        <v>0</v>
      </c>
      <c r="AY45" s="6">
        <f t="shared" ca="1" si="17"/>
        <v>0</v>
      </c>
      <c r="AZ45" s="6">
        <f t="shared" ca="1" si="18"/>
        <v>0</v>
      </c>
      <c r="BA45" s="6">
        <f t="shared" ca="1" si="19"/>
        <v>0</v>
      </c>
      <c r="BB45" s="6">
        <f t="shared" ca="1" si="20"/>
        <v>0</v>
      </c>
      <c r="BC45" s="6">
        <f t="shared" ca="1" si="21"/>
        <v>0</v>
      </c>
      <c r="BD45" s="6">
        <f t="shared" ca="1" si="22"/>
        <v>0</v>
      </c>
      <c r="BE45" s="6">
        <f t="shared" ca="1" si="23"/>
        <v>0</v>
      </c>
      <c r="BF45" s="6">
        <f t="shared" ca="1" si="32"/>
        <v>0</v>
      </c>
      <c r="BG45" s="6">
        <f t="shared" ca="1" si="33"/>
        <v>0</v>
      </c>
      <c r="BH45" s="6"/>
      <c r="BJ45" s="4">
        <f t="shared" ca="1" si="26"/>
        <v>906786.25</v>
      </c>
      <c r="BL45" s="3">
        <f t="shared" si="27"/>
        <v>41961</v>
      </c>
      <c r="BM45" s="6">
        <f>BM44+SUMIFS('Transactions (Dated)'!G:G,'Transactions (Dated)'!D:D,'Share Values'!AQ45)</f>
        <v>123003.75</v>
      </c>
      <c r="BN45" s="6">
        <f ca="1">BN44+SUMIFS('Transactions (Dated)'!$F:$F,'Transactions (Dated)'!$D:$D,$BL45,'Transactions (Dated)'!$B:$B,BN$11,'Transactions (Dated)'!$C:$C,"Dividend (paid to cash)")*Y45</f>
        <v>0</v>
      </c>
      <c r="BO45" s="6">
        <f ca="1">BO44+SUMIFS('Transactions (Dated)'!$F:$F,'Transactions (Dated)'!$D:$D,$BL45,'Transactions (Dated)'!$B:$B,BO$11,'Transactions (Dated)'!$C:$C,"Dividend (paid to cash)")*Z45</f>
        <v>0</v>
      </c>
      <c r="BP45" s="6">
        <f ca="1">BP44+SUMIFS('Transactions (Dated)'!$F:$F,'Transactions (Dated)'!$D:$D,$BL45,'Transactions (Dated)'!$B:$B,BP$11,'Transactions (Dated)'!$C:$C,"Dividend (paid to cash)")*AA45</f>
        <v>0</v>
      </c>
      <c r="BQ45" s="6">
        <f ca="1">BQ44+SUMIFS('Transactions (Dated)'!$F:$F,'Transactions (Dated)'!$D:$D,$BL45,'Transactions (Dated)'!$B:$B,BQ$11,'Transactions (Dated)'!$C:$C,"Dividend (paid to cash)")*AB45</f>
        <v>0</v>
      </c>
      <c r="BR45" s="6">
        <f ca="1">BR44+SUMIFS('Transactions (Dated)'!$F:$F,'Transactions (Dated)'!$D:$D,$BL45,'Transactions (Dated)'!$B:$B,BR$11,'Transactions (Dated)'!$C:$C,"Dividend (paid to cash)")*AC45</f>
        <v>0</v>
      </c>
      <c r="BS45" s="6">
        <f ca="1">BS44+SUMIFS('Transactions (Dated)'!$F:$F,'Transactions (Dated)'!$D:$D,$BL45,'Transactions (Dated)'!$B:$B,BS$11,'Transactions (Dated)'!$C:$C,"Dividend (paid to cash)")*AD45</f>
        <v>0</v>
      </c>
      <c r="BT45" s="6">
        <f ca="1">BT44+SUMIFS('Transactions (Dated)'!$F:$F,'Transactions (Dated)'!$D:$D,$BL45,'Transactions (Dated)'!$B:$B,BT$11,'Transactions (Dated)'!$C:$C,"Dividend (paid to cash)")*AE45</f>
        <v>0</v>
      </c>
      <c r="BU45" s="6">
        <f ca="1">BU44+SUMIFS('Transactions (Dated)'!$F:$F,'Transactions (Dated)'!$D:$D,$BL45,'Transactions (Dated)'!$B:$B,BU$11,'Transactions (Dated)'!$C:$C,"Dividend (paid to cash)")*AF45</f>
        <v>0</v>
      </c>
      <c r="BV45" s="6">
        <f ca="1">BV44+SUMIFS('Transactions (Dated)'!$F:$F,'Transactions (Dated)'!$D:$D,$BL45,'Transactions (Dated)'!$B:$B,BV$11,'Transactions (Dated)'!$C:$C,"Dividend (paid to cash)")*AG45</f>
        <v>0</v>
      </c>
      <c r="BW45" s="6">
        <f ca="1">BW44+SUMIFS('Transactions (Dated)'!$F:$F,'Transactions (Dated)'!$D:$D,$BL45,'Transactions (Dated)'!$B:$B,BW$11,'Transactions (Dated)'!$C:$C,"Dividend (paid to cash)")*AH45</f>
        <v>0</v>
      </c>
      <c r="BX45" s="6">
        <f ca="1">BX44+SUMIFS('Transactions (Dated)'!$F:$F,'Transactions (Dated)'!$D:$D,$BL45,'Transactions (Dated)'!$B:$B,BX$11,'Transactions (Dated)'!$C:$C,"Dividend (paid to cash)")*AI45</f>
        <v>0</v>
      </c>
      <c r="BY45" s="6">
        <f ca="1">BY44+SUMIFS('Transactions (Dated)'!$F:$F,'Transactions (Dated)'!$D:$D,$BL45,'Transactions (Dated)'!$B:$B,BY$11,'Transactions (Dated)'!$C:$C,"Dividend (paid to cash)")*AJ45</f>
        <v>0</v>
      </c>
      <c r="BZ45" s="6">
        <f ca="1">BZ44+SUMIFS('Transactions (Dated)'!$F:$F,'Transactions (Dated)'!$D:$D,$BL45,'Transactions (Dated)'!$B:$B,BZ$11,'Transactions (Dated)'!$C:$C,"Dividend (paid to cash)")*AK45</f>
        <v>0</v>
      </c>
      <c r="CA45" s="6">
        <f ca="1">CA44+SUMIFS('Transactions (Dated)'!$F:$F,'Transactions (Dated)'!$D:$D,$BL45,'Transactions (Dated)'!$B:$B,CA$11,'Transactions (Dated)'!$C:$C,"Dividend (paid to cash)")*AL45</f>
        <v>0</v>
      </c>
      <c r="CB45" s="6">
        <v>0</v>
      </c>
      <c r="CC45" s="6">
        <v>0</v>
      </c>
      <c r="CD45" s="6"/>
      <c r="CF45" s="6">
        <f t="shared" ca="1" si="34"/>
        <v>123003.75</v>
      </c>
      <c r="CH45" s="3">
        <f t="shared" si="35"/>
        <v>41961</v>
      </c>
      <c r="CI45" s="4">
        <f t="shared" ca="1" si="28"/>
        <v>906786.25</v>
      </c>
      <c r="CJ45" s="4">
        <f t="shared" ca="1" si="29"/>
        <v>123003.75</v>
      </c>
      <c r="CL45" s="4">
        <f t="shared" ca="1" si="30"/>
        <v>1029790</v>
      </c>
    </row>
    <row r="46" spans="2:90" x14ac:dyDescent="0.15">
      <c r="B46" s="3">
        <f t="shared" si="31"/>
        <v>41962</v>
      </c>
      <c r="C46" s="2">
        <v>14980.2</v>
      </c>
      <c r="E46" s="70">
        <v>41962</v>
      </c>
      <c r="F46" s="69">
        <v>11.56</v>
      </c>
      <c r="G46" s="69">
        <v>4.21</v>
      </c>
      <c r="H46" s="69">
        <v>20.27</v>
      </c>
      <c r="I46" s="69">
        <v>30.51</v>
      </c>
      <c r="J46" s="69">
        <v>18</v>
      </c>
      <c r="K46" s="69">
        <v>11.87</v>
      </c>
      <c r="L46" s="69">
        <v>28.36</v>
      </c>
      <c r="M46" s="69">
        <v>1.82</v>
      </c>
      <c r="N46" s="69">
        <v>9</v>
      </c>
      <c r="O46" s="69">
        <v>4.8367000000000004</v>
      </c>
      <c r="P46" s="69">
        <v>33.74</v>
      </c>
      <c r="Q46" s="69">
        <v>1.3</v>
      </c>
      <c r="R46" s="69">
        <v>8.85</v>
      </c>
      <c r="S46" s="69">
        <v>38.79</v>
      </c>
      <c r="T46" s="69"/>
      <c r="U46" s="69"/>
      <c r="V46" s="4"/>
      <c r="X46" s="3">
        <f t="shared" si="8"/>
        <v>41962</v>
      </c>
      <c r="Y46" s="40">
        <f ca="1">Y45+SUMIFS('Transactions (Dated)'!$E$2:$E$53,'Transactions (Dated)'!$D$2:$D$53,'Share Values'!$X46,'Transactions (Dated)'!$B$2:$B$53,'Share Values'!Y$11,'Transactions (Dated)'!$C$2:$C$53,"Buy")-SUMIFS('Transactions (Dated)'!$E$2:$E$53,'Transactions (Dated)'!$D$2:$D$53,'Share Values'!$X46,'Transactions (Dated)'!$B$2:$B$53,'Share Values'!Y$11,'Transactions (Dated)'!$C$2:$C$53,"Sell")</f>
        <v>4625</v>
      </c>
      <c r="Z46" s="40">
        <f ca="1">Z45+SUMIFS('Transactions (Dated)'!$E$2:$E$53,'Transactions (Dated)'!$D$2:$D$53,'Share Values'!$X46,'Transactions (Dated)'!$B$2:$B$53,'Share Values'!Z$11,'Transactions (Dated)'!$C$2:$C$53,"Buy")-SUMIFS('Transactions (Dated)'!$E$2:$E$53,'Transactions (Dated)'!$D$2:$D$53,'Share Values'!$X46,'Transactions (Dated)'!$B$2:$B$53,'Share Values'!Z$11,'Transactions (Dated)'!$C$2:$C$53,"Sell")</f>
        <v>0</v>
      </c>
      <c r="AA46" s="40">
        <f ca="1">AA45+SUMIFS('Transactions (Dated)'!$E$2:$E$53,'Transactions (Dated)'!$D$2:$D$53,'Share Values'!$X46,'Transactions (Dated)'!$B$2:$B$53,'Share Values'!AA$11,'Transactions (Dated)'!$C$2:$C$53,"Buy")-SUMIFS('Transactions (Dated)'!$E$2:$E$53,'Transactions (Dated)'!$D$2:$D$53,'Share Values'!$X46,'Transactions (Dated)'!$B$2:$B$53,'Share Values'!AA$11,'Transactions (Dated)'!$C$2:$C$53,"Sell")</f>
        <v>42000</v>
      </c>
      <c r="AB46" s="40">
        <f ca="1">AB45+SUMIFS('Transactions (Dated)'!$E$2:$E$53,'Transactions (Dated)'!$D$2:$D$53,'Share Values'!$X46,'Transactions (Dated)'!$B$2:$B$53,'Share Values'!AB$11,'Transactions (Dated)'!$C$2:$C$53,"Buy")-SUMIFS('Transactions (Dated)'!$E$2:$E$53,'Transactions (Dated)'!$D$2:$D$53,'Share Values'!$X46,'Transactions (Dated)'!$B$2:$B$53,'Share Values'!AB$11,'Transactions (Dated)'!$C$2:$C$53,"Sell")</f>
        <v>0</v>
      </c>
      <c r="AC46" s="40">
        <f ca="1">AC45+SUMIFS('Transactions (Dated)'!$E$2:$E$53,'Transactions (Dated)'!$D$2:$D$53,'Share Values'!$X46,'Transactions (Dated)'!$B$2:$B$53,'Share Values'!AC$11,'Transactions (Dated)'!$C$2:$C$53,"Buy")-SUMIFS('Transactions (Dated)'!$E$2:$E$53,'Transactions (Dated)'!$D$2:$D$53,'Share Values'!$X46,'Transactions (Dated)'!$B$2:$B$53,'Share Values'!AC$11,'Transactions (Dated)'!$C$2:$C$53,"Sell")</f>
        <v>0</v>
      </c>
      <c r="AD46" s="40">
        <f ca="1">AD45+SUMIFS('Transactions (Dated)'!$E$2:$E$53,'Transactions (Dated)'!$D$2:$D$53,'Share Values'!$X46,'Transactions (Dated)'!$B$2:$B$53,'Share Values'!AD$11,'Transactions (Dated)'!$C$2:$C$53,"Buy")-SUMIFS('Transactions (Dated)'!$E$2:$E$53,'Transactions (Dated)'!$D$2:$D$53,'Share Values'!$X46,'Transactions (Dated)'!$B$2:$B$53,'Share Values'!AD$11,'Transactions (Dated)'!$C$2:$C$53,"Sell")</f>
        <v>0</v>
      </c>
      <c r="AE46" s="40">
        <f ca="1">AE45+SUMIFS('Transactions (Dated)'!$E$2:$E$53,'Transactions (Dated)'!$D$2:$D$53,'Share Values'!$X46,'Transactions (Dated)'!$B$2:$B$53,'Share Values'!AE$11,'Transactions (Dated)'!$C$2:$C$53,"Buy")-SUMIFS('Transactions (Dated)'!$E$2:$E$53,'Transactions (Dated)'!$D$2:$D$53,'Share Values'!$X46,'Transactions (Dated)'!$B$2:$B$53,'Share Values'!AE$11,'Transactions (Dated)'!$C$2:$C$53,"Sell")</f>
        <v>0</v>
      </c>
      <c r="AF46" s="40">
        <f ca="1">AF45+SUMIFS('Transactions (Dated)'!$E$2:$E$53,'Transactions (Dated)'!$D$2:$D$53,'Share Values'!$X46,'Transactions (Dated)'!$B$2:$B$53,'Share Values'!AF$11,'Transactions (Dated)'!$C$2:$C$53,"Buy")-SUMIFS('Transactions (Dated)'!$E$2:$E$53,'Transactions (Dated)'!$D$2:$D$53,'Share Values'!$X46,'Transactions (Dated)'!$B$2:$B$53,'Share Values'!AF$11,'Transactions (Dated)'!$C$2:$C$53,"Sell")</f>
        <v>0</v>
      </c>
      <c r="AG46" s="40">
        <f ca="1">AG45+SUMIFS('Transactions (Dated)'!$E$2:$E$53,'Transactions (Dated)'!$D$2:$D$53,'Share Values'!$X46,'Transactions (Dated)'!$B$2:$B$53,'Share Values'!AG$11,'Transactions (Dated)'!$C$2:$C$53,"Buy")-SUMIFS('Transactions (Dated)'!$E$2:$E$53,'Transactions (Dated)'!$D$2:$D$53,'Share Values'!$X46,'Transactions (Dated)'!$B$2:$B$53,'Share Values'!AG$11,'Transactions (Dated)'!$C$2:$C$53,"Sell")</f>
        <v>0</v>
      </c>
      <c r="AH46" s="40">
        <f ca="1">AH45+SUMIFS('Transactions (Dated)'!$E$2:$E$53,'Transactions (Dated)'!$D$2:$D$53,'Share Values'!$X46,'Transactions (Dated)'!$B$2:$B$53,'Share Values'!AH$11,'Transactions (Dated)'!$C$2:$C$53,"Buy")-SUMIFS('Transactions (Dated)'!$E$2:$E$53,'Transactions (Dated)'!$D$2:$D$53,'Share Values'!$X46,'Transactions (Dated)'!$B$2:$B$53,'Share Values'!AH$11,'Transactions (Dated)'!$C$2:$C$53,"Sell")</f>
        <v>0</v>
      </c>
      <c r="AI46" s="40">
        <f ca="1">AI45+SUMIFS('Transactions (Dated)'!$E$2:$E$53,'Transactions (Dated)'!$D$2:$D$53,'Share Values'!$X46,'Transactions (Dated)'!$B$2:$B$53,'Share Values'!AI$11,'Transactions (Dated)'!$C$2:$C$53,"Buy")-SUMIFS('Transactions (Dated)'!$E$2:$E$53,'Transactions (Dated)'!$D$2:$D$53,'Share Values'!$X46,'Transactions (Dated)'!$B$2:$B$53,'Share Values'!AI$11,'Transactions (Dated)'!$C$2:$C$53,"Sell")</f>
        <v>0</v>
      </c>
      <c r="AJ46" s="40">
        <f ca="1">AJ45+SUMIFS('Transactions (Dated)'!$E$2:$E$53,'Transactions (Dated)'!$D$2:$D$53,'Share Values'!$X46,'Transactions (Dated)'!$B$2:$B$53,'Share Values'!AJ$11,'Transactions (Dated)'!$C$2:$C$53,"Buy")-SUMIFS('Transactions (Dated)'!$E$2:$E$53,'Transactions (Dated)'!$D$2:$D$53,'Share Values'!$X46,'Transactions (Dated)'!$B$2:$B$53,'Share Values'!AJ$11,'Transactions (Dated)'!$C$2:$C$53,"Sell")</f>
        <v>0</v>
      </c>
      <c r="AK46" s="40">
        <f ca="1">AK45+SUMIFS('Transactions (Dated)'!$E$2:$E$53,'Transactions (Dated)'!$D$2:$D$53,'Share Values'!$X46,'Transactions (Dated)'!$B$2:$B$53,'Share Values'!AK$11,'Transactions (Dated)'!$C$2:$C$53,"Buy")-SUMIFS('Transactions (Dated)'!$E$2:$E$53,'Transactions (Dated)'!$D$2:$D$53,'Share Values'!$X46,'Transactions (Dated)'!$B$2:$B$53,'Share Values'!AK$11,'Transactions (Dated)'!$C$2:$C$53,"Sell")</f>
        <v>0</v>
      </c>
      <c r="AL46" s="40">
        <f ca="1">AL45+SUMIFS('Transactions (Dated)'!$E$2:$E$53,'Transactions (Dated)'!$D$2:$D$53,'Share Values'!$X46,'Transactions (Dated)'!$B$2:$B$53,'Share Values'!AL$11,'Transactions (Dated)'!$C$2:$C$53,"Buy")-SUMIFS('Transactions (Dated)'!$E$2:$E$53,'Transactions (Dated)'!$D$2:$D$53,'Share Values'!$X46,'Transactions (Dated)'!$B$2:$B$53,'Share Values'!AL$11,'Transactions (Dated)'!$C$2:$C$53,"Sell")</f>
        <v>0</v>
      </c>
      <c r="AM46" s="40">
        <f ca="1">AM45+SUMIFS('Transactions (Dated)'!$E$2:$E$53,'Transactions (Dated)'!$D$2:$D$53,'Share Values'!$X46,'Transactions (Dated)'!$B$2:$B$53,'Share Values'!AM$11,'Transactions (Dated)'!$C$2:$C$53,"Buy")-SUMIFS('Transactions (Dated)'!$E$2:$E$53,'Transactions (Dated)'!$D$2:$D$53,'Share Values'!$X46,'Transactions (Dated)'!$B$2:$B$53,'Share Values'!AM$11,'Transactions (Dated)'!$C$2:$C$53,"Sell")</f>
        <v>0</v>
      </c>
      <c r="AN46" s="40">
        <f ca="1">AN45+SUMIFS('Transactions (Dated)'!$E$2:$E$53,'Transactions (Dated)'!$D$2:$D$53,'Share Values'!$X46,'Transactions (Dated)'!$B$2:$B$53,'Share Values'!AN$11,'Transactions (Dated)'!$C$2:$C$53,"Buy")-SUMIFS('Transactions (Dated)'!$E$2:$E$53,'Transactions (Dated)'!$D$2:$D$53,'Share Values'!$X46,'Transactions (Dated)'!$B$2:$B$53,'Share Values'!AN$11,'Transactions (Dated)'!$C$2:$C$53,"Sell")</f>
        <v>0</v>
      </c>
      <c r="AO46" s="40"/>
      <c r="AQ46" s="3">
        <f t="shared" si="9"/>
        <v>41962</v>
      </c>
      <c r="AR46" s="6">
        <f t="shared" ca="1" si="10"/>
        <v>53465</v>
      </c>
      <c r="AS46" s="6">
        <f t="shared" ca="1" si="11"/>
        <v>0</v>
      </c>
      <c r="AT46" s="6">
        <f t="shared" ca="1" si="12"/>
        <v>851340</v>
      </c>
      <c r="AU46" s="6">
        <f t="shared" ca="1" si="13"/>
        <v>0</v>
      </c>
      <c r="AV46" s="6">
        <f t="shared" ca="1" si="14"/>
        <v>0</v>
      </c>
      <c r="AW46" s="6">
        <f t="shared" ca="1" si="15"/>
        <v>0</v>
      </c>
      <c r="AX46" s="6">
        <f t="shared" ca="1" si="16"/>
        <v>0</v>
      </c>
      <c r="AY46" s="6">
        <f t="shared" ca="1" si="17"/>
        <v>0</v>
      </c>
      <c r="AZ46" s="6">
        <f t="shared" ca="1" si="18"/>
        <v>0</v>
      </c>
      <c r="BA46" s="6">
        <f t="shared" ca="1" si="19"/>
        <v>0</v>
      </c>
      <c r="BB46" s="6">
        <f t="shared" ca="1" si="20"/>
        <v>0</v>
      </c>
      <c r="BC46" s="6">
        <f t="shared" ca="1" si="21"/>
        <v>0</v>
      </c>
      <c r="BD46" s="6">
        <f t="shared" ca="1" si="22"/>
        <v>0</v>
      </c>
      <c r="BE46" s="6">
        <f t="shared" ca="1" si="23"/>
        <v>0</v>
      </c>
      <c r="BF46" s="6">
        <f t="shared" ca="1" si="32"/>
        <v>0</v>
      </c>
      <c r="BG46" s="6">
        <f t="shared" ca="1" si="33"/>
        <v>0</v>
      </c>
      <c r="BH46" s="6"/>
      <c r="BJ46" s="4">
        <f t="shared" ca="1" si="26"/>
        <v>904805</v>
      </c>
      <c r="BL46" s="3">
        <f t="shared" si="27"/>
        <v>41962</v>
      </c>
      <c r="BM46" s="6">
        <f>BM45+SUMIFS('Transactions (Dated)'!G:G,'Transactions (Dated)'!D:D,'Share Values'!AQ46)</f>
        <v>123003.75</v>
      </c>
      <c r="BN46" s="6">
        <f ca="1">BN45+SUMIFS('Transactions (Dated)'!$F:$F,'Transactions (Dated)'!$D:$D,$BL46,'Transactions (Dated)'!$B:$B,BN$11,'Transactions (Dated)'!$C:$C,"Dividend (paid to cash)")*Y46</f>
        <v>0</v>
      </c>
      <c r="BO46" s="6">
        <f ca="1">BO45+SUMIFS('Transactions (Dated)'!$F:$F,'Transactions (Dated)'!$D:$D,$BL46,'Transactions (Dated)'!$B:$B,BO$11,'Transactions (Dated)'!$C:$C,"Dividend (paid to cash)")*Z46</f>
        <v>0</v>
      </c>
      <c r="BP46" s="6">
        <f ca="1">BP45+SUMIFS('Transactions (Dated)'!$F:$F,'Transactions (Dated)'!$D:$D,$BL46,'Transactions (Dated)'!$B:$B,BP$11,'Transactions (Dated)'!$C:$C,"Dividend (paid to cash)")*AA46</f>
        <v>0</v>
      </c>
      <c r="BQ46" s="6">
        <f ca="1">BQ45+SUMIFS('Transactions (Dated)'!$F:$F,'Transactions (Dated)'!$D:$D,$BL46,'Transactions (Dated)'!$B:$B,BQ$11,'Transactions (Dated)'!$C:$C,"Dividend (paid to cash)")*AB46</f>
        <v>0</v>
      </c>
      <c r="BR46" s="6">
        <f ca="1">BR45+SUMIFS('Transactions (Dated)'!$F:$F,'Transactions (Dated)'!$D:$D,$BL46,'Transactions (Dated)'!$B:$B,BR$11,'Transactions (Dated)'!$C:$C,"Dividend (paid to cash)")*AC46</f>
        <v>0</v>
      </c>
      <c r="BS46" s="6">
        <f ca="1">BS45+SUMIFS('Transactions (Dated)'!$F:$F,'Transactions (Dated)'!$D:$D,$BL46,'Transactions (Dated)'!$B:$B,BS$11,'Transactions (Dated)'!$C:$C,"Dividend (paid to cash)")*AD46</f>
        <v>0</v>
      </c>
      <c r="BT46" s="6">
        <f ca="1">BT45+SUMIFS('Transactions (Dated)'!$F:$F,'Transactions (Dated)'!$D:$D,$BL46,'Transactions (Dated)'!$B:$B,BT$11,'Transactions (Dated)'!$C:$C,"Dividend (paid to cash)")*AE46</f>
        <v>0</v>
      </c>
      <c r="BU46" s="6">
        <f ca="1">BU45+SUMIFS('Transactions (Dated)'!$F:$F,'Transactions (Dated)'!$D:$D,$BL46,'Transactions (Dated)'!$B:$B,BU$11,'Transactions (Dated)'!$C:$C,"Dividend (paid to cash)")*AF46</f>
        <v>0</v>
      </c>
      <c r="BV46" s="6">
        <f ca="1">BV45+SUMIFS('Transactions (Dated)'!$F:$F,'Transactions (Dated)'!$D:$D,$BL46,'Transactions (Dated)'!$B:$B,BV$11,'Transactions (Dated)'!$C:$C,"Dividend (paid to cash)")*AG46</f>
        <v>0</v>
      </c>
      <c r="BW46" s="6">
        <f ca="1">BW45+SUMIFS('Transactions (Dated)'!$F:$F,'Transactions (Dated)'!$D:$D,$BL46,'Transactions (Dated)'!$B:$B,BW$11,'Transactions (Dated)'!$C:$C,"Dividend (paid to cash)")*AH46</f>
        <v>0</v>
      </c>
      <c r="BX46" s="6">
        <f ca="1">BX45+SUMIFS('Transactions (Dated)'!$F:$F,'Transactions (Dated)'!$D:$D,$BL46,'Transactions (Dated)'!$B:$B,BX$11,'Transactions (Dated)'!$C:$C,"Dividend (paid to cash)")*AI46</f>
        <v>0</v>
      </c>
      <c r="BY46" s="6">
        <f ca="1">BY45+SUMIFS('Transactions (Dated)'!$F:$F,'Transactions (Dated)'!$D:$D,$BL46,'Transactions (Dated)'!$B:$B,BY$11,'Transactions (Dated)'!$C:$C,"Dividend (paid to cash)")*AJ46</f>
        <v>0</v>
      </c>
      <c r="BZ46" s="6">
        <f ca="1">BZ45+SUMIFS('Transactions (Dated)'!$F:$F,'Transactions (Dated)'!$D:$D,$BL46,'Transactions (Dated)'!$B:$B,BZ$11,'Transactions (Dated)'!$C:$C,"Dividend (paid to cash)")*AK46</f>
        <v>0</v>
      </c>
      <c r="CA46" s="6">
        <f ca="1">CA45+SUMIFS('Transactions (Dated)'!$F:$F,'Transactions (Dated)'!$D:$D,$BL46,'Transactions (Dated)'!$B:$B,CA$11,'Transactions (Dated)'!$C:$C,"Dividend (paid to cash)")*AL46</f>
        <v>0</v>
      </c>
      <c r="CB46" s="6">
        <v>0</v>
      </c>
      <c r="CC46" s="6">
        <v>0</v>
      </c>
      <c r="CD46" s="6"/>
      <c r="CF46" s="6">
        <f t="shared" ca="1" si="34"/>
        <v>123003.75</v>
      </c>
      <c r="CH46" s="3">
        <f t="shared" si="35"/>
        <v>41962</v>
      </c>
      <c r="CI46" s="4">
        <f t="shared" ca="1" si="28"/>
        <v>904805</v>
      </c>
      <c r="CJ46" s="4">
        <f t="shared" ca="1" si="29"/>
        <v>123003.75</v>
      </c>
      <c r="CL46" s="4">
        <f t="shared" ca="1" si="30"/>
        <v>1027808.75</v>
      </c>
    </row>
    <row r="47" spans="2:90" x14ac:dyDescent="0.15">
      <c r="B47" s="3">
        <f t="shared" si="31"/>
        <v>41963</v>
      </c>
      <c r="C47" s="2">
        <v>15075.2</v>
      </c>
      <c r="E47" s="70">
        <v>41963</v>
      </c>
      <c r="F47" s="69">
        <v>11.38</v>
      </c>
      <c r="G47" s="69">
        <v>4</v>
      </c>
      <c r="H47" s="69">
        <v>20.39</v>
      </c>
      <c r="I47" s="69">
        <v>30.23</v>
      </c>
      <c r="J47" s="69">
        <v>17.91</v>
      </c>
      <c r="K47" s="69">
        <v>11.95</v>
      </c>
      <c r="L47" s="69">
        <v>28.09</v>
      </c>
      <c r="M47" s="69">
        <v>1.87</v>
      </c>
      <c r="N47" s="69">
        <v>9</v>
      </c>
      <c r="O47" s="69">
        <v>4.8833000000000002</v>
      </c>
      <c r="P47" s="69">
        <v>34.049999999999997</v>
      </c>
      <c r="Q47" s="69">
        <v>1.3</v>
      </c>
      <c r="R47" s="69">
        <v>9.02</v>
      </c>
      <c r="S47" s="69">
        <v>39.17</v>
      </c>
      <c r="T47" s="69"/>
      <c r="U47" s="69"/>
      <c r="V47" s="4"/>
      <c r="X47" s="3">
        <f t="shared" si="8"/>
        <v>41963</v>
      </c>
      <c r="Y47" s="40">
        <f ca="1">Y46+SUMIFS('Transactions (Dated)'!$E$2:$E$53,'Transactions (Dated)'!$D$2:$D$53,'Share Values'!$X47,'Transactions (Dated)'!$B$2:$B$53,'Share Values'!Y$11,'Transactions (Dated)'!$C$2:$C$53,"Buy")-SUMIFS('Transactions (Dated)'!$E$2:$E$53,'Transactions (Dated)'!$D$2:$D$53,'Share Values'!$X47,'Transactions (Dated)'!$B$2:$B$53,'Share Values'!Y$11,'Transactions (Dated)'!$C$2:$C$53,"Sell")</f>
        <v>4625</v>
      </c>
      <c r="Z47" s="40">
        <f ca="1">Z46+SUMIFS('Transactions (Dated)'!$E$2:$E$53,'Transactions (Dated)'!$D$2:$D$53,'Share Values'!$X47,'Transactions (Dated)'!$B$2:$B$53,'Share Values'!Z$11,'Transactions (Dated)'!$C$2:$C$53,"Buy")-SUMIFS('Transactions (Dated)'!$E$2:$E$53,'Transactions (Dated)'!$D$2:$D$53,'Share Values'!$X47,'Transactions (Dated)'!$B$2:$B$53,'Share Values'!Z$11,'Transactions (Dated)'!$C$2:$C$53,"Sell")</f>
        <v>12500</v>
      </c>
      <c r="AA47" s="40">
        <f ca="1">AA46+SUMIFS('Transactions (Dated)'!$E$2:$E$53,'Transactions (Dated)'!$D$2:$D$53,'Share Values'!$X47,'Transactions (Dated)'!$B$2:$B$53,'Share Values'!AA$11,'Transactions (Dated)'!$C$2:$C$53,"Buy")-SUMIFS('Transactions (Dated)'!$E$2:$E$53,'Transactions (Dated)'!$D$2:$D$53,'Share Values'!$X47,'Transactions (Dated)'!$B$2:$B$53,'Share Values'!AA$11,'Transactions (Dated)'!$C$2:$C$53,"Sell")</f>
        <v>42000</v>
      </c>
      <c r="AB47" s="40">
        <f ca="1">AB46+SUMIFS('Transactions (Dated)'!$E$2:$E$53,'Transactions (Dated)'!$D$2:$D$53,'Share Values'!$X47,'Transactions (Dated)'!$B$2:$B$53,'Share Values'!AB$11,'Transactions (Dated)'!$C$2:$C$53,"Buy")-SUMIFS('Transactions (Dated)'!$E$2:$E$53,'Transactions (Dated)'!$D$2:$D$53,'Share Values'!$X47,'Transactions (Dated)'!$B$2:$B$53,'Share Values'!AB$11,'Transactions (Dated)'!$C$2:$C$53,"Sell")</f>
        <v>0</v>
      </c>
      <c r="AC47" s="40">
        <f ca="1">AC46+SUMIFS('Transactions (Dated)'!$E$2:$E$53,'Transactions (Dated)'!$D$2:$D$53,'Share Values'!$X47,'Transactions (Dated)'!$B$2:$B$53,'Share Values'!AC$11,'Transactions (Dated)'!$C$2:$C$53,"Buy")-SUMIFS('Transactions (Dated)'!$E$2:$E$53,'Transactions (Dated)'!$D$2:$D$53,'Share Values'!$X47,'Transactions (Dated)'!$B$2:$B$53,'Share Values'!AC$11,'Transactions (Dated)'!$C$2:$C$53,"Sell")</f>
        <v>0</v>
      </c>
      <c r="AD47" s="40">
        <f ca="1">AD46+SUMIFS('Transactions (Dated)'!$E$2:$E$53,'Transactions (Dated)'!$D$2:$D$53,'Share Values'!$X47,'Transactions (Dated)'!$B$2:$B$53,'Share Values'!AD$11,'Transactions (Dated)'!$C$2:$C$53,"Buy")-SUMIFS('Transactions (Dated)'!$E$2:$E$53,'Transactions (Dated)'!$D$2:$D$53,'Share Values'!$X47,'Transactions (Dated)'!$B$2:$B$53,'Share Values'!AD$11,'Transactions (Dated)'!$C$2:$C$53,"Sell")</f>
        <v>0</v>
      </c>
      <c r="AE47" s="40">
        <f ca="1">AE46+SUMIFS('Transactions (Dated)'!$E$2:$E$53,'Transactions (Dated)'!$D$2:$D$53,'Share Values'!$X47,'Transactions (Dated)'!$B$2:$B$53,'Share Values'!AE$11,'Transactions (Dated)'!$C$2:$C$53,"Buy")-SUMIFS('Transactions (Dated)'!$E$2:$E$53,'Transactions (Dated)'!$D$2:$D$53,'Share Values'!$X47,'Transactions (Dated)'!$B$2:$B$53,'Share Values'!AE$11,'Transactions (Dated)'!$C$2:$C$53,"Sell")</f>
        <v>0</v>
      </c>
      <c r="AF47" s="40">
        <f ca="1">AF46+SUMIFS('Transactions (Dated)'!$E$2:$E$53,'Transactions (Dated)'!$D$2:$D$53,'Share Values'!$X47,'Transactions (Dated)'!$B$2:$B$53,'Share Values'!AF$11,'Transactions (Dated)'!$C$2:$C$53,"Buy")-SUMIFS('Transactions (Dated)'!$E$2:$E$53,'Transactions (Dated)'!$D$2:$D$53,'Share Values'!$X47,'Transactions (Dated)'!$B$2:$B$53,'Share Values'!AF$11,'Transactions (Dated)'!$C$2:$C$53,"Sell")</f>
        <v>0</v>
      </c>
      <c r="AG47" s="40">
        <f ca="1">AG46+SUMIFS('Transactions (Dated)'!$E$2:$E$53,'Transactions (Dated)'!$D$2:$D$53,'Share Values'!$X47,'Transactions (Dated)'!$B$2:$B$53,'Share Values'!AG$11,'Transactions (Dated)'!$C$2:$C$53,"Buy")-SUMIFS('Transactions (Dated)'!$E$2:$E$53,'Transactions (Dated)'!$D$2:$D$53,'Share Values'!$X47,'Transactions (Dated)'!$B$2:$B$53,'Share Values'!AG$11,'Transactions (Dated)'!$C$2:$C$53,"Sell")</f>
        <v>0</v>
      </c>
      <c r="AH47" s="40">
        <f ca="1">AH46+SUMIFS('Transactions (Dated)'!$E$2:$E$53,'Transactions (Dated)'!$D$2:$D$53,'Share Values'!$X47,'Transactions (Dated)'!$B$2:$B$53,'Share Values'!AH$11,'Transactions (Dated)'!$C$2:$C$53,"Buy")-SUMIFS('Transactions (Dated)'!$E$2:$E$53,'Transactions (Dated)'!$D$2:$D$53,'Share Values'!$X47,'Transactions (Dated)'!$B$2:$B$53,'Share Values'!AH$11,'Transactions (Dated)'!$C$2:$C$53,"Sell")</f>
        <v>0</v>
      </c>
      <c r="AI47" s="40">
        <f ca="1">AI46+SUMIFS('Transactions (Dated)'!$E$2:$E$53,'Transactions (Dated)'!$D$2:$D$53,'Share Values'!$X47,'Transactions (Dated)'!$B$2:$B$53,'Share Values'!AI$11,'Transactions (Dated)'!$C$2:$C$53,"Buy")-SUMIFS('Transactions (Dated)'!$E$2:$E$53,'Transactions (Dated)'!$D$2:$D$53,'Share Values'!$X47,'Transactions (Dated)'!$B$2:$B$53,'Share Values'!AI$11,'Transactions (Dated)'!$C$2:$C$53,"Sell")</f>
        <v>0</v>
      </c>
      <c r="AJ47" s="40">
        <f ca="1">AJ46+SUMIFS('Transactions (Dated)'!$E$2:$E$53,'Transactions (Dated)'!$D$2:$D$53,'Share Values'!$X47,'Transactions (Dated)'!$B$2:$B$53,'Share Values'!AJ$11,'Transactions (Dated)'!$C$2:$C$53,"Buy")-SUMIFS('Transactions (Dated)'!$E$2:$E$53,'Transactions (Dated)'!$D$2:$D$53,'Share Values'!$X47,'Transactions (Dated)'!$B$2:$B$53,'Share Values'!AJ$11,'Transactions (Dated)'!$C$2:$C$53,"Sell")</f>
        <v>0</v>
      </c>
      <c r="AK47" s="40">
        <f ca="1">AK46+SUMIFS('Transactions (Dated)'!$E$2:$E$53,'Transactions (Dated)'!$D$2:$D$53,'Share Values'!$X47,'Transactions (Dated)'!$B$2:$B$53,'Share Values'!AK$11,'Transactions (Dated)'!$C$2:$C$53,"Buy")-SUMIFS('Transactions (Dated)'!$E$2:$E$53,'Transactions (Dated)'!$D$2:$D$53,'Share Values'!$X47,'Transactions (Dated)'!$B$2:$B$53,'Share Values'!AK$11,'Transactions (Dated)'!$C$2:$C$53,"Sell")</f>
        <v>0</v>
      </c>
      <c r="AL47" s="40">
        <f ca="1">AL46+SUMIFS('Transactions (Dated)'!$E$2:$E$53,'Transactions (Dated)'!$D$2:$D$53,'Share Values'!$X47,'Transactions (Dated)'!$B$2:$B$53,'Share Values'!AL$11,'Transactions (Dated)'!$C$2:$C$53,"Buy")-SUMIFS('Transactions (Dated)'!$E$2:$E$53,'Transactions (Dated)'!$D$2:$D$53,'Share Values'!$X47,'Transactions (Dated)'!$B$2:$B$53,'Share Values'!AL$11,'Transactions (Dated)'!$C$2:$C$53,"Sell")</f>
        <v>0</v>
      </c>
      <c r="AM47" s="40">
        <f ca="1">AM46+SUMIFS('Transactions (Dated)'!$E$2:$E$53,'Transactions (Dated)'!$D$2:$D$53,'Share Values'!$X47,'Transactions (Dated)'!$B$2:$B$53,'Share Values'!AM$11,'Transactions (Dated)'!$C$2:$C$53,"Buy")-SUMIFS('Transactions (Dated)'!$E$2:$E$53,'Transactions (Dated)'!$D$2:$D$53,'Share Values'!$X47,'Transactions (Dated)'!$B$2:$B$53,'Share Values'!AM$11,'Transactions (Dated)'!$C$2:$C$53,"Sell")</f>
        <v>0</v>
      </c>
      <c r="AN47" s="40">
        <f ca="1">AN46+SUMIFS('Transactions (Dated)'!$E$2:$E$53,'Transactions (Dated)'!$D$2:$D$53,'Share Values'!$X47,'Transactions (Dated)'!$B$2:$B$53,'Share Values'!AN$11,'Transactions (Dated)'!$C$2:$C$53,"Buy")-SUMIFS('Transactions (Dated)'!$E$2:$E$53,'Transactions (Dated)'!$D$2:$D$53,'Share Values'!$X47,'Transactions (Dated)'!$B$2:$B$53,'Share Values'!AN$11,'Transactions (Dated)'!$C$2:$C$53,"Sell")</f>
        <v>0</v>
      </c>
      <c r="AO47" s="40"/>
      <c r="AQ47" s="3">
        <f t="shared" si="9"/>
        <v>41963</v>
      </c>
      <c r="AR47" s="6">
        <f t="shared" ca="1" si="10"/>
        <v>52632.5</v>
      </c>
      <c r="AS47" s="6">
        <f t="shared" ca="1" si="11"/>
        <v>50000</v>
      </c>
      <c r="AT47" s="6">
        <f t="shared" ca="1" si="12"/>
        <v>856380</v>
      </c>
      <c r="AU47" s="6">
        <f t="shared" ca="1" si="13"/>
        <v>0</v>
      </c>
      <c r="AV47" s="6">
        <f t="shared" ca="1" si="14"/>
        <v>0</v>
      </c>
      <c r="AW47" s="6">
        <f t="shared" ca="1" si="15"/>
        <v>0</v>
      </c>
      <c r="AX47" s="6">
        <f t="shared" ca="1" si="16"/>
        <v>0</v>
      </c>
      <c r="AY47" s="6">
        <f t="shared" ca="1" si="17"/>
        <v>0</v>
      </c>
      <c r="AZ47" s="6">
        <f t="shared" ca="1" si="18"/>
        <v>0</v>
      </c>
      <c r="BA47" s="6">
        <f t="shared" ca="1" si="19"/>
        <v>0</v>
      </c>
      <c r="BB47" s="6">
        <f t="shared" ca="1" si="20"/>
        <v>0</v>
      </c>
      <c r="BC47" s="6">
        <f t="shared" ca="1" si="21"/>
        <v>0</v>
      </c>
      <c r="BD47" s="6">
        <f t="shared" ca="1" si="22"/>
        <v>0</v>
      </c>
      <c r="BE47" s="6">
        <f t="shared" ca="1" si="23"/>
        <v>0</v>
      </c>
      <c r="BF47" s="6">
        <f t="shared" ca="1" si="32"/>
        <v>0</v>
      </c>
      <c r="BG47" s="6">
        <f t="shared" ca="1" si="33"/>
        <v>0</v>
      </c>
      <c r="BH47" s="6"/>
      <c r="BJ47" s="4">
        <f t="shared" ca="1" si="26"/>
        <v>959012.5</v>
      </c>
      <c r="BL47" s="3">
        <f t="shared" si="27"/>
        <v>41963</v>
      </c>
      <c r="BM47" s="6">
        <f>BM46+SUMIFS('Transactions (Dated)'!G:G,'Transactions (Dated)'!D:D,'Share Values'!AQ47)</f>
        <v>72993.75</v>
      </c>
      <c r="BN47" s="6">
        <f ca="1">BN46+SUMIFS('Transactions (Dated)'!$F:$F,'Transactions (Dated)'!$D:$D,$BL47,'Transactions (Dated)'!$B:$B,BN$11,'Transactions (Dated)'!$C:$C,"Dividend (paid to cash)")*Y47</f>
        <v>0</v>
      </c>
      <c r="BO47" s="6">
        <f ca="1">BO46+SUMIFS('Transactions (Dated)'!$F:$F,'Transactions (Dated)'!$D:$D,$BL47,'Transactions (Dated)'!$B:$B,BO$11,'Transactions (Dated)'!$C:$C,"Dividend (paid to cash)")*Z47</f>
        <v>0</v>
      </c>
      <c r="BP47" s="6">
        <f ca="1">BP46+SUMIFS('Transactions (Dated)'!$F:$F,'Transactions (Dated)'!$D:$D,$BL47,'Transactions (Dated)'!$B:$B,BP$11,'Transactions (Dated)'!$C:$C,"Dividend (paid to cash)")*AA47</f>
        <v>0</v>
      </c>
      <c r="BQ47" s="6">
        <f ca="1">BQ46+SUMIFS('Transactions (Dated)'!$F:$F,'Transactions (Dated)'!$D:$D,$BL47,'Transactions (Dated)'!$B:$B,BQ$11,'Transactions (Dated)'!$C:$C,"Dividend (paid to cash)")*AB47</f>
        <v>0</v>
      </c>
      <c r="BR47" s="6">
        <f ca="1">BR46+SUMIFS('Transactions (Dated)'!$F:$F,'Transactions (Dated)'!$D:$D,$BL47,'Transactions (Dated)'!$B:$B,BR$11,'Transactions (Dated)'!$C:$C,"Dividend (paid to cash)")*AC47</f>
        <v>0</v>
      </c>
      <c r="BS47" s="6">
        <f ca="1">BS46+SUMIFS('Transactions (Dated)'!$F:$F,'Transactions (Dated)'!$D:$D,$BL47,'Transactions (Dated)'!$B:$B,BS$11,'Transactions (Dated)'!$C:$C,"Dividend (paid to cash)")*AD47</f>
        <v>0</v>
      </c>
      <c r="BT47" s="6">
        <f ca="1">BT46+SUMIFS('Transactions (Dated)'!$F:$F,'Transactions (Dated)'!$D:$D,$BL47,'Transactions (Dated)'!$B:$B,BT$11,'Transactions (Dated)'!$C:$C,"Dividend (paid to cash)")*AE47</f>
        <v>0</v>
      </c>
      <c r="BU47" s="6">
        <f ca="1">BU46+SUMIFS('Transactions (Dated)'!$F:$F,'Transactions (Dated)'!$D:$D,$BL47,'Transactions (Dated)'!$B:$B,BU$11,'Transactions (Dated)'!$C:$C,"Dividend (paid to cash)")*AF47</f>
        <v>0</v>
      </c>
      <c r="BV47" s="6">
        <f ca="1">BV46+SUMIFS('Transactions (Dated)'!$F:$F,'Transactions (Dated)'!$D:$D,$BL47,'Transactions (Dated)'!$B:$B,BV$11,'Transactions (Dated)'!$C:$C,"Dividend (paid to cash)")*AG47</f>
        <v>0</v>
      </c>
      <c r="BW47" s="6">
        <f ca="1">BW46+SUMIFS('Transactions (Dated)'!$F:$F,'Transactions (Dated)'!$D:$D,$BL47,'Transactions (Dated)'!$B:$B,BW$11,'Transactions (Dated)'!$C:$C,"Dividend (paid to cash)")*AH47</f>
        <v>0</v>
      </c>
      <c r="BX47" s="6">
        <f ca="1">BX46+SUMIFS('Transactions (Dated)'!$F:$F,'Transactions (Dated)'!$D:$D,$BL47,'Transactions (Dated)'!$B:$B,BX$11,'Transactions (Dated)'!$C:$C,"Dividend (paid to cash)")*AI47</f>
        <v>0</v>
      </c>
      <c r="BY47" s="6">
        <f ca="1">BY46+SUMIFS('Transactions (Dated)'!$F:$F,'Transactions (Dated)'!$D:$D,$BL47,'Transactions (Dated)'!$B:$B,BY$11,'Transactions (Dated)'!$C:$C,"Dividend (paid to cash)")*AJ47</f>
        <v>0</v>
      </c>
      <c r="BZ47" s="6">
        <f ca="1">BZ46+SUMIFS('Transactions (Dated)'!$F:$F,'Transactions (Dated)'!$D:$D,$BL47,'Transactions (Dated)'!$B:$B,BZ$11,'Transactions (Dated)'!$C:$C,"Dividend (paid to cash)")*AK47</f>
        <v>0</v>
      </c>
      <c r="CA47" s="6">
        <f ca="1">CA46+SUMIFS('Transactions (Dated)'!$F:$F,'Transactions (Dated)'!$D:$D,$BL47,'Transactions (Dated)'!$B:$B,CA$11,'Transactions (Dated)'!$C:$C,"Dividend (paid to cash)")*AL47</f>
        <v>0</v>
      </c>
      <c r="CB47" s="6">
        <v>0</v>
      </c>
      <c r="CC47" s="6">
        <v>0</v>
      </c>
      <c r="CD47" s="6"/>
      <c r="CF47" s="6">
        <f t="shared" ca="1" si="34"/>
        <v>72993.75</v>
      </c>
      <c r="CH47" s="3">
        <f t="shared" si="35"/>
        <v>41963</v>
      </c>
      <c r="CI47" s="4">
        <f t="shared" ca="1" si="28"/>
        <v>959012.5</v>
      </c>
      <c r="CJ47" s="4">
        <f t="shared" ca="1" si="29"/>
        <v>72993.75</v>
      </c>
      <c r="CL47" s="4">
        <f t="shared" ca="1" si="30"/>
        <v>1032006.25</v>
      </c>
    </row>
    <row r="48" spans="2:90" x14ac:dyDescent="0.15">
      <c r="B48" s="3">
        <f t="shared" si="31"/>
        <v>41964</v>
      </c>
      <c r="C48" s="2">
        <v>15111.1</v>
      </c>
      <c r="E48" s="70">
        <v>41964</v>
      </c>
      <c r="F48" s="69">
        <v>11.52</v>
      </c>
      <c r="G48" s="69">
        <v>4.5199999999999996</v>
      </c>
      <c r="H48" s="69">
        <v>20.47</v>
      </c>
      <c r="I48" s="69">
        <v>30.39</v>
      </c>
      <c r="J48" s="69">
        <v>17.63</v>
      </c>
      <c r="K48" s="69">
        <v>12.13</v>
      </c>
      <c r="L48" s="69">
        <v>28.32</v>
      </c>
      <c r="M48" s="69">
        <v>1.86</v>
      </c>
      <c r="N48" s="69">
        <v>9</v>
      </c>
      <c r="O48" s="69">
        <v>4.8833000000000002</v>
      </c>
      <c r="P48" s="69">
        <v>34.29</v>
      </c>
      <c r="Q48" s="69">
        <v>1.27</v>
      </c>
      <c r="R48" s="69">
        <v>9.5299999999999994</v>
      </c>
      <c r="S48" s="69">
        <v>38.880000000000003</v>
      </c>
      <c r="T48" s="69"/>
      <c r="U48" s="69"/>
      <c r="V48" s="4"/>
      <c r="X48" s="3">
        <f t="shared" si="8"/>
        <v>41964</v>
      </c>
      <c r="Y48" s="40">
        <f ca="1">Y47+SUMIFS('Transactions (Dated)'!$E$2:$E$53,'Transactions (Dated)'!$D$2:$D$53,'Share Values'!$X48,'Transactions (Dated)'!$B$2:$B$53,'Share Values'!Y$11,'Transactions (Dated)'!$C$2:$C$53,"Buy")-SUMIFS('Transactions (Dated)'!$E$2:$E$53,'Transactions (Dated)'!$D$2:$D$53,'Share Values'!$X48,'Transactions (Dated)'!$B$2:$B$53,'Share Values'!Y$11,'Transactions (Dated)'!$C$2:$C$53,"Sell")</f>
        <v>4625</v>
      </c>
      <c r="Z48" s="40">
        <f ca="1">Z47+SUMIFS('Transactions (Dated)'!$E$2:$E$53,'Transactions (Dated)'!$D$2:$D$53,'Share Values'!$X48,'Transactions (Dated)'!$B$2:$B$53,'Share Values'!Z$11,'Transactions (Dated)'!$C$2:$C$53,"Buy")-SUMIFS('Transactions (Dated)'!$E$2:$E$53,'Transactions (Dated)'!$D$2:$D$53,'Share Values'!$X48,'Transactions (Dated)'!$B$2:$B$53,'Share Values'!Z$11,'Transactions (Dated)'!$C$2:$C$53,"Sell")</f>
        <v>12500</v>
      </c>
      <c r="AA48" s="40">
        <f ca="1">AA47+SUMIFS('Transactions (Dated)'!$E$2:$E$53,'Transactions (Dated)'!$D$2:$D$53,'Share Values'!$X48,'Transactions (Dated)'!$B$2:$B$53,'Share Values'!AA$11,'Transactions (Dated)'!$C$2:$C$53,"Buy")-SUMIFS('Transactions (Dated)'!$E$2:$E$53,'Transactions (Dated)'!$D$2:$D$53,'Share Values'!$X48,'Transactions (Dated)'!$B$2:$B$53,'Share Values'!AA$11,'Transactions (Dated)'!$C$2:$C$53,"Sell")</f>
        <v>42000</v>
      </c>
      <c r="AB48" s="40">
        <f ca="1">AB47+SUMIFS('Transactions (Dated)'!$E$2:$E$53,'Transactions (Dated)'!$D$2:$D$53,'Share Values'!$X48,'Transactions (Dated)'!$B$2:$B$53,'Share Values'!AB$11,'Transactions (Dated)'!$C$2:$C$53,"Buy")-SUMIFS('Transactions (Dated)'!$E$2:$E$53,'Transactions (Dated)'!$D$2:$D$53,'Share Values'!$X48,'Transactions (Dated)'!$B$2:$B$53,'Share Values'!AB$11,'Transactions (Dated)'!$C$2:$C$53,"Sell")</f>
        <v>0</v>
      </c>
      <c r="AC48" s="40">
        <f ca="1">AC47+SUMIFS('Transactions (Dated)'!$E$2:$E$53,'Transactions (Dated)'!$D$2:$D$53,'Share Values'!$X48,'Transactions (Dated)'!$B$2:$B$53,'Share Values'!AC$11,'Transactions (Dated)'!$C$2:$C$53,"Buy")-SUMIFS('Transactions (Dated)'!$E$2:$E$53,'Transactions (Dated)'!$D$2:$D$53,'Share Values'!$X48,'Transactions (Dated)'!$B$2:$B$53,'Share Values'!AC$11,'Transactions (Dated)'!$C$2:$C$53,"Sell")</f>
        <v>0</v>
      </c>
      <c r="AD48" s="40">
        <f ca="1">AD47+SUMIFS('Transactions (Dated)'!$E$2:$E$53,'Transactions (Dated)'!$D$2:$D$53,'Share Values'!$X48,'Transactions (Dated)'!$B$2:$B$53,'Share Values'!AD$11,'Transactions (Dated)'!$C$2:$C$53,"Buy")-SUMIFS('Transactions (Dated)'!$E$2:$E$53,'Transactions (Dated)'!$D$2:$D$53,'Share Values'!$X48,'Transactions (Dated)'!$B$2:$B$53,'Share Values'!AD$11,'Transactions (Dated)'!$C$2:$C$53,"Sell")</f>
        <v>0</v>
      </c>
      <c r="AE48" s="40">
        <f ca="1">AE47+SUMIFS('Transactions (Dated)'!$E$2:$E$53,'Transactions (Dated)'!$D$2:$D$53,'Share Values'!$X48,'Transactions (Dated)'!$B$2:$B$53,'Share Values'!AE$11,'Transactions (Dated)'!$C$2:$C$53,"Buy")-SUMIFS('Transactions (Dated)'!$E$2:$E$53,'Transactions (Dated)'!$D$2:$D$53,'Share Values'!$X48,'Transactions (Dated)'!$B$2:$B$53,'Share Values'!AE$11,'Transactions (Dated)'!$C$2:$C$53,"Sell")</f>
        <v>0</v>
      </c>
      <c r="AF48" s="40">
        <f ca="1">AF47+SUMIFS('Transactions (Dated)'!$E$2:$E$53,'Transactions (Dated)'!$D$2:$D$53,'Share Values'!$X48,'Transactions (Dated)'!$B$2:$B$53,'Share Values'!AF$11,'Transactions (Dated)'!$C$2:$C$53,"Buy")-SUMIFS('Transactions (Dated)'!$E$2:$E$53,'Transactions (Dated)'!$D$2:$D$53,'Share Values'!$X48,'Transactions (Dated)'!$B$2:$B$53,'Share Values'!AF$11,'Transactions (Dated)'!$C$2:$C$53,"Sell")</f>
        <v>0</v>
      </c>
      <c r="AG48" s="40">
        <f ca="1">AG47+SUMIFS('Transactions (Dated)'!$E$2:$E$53,'Transactions (Dated)'!$D$2:$D$53,'Share Values'!$X48,'Transactions (Dated)'!$B$2:$B$53,'Share Values'!AG$11,'Transactions (Dated)'!$C$2:$C$53,"Buy")-SUMIFS('Transactions (Dated)'!$E$2:$E$53,'Transactions (Dated)'!$D$2:$D$53,'Share Values'!$X48,'Transactions (Dated)'!$B$2:$B$53,'Share Values'!AG$11,'Transactions (Dated)'!$C$2:$C$53,"Sell")</f>
        <v>0</v>
      </c>
      <c r="AH48" s="40">
        <f ca="1">AH47+SUMIFS('Transactions (Dated)'!$E$2:$E$53,'Transactions (Dated)'!$D$2:$D$53,'Share Values'!$X48,'Transactions (Dated)'!$B$2:$B$53,'Share Values'!AH$11,'Transactions (Dated)'!$C$2:$C$53,"Buy")-SUMIFS('Transactions (Dated)'!$E$2:$E$53,'Transactions (Dated)'!$D$2:$D$53,'Share Values'!$X48,'Transactions (Dated)'!$B$2:$B$53,'Share Values'!AH$11,'Transactions (Dated)'!$C$2:$C$53,"Sell")</f>
        <v>0</v>
      </c>
      <c r="AI48" s="40">
        <f ca="1">AI47+SUMIFS('Transactions (Dated)'!$E$2:$E$53,'Transactions (Dated)'!$D$2:$D$53,'Share Values'!$X48,'Transactions (Dated)'!$B$2:$B$53,'Share Values'!AI$11,'Transactions (Dated)'!$C$2:$C$53,"Buy")-SUMIFS('Transactions (Dated)'!$E$2:$E$53,'Transactions (Dated)'!$D$2:$D$53,'Share Values'!$X48,'Transactions (Dated)'!$B$2:$B$53,'Share Values'!AI$11,'Transactions (Dated)'!$C$2:$C$53,"Sell")</f>
        <v>0</v>
      </c>
      <c r="AJ48" s="40">
        <f ca="1">AJ47+SUMIFS('Transactions (Dated)'!$E$2:$E$53,'Transactions (Dated)'!$D$2:$D$53,'Share Values'!$X48,'Transactions (Dated)'!$B$2:$B$53,'Share Values'!AJ$11,'Transactions (Dated)'!$C$2:$C$53,"Buy")-SUMIFS('Transactions (Dated)'!$E$2:$E$53,'Transactions (Dated)'!$D$2:$D$53,'Share Values'!$X48,'Transactions (Dated)'!$B$2:$B$53,'Share Values'!AJ$11,'Transactions (Dated)'!$C$2:$C$53,"Sell")</f>
        <v>0</v>
      </c>
      <c r="AK48" s="40">
        <f ca="1">AK47+SUMIFS('Transactions (Dated)'!$E$2:$E$53,'Transactions (Dated)'!$D$2:$D$53,'Share Values'!$X48,'Transactions (Dated)'!$B$2:$B$53,'Share Values'!AK$11,'Transactions (Dated)'!$C$2:$C$53,"Buy")-SUMIFS('Transactions (Dated)'!$E$2:$E$53,'Transactions (Dated)'!$D$2:$D$53,'Share Values'!$X48,'Transactions (Dated)'!$B$2:$B$53,'Share Values'!AK$11,'Transactions (Dated)'!$C$2:$C$53,"Sell")</f>
        <v>0</v>
      </c>
      <c r="AL48" s="40">
        <f ca="1">AL47+SUMIFS('Transactions (Dated)'!$E$2:$E$53,'Transactions (Dated)'!$D$2:$D$53,'Share Values'!$X48,'Transactions (Dated)'!$B$2:$B$53,'Share Values'!AL$11,'Transactions (Dated)'!$C$2:$C$53,"Buy")-SUMIFS('Transactions (Dated)'!$E$2:$E$53,'Transactions (Dated)'!$D$2:$D$53,'Share Values'!$X48,'Transactions (Dated)'!$B$2:$B$53,'Share Values'!AL$11,'Transactions (Dated)'!$C$2:$C$53,"Sell")</f>
        <v>0</v>
      </c>
      <c r="AM48" s="40">
        <f ca="1">AM47+SUMIFS('Transactions (Dated)'!$E$2:$E$53,'Transactions (Dated)'!$D$2:$D$53,'Share Values'!$X48,'Transactions (Dated)'!$B$2:$B$53,'Share Values'!AM$11,'Transactions (Dated)'!$C$2:$C$53,"Buy")-SUMIFS('Transactions (Dated)'!$E$2:$E$53,'Transactions (Dated)'!$D$2:$D$53,'Share Values'!$X48,'Transactions (Dated)'!$B$2:$B$53,'Share Values'!AM$11,'Transactions (Dated)'!$C$2:$C$53,"Sell")</f>
        <v>0</v>
      </c>
      <c r="AN48" s="40">
        <f ca="1">AN47+SUMIFS('Transactions (Dated)'!$E$2:$E$53,'Transactions (Dated)'!$D$2:$D$53,'Share Values'!$X48,'Transactions (Dated)'!$B$2:$B$53,'Share Values'!AN$11,'Transactions (Dated)'!$C$2:$C$53,"Buy")-SUMIFS('Transactions (Dated)'!$E$2:$E$53,'Transactions (Dated)'!$D$2:$D$53,'Share Values'!$X48,'Transactions (Dated)'!$B$2:$B$53,'Share Values'!AN$11,'Transactions (Dated)'!$C$2:$C$53,"Sell")</f>
        <v>0</v>
      </c>
      <c r="AO48" s="40"/>
      <c r="AQ48" s="3">
        <f t="shared" si="9"/>
        <v>41964</v>
      </c>
      <c r="AR48" s="6">
        <f t="shared" ca="1" si="10"/>
        <v>53280</v>
      </c>
      <c r="AS48" s="6">
        <f t="shared" ca="1" si="11"/>
        <v>56499.999999999993</v>
      </c>
      <c r="AT48" s="6">
        <f t="shared" ca="1" si="12"/>
        <v>859740</v>
      </c>
      <c r="AU48" s="6">
        <f t="shared" ca="1" si="13"/>
        <v>0</v>
      </c>
      <c r="AV48" s="6">
        <f t="shared" ca="1" si="14"/>
        <v>0</v>
      </c>
      <c r="AW48" s="6">
        <f t="shared" ca="1" si="15"/>
        <v>0</v>
      </c>
      <c r="AX48" s="6">
        <f t="shared" ca="1" si="16"/>
        <v>0</v>
      </c>
      <c r="AY48" s="6">
        <f t="shared" ca="1" si="17"/>
        <v>0</v>
      </c>
      <c r="AZ48" s="6">
        <f t="shared" ca="1" si="18"/>
        <v>0</v>
      </c>
      <c r="BA48" s="6">
        <f t="shared" ca="1" si="19"/>
        <v>0</v>
      </c>
      <c r="BB48" s="6">
        <f t="shared" ca="1" si="20"/>
        <v>0</v>
      </c>
      <c r="BC48" s="6">
        <f t="shared" ca="1" si="21"/>
        <v>0</v>
      </c>
      <c r="BD48" s="6">
        <f t="shared" ca="1" si="22"/>
        <v>0</v>
      </c>
      <c r="BE48" s="6">
        <f t="shared" ca="1" si="23"/>
        <v>0</v>
      </c>
      <c r="BF48" s="6">
        <f t="shared" ca="1" si="32"/>
        <v>0</v>
      </c>
      <c r="BG48" s="6">
        <f t="shared" ca="1" si="33"/>
        <v>0</v>
      </c>
      <c r="BH48" s="6"/>
      <c r="BJ48" s="4">
        <f t="shared" ca="1" si="26"/>
        <v>969520</v>
      </c>
      <c r="BL48" s="3">
        <f t="shared" si="27"/>
        <v>41964</v>
      </c>
      <c r="BM48" s="6">
        <f>BM47+SUMIFS('Transactions (Dated)'!G:G,'Transactions (Dated)'!D:D,'Share Values'!AQ48)</f>
        <v>72993.75</v>
      </c>
      <c r="BN48" s="6">
        <f ca="1">BN47+SUMIFS('Transactions (Dated)'!$F:$F,'Transactions (Dated)'!$D:$D,$BL48,'Transactions (Dated)'!$B:$B,BN$11,'Transactions (Dated)'!$C:$C,"Dividend (paid to cash)")*Y48</f>
        <v>0</v>
      </c>
      <c r="BO48" s="6">
        <f ca="1">BO47+SUMIFS('Transactions (Dated)'!$F:$F,'Transactions (Dated)'!$D:$D,$BL48,'Transactions (Dated)'!$B:$B,BO$11,'Transactions (Dated)'!$C:$C,"Dividend (paid to cash)")*Z48</f>
        <v>0</v>
      </c>
      <c r="BP48" s="6">
        <f ca="1">BP47+SUMIFS('Transactions (Dated)'!$F:$F,'Transactions (Dated)'!$D:$D,$BL48,'Transactions (Dated)'!$B:$B,BP$11,'Transactions (Dated)'!$C:$C,"Dividend (paid to cash)")*AA48</f>
        <v>0</v>
      </c>
      <c r="BQ48" s="6">
        <f ca="1">BQ47+SUMIFS('Transactions (Dated)'!$F:$F,'Transactions (Dated)'!$D:$D,$BL48,'Transactions (Dated)'!$B:$B,BQ$11,'Transactions (Dated)'!$C:$C,"Dividend (paid to cash)")*AB48</f>
        <v>0</v>
      </c>
      <c r="BR48" s="6">
        <f ca="1">BR47+SUMIFS('Transactions (Dated)'!$F:$F,'Transactions (Dated)'!$D:$D,$BL48,'Transactions (Dated)'!$B:$B,BR$11,'Transactions (Dated)'!$C:$C,"Dividend (paid to cash)")*AC48</f>
        <v>0</v>
      </c>
      <c r="BS48" s="6">
        <f ca="1">BS47+SUMIFS('Transactions (Dated)'!$F:$F,'Transactions (Dated)'!$D:$D,$BL48,'Transactions (Dated)'!$B:$B,BS$11,'Transactions (Dated)'!$C:$C,"Dividend (paid to cash)")*AD48</f>
        <v>0</v>
      </c>
      <c r="BT48" s="6">
        <f ca="1">BT47+SUMIFS('Transactions (Dated)'!$F:$F,'Transactions (Dated)'!$D:$D,$BL48,'Transactions (Dated)'!$B:$B,BT$11,'Transactions (Dated)'!$C:$C,"Dividend (paid to cash)")*AE48</f>
        <v>0</v>
      </c>
      <c r="BU48" s="6">
        <f ca="1">BU47+SUMIFS('Transactions (Dated)'!$F:$F,'Transactions (Dated)'!$D:$D,$BL48,'Transactions (Dated)'!$B:$B,BU$11,'Transactions (Dated)'!$C:$C,"Dividend (paid to cash)")*AF48</f>
        <v>0</v>
      </c>
      <c r="BV48" s="6">
        <f ca="1">BV47+SUMIFS('Transactions (Dated)'!$F:$F,'Transactions (Dated)'!$D:$D,$BL48,'Transactions (Dated)'!$B:$B,BV$11,'Transactions (Dated)'!$C:$C,"Dividend (paid to cash)")*AG48</f>
        <v>0</v>
      </c>
      <c r="BW48" s="6">
        <f ca="1">BW47+SUMIFS('Transactions (Dated)'!$F:$F,'Transactions (Dated)'!$D:$D,$BL48,'Transactions (Dated)'!$B:$B,BW$11,'Transactions (Dated)'!$C:$C,"Dividend (paid to cash)")*AH48</f>
        <v>0</v>
      </c>
      <c r="BX48" s="6">
        <f ca="1">BX47+SUMIFS('Transactions (Dated)'!$F:$F,'Transactions (Dated)'!$D:$D,$BL48,'Transactions (Dated)'!$B:$B,BX$11,'Transactions (Dated)'!$C:$C,"Dividend (paid to cash)")*AI48</f>
        <v>0</v>
      </c>
      <c r="BY48" s="6">
        <f ca="1">BY47+SUMIFS('Transactions (Dated)'!$F:$F,'Transactions (Dated)'!$D:$D,$BL48,'Transactions (Dated)'!$B:$B,BY$11,'Transactions (Dated)'!$C:$C,"Dividend (paid to cash)")*AJ48</f>
        <v>0</v>
      </c>
      <c r="BZ48" s="6">
        <f ca="1">BZ47+SUMIFS('Transactions (Dated)'!$F:$F,'Transactions (Dated)'!$D:$D,$BL48,'Transactions (Dated)'!$B:$B,BZ$11,'Transactions (Dated)'!$C:$C,"Dividend (paid to cash)")*AK48</f>
        <v>0</v>
      </c>
      <c r="CA48" s="6">
        <f ca="1">CA47+SUMIFS('Transactions (Dated)'!$F:$F,'Transactions (Dated)'!$D:$D,$BL48,'Transactions (Dated)'!$B:$B,CA$11,'Transactions (Dated)'!$C:$C,"Dividend (paid to cash)")*AL48</f>
        <v>0</v>
      </c>
      <c r="CB48" s="6">
        <v>0</v>
      </c>
      <c r="CC48" s="6">
        <v>0</v>
      </c>
      <c r="CD48" s="6"/>
      <c r="CF48" s="6">
        <f t="shared" ca="1" si="34"/>
        <v>72993.75</v>
      </c>
      <c r="CH48" s="3">
        <f t="shared" si="35"/>
        <v>41964</v>
      </c>
      <c r="CI48" s="4">
        <f t="shared" ca="1" si="28"/>
        <v>969520</v>
      </c>
      <c r="CJ48" s="4">
        <f t="shared" ca="1" si="29"/>
        <v>72993.75</v>
      </c>
      <c r="CL48" s="4">
        <f t="shared" ca="1" si="30"/>
        <v>1042513.75</v>
      </c>
    </row>
    <row r="49" spans="2:90" x14ac:dyDescent="0.15">
      <c r="B49" s="3">
        <f t="shared" si="31"/>
        <v>41967</v>
      </c>
      <c r="C49" s="2">
        <v>15015.4</v>
      </c>
      <c r="E49" s="70">
        <v>41967</v>
      </c>
      <c r="F49" s="69">
        <v>11.76</v>
      </c>
      <c r="G49" s="69">
        <v>4.3</v>
      </c>
      <c r="H49" s="69">
        <v>20.329999999999998</v>
      </c>
      <c r="I49" s="69">
        <v>30.18</v>
      </c>
      <c r="J49" s="69">
        <v>17.920000000000002</v>
      </c>
      <c r="K49" s="69">
        <v>11.98</v>
      </c>
      <c r="L49" s="69">
        <v>28</v>
      </c>
      <c r="M49" s="69">
        <v>1.9</v>
      </c>
      <c r="N49" s="69">
        <v>8.85</v>
      </c>
      <c r="O49" s="69">
        <v>4.8867000000000003</v>
      </c>
      <c r="P49" s="69">
        <v>33.97</v>
      </c>
      <c r="Q49" s="69">
        <v>1.29</v>
      </c>
      <c r="R49" s="69">
        <v>9.4700000000000006</v>
      </c>
      <c r="S49" s="69">
        <v>38.69</v>
      </c>
      <c r="T49" s="69"/>
      <c r="U49" s="69"/>
      <c r="V49" s="4"/>
      <c r="X49" s="3">
        <f t="shared" si="8"/>
        <v>41967</v>
      </c>
      <c r="Y49" s="40">
        <f ca="1">Y48+SUMIFS('Transactions (Dated)'!$E$2:$E$53,'Transactions (Dated)'!$D$2:$D$53,'Share Values'!$X49,'Transactions (Dated)'!$B$2:$B$53,'Share Values'!Y$11,'Transactions (Dated)'!$C$2:$C$53,"Buy")-SUMIFS('Transactions (Dated)'!$E$2:$E$53,'Transactions (Dated)'!$D$2:$D$53,'Share Values'!$X49,'Transactions (Dated)'!$B$2:$B$53,'Share Values'!Y$11,'Transactions (Dated)'!$C$2:$C$53,"Sell")</f>
        <v>4625</v>
      </c>
      <c r="Z49" s="40">
        <f ca="1">Z48+SUMIFS('Transactions (Dated)'!$E$2:$E$53,'Transactions (Dated)'!$D$2:$D$53,'Share Values'!$X49,'Transactions (Dated)'!$B$2:$B$53,'Share Values'!Z$11,'Transactions (Dated)'!$C$2:$C$53,"Buy")-SUMIFS('Transactions (Dated)'!$E$2:$E$53,'Transactions (Dated)'!$D$2:$D$53,'Share Values'!$X49,'Transactions (Dated)'!$B$2:$B$53,'Share Values'!Z$11,'Transactions (Dated)'!$C$2:$C$53,"Sell")</f>
        <v>12500</v>
      </c>
      <c r="AA49" s="40">
        <f ca="1">AA48+SUMIFS('Transactions (Dated)'!$E$2:$E$53,'Transactions (Dated)'!$D$2:$D$53,'Share Values'!$X49,'Transactions (Dated)'!$B$2:$B$53,'Share Values'!AA$11,'Transactions (Dated)'!$C$2:$C$53,"Buy")-SUMIFS('Transactions (Dated)'!$E$2:$E$53,'Transactions (Dated)'!$D$2:$D$53,'Share Values'!$X49,'Transactions (Dated)'!$B$2:$B$53,'Share Values'!AA$11,'Transactions (Dated)'!$C$2:$C$53,"Sell")</f>
        <v>42000</v>
      </c>
      <c r="AB49" s="40">
        <f ca="1">AB48+SUMIFS('Transactions (Dated)'!$E$2:$E$53,'Transactions (Dated)'!$D$2:$D$53,'Share Values'!$X49,'Transactions (Dated)'!$B$2:$B$53,'Share Values'!AB$11,'Transactions (Dated)'!$C$2:$C$53,"Buy")-SUMIFS('Transactions (Dated)'!$E$2:$E$53,'Transactions (Dated)'!$D$2:$D$53,'Share Values'!$X49,'Transactions (Dated)'!$B$2:$B$53,'Share Values'!AB$11,'Transactions (Dated)'!$C$2:$C$53,"Sell")</f>
        <v>0</v>
      </c>
      <c r="AC49" s="40">
        <f ca="1">AC48+SUMIFS('Transactions (Dated)'!$E$2:$E$53,'Transactions (Dated)'!$D$2:$D$53,'Share Values'!$X49,'Transactions (Dated)'!$B$2:$B$53,'Share Values'!AC$11,'Transactions (Dated)'!$C$2:$C$53,"Buy")-SUMIFS('Transactions (Dated)'!$E$2:$E$53,'Transactions (Dated)'!$D$2:$D$53,'Share Values'!$X49,'Transactions (Dated)'!$B$2:$B$53,'Share Values'!AC$11,'Transactions (Dated)'!$C$2:$C$53,"Sell")</f>
        <v>0</v>
      </c>
      <c r="AD49" s="40">
        <f ca="1">AD48+SUMIFS('Transactions (Dated)'!$E$2:$E$53,'Transactions (Dated)'!$D$2:$D$53,'Share Values'!$X49,'Transactions (Dated)'!$B$2:$B$53,'Share Values'!AD$11,'Transactions (Dated)'!$C$2:$C$53,"Buy")-SUMIFS('Transactions (Dated)'!$E$2:$E$53,'Transactions (Dated)'!$D$2:$D$53,'Share Values'!$X49,'Transactions (Dated)'!$B$2:$B$53,'Share Values'!AD$11,'Transactions (Dated)'!$C$2:$C$53,"Sell")</f>
        <v>0</v>
      </c>
      <c r="AE49" s="40">
        <f ca="1">AE48+SUMIFS('Transactions (Dated)'!$E$2:$E$53,'Transactions (Dated)'!$D$2:$D$53,'Share Values'!$X49,'Transactions (Dated)'!$B$2:$B$53,'Share Values'!AE$11,'Transactions (Dated)'!$C$2:$C$53,"Buy")-SUMIFS('Transactions (Dated)'!$E$2:$E$53,'Transactions (Dated)'!$D$2:$D$53,'Share Values'!$X49,'Transactions (Dated)'!$B$2:$B$53,'Share Values'!AE$11,'Transactions (Dated)'!$C$2:$C$53,"Sell")</f>
        <v>0</v>
      </c>
      <c r="AF49" s="40">
        <f ca="1">AF48+SUMIFS('Transactions (Dated)'!$E$2:$E$53,'Transactions (Dated)'!$D$2:$D$53,'Share Values'!$X49,'Transactions (Dated)'!$B$2:$B$53,'Share Values'!AF$11,'Transactions (Dated)'!$C$2:$C$53,"Buy")-SUMIFS('Transactions (Dated)'!$E$2:$E$53,'Transactions (Dated)'!$D$2:$D$53,'Share Values'!$X49,'Transactions (Dated)'!$B$2:$B$53,'Share Values'!AF$11,'Transactions (Dated)'!$C$2:$C$53,"Sell")</f>
        <v>0</v>
      </c>
      <c r="AG49" s="40">
        <f ca="1">AG48+SUMIFS('Transactions (Dated)'!$E$2:$E$53,'Transactions (Dated)'!$D$2:$D$53,'Share Values'!$X49,'Transactions (Dated)'!$B$2:$B$53,'Share Values'!AG$11,'Transactions (Dated)'!$C$2:$C$53,"Buy")-SUMIFS('Transactions (Dated)'!$E$2:$E$53,'Transactions (Dated)'!$D$2:$D$53,'Share Values'!$X49,'Transactions (Dated)'!$B$2:$B$53,'Share Values'!AG$11,'Transactions (Dated)'!$C$2:$C$53,"Sell")</f>
        <v>0</v>
      </c>
      <c r="AH49" s="40">
        <f ca="1">AH48+SUMIFS('Transactions (Dated)'!$E$2:$E$53,'Transactions (Dated)'!$D$2:$D$53,'Share Values'!$X49,'Transactions (Dated)'!$B$2:$B$53,'Share Values'!AH$11,'Transactions (Dated)'!$C$2:$C$53,"Buy")-SUMIFS('Transactions (Dated)'!$E$2:$E$53,'Transactions (Dated)'!$D$2:$D$53,'Share Values'!$X49,'Transactions (Dated)'!$B$2:$B$53,'Share Values'!AH$11,'Transactions (Dated)'!$C$2:$C$53,"Sell")</f>
        <v>0</v>
      </c>
      <c r="AI49" s="40">
        <f ca="1">AI48+SUMIFS('Transactions (Dated)'!$E$2:$E$53,'Transactions (Dated)'!$D$2:$D$53,'Share Values'!$X49,'Transactions (Dated)'!$B$2:$B$53,'Share Values'!AI$11,'Transactions (Dated)'!$C$2:$C$53,"Buy")-SUMIFS('Transactions (Dated)'!$E$2:$E$53,'Transactions (Dated)'!$D$2:$D$53,'Share Values'!$X49,'Transactions (Dated)'!$B$2:$B$53,'Share Values'!AI$11,'Transactions (Dated)'!$C$2:$C$53,"Sell")</f>
        <v>0</v>
      </c>
      <c r="AJ49" s="40">
        <f ca="1">AJ48+SUMIFS('Transactions (Dated)'!$E$2:$E$53,'Transactions (Dated)'!$D$2:$D$53,'Share Values'!$X49,'Transactions (Dated)'!$B$2:$B$53,'Share Values'!AJ$11,'Transactions (Dated)'!$C$2:$C$53,"Buy")-SUMIFS('Transactions (Dated)'!$E$2:$E$53,'Transactions (Dated)'!$D$2:$D$53,'Share Values'!$X49,'Transactions (Dated)'!$B$2:$B$53,'Share Values'!AJ$11,'Transactions (Dated)'!$C$2:$C$53,"Sell")</f>
        <v>0</v>
      </c>
      <c r="AK49" s="40">
        <f ca="1">AK48+SUMIFS('Transactions (Dated)'!$E$2:$E$53,'Transactions (Dated)'!$D$2:$D$53,'Share Values'!$X49,'Transactions (Dated)'!$B$2:$B$53,'Share Values'!AK$11,'Transactions (Dated)'!$C$2:$C$53,"Buy")-SUMIFS('Transactions (Dated)'!$E$2:$E$53,'Transactions (Dated)'!$D$2:$D$53,'Share Values'!$X49,'Transactions (Dated)'!$B$2:$B$53,'Share Values'!AK$11,'Transactions (Dated)'!$C$2:$C$53,"Sell")</f>
        <v>0</v>
      </c>
      <c r="AL49" s="40">
        <f ca="1">AL48+SUMIFS('Transactions (Dated)'!$E$2:$E$53,'Transactions (Dated)'!$D$2:$D$53,'Share Values'!$X49,'Transactions (Dated)'!$B$2:$B$53,'Share Values'!AL$11,'Transactions (Dated)'!$C$2:$C$53,"Buy")-SUMIFS('Transactions (Dated)'!$E$2:$E$53,'Transactions (Dated)'!$D$2:$D$53,'Share Values'!$X49,'Transactions (Dated)'!$B$2:$B$53,'Share Values'!AL$11,'Transactions (Dated)'!$C$2:$C$53,"Sell")</f>
        <v>0</v>
      </c>
      <c r="AM49" s="40">
        <f ca="1">AM48+SUMIFS('Transactions (Dated)'!$E$2:$E$53,'Transactions (Dated)'!$D$2:$D$53,'Share Values'!$X49,'Transactions (Dated)'!$B$2:$B$53,'Share Values'!AM$11,'Transactions (Dated)'!$C$2:$C$53,"Buy")-SUMIFS('Transactions (Dated)'!$E$2:$E$53,'Transactions (Dated)'!$D$2:$D$53,'Share Values'!$X49,'Transactions (Dated)'!$B$2:$B$53,'Share Values'!AM$11,'Transactions (Dated)'!$C$2:$C$53,"Sell")</f>
        <v>0</v>
      </c>
      <c r="AN49" s="40">
        <f ca="1">AN48+SUMIFS('Transactions (Dated)'!$E$2:$E$53,'Transactions (Dated)'!$D$2:$D$53,'Share Values'!$X49,'Transactions (Dated)'!$B$2:$B$53,'Share Values'!AN$11,'Transactions (Dated)'!$C$2:$C$53,"Buy")-SUMIFS('Transactions (Dated)'!$E$2:$E$53,'Transactions (Dated)'!$D$2:$D$53,'Share Values'!$X49,'Transactions (Dated)'!$B$2:$B$53,'Share Values'!AN$11,'Transactions (Dated)'!$C$2:$C$53,"Sell")</f>
        <v>0</v>
      </c>
      <c r="AO49" s="40"/>
      <c r="AQ49" s="3">
        <f t="shared" si="9"/>
        <v>41967</v>
      </c>
      <c r="AR49" s="6">
        <f t="shared" ca="1" si="10"/>
        <v>54390</v>
      </c>
      <c r="AS49" s="6">
        <f t="shared" ca="1" si="11"/>
        <v>53750</v>
      </c>
      <c r="AT49" s="6">
        <f t="shared" ca="1" si="12"/>
        <v>853859.99999999988</v>
      </c>
      <c r="AU49" s="6">
        <f t="shared" ca="1" si="13"/>
        <v>0</v>
      </c>
      <c r="AV49" s="6">
        <f t="shared" ca="1" si="14"/>
        <v>0</v>
      </c>
      <c r="AW49" s="6">
        <f t="shared" ca="1" si="15"/>
        <v>0</v>
      </c>
      <c r="AX49" s="6">
        <f t="shared" ca="1" si="16"/>
        <v>0</v>
      </c>
      <c r="AY49" s="6">
        <f t="shared" ca="1" si="17"/>
        <v>0</v>
      </c>
      <c r="AZ49" s="6">
        <f t="shared" ca="1" si="18"/>
        <v>0</v>
      </c>
      <c r="BA49" s="6">
        <f t="shared" ca="1" si="19"/>
        <v>0</v>
      </c>
      <c r="BB49" s="6">
        <f t="shared" ca="1" si="20"/>
        <v>0</v>
      </c>
      <c r="BC49" s="6">
        <f t="shared" ca="1" si="21"/>
        <v>0</v>
      </c>
      <c r="BD49" s="6">
        <f t="shared" ca="1" si="22"/>
        <v>0</v>
      </c>
      <c r="BE49" s="6">
        <f t="shared" ca="1" si="23"/>
        <v>0</v>
      </c>
      <c r="BF49" s="6">
        <f t="shared" ca="1" si="32"/>
        <v>0</v>
      </c>
      <c r="BG49" s="6">
        <f t="shared" ca="1" si="33"/>
        <v>0</v>
      </c>
      <c r="BH49" s="6"/>
      <c r="BJ49" s="4">
        <f t="shared" ca="1" si="26"/>
        <v>961999.99999999988</v>
      </c>
      <c r="BL49" s="3">
        <f t="shared" si="27"/>
        <v>41967</v>
      </c>
      <c r="BM49" s="6">
        <f>BM48+SUMIFS('Transactions (Dated)'!G:G,'Transactions (Dated)'!D:D,'Share Values'!AQ49)</f>
        <v>72993.75</v>
      </c>
      <c r="BN49" s="6">
        <f ca="1">BN48+SUMIFS('Transactions (Dated)'!$F:$F,'Transactions (Dated)'!$D:$D,$BL49,'Transactions (Dated)'!$B:$B,BN$11,'Transactions (Dated)'!$C:$C,"Dividend (paid to cash)")*Y49</f>
        <v>0</v>
      </c>
      <c r="BO49" s="6">
        <f ca="1">BO48+SUMIFS('Transactions (Dated)'!$F:$F,'Transactions (Dated)'!$D:$D,$BL49,'Transactions (Dated)'!$B:$B,BO$11,'Transactions (Dated)'!$C:$C,"Dividend (paid to cash)")*Z49</f>
        <v>0</v>
      </c>
      <c r="BP49" s="6">
        <f ca="1">BP48+SUMIFS('Transactions (Dated)'!$F:$F,'Transactions (Dated)'!$D:$D,$BL49,'Transactions (Dated)'!$B:$B,BP$11,'Transactions (Dated)'!$C:$C,"Dividend (paid to cash)")*AA49</f>
        <v>0</v>
      </c>
      <c r="BQ49" s="6">
        <f ca="1">BQ48+SUMIFS('Transactions (Dated)'!$F:$F,'Transactions (Dated)'!$D:$D,$BL49,'Transactions (Dated)'!$B:$B,BQ$11,'Transactions (Dated)'!$C:$C,"Dividend (paid to cash)")*AB49</f>
        <v>0</v>
      </c>
      <c r="BR49" s="6">
        <f ca="1">BR48+SUMIFS('Transactions (Dated)'!$F:$F,'Transactions (Dated)'!$D:$D,$BL49,'Transactions (Dated)'!$B:$B,BR$11,'Transactions (Dated)'!$C:$C,"Dividend (paid to cash)")*AC49</f>
        <v>0</v>
      </c>
      <c r="BS49" s="6">
        <f ca="1">BS48+SUMIFS('Transactions (Dated)'!$F:$F,'Transactions (Dated)'!$D:$D,$BL49,'Transactions (Dated)'!$B:$B,BS$11,'Transactions (Dated)'!$C:$C,"Dividend (paid to cash)")*AD49</f>
        <v>0</v>
      </c>
      <c r="BT49" s="6">
        <f ca="1">BT48+SUMIFS('Transactions (Dated)'!$F:$F,'Transactions (Dated)'!$D:$D,$BL49,'Transactions (Dated)'!$B:$B,BT$11,'Transactions (Dated)'!$C:$C,"Dividend (paid to cash)")*AE49</f>
        <v>0</v>
      </c>
      <c r="BU49" s="6">
        <f ca="1">BU48+SUMIFS('Transactions (Dated)'!$F:$F,'Transactions (Dated)'!$D:$D,$BL49,'Transactions (Dated)'!$B:$B,BU$11,'Transactions (Dated)'!$C:$C,"Dividend (paid to cash)")*AF49</f>
        <v>0</v>
      </c>
      <c r="BV49" s="6">
        <f ca="1">BV48+SUMIFS('Transactions (Dated)'!$F:$F,'Transactions (Dated)'!$D:$D,$BL49,'Transactions (Dated)'!$B:$B,BV$11,'Transactions (Dated)'!$C:$C,"Dividend (paid to cash)")*AG49</f>
        <v>0</v>
      </c>
      <c r="BW49" s="6">
        <f ca="1">BW48+SUMIFS('Transactions (Dated)'!$F:$F,'Transactions (Dated)'!$D:$D,$BL49,'Transactions (Dated)'!$B:$B,BW$11,'Transactions (Dated)'!$C:$C,"Dividend (paid to cash)")*AH49</f>
        <v>0</v>
      </c>
      <c r="BX49" s="6">
        <f ca="1">BX48+SUMIFS('Transactions (Dated)'!$F:$F,'Transactions (Dated)'!$D:$D,$BL49,'Transactions (Dated)'!$B:$B,BX$11,'Transactions (Dated)'!$C:$C,"Dividend (paid to cash)")*AI49</f>
        <v>0</v>
      </c>
      <c r="BY49" s="6">
        <f ca="1">BY48+SUMIFS('Transactions (Dated)'!$F:$F,'Transactions (Dated)'!$D:$D,$BL49,'Transactions (Dated)'!$B:$B,BY$11,'Transactions (Dated)'!$C:$C,"Dividend (paid to cash)")*AJ49</f>
        <v>0</v>
      </c>
      <c r="BZ49" s="6">
        <f ca="1">BZ48+SUMIFS('Transactions (Dated)'!$F:$F,'Transactions (Dated)'!$D:$D,$BL49,'Transactions (Dated)'!$B:$B,BZ$11,'Transactions (Dated)'!$C:$C,"Dividend (paid to cash)")*AK49</f>
        <v>0</v>
      </c>
      <c r="CA49" s="6">
        <f ca="1">CA48+SUMIFS('Transactions (Dated)'!$F:$F,'Transactions (Dated)'!$D:$D,$BL49,'Transactions (Dated)'!$B:$B,CA$11,'Transactions (Dated)'!$C:$C,"Dividend (paid to cash)")*AL49</f>
        <v>0</v>
      </c>
      <c r="CB49" s="6">
        <v>0</v>
      </c>
      <c r="CC49" s="6">
        <v>0</v>
      </c>
      <c r="CD49" s="6"/>
      <c r="CF49" s="6">
        <f t="shared" ca="1" si="34"/>
        <v>72993.75</v>
      </c>
      <c r="CH49" s="3">
        <f t="shared" si="35"/>
        <v>41967</v>
      </c>
      <c r="CI49" s="4">
        <f t="shared" ca="1" si="28"/>
        <v>961999.99999999988</v>
      </c>
      <c r="CJ49" s="4">
        <f t="shared" ca="1" si="29"/>
        <v>72993.75</v>
      </c>
      <c r="CL49" s="4">
        <f t="shared" ca="1" si="30"/>
        <v>1034993.7499999999</v>
      </c>
    </row>
    <row r="50" spans="2:90" x14ac:dyDescent="0.15">
      <c r="B50" s="3">
        <f t="shared" si="31"/>
        <v>41968</v>
      </c>
      <c r="C50" s="2">
        <v>15073.7</v>
      </c>
      <c r="E50" s="70">
        <v>41968</v>
      </c>
      <c r="F50" s="69">
        <v>11.61</v>
      </c>
      <c r="G50" s="69">
        <v>4.2</v>
      </c>
      <c r="H50" s="69">
        <v>20.403400000000001</v>
      </c>
      <c r="I50" s="69">
        <v>30.2</v>
      </c>
      <c r="J50" s="69">
        <v>17.97</v>
      </c>
      <c r="K50" s="69">
        <v>12.11</v>
      </c>
      <c r="L50" s="69">
        <v>28.14</v>
      </c>
      <c r="M50" s="69">
        <v>1.89</v>
      </c>
      <c r="N50" s="69">
        <v>8.5299999999999994</v>
      </c>
      <c r="O50" s="69">
        <v>4.8167</v>
      </c>
      <c r="P50" s="69">
        <v>34.39</v>
      </c>
      <c r="Q50" s="69">
        <v>1.28</v>
      </c>
      <c r="R50" s="69">
        <v>9.57</v>
      </c>
      <c r="S50" s="69">
        <v>39.18</v>
      </c>
      <c r="T50" s="69"/>
      <c r="U50" s="69"/>
      <c r="V50" s="4"/>
      <c r="X50" s="3">
        <f t="shared" si="8"/>
        <v>41968</v>
      </c>
      <c r="Y50" s="40">
        <f ca="1">Y49+SUMIFS('Transactions (Dated)'!$E$2:$E$53,'Transactions (Dated)'!$D$2:$D$53,'Share Values'!$X50,'Transactions (Dated)'!$B$2:$B$53,'Share Values'!Y$11,'Transactions (Dated)'!$C$2:$C$53,"Buy")-SUMIFS('Transactions (Dated)'!$E$2:$E$53,'Transactions (Dated)'!$D$2:$D$53,'Share Values'!$X50,'Transactions (Dated)'!$B$2:$B$53,'Share Values'!Y$11,'Transactions (Dated)'!$C$2:$C$53,"Sell")</f>
        <v>4625</v>
      </c>
      <c r="Z50" s="40">
        <f ca="1">Z49+SUMIFS('Transactions (Dated)'!$E$2:$E$53,'Transactions (Dated)'!$D$2:$D$53,'Share Values'!$X50,'Transactions (Dated)'!$B$2:$B$53,'Share Values'!Z$11,'Transactions (Dated)'!$C$2:$C$53,"Buy")-SUMIFS('Transactions (Dated)'!$E$2:$E$53,'Transactions (Dated)'!$D$2:$D$53,'Share Values'!$X50,'Transactions (Dated)'!$B$2:$B$53,'Share Values'!Z$11,'Transactions (Dated)'!$C$2:$C$53,"Sell")</f>
        <v>12500</v>
      </c>
      <c r="AA50" s="40">
        <f ca="1">AA49+SUMIFS('Transactions (Dated)'!$E$2:$E$53,'Transactions (Dated)'!$D$2:$D$53,'Share Values'!$X50,'Transactions (Dated)'!$B$2:$B$53,'Share Values'!AA$11,'Transactions (Dated)'!$C$2:$C$53,"Buy")-SUMIFS('Transactions (Dated)'!$E$2:$E$53,'Transactions (Dated)'!$D$2:$D$53,'Share Values'!$X50,'Transactions (Dated)'!$B$2:$B$53,'Share Values'!AA$11,'Transactions (Dated)'!$C$2:$C$53,"Sell")</f>
        <v>42000</v>
      </c>
      <c r="AB50" s="40">
        <f ca="1">AB49+SUMIFS('Transactions (Dated)'!$E$2:$E$53,'Transactions (Dated)'!$D$2:$D$53,'Share Values'!$X50,'Transactions (Dated)'!$B$2:$B$53,'Share Values'!AB$11,'Transactions (Dated)'!$C$2:$C$53,"Buy")-SUMIFS('Transactions (Dated)'!$E$2:$E$53,'Transactions (Dated)'!$D$2:$D$53,'Share Values'!$X50,'Transactions (Dated)'!$B$2:$B$53,'Share Values'!AB$11,'Transactions (Dated)'!$C$2:$C$53,"Sell")</f>
        <v>0</v>
      </c>
      <c r="AC50" s="40">
        <f ca="1">AC49+SUMIFS('Transactions (Dated)'!$E$2:$E$53,'Transactions (Dated)'!$D$2:$D$53,'Share Values'!$X50,'Transactions (Dated)'!$B$2:$B$53,'Share Values'!AC$11,'Transactions (Dated)'!$C$2:$C$53,"Buy")-SUMIFS('Transactions (Dated)'!$E$2:$E$53,'Transactions (Dated)'!$D$2:$D$53,'Share Values'!$X50,'Transactions (Dated)'!$B$2:$B$53,'Share Values'!AC$11,'Transactions (Dated)'!$C$2:$C$53,"Sell")</f>
        <v>0</v>
      </c>
      <c r="AD50" s="40">
        <f ca="1">AD49+SUMIFS('Transactions (Dated)'!$E$2:$E$53,'Transactions (Dated)'!$D$2:$D$53,'Share Values'!$X50,'Transactions (Dated)'!$B$2:$B$53,'Share Values'!AD$11,'Transactions (Dated)'!$C$2:$C$53,"Buy")-SUMIFS('Transactions (Dated)'!$E$2:$E$53,'Transactions (Dated)'!$D$2:$D$53,'Share Values'!$X50,'Transactions (Dated)'!$B$2:$B$53,'Share Values'!AD$11,'Transactions (Dated)'!$C$2:$C$53,"Sell")</f>
        <v>0</v>
      </c>
      <c r="AE50" s="40">
        <f ca="1">AE49+SUMIFS('Transactions (Dated)'!$E$2:$E$53,'Transactions (Dated)'!$D$2:$D$53,'Share Values'!$X50,'Transactions (Dated)'!$B$2:$B$53,'Share Values'!AE$11,'Transactions (Dated)'!$C$2:$C$53,"Buy")-SUMIFS('Transactions (Dated)'!$E$2:$E$53,'Transactions (Dated)'!$D$2:$D$53,'Share Values'!$X50,'Transactions (Dated)'!$B$2:$B$53,'Share Values'!AE$11,'Transactions (Dated)'!$C$2:$C$53,"Sell")</f>
        <v>0</v>
      </c>
      <c r="AF50" s="40">
        <f ca="1">AF49+SUMIFS('Transactions (Dated)'!$E$2:$E$53,'Transactions (Dated)'!$D$2:$D$53,'Share Values'!$X50,'Transactions (Dated)'!$B$2:$B$53,'Share Values'!AF$11,'Transactions (Dated)'!$C$2:$C$53,"Buy")-SUMIFS('Transactions (Dated)'!$E$2:$E$53,'Transactions (Dated)'!$D$2:$D$53,'Share Values'!$X50,'Transactions (Dated)'!$B$2:$B$53,'Share Values'!AF$11,'Transactions (Dated)'!$C$2:$C$53,"Sell")</f>
        <v>0</v>
      </c>
      <c r="AG50" s="40">
        <f ca="1">AG49+SUMIFS('Transactions (Dated)'!$E$2:$E$53,'Transactions (Dated)'!$D$2:$D$53,'Share Values'!$X50,'Transactions (Dated)'!$B$2:$B$53,'Share Values'!AG$11,'Transactions (Dated)'!$C$2:$C$53,"Buy")-SUMIFS('Transactions (Dated)'!$E$2:$E$53,'Transactions (Dated)'!$D$2:$D$53,'Share Values'!$X50,'Transactions (Dated)'!$B$2:$B$53,'Share Values'!AG$11,'Transactions (Dated)'!$C$2:$C$53,"Sell")</f>
        <v>0</v>
      </c>
      <c r="AH50" s="40">
        <f ca="1">AH49+SUMIFS('Transactions (Dated)'!$E$2:$E$53,'Transactions (Dated)'!$D$2:$D$53,'Share Values'!$X50,'Transactions (Dated)'!$B$2:$B$53,'Share Values'!AH$11,'Transactions (Dated)'!$C$2:$C$53,"Buy")-SUMIFS('Transactions (Dated)'!$E$2:$E$53,'Transactions (Dated)'!$D$2:$D$53,'Share Values'!$X50,'Transactions (Dated)'!$B$2:$B$53,'Share Values'!AH$11,'Transactions (Dated)'!$C$2:$C$53,"Sell")</f>
        <v>0</v>
      </c>
      <c r="AI50" s="40">
        <f ca="1">AI49+SUMIFS('Transactions (Dated)'!$E$2:$E$53,'Transactions (Dated)'!$D$2:$D$53,'Share Values'!$X50,'Transactions (Dated)'!$B$2:$B$53,'Share Values'!AI$11,'Transactions (Dated)'!$C$2:$C$53,"Buy")-SUMIFS('Transactions (Dated)'!$E$2:$E$53,'Transactions (Dated)'!$D$2:$D$53,'Share Values'!$X50,'Transactions (Dated)'!$B$2:$B$53,'Share Values'!AI$11,'Transactions (Dated)'!$C$2:$C$53,"Sell")</f>
        <v>0</v>
      </c>
      <c r="AJ50" s="40">
        <f ca="1">AJ49+SUMIFS('Transactions (Dated)'!$E$2:$E$53,'Transactions (Dated)'!$D$2:$D$53,'Share Values'!$X50,'Transactions (Dated)'!$B$2:$B$53,'Share Values'!AJ$11,'Transactions (Dated)'!$C$2:$C$53,"Buy")-SUMIFS('Transactions (Dated)'!$E$2:$E$53,'Transactions (Dated)'!$D$2:$D$53,'Share Values'!$X50,'Transactions (Dated)'!$B$2:$B$53,'Share Values'!AJ$11,'Transactions (Dated)'!$C$2:$C$53,"Sell")</f>
        <v>0</v>
      </c>
      <c r="AK50" s="40">
        <f ca="1">AK49+SUMIFS('Transactions (Dated)'!$E$2:$E$53,'Transactions (Dated)'!$D$2:$D$53,'Share Values'!$X50,'Transactions (Dated)'!$B$2:$B$53,'Share Values'!AK$11,'Transactions (Dated)'!$C$2:$C$53,"Buy")-SUMIFS('Transactions (Dated)'!$E$2:$E$53,'Transactions (Dated)'!$D$2:$D$53,'Share Values'!$X50,'Transactions (Dated)'!$B$2:$B$53,'Share Values'!AK$11,'Transactions (Dated)'!$C$2:$C$53,"Sell")</f>
        <v>0</v>
      </c>
      <c r="AL50" s="40">
        <f ca="1">AL49+SUMIFS('Transactions (Dated)'!$E$2:$E$53,'Transactions (Dated)'!$D$2:$D$53,'Share Values'!$X50,'Transactions (Dated)'!$B$2:$B$53,'Share Values'!AL$11,'Transactions (Dated)'!$C$2:$C$53,"Buy")-SUMIFS('Transactions (Dated)'!$E$2:$E$53,'Transactions (Dated)'!$D$2:$D$53,'Share Values'!$X50,'Transactions (Dated)'!$B$2:$B$53,'Share Values'!AL$11,'Transactions (Dated)'!$C$2:$C$53,"Sell")</f>
        <v>0</v>
      </c>
      <c r="AM50" s="40">
        <f ca="1">AM49+SUMIFS('Transactions (Dated)'!$E$2:$E$53,'Transactions (Dated)'!$D$2:$D$53,'Share Values'!$X50,'Transactions (Dated)'!$B$2:$B$53,'Share Values'!AM$11,'Transactions (Dated)'!$C$2:$C$53,"Buy")-SUMIFS('Transactions (Dated)'!$E$2:$E$53,'Transactions (Dated)'!$D$2:$D$53,'Share Values'!$X50,'Transactions (Dated)'!$B$2:$B$53,'Share Values'!AM$11,'Transactions (Dated)'!$C$2:$C$53,"Sell")</f>
        <v>0</v>
      </c>
      <c r="AN50" s="40">
        <f ca="1">AN49+SUMIFS('Transactions (Dated)'!$E$2:$E$53,'Transactions (Dated)'!$D$2:$D$53,'Share Values'!$X50,'Transactions (Dated)'!$B$2:$B$53,'Share Values'!AN$11,'Transactions (Dated)'!$C$2:$C$53,"Buy")-SUMIFS('Transactions (Dated)'!$E$2:$E$53,'Transactions (Dated)'!$D$2:$D$53,'Share Values'!$X50,'Transactions (Dated)'!$B$2:$B$53,'Share Values'!AN$11,'Transactions (Dated)'!$C$2:$C$53,"Sell")</f>
        <v>0</v>
      </c>
      <c r="AO50" s="40"/>
      <c r="AQ50" s="3">
        <f t="shared" si="9"/>
        <v>41968</v>
      </c>
      <c r="AR50" s="6">
        <f t="shared" ca="1" si="10"/>
        <v>53696.25</v>
      </c>
      <c r="AS50" s="6">
        <f t="shared" ca="1" si="11"/>
        <v>52500</v>
      </c>
      <c r="AT50" s="6">
        <f t="shared" ca="1" si="12"/>
        <v>856942.8</v>
      </c>
      <c r="AU50" s="6">
        <f t="shared" ca="1" si="13"/>
        <v>0</v>
      </c>
      <c r="AV50" s="6">
        <f t="shared" ca="1" si="14"/>
        <v>0</v>
      </c>
      <c r="AW50" s="6">
        <f t="shared" ca="1" si="15"/>
        <v>0</v>
      </c>
      <c r="AX50" s="6">
        <f t="shared" ca="1" si="16"/>
        <v>0</v>
      </c>
      <c r="AY50" s="6">
        <f t="shared" ca="1" si="17"/>
        <v>0</v>
      </c>
      <c r="AZ50" s="6">
        <f t="shared" ca="1" si="18"/>
        <v>0</v>
      </c>
      <c r="BA50" s="6">
        <f t="shared" ca="1" si="19"/>
        <v>0</v>
      </c>
      <c r="BB50" s="6">
        <f t="shared" ca="1" si="20"/>
        <v>0</v>
      </c>
      <c r="BC50" s="6">
        <f t="shared" ca="1" si="21"/>
        <v>0</v>
      </c>
      <c r="BD50" s="6">
        <f t="shared" ca="1" si="22"/>
        <v>0</v>
      </c>
      <c r="BE50" s="6">
        <f t="shared" ca="1" si="23"/>
        <v>0</v>
      </c>
      <c r="BF50" s="6">
        <f t="shared" ca="1" si="32"/>
        <v>0</v>
      </c>
      <c r="BG50" s="6">
        <f t="shared" ca="1" si="33"/>
        <v>0</v>
      </c>
      <c r="BH50" s="6"/>
      <c r="BJ50" s="4">
        <f t="shared" ca="1" si="26"/>
        <v>963139.05</v>
      </c>
      <c r="BL50" s="3">
        <f t="shared" si="27"/>
        <v>41968</v>
      </c>
      <c r="BM50" s="6">
        <f>BM49+SUMIFS('Transactions (Dated)'!G:G,'Transactions (Dated)'!D:D,'Share Values'!AQ50)</f>
        <v>72993.75</v>
      </c>
      <c r="BN50" s="6">
        <f ca="1">BN49+SUMIFS('Transactions (Dated)'!$F:$F,'Transactions (Dated)'!$D:$D,$BL50,'Transactions (Dated)'!$B:$B,BN$11,'Transactions (Dated)'!$C:$C,"Dividend (paid to cash)")*Y50</f>
        <v>0</v>
      </c>
      <c r="BO50" s="6">
        <f ca="1">BO49+SUMIFS('Transactions (Dated)'!$F:$F,'Transactions (Dated)'!$D:$D,$BL50,'Transactions (Dated)'!$B:$B,BO$11,'Transactions (Dated)'!$C:$C,"Dividend (paid to cash)")*Z50</f>
        <v>0</v>
      </c>
      <c r="BP50" s="6">
        <f ca="1">BP49+SUMIFS('Transactions (Dated)'!$F:$F,'Transactions (Dated)'!$D:$D,$BL50,'Transactions (Dated)'!$B:$B,BP$11,'Transactions (Dated)'!$C:$C,"Dividend (paid to cash)")*AA50</f>
        <v>0</v>
      </c>
      <c r="BQ50" s="6">
        <f ca="1">BQ49+SUMIFS('Transactions (Dated)'!$F:$F,'Transactions (Dated)'!$D:$D,$BL50,'Transactions (Dated)'!$B:$B,BQ$11,'Transactions (Dated)'!$C:$C,"Dividend (paid to cash)")*AB50</f>
        <v>0</v>
      </c>
      <c r="BR50" s="6">
        <f ca="1">BR49+SUMIFS('Transactions (Dated)'!$F:$F,'Transactions (Dated)'!$D:$D,$BL50,'Transactions (Dated)'!$B:$B,BR$11,'Transactions (Dated)'!$C:$C,"Dividend (paid to cash)")*AC50</f>
        <v>0</v>
      </c>
      <c r="BS50" s="6">
        <f ca="1">BS49+SUMIFS('Transactions (Dated)'!$F:$F,'Transactions (Dated)'!$D:$D,$BL50,'Transactions (Dated)'!$B:$B,BS$11,'Transactions (Dated)'!$C:$C,"Dividend (paid to cash)")*AD50</f>
        <v>0</v>
      </c>
      <c r="BT50" s="6">
        <f ca="1">BT49+SUMIFS('Transactions (Dated)'!$F:$F,'Transactions (Dated)'!$D:$D,$BL50,'Transactions (Dated)'!$B:$B,BT$11,'Transactions (Dated)'!$C:$C,"Dividend (paid to cash)")*AE50</f>
        <v>0</v>
      </c>
      <c r="BU50" s="6">
        <f ca="1">BU49+SUMIFS('Transactions (Dated)'!$F:$F,'Transactions (Dated)'!$D:$D,$BL50,'Transactions (Dated)'!$B:$B,BU$11,'Transactions (Dated)'!$C:$C,"Dividend (paid to cash)")*AF50</f>
        <v>0</v>
      </c>
      <c r="BV50" s="6">
        <f ca="1">BV49+SUMIFS('Transactions (Dated)'!$F:$F,'Transactions (Dated)'!$D:$D,$BL50,'Transactions (Dated)'!$B:$B,BV$11,'Transactions (Dated)'!$C:$C,"Dividend (paid to cash)")*AG50</f>
        <v>0</v>
      </c>
      <c r="BW50" s="6">
        <f ca="1">BW49+SUMIFS('Transactions (Dated)'!$F:$F,'Transactions (Dated)'!$D:$D,$BL50,'Transactions (Dated)'!$B:$B,BW$11,'Transactions (Dated)'!$C:$C,"Dividend (paid to cash)")*AH50</f>
        <v>0</v>
      </c>
      <c r="BX50" s="6">
        <f ca="1">BX49+SUMIFS('Transactions (Dated)'!$F:$F,'Transactions (Dated)'!$D:$D,$BL50,'Transactions (Dated)'!$B:$B,BX$11,'Transactions (Dated)'!$C:$C,"Dividend (paid to cash)")*AI50</f>
        <v>0</v>
      </c>
      <c r="BY50" s="6">
        <f ca="1">BY49+SUMIFS('Transactions (Dated)'!$F:$F,'Transactions (Dated)'!$D:$D,$BL50,'Transactions (Dated)'!$B:$B,BY$11,'Transactions (Dated)'!$C:$C,"Dividend (paid to cash)")*AJ50</f>
        <v>0</v>
      </c>
      <c r="BZ50" s="6">
        <f ca="1">BZ49+SUMIFS('Transactions (Dated)'!$F:$F,'Transactions (Dated)'!$D:$D,$BL50,'Transactions (Dated)'!$B:$B,BZ$11,'Transactions (Dated)'!$C:$C,"Dividend (paid to cash)")*AK50</f>
        <v>0</v>
      </c>
      <c r="CA50" s="6">
        <f ca="1">CA49+SUMIFS('Transactions (Dated)'!$F:$F,'Transactions (Dated)'!$D:$D,$BL50,'Transactions (Dated)'!$B:$B,CA$11,'Transactions (Dated)'!$C:$C,"Dividend (paid to cash)")*AL50</f>
        <v>0</v>
      </c>
      <c r="CB50" s="6">
        <v>0</v>
      </c>
      <c r="CC50" s="6">
        <v>0</v>
      </c>
      <c r="CD50" s="6"/>
      <c r="CF50" s="6">
        <f t="shared" ca="1" si="34"/>
        <v>72993.75</v>
      </c>
      <c r="CH50" s="3">
        <f t="shared" si="35"/>
        <v>41968</v>
      </c>
      <c r="CI50" s="4">
        <f t="shared" ca="1" si="28"/>
        <v>963139.05</v>
      </c>
      <c r="CJ50" s="4">
        <f t="shared" ca="1" si="29"/>
        <v>72993.75</v>
      </c>
      <c r="CL50" s="4">
        <f t="shared" ca="1" si="30"/>
        <v>1036132.8</v>
      </c>
    </row>
    <row r="51" spans="2:90" x14ac:dyDescent="0.15">
      <c r="B51" s="3">
        <f t="shared" si="31"/>
        <v>41969</v>
      </c>
      <c r="C51" s="2">
        <v>15038.4</v>
      </c>
      <c r="E51" s="70">
        <v>41969</v>
      </c>
      <c r="F51" s="69">
        <v>11.77</v>
      </c>
      <c r="G51" s="69">
        <v>4.04</v>
      </c>
      <c r="H51" s="69">
        <v>20.39</v>
      </c>
      <c r="I51" s="69">
        <v>30.54</v>
      </c>
      <c r="J51" s="69">
        <v>17.71</v>
      </c>
      <c r="K51" s="69">
        <v>12</v>
      </c>
      <c r="L51" s="69">
        <v>27.83</v>
      </c>
      <c r="M51" s="69">
        <v>1.89</v>
      </c>
      <c r="N51" s="69">
        <v>8.5299999999999994</v>
      </c>
      <c r="O51" s="69">
        <v>4.8</v>
      </c>
      <c r="P51" s="69">
        <v>34.39</v>
      </c>
      <c r="Q51" s="69">
        <v>1.29</v>
      </c>
      <c r="R51" s="69">
        <v>9.5299999999999994</v>
      </c>
      <c r="S51" s="69">
        <v>39.380000000000003</v>
      </c>
      <c r="T51" s="69"/>
      <c r="U51" s="69"/>
      <c r="V51" s="4"/>
      <c r="X51" s="3">
        <f t="shared" si="8"/>
        <v>41969</v>
      </c>
      <c r="Y51" s="40">
        <f ca="1">Y50+SUMIFS('Transactions (Dated)'!$E$2:$E$53,'Transactions (Dated)'!$D$2:$D$53,'Share Values'!$X51,'Transactions (Dated)'!$B$2:$B$53,'Share Values'!Y$11,'Transactions (Dated)'!$C$2:$C$53,"Buy")-SUMIFS('Transactions (Dated)'!$E$2:$E$53,'Transactions (Dated)'!$D$2:$D$53,'Share Values'!$X51,'Transactions (Dated)'!$B$2:$B$53,'Share Values'!Y$11,'Transactions (Dated)'!$C$2:$C$53,"Sell")</f>
        <v>4625</v>
      </c>
      <c r="Z51" s="40">
        <f ca="1">Z50+SUMIFS('Transactions (Dated)'!$E$2:$E$53,'Transactions (Dated)'!$D$2:$D$53,'Share Values'!$X51,'Transactions (Dated)'!$B$2:$B$53,'Share Values'!Z$11,'Transactions (Dated)'!$C$2:$C$53,"Buy")-SUMIFS('Transactions (Dated)'!$E$2:$E$53,'Transactions (Dated)'!$D$2:$D$53,'Share Values'!$X51,'Transactions (Dated)'!$B$2:$B$53,'Share Values'!Z$11,'Transactions (Dated)'!$C$2:$C$53,"Sell")</f>
        <v>12500</v>
      </c>
      <c r="AA51" s="40">
        <f ca="1">AA50+SUMIFS('Transactions (Dated)'!$E$2:$E$53,'Transactions (Dated)'!$D$2:$D$53,'Share Values'!$X51,'Transactions (Dated)'!$B$2:$B$53,'Share Values'!AA$11,'Transactions (Dated)'!$C$2:$C$53,"Buy")-SUMIFS('Transactions (Dated)'!$E$2:$E$53,'Transactions (Dated)'!$D$2:$D$53,'Share Values'!$X51,'Transactions (Dated)'!$B$2:$B$53,'Share Values'!AA$11,'Transactions (Dated)'!$C$2:$C$53,"Sell")</f>
        <v>42000</v>
      </c>
      <c r="AB51" s="40">
        <f ca="1">AB50+SUMIFS('Transactions (Dated)'!$E$2:$E$53,'Transactions (Dated)'!$D$2:$D$53,'Share Values'!$X51,'Transactions (Dated)'!$B$2:$B$53,'Share Values'!AB$11,'Transactions (Dated)'!$C$2:$C$53,"Buy")-SUMIFS('Transactions (Dated)'!$E$2:$E$53,'Transactions (Dated)'!$D$2:$D$53,'Share Values'!$X51,'Transactions (Dated)'!$B$2:$B$53,'Share Values'!AB$11,'Transactions (Dated)'!$C$2:$C$53,"Sell")</f>
        <v>0</v>
      </c>
      <c r="AC51" s="40">
        <f ca="1">AC50+SUMIFS('Transactions (Dated)'!$E$2:$E$53,'Transactions (Dated)'!$D$2:$D$53,'Share Values'!$X51,'Transactions (Dated)'!$B$2:$B$53,'Share Values'!AC$11,'Transactions (Dated)'!$C$2:$C$53,"Buy")-SUMIFS('Transactions (Dated)'!$E$2:$E$53,'Transactions (Dated)'!$D$2:$D$53,'Share Values'!$X51,'Transactions (Dated)'!$B$2:$B$53,'Share Values'!AC$11,'Transactions (Dated)'!$C$2:$C$53,"Sell")</f>
        <v>0</v>
      </c>
      <c r="AD51" s="40">
        <f ca="1">AD50+SUMIFS('Transactions (Dated)'!$E$2:$E$53,'Transactions (Dated)'!$D$2:$D$53,'Share Values'!$X51,'Transactions (Dated)'!$B$2:$B$53,'Share Values'!AD$11,'Transactions (Dated)'!$C$2:$C$53,"Buy")-SUMIFS('Transactions (Dated)'!$E$2:$E$53,'Transactions (Dated)'!$D$2:$D$53,'Share Values'!$X51,'Transactions (Dated)'!$B$2:$B$53,'Share Values'!AD$11,'Transactions (Dated)'!$C$2:$C$53,"Sell")</f>
        <v>0</v>
      </c>
      <c r="AE51" s="40">
        <f ca="1">AE50+SUMIFS('Transactions (Dated)'!$E$2:$E$53,'Transactions (Dated)'!$D$2:$D$53,'Share Values'!$X51,'Transactions (Dated)'!$B$2:$B$53,'Share Values'!AE$11,'Transactions (Dated)'!$C$2:$C$53,"Buy")-SUMIFS('Transactions (Dated)'!$E$2:$E$53,'Transactions (Dated)'!$D$2:$D$53,'Share Values'!$X51,'Transactions (Dated)'!$B$2:$B$53,'Share Values'!AE$11,'Transactions (Dated)'!$C$2:$C$53,"Sell")</f>
        <v>0</v>
      </c>
      <c r="AF51" s="40">
        <f ca="1">AF50+SUMIFS('Transactions (Dated)'!$E$2:$E$53,'Transactions (Dated)'!$D$2:$D$53,'Share Values'!$X51,'Transactions (Dated)'!$B$2:$B$53,'Share Values'!AF$11,'Transactions (Dated)'!$C$2:$C$53,"Buy")-SUMIFS('Transactions (Dated)'!$E$2:$E$53,'Transactions (Dated)'!$D$2:$D$53,'Share Values'!$X51,'Transactions (Dated)'!$B$2:$B$53,'Share Values'!AF$11,'Transactions (Dated)'!$C$2:$C$53,"Sell")</f>
        <v>0</v>
      </c>
      <c r="AG51" s="40">
        <f ca="1">AG50+SUMIFS('Transactions (Dated)'!$E$2:$E$53,'Transactions (Dated)'!$D$2:$D$53,'Share Values'!$X51,'Transactions (Dated)'!$B$2:$B$53,'Share Values'!AG$11,'Transactions (Dated)'!$C$2:$C$53,"Buy")-SUMIFS('Transactions (Dated)'!$E$2:$E$53,'Transactions (Dated)'!$D$2:$D$53,'Share Values'!$X51,'Transactions (Dated)'!$B$2:$B$53,'Share Values'!AG$11,'Transactions (Dated)'!$C$2:$C$53,"Sell")</f>
        <v>0</v>
      </c>
      <c r="AH51" s="40">
        <f ca="1">AH50+SUMIFS('Transactions (Dated)'!$E$2:$E$53,'Transactions (Dated)'!$D$2:$D$53,'Share Values'!$X51,'Transactions (Dated)'!$B$2:$B$53,'Share Values'!AH$11,'Transactions (Dated)'!$C$2:$C$53,"Buy")-SUMIFS('Transactions (Dated)'!$E$2:$E$53,'Transactions (Dated)'!$D$2:$D$53,'Share Values'!$X51,'Transactions (Dated)'!$B$2:$B$53,'Share Values'!AH$11,'Transactions (Dated)'!$C$2:$C$53,"Sell")</f>
        <v>0</v>
      </c>
      <c r="AI51" s="40">
        <f ca="1">AI50+SUMIFS('Transactions (Dated)'!$E$2:$E$53,'Transactions (Dated)'!$D$2:$D$53,'Share Values'!$X51,'Transactions (Dated)'!$B$2:$B$53,'Share Values'!AI$11,'Transactions (Dated)'!$C$2:$C$53,"Buy")-SUMIFS('Transactions (Dated)'!$E$2:$E$53,'Transactions (Dated)'!$D$2:$D$53,'Share Values'!$X51,'Transactions (Dated)'!$B$2:$B$53,'Share Values'!AI$11,'Transactions (Dated)'!$C$2:$C$53,"Sell")</f>
        <v>0</v>
      </c>
      <c r="AJ51" s="40">
        <f ca="1">AJ50+SUMIFS('Transactions (Dated)'!$E$2:$E$53,'Transactions (Dated)'!$D$2:$D$53,'Share Values'!$X51,'Transactions (Dated)'!$B$2:$B$53,'Share Values'!AJ$11,'Transactions (Dated)'!$C$2:$C$53,"Buy")-SUMIFS('Transactions (Dated)'!$E$2:$E$53,'Transactions (Dated)'!$D$2:$D$53,'Share Values'!$X51,'Transactions (Dated)'!$B$2:$B$53,'Share Values'!AJ$11,'Transactions (Dated)'!$C$2:$C$53,"Sell")</f>
        <v>0</v>
      </c>
      <c r="AK51" s="40">
        <f ca="1">AK50+SUMIFS('Transactions (Dated)'!$E$2:$E$53,'Transactions (Dated)'!$D$2:$D$53,'Share Values'!$X51,'Transactions (Dated)'!$B$2:$B$53,'Share Values'!AK$11,'Transactions (Dated)'!$C$2:$C$53,"Buy")-SUMIFS('Transactions (Dated)'!$E$2:$E$53,'Transactions (Dated)'!$D$2:$D$53,'Share Values'!$X51,'Transactions (Dated)'!$B$2:$B$53,'Share Values'!AK$11,'Transactions (Dated)'!$C$2:$C$53,"Sell")</f>
        <v>0</v>
      </c>
      <c r="AL51" s="40">
        <f ca="1">AL50+SUMIFS('Transactions (Dated)'!$E$2:$E$53,'Transactions (Dated)'!$D$2:$D$53,'Share Values'!$X51,'Transactions (Dated)'!$B$2:$B$53,'Share Values'!AL$11,'Transactions (Dated)'!$C$2:$C$53,"Buy")-SUMIFS('Transactions (Dated)'!$E$2:$E$53,'Transactions (Dated)'!$D$2:$D$53,'Share Values'!$X51,'Transactions (Dated)'!$B$2:$B$53,'Share Values'!AL$11,'Transactions (Dated)'!$C$2:$C$53,"Sell")</f>
        <v>0</v>
      </c>
      <c r="AM51" s="40">
        <f ca="1">AM50+SUMIFS('Transactions (Dated)'!$E$2:$E$53,'Transactions (Dated)'!$D$2:$D$53,'Share Values'!$X51,'Transactions (Dated)'!$B$2:$B$53,'Share Values'!AM$11,'Transactions (Dated)'!$C$2:$C$53,"Buy")-SUMIFS('Transactions (Dated)'!$E$2:$E$53,'Transactions (Dated)'!$D$2:$D$53,'Share Values'!$X51,'Transactions (Dated)'!$B$2:$B$53,'Share Values'!AM$11,'Transactions (Dated)'!$C$2:$C$53,"Sell")</f>
        <v>0</v>
      </c>
      <c r="AN51" s="40">
        <f ca="1">AN50+SUMIFS('Transactions (Dated)'!$E$2:$E$53,'Transactions (Dated)'!$D$2:$D$53,'Share Values'!$X51,'Transactions (Dated)'!$B$2:$B$53,'Share Values'!AN$11,'Transactions (Dated)'!$C$2:$C$53,"Buy")-SUMIFS('Transactions (Dated)'!$E$2:$E$53,'Transactions (Dated)'!$D$2:$D$53,'Share Values'!$X51,'Transactions (Dated)'!$B$2:$B$53,'Share Values'!AN$11,'Transactions (Dated)'!$C$2:$C$53,"Sell")</f>
        <v>0</v>
      </c>
      <c r="AO51" s="40"/>
      <c r="AQ51" s="3">
        <f t="shared" si="9"/>
        <v>41969</v>
      </c>
      <c r="AR51" s="6">
        <f t="shared" ca="1" si="10"/>
        <v>54436.25</v>
      </c>
      <c r="AS51" s="6">
        <f t="shared" ca="1" si="11"/>
        <v>50500</v>
      </c>
      <c r="AT51" s="6">
        <f t="shared" ca="1" si="12"/>
        <v>856380</v>
      </c>
      <c r="AU51" s="6">
        <f t="shared" ca="1" si="13"/>
        <v>0</v>
      </c>
      <c r="AV51" s="6">
        <f t="shared" ca="1" si="14"/>
        <v>0</v>
      </c>
      <c r="AW51" s="6">
        <f t="shared" ca="1" si="15"/>
        <v>0</v>
      </c>
      <c r="AX51" s="6">
        <f t="shared" ca="1" si="16"/>
        <v>0</v>
      </c>
      <c r="AY51" s="6">
        <f t="shared" ca="1" si="17"/>
        <v>0</v>
      </c>
      <c r="AZ51" s="6">
        <f t="shared" ca="1" si="18"/>
        <v>0</v>
      </c>
      <c r="BA51" s="6">
        <f t="shared" ca="1" si="19"/>
        <v>0</v>
      </c>
      <c r="BB51" s="6">
        <f t="shared" ca="1" si="20"/>
        <v>0</v>
      </c>
      <c r="BC51" s="6">
        <f t="shared" ca="1" si="21"/>
        <v>0</v>
      </c>
      <c r="BD51" s="6">
        <f t="shared" ca="1" si="22"/>
        <v>0</v>
      </c>
      <c r="BE51" s="6">
        <f t="shared" ca="1" si="23"/>
        <v>0</v>
      </c>
      <c r="BF51" s="6">
        <f t="shared" ca="1" si="32"/>
        <v>0</v>
      </c>
      <c r="BG51" s="6">
        <f t="shared" ca="1" si="33"/>
        <v>0</v>
      </c>
      <c r="BH51" s="6"/>
      <c r="BJ51" s="4">
        <f t="shared" ca="1" si="26"/>
        <v>961316.25</v>
      </c>
      <c r="BL51" s="3">
        <f t="shared" si="27"/>
        <v>41969</v>
      </c>
      <c r="BM51" s="6">
        <f>BM50+SUMIFS('Transactions (Dated)'!G:G,'Transactions (Dated)'!D:D,'Share Values'!AQ51)</f>
        <v>72993.75</v>
      </c>
      <c r="BN51" s="6">
        <f ca="1">BN50+SUMIFS('Transactions (Dated)'!$F:$F,'Transactions (Dated)'!$D:$D,$BL51,'Transactions (Dated)'!$B:$B,BN$11,'Transactions (Dated)'!$C:$C,"Dividend (paid to cash)")*Y51</f>
        <v>0</v>
      </c>
      <c r="BO51" s="6">
        <f ca="1">BO50+SUMIFS('Transactions (Dated)'!$F:$F,'Transactions (Dated)'!$D:$D,$BL51,'Transactions (Dated)'!$B:$B,BO$11,'Transactions (Dated)'!$C:$C,"Dividend (paid to cash)")*Z51</f>
        <v>0</v>
      </c>
      <c r="BP51" s="6">
        <f ca="1">BP50+SUMIFS('Transactions (Dated)'!$F:$F,'Transactions (Dated)'!$D:$D,$BL51,'Transactions (Dated)'!$B:$B,BP$11,'Transactions (Dated)'!$C:$C,"Dividend (paid to cash)")*AA51</f>
        <v>0</v>
      </c>
      <c r="BQ51" s="6">
        <f ca="1">BQ50+SUMIFS('Transactions (Dated)'!$F:$F,'Transactions (Dated)'!$D:$D,$BL51,'Transactions (Dated)'!$B:$B,BQ$11,'Transactions (Dated)'!$C:$C,"Dividend (paid to cash)")*AB51</f>
        <v>0</v>
      </c>
      <c r="BR51" s="6">
        <f ca="1">BR50+SUMIFS('Transactions (Dated)'!$F:$F,'Transactions (Dated)'!$D:$D,$BL51,'Transactions (Dated)'!$B:$B,BR$11,'Transactions (Dated)'!$C:$C,"Dividend (paid to cash)")*AC51</f>
        <v>0</v>
      </c>
      <c r="BS51" s="6">
        <f ca="1">BS50+SUMIFS('Transactions (Dated)'!$F:$F,'Transactions (Dated)'!$D:$D,$BL51,'Transactions (Dated)'!$B:$B,BS$11,'Transactions (Dated)'!$C:$C,"Dividend (paid to cash)")*AD51</f>
        <v>0</v>
      </c>
      <c r="BT51" s="6">
        <f ca="1">BT50+SUMIFS('Transactions (Dated)'!$F:$F,'Transactions (Dated)'!$D:$D,$BL51,'Transactions (Dated)'!$B:$B,BT$11,'Transactions (Dated)'!$C:$C,"Dividend (paid to cash)")*AE51</f>
        <v>0</v>
      </c>
      <c r="BU51" s="6">
        <f ca="1">BU50+SUMIFS('Transactions (Dated)'!$F:$F,'Transactions (Dated)'!$D:$D,$BL51,'Transactions (Dated)'!$B:$B,BU$11,'Transactions (Dated)'!$C:$C,"Dividend (paid to cash)")*AF51</f>
        <v>0</v>
      </c>
      <c r="BV51" s="6">
        <f ca="1">BV50+SUMIFS('Transactions (Dated)'!$F:$F,'Transactions (Dated)'!$D:$D,$BL51,'Transactions (Dated)'!$B:$B,BV$11,'Transactions (Dated)'!$C:$C,"Dividend (paid to cash)")*AG51</f>
        <v>0</v>
      </c>
      <c r="BW51" s="6">
        <f ca="1">BW50+SUMIFS('Transactions (Dated)'!$F:$F,'Transactions (Dated)'!$D:$D,$BL51,'Transactions (Dated)'!$B:$B,BW$11,'Transactions (Dated)'!$C:$C,"Dividend (paid to cash)")*AH51</f>
        <v>0</v>
      </c>
      <c r="BX51" s="6">
        <f ca="1">BX50+SUMIFS('Transactions (Dated)'!$F:$F,'Transactions (Dated)'!$D:$D,$BL51,'Transactions (Dated)'!$B:$B,BX$11,'Transactions (Dated)'!$C:$C,"Dividend (paid to cash)")*AI51</f>
        <v>0</v>
      </c>
      <c r="BY51" s="6">
        <f ca="1">BY50+SUMIFS('Transactions (Dated)'!$F:$F,'Transactions (Dated)'!$D:$D,$BL51,'Transactions (Dated)'!$B:$B,BY$11,'Transactions (Dated)'!$C:$C,"Dividend (paid to cash)")*AJ51</f>
        <v>0</v>
      </c>
      <c r="BZ51" s="6">
        <f ca="1">BZ50+SUMIFS('Transactions (Dated)'!$F:$F,'Transactions (Dated)'!$D:$D,$BL51,'Transactions (Dated)'!$B:$B,BZ$11,'Transactions (Dated)'!$C:$C,"Dividend (paid to cash)")*AK51</f>
        <v>0</v>
      </c>
      <c r="CA51" s="6">
        <f ca="1">CA50+SUMIFS('Transactions (Dated)'!$F:$F,'Transactions (Dated)'!$D:$D,$BL51,'Transactions (Dated)'!$B:$B,CA$11,'Transactions (Dated)'!$C:$C,"Dividend (paid to cash)")*AL51</f>
        <v>0</v>
      </c>
      <c r="CB51" s="6">
        <v>0</v>
      </c>
      <c r="CC51" s="6">
        <v>0</v>
      </c>
      <c r="CD51" s="6"/>
      <c r="CF51" s="6">
        <f t="shared" ca="1" si="34"/>
        <v>72993.75</v>
      </c>
      <c r="CH51" s="3">
        <f t="shared" si="35"/>
        <v>41969</v>
      </c>
      <c r="CI51" s="4">
        <f t="shared" ca="1" si="28"/>
        <v>961316.25</v>
      </c>
      <c r="CJ51" s="4">
        <f t="shared" ca="1" si="29"/>
        <v>72993.75</v>
      </c>
      <c r="CL51" s="4">
        <f t="shared" ca="1" si="30"/>
        <v>1034310</v>
      </c>
    </row>
    <row r="52" spans="2:90" x14ac:dyDescent="0.15">
      <c r="B52" s="3">
        <f t="shared" si="31"/>
        <v>41970</v>
      </c>
      <c r="C52" s="2">
        <v>14922.4</v>
      </c>
      <c r="E52" s="70">
        <v>41970</v>
      </c>
      <c r="F52" s="69">
        <v>11.89</v>
      </c>
      <c r="G52" s="69">
        <v>3.9</v>
      </c>
      <c r="H52" s="69">
        <v>20.2</v>
      </c>
      <c r="I52" s="69">
        <v>30.86</v>
      </c>
      <c r="J52" s="69">
        <v>17.579999999999998</v>
      </c>
      <c r="K52" s="69">
        <v>11.96</v>
      </c>
      <c r="L52" s="69">
        <v>27.81</v>
      </c>
      <c r="M52" s="69">
        <v>1.87</v>
      </c>
      <c r="N52" s="69">
        <v>8.5299999999999994</v>
      </c>
      <c r="O52" s="69">
        <v>4.8099999999999996</v>
      </c>
      <c r="P52" s="69">
        <v>34.590000000000003</v>
      </c>
      <c r="Q52" s="69">
        <v>1.29</v>
      </c>
      <c r="R52" s="69">
        <v>9.4</v>
      </c>
      <c r="S52" s="69">
        <v>39.43</v>
      </c>
      <c r="T52" s="69"/>
      <c r="U52" s="69"/>
      <c r="V52" s="4"/>
      <c r="X52" s="3">
        <f t="shared" si="8"/>
        <v>41970</v>
      </c>
      <c r="Y52" s="40">
        <f ca="1">Y51+SUMIFS('Transactions (Dated)'!$E$2:$E$53,'Transactions (Dated)'!$D$2:$D$53,'Share Values'!$X52,'Transactions (Dated)'!$B$2:$B$53,'Share Values'!Y$11,'Transactions (Dated)'!$C$2:$C$53,"Buy")-SUMIFS('Transactions (Dated)'!$E$2:$E$53,'Transactions (Dated)'!$D$2:$D$53,'Share Values'!$X52,'Transactions (Dated)'!$B$2:$B$53,'Share Values'!Y$11,'Transactions (Dated)'!$C$2:$C$53,"Sell")</f>
        <v>4625</v>
      </c>
      <c r="Z52" s="40">
        <f ca="1">Z51+SUMIFS('Transactions (Dated)'!$E$2:$E$53,'Transactions (Dated)'!$D$2:$D$53,'Share Values'!$X52,'Transactions (Dated)'!$B$2:$B$53,'Share Values'!Z$11,'Transactions (Dated)'!$C$2:$C$53,"Buy")-SUMIFS('Transactions (Dated)'!$E$2:$E$53,'Transactions (Dated)'!$D$2:$D$53,'Share Values'!$X52,'Transactions (Dated)'!$B$2:$B$53,'Share Values'!Z$11,'Transactions (Dated)'!$C$2:$C$53,"Sell")</f>
        <v>12500</v>
      </c>
      <c r="AA52" s="40">
        <f ca="1">AA51+SUMIFS('Transactions (Dated)'!$E$2:$E$53,'Transactions (Dated)'!$D$2:$D$53,'Share Values'!$X52,'Transactions (Dated)'!$B$2:$B$53,'Share Values'!AA$11,'Transactions (Dated)'!$C$2:$C$53,"Buy")-SUMIFS('Transactions (Dated)'!$E$2:$E$53,'Transactions (Dated)'!$D$2:$D$53,'Share Values'!$X52,'Transactions (Dated)'!$B$2:$B$53,'Share Values'!AA$11,'Transactions (Dated)'!$C$2:$C$53,"Sell")</f>
        <v>42000</v>
      </c>
      <c r="AB52" s="40">
        <f ca="1">AB51+SUMIFS('Transactions (Dated)'!$E$2:$E$53,'Transactions (Dated)'!$D$2:$D$53,'Share Values'!$X52,'Transactions (Dated)'!$B$2:$B$53,'Share Values'!AB$11,'Transactions (Dated)'!$C$2:$C$53,"Buy")-SUMIFS('Transactions (Dated)'!$E$2:$E$53,'Transactions (Dated)'!$D$2:$D$53,'Share Values'!$X52,'Transactions (Dated)'!$B$2:$B$53,'Share Values'!AB$11,'Transactions (Dated)'!$C$2:$C$53,"Sell")</f>
        <v>0</v>
      </c>
      <c r="AC52" s="40">
        <f ca="1">AC51+SUMIFS('Transactions (Dated)'!$E$2:$E$53,'Transactions (Dated)'!$D$2:$D$53,'Share Values'!$X52,'Transactions (Dated)'!$B$2:$B$53,'Share Values'!AC$11,'Transactions (Dated)'!$C$2:$C$53,"Buy")-SUMIFS('Transactions (Dated)'!$E$2:$E$53,'Transactions (Dated)'!$D$2:$D$53,'Share Values'!$X52,'Transactions (Dated)'!$B$2:$B$53,'Share Values'!AC$11,'Transactions (Dated)'!$C$2:$C$53,"Sell")</f>
        <v>0</v>
      </c>
      <c r="AD52" s="40">
        <f ca="1">AD51+SUMIFS('Transactions (Dated)'!$E$2:$E$53,'Transactions (Dated)'!$D$2:$D$53,'Share Values'!$X52,'Transactions (Dated)'!$B$2:$B$53,'Share Values'!AD$11,'Transactions (Dated)'!$C$2:$C$53,"Buy")-SUMIFS('Transactions (Dated)'!$E$2:$E$53,'Transactions (Dated)'!$D$2:$D$53,'Share Values'!$X52,'Transactions (Dated)'!$B$2:$B$53,'Share Values'!AD$11,'Transactions (Dated)'!$C$2:$C$53,"Sell")</f>
        <v>0</v>
      </c>
      <c r="AE52" s="40">
        <f ca="1">AE51+SUMIFS('Transactions (Dated)'!$E$2:$E$53,'Transactions (Dated)'!$D$2:$D$53,'Share Values'!$X52,'Transactions (Dated)'!$B$2:$B$53,'Share Values'!AE$11,'Transactions (Dated)'!$C$2:$C$53,"Buy")-SUMIFS('Transactions (Dated)'!$E$2:$E$53,'Transactions (Dated)'!$D$2:$D$53,'Share Values'!$X52,'Transactions (Dated)'!$B$2:$B$53,'Share Values'!AE$11,'Transactions (Dated)'!$C$2:$C$53,"Sell")</f>
        <v>0</v>
      </c>
      <c r="AF52" s="40">
        <f ca="1">AF51+SUMIFS('Transactions (Dated)'!$E$2:$E$53,'Transactions (Dated)'!$D$2:$D$53,'Share Values'!$X52,'Transactions (Dated)'!$B$2:$B$53,'Share Values'!AF$11,'Transactions (Dated)'!$C$2:$C$53,"Buy")-SUMIFS('Transactions (Dated)'!$E$2:$E$53,'Transactions (Dated)'!$D$2:$D$53,'Share Values'!$X52,'Transactions (Dated)'!$B$2:$B$53,'Share Values'!AF$11,'Transactions (Dated)'!$C$2:$C$53,"Sell")</f>
        <v>0</v>
      </c>
      <c r="AG52" s="40">
        <f ca="1">AG51+SUMIFS('Transactions (Dated)'!$E$2:$E$53,'Transactions (Dated)'!$D$2:$D$53,'Share Values'!$X52,'Transactions (Dated)'!$B$2:$B$53,'Share Values'!AG$11,'Transactions (Dated)'!$C$2:$C$53,"Buy")-SUMIFS('Transactions (Dated)'!$E$2:$E$53,'Transactions (Dated)'!$D$2:$D$53,'Share Values'!$X52,'Transactions (Dated)'!$B$2:$B$53,'Share Values'!AG$11,'Transactions (Dated)'!$C$2:$C$53,"Sell")</f>
        <v>0</v>
      </c>
      <c r="AH52" s="40">
        <f ca="1">AH51+SUMIFS('Transactions (Dated)'!$E$2:$E$53,'Transactions (Dated)'!$D$2:$D$53,'Share Values'!$X52,'Transactions (Dated)'!$B$2:$B$53,'Share Values'!AH$11,'Transactions (Dated)'!$C$2:$C$53,"Buy")-SUMIFS('Transactions (Dated)'!$E$2:$E$53,'Transactions (Dated)'!$D$2:$D$53,'Share Values'!$X52,'Transactions (Dated)'!$B$2:$B$53,'Share Values'!AH$11,'Transactions (Dated)'!$C$2:$C$53,"Sell")</f>
        <v>0</v>
      </c>
      <c r="AI52" s="40">
        <f ca="1">AI51+SUMIFS('Transactions (Dated)'!$E$2:$E$53,'Transactions (Dated)'!$D$2:$D$53,'Share Values'!$X52,'Transactions (Dated)'!$B$2:$B$53,'Share Values'!AI$11,'Transactions (Dated)'!$C$2:$C$53,"Buy")-SUMIFS('Transactions (Dated)'!$E$2:$E$53,'Transactions (Dated)'!$D$2:$D$53,'Share Values'!$X52,'Transactions (Dated)'!$B$2:$B$53,'Share Values'!AI$11,'Transactions (Dated)'!$C$2:$C$53,"Sell")</f>
        <v>0</v>
      </c>
      <c r="AJ52" s="40">
        <f ca="1">AJ51+SUMIFS('Transactions (Dated)'!$E$2:$E$53,'Transactions (Dated)'!$D$2:$D$53,'Share Values'!$X52,'Transactions (Dated)'!$B$2:$B$53,'Share Values'!AJ$11,'Transactions (Dated)'!$C$2:$C$53,"Buy")-SUMIFS('Transactions (Dated)'!$E$2:$E$53,'Transactions (Dated)'!$D$2:$D$53,'Share Values'!$X52,'Transactions (Dated)'!$B$2:$B$53,'Share Values'!AJ$11,'Transactions (Dated)'!$C$2:$C$53,"Sell")</f>
        <v>0</v>
      </c>
      <c r="AK52" s="40">
        <f ca="1">AK51+SUMIFS('Transactions (Dated)'!$E$2:$E$53,'Transactions (Dated)'!$D$2:$D$53,'Share Values'!$X52,'Transactions (Dated)'!$B$2:$B$53,'Share Values'!AK$11,'Transactions (Dated)'!$C$2:$C$53,"Buy")-SUMIFS('Transactions (Dated)'!$E$2:$E$53,'Transactions (Dated)'!$D$2:$D$53,'Share Values'!$X52,'Transactions (Dated)'!$B$2:$B$53,'Share Values'!AK$11,'Transactions (Dated)'!$C$2:$C$53,"Sell")</f>
        <v>0</v>
      </c>
      <c r="AL52" s="40">
        <f ca="1">AL51+SUMIFS('Transactions (Dated)'!$E$2:$E$53,'Transactions (Dated)'!$D$2:$D$53,'Share Values'!$X52,'Transactions (Dated)'!$B$2:$B$53,'Share Values'!AL$11,'Transactions (Dated)'!$C$2:$C$53,"Buy")-SUMIFS('Transactions (Dated)'!$E$2:$E$53,'Transactions (Dated)'!$D$2:$D$53,'Share Values'!$X52,'Transactions (Dated)'!$B$2:$B$53,'Share Values'!AL$11,'Transactions (Dated)'!$C$2:$C$53,"Sell")</f>
        <v>0</v>
      </c>
      <c r="AM52" s="40">
        <f ca="1">AM51+SUMIFS('Transactions (Dated)'!$E$2:$E$53,'Transactions (Dated)'!$D$2:$D$53,'Share Values'!$X52,'Transactions (Dated)'!$B$2:$B$53,'Share Values'!AM$11,'Transactions (Dated)'!$C$2:$C$53,"Buy")-SUMIFS('Transactions (Dated)'!$E$2:$E$53,'Transactions (Dated)'!$D$2:$D$53,'Share Values'!$X52,'Transactions (Dated)'!$B$2:$B$53,'Share Values'!AM$11,'Transactions (Dated)'!$C$2:$C$53,"Sell")</f>
        <v>0</v>
      </c>
      <c r="AN52" s="40">
        <f ca="1">AN51+SUMIFS('Transactions (Dated)'!$E$2:$E$53,'Transactions (Dated)'!$D$2:$D$53,'Share Values'!$X52,'Transactions (Dated)'!$B$2:$B$53,'Share Values'!AN$11,'Transactions (Dated)'!$C$2:$C$53,"Buy")-SUMIFS('Transactions (Dated)'!$E$2:$E$53,'Transactions (Dated)'!$D$2:$D$53,'Share Values'!$X52,'Transactions (Dated)'!$B$2:$B$53,'Share Values'!AN$11,'Transactions (Dated)'!$C$2:$C$53,"Sell")</f>
        <v>0</v>
      </c>
      <c r="AO52" s="40"/>
      <c r="AQ52" s="3">
        <f t="shared" si="9"/>
        <v>41970</v>
      </c>
      <c r="AR52" s="6">
        <f t="shared" ca="1" si="10"/>
        <v>54991.25</v>
      </c>
      <c r="AS52" s="6">
        <f t="shared" ca="1" si="11"/>
        <v>48750</v>
      </c>
      <c r="AT52" s="6">
        <f t="shared" ca="1" si="12"/>
        <v>848400</v>
      </c>
      <c r="AU52" s="6">
        <f t="shared" ca="1" si="13"/>
        <v>0</v>
      </c>
      <c r="AV52" s="6">
        <f t="shared" ca="1" si="14"/>
        <v>0</v>
      </c>
      <c r="AW52" s="6">
        <f t="shared" ca="1" si="15"/>
        <v>0</v>
      </c>
      <c r="AX52" s="6">
        <f t="shared" ca="1" si="16"/>
        <v>0</v>
      </c>
      <c r="AY52" s="6">
        <f t="shared" ca="1" si="17"/>
        <v>0</v>
      </c>
      <c r="AZ52" s="6">
        <f t="shared" ca="1" si="18"/>
        <v>0</v>
      </c>
      <c r="BA52" s="6">
        <f t="shared" ca="1" si="19"/>
        <v>0</v>
      </c>
      <c r="BB52" s="6">
        <f t="shared" ca="1" si="20"/>
        <v>0</v>
      </c>
      <c r="BC52" s="6">
        <f t="shared" ca="1" si="21"/>
        <v>0</v>
      </c>
      <c r="BD52" s="6">
        <f t="shared" ca="1" si="22"/>
        <v>0</v>
      </c>
      <c r="BE52" s="6">
        <f t="shared" ca="1" si="23"/>
        <v>0</v>
      </c>
      <c r="BF52" s="6">
        <f t="shared" ca="1" si="32"/>
        <v>0</v>
      </c>
      <c r="BG52" s="6">
        <f t="shared" ca="1" si="33"/>
        <v>0</v>
      </c>
      <c r="BH52" s="6"/>
      <c r="BJ52" s="4">
        <f t="shared" ca="1" si="26"/>
        <v>952141.25</v>
      </c>
      <c r="BL52" s="3">
        <f t="shared" si="27"/>
        <v>41970</v>
      </c>
      <c r="BM52" s="6">
        <f>BM51+SUMIFS('Transactions (Dated)'!G:G,'Transactions (Dated)'!D:D,'Share Values'!AQ52)</f>
        <v>72993.75</v>
      </c>
      <c r="BN52" s="6">
        <f ca="1">BN51+SUMIFS('Transactions (Dated)'!$F:$F,'Transactions (Dated)'!$D:$D,$BL52,'Transactions (Dated)'!$B:$B,BN$11,'Transactions (Dated)'!$C:$C,"Dividend (paid to cash)")*Y52</f>
        <v>0</v>
      </c>
      <c r="BO52" s="6">
        <f ca="1">BO51+SUMIFS('Transactions (Dated)'!$F:$F,'Transactions (Dated)'!$D:$D,$BL52,'Transactions (Dated)'!$B:$B,BO$11,'Transactions (Dated)'!$C:$C,"Dividend (paid to cash)")*Z52</f>
        <v>0</v>
      </c>
      <c r="BP52" s="6">
        <f ca="1">BP51+SUMIFS('Transactions (Dated)'!$F:$F,'Transactions (Dated)'!$D:$D,$BL52,'Transactions (Dated)'!$B:$B,BP$11,'Transactions (Dated)'!$C:$C,"Dividend (paid to cash)")*AA52</f>
        <v>0</v>
      </c>
      <c r="BQ52" s="6">
        <f ca="1">BQ51+SUMIFS('Transactions (Dated)'!$F:$F,'Transactions (Dated)'!$D:$D,$BL52,'Transactions (Dated)'!$B:$B,BQ$11,'Transactions (Dated)'!$C:$C,"Dividend (paid to cash)")*AB52</f>
        <v>0</v>
      </c>
      <c r="BR52" s="6">
        <f ca="1">BR51+SUMIFS('Transactions (Dated)'!$F:$F,'Transactions (Dated)'!$D:$D,$BL52,'Transactions (Dated)'!$B:$B,BR$11,'Transactions (Dated)'!$C:$C,"Dividend (paid to cash)")*AC52</f>
        <v>0</v>
      </c>
      <c r="BS52" s="6">
        <f ca="1">BS51+SUMIFS('Transactions (Dated)'!$F:$F,'Transactions (Dated)'!$D:$D,$BL52,'Transactions (Dated)'!$B:$B,BS$11,'Transactions (Dated)'!$C:$C,"Dividend (paid to cash)")*AD52</f>
        <v>0</v>
      </c>
      <c r="BT52" s="6">
        <f ca="1">BT51+SUMIFS('Transactions (Dated)'!$F:$F,'Transactions (Dated)'!$D:$D,$BL52,'Transactions (Dated)'!$B:$B,BT$11,'Transactions (Dated)'!$C:$C,"Dividend (paid to cash)")*AE52</f>
        <v>0</v>
      </c>
      <c r="BU52" s="6">
        <f ca="1">BU51+SUMIFS('Transactions (Dated)'!$F:$F,'Transactions (Dated)'!$D:$D,$BL52,'Transactions (Dated)'!$B:$B,BU$11,'Transactions (Dated)'!$C:$C,"Dividend (paid to cash)")*AF52</f>
        <v>0</v>
      </c>
      <c r="BV52" s="6">
        <f ca="1">BV51+SUMIFS('Transactions (Dated)'!$F:$F,'Transactions (Dated)'!$D:$D,$BL52,'Transactions (Dated)'!$B:$B,BV$11,'Transactions (Dated)'!$C:$C,"Dividend (paid to cash)")*AG52</f>
        <v>0</v>
      </c>
      <c r="BW52" s="6">
        <f ca="1">BW51+SUMIFS('Transactions (Dated)'!$F:$F,'Transactions (Dated)'!$D:$D,$BL52,'Transactions (Dated)'!$B:$B,BW$11,'Transactions (Dated)'!$C:$C,"Dividend (paid to cash)")*AH52</f>
        <v>0</v>
      </c>
      <c r="BX52" s="6">
        <f ca="1">BX51+SUMIFS('Transactions (Dated)'!$F:$F,'Transactions (Dated)'!$D:$D,$BL52,'Transactions (Dated)'!$B:$B,BX$11,'Transactions (Dated)'!$C:$C,"Dividend (paid to cash)")*AI52</f>
        <v>0</v>
      </c>
      <c r="BY52" s="6">
        <f ca="1">BY51+SUMIFS('Transactions (Dated)'!$F:$F,'Transactions (Dated)'!$D:$D,$BL52,'Transactions (Dated)'!$B:$B,BY$11,'Transactions (Dated)'!$C:$C,"Dividend (paid to cash)")*AJ52</f>
        <v>0</v>
      </c>
      <c r="BZ52" s="6">
        <f ca="1">BZ51+SUMIFS('Transactions (Dated)'!$F:$F,'Transactions (Dated)'!$D:$D,$BL52,'Transactions (Dated)'!$B:$B,BZ$11,'Transactions (Dated)'!$C:$C,"Dividend (paid to cash)")*AK52</f>
        <v>0</v>
      </c>
      <c r="CA52" s="6">
        <f ca="1">CA51+SUMIFS('Transactions (Dated)'!$F:$F,'Transactions (Dated)'!$D:$D,$BL52,'Transactions (Dated)'!$B:$B,CA$11,'Transactions (Dated)'!$C:$C,"Dividend (paid to cash)")*AL52</f>
        <v>0</v>
      </c>
      <c r="CB52" s="6">
        <v>0</v>
      </c>
      <c r="CC52" s="6">
        <v>0</v>
      </c>
      <c r="CD52" s="6"/>
      <c r="CF52" s="6">
        <f t="shared" ca="1" si="34"/>
        <v>72993.75</v>
      </c>
      <c r="CH52" s="3">
        <f t="shared" si="35"/>
        <v>41970</v>
      </c>
      <c r="CI52" s="4">
        <f t="shared" ca="1" si="28"/>
        <v>952141.25</v>
      </c>
      <c r="CJ52" s="4">
        <f t="shared" ca="1" si="29"/>
        <v>72993.75</v>
      </c>
      <c r="CL52" s="4">
        <f t="shared" ca="1" si="30"/>
        <v>1025135</v>
      </c>
    </row>
    <row r="53" spans="2:90" x14ac:dyDescent="0.15">
      <c r="B53" s="3">
        <f t="shared" si="31"/>
        <v>41971</v>
      </c>
      <c r="C53" s="2">
        <v>14744.7</v>
      </c>
      <c r="E53" s="70">
        <v>41971</v>
      </c>
      <c r="F53" s="69">
        <v>11.85</v>
      </c>
      <c r="G53" s="69">
        <v>3.64</v>
      </c>
      <c r="H53" s="69">
        <v>19.989999999999998</v>
      </c>
      <c r="I53" s="69">
        <v>31</v>
      </c>
      <c r="J53" s="69">
        <v>17.02</v>
      </c>
      <c r="K53" s="69">
        <v>11.99</v>
      </c>
      <c r="L53" s="69">
        <v>27.95</v>
      </c>
      <c r="M53" s="69">
        <v>1.83</v>
      </c>
      <c r="N53" s="69">
        <v>8.8000000000000007</v>
      </c>
      <c r="O53" s="69">
        <v>4.8167</v>
      </c>
      <c r="P53" s="69">
        <v>34.79</v>
      </c>
      <c r="Q53" s="69">
        <v>1.27</v>
      </c>
      <c r="R53" s="69">
        <v>8.6199999999999992</v>
      </c>
      <c r="S53" s="69">
        <v>40.61</v>
      </c>
      <c r="T53" s="69"/>
      <c r="U53" s="69"/>
      <c r="V53" s="4"/>
      <c r="X53" s="3">
        <f t="shared" si="8"/>
        <v>41971</v>
      </c>
      <c r="Y53" s="40">
        <f ca="1">Y52+SUMIFS('Transactions (Dated)'!$E$2:$E$53,'Transactions (Dated)'!$D$2:$D$53,'Share Values'!$X53,'Transactions (Dated)'!$B$2:$B$53,'Share Values'!Y$11,'Transactions (Dated)'!$C$2:$C$53,"Buy")-SUMIFS('Transactions (Dated)'!$E$2:$E$53,'Transactions (Dated)'!$D$2:$D$53,'Share Values'!$X53,'Transactions (Dated)'!$B$2:$B$53,'Share Values'!Y$11,'Transactions (Dated)'!$C$2:$C$53,"Sell")</f>
        <v>4625</v>
      </c>
      <c r="Z53" s="40">
        <f ca="1">Z52+SUMIFS('Transactions (Dated)'!$E$2:$E$53,'Transactions (Dated)'!$D$2:$D$53,'Share Values'!$X53,'Transactions (Dated)'!$B$2:$B$53,'Share Values'!Z$11,'Transactions (Dated)'!$C$2:$C$53,"Buy")-SUMIFS('Transactions (Dated)'!$E$2:$E$53,'Transactions (Dated)'!$D$2:$D$53,'Share Values'!$X53,'Transactions (Dated)'!$B$2:$B$53,'Share Values'!Z$11,'Transactions (Dated)'!$C$2:$C$53,"Sell")</f>
        <v>12500</v>
      </c>
      <c r="AA53" s="40">
        <f ca="1">AA52+SUMIFS('Transactions (Dated)'!$E$2:$E$53,'Transactions (Dated)'!$D$2:$D$53,'Share Values'!$X53,'Transactions (Dated)'!$B$2:$B$53,'Share Values'!AA$11,'Transactions (Dated)'!$C$2:$C$53,"Buy")-SUMIFS('Transactions (Dated)'!$E$2:$E$53,'Transactions (Dated)'!$D$2:$D$53,'Share Values'!$X53,'Transactions (Dated)'!$B$2:$B$53,'Share Values'!AA$11,'Transactions (Dated)'!$C$2:$C$53,"Sell")</f>
        <v>42000</v>
      </c>
      <c r="AB53" s="40">
        <f ca="1">AB52+SUMIFS('Transactions (Dated)'!$E$2:$E$53,'Transactions (Dated)'!$D$2:$D$53,'Share Values'!$X53,'Transactions (Dated)'!$B$2:$B$53,'Share Values'!AB$11,'Transactions (Dated)'!$C$2:$C$53,"Buy")-SUMIFS('Transactions (Dated)'!$E$2:$E$53,'Transactions (Dated)'!$D$2:$D$53,'Share Values'!$X53,'Transactions (Dated)'!$B$2:$B$53,'Share Values'!AB$11,'Transactions (Dated)'!$C$2:$C$53,"Sell")</f>
        <v>0</v>
      </c>
      <c r="AC53" s="40">
        <f ca="1">AC52+SUMIFS('Transactions (Dated)'!$E$2:$E$53,'Transactions (Dated)'!$D$2:$D$53,'Share Values'!$X53,'Transactions (Dated)'!$B$2:$B$53,'Share Values'!AC$11,'Transactions (Dated)'!$C$2:$C$53,"Buy")-SUMIFS('Transactions (Dated)'!$E$2:$E$53,'Transactions (Dated)'!$D$2:$D$53,'Share Values'!$X53,'Transactions (Dated)'!$B$2:$B$53,'Share Values'!AC$11,'Transactions (Dated)'!$C$2:$C$53,"Sell")</f>
        <v>0</v>
      </c>
      <c r="AD53" s="40">
        <f ca="1">AD52+SUMIFS('Transactions (Dated)'!$E$2:$E$53,'Transactions (Dated)'!$D$2:$D$53,'Share Values'!$X53,'Transactions (Dated)'!$B$2:$B$53,'Share Values'!AD$11,'Transactions (Dated)'!$C$2:$C$53,"Buy")-SUMIFS('Transactions (Dated)'!$E$2:$E$53,'Transactions (Dated)'!$D$2:$D$53,'Share Values'!$X53,'Transactions (Dated)'!$B$2:$B$53,'Share Values'!AD$11,'Transactions (Dated)'!$C$2:$C$53,"Sell")</f>
        <v>0</v>
      </c>
      <c r="AE53" s="40">
        <f ca="1">AE52+SUMIFS('Transactions (Dated)'!$E$2:$E$53,'Transactions (Dated)'!$D$2:$D$53,'Share Values'!$X53,'Transactions (Dated)'!$B$2:$B$53,'Share Values'!AE$11,'Transactions (Dated)'!$C$2:$C$53,"Buy")-SUMIFS('Transactions (Dated)'!$E$2:$E$53,'Transactions (Dated)'!$D$2:$D$53,'Share Values'!$X53,'Transactions (Dated)'!$B$2:$B$53,'Share Values'!AE$11,'Transactions (Dated)'!$C$2:$C$53,"Sell")</f>
        <v>0</v>
      </c>
      <c r="AF53" s="40">
        <f ca="1">AF52+SUMIFS('Transactions (Dated)'!$E$2:$E$53,'Transactions (Dated)'!$D$2:$D$53,'Share Values'!$X53,'Transactions (Dated)'!$B$2:$B$53,'Share Values'!AF$11,'Transactions (Dated)'!$C$2:$C$53,"Buy")-SUMIFS('Transactions (Dated)'!$E$2:$E$53,'Transactions (Dated)'!$D$2:$D$53,'Share Values'!$X53,'Transactions (Dated)'!$B$2:$B$53,'Share Values'!AF$11,'Transactions (Dated)'!$C$2:$C$53,"Sell")</f>
        <v>0</v>
      </c>
      <c r="AG53" s="40">
        <f ca="1">AG52+SUMIFS('Transactions (Dated)'!$E$2:$E$53,'Transactions (Dated)'!$D$2:$D$53,'Share Values'!$X53,'Transactions (Dated)'!$B$2:$B$53,'Share Values'!AG$11,'Transactions (Dated)'!$C$2:$C$53,"Buy")-SUMIFS('Transactions (Dated)'!$E$2:$E$53,'Transactions (Dated)'!$D$2:$D$53,'Share Values'!$X53,'Transactions (Dated)'!$B$2:$B$53,'Share Values'!AG$11,'Transactions (Dated)'!$C$2:$C$53,"Sell")</f>
        <v>0</v>
      </c>
      <c r="AH53" s="40">
        <f ca="1">AH52+SUMIFS('Transactions (Dated)'!$E$2:$E$53,'Transactions (Dated)'!$D$2:$D$53,'Share Values'!$X53,'Transactions (Dated)'!$B$2:$B$53,'Share Values'!AH$11,'Transactions (Dated)'!$C$2:$C$53,"Buy")-SUMIFS('Transactions (Dated)'!$E$2:$E$53,'Transactions (Dated)'!$D$2:$D$53,'Share Values'!$X53,'Transactions (Dated)'!$B$2:$B$53,'Share Values'!AH$11,'Transactions (Dated)'!$C$2:$C$53,"Sell")</f>
        <v>0</v>
      </c>
      <c r="AI53" s="40">
        <f ca="1">AI52+SUMIFS('Transactions (Dated)'!$E$2:$E$53,'Transactions (Dated)'!$D$2:$D$53,'Share Values'!$X53,'Transactions (Dated)'!$B$2:$B$53,'Share Values'!AI$11,'Transactions (Dated)'!$C$2:$C$53,"Buy")-SUMIFS('Transactions (Dated)'!$E$2:$E$53,'Transactions (Dated)'!$D$2:$D$53,'Share Values'!$X53,'Transactions (Dated)'!$B$2:$B$53,'Share Values'!AI$11,'Transactions (Dated)'!$C$2:$C$53,"Sell")</f>
        <v>0</v>
      </c>
      <c r="AJ53" s="40">
        <f ca="1">AJ52+SUMIFS('Transactions (Dated)'!$E$2:$E$53,'Transactions (Dated)'!$D$2:$D$53,'Share Values'!$X53,'Transactions (Dated)'!$B$2:$B$53,'Share Values'!AJ$11,'Transactions (Dated)'!$C$2:$C$53,"Buy")-SUMIFS('Transactions (Dated)'!$E$2:$E$53,'Transactions (Dated)'!$D$2:$D$53,'Share Values'!$X53,'Transactions (Dated)'!$B$2:$B$53,'Share Values'!AJ$11,'Transactions (Dated)'!$C$2:$C$53,"Sell")</f>
        <v>0</v>
      </c>
      <c r="AK53" s="40">
        <f ca="1">AK52+SUMIFS('Transactions (Dated)'!$E$2:$E$53,'Transactions (Dated)'!$D$2:$D$53,'Share Values'!$X53,'Transactions (Dated)'!$B$2:$B$53,'Share Values'!AK$11,'Transactions (Dated)'!$C$2:$C$53,"Buy")-SUMIFS('Transactions (Dated)'!$E$2:$E$53,'Transactions (Dated)'!$D$2:$D$53,'Share Values'!$X53,'Transactions (Dated)'!$B$2:$B$53,'Share Values'!AK$11,'Transactions (Dated)'!$C$2:$C$53,"Sell")</f>
        <v>0</v>
      </c>
      <c r="AL53" s="40">
        <f ca="1">AL52+SUMIFS('Transactions (Dated)'!$E$2:$E$53,'Transactions (Dated)'!$D$2:$D$53,'Share Values'!$X53,'Transactions (Dated)'!$B$2:$B$53,'Share Values'!AL$11,'Transactions (Dated)'!$C$2:$C$53,"Buy")-SUMIFS('Transactions (Dated)'!$E$2:$E$53,'Transactions (Dated)'!$D$2:$D$53,'Share Values'!$X53,'Transactions (Dated)'!$B$2:$B$53,'Share Values'!AL$11,'Transactions (Dated)'!$C$2:$C$53,"Sell")</f>
        <v>0</v>
      </c>
      <c r="AM53" s="40">
        <f ca="1">AM52+SUMIFS('Transactions (Dated)'!$E$2:$E$53,'Transactions (Dated)'!$D$2:$D$53,'Share Values'!$X53,'Transactions (Dated)'!$B$2:$B$53,'Share Values'!AM$11,'Transactions (Dated)'!$C$2:$C$53,"Buy")-SUMIFS('Transactions (Dated)'!$E$2:$E$53,'Transactions (Dated)'!$D$2:$D$53,'Share Values'!$X53,'Transactions (Dated)'!$B$2:$B$53,'Share Values'!AM$11,'Transactions (Dated)'!$C$2:$C$53,"Sell")</f>
        <v>0</v>
      </c>
      <c r="AN53" s="40">
        <f ca="1">AN52+SUMIFS('Transactions (Dated)'!$E$2:$E$53,'Transactions (Dated)'!$D$2:$D$53,'Share Values'!$X53,'Transactions (Dated)'!$B$2:$B$53,'Share Values'!AN$11,'Transactions (Dated)'!$C$2:$C$53,"Buy")-SUMIFS('Transactions (Dated)'!$E$2:$E$53,'Transactions (Dated)'!$D$2:$D$53,'Share Values'!$X53,'Transactions (Dated)'!$B$2:$B$53,'Share Values'!AN$11,'Transactions (Dated)'!$C$2:$C$53,"Sell")</f>
        <v>0</v>
      </c>
      <c r="AO53" s="40"/>
      <c r="AQ53" s="3">
        <f t="shared" si="9"/>
        <v>41971</v>
      </c>
      <c r="AR53" s="6">
        <f t="shared" ca="1" si="10"/>
        <v>54806.25</v>
      </c>
      <c r="AS53" s="6">
        <f t="shared" ca="1" si="11"/>
        <v>45500</v>
      </c>
      <c r="AT53" s="6">
        <f t="shared" ca="1" si="12"/>
        <v>839579.99999999988</v>
      </c>
      <c r="AU53" s="6">
        <f t="shared" ca="1" si="13"/>
        <v>0</v>
      </c>
      <c r="AV53" s="6">
        <f t="shared" ca="1" si="14"/>
        <v>0</v>
      </c>
      <c r="AW53" s="6">
        <f t="shared" ca="1" si="15"/>
        <v>0</v>
      </c>
      <c r="AX53" s="6">
        <f t="shared" ca="1" si="16"/>
        <v>0</v>
      </c>
      <c r="AY53" s="6">
        <f t="shared" ca="1" si="17"/>
        <v>0</v>
      </c>
      <c r="AZ53" s="6">
        <f t="shared" ca="1" si="18"/>
        <v>0</v>
      </c>
      <c r="BA53" s="6">
        <f t="shared" ca="1" si="19"/>
        <v>0</v>
      </c>
      <c r="BB53" s="6">
        <f t="shared" ca="1" si="20"/>
        <v>0</v>
      </c>
      <c r="BC53" s="6">
        <f t="shared" ca="1" si="21"/>
        <v>0</v>
      </c>
      <c r="BD53" s="6">
        <f t="shared" ca="1" si="22"/>
        <v>0</v>
      </c>
      <c r="BE53" s="6">
        <f t="shared" ca="1" si="23"/>
        <v>0</v>
      </c>
      <c r="BF53" s="6">
        <f t="shared" ca="1" si="32"/>
        <v>0</v>
      </c>
      <c r="BG53" s="6">
        <f t="shared" ca="1" si="33"/>
        <v>0</v>
      </c>
      <c r="BH53" s="6"/>
      <c r="BJ53" s="4">
        <f t="shared" ca="1" si="26"/>
        <v>939886.24999999988</v>
      </c>
      <c r="BL53" s="3">
        <f t="shared" si="27"/>
        <v>41971</v>
      </c>
      <c r="BM53" s="6">
        <f>BM52+SUMIFS('Transactions (Dated)'!G:G,'Transactions (Dated)'!D:D,'Share Values'!AQ53)</f>
        <v>72993.75</v>
      </c>
      <c r="BN53" s="6">
        <f ca="1">BN52+SUMIFS('Transactions (Dated)'!$F:$F,'Transactions (Dated)'!$D:$D,$BL53,'Transactions (Dated)'!$B:$B,BN$11,'Transactions (Dated)'!$C:$C,"Dividend (paid to cash)")*Y53</f>
        <v>0</v>
      </c>
      <c r="BO53" s="6">
        <f ca="1">BO52+SUMIFS('Transactions (Dated)'!$F:$F,'Transactions (Dated)'!$D:$D,$BL53,'Transactions (Dated)'!$B:$B,BO$11,'Transactions (Dated)'!$C:$C,"Dividend (paid to cash)")*Z53</f>
        <v>0</v>
      </c>
      <c r="BP53" s="6">
        <f ca="1">BP52+SUMIFS('Transactions (Dated)'!$F:$F,'Transactions (Dated)'!$D:$D,$BL53,'Transactions (Dated)'!$B:$B,BP$11,'Transactions (Dated)'!$C:$C,"Dividend (paid to cash)")*AA53</f>
        <v>0</v>
      </c>
      <c r="BQ53" s="6">
        <f ca="1">BQ52+SUMIFS('Transactions (Dated)'!$F:$F,'Transactions (Dated)'!$D:$D,$BL53,'Transactions (Dated)'!$B:$B,BQ$11,'Transactions (Dated)'!$C:$C,"Dividend (paid to cash)")*AB53</f>
        <v>0</v>
      </c>
      <c r="BR53" s="6">
        <f ca="1">BR52+SUMIFS('Transactions (Dated)'!$F:$F,'Transactions (Dated)'!$D:$D,$BL53,'Transactions (Dated)'!$B:$B,BR$11,'Transactions (Dated)'!$C:$C,"Dividend (paid to cash)")*AC53</f>
        <v>0</v>
      </c>
      <c r="BS53" s="6">
        <f ca="1">BS52+SUMIFS('Transactions (Dated)'!$F:$F,'Transactions (Dated)'!$D:$D,$BL53,'Transactions (Dated)'!$B:$B,BS$11,'Transactions (Dated)'!$C:$C,"Dividend (paid to cash)")*AD53</f>
        <v>0</v>
      </c>
      <c r="BT53" s="6">
        <f ca="1">BT52+SUMIFS('Transactions (Dated)'!$F:$F,'Transactions (Dated)'!$D:$D,$BL53,'Transactions (Dated)'!$B:$B,BT$11,'Transactions (Dated)'!$C:$C,"Dividend (paid to cash)")*AE53</f>
        <v>0</v>
      </c>
      <c r="BU53" s="6">
        <f ca="1">BU52+SUMIFS('Transactions (Dated)'!$F:$F,'Transactions (Dated)'!$D:$D,$BL53,'Transactions (Dated)'!$B:$B,BU$11,'Transactions (Dated)'!$C:$C,"Dividend (paid to cash)")*AF53</f>
        <v>0</v>
      </c>
      <c r="BV53" s="6">
        <f ca="1">BV52+SUMIFS('Transactions (Dated)'!$F:$F,'Transactions (Dated)'!$D:$D,$BL53,'Transactions (Dated)'!$B:$B,BV$11,'Transactions (Dated)'!$C:$C,"Dividend (paid to cash)")*AG53</f>
        <v>0</v>
      </c>
      <c r="BW53" s="6">
        <f ca="1">BW52+SUMIFS('Transactions (Dated)'!$F:$F,'Transactions (Dated)'!$D:$D,$BL53,'Transactions (Dated)'!$B:$B,BW$11,'Transactions (Dated)'!$C:$C,"Dividend (paid to cash)")*AH53</f>
        <v>0</v>
      </c>
      <c r="BX53" s="6">
        <f ca="1">BX52+SUMIFS('Transactions (Dated)'!$F:$F,'Transactions (Dated)'!$D:$D,$BL53,'Transactions (Dated)'!$B:$B,BX$11,'Transactions (Dated)'!$C:$C,"Dividend (paid to cash)")*AI53</f>
        <v>0</v>
      </c>
      <c r="BY53" s="6">
        <f ca="1">BY52+SUMIFS('Transactions (Dated)'!$F:$F,'Transactions (Dated)'!$D:$D,$BL53,'Transactions (Dated)'!$B:$B,BY$11,'Transactions (Dated)'!$C:$C,"Dividend (paid to cash)")*AJ53</f>
        <v>0</v>
      </c>
      <c r="BZ53" s="6">
        <f ca="1">BZ52+SUMIFS('Transactions (Dated)'!$F:$F,'Transactions (Dated)'!$D:$D,$BL53,'Transactions (Dated)'!$B:$B,BZ$11,'Transactions (Dated)'!$C:$C,"Dividend (paid to cash)")*AK53</f>
        <v>0</v>
      </c>
      <c r="CA53" s="6">
        <f ca="1">CA52+SUMIFS('Transactions (Dated)'!$F:$F,'Transactions (Dated)'!$D:$D,$BL53,'Transactions (Dated)'!$B:$B,CA$11,'Transactions (Dated)'!$C:$C,"Dividend (paid to cash)")*AL53</f>
        <v>0</v>
      </c>
      <c r="CB53" s="6">
        <v>0</v>
      </c>
      <c r="CC53" s="6">
        <v>0</v>
      </c>
      <c r="CD53" s="6"/>
      <c r="CF53" s="6">
        <f t="shared" ca="1" si="34"/>
        <v>72993.75</v>
      </c>
      <c r="CH53" s="3">
        <f t="shared" si="35"/>
        <v>41971</v>
      </c>
      <c r="CI53" s="4">
        <f t="shared" ca="1" si="28"/>
        <v>939886.24999999988</v>
      </c>
      <c r="CJ53" s="4">
        <f t="shared" ca="1" si="29"/>
        <v>72993.75</v>
      </c>
      <c r="CL53" s="4">
        <f t="shared" ca="1" si="30"/>
        <v>1012879.9999999999</v>
      </c>
    </row>
    <row r="54" spans="2:90" x14ac:dyDescent="0.15">
      <c r="B54" s="3">
        <f t="shared" si="31"/>
        <v>41974</v>
      </c>
      <c r="C54" s="2">
        <v>14625.3</v>
      </c>
      <c r="E54" s="70">
        <v>41974</v>
      </c>
      <c r="F54" s="69">
        <v>11.63</v>
      </c>
      <c r="G54" s="69">
        <v>3.63</v>
      </c>
      <c r="H54" s="69">
        <v>19.829999999999998</v>
      </c>
      <c r="I54" s="69">
        <v>31.2</v>
      </c>
      <c r="J54" s="69">
        <v>16.559999999999999</v>
      </c>
      <c r="K54" s="69">
        <v>12</v>
      </c>
      <c r="L54" s="69">
        <v>27.43</v>
      </c>
      <c r="M54" s="69">
        <v>1.89</v>
      </c>
      <c r="N54" s="69">
        <v>8.9</v>
      </c>
      <c r="O54" s="69">
        <v>4.7699999999999996</v>
      </c>
      <c r="P54" s="69">
        <v>34.79</v>
      </c>
      <c r="Q54" s="69">
        <v>1.28</v>
      </c>
      <c r="R54" s="69">
        <v>8.4600000000000009</v>
      </c>
      <c r="S54" s="69">
        <v>40.270000000000003</v>
      </c>
      <c r="T54" s="69"/>
      <c r="U54" s="69"/>
      <c r="V54" s="4"/>
      <c r="X54" s="3">
        <f t="shared" si="8"/>
        <v>41974</v>
      </c>
      <c r="Y54" s="40">
        <f ca="1">Y53+SUMIFS('Transactions (Dated)'!$E$2:$E$53,'Transactions (Dated)'!$D$2:$D$53,'Share Values'!$X54,'Transactions (Dated)'!$B$2:$B$53,'Share Values'!Y$11,'Transactions (Dated)'!$C$2:$C$53,"Buy")-SUMIFS('Transactions (Dated)'!$E$2:$E$53,'Transactions (Dated)'!$D$2:$D$53,'Share Values'!$X54,'Transactions (Dated)'!$B$2:$B$53,'Share Values'!Y$11,'Transactions (Dated)'!$C$2:$C$53,"Sell")</f>
        <v>4625</v>
      </c>
      <c r="Z54" s="40">
        <f ca="1">Z53+SUMIFS('Transactions (Dated)'!$E$2:$E$53,'Transactions (Dated)'!$D$2:$D$53,'Share Values'!$X54,'Transactions (Dated)'!$B$2:$B$53,'Share Values'!Z$11,'Transactions (Dated)'!$C$2:$C$53,"Buy")-SUMIFS('Transactions (Dated)'!$E$2:$E$53,'Transactions (Dated)'!$D$2:$D$53,'Share Values'!$X54,'Transactions (Dated)'!$B$2:$B$53,'Share Values'!Z$11,'Transactions (Dated)'!$C$2:$C$53,"Sell")</f>
        <v>12500</v>
      </c>
      <c r="AA54" s="40">
        <f ca="1">AA53+SUMIFS('Transactions (Dated)'!$E$2:$E$53,'Transactions (Dated)'!$D$2:$D$53,'Share Values'!$X54,'Transactions (Dated)'!$B$2:$B$53,'Share Values'!AA$11,'Transactions (Dated)'!$C$2:$C$53,"Buy")-SUMIFS('Transactions (Dated)'!$E$2:$E$53,'Transactions (Dated)'!$D$2:$D$53,'Share Values'!$X54,'Transactions (Dated)'!$B$2:$B$53,'Share Values'!AA$11,'Transactions (Dated)'!$C$2:$C$53,"Sell")</f>
        <v>42000</v>
      </c>
      <c r="AB54" s="40">
        <f ca="1">AB53+SUMIFS('Transactions (Dated)'!$E$2:$E$53,'Transactions (Dated)'!$D$2:$D$53,'Share Values'!$X54,'Transactions (Dated)'!$B$2:$B$53,'Share Values'!AB$11,'Transactions (Dated)'!$C$2:$C$53,"Buy")-SUMIFS('Transactions (Dated)'!$E$2:$E$53,'Transactions (Dated)'!$D$2:$D$53,'Share Values'!$X54,'Transactions (Dated)'!$B$2:$B$53,'Share Values'!AB$11,'Transactions (Dated)'!$C$2:$C$53,"Sell")</f>
        <v>0</v>
      </c>
      <c r="AC54" s="40">
        <f ca="1">AC53+SUMIFS('Transactions (Dated)'!$E$2:$E$53,'Transactions (Dated)'!$D$2:$D$53,'Share Values'!$X54,'Transactions (Dated)'!$B$2:$B$53,'Share Values'!AC$11,'Transactions (Dated)'!$C$2:$C$53,"Buy")-SUMIFS('Transactions (Dated)'!$E$2:$E$53,'Transactions (Dated)'!$D$2:$D$53,'Share Values'!$X54,'Transactions (Dated)'!$B$2:$B$53,'Share Values'!AC$11,'Transactions (Dated)'!$C$2:$C$53,"Sell")</f>
        <v>0</v>
      </c>
      <c r="AD54" s="40">
        <f ca="1">AD53+SUMIFS('Transactions (Dated)'!$E$2:$E$53,'Transactions (Dated)'!$D$2:$D$53,'Share Values'!$X54,'Transactions (Dated)'!$B$2:$B$53,'Share Values'!AD$11,'Transactions (Dated)'!$C$2:$C$53,"Buy")-SUMIFS('Transactions (Dated)'!$E$2:$E$53,'Transactions (Dated)'!$D$2:$D$53,'Share Values'!$X54,'Transactions (Dated)'!$B$2:$B$53,'Share Values'!AD$11,'Transactions (Dated)'!$C$2:$C$53,"Sell")</f>
        <v>0</v>
      </c>
      <c r="AE54" s="40">
        <f ca="1">AE53+SUMIFS('Transactions (Dated)'!$E$2:$E$53,'Transactions (Dated)'!$D$2:$D$53,'Share Values'!$X54,'Transactions (Dated)'!$B$2:$B$53,'Share Values'!AE$11,'Transactions (Dated)'!$C$2:$C$53,"Buy")-SUMIFS('Transactions (Dated)'!$E$2:$E$53,'Transactions (Dated)'!$D$2:$D$53,'Share Values'!$X54,'Transactions (Dated)'!$B$2:$B$53,'Share Values'!AE$11,'Transactions (Dated)'!$C$2:$C$53,"Sell")</f>
        <v>0</v>
      </c>
      <c r="AF54" s="40">
        <f ca="1">AF53+SUMIFS('Transactions (Dated)'!$E$2:$E$53,'Transactions (Dated)'!$D$2:$D$53,'Share Values'!$X54,'Transactions (Dated)'!$B$2:$B$53,'Share Values'!AF$11,'Transactions (Dated)'!$C$2:$C$53,"Buy")-SUMIFS('Transactions (Dated)'!$E$2:$E$53,'Transactions (Dated)'!$D$2:$D$53,'Share Values'!$X54,'Transactions (Dated)'!$B$2:$B$53,'Share Values'!AF$11,'Transactions (Dated)'!$C$2:$C$53,"Sell")</f>
        <v>0</v>
      </c>
      <c r="AG54" s="40">
        <f ca="1">AG53+SUMIFS('Transactions (Dated)'!$E$2:$E$53,'Transactions (Dated)'!$D$2:$D$53,'Share Values'!$X54,'Transactions (Dated)'!$B$2:$B$53,'Share Values'!AG$11,'Transactions (Dated)'!$C$2:$C$53,"Buy")-SUMIFS('Transactions (Dated)'!$E$2:$E$53,'Transactions (Dated)'!$D$2:$D$53,'Share Values'!$X54,'Transactions (Dated)'!$B$2:$B$53,'Share Values'!AG$11,'Transactions (Dated)'!$C$2:$C$53,"Sell")</f>
        <v>0</v>
      </c>
      <c r="AH54" s="40">
        <f ca="1">AH53+SUMIFS('Transactions (Dated)'!$E$2:$E$53,'Transactions (Dated)'!$D$2:$D$53,'Share Values'!$X54,'Transactions (Dated)'!$B$2:$B$53,'Share Values'!AH$11,'Transactions (Dated)'!$C$2:$C$53,"Buy")-SUMIFS('Transactions (Dated)'!$E$2:$E$53,'Transactions (Dated)'!$D$2:$D$53,'Share Values'!$X54,'Transactions (Dated)'!$B$2:$B$53,'Share Values'!AH$11,'Transactions (Dated)'!$C$2:$C$53,"Sell")</f>
        <v>0</v>
      </c>
      <c r="AI54" s="40">
        <f ca="1">AI53+SUMIFS('Transactions (Dated)'!$E$2:$E$53,'Transactions (Dated)'!$D$2:$D$53,'Share Values'!$X54,'Transactions (Dated)'!$B$2:$B$53,'Share Values'!AI$11,'Transactions (Dated)'!$C$2:$C$53,"Buy")-SUMIFS('Transactions (Dated)'!$E$2:$E$53,'Transactions (Dated)'!$D$2:$D$53,'Share Values'!$X54,'Transactions (Dated)'!$B$2:$B$53,'Share Values'!AI$11,'Transactions (Dated)'!$C$2:$C$53,"Sell")</f>
        <v>0</v>
      </c>
      <c r="AJ54" s="40">
        <f ca="1">AJ53+SUMIFS('Transactions (Dated)'!$E$2:$E$53,'Transactions (Dated)'!$D$2:$D$53,'Share Values'!$X54,'Transactions (Dated)'!$B$2:$B$53,'Share Values'!AJ$11,'Transactions (Dated)'!$C$2:$C$53,"Buy")-SUMIFS('Transactions (Dated)'!$E$2:$E$53,'Transactions (Dated)'!$D$2:$D$53,'Share Values'!$X54,'Transactions (Dated)'!$B$2:$B$53,'Share Values'!AJ$11,'Transactions (Dated)'!$C$2:$C$53,"Sell")</f>
        <v>0</v>
      </c>
      <c r="AK54" s="40">
        <f ca="1">AK53+SUMIFS('Transactions (Dated)'!$E$2:$E$53,'Transactions (Dated)'!$D$2:$D$53,'Share Values'!$X54,'Transactions (Dated)'!$B$2:$B$53,'Share Values'!AK$11,'Transactions (Dated)'!$C$2:$C$53,"Buy")-SUMIFS('Transactions (Dated)'!$E$2:$E$53,'Transactions (Dated)'!$D$2:$D$53,'Share Values'!$X54,'Transactions (Dated)'!$B$2:$B$53,'Share Values'!AK$11,'Transactions (Dated)'!$C$2:$C$53,"Sell")</f>
        <v>0</v>
      </c>
      <c r="AL54" s="40">
        <f ca="1">AL53+SUMIFS('Transactions (Dated)'!$E$2:$E$53,'Transactions (Dated)'!$D$2:$D$53,'Share Values'!$X54,'Transactions (Dated)'!$B$2:$B$53,'Share Values'!AL$11,'Transactions (Dated)'!$C$2:$C$53,"Buy")-SUMIFS('Transactions (Dated)'!$E$2:$E$53,'Transactions (Dated)'!$D$2:$D$53,'Share Values'!$X54,'Transactions (Dated)'!$B$2:$B$53,'Share Values'!AL$11,'Transactions (Dated)'!$C$2:$C$53,"Sell")</f>
        <v>0</v>
      </c>
      <c r="AM54" s="40">
        <f ca="1">AM53+SUMIFS('Transactions (Dated)'!$E$2:$E$53,'Transactions (Dated)'!$D$2:$D$53,'Share Values'!$X54,'Transactions (Dated)'!$B$2:$B$53,'Share Values'!AM$11,'Transactions (Dated)'!$C$2:$C$53,"Buy")-SUMIFS('Transactions (Dated)'!$E$2:$E$53,'Transactions (Dated)'!$D$2:$D$53,'Share Values'!$X54,'Transactions (Dated)'!$B$2:$B$53,'Share Values'!AM$11,'Transactions (Dated)'!$C$2:$C$53,"Sell")</f>
        <v>0</v>
      </c>
      <c r="AN54" s="40">
        <f ca="1">AN53+SUMIFS('Transactions (Dated)'!$E$2:$E$53,'Transactions (Dated)'!$D$2:$D$53,'Share Values'!$X54,'Transactions (Dated)'!$B$2:$B$53,'Share Values'!AN$11,'Transactions (Dated)'!$C$2:$C$53,"Buy")-SUMIFS('Transactions (Dated)'!$E$2:$E$53,'Transactions (Dated)'!$D$2:$D$53,'Share Values'!$X54,'Transactions (Dated)'!$B$2:$B$53,'Share Values'!AN$11,'Transactions (Dated)'!$C$2:$C$53,"Sell")</f>
        <v>0</v>
      </c>
      <c r="AO54" s="40"/>
      <c r="AQ54" s="3">
        <f t="shared" si="9"/>
        <v>41974</v>
      </c>
      <c r="AR54" s="6">
        <f t="shared" ca="1" si="10"/>
        <v>53788.75</v>
      </c>
      <c r="AS54" s="6">
        <f t="shared" ca="1" si="11"/>
        <v>45375</v>
      </c>
      <c r="AT54" s="6">
        <f t="shared" ca="1" si="12"/>
        <v>832859.99999999988</v>
      </c>
      <c r="AU54" s="6">
        <f t="shared" ca="1" si="13"/>
        <v>0</v>
      </c>
      <c r="AV54" s="6">
        <f t="shared" ca="1" si="14"/>
        <v>0</v>
      </c>
      <c r="AW54" s="6">
        <f t="shared" ca="1" si="15"/>
        <v>0</v>
      </c>
      <c r="AX54" s="6">
        <f t="shared" ca="1" si="16"/>
        <v>0</v>
      </c>
      <c r="AY54" s="6">
        <f t="shared" ca="1" si="17"/>
        <v>0</v>
      </c>
      <c r="AZ54" s="6">
        <f t="shared" ca="1" si="18"/>
        <v>0</v>
      </c>
      <c r="BA54" s="6">
        <f t="shared" ca="1" si="19"/>
        <v>0</v>
      </c>
      <c r="BB54" s="6">
        <f t="shared" ca="1" si="20"/>
        <v>0</v>
      </c>
      <c r="BC54" s="6">
        <f t="shared" ca="1" si="21"/>
        <v>0</v>
      </c>
      <c r="BD54" s="6">
        <f t="shared" ca="1" si="22"/>
        <v>0</v>
      </c>
      <c r="BE54" s="6">
        <f t="shared" ca="1" si="23"/>
        <v>0</v>
      </c>
      <c r="BF54" s="6">
        <f t="shared" ca="1" si="32"/>
        <v>0</v>
      </c>
      <c r="BG54" s="6">
        <f t="shared" ca="1" si="33"/>
        <v>0</v>
      </c>
      <c r="BH54" s="6"/>
      <c r="BJ54" s="4">
        <f t="shared" ca="1" si="26"/>
        <v>932023.74999999988</v>
      </c>
      <c r="BL54" s="3">
        <f t="shared" si="27"/>
        <v>41974</v>
      </c>
      <c r="BM54" s="6">
        <f>BM53+SUMIFS('Transactions (Dated)'!G:G,'Transactions (Dated)'!D:D,'Share Values'!AQ54)</f>
        <v>72993.75</v>
      </c>
      <c r="BN54" s="6">
        <f ca="1">BN53+SUMIFS('Transactions (Dated)'!$F:$F,'Transactions (Dated)'!$D:$D,$BL54,'Transactions (Dated)'!$B:$B,BN$11,'Transactions (Dated)'!$C:$C,"Dividend (paid to cash)")*Y54</f>
        <v>0</v>
      </c>
      <c r="BO54" s="6">
        <f ca="1">BO53+SUMIFS('Transactions (Dated)'!$F:$F,'Transactions (Dated)'!$D:$D,$BL54,'Transactions (Dated)'!$B:$B,BO$11,'Transactions (Dated)'!$C:$C,"Dividend (paid to cash)")*Z54</f>
        <v>0</v>
      </c>
      <c r="BP54" s="6">
        <f ca="1">BP53+SUMIFS('Transactions (Dated)'!$F:$F,'Transactions (Dated)'!$D:$D,$BL54,'Transactions (Dated)'!$B:$B,BP$11,'Transactions (Dated)'!$C:$C,"Dividend (paid to cash)")*AA54</f>
        <v>0</v>
      </c>
      <c r="BQ54" s="6">
        <f ca="1">BQ53+SUMIFS('Transactions (Dated)'!$F:$F,'Transactions (Dated)'!$D:$D,$BL54,'Transactions (Dated)'!$B:$B,BQ$11,'Transactions (Dated)'!$C:$C,"Dividend (paid to cash)")*AB54</f>
        <v>0</v>
      </c>
      <c r="BR54" s="6">
        <f ca="1">BR53+SUMIFS('Transactions (Dated)'!$F:$F,'Transactions (Dated)'!$D:$D,$BL54,'Transactions (Dated)'!$B:$B,BR$11,'Transactions (Dated)'!$C:$C,"Dividend (paid to cash)")*AC54</f>
        <v>0</v>
      </c>
      <c r="BS54" s="6">
        <f ca="1">BS53+SUMIFS('Transactions (Dated)'!$F:$F,'Transactions (Dated)'!$D:$D,$BL54,'Transactions (Dated)'!$B:$B,BS$11,'Transactions (Dated)'!$C:$C,"Dividend (paid to cash)")*AD54</f>
        <v>0</v>
      </c>
      <c r="BT54" s="6">
        <f ca="1">BT53+SUMIFS('Transactions (Dated)'!$F:$F,'Transactions (Dated)'!$D:$D,$BL54,'Transactions (Dated)'!$B:$B,BT$11,'Transactions (Dated)'!$C:$C,"Dividend (paid to cash)")*AE54</f>
        <v>0</v>
      </c>
      <c r="BU54" s="6">
        <f ca="1">BU53+SUMIFS('Transactions (Dated)'!$F:$F,'Transactions (Dated)'!$D:$D,$BL54,'Transactions (Dated)'!$B:$B,BU$11,'Transactions (Dated)'!$C:$C,"Dividend (paid to cash)")*AF54</f>
        <v>0</v>
      </c>
      <c r="BV54" s="6">
        <f ca="1">BV53+SUMIFS('Transactions (Dated)'!$F:$F,'Transactions (Dated)'!$D:$D,$BL54,'Transactions (Dated)'!$B:$B,BV$11,'Transactions (Dated)'!$C:$C,"Dividend (paid to cash)")*AG54</f>
        <v>0</v>
      </c>
      <c r="BW54" s="6">
        <f ca="1">BW53+SUMIFS('Transactions (Dated)'!$F:$F,'Transactions (Dated)'!$D:$D,$BL54,'Transactions (Dated)'!$B:$B,BW$11,'Transactions (Dated)'!$C:$C,"Dividend (paid to cash)")*AH54</f>
        <v>0</v>
      </c>
      <c r="BX54" s="6">
        <f ca="1">BX53+SUMIFS('Transactions (Dated)'!$F:$F,'Transactions (Dated)'!$D:$D,$BL54,'Transactions (Dated)'!$B:$B,BX$11,'Transactions (Dated)'!$C:$C,"Dividend (paid to cash)")*AI54</f>
        <v>0</v>
      </c>
      <c r="BY54" s="6">
        <f ca="1">BY53+SUMIFS('Transactions (Dated)'!$F:$F,'Transactions (Dated)'!$D:$D,$BL54,'Transactions (Dated)'!$B:$B,BY$11,'Transactions (Dated)'!$C:$C,"Dividend (paid to cash)")*AJ54</f>
        <v>0</v>
      </c>
      <c r="BZ54" s="6">
        <f ca="1">BZ53+SUMIFS('Transactions (Dated)'!$F:$F,'Transactions (Dated)'!$D:$D,$BL54,'Transactions (Dated)'!$B:$B,BZ$11,'Transactions (Dated)'!$C:$C,"Dividend (paid to cash)")*AK54</f>
        <v>0</v>
      </c>
      <c r="CA54" s="6">
        <f ca="1">CA53+SUMIFS('Transactions (Dated)'!$F:$F,'Transactions (Dated)'!$D:$D,$BL54,'Transactions (Dated)'!$B:$B,CA$11,'Transactions (Dated)'!$C:$C,"Dividend (paid to cash)")*AL54</f>
        <v>0</v>
      </c>
      <c r="CB54" s="6">
        <v>0</v>
      </c>
      <c r="CC54" s="6">
        <v>0</v>
      </c>
      <c r="CD54" s="6"/>
      <c r="CF54" s="6">
        <f t="shared" ca="1" si="34"/>
        <v>72993.75</v>
      </c>
      <c r="CH54" s="3">
        <f t="shared" si="35"/>
        <v>41974</v>
      </c>
      <c r="CI54" s="4">
        <f t="shared" ca="1" si="28"/>
        <v>932023.74999999988</v>
      </c>
      <c r="CJ54" s="4">
        <f t="shared" ca="1" si="29"/>
        <v>72993.75</v>
      </c>
      <c r="CL54" s="4">
        <f t="shared" ca="1" si="30"/>
        <v>1005017.4999999999</v>
      </c>
    </row>
    <row r="55" spans="2:90" x14ac:dyDescent="0.15">
      <c r="B55" s="3">
        <f t="shared" si="31"/>
        <v>41975</v>
      </c>
      <c r="C55" s="2">
        <v>14620.1</v>
      </c>
      <c r="E55" s="70">
        <v>41975</v>
      </c>
      <c r="F55" s="69">
        <v>12.11</v>
      </c>
      <c r="G55" s="69">
        <v>3.56</v>
      </c>
      <c r="H55" s="69">
        <v>19.82</v>
      </c>
      <c r="I55" s="69">
        <v>31.3</v>
      </c>
      <c r="J55" s="69">
        <v>16.21</v>
      </c>
      <c r="K55" s="69">
        <v>11.88</v>
      </c>
      <c r="L55" s="69">
        <v>27.35</v>
      </c>
      <c r="M55" s="69">
        <v>1.87</v>
      </c>
      <c r="N55" s="69">
        <v>8.9</v>
      </c>
      <c r="O55" s="69">
        <v>4.7967000000000004</v>
      </c>
      <c r="P55" s="69">
        <v>34.909999999999997</v>
      </c>
      <c r="Q55" s="69">
        <v>1.26</v>
      </c>
      <c r="R55" s="69">
        <v>8.27</v>
      </c>
      <c r="S55" s="69">
        <v>40.18</v>
      </c>
      <c r="T55" s="69"/>
      <c r="U55" s="69"/>
      <c r="V55" s="4"/>
      <c r="X55" s="3">
        <f t="shared" si="8"/>
        <v>41975</v>
      </c>
      <c r="Y55" s="40">
        <f ca="1">Y54+SUMIFS('Transactions (Dated)'!$E$2:$E$53,'Transactions (Dated)'!$D$2:$D$53,'Share Values'!$X55,'Transactions (Dated)'!$B$2:$B$53,'Share Values'!Y$11,'Transactions (Dated)'!$C$2:$C$53,"Buy")-SUMIFS('Transactions (Dated)'!$E$2:$E$53,'Transactions (Dated)'!$D$2:$D$53,'Share Values'!$X55,'Transactions (Dated)'!$B$2:$B$53,'Share Values'!Y$11,'Transactions (Dated)'!$C$2:$C$53,"Sell")</f>
        <v>4625</v>
      </c>
      <c r="Z55" s="40">
        <f ca="1">Z54+SUMIFS('Transactions (Dated)'!$E$2:$E$53,'Transactions (Dated)'!$D$2:$D$53,'Share Values'!$X55,'Transactions (Dated)'!$B$2:$B$53,'Share Values'!Z$11,'Transactions (Dated)'!$C$2:$C$53,"Buy")-SUMIFS('Transactions (Dated)'!$E$2:$E$53,'Transactions (Dated)'!$D$2:$D$53,'Share Values'!$X55,'Transactions (Dated)'!$B$2:$B$53,'Share Values'!Z$11,'Transactions (Dated)'!$C$2:$C$53,"Sell")</f>
        <v>12500</v>
      </c>
      <c r="AA55" s="40">
        <f ca="1">AA54+SUMIFS('Transactions (Dated)'!$E$2:$E$53,'Transactions (Dated)'!$D$2:$D$53,'Share Values'!$X55,'Transactions (Dated)'!$B$2:$B$53,'Share Values'!AA$11,'Transactions (Dated)'!$C$2:$C$53,"Buy")-SUMIFS('Transactions (Dated)'!$E$2:$E$53,'Transactions (Dated)'!$D$2:$D$53,'Share Values'!$X55,'Transactions (Dated)'!$B$2:$B$53,'Share Values'!AA$11,'Transactions (Dated)'!$C$2:$C$53,"Sell")</f>
        <v>42000</v>
      </c>
      <c r="AB55" s="40">
        <f ca="1">AB54+SUMIFS('Transactions (Dated)'!$E$2:$E$53,'Transactions (Dated)'!$D$2:$D$53,'Share Values'!$X55,'Transactions (Dated)'!$B$2:$B$53,'Share Values'!AB$11,'Transactions (Dated)'!$C$2:$C$53,"Buy")-SUMIFS('Transactions (Dated)'!$E$2:$E$53,'Transactions (Dated)'!$D$2:$D$53,'Share Values'!$X55,'Transactions (Dated)'!$B$2:$B$53,'Share Values'!AB$11,'Transactions (Dated)'!$C$2:$C$53,"Sell")</f>
        <v>0</v>
      </c>
      <c r="AC55" s="40">
        <f ca="1">AC54+SUMIFS('Transactions (Dated)'!$E$2:$E$53,'Transactions (Dated)'!$D$2:$D$53,'Share Values'!$X55,'Transactions (Dated)'!$B$2:$B$53,'Share Values'!AC$11,'Transactions (Dated)'!$C$2:$C$53,"Buy")-SUMIFS('Transactions (Dated)'!$E$2:$E$53,'Transactions (Dated)'!$D$2:$D$53,'Share Values'!$X55,'Transactions (Dated)'!$B$2:$B$53,'Share Values'!AC$11,'Transactions (Dated)'!$C$2:$C$53,"Sell")</f>
        <v>0</v>
      </c>
      <c r="AD55" s="40">
        <f ca="1">AD54+SUMIFS('Transactions (Dated)'!$E$2:$E$53,'Transactions (Dated)'!$D$2:$D$53,'Share Values'!$X55,'Transactions (Dated)'!$B$2:$B$53,'Share Values'!AD$11,'Transactions (Dated)'!$C$2:$C$53,"Buy")-SUMIFS('Transactions (Dated)'!$E$2:$E$53,'Transactions (Dated)'!$D$2:$D$53,'Share Values'!$X55,'Transactions (Dated)'!$B$2:$B$53,'Share Values'!AD$11,'Transactions (Dated)'!$C$2:$C$53,"Sell")</f>
        <v>0</v>
      </c>
      <c r="AE55" s="40">
        <f ca="1">AE54+SUMIFS('Transactions (Dated)'!$E$2:$E$53,'Transactions (Dated)'!$D$2:$D$53,'Share Values'!$X55,'Transactions (Dated)'!$B$2:$B$53,'Share Values'!AE$11,'Transactions (Dated)'!$C$2:$C$53,"Buy")-SUMIFS('Transactions (Dated)'!$E$2:$E$53,'Transactions (Dated)'!$D$2:$D$53,'Share Values'!$X55,'Transactions (Dated)'!$B$2:$B$53,'Share Values'!AE$11,'Transactions (Dated)'!$C$2:$C$53,"Sell")</f>
        <v>0</v>
      </c>
      <c r="AF55" s="40">
        <f ca="1">AF54+SUMIFS('Transactions (Dated)'!$E$2:$E$53,'Transactions (Dated)'!$D$2:$D$53,'Share Values'!$X55,'Transactions (Dated)'!$B$2:$B$53,'Share Values'!AF$11,'Transactions (Dated)'!$C$2:$C$53,"Buy")-SUMIFS('Transactions (Dated)'!$E$2:$E$53,'Transactions (Dated)'!$D$2:$D$53,'Share Values'!$X55,'Transactions (Dated)'!$B$2:$B$53,'Share Values'!AF$11,'Transactions (Dated)'!$C$2:$C$53,"Sell")</f>
        <v>0</v>
      </c>
      <c r="AG55" s="40">
        <f ca="1">AG54+SUMIFS('Transactions (Dated)'!$E$2:$E$53,'Transactions (Dated)'!$D$2:$D$53,'Share Values'!$X55,'Transactions (Dated)'!$B$2:$B$53,'Share Values'!AG$11,'Transactions (Dated)'!$C$2:$C$53,"Buy")-SUMIFS('Transactions (Dated)'!$E$2:$E$53,'Transactions (Dated)'!$D$2:$D$53,'Share Values'!$X55,'Transactions (Dated)'!$B$2:$B$53,'Share Values'!AG$11,'Transactions (Dated)'!$C$2:$C$53,"Sell")</f>
        <v>0</v>
      </c>
      <c r="AH55" s="40">
        <f ca="1">AH54+SUMIFS('Transactions (Dated)'!$E$2:$E$53,'Transactions (Dated)'!$D$2:$D$53,'Share Values'!$X55,'Transactions (Dated)'!$B$2:$B$53,'Share Values'!AH$11,'Transactions (Dated)'!$C$2:$C$53,"Buy")-SUMIFS('Transactions (Dated)'!$E$2:$E$53,'Transactions (Dated)'!$D$2:$D$53,'Share Values'!$X55,'Transactions (Dated)'!$B$2:$B$53,'Share Values'!AH$11,'Transactions (Dated)'!$C$2:$C$53,"Sell")</f>
        <v>0</v>
      </c>
      <c r="AI55" s="40">
        <f ca="1">AI54+SUMIFS('Transactions (Dated)'!$E$2:$E$53,'Transactions (Dated)'!$D$2:$D$53,'Share Values'!$X55,'Transactions (Dated)'!$B$2:$B$53,'Share Values'!AI$11,'Transactions (Dated)'!$C$2:$C$53,"Buy")-SUMIFS('Transactions (Dated)'!$E$2:$E$53,'Transactions (Dated)'!$D$2:$D$53,'Share Values'!$X55,'Transactions (Dated)'!$B$2:$B$53,'Share Values'!AI$11,'Transactions (Dated)'!$C$2:$C$53,"Sell")</f>
        <v>0</v>
      </c>
      <c r="AJ55" s="40">
        <f ca="1">AJ54+SUMIFS('Transactions (Dated)'!$E$2:$E$53,'Transactions (Dated)'!$D$2:$D$53,'Share Values'!$X55,'Transactions (Dated)'!$B$2:$B$53,'Share Values'!AJ$11,'Transactions (Dated)'!$C$2:$C$53,"Buy")-SUMIFS('Transactions (Dated)'!$E$2:$E$53,'Transactions (Dated)'!$D$2:$D$53,'Share Values'!$X55,'Transactions (Dated)'!$B$2:$B$53,'Share Values'!AJ$11,'Transactions (Dated)'!$C$2:$C$53,"Sell")</f>
        <v>0</v>
      </c>
      <c r="AK55" s="40">
        <f ca="1">AK54+SUMIFS('Transactions (Dated)'!$E$2:$E$53,'Transactions (Dated)'!$D$2:$D$53,'Share Values'!$X55,'Transactions (Dated)'!$B$2:$B$53,'Share Values'!AK$11,'Transactions (Dated)'!$C$2:$C$53,"Buy")-SUMIFS('Transactions (Dated)'!$E$2:$E$53,'Transactions (Dated)'!$D$2:$D$53,'Share Values'!$X55,'Transactions (Dated)'!$B$2:$B$53,'Share Values'!AK$11,'Transactions (Dated)'!$C$2:$C$53,"Sell")</f>
        <v>0</v>
      </c>
      <c r="AL55" s="40">
        <f ca="1">AL54+SUMIFS('Transactions (Dated)'!$E$2:$E$53,'Transactions (Dated)'!$D$2:$D$53,'Share Values'!$X55,'Transactions (Dated)'!$B$2:$B$53,'Share Values'!AL$11,'Transactions (Dated)'!$C$2:$C$53,"Buy")-SUMIFS('Transactions (Dated)'!$E$2:$E$53,'Transactions (Dated)'!$D$2:$D$53,'Share Values'!$X55,'Transactions (Dated)'!$B$2:$B$53,'Share Values'!AL$11,'Transactions (Dated)'!$C$2:$C$53,"Sell")</f>
        <v>0</v>
      </c>
      <c r="AM55" s="40">
        <f ca="1">AM54+SUMIFS('Transactions (Dated)'!$E$2:$E$53,'Transactions (Dated)'!$D$2:$D$53,'Share Values'!$X55,'Transactions (Dated)'!$B$2:$B$53,'Share Values'!AM$11,'Transactions (Dated)'!$C$2:$C$53,"Buy")-SUMIFS('Transactions (Dated)'!$E$2:$E$53,'Transactions (Dated)'!$D$2:$D$53,'Share Values'!$X55,'Transactions (Dated)'!$B$2:$B$53,'Share Values'!AM$11,'Transactions (Dated)'!$C$2:$C$53,"Sell")</f>
        <v>0</v>
      </c>
      <c r="AN55" s="40">
        <f ca="1">AN54+SUMIFS('Transactions (Dated)'!$E$2:$E$53,'Transactions (Dated)'!$D$2:$D$53,'Share Values'!$X55,'Transactions (Dated)'!$B$2:$B$53,'Share Values'!AN$11,'Transactions (Dated)'!$C$2:$C$53,"Buy")-SUMIFS('Transactions (Dated)'!$E$2:$E$53,'Transactions (Dated)'!$D$2:$D$53,'Share Values'!$X55,'Transactions (Dated)'!$B$2:$B$53,'Share Values'!AN$11,'Transactions (Dated)'!$C$2:$C$53,"Sell")</f>
        <v>0</v>
      </c>
      <c r="AO55" s="40"/>
      <c r="AQ55" s="3">
        <f t="shared" si="9"/>
        <v>41975</v>
      </c>
      <c r="AR55" s="6">
        <f t="shared" ca="1" si="10"/>
        <v>56008.75</v>
      </c>
      <c r="AS55" s="6">
        <f t="shared" ca="1" si="11"/>
        <v>44500</v>
      </c>
      <c r="AT55" s="6">
        <f t="shared" ca="1" si="12"/>
        <v>832440</v>
      </c>
      <c r="AU55" s="6">
        <f t="shared" ca="1" si="13"/>
        <v>0</v>
      </c>
      <c r="AV55" s="6">
        <f t="shared" ca="1" si="14"/>
        <v>0</v>
      </c>
      <c r="AW55" s="6">
        <f t="shared" ca="1" si="15"/>
        <v>0</v>
      </c>
      <c r="AX55" s="6">
        <f t="shared" ca="1" si="16"/>
        <v>0</v>
      </c>
      <c r="AY55" s="6">
        <f t="shared" ca="1" si="17"/>
        <v>0</v>
      </c>
      <c r="AZ55" s="6">
        <f t="shared" ca="1" si="18"/>
        <v>0</v>
      </c>
      <c r="BA55" s="6">
        <f t="shared" ca="1" si="19"/>
        <v>0</v>
      </c>
      <c r="BB55" s="6">
        <f t="shared" ca="1" si="20"/>
        <v>0</v>
      </c>
      <c r="BC55" s="6">
        <f t="shared" ca="1" si="21"/>
        <v>0</v>
      </c>
      <c r="BD55" s="6">
        <f t="shared" ca="1" si="22"/>
        <v>0</v>
      </c>
      <c r="BE55" s="6">
        <f t="shared" ca="1" si="23"/>
        <v>0</v>
      </c>
      <c r="BF55" s="6">
        <f t="shared" ca="1" si="32"/>
        <v>0</v>
      </c>
      <c r="BG55" s="6">
        <f t="shared" ca="1" si="33"/>
        <v>0</v>
      </c>
      <c r="BH55" s="6"/>
      <c r="BJ55" s="4">
        <f t="shared" ca="1" si="26"/>
        <v>932948.75</v>
      </c>
      <c r="BL55" s="3">
        <f t="shared" si="27"/>
        <v>41975</v>
      </c>
      <c r="BM55" s="6">
        <f>BM54+SUMIFS('Transactions (Dated)'!G:G,'Transactions (Dated)'!D:D,'Share Values'!AQ55)</f>
        <v>72993.75</v>
      </c>
      <c r="BN55" s="6">
        <f ca="1">BN54+SUMIFS('Transactions (Dated)'!$F:$F,'Transactions (Dated)'!$D:$D,$BL55,'Transactions (Dated)'!$B:$B,BN$11,'Transactions (Dated)'!$C:$C,"Dividend (paid to cash)")*Y55</f>
        <v>0</v>
      </c>
      <c r="BO55" s="6">
        <f ca="1">BO54+SUMIFS('Transactions (Dated)'!$F:$F,'Transactions (Dated)'!$D:$D,$BL55,'Transactions (Dated)'!$B:$B,BO$11,'Transactions (Dated)'!$C:$C,"Dividend (paid to cash)")*Z55</f>
        <v>0</v>
      </c>
      <c r="BP55" s="6">
        <f ca="1">BP54+SUMIFS('Transactions (Dated)'!$F:$F,'Transactions (Dated)'!$D:$D,$BL55,'Transactions (Dated)'!$B:$B,BP$11,'Transactions (Dated)'!$C:$C,"Dividend (paid to cash)")*AA55</f>
        <v>0</v>
      </c>
      <c r="BQ55" s="6">
        <f ca="1">BQ54+SUMIFS('Transactions (Dated)'!$F:$F,'Transactions (Dated)'!$D:$D,$BL55,'Transactions (Dated)'!$B:$B,BQ$11,'Transactions (Dated)'!$C:$C,"Dividend (paid to cash)")*AB55</f>
        <v>0</v>
      </c>
      <c r="BR55" s="6">
        <f ca="1">BR54+SUMIFS('Transactions (Dated)'!$F:$F,'Transactions (Dated)'!$D:$D,$BL55,'Transactions (Dated)'!$B:$B,BR$11,'Transactions (Dated)'!$C:$C,"Dividend (paid to cash)")*AC55</f>
        <v>0</v>
      </c>
      <c r="BS55" s="6">
        <f ca="1">BS54+SUMIFS('Transactions (Dated)'!$F:$F,'Transactions (Dated)'!$D:$D,$BL55,'Transactions (Dated)'!$B:$B,BS$11,'Transactions (Dated)'!$C:$C,"Dividend (paid to cash)")*AD55</f>
        <v>0</v>
      </c>
      <c r="BT55" s="6">
        <f ca="1">BT54+SUMIFS('Transactions (Dated)'!$F:$F,'Transactions (Dated)'!$D:$D,$BL55,'Transactions (Dated)'!$B:$B,BT$11,'Transactions (Dated)'!$C:$C,"Dividend (paid to cash)")*AE55</f>
        <v>0</v>
      </c>
      <c r="BU55" s="6">
        <f ca="1">BU54+SUMIFS('Transactions (Dated)'!$F:$F,'Transactions (Dated)'!$D:$D,$BL55,'Transactions (Dated)'!$B:$B,BU$11,'Transactions (Dated)'!$C:$C,"Dividend (paid to cash)")*AF55</f>
        <v>0</v>
      </c>
      <c r="BV55" s="6">
        <f ca="1">BV54+SUMIFS('Transactions (Dated)'!$F:$F,'Transactions (Dated)'!$D:$D,$BL55,'Transactions (Dated)'!$B:$B,BV$11,'Transactions (Dated)'!$C:$C,"Dividend (paid to cash)")*AG55</f>
        <v>0</v>
      </c>
      <c r="BW55" s="6">
        <f ca="1">BW54+SUMIFS('Transactions (Dated)'!$F:$F,'Transactions (Dated)'!$D:$D,$BL55,'Transactions (Dated)'!$B:$B,BW$11,'Transactions (Dated)'!$C:$C,"Dividend (paid to cash)")*AH55</f>
        <v>0</v>
      </c>
      <c r="BX55" s="6">
        <f ca="1">BX54+SUMIFS('Transactions (Dated)'!$F:$F,'Transactions (Dated)'!$D:$D,$BL55,'Transactions (Dated)'!$B:$B,BX$11,'Transactions (Dated)'!$C:$C,"Dividend (paid to cash)")*AI55</f>
        <v>0</v>
      </c>
      <c r="BY55" s="6">
        <f ca="1">BY54+SUMIFS('Transactions (Dated)'!$F:$F,'Transactions (Dated)'!$D:$D,$BL55,'Transactions (Dated)'!$B:$B,BY$11,'Transactions (Dated)'!$C:$C,"Dividend (paid to cash)")*AJ55</f>
        <v>0</v>
      </c>
      <c r="BZ55" s="6">
        <f ca="1">BZ54+SUMIFS('Transactions (Dated)'!$F:$F,'Transactions (Dated)'!$D:$D,$BL55,'Transactions (Dated)'!$B:$B,BZ$11,'Transactions (Dated)'!$C:$C,"Dividend (paid to cash)")*AK55</f>
        <v>0</v>
      </c>
      <c r="CA55" s="6">
        <f ca="1">CA54+SUMIFS('Transactions (Dated)'!$F:$F,'Transactions (Dated)'!$D:$D,$BL55,'Transactions (Dated)'!$B:$B,CA$11,'Transactions (Dated)'!$C:$C,"Dividend (paid to cash)")*AL55</f>
        <v>0</v>
      </c>
      <c r="CB55" s="6">
        <v>0</v>
      </c>
      <c r="CC55" s="6">
        <v>0</v>
      </c>
      <c r="CD55" s="6"/>
      <c r="CF55" s="6">
        <f t="shared" ca="1" si="34"/>
        <v>72993.75</v>
      </c>
      <c r="CH55" s="3">
        <f t="shared" si="35"/>
        <v>41975</v>
      </c>
      <c r="CI55" s="4">
        <f t="shared" ca="1" si="28"/>
        <v>932948.75</v>
      </c>
      <c r="CJ55" s="4">
        <f t="shared" ca="1" si="29"/>
        <v>72993.75</v>
      </c>
      <c r="CL55" s="4">
        <f t="shared" ca="1" si="30"/>
        <v>1005942.5</v>
      </c>
    </row>
    <row r="56" spans="2:90" x14ac:dyDescent="0.15">
      <c r="B56" s="3">
        <f t="shared" si="31"/>
        <v>41976</v>
      </c>
      <c r="C56" s="2">
        <v>14754.1</v>
      </c>
      <c r="E56" s="70">
        <v>41976</v>
      </c>
      <c r="F56" s="69">
        <v>12.41</v>
      </c>
      <c r="G56" s="69">
        <v>3.74</v>
      </c>
      <c r="H56" s="69">
        <v>19.998000000000001</v>
      </c>
      <c r="I56" s="69">
        <v>31.52</v>
      </c>
      <c r="J56" s="69">
        <v>17.12</v>
      </c>
      <c r="K56" s="69">
        <v>12.09</v>
      </c>
      <c r="L56" s="69">
        <v>26.91</v>
      </c>
      <c r="M56" s="69">
        <v>1.9</v>
      </c>
      <c r="N56" s="69">
        <v>8.94</v>
      </c>
      <c r="O56" s="69">
        <v>4.9733000000000001</v>
      </c>
      <c r="P56" s="69">
        <v>35.200000000000003</v>
      </c>
      <c r="Q56" s="69">
        <v>1.27</v>
      </c>
      <c r="R56" s="69">
        <v>8.41</v>
      </c>
      <c r="S56" s="69">
        <v>39.99</v>
      </c>
      <c r="T56" s="69"/>
      <c r="U56" s="69"/>
      <c r="V56" s="4"/>
      <c r="X56" s="3">
        <f t="shared" si="8"/>
        <v>41976</v>
      </c>
      <c r="Y56" s="40">
        <f ca="1">Y55+SUMIFS('Transactions (Dated)'!$E$2:$E$53,'Transactions (Dated)'!$D$2:$D$53,'Share Values'!$X56,'Transactions (Dated)'!$B$2:$B$53,'Share Values'!Y$11,'Transactions (Dated)'!$C$2:$C$53,"Buy")-SUMIFS('Transactions (Dated)'!$E$2:$E$53,'Transactions (Dated)'!$D$2:$D$53,'Share Values'!$X56,'Transactions (Dated)'!$B$2:$B$53,'Share Values'!Y$11,'Transactions (Dated)'!$C$2:$C$53,"Sell")</f>
        <v>4625</v>
      </c>
      <c r="Z56" s="40">
        <f ca="1">Z55+SUMIFS('Transactions (Dated)'!$E$2:$E$53,'Transactions (Dated)'!$D$2:$D$53,'Share Values'!$X56,'Transactions (Dated)'!$B$2:$B$53,'Share Values'!Z$11,'Transactions (Dated)'!$C$2:$C$53,"Buy")-SUMIFS('Transactions (Dated)'!$E$2:$E$53,'Transactions (Dated)'!$D$2:$D$53,'Share Values'!$X56,'Transactions (Dated)'!$B$2:$B$53,'Share Values'!Z$11,'Transactions (Dated)'!$C$2:$C$53,"Sell")</f>
        <v>12500</v>
      </c>
      <c r="AA56" s="40">
        <f ca="1">AA55+SUMIFS('Transactions (Dated)'!$E$2:$E$53,'Transactions (Dated)'!$D$2:$D$53,'Share Values'!$X56,'Transactions (Dated)'!$B$2:$B$53,'Share Values'!AA$11,'Transactions (Dated)'!$C$2:$C$53,"Buy")-SUMIFS('Transactions (Dated)'!$E$2:$E$53,'Transactions (Dated)'!$D$2:$D$53,'Share Values'!$X56,'Transactions (Dated)'!$B$2:$B$53,'Share Values'!AA$11,'Transactions (Dated)'!$C$2:$C$53,"Sell")</f>
        <v>42000</v>
      </c>
      <c r="AB56" s="40">
        <f ca="1">AB55+SUMIFS('Transactions (Dated)'!$E$2:$E$53,'Transactions (Dated)'!$D$2:$D$53,'Share Values'!$X56,'Transactions (Dated)'!$B$2:$B$53,'Share Values'!AB$11,'Transactions (Dated)'!$C$2:$C$53,"Buy")-SUMIFS('Transactions (Dated)'!$E$2:$E$53,'Transactions (Dated)'!$D$2:$D$53,'Share Values'!$X56,'Transactions (Dated)'!$B$2:$B$53,'Share Values'!AB$11,'Transactions (Dated)'!$C$2:$C$53,"Sell")</f>
        <v>0</v>
      </c>
      <c r="AC56" s="40">
        <f ca="1">AC55+SUMIFS('Transactions (Dated)'!$E$2:$E$53,'Transactions (Dated)'!$D$2:$D$53,'Share Values'!$X56,'Transactions (Dated)'!$B$2:$B$53,'Share Values'!AC$11,'Transactions (Dated)'!$C$2:$C$53,"Buy")-SUMIFS('Transactions (Dated)'!$E$2:$E$53,'Transactions (Dated)'!$D$2:$D$53,'Share Values'!$X56,'Transactions (Dated)'!$B$2:$B$53,'Share Values'!AC$11,'Transactions (Dated)'!$C$2:$C$53,"Sell")</f>
        <v>0</v>
      </c>
      <c r="AD56" s="40">
        <f ca="1">AD55+SUMIFS('Transactions (Dated)'!$E$2:$E$53,'Transactions (Dated)'!$D$2:$D$53,'Share Values'!$X56,'Transactions (Dated)'!$B$2:$B$53,'Share Values'!AD$11,'Transactions (Dated)'!$C$2:$C$53,"Buy")-SUMIFS('Transactions (Dated)'!$E$2:$E$53,'Transactions (Dated)'!$D$2:$D$53,'Share Values'!$X56,'Transactions (Dated)'!$B$2:$B$53,'Share Values'!AD$11,'Transactions (Dated)'!$C$2:$C$53,"Sell")</f>
        <v>0</v>
      </c>
      <c r="AE56" s="40">
        <f ca="1">AE55+SUMIFS('Transactions (Dated)'!$E$2:$E$53,'Transactions (Dated)'!$D$2:$D$53,'Share Values'!$X56,'Transactions (Dated)'!$B$2:$B$53,'Share Values'!AE$11,'Transactions (Dated)'!$C$2:$C$53,"Buy")-SUMIFS('Transactions (Dated)'!$E$2:$E$53,'Transactions (Dated)'!$D$2:$D$53,'Share Values'!$X56,'Transactions (Dated)'!$B$2:$B$53,'Share Values'!AE$11,'Transactions (Dated)'!$C$2:$C$53,"Sell")</f>
        <v>0</v>
      </c>
      <c r="AF56" s="40">
        <f ca="1">AF55+SUMIFS('Transactions (Dated)'!$E$2:$E$53,'Transactions (Dated)'!$D$2:$D$53,'Share Values'!$X56,'Transactions (Dated)'!$B$2:$B$53,'Share Values'!AF$11,'Transactions (Dated)'!$C$2:$C$53,"Buy")-SUMIFS('Transactions (Dated)'!$E$2:$E$53,'Transactions (Dated)'!$D$2:$D$53,'Share Values'!$X56,'Transactions (Dated)'!$B$2:$B$53,'Share Values'!AF$11,'Transactions (Dated)'!$C$2:$C$53,"Sell")</f>
        <v>0</v>
      </c>
      <c r="AG56" s="40">
        <f ca="1">AG55+SUMIFS('Transactions (Dated)'!$E$2:$E$53,'Transactions (Dated)'!$D$2:$D$53,'Share Values'!$X56,'Transactions (Dated)'!$B$2:$B$53,'Share Values'!AG$11,'Transactions (Dated)'!$C$2:$C$53,"Buy")-SUMIFS('Transactions (Dated)'!$E$2:$E$53,'Transactions (Dated)'!$D$2:$D$53,'Share Values'!$X56,'Transactions (Dated)'!$B$2:$B$53,'Share Values'!AG$11,'Transactions (Dated)'!$C$2:$C$53,"Sell")</f>
        <v>0</v>
      </c>
      <c r="AH56" s="40">
        <f ca="1">AH55+SUMIFS('Transactions (Dated)'!$E$2:$E$53,'Transactions (Dated)'!$D$2:$D$53,'Share Values'!$X56,'Transactions (Dated)'!$B$2:$B$53,'Share Values'!AH$11,'Transactions (Dated)'!$C$2:$C$53,"Buy")-SUMIFS('Transactions (Dated)'!$E$2:$E$53,'Transactions (Dated)'!$D$2:$D$53,'Share Values'!$X56,'Transactions (Dated)'!$B$2:$B$53,'Share Values'!AH$11,'Transactions (Dated)'!$C$2:$C$53,"Sell")</f>
        <v>0</v>
      </c>
      <c r="AI56" s="40">
        <f ca="1">AI55+SUMIFS('Transactions (Dated)'!$E$2:$E$53,'Transactions (Dated)'!$D$2:$D$53,'Share Values'!$X56,'Transactions (Dated)'!$B$2:$B$53,'Share Values'!AI$11,'Transactions (Dated)'!$C$2:$C$53,"Buy")-SUMIFS('Transactions (Dated)'!$E$2:$E$53,'Transactions (Dated)'!$D$2:$D$53,'Share Values'!$X56,'Transactions (Dated)'!$B$2:$B$53,'Share Values'!AI$11,'Transactions (Dated)'!$C$2:$C$53,"Sell")</f>
        <v>0</v>
      </c>
      <c r="AJ56" s="40">
        <f ca="1">AJ55+SUMIFS('Transactions (Dated)'!$E$2:$E$53,'Transactions (Dated)'!$D$2:$D$53,'Share Values'!$X56,'Transactions (Dated)'!$B$2:$B$53,'Share Values'!AJ$11,'Transactions (Dated)'!$C$2:$C$53,"Buy")-SUMIFS('Transactions (Dated)'!$E$2:$E$53,'Transactions (Dated)'!$D$2:$D$53,'Share Values'!$X56,'Transactions (Dated)'!$B$2:$B$53,'Share Values'!AJ$11,'Transactions (Dated)'!$C$2:$C$53,"Sell")</f>
        <v>0</v>
      </c>
      <c r="AK56" s="40">
        <f ca="1">AK55+SUMIFS('Transactions (Dated)'!$E$2:$E$53,'Transactions (Dated)'!$D$2:$D$53,'Share Values'!$X56,'Transactions (Dated)'!$B$2:$B$53,'Share Values'!AK$11,'Transactions (Dated)'!$C$2:$C$53,"Buy")-SUMIFS('Transactions (Dated)'!$E$2:$E$53,'Transactions (Dated)'!$D$2:$D$53,'Share Values'!$X56,'Transactions (Dated)'!$B$2:$B$53,'Share Values'!AK$11,'Transactions (Dated)'!$C$2:$C$53,"Sell")</f>
        <v>0</v>
      </c>
      <c r="AL56" s="40">
        <f ca="1">AL55+SUMIFS('Transactions (Dated)'!$E$2:$E$53,'Transactions (Dated)'!$D$2:$D$53,'Share Values'!$X56,'Transactions (Dated)'!$B$2:$B$53,'Share Values'!AL$11,'Transactions (Dated)'!$C$2:$C$53,"Buy")-SUMIFS('Transactions (Dated)'!$E$2:$E$53,'Transactions (Dated)'!$D$2:$D$53,'Share Values'!$X56,'Transactions (Dated)'!$B$2:$B$53,'Share Values'!AL$11,'Transactions (Dated)'!$C$2:$C$53,"Sell")</f>
        <v>0</v>
      </c>
      <c r="AM56" s="40">
        <f ca="1">AM55+SUMIFS('Transactions (Dated)'!$E$2:$E$53,'Transactions (Dated)'!$D$2:$D$53,'Share Values'!$X56,'Transactions (Dated)'!$B$2:$B$53,'Share Values'!AM$11,'Transactions (Dated)'!$C$2:$C$53,"Buy")-SUMIFS('Transactions (Dated)'!$E$2:$E$53,'Transactions (Dated)'!$D$2:$D$53,'Share Values'!$X56,'Transactions (Dated)'!$B$2:$B$53,'Share Values'!AM$11,'Transactions (Dated)'!$C$2:$C$53,"Sell")</f>
        <v>0</v>
      </c>
      <c r="AN56" s="40">
        <f ca="1">AN55+SUMIFS('Transactions (Dated)'!$E$2:$E$53,'Transactions (Dated)'!$D$2:$D$53,'Share Values'!$X56,'Transactions (Dated)'!$B$2:$B$53,'Share Values'!AN$11,'Transactions (Dated)'!$C$2:$C$53,"Buy")-SUMIFS('Transactions (Dated)'!$E$2:$E$53,'Transactions (Dated)'!$D$2:$D$53,'Share Values'!$X56,'Transactions (Dated)'!$B$2:$B$53,'Share Values'!AN$11,'Transactions (Dated)'!$C$2:$C$53,"Sell")</f>
        <v>0</v>
      </c>
      <c r="AO56" s="40"/>
      <c r="AQ56" s="3">
        <f t="shared" si="9"/>
        <v>41976</v>
      </c>
      <c r="AR56" s="6">
        <f t="shared" ca="1" si="10"/>
        <v>57396.25</v>
      </c>
      <c r="AS56" s="6">
        <f t="shared" ca="1" si="11"/>
        <v>46750</v>
      </c>
      <c r="AT56" s="6">
        <f t="shared" ca="1" si="12"/>
        <v>839916</v>
      </c>
      <c r="AU56" s="6">
        <f t="shared" ca="1" si="13"/>
        <v>0</v>
      </c>
      <c r="AV56" s="6">
        <f t="shared" ca="1" si="14"/>
        <v>0</v>
      </c>
      <c r="AW56" s="6">
        <f t="shared" ca="1" si="15"/>
        <v>0</v>
      </c>
      <c r="AX56" s="6">
        <f t="shared" ca="1" si="16"/>
        <v>0</v>
      </c>
      <c r="AY56" s="6">
        <f t="shared" ca="1" si="17"/>
        <v>0</v>
      </c>
      <c r="AZ56" s="6">
        <f t="shared" ca="1" si="18"/>
        <v>0</v>
      </c>
      <c r="BA56" s="6">
        <f t="shared" ca="1" si="19"/>
        <v>0</v>
      </c>
      <c r="BB56" s="6">
        <f t="shared" ca="1" si="20"/>
        <v>0</v>
      </c>
      <c r="BC56" s="6">
        <f t="shared" ca="1" si="21"/>
        <v>0</v>
      </c>
      <c r="BD56" s="6">
        <f t="shared" ca="1" si="22"/>
        <v>0</v>
      </c>
      <c r="BE56" s="6">
        <f t="shared" ca="1" si="23"/>
        <v>0</v>
      </c>
      <c r="BF56" s="6">
        <f t="shared" ca="1" si="32"/>
        <v>0</v>
      </c>
      <c r="BG56" s="6">
        <f t="shared" ca="1" si="33"/>
        <v>0</v>
      </c>
      <c r="BH56" s="6"/>
      <c r="BJ56" s="4">
        <f t="shared" ca="1" si="26"/>
        <v>944062.25</v>
      </c>
      <c r="BL56" s="3">
        <f t="shared" si="27"/>
        <v>41976</v>
      </c>
      <c r="BM56" s="6">
        <f>BM55+SUMIFS('Transactions (Dated)'!G:G,'Transactions (Dated)'!D:D,'Share Values'!AQ56)</f>
        <v>72993.75</v>
      </c>
      <c r="BN56" s="6">
        <f ca="1">BN55+SUMIFS('Transactions (Dated)'!$F:$F,'Transactions (Dated)'!$D:$D,$BL56,'Transactions (Dated)'!$B:$B,BN$11,'Transactions (Dated)'!$C:$C,"Dividend (paid to cash)")*Y56</f>
        <v>0</v>
      </c>
      <c r="BO56" s="6">
        <f ca="1">BO55+SUMIFS('Transactions (Dated)'!$F:$F,'Transactions (Dated)'!$D:$D,$BL56,'Transactions (Dated)'!$B:$B,BO$11,'Transactions (Dated)'!$C:$C,"Dividend (paid to cash)")*Z56</f>
        <v>0</v>
      </c>
      <c r="BP56" s="6">
        <f ca="1">BP55+SUMIFS('Transactions (Dated)'!$F:$F,'Transactions (Dated)'!$D:$D,$BL56,'Transactions (Dated)'!$B:$B,BP$11,'Transactions (Dated)'!$C:$C,"Dividend (paid to cash)")*AA56</f>
        <v>0</v>
      </c>
      <c r="BQ56" s="6">
        <f ca="1">BQ55+SUMIFS('Transactions (Dated)'!$F:$F,'Transactions (Dated)'!$D:$D,$BL56,'Transactions (Dated)'!$B:$B,BQ$11,'Transactions (Dated)'!$C:$C,"Dividend (paid to cash)")*AB56</f>
        <v>0</v>
      </c>
      <c r="BR56" s="6">
        <f ca="1">BR55+SUMIFS('Transactions (Dated)'!$F:$F,'Transactions (Dated)'!$D:$D,$BL56,'Transactions (Dated)'!$B:$B,BR$11,'Transactions (Dated)'!$C:$C,"Dividend (paid to cash)")*AC56</f>
        <v>0</v>
      </c>
      <c r="BS56" s="6">
        <f ca="1">BS55+SUMIFS('Transactions (Dated)'!$F:$F,'Transactions (Dated)'!$D:$D,$BL56,'Transactions (Dated)'!$B:$B,BS$11,'Transactions (Dated)'!$C:$C,"Dividend (paid to cash)")*AD56</f>
        <v>0</v>
      </c>
      <c r="BT56" s="6">
        <f ca="1">BT55+SUMIFS('Transactions (Dated)'!$F:$F,'Transactions (Dated)'!$D:$D,$BL56,'Transactions (Dated)'!$B:$B,BT$11,'Transactions (Dated)'!$C:$C,"Dividend (paid to cash)")*AE56</f>
        <v>0</v>
      </c>
      <c r="BU56" s="6">
        <f ca="1">BU55+SUMIFS('Transactions (Dated)'!$F:$F,'Transactions (Dated)'!$D:$D,$BL56,'Transactions (Dated)'!$B:$B,BU$11,'Transactions (Dated)'!$C:$C,"Dividend (paid to cash)")*AF56</f>
        <v>0</v>
      </c>
      <c r="BV56" s="6">
        <f ca="1">BV55+SUMIFS('Transactions (Dated)'!$F:$F,'Transactions (Dated)'!$D:$D,$BL56,'Transactions (Dated)'!$B:$B,BV$11,'Transactions (Dated)'!$C:$C,"Dividend (paid to cash)")*AG56</f>
        <v>0</v>
      </c>
      <c r="BW56" s="6">
        <f ca="1">BW55+SUMIFS('Transactions (Dated)'!$F:$F,'Transactions (Dated)'!$D:$D,$BL56,'Transactions (Dated)'!$B:$B,BW$11,'Transactions (Dated)'!$C:$C,"Dividend (paid to cash)")*AH56</f>
        <v>0</v>
      </c>
      <c r="BX56" s="6">
        <f ca="1">BX55+SUMIFS('Transactions (Dated)'!$F:$F,'Transactions (Dated)'!$D:$D,$BL56,'Transactions (Dated)'!$B:$B,BX$11,'Transactions (Dated)'!$C:$C,"Dividend (paid to cash)")*AI56</f>
        <v>0</v>
      </c>
      <c r="BY56" s="6">
        <f ca="1">BY55+SUMIFS('Transactions (Dated)'!$F:$F,'Transactions (Dated)'!$D:$D,$BL56,'Transactions (Dated)'!$B:$B,BY$11,'Transactions (Dated)'!$C:$C,"Dividend (paid to cash)")*AJ56</f>
        <v>0</v>
      </c>
      <c r="BZ56" s="6">
        <f ca="1">BZ55+SUMIFS('Transactions (Dated)'!$F:$F,'Transactions (Dated)'!$D:$D,$BL56,'Transactions (Dated)'!$B:$B,BZ$11,'Transactions (Dated)'!$C:$C,"Dividend (paid to cash)")*AK56</f>
        <v>0</v>
      </c>
      <c r="CA56" s="6">
        <f ca="1">CA55+SUMIFS('Transactions (Dated)'!$F:$F,'Transactions (Dated)'!$D:$D,$BL56,'Transactions (Dated)'!$B:$B,CA$11,'Transactions (Dated)'!$C:$C,"Dividend (paid to cash)")*AL56</f>
        <v>0</v>
      </c>
      <c r="CB56" s="6">
        <v>0</v>
      </c>
      <c r="CC56" s="6">
        <v>0</v>
      </c>
      <c r="CD56" s="6"/>
      <c r="CF56" s="6">
        <f t="shared" ca="1" si="34"/>
        <v>72993.75</v>
      </c>
      <c r="CH56" s="3">
        <f t="shared" si="35"/>
        <v>41976</v>
      </c>
      <c r="CI56" s="4">
        <f t="shared" ca="1" si="28"/>
        <v>944062.25</v>
      </c>
      <c r="CJ56" s="4">
        <f t="shared" ca="1" si="29"/>
        <v>72993.75</v>
      </c>
      <c r="CL56" s="4">
        <f t="shared" ca="1" si="30"/>
        <v>1017056</v>
      </c>
    </row>
    <row r="57" spans="2:90" x14ac:dyDescent="0.15">
      <c r="B57" s="3">
        <f t="shared" si="31"/>
        <v>41977</v>
      </c>
      <c r="C57" s="2">
        <v>14583.4</v>
      </c>
      <c r="E57" s="70">
        <v>41977</v>
      </c>
      <c r="F57" s="69">
        <v>11.91</v>
      </c>
      <c r="G57" s="69">
        <v>3.85</v>
      </c>
      <c r="H57" s="69">
        <v>19.63</v>
      </c>
      <c r="I57" s="69">
        <v>31.24</v>
      </c>
      <c r="J57" s="69">
        <v>16.66</v>
      </c>
      <c r="K57" s="69">
        <v>12.04</v>
      </c>
      <c r="L57" s="69">
        <v>26.51</v>
      </c>
      <c r="M57" s="69">
        <v>1.88</v>
      </c>
      <c r="N57" s="69">
        <v>8.85</v>
      </c>
      <c r="O57" s="69">
        <v>4.9432999999999998</v>
      </c>
      <c r="P57" s="69">
        <v>35.21</v>
      </c>
      <c r="Q57" s="69">
        <v>1.2</v>
      </c>
      <c r="R57" s="69">
        <v>8.49</v>
      </c>
      <c r="S57" s="69">
        <v>39.26</v>
      </c>
      <c r="T57" s="69"/>
      <c r="U57" s="69"/>
      <c r="V57" s="4"/>
      <c r="X57" s="3">
        <f t="shared" si="8"/>
        <v>41977</v>
      </c>
      <c r="Y57" s="40">
        <f ca="1">Y56+SUMIFS('Transactions (Dated)'!$E$2:$E$53,'Transactions (Dated)'!$D$2:$D$53,'Share Values'!$X57,'Transactions (Dated)'!$B$2:$B$53,'Share Values'!Y$11,'Transactions (Dated)'!$C$2:$C$53,"Buy")-SUMIFS('Transactions (Dated)'!$E$2:$E$53,'Transactions (Dated)'!$D$2:$D$53,'Share Values'!$X57,'Transactions (Dated)'!$B$2:$B$53,'Share Values'!Y$11,'Transactions (Dated)'!$C$2:$C$53,"Sell")</f>
        <v>4625</v>
      </c>
      <c r="Z57" s="40">
        <f ca="1">Z56+SUMIFS('Transactions (Dated)'!$E$2:$E$53,'Transactions (Dated)'!$D$2:$D$53,'Share Values'!$X57,'Transactions (Dated)'!$B$2:$B$53,'Share Values'!Z$11,'Transactions (Dated)'!$C$2:$C$53,"Buy")-SUMIFS('Transactions (Dated)'!$E$2:$E$53,'Transactions (Dated)'!$D$2:$D$53,'Share Values'!$X57,'Transactions (Dated)'!$B$2:$B$53,'Share Values'!Z$11,'Transactions (Dated)'!$C$2:$C$53,"Sell")</f>
        <v>12500</v>
      </c>
      <c r="AA57" s="40">
        <f ca="1">AA56+SUMIFS('Transactions (Dated)'!$E$2:$E$53,'Transactions (Dated)'!$D$2:$D$53,'Share Values'!$X57,'Transactions (Dated)'!$B$2:$B$53,'Share Values'!AA$11,'Transactions (Dated)'!$C$2:$C$53,"Buy")-SUMIFS('Transactions (Dated)'!$E$2:$E$53,'Transactions (Dated)'!$D$2:$D$53,'Share Values'!$X57,'Transactions (Dated)'!$B$2:$B$53,'Share Values'!AA$11,'Transactions (Dated)'!$C$2:$C$53,"Sell")</f>
        <v>42000</v>
      </c>
      <c r="AB57" s="40">
        <f ca="1">AB56+SUMIFS('Transactions (Dated)'!$E$2:$E$53,'Transactions (Dated)'!$D$2:$D$53,'Share Values'!$X57,'Transactions (Dated)'!$B$2:$B$53,'Share Values'!AB$11,'Transactions (Dated)'!$C$2:$C$53,"Buy")-SUMIFS('Transactions (Dated)'!$E$2:$E$53,'Transactions (Dated)'!$D$2:$D$53,'Share Values'!$X57,'Transactions (Dated)'!$B$2:$B$53,'Share Values'!AB$11,'Transactions (Dated)'!$C$2:$C$53,"Sell")</f>
        <v>0</v>
      </c>
      <c r="AC57" s="40">
        <f ca="1">AC56+SUMIFS('Transactions (Dated)'!$E$2:$E$53,'Transactions (Dated)'!$D$2:$D$53,'Share Values'!$X57,'Transactions (Dated)'!$B$2:$B$53,'Share Values'!AC$11,'Transactions (Dated)'!$C$2:$C$53,"Buy")-SUMIFS('Transactions (Dated)'!$E$2:$E$53,'Transactions (Dated)'!$D$2:$D$53,'Share Values'!$X57,'Transactions (Dated)'!$B$2:$B$53,'Share Values'!AC$11,'Transactions (Dated)'!$C$2:$C$53,"Sell")</f>
        <v>0</v>
      </c>
      <c r="AD57" s="40">
        <f ca="1">AD56+SUMIFS('Transactions (Dated)'!$E$2:$E$53,'Transactions (Dated)'!$D$2:$D$53,'Share Values'!$X57,'Transactions (Dated)'!$B$2:$B$53,'Share Values'!AD$11,'Transactions (Dated)'!$C$2:$C$53,"Buy")-SUMIFS('Transactions (Dated)'!$E$2:$E$53,'Transactions (Dated)'!$D$2:$D$53,'Share Values'!$X57,'Transactions (Dated)'!$B$2:$B$53,'Share Values'!AD$11,'Transactions (Dated)'!$C$2:$C$53,"Sell")</f>
        <v>0</v>
      </c>
      <c r="AE57" s="40">
        <f ca="1">AE56+SUMIFS('Transactions (Dated)'!$E$2:$E$53,'Transactions (Dated)'!$D$2:$D$53,'Share Values'!$X57,'Transactions (Dated)'!$B$2:$B$53,'Share Values'!AE$11,'Transactions (Dated)'!$C$2:$C$53,"Buy")-SUMIFS('Transactions (Dated)'!$E$2:$E$53,'Transactions (Dated)'!$D$2:$D$53,'Share Values'!$X57,'Transactions (Dated)'!$B$2:$B$53,'Share Values'!AE$11,'Transactions (Dated)'!$C$2:$C$53,"Sell")</f>
        <v>0</v>
      </c>
      <c r="AF57" s="40">
        <f ca="1">AF56+SUMIFS('Transactions (Dated)'!$E$2:$E$53,'Transactions (Dated)'!$D$2:$D$53,'Share Values'!$X57,'Transactions (Dated)'!$B$2:$B$53,'Share Values'!AF$11,'Transactions (Dated)'!$C$2:$C$53,"Buy")-SUMIFS('Transactions (Dated)'!$E$2:$E$53,'Transactions (Dated)'!$D$2:$D$53,'Share Values'!$X57,'Transactions (Dated)'!$B$2:$B$53,'Share Values'!AF$11,'Transactions (Dated)'!$C$2:$C$53,"Sell")</f>
        <v>0</v>
      </c>
      <c r="AG57" s="40">
        <f ca="1">AG56+SUMIFS('Transactions (Dated)'!$E$2:$E$53,'Transactions (Dated)'!$D$2:$D$53,'Share Values'!$X57,'Transactions (Dated)'!$B$2:$B$53,'Share Values'!AG$11,'Transactions (Dated)'!$C$2:$C$53,"Buy")-SUMIFS('Transactions (Dated)'!$E$2:$E$53,'Transactions (Dated)'!$D$2:$D$53,'Share Values'!$X57,'Transactions (Dated)'!$B$2:$B$53,'Share Values'!AG$11,'Transactions (Dated)'!$C$2:$C$53,"Sell")</f>
        <v>0</v>
      </c>
      <c r="AH57" s="40">
        <f ca="1">AH56+SUMIFS('Transactions (Dated)'!$E$2:$E$53,'Transactions (Dated)'!$D$2:$D$53,'Share Values'!$X57,'Transactions (Dated)'!$B$2:$B$53,'Share Values'!AH$11,'Transactions (Dated)'!$C$2:$C$53,"Buy")-SUMIFS('Transactions (Dated)'!$E$2:$E$53,'Transactions (Dated)'!$D$2:$D$53,'Share Values'!$X57,'Transactions (Dated)'!$B$2:$B$53,'Share Values'!AH$11,'Transactions (Dated)'!$C$2:$C$53,"Sell")</f>
        <v>0</v>
      </c>
      <c r="AI57" s="40">
        <f ca="1">AI56+SUMIFS('Transactions (Dated)'!$E$2:$E$53,'Transactions (Dated)'!$D$2:$D$53,'Share Values'!$X57,'Transactions (Dated)'!$B$2:$B$53,'Share Values'!AI$11,'Transactions (Dated)'!$C$2:$C$53,"Buy")-SUMIFS('Transactions (Dated)'!$E$2:$E$53,'Transactions (Dated)'!$D$2:$D$53,'Share Values'!$X57,'Transactions (Dated)'!$B$2:$B$53,'Share Values'!AI$11,'Transactions (Dated)'!$C$2:$C$53,"Sell")</f>
        <v>0</v>
      </c>
      <c r="AJ57" s="40">
        <f ca="1">AJ56+SUMIFS('Transactions (Dated)'!$E$2:$E$53,'Transactions (Dated)'!$D$2:$D$53,'Share Values'!$X57,'Transactions (Dated)'!$B$2:$B$53,'Share Values'!AJ$11,'Transactions (Dated)'!$C$2:$C$53,"Buy")-SUMIFS('Transactions (Dated)'!$E$2:$E$53,'Transactions (Dated)'!$D$2:$D$53,'Share Values'!$X57,'Transactions (Dated)'!$B$2:$B$53,'Share Values'!AJ$11,'Transactions (Dated)'!$C$2:$C$53,"Sell")</f>
        <v>0</v>
      </c>
      <c r="AK57" s="40">
        <f ca="1">AK56+SUMIFS('Transactions (Dated)'!$E$2:$E$53,'Transactions (Dated)'!$D$2:$D$53,'Share Values'!$X57,'Transactions (Dated)'!$B$2:$B$53,'Share Values'!AK$11,'Transactions (Dated)'!$C$2:$C$53,"Buy")-SUMIFS('Transactions (Dated)'!$E$2:$E$53,'Transactions (Dated)'!$D$2:$D$53,'Share Values'!$X57,'Transactions (Dated)'!$B$2:$B$53,'Share Values'!AK$11,'Transactions (Dated)'!$C$2:$C$53,"Sell")</f>
        <v>0</v>
      </c>
      <c r="AL57" s="40">
        <f ca="1">AL56+SUMIFS('Transactions (Dated)'!$E$2:$E$53,'Transactions (Dated)'!$D$2:$D$53,'Share Values'!$X57,'Transactions (Dated)'!$B$2:$B$53,'Share Values'!AL$11,'Transactions (Dated)'!$C$2:$C$53,"Buy")-SUMIFS('Transactions (Dated)'!$E$2:$E$53,'Transactions (Dated)'!$D$2:$D$53,'Share Values'!$X57,'Transactions (Dated)'!$B$2:$B$53,'Share Values'!AL$11,'Transactions (Dated)'!$C$2:$C$53,"Sell")</f>
        <v>0</v>
      </c>
      <c r="AM57" s="40">
        <f ca="1">AM56+SUMIFS('Transactions (Dated)'!$E$2:$E$53,'Transactions (Dated)'!$D$2:$D$53,'Share Values'!$X57,'Transactions (Dated)'!$B$2:$B$53,'Share Values'!AM$11,'Transactions (Dated)'!$C$2:$C$53,"Buy")-SUMIFS('Transactions (Dated)'!$E$2:$E$53,'Transactions (Dated)'!$D$2:$D$53,'Share Values'!$X57,'Transactions (Dated)'!$B$2:$B$53,'Share Values'!AM$11,'Transactions (Dated)'!$C$2:$C$53,"Sell")</f>
        <v>0</v>
      </c>
      <c r="AN57" s="40">
        <f ca="1">AN56+SUMIFS('Transactions (Dated)'!$E$2:$E$53,'Transactions (Dated)'!$D$2:$D$53,'Share Values'!$X57,'Transactions (Dated)'!$B$2:$B$53,'Share Values'!AN$11,'Transactions (Dated)'!$C$2:$C$53,"Buy")-SUMIFS('Transactions (Dated)'!$E$2:$E$53,'Transactions (Dated)'!$D$2:$D$53,'Share Values'!$X57,'Transactions (Dated)'!$B$2:$B$53,'Share Values'!AN$11,'Transactions (Dated)'!$C$2:$C$53,"Sell")</f>
        <v>0</v>
      </c>
      <c r="AO57" s="40"/>
      <c r="AQ57" s="3">
        <f t="shared" si="9"/>
        <v>41977</v>
      </c>
      <c r="AR57" s="6">
        <f t="shared" ca="1" si="10"/>
        <v>55083.75</v>
      </c>
      <c r="AS57" s="6">
        <f t="shared" ca="1" si="11"/>
        <v>48125</v>
      </c>
      <c r="AT57" s="6">
        <f t="shared" ca="1" si="12"/>
        <v>824460</v>
      </c>
      <c r="AU57" s="6">
        <f t="shared" ca="1" si="13"/>
        <v>0</v>
      </c>
      <c r="AV57" s="6">
        <f t="shared" ca="1" si="14"/>
        <v>0</v>
      </c>
      <c r="AW57" s="6">
        <f t="shared" ca="1" si="15"/>
        <v>0</v>
      </c>
      <c r="AX57" s="6">
        <f t="shared" ca="1" si="16"/>
        <v>0</v>
      </c>
      <c r="AY57" s="6">
        <f t="shared" ca="1" si="17"/>
        <v>0</v>
      </c>
      <c r="AZ57" s="6">
        <f t="shared" ca="1" si="18"/>
        <v>0</v>
      </c>
      <c r="BA57" s="6">
        <f t="shared" ca="1" si="19"/>
        <v>0</v>
      </c>
      <c r="BB57" s="6">
        <f t="shared" ca="1" si="20"/>
        <v>0</v>
      </c>
      <c r="BC57" s="6">
        <f t="shared" ca="1" si="21"/>
        <v>0</v>
      </c>
      <c r="BD57" s="6">
        <f t="shared" ca="1" si="22"/>
        <v>0</v>
      </c>
      <c r="BE57" s="6">
        <f t="shared" ca="1" si="23"/>
        <v>0</v>
      </c>
      <c r="BF57" s="6">
        <f t="shared" ca="1" si="32"/>
        <v>0</v>
      </c>
      <c r="BG57" s="6">
        <f t="shared" ca="1" si="33"/>
        <v>0</v>
      </c>
      <c r="BH57" s="6"/>
      <c r="BJ57" s="4">
        <f t="shared" ca="1" si="26"/>
        <v>927668.75</v>
      </c>
      <c r="BL57" s="3">
        <f t="shared" si="27"/>
        <v>41977</v>
      </c>
      <c r="BM57" s="6">
        <f>BM56+SUMIFS('Transactions (Dated)'!G:G,'Transactions (Dated)'!D:D,'Share Values'!AQ57)</f>
        <v>72993.75</v>
      </c>
      <c r="BN57" s="6">
        <f ca="1">BN56+SUMIFS('Transactions (Dated)'!$F:$F,'Transactions (Dated)'!$D:$D,$BL57,'Transactions (Dated)'!$B:$B,BN$11,'Transactions (Dated)'!$C:$C,"Dividend (paid to cash)")*Y57</f>
        <v>0</v>
      </c>
      <c r="BO57" s="6">
        <f ca="1">BO56+SUMIFS('Transactions (Dated)'!$F:$F,'Transactions (Dated)'!$D:$D,$BL57,'Transactions (Dated)'!$B:$B,BO$11,'Transactions (Dated)'!$C:$C,"Dividend (paid to cash)")*Z57</f>
        <v>0</v>
      </c>
      <c r="BP57" s="6">
        <f ca="1">BP56+SUMIFS('Transactions (Dated)'!$F:$F,'Transactions (Dated)'!$D:$D,$BL57,'Transactions (Dated)'!$B:$B,BP$11,'Transactions (Dated)'!$C:$C,"Dividend (paid to cash)")*AA57</f>
        <v>0</v>
      </c>
      <c r="BQ57" s="6">
        <f ca="1">BQ56+SUMIFS('Transactions (Dated)'!$F:$F,'Transactions (Dated)'!$D:$D,$BL57,'Transactions (Dated)'!$B:$B,BQ$11,'Transactions (Dated)'!$C:$C,"Dividend (paid to cash)")*AB57</f>
        <v>0</v>
      </c>
      <c r="BR57" s="6">
        <f ca="1">BR56+SUMIFS('Transactions (Dated)'!$F:$F,'Transactions (Dated)'!$D:$D,$BL57,'Transactions (Dated)'!$B:$B,BR$11,'Transactions (Dated)'!$C:$C,"Dividend (paid to cash)")*AC57</f>
        <v>0</v>
      </c>
      <c r="BS57" s="6">
        <f ca="1">BS56+SUMIFS('Transactions (Dated)'!$F:$F,'Transactions (Dated)'!$D:$D,$BL57,'Transactions (Dated)'!$B:$B,BS$11,'Transactions (Dated)'!$C:$C,"Dividend (paid to cash)")*AD57</f>
        <v>0</v>
      </c>
      <c r="BT57" s="6">
        <f ca="1">BT56+SUMIFS('Transactions (Dated)'!$F:$F,'Transactions (Dated)'!$D:$D,$BL57,'Transactions (Dated)'!$B:$B,BT$11,'Transactions (Dated)'!$C:$C,"Dividend (paid to cash)")*AE57</f>
        <v>0</v>
      </c>
      <c r="BU57" s="6">
        <f ca="1">BU56+SUMIFS('Transactions (Dated)'!$F:$F,'Transactions (Dated)'!$D:$D,$BL57,'Transactions (Dated)'!$B:$B,BU$11,'Transactions (Dated)'!$C:$C,"Dividend (paid to cash)")*AF57</f>
        <v>0</v>
      </c>
      <c r="BV57" s="6">
        <f ca="1">BV56+SUMIFS('Transactions (Dated)'!$F:$F,'Transactions (Dated)'!$D:$D,$BL57,'Transactions (Dated)'!$B:$B,BV$11,'Transactions (Dated)'!$C:$C,"Dividend (paid to cash)")*AG57</f>
        <v>0</v>
      </c>
      <c r="BW57" s="6">
        <f ca="1">BW56+SUMIFS('Transactions (Dated)'!$F:$F,'Transactions (Dated)'!$D:$D,$BL57,'Transactions (Dated)'!$B:$B,BW$11,'Transactions (Dated)'!$C:$C,"Dividend (paid to cash)")*AH57</f>
        <v>0</v>
      </c>
      <c r="BX57" s="6">
        <f ca="1">BX56+SUMIFS('Transactions (Dated)'!$F:$F,'Transactions (Dated)'!$D:$D,$BL57,'Transactions (Dated)'!$B:$B,BX$11,'Transactions (Dated)'!$C:$C,"Dividend (paid to cash)")*AI57</f>
        <v>0</v>
      </c>
      <c r="BY57" s="6">
        <f ca="1">BY56+SUMIFS('Transactions (Dated)'!$F:$F,'Transactions (Dated)'!$D:$D,$BL57,'Transactions (Dated)'!$B:$B,BY$11,'Transactions (Dated)'!$C:$C,"Dividend (paid to cash)")*AJ57</f>
        <v>0</v>
      </c>
      <c r="BZ57" s="6">
        <f ca="1">BZ56+SUMIFS('Transactions (Dated)'!$F:$F,'Transactions (Dated)'!$D:$D,$BL57,'Transactions (Dated)'!$B:$B,BZ$11,'Transactions (Dated)'!$C:$C,"Dividend (paid to cash)")*AK57</f>
        <v>0</v>
      </c>
      <c r="CA57" s="6">
        <f ca="1">CA56+SUMIFS('Transactions (Dated)'!$F:$F,'Transactions (Dated)'!$D:$D,$BL57,'Transactions (Dated)'!$B:$B,CA$11,'Transactions (Dated)'!$C:$C,"Dividend (paid to cash)")*AL57</f>
        <v>0</v>
      </c>
      <c r="CB57" s="6">
        <v>0</v>
      </c>
      <c r="CC57" s="6">
        <v>0</v>
      </c>
      <c r="CD57" s="6"/>
      <c r="CF57" s="6">
        <f t="shared" ca="1" si="34"/>
        <v>72993.75</v>
      </c>
      <c r="CH57" s="3">
        <f t="shared" si="35"/>
        <v>41977</v>
      </c>
      <c r="CI57" s="4">
        <f t="shared" ca="1" si="28"/>
        <v>927668.75</v>
      </c>
      <c r="CJ57" s="4">
        <f t="shared" ca="1" si="29"/>
        <v>72993.75</v>
      </c>
      <c r="CL57" s="4">
        <f t="shared" ca="1" si="30"/>
        <v>1000662.5</v>
      </c>
    </row>
    <row r="58" spans="2:90" x14ac:dyDescent="0.15">
      <c r="B58" s="3">
        <f t="shared" si="31"/>
        <v>41978</v>
      </c>
      <c r="C58" s="2">
        <v>14473.7</v>
      </c>
      <c r="E58" s="70">
        <v>41978</v>
      </c>
      <c r="F58" s="69">
        <v>12.24</v>
      </c>
      <c r="G58" s="69">
        <v>3.82</v>
      </c>
      <c r="H58" s="69">
        <v>19.64</v>
      </c>
      <c r="I58" s="69">
        <v>31.5</v>
      </c>
      <c r="J58" s="69">
        <v>16.78</v>
      </c>
      <c r="K58" s="69">
        <v>11.87</v>
      </c>
      <c r="L58" s="69">
        <v>27.61</v>
      </c>
      <c r="M58" s="69">
        <v>1.85</v>
      </c>
      <c r="N58" s="69">
        <v>8.75</v>
      </c>
      <c r="O58" s="69">
        <v>5.0366999999999997</v>
      </c>
      <c r="P58" s="69">
        <v>35.93</v>
      </c>
      <c r="Q58" s="69">
        <v>1.25</v>
      </c>
      <c r="R58" s="69">
        <v>8.77</v>
      </c>
      <c r="S58" s="69">
        <v>39.6</v>
      </c>
      <c r="T58" s="69"/>
      <c r="U58" s="69"/>
      <c r="V58" s="4"/>
      <c r="X58" s="3">
        <f t="shared" si="8"/>
        <v>41978</v>
      </c>
      <c r="Y58" s="40">
        <f ca="1">Y57+SUMIFS('Transactions (Dated)'!$E$2:$E$53,'Transactions (Dated)'!$D$2:$D$53,'Share Values'!$X58,'Transactions (Dated)'!$B$2:$B$53,'Share Values'!Y$11,'Transactions (Dated)'!$C$2:$C$53,"Buy")-SUMIFS('Transactions (Dated)'!$E$2:$E$53,'Transactions (Dated)'!$D$2:$D$53,'Share Values'!$X58,'Transactions (Dated)'!$B$2:$B$53,'Share Values'!Y$11,'Transactions (Dated)'!$C$2:$C$53,"Sell")</f>
        <v>4625</v>
      </c>
      <c r="Z58" s="40">
        <f ca="1">Z57+SUMIFS('Transactions (Dated)'!$E$2:$E$53,'Transactions (Dated)'!$D$2:$D$53,'Share Values'!$X58,'Transactions (Dated)'!$B$2:$B$53,'Share Values'!Z$11,'Transactions (Dated)'!$C$2:$C$53,"Buy")-SUMIFS('Transactions (Dated)'!$E$2:$E$53,'Transactions (Dated)'!$D$2:$D$53,'Share Values'!$X58,'Transactions (Dated)'!$B$2:$B$53,'Share Values'!Z$11,'Transactions (Dated)'!$C$2:$C$53,"Sell")</f>
        <v>12500</v>
      </c>
      <c r="AA58" s="40">
        <f ca="1">AA57+SUMIFS('Transactions (Dated)'!$E$2:$E$53,'Transactions (Dated)'!$D$2:$D$53,'Share Values'!$X58,'Transactions (Dated)'!$B$2:$B$53,'Share Values'!AA$11,'Transactions (Dated)'!$C$2:$C$53,"Buy")-SUMIFS('Transactions (Dated)'!$E$2:$E$53,'Transactions (Dated)'!$D$2:$D$53,'Share Values'!$X58,'Transactions (Dated)'!$B$2:$B$53,'Share Values'!AA$11,'Transactions (Dated)'!$C$2:$C$53,"Sell")</f>
        <v>42000</v>
      </c>
      <c r="AB58" s="40">
        <f ca="1">AB57+SUMIFS('Transactions (Dated)'!$E$2:$E$53,'Transactions (Dated)'!$D$2:$D$53,'Share Values'!$X58,'Transactions (Dated)'!$B$2:$B$53,'Share Values'!AB$11,'Transactions (Dated)'!$C$2:$C$53,"Buy")-SUMIFS('Transactions (Dated)'!$E$2:$E$53,'Transactions (Dated)'!$D$2:$D$53,'Share Values'!$X58,'Transactions (Dated)'!$B$2:$B$53,'Share Values'!AB$11,'Transactions (Dated)'!$C$2:$C$53,"Sell")</f>
        <v>0</v>
      </c>
      <c r="AC58" s="40">
        <f ca="1">AC57+SUMIFS('Transactions (Dated)'!$E$2:$E$53,'Transactions (Dated)'!$D$2:$D$53,'Share Values'!$X58,'Transactions (Dated)'!$B$2:$B$53,'Share Values'!AC$11,'Transactions (Dated)'!$C$2:$C$53,"Buy")-SUMIFS('Transactions (Dated)'!$E$2:$E$53,'Transactions (Dated)'!$D$2:$D$53,'Share Values'!$X58,'Transactions (Dated)'!$B$2:$B$53,'Share Values'!AC$11,'Transactions (Dated)'!$C$2:$C$53,"Sell")</f>
        <v>0</v>
      </c>
      <c r="AD58" s="40">
        <f ca="1">AD57+SUMIFS('Transactions (Dated)'!$E$2:$E$53,'Transactions (Dated)'!$D$2:$D$53,'Share Values'!$X58,'Transactions (Dated)'!$B$2:$B$53,'Share Values'!AD$11,'Transactions (Dated)'!$C$2:$C$53,"Buy")-SUMIFS('Transactions (Dated)'!$E$2:$E$53,'Transactions (Dated)'!$D$2:$D$53,'Share Values'!$X58,'Transactions (Dated)'!$B$2:$B$53,'Share Values'!AD$11,'Transactions (Dated)'!$C$2:$C$53,"Sell")</f>
        <v>0</v>
      </c>
      <c r="AE58" s="40">
        <f ca="1">AE57+SUMIFS('Transactions (Dated)'!$E$2:$E$53,'Transactions (Dated)'!$D$2:$D$53,'Share Values'!$X58,'Transactions (Dated)'!$B$2:$B$53,'Share Values'!AE$11,'Transactions (Dated)'!$C$2:$C$53,"Buy")-SUMIFS('Transactions (Dated)'!$E$2:$E$53,'Transactions (Dated)'!$D$2:$D$53,'Share Values'!$X58,'Transactions (Dated)'!$B$2:$B$53,'Share Values'!AE$11,'Transactions (Dated)'!$C$2:$C$53,"Sell")</f>
        <v>0</v>
      </c>
      <c r="AF58" s="40">
        <f ca="1">AF57+SUMIFS('Transactions (Dated)'!$E$2:$E$53,'Transactions (Dated)'!$D$2:$D$53,'Share Values'!$X58,'Transactions (Dated)'!$B$2:$B$53,'Share Values'!AF$11,'Transactions (Dated)'!$C$2:$C$53,"Buy")-SUMIFS('Transactions (Dated)'!$E$2:$E$53,'Transactions (Dated)'!$D$2:$D$53,'Share Values'!$X58,'Transactions (Dated)'!$B$2:$B$53,'Share Values'!AF$11,'Transactions (Dated)'!$C$2:$C$53,"Sell")</f>
        <v>0</v>
      </c>
      <c r="AG58" s="40">
        <f ca="1">AG57+SUMIFS('Transactions (Dated)'!$E$2:$E$53,'Transactions (Dated)'!$D$2:$D$53,'Share Values'!$X58,'Transactions (Dated)'!$B$2:$B$53,'Share Values'!AG$11,'Transactions (Dated)'!$C$2:$C$53,"Buy")-SUMIFS('Transactions (Dated)'!$E$2:$E$53,'Transactions (Dated)'!$D$2:$D$53,'Share Values'!$X58,'Transactions (Dated)'!$B$2:$B$53,'Share Values'!AG$11,'Transactions (Dated)'!$C$2:$C$53,"Sell")</f>
        <v>0</v>
      </c>
      <c r="AH58" s="40">
        <f ca="1">AH57+SUMIFS('Transactions (Dated)'!$E$2:$E$53,'Transactions (Dated)'!$D$2:$D$53,'Share Values'!$X58,'Transactions (Dated)'!$B$2:$B$53,'Share Values'!AH$11,'Transactions (Dated)'!$C$2:$C$53,"Buy")-SUMIFS('Transactions (Dated)'!$E$2:$E$53,'Transactions (Dated)'!$D$2:$D$53,'Share Values'!$X58,'Transactions (Dated)'!$B$2:$B$53,'Share Values'!AH$11,'Transactions (Dated)'!$C$2:$C$53,"Sell")</f>
        <v>0</v>
      </c>
      <c r="AI58" s="40">
        <f ca="1">AI57+SUMIFS('Transactions (Dated)'!$E$2:$E$53,'Transactions (Dated)'!$D$2:$D$53,'Share Values'!$X58,'Transactions (Dated)'!$B$2:$B$53,'Share Values'!AI$11,'Transactions (Dated)'!$C$2:$C$53,"Buy")-SUMIFS('Transactions (Dated)'!$E$2:$E$53,'Transactions (Dated)'!$D$2:$D$53,'Share Values'!$X58,'Transactions (Dated)'!$B$2:$B$53,'Share Values'!AI$11,'Transactions (Dated)'!$C$2:$C$53,"Sell")</f>
        <v>0</v>
      </c>
      <c r="AJ58" s="40">
        <f ca="1">AJ57+SUMIFS('Transactions (Dated)'!$E$2:$E$53,'Transactions (Dated)'!$D$2:$D$53,'Share Values'!$X58,'Transactions (Dated)'!$B$2:$B$53,'Share Values'!AJ$11,'Transactions (Dated)'!$C$2:$C$53,"Buy")-SUMIFS('Transactions (Dated)'!$E$2:$E$53,'Transactions (Dated)'!$D$2:$D$53,'Share Values'!$X58,'Transactions (Dated)'!$B$2:$B$53,'Share Values'!AJ$11,'Transactions (Dated)'!$C$2:$C$53,"Sell")</f>
        <v>0</v>
      </c>
      <c r="AK58" s="40">
        <f ca="1">AK57+SUMIFS('Transactions (Dated)'!$E$2:$E$53,'Transactions (Dated)'!$D$2:$D$53,'Share Values'!$X58,'Transactions (Dated)'!$B$2:$B$53,'Share Values'!AK$11,'Transactions (Dated)'!$C$2:$C$53,"Buy")-SUMIFS('Transactions (Dated)'!$E$2:$E$53,'Transactions (Dated)'!$D$2:$D$53,'Share Values'!$X58,'Transactions (Dated)'!$B$2:$B$53,'Share Values'!AK$11,'Transactions (Dated)'!$C$2:$C$53,"Sell")</f>
        <v>0</v>
      </c>
      <c r="AL58" s="40">
        <f ca="1">AL57+SUMIFS('Transactions (Dated)'!$E$2:$E$53,'Transactions (Dated)'!$D$2:$D$53,'Share Values'!$X58,'Transactions (Dated)'!$B$2:$B$53,'Share Values'!AL$11,'Transactions (Dated)'!$C$2:$C$53,"Buy")-SUMIFS('Transactions (Dated)'!$E$2:$E$53,'Transactions (Dated)'!$D$2:$D$53,'Share Values'!$X58,'Transactions (Dated)'!$B$2:$B$53,'Share Values'!AL$11,'Transactions (Dated)'!$C$2:$C$53,"Sell")</f>
        <v>0</v>
      </c>
      <c r="AM58" s="40">
        <f ca="1">AM57+SUMIFS('Transactions (Dated)'!$E$2:$E$53,'Transactions (Dated)'!$D$2:$D$53,'Share Values'!$X58,'Transactions (Dated)'!$B$2:$B$53,'Share Values'!AM$11,'Transactions (Dated)'!$C$2:$C$53,"Buy")-SUMIFS('Transactions (Dated)'!$E$2:$E$53,'Transactions (Dated)'!$D$2:$D$53,'Share Values'!$X58,'Transactions (Dated)'!$B$2:$B$53,'Share Values'!AM$11,'Transactions (Dated)'!$C$2:$C$53,"Sell")</f>
        <v>0</v>
      </c>
      <c r="AN58" s="40">
        <f ca="1">AN57+SUMIFS('Transactions (Dated)'!$E$2:$E$53,'Transactions (Dated)'!$D$2:$D$53,'Share Values'!$X58,'Transactions (Dated)'!$B$2:$B$53,'Share Values'!AN$11,'Transactions (Dated)'!$C$2:$C$53,"Buy")-SUMIFS('Transactions (Dated)'!$E$2:$E$53,'Transactions (Dated)'!$D$2:$D$53,'Share Values'!$X58,'Transactions (Dated)'!$B$2:$B$53,'Share Values'!AN$11,'Transactions (Dated)'!$C$2:$C$53,"Sell")</f>
        <v>0</v>
      </c>
      <c r="AO58" s="40"/>
      <c r="AQ58" s="3">
        <f t="shared" si="9"/>
        <v>41978</v>
      </c>
      <c r="AR58" s="6">
        <f t="shared" ca="1" si="10"/>
        <v>56610</v>
      </c>
      <c r="AS58" s="6">
        <f t="shared" ca="1" si="11"/>
        <v>47750</v>
      </c>
      <c r="AT58" s="6">
        <f t="shared" ca="1" si="12"/>
        <v>824880</v>
      </c>
      <c r="AU58" s="6">
        <f t="shared" ca="1" si="13"/>
        <v>0</v>
      </c>
      <c r="AV58" s="6">
        <f t="shared" ca="1" si="14"/>
        <v>0</v>
      </c>
      <c r="AW58" s="6">
        <f t="shared" ca="1" si="15"/>
        <v>0</v>
      </c>
      <c r="AX58" s="6">
        <f t="shared" ca="1" si="16"/>
        <v>0</v>
      </c>
      <c r="AY58" s="6">
        <f t="shared" ca="1" si="17"/>
        <v>0</v>
      </c>
      <c r="AZ58" s="6">
        <f t="shared" ca="1" si="18"/>
        <v>0</v>
      </c>
      <c r="BA58" s="6">
        <f t="shared" ca="1" si="19"/>
        <v>0</v>
      </c>
      <c r="BB58" s="6">
        <f t="shared" ca="1" si="20"/>
        <v>0</v>
      </c>
      <c r="BC58" s="6">
        <f t="shared" ca="1" si="21"/>
        <v>0</v>
      </c>
      <c r="BD58" s="6">
        <f t="shared" ca="1" si="22"/>
        <v>0</v>
      </c>
      <c r="BE58" s="6">
        <f t="shared" ca="1" si="23"/>
        <v>0</v>
      </c>
      <c r="BF58" s="6">
        <f t="shared" ca="1" si="32"/>
        <v>0</v>
      </c>
      <c r="BG58" s="6">
        <f t="shared" ca="1" si="33"/>
        <v>0</v>
      </c>
      <c r="BH58" s="6"/>
      <c r="BJ58" s="4">
        <f t="shared" ca="1" si="26"/>
        <v>929240</v>
      </c>
      <c r="BL58" s="3">
        <f t="shared" si="27"/>
        <v>41978</v>
      </c>
      <c r="BM58" s="6">
        <f>BM57+SUMIFS('Transactions (Dated)'!G:G,'Transactions (Dated)'!D:D,'Share Values'!AQ58)</f>
        <v>72993.75</v>
      </c>
      <c r="BN58" s="6">
        <f ca="1">BN57+SUMIFS('Transactions (Dated)'!$F:$F,'Transactions (Dated)'!$D:$D,$BL58,'Transactions (Dated)'!$B:$B,BN$11,'Transactions (Dated)'!$C:$C,"Dividend (paid to cash)")*Y58</f>
        <v>0</v>
      </c>
      <c r="BO58" s="6">
        <f ca="1">BO57+SUMIFS('Transactions (Dated)'!$F:$F,'Transactions (Dated)'!$D:$D,$BL58,'Transactions (Dated)'!$B:$B,BO$11,'Transactions (Dated)'!$C:$C,"Dividend (paid to cash)")*Z58</f>
        <v>0</v>
      </c>
      <c r="BP58" s="6">
        <f ca="1">BP57+SUMIFS('Transactions (Dated)'!$F:$F,'Transactions (Dated)'!$D:$D,$BL58,'Transactions (Dated)'!$B:$B,BP$11,'Transactions (Dated)'!$C:$C,"Dividend (paid to cash)")*AA58</f>
        <v>0</v>
      </c>
      <c r="BQ58" s="6">
        <f ca="1">BQ57+SUMIFS('Transactions (Dated)'!$F:$F,'Transactions (Dated)'!$D:$D,$BL58,'Transactions (Dated)'!$B:$B,BQ$11,'Transactions (Dated)'!$C:$C,"Dividend (paid to cash)")*AB58</f>
        <v>0</v>
      </c>
      <c r="BR58" s="6">
        <f ca="1">BR57+SUMIFS('Transactions (Dated)'!$F:$F,'Transactions (Dated)'!$D:$D,$BL58,'Transactions (Dated)'!$B:$B,BR$11,'Transactions (Dated)'!$C:$C,"Dividend (paid to cash)")*AC58</f>
        <v>0</v>
      </c>
      <c r="BS58" s="6">
        <f ca="1">BS57+SUMIFS('Transactions (Dated)'!$F:$F,'Transactions (Dated)'!$D:$D,$BL58,'Transactions (Dated)'!$B:$B,BS$11,'Transactions (Dated)'!$C:$C,"Dividend (paid to cash)")*AD58</f>
        <v>0</v>
      </c>
      <c r="BT58" s="6">
        <f ca="1">BT57+SUMIFS('Transactions (Dated)'!$F:$F,'Transactions (Dated)'!$D:$D,$BL58,'Transactions (Dated)'!$B:$B,BT$11,'Transactions (Dated)'!$C:$C,"Dividend (paid to cash)")*AE58</f>
        <v>0</v>
      </c>
      <c r="BU58" s="6">
        <f ca="1">BU57+SUMIFS('Transactions (Dated)'!$F:$F,'Transactions (Dated)'!$D:$D,$BL58,'Transactions (Dated)'!$B:$B,BU$11,'Transactions (Dated)'!$C:$C,"Dividend (paid to cash)")*AF58</f>
        <v>0</v>
      </c>
      <c r="BV58" s="6">
        <f ca="1">BV57+SUMIFS('Transactions (Dated)'!$F:$F,'Transactions (Dated)'!$D:$D,$BL58,'Transactions (Dated)'!$B:$B,BV$11,'Transactions (Dated)'!$C:$C,"Dividend (paid to cash)")*AG58</f>
        <v>0</v>
      </c>
      <c r="BW58" s="6">
        <f ca="1">BW57+SUMIFS('Transactions (Dated)'!$F:$F,'Transactions (Dated)'!$D:$D,$BL58,'Transactions (Dated)'!$B:$B,BW$11,'Transactions (Dated)'!$C:$C,"Dividend (paid to cash)")*AH58</f>
        <v>0</v>
      </c>
      <c r="BX58" s="6">
        <f ca="1">BX57+SUMIFS('Transactions (Dated)'!$F:$F,'Transactions (Dated)'!$D:$D,$BL58,'Transactions (Dated)'!$B:$B,BX$11,'Transactions (Dated)'!$C:$C,"Dividend (paid to cash)")*AI58</f>
        <v>0</v>
      </c>
      <c r="BY58" s="6">
        <f ca="1">BY57+SUMIFS('Transactions (Dated)'!$F:$F,'Transactions (Dated)'!$D:$D,$BL58,'Transactions (Dated)'!$B:$B,BY$11,'Transactions (Dated)'!$C:$C,"Dividend (paid to cash)")*AJ58</f>
        <v>0</v>
      </c>
      <c r="BZ58" s="6">
        <f ca="1">BZ57+SUMIFS('Transactions (Dated)'!$F:$F,'Transactions (Dated)'!$D:$D,$BL58,'Transactions (Dated)'!$B:$B,BZ$11,'Transactions (Dated)'!$C:$C,"Dividend (paid to cash)")*AK58</f>
        <v>0</v>
      </c>
      <c r="CA58" s="6">
        <f ca="1">CA57+SUMIFS('Transactions (Dated)'!$F:$F,'Transactions (Dated)'!$D:$D,$BL58,'Transactions (Dated)'!$B:$B,CA$11,'Transactions (Dated)'!$C:$C,"Dividend (paid to cash)")*AL58</f>
        <v>0</v>
      </c>
      <c r="CB58" s="6">
        <v>0</v>
      </c>
      <c r="CC58" s="6">
        <v>0</v>
      </c>
      <c r="CD58" s="6"/>
      <c r="CF58" s="6">
        <f t="shared" ca="1" si="34"/>
        <v>72993.75</v>
      </c>
      <c r="CH58" s="3">
        <f t="shared" si="35"/>
        <v>41978</v>
      </c>
      <c r="CI58" s="4">
        <f t="shared" ca="1" si="28"/>
        <v>929240</v>
      </c>
      <c r="CJ58" s="4">
        <f t="shared" ca="1" si="29"/>
        <v>72993.75</v>
      </c>
      <c r="CL58" s="4">
        <f t="shared" ca="1" si="30"/>
        <v>1002233.75</v>
      </c>
    </row>
    <row r="59" spans="2:90" x14ac:dyDescent="0.15">
      <c r="B59" s="3">
        <f t="shared" si="31"/>
        <v>41981</v>
      </c>
      <c r="C59" s="2">
        <v>14144.2</v>
      </c>
      <c r="E59" s="70">
        <v>41981</v>
      </c>
      <c r="F59" s="69">
        <v>12.08</v>
      </c>
      <c r="G59" s="69">
        <v>3.62</v>
      </c>
      <c r="H59" s="69">
        <v>19.18</v>
      </c>
      <c r="I59" s="69">
        <v>31.53</v>
      </c>
      <c r="J59" s="69">
        <v>16.09</v>
      </c>
      <c r="K59" s="69">
        <v>11.64</v>
      </c>
      <c r="L59" s="69">
        <v>26.99</v>
      </c>
      <c r="M59" s="69">
        <v>1.85</v>
      </c>
      <c r="N59" s="69">
        <v>8.8000000000000007</v>
      </c>
      <c r="O59" s="69">
        <v>4.9166999999999996</v>
      </c>
      <c r="P59" s="69">
        <v>34.32</v>
      </c>
      <c r="Q59" s="69">
        <v>1.17</v>
      </c>
      <c r="R59" s="69">
        <v>8.64</v>
      </c>
      <c r="S59" s="69">
        <v>39.29</v>
      </c>
      <c r="T59" s="69"/>
      <c r="U59" s="69"/>
      <c r="V59" s="4"/>
      <c r="X59" s="3">
        <f t="shared" si="8"/>
        <v>41981</v>
      </c>
      <c r="Y59" s="40">
        <f ca="1">Y58+SUMIFS('Transactions (Dated)'!$E$2:$E$53,'Transactions (Dated)'!$D$2:$D$53,'Share Values'!$X59,'Transactions (Dated)'!$B$2:$B$53,'Share Values'!Y$11,'Transactions (Dated)'!$C$2:$C$53,"Buy")-SUMIFS('Transactions (Dated)'!$E$2:$E$53,'Transactions (Dated)'!$D$2:$D$53,'Share Values'!$X59,'Transactions (Dated)'!$B$2:$B$53,'Share Values'!Y$11,'Transactions (Dated)'!$C$2:$C$53,"Sell")</f>
        <v>4625</v>
      </c>
      <c r="Z59" s="40">
        <f ca="1">Z58+SUMIFS('Transactions (Dated)'!$E$2:$E$53,'Transactions (Dated)'!$D$2:$D$53,'Share Values'!$X59,'Transactions (Dated)'!$B$2:$B$53,'Share Values'!Z$11,'Transactions (Dated)'!$C$2:$C$53,"Buy")-SUMIFS('Transactions (Dated)'!$E$2:$E$53,'Transactions (Dated)'!$D$2:$D$53,'Share Values'!$X59,'Transactions (Dated)'!$B$2:$B$53,'Share Values'!Z$11,'Transactions (Dated)'!$C$2:$C$53,"Sell")</f>
        <v>12500</v>
      </c>
      <c r="AA59" s="40">
        <f ca="1">AA58+SUMIFS('Transactions (Dated)'!$E$2:$E$53,'Transactions (Dated)'!$D$2:$D$53,'Share Values'!$X59,'Transactions (Dated)'!$B$2:$B$53,'Share Values'!AA$11,'Transactions (Dated)'!$C$2:$C$53,"Buy")-SUMIFS('Transactions (Dated)'!$E$2:$E$53,'Transactions (Dated)'!$D$2:$D$53,'Share Values'!$X59,'Transactions (Dated)'!$B$2:$B$53,'Share Values'!AA$11,'Transactions (Dated)'!$C$2:$C$53,"Sell")</f>
        <v>42000</v>
      </c>
      <c r="AB59" s="40">
        <f ca="1">AB58+SUMIFS('Transactions (Dated)'!$E$2:$E$53,'Transactions (Dated)'!$D$2:$D$53,'Share Values'!$X59,'Transactions (Dated)'!$B$2:$B$53,'Share Values'!AB$11,'Transactions (Dated)'!$C$2:$C$53,"Buy")-SUMIFS('Transactions (Dated)'!$E$2:$E$53,'Transactions (Dated)'!$D$2:$D$53,'Share Values'!$X59,'Transactions (Dated)'!$B$2:$B$53,'Share Values'!AB$11,'Transactions (Dated)'!$C$2:$C$53,"Sell")</f>
        <v>0</v>
      </c>
      <c r="AC59" s="40">
        <f ca="1">AC58+SUMIFS('Transactions (Dated)'!$E$2:$E$53,'Transactions (Dated)'!$D$2:$D$53,'Share Values'!$X59,'Transactions (Dated)'!$B$2:$B$53,'Share Values'!AC$11,'Transactions (Dated)'!$C$2:$C$53,"Buy")-SUMIFS('Transactions (Dated)'!$E$2:$E$53,'Transactions (Dated)'!$D$2:$D$53,'Share Values'!$X59,'Transactions (Dated)'!$B$2:$B$53,'Share Values'!AC$11,'Transactions (Dated)'!$C$2:$C$53,"Sell")</f>
        <v>0</v>
      </c>
      <c r="AD59" s="40">
        <f ca="1">AD58+SUMIFS('Transactions (Dated)'!$E$2:$E$53,'Transactions (Dated)'!$D$2:$D$53,'Share Values'!$X59,'Transactions (Dated)'!$B$2:$B$53,'Share Values'!AD$11,'Transactions (Dated)'!$C$2:$C$53,"Buy")-SUMIFS('Transactions (Dated)'!$E$2:$E$53,'Transactions (Dated)'!$D$2:$D$53,'Share Values'!$X59,'Transactions (Dated)'!$B$2:$B$53,'Share Values'!AD$11,'Transactions (Dated)'!$C$2:$C$53,"Sell")</f>
        <v>0</v>
      </c>
      <c r="AE59" s="40">
        <f ca="1">AE58+SUMIFS('Transactions (Dated)'!$E$2:$E$53,'Transactions (Dated)'!$D$2:$D$53,'Share Values'!$X59,'Transactions (Dated)'!$B$2:$B$53,'Share Values'!AE$11,'Transactions (Dated)'!$C$2:$C$53,"Buy")-SUMIFS('Transactions (Dated)'!$E$2:$E$53,'Transactions (Dated)'!$D$2:$D$53,'Share Values'!$X59,'Transactions (Dated)'!$B$2:$B$53,'Share Values'!AE$11,'Transactions (Dated)'!$C$2:$C$53,"Sell")</f>
        <v>0</v>
      </c>
      <c r="AF59" s="40">
        <f ca="1">AF58+SUMIFS('Transactions (Dated)'!$E$2:$E$53,'Transactions (Dated)'!$D$2:$D$53,'Share Values'!$X59,'Transactions (Dated)'!$B$2:$B$53,'Share Values'!AF$11,'Transactions (Dated)'!$C$2:$C$53,"Buy")-SUMIFS('Transactions (Dated)'!$E$2:$E$53,'Transactions (Dated)'!$D$2:$D$53,'Share Values'!$X59,'Transactions (Dated)'!$B$2:$B$53,'Share Values'!AF$11,'Transactions (Dated)'!$C$2:$C$53,"Sell")</f>
        <v>0</v>
      </c>
      <c r="AG59" s="40">
        <f ca="1">AG58+SUMIFS('Transactions (Dated)'!$E$2:$E$53,'Transactions (Dated)'!$D$2:$D$53,'Share Values'!$X59,'Transactions (Dated)'!$B$2:$B$53,'Share Values'!AG$11,'Transactions (Dated)'!$C$2:$C$53,"Buy")-SUMIFS('Transactions (Dated)'!$E$2:$E$53,'Transactions (Dated)'!$D$2:$D$53,'Share Values'!$X59,'Transactions (Dated)'!$B$2:$B$53,'Share Values'!AG$11,'Transactions (Dated)'!$C$2:$C$53,"Sell")</f>
        <v>0</v>
      </c>
      <c r="AH59" s="40">
        <f ca="1">AH58+SUMIFS('Transactions (Dated)'!$E$2:$E$53,'Transactions (Dated)'!$D$2:$D$53,'Share Values'!$X59,'Transactions (Dated)'!$B$2:$B$53,'Share Values'!AH$11,'Transactions (Dated)'!$C$2:$C$53,"Buy")-SUMIFS('Transactions (Dated)'!$E$2:$E$53,'Transactions (Dated)'!$D$2:$D$53,'Share Values'!$X59,'Transactions (Dated)'!$B$2:$B$53,'Share Values'!AH$11,'Transactions (Dated)'!$C$2:$C$53,"Sell")</f>
        <v>0</v>
      </c>
      <c r="AI59" s="40">
        <f ca="1">AI58+SUMIFS('Transactions (Dated)'!$E$2:$E$53,'Transactions (Dated)'!$D$2:$D$53,'Share Values'!$X59,'Transactions (Dated)'!$B$2:$B$53,'Share Values'!AI$11,'Transactions (Dated)'!$C$2:$C$53,"Buy")-SUMIFS('Transactions (Dated)'!$E$2:$E$53,'Transactions (Dated)'!$D$2:$D$53,'Share Values'!$X59,'Transactions (Dated)'!$B$2:$B$53,'Share Values'!AI$11,'Transactions (Dated)'!$C$2:$C$53,"Sell")</f>
        <v>0</v>
      </c>
      <c r="AJ59" s="40">
        <f ca="1">AJ58+SUMIFS('Transactions (Dated)'!$E$2:$E$53,'Transactions (Dated)'!$D$2:$D$53,'Share Values'!$X59,'Transactions (Dated)'!$B$2:$B$53,'Share Values'!AJ$11,'Transactions (Dated)'!$C$2:$C$53,"Buy")-SUMIFS('Transactions (Dated)'!$E$2:$E$53,'Transactions (Dated)'!$D$2:$D$53,'Share Values'!$X59,'Transactions (Dated)'!$B$2:$B$53,'Share Values'!AJ$11,'Transactions (Dated)'!$C$2:$C$53,"Sell")</f>
        <v>0</v>
      </c>
      <c r="AK59" s="40">
        <f ca="1">AK58+SUMIFS('Transactions (Dated)'!$E$2:$E$53,'Transactions (Dated)'!$D$2:$D$53,'Share Values'!$X59,'Transactions (Dated)'!$B$2:$B$53,'Share Values'!AK$11,'Transactions (Dated)'!$C$2:$C$53,"Buy")-SUMIFS('Transactions (Dated)'!$E$2:$E$53,'Transactions (Dated)'!$D$2:$D$53,'Share Values'!$X59,'Transactions (Dated)'!$B$2:$B$53,'Share Values'!AK$11,'Transactions (Dated)'!$C$2:$C$53,"Sell")</f>
        <v>0</v>
      </c>
      <c r="AL59" s="40">
        <f ca="1">AL58+SUMIFS('Transactions (Dated)'!$E$2:$E$53,'Transactions (Dated)'!$D$2:$D$53,'Share Values'!$X59,'Transactions (Dated)'!$B$2:$B$53,'Share Values'!AL$11,'Transactions (Dated)'!$C$2:$C$53,"Buy")-SUMIFS('Transactions (Dated)'!$E$2:$E$53,'Transactions (Dated)'!$D$2:$D$53,'Share Values'!$X59,'Transactions (Dated)'!$B$2:$B$53,'Share Values'!AL$11,'Transactions (Dated)'!$C$2:$C$53,"Sell")</f>
        <v>0</v>
      </c>
      <c r="AM59" s="40">
        <f ca="1">AM58+SUMIFS('Transactions (Dated)'!$E$2:$E$53,'Transactions (Dated)'!$D$2:$D$53,'Share Values'!$X59,'Transactions (Dated)'!$B$2:$B$53,'Share Values'!AM$11,'Transactions (Dated)'!$C$2:$C$53,"Buy")-SUMIFS('Transactions (Dated)'!$E$2:$E$53,'Transactions (Dated)'!$D$2:$D$53,'Share Values'!$X59,'Transactions (Dated)'!$B$2:$B$53,'Share Values'!AM$11,'Transactions (Dated)'!$C$2:$C$53,"Sell")</f>
        <v>0</v>
      </c>
      <c r="AN59" s="40">
        <f ca="1">AN58+SUMIFS('Transactions (Dated)'!$E$2:$E$53,'Transactions (Dated)'!$D$2:$D$53,'Share Values'!$X59,'Transactions (Dated)'!$B$2:$B$53,'Share Values'!AN$11,'Transactions (Dated)'!$C$2:$C$53,"Buy")-SUMIFS('Transactions (Dated)'!$E$2:$E$53,'Transactions (Dated)'!$D$2:$D$53,'Share Values'!$X59,'Transactions (Dated)'!$B$2:$B$53,'Share Values'!AN$11,'Transactions (Dated)'!$C$2:$C$53,"Sell")</f>
        <v>0</v>
      </c>
      <c r="AO59" s="40"/>
      <c r="AQ59" s="3">
        <f t="shared" si="9"/>
        <v>41981</v>
      </c>
      <c r="AR59" s="6">
        <f t="shared" ca="1" si="10"/>
        <v>55870</v>
      </c>
      <c r="AS59" s="6">
        <f t="shared" ca="1" si="11"/>
        <v>45250</v>
      </c>
      <c r="AT59" s="6">
        <f t="shared" ca="1" si="12"/>
        <v>805560</v>
      </c>
      <c r="AU59" s="6">
        <f t="shared" ca="1" si="13"/>
        <v>0</v>
      </c>
      <c r="AV59" s="6">
        <f t="shared" ca="1" si="14"/>
        <v>0</v>
      </c>
      <c r="AW59" s="6">
        <f t="shared" ca="1" si="15"/>
        <v>0</v>
      </c>
      <c r="AX59" s="6">
        <f t="shared" ca="1" si="16"/>
        <v>0</v>
      </c>
      <c r="AY59" s="6">
        <f t="shared" ca="1" si="17"/>
        <v>0</v>
      </c>
      <c r="AZ59" s="6">
        <f t="shared" ca="1" si="18"/>
        <v>0</v>
      </c>
      <c r="BA59" s="6">
        <f t="shared" ca="1" si="19"/>
        <v>0</v>
      </c>
      <c r="BB59" s="6">
        <f t="shared" ca="1" si="20"/>
        <v>0</v>
      </c>
      <c r="BC59" s="6">
        <f t="shared" ca="1" si="21"/>
        <v>0</v>
      </c>
      <c r="BD59" s="6">
        <f t="shared" ca="1" si="22"/>
        <v>0</v>
      </c>
      <c r="BE59" s="6">
        <f t="shared" ca="1" si="23"/>
        <v>0</v>
      </c>
      <c r="BF59" s="6">
        <f t="shared" ca="1" si="32"/>
        <v>0</v>
      </c>
      <c r="BG59" s="6">
        <f t="shared" ca="1" si="33"/>
        <v>0</v>
      </c>
      <c r="BH59" s="6"/>
      <c r="BJ59" s="4">
        <f t="shared" ca="1" si="26"/>
        <v>906680</v>
      </c>
      <c r="BL59" s="3">
        <f t="shared" si="27"/>
        <v>41981</v>
      </c>
      <c r="BM59" s="6">
        <f>BM58+SUMIFS('Transactions (Dated)'!G:G,'Transactions (Dated)'!D:D,'Share Values'!AQ59)</f>
        <v>72993.75</v>
      </c>
      <c r="BN59" s="6">
        <f ca="1">BN58+SUMIFS('Transactions (Dated)'!$F:$F,'Transactions (Dated)'!$D:$D,$BL59,'Transactions (Dated)'!$B:$B,BN$11,'Transactions (Dated)'!$C:$C,"Dividend (paid to cash)")*Y59</f>
        <v>0</v>
      </c>
      <c r="BO59" s="6">
        <f ca="1">BO58+SUMIFS('Transactions (Dated)'!$F:$F,'Transactions (Dated)'!$D:$D,$BL59,'Transactions (Dated)'!$B:$B,BO$11,'Transactions (Dated)'!$C:$C,"Dividend (paid to cash)")*Z59</f>
        <v>0</v>
      </c>
      <c r="BP59" s="6">
        <f ca="1">BP58+SUMIFS('Transactions (Dated)'!$F:$F,'Transactions (Dated)'!$D:$D,$BL59,'Transactions (Dated)'!$B:$B,BP$11,'Transactions (Dated)'!$C:$C,"Dividend (paid to cash)")*AA59</f>
        <v>0</v>
      </c>
      <c r="BQ59" s="6">
        <f ca="1">BQ58+SUMIFS('Transactions (Dated)'!$F:$F,'Transactions (Dated)'!$D:$D,$BL59,'Transactions (Dated)'!$B:$B,BQ$11,'Transactions (Dated)'!$C:$C,"Dividend (paid to cash)")*AB59</f>
        <v>0</v>
      </c>
      <c r="BR59" s="6">
        <f ca="1">BR58+SUMIFS('Transactions (Dated)'!$F:$F,'Transactions (Dated)'!$D:$D,$BL59,'Transactions (Dated)'!$B:$B,BR$11,'Transactions (Dated)'!$C:$C,"Dividend (paid to cash)")*AC59</f>
        <v>0</v>
      </c>
      <c r="BS59" s="6">
        <f ca="1">BS58+SUMIFS('Transactions (Dated)'!$F:$F,'Transactions (Dated)'!$D:$D,$BL59,'Transactions (Dated)'!$B:$B,BS$11,'Transactions (Dated)'!$C:$C,"Dividend (paid to cash)")*AD59</f>
        <v>0</v>
      </c>
      <c r="BT59" s="6">
        <f ca="1">BT58+SUMIFS('Transactions (Dated)'!$F:$F,'Transactions (Dated)'!$D:$D,$BL59,'Transactions (Dated)'!$B:$B,BT$11,'Transactions (Dated)'!$C:$C,"Dividend (paid to cash)")*AE59</f>
        <v>0</v>
      </c>
      <c r="BU59" s="6">
        <f ca="1">BU58+SUMIFS('Transactions (Dated)'!$F:$F,'Transactions (Dated)'!$D:$D,$BL59,'Transactions (Dated)'!$B:$B,BU$11,'Transactions (Dated)'!$C:$C,"Dividend (paid to cash)")*AF59</f>
        <v>0</v>
      </c>
      <c r="BV59" s="6">
        <f ca="1">BV58+SUMIFS('Transactions (Dated)'!$F:$F,'Transactions (Dated)'!$D:$D,$BL59,'Transactions (Dated)'!$B:$B,BV$11,'Transactions (Dated)'!$C:$C,"Dividend (paid to cash)")*AG59</f>
        <v>0</v>
      </c>
      <c r="BW59" s="6">
        <f ca="1">BW58+SUMIFS('Transactions (Dated)'!$F:$F,'Transactions (Dated)'!$D:$D,$BL59,'Transactions (Dated)'!$B:$B,BW$11,'Transactions (Dated)'!$C:$C,"Dividend (paid to cash)")*AH59</f>
        <v>0</v>
      </c>
      <c r="BX59" s="6">
        <f ca="1">BX58+SUMIFS('Transactions (Dated)'!$F:$F,'Transactions (Dated)'!$D:$D,$BL59,'Transactions (Dated)'!$B:$B,BX$11,'Transactions (Dated)'!$C:$C,"Dividend (paid to cash)")*AI59</f>
        <v>0</v>
      </c>
      <c r="BY59" s="6">
        <f ca="1">BY58+SUMIFS('Transactions (Dated)'!$F:$F,'Transactions (Dated)'!$D:$D,$BL59,'Transactions (Dated)'!$B:$B,BY$11,'Transactions (Dated)'!$C:$C,"Dividend (paid to cash)")*AJ59</f>
        <v>0</v>
      </c>
      <c r="BZ59" s="6">
        <f ca="1">BZ58+SUMIFS('Transactions (Dated)'!$F:$F,'Transactions (Dated)'!$D:$D,$BL59,'Transactions (Dated)'!$B:$B,BZ$11,'Transactions (Dated)'!$C:$C,"Dividend (paid to cash)")*AK59</f>
        <v>0</v>
      </c>
      <c r="CA59" s="6">
        <f ca="1">CA58+SUMIFS('Transactions (Dated)'!$F:$F,'Transactions (Dated)'!$D:$D,$BL59,'Transactions (Dated)'!$B:$B,CA$11,'Transactions (Dated)'!$C:$C,"Dividend (paid to cash)")*AL59</f>
        <v>0</v>
      </c>
      <c r="CB59" s="6">
        <v>0</v>
      </c>
      <c r="CC59" s="6">
        <v>0</v>
      </c>
      <c r="CD59" s="6"/>
      <c r="CF59" s="6">
        <f t="shared" ca="1" si="34"/>
        <v>72993.75</v>
      </c>
      <c r="CH59" s="3">
        <f t="shared" si="35"/>
        <v>41981</v>
      </c>
      <c r="CI59" s="4">
        <f t="shared" ca="1" si="28"/>
        <v>906680</v>
      </c>
      <c r="CJ59" s="4">
        <f t="shared" ca="1" si="29"/>
        <v>72993.75</v>
      </c>
      <c r="CL59" s="4">
        <f t="shared" ca="1" si="30"/>
        <v>979673.75</v>
      </c>
    </row>
    <row r="60" spans="2:90" x14ac:dyDescent="0.15">
      <c r="B60" s="3">
        <f t="shared" si="31"/>
        <v>41982</v>
      </c>
      <c r="C60" s="2">
        <v>14195.7</v>
      </c>
      <c r="E60" s="70">
        <v>41982</v>
      </c>
      <c r="F60" s="69">
        <v>11.96</v>
      </c>
      <c r="G60" s="69">
        <v>3.61</v>
      </c>
      <c r="H60" s="69">
        <v>19.260000000000002</v>
      </c>
      <c r="I60" s="69">
        <v>31.44</v>
      </c>
      <c r="J60" s="69">
        <v>17.05</v>
      </c>
      <c r="K60" s="69">
        <v>11.56</v>
      </c>
      <c r="L60" s="69">
        <v>27</v>
      </c>
      <c r="M60" s="69">
        <v>1.91</v>
      </c>
      <c r="N60" s="69">
        <v>8.6</v>
      </c>
      <c r="O60" s="69">
        <v>4.95</v>
      </c>
      <c r="P60" s="69">
        <v>34.1</v>
      </c>
      <c r="Q60" s="69">
        <v>1.1599999999999999</v>
      </c>
      <c r="R60" s="69">
        <v>9.19</v>
      </c>
      <c r="S60" s="69">
        <v>39.08</v>
      </c>
      <c r="T60" s="69"/>
      <c r="U60" s="69"/>
      <c r="V60" s="4"/>
      <c r="X60" s="3">
        <f t="shared" si="8"/>
        <v>41982</v>
      </c>
      <c r="Y60" s="40">
        <f ca="1">Y59+SUMIFS('Transactions (Dated)'!$E$2:$E$53,'Transactions (Dated)'!$D$2:$D$53,'Share Values'!$X60,'Transactions (Dated)'!$B$2:$B$53,'Share Values'!Y$11,'Transactions (Dated)'!$C$2:$C$53,"Buy")-SUMIFS('Transactions (Dated)'!$E$2:$E$53,'Transactions (Dated)'!$D$2:$D$53,'Share Values'!$X60,'Transactions (Dated)'!$B$2:$B$53,'Share Values'!Y$11,'Transactions (Dated)'!$C$2:$C$53,"Sell")</f>
        <v>4625</v>
      </c>
      <c r="Z60" s="40">
        <f ca="1">Z59+SUMIFS('Transactions (Dated)'!$E$2:$E$53,'Transactions (Dated)'!$D$2:$D$53,'Share Values'!$X60,'Transactions (Dated)'!$B$2:$B$53,'Share Values'!Z$11,'Transactions (Dated)'!$C$2:$C$53,"Buy")-SUMIFS('Transactions (Dated)'!$E$2:$E$53,'Transactions (Dated)'!$D$2:$D$53,'Share Values'!$X60,'Transactions (Dated)'!$B$2:$B$53,'Share Values'!Z$11,'Transactions (Dated)'!$C$2:$C$53,"Sell")</f>
        <v>12500</v>
      </c>
      <c r="AA60" s="40">
        <f ca="1">AA59+SUMIFS('Transactions (Dated)'!$E$2:$E$53,'Transactions (Dated)'!$D$2:$D$53,'Share Values'!$X60,'Transactions (Dated)'!$B$2:$B$53,'Share Values'!AA$11,'Transactions (Dated)'!$C$2:$C$53,"Buy")-SUMIFS('Transactions (Dated)'!$E$2:$E$53,'Transactions (Dated)'!$D$2:$D$53,'Share Values'!$X60,'Transactions (Dated)'!$B$2:$B$53,'Share Values'!AA$11,'Transactions (Dated)'!$C$2:$C$53,"Sell")</f>
        <v>42000</v>
      </c>
      <c r="AB60" s="40">
        <f ca="1">AB59+SUMIFS('Transactions (Dated)'!$E$2:$E$53,'Transactions (Dated)'!$D$2:$D$53,'Share Values'!$X60,'Transactions (Dated)'!$B$2:$B$53,'Share Values'!AB$11,'Transactions (Dated)'!$C$2:$C$53,"Buy")-SUMIFS('Transactions (Dated)'!$E$2:$E$53,'Transactions (Dated)'!$D$2:$D$53,'Share Values'!$X60,'Transactions (Dated)'!$B$2:$B$53,'Share Values'!AB$11,'Transactions (Dated)'!$C$2:$C$53,"Sell")</f>
        <v>0</v>
      </c>
      <c r="AC60" s="40">
        <f ca="1">AC59+SUMIFS('Transactions (Dated)'!$E$2:$E$53,'Transactions (Dated)'!$D$2:$D$53,'Share Values'!$X60,'Transactions (Dated)'!$B$2:$B$53,'Share Values'!AC$11,'Transactions (Dated)'!$C$2:$C$53,"Buy")-SUMIFS('Transactions (Dated)'!$E$2:$E$53,'Transactions (Dated)'!$D$2:$D$53,'Share Values'!$X60,'Transactions (Dated)'!$B$2:$B$53,'Share Values'!AC$11,'Transactions (Dated)'!$C$2:$C$53,"Sell")</f>
        <v>0</v>
      </c>
      <c r="AD60" s="40">
        <f ca="1">AD59+SUMIFS('Transactions (Dated)'!$E$2:$E$53,'Transactions (Dated)'!$D$2:$D$53,'Share Values'!$X60,'Transactions (Dated)'!$B$2:$B$53,'Share Values'!AD$11,'Transactions (Dated)'!$C$2:$C$53,"Buy")-SUMIFS('Transactions (Dated)'!$E$2:$E$53,'Transactions (Dated)'!$D$2:$D$53,'Share Values'!$X60,'Transactions (Dated)'!$B$2:$B$53,'Share Values'!AD$11,'Transactions (Dated)'!$C$2:$C$53,"Sell")</f>
        <v>0</v>
      </c>
      <c r="AE60" s="40">
        <f ca="1">AE59+SUMIFS('Transactions (Dated)'!$E$2:$E$53,'Transactions (Dated)'!$D$2:$D$53,'Share Values'!$X60,'Transactions (Dated)'!$B$2:$B$53,'Share Values'!AE$11,'Transactions (Dated)'!$C$2:$C$53,"Buy")-SUMIFS('Transactions (Dated)'!$E$2:$E$53,'Transactions (Dated)'!$D$2:$D$53,'Share Values'!$X60,'Transactions (Dated)'!$B$2:$B$53,'Share Values'!AE$11,'Transactions (Dated)'!$C$2:$C$53,"Sell")</f>
        <v>0</v>
      </c>
      <c r="AF60" s="40">
        <f ca="1">AF59+SUMIFS('Transactions (Dated)'!$E$2:$E$53,'Transactions (Dated)'!$D$2:$D$53,'Share Values'!$X60,'Transactions (Dated)'!$B$2:$B$53,'Share Values'!AF$11,'Transactions (Dated)'!$C$2:$C$53,"Buy")-SUMIFS('Transactions (Dated)'!$E$2:$E$53,'Transactions (Dated)'!$D$2:$D$53,'Share Values'!$X60,'Transactions (Dated)'!$B$2:$B$53,'Share Values'!AF$11,'Transactions (Dated)'!$C$2:$C$53,"Sell")</f>
        <v>0</v>
      </c>
      <c r="AG60" s="40">
        <f ca="1">AG59+SUMIFS('Transactions (Dated)'!$E$2:$E$53,'Transactions (Dated)'!$D$2:$D$53,'Share Values'!$X60,'Transactions (Dated)'!$B$2:$B$53,'Share Values'!AG$11,'Transactions (Dated)'!$C$2:$C$53,"Buy")-SUMIFS('Transactions (Dated)'!$E$2:$E$53,'Transactions (Dated)'!$D$2:$D$53,'Share Values'!$X60,'Transactions (Dated)'!$B$2:$B$53,'Share Values'!AG$11,'Transactions (Dated)'!$C$2:$C$53,"Sell")</f>
        <v>0</v>
      </c>
      <c r="AH60" s="40">
        <f ca="1">AH59+SUMIFS('Transactions (Dated)'!$E$2:$E$53,'Transactions (Dated)'!$D$2:$D$53,'Share Values'!$X60,'Transactions (Dated)'!$B$2:$B$53,'Share Values'!AH$11,'Transactions (Dated)'!$C$2:$C$53,"Buy")-SUMIFS('Transactions (Dated)'!$E$2:$E$53,'Transactions (Dated)'!$D$2:$D$53,'Share Values'!$X60,'Transactions (Dated)'!$B$2:$B$53,'Share Values'!AH$11,'Transactions (Dated)'!$C$2:$C$53,"Sell")</f>
        <v>0</v>
      </c>
      <c r="AI60" s="40">
        <f ca="1">AI59+SUMIFS('Transactions (Dated)'!$E$2:$E$53,'Transactions (Dated)'!$D$2:$D$53,'Share Values'!$X60,'Transactions (Dated)'!$B$2:$B$53,'Share Values'!AI$11,'Transactions (Dated)'!$C$2:$C$53,"Buy")-SUMIFS('Transactions (Dated)'!$E$2:$E$53,'Transactions (Dated)'!$D$2:$D$53,'Share Values'!$X60,'Transactions (Dated)'!$B$2:$B$53,'Share Values'!AI$11,'Transactions (Dated)'!$C$2:$C$53,"Sell")</f>
        <v>0</v>
      </c>
      <c r="AJ60" s="40">
        <f ca="1">AJ59+SUMIFS('Transactions (Dated)'!$E$2:$E$53,'Transactions (Dated)'!$D$2:$D$53,'Share Values'!$X60,'Transactions (Dated)'!$B$2:$B$53,'Share Values'!AJ$11,'Transactions (Dated)'!$C$2:$C$53,"Buy")-SUMIFS('Transactions (Dated)'!$E$2:$E$53,'Transactions (Dated)'!$D$2:$D$53,'Share Values'!$X60,'Transactions (Dated)'!$B$2:$B$53,'Share Values'!AJ$11,'Transactions (Dated)'!$C$2:$C$53,"Sell")</f>
        <v>0</v>
      </c>
      <c r="AK60" s="40">
        <f ca="1">AK59+SUMIFS('Transactions (Dated)'!$E$2:$E$53,'Transactions (Dated)'!$D$2:$D$53,'Share Values'!$X60,'Transactions (Dated)'!$B$2:$B$53,'Share Values'!AK$11,'Transactions (Dated)'!$C$2:$C$53,"Buy")-SUMIFS('Transactions (Dated)'!$E$2:$E$53,'Transactions (Dated)'!$D$2:$D$53,'Share Values'!$X60,'Transactions (Dated)'!$B$2:$B$53,'Share Values'!AK$11,'Transactions (Dated)'!$C$2:$C$53,"Sell")</f>
        <v>0</v>
      </c>
      <c r="AL60" s="40">
        <f ca="1">AL59+SUMIFS('Transactions (Dated)'!$E$2:$E$53,'Transactions (Dated)'!$D$2:$D$53,'Share Values'!$X60,'Transactions (Dated)'!$B$2:$B$53,'Share Values'!AL$11,'Transactions (Dated)'!$C$2:$C$53,"Buy")-SUMIFS('Transactions (Dated)'!$E$2:$E$53,'Transactions (Dated)'!$D$2:$D$53,'Share Values'!$X60,'Transactions (Dated)'!$B$2:$B$53,'Share Values'!AL$11,'Transactions (Dated)'!$C$2:$C$53,"Sell")</f>
        <v>0</v>
      </c>
      <c r="AM60" s="40">
        <f ca="1">AM59+SUMIFS('Transactions (Dated)'!$E$2:$E$53,'Transactions (Dated)'!$D$2:$D$53,'Share Values'!$X60,'Transactions (Dated)'!$B$2:$B$53,'Share Values'!AM$11,'Transactions (Dated)'!$C$2:$C$53,"Buy")-SUMIFS('Transactions (Dated)'!$E$2:$E$53,'Transactions (Dated)'!$D$2:$D$53,'Share Values'!$X60,'Transactions (Dated)'!$B$2:$B$53,'Share Values'!AM$11,'Transactions (Dated)'!$C$2:$C$53,"Sell")</f>
        <v>0</v>
      </c>
      <c r="AN60" s="40">
        <f ca="1">AN59+SUMIFS('Transactions (Dated)'!$E$2:$E$53,'Transactions (Dated)'!$D$2:$D$53,'Share Values'!$X60,'Transactions (Dated)'!$B$2:$B$53,'Share Values'!AN$11,'Transactions (Dated)'!$C$2:$C$53,"Buy")-SUMIFS('Transactions (Dated)'!$E$2:$E$53,'Transactions (Dated)'!$D$2:$D$53,'Share Values'!$X60,'Transactions (Dated)'!$B$2:$B$53,'Share Values'!AN$11,'Transactions (Dated)'!$C$2:$C$53,"Sell")</f>
        <v>0</v>
      </c>
      <c r="AO60" s="40"/>
      <c r="AQ60" s="3">
        <f t="shared" si="9"/>
        <v>41982</v>
      </c>
      <c r="AR60" s="6">
        <f t="shared" ca="1" si="10"/>
        <v>55315.000000000007</v>
      </c>
      <c r="AS60" s="6">
        <f t="shared" ca="1" si="11"/>
        <v>45125</v>
      </c>
      <c r="AT60" s="6">
        <f t="shared" ca="1" si="12"/>
        <v>808920.00000000012</v>
      </c>
      <c r="AU60" s="6">
        <f t="shared" ca="1" si="13"/>
        <v>0</v>
      </c>
      <c r="AV60" s="6">
        <f t="shared" ca="1" si="14"/>
        <v>0</v>
      </c>
      <c r="AW60" s="6">
        <f t="shared" ca="1" si="15"/>
        <v>0</v>
      </c>
      <c r="AX60" s="6">
        <f t="shared" ca="1" si="16"/>
        <v>0</v>
      </c>
      <c r="AY60" s="6">
        <f t="shared" ca="1" si="17"/>
        <v>0</v>
      </c>
      <c r="AZ60" s="6">
        <f t="shared" ca="1" si="18"/>
        <v>0</v>
      </c>
      <c r="BA60" s="6">
        <f t="shared" ca="1" si="19"/>
        <v>0</v>
      </c>
      <c r="BB60" s="6">
        <f t="shared" ca="1" si="20"/>
        <v>0</v>
      </c>
      <c r="BC60" s="6">
        <f t="shared" ca="1" si="21"/>
        <v>0</v>
      </c>
      <c r="BD60" s="6">
        <f t="shared" ca="1" si="22"/>
        <v>0</v>
      </c>
      <c r="BE60" s="6">
        <f t="shared" ca="1" si="23"/>
        <v>0</v>
      </c>
      <c r="BF60" s="6">
        <f t="shared" ca="1" si="32"/>
        <v>0</v>
      </c>
      <c r="BG60" s="6">
        <f t="shared" ca="1" si="33"/>
        <v>0</v>
      </c>
      <c r="BH60" s="6"/>
      <c r="BJ60" s="4">
        <f t="shared" ca="1" si="26"/>
        <v>909360.00000000012</v>
      </c>
      <c r="BL60" s="3">
        <f t="shared" si="27"/>
        <v>41982</v>
      </c>
      <c r="BM60" s="6">
        <f>BM59+SUMIFS('Transactions (Dated)'!G:G,'Transactions (Dated)'!D:D,'Share Values'!AQ60)</f>
        <v>72993.75</v>
      </c>
      <c r="BN60" s="6">
        <f ca="1">BN59+SUMIFS('Transactions (Dated)'!$F:$F,'Transactions (Dated)'!$D:$D,$BL60,'Transactions (Dated)'!$B:$B,BN$11,'Transactions (Dated)'!$C:$C,"Dividend (paid to cash)")*Y60</f>
        <v>0</v>
      </c>
      <c r="BO60" s="6">
        <f ca="1">BO59+SUMIFS('Transactions (Dated)'!$F:$F,'Transactions (Dated)'!$D:$D,$BL60,'Transactions (Dated)'!$B:$B,BO$11,'Transactions (Dated)'!$C:$C,"Dividend (paid to cash)")*Z60</f>
        <v>0</v>
      </c>
      <c r="BP60" s="6">
        <f ca="1">BP59+SUMIFS('Transactions (Dated)'!$F:$F,'Transactions (Dated)'!$D:$D,$BL60,'Transactions (Dated)'!$B:$B,BP$11,'Transactions (Dated)'!$C:$C,"Dividend (paid to cash)")*AA60</f>
        <v>0</v>
      </c>
      <c r="BQ60" s="6">
        <f ca="1">BQ59+SUMIFS('Transactions (Dated)'!$F:$F,'Transactions (Dated)'!$D:$D,$BL60,'Transactions (Dated)'!$B:$B,BQ$11,'Transactions (Dated)'!$C:$C,"Dividend (paid to cash)")*AB60</f>
        <v>0</v>
      </c>
      <c r="BR60" s="6">
        <f ca="1">BR59+SUMIFS('Transactions (Dated)'!$F:$F,'Transactions (Dated)'!$D:$D,$BL60,'Transactions (Dated)'!$B:$B,BR$11,'Transactions (Dated)'!$C:$C,"Dividend (paid to cash)")*AC60</f>
        <v>0</v>
      </c>
      <c r="BS60" s="6">
        <f ca="1">BS59+SUMIFS('Transactions (Dated)'!$F:$F,'Transactions (Dated)'!$D:$D,$BL60,'Transactions (Dated)'!$B:$B,BS$11,'Transactions (Dated)'!$C:$C,"Dividend (paid to cash)")*AD60</f>
        <v>0</v>
      </c>
      <c r="BT60" s="6">
        <f ca="1">BT59+SUMIFS('Transactions (Dated)'!$F:$F,'Transactions (Dated)'!$D:$D,$BL60,'Transactions (Dated)'!$B:$B,BT$11,'Transactions (Dated)'!$C:$C,"Dividend (paid to cash)")*AE60</f>
        <v>0</v>
      </c>
      <c r="BU60" s="6">
        <f ca="1">BU59+SUMIFS('Transactions (Dated)'!$F:$F,'Transactions (Dated)'!$D:$D,$BL60,'Transactions (Dated)'!$B:$B,BU$11,'Transactions (Dated)'!$C:$C,"Dividend (paid to cash)")*AF60</f>
        <v>0</v>
      </c>
      <c r="BV60" s="6">
        <f ca="1">BV59+SUMIFS('Transactions (Dated)'!$F:$F,'Transactions (Dated)'!$D:$D,$BL60,'Transactions (Dated)'!$B:$B,BV$11,'Transactions (Dated)'!$C:$C,"Dividend (paid to cash)")*AG60</f>
        <v>0</v>
      </c>
      <c r="BW60" s="6">
        <f ca="1">BW59+SUMIFS('Transactions (Dated)'!$F:$F,'Transactions (Dated)'!$D:$D,$BL60,'Transactions (Dated)'!$B:$B,BW$11,'Transactions (Dated)'!$C:$C,"Dividend (paid to cash)")*AH60</f>
        <v>0</v>
      </c>
      <c r="BX60" s="6">
        <f ca="1">BX59+SUMIFS('Transactions (Dated)'!$F:$F,'Transactions (Dated)'!$D:$D,$BL60,'Transactions (Dated)'!$B:$B,BX$11,'Transactions (Dated)'!$C:$C,"Dividend (paid to cash)")*AI60</f>
        <v>0</v>
      </c>
      <c r="BY60" s="6">
        <f ca="1">BY59+SUMIFS('Transactions (Dated)'!$F:$F,'Transactions (Dated)'!$D:$D,$BL60,'Transactions (Dated)'!$B:$B,BY$11,'Transactions (Dated)'!$C:$C,"Dividend (paid to cash)")*AJ60</f>
        <v>0</v>
      </c>
      <c r="BZ60" s="6">
        <f ca="1">BZ59+SUMIFS('Transactions (Dated)'!$F:$F,'Transactions (Dated)'!$D:$D,$BL60,'Transactions (Dated)'!$B:$B,BZ$11,'Transactions (Dated)'!$C:$C,"Dividend (paid to cash)")*AK60</f>
        <v>0</v>
      </c>
      <c r="CA60" s="6">
        <f ca="1">CA59+SUMIFS('Transactions (Dated)'!$F:$F,'Transactions (Dated)'!$D:$D,$BL60,'Transactions (Dated)'!$B:$B,CA$11,'Transactions (Dated)'!$C:$C,"Dividend (paid to cash)")*AL60</f>
        <v>0</v>
      </c>
      <c r="CB60" s="6">
        <v>0</v>
      </c>
      <c r="CC60" s="6">
        <v>0</v>
      </c>
      <c r="CD60" s="6"/>
      <c r="CF60" s="6">
        <f t="shared" ca="1" si="34"/>
        <v>72993.75</v>
      </c>
      <c r="CH60" s="3">
        <f t="shared" si="35"/>
        <v>41982</v>
      </c>
      <c r="CI60" s="4">
        <f t="shared" ca="1" si="28"/>
        <v>909360.00000000012</v>
      </c>
      <c r="CJ60" s="4">
        <f t="shared" ca="1" si="29"/>
        <v>72993.75</v>
      </c>
      <c r="CL60" s="4">
        <f t="shared" ca="1" si="30"/>
        <v>982353.75000000012</v>
      </c>
    </row>
    <row r="61" spans="2:90" x14ac:dyDescent="0.15">
      <c r="B61" s="3">
        <f t="shared" si="31"/>
        <v>41983</v>
      </c>
      <c r="C61" s="2">
        <v>13853</v>
      </c>
      <c r="E61" s="70">
        <v>41983</v>
      </c>
      <c r="F61" s="69">
        <v>11.6</v>
      </c>
      <c r="G61" s="69">
        <v>3.46</v>
      </c>
      <c r="H61" s="69">
        <v>18.8</v>
      </c>
      <c r="I61" s="69">
        <v>31.25</v>
      </c>
      <c r="J61" s="69">
        <v>16.87</v>
      </c>
      <c r="K61" s="69">
        <v>11.46</v>
      </c>
      <c r="L61" s="69">
        <v>26.68</v>
      </c>
      <c r="M61" s="69">
        <v>1.94</v>
      </c>
      <c r="N61" s="69">
        <v>8.5</v>
      </c>
      <c r="O61" s="69">
        <v>4.82</v>
      </c>
      <c r="P61" s="69">
        <v>33.49</v>
      </c>
      <c r="Q61" s="69">
        <v>1.19</v>
      </c>
      <c r="R61" s="69">
        <v>8.9700000000000006</v>
      </c>
      <c r="S61" s="69">
        <v>38.380000000000003</v>
      </c>
      <c r="T61" s="69"/>
      <c r="U61" s="69"/>
      <c r="V61" s="4"/>
      <c r="X61" s="3">
        <f t="shared" si="8"/>
        <v>41983</v>
      </c>
      <c r="Y61" s="40">
        <f ca="1">Y60+SUMIFS('Transactions (Dated)'!$E$2:$E$53,'Transactions (Dated)'!$D$2:$D$53,'Share Values'!$X61,'Transactions (Dated)'!$B$2:$B$53,'Share Values'!Y$11,'Transactions (Dated)'!$C$2:$C$53,"Buy")-SUMIFS('Transactions (Dated)'!$E$2:$E$53,'Transactions (Dated)'!$D$2:$D$53,'Share Values'!$X61,'Transactions (Dated)'!$B$2:$B$53,'Share Values'!Y$11,'Transactions (Dated)'!$C$2:$C$53,"Sell")</f>
        <v>4625</v>
      </c>
      <c r="Z61" s="40">
        <f ca="1">Z60+SUMIFS('Transactions (Dated)'!$E$2:$E$53,'Transactions (Dated)'!$D$2:$D$53,'Share Values'!$X61,'Transactions (Dated)'!$B$2:$B$53,'Share Values'!Z$11,'Transactions (Dated)'!$C$2:$C$53,"Buy")-SUMIFS('Transactions (Dated)'!$E$2:$E$53,'Transactions (Dated)'!$D$2:$D$53,'Share Values'!$X61,'Transactions (Dated)'!$B$2:$B$53,'Share Values'!Z$11,'Transactions (Dated)'!$C$2:$C$53,"Sell")</f>
        <v>12500</v>
      </c>
      <c r="AA61" s="40">
        <f ca="1">AA60+SUMIFS('Transactions (Dated)'!$E$2:$E$53,'Transactions (Dated)'!$D$2:$D$53,'Share Values'!$X61,'Transactions (Dated)'!$B$2:$B$53,'Share Values'!AA$11,'Transactions (Dated)'!$C$2:$C$53,"Buy")-SUMIFS('Transactions (Dated)'!$E$2:$E$53,'Transactions (Dated)'!$D$2:$D$53,'Share Values'!$X61,'Transactions (Dated)'!$B$2:$B$53,'Share Values'!AA$11,'Transactions (Dated)'!$C$2:$C$53,"Sell")</f>
        <v>42000</v>
      </c>
      <c r="AB61" s="40">
        <f ca="1">AB60+SUMIFS('Transactions (Dated)'!$E$2:$E$53,'Transactions (Dated)'!$D$2:$D$53,'Share Values'!$X61,'Transactions (Dated)'!$B$2:$B$53,'Share Values'!AB$11,'Transactions (Dated)'!$C$2:$C$53,"Buy")-SUMIFS('Transactions (Dated)'!$E$2:$E$53,'Transactions (Dated)'!$D$2:$D$53,'Share Values'!$X61,'Transactions (Dated)'!$B$2:$B$53,'Share Values'!AB$11,'Transactions (Dated)'!$C$2:$C$53,"Sell")</f>
        <v>0</v>
      </c>
      <c r="AC61" s="40">
        <f ca="1">AC60+SUMIFS('Transactions (Dated)'!$E$2:$E$53,'Transactions (Dated)'!$D$2:$D$53,'Share Values'!$X61,'Transactions (Dated)'!$B$2:$B$53,'Share Values'!AC$11,'Transactions (Dated)'!$C$2:$C$53,"Buy")-SUMIFS('Transactions (Dated)'!$E$2:$E$53,'Transactions (Dated)'!$D$2:$D$53,'Share Values'!$X61,'Transactions (Dated)'!$B$2:$B$53,'Share Values'!AC$11,'Transactions (Dated)'!$C$2:$C$53,"Sell")</f>
        <v>0</v>
      </c>
      <c r="AD61" s="40">
        <f ca="1">AD60+SUMIFS('Transactions (Dated)'!$E$2:$E$53,'Transactions (Dated)'!$D$2:$D$53,'Share Values'!$X61,'Transactions (Dated)'!$B$2:$B$53,'Share Values'!AD$11,'Transactions (Dated)'!$C$2:$C$53,"Buy")-SUMIFS('Transactions (Dated)'!$E$2:$E$53,'Transactions (Dated)'!$D$2:$D$53,'Share Values'!$X61,'Transactions (Dated)'!$B$2:$B$53,'Share Values'!AD$11,'Transactions (Dated)'!$C$2:$C$53,"Sell")</f>
        <v>0</v>
      </c>
      <c r="AE61" s="40">
        <f ca="1">AE60+SUMIFS('Transactions (Dated)'!$E$2:$E$53,'Transactions (Dated)'!$D$2:$D$53,'Share Values'!$X61,'Transactions (Dated)'!$B$2:$B$53,'Share Values'!AE$11,'Transactions (Dated)'!$C$2:$C$53,"Buy")-SUMIFS('Transactions (Dated)'!$E$2:$E$53,'Transactions (Dated)'!$D$2:$D$53,'Share Values'!$X61,'Transactions (Dated)'!$B$2:$B$53,'Share Values'!AE$11,'Transactions (Dated)'!$C$2:$C$53,"Sell")</f>
        <v>0</v>
      </c>
      <c r="AF61" s="40">
        <f ca="1">AF60+SUMIFS('Transactions (Dated)'!$E$2:$E$53,'Transactions (Dated)'!$D$2:$D$53,'Share Values'!$X61,'Transactions (Dated)'!$B$2:$B$53,'Share Values'!AF$11,'Transactions (Dated)'!$C$2:$C$53,"Buy")-SUMIFS('Transactions (Dated)'!$E$2:$E$53,'Transactions (Dated)'!$D$2:$D$53,'Share Values'!$X61,'Transactions (Dated)'!$B$2:$B$53,'Share Values'!AF$11,'Transactions (Dated)'!$C$2:$C$53,"Sell")</f>
        <v>0</v>
      </c>
      <c r="AG61" s="40">
        <f ca="1">AG60+SUMIFS('Transactions (Dated)'!$E$2:$E$53,'Transactions (Dated)'!$D$2:$D$53,'Share Values'!$X61,'Transactions (Dated)'!$B$2:$B$53,'Share Values'!AG$11,'Transactions (Dated)'!$C$2:$C$53,"Buy")-SUMIFS('Transactions (Dated)'!$E$2:$E$53,'Transactions (Dated)'!$D$2:$D$53,'Share Values'!$X61,'Transactions (Dated)'!$B$2:$B$53,'Share Values'!AG$11,'Transactions (Dated)'!$C$2:$C$53,"Sell")</f>
        <v>0</v>
      </c>
      <c r="AH61" s="40">
        <f ca="1">AH60+SUMIFS('Transactions (Dated)'!$E$2:$E$53,'Transactions (Dated)'!$D$2:$D$53,'Share Values'!$X61,'Transactions (Dated)'!$B$2:$B$53,'Share Values'!AH$11,'Transactions (Dated)'!$C$2:$C$53,"Buy")-SUMIFS('Transactions (Dated)'!$E$2:$E$53,'Transactions (Dated)'!$D$2:$D$53,'Share Values'!$X61,'Transactions (Dated)'!$B$2:$B$53,'Share Values'!AH$11,'Transactions (Dated)'!$C$2:$C$53,"Sell")</f>
        <v>0</v>
      </c>
      <c r="AI61" s="40">
        <f ca="1">AI60+SUMIFS('Transactions (Dated)'!$E$2:$E$53,'Transactions (Dated)'!$D$2:$D$53,'Share Values'!$X61,'Transactions (Dated)'!$B$2:$B$53,'Share Values'!AI$11,'Transactions (Dated)'!$C$2:$C$53,"Buy")-SUMIFS('Transactions (Dated)'!$E$2:$E$53,'Transactions (Dated)'!$D$2:$D$53,'Share Values'!$X61,'Transactions (Dated)'!$B$2:$B$53,'Share Values'!AI$11,'Transactions (Dated)'!$C$2:$C$53,"Sell")</f>
        <v>0</v>
      </c>
      <c r="AJ61" s="40">
        <f ca="1">AJ60+SUMIFS('Transactions (Dated)'!$E$2:$E$53,'Transactions (Dated)'!$D$2:$D$53,'Share Values'!$X61,'Transactions (Dated)'!$B$2:$B$53,'Share Values'!AJ$11,'Transactions (Dated)'!$C$2:$C$53,"Buy")-SUMIFS('Transactions (Dated)'!$E$2:$E$53,'Transactions (Dated)'!$D$2:$D$53,'Share Values'!$X61,'Transactions (Dated)'!$B$2:$B$53,'Share Values'!AJ$11,'Transactions (Dated)'!$C$2:$C$53,"Sell")</f>
        <v>0</v>
      </c>
      <c r="AK61" s="40">
        <f ca="1">AK60+SUMIFS('Transactions (Dated)'!$E$2:$E$53,'Transactions (Dated)'!$D$2:$D$53,'Share Values'!$X61,'Transactions (Dated)'!$B$2:$B$53,'Share Values'!AK$11,'Transactions (Dated)'!$C$2:$C$53,"Buy")-SUMIFS('Transactions (Dated)'!$E$2:$E$53,'Transactions (Dated)'!$D$2:$D$53,'Share Values'!$X61,'Transactions (Dated)'!$B$2:$B$53,'Share Values'!AK$11,'Transactions (Dated)'!$C$2:$C$53,"Sell")</f>
        <v>0</v>
      </c>
      <c r="AL61" s="40">
        <f ca="1">AL60+SUMIFS('Transactions (Dated)'!$E$2:$E$53,'Transactions (Dated)'!$D$2:$D$53,'Share Values'!$X61,'Transactions (Dated)'!$B$2:$B$53,'Share Values'!AL$11,'Transactions (Dated)'!$C$2:$C$53,"Buy")-SUMIFS('Transactions (Dated)'!$E$2:$E$53,'Transactions (Dated)'!$D$2:$D$53,'Share Values'!$X61,'Transactions (Dated)'!$B$2:$B$53,'Share Values'!AL$11,'Transactions (Dated)'!$C$2:$C$53,"Sell")</f>
        <v>0</v>
      </c>
      <c r="AM61" s="40">
        <f ca="1">AM60+SUMIFS('Transactions (Dated)'!$E$2:$E$53,'Transactions (Dated)'!$D$2:$D$53,'Share Values'!$X61,'Transactions (Dated)'!$B$2:$B$53,'Share Values'!AM$11,'Transactions (Dated)'!$C$2:$C$53,"Buy")-SUMIFS('Transactions (Dated)'!$E$2:$E$53,'Transactions (Dated)'!$D$2:$D$53,'Share Values'!$X61,'Transactions (Dated)'!$B$2:$B$53,'Share Values'!AM$11,'Transactions (Dated)'!$C$2:$C$53,"Sell")</f>
        <v>0</v>
      </c>
      <c r="AN61" s="40">
        <f ca="1">AN60+SUMIFS('Transactions (Dated)'!$E$2:$E$53,'Transactions (Dated)'!$D$2:$D$53,'Share Values'!$X61,'Transactions (Dated)'!$B$2:$B$53,'Share Values'!AN$11,'Transactions (Dated)'!$C$2:$C$53,"Buy")-SUMIFS('Transactions (Dated)'!$E$2:$E$53,'Transactions (Dated)'!$D$2:$D$53,'Share Values'!$X61,'Transactions (Dated)'!$B$2:$B$53,'Share Values'!AN$11,'Transactions (Dated)'!$C$2:$C$53,"Sell")</f>
        <v>0</v>
      </c>
      <c r="AO61" s="40"/>
      <c r="AQ61" s="3">
        <f t="shared" si="9"/>
        <v>41983</v>
      </c>
      <c r="AR61" s="6">
        <f t="shared" ca="1" si="10"/>
        <v>53650</v>
      </c>
      <c r="AS61" s="6">
        <f t="shared" ca="1" si="11"/>
        <v>43250</v>
      </c>
      <c r="AT61" s="6">
        <f t="shared" ca="1" si="12"/>
        <v>789600</v>
      </c>
      <c r="AU61" s="6">
        <f t="shared" ca="1" si="13"/>
        <v>0</v>
      </c>
      <c r="AV61" s="6">
        <f t="shared" ca="1" si="14"/>
        <v>0</v>
      </c>
      <c r="AW61" s="6">
        <f t="shared" ca="1" si="15"/>
        <v>0</v>
      </c>
      <c r="AX61" s="6">
        <f t="shared" ca="1" si="16"/>
        <v>0</v>
      </c>
      <c r="AY61" s="6">
        <f t="shared" ca="1" si="17"/>
        <v>0</v>
      </c>
      <c r="AZ61" s="6">
        <f t="shared" ca="1" si="18"/>
        <v>0</v>
      </c>
      <c r="BA61" s="6">
        <f t="shared" ca="1" si="19"/>
        <v>0</v>
      </c>
      <c r="BB61" s="6">
        <f t="shared" ca="1" si="20"/>
        <v>0</v>
      </c>
      <c r="BC61" s="6">
        <f t="shared" ca="1" si="21"/>
        <v>0</v>
      </c>
      <c r="BD61" s="6">
        <f t="shared" ca="1" si="22"/>
        <v>0</v>
      </c>
      <c r="BE61" s="6">
        <f t="shared" ca="1" si="23"/>
        <v>0</v>
      </c>
      <c r="BF61" s="6">
        <f t="shared" ca="1" si="32"/>
        <v>0</v>
      </c>
      <c r="BG61" s="6">
        <f t="shared" ca="1" si="33"/>
        <v>0</v>
      </c>
      <c r="BH61" s="6"/>
      <c r="BJ61" s="4">
        <f t="shared" ca="1" si="26"/>
        <v>886500</v>
      </c>
      <c r="BL61" s="3">
        <f t="shared" si="27"/>
        <v>41983</v>
      </c>
      <c r="BM61" s="6">
        <f>BM60+SUMIFS('Transactions (Dated)'!G:G,'Transactions (Dated)'!D:D,'Share Values'!AQ61)</f>
        <v>72993.75</v>
      </c>
      <c r="BN61" s="6">
        <f ca="1">BN60+SUMIFS('Transactions (Dated)'!$F:$F,'Transactions (Dated)'!$D:$D,$BL61,'Transactions (Dated)'!$B:$B,BN$11,'Transactions (Dated)'!$C:$C,"Dividend (paid to cash)")*Y61</f>
        <v>0</v>
      </c>
      <c r="BO61" s="6">
        <f ca="1">BO60+SUMIFS('Transactions (Dated)'!$F:$F,'Transactions (Dated)'!$D:$D,$BL61,'Transactions (Dated)'!$B:$B,BO$11,'Transactions (Dated)'!$C:$C,"Dividend (paid to cash)")*Z61</f>
        <v>0</v>
      </c>
      <c r="BP61" s="6">
        <f ca="1">BP60+SUMIFS('Transactions (Dated)'!$F:$F,'Transactions (Dated)'!$D:$D,$BL61,'Transactions (Dated)'!$B:$B,BP$11,'Transactions (Dated)'!$C:$C,"Dividend (paid to cash)")*AA61</f>
        <v>0</v>
      </c>
      <c r="BQ61" s="6">
        <f ca="1">BQ60+SUMIFS('Transactions (Dated)'!$F:$F,'Transactions (Dated)'!$D:$D,$BL61,'Transactions (Dated)'!$B:$B,BQ$11,'Transactions (Dated)'!$C:$C,"Dividend (paid to cash)")*AB61</f>
        <v>0</v>
      </c>
      <c r="BR61" s="6">
        <f ca="1">BR60+SUMIFS('Transactions (Dated)'!$F:$F,'Transactions (Dated)'!$D:$D,$BL61,'Transactions (Dated)'!$B:$B,BR$11,'Transactions (Dated)'!$C:$C,"Dividend (paid to cash)")*AC61</f>
        <v>0</v>
      </c>
      <c r="BS61" s="6">
        <f ca="1">BS60+SUMIFS('Transactions (Dated)'!$F:$F,'Transactions (Dated)'!$D:$D,$BL61,'Transactions (Dated)'!$B:$B,BS$11,'Transactions (Dated)'!$C:$C,"Dividend (paid to cash)")*AD61</f>
        <v>0</v>
      </c>
      <c r="BT61" s="6">
        <f ca="1">BT60+SUMIFS('Transactions (Dated)'!$F:$F,'Transactions (Dated)'!$D:$D,$BL61,'Transactions (Dated)'!$B:$B,BT$11,'Transactions (Dated)'!$C:$C,"Dividend (paid to cash)")*AE61</f>
        <v>0</v>
      </c>
      <c r="BU61" s="6">
        <f ca="1">BU60+SUMIFS('Transactions (Dated)'!$F:$F,'Transactions (Dated)'!$D:$D,$BL61,'Transactions (Dated)'!$B:$B,BU$11,'Transactions (Dated)'!$C:$C,"Dividend (paid to cash)")*AF61</f>
        <v>0</v>
      </c>
      <c r="BV61" s="6">
        <f ca="1">BV60+SUMIFS('Transactions (Dated)'!$F:$F,'Transactions (Dated)'!$D:$D,$BL61,'Transactions (Dated)'!$B:$B,BV$11,'Transactions (Dated)'!$C:$C,"Dividend (paid to cash)")*AG61</f>
        <v>0</v>
      </c>
      <c r="BW61" s="6">
        <f ca="1">BW60+SUMIFS('Transactions (Dated)'!$F:$F,'Transactions (Dated)'!$D:$D,$BL61,'Transactions (Dated)'!$B:$B,BW$11,'Transactions (Dated)'!$C:$C,"Dividend (paid to cash)")*AH61</f>
        <v>0</v>
      </c>
      <c r="BX61" s="6">
        <f ca="1">BX60+SUMIFS('Transactions (Dated)'!$F:$F,'Transactions (Dated)'!$D:$D,$BL61,'Transactions (Dated)'!$B:$B,BX$11,'Transactions (Dated)'!$C:$C,"Dividend (paid to cash)")*AI61</f>
        <v>0</v>
      </c>
      <c r="BY61" s="6">
        <f ca="1">BY60+SUMIFS('Transactions (Dated)'!$F:$F,'Transactions (Dated)'!$D:$D,$BL61,'Transactions (Dated)'!$B:$B,BY$11,'Transactions (Dated)'!$C:$C,"Dividend (paid to cash)")*AJ61</f>
        <v>0</v>
      </c>
      <c r="BZ61" s="6">
        <f ca="1">BZ60+SUMIFS('Transactions (Dated)'!$F:$F,'Transactions (Dated)'!$D:$D,$BL61,'Transactions (Dated)'!$B:$B,BZ$11,'Transactions (Dated)'!$C:$C,"Dividend (paid to cash)")*AK61</f>
        <v>0</v>
      </c>
      <c r="CA61" s="6">
        <f ca="1">CA60+SUMIFS('Transactions (Dated)'!$F:$F,'Transactions (Dated)'!$D:$D,$BL61,'Transactions (Dated)'!$B:$B,CA$11,'Transactions (Dated)'!$C:$C,"Dividend (paid to cash)")*AL61</f>
        <v>0</v>
      </c>
      <c r="CB61" s="6">
        <v>0</v>
      </c>
      <c r="CC61" s="6">
        <v>0</v>
      </c>
      <c r="CD61" s="6"/>
      <c r="CF61" s="6">
        <f t="shared" ca="1" si="34"/>
        <v>72993.75</v>
      </c>
      <c r="CH61" s="3">
        <f t="shared" si="35"/>
        <v>41983</v>
      </c>
      <c r="CI61" s="4">
        <f t="shared" ca="1" si="28"/>
        <v>886500</v>
      </c>
      <c r="CJ61" s="4">
        <f t="shared" ca="1" si="29"/>
        <v>72993.75</v>
      </c>
      <c r="CL61" s="4">
        <f t="shared" ca="1" si="30"/>
        <v>959493.75</v>
      </c>
    </row>
    <row r="62" spans="2:90" x14ac:dyDescent="0.15">
      <c r="B62" s="3">
        <f t="shared" si="31"/>
        <v>41984</v>
      </c>
      <c r="C62" s="2">
        <v>13905.1</v>
      </c>
      <c r="E62" s="70">
        <v>41984</v>
      </c>
      <c r="F62" s="69">
        <v>11.71</v>
      </c>
      <c r="G62" s="69">
        <v>3.38</v>
      </c>
      <c r="H62" s="69">
        <v>18.87</v>
      </c>
      <c r="I62" s="69">
        <v>31.33</v>
      </c>
      <c r="J62" s="69">
        <v>16.940000000000001</v>
      </c>
      <c r="K62" s="69">
        <v>11.47</v>
      </c>
      <c r="L62" s="69">
        <v>26.5</v>
      </c>
      <c r="M62" s="69">
        <v>1.95</v>
      </c>
      <c r="N62" s="69">
        <v>8.8000000000000007</v>
      </c>
      <c r="O62" s="69">
        <v>4.9166999999999996</v>
      </c>
      <c r="P62" s="69">
        <v>33.11</v>
      </c>
      <c r="Q62" s="69">
        <v>1.28</v>
      </c>
      <c r="R62" s="69">
        <v>8.99</v>
      </c>
      <c r="S62" s="69">
        <v>38.590000000000003</v>
      </c>
      <c r="T62" s="69"/>
      <c r="U62" s="69"/>
      <c r="V62" s="4"/>
      <c r="X62" s="3">
        <f t="shared" si="8"/>
        <v>41984</v>
      </c>
      <c r="Y62" s="40">
        <f ca="1">Y61+SUMIFS('Transactions (Dated)'!$E$2:$E$53,'Transactions (Dated)'!$D$2:$D$53,'Share Values'!$X62,'Transactions (Dated)'!$B$2:$B$53,'Share Values'!Y$11,'Transactions (Dated)'!$C$2:$C$53,"Buy")-SUMIFS('Transactions (Dated)'!$E$2:$E$53,'Transactions (Dated)'!$D$2:$D$53,'Share Values'!$X62,'Transactions (Dated)'!$B$2:$B$53,'Share Values'!Y$11,'Transactions (Dated)'!$C$2:$C$53,"Sell")</f>
        <v>4625</v>
      </c>
      <c r="Z62" s="40">
        <f ca="1">Z61+SUMIFS('Transactions (Dated)'!$E$2:$E$53,'Transactions (Dated)'!$D$2:$D$53,'Share Values'!$X62,'Transactions (Dated)'!$B$2:$B$53,'Share Values'!Z$11,'Transactions (Dated)'!$C$2:$C$53,"Buy")-SUMIFS('Transactions (Dated)'!$E$2:$E$53,'Transactions (Dated)'!$D$2:$D$53,'Share Values'!$X62,'Transactions (Dated)'!$B$2:$B$53,'Share Values'!Z$11,'Transactions (Dated)'!$C$2:$C$53,"Sell")</f>
        <v>12500</v>
      </c>
      <c r="AA62" s="40">
        <f ca="1">AA61+SUMIFS('Transactions (Dated)'!$E$2:$E$53,'Transactions (Dated)'!$D$2:$D$53,'Share Values'!$X62,'Transactions (Dated)'!$B$2:$B$53,'Share Values'!AA$11,'Transactions (Dated)'!$C$2:$C$53,"Buy")-SUMIFS('Transactions (Dated)'!$E$2:$E$53,'Transactions (Dated)'!$D$2:$D$53,'Share Values'!$X62,'Transactions (Dated)'!$B$2:$B$53,'Share Values'!AA$11,'Transactions (Dated)'!$C$2:$C$53,"Sell")</f>
        <v>42000</v>
      </c>
      <c r="AB62" s="40">
        <f ca="1">AB61+SUMIFS('Transactions (Dated)'!$E$2:$E$53,'Transactions (Dated)'!$D$2:$D$53,'Share Values'!$X62,'Transactions (Dated)'!$B$2:$B$53,'Share Values'!AB$11,'Transactions (Dated)'!$C$2:$C$53,"Buy")-SUMIFS('Transactions (Dated)'!$E$2:$E$53,'Transactions (Dated)'!$D$2:$D$53,'Share Values'!$X62,'Transactions (Dated)'!$B$2:$B$53,'Share Values'!AB$11,'Transactions (Dated)'!$C$2:$C$53,"Sell")</f>
        <v>0</v>
      </c>
      <c r="AC62" s="40">
        <f ca="1">AC61+SUMIFS('Transactions (Dated)'!$E$2:$E$53,'Transactions (Dated)'!$D$2:$D$53,'Share Values'!$X62,'Transactions (Dated)'!$B$2:$B$53,'Share Values'!AC$11,'Transactions (Dated)'!$C$2:$C$53,"Buy")-SUMIFS('Transactions (Dated)'!$E$2:$E$53,'Transactions (Dated)'!$D$2:$D$53,'Share Values'!$X62,'Transactions (Dated)'!$B$2:$B$53,'Share Values'!AC$11,'Transactions (Dated)'!$C$2:$C$53,"Sell")</f>
        <v>0</v>
      </c>
      <c r="AD62" s="40">
        <f ca="1">AD61+SUMIFS('Transactions (Dated)'!$E$2:$E$53,'Transactions (Dated)'!$D$2:$D$53,'Share Values'!$X62,'Transactions (Dated)'!$B$2:$B$53,'Share Values'!AD$11,'Transactions (Dated)'!$C$2:$C$53,"Buy")-SUMIFS('Transactions (Dated)'!$E$2:$E$53,'Transactions (Dated)'!$D$2:$D$53,'Share Values'!$X62,'Transactions (Dated)'!$B$2:$B$53,'Share Values'!AD$11,'Transactions (Dated)'!$C$2:$C$53,"Sell")</f>
        <v>0</v>
      </c>
      <c r="AE62" s="40">
        <f ca="1">AE61+SUMIFS('Transactions (Dated)'!$E$2:$E$53,'Transactions (Dated)'!$D$2:$D$53,'Share Values'!$X62,'Transactions (Dated)'!$B$2:$B$53,'Share Values'!AE$11,'Transactions (Dated)'!$C$2:$C$53,"Buy")-SUMIFS('Transactions (Dated)'!$E$2:$E$53,'Transactions (Dated)'!$D$2:$D$53,'Share Values'!$X62,'Transactions (Dated)'!$B$2:$B$53,'Share Values'!AE$11,'Transactions (Dated)'!$C$2:$C$53,"Sell")</f>
        <v>0</v>
      </c>
      <c r="AF62" s="40">
        <f ca="1">AF61+SUMIFS('Transactions (Dated)'!$E$2:$E$53,'Transactions (Dated)'!$D$2:$D$53,'Share Values'!$X62,'Transactions (Dated)'!$B$2:$B$53,'Share Values'!AF$11,'Transactions (Dated)'!$C$2:$C$53,"Buy")-SUMIFS('Transactions (Dated)'!$E$2:$E$53,'Transactions (Dated)'!$D$2:$D$53,'Share Values'!$X62,'Transactions (Dated)'!$B$2:$B$53,'Share Values'!AF$11,'Transactions (Dated)'!$C$2:$C$53,"Sell")</f>
        <v>0</v>
      </c>
      <c r="AG62" s="40">
        <f ca="1">AG61+SUMIFS('Transactions (Dated)'!$E$2:$E$53,'Transactions (Dated)'!$D$2:$D$53,'Share Values'!$X62,'Transactions (Dated)'!$B$2:$B$53,'Share Values'!AG$11,'Transactions (Dated)'!$C$2:$C$53,"Buy")-SUMIFS('Transactions (Dated)'!$E$2:$E$53,'Transactions (Dated)'!$D$2:$D$53,'Share Values'!$X62,'Transactions (Dated)'!$B$2:$B$53,'Share Values'!AG$11,'Transactions (Dated)'!$C$2:$C$53,"Sell")</f>
        <v>0</v>
      </c>
      <c r="AH62" s="40">
        <f ca="1">AH61+SUMIFS('Transactions (Dated)'!$E$2:$E$53,'Transactions (Dated)'!$D$2:$D$53,'Share Values'!$X62,'Transactions (Dated)'!$B$2:$B$53,'Share Values'!AH$11,'Transactions (Dated)'!$C$2:$C$53,"Buy")-SUMIFS('Transactions (Dated)'!$E$2:$E$53,'Transactions (Dated)'!$D$2:$D$53,'Share Values'!$X62,'Transactions (Dated)'!$B$2:$B$53,'Share Values'!AH$11,'Transactions (Dated)'!$C$2:$C$53,"Sell")</f>
        <v>0</v>
      </c>
      <c r="AI62" s="40">
        <f ca="1">AI61+SUMIFS('Transactions (Dated)'!$E$2:$E$53,'Transactions (Dated)'!$D$2:$D$53,'Share Values'!$X62,'Transactions (Dated)'!$B$2:$B$53,'Share Values'!AI$11,'Transactions (Dated)'!$C$2:$C$53,"Buy")-SUMIFS('Transactions (Dated)'!$E$2:$E$53,'Transactions (Dated)'!$D$2:$D$53,'Share Values'!$X62,'Transactions (Dated)'!$B$2:$B$53,'Share Values'!AI$11,'Transactions (Dated)'!$C$2:$C$53,"Sell")</f>
        <v>0</v>
      </c>
      <c r="AJ62" s="40">
        <f ca="1">AJ61+SUMIFS('Transactions (Dated)'!$E$2:$E$53,'Transactions (Dated)'!$D$2:$D$53,'Share Values'!$X62,'Transactions (Dated)'!$B$2:$B$53,'Share Values'!AJ$11,'Transactions (Dated)'!$C$2:$C$53,"Buy")-SUMIFS('Transactions (Dated)'!$E$2:$E$53,'Transactions (Dated)'!$D$2:$D$53,'Share Values'!$X62,'Transactions (Dated)'!$B$2:$B$53,'Share Values'!AJ$11,'Transactions (Dated)'!$C$2:$C$53,"Sell")</f>
        <v>0</v>
      </c>
      <c r="AK62" s="40">
        <f ca="1">AK61+SUMIFS('Transactions (Dated)'!$E$2:$E$53,'Transactions (Dated)'!$D$2:$D$53,'Share Values'!$X62,'Transactions (Dated)'!$B$2:$B$53,'Share Values'!AK$11,'Transactions (Dated)'!$C$2:$C$53,"Buy")-SUMIFS('Transactions (Dated)'!$E$2:$E$53,'Transactions (Dated)'!$D$2:$D$53,'Share Values'!$X62,'Transactions (Dated)'!$B$2:$B$53,'Share Values'!AK$11,'Transactions (Dated)'!$C$2:$C$53,"Sell")</f>
        <v>0</v>
      </c>
      <c r="AL62" s="40">
        <f ca="1">AL61+SUMIFS('Transactions (Dated)'!$E$2:$E$53,'Transactions (Dated)'!$D$2:$D$53,'Share Values'!$X62,'Transactions (Dated)'!$B$2:$B$53,'Share Values'!AL$11,'Transactions (Dated)'!$C$2:$C$53,"Buy")-SUMIFS('Transactions (Dated)'!$E$2:$E$53,'Transactions (Dated)'!$D$2:$D$53,'Share Values'!$X62,'Transactions (Dated)'!$B$2:$B$53,'Share Values'!AL$11,'Transactions (Dated)'!$C$2:$C$53,"Sell")</f>
        <v>0</v>
      </c>
      <c r="AM62" s="40">
        <f ca="1">AM61+SUMIFS('Transactions (Dated)'!$E$2:$E$53,'Transactions (Dated)'!$D$2:$D$53,'Share Values'!$X62,'Transactions (Dated)'!$B$2:$B$53,'Share Values'!AM$11,'Transactions (Dated)'!$C$2:$C$53,"Buy")-SUMIFS('Transactions (Dated)'!$E$2:$E$53,'Transactions (Dated)'!$D$2:$D$53,'Share Values'!$X62,'Transactions (Dated)'!$B$2:$B$53,'Share Values'!AM$11,'Transactions (Dated)'!$C$2:$C$53,"Sell")</f>
        <v>0</v>
      </c>
      <c r="AN62" s="40">
        <f ca="1">AN61+SUMIFS('Transactions (Dated)'!$E$2:$E$53,'Transactions (Dated)'!$D$2:$D$53,'Share Values'!$X62,'Transactions (Dated)'!$B$2:$B$53,'Share Values'!AN$11,'Transactions (Dated)'!$C$2:$C$53,"Buy")-SUMIFS('Transactions (Dated)'!$E$2:$E$53,'Transactions (Dated)'!$D$2:$D$53,'Share Values'!$X62,'Transactions (Dated)'!$B$2:$B$53,'Share Values'!AN$11,'Transactions (Dated)'!$C$2:$C$53,"Sell")</f>
        <v>0</v>
      </c>
      <c r="AO62" s="40"/>
      <c r="AQ62" s="3">
        <f t="shared" si="9"/>
        <v>41984</v>
      </c>
      <c r="AR62" s="6">
        <f t="shared" ca="1" si="10"/>
        <v>54158.750000000007</v>
      </c>
      <c r="AS62" s="6">
        <f t="shared" ca="1" si="11"/>
        <v>42250</v>
      </c>
      <c r="AT62" s="6">
        <f t="shared" ca="1" si="12"/>
        <v>792540</v>
      </c>
      <c r="AU62" s="6">
        <f t="shared" ca="1" si="13"/>
        <v>0</v>
      </c>
      <c r="AV62" s="6">
        <f t="shared" ca="1" si="14"/>
        <v>0</v>
      </c>
      <c r="AW62" s="6">
        <f t="shared" ca="1" si="15"/>
        <v>0</v>
      </c>
      <c r="AX62" s="6">
        <f t="shared" ca="1" si="16"/>
        <v>0</v>
      </c>
      <c r="AY62" s="6">
        <f t="shared" ca="1" si="17"/>
        <v>0</v>
      </c>
      <c r="AZ62" s="6">
        <f t="shared" ca="1" si="18"/>
        <v>0</v>
      </c>
      <c r="BA62" s="6">
        <f t="shared" ca="1" si="19"/>
        <v>0</v>
      </c>
      <c r="BB62" s="6">
        <f t="shared" ca="1" si="20"/>
        <v>0</v>
      </c>
      <c r="BC62" s="6">
        <f t="shared" ca="1" si="21"/>
        <v>0</v>
      </c>
      <c r="BD62" s="6">
        <f t="shared" ca="1" si="22"/>
        <v>0</v>
      </c>
      <c r="BE62" s="6">
        <f t="shared" ca="1" si="23"/>
        <v>0</v>
      </c>
      <c r="BF62" s="6">
        <f t="shared" ca="1" si="32"/>
        <v>0</v>
      </c>
      <c r="BG62" s="6">
        <f t="shared" ca="1" si="33"/>
        <v>0</v>
      </c>
      <c r="BH62" s="6"/>
      <c r="BJ62" s="4">
        <f t="shared" ca="1" si="26"/>
        <v>888948.75</v>
      </c>
      <c r="BL62" s="3">
        <f t="shared" si="27"/>
        <v>41984</v>
      </c>
      <c r="BM62" s="6">
        <f>BM61+SUMIFS('Transactions (Dated)'!G:G,'Transactions (Dated)'!D:D,'Share Values'!AQ62)</f>
        <v>72993.75</v>
      </c>
      <c r="BN62" s="6">
        <f ca="1">BN61+SUMIFS('Transactions (Dated)'!$F:$F,'Transactions (Dated)'!$D:$D,$BL62,'Transactions (Dated)'!$B:$B,BN$11,'Transactions (Dated)'!$C:$C,"Dividend (paid to cash)")*Y62</f>
        <v>0</v>
      </c>
      <c r="BO62" s="6">
        <f ca="1">BO61+SUMIFS('Transactions (Dated)'!$F:$F,'Transactions (Dated)'!$D:$D,$BL62,'Transactions (Dated)'!$B:$B,BO$11,'Transactions (Dated)'!$C:$C,"Dividend (paid to cash)")*Z62</f>
        <v>625</v>
      </c>
      <c r="BP62" s="6">
        <f ca="1">BP61+SUMIFS('Transactions (Dated)'!$F:$F,'Transactions (Dated)'!$D:$D,$BL62,'Transactions (Dated)'!$B:$B,BP$11,'Transactions (Dated)'!$C:$C,"Dividend (paid to cash)")*AA62</f>
        <v>0</v>
      </c>
      <c r="BQ62" s="6">
        <f ca="1">BQ61+SUMIFS('Transactions (Dated)'!$F:$F,'Transactions (Dated)'!$D:$D,$BL62,'Transactions (Dated)'!$B:$B,BQ$11,'Transactions (Dated)'!$C:$C,"Dividend (paid to cash)")*AB62</f>
        <v>0</v>
      </c>
      <c r="BR62" s="6">
        <f ca="1">BR61+SUMIFS('Transactions (Dated)'!$F:$F,'Transactions (Dated)'!$D:$D,$BL62,'Transactions (Dated)'!$B:$B,BR$11,'Transactions (Dated)'!$C:$C,"Dividend (paid to cash)")*AC62</f>
        <v>0</v>
      </c>
      <c r="BS62" s="6">
        <f ca="1">BS61+SUMIFS('Transactions (Dated)'!$F:$F,'Transactions (Dated)'!$D:$D,$BL62,'Transactions (Dated)'!$B:$B,BS$11,'Transactions (Dated)'!$C:$C,"Dividend (paid to cash)")*AD62</f>
        <v>0</v>
      </c>
      <c r="BT62" s="6">
        <f ca="1">BT61+SUMIFS('Transactions (Dated)'!$F:$F,'Transactions (Dated)'!$D:$D,$BL62,'Transactions (Dated)'!$B:$B,BT$11,'Transactions (Dated)'!$C:$C,"Dividend (paid to cash)")*AE62</f>
        <v>0</v>
      </c>
      <c r="BU62" s="6">
        <f ca="1">BU61+SUMIFS('Transactions (Dated)'!$F:$F,'Transactions (Dated)'!$D:$D,$BL62,'Transactions (Dated)'!$B:$B,BU$11,'Transactions (Dated)'!$C:$C,"Dividend (paid to cash)")*AF62</f>
        <v>0</v>
      </c>
      <c r="BV62" s="6">
        <f ca="1">BV61+SUMIFS('Transactions (Dated)'!$F:$F,'Transactions (Dated)'!$D:$D,$BL62,'Transactions (Dated)'!$B:$B,BV$11,'Transactions (Dated)'!$C:$C,"Dividend (paid to cash)")*AG62</f>
        <v>0</v>
      </c>
      <c r="BW62" s="6">
        <f ca="1">BW61+SUMIFS('Transactions (Dated)'!$F:$F,'Transactions (Dated)'!$D:$D,$BL62,'Transactions (Dated)'!$B:$B,BW$11,'Transactions (Dated)'!$C:$C,"Dividend (paid to cash)")*AH62</f>
        <v>0</v>
      </c>
      <c r="BX62" s="6">
        <f ca="1">BX61+SUMIFS('Transactions (Dated)'!$F:$F,'Transactions (Dated)'!$D:$D,$BL62,'Transactions (Dated)'!$B:$B,BX$11,'Transactions (Dated)'!$C:$C,"Dividend (paid to cash)")*AI62</f>
        <v>0</v>
      </c>
      <c r="BY62" s="6">
        <f ca="1">BY61+SUMIFS('Transactions (Dated)'!$F:$F,'Transactions (Dated)'!$D:$D,$BL62,'Transactions (Dated)'!$B:$B,BY$11,'Transactions (Dated)'!$C:$C,"Dividend (paid to cash)")*AJ62</f>
        <v>0</v>
      </c>
      <c r="BZ62" s="6">
        <f ca="1">BZ61+SUMIFS('Transactions (Dated)'!$F:$F,'Transactions (Dated)'!$D:$D,$BL62,'Transactions (Dated)'!$B:$B,BZ$11,'Transactions (Dated)'!$C:$C,"Dividend (paid to cash)")*AK62</f>
        <v>0</v>
      </c>
      <c r="CA62" s="6">
        <f ca="1">CA61+SUMIFS('Transactions (Dated)'!$F:$F,'Transactions (Dated)'!$D:$D,$BL62,'Transactions (Dated)'!$B:$B,CA$11,'Transactions (Dated)'!$C:$C,"Dividend (paid to cash)")*AL62</f>
        <v>0</v>
      </c>
      <c r="CB62" s="6">
        <v>0</v>
      </c>
      <c r="CC62" s="6">
        <v>0</v>
      </c>
      <c r="CD62" s="6"/>
      <c r="CF62" s="6">
        <f t="shared" ca="1" si="34"/>
        <v>73618.75</v>
      </c>
      <c r="CH62" s="3">
        <f t="shared" si="35"/>
        <v>41984</v>
      </c>
      <c r="CI62" s="4">
        <f t="shared" ca="1" si="28"/>
        <v>888948.75</v>
      </c>
      <c r="CJ62" s="4">
        <f t="shared" ca="1" si="29"/>
        <v>73618.75</v>
      </c>
      <c r="CL62" s="4">
        <f t="shared" ca="1" si="30"/>
        <v>962567.5</v>
      </c>
    </row>
    <row r="63" spans="2:90" x14ac:dyDescent="0.15">
      <c r="B63" s="3">
        <f t="shared" si="31"/>
        <v>41985</v>
      </c>
      <c r="C63" s="2">
        <v>13731.1</v>
      </c>
      <c r="E63" s="70">
        <v>41985</v>
      </c>
      <c r="F63" s="69">
        <v>11.37</v>
      </c>
      <c r="G63" s="69">
        <v>3.32</v>
      </c>
      <c r="H63" s="69">
        <v>18.62</v>
      </c>
      <c r="I63" s="69">
        <v>30.94</v>
      </c>
      <c r="J63" s="69">
        <v>16.28</v>
      </c>
      <c r="K63" s="69">
        <v>11.63</v>
      </c>
      <c r="L63" s="69">
        <v>26.06</v>
      </c>
      <c r="M63" s="69">
        <v>1.9</v>
      </c>
      <c r="N63" s="69">
        <v>8.5</v>
      </c>
      <c r="O63" s="69">
        <v>5.0332999999999997</v>
      </c>
      <c r="P63" s="69">
        <v>33.42</v>
      </c>
      <c r="Q63" s="69">
        <v>1.34</v>
      </c>
      <c r="R63" s="69">
        <v>9</v>
      </c>
      <c r="S63" s="69">
        <v>38.08</v>
      </c>
      <c r="T63" s="69"/>
      <c r="U63" s="69"/>
      <c r="V63" s="4"/>
      <c r="X63" s="3">
        <f t="shared" si="8"/>
        <v>41985</v>
      </c>
      <c r="Y63" s="40">
        <f ca="1">Y62+SUMIFS('Transactions (Dated)'!$E$2:$E$53,'Transactions (Dated)'!$D$2:$D$53,'Share Values'!$X63,'Transactions (Dated)'!$B$2:$B$53,'Share Values'!Y$11,'Transactions (Dated)'!$C$2:$C$53,"Buy")-SUMIFS('Transactions (Dated)'!$E$2:$E$53,'Transactions (Dated)'!$D$2:$D$53,'Share Values'!$X63,'Transactions (Dated)'!$B$2:$B$53,'Share Values'!Y$11,'Transactions (Dated)'!$C$2:$C$53,"Sell")</f>
        <v>4625</v>
      </c>
      <c r="Z63" s="40">
        <f ca="1">Z62+SUMIFS('Transactions (Dated)'!$E$2:$E$53,'Transactions (Dated)'!$D$2:$D$53,'Share Values'!$X63,'Transactions (Dated)'!$B$2:$B$53,'Share Values'!Z$11,'Transactions (Dated)'!$C$2:$C$53,"Buy")-SUMIFS('Transactions (Dated)'!$E$2:$E$53,'Transactions (Dated)'!$D$2:$D$53,'Share Values'!$X63,'Transactions (Dated)'!$B$2:$B$53,'Share Values'!Z$11,'Transactions (Dated)'!$C$2:$C$53,"Sell")</f>
        <v>12500</v>
      </c>
      <c r="AA63" s="40">
        <f ca="1">AA62+SUMIFS('Transactions (Dated)'!$E$2:$E$53,'Transactions (Dated)'!$D$2:$D$53,'Share Values'!$X63,'Transactions (Dated)'!$B$2:$B$53,'Share Values'!AA$11,'Transactions (Dated)'!$C$2:$C$53,"Buy")-SUMIFS('Transactions (Dated)'!$E$2:$E$53,'Transactions (Dated)'!$D$2:$D$53,'Share Values'!$X63,'Transactions (Dated)'!$B$2:$B$53,'Share Values'!AA$11,'Transactions (Dated)'!$C$2:$C$53,"Sell")</f>
        <v>42000</v>
      </c>
      <c r="AB63" s="40">
        <f ca="1">AB62+SUMIFS('Transactions (Dated)'!$E$2:$E$53,'Transactions (Dated)'!$D$2:$D$53,'Share Values'!$X63,'Transactions (Dated)'!$B$2:$B$53,'Share Values'!AB$11,'Transactions (Dated)'!$C$2:$C$53,"Buy")-SUMIFS('Transactions (Dated)'!$E$2:$E$53,'Transactions (Dated)'!$D$2:$D$53,'Share Values'!$X63,'Transactions (Dated)'!$B$2:$B$53,'Share Values'!AB$11,'Transactions (Dated)'!$C$2:$C$53,"Sell")</f>
        <v>0</v>
      </c>
      <c r="AC63" s="40">
        <f ca="1">AC62+SUMIFS('Transactions (Dated)'!$E$2:$E$53,'Transactions (Dated)'!$D$2:$D$53,'Share Values'!$X63,'Transactions (Dated)'!$B$2:$B$53,'Share Values'!AC$11,'Transactions (Dated)'!$C$2:$C$53,"Buy")-SUMIFS('Transactions (Dated)'!$E$2:$E$53,'Transactions (Dated)'!$D$2:$D$53,'Share Values'!$X63,'Transactions (Dated)'!$B$2:$B$53,'Share Values'!AC$11,'Transactions (Dated)'!$C$2:$C$53,"Sell")</f>
        <v>0</v>
      </c>
      <c r="AD63" s="40">
        <f ca="1">AD62+SUMIFS('Transactions (Dated)'!$E$2:$E$53,'Transactions (Dated)'!$D$2:$D$53,'Share Values'!$X63,'Transactions (Dated)'!$B$2:$B$53,'Share Values'!AD$11,'Transactions (Dated)'!$C$2:$C$53,"Buy")-SUMIFS('Transactions (Dated)'!$E$2:$E$53,'Transactions (Dated)'!$D$2:$D$53,'Share Values'!$X63,'Transactions (Dated)'!$B$2:$B$53,'Share Values'!AD$11,'Transactions (Dated)'!$C$2:$C$53,"Sell")</f>
        <v>0</v>
      </c>
      <c r="AE63" s="40">
        <f ca="1">AE62+SUMIFS('Transactions (Dated)'!$E$2:$E$53,'Transactions (Dated)'!$D$2:$D$53,'Share Values'!$X63,'Transactions (Dated)'!$B$2:$B$53,'Share Values'!AE$11,'Transactions (Dated)'!$C$2:$C$53,"Buy")-SUMIFS('Transactions (Dated)'!$E$2:$E$53,'Transactions (Dated)'!$D$2:$D$53,'Share Values'!$X63,'Transactions (Dated)'!$B$2:$B$53,'Share Values'!AE$11,'Transactions (Dated)'!$C$2:$C$53,"Sell")</f>
        <v>0</v>
      </c>
      <c r="AF63" s="40">
        <f ca="1">AF62+SUMIFS('Transactions (Dated)'!$E$2:$E$53,'Transactions (Dated)'!$D$2:$D$53,'Share Values'!$X63,'Transactions (Dated)'!$B$2:$B$53,'Share Values'!AF$11,'Transactions (Dated)'!$C$2:$C$53,"Buy")-SUMIFS('Transactions (Dated)'!$E$2:$E$53,'Transactions (Dated)'!$D$2:$D$53,'Share Values'!$X63,'Transactions (Dated)'!$B$2:$B$53,'Share Values'!AF$11,'Transactions (Dated)'!$C$2:$C$53,"Sell")</f>
        <v>0</v>
      </c>
      <c r="AG63" s="40">
        <f ca="1">AG62+SUMIFS('Transactions (Dated)'!$E$2:$E$53,'Transactions (Dated)'!$D$2:$D$53,'Share Values'!$X63,'Transactions (Dated)'!$B$2:$B$53,'Share Values'!AG$11,'Transactions (Dated)'!$C$2:$C$53,"Buy")-SUMIFS('Transactions (Dated)'!$E$2:$E$53,'Transactions (Dated)'!$D$2:$D$53,'Share Values'!$X63,'Transactions (Dated)'!$B$2:$B$53,'Share Values'!AG$11,'Transactions (Dated)'!$C$2:$C$53,"Sell")</f>
        <v>0</v>
      </c>
      <c r="AH63" s="40">
        <f ca="1">AH62+SUMIFS('Transactions (Dated)'!$E$2:$E$53,'Transactions (Dated)'!$D$2:$D$53,'Share Values'!$X63,'Transactions (Dated)'!$B$2:$B$53,'Share Values'!AH$11,'Transactions (Dated)'!$C$2:$C$53,"Buy")-SUMIFS('Transactions (Dated)'!$E$2:$E$53,'Transactions (Dated)'!$D$2:$D$53,'Share Values'!$X63,'Transactions (Dated)'!$B$2:$B$53,'Share Values'!AH$11,'Transactions (Dated)'!$C$2:$C$53,"Sell")</f>
        <v>0</v>
      </c>
      <c r="AI63" s="40">
        <f ca="1">AI62+SUMIFS('Transactions (Dated)'!$E$2:$E$53,'Transactions (Dated)'!$D$2:$D$53,'Share Values'!$X63,'Transactions (Dated)'!$B$2:$B$53,'Share Values'!AI$11,'Transactions (Dated)'!$C$2:$C$53,"Buy")-SUMIFS('Transactions (Dated)'!$E$2:$E$53,'Transactions (Dated)'!$D$2:$D$53,'Share Values'!$X63,'Transactions (Dated)'!$B$2:$B$53,'Share Values'!AI$11,'Transactions (Dated)'!$C$2:$C$53,"Sell")</f>
        <v>0</v>
      </c>
      <c r="AJ63" s="40">
        <f ca="1">AJ62+SUMIFS('Transactions (Dated)'!$E$2:$E$53,'Transactions (Dated)'!$D$2:$D$53,'Share Values'!$X63,'Transactions (Dated)'!$B$2:$B$53,'Share Values'!AJ$11,'Transactions (Dated)'!$C$2:$C$53,"Buy")-SUMIFS('Transactions (Dated)'!$E$2:$E$53,'Transactions (Dated)'!$D$2:$D$53,'Share Values'!$X63,'Transactions (Dated)'!$B$2:$B$53,'Share Values'!AJ$11,'Transactions (Dated)'!$C$2:$C$53,"Sell")</f>
        <v>0</v>
      </c>
      <c r="AK63" s="40">
        <f ca="1">AK62+SUMIFS('Transactions (Dated)'!$E$2:$E$53,'Transactions (Dated)'!$D$2:$D$53,'Share Values'!$X63,'Transactions (Dated)'!$B$2:$B$53,'Share Values'!AK$11,'Transactions (Dated)'!$C$2:$C$53,"Buy")-SUMIFS('Transactions (Dated)'!$E$2:$E$53,'Transactions (Dated)'!$D$2:$D$53,'Share Values'!$X63,'Transactions (Dated)'!$B$2:$B$53,'Share Values'!AK$11,'Transactions (Dated)'!$C$2:$C$53,"Sell")</f>
        <v>0</v>
      </c>
      <c r="AL63" s="40">
        <f ca="1">AL62+SUMIFS('Transactions (Dated)'!$E$2:$E$53,'Transactions (Dated)'!$D$2:$D$53,'Share Values'!$X63,'Transactions (Dated)'!$B$2:$B$53,'Share Values'!AL$11,'Transactions (Dated)'!$C$2:$C$53,"Buy")-SUMIFS('Transactions (Dated)'!$E$2:$E$53,'Transactions (Dated)'!$D$2:$D$53,'Share Values'!$X63,'Transactions (Dated)'!$B$2:$B$53,'Share Values'!AL$11,'Transactions (Dated)'!$C$2:$C$53,"Sell")</f>
        <v>0</v>
      </c>
      <c r="AM63" s="40">
        <f ca="1">AM62+SUMIFS('Transactions (Dated)'!$E$2:$E$53,'Transactions (Dated)'!$D$2:$D$53,'Share Values'!$X63,'Transactions (Dated)'!$B$2:$B$53,'Share Values'!AM$11,'Transactions (Dated)'!$C$2:$C$53,"Buy")-SUMIFS('Transactions (Dated)'!$E$2:$E$53,'Transactions (Dated)'!$D$2:$D$53,'Share Values'!$X63,'Transactions (Dated)'!$B$2:$B$53,'Share Values'!AM$11,'Transactions (Dated)'!$C$2:$C$53,"Sell")</f>
        <v>0</v>
      </c>
      <c r="AN63" s="40">
        <f ca="1">AN62+SUMIFS('Transactions (Dated)'!$E$2:$E$53,'Transactions (Dated)'!$D$2:$D$53,'Share Values'!$X63,'Transactions (Dated)'!$B$2:$B$53,'Share Values'!AN$11,'Transactions (Dated)'!$C$2:$C$53,"Buy")-SUMIFS('Transactions (Dated)'!$E$2:$E$53,'Transactions (Dated)'!$D$2:$D$53,'Share Values'!$X63,'Transactions (Dated)'!$B$2:$B$53,'Share Values'!AN$11,'Transactions (Dated)'!$C$2:$C$53,"Sell")</f>
        <v>0</v>
      </c>
      <c r="AO63" s="40"/>
      <c r="AQ63" s="3">
        <f t="shared" si="9"/>
        <v>41985</v>
      </c>
      <c r="AR63" s="6">
        <f t="shared" ca="1" si="10"/>
        <v>52586.25</v>
      </c>
      <c r="AS63" s="6">
        <f t="shared" ca="1" si="11"/>
        <v>41500</v>
      </c>
      <c r="AT63" s="6">
        <f t="shared" ca="1" si="12"/>
        <v>782040</v>
      </c>
      <c r="AU63" s="6">
        <f t="shared" ca="1" si="13"/>
        <v>0</v>
      </c>
      <c r="AV63" s="6">
        <f t="shared" ca="1" si="14"/>
        <v>0</v>
      </c>
      <c r="AW63" s="6">
        <f t="shared" ca="1" si="15"/>
        <v>0</v>
      </c>
      <c r="AX63" s="6">
        <f t="shared" ca="1" si="16"/>
        <v>0</v>
      </c>
      <c r="AY63" s="6">
        <f t="shared" ca="1" si="17"/>
        <v>0</v>
      </c>
      <c r="AZ63" s="6">
        <f t="shared" ca="1" si="18"/>
        <v>0</v>
      </c>
      <c r="BA63" s="6">
        <f t="shared" ca="1" si="19"/>
        <v>0</v>
      </c>
      <c r="BB63" s="6">
        <f t="shared" ca="1" si="20"/>
        <v>0</v>
      </c>
      <c r="BC63" s="6">
        <f t="shared" ca="1" si="21"/>
        <v>0</v>
      </c>
      <c r="BD63" s="6">
        <f t="shared" ca="1" si="22"/>
        <v>0</v>
      </c>
      <c r="BE63" s="6">
        <f t="shared" ca="1" si="23"/>
        <v>0</v>
      </c>
      <c r="BF63" s="6">
        <f t="shared" ca="1" si="32"/>
        <v>0</v>
      </c>
      <c r="BG63" s="6">
        <f t="shared" ca="1" si="33"/>
        <v>0</v>
      </c>
      <c r="BH63" s="6"/>
      <c r="BJ63" s="4">
        <f t="shared" ca="1" si="26"/>
        <v>876126.25</v>
      </c>
      <c r="BL63" s="3">
        <f t="shared" si="27"/>
        <v>41985</v>
      </c>
      <c r="BM63" s="6">
        <f>BM62+SUMIFS('Transactions (Dated)'!G:G,'Transactions (Dated)'!D:D,'Share Values'!AQ63)</f>
        <v>72993.75</v>
      </c>
      <c r="BN63" s="6">
        <f ca="1">BN62+SUMIFS('Transactions (Dated)'!$F:$F,'Transactions (Dated)'!$D:$D,$BL63,'Transactions (Dated)'!$B:$B,BN$11,'Transactions (Dated)'!$C:$C,"Dividend (paid to cash)")*Y63</f>
        <v>0</v>
      </c>
      <c r="BO63" s="6">
        <f ca="1">BO62+SUMIFS('Transactions (Dated)'!$F:$F,'Transactions (Dated)'!$D:$D,$BL63,'Transactions (Dated)'!$B:$B,BO$11,'Transactions (Dated)'!$C:$C,"Dividend (paid to cash)")*Z63</f>
        <v>625</v>
      </c>
      <c r="BP63" s="6">
        <f ca="1">BP62+SUMIFS('Transactions (Dated)'!$F:$F,'Transactions (Dated)'!$D:$D,$BL63,'Transactions (Dated)'!$B:$B,BP$11,'Transactions (Dated)'!$C:$C,"Dividend (paid to cash)")*AA63</f>
        <v>0</v>
      </c>
      <c r="BQ63" s="6">
        <f ca="1">BQ62+SUMIFS('Transactions (Dated)'!$F:$F,'Transactions (Dated)'!$D:$D,$BL63,'Transactions (Dated)'!$B:$B,BQ$11,'Transactions (Dated)'!$C:$C,"Dividend (paid to cash)")*AB63</f>
        <v>0</v>
      </c>
      <c r="BR63" s="6">
        <f ca="1">BR62+SUMIFS('Transactions (Dated)'!$F:$F,'Transactions (Dated)'!$D:$D,$BL63,'Transactions (Dated)'!$B:$B,BR$11,'Transactions (Dated)'!$C:$C,"Dividend (paid to cash)")*AC63</f>
        <v>0</v>
      </c>
      <c r="BS63" s="6">
        <f ca="1">BS62+SUMIFS('Transactions (Dated)'!$F:$F,'Transactions (Dated)'!$D:$D,$BL63,'Transactions (Dated)'!$B:$B,BS$11,'Transactions (Dated)'!$C:$C,"Dividend (paid to cash)")*AD63</f>
        <v>0</v>
      </c>
      <c r="BT63" s="6">
        <f ca="1">BT62+SUMIFS('Transactions (Dated)'!$F:$F,'Transactions (Dated)'!$D:$D,$BL63,'Transactions (Dated)'!$B:$B,BT$11,'Transactions (Dated)'!$C:$C,"Dividend (paid to cash)")*AE63</f>
        <v>0</v>
      </c>
      <c r="BU63" s="6">
        <f ca="1">BU62+SUMIFS('Transactions (Dated)'!$F:$F,'Transactions (Dated)'!$D:$D,$BL63,'Transactions (Dated)'!$B:$B,BU$11,'Transactions (Dated)'!$C:$C,"Dividend (paid to cash)")*AF63</f>
        <v>0</v>
      </c>
      <c r="BV63" s="6">
        <f ca="1">BV62+SUMIFS('Transactions (Dated)'!$F:$F,'Transactions (Dated)'!$D:$D,$BL63,'Transactions (Dated)'!$B:$B,BV$11,'Transactions (Dated)'!$C:$C,"Dividend (paid to cash)")*AG63</f>
        <v>0</v>
      </c>
      <c r="BW63" s="6">
        <f ca="1">BW62+SUMIFS('Transactions (Dated)'!$F:$F,'Transactions (Dated)'!$D:$D,$BL63,'Transactions (Dated)'!$B:$B,BW$11,'Transactions (Dated)'!$C:$C,"Dividend (paid to cash)")*AH63</f>
        <v>0</v>
      </c>
      <c r="BX63" s="6">
        <f ca="1">BX62+SUMIFS('Transactions (Dated)'!$F:$F,'Transactions (Dated)'!$D:$D,$BL63,'Transactions (Dated)'!$B:$B,BX$11,'Transactions (Dated)'!$C:$C,"Dividend (paid to cash)")*AI63</f>
        <v>0</v>
      </c>
      <c r="BY63" s="6">
        <f ca="1">BY62+SUMIFS('Transactions (Dated)'!$F:$F,'Transactions (Dated)'!$D:$D,$BL63,'Transactions (Dated)'!$B:$B,BY$11,'Transactions (Dated)'!$C:$C,"Dividend (paid to cash)")*AJ63</f>
        <v>0</v>
      </c>
      <c r="BZ63" s="6">
        <f ca="1">BZ62+SUMIFS('Transactions (Dated)'!$F:$F,'Transactions (Dated)'!$D:$D,$BL63,'Transactions (Dated)'!$B:$B,BZ$11,'Transactions (Dated)'!$C:$C,"Dividend (paid to cash)")*AK63</f>
        <v>0</v>
      </c>
      <c r="CA63" s="6">
        <f ca="1">CA62+SUMIFS('Transactions (Dated)'!$F:$F,'Transactions (Dated)'!$D:$D,$BL63,'Transactions (Dated)'!$B:$B,CA$11,'Transactions (Dated)'!$C:$C,"Dividend (paid to cash)")*AL63</f>
        <v>0</v>
      </c>
      <c r="CB63" s="6">
        <v>0</v>
      </c>
      <c r="CC63" s="6">
        <v>0</v>
      </c>
      <c r="CD63" s="6"/>
      <c r="CF63" s="6">
        <f t="shared" ca="1" si="34"/>
        <v>73618.75</v>
      </c>
      <c r="CH63" s="3">
        <f t="shared" si="35"/>
        <v>41985</v>
      </c>
      <c r="CI63" s="4">
        <f t="shared" ca="1" si="28"/>
        <v>876126.25</v>
      </c>
      <c r="CJ63" s="4">
        <f t="shared" ca="1" si="29"/>
        <v>73618.75</v>
      </c>
      <c r="CL63" s="4">
        <f t="shared" ca="1" si="30"/>
        <v>949745</v>
      </c>
    </row>
    <row r="64" spans="2:90" x14ac:dyDescent="0.15">
      <c r="B64" s="3">
        <f t="shared" si="31"/>
        <v>41988</v>
      </c>
      <c r="C64" s="2">
        <v>13705.1</v>
      </c>
      <c r="E64" s="70">
        <v>41988</v>
      </c>
      <c r="F64" s="69">
        <v>11</v>
      </c>
      <c r="G64" s="69">
        <v>3.38</v>
      </c>
      <c r="H64" s="69">
        <v>18.61</v>
      </c>
      <c r="I64" s="69">
        <v>31.15</v>
      </c>
      <c r="J64" s="69">
        <v>16.2</v>
      </c>
      <c r="K64" s="69">
        <v>11.35</v>
      </c>
      <c r="L64" s="69">
        <v>26.04</v>
      </c>
      <c r="M64" s="69">
        <v>1.85</v>
      </c>
      <c r="N64" s="69">
        <v>8.4</v>
      </c>
      <c r="O64" s="69">
        <v>5</v>
      </c>
      <c r="P64" s="69">
        <v>34.28</v>
      </c>
      <c r="Q64" s="69">
        <v>1.5</v>
      </c>
      <c r="R64" s="69">
        <v>8.6999999999999993</v>
      </c>
      <c r="S64" s="69">
        <v>38.299999999999997</v>
      </c>
      <c r="T64" s="69"/>
      <c r="U64" s="69"/>
      <c r="V64" s="4"/>
      <c r="X64" s="3">
        <f t="shared" si="8"/>
        <v>41988</v>
      </c>
      <c r="Y64" s="40">
        <f ca="1">Y63+SUMIFS('Transactions (Dated)'!$E$2:$E$53,'Transactions (Dated)'!$D$2:$D$53,'Share Values'!$X64,'Transactions (Dated)'!$B$2:$B$53,'Share Values'!Y$11,'Transactions (Dated)'!$C$2:$C$53,"Buy")-SUMIFS('Transactions (Dated)'!$E$2:$E$53,'Transactions (Dated)'!$D$2:$D$53,'Share Values'!$X64,'Transactions (Dated)'!$B$2:$B$53,'Share Values'!Y$11,'Transactions (Dated)'!$C$2:$C$53,"Sell")</f>
        <v>4625</v>
      </c>
      <c r="Z64" s="40">
        <f ca="1">Z63+SUMIFS('Transactions (Dated)'!$E$2:$E$53,'Transactions (Dated)'!$D$2:$D$53,'Share Values'!$X64,'Transactions (Dated)'!$B$2:$B$53,'Share Values'!Z$11,'Transactions (Dated)'!$C$2:$C$53,"Buy")-SUMIFS('Transactions (Dated)'!$E$2:$E$53,'Transactions (Dated)'!$D$2:$D$53,'Share Values'!$X64,'Transactions (Dated)'!$B$2:$B$53,'Share Values'!Z$11,'Transactions (Dated)'!$C$2:$C$53,"Sell")</f>
        <v>12500</v>
      </c>
      <c r="AA64" s="40">
        <f ca="1">AA63+SUMIFS('Transactions (Dated)'!$E$2:$E$53,'Transactions (Dated)'!$D$2:$D$53,'Share Values'!$X64,'Transactions (Dated)'!$B$2:$B$53,'Share Values'!AA$11,'Transactions (Dated)'!$C$2:$C$53,"Buy")-SUMIFS('Transactions (Dated)'!$E$2:$E$53,'Transactions (Dated)'!$D$2:$D$53,'Share Values'!$X64,'Transactions (Dated)'!$B$2:$B$53,'Share Values'!AA$11,'Transactions (Dated)'!$C$2:$C$53,"Sell")</f>
        <v>42000</v>
      </c>
      <c r="AB64" s="40">
        <f ca="1">AB63+SUMIFS('Transactions (Dated)'!$E$2:$E$53,'Transactions (Dated)'!$D$2:$D$53,'Share Values'!$X64,'Transactions (Dated)'!$B$2:$B$53,'Share Values'!AB$11,'Transactions (Dated)'!$C$2:$C$53,"Buy")-SUMIFS('Transactions (Dated)'!$E$2:$E$53,'Transactions (Dated)'!$D$2:$D$53,'Share Values'!$X64,'Transactions (Dated)'!$B$2:$B$53,'Share Values'!AB$11,'Transactions (Dated)'!$C$2:$C$53,"Sell")</f>
        <v>0</v>
      </c>
      <c r="AC64" s="40">
        <f ca="1">AC63+SUMIFS('Transactions (Dated)'!$E$2:$E$53,'Transactions (Dated)'!$D$2:$D$53,'Share Values'!$X64,'Transactions (Dated)'!$B$2:$B$53,'Share Values'!AC$11,'Transactions (Dated)'!$C$2:$C$53,"Buy")-SUMIFS('Transactions (Dated)'!$E$2:$E$53,'Transactions (Dated)'!$D$2:$D$53,'Share Values'!$X64,'Transactions (Dated)'!$B$2:$B$53,'Share Values'!AC$11,'Transactions (Dated)'!$C$2:$C$53,"Sell")</f>
        <v>0</v>
      </c>
      <c r="AD64" s="40">
        <f ca="1">AD63+SUMIFS('Transactions (Dated)'!$E$2:$E$53,'Transactions (Dated)'!$D$2:$D$53,'Share Values'!$X64,'Transactions (Dated)'!$B$2:$B$53,'Share Values'!AD$11,'Transactions (Dated)'!$C$2:$C$53,"Buy")-SUMIFS('Transactions (Dated)'!$E$2:$E$53,'Transactions (Dated)'!$D$2:$D$53,'Share Values'!$X64,'Transactions (Dated)'!$B$2:$B$53,'Share Values'!AD$11,'Transactions (Dated)'!$C$2:$C$53,"Sell")</f>
        <v>0</v>
      </c>
      <c r="AE64" s="40">
        <f ca="1">AE63+SUMIFS('Transactions (Dated)'!$E$2:$E$53,'Transactions (Dated)'!$D$2:$D$53,'Share Values'!$X64,'Transactions (Dated)'!$B$2:$B$53,'Share Values'!AE$11,'Transactions (Dated)'!$C$2:$C$53,"Buy")-SUMIFS('Transactions (Dated)'!$E$2:$E$53,'Transactions (Dated)'!$D$2:$D$53,'Share Values'!$X64,'Transactions (Dated)'!$B$2:$B$53,'Share Values'!AE$11,'Transactions (Dated)'!$C$2:$C$53,"Sell")</f>
        <v>0</v>
      </c>
      <c r="AF64" s="40">
        <f ca="1">AF63+SUMIFS('Transactions (Dated)'!$E$2:$E$53,'Transactions (Dated)'!$D$2:$D$53,'Share Values'!$X64,'Transactions (Dated)'!$B$2:$B$53,'Share Values'!AF$11,'Transactions (Dated)'!$C$2:$C$53,"Buy")-SUMIFS('Transactions (Dated)'!$E$2:$E$53,'Transactions (Dated)'!$D$2:$D$53,'Share Values'!$X64,'Transactions (Dated)'!$B$2:$B$53,'Share Values'!AF$11,'Transactions (Dated)'!$C$2:$C$53,"Sell")</f>
        <v>0</v>
      </c>
      <c r="AG64" s="40">
        <f ca="1">AG63+SUMIFS('Transactions (Dated)'!$E$2:$E$53,'Transactions (Dated)'!$D$2:$D$53,'Share Values'!$X64,'Transactions (Dated)'!$B$2:$B$53,'Share Values'!AG$11,'Transactions (Dated)'!$C$2:$C$53,"Buy")-SUMIFS('Transactions (Dated)'!$E$2:$E$53,'Transactions (Dated)'!$D$2:$D$53,'Share Values'!$X64,'Transactions (Dated)'!$B$2:$B$53,'Share Values'!AG$11,'Transactions (Dated)'!$C$2:$C$53,"Sell")</f>
        <v>0</v>
      </c>
      <c r="AH64" s="40">
        <f ca="1">AH63+SUMIFS('Transactions (Dated)'!$E$2:$E$53,'Transactions (Dated)'!$D$2:$D$53,'Share Values'!$X64,'Transactions (Dated)'!$B$2:$B$53,'Share Values'!AH$11,'Transactions (Dated)'!$C$2:$C$53,"Buy")-SUMIFS('Transactions (Dated)'!$E$2:$E$53,'Transactions (Dated)'!$D$2:$D$53,'Share Values'!$X64,'Transactions (Dated)'!$B$2:$B$53,'Share Values'!AH$11,'Transactions (Dated)'!$C$2:$C$53,"Sell")</f>
        <v>0</v>
      </c>
      <c r="AI64" s="40">
        <f ca="1">AI63+SUMIFS('Transactions (Dated)'!$E$2:$E$53,'Transactions (Dated)'!$D$2:$D$53,'Share Values'!$X64,'Transactions (Dated)'!$B$2:$B$53,'Share Values'!AI$11,'Transactions (Dated)'!$C$2:$C$53,"Buy")-SUMIFS('Transactions (Dated)'!$E$2:$E$53,'Transactions (Dated)'!$D$2:$D$53,'Share Values'!$X64,'Transactions (Dated)'!$B$2:$B$53,'Share Values'!AI$11,'Transactions (Dated)'!$C$2:$C$53,"Sell")</f>
        <v>0</v>
      </c>
      <c r="AJ64" s="40">
        <f ca="1">AJ63+SUMIFS('Transactions (Dated)'!$E$2:$E$53,'Transactions (Dated)'!$D$2:$D$53,'Share Values'!$X64,'Transactions (Dated)'!$B$2:$B$53,'Share Values'!AJ$11,'Transactions (Dated)'!$C$2:$C$53,"Buy")-SUMIFS('Transactions (Dated)'!$E$2:$E$53,'Transactions (Dated)'!$D$2:$D$53,'Share Values'!$X64,'Transactions (Dated)'!$B$2:$B$53,'Share Values'!AJ$11,'Transactions (Dated)'!$C$2:$C$53,"Sell")</f>
        <v>0</v>
      </c>
      <c r="AK64" s="40">
        <f ca="1">AK63+SUMIFS('Transactions (Dated)'!$E$2:$E$53,'Transactions (Dated)'!$D$2:$D$53,'Share Values'!$X64,'Transactions (Dated)'!$B$2:$B$53,'Share Values'!AK$11,'Transactions (Dated)'!$C$2:$C$53,"Buy")-SUMIFS('Transactions (Dated)'!$E$2:$E$53,'Transactions (Dated)'!$D$2:$D$53,'Share Values'!$X64,'Transactions (Dated)'!$B$2:$B$53,'Share Values'!AK$11,'Transactions (Dated)'!$C$2:$C$53,"Sell")</f>
        <v>0</v>
      </c>
      <c r="AL64" s="40">
        <f ca="1">AL63+SUMIFS('Transactions (Dated)'!$E$2:$E$53,'Transactions (Dated)'!$D$2:$D$53,'Share Values'!$X64,'Transactions (Dated)'!$B$2:$B$53,'Share Values'!AL$11,'Transactions (Dated)'!$C$2:$C$53,"Buy")-SUMIFS('Transactions (Dated)'!$E$2:$E$53,'Transactions (Dated)'!$D$2:$D$53,'Share Values'!$X64,'Transactions (Dated)'!$B$2:$B$53,'Share Values'!AL$11,'Transactions (Dated)'!$C$2:$C$53,"Sell")</f>
        <v>0</v>
      </c>
      <c r="AM64" s="40">
        <f ca="1">AM63+SUMIFS('Transactions (Dated)'!$E$2:$E$53,'Transactions (Dated)'!$D$2:$D$53,'Share Values'!$X64,'Transactions (Dated)'!$B$2:$B$53,'Share Values'!AM$11,'Transactions (Dated)'!$C$2:$C$53,"Buy")-SUMIFS('Transactions (Dated)'!$E$2:$E$53,'Transactions (Dated)'!$D$2:$D$53,'Share Values'!$X64,'Transactions (Dated)'!$B$2:$B$53,'Share Values'!AM$11,'Transactions (Dated)'!$C$2:$C$53,"Sell")</f>
        <v>0</v>
      </c>
      <c r="AN64" s="40">
        <f ca="1">AN63+SUMIFS('Transactions (Dated)'!$E$2:$E$53,'Transactions (Dated)'!$D$2:$D$53,'Share Values'!$X64,'Transactions (Dated)'!$B$2:$B$53,'Share Values'!AN$11,'Transactions (Dated)'!$C$2:$C$53,"Buy")-SUMIFS('Transactions (Dated)'!$E$2:$E$53,'Transactions (Dated)'!$D$2:$D$53,'Share Values'!$X64,'Transactions (Dated)'!$B$2:$B$53,'Share Values'!AN$11,'Transactions (Dated)'!$C$2:$C$53,"Sell")</f>
        <v>0</v>
      </c>
      <c r="AO64" s="40"/>
      <c r="AQ64" s="3">
        <f t="shared" si="9"/>
        <v>41988</v>
      </c>
      <c r="AR64" s="6">
        <f t="shared" ca="1" si="10"/>
        <v>50875</v>
      </c>
      <c r="AS64" s="6">
        <f t="shared" ca="1" si="11"/>
        <v>42250</v>
      </c>
      <c r="AT64" s="6">
        <f t="shared" ca="1" si="12"/>
        <v>781620</v>
      </c>
      <c r="AU64" s="6">
        <f t="shared" ca="1" si="13"/>
        <v>0</v>
      </c>
      <c r="AV64" s="6">
        <f t="shared" ca="1" si="14"/>
        <v>0</v>
      </c>
      <c r="AW64" s="6">
        <f t="shared" ca="1" si="15"/>
        <v>0</v>
      </c>
      <c r="AX64" s="6">
        <f t="shared" ca="1" si="16"/>
        <v>0</v>
      </c>
      <c r="AY64" s="6">
        <f t="shared" ca="1" si="17"/>
        <v>0</v>
      </c>
      <c r="AZ64" s="6">
        <f t="shared" ca="1" si="18"/>
        <v>0</v>
      </c>
      <c r="BA64" s="6">
        <f t="shared" ca="1" si="19"/>
        <v>0</v>
      </c>
      <c r="BB64" s="6">
        <f t="shared" ca="1" si="20"/>
        <v>0</v>
      </c>
      <c r="BC64" s="6">
        <f t="shared" ca="1" si="21"/>
        <v>0</v>
      </c>
      <c r="BD64" s="6">
        <f t="shared" ca="1" si="22"/>
        <v>0</v>
      </c>
      <c r="BE64" s="6">
        <f t="shared" ca="1" si="23"/>
        <v>0</v>
      </c>
      <c r="BF64" s="6">
        <f t="shared" ca="1" si="32"/>
        <v>0</v>
      </c>
      <c r="BG64" s="6">
        <f t="shared" ca="1" si="33"/>
        <v>0</v>
      </c>
      <c r="BH64" s="6"/>
      <c r="BJ64" s="4">
        <f t="shared" ca="1" si="26"/>
        <v>874745</v>
      </c>
      <c r="BL64" s="3">
        <f t="shared" si="27"/>
        <v>41988</v>
      </c>
      <c r="BM64" s="6">
        <f>BM63+SUMIFS('Transactions (Dated)'!G:G,'Transactions (Dated)'!D:D,'Share Values'!AQ64)</f>
        <v>72993.75</v>
      </c>
      <c r="BN64" s="6">
        <f ca="1">BN63+SUMIFS('Transactions (Dated)'!$F:$F,'Transactions (Dated)'!$D:$D,$BL64,'Transactions (Dated)'!$B:$B,BN$11,'Transactions (Dated)'!$C:$C,"Dividend (paid to cash)")*Y64</f>
        <v>0</v>
      </c>
      <c r="BO64" s="6">
        <f ca="1">BO63+SUMIFS('Transactions (Dated)'!$F:$F,'Transactions (Dated)'!$D:$D,$BL64,'Transactions (Dated)'!$B:$B,BO$11,'Transactions (Dated)'!$C:$C,"Dividend (paid to cash)")*Z64</f>
        <v>625</v>
      </c>
      <c r="BP64" s="6">
        <f ca="1">BP63+SUMIFS('Transactions (Dated)'!$F:$F,'Transactions (Dated)'!$D:$D,$BL64,'Transactions (Dated)'!$B:$B,BP$11,'Transactions (Dated)'!$C:$C,"Dividend (paid to cash)")*AA64</f>
        <v>0</v>
      </c>
      <c r="BQ64" s="6">
        <f ca="1">BQ63+SUMIFS('Transactions (Dated)'!$F:$F,'Transactions (Dated)'!$D:$D,$BL64,'Transactions (Dated)'!$B:$B,BQ$11,'Transactions (Dated)'!$C:$C,"Dividend (paid to cash)")*AB64</f>
        <v>0</v>
      </c>
      <c r="BR64" s="6">
        <f ca="1">BR63+SUMIFS('Transactions (Dated)'!$F:$F,'Transactions (Dated)'!$D:$D,$BL64,'Transactions (Dated)'!$B:$B,BR$11,'Transactions (Dated)'!$C:$C,"Dividend (paid to cash)")*AC64</f>
        <v>0</v>
      </c>
      <c r="BS64" s="6">
        <f ca="1">BS63+SUMIFS('Transactions (Dated)'!$F:$F,'Transactions (Dated)'!$D:$D,$BL64,'Transactions (Dated)'!$B:$B,BS$11,'Transactions (Dated)'!$C:$C,"Dividend (paid to cash)")*AD64</f>
        <v>0</v>
      </c>
      <c r="BT64" s="6">
        <f ca="1">BT63+SUMIFS('Transactions (Dated)'!$F:$F,'Transactions (Dated)'!$D:$D,$BL64,'Transactions (Dated)'!$B:$B,BT$11,'Transactions (Dated)'!$C:$C,"Dividend (paid to cash)")*AE64</f>
        <v>0</v>
      </c>
      <c r="BU64" s="6">
        <f ca="1">BU63+SUMIFS('Transactions (Dated)'!$F:$F,'Transactions (Dated)'!$D:$D,$BL64,'Transactions (Dated)'!$B:$B,BU$11,'Transactions (Dated)'!$C:$C,"Dividend (paid to cash)")*AF64</f>
        <v>0</v>
      </c>
      <c r="BV64" s="6">
        <f ca="1">BV63+SUMIFS('Transactions (Dated)'!$F:$F,'Transactions (Dated)'!$D:$D,$BL64,'Transactions (Dated)'!$B:$B,BV$11,'Transactions (Dated)'!$C:$C,"Dividend (paid to cash)")*AG64</f>
        <v>0</v>
      </c>
      <c r="BW64" s="6">
        <f ca="1">BW63+SUMIFS('Transactions (Dated)'!$F:$F,'Transactions (Dated)'!$D:$D,$BL64,'Transactions (Dated)'!$B:$B,BW$11,'Transactions (Dated)'!$C:$C,"Dividend (paid to cash)")*AH64</f>
        <v>0</v>
      </c>
      <c r="BX64" s="6">
        <f ca="1">BX63+SUMIFS('Transactions (Dated)'!$F:$F,'Transactions (Dated)'!$D:$D,$BL64,'Transactions (Dated)'!$B:$B,BX$11,'Transactions (Dated)'!$C:$C,"Dividend (paid to cash)")*AI64</f>
        <v>0</v>
      </c>
      <c r="BY64" s="6">
        <f ca="1">BY63+SUMIFS('Transactions (Dated)'!$F:$F,'Transactions (Dated)'!$D:$D,$BL64,'Transactions (Dated)'!$B:$B,BY$11,'Transactions (Dated)'!$C:$C,"Dividend (paid to cash)")*AJ64</f>
        <v>0</v>
      </c>
      <c r="BZ64" s="6">
        <f ca="1">BZ63+SUMIFS('Transactions (Dated)'!$F:$F,'Transactions (Dated)'!$D:$D,$BL64,'Transactions (Dated)'!$B:$B,BZ$11,'Transactions (Dated)'!$C:$C,"Dividend (paid to cash)")*AK64</f>
        <v>0</v>
      </c>
      <c r="CA64" s="6">
        <f ca="1">CA63+SUMIFS('Transactions (Dated)'!$F:$F,'Transactions (Dated)'!$D:$D,$BL64,'Transactions (Dated)'!$B:$B,CA$11,'Transactions (Dated)'!$C:$C,"Dividend (paid to cash)")*AL64</f>
        <v>0</v>
      </c>
      <c r="CB64" s="6">
        <v>0</v>
      </c>
      <c r="CC64" s="6">
        <v>0</v>
      </c>
      <c r="CD64" s="6"/>
      <c r="CF64" s="6">
        <f t="shared" ca="1" si="34"/>
        <v>73618.75</v>
      </c>
      <c r="CH64" s="3">
        <f t="shared" si="35"/>
        <v>41988</v>
      </c>
      <c r="CI64" s="4">
        <f t="shared" ca="1" si="28"/>
        <v>874745</v>
      </c>
      <c r="CJ64" s="4">
        <f t="shared" ca="1" si="29"/>
        <v>73618.75</v>
      </c>
      <c r="CL64" s="4">
        <f t="shared" ca="1" si="30"/>
        <v>948363.75</v>
      </c>
    </row>
    <row r="65" spans="2:90" x14ac:dyDescent="0.15">
      <c r="B65" s="3">
        <f t="shared" si="31"/>
        <v>41989</v>
      </c>
      <c r="C65" s="2">
        <v>13861.5</v>
      </c>
      <c r="E65" s="70">
        <v>41989</v>
      </c>
      <c r="F65" s="69">
        <v>11.04</v>
      </c>
      <c r="G65" s="69">
        <v>3.53</v>
      </c>
      <c r="H65" s="69">
        <v>18.84</v>
      </c>
      <c r="I65" s="69">
        <v>31.33</v>
      </c>
      <c r="J65" s="69">
        <v>16.420000000000002</v>
      </c>
      <c r="K65" s="69">
        <v>11.49</v>
      </c>
      <c r="L65" s="69">
        <v>26.73</v>
      </c>
      <c r="M65" s="69">
        <v>1.82</v>
      </c>
      <c r="N65" s="69">
        <v>8.65</v>
      </c>
      <c r="O65" s="69">
        <v>4.9667000000000003</v>
      </c>
      <c r="P65" s="69">
        <v>35.5</v>
      </c>
      <c r="Q65" s="69">
        <v>1.4</v>
      </c>
      <c r="R65" s="69">
        <v>8.6199999999999992</v>
      </c>
      <c r="S65" s="69">
        <v>38.15</v>
      </c>
      <c r="T65" s="69"/>
      <c r="U65" s="69"/>
      <c r="V65" s="4"/>
      <c r="X65" s="3">
        <f t="shared" si="8"/>
        <v>41989</v>
      </c>
      <c r="Y65" s="40">
        <f ca="1">Y64+SUMIFS('Transactions (Dated)'!$E$2:$E$53,'Transactions (Dated)'!$D$2:$D$53,'Share Values'!$X65,'Transactions (Dated)'!$B$2:$B$53,'Share Values'!Y$11,'Transactions (Dated)'!$C$2:$C$53,"Buy")-SUMIFS('Transactions (Dated)'!$E$2:$E$53,'Transactions (Dated)'!$D$2:$D$53,'Share Values'!$X65,'Transactions (Dated)'!$B$2:$B$53,'Share Values'!Y$11,'Transactions (Dated)'!$C$2:$C$53,"Sell")</f>
        <v>4625</v>
      </c>
      <c r="Z65" s="40">
        <f ca="1">Z64+SUMIFS('Transactions (Dated)'!$E$2:$E$53,'Transactions (Dated)'!$D$2:$D$53,'Share Values'!$X65,'Transactions (Dated)'!$B$2:$B$53,'Share Values'!Z$11,'Transactions (Dated)'!$C$2:$C$53,"Buy")-SUMIFS('Transactions (Dated)'!$E$2:$E$53,'Transactions (Dated)'!$D$2:$D$53,'Share Values'!$X65,'Transactions (Dated)'!$B$2:$B$53,'Share Values'!Z$11,'Transactions (Dated)'!$C$2:$C$53,"Sell")</f>
        <v>12500</v>
      </c>
      <c r="AA65" s="40">
        <f ca="1">AA64+SUMIFS('Transactions (Dated)'!$E$2:$E$53,'Transactions (Dated)'!$D$2:$D$53,'Share Values'!$X65,'Transactions (Dated)'!$B$2:$B$53,'Share Values'!AA$11,'Transactions (Dated)'!$C$2:$C$53,"Buy")-SUMIFS('Transactions (Dated)'!$E$2:$E$53,'Transactions (Dated)'!$D$2:$D$53,'Share Values'!$X65,'Transactions (Dated)'!$B$2:$B$53,'Share Values'!AA$11,'Transactions (Dated)'!$C$2:$C$53,"Sell")</f>
        <v>42000</v>
      </c>
      <c r="AB65" s="40">
        <f ca="1">AB64+SUMIFS('Transactions (Dated)'!$E$2:$E$53,'Transactions (Dated)'!$D$2:$D$53,'Share Values'!$X65,'Transactions (Dated)'!$B$2:$B$53,'Share Values'!AB$11,'Transactions (Dated)'!$C$2:$C$53,"Buy")-SUMIFS('Transactions (Dated)'!$E$2:$E$53,'Transactions (Dated)'!$D$2:$D$53,'Share Values'!$X65,'Transactions (Dated)'!$B$2:$B$53,'Share Values'!AB$11,'Transactions (Dated)'!$C$2:$C$53,"Sell")</f>
        <v>0</v>
      </c>
      <c r="AC65" s="40">
        <f ca="1">AC64+SUMIFS('Transactions (Dated)'!$E$2:$E$53,'Transactions (Dated)'!$D$2:$D$53,'Share Values'!$X65,'Transactions (Dated)'!$B$2:$B$53,'Share Values'!AC$11,'Transactions (Dated)'!$C$2:$C$53,"Buy")-SUMIFS('Transactions (Dated)'!$E$2:$E$53,'Transactions (Dated)'!$D$2:$D$53,'Share Values'!$X65,'Transactions (Dated)'!$B$2:$B$53,'Share Values'!AC$11,'Transactions (Dated)'!$C$2:$C$53,"Sell")</f>
        <v>0</v>
      </c>
      <c r="AD65" s="40">
        <f ca="1">AD64+SUMIFS('Transactions (Dated)'!$E$2:$E$53,'Transactions (Dated)'!$D$2:$D$53,'Share Values'!$X65,'Transactions (Dated)'!$B$2:$B$53,'Share Values'!AD$11,'Transactions (Dated)'!$C$2:$C$53,"Buy")-SUMIFS('Transactions (Dated)'!$E$2:$E$53,'Transactions (Dated)'!$D$2:$D$53,'Share Values'!$X65,'Transactions (Dated)'!$B$2:$B$53,'Share Values'!AD$11,'Transactions (Dated)'!$C$2:$C$53,"Sell")</f>
        <v>0</v>
      </c>
      <c r="AE65" s="40">
        <f ca="1">AE64+SUMIFS('Transactions (Dated)'!$E$2:$E$53,'Transactions (Dated)'!$D$2:$D$53,'Share Values'!$X65,'Transactions (Dated)'!$B$2:$B$53,'Share Values'!AE$11,'Transactions (Dated)'!$C$2:$C$53,"Buy")-SUMIFS('Transactions (Dated)'!$E$2:$E$53,'Transactions (Dated)'!$D$2:$D$53,'Share Values'!$X65,'Transactions (Dated)'!$B$2:$B$53,'Share Values'!AE$11,'Transactions (Dated)'!$C$2:$C$53,"Sell")</f>
        <v>0</v>
      </c>
      <c r="AF65" s="40">
        <f ca="1">AF64+SUMIFS('Transactions (Dated)'!$E$2:$E$53,'Transactions (Dated)'!$D$2:$D$53,'Share Values'!$X65,'Transactions (Dated)'!$B$2:$B$53,'Share Values'!AF$11,'Transactions (Dated)'!$C$2:$C$53,"Buy")-SUMIFS('Transactions (Dated)'!$E$2:$E$53,'Transactions (Dated)'!$D$2:$D$53,'Share Values'!$X65,'Transactions (Dated)'!$B$2:$B$53,'Share Values'!AF$11,'Transactions (Dated)'!$C$2:$C$53,"Sell")</f>
        <v>0</v>
      </c>
      <c r="AG65" s="40">
        <f ca="1">AG64+SUMIFS('Transactions (Dated)'!$E$2:$E$53,'Transactions (Dated)'!$D$2:$D$53,'Share Values'!$X65,'Transactions (Dated)'!$B$2:$B$53,'Share Values'!AG$11,'Transactions (Dated)'!$C$2:$C$53,"Buy")-SUMIFS('Transactions (Dated)'!$E$2:$E$53,'Transactions (Dated)'!$D$2:$D$53,'Share Values'!$X65,'Transactions (Dated)'!$B$2:$B$53,'Share Values'!AG$11,'Transactions (Dated)'!$C$2:$C$53,"Sell")</f>
        <v>0</v>
      </c>
      <c r="AH65" s="40">
        <f ca="1">AH64+SUMIFS('Transactions (Dated)'!$E$2:$E$53,'Transactions (Dated)'!$D$2:$D$53,'Share Values'!$X65,'Transactions (Dated)'!$B$2:$B$53,'Share Values'!AH$11,'Transactions (Dated)'!$C$2:$C$53,"Buy")-SUMIFS('Transactions (Dated)'!$E$2:$E$53,'Transactions (Dated)'!$D$2:$D$53,'Share Values'!$X65,'Transactions (Dated)'!$B$2:$B$53,'Share Values'!AH$11,'Transactions (Dated)'!$C$2:$C$53,"Sell")</f>
        <v>0</v>
      </c>
      <c r="AI65" s="40">
        <f ca="1">AI64+SUMIFS('Transactions (Dated)'!$E$2:$E$53,'Transactions (Dated)'!$D$2:$D$53,'Share Values'!$X65,'Transactions (Dated)'!$B$2:$B$53,'Share Values'!AI$11,'Transactions (Dated)'!$C$2:$C$53,"Buy")-SUMIFS('Transactions (Dated)'!$E$2:$E$53,'Transactions (Dated)'!$D$2:$D$53,'Share Values'!$X65,'Transactions (Dated)'!$B$2:$B$53,'Share Values'!AI$11,'Transactions (Dated)'!$C$2:$C$53,"Sell")</f>
        <v>0</v>
      </c>
      <c r="AJ65" s="40">
        <f ca="1">AJ64+SUMIFS('Transactions (Dated)'!$E$2:$E$53,'Transactions (Dated)'!$D$2:$D$53,'Share Values'!$X65,'Transactions (Dated)'!$B$2:$B$53,'Share Values'!AJ$11,'Transactions (Dated)'!$C$2:$C$53,"Buy")-SUMIFS('Transactions (Dated)'!$E$2:$E$53,'Transactions (Dated)'!$D$2:$D$53,'Share Values'!$X65,'Transactions (Dated)'!$B$2:$B$53,'Share Values'!AJ$11,'Transactions (Dated)'!$C$2:$C$53,"Sell")</f>
        <v>0</v>
      </c>
      <c r="AK65" s="40">
        <f ca="1">AK64+SUMIFS('Transactions (Dated)'!$E$2:$E$53,'Transactions (Dated)'!$D$2:$D$53,'Share Values'!$X65,'Transactions (Dated)'!$B$2:$B$53,'Share Values'!AK$11,'Transactions (Dated)'!$C$2:$C$53,"Buy")-SUMIFS('Transactions (Dated)'!$E$2:$E$53,'Transactions (Dated)'!$D$2:$D$53,'Share Values'!$X65,'Transactions (Dated)'!$B$2:$B$53,'Share Values'!AK$11,'Transactions (Dated)'!$C$2:$C$53,"Sell")</f>
        <v>0</v>
      </c>
      <c r="AL65" s="40">
        <f ca="1">AL64+SUMIFS('Transactions (Dated)'!$E$2:$E$53,'Transactions (Dated)'!$D$2:$D$53,'Share Values'!$X65,'Transactions (Dated)'!$B$2:$B$53,'Share Values'!AL$11,'Transactions (Dated)'!$C$2:$C$53,"Buy")-SUMIFS('Transactions (Dated)'!$E$2:$E$53,'Transactions (Dated)'!$D$2:$D$53,'Share Values'!$X65,'Transactions (Dated)'!$B$2:$B$53,'Share Values'!AL$11,'Transactions (Dated)'!$C$2:$C$53,"Sell")</f>
        <v>0</v>
      </c>
      <c r="AM65" s="40">
        <f ca="1">AM64+SUMIFS('Transactions (Dated)'!$E$2:$E$53,'Transactions (Dated)'!$D$2:$D$53,'Share Values'!$X65,'Transactions (Dated)'!$B$2:$B$53,'Share Values'!AM$11,'Transactions (Dated)'!$C$2:$C$53,"Buy")-SUMIFS('Transactions (Dated)'!$E$2:$E$53,'Transactions (Dated)'!$D$2:$D$53,'Share Values'!$X65,'Transactions (Dated)'!$B$2:$B$53,'Share Values'!AM$11,'Transactions (Dated)'!$C$2:$C$53,"Sell")</f>
        <v>0</v>
      </c>
      <c r="AN65" s="40">
        <f ca="1">AN64+SUMIFS('Transactions (Dated)'!$E$2:$E$53,'Transactions (Dated)'!$D$2:$D$53,'Share Values'!$X65,'Transactions (Dated)'!$B$2:$B$53,'Share Values'!AN$11,'Transactions (Dated)'!$C$2:$C$53,"Buy")-SUMIFS('Transactions (Dated)'!$E$2:$E$53,'Transactions (Dated)'!$D$2:$D$53,'Share Values'!$X65,'Transactions (Dated)'!$B$2:$B$53,'Share Values'!AN$11,'Transactions (Dated)'!$C$2:$C$53,"Sell")</f>
        <v>0</v>
      </c>
      <c r="AO65" s="40"/>
      <c r="AQ65" s="3">
        <f t="shared" si="9"/>
        <v>41989</v>
      </c>
      <c r="AR65" s="6">
        <f t="shared" ca="1" si="10"/>
        <v>51059.999999999993</v>
      </c>
      <c r="AS65" s="6">
        <f t="shared" ca="1" si="11"/>
        <v>44125</v>
      </c>
      <c r="AT65" s="6">
        <f t="shared" ca="1" si="12"/>
        <v>791280</v>
      </c>
      <c r="AU65" s="6">
        <f t="shared" ca="1" si="13"/>
        <v>0</v>
      </c>
      <c r="AV65" s="6">
        <f t="shared" ca="1" si="14"/>
        <v>0</v>
      </c>
      <c r="AW65" s="6">
        <f t="shared" ca="1" si="15"/>
        <v>0</v>
      </c>
      <c r="AX65" s="6">
        <f t="shared" ca="1" si="16"/>
        <v>0</v>
      </c>
      <c r="AY65" s="6">
        <f t="shared" ca="1" si="17"/>
        <v>0</v>
      </c>
      <c r="AZ65" s="6">
        <f t="shared" ca="1" si="18"/>
        <v>0</v>
      </c>
      <c r="BA65" s="6">
        <f t="shared" ca="1" si="19"/>
        <v>0</v>
      </c>
      <c r="BB65" s="6">
        <f t="shared" ca="1" si="20"/>
        <v>0</v>
      </c>
      <c r="BC65" s="6">
        <f t="shared" ca="1" si="21"/>
        <v>0</v>
      </c>
      <c r="BD65" s="6">
        <f t="shared" ca="1" si="22"/>
        <v>0</v>
      </c>
      <c r="BE65" s="6">
        <f t="shared" ca="1" si="23"/>
        <v>0</v>
      </c>
      <c r="BF65" s="6">
        <f t="shared" ca="1" si="32"/>
        <v>0</v>
      </c>
      <c r="BG65" s="6">
        <f t="shared" ca="1" si="33"/>
        <v>0</v>
      </c>
      <c r="BH65" s="6"/>
      <c r="BJ65" s="4">
        <f t="shared" ca="1" si="26"/>
        <v>886465</v>
      </c>
      <c r="BL65" s="3">
        <f t="shared" si="27"/>
        <v>41989</v>
      </c>
      <c r="BM65" s="6">
        <f>BM64+SUMIFS('Transactions (Dated)'!G:G,'Transactions (Dated)'!D:D,'Share Values'!AQ65)</f>
        <v>72993.75</v>
      </c>
      <c r="BN65" s="6">
        <f ca="1">BN64+SUMIFS('Transactions (Dated)'!$F:$F,'Transactions (Dated)'!$D:$D,$BL65,'Transactions (Dated)'!$B:$B,BN$11,'Transactions (Dated)'!$C:$C,"Dividend (paid to cash)")*Y65</f>
        <v>0</v>
      </c>
      <c r="BO65" s="6">
        <f ca="1">BO64+SUMIFS('Transactions (Dated)'!$F:$F,'Transactions (Dated)'!$D:$D,$BL65,'Transactions (Dated)'!$B:$B,BO$11,'Transactions (Dated)'!$C:$C,"Dividend (paid to cash)")*Z65</f>
        <v>625</v>
      </c>
      <c r="BP65" s="6">
        <f ca="1">BP64+SUMIFS('Transactions (Dated)'!$F:$F,'Transactions (Dated)'!$D:$D,$BL65,'Transactions (Dated)'!$B:$B,BP$11,'Transactions (Dated)'!$C:$C,"Dividend (paid to cash)")*AA65</f>
        <v>0</v>
      </c>
      <c r="BQ65" s="6">
        <f ca="1">BQ64+SUMIFS('Transactions (Dated)'!$F:$F,'Transactions (Dated)'!$D:$D,$BL65,'Transactions (Dated)'!$B:$B,BQ$11,'Transactions (Dated)'!$C:$C,"Dividend (paid to cash)")*AB65</f>
        <v>0</v>
      </c>
      <c r="BR65" s="6">
        <f ca="1">BR64+SUMIFS('Transactions (Dated)'!$F:$F,'Transactions (Dated)'!$D:$D,$BL65,'Transactions (Dated)'!$B:$B,BR$11,'Transactions (Dated)'!$C:$C,"Dividend (paid to cash)")*AC65</f>
        <v>0</v>
      </c>
      <c r="BS65" s="6">
        <f ca="1">BS64+SUMIFS('Transactions (Dated)'!$F:$F,'Transactions (Dated)'!$D:$D,$BL65,'Transactions (Dated)'!$B:$B,BS$11,'Transactions (Dated)'!$C:$C,"Dividend (paid to cash)")*AD65</f>
        <v>0</v>
      </c>
      <c r="BT65" s="6">
        <f ca="1">BT64+SUMIFS('Transactions (Dated)'!$F:$F,'Transactions (Dated)'!$D:$D,$BL65,'Transactions (Dated)'!$B:$B,BT$11,'Transactions (Dated)'!$C:$C,"Dividend (paid to cash)")*AE65</f>
        <v>0</v>
      </c>
      <c r="BU65" s="6">
        <f ca="1">BU64+SUMIFS('Transactions (Dated)'!$F:$F,'Transactions (Dated)'!$D:$D,$BL65,'Transactions (Dated)'!$B:$B,BU$11,'Transactions (Dated)'!$C:$C,"Dividend (paid to cash)")*AF65</f>
        <v>0</v>
      </c>
      <c r="BV65" s="6">
        <f ca="1">BV64+SUMIFS('Transactions (Dated)'!$F:$F,'Transactions (Dated)'!$D:$D,$BL65,'Transactions (Dated)'!$B:$B,BV$11,'Transactions (Dated)'!$C:$C,"Dividend (paid to cash)")*AG65</f>
        <v>0</v>
      </c>
      <c r="BW65" s="6">
        <f ca="1">BW64+SUMIFS('Transactions (Dated)'!$F:$F,'Transactions (Dated)'!$D:$D,$BL65,'Transactions (Dated)'!$B:$B,BW$11,'Transactions (Dated)'!$C:$C,"Dividend (paid to cash)")*AH65</f>
        <v>0</v>
      </c>
      <c r="BX65" s="6">
        <f ca="1">BX64+SUMIFS('Transactions (Dated)'!$F:$F,'Transactions (Dated)'!$D:$D,$BL65,'Transactions (Dated)'!$B:$B,BX$11,'Transactions (Dated)'!$C:$C,"Dividend (paid to cash)")*AI65</f>
        <v>0</v>
      </c>
      <c r="BY65" s="6">
        <f ca="1">BY64+SUMIFS('Transactions (Dated)'!$F:$F,'Transactions (Dated)'!$D:$D,$BL65,'Transactions (Dated)'!$B:$B,BY$11,'Transactions (Dated)'!$C:$C,"Dividend (paid to cash)")*AJ65</f>
        <v>0</v>
      </c>
      <c r="BZ65" s="6">
        <f ca="1">BZ64+SUMIFS('Transactions (Dated)'!$F:$F,'Transactions (Dated)'!$D:$D,$BL65,'Transactions (Dated)'!$B:$B,BZ$11,'Transactions (Dated)'!$C:$C,"Dividend (paid to cash)")*AK65</f>
        <v>0</v>
      </c>
      <c r="CA65" s="6">
        <f ca="1">CA64+SUMIFS('Transactions (Dated)'!$F:$F,'Transactions (Dated)'!$D:$D,$BL65,'Transactions (Dated)'!$B:$B,CA$11,'Transactions (Dated)'!$C:$C,"Dividend (paid to cash)")*AL65</f>
        <v>0</v>
      </c>
      <c r="CB65" s="6">
        <v>0</v>
      </c>
      <c r="CC65" s="6">
        <v>0</v>
      </c>
      <c r="CD65" s="6"/>
      <c r="CF65" s="6">
        <f t="shared" ca="1" si="34"/>
        <v>73618.75</v>
      </c>
      <c r="CH65" s="3">
        <f t="shared" si="35"/>
        <v>41989</v>
      </c>
      <c r="CI65" s="4">
        <f t="shared" ca="1" si="28"/>
        <v>886465</v>
      </c>
      <c r="CJ65" s="4">
        <f t="shared" ca="1" si="29"/>
        <v>73618.75</v>
      </c>
      <c r="CL65" s="4">
        <f t="shared" ca="1" si="30"/>
        <v>960083.75</v>
      </c>
    </row>
    <row r="66" spans="2:90" x14ac:dyDescent="0.15">
      <c r="B66" s="3">
        <f t="shared" si="31"/>
        <v>41990</v>
      </c>
      <c r="C66" s="2">
        <v>14213.9</v>
      </c>
      <c r="E66" s="70">
        <v>41990</v>
      </c>
      <c r="F66" s="69">
        <v>11.605</v>
      </c>
      <c r="G66" s="69">
        <v>3.7450000000000001</v>
      </c>
      <c r="H66" s="69">
        <v>19.28</v>
      </c>
      <c r="I66" s="69">
        <v>31.64</v>
      </c>
      <c r="J66" s="69">
        <v>17.04</v>
      </c>
      <c r="K66" s="69">
        <v>11.35</v>
      </c>
      <c r="L66" s="69">
        <v>27.04</v>
      </c>
      <c r="M66" s="69">
        <v>1.84</v>
      </c>
      <c r="N66" s="69">
        <v>8.44</v>
      </c>
      <c r="O66" s="69">
        <v>4.9633000000000003</v>
      </c>
      <c r="P66" s="69">
        <v>35.784999999999997</v>
      </c>
      <c r="Q66" s="69">
        <v>1.49</v>
      </c>
      <c r="R66" s="69">
        <v>9.4149999999999991</v>
      </c>
      <c r="S66" s="69">
        <v>38.244999999999997</v>
      </c>
      <c r="T66" s="69"/>
      <c r="U66" s="69"/>
      <c r="V66" s="4"/>
      <c r="X66" s="3">
        <f t="shared" si="8"/>
        <v>41990</v>
      </c>
      <c r="Y66" s="40">
        <f ca="1">Y65+SUMIFS('Transactions (Dated)'!$E$2:$E$53,'Transactions (Dated)'!$D$2:$D$53,'Share Values'!$X66,'Transactions (Dated)'!$B$2:$B$53,'Share Values'!Y$11,'Transactions (Dated)'!$C$2:$C$53,"Buy")-SUMIFS('Transactions (Dated)'!$E$2:$E$53,'Transactions (Dated)'!$D$2:$D$53,'Share Values'!$X66,'Transactions (Dated)'!$B$2:$B$53,'Share Values'!Y$11,'Transactions (Dated)'!$C$2:$C$53,"Sell")</f>
        <v>4625</v>
      </c>
      <c r="Z66" s="40">
        <f ca="1">Z65+SUMIFS('Transactions (Dated)'!$E$2:$E$53,'Transactions (Dated)'!$D$2:$D$53,'Share Values'!$X66,'Transactions (Dated)'!$B$2:$B$53,'Share Values'!Z$11,'Transactions (Dated)'!$C$2:$C$53,"Buy")-SUMIFS('Transactions (Dated)'!$E$2:$E$53,'Transactions (Dated)'!$D$2:$D$53,'Share Values'!$X66,'Transactions (Dated)'!$B$2:$B$53,'Share Values'!Z$11,'Transactions (Dated)'!$C$2:$C$53,"Sell")</f>
        <v>12500</v>
      </c>
      <c r="AA66" s="40">
        <f ca="1">AA65+SUMIFS('Transactions (Dated)'!$E$2:$E$53,'Transactions (Dated)'!$D$2:$D$53,'Share Values'!$X66,'Transactions (Dated)'!$B$2:$B$53,'Share Values'!AA$11,'Transactions (Dated)'!$C$2:$C$53,"Buy")-SUMIFS('Transactions (Dated)'!$E$2:$E$53,'Transactions (Dated)'!$D$2:$D$53,'Share Values'!$X66,'Transactions (Dated)'!$B$2:$B$53,'Share Values'!AA$11,'Transactions (Dated)'!$C$2:$C$53,"Sell")</f>
        <v>42000</v>
      </c>
      <c r="AB66" s="40">
        <f ca="1">AB65+SUMIFS('Transactions (Dated)'!$E$2:$E$53,'Transactions (Dated)'!$D$2:$D$53,'Share Values'!$X66,'Transactions (Dated)'!$B$2:$B$53,'Share Values'!AB$11,'Transactions (Dated)'!$C$2:$C$53,"Buy")-SUMIFS('Transactions (Dated)'!$E$2:$E$53,'Transactions (Dated)'!$D$2:$D$53,'Share Values'!$X66,'Transactions (Dated)'!$B$2:$B$53,'Share Values'!AB$11,'Transactions (Dated)'!$C$2:$C$53,"Sell")</f>
        <v>0</v>
      </c>
      <c r="AC66" s="40">
        <f ca="1">AC65+SUMIFS('Transactions (Dated)'!$E$2:$E$53,'Transactions (Dated)'!$D$2:$D$53,'Share Values'!$X66,'Transactions (Dated)'!$B$2:$B$53,'Share Values'!AC$11,'Transactions (Dated)'!$C$2:$C$53,"Buy")-SUMIFS('Transactions (Dated)'!$E$2:$E$53,'Transactions (Dated)'!$D$2:$D$53,'Share Values'!$X66,'Transactions (Dated)'!$B$2:$B$53,'Share Values'!AC$11,'Transactions (Dated)'!$C$2:$C$53,"Sell")</f>
        <v>0</v>
      </c>
      <c r="AD66" s="40">
        <f ca="1">AD65+SUMIFS('Transactions (Dated)'!$E$2:$E$53,'Transactions (Dated)'!$D$2:$D$53,'Share Values'!$X66,'Transactions (Dated)'!$B$2:$B$53,'Share Values'!AD$11,'Transactions (Dated)'!$C$2:$C$53,"Buy")-SUMIFS('Transactions (Dated)'!$E$2:$E$53,'Transactions (Dated)'!$D$2:$D$53,'Share Values'!$X66,'Transactions (Dated)'!$B$2:$B$53,'Share Values'!AD$11,'Transactions (Dated)'!$C$2:$C$53,"Sell")</f>
        <v>0</v>
      </c>
      <c r="AE66" s="40">
        <f ca="1">AE65+SUMIFS('Transactions (Dated)'!$E$2:$E$53,'Transactions (Dated)'!$D$2:$D$53,'Share Values'!$X66,'Transactions (Dated)'!$B$2:$B$53,'Share Values'!AE$11,'Transactions (Dated)'!$C$2:$C$53,"Buy")-SUMIFS('Transactions (Dated)'!$E$2:$E$53,'Transactions (Dated)'!$D$2:$D$53,'Share Values'!$X66,'Transactions (Dated)'!$B$2:$B$53,'Share Values'!AE$11,'Transactions (Dated)'!$C$2:$C$53,"Sell")</f>
        <v>0</v>
      </c>
      <c r="AF66" s="40">
        <f ca="1">AF65+SUMIFS('Transactions (Dated)'!$E$2:$E$53,'Transactions (Dated)'!$D$2:$D$53,'Share Values'!$X66,'Transactions (Dated)'!$B$2:$B$53,'Share Values'!AF$11,'Transactions (Dated)'!$C$2:$C$53,"Buy")-SUMIFS('Transactions (Dated)'!$E$2:$E$53,'Transactions (Dated)'!$D$2:$D$53,'Share Values'!$X66,'Transactions (Dated)'!$B$2:$B$53,'Share Values'!AF$11,'Transactions (Dated)'!$C$2:$C$53,"Sell")</f>
        <v>0</v>
      </c>
      <c r="AG66" s="40">
        <f ca="1">AG65+SUMIFS('Transactions (Dated)'!$E$2:$E$53,'Transactions (Dated)'!$D$2:$D$53,'Share Values'!$X66,'Transactions (Dated)'!$B$2:$B$53,'Share Values'!AG$11,'Transactions (Dated)'!$C$2:$C$53,"Buy")-SUMIFS('Transactions (Dated)'!$E$2:$E$53,'Transactions (Dated)'!$D$2:$D$53,'Share Values'!$X66,'Transactions (Dated)'!$B$2:$B$53,'Share Values'!AG$11,'Transactions (Dated)'!$C$2:$C$53,"Sell")</f>
        <v>0</v>
      </c>
      <c r="AH66" s="40">
        <f ca="1">AH65+SUMIFS('Transactions (Dated)'!$E$2:$E$53,'Transactions (Dated)'!$D$2:$D$53,'Share Values'!$X66,'Transactions (Dated)'!$B$2:$B$53,'Share Values'!AH$11,'Transactions (Dated)'!$C$2:$C$53,"Buy")-SUMIFS('Transactions (Dated)'!$E$2:$E$53,'Transactions (Dated)'!$D$2:$D$53,'Share Values'!$X66,'Transactions (Dated)'!$B$2:$B$53,'Share Values'!AH$11,'Transactions (Dated)'!$C$2:$C$53,"Sell")</f>
        <v>0</v>
      </c>
      <c r="AI66" s="40">
        <f ca="1">AI65+SUMIFS('Transactions (Dated)'!$E$2:$E$53,'Transactions (Dated)'!$D$2:$D$53,'Share Values'!$X66,'Transactions (Dated)'!$B$2:$B$53,'Share Values'!AI$11,'Transactions (Dated)'!$C$2:$C$53,"Buy")-SUMIFS('Transactions (Dated)'!$E$2:$E$53,'Transactions (Dated)'!$D$2:$D$53,'Share Values'!$X66,'Transactions (Dated)'!$B$2:$B$53,'Share Values'!AI$11,'Transactions (Dated)'!$C$2:$C$53,"Sell")</f>
        <v>0</v>
      </c>
      <c r="AJ66" s="40">
        <f ca="1">AJ65+SUMIFS('Transactions (Dated)'!$E$2:$E$53,'Transactions (Dated)'!$D$2:$D$53,'Share Values'!$X66,'Transactions (Dated)'!$B$2:$B$53,'Share Values'!AJ$11,'Transactions (Dated)'!$C$2:$C$53,"Buy")-SUMIFS('Transactions (Dated)'!$E$2:$E$53,'Transactions (Dated)'!$D$2:$D$53,'Share Values'!$X66,'Transactions (Dated)'!$B$2:$B$53,'Share Values'!AJ$11,'Transactions (Dated)'!$C$2:$C$53,"Sell")</f>
        <v>0</v>
      </c>
      <c r="AK66" s="40">
        <f ca="1">AK65+SUMIFS('Transactions (Dated)'!$E$2:$E$53,'Transactions (Dated)'!$D$2:$D$53,'Share Values'!$X66,'Transactions (Dated)'!$B$2:$B$53,'Share Values'!AK$11,'Transactions (Dated)'!$C$2:$C$53,"Buy")-SUMIFS('Transactions (Dated)'!$E$2:$E$53,'Transactions (Dated)'!$D$2:$D$53,'Share Values'!$X66,'Transactions (Dated)'!$B$2:$B$53,'Share Values'!AK$11,'Transactions (Dated)'!$C$2:$C$53,"Sell")</f>
        <v>0</v>
      </c>
      <c r="AL66" s="40">
        <f ca="1">AL65+SUMIFS('Transactions (Dated)'!$E$2:$E$53,'Transactions (Dated)'!$D$2:$D$53,'Share Values'!$X66,'Transactions (Dated)'!$B$2:$B$53,'Share Values'!AL$11,'Transactions (Dated)'!$C$2:$C$53,"Buy")-SUMIFS('Transactions (Dated)'!$E$2:$E$53,'Transactions (Dated)'!$D$2:$D$53,'Share Values'!$X66,'Transactions (Dated)'!$B$2:$B$53,'Share Values'!AL$11,'Transactions (Dated)'!$C$2:$C$53,"Sell")</f>
        <v>0</v>
      </c>
      <c r="AM66" s="40">
        <f ca="1">AM65+SUMIFS('Transactions (Dated)'!$E$2:$E$53,'Transactions (Dated)'!$D$2:$D$53,'Share Values'!$X66,'Transactions (Dated)'!$B$2:$B$53,'Share Values'!AM$11,'Transactions (Dated)'!$C$2:$C$53,"Buy")-SUMIFS('Transactions (Dated)'!$E$2:$E$53,'Transactions (Dated)'!$D$2:$D$53,'Share Values'!$X66,'Transactions (Dated)'!$B$2:$B$53,'Share Values'!AM$11,'Transactions (Dated)'!$C$2:$C$53,"Sell")</f>
        <v>0</v>
      </c>
      <c r="AN66" s="40">
        <f ca="1">AN65+SUMIFS('Transactions (Dated)'!$E$2:$E$53,'Transactions (Dated)'!$D$2:$D$53,'Share Values'!$X66,'Transactions (Dated)'!$B$2:$B$53,'Share Values'!AN$11,'Transactions (Dated)'!$C$2:$C$53,"Buy")-SUMIFS('Transactions (Dated)'!$E$2:$E$53,'Transactions (Dated)'!$D$2:$D$53,'Share Values'!$X66,'Transactions (Dated)'!$B$2:$B$53,'Share Values'!AN$11,'Transactions (Dated)'!$C$2:$C$53,"Sell")</f>
        <v>0</v>
      </c>
      <c r="AO66" s="40"/>
      <c r="AQ66" s="3">
        <f t="shared" si="9"/>
        <v>41990</v>
      </c>
      <c r="AR66" s="6">
        <f t="shared" ca="1" si="10"/>
        <v>53673.125</v>
      </c>
      <c r="AS66" s="6">
        <f t="shared" ca="1" si="11"/>
        <v>46812.5</v>
      </c>
      <c r="AT66" s="6">
        <f t="shared" ca="1" si="12"/>
        <v>809760</v>
      </c>
      <c r="AU66" s="6">
        <f t="shared" ca="1" si="13"/>
        <v>0</v>
      </c>
      <c r="AV66" s="6">
        <f t="shared" ca="1" si="14"/>
        <v>0</v>
      </c>
      <c r="AW66" s="6">
        <f t="shared" ca="1" si="15"/>
        <v>0</v>
      </c>
      <c r="AX66" s="6">
        <f t="shared" ca="1" si="16"/>
        <v>0</v>
      </c>
      <c r="AY66" s="6">
        <f t="shared" ca="1" si="17"/>
        <v>0</v>
      </c>
      <c r="AZ66" s="6">
        <f t="shared" ca="1" si="18"/>
        <v>0</v>
      </c>
      <c r="BA66" s="6">
        <f t="shared" ca="1" si="19"/>
        <v>0</v>
      </c>
      <c r="BB66" s="6">
        <f t="shared" ca="1" si="20"/>
        <v>0</v>
      </c>
      <c r="BC66" s="6">
        <f t="shared" ca="1" si="21"/>
        <v>0</v>
      </c>
      <c r="BD66" s="6">
        <f t="shared" ca="1" si="22"/>
        <v>0</v>
      </c>
      <c r="BE66" s="6">
        <f t="shared" ca="1" si="23"/>
        <v>0</v>
      </c>
      <c r="BF66" s="6">
        <f t="shared" ca="1" si="32"/>
        <v>0</v>
      </c>
      <c r="BG66" s="6">
        <f t="shared" ca="1" si="33"/>
        <v>0</v>
      </c>
      <c r="BH66" s="6"/>
      <c r="BJ66" s="4">
        <f t="shared" ca="1" si="26"/>
        <v>910245.625</v>
      </c>
      <c r="BL66" s="3">
        <f t="shared" si="27"/>
        <v>41990</v>
      </c>
      <c r="BM66" s="6">
        <f>BM65+SUMIFS('Transactions (Dated)'!G:G,'Transactions (Dated)'!D:D,'Share Values'!AQ66)</f>
        <v>72993.75</v>
      </c>
      <c r="BN66" s="6">
        <f ca="1">BN65+SUMIFS('Transactions (Dated)'!$F:$F,'Transactions (Dated)'!$D:$D,$BL66,'Transactions (Dated)'!$B:$B,BN$11,'Transactions (Dated)'!$C:$C,"Dividend (paid to cash)")*Y66</f>
        <v>0</v>
      </c>
      <c r="BO66" s="6">
        <f ca="1">BO65+SUMIFS('Transactions (Dated)'!$F:$F,'Transactions (Dated)'!$D:$D,$BL66,'Transactions (Dated)'!$B:$B,BO$11,'Transactions (Dated)'!$C:$C,"Dividend (paid to cash)")*Z66</f>
        <v>625</v>
      </c>
      <c r="BP66" s="6">
        <f ca="1">BP65+SUMIFS('Transactions (Dated)'!$F:$F,'Transactions (Dated)'!$D:$D,$BL66,'Transactions (Dated)'!$B:$B,BP$11,'Transactions (Dated)'!$C:$C,"Dividend (paid to cash)")*AA66</f>
        <v>0</v>
      </c>
      <c r="BQ66" s="6">
        <f ca="1">BQ65+SUMIFS('Transactions (Dated)'!$F:$F,'Transactions (Dated)'!$D:$D,$BL66,'Transactions (Dated)'!$B:$B,BQ$11,'Transactions (Dated)'!$C:$C,"Dividend (paid to cash)")*AB66</f>
        <v>0</v>
      </c>
      <c r="BR66" s="6">
        <f ca="1">BR65+SUMIFS('Transactions (Dated)'!$F:$F,'Transactions (Dated)'!$D:$D,$BL66,'Transactions (Dated)'!$B:$B,BR$11,'Transactions (Dated)'!$C:$C,"Dividend (paid to cash)")*AC66</f>
        <v>0</v>
      </c>
      <c r="BS66" s="6">
        <f ca="1">BS65+SUMIFS('Transactions (Dated)'!$F:$F,'Transactions (Dated)'!$D:$D,$BL66,'Transactions (Dated)'!$B:$B,BS$11,'Transactions (Dated)'!$C:$C,"Dividend (paid to cash)")*AD66</f>
        <v>0</v>
      </c>
      <c r="BT66" s="6">
        <f ca="1">BT65+SUMIFS('Transactions (Dated)'!$F:$F,'Transactions (Dated)'!$D:$D,$BL66,'Transactions (Dated)'!$B:$B,BT$11,'Transactions (Dated)'!$C:$C,"Dividend (paid to cash)")*AE66</f>
        <v>0</v>
      </c>
      <c r="BU66" s="6">
        <f ca="1">BU65+SUMIFS('Transactions (Dated)'!$F:$F,'Transactions (Dated)'!$D:$D,$BL66,'Transactions (Dated)'!$B:$B,BU$11,'Transactions (Dated)'!$C:$C,"Dividend (paid to cash)")*AF66</f>
        <v>0</v>
      </c>
      <c r="BV66" s="6">
        <f ca="1">BV65+SUMIFS('Transactions (Dated)'!$F:$F,'Transactions (Dated)'!$D:$D,$BL66,'Transactions (Dated)'!$B:$B,BV$11,'Transactions (Dated)'!$C:$C,"Dividend (paid to cash)")*AG66</f>
        <v>0</v>
      </c>
      <c r="BW66" s="6">
        <f ca="1">BW65+SUMIFS('Transactions (Dated)'!$F:$F,'Transactions (Dated)'!$D:$D,$BL66,'Transactions (Dated)'!$B:$B,BW$11,'Transactions (Dated)'!$C:$C,"Dividend (paid to cash)")*AH66</f>
        <v>0</v>
      </c>
      <c r="BX66" s="6">
        <f ca="1">BX65+SUMIFS('Transactions (Dated)'!$F:$F,'Transactions (Dated)'!$D:$D,$BL66,'Transactions (Dated)'!$B:$B,BX$11,'Transactions (Dated)'!$C:$C,"Dividend (paid to cash)")*AI66</f>
        <v>0</v>
      </c>
      <c r="BY66" s="6">
        <f ca="1">BY65+SUMIFS('Transactions (Dated)'!$F:$F,'Transactions (Dated)'!$D:$D,$BL66,'Transactions (Dated)'!$B:$B,BY$11,'Transactions (Dated)'!$C:$C,"Dividend (paid to cash)")*AJ66</f>
        <v>0</v>
      </c>
      <c r="BZ66" s="6">
        <f ca="1">BZ65+SUMIFS('Transactions (Dated)'!$F:$F,'Transactions (Dated)'!$D:$D,$BL66,'Transactions (Dated)'!$B:$B,BZ$11,'Transactions (Dated)'!$C:$C,"Dividend (paid to cash)")*AK66</f>
        <v>0</v>
      </c>
      <c r="CA66" s="6">
        <f ca="1">CA65+SUMIFS('Transactions (Dated)'!$F:$F,'Transactions (Dated)'!$D:$D,$BL66,'Transactions (Dated)'!$B:$B,CA$11,'Transactions (Dated)'!$C:$C,"Dividend (paid to cash)")*AL66</f>
        <v>0</v>
      </c>
      <c r="CB66" s="6">
        <v>0</v>
      </c>
      <c r="CC66" s="6">
        <v>0</v>
      </c>
      <c r="CD66" s="6"/>
      <c r="CF66" s="6">
        <f t="shared" ca="1" si="34"/>
        <v>73618.75</v>
      </c>
      <c r="CH66" s="3">
        <f t="shared" si="35"/>
        <v>41990</v>
      </c>
      <c r="CI66" s="4">
        <f t="shared" ca="1" si="28"/>
        <v>910245.625</v>
      </c>
      <c r="CJ66" s="4">
        <f t="shared" ca="1" si="29"/>
        <v>73618.75</v>
      </c>
      <c r="CL66" s="4">
        <f t="shared" ca="1" si="30"/>
        <v>983864.375</v>
      </c>
    </row>
    <row r="67" spans="2:90" x14ac:dyDescent="0.15">
      <c r="B67" s="3">
        <f t="shared" si="31"/>
        <v>41991</v>
      </c>
      <c r="C67" s="2">
        <v>14346.8</v>
      </c>
      <c r="E67" s="70">
        <v>41991</v>
      </c>
      <c r="F67" s="69">
        <v>11.69</v>
      </c>
      <c r="G67" s="69">
        <v>3.77</v>
      </c>
      <c r="H67" s="69">
        <v>19.48</v>
      </c>
      <c r="I67" s="69">
        <v>31.82</v>
      </c>
      <c r="J67" s="69">
        <v>17.63</v>
      </c>
      <c r="K67" s="69">
        <v>11.25</v>
      </c>
      <c r="L67" s="69">
        <v>27.7</v>
      </c>
      <c r="M67" s="69">
        <v>1.87</v>
      </c>
      <c r="N67" s="69">
        <v>8.6199999999999992</v>
      </c>
      <c r="O67" s="69">
        <v>4.9032999999999998</v>
      </c>
      <c r="P67" s="69">
        <v>36.090000000000003</v>
      </c>
      <c r="Q67" s="69">
        <v>1.47</v>
      </c>
      <c r="R67" s="69">
        <v>9.4700000000000006</v>
      </c>
      <c r="S67" s="69">
        <v>38.619999999999997</v>
      </c>
      <c r="T67" s="69"/>
      <c r="U67" s="69"/>
      <c r="V67" s="4"/>
      <c r="X67" s="3">
        <f t="shared" si="8"/>
        <v>41991</v>
      </c>
      <c r="Y67" s="40">
        <f ca="1">Y66+SUMIFS('Transactions (Dated)'!$E$2:$E$53,'Transactions (Dated)'!$D$2:$D$53,'Share Values'!$X67,'Transactions (Dated)'!$B$2:$B$53,'Share Values'!Y$11,'Transactions (Dated)'!$C$2:$C$53,"Buy")-SUMIFS('Transactions (Dated)'!$E$2:$E$53,'Transactions (Dated)'!$D$2:$D$53,'Share Values'!$X67,'Transactions (Dated)'!$B$2:$B$53,'Share Values'!Y$11,'Transactions (Dated)'!$C$2:$C$53,"Sell")</f>
        <v>4625</v>
      </c>
      <c r="Z67" s="40">
        <f ca="1">Z66+SUMIFS('Transactions (Dated)'!$E$2:$E$53,'Transactions (Dated)'!$D$2:$D$53,'Share Values'!$X67,'Transactions (Dated)'!$B$2:$B$53,'Share Values'!Z$11,'Transactions (Dated)'!$C$2:$C$53,"Buy")-SUMIFS('Transactions (Dated)'!$E$2:$E$53,'Transactions (Dated)'!$D$2:$D$53,'Share Values'!$X67,'Transactions (Dated)'!$B$2:$B$53,'Share Values'!Z$11,'Transactions (Dated)'!$C$2:$C$53,"Sell")</f>
        <v>12500</v>
      </c>
      <c r="AA67" s="40">
        <f ca="1">AA66+SUMIFS('Transactions (Dated)'!$E$2:$E$53,'Transactions (Dated)'!$D$2:$D$53,'Share Values'!$X67,'Transactions (Dated)'!$B$2:$B$53,'Share Values'!AA$11,'Transactions (Dated)'!$C$2:$C$53,"Buy")-SUMIFS('Transactions (Dated)'!$E$2:$E$53,'Transactions (Dated)'!$D$2:$D$53,'Share Values'!$X67,'Transactions (Dated)'!$B$2:$B$53,'Share Values'!AA$11,'Transactions (Dated)'!$C$2:$C$53,"Sell")</f>
        <v>42000</v>
      </c>
      <c r="AB67" s="40">
        <f ca="1">AB66+SUMIFS('Transactions (Dated)'!$E$2:$E$53,'Transactions (Dated)'!$D$2:$D$53,'Share Values'!$X67,'Transactions (Dated)'!$B$2:$B$53,'Share Values'!AB$11,'Transactions (Dated)'!$C$2:$C$53,"Buy")-SUMIFS('Transactions (Dated)'!$E$2:$E$53,'Transactions (Dated)'!$D$2:$D$53,'Share Values'!$X67,'Transactions (Dated)'!$B$2:$B$53,'Share Values'!AB$11,'Transactions (Dated)'!$C$2:$C$53,"Sell")</f>
        <v>0</v>
      </c>
      <c r="AC67" s="40">
        <f ca="1">AC66+SUMIFS('Transactions (Dated)'!$E$2:$E$53,'Transactions (Dated)'!$D$2:$D$53,'Share Values'!$X67,'Transactions (Dated)'!$B$2:$B$53,'Share Values'!AC$11,'Transactions (Dated)'!$C$2:$C$53,"Buy")-SUMIFS('Transactions (Dated)'!$E$2:$E$53,'Transactions (Dated)'!$D$2:$D$53,'Share Values'!$X67,'Transactions (Dated)'!$B$2:$B$53,'Share Values'!AC$11,'Transactions (Dated)'!$C$2:$C$53,"Sell")</f>
        <v>0</v>
      </c>
      <c r="AD67" s="40">
        <f ca="1">AD66+SUMIFS('Transactions (Dated)'!$E$2:$E$53,'Transactions (Dated)'!$D$2:$D$53,'Share Values'!$X67,'Transactions (Dated)'!$B$2:$B$53,'Share Values'!AD$11,'Transactions (Dated)'!$C$2:$C$53,"Buy")-SUMIFS('Transactions (Dated)'!$E$2:$E$53,'Transactions (Dated)'!$D$2:$D$53,'Share Values'!$X67,'Transactions (Dated)'!$B$2:$B$53,'Share Values'!AD$11,'Transactions (Dated)'!$C$2:$C$53,"Sell")</f>
        <v>0</v>
      </c>
      <c r="AE67" s="40">
        <f ca="1">AE66+SUMIFS('Transactions (Dated)'!$E$2:$E$53,'Transactions (Dated)'!$D$2:$D$53,'Share Values'!$X67,'Transactions (Dated)'!$B$2:$B$53,'Share Values'!AE$11,'Transactions (Dated)'!$C$2:$C$53,"Buy")-SUMIFS('Transactions (Dated)'!$E$2:$E$53,'Transactions (Dated)'!$D$2:$D$53,'Share Values'!$X67,'Transactions (Dated)'!$B$2:$B$53,'Share Values'!AE$11,'Transactions (Dated)'!$C$2:$C$53,"Sell")</f>
        <v>0</v>
      </c>
      <c r="AF67" s="40">
        <f ca="1">AF66+SUMIFS('Transactions (Dated)'!$E$2:$E$53,'Transactions (Dated)'!$D$2:$D$53,'Share Values'!$X67,'Transactions (Dated)'!$B$2:$B$53,'Share Values'!AF$11,'Transactions (Dated)'!$C$2:$C$53,"Buy")-SUMIFS('Transactions (Dated)'!$E$2:$E$53,'Transactions (Dated)'!$D$2:$D$53,'Share Values'!$X67,'Transactions (Dated)'!$B$2:$B$53,'Share Values'!AF$11,'Transactions (Dated)'!$C$2:$C$53,"Sell")</f>
        <v>0</v>
      </c>
      <c r="AG67" s="40">
        <f ca="1">AG66+SUMIFS('Transactions (Dated)'!$E$2:$E$53,'Transactions (Dated)'!$D$2:$D$53,'Share Values'!$X67,'Transactions (Dated)'!$B$2:$B$53,'Share Values'!AG$11,'Transactions (Dated)'!$C$2:$C$53,"Buy")-SUMIFS('Transactions (Dated)'!$E$2:$E$53,'Transactions (Dated)'!$D$2:$D$53,'Share Values'!$X67,'Transactions (Dated)'!$B$2:$B$53,'Share Values'!AG$11,'Transactions (Dated)'!$C$2:$C$53,"Sell")</f>
        <v>0</v>
      </c>
      <c r="AH67" s="40">
        <f ca="1">AH66+SUMIFS('Transactions (Dated)'!$E$2:$E$53,'Transactions (Dated)'!$D$2:$D$53,'Share Values'!$X67,'Transactions (Dated)'!$B$2:$B$53,'Share Values'!AH$11,'Transactions (Dated)'!$C$2:$C$53,"Buy")-SUMIFS('Transactions (Dated)'!$E$2:$E$53,'Transactions (Dated)'!$D$2:$D$53,'Share Values'!$X67,'Transactions (Dated)'!$B$2:$B$53,'Share Values'!AH$11,'Transactions (Dated)'!$C$2:$C$53,"Sell")</f>
        <v>0</v>
      </c>
      <c r="AI67" s="40">
        <f ca="1">AI66+SUMIFS('Transactions (Dated)'!$E$2:$E$53,'Transactions (Dated)'!$D$2:$D$53,'Share Values'!$X67,'Transactions (Dated)'!$B$2:$B$53,'Share Values'!AI$11,'Transactions (Dated)'!$C$2:$C$53,"Buy")-SUMIFS('Transactions (Dated)'!$E$2:$E$53,'Transactions (Dated)'!$D$2:$D$53,'Share Values'!$X67,'Transactions (Dated)'!$B$2:$B$53,'Share Values'!AI$11,'Transactions (Dated)'!$C$2:$C$53,"Sell")</f>
        <v>0</v>
      </c>
      <c r="AJ67" s="40">
        <f ca="1">AJ66+SUMIFS('Transactions (Dated)'!$E$2:$E$53,'Transactions (Dated)'!$D$2:$D$53,'Share Values'!$X67,'Transactions (Dated)'!$B$2:$B$53,'Share Values'!AJ$11,'Transactions (Dated)'!$C$2:$C$53,"Buy")-SUMIFS('Transactions (Dated)'!$E$2:$E$53,'Transactions (Dated)'!$D$2:$D$53,'Share Values'!$X67,'Transactions (Dated)'!$B$2:$B$53,'Share Values'!AJ$11,'Transactions (Dated)'!$C$2:$C$53,"Sell")</f>
        <v>0</v>
      </c>
      <c r="AK67" s="40">
        <f ca="1">AK66+SUMIFS('Transactions (Dated)'!$E$2:$E$53,'Transactions (Dated)'!$D$2:$D$53,'Share Values'!$X67,'Transactions (Dated)'!$B$2:$B$53,'Share Values'!AK$11,'Transactions (Dated)'!$C$2:$C$53,"Buy")-SUMIFS('Transactions (Dated)'!$E$2:$E$53,'Transactions (Dated)'!$D$2:$D$53,'Share Values'!$X67,'Transactions (Dated)'!$B$2:$B$53,'Share Values'!AK$11,'Transactions (Dated)'!$C$2:$C$53,"Sell")</f>
        <v>0</v>
      </c>
      <c r="AL67" s="40">
        <f ca="1">AL66+SUMIFS('Transactions (Dated)'!$E$2:$E$53,'Transactions (Dated)'!$D$2:$D$53,'Share Values'!$X67,'Transactions (Dated)'!$B$2:$B$53,'Share Values'!AL$11,'Transactions (Dated)'!$C$2:$C$53,"Buy")-SUMIFS('Transactions (Dated)'!$E$2:$E$53,'Transactions (Dated)'!$D$2:$D$53,'Share Values'!$X67,'Transactions (Dated)'!$B$2:$B$53,'Share Values'!AL$11,'Transactions (Dated)'!$C$2:$C$53,"Sell")</f>
        <v>0</v>
      </c>
      <c r="AM67" s="40">
        <f ca="1">AM66+SUMIFS('Transactions (Dated)'!$E$2:$E$53,'Transactions (Dated)'!$D$2:$D$53,'Share Values'!$X67,'Transactions (Dated)'!$B$2:$B$53,'Share Values'!AM$11,'Transactions (Dated)'!$C$2:$C$53,"Buy")-SUMIFS('Transactions (Dated)'!$E$2:$E$53,'Transactions (Dated)'!$D$2:$D$53,'Share Values'!$X67,'Transactions (Dated)'!$B$2:$B$53,'Share Values'!AM$11,'Transactions (Dated)'!$C$2:$C$53,"Sell")</f>
        <v>0</v>
      </c>
      <c r="AN67" s="40">
        <f ca="1">AN66+SUMIFS('Transactions (Dated)'!$E$2:$E$53,'Transactions (Dated)'!$D$2:$D$53,'Share Values'!$X67,'Transactions (Dated)'!$B$2:$B$53,'Share Values'!AN$11,'Transactions (Dated)'!$C$2:$C$53,"Buy")-SUMIFS('Transactions (Dated)'!$E$2:$E$53,'Transactions (Dated)'!$D$2:$D$53,'Share Values'!$X67,'Transactions (Dated)'!$B$2:$B$53,'Share Values'!AN$11,'Transactions (Dated)'!$C$2:$C$53,"Sell")</f>
        <v>0</v>
      </c>
      <c r="AO67" s="40"/>
      <c r="AQ67" s="3">
        <f t="shared" si="9"/>
        <v>41991</v>
      </c>
      <c r="AR67" s="6">
        <f t="shared" ca="1" si="10"/>
        <v>54066.25</v>
      </c>
      <c r="AS67" s="6">
        <f t="shared" ca="1" si="11"/>
        <v>47125</v>
      </c>
      <c r="AT67" s="6">
        <f t="shared" ca="1" si="12"/>
        <v>818160</v>
      </c>
      <c r="AU67" s="6">
        <f t="shared" ca="1" si="13"/>
        <v>0</v>
      </c>
      <c r="AV67" s="6">
        <f t="shared" ca="1" si="14"/>
        <v>0</v>
      </c>
      <c r="AW67" s="6">
        <f t="shared" ca="1" si="15"/>
        <v>0</v>
      </c>
      <c r="AX67" s="6">
        <f t="shared" ca="1" si="16"/>
        <v>0</v>
      </c>
      <c r="AY67" s="6">
        <f t="shared" ca="1" si="17"/>
        <v>0</v>
      </c>
      <c r="AZ67" s="6">
        <f t="shared" ca="1" si="18"/>
        <v>0</v>
      </c>
      <c r="BA67" s="6">
        <f t="shared" ca="1" si="19"/>
        <v>0</v>
      </c>
      <c r="BB67" s="6">
        <f t="shared" ca="1" si="20"/>
        <v>0</v>
      </c>
      <c r="BC67" s="6">
        <f t="shared" ca="1" si="21"/>
        <v>0</v>
      </c>
      <c r="BD67" s="6">
        <f t="shared" ca="1" si="22"/>
        <v>0</v>
      </c>
      <c r="BE67" s="6">
        <f t="shared" ca="1" si="23"/>
        <v>0</v>
      </c>
      <c r="BF67" s="6">
        <f t="shared" ca="1" si="32"/>
        <v>0</v>
      </c>
      <c r="BG67" s="6">
        <f t="shared" ca="1" si="33"/>
        <v>0</v>
      </c>
      <c r="BH67" s="6"/>
      <c r="BJ67" s="4">
        <f t="shared" ca="1" si="26"/>
        <v>919351.25</v>
      </c>
      <c r="BL67" s="3">
        <f t="shared" si="27"/>
        <v>41991</v>
      </c>
      <c r="BM67" s="6">
        <f>BM66+SUMIFS('Transactions (Dated)'!G:G,'Transactions (Dated)'!D:D,'Share Values'!AQ67)</f>
        <v>72993.75</v>
      </c>
      <c r="BN67" s="6">
        <f ca="1">BN66+SUMIFS('Transactions (Dated)'!$F:$F,'Transactions (Dated)'!$D:$D,$BL67,'Transactions (Dated)'!$B:$B,BN$11,'Transactions (Dated)'!$C:$C,"Dividend (paid to cash)")*Y67</f>
        <v>0</v>
      </c>
      <c r="BO67" s="6">
        <f ca="1">BO66+SUMIFS('Transactions (Dated)'!$F:$F,'Transactions (Dated)'!$D:$D,$BL67,'Transactions (Dated)'!$B:$B,BO$11,'Transactions (Dated)'!$C:$C,"Dividend (paid to cash)")*Z67</f>
        <v>625</v>
      </c>
      <c r="BP67" s="6">
        <f ca="1">BP66+SUMIFS('Transactions (Dated)'!$F:$F,'Transactions (Dated)'!$D:$D,$BL67,'Transactions (Dated)'!$B:$B,BP$11,'Transactions (Dated)'!$C:$C,"Dividend (paid to cash)")*AA67</f>
        <v>0</v>
      </c>
      <c r="BQ67" s="6">
        <f ca="1">BQ66+SUMIFS('Transactions (Dated)'!$F:$F,'Transactions (Dated)'!$D:$D,$BL67,'Transactions (Dated)'!$B:$B,BQ$11,'Transactions (Dated)'!$C:$C,"Dividend (paid to cash)")*AB67</f>
        <v>0</v>
      </c>
      <c r="BR67" s="6">
        <f ca="1">BR66+SUMIFS('Transactions (Dated)'!$F:$F,'Transactions (Dated)'!$D:$D,$BL67,'Transactions (Dated)'!$B:$B,BR$11,'Transactions (Dated)'!$C:$C,"Dividend (paid to cash)")*AC67</f>
        <v>0</v>
      </c>
      <c r="BS67" s="6">
        <f ca="1">BS66+SUMIFS('Transactions (Dated)'!$F:$F,'Transactions (Dated)'!$D:$D,$BL67,'Transactions (Dated)'!$B:$B,BS$11,'Transactions (Dated)'!$C:$C,"Dividend (paid to cash)")*AD67</f>
        <v>0</v>
      </c>
      <c r="BT67" s="6">
        <f ca="1">BT66+SUMIFS('Transactions (Dated)'!$F:$F,'Transactions (Dated)'!$D:$D,$BL67,'Transactions (Dated)'!$B:$B,BT$11,'Transactions (Dated)'!$C:$C,"Dividend (paid to cash)")*AE67</f>
        <v>0</v>
      </c>
      <c r="BU67" s="6">
        <f ca="1">BU66+SUMIFS('Transactions (Dated)'!$F:$F,'Transactions (Dated)'!$D:$D,$BL67,'Transactions (Dated)'!$B:$B,BU$11,'Transactions (Dated)'!$C:$C,"Dividend (paid to cash)")*AF67</f>
        <v>0</v>
      </c>
      <c r="BV67" s="6">
        <f ca="1">BV66+SUMIFS('Transactions (Dated)'!$F:$F,'Transactions (Dated)'!$D:$D,$BL67,'Transactions (Dated)'!$B:$B,BV$11,'Transactions (Dated)'!$C:$C,"Dividend (paid to cash)")*AG67</f>
        <v>0</v>
      </c>
      <c r="BW67" s="6">
        <f ca="1">BW66+SUMIFS('Transactions (Dated)'!$F:$F,'Transactions (Dated)'!$D:$D,$BL67,'Transactions (Dated)'!$B:$B,BW$11,'Transactions (Dated)'!$C:$C,"Dividend (paid to cash)")*AH67</f>
        <v>0</v>
      </c>
      <c r="BX67" s="6">
        <f ca="1">BX66+SUMIFS('Transactions (Dated)'!$F:$F,'Transactions (Dated)'!$D:$D,$BL67,'Transactions (Dated)'!$B:$B,BX$11,'Transactions (Dated)'!$C:$C,"Dividend (paid to cash)")*AI67</f>
        <v>0</v>
      </c>
      <c r="BY67" s="6">
        <f ca="1">BY66+SUMIFS('Transactions (Dated)'!$F:$F,'Transactions (Dated)'!$D:$D,$BL67,'Transactions (Dated)'!$B:$B,BY$11,'Transactions (Dated)'!$C:$C,"Dividend (paid to cash)")*AJ67</f>
        <v>0</v>
      </c>
      <c r="BZ67" s="6">
        <f ca="1">BZ66+SUMIFS('Transactions (Dated)'!$F:$F,'Transactions (Dated)'!$D:$D,$BL67,'Transactions (Dated)'!$B:$B,BZ$11,'Transactions (Dated)'!$C:$C,"Dividend (paid to cash)")*AK67</f>
        <v>0</v>
      </c>
      <c r="CA67" s="6">
        <f ca="1">CA66+SUMIFS('Transactions (Dated)'!$F:$F,'Transactions (Dated)'!$D:$D,$BL67,'Transactions (Dated)'!$B:$B,CA$11,'Transactions (Dated)'!$C:$C,"Dividend (paid to cash)")*AL67</f>
        <v>0</v>
      </c>
      <c r="CB67" s="6">
        <v>0</v>
      </c>
      <c r="CC67" s="6">
        <v>0</v>
      </c>
      <c r="CD67" s="6"/>
      <c r="CF67" s="6">
        <f t="shared" ca="1" si="34"/>
        <v>73618.75</v>
      </c>
      <c r="CH67" s="3">
        <f t="shared" si="35"/>
        <v>41991</v>
      </c>
      <c r="CI67" s="4">
        <f t="shared" ca="1" si="28"/>
        <v>919351.25</v>
      </c>
      <c r="CJ67" s="4">
        <f t="shared" ca="1" si="29"/>
        <v>73618.75</v>
      </c>
      <c r="CL67" s="4">
        <f t="shared" ca="1" si="30"/>
        <v>992970</v>
      </c>
    </row>
    <row r="68" spans="2:90" x14ac:dyDescent="0.15">
      <c r="B68" s="3">
        <f t="shared" si="31"/>
        <v>41992</v>
      </c>
      <c r="C68" s="2">
        <v>14468.3</v>
      </c>
      <c r="E68" s="70">
        <v>41992</v>
      </c>
      <c r="F68" s="69">
        <v>11.55</v>
      </c>
      <c r="G68" s="69">
        <v>4.2300000000000004</v>
      </c>
      <c r="H68" s="69">
        <v>19.7</v>
      </c>
      <c r="I68" s="69">
        <v>31.71</v>
      </c>
      <c r="J68" s="69">
        <v>17.71</v>
      </c>
      <c r="K68" s="69">
        <v>11.21</v>
      </c>
      <c r="L68" s="69">
        <v>27.59</v>
      </c>
      <c r="M68" s="69">
        <v>1.85</v>
      </c>
      <c r="N68" s="69">
        <v>8.5500000000000007</v>
      </c>
      <c r="O68" s="69">
        <v>4.9233000000000002</v>
      </c>
      <c r="P68" s="69">
        <v>36.700000000000003</v>
      </c>
      <c r="Q68" s="69">
        <v>1.55</v>
      </c>
      <c r="R68" s="69">
        <v>9.5500000000000007</v>
      </c>
      <c r="S68" s="69">
        <v>37.96</v>
      </c>
      <c r="T68" s="69"/>
      <c r="U68" s="69"/>
      <c r="V68" s="4"/>
      <c r="X68" s="3">
        <f t="shared" si="8"/>
        <v>41992</v>
      </c>
      <c r="Y68" s="40">
        <f ca="1">Y67+SUMIFS('Transactions (Dated)'!$E$2:$E$53,'Transactions (Dated)'!$D$2:$D$53,'Share Values'!$X68,'Transactions (Dated)'!$B$2:$B$53,'Share Values'!Y$11,'Transactions (Dated)'!$C$2:$C$53,"Buy")-SUMIFS('Transactions (Dated)'!$E$2:$E$53,'Transactions (Dated)'!$D$2:$D$53,'Share Values'!$X68,'Transactions (Dated)'!$B$2:$B$53,'Share Values'!Y$11,'Transactions (Dated)'!$C$2:$C$53,"Sell")</f>
        <v>4625</v>
      </c>
      <c r="Z68" s="40">
        <f ca="1">Z67+SUMIFS('Transactions (Dated)'!$E$2:$E$53,'Transactions (Dated)'!$D$2:$D$53,'Share Values'!$X68,'Transactions (Dated)'!$B$2:$B$53,'Share Values'!Z$11,'Transactions (Dated)'!$C$2:$C$53,"Buy")-SUMIFS('Transactions (Dated)'!$E$2:$E$53,'Transactions (Dated)'!$D$2:$D$53,'Share Values'!$X68,'Transactions (Dated)'!$B$2:$B$53,'Share Values'!Z$11,'Transactions (Dated)'!$C$2:$C$53,"Sell")</f>
        <v>12500</v>
      </c>
      <c r="AA68" s="40">
        <f ca="1">AA67+SUMIFS('Transactions (Dated)'!$E$2:$E$53,'Transactions (Dated)'!$D$2:$D$53,'Share Values'!$X68,'Transactions (Dated)'!$B$2:$B$53,'Share Values'!AA$11,'Transactions (Dated)'!$C$2:$C$53,"Buy")-SUMIFS('Transactions (Dated)'!$E$2:$E$53,'Transactions (Dated)'!$D$2:$D$53,'Share Values'!$X68,'Transactions (Dated)'!$B$2:$B$53,'Share Values'!AA$11,'Transactions (Dated)'!$C$2:$C$53,"Sell")</f>
        <v>42000</v>
      </c>
      <c r="AB68" s="40">
        <f ca="1">AB67+SUMIFS('Transactions (Dated)'!$E$2:$E$53,'Transactions (Dated)'!$D$2:$D$53,'Share Values'!$X68,'Transactions (Dated)'!$B$2:$B$53,'Share Values'!AB$11,'Transactions (Dated)'!$C$2:$C$53,"Buy")-SUMIFS('Transactions (Dated)'!$E$2:$E$53,'Transactions (Dated)'!$D$2:$D$53,'Share Values'!$X68,'Transactions (Dated)'!$B$2:$B$53,'Share Values'!AB$11,'Transactions (Dated)'!$C$2:$C$53,"Sell")</f>
        <v>0</v>
      </c>
      <c r="AC68" s="40">
        <f ca="1">AC67+SUMIFS('Transactions (Dated)'!$E$2:$E$53,'Transactions (Dated)'!$D$2:$D$53,'Share Values'!$X68,'Transactions (Dated)'!$B$2:$B$53,'Share Values'!AC$11,'Transactions (Dated)'!$C$2:$C$53,"Buy")-SUMIFS('Transactions (Dated)'!$E$2:$E$53,'Transactions (Dated)'!$D$2:$D$53,'Share Values'!$X68,'Transactions (Dated)'!$B$2:$B$53,'Share Values'!AC$11,'Transactions (Dated)'!$C$2:$C$53,"Sell")</f>
        <v>0</v>
      </c>
      <c r="AD68" s="40">
        <f ca="1">AD67+SUMIFS('Transactions (Dated)'!$E$2:$E$53,'Transactions (Dated)'!$D$2:$D$53,'Share Values'!$X68,'Transactions (Dated)'!$B$2:$B$53,'Share Values'!AD$11,'Transactions (Dated)'!$C$2:$C$53,"Buy")-SUMIFS('Transactions (Dated)'!$E$2:$E$53,'Transactions (Dated)'!$D$2:$D$53,'Share Values'!$X68,'Transactions (Dated)'!$B$2:$B$53,'Share Values'!AD$11,'Transactions (Dated)'!$C$2:$C$53,"Sell")</f>
        <v>0</v>
      </c>
      <c r="AE68" s="40">
        <f ca="1">AE67+SUMIFS('Transactions (Dated)'!$E$2:$E$53,'Transactions (Dated)'!$D$2:$D$53,'Share Values'!$X68,'Transactions (Dated)'!$B$2:$B$53,'Share Values'!AE$11,'Transactions (Dated)'!$C$2:$C$53,"Buy")-SUMIFS('Transactions (Dated)'!$E$2:$E$53,'Transactions (Dated)'!$D$2:$D$53,'Share Values'!$X68,'Transactions (Dated)'!$B$2:$B$53,'Share Values'!AE$11,'Transactions (Dated)'!$C$2:$C$53,"Sell")</f>
        <v>0</v>
      </c>
      <c r="AF68" s="40">
        <f ca="1">AF67+SUMIFS('Transactions (Dated)'!$E$2:$E$53,'Transactions (Dated)'!$D$2:$D$53,'Share Values'!$X68,'Transactions (Dated)'!$B$2:$B$53,'Share Values'!AF$11,'Transactions (Dated)'!$C$2:$C$53,"Buy")-SUMIFS('Transactions (Dated)'!$E$2:$E$53,'Transactions (Dated)'!$D$2:$D$53,'Share Values'!$X68,'Transactions (Dated)'!$B$2:$B$53,'Share Values'!AF$11,'Transactions (Dated)'!$C$2:$C$53,"Sell")</f>
        <v>0</v>
      </c>
      <c r="AG68" s="40">
        <f ca="1">AG67+SUMIFS('Transactions (Dated)'!$E$2:$E$53,'Transactions (Dated)'!$D$2:$D$53,'Share Values'!$X68,'Transactions (Dated)'!$B$2:$B$53,'Share Values'!AG$11,'Transactions (Dated)'!$C$2:$C$53,"Buy")-SUMIFS('Transactions (Dated)'!$E$2:$E$53,'Transactions (Dated)'!$D$2:$D$53,'Share Values'!$X68,'Transactions (Dated)'!$B$2:$B$53,'Share Values'!AG$11,'Transactions (Dated)'!$C$2:$C$53,"Sell")</f>
        <v>0</v>
      </c>
      <c r="AH68" s="40">
        <f ca="1">AH67+SUMIFS('Transactions (Dated)'!$E$2:$E$53,'Transactions (Dated)'!$D$2:$D$53,'Share Values'!$X68,'Transactions (Dated)'!$B$2:$B$53,'Share Values'!AH$11,'Transactions (Dated)'!$C$2:$C$53,"Buy")-SUMIFS('Transactions (Dated)'!$E$2:$E$53,'Transactions (Dated)'!$D$2:$D$53,'Share Values'!$X68,'Transactions (Dated)'!$B$2:$B$53,'Share Values'!AH$11,'Transactions (Dated)'!$C$2:$C$53,"Sell")</f>
        <v>0</v>
      </c>
      <c r="AI68" s="40">
        <f ca="1">AI67+SUMIFS('Transactions (Dated)'!$E$2:$E$53,'Transactions (Dated)'!$D$2:$D$53,'Share Values'!$X68,'Transactions (Dated)'!$B$2:$B$53,'Share Values'!AI$11,'Transactions (Dated)'!$C$2:$C$53,"Buy")-SUMIFS('Transactions (Dated)'!$E$2:$E$53,'Transactions (Dated)'!$D$2:$D$53,'Share Values'!$X68,'Transactions (Dated)'!$B$2:$B$53,'Share Values'!AI$11,'Transactions (Dated)'!$C$2:$C$53,"Sell")</f>
        <v>0</v>
      </c>
      <c r="AJ68" s="40">
        <f ca="1">AJ67+SUMIFS('Transactions (Dated)'!$E$2:$E$53,'Transactions (Dated)'!$D$2:$D$53,'Share Values'!$X68,'Transactions (Dated)'!$B$2:$B$53,'Share Values'!AJ$11,'Transactions (Dated)'!$C$2:$C$53,"Buy")-SUMIFS('Transactions (Dated)'!$E$2:$E$53,'Transactions (Dated)'!$D$2:$D$53,'Share Values'!$X68,'Transactions (Dated)'!$B$2:$B$53,'Share Values'!AJ$11,'Transactions (Dated)'!$C$2:$C$53,"Sell")</f>
        <v>0</v>
      </c>
      <c r="AK68" s="40">
        <f ca="1">AK67+SUMIFS('Transactions (Dated)'!$E$2:$E$53,'Transactions (Dated)'!$D$2:$D$53,'Share Values'!$X68,'Transactions (Dated)'!$B$2:$B$53,'Share Values'!AK$11,'Transactions (Dated)'!$C$2:$C$53,"Buy")-SUMIFS('Transactions (Dated)'!$E$2:$E$53,'Transactions (Dated)'!$D$2:$D$53,'Share Values'!$X68,'Transactions (Dated)'!$B$2:$B$53,'Share Values'!AK$11,'Transactions (Dated)'!$C$2:$C$53,"Sell")</f>
        <v>0</v>
      </c>
      <c r="AL68" s="40">
        <f ca="1">AL67+SUMIFS('Transactions (Dated)'!$E$2:$E$53,'Transactions (Dated)'!$D$2:$D$53,'Share Values'!$X68,'Transactions (Dated)'!$B$2:$B$53,'Share Values'!AL$11,'Transactions (Dated)'!$C$2:$C$53,"Buy")-SUMIFS('Transactions (Dated)'!$E$2:$E$53,'Transactions (Dated)'!$D$2:$D$53,'Share Values'!$X68,'Transactions (Dated)'!$B$2:$B$53,'Share Values'!AL$11,'Transactions (Dated)'!$C$2:$C$53,"Sell")</f>
        <v>0</v>
      </c>
      <c r="AM68" s="40">
        <f ca="1">AM67+SUMIFS('Transactions (Dated)'!$E$2:$E$53,'Transactions (Dated)'!$D$2:$D$53,'Share Values'!$X68,'Transactions (Dated)'!$B$2:$B$53,'Share Values'!AM$11,'Transactions (Dated)'!$C$2:$C$53,"Buy")-SUMIFS('Transactions (Dated)'!$E$2:$E$53,'Transactions (Dated)'!$D$2:$D$53,'Share Values'!$X68,'Transactions (Dated)'!$B$2:$B$53,'Share Values'!AM$11,'Transactions (Dated)'!$C$2:$C$53,"Sell")</f>
        <v>0</v>
      </c>
      <c r="AN68" s="40">
        <f ca="1">AN67+SUMIFS('Transactions (Dated)'!$E$2:$E$53,'Transactions (Dated)'!$D$2:$D$53,'Share Values'!$X68,'Transactions (Dated)'!$B$2:$B$53,'Share Values'!AN$11,'Transactions (Dated)'!$C$2:$C$53,"Buy")-SUMIFS('Transactions (Dated)'!$E$2:$E$53,'Transactions (Dated)'!$D$2:$D$53,'Share Values'!$X68,'Transactions (Dated)'!$B$2:$B$53,'Share Values'!AN$11,'Transactions (Dated)'!$C$2:$C$53,"Sell")</f>
        <v>0</v>
      </c>
      <c r="AO68" s="40"/>
      <c r="AQ68" s="3">
        <f t="shared" si="9"/>
        <v>41992</v>
      </c>
      <c r="AR68" s="6">
        <f t="shared" ca="1" si="10"/>
        <v>53418.75</v>
      </c>
      <c r="AS68" s="6">
        <f t="shared" ca="1" si="11"/>
        <v>52875.000000000007</v>
      </c>
      <c r="AT68" s="6">
        <f t="shared" ca="1" si="12"/>
        <v>827400</v>
      </c>
      <c r="AU68" s="6">
        <f t="shared" ca="1" si="13"/>
        <v>0</v>
      </c>
      <c r="AV68" s="6">
        <f t="shared" ca="1" si="14"/>
        <v>0</v>
      </c>
      <c r="AW68" s="6">
        <f t="shared" ca="1" si="15"/>
        <v>0</v>
      </c>
      <c r="AX68" s="6">
        <f t="shared" ca="1" si="16"/>
        <v>0</v>
      </c>
      <c r="AY68" s="6">
        <f t="shared" ca="1" si="17"/>
        <v>0</v>
      </c>
      <c r="AZ68" s="6">
        <f t="shared" ca="1" si="18"/>
        <v>0</v>
      </c>
      <c r="BA68" s="6">
        <f t="shared" ca="1" si="19"/>
        <v>0</v>
      </c>
      <c r="BB68" s="6">
        <f t="shared" ca="1" si="20"/>
        <v>0</v>
      </c>
      <c r="BC68" s="6">
        <f t="shared" ca="1" si="21"/>
        <v>0</v>
      </c>
      <c r="BD68" s="6">
        <f t="shared" ca="1" si="22"/>
        <v>0</v>
      </c>
      <c r="BE68" s="6">
        <f t="shared" ca="1" si="23"/>
        <v>0</v>
      </c>
      <c r="BF68" s="6">
        <f t="shared" ca="1" si="32"/>
        <v>0</v>
      </c>
      <c r="BG68" s="6">
        <f t="shared" ca="1" si="33"/>
        <v>0</v>
      </c>
      <c r="BH68" s="6"/>
      <c r="BJ68" s="4">
        <f t="shared" ca="1" si="26"/>
        <v>933693.75</v>
      </c>
      <c r="BL68" s="3">
        <f t="shared" si="27"/>
        <v>41992</v>
      </c>
      <c r="BM68" s="6">
        <f>BM67+SUMIFS('Transactions (Dated)'!G:G,'Transactions (Dated)'!D:D,'Share Values'!AQ68)</f>
        <v>72993.75</v>
      </c>
      <c r="BN68" s="6">
        <f ca="1">BN67+SUMIFS('Transactions (Dated)'!$F:$F,'Transactions (Dated)'!$D:$D,$BL68,'Transactions (Dated)'!$B:$B,BN$11,'Transactions (Dated)'!$C:$C,"Dividend (paid to cash)")*Y68</f>
        <v>0</v>
      </c>
      <c r="BO68" s="6">
        <f ca="1">BO67+SUMIFS('Transactions (Dated)'!$F:$F,'Transactions (Dated)'!$D:$D,$BL68,'Transactions (Dated)'!$B:$B,BO$11,'Transactions (Dated)'!$C:$C,"Dividend (paid to cash)")*Z68</f>
        <v>625</v>
      </c>
      <c r="BP68" s="6">
        <f ca="1">BP67+SUMIFS('Transactions (Dated)'!$F:$F,'Transactions (Dated)'!$D:$D,$BL68,'Transactions (Dated)'!$B:$B,BP$11,'Transactions (Dated)'!$C:$C,"Dividend (paid to cash)")*AA68</f>
        <v>0</v>
      </c>
      <c r="BQ68" s="6">
        <f ca="1">BQ67+SUMIFS('Transactions (Dated)'!$F:$F,'Transactions (Dated)'!$D:$D,$BL68,'Transactions (Dated)'!$B:$B,BQ$11,'Transactions (Dated)'!$C:$C,"Dividend (paid to cash)")*AB68</f>
        <v>0</v>
      </c>
      <c r="BR68" s="6">
        <f ca="1">BR67+SUMIFS('Transactions (Dated)'!$F:$F,'Transactions (Dated)'!$D:$D,$BL68,'Transactions (Dated)'!$B:$B,BR$11,'Transactions (Dated)'!$C:$C,"Dividend (paid to cash)")*AC68</f>
        <v>0</v>
      </c>
      <c r="BS68" s="6">
        <f ca="1">BS67+SUMIFS('Transactions (Dated)'!$F:$F,'Transactions (Dated)'!$D:$D,$BL68,'Transactions (Dated)'!$B:$B,BS$11,'Transactions (Dated)'!$C:$C,"Dividend (paid to cash)")*AD68</f>
        <v>0</v>
      </c>
      <c r="BT68" s="6">
        <f ca="1">BT67+SUMIFS('Transactions (Dated)'!$F:$F,'Transactions (Dated)'!$D:$D,$BL68,'Transactions (Dated)'!$B:$B,BT$11,'Transactions (Dated)'!$C:$C,"Dividend (paid to cash)")*AE68</f>
        <v>0</v>
      </c>
      <c r="BU68" s="6">
        <f ca="1">BU67+SUMIFS('Transactions (Dated)'!$F:$F,'Transactions (Dated)'!$D:$D,$BL68,'Transactions (Dated)'!$B:$B,BU$11,'Transactions (Dated)'!$C:$C,"Dividend (paid to cash)")*AF68</f>
        <v>0</v>
      </c>
      <c r="BV68" s="6">
        <f ca="1">BV67+SUMIFS('Transactions (Dated)'!$F:$F,'Transactions (Dated)'!$D:$D,$BL68,'Transactions (Dated)'!$B:$B,BV$11,'Transactions (Dated)'!$C:$C,"Dividend (paid to cash)")*AG68</f>
        <v>0</v>
      </c>
      <c r="BW68" s="6">
        <f ca="1">BW67+SUMIFS('Transactions (Dated)'!$F:$F,'Transactions (Dated)'!$D:$D,$BL68,'Transactions (Dated)'!$B:$B,BW$11,'Transactions (Dated)'!$C:$C,"Dividend (paid to cash)")*AH68</f>
        <v>0</v>
      </c>
      <c r="BX68" s="6">
        <f ca="1">BX67+SUMIFS('Transactions (Dated)'!$F:$F,'Transactions (Dated)'!$D:$D,$BL68,'Transactions (Dated)'!$B:$B,BX$11,'Transactions (Dated)'!$C:$C,"Dividend (paid to cash)")*AI68</f>
        <v>0</v>
      </c>
      <c r="BY68" s="6">
        <f ca="1">BY67+SUMIFS('Transactions (Dated)'!$F:$F,'Transactions (Dated)'!$D:$D,$BL68,'Transactions (Dated)'!$B:$B,BY$11,'Transactions (Dated)'!$C:$C,"Dividend (paid to cash)")*AJ68</f>
        <v>0</v>
      </c>
      <c r="BZ68" s="6">
        <f ca="1">BZ67+SUMIFS('Transactions (Dated)'!$F:$F,'Transactions (Dated)'!$D:$D,$BL68,'Transactions (Dated)'!$B:$B,BZ$11,'Transactions (Dated)'!$C:$C,"Dividend (paid to cash)")*AK68</f>
        <v>0</v>
      </c>
      <c r="CA68" s="6">
        <f ca="1">CA67+SUMIFS('Transactions (Dated)'!$F:$F,'Transactions (Dated)'!$D:$D,$BL68,'Transactions (Dated)'!$B:$B,CA$11,'Transactions (Dated)'!$C:$C,"Dividend (paid to cash)")*AL68</f>
        <v>0</v>
      </c>
      <c r="CB68" s="6">
        <v>0</v>
      </c>
      <c r="CC68" s="6">
        <v>0</v>
      </c>
      <c r="CD68" s="6"/>
      <c r="CF68" s="6">
        <f t="shared" ca="1" si="34"/>
        <v>73618.75</v>
      </c>
      <c r="CH68" s="3">
        <f t="shared" si="35"/>
        <v>41992</v>
      </c>
      <c r="CI68" s="4">
        <f t="shared" ca="1" si="28"/>
        <v>933693.75</v>
      </c>
      <c r="CJ68" s="4">
        <f t="shared" ca="1" si="29"/>
        <v>73618.75</v>
      </c>
      <c r="CL68" s="4">
        <f t="shared" ca="1" si="30"/>
        <v>1007312.5</v>
      </c>
    </row>
    <row r="69" spans="2:90" x14ac:dyDescent="0.15">
      <c r="B69" s="3">
        <f t="shared" si="31"/>
        <v>41995</v>
      </c>
      <c r="C69" s="2">
        <v>14432.4</v>
      </c>
      <c r="E69" s="70">
        <v>41995</v>
      </c>
      <c r="F69" s="69">
        <v>12.43</v>
      </c>
      <c r="G69" s="69">
        <v>4.13</v>
      </c>
      <c r="H69" s="69">
        <v>19.579999999999998</v>
      </c>
      <c r="I69" s="69">
        <v>31.69</v>
      </c>
      <c r="J69" s="69">
        <v>17.59</v>
      </c>
      <c r="K69" s="69">
        <v>11.09</v>
      </c>
      <c r="L69" s="69">
        <v>27.06</v>
      </c>
      <c r="M69" s="69">
        <v>1.84</v>
      </c>
      <c r="N69" s="69">
        <v>8.5500000000000007</v>
      </c>
      <c r="O69" s="69">
        <v>4.9400000000000004</v>
      </c>
      <c r="P69" s="69">
        <v>36.4</v>
      </c>
      <c r="Q69" s="69">
        <v>1.55</v>
      </c>
      <c r="R69" s="69">
        <v>9.3800000000000008</v>
      </c>
      <c r="S69" s="69">
        <v>38.71</v>
      </c>
      <c r="T69" s="69"/>
      <c r="U69" s="69"/>
      <c r="V69" s="4"/>
      <c r="X69" s="3">
        <f t="shared" si="8"/>
        <v>41995</v>
      </c>
      <c r="Y69" s="40">
        <f ca="1">Y68+SUMIFS('Transactions (Dated)'!$E$2:$E$53,'Transactions (Dated)'!$D$2:$D$53,'Share Values'!$X69,'Transactions (Dated)'!$B$2:$B$53,'Share Values'!Y$11,'Transactions (Dated)'!$C$2:$C$53,"Buy")-SUMIFS('Transactions (Dated)'!$E$2:$E$53,'Transactions (Dated)'!$D$2:$D$53,'Share Values'!$X69,'Transactions (Dated)'!$B$2:$B$53,'Share Values'!Y$11,'Transactions (Dated)'!$C$2:$C$53,"Sell")</f>
        <v>4625</v>
      </c>
      <c r="Z69" s="40">
        <f ca="1">Z68+SUMIFS('Transactions (Dated)'!$E$2:$E$53,'Transactions (Dated)'!$D$2:$D$53,'Share Values'!$X69,'Transactions (Dated)'!$B$2:$B$53,'Share Values'!Z$11,'Transactions (Dated)'!$C$2:$C$53,"Buy")-SUMIFS('Transactions (Dated)'!$E$2:$E$53,'Transactions (Dated)'!$D$2:$D$53,'Share Values'!$X69,'Transactions (Dated)'!$B$2:$B$53,'Share Values'!Z$11,'Transactions (Dated)'!$C$2:$C$53,"Sell")</f>
        <v>12500</v>
      </c>
      <c r="AA69" s="40">
        <f ca="1">AA68+SUMIFS('Transactions (Dated)'!$E$2:$E$53,'Transactions (Dated)'!$D$2:$D$53,'Share Values'!$X69,'Transactions (Dated)'!$B$2:$B$53,'Share Values'!AA$11,'Transactions (Dated)'!$C$2:$C$53,"Buy")-SUMIFS('Transactions (Dated)'!$E$2:$E$53,'Transactions (Dated)'!$D$2:$D$53,'Share Values'!$X69,'Transactions (Dated)'!$B$2:$B$53,'Share Values'!AA$11,'Transactions (Dated)'!$C$2:$C$53,"Sell")</f>
        <v>42000</v>
      </c>
      <c r="AB69" s="40">
        <f ca="1">AB68+SUMIFS('Transactions (Dated)'!$E$2:$E$53,'Transactions (Dated)'!$D$2:$D$53,'Share Values'!$X69,'Transactions (Dated)'!$B$2:$B$53,'Share Values'!AB$11,'Transactions (Dated)'!$C$2:$C$53,"Buy")-SUMIFS('Transactions (Dated)'!$E$2:$E$53,'Transactions (Dated)'!$D$2:$D$53,'Share Values'!$X69,'Transactions (Dated)'!$B$2:$B$53,'Share Values'!AB$11,'Transactions (Dated)'!$C$2:$C$53,"Sell")</f>
        <v>0</v>
      </c>
      <c r="AC69" s="40">
        <f ca="1">AC68+SUMIFS('Transactions (Dated)'!$E$2:$E$53,'Transactions (Dated)'!$D$2:$D$53,'Share Values'!$X69,'Transactions (Dated)'!$B$2:$B$53,'Share Values'!AC$11,'Transactions (Dated)'!$C$2:$C$53,"Buy")-SUMIFS('Transactions (Dated)'!$E$2:$E$53,'Transactions (Dated)'!$D$2:$D$53,'Share Values'!$X69,'Transactions (Dated)'!$B$2:$B$53,'Share Values'!AC$11,'Transactions (Dated)'!$C$2:$C$53,"Sell")</f>
        <v>0</v>
      </c>
      <c r="AD69" s="40">
        <f ca="1">AD68+SUMIFS('Transactions (Dated)'!$E$2:$E$53,'Transactions (Dated)'!$D$2:$D$53,'Share Values'!$X69,'Transactions (Dated)'!$B$2:$B$53,'Share Values'!AD$11,'Transactions (Dated)'!$C$2:$C$53,"Buy")-SUMIFS('Transactions (Dated)'!$E$2:$E$53,'Transactions (Dated)'!$D$2:$D$53,'Share Values'!$X69,'Transactions (Dated)'!$B$2:$B$53,'Share Values'!AD$11,'Transactions (Dated)'!$C$2:$C$53,"Sell")</f>
        <v>0</v>
      </c>
      <c r="AE69" s="40">
        <f ca="1">AE68+SUMIFS('Transactions (Dated)'!$E$2:$E$53,'Transactions (Dated)'!$D$2:$D$53,'Share Values'!$X69,'Transactions (Dated)'!$B$2:$B$53,'Share Values'!AE$11,'Transactions (Dated)'!$C$2:$C$53,"Buy")-SUMIFS('Transactions (Dated)'!$E$2:$E$53,'Transactions (Dated)'!$D$2:$D$53,'Share Values'!$X69,'Transactions (Dated)'!$B$2:$B$53,'Share Values'!AE$11,'Transactions (Dated)'!$C$2:$C$53,"Sell")</f>
        <v>0</v>
      </c>
      <c r="AF69" s="40">
        <f ca="1">AF68+SUMIFS('Transactions (Dated)'!$E$2:$E$53,'Transactions (Dated)'!$D$2:$D$53,'Share Values'!$X69,'Transactions (Dated)'!$B$2:$B$53,'Share Values'!AF$11,'Transactions (Dated)'!$C$2:$C$53,"Buy")-SUMIFS('Transactions (Dated)'!$E$2:$E$53,'Transactions (Dated)'!$D$2:$D$53,'Share Values'!$X69,'Transactions (Dated)'!$B$2:$B$53,'Share Values'!AF$11,'Transactions (Dated)'!$C$2:$C$53,"Sell")</f>
        <v>0</v>
      </c>
      <c r="AG69" s="40">
        <f ca="1">AG68+SUMIFS('Transactions (Dated)'!$E$2:$E$53,'Transactions (Dated)'!$D$2:$D$53,'Share Values'!$X69,'Transactions (Dated)'!$B$2:$B$53,'Share Values'!AG$11,'Transactions (Dated)'!$C$2:$C$53,"Buy")-SUMIFS('Transactions (Dated)'!$E$2:$E$53,'Transactions (Dated)'!$D$2:$D$53,'Share Values'!$X69,'Transactions (Dated)'!$B$2:$B$53,'Share Values'!AG$11,'Transactions (Dated)'!$C$2:$C$53,"Sell")</f>
        <v>0</v>
      </c>
      <c r="AH69" s="40">
        <f ca="1">AH68+SUMIFS('Transactions (Dated)'!$E$2:$E$53,'Transactions (Dated)'!$D$2:$D$53,'Share Values'!$X69,'Transactions (Dated)'!$B$2:$B$53,'Share Values'!AH$11,'Transactions (Dated)'!$C$2:$C$53,"Buy")-SUMIFS('Transactions (Dated)'!$E$2:$E$53,'Transactions (Dated)'!$D$2:$D$53,'Share Values'!$X69,'Transactions (Dated)'!$B$2:$B$53,'Share Values'!AH$11,'Transactions (Dated)'!$C$2:$C$53,"Sell")</f>
        <v>0</v>
      </c>
      <c r="AI69" s="40">
        <f ca="1">AI68+SUMIFS('Transactions (Dated)'!$E$2:$E$53,'Transactions (Dated)'!$D$2:$D$53,'Share Values'!$X69,'Transactions (Dated)'!$B$2:$B$53,'Share Values'!AI$11,'Transactions (Dated)'!$C$2:$C$53,"Buy")-SUMIFS('Transactions (Dated)'!$E$2:$E$53,'Transactions (Dated)'!$D$2:$D$53,'Share Values'!$X69,'Transactions (Dated)'!$B$2:$B$53,'Share Values'!AI$11,'Transactions (Dated)'!$C$2:$C$53,"Sell")</f>
        <v>0</v>
      </c>
      <c r="AJ69" s="40">
        <f ca="1">AJ68+SUMIFS('Transactions (Dated)'!$E$2:$E$53,'Transactions (Dated)'!$D$2:$D$53,'Share Values'!$X69,'Transactions (Dated)'!$B$2:$B$53,'Share Values'!AJ$11,'Transactions (Dated)'!$C$2:$C$53,"Buy")-SUMIFS('Transactions (Dated)'!$E$2:$E$53,'Transactions (Dated)'!$D$2:$D$53,'Share Values'!$X69,'Transactions (Dated)'!$B$2:$B$53,'Share Values'!AJ$11,'Transactions (Dated)'!$C$2:$C$53,"Sell")</f>
        <v>0</v>
      </c>
      <c r="AK69" s="40">
        <f ca="1">AK68+SUMIFS('Transactions (Dated)'!$E$2:$E$53,'Transactions (Dated)'!$D$2:$D$53,'Share Values'!$X69,'Transactions (Dated)'!$B$2:$B$53,'Share Values'!AK$11,'Transactions (Dated)'!$C$2:$C$53,"Buy")-SUMIFS('Transactions (Dated)'!$E$2:$E$53,'Transactions (Dated)'!$D$2:$D$53,'Share Values'!$X69,'Transactions (Dated)'!$B$2:$B$53,'Share Values'!AK$11,'Transactions (Dated)'!$C$2:$C$53,"Sell")</f>
        <v>0</v>
      </c>
      <c r="AL69" s="40">
        <f ca="1">AL68+SUMIFS('Transactions (Dated)'!$E$2:$E$53,'Transactions (Dated)'!$D$2:$D$53,'Share Values'!$X69,'Transactions (Dated)'!$B$2:$B$53,'Share Values'!AL$11,'Transactions (Dated)'!$C$2:$C$53,"Buy")-SUMIFS('Transactions (Dated)'!$E$2:$E$53,'Transactions (Dated)'!$D$2:$D$53,'Share Values'!$X69,'Transactions (Dated)'!$B$2:$B$53,'Share Values'!AL$11,'Transactions (Dated)'!$C$2:$C$53,"Sell")</f>
        <v>0</v>
      </c>
      <c r="AM69" s="40">
        <f ca="1">AM68+SUMIFS('Transactions (Dated)'!$E$2:$E$53,'Transactions (Dated)'!$D$2:$D$53,'Share Values'!$X69,'Transactions (Dated)'!$B$2:$B$53,'Share Values'!AM$11,'Transactions (Dated)'!$C$2:$C$53,"Buy")-SUMIFS('Transactions (Dated)'!$E$2:$E$53,'Transactions (Dated)'!$D$2:$D$53,'Share Values'!$X69,'Transactions (Dated)'!$B$2:$B$53,'Share Values'!AM$11,'Transactions (Dated)'!$C$2:$C$53,"Sell")</f>
        <v>0</v>
      </c>
      <c r="AN69" s="40">
        <f ca="1">AN68+SUMIFS('Transactions (Dated)'!$E$2:$E$53,'Transactions (Dated)'!$D$2:$D$53,'Share Values'!$X69,'Transactions (Dated)'!$B$2:$B$53,'Share Values'!AN$11,'Transactions (Dated)'!$C$2:$C$53,"Buy")-SUMIFS('Transactions (Dated)'!$E$2:$E$53,'Transactions (Dated)'!$D$2:$D$53,'Share Values'!$X69,'Transactions (Dated)'!$B$2:$B$53,'Share Values'!AN$11,'Transactions (Dated)'!$C$2:$C$53,"Sell")</f>
        <v>0</v>
      </c>
      <c r="AO69" s="40"/>
      <c r="AQ69" s="3">
        <f t="shared" si="9"/>
        <v>41995</v>
      </c>
      <c r="AR69" s="6">
        <f t="shared" ca="1" si="10"/>
        <v>57488.75</v>
      </c>
      <c r="AS69" s="6">
        <f t="shared" ca="1" si="11"/>
        <v>51625</v>
      </c>
      <c r="AT69" s="6">
        <f t="shared" ca="1" si="12"/>
        <v>822359.99999999988</v>
      </c>
      <c r="AU69" s="6">
        <f t="shared" ca="1" si="13"/>
        <v>0</v>
      </c>
      <c r="AV69" s="6">
        <f t="shared" ca="1" si="14"/>
        <v>0</v>
      </c>
      <c r="AW69" s="6">
        <f t="shared" ca="1" si="15"/>
        <v>0</v>
      </c>
      <c r="AX69" s="6">
        <f t="shared" ca="1" si="16"/>
        <v>0</v>
      </c>
      <c r="AY69" s="6">
        <f t="shared" ca="1" si="17"/>
        <v>0</v>
      </c>
      <c r="AZ69" s="6">
        <f t="shared" ca="1" si="18"/>
        <v>0</v>
      </c>
      <c r="BA69" s="6">
        <f t="shared" ca="1" si="19"/>
        <v>0</v>
      </c>
      <c r="BB69" s="6">
        <f t="shared" ca="1" si="20"/>
        <v>0</v>
      </c>
      <c r="BC69" s="6">
        <f t="shared" ca="1" si="21"/>
        <v>0</v>
      </c>
      <c r="BD69" s="6">
        <f t="shared" ca="1" si="22"/>
        <v>0</v>
      </c>
      <c r="BE69" s="6">
        <f t="shared" ca="1" si="23"/>
        <v>0</v>
      </c>
      <c r="BF69" s="6">
        <f t="shared" ca="1" si="32"/>
        <v>0</v>
      </c>
      <c r="BG69" s="6">
        <f t="shared" ca="1" si="33"/>
        <v>0</v>
      </c>
      <c r="BH69" s="6"/>
      <c r="BJ69" s="4">
        <f t="shared" ca="1" si="26"/>
        <v>931473.74999999988</v>
      </c>
      <c r="BL69" s="3">
        <f t="shared" si="27"/>
        <v>41995</v>
      </c>
      <c r="BM69" s="6">
        <f>BM68+SUMIFS('Transactions (Dated)'!G:G,'Transactions (Dated)'!D:D,'Share Values'!AQ69)</f>
        <v>72993.75</v>
      </c>
      <c r="BN69" s="6">
        <f ca="1">BN68+SUMIFS('Transactions (Dated)'!$F:$F,'Transactions (Dated)'!$D:$D,$BL69,'Transactions (Dated)'!$B:$B,BN$11,'Transactions (Dated)'!$C:$C,"Dividend (paid to cash)")*Y69</f>
        <v>0</v>
      </c>
      <c r="BO69" s="6">
        <f ca="1">BO68+SUMIFS('Transactions (Dated)'!$F:$F,'Transactions (Dated)'!$D:$D,$BL69,'Transactions (Dated)'!$B:$B,BO$11,'Transactions (Dated)'!$C:$C,"Dividend (paid to cash)")*Z69</f>
        <v>625</v>
      </c>
      <c r="BP69" s="6">
        <f ca="1">BP68+SUMIFS('Transactions (Dated)'!$F:$F,'Transactions (Dated)'!$D:$D,$BL69,'Transactions (Dated)'!$B:$B,BP$11,'Transactions (Dated)'!$C:$C,"Dividend (paid to cash)")*AA69</f>
        <v>0</v>
      </c>
      <c r="BQ69" s="6">
        <f ca="1">BQ68+SUMIFS('Transactions (Dated)'!$F:$F,'Transactions (Dated)'!$D:$D,$BL69,'Transactions (Dated)'!$B:$B,BQ$11,'Transactions (Dated)'!$C:$C,"Dividend (paid to cash)")*AB69</f>
        <v>0</v>
      </c>
      <c r="BR69" s="6">
        <f ca="1">BR68+SUMIFS('Transactions (Dated)'!$F:$F,'Transactions (Dated)'!$D:$D,$BL69,'Transactions (Dated)'!$B:$B,BR$11,'Transactions (Dated)'!$C:$C,"Dividend (paid to cash)")*AC69</f>
        <v>0</v>
      </c>
      <c r="BS69" s="6">
        <f ca="1">BS68+SUMIFS('Transactions (Dated)'!$F:$F,'Transactions (Dated)'!$D:$D,$BL69,'Transactions (Dated)'!$B:$B,BS$11,'Transactions (Dated)'!$C:$C,"Dividend (paid to cash)")*AD69</f>
        <v>0</v>
      </c>
      <c r="BT69" s="6">
        <f ca="1">BT68+SUMIFS('Transactions (Dated)'!$F:$F,'Transactions (Dated)'!$D:$D,$BL69,'Transactions (Dated)'!$B:$B,BT$11,'Transactions (Dated)'!$C:$C,"Dividend (paid to cash)")*AE69</f>
        <v>0</v>
      </c>
      <c r="BU69" s="6">
        <f ca="1">BU68+SUMIFS('Transactions (Dated)'!$F:$F,'Transactions (Dated)'!$D:$D,$BL69,'Transactions (Dated)'!$B:$B,BU$11,'Transactions (Dated)'!$C:$C,"Dividend (paid to cash)")*AF69</f>
        <v>0</v>
      </c>
      <c r="BV69" s="6">
        <f ca="1">BV68+SUMIFS('Transactions (Dated)'!$F:$F,'Transactions (Dated)'!$D:$D,$BL69,'Transactions (Dated)'!$B:$B,BV$11,'Transactions (Dated)'!$C:$C,"Dividend (paid to cash)")*AG69</f>
        <v>0</v>
      </c>
      <c r="BW69" s="6">
        <f ca="1">BW68+SUMIFS('Transactions (Dated)'!$F:$F,'Transactions (Dated)'!$D:$D,$BL69,'Transactions (Dated)'!$B:$B,BW$11,'Transactions (Dated)'!$C:$C,"Dividend (paid to cash)")*AH69</f>
        <v>0</v>
      </c>
      <c r="BX69" s="6">
        <f ca="1">BX68+SUMIFS('Transactions (Dated)'!$F:$F,'Transactions (Dated)'!$D:$D,$BL69,'Transactions (Dated)'!$B:$B,BX$11,'Transactions (Dated)'!$C:$C,"Dividend (paid to cash)")*AI69</f>
        <v>0</v>
      </c>
      <c r="BY69" s="6">
        <f ca="1">BY68+SUMIFS('Transactions (Dated)'!$F:$F,'Transactions (Dated)'!$D:$D,$BL69,'Transactions (Dated)'!$B:$B,BY$11,'Transactions (Dated)'!$C:$C,"Dividend (paid to cash)")*AJ69</f>
        <v>0</v>
      </c>
      <c r="BZ69" s="6">
        <f ca="1">BZ68+SUMIFS('Transactions (Dated)'!$F:$F,'Transactions (Dated)'!$D:$D,$BL69,'Transactions (Dated)'!$B:$B,BZ$11,'Transactions (Dated)'!$C:$C,"Dividend (paid to cash)")*AK69</f>
        <v>0</v>
      </c>
      <c r="CA69" s="6">
        <f ca="1">CA68+SUMIFS('Transactions (Dated)'!$F:$F,'Transactions (Dated)'!$D:$D,$BL69,'Transactions (Dated)'!$B:$B,CA$11,'Transactions (Dated)'!$C:$C,"Dividend (paid to cash)")*AL69</f>
        <v>0</v>
      </c>
      <c r="CB69" s="6">
        <v>0</v>
      </c>
      <c r="CC69" s="6">
        <v>0</v>
      </c>
      <c r="CD69" s="6"/>
      <c r="CF69" s="6">
        <f t="shared" ca="1" si="34"/>
        <v>73618.75</v>
      </c>
      <c r="CH69" s="3">
        <f t="shared" si="35"/>
        <v>41995</v>
      </c>
      <c r="CI69" s="4">
        <f t="shared" ca="1" si="28"/>
        <v>931473.74999999988</v>
      </c>
      <c r="CJ69" s="4">
        <f t="shared" ca="1" si="29"/>
        <v>73618.75</v>
      </c>
      <c r="CL69" s="4">
        <f t="shared" ca="1" si="30"/>
        <v>1005092.4999999999</v>
      </c>
    </row>
    <row r="70" spans="2:90" x14ac:dyDescent="0.15">
      <c r="B70" s="3">
        <f t="shared" si="31"/>
        <v>41996</v>
      </c>
      <c r="C70" s="2">
        <v>14594</v>
      </c>
      <c r="E70" s="70">
        <v>41996</v>
      </c>
      <c r="F70" s="69">
        <v>12.58</v>
      </c>
      <c r="G70" s="69">
        <v>4.1500000000000004</v>
      </c>
      <c r="H70" s="69">
        <v>19.8</v>
      </c>
      <c r="I70" s="69">
        <v>32.340000000000003</v>
      </c>
      <c r="J70" s="69">
        <v>17.22</v>
      </c>
      <c r="K70" s="69">
        <v>11.17</v>
      </c>
      <c r="L70" s="69">
        <v>27.3</v>
      </c>
      <c r="M70" s="69">
        <v>1.83</v>
      </c>
      <c r="N70" s="69">
        <v>8.4499999999999993</v>
      </c>
      <c r="O70" s="69">
        <v>5.05</v>
      </c>
      <c r="P70" s="69">
        <v>36.69</v>
      </c>
      <c r="Q70" s="69">
        <v>1.52</v>
      </c>
      <c r="R70" s="69">
        <v>9.7200000000000006</v>
      </c>
      <c r="S70" s="69">
        <v>38.92</v>
      </c>
      <c r="T70" s="69"/>
      <c r="U70" s="69"/>
      <c r="V70" s="4"/>
      <c r="X70" s="3">
        <f t="shared" si="8"/>
        <v>41996</v>
      </c>
      <c r="Y70" s="40">
        <f ca="1">Y69+SUMIFS('Transactions (Dated)'!$E$2:$E$53,'Transactions (Dated)'!$D$2:$D$53,'Share Values'!$X70,'Transactions (Dated)'!$B$2:$B$53,'Share Values'!Y$11,'Transactions (Dated)'!$C$2:$C$53,"Buy")-SUMIFS('Transactions (Dated)'!$E$2:$E$53,'Transactions (Dated)'!$D$2:$D$53,'Share Values'!$X70,'Transactions (Dated)'!$B$2:$B$53,'Share Values'!Y$11,'Transactions (Dated)'!$C$2:$C$53,"Sell")</f>
        <v>4625</v>
      </c>
      <c r="Z70" s="40">
        <f ca="1">Z69+SUMIFS('Transactions (Dated)'!$E$2:$E$53,'Transactions (Dated)'!$D$2:$D$53,'Share Values'!$X70,'Transactions (Dated)'!$B$2:$B$53,'Share Values'!Z$11,'Transactions (Dated)'!$C$2:$C$53,"Buy")-SUMIFS('Transactions (Dated)'!$E$2:$E$53,'Transactions (Dated)'!$D$2:$D$53,'Share Values'!$X70,'Transactions (Dated)'!$B$2:$B$53,'Share Values'!Z$11,'Transactions (Dated)'!$C$2:$C$53,"Sell")</f>
        <v>12500</v>
      </c>
      <c r="AA70" s="40">
        <f ca="1">AA69+SUMIFS('Transactions (Dated)'!$E$2:$E$53,'Transactions (Dated)'!$D$2:$D$53,'Share Values'!$X70,'Transactions (Dated)'!$B$2:$B$53,'Share Values'!AA$11,'Transactions (Dated)'!$C$2:$C$53,"Buy")-SUMIFS('Transactions (Dated)'!$E$2:$E$53,'Transactions (Dated)'!$D$2:$D$53,'Share Values'!$X70,'Transactions (Dated)'!$B$2:$B$53,'Share Values'!AA$11,'Transactions (Dated)'!$C$2:$C$53,"Sell")</f>
        <v>42000</v>
      </c>
      <c r="AB70" s="40">
        <f ca="1">AB69+SUMIFS('Transactions (Dated)'!$E$2:$E$53,'Transactions (Dated)'!$D$2:$D$53,'Share Values'!$X70,'Transactions (Dated)'!$B$2:$B$53,'Share Values'!AB$11,'Transactions (Dated)'!$C$2:$C$53,"Buy")-SUMIFS('Transactions (Dated)'!$E$2:$E$53,'Transactions (Dated)'!$D$2:$D$53,'Share Values'!$X70,'Transactions (Dated)'!$B$2:$B$53,'Share Values'!AB$11,'Transactions (Dated)'!$C$2:$C$53,"Sell")</f>
        <v>0</v>
      </c>
      <c r="AC70" s="40">
        <f ca="1">AC69+SUMIFS('Transactions (Dated)'!$E$2:$E$53,'Transactions (Dated)'!$D$2:$D$53,'Share Values'!$X70,'Transactions (Dated)'!$B$2:$B$53,'Share Values'!AC$11,'Transactions (Dated)'!$C$2:$C$53,"Buy")-SUMIFS('Transactions (Dated)'!$E$2:$E$53,'Transactions (Dated)'!$D$2:$D$53,'Share Values'!$X70,'Transactions (Dated)'!$B$2:$B$53,'Share Values'!AC$11,'Transactions (Dated)'!$C$2:$C$53,"Sell")</f>
        <v>0</v>
      </c>
      <c r="AD70" s="40">
        <f ca="1">AD69+SUMIFS('Transactions (Dated)'!$E$2:$E$53,'Transactions (Dated)'!$D$2:$D$53,'Share Values'!$X70,'Transactions (Dated)'!$B$2:$B$53,'Share Values'!AD$11,'Transactions (Dated)'!$C$2:$C$53,"Buy")-SUMIFS('Transactions (Dated)'!$E$2:$E$53,'Transactions (Dated)'!$D$2:$D$53,'Share Values'!$X70,'Transactions (Dated)'!$B$2:$B$53,'Share Values'!AD$11,'Transactions (Dated)'!$C$2:$C$53,"Sell")</f>
        <v>0</v>
      </c>
      <c r="AE70" s="40">
        <f ca="1">AE69+SUMIFS('Transactions (Dated)'!$E$2:$E$53,'Transactions (Dated)'!$D$2:$D$53,'Share Values'!$X70,'Transactions (Dated)'!$B$2:$B$53,'Share Values'!AE$11,'Transactions (Dated)'!$C$2:$C$53,"Buy")-SUMIFS('Transactions (Dated)'!$E$2:$E$53,'Transactions (Dated)'!$D$2:$D$53,'Share Values'!$X70,'Transactions (Dated)'!$B$2:$B$53,'Share Values'!AE$11,'Transactions (Dated)'!$C$2:$C$53,"Sell")</f>
        <v>0</v>
      </c>
      <c r="AF70" s="40">
        <f ca="1">AF69+SUMIFS('Transactions (Dated)'!$E$2:$E$53,'Transactions (Dated)'!$D$2:$D$53,'Share Values'!$X70,'Transactions (Dated)'!$B$2:$B$53,'Share Values'!AF$11,'Transactions (Dated)'!$C$2:$C$53,"Buy")-SUMIFS('Transactions (Dated)'!$E$2:$E$53,'Transactions (Dated)'!$D$2:$D$53,'Share Values'!$X70,'Transactions (Dated)'!$B$2:$B$53,'Share Values'!AF$11,'Transactions (Dated)'!$C$2:$C$53,"Sell")</f>
        <v>0</v>
      </c>
      <c r="AG70" s="40">
        <f ca="1">AG69+SUMIFS('Transactions (Dated)'!$E$2:$E$53,'Transactions (Dated)'!$D$2:$D$53,'Share Values'!$X70,'Transactions (Dated)'!$B$2:$B$53,'Share Values'!AG$11,'Transactions (Dated)'!$C$2:$C$53,"Buy")-SUMIFS('Transactions (Dated)'!$E$2:$E$53,'Transactions (Dated)'!$D$2:$D$53,'Share Values'!$X70,'Transactions (Dated)'!$B$2:$B$53,'Share Values'!AG$11,'Transactions (Dated)'!$C$2:$C$53,"Sell")</f>
        <v>0</v>
      </c>
      <c r="AH70" s="40">
        <f ca="1">AH69+SUMIFS('Transactions (Dated)'!$E$2:$E$53,'Transactions (Dated)'!$D$2:$D$53,'Share Values'!$X70,'Transactions (Dated)'!$B$2:$B$53,'Share Values'!AH$11,'Transactions (Dated)'!$C$2:$C$53,"Buy")-SUMIFS('Transactions (Dated)'!$E$2:$E$53,'Transactions (Dated)'!$D$2:$D$53,'Share Values'!$X70,'Transactions (Dated)'!$B$2:$B$53,'Share Values'!AH$11,'Transactions (Dated)'!$C$2:$C$53,"Sell")</f>
        <v>0</v>
      </c>
      <c r="AI70" s="40">
        <f ca="1">AI69+SUMIFS('Transactions (Dated)'!$E$2:$E$53,'Transactions (Dated)'!$D$2:$D$53,'Share Values'!$X70,'Transactions (Dated)'!$B$2:$B$53,'Share Values'!AI$11,'Transactions (Dated)'!$C$2:$C$53,"Buy")-SUMIFS('Transactions (Dated)'!$E$2:$E$53,'Transactions (Dated)'!$D$2:$D$53,'Share Values'!$X70,'Transactions (Dated)'!$B$2:$B$53,'Share Values'!AI$11,'Transactions (Dated)'!$C$2:$C$53,"Sell")</f>
        <v>0</v>
      </c>
      <c r="AJ70" s="40">
        <f ca="1">AJ69+SUMIFS('Transactions (Dated)'!$E$2:$E$53,'Transactions (Dated)'!$D$2:$D$53,'Share Values'!$X70,'Transactions (Dated)'!$B$2:$B$53,'Share Values'!AJ$11,'Transactions (Dated)'!$C$2:$C$53,"Buy")-SUMIFS('Transactions (Dated)'!$E$2:$E$53,'Transactions (Dated)'!$D$2:$D$53,'Share Values'!$X70,'Transactions (Dated)'!$B$2:$B$53,'Share Values'!AJ$11,'Transactions (Dated)'!$C$2:$C$53,"Sell")</f>
        <v>0</v>
      </c>
      <c r="AK70" s="40">
        <f ca="1">AK69+SUMIFS('Transactions (Dated)'!$E$2:$E$53,'Transactions (Dated)'!$D$2:$D$53,'Share Values'!$X70,'Transactions (Dated)'!$B$2:$B$53,'Share Values'!AK$11,'Transactions (Dated)'!$C$2:$C$53,"Buy")-SUMIFS('Transactions (Dated)'!$E$2:$E$53,'Transactions (Dated)'!$D$2:$D$53,'Share Values'!$X70,'Transactions (Dated)'!$B$2:$B$53,'Share Values'!AK$11,'Transactions (Dated)'!$C$2:$C$53,"Sell")</f>
        <v>0</v>
      </c>
      <c r="AL70" s="40">
        <f ca="1">AL69+SUMIFS('Transactions (Dated)'!$E$2:$E$53,'Transactions (Dated)'!$D$2:$D$53,'Share Values'!$X70,'Transactions (Dated)'!$B$2:$B$53,'Share Values'!AL$11,'Transactions (Dated)'!$C$2:$C$53,"Buy")-SUMIFS('Transactions (Dated)'!$E$2:$E$53,'Transactions (Dated)'!$D$2:$D$53,'Share Values'!$X70,'Transactions (Dated)'!$B$2:$B$53,'Share Values'!AL$11,'Transactions (Dated)'!$C$2:$C$53,"Sell")</f>
        <v>0</v>
      </c>
      <c r="AM70" s="40">
        <f ca="1">AM69+SUMIFS('Transactions (Dated)'!$E$2:$E$53,'Transactions (Dated)'!$D$2:$D$53,'Share Values'!$X70,'Transactions (Dated)'!$B$2:$B$53,'Share Values'!AM$11,'Transactions (Dated)'!$C$2:$C$53,"Buy")-SUMIFS('Transactions (Dated)'!$E$2:$E$53,'Transactions (Dated)'!$D$2:$D$53,'Share Values'!$X70,'Transactions (Dated)'!$B$2:$B$53,'Share Values'!AM$11,'Transactions (Dated)'!$C$2:$C$53,"Sell")</f>
        <v>0</v>
      </c>
      <c r="AN70" s="40">
        <f ca="1">AN69+SUMIFS('Transactions (Dated)'!$E$2:$E$53,'Transactions (Dated)'!$D$2:$D$53,'Share Values'!$X70,'Transactions (Dated)'!$B$2:$B$53,'Share Values'!AN$11,'Transactions (Dated)'!$C$2:$C$53,"Buy")-SUMIFS('Transactions (Dated)'!$E$2:$E$53,'Transactions (Dated)'!$D$2:$D$53,'Share Values'!$X70,'Transactions (Dated)'!$B$2:$B$53,'Share Values'!AN$11,'Transactions (Dated)'!$C$2:$C$53,"Sell")</f>
        <v>0</v>
      </c>
      <c r="AO70" s="40"/>
      <c r="AQ70" s="3">
        <f t="shared" si="9"/>
        <v>41996</v>
      </c>
      <c r="AR70" s="6">
        <f t="shared" ca="1" si="10"/>
        <v>58182.5</v>
      </c>
      <c r="AS70" s="6">
        <f t="shared" ca="1" si="11"/>
        <v>51875.000000000007</v>
      </c>
      <c r="AT70" s="6">
        <f t="shared" ca="1" si="12"/>
        <v>831600</v>
      </c>
      <c r="AU70" s="6">
        <f t="shared" ca="1" si="13"/>
        <v>0</v>
      </c>
      <c r="AV70" s="6">
        <f t="shared" ca="1" si="14"/>
        <v>0</v>
      </c>
      <c r="AW70" s="6">
        <f t="shared" ca="1" si="15"/>
        <v>0</v>
      </c>
      <c r="AX70" s="6">
        <f t="shared" ca="1" si="16"/>
        <v>0</v>
      </c>
      <c r="AY70" s="6">
        <f t="shared" ca="1" si="17"/>
        <v>0</v>
      </c>
      <c r="AZ70" s="6">
        <f t="shared" ca="1" si="18"/>
        <v>0</v>
      </c>
      <c r="BA70" s="6">
        <f t="shared" ca="1" si="19"/>
        <v>0</v>
      </c>
      <c r="BB70" s="6">
        <f t="shared" ca="1" si="20"/>
        <v>0</v>
      </c>
      <c r="BC70" s="6">
        <f t="shared" ca="1" si="21"/>
        <v>0</v>
      </c>
      <c r="BD70" s="6">
        <f t="shared" ca="1" si="22"/>
        <v>0</v>
      </c>
      <c r="BE70" s="6">
        <f t="shared" ca="1" si="23"/>
        <v>0</v>
      </c>
      <c r="BF70" s="6">
        <f t="shared" ca="1" si="32"/>
        <v>0</v>
      </c>
      <c r="BG70" s="6">
        <f t="shared" ca="1" si="33"/>
        <v>0</v>
      </c>
      <c r="BH70" s="6"/>
      <c r="BJ70" s="4">
        <f t="shared" ca="1" si="26"/>
        <v>941657.5</v>
      </c>
      <c r="BL70" s="3">
        <f t="shared" si="27"/>
        <v>41996</v>
      </c>
      <c r="BM70" s="6">
        <f>BM69+SUMIFS('Transactions (Dated)'!G:G,'Transactions (Dated)'!D:D,'Share Values'!AQ70)</f>
        <v>72993.75</v>
      </c>
      <c r="BN70" s="6">
        <f ca="1">BN69+SUMIFS('Transactions (Dated)'!$F:$F,'Transactions (Dated)'!$D:$D,$BL70,'Transactions (Dated)'!$B:$B,BN$11,'Transactions (Dated)'!$C:$C,"Dividend (paid to cash)")*Y70</f>
        <v>0</v>
      </c>
      <c r="BO70" s="6">
        <f ca="1">BO69+SUMIFS('Transactions (Dated)'!$F:$F,'Transactions (Dated)'!$D:$D,$BL70,'Transactions (Dated)'!$B:$B,BO$11,'Transactions (Dated)'!$C:$C,"Dividend (paid to cash)")*Z70</f>
        <v>625</v>
      </c>
      <c r="BP70" s="6">
        <f ca="1">BP69+SUMIFS('Transactions (Dated)'!$F:$F,'Transactions (Dated)'!$D:$D,$BL70,'Transactions (Dated)'!$B:$B,BP$11,'Transactions (Dated)'!$C:$C,"Dividend (paid to cash)")*AA70</f>
        <v>0</v>
      </c>
      <c r="BQ70" s="6">
        <f ca="1">BQ69+SUMIFS('Transactions (Dated)'!$F:$F,'Transactions (Dated)'!$D:$D,$BL70,'Transactions (Dated)'!$B:$B,BQ$11,'Transactions (Dated)'!$C:$C,"Dividend (paid to cash)")*AB70</f>
        <v>0</v>
      </c>
      <c r="BR70" s="6">
        <f ca="1">BR69+SUMIFS('Transactions (Dated)'!$F:$F,'Transactions (Dated)'!$D:$D,$BL70,'Transactions (Dated)'!$B:$B,BR$11,'Transactions (Dated)'!$C:$C,"Dividend (paid to cash)")*AC70</f>
        <v>0</v>
      </c>
      <c r="BS70" s="6">
        <f ca="1">BS69+SUMIFS('Transactions (Dated)'!$F:$F,'Transactions (Dated)'!$D:$D,$BL70,'Transactions (Dated)'!$B:$B,BS$11,'Transactions (Dated)'!$C:$C,"Dividend (paid to cash)")*AD70</f>
        <v>0</v>
      </c>
      <c r="BT70" s="6">
        <f ca="1">BT69+SUMIFS('Transactions (Dated)'!$F:$F,'Transactions (Dated)'!$D:$D,$BL70,'Transactions (Dated)'!$B:$B,BT$11,'Transactions (Dated)'!$C:$C,"Dividend (paid to cash)")*AE70</f>
        <v>0</v>
      </c>
      <c r="BU70" s="6">
        <f ca="1">BU69+SUMIFS('Transactions (Dated)'!$F:$F,'Transactions (Dated)'!$D:$D,$BL70,'Transactions (Dated)'!$B:$B,BU$11,'Transactions (Dated)'!$C:$C,"Dividend (paid to cash)")*AF70</f>
        <v>0</v>
      </c>
      <c r="BV70" s="6">
        <f ca="1">BV69+SUMIFS('Transactions (Dated)'!$F:$F,'Transactions (Dated)'!$D:$D,$BL70,'Transactions (Dated)'!$B:$B,BV$11,'Transactions (Dated)'!$C:$C,"Dividend (paid to cash)")*AG70</f>
        <v>0</v>
      </c>
      <c r="BW70" s="6">
        <f ca="1">BW69+SUMIFS('Transactions (Dated)'!$F:$F,'Transactions (Dated)'!$D:$D,$BL70,'Transactions (Dated)'!$B:$B,BW$11,'Transactions (Dated)'!$C:$C,"Dividend (paid to cash)")*AH70</f>
        <v>0</v>
      </c>
      <c r="BX70" s="6">
        <f ca="1">BX69+SUMIFS('Transactions (Dated)'!$F:$F,'Transactions (Dated)'!$D:$D,$BL70,'Transactions (Dated)'!$B:$B,BX$11,'Transactions (Dated)'!$C:$C,"Dividend (paid to cash)")*AI70</f>
        <v>0</v>
      </c>
      <c r="BY70" s="6">
        <f ca="1">BY69+SUMIFS('Transactions (Dated)'!$F:$F,'Transactions (Dated)'!$D:$D,$BL70,'Transactions (Dated)'!$B:$B,BY$11,'Transactions (Dated)'!$C:$C,"Dividend (paid to cash)")*AJ70</f>
        <v>0</v>
      </c>
      <c r="BZ70" s="6">
        <f ca="1">BZ69+SUMIFS('Transactions (Dated)'!$F:$F,'Transactions (Dated)'!$D:$D,$BL70,'Transactions (Dated)'!$B:$B,BZ$11,'Transactions (Dated)'!$C:$C,"Dividend (paid to cash)")*AK70</f>
        <v>0</v>
      </c>
      <c r="CA70" s="6">
        <f ca="1">CA69+SUMIFS('Transactions (Dated)'!$F:$F,'Transactions (Dated)'!$D:$D,$BL70,'Transactions (Dated)'!$B:$B,CA$11,'Transactions (Dated)'!$C:$C,"Dividend (paid to cash)")*AL70</f>
        <v>0</v>
      </c>
      <c r="CB70" s="6">
        <v>0</v>
      </c>
      <c r="CC70" s="6">
        <v>0</v>
      </c>
      <c r="CD70" s="6"/>
      <c r="CF70" s="6">
        <f t="shared" ca="1" si="34"/>
        <v>73618.75</v>
      </c>
      <c r="CH70" s="3">
        <f t="shared" si="35"/>
        <v>41996</v>
      </c>
      <c r="CI70" s="4">
        <f t="shared" ca="1" si="28"/>
        <v>941657.5</v>
      </c>
      <c r="CJ70" s="4">
        <f t="shared" ca="1" si="29"/>
        <v>73618.75</v>
      </c>
      <c r="CL70" s="4">
        <f t="shared" ca="1" si="30"/>
        <v>1015276.25</v>
      </c>
    </row>
    <row r="71" spans="2:90" x14ac:dyDescent="0.15">
      <c r="B71" s="3">
        <f t="shared" si="31"/>
        <v>41997</v>
      </c>
      <c r="C71" s="2">
        <v>14609.3</v>
      </c>
      <c r="E71" s="70">
        <v>41997</v>
      </c>
      <c r="F71" s="69">
        <v>12.41</v>
      </c>
      <c r="G71" s="69">
        <v>4.17</v>
      </c>
      <c r="H71" s="69">
        <v>19.71</v>
      </c>
      <c r="I71" s="69">
        <v>32.659999999999997</v>
      </c>
      <c r="J71" s="69">
        <v>17.25</v>
      </c>
      <c r="K71" s="69">
        <v>11.18</v>
      </c>
      <c r="L71" s="69">
        <v>27.67</v>
      </c>
      <c r="M71" s="69">
        <v>1.87</v>
      </c>
      <c r="N71" s="69">
        <v>8.5</v>
      </c>
      <c r="O71" s="69">
        <v>5.1032999999999999</v>
      </c>
      <c r="P71" s="69">
        <v>36.659999999999997</v>
      </c>
      <c r="Q71" s="69">
        <v>1.55</v>
      </c>
      <c r="R71" s="69">
        <v>9.9</v>
      </c>
      <c r="S71" s="69">
        <v>39.049999999999997</v>
      </c>
      <c r="T71" s="69"/>
      <c r="U71" s="69"/>
      <c r="V71" s="4"/>
      <c r="X71" s="3">
        <f t="shared" si="8"/>
        <v>41997</v>
      </c>
      <c r="Y71" s="40">
        <f ca="1">Y70+SUMIFS('Transactions (Dated)'!$E$2:$E$53,'Transactions (Dated)'!$D$2:$D$53,'Share Values'!$X71,'Transactions (Dated)'!$B$2:$B$53,'Share Values'!Y$11,'Transactions (Dated)'!$C$2:$C$53,"Buy")-SUMIFS('Transactions (Dated)'!$E$2:$E$53,'Transactions (Dated)'!$D$2:$D$53,'Share Values'!$X71,'Transactions (Dated)'!$B$2:$B$53,'Share Values'!Y$11,'Transactions (Dated)'!$C$2:$C$53,"Sell")</f>
        <v>4625</v>
      </c>
      <c r="Z71" s="40">
        <f ca="1">Z70+SUMIFS('Transactions (Dated)'!$E$2:$E$53,'Transactions (Dated)'!$D$2:$D$53,'Share Values'!$X71,'Transactions (Dated)'!$B$2:$B$53,'Share Values'!Z$11,'Transactions (Dated)'!$C$2:$C$53,"Buy")-SUMIFS('Transactions (Dated)'!$E$2:$E$53,'Transactions (Dated)'!$D$2:$D$53,'Share Values'!$X71,'Transactions (Dated)'!$B$2:$B$53,'Share Values'!Z$11,'Transactions (Dated)'!$C$2:$C$53,"Sell")</f>
        <v>12500</v>
      </c>
      <c r="AA71" s="40">
        <f ca="1">AA70+SUMIFS('Transactions (Dated)'!$E$2:$E$53,'Transactions (Dated)'!$D$2:$D$53,'Share Values'!$X71,'Transactions (Dated)'!$B$2:$B$53,'Share Values'!AA$11,'Transactions (Dated)'!$C$2:$C$53,"Buy")-SUMIFS('Transactions (Dated)'!$E$2:$E$53,'Transactions (Dated)'!$D$2:$D$53,'Share Values'!$X71,'Transactions (Dated)'!$B$2:$B$53,'Share Values'!AA$11,'Transactions (Dated)'!$C$2:$C$53,"Sell")</f>
        <v>42000</v>
      </c>
      <c r="AB71" s="40">
        <f ca="1">AB70+SUMIFS('Transactions (Dated)'!$E$2:$E$53,'Transactions (Dated)'!$D$2:$D$53,'Share Values'!$X71,'Transactions (Dated)'!$B$2:$B$53,'Share Values'!AB$11,'Transactions (Dated)'!$C$2:$C$53,"Buy")-SUMIFS('Transactions (Dated)'!$E$2:$E$53,'Transactions (Dated)'!$D$2:$D$53,'Share Values'!$X71,'Transactions (Dated)'!$B$2:$B$53,'Share Values'!AB$11,'Transactions (Dated)'!$C$2:$C$53,"Sell")</f>
        <v>0</v>
      </c>
      <c r="AC71" s="40">
        <f ca="1">AC70+SUMIFS('Transactions (Dated)'!$E$2:$E$53,'Transactions (Dated)'!$D$2:$D$53,'Share Values'!$X71,'Transactions (Dated)'!$B$2:$B$53,'Share Values'!AC$11,'Transactions (Dated)'!$C$2:$C$53,"Buy")-SUMIFS('Transactions (Dated)'!$E$2:$E$53,'Transactions (Dated)'!$D$2:$D$53,'Share Values'!$X71,'Transactions (Dated)'!$B$2:$B$53,'Share Values'!AC$11,'Transactions (Dated)'!$C$2:$C$53,"Sell")</f>
        <v>0</v>
      </c>
      <c r="AD71" s="40">
        <f ca="1">AD70+SUMIFS('Transactions (Dated)'!$E$2:$E$53,'Transactions (Dated)'!$D$2:$D$53,'Share Values'!$X71,'Transactions (Dated)'!$B$2:$B$53,'Share Values'!AD$11,'Transactions (Dated)'!$C$2:$C$53,"Buy")-SUMIFS('Transactions (Dated)'!$E$2:$E$53,'Transactions (Dated)'!$D$2:$D$53,'Share Values'!$X71,'Transactions (Dated)'!$B$2:$B$53,'Share Values'!AD$11,'Transactions (Dated)'!$C$2:$C$53,"Sell")</f>
        <v>0</v>
      </c>
      <c r="AE71" s="40">
        <f ca="1">AE70+SUMIFS('Transactions (Dated)'!$E$2:$E$53,'Transactions (Dated)'!$D$2:$D$53,'Share Values'!$X71,'Transactions (Dated)'!$B$2:$B$53,'Share Values'!AE$11,'Transactions (Dated)'!$C$2:$C$53,"Buy")-SUMIFS('Transactions (Dated)'!$E$2:$E$53,'Transactions (Dated)'!$D$2:$D$53,'Share Values'!$X71,'Transactions (Dated)'!$B$2:$B$53,'Share Values'!AE$11,'Transactions (Dated)'!$C$2:$C$53,"Sell")</f>
        <v>0</v>
      </c>
      <c r="AF71" s="40">
        <f ca="1">AF70+SUMIFS('Transactions (Dated)'!$E$2:$E$53,'Transactions (Dated)'!$D$2:$D$53,'Share Values'!$X71,'Transactions (Dated)'!$B$2:$B$53,'Share Values'!AF$11,'Transactions (Dated)'!$C$2:$C$53,"Buy")-SUMIFS('Transactions (Dated)'!$E$2:$E$53,'Transactions (Dated)'!$D$2:$D$53,'Share Values'!$X71,'Transactions (Dated)'!$B$2:$B$53,'Share Values'!AF$11,'Transactions (Dated)'!$C$2:$C$53,"Sell")</f>
        <v>0</v>
      </c>
      <c r="AG71" s="40">
        <f ca="1">AG70+SUMIFS('Transactions (Dated)'!$E$2:$E$53,'Transactions (Dated)'!$D$2:$D$53,'Share Values'!$X71,'Transactions (Dated)'!$B$2:$B$53,'Share Values'!AG$11,'Transactions (Dated)'!$C$2:$C$53,"Buy")-SUMIFS('Transactions (Dated)'!$E$2:$E$53,'Transactions (Dated)'!$D$2:$D$53,'Share Values'!$X71,'Transactions (Dated)'!$B$2:$B$53,'Share Values'!AG$11,'Transactions (Dated)'!$C$2:$C$53,"Sell")</f>
        <v>0</v>
      </c>
      <c r="AH71" s="40">
        <f ca="1">AH70+SUMIFS('Transactions (Dated)'!$E$2:$E$53,'Transactions (Dated)'!$D$2:$D$53,'Share Values'!$X71,'Transactions (Dated)'!$B$2:$B$53,'Share Values'!AH$11,'Transactions (Dated)'!$C$2:$C$53,"Buy")-SUMIFS('Transactions (Dated)'!$E$2:$E$53,'Transactions (Dated)'!$D$2:$D$53,'Share Values'!$X71,'Transactions (Dated)'!$B$2:$B$53,'Share Values'!AH$11,'Transactions (Dated)'!$C$2:$C$53,"Sell")</f>
        <v>0</v>
      </c>
      <c r="AI71" s="40">
        <f ca="1">AI70+SUMIFS('Transactions (Dated)'!$E$2:$E$53,'Transactions (Dated)'!$D$2:$D$53,'Share Values'!$X71,'Transactions (Dated)'!$B$2:$B$53,'Share Values'!AI$11,'Transactions (Dated)'!$C$2:$C$53,"Buy")-SUMIFS('Transactions (Dated)'!$E$2:$E$53,'Transactions (Dated)'!$D$2:$D$53,'Share Values'!$X71,'Transactions (Dated)'!$B$2:$B$53,'Share Values'!AI$11,'Transactions (Dated)'!$C$2:$C$53,"Sell")</f>
        <v>0</v>
      </c>
      <c r="AJ71" s="40">
        <f ca="1">AJ70+SUMIFS('Transactions (Dated)'!$E$2:$E$53,'Transactions (Dated)'!$D$2:$D$53,'Share Values'!$X71,'Transactions (Dated)'!$B$2:$B$53,'Share Values'!AJ$11,'Transactions (Dated)'!$C$2:$C$53,"Buy")-SUMIFS('Transactions (Dated)'!$E$2:$E$53,'Transactions (Dated)'!$D$2:$D$53,'Share Values'!$X71,'Transactions (Dated)'!$B$2:$B$53,'Share Values'!AJ$11,'Transactions (Dated)'!$C$2:$C$53,"Sell")</f>
        <v>0</v>
      </c>
      <c r="AK71" s="40">
        <f ca="1">AK70+SUMIFS('Transactions (Dated)'!$E$2:$E$53,'Transactions (Dated)'!$D$2:$D$53,'Share Values'!$X71,'Transactions (Dated)'!$B$2:$B$53,'Share Values'!AK$11,'Transactions (Dated)'!$C$2:$C$53,"Buy")-SUMIFS('Transactions (Dated)'!$E$2:$E$53,'Transactions (Dated)'!$D$2:$D$53,'Share Values'!$X71,'Transactions (Dated)'!$B$2:$B$53,'Share Values'!AK$11,'Transactions (Dated)'!$C$2:$C$53,"Sell")</f>
        <v>0</v>
      </c>
      <c r="AL71" s="40">
        <f ca="1">AL70+SUMIFS('Transactions (Dated)'!$E$2:$E$53,'Transactions (Dated)'!$D$2:$D$53,'Share Values'!$X71,'Transactions (Dated)'!$B$2:$B$53,'Share Values'!AL$11,'Transactions (Dated)'!$C$2:$C$53,"Buy")-SUMIFS('Transactions (Dated)'!$E$2:$E$53,'Transactions (Dated)'!$D$2:$D$53,'Share Values'!$X71,'Transactions (Dated)'!$B$2:$B$53,'Share Values'!AL$11,'Transactions (Dated)'!$C$2:$C$53,"Sell")</f>
        <v>0</v>
      </c>
      <c r="AM71" s="40">
        <f ca="1">AM70+SUMIFS('Transactions (Dated)'!$E$2:$E$53,'Transactions (Dated)'!$D$2:$D$53,'Share Values'!$X71,'Transactions (Dated)'!$B$2:$B$53,'Share Values'!AM$11,'Transactions (Dated)'!$C$2:$C$53,"Buy")-SUMIFS('Transactions (Dated)'!$E$2:$E$53,'Transactions (Dated)'!$D$2:$D$53,'Share Values'!$X71,'Transactions (Dated)'!$B$2:$B$53,'Share Values'!AM$11,'Transactions (Dated)'!$C$2:$C$53,"Sell")</f>
        <v>0</v>
      </c>
      <c r="AN71" s="40">
        <f ca="1">AN70+SUMIFS('Transactions (Dated)'!$E$2:$E$53,'Transactions (Dated)'!$D$2:$D$53,'Share Values'!$X71,'Transactions (Dated)'!$B$2:$B$53,'Share Values'!AN$11,'Transactions (Dated)'!$C$2:$C$53,"Buy")-SUMIFS('Transactions (Dated)'!$E$2:$E$53,'Transactions (Dated)'!$D$2:$D$53,'Share Values'!$X71,'Transactions (Dated)'!$B$2:$B$53,'Share Values'!AN$11,'Transactions (Dated)'!$C$2:$C$53,"Sell")</f>
        <v>0</v>
      </c>
      <c r="AO71" s="40"/>
      <c r="AQ71" s="3">
        <f t="shared" si="9"/>
        <v>41997</v>
      </c>
      <c r="AR71" s="6">
        <f t="shared" ca="1" si="10"/>
        <v>57396.25</v>
      </c>
      <c r="AS71" s="6">
        <f t="shared" ca="1" si="11"/>
        <v>52125</v>
      </c>
      <c r="AT71" s="6">
        <f t="shared" ca="1" si="12"/>
        <v>827820</v>
      </c>
      <c r="AU71" s="6">
        <f t="shared" ca="1" si="13"/>
        <v>0</v>
      </c>
      <c r="AV71" s="6">
        <f t="shared" ca="1" si="14"/>
        <v>0</v>
      </c>
      <c r="AW71" s="6">
        <f t="shared" ca="1" si="15"/>
        <v>0</v>
      </c>
      <c r="AX71" s="6">
        <f t="shared" ca="1" si="16"/>
        <v>0</v>
      </c>
      <c r="AY71" s="6">
        <f t="shared" ca="1" si="17"/>
        <v>0</v>
      </c>
      <c r="AZ71" s="6">
        <f t="shared" ca="1" si="18"/>
        <v>0</v>
      </c>
      <c r="BA71" s="6">
        <f t="shared" ca="1" si="19"/>
        <v>0</v>
      </c>
      <c r="BB71" s="6">
        <f t="shared" ca="1" si="20"/>
        <v>0</v>
      </c>
      <c r="BC71" s="6">
        <f t="shared" ca="1" si="21"/>
        <v>0</v>
      </c>
      <c r="BD71" s="6">
        <f t="shared" ca="1" si="22"/>
        <v>0</v>
      </c>
      <c r="BE71" s="6">
        <f t="shared" ca="1" si="23"/>
        <v>0</v>
      </c>
      <c r="BF71" s="6">
        <f t="shared" ca="1" si="32"/>
        <v>0</v>
      </c>
      <c r="BG71" s="6">
        <f t="shared" ca="1" si="33"/>
        <v>0</v>
      </c>
      <c r="BH71" s="6"/>
      <c r="BJ71" s="4">
        <f t="shared" ca="1" si="26"/>
        <v>937341.25</v>
      </c>
      <c r="BL71" s="3">
        <f t="shared" si="27"/>
        <v>41997</v>
      </c>
      <c r="BM71" s="6">
        <f>BM70+SUMIFS('Transactions (Dated)'!G:G,'Transactions (Dated)'!D:D,'Share Values'!AQ71)</f>
        <v>72993.75</v>
      </c>
      <c r="BN71" s="6">
        <f ca="1">BN70+SUMIFS('Transactions (Dated)'!$F:$F,'Transactions (Dated)'!$D:$D,$BL71,'Transactions (Dated)'!$B:$B,BN$11,'Transactions (Dated)'!$C:$C,"Dividend (paid to cash)")*Y71</f>
        <v>0</v>
      </c>
      <c r="BO71" s="6">
        <f ca="1">BO70+SUMIFS('Transactions (Dated)'!$F:$F,'Transactions (Dated)'!$D:$D,$BL71,'Transactions (Dated)'!$B:$B,BO$11,'Transactions (Dated)'!$C:$C,"Dividend (paid to cash)")*Z71</f>
        <v>625</v>
      </c>
      <c r="BP71" s="6">
        <f ca="1">BP70+SUMIFS('Transactions (Dated)'!$F:$F,'Transactions (Dated)'!$D:$D,$BL71,'Transactions (Dated)'!$B:$B,BP$11,'Transactions (Dated)'!$C:$C,"Dividend (paid to cash)")*AA71</f>
        <v>12240.942000000001</v>
      </c>
      <c r="BQ71" s="6">
        <f ca="1">BQ70+SUMIFS('Transactions (Dated)'!$F:$F,'Transactions (Dated)'!$D:$D,$BL71,'Transactions (Dated)'!$B:$B,BQ$11,'Transactions (Dated)'!$C:$C,"Dividend (paid to cash)")*AB71</f>
        <v>0</v>
      </c>
      <c r="BR71" s="6">
        <f ca="1">BR70+SUMIFS('Transactions (Dated)'!$F:$F,'Transactions (Dated)'!$D:$D,$BL71,'Transactions (Dated)'!$B:$B,BR$11,'Transactions (Dated)'!$C:$C,"Dividend (paid to cash)")*AC71</f>
        <v>0</v>
      </c>
      <c r="BS71" s="6">
        <f ca="1">BS70+SUMIFS('Transactions (Dated)'!$F:$F,'Transactions (Dated)'!$D:$D,$BL71,'Transactions (Dated)'!$B:$B,BS$11,'Transactions (Dated)'!$C:$C,"Dividend (paid to cash)")*AD71</f>
        <v>0</v>
      </c>
      <c r="BT71" s="6">
        <f ca="1">BT70+SUMIFS('Transactions (Dated)'!$F:$F,'Transactions (Dated)'!$D:$D,$BL71,'Transactions (Dated)'!$B:$B,BT$11,'Transactions (Dated)'!$C:$C,"Dividend (paid to cash)")*AE71</f>
        <v>0</v>
      </c>
      <c r="BU71" s="6">
        <f ca="1">BU70+SUMIFS('Transactions (Dated)'!$F:$F,'Transactions (Dated)'!$D:$D,$BL71,'Transactions (Dated)'!$B:$B,BU$11,'Transactions (Dated)'!$C:$C,"Dividend (paid to cash)")*AF71</f>
        <v>0</v>
      </c>
      <c r="BV71" s="6">
        <f ca="1">BV70+SUMIFS('Transactions (Dated)'!$F:$F,'Transactions (Dated)'!$D:$D,$BL71,'Transactions (Dated)'!$B:$B,BV$11,'Transactions (Dated)'!$C:$C,"Dividend (paid to cash)")*AG71</f>
        <v>0</v>
      </c>
      <c r="BW71" s="6">
        <f ca="1">BW70+SUMIFS('Transactions (Dated)'!$F:$F,'Transactions (Dated)'!$D:$D,$BL71,'Transactions (Dated)'!$B:$B,BW$11,'Transactions (Dated)'!$C:$C,"Dividend (paid to cash)")*AH71</f>
        <v>0</v>
      </c>
      <c r="BX71" s="6">
        <f ca="1">BX70+SUMIFS('Transactions (Dated)'!$F:$F,'Transactions (Dated)'!$D:$D,$BL71,'Transactions (Dated)'!$B:$B,BX$11,'Transactions (Dated)'!$C:$C,"Dividend (paid to cash)")*AI71</f>
        <v>0</v>
      </c>
      <c r="BY71" s="6">
        <f ca="1">BY70+SUMIFS('Transactions (Dated)'!$F:$F,'Transactions (Dated)'!$D:$D,$BL71,'Transactions (Dated)'!$B:$B,BY$11,'Transactions (Dated)'!$C:$C,"Dividend (paid to cash)")*AJ71</f>
        <v>0</v>
      </c>
      <c r="BZ71" s="6">
        <f ca="1">BZ70+SUMIFS('Transactions (Dated)'!$F:$F,'Transactions (Dated)'!$D:$D,$BL71,'Transactions (Dated)'!$B:$B,BZ$11,'Transactions (Dated)'!$C:$C,"Dividend (paid to cash)")*AK71</f>
        <v>0</v>
      </c>
      <c r="CA71" s="6">
        <f ca="1">CA70+SUMIFS('Transactions (Dated)'!$F:$F,'Transactions (Dated)'!$D:$D,$BL71,'Transactions (Dated)'!$B:$B,CA$11,'Transactions (Dated)'!$C:$C,"Dividend (paid to cash)")*AL71</f>
        <v>0</v>
      </c>
      <c r="CB71" s="6">
        <v>0</v>
      </c>
      <c r="CC71" s="6">
        <v>0</v>
      </c>
      <c r="CD71" s="6"/>
      <c r="CF71" s="6">
        <f t="shared" ca="1" si="34"/>
        <v>85859.691999999995</v>
      </c>
      <c r="CH71" s="3">
        <f t="shared" si="35"/>
        <v>41997</v>
      </c>
      <c r="CI71" s="4">
        <f t="shared" ca="1" si="28"/>
        <v>937341.25</v>
      </c>
      <c r="CJ71" s="4">
        <f t="shared" ca="1" si="29"/>
        <v>85859.691999999995</v>
      </c>
      <c r="CL71" s="4">
        <f t="shared" ca="1" si="30"/>
        <v>1023200.942</v>
      </c>
    </row>
    <row r="72" spans="2:90" x14ac:dyDescent="0.15">
      <c r="B72" s="3">
        <f t="shared" si="31"/>
        <v>42002</v>
      </c>
      <c r="C72" s="2">
        <v>14663.9</v>
      </c>
      <c r="E72" s="70">
        <v>42002</v>
      </c>
      <c r="F72" s="69">
        <v>12.67</v>
      </c>
      <c r="G72" s="69">
        <v>4.26</v>
      </c>
      <c r="H72" s="69">
        <v>19.77</v>
      </c>
      <c r="I72" s="69">
        <v>32.32</v>
      </c>
      <c r="J72" s="69">
        <v>18.12</v>
      </c>
      <c r="K72" s="69">
        <v>11.43</v>
      </c>
      <c r="L72" s="69">
        <v>27.27</v>
      </c>
      <c r="M72" s="69">
        <v>1.91</v>
      </c>
      <c r="N72" s="69">
        <v>8.5</v>
      </c>
      <c r="O72" s="69">
        <v>5.0167000000000002</v>
      </c>
      <c r="P72" s="69">
        <v>36.24</v>
      </c>
      <c r="Q72" s="69">
        <v>1.55</v>
      </c>
      <c r="R72" s="69">
        <v>10</v>
      </c>
      <c r="S72" s="69">
        <v>38.869999999999997</v>
      </c>
      <c r="T72" s="69"/>
      <c r="U72" s="69"/>
      <c r="V72" s="4"/>
      <c r="X72" s="3">
        <f t="shared" si="8"/>
        <v>42002</v>
      </c>
      <c r="Y72" s="40">
        <f ca="1">Y71+SUMIFS('Transactions (Dated)'!$E$2:$E$53,'Transactions (Dated)'!$D$2:$D$53,'Share Values'!$X72,'Transactions (Dated)'!$B$2:$B$53,'Share Values'!Y$11,'Transactions (Dated)'!$C$2:$C$53,"Buy")-SUMIFS('Transactions (Dated)'!$E$2:$E$53,'Transactions (Dated)'!$D$2:$D$53,'Share Values'!$X72,'Transactions (Dated)'!$B$2:$B$53,'Share Values'!Y$11,'Transactions (Dated)'!$C$2:$C$53,"Sell")</f>
        <v>4625</v>
      </c>
      <c r="Z72" s="40">
        <f ca="1">Z71+SUMIFS('Transactions (Dated)'!$E$2:$E$53,'Transactions (Dated)'!$D$2:$D$53,'Share Values'!$X72,'Transactions (Dated)'!$B$2:$B$53,'Share Values'!Z$11,'Transactions (Dated)'!$C$2:$C$53,"Buy")-SUMIFS('Transactions (Dated)'!$E$2:$E$53,'Transactions (Dated)'!$D$2:$D$53,'Share Values'!$X72,'Transactions (Dated)'!$B$2:$B$53,'Share Values'!Z$11,'Transactions (Dated)'!$C$2:$C$53,"Sell")</f>
        <v>12500</v>
      </c>
      <c r="AA72" s="40">
        <f ca="1">AA71+SUMIFS('Transactions (Dated)'!$E$2:$E$53,'Transactions (Dated)'!$D$2:$D$53,'Share Values'!$X72,'Transactions (Dated)'!$B$2:$B$53,'Share Values'!AA$11,'Transactions (Dated)'!$C$2:$C$53,"Buy")-SUMIFS('Transactions (Dated)'!$E$2:$E$53,'Transactions (Dated)'!$D$2:$D$53,'Share Values'!$X72,'Transactions (Dated)'!$B$2:$B$53,'Share Values'!AA$11,'Transactions (Dated)'!$C$2:$C$53,"Sell")</f>
        <v>42000</v>
      </c>
      <c r="AB72" s="40">
        <f ca="1">AB71+SUMIFS('Transactions (Dated)'!$E$2:$E$53,'Transactions (Dated)'!$D$2:$D$53,'Share Values'!$X72,'Transactions (Dated)'!$B$2:$B$53,'Share Values'!AB$11,'Transactions (Dated)'!$C$2:$C$53,"Buy")-SUMIFS('Transactions (Dated)'!$E$2:$E$53,'Transactions (Dated)'!$D$2:$D$53,'Share Values'!$X72,'Transactions (Dated)'!$B$2:$B$53,'Share Values'!AB$11,'Transactions (Dated)'!$C$2:$C$53,"Sell")</f>
        <v>0</v>
      </c>
      <c r="AC72" s="40">
        <f ca="1">AC71+SUMIFS('Transactions (Dated)'!$E$2:$E$53,'Transactions (Dated)'!$D$2:$D$53,'Share Values'!$X72,'Transactions (Dated)'!$B$2:$B$53,'Share Values'!AC$11,'Transactions (Dated)'!$C$2:$C$53,"Buy")-SUMIFS('Transactions (Dated)'!$E$2:$E$53,'Transactions (Dated)'!$D$2:$D$53,'Share Values'!$X72,'Transactions (Dated)'!$B$2:$B$53,'Share Values'!AC$11,'Transactions (Dated)'!$C$2:$C$53,"Sell")</f>
        <v>0</v>
      </c>
      <c r="AD72" s="40">
        <f ca="1">AD71+SUMIFS('Transactions (Dated)'!$E$2:$E$53,'Transactions (Dated)'!$D$2:$D$53,'Share Values'!$X72,'Transactions (Dated)'!$B$2:$B$53,'Share Values'!AD$11,'Transactions (Dated)'!$C$2:$C$53,"Buy")-SUMIFS('Transactions (Dated)'!$E$2:$E$53,'Transactions (Dated)'!$D$2:$D$53,'Share Values'!$X72,'Transactions (Dated)'!$B$2:$B$53,'Share Values'!AD$11,'Transactions (Dated)'!$C$2:$C$53,"Sell")</f>
        <v>0</v>
      </c>
      <c r="AE72" s="40">
        <f ca="1">AE71+SUMIFS('Transactions (Dated)'!$E$2:$E$53,'Transactions (Dated)'!$D$2:$D$53,'Share Values'!$X72,'Transactions (Dated)'!$B$2:$B$53,'Share Values'!AE$11,'Transactions (Dated)'!$C$2:$C$53,"Buy")-SUMIFS('Transactions (Dated)'!$E$2:$E$53,'Transactions (Dated)'!$D$2:$D$53,'Share Values'!$X72,'Transactions (Dated)'!$B$2:$B$53,'Share Values'!AE$11,'Transactions (Dated)'!$C$2:$C$53,"Sell")</f>
        <v>0</v>
      </c>
      <c r="AF72" s="40">
        <f ca="1">AF71+SUMIFS('Transactions (Dated)'!$E$2:$E$53,'Transactions (Dated)'!$D$2:$D$53,'Share Values'!$X72,'Transactions (Dated)'!$B$2:$B$53,'Share Values'!AF$11,'Transactions (Dated)'!$C$2:$C$53,"Buy")-SUMIFS('Transactions (Dated)'!$E$2:$E$53,'Transactions (Dated)'!$D$2:$D$53,'Share Values'!$X72,'Transactions (Dated)'!$B$2:$B$53,'Share Values'!AF$11,'Transactions (Dated)'!$C$2:$C$53,"Sell")</f>
        <v>0</v>
      </c>
      <c r="AG72" s="40">
        <f ca="1">AG71+SUMIFS('Transactions (Dated)'!$E$2:$E$53,'Transactions (Dated)'!$D$2:$D$53,'Share Values'!$X72,'Transactions (Dated)'!$B$2:$B$53,'Share Values'!AG$11,'Transactions (Dated)'!$C$2:$C$53,"Buy")-SUMIFS('Transactions (Dated)'!$E$2:$E$53,'Transactions (Dated)'!$D$2:$D$53,'Share Values'!$X72,'Transactions (Dated)'!$B$2:$B$53,'Share Values'!AG$11,'Transactions (Dated)'!$C$2:$C$53,"Sell")</f>
        <v>0</v>
      </c>
      <c r="AH72" s="40">
        <f ca="1">AH71+SUMIFS('Transactions (Dated)'!$E$2:$E$53,'Transactions (Dated)'!$D$2:$D$53,'Share Values'!$X72,'Transactions (Dated)'!$B$2:$B$53,'Share Values'!AH$11,'Transactions (Dated)'!$C$2:$C$53,"Buy")-SUMIFS('Transactions (Dated)'!$E$2:$E$53,'Transactions (Dated)'!$D$2:$D$53,'Share Values'!$X72,'Transactions (Dated)'!$B$2:$B$53,'Share Values'!AH$11,'Transactions (Dated)'!$C$2:$C$53,"Sell")</f>
        <v>0</v>
      </c>
      <c r="AI72" s="40">
        <f ca="1">AI71+SUMIFS('Transactions (Dated)'!$E$2:$E$53,'Transactions (Dated)'!$D$2:$D$53,'Share Values'!$X72,'Transactions (Dated)'!$B$2:$B$53,'Share Values'!AI$11,'Transactions (Dated)'!$C$2:$C$53,"Buy")-SUMIFS('Transactions (Dated)'!$E$2:$E$53,'Transactions (Dated)'!$D$2:$D$53,'Share Values'!$X72,'Transactions (Dated)'!$B$2:$B$53,'Share Values'!AI$11,'Transactions (Dated)'!$C$2:$C$53,"Sell")</f>
        <v>0</v>
      </c>
      <c r="AJ72" s="40">
        <f ca="1">AJ71+SUMIFS('Transactions (Dated)'!$E$2:$E$53,'Transactions (Dated)'!$D$2:$D$53,'Share Values'!$X72,'Transactions (Dated)'!$B$2:$B$53,'Share Values'!AJ$11,'Transactions (Dated)'!$C$2:$C$53,"Buy")-SUMIFS('Transactions (Dated)'!$E$2:$E$53,'Transactions (Dated)'!$D$2:$D$53,'Share Values'!$X72,'Transactions (Dated)'!$B$2:$B$53,'Share Values'!AJ$11,'Transactions (Dated)'!$C$2:$C$53,"Sell")</f>
        <v>0</v>
      </c>
      <c r="AK72" s="40">
        <f ca="1">AK71+SUMIFS('Transactions (Dated)'!$E$2:$E$53,'Transactions (Dated)'!$D$2:$D$53,'Share Values'!$X72,'Transactions (Dated)'!$B$2:$B$53,'Share Values'!AK$11,'Transactions (Dated)'!$C$2:$C$53,"Buy")-SUMIFS('Transactions (Dated)'!$E$2:$E$53,'Transactions (Dated)'!$D$2:$D$53,'Share Values'!$X72,'Transactions (Dated)'!$B$2:$B$53,'Share Values'!AK$11,'Transactions (Dated)'!$C$2:$C$53,"Sell")</f>
        <v>0</v>
      </c>
      <c r="AL72" s="40">
        <f ca="1">AL71+SUMIFS('Transactions (Dated)'!$E$2:$E$53,'Transactions (Dated)'!$D$2:$D$53,'Share Values'!$X72,'Transactions (Dated)'!$B$2:$B$53,'Share Values'!AL$11,'Transactions (Dated)'!$C$2:$C$53,"Buy")-SUMIFS('Transactions (Dated)'!$E$2:$E$53,'Transactions (Dated)'!$D$2:$D$53,'Share Values'!$X72,'Transactions (Dated)'!$B$2:$B$53,'Share Values'!AL$11,'Transactions (Dated)'!$C$2:$C$53,"Sell")</f>
        <v>0</v>
      </c>
      <c r="AM72" s="40">
        <f ca="1">AM71+SUMIFS('Transactions (Dated)'!$E$2:$E$53,'Transactions (Dated)'!$D$2:$D$53,'Share Values'!$X72,'Transactions (Dated)'!$B$2:$B$53,'Share Values'!AM$11,'Transactions (Dated)'!$C$2:$C$53,"Buy")-SUMIFS('Transactions (Dated)'!$E$2:$E$53,'Transactions (Dated)'!$D$2:$D$53,'Share Values'!$X72,'Transactions (Dated)'!$B$2:$B$53,'Share Values'!AM$11,'Transactions (Dated)'!$C$2:$C$53,"Sell")</f>
        <v>0</v>
      </c>
      <c r="AN72" s="40">
        <f ca="1">AN71+SUMIFS('Transactions (Dated)'!$E$2:$E$53,'Transactions (Dated)'!$D$2:$D$53,'Share Values'!$X72,'Transactions (Dated)'!$B$2:$B$53,'Share Values'!AN$11,'Transactions (Dated)'!$C$2:$C$53,"Buy")-SUMIFS('Transactions (Dated)'!$E$2:$E$53,'Transactions (Dated)'!$D$2:$D$53,'Share Values'!$X72,'Transactions (Dated)'!$B$2:$B$53,'Share Values'!AN$11,'Transactions (Dated)'!$C$2:$C$53,"Sell")</f>
        <v>0</v>
      </c>
      <c r="AO72" s="40"/>
      <c r="AQ72" s="3">
        <f t="shared" si="9"/>
        <v>42002</v>
      </c>
      <c r="AR72" s="6">
        <f t="shared" ca="1" si="10"/>
        <v>58598.75</v>
      </c>
      <c r="AS72" s="6">
        <f t="shared" ca="1" si="11"/>
        <v>53250</v>
      </c>
      <c r="AT72" s="6">
        <f t="shared" ca="1" si="12"/>
        <v>830340</v>
      </c>
      <c r="AU72" s="6">
        <f t="shared" ca="1" si="13"/>
        <v>0</v>
      </c>
      <c r="AV72" s="6">
        <f t="shared" ca="1" si="14"/>
        <v>0</v>
      </c>
      <c r="AW72" s="6">
        <f t="shared" ca="1" si="15"/>
        <v>0</v>
      </c>
      <c r="AX72" s="6">
        <f t="shared" ca="1" si="16"/>
        <v>0</v>
      </c>
      <c r="AY72" s="6">
        <f t="shared" ca="1" si="17"/>
        <v>0</v>
      </c>
      <c r="AZ72" s="6">
        <f t="shared" ca="1" si="18"/>
        <v>0</v>
      </c>
      <c r="BA72" s="6">
        <f t="shared" ca="1" si="19"/>
        <v>0</v>
      </c>
      <c r="BB72" s="6">
        <f t="shared" ca="1" si="20"/>
        <v>0</v>
      </c>
      <c r="BC72" s="6">
        <f t="shared" ca="1" si="21"/>
        <v>0</v>
      </c>
      <c r="BD72" s="6">
        <f t="shared" ca="1" si="22"/>
        <v>0</v>
      </c>
      <c r="BE72" s="6">
        <f t="shared" ca="1" si="23"/>
        <v>0</v>
      </c>
      <c r="BF72" s="6">
        <f t="shared" ca="1" si="32"/>
        <v>0</v>
      </c>
      <c r="BG72" s="6">
        <f t="shared" ca="1" si="33"/>
        <v>0</v>
      </c>
      <c r="BH72" s="6"/>
      <c r="BJ72" s="4">
        <f t="shared" ca="1" si="26"/>
        <v>942188.75</v>
      </c>
      <c r="BL72" s="3">
        <f t="shared" si="27"/>
        <v>42002</v>
      </c>
      <c r="BM72" s="6">
        <f>BM71+SUMIFS('Transactions (Dated)'!G:G,'Transactions (Dated)'!D:D,'Share Values'!AQ72)</f>
        <v>72993.75</v>
      </c>
      <c r="BN72" s="6">
        <f ca="1">BN71+SUMIFS('Transactions (Dated)'!$F:$F,'Transactions (Dated)'!$D:$D,$BL72,'Transactions (Dated)'!$B:$B,BN$11,'Transactions (Dated)'!$C:$C,"Dividend (paid to cash)")*Y72</f>
        <v>0</v>
      </c>
      <c r="BO72" s="6">
        <f ca="1">BO71+SUMIFS('Transactions (Dated)'!$F:$F,'Transactions (Dated)'!$D:$D,$BL72,'Transactions (Dated)'!$B:$B,BO$11,'Transactions (Dated)'!$C:$C,"Dividend (paid to cash)")*Z72</f>
        <v>625</v>
      </c>
      <c r="BP72" s="6">
        <f ca="1">BP71+SUMIFS('Transactions (Dated)'!$F:$F,'Transactions (Dated)'!$D:$D,$BL72,'Transactions (Dated)'!$B:$B,BP$11,'Transactions (Dated)'!$C:$C,"Dividend (paid to cash)")*AA72</f>
        <v>12240.942000000001</v>
      </c>
      <c r="BQ72" s="6">
        <f ca="1">BQ71+SUMIFS('Transactions (Dated)'!$F:$F,'Transactions (Dated)'!$D:$D,$BL72,'Transactions (Dated)'!$B:$B,BQ$11,'Transactions (Dated)'!$C:$C,"Dividend (paid to cash)")*AB72</f>
        <v>0</v>
      </c>
      <c r="BR72" s="6">
        <f ca="1">BR71+SUMIFS('Transactions (Dated)'!$F:$F,'Transactions (Dated)'!$D:$D,$BL72,'Transactions (Dated)'!$B:$B,BR$11,'Transactions (Dated)'!$C:$C,"Dividend (paid to cash)")*AC72</f>
        <v>0</v>
      </c>
      <c r="BS72" s="6">
        <f ca="1">BS71+SUMIFS('Transactions (Dated)'!$F:$F,'Transactions (Dated)'!$D:$D,$BL72,'Transactions (Dated)'!$B:$B,BS$11,'Transactions (Dated)'!$C:$C,"Dividend (paid to cash)")*AD72</f>
        <v>0</v>
      </c>
      <c r="BT72" s="6">
        <f ca="1">BT71+SUMIFS('Transactions (Dated)'!$F:$F,'Transactions (Dated)'!$D:$D,$BL72,'Transactions (Dated)'!$B:$B,BT$11,'Transactions (Dated)'!$C:$C,"Dividend (paid to cash)")*AE72</f>
        <v>0</v>
      </c>
      <c r="BU72" s="6">
        <f ca="1">BU71+SUMIFS('Transactions (Dated)'!$F:$F,'Transactions (Dated)'!$D:$D,$BL72,'Transactions (Dated)'!$B:$B,BU$11,'Transactions (Dated)'!$C:$C,"Dividend (paid to cash)")*AF72</f>
        <v>0</v>
      </c>
      <c r="BV72" s="6">
        <f ca="1">BV71+SUMIFS('Transactions (Dated)'!$F:$F,'Transactions (Dated)'!$D:$D,$BL72,'Transactions (Dated)'!$B:$B,BV$11,'Transactions (Dated)'!$C:$C,"Dividend (paid to cash)")*AG72</f>
        <v>0</v>
      </c>
      <c r="BW72" s="6">
        <f ca="1">BW71+SUMIFS('Transactions (Dated)'!$F:$F,'Transactions (Dated)'!$D:$D,$BL72,'Transactions (Dated)'!$B:$B,BW$11,'Transactions (Dated)'!$C:$C,"Dividend (paid to cash)")*AH72</f>
        <v>0</v>
      </c>
      <c r="BX72" s="6">
        <f ca="1">BX71+SUMIFS('Transactions (Dated)'!$F:$F,'Transactions (Dated)'!$D:$D,$BL72,'Transactions (Dated)'!$B:$B,BX$11,'Transactions (Dated)'!$C:$C,"Dividend (paid to cash)")*AI72</f>
        <v>0</v>
      </c>
      <c r="BY72" s="6">
        <f ca="1">BY71+SUMIFS('Transactions (Dated)'!$F:$F,'Transactions (Dated)'!$D:$D,$BL72,'Transactions (Dated)'!$B:$B,BY$11,'Transactions (Dated)'!$C:$C,"Dividend (paid to cash)")*AJ72</f>
        <v>0</v>
      </c>
      <c r="BZ72" s="6">
        <f ca="1">BZ71+SUMIFS('Transactions (Dated)'!$F:$F,'Transactions (Dated)'!$D:$D,$BL72,'Transactions (Dated)'!$B:$B,BZ$11,'Transactions (Dated)'!$C:$C,"Dividend (paid to cash)")*AK72</f>
        <v>0</v>
      </c>
      <c r="CA72" s="6">
        <f ca="1">CA71+SUMIFS('Transactions (Dated)'!$F:$F,'Transactions (Dated)'!$D:$D,$BL72,'Transactions (Dated)'!$B:$B,CA$11,'Transactions (Dated)'!$C:$C,"Dividend (paid to cash)")*AL72</f>
        <v>0</v>
      </c>
      <c r="CB72" s="6">
        <v>0</v>
      </c>
      <c r="CC72" s="6">
        <v>0</v>
      </c>
      <c r="CD72" s="6"/>
      <c r="CF72" s="6">
        <f t="shared" ca="1" si="34"/>
        <v>85859.691999999995</v>
      </c>
      <c r="CH72" s="3">
        <f t="shared" si="35"/>
        <v>42002</v>
      </c>
      <c r="CI72" s="4">
        <f t="shared" ca="1" si="28"/>
        <v>942188.75</v>
      </c>
      <c r="CJ72" s="4">
        <f t="shared" ca="1" si="29"/>
        <v>85859.691999999995</v>
      </c>
      <c r="CL72" s="4">
        <f t="shared" ca="1" si="30"/>
        <v>1028048.442</v>
      </c>
    </row>
    <row r="73" spans="2:90" x14ac:dyDescent="0.15">
      <c r="B73" s="3">
        <f t="shared" si="31"/>
        <v>42003</v>
      </c>
      <c r="C73" s="2">
        <v>14640</v>
      </c>
      <c r="E73" s="70">
        <v>42003</v>
      </c>
      <c r="F73" s="69">
        <v>12.76</v>
      </c>
      <c r="G73" s="69">
        <v>4.37</v>
      </c>
      <c r="H73" s="69">
        <v>19.760000000000002</v>
      </c>
      <c r="I73" s="69">
        <v>31.75</v>
      </c>
      <c r="J73" s="69">
        <v>18.39</v>
      </c>
      <c r="K73" s="69">
        <v>11.57</v>
      </c>
      <c r="L73" s="69">
        <v>27.08</v>
      </c>
      <c r="M73" s="69">
        <v>1.93</v>
      </c>
      <c r="N73" s="69">
        <v>8.41</v>
      </c>
      <c r="O73" s="69">
        <v>4.97</v>
      </c>
      <c r="P73" s="69">
        <v>35.29</v>
      </c>
      <c r="Q73" s="69">
        <v>1.56</v>
      </c>
      <c r="R73" s="69">
        <v>10.06</v>
      </c>
      <c r="S73" s="69">
        <v>38.700000000000003</v>
      </c>
      <c r="T73" s="69"/>
      <c r="U73" s="69"/>
      <c r="V73" s="4"/>
      <c r="X73" s="3">
        <f t="shared" si="8"/>
        <v>42003</v>
      </c>
      <c r="Y73" s="40">
        <f ca="1">Y72+SUMIFS('Transactions (Dated)'!$E$2:$E$53,'Transactions (Dated)'!$D$2:$D$53,'Share Values'!$X73,'Transactions (Dated)'!$B$2:$B$53,'Share Values'!Y$11,'Transactions (Dated)'!$C$2:$C$53,"Buy")-SUMIFS('Transactions (Dated)'!$E$2:$E$53,'Transactions (Dated)'!$D$2:$D$53,'Share Values'!$X73,'Transactions (Dated)'!$B$2:$B$53,'Share Values'!Y$11,'Transactions (Dated)'!$C$2:$C$53,"Sell")</f>
        <v>4625</v>
      </c>
      <c r="Z73" s="40">
        <f ca="1">Z72+SUMIFS('Transactions (Dated)'!$E$2:$E$53,'Transactions (Dated)'!$D$2:$D$53,'Share Values'!$X73,'Transactions (Dated)'!$B$2:$B$53,'Share Values'!Z$11,'Transactions (Dated)'!$C$2:$C$53,"Buy")-SUMIFS('Transactions (Dated)'!$E$2:$E$53,'Transactions (Dated)'!$D$2:$D$53,'Share Values'!$X73,'Transactions (Dated)'!$B$2:$B$53,'Share Values'!Z$11,'Transactions (Dated)'!$C$2:$C$53,"Sell")</f>
        <v>12500</v>
      </c>
      <c r="AA73" s="40">
        <f ca="1">AA72+SUMIFS('Transactions (Dated)'!$E$2:$E$53,'Transactions (Dated)'!$D$2:$D$53,'Share Values'!$X73,'Transactions (Dated)'!$B$2:$B$53,'Share Values'!AA$11,'Transactions (Dated)'!$C$2:$C$53,"Buy")-SUMIFS('Transactions (Dated)'!$E$2:$E$53,'Transactions (Dated)'!$D$2:$D$53,'Share Values'!$X73,'Transactions (Dated)'!$B$2:$B$53,'Share Values'!AA$11,'Transactions (Dated)'!$C$2:$C$53,"Sell")</f>
        <v>42000</v>
      </c>
      <c r="AB73" s="40">
        <f ca="1">AB72+SUMIFS('Transactions (Dated)'!$E$2:$E$53,'Transactions (Dated)'!$D$2:$D$53,'Share Values'!$X73,'Transactions (Dated)'!$B$2:$B$53,'Share Values'!AB$11,'Transactions (Dated)'!$C$2:$C$53,"Buy")-SUMIFS('Transactions (Dated)'!$E$2:$E$53,'Transactions (Dated)'!$D$2:$D$53,'Share Values'!$X73,'Transactions (Dated)'!$B$2:$B$53,'Share Values'!AB$11,'Transactions (Dated)'!$C$2:$C$53,"Sell")</f>
        <v>0</v>
      </c>
      <c r="AC73" s="40">
        <f ca="1">AC72+SUMIFS('Transactions (Dated)'!$E$2:$E$53,'Transactions (Dated)'!$D$2:$D$53,'Share Values'!$X73,'Transactions (Dated)'!$B$2:$B$53,'Share Values'!AC$11,'Transactions (Dated)'!$C$2:$C$53,"Buy")-SUMIFS('Transactions (Dated)'!$E$2:$E$53,'Transactions (Dated)'!$D$2:$D$53,'Share Values'!$X73,'Transactions (Dated)'!$B$2:$B$53,'Share Values'!AC$11,'Transactions (Dated)'!$C$2:$C$53,"Sell")</f>
        <v>0</v>
      </c>
      <c r="AD73" s="40">
        <f ca="1">AD72+SUMIFS('Transactions (Dated)'!$E$2:$E$53,'Transactions (Dated)'!$D$2:$D$53,'Share Values'!$X73,'Transactions (Dated)'!$B$2:$B$53,'Share Values'!AD$11,'Transactions (Dated)'!$C$2:$C$53,"Buy")-SUMIFS('Transactions (Dated)'!$E$2:$E$53,'Transactions (Dated)'!$D$2:$D$53,'Share Values'!$X73,'Transactions (Dated)'!$B$2:$B$53,'Share Values'!AD$11,'Transactions (Dated)'!$C$2:$C$53,"Sell")</f>
        <v>0</v>
      </c>
      <c r="AE73" s="40">
        <f ca="1">AE72+SUMIFS('Transactions (Dated)'!$E$2:$E$53,'Transactions (Dated)'!$D$2:$D$53,'Share Values'!$X73,'Transactions (Dated)'!$B$2:$B$53,'Share Values'!AE$11,'Transactions (Dated)'!$C$2:$C$53,"Buy")-SUMIFS('Transactions (Dated)'!$E$2:$E$53,'Transactions (Dated)'!$D$2:$D$53,'Share Values'!$X73,'Transactions (Dated)'!$B$2:$B$53,'Share Values'!AE$11,'Transactions (Dated)'!$C$2:$C$53,"Sell")</f>
        <v>0</v>
      </c>
      <c r="AF73" s="40">
        <f ca="1">AF72+SUMIFS('Transactions (Dated)'!$E$2:$E$53,'Transactions (Dated)'!$D$2:$D$53,'Share Values'!$X73,'Transactions (Dated)'!$B$2:$B$53,'Share Values'!AF$11,'Transactions (Dated)'!$C$2:$C$53,"Buy")-SUMIFS('Transactions (Dated)'!$E$2:$E$53,'Transactions (Dated)'!$D$2:$D$53,'Share Values'!$X73,'Transactions (Dated)'!$B$2:$B$53,'Share Values'!AF$11,'Transactions (Dated)'!$C$2:$C$53,"Sell")</f>
        <v>0</v>
      </c>
      <c r="AG73" s="40">
        <f ca="1">AG72+SUMIFS('Transactions (Dated)'!$E$2:$E$53,'Transactions (Dated)'!$D$2:$D$53,'Share Values'!$X73,'Transactions (Dated)'!$B$2:$B$53,'Share Values'!AG$11,'Transactions (Dated)'!$C$2:$C$53,"Buy")-SUMIFS('Transactions (Dated)'!$E$2:$E$53,'Transactions (Dated)'!$D$2:$D$53,'Share Values'!$X73,'Transactions (Dated)'!$B$2:$B$53,'Share Values'!AG$11,'Transactions (Dated)'!$C$2:$C$53,"Sell")</f>
        <v>0</v>
      </c>
      <c r="AH73" s="40">
        <f ca="1">AH72+SUMIFS('Transactions (Dated)'!$E$2:$E$53,'Transactions (Dated)'!$D$2:$D$53,'Share Values'!$X73,'Transactions (Dated)'!$B$2:$B$53,'Share Values'!AH$11,'Transactions (Dated)'!$C$2:$C$53,"Buy")-SUMIFS('Transactions (Dated)'!$E$2:$E$53,'Transactions (Dated)'!$D$2:$D$53,'Share Values'!$X73,'Transactions (Dated)'!$B$2:$B$53,'Share Values'!AH$11,'Transactions (Dated)'!$C$2:$C$53,"Sell")</f>
        <v>0</v>
      </c>
      <c r="AI73" s="40">
        <f ca="1">AI72+SUMIFS('Transactions (Dated)'!$E$2:$E$53,'Transactions (Dated)'!$D$2:$D$53,'Share Values'!$X73,'Transactions (Dated)'!$B$2:$B$53,'Share Values'!AI$11,'Transactions (Dated)'!$C$2:$C$53,"Buy")-SUMIFS('Transactions (Dated)'!$E$2:$E$53,'Transactions (Dated)'!$D$2:$D$53,'Share Values'!$X73,'Transactions (Dated)'!$B$2:$B$53,'Share Values'!AI$11,'Transactions (Dated)'!$C$2:$C$53,"Sell")</f>
        <v>0</v>
      </c>
      <c r="AJ73" s="40">
        <f ca="1">AJ72+SUMIFS('Transactions (Dated)'!$E$2:$E$53,'Transactions (Dated)'!$D$2:$D$53,'Share Values'!$X73,'Transactions (Dated)'!$B$2:$B$53,'Share Values'!AJ$11,'Transactions (Dated)'!$C$2:$C$53,"Buy")-SUMIFS('Transactions (Dated)'!$E$2:$E$53,'Transactions (Dated)'!$D$2:$D$53,'Share Values'!$X73,'Transactions (Dated)'!$B$2:$B$53,'Share Values'!AJ$11,'Transactions (Dated)'!$C$2:$C$53,"Sell")</f>
        <v>0</v>
      </c>
      <c r="AK73" s="40">
        <f ca="1">AK72+SUMIFS('Transactions (Dated)'!$E$2:$E$53,'Transactions (Dated)'!$D$2:$D$53,'Share Values'!$X73,'Transactions (Dated)'!$B$2:$B$53,'Share Values'!AK$11,'Transactions (Dated)'!$C$2:$C$53,"Buy")-SUMIFS('Transactions (Dated)'!$E$2:$E$53,'Transactions (Dated)'!$D$2:$D$53,'Share Values'!$X73,'Transactions (Dated)'!$B$2:$B$53,'Share Values'!AK$11,'Transactions (Dated)'!$C$2:$C$53,"Sell")</f>
        <v>0</v>
      </c>
      <c r="AL73" s="40">
        <f ca="1">AL72+SUMIFS('Transactions (Dated)'!$E$2:$E$53,'Transactions (Dated)'!$D$2:$D$53,'Share Values'!$X73,'Transactions (Dated)'!$B$2:$B$53,'Share Values'!AL$11,'Transactions (Dated)'!$C$2:$C$53,"Buy")-SUMIFS('Transactions (Dated)'!$E$2:$E$53,'Transactions (Dated)'!$D$2:$D$53,'Share Values'!$X73,'Transactions (Dated)'!$B$2:$B$53,'Share Values'!AL$11,'Transactions (Dated)'!$C$2:$C$53,"Sell")</f>
        <v>0</v>
      </c>
      <c r="AM73" s="40">
        <f ca="1">AM72+SUMIFS('Transactions (Dated)'!$E$2:$E$53,'Transactions (Dated)'!$D$2:$D$53,'Share Values'!$X73,'Transactions (Dated)'!$B$2:$B$53,'Share Values'!AM$11,'Transactions (Dated)'!$C$2:$C$53,"Buy")-SUMIFS('Transactions (Dated)'!$E$2:$E$53,'Transactions (Dated)'!$D$2:$D$53,'Share Values'!$X73,'Transactions (Dated)'!$B$2:$B$53,'Share Values'!AM$11,'Transactions (Dated)'!$C$2:$C$53,"Sell")</f>
        <v>0</v>
      </c>
      <c r="AN73" s="40">
        <f ca="1">AN72+SUMIFS('Transactions (Dated)'!$E$2:$E$53,'Transactions (Dated)'!$D$2:$D$53,'Share Values'!$X73,'Transactions (Dated)'!$B$2:$B$53,'Share Values'!AN$11,'Transactions (Dated)'!$C$2:$C$53,"Buy")-SUMIFS('Transactions (Dated)'!$E$2:$E$53,'Transactions (Dated)'!$D$2:$D$53,'Share Values'!$X73,'Transactions (Dated)'!$B$2:$B$53,'Share Values'!AN$11,'Transactions (Dated)'!$C$2:$C$53,"Sell")</f>
        <v>0</v>
      </c>
      <c r="AO73" s="40"/>
      <c r="AQ73" s="3">
        <f t="shared" si="9"/>
        <v>42003</v>
      </c>
      <c r="AR73" s="6">
        <f t="shared" ca="1" si="10"/>
        <v>59015</v>
      </c>
      <c r="AS73" s="6">
        <f t="shared" ca="1" si="11"/>
        <v>54625</v>
      </c>
      <c r="AT73" s="6">
        <f t="shared" ca="1" si="12"/>
        <v>829920.00000000012</v>
      </c>
      <c r="AU73" s="6">
        <f t="shared" ca="1" si="13"/>
        <v>0</v>
      </c>
      <c r="AV73" s="6">
        <f t="shared" ca="1" si="14"/>
        <v>0</v>
      </c>
      <c r="AW73" s="6">
        <f t="shared" ca="1" si="15"/>
        <v>0</v>
      </c>
      <c r="AX73" s="6">
        <f t="shared" ca="1" si="16"/>
        <v>0</v>
      </c>
      <c r="AY73" s="6">
        <f t="shared" ca="1" si="17"/>
        <v>0</v>
      </c>
      <c r="AZ73" s="6">
        <f t="shared" ca="1" si="18"/>
        <v>0</v>
      </c>
      <c r="BA73" s="6">
        <f t="shared" ca="1" si="19"/>
        <v>0</v>
      </c>
      <c r="BB73" s="6">
        <f t="shared" ca="1" si="20"/>
        <v>0</v>
      </c>
      <c r="BC73" s="6">
        <f t="shared" ca="1" si="21"/>
        <v>0</v>
      </c>
      <c r="BD73" s="6">
        <f t="shared" ca="1" si="22"/>
        <v>0</v>
      </c>
      <c r="BE73" s="6">
        <f t="shared" ca="1" si="23"/>
        <v>0</v>
      </c>
      <c r="BF73" s="6">
        <f t="shared" ca="1" si="32"/>
        <v>0</v>
      </c>
      <c r="BG73" s="6">
        <f t="shared" ca="1" si="33"/>
        <v>0</v>
      </c>
      <c r="BH73" s="6"/>
      <c r="BJ73" s="4">
        <f t="shared" ca="1" si="26"/>
        <v>943560.00000000012</v>
      </c>
      <c r="BL73" s="3">
        <f t="shared" si="27"/>
        <v>42003</v>
      </c>
      <c r="BM73" s="6">
        <f>BM72+SUMIFS('Transactions (Dated)'!G:G,'Transactions (Dated)'!D:D,'Share Values'!AQ73)</f>
        <v>72993.75</v>
      </c>
      <c r="BN73" s="6">
        <f ca="1">BN72+SUMIFS('Transactions (Dated)'!$F:$F,'Transactions (Dated)'!$D:$D,$BL73,'Transactions (Dated)'!$B:$B,BN$11,'Transactions (Dated)'!$C:$C,"Dividend (paid to cash)")*Y73</f>
        <v>0</v>
      </c>
      <c r="BO73" s="6">
        <f ca="1">BO72+SUMIFS('Transactions (Dated)'!$F:$F,'Transactions (Dated)'!$D:$D,$BL73,'Transactions (Dated)'!$B:$B,BO$11,'Transactions (Dated)'!$C:$C,"Dividend (paid to cash)")*Z73</f>
        <v>625</v>
      </c>
      <c r="BP73" s="6">
        <f ca="1">BP72+SUMIFS('Transactions (Dated)'!$F:$F,'Transactions (Dated)'!$D:$D,$BL73,'Transactions (Dated)'!$B:$B,BP$11,'Transactions (Dated)'!$C:$C,"Dividend (paid to cash)")*AA73</f>
        <v>12240.942000000001</v>
      </c>
      <c r="BQ73" s="6">
        <f ca="1">BQ72+SUMIFS('Transactions (Dated)'!$F:$F,'Transactions (Dated)'!$D:$D,$BL73,'Transactions (Dated)'!$B:$B,BQ$11,'Transactions (Dated)'!$C:$C,"Dividend (paid to cash)")*AB73</f>
        <v>0</v>
      </c>
      <c r="BR73" s="6">
        <f ca="1">BR72+SUMIFS('Transactions (Dated)'!$F:$F,'Transactions (Dated)'!$D:$D,$BL73,'Transactions (Dated)'!$B:$B,BR$11,'Transactions (Dated)'!$C:$C,"Dividend (paid to cash)")*AC73</f>
        <v>0</v>
      </c>
      <c r="BS73" s="6">
        <f ca="1">BS72+SUMIFS('Transactions (Dated)'!$F:$F,'Transactions (Dated)'!$D:$D,$BL73,'Transactions (Dated)'!$B:$B,BS$11,'Transactions (Dated)'!$C:$C,"Dividend (paid to cash)")*AD73</f>
        <v>0</v>
      </c>
      <c r="BT73" s="6">
        <f ca="1">BT72+SUMIFS('Transactions (Dated)'!$F:$F,'Transactions (Dated)'!$D:$D,$BL73,'Transactions (Dated)'!$B:$B,BT$11,'Transactions (Dated)'!$C:$C,"Dividend (paid to cash)")*AE73</f>
        <v>0</v>
      </c>
      <c r="BU73" s="6">
        <f ca="1">BU72+SUMIFS('Transactions (Dated)'!$F:$F,'Transactions (Dated)'!$D:$D,$BL73,'Transactions (Dated)'!$B:$B,BU$11,'Transactions (Dated)'!$C:$C,"Dividend (paid to cash)")*AF73</f>
        <v>0</v>
      </c>
      <c r="BV73" s="6">
        <f ca="1">BV72+SUMIFS('Transactions (Dated)'!$F:$F,'Transactions (Dated)'!$D:$D,$BL73,'Transactions (Dated)'!$B:$B,BV$11,'Transactions (Dated)'!$C:$C,"Dividend (paid to cash)")*AG73</f>
        <v>0</v>
      </c>
      <c r="BW73" s="6">
        <f ca="1">BW72+SUMIFS('Transactions (Dated)'!$F:$F,'Transactions (Dated)'!$D:$D,$BL73,'Transactions (Dated)'!$B:$B,BW$11,'Transactions (Dated)'!$C:$C,"Dividend (paid to cash)")*AH73</f>
        <v>0</v>
      </c>
      <c r="BX73" s="6">
        <f ca="1">BX72+SUMIFS('Transactions (Dated)'!$F:$F,'Transactions (Dated)'!$D:$D,$BL73,'Transactions (Dated)'!$B:$B,BX$11,'Transactions (Dated)'!$C:$C,"Dividend (paid to cash)")*AI73</f>
        <v>0</v>
      </c>
      <c r="BY73" s="6">
        <f ca="1">BY72+SUMIFS('Transactions (Dated)'!$F:$F,'Transactions (Dated)'!$D:$D,$BL73,'Transactions (Dated)'!$B:$B,BY$11,'Transactions (Dated)'!$C:$C,"Dividend (paid to cash)")*AJ73</f>
        <v>0</v>
      </c>
      <c r="BZ73" s="6">
        <f ca="1">BZ72+SUMIFS('Transactions (Dated)'!$F:$F,'Transactions (Dated)'!$D:$D,$BL73,'Transactions (Dated)'!$B:$B,BZ$11,'Transactions (Dated)'!$C:$C,"Dividend (paid to cash)")*AK73</f>
        <v>0</v>
      </c>
      <c r="CA73" s="6">
        <f ca="1">CA72+SUMIFS('Transactions (Dated)'!$F:$F,'Transactions (Dated)'!$D:$D,$BL73,'Transactions (Dated)'!$B:$B,CA$11,'Transactions (Dated)'!$C:$C,"Dividend (paid to cash)")*AL73</f>
        <v>0</v>
      </c>
      <c r="CB73" s="6">
        <v>0</v>
      </c>
      <c r="CC73" s="6">
        <v>0</v>
      </c>
      <c r="CD73" s="6"/>
      <c r="CF73" s="6">
        <f t="shared" ca="1" si="34"/>
        <v>85859.691999999995</v>
      </c>
      <c r="CH73" s="3">
        <f t="shared" si="35"/>
        <v>42003</v>
      </c>
      <c r="CI73" s="4">
        <f t="shared" ca="1" si="28"/>
        <v>943560.00000000012</v>
      </c>
      <c r="CJ73" s="4">
        <f t="shared" ca="1" si="29"/>
        <v>85859.691999999995</v>
      </c>
      <c r="CL73" s="4">
        <f t="shared" ca="1" si="30"/>
        <v>1029419.6920000002</v>
      </c>
    </row>
    <row r="74" spans="2:90" x14ac:dyDescent="0.15">
      <c r="B74" s="3">
        <f t="shared" si="31"/>
        <v>42004</v>
      </c>
      <c r="C74" s="2">
        <v>14632.4</v>
      </c>
      <c r="E74" s="70">
        <v>42004</v>
      </c>
      <c r="F74" s="69">
        <v>12.74</v>
      </c>
      <c r="G74" s="69">
        <v>4.82</v>
      </c>
      <c r="H74" s="69">
        <v>19.75</v>
      </c>
      <c r="I74" s="69">
        <v>31.94</v>
      </c>
      <c r="J74" s="69">
        <v>19.18</v>
      </c>
      <c r="K74" s="69">
        <v>11.48</v>
      </c>
      <c r="L74" s="69">
        <v>27.69</v>
      </c>
      <c r="M74" s="69">
        <v>1.95</v>
      </c>
      <c r="N74" s="69">
        <v>8.5</v>
      </c>
      <c r="O74" s="69">
        <v>5.0232999999999999</v>
      </c>
      <c r="P74" s="69">
        <v>35.36</v>
      </c>
      <c r="Q74" s="69">
        <v>1.6</v>
      </c>
      <c r="R74" s="69">
        <v>10.119999999999999</v>
      </c>
      <c r="S74" s="69">
        <v>38.96</v>
      </c>
      <c r="T74" s="69"/>
      <c r="U74" s="69"/>
      <c r="V74" s="4"/>
      <c r="X74" s="3">
        <f t="shared" si="8"/>
        <v>42004</v>
      </c>
      <c r="Y74" s="40">
        <f ca="1">Y73+SUMIFS('Transactions (Dated)'!$E$2:$E$53,'Transactions (Dated)'!$D$2:$D$53,'Share Values'!$X74,'Transactions (Dated)'!$B$2:$B$53,'Share Values'!Y$11,'Transactions (Dated)'!$C$2:$C$53,"Buy")-SUMIFS('Transactions (Dated)'!$E$2:$E$53,'Transactions (Dated)'!$D$2:$D$53,'Share Values'!$X74,'Transactions (Dated)'!$B$2:$B$53,'Share Values'!Y$11,'Transactions (Dated)'!$C$2:$C$53,"Sell")</f>
        <v>4625</v>
      </c>
      <c r="Z74" s="40">
        <f ca="1">Z73+SUMIFS('Transactions (Dated)'!$E$2:$E$53,'Transactions (Dated)'!$D$2:$D$53,'Share Values'!$X74,'Transactions (Dated)'!$B$2:$B$53,'Share Values'!Z$11,'Transactions (Dated)'!$C$2:$C$53,"Buy")-SUMIFS('Transactions (Dated)'!$E$2:$E$53,'Transactions (Dated)'!$D$2:$D$53,'Share Values'!$X74,'Transactions (Dated)'!$B$2:$B$53,'Share Values'!Z$11,'Transactions (Dated)'!$C$2:$C$53,"Sell")</f>
        <v>12500</v>
      </c>
      <c r="AA74" s="40">
        <f ca="1">AA73+SUMIFS('Transactions (Dated)'!$E$2:$E$53,'Transactions (Dated)'!$D$2:$D$53,'Share Values'!$X74,'Transactions (Dated)'!$B$2:$B$53,'Share Values'!AA$11,'Transactions (Dated)'!$C$2:$C$53,"Buy")-SUMIFS('Transactions (Dated)'!$E$2:$E$53,'Transactions (Dated)'!$D$2:$D$53,'Share Values'!$X74,'Transactions (Dated)'!$B$2:$B$53,'Share Values'!AA$11,'Transactions (Dated)'!$C$2:$C$53,"Sell")</f>
        <v>42000</v>
      </c>
      <c r="AB74" s="40">
        <f ca="1">AB73+SUMIFS('Transactions (Dated)'!$E$2:$E$53,'Transactions (Dated)'!$D$2:$D$53,'Share Values'!$X74,'Transactions (Dated)'!$B$2:$B$53,'Share Values'!AB$11,'Transactions (Dated)'!$C$2:$C$53,"Buy")-SUMIFS('Transactions (Dated)'!$E$2:$E$53,'Transactions (Dated)'!$D$2:$D$53,'Share Values'!$X74,'Transactions (Dated)'!$B$2:$B$53,'Share Values'!AB$11,'Transactions (Dated)'!$C$2:$C$53,"Sell")</f>
        <v>0</v>
      </c>
      <c r="AC74" s="40">
        <f ca="1">AC73+SUMIFS('Transactions (Dated)'!$E$2:$E$53,'Transactions (Dated)'!$D$2:$D$53,'Share Values'!$X74,'Transactions (Dated)'!$B$2:$B$53,'Share Values'!AC$11,'Transactions (Dated)'!$C$2:$C$53,"Buy")-SUMIFS('Transactions (Dated)'!$E$2:$E$53,'Transactions (Dated)'!$D$2:$D$53,'Share Values'!$X74,'Transactions (Dated)'!$B$2:$B$53,'Share Values'!AC$11,'Transactions (Dated)'!$C$2:$C$53,"Sell")</f>
        <v>0</v>
      </c>
      <c r="AD74" s="40">
        <f ca="1">AD73+SUMIFS('Transactions (Dated)'!$E$2:$E$53,'Transactions (Dated)'!$D$2:$D$53,'Share Values'!$X74,'Transactions (Dated)'!$B$2:$B$53,'Share Values'!AD$11,'Transactions (Dated)'!$C$2:$C$53,"Buy")-SUMIFS('Transactions (Dated)'!$E$2:$E$53,'Transactions (Dated)'!$D$2:$D$53,'Share Values'!$X74,'Transactions (Dated)'!$B$2:$B$53,'Share Values'!AD$11,'Transactions (Dated)'!$C$2:$C$53,"Sell")</f>
        <v>0</v>
      </c>
      <c r="AE74" s="40">
        <f ca="1">AE73+SUMIFS('Transactions (Dated)'!$E$2:$E$53,'Transactions (Dated)'!$D$2:$D$53,'Share Values'!$X74,'Transactions (Dated)'!$B$2:$B$53,'Share Values'!AE$11,'Transactions (Dated)'!$C$2:$C$53,"Buy")-SUMIFS('Transactions (Dated)'!$E$2:$E$53,'Transactions (Dated)'!$D$2:$D$53,'Share Values'!$X74,'Transactions (Dated)'!$B$2:$B$53,'Share Values'!AE$11,'Transactions (Dated)'!$C$2:$C$53,"Sell")</f>
        <v>0</v>
      </c>
      <c r="AF74" s="40">
        <f ca="1">AF73+SUMIFS('Transactions (Dated)'!$E$2:$E$53,'Transactions (Dated)'!$D$2:$D$53,'Share Values'!$X74,'Transactions (Dated)'!$B$2:$B$53,'Share Values'!AF$11,'Transactions (Dated)'!$C$2:$C$53,"Buy")-SUMIFS('Transactions (Dated)'!$E$2:$E$53,'Transactions (Dated)'!$D$2:$D$53,'Share Values'!$X74,'Transactions (Dated)'!$B$2:$B$53,'Share Values'!AF$11,'Transactions (Dated)'!$C$2:$C$53,"Sell")</f>
        <v>0</v>
      </c>
      <c r="AG74" s="40">
        <f ca="1">AG73+SUMIFS('Transactions (Dated)'!$E$2:$E$53,'Transactions (Dated)'!$D$2:$D$53,'Share Values'!$X74,'Transactions (Dated)'!$B$2:$B$53,'Share Values'!AG$11,'Transactions (Dated)'!$C$2:$C$53,"Buy")-SUMIFS('Transactions (Dated)'!$E$2:$E$53,'Transactions (Dated)'!$D$2:$D$53,'Share Values'!$X74,'Transactions (Dated)'!$B$2:$B$53,'Share Values'!AG$11,'Transactions (Dated)'!$C$2:$C$53,"Sell")</f>
        <v>0</v>
      </c>
      <c r="AH74" s="40">
        <f ca="1">AH73+SUMIFS('Transactions (Dated)'!$E$2:$E$53,'Transactions (Dated)'!$D$2:$D$53,'Share Values'!$X74,'Transactions (Dated)'!$B$2:$B$53,'Share Values'!AH$11,'Transactions (Dated)'!$C$2:$C$53,"Buy")-SUMIFS('Transactions (Dated)'!$E$2:$E$53,'Transactions (Dated)'!$D$2:$D$53,'Share Values'!$X74,'Transactions (Dated)'!$B$2:$B$53,'Share Values'!AH$11,'Transactions (Dated)'!$C$2:$C$53,"Sell")</f>
        <v>0</v>
      </c>
      <c r="AI74" s="40">
        <f ca="1">AI73+SUMIFS('Transactions (Dated)'!$E$2:$E$53,'Transactions (Dated)'!$D$2:$D$53,'Share Values'!$X74,'Transactions (Dated)'!$B$2:$B$53,'Share Values'!AI$11,'Transactions (Dated)'!$C$2:$C$53,"Buy")-SUMIFS('Transactions (Dated)'!$E$2:$E$53,'Transactions (Dated)'!$D$2:$D$53,'Share Values'!$X74,'Transactions (Dated)'!$B$2:$B$53,'Share Values'!AI$11,'Transactions (Dated)'!$C$2:$C$53,"Sell")</f>
        <v>0</v>
      </c>
      <c r="AJ74" s="40">
        <f ca="1">AJ73+SUMIFS('Transactions (Dated)'!$E$2:$E$53,'Transactions (Dated)'!$D$2:$D$53,'Share Values'!$X74,'Transactions (Dated)'!$B$2:$B$53,'Share Values'!AJ$11,'Transactions (Dated)'!$C$2:$C$53,"Buy")-SUMIFS('Transactions (Dated)'!$E$2:$E$53,'Transactions (Dated)'!$D$2:$D$53,'Share Values'!$X74,'Transactions (Dated)'!$B$2:$B$53,'Share Values'!AJ$11,'Transactions (Dated)'!$C$2:$C$53,"Sell")</f>
        <v>0</v>
      </c>
      <c r="AK74" s="40">
        <f ca="1">AK73+SUMIFS('Transactions (Dated)'!$E$2:$E$53,'Transactions (Dated)'!$D$2:$D$53,'Share Values'!$X74,'Transactions (Dated)'!$B$2:$B$53,'Share Values'!AK$11,'Transactions (Dated)'!$C$2:$C$53,"Buy")-SUMIFS('Transactions (Dated)'!$E$2:$E$53,'Transactions (Dated)'!$D$2:$D$53,'Share Values'!$X74,'Transactions (Dated)'!$B$2:$B$53,'Share Values'!AK$11,'Transactions (Dated)'!$C$2:$C$53,"Sell")</f>
        <v>0</v>
      </c>
      <c r="AL74" s="40">
        <f ca="1">AL73+SUMIFS('Transactions (Dated)'!$E$2:$E$53,'Transactions (Dated)'!$D$2:$D$53,'Share Values'!$X74,'Transactions (Dated)'!$B$2:$B$53,'Share Values'!AL$11,'Transactions (Dated)'!$C$2:$C$53,"Buy")-SUMIFS('Transactions (Dated)'!$E$2:$E$53,'Transactions (Dated)'!$D$2:$D$53,'Share Values'!$X74,'Transactions (Dated)'!$B$2:$B$53,'Share Values'!AL$11,'Transactions (Dated)'!$C$2:$C$53,"Sell")</f>
        <v>0</v>
      </c>
      <c r="AM74" s="40">
        <f ca="1">AM73+SUMIFS('Transactions (Dated)'!$E$2:$E$53,'Transactions (Dated)'!$D$2:$D$53,'Share Values'!$X74,'Transactions (Dated)'!$B$2:$B$53,'Share Values'!AM$11,'Transactions (Dated)'!$C$2:$C$53,"Buy")-SUMIFS('Transactions (Dated)'!$E$2:$E$53,'Transactions (Dated)'!$D$2:$D$53,'Share Values'!$X74,'Transactions (Dated)'!$B$2:$B$53,'Share Values'!AM$11,'Transactions (Dated)'!$C$2:$C$53,"Sell")</f>
        <v>0</v>
      </c>
      <c r="AN74" s="40">
        <f ca="1">AN73+SUMIFS('Transactions (Dated)'!$E$2:$E$53,'Transactions (Dated)'!$D$2:$D$53,'Share Values'!$X74,'Transactions (Dated)'!$B$2:$B$53,'Share Values'!AN$11,'Transactions (Dated)'!$C$2:$C$53,"Buy")-SUMIFS('Transactions (Dated)'!$E$2:$E$53,'Transactions (Dated)'!$D$2:$D$53,'Share Values'!$X74,'Transactions (Dated)'!$B$2:$B$53,'Share Values'!AN$11,'Transactions (Dated)'!$C$2:$C$53,"Sell")</f>
        <v>0</v>
      </c>
      <c r="AO74" s="40"/>
      <c r="AQ74" s="3">
        <f t="shared" si="9"/>
        <v>42004</v>
      </c>
      <c r="AR74" s="6">
        <f t="shared" ca="1" si="10"/>
        <v>58922.5</v>
      </c>
      <c r="AS74" s="6">
        <f t="shared" ca="1" si="11"/>
        <v>60250</v>
      </c>
      <c r="AT74" s="6">
        <f t="shared" ca="1" si="12"/>
        <v>829500</v>
      </c>
      <c r="AU74" s="6">
        <f t="shared" ca="1" si="13"/>
        <v>0</v>
      </c>
      <c r="AV74" s="6">
        <f t="shared" ca="1" si="14"/>
        <v>0</v>
      </c>
      <c r="AW74" s="6">
        <f t="shared" ca="1" si="15"/>
        <v>0</v>
      </c>
      <c r="AX74" s="6">
        <f t="shared" ca="1" si="16"/>
        <v>0</v>
      </c>
      <c r="AY74" s="6">
        <f t="shared" ca="1" si="17"/>
        <v>0</v>
      </c>
      <c r="AZ74" s="6">
        <f t="shared" ca="1" si="18"/>
        <v>0</v>
      </c>
      <c r="BA74" s="6">
        <f t="shared" ca="1" si="19"/>
        <v>0</v>
      </c>
      <c r="BB74" s="6">
        <f t="shared" ca="1" si="20"/>
        <v>0</v>
      </c>
      <c r="BC74" s="6">
        <f t="shared" ca="1" si="21"/>
        <v>0</v>
      </c>
      <c r="BD74" s="6">
        <f t="shared" ca="1" si="22"/>
        <v>0</v>
      </c>
      <c r="BE74" s="6">
        <f t="shared" ca="1" si="23"/>
        <v>0</v>
      </c>
      <c r="BF74" s="6">
        <f t="shared" ca="1" si="32"/>
        <v>0</v>
      </c>
      <c r="BG74" s="6">
        <f t="shared" ca="1" si="33"/>
        <v>0</v>
      </c>
      <c r="BH74" s="6"/>
      <c r="BJ74" s="4">
        <f t="shared" ca="1" si="26"/>
        <v>948672.5</v>
      </c>
      <c r="BL74" s="3">
        <f t="shared" si="27"/>
        <v>42004</v>
      </c>
      <c r="BM74" s="6">
        <f>BM73+SUMIFS('Transactions (Dated)'!G:G,'Transactions (Dated)'!D:D,'Share Values'!AQ74)</f>
        <v>72993.75</v>
      </c>
      <c r="BN74" s="6">
        <f ca="1">BN73+SUMIFS('Transactions (Dated)'!$F:$F,'Transactions (Dated)'!$D:$D,$BL74,'Transactions (Dated)'!$B:$B,BN$11,'Transactions (Dated)'!$C:$C,"Dividend (paid to cash)")*Y74</f>
        <v>0</v>
      </c>
      <c r="BO74" s="6">
        <f ca="1">BO73+SUMIFS('Transactions (Dated)'!$F:$F,'Transactions (Dated)'!$D:$D,$BL74,'Transactions (Dated)'!$B:$B,BO$11,'Transactions (Dated)'!$C:$C,"Dividend (paid to cash)")*Z74</f>
        <v>625</v>
      </c>
      <c r="BP74" s="6">
        <f ca="1">BP73+SUMIFS('Transactions (Dated)'!$F:$F,'Transactions (Dated)'!$D:$D,$BL74,'Transactions (Dated)'!$B:$B,BP$11,'Transactions (Dated)'!$C:$C,"Dividend (paid to cash)")*AA74</f>
        <v>12240.942000000001</v>
      </c>
      <c r="BQ74" s="6">
        <f ca="1">BQ73+SUMIFS('Transactions (Dated)'!$F:$F,'Transactions (Dated)'!$D:$D,$BL74,'Transactions (Dated)'!$B:$B,BQ$11,'Transactions (Dated)'!$C:$C,"Dividend (paid to cash)")*AB74</f>
        <v>0</v>
      </c>
      <c r="BR74" s="6">
        <f ca="1">BR73+SUMIFS('Transactions (Dated)'!$F:$F,'Transactions (Dated)'!$D:$D,$BL74,'Transactions (Dated)'!$B:$B,BR$11,'Transactions (Dated)'!$C:$C,"Dividend (paid to cash)")*AC74</f>
        <v>0</v>
      </c>
      <c r="BS74" s="6">
        <f ca="1">BS73+SUMIFS('Transactions (Dated)'!$F:$F,'Transactions (Dated)'!$D:$D,$BL74,'Transactions (Dated)'!$B:$B,BS$11,'Transactions (Dated)'!$C:$C,"Dividend (paid to cash)")*AD74</f>
        <v>0</v>
      </c>
      <c r="BT74" s="6">
        <f ca="1">BT73+SUMIFS('Transactions (Dated)'!$F:$F,'Transactions (Dated)'!$D:$D,$BL74,'Transactions (Dated)'!$B:$B,BT$11,'Transactions (Dated)'!$C:$C,"Dividend (paid to cash)")*AE74</f>
        <v>0</v>
      </c>
      <c r="BU74" s="6">
        <f ca="1">BU73+SUMIFS('Transactions (Dated)'!$F:$F,'Transactions (Dated)'!$D:$D,$BL74,'Transactions (Dated)'!$B:$B,BU$11,'Transactions (Dated)'!$C:$C,"Dividend (paid to cash)")*AF74</f>
        <v>0</v>
      </c>
      <c r="BV74" s="6">
        <f ca="1">BV73+SUMIFS('Transactions (Dated)'!$F:$F,'Transactions (Dated)'!$D:$D,$BL74,'Transactions (Dated)'!$B:$B,BV$11,'Transactions (Dated)'!$C:$C,"Dividend (paid to cash)")*AG74</f>
        <v>0</v>
      </c>
      <c r="BW74" s="6">
        <f ca="1">BW73+SUMIFS('Transactions (Dated)'!$F:$F,'Transactions (Dated)'!$D:$D,$BL74,'Transactions (Dated)'!$B:$B,BW$11,'Transactions (Dated)'!$C:$C,"Dividend (paid to cash)")*AH74</f>
        <v>0</v>
      </c>
      <c r="BX74" s="6">
        <f ca="1">BX73+SUMIFS('Transactions (Dated)'!$F:$F,'Transactions (Dated)'!$D:$D,$BL74,'Transactions (Dated)'!$B:$B,BX$11,'Transactions (Dated)'!$C:$C,"Dividend (paid to cash)")*AI74</f>
        <v>0</v>
      </c>
      <c r="BY74" s="6">
        <f ca="1">BY73+SUMIFS('Transactions (Dated)'!$F:$F,'Transactions (Dated)'!$D:$D,$BL74,'Transactions (Dated)'!$B:$B,BY$11,'Transactions (Dated)'!$C:$C,"Dividend (paid to cash)")*AJ74</f>
        <v>0</v>
      </c>
      <c r="BZ74" s="6">
        <f ca="1">BZ73+SUMIFS('Transactions (Dated)'!$F:$F,'Transactions (Dated)'!$D:$D,$BL74,'Transactions (Dated)'!$B:$B,BZ$11,'Transactions (Dated)'!$C:$C,"Dividend (paid to cash)")*AK74</f>
        <v>0</v>
      </c>
      <c r="CA74" s="6">
        <f ca="1">CA73+SUMIFS('Transactions (Dated)'!$F:$F,'Transactions (Dated)'!$D:$D,$BL74,'Transactions (Dated)'!$B:$B,CA$11,'Transactions (Dated)'!$C:$C,"Dividend (paid to cash)")*AL74</f>
        <v>0</v>
      </c>
      <c r="CB74" s="6">
        <v>0</v>
      </c>
      <c r="CC74" s="6">
        <v>0</v>
      </c>
      <c r="CD74" s="6"/>
      <c r="CF74" s="6">
        <f t="shared" ca="1" si="34"/>
        <v>85859.691999999995</v>
      </c>
      <c r="CH74" s="3">
        <f t="shared" si="35"/>
        <v>42004</v>
      </c>
      <c r="CI74" s="4">
        <f t="shared" ca="1" si="28"/>
        <v>948672.5</v>
      </c>
      <c r="CJ74" s="4">
        <f t="shared" ca="1" si="29"/>
        <v>85859.691999999995</v>
      </c>
      <c r="CL74" s="4">
        <f t="shared" ca="1" si="30"/>
        <v>1034532.192</v>
      </c>
    </row>
    <row r="75" spans="2:90" x14ac:dyDescent="0.15">
      <c r="B75" s="3">
        <f t="shared" si="31"/>
        <v>42006</v>
      </c>
      <c r="C75" s="2">
        <v>14753.7</v>
      </c>
      <c r="E75" s="70">
        <v>42006</v>
      </c>
      <c r="F75" s="69">
        <v>12.74</v>
      </c>
      <c r="G75" s="69">
        <v>4.79</v>
      </c>
      <c r="H75" s="69">
        <v>19.940000000000001</v>
      </c>
      <c r="I75" s="69">
        <v>31.95</v>
      </c>
      <c r="J75" s="69">
        <v>18.920000000000002</v>
      </c>
      <c r="K75" s="69">
        <v>11.6</v>
      </c>
      <c r="L75" s="69">
        <v>27.56</v>
      </c>
      <c r="M75" s="69">
        <v>1.95</v>
      </c>
      <c r="N75" s="69">
        <v>8.49</v>
      </c>
      <c r="O75" s="69">
        <v>5.0033000000000003</v>
      </c>
      <c r="P75" s="69">
        <v>35.32</v>
      </c>
      <c r="Q75" s="69">
        <v>1.59</v>
      </c>
      <c r="R75" s="69">
        <v>10.61</v>
      </c>
      <c r="S75" s="69">
        <v>39.22</v>
      </c>
      <c r="T75" s="69"/>
      <c r="U75" s="69"/>
      <c r="V75" s="4"/>
      <c r="X75" s="3">
        <f t="shared" si="8"/>
        <v>42006</v>
      </c>
      <c r="Y75" s="40">
        <f ca="1">Y74+SUMIFS('Transactions (Dated)'!$E$2:$E$53,'Transactions (Dated)'!$D$2:$D$53,'Share Values'!$X75,'Transactions (Dated)'!$B$2:$B$53,'Share Values'!Y$11,'Transactions (Dated)'!$C$2:$C$53,"Buy")-SUMIFS('Transactions (Dated)'!$E$2:$E$53,'Transactions (Dated)'!$D$2:$D$53,'Share Values'!$X75,'Transactions (Dated)'!$B$2:$B$53,'Share Values'!Y$11,'Transactions (Dated)'!$C$2:$C$53,"Sell")</f>
        <v>4625</v>
      </c>
      <c r="Z75" s="40">
        <f ca="1">Z74+SUMIFS('Transactions (Dated)'!$E$2:$E$53,'Transactions (Dated)'!$D$2:$D$53,'Share Values'!$X75,'Transactions (Dated)'!$B$2:$B$53,'Share Values'!Z$11,'Transactions (Dated)'!$C$2:$C$53,"Buy")-SUMIFS('Transactions (Dated)'!$E$2:$E$53,'Transactions (Dated)'!$D$2:$D$53,'Share Values'!$X75,'Transactions (Dated)'!$B$2:$B$53,'Share Values'!Z$11,'Transactions (Dated)'!$C$2:$C$53,"Sell")</f>
        <v>12500</v>
      </c>
      <c r="AA75" s="40">
        <f ca="1">AA74+SUMIFS('Transactions (Dated)'!$E$2:$E$53,'Transactions (Dated)'!$D$2:$D$53,'Share Values'!$X75,'Transactions (Dated)'!$B$2:$B$53,'Share Values'!AA$11,'Transactions (Dated)'!$C$2:$C$53,"Buy")-SUMIFS('Transactions (Dated)'!$E$2:$E$53,'Transactions (Dated)'!$D$2:$D$53,'Share Values'!$X75,'Transactions (Dated)'!$B$2:$B$53,'Share Values'!AA$11,'Transactions (Dated)'!$C$2:$C$53,"Sell")</f>
        <v>42000</v>
      </c>
      <c r="AB75" s="40">
        <f ca="1">AB74+SUMIFS('Transactions (Dated)'!$E$2:$E$53,'Transactions (Dated)'!$D$2:$D$53,'Share Values'!$X75,'Transactions (Dated)'!$B$2:$B$53,'Share Values'!AB$11,'Transactions (Dated)'!$C$2:$C$53,"Buy")-SUMIFS('Transactions (Dated)'!$E$2:$E$53,'Transactions (Dated)'!$D$2:$D$53,'Share Values'!$X75,'Transactions (Dated)'!$B$2:$B$53,'Share Values'!AB$11,'Transactions (Dated)'!$C$2:$C$53,"Sell")</f>
        <v>0</v>
      </c>
      <c r="AC75" s="40">
        <f ca="1">AC74+SUMIFS('Transactions (Dated)'!$E$2:$E$53,'Transactions (Dated)'!$D$2:$D$53,'Share Values'!$X75,'Transactions (Dated)'!$B$2:$B$53,'Share Values'!AC$11,'Transactions (Dated)'!$C$2:$C$53,"Buy")-SUMIFS('Transactions (Dated)'!$E$2:$E$53,'Transactions (Dated)'!$D$2:$D$53,'Share Values'!$X75,'Transactions (Dated)'!$B$2:$B$53,'Share Values'!AC$11,'Transactions (Dated)'!$C$2:$C$53,"Sell")</f>
        <v>0</v>
      </c>
      <c r="AD75" s="40">
        <f ca="1">AD74+SUMIFS('Transactions (Dated)'!$E$2:$E$53,'Transactions (Dated)'!$D$2:$D$53,'Share Values'!$X75,'Transactions (Dated)'!$B$2:$B$53,'Share Values'!AD$11,'Transactions (Dated)'!$C$2:$C$53,"Buy")-SUMIFS('Transactions (Dated)'!$E$2:$E$53,'Transactions (Dated)'!$D$2:$D$53,'Share Values'!$X75,'Transactions (Dated)'!$B$2:$B$53,'Share Values'!AD$11,'Transactions (Dated)'!$C$2:$C$53,"Sell")</f>
        <v>0</v>
      </c>
      <c r="AE75" s="40">
        <f ca="1">AE74+SUMIFS('Transactions (Dated)'!$E$2:$E$53,'Transactions (Dated)'!$D$2:$D$53,'Share Values'!$X75,'Transactions (Dated)'!$B$2:$B$53,'Share Values'!AE$11,'Transactions (Dated)'!$C$2:$C$53,"Buy")-SUMIFS('Transactions (Dated)'!$E$2:$E$53,'Transactions (Dated)'!$D$2:$D$53,'Share Values'!$X75,'Transactions (Dated)'!$B$2:$B$53,'Share Values'!AE$11,'Transactions (Dated)'!$C$2:$C$53,"Sell")</f>
        <v>0</v>
      </c>
      <c r="AF75" s="40">
        <f ca="1">AF74+SUMIFS('Transactions (Dated)'!$E$2:$E$53,'Transactions (Dated)'!$D$2:$D$53,'Share Values'!$X75,'Transactions (Dated)'!$B$2:$B$53,'Share Values'!AF$11,'Transactions (Dated)'!$C$2:$C$53,"Buy")-SUMIFS('Transactions (Dated)'!$E$2:$E$53,'Transactions (Dated)'!$D$2:$D$53,'Share Values'!$X75,'Transactions (Dated)'!$B$2:$B$53,'Share Values'!AF$11,'Transactions (Dated)'!$C$2:$C$53,"Sell")</f>
        <v>0</v>
      </c>
      <c r="AG75" s="40">
        <f ca="1">AG74+SUMIFS('Transactions (Dated)'!$E$2:$E$53,'Transactions (Dated)'!$D$2:$D$53,'Share Values'!$X75,'Transactions (Dated)'!$B$2:$B$53,'Share Values'!AG$11,'Transactions (Dated)'!$C$2:$C$53,"Buy")-SUMIFS('Transactions (Dated)'!$E$2:$E$53,'Transactions (Dated)'!$D$2:$D$53,'Share Values'!$X75,'Transactions (Dated)'!$B$2:$B$53,'Share Values'!AG$11,'Transactions (Dated)'!$C$2:$C$53,"Sell")</f>
        <v>0</v>
      </c>
      <c r="AH75" s="40">
        <f ca="1">AH74+SUMIFS('Transactions (Dated)'!$E$2:$E$53,'Transactions (Dated)'!$D$2:$D$53,'Share Values'!$X75,'Transactions (Dated)'!$B$2:$B$53,'Share Values'!AH$11,'Transactions (Dated)'!$C$2:$C$53,"Buy")-SUMIFS('Transactions (Dated)'!$E$2:$E$53,'Transactions (Dated)'!$D$2:$D$53,'Share Values'!$X75,'Transactions (Dated)'!$B$2:$B$53,'Share Values'!AH$11,'Transactions (Dated)'!$C$2:$C$53,"Sell")</f>
        <v>0</v>
      </c>
      <c r="AI75" s="40">
        <f ca="1">AI74+SUMIFS('Transactions (Dated)'!$E$2:$E$53,'Transactions (Dated)'!$D$2:$D$53,'Share Values'!$X75,'Transactions (Dated)'!$B$2:$B$53,'Share Values'!AI$11,'Transactions (Dated)'!$C$2:$C$53,"Buy")-SUMIFS('Transactions (Dated)'!$E$2:$E$53,'Transactions (Dated)'!$D$2:$D$53,'Share Values'!$X75,'Transactions (Dated)'!$B$2:$B$53,'Share Values'!AI$11,'Transactions (Dated)'!$C$2:$C$53,"Sell")</f>
        <v>0</v>
      </c>
      <c r="AJ75" s="40">
        <f ca="1">AJ74+SUMIFS('Transactions (Dated)'!$E$2:$E$53,'Transactions (Dated)'!$D$2:$D$53,'Share Values'!$X75,'Transactions (Dated)'!$B$2:$B$53,'Share Values'!AJ$11,'Transactions (Dated)'!$C$2:$C$53,"Buy")-SUMIFS('Transactions (Dated)'!$E$2:$E$53,'Transactions (Dated)'!$D$2:$D$53,'Share Values'!$X75,'Transactions (Dated)'!$B$2:$B$53,'Share Values'!AJ$11,'Transactions (Dated)'!$C$2:$C$53,"Sell")</f>
        <v>0</v>
      </c>
      <c r="AK75" s="40">
        <f ca="1">AK74+SUMIFS('Transactions (Dated)'!$E$2:$E$53,'Transactions (Dated)'!$D$2:$D$53,'Share Values'!$X75,'Transactions (Dated)'!$B$2:$B$53,'Share Values'!AK$11,'Transactions (Dated)'!$C$2:$C$53,"Buy")-SUMIFS('Transactions (Dated)'!$E$2:$E$53,'Transactions (Dated)'!$D$2:$D$53,'Share Values'!$X75,'Transactions (Dated)'!$B$2:$B$53,'Share Values'!AK$11,'Transactions (Dated)'!$C$2:$C$53,"Sell")</f>
        <v>0</v>
      </c>
      <c r="AL75" s="40">
        <f ca="1">AL74+SUMIFS('Transactions (Dated)'!$E$2:$E$53,'Transactions (Dated)'!$D$2:$D$53,'Share Values'!$X75,'Transactions (Dated)'!$B$2:$B$53,'Share Values'!AL$11,'Transactions (Dated)'!$C$2:$C$53,"Buy")-SUMIFS('Transactions (Dated)'!$E$2:$E$53,'Transactions (Dated)'!$D$2:$D$53,'Share Values'!$X75,'Transactions (Dated)'!$B$2:$B$53,'Share Values'!AL$11,'Transactions (Dated)'!$C$2:$C$53,"Sell")</f>
        <v>0</v>
      </c>
      <c r="AM75" s="40">
        <f ca="1">AM74+SUMIFS('Transactions (Dated)'!$E$2:$E$53,'Transactions (Dated)'!$D$2:$D$53,'Share Values'!$X75,'Transactions (Dated)'!$B$2:$B$53,'Share Values'!AM$11,'Transactions (Dated)'!$C$2:$C$53,"Buy")-SUMIFS('Transactions (Dated)'!$E$2:$E$53,'Transactions (Dated)'!$D$2:$D$53,'Share Values'!$X75,'Transactions (Dated)'!$B$2:$B$53,'Share Values'!AM$11,'Transactions (Dated)'!$C$2:$C$53,"Sell")</f>
        <v>0</v>
      </c>
      <c r="AN75" s="40">
        <f ca="1">AN74+SUMIFS('Transactions (Dated)'!$E$2:$E$53,'Transactions (Dated)'!$D$2:$D$53,'Share Values'!$X75,'Transactions (Dated)'!$B$2:$B$53,'Share Values'!AN$11,'Transactions (Dated)'!$C$2:$C$53,"Buy")-SUMIFS('Transactions (Dated)'!$E$2:$E$53,'Transactions (Dated)'!$D$2:$D$53,'Share Values'!$X75,'Transactions (Dated)'!$B$2:$B$53,'Share Values'!AN$11,'Transactions (Dated)'!$C$2:$C$53,"Sell")</f>
        <v>0</v>
      </c>
      <c r="AO75" s="40"/>
      <c r="AQ75" s="3">
        <f t="shared" si="9"/>
        <v>42006</v>
      </c>
      <c r="AR75" s="6">
        <f t="shared" ca="1" si="10"/>
        <v>58922.5</v>
      </c>
      <c r="AS75" s="6">
        <f t="shared" ca="1" si="11"/>
        <v>59875</v>
      </c>
      <c r="AT75" s="6">
        <f t="shared" ca="1" si="12"/>
        <v>837480</v>
      </c>
      <c r="AU75" s="6">
        <f t="shared" ca="1" si="13"/>
        <v>0</v>
      </c>
      <c r="AV75" s="6">
        <f t="shared" ca="1" si="14"/>
        <v>0</v>
      </c>
      <c r="AW75" s="6">
        <f t="shared" ca="1" si="15"/>
        <v>0</v>
      </c>
      <c r="AX75" s="6">
        <f t="shared" ca="1" si="16"/>
        <v>0</v>
      </c>
      <c r="AY75" s="6">
        <f t="shared" ca="1" si="17"/>
        <v>0</v>
      </c>
      <c r="AZ75" s="6">
        <f t="shared" ca="1" si="18"/>
        <v>0</v>
      </c>
      <c r="BA75" s="6">
        <f t="shared" ca="1" si="19"/>
        <v>0</v>
      </c>
      <c r="BB75" s="6">
        <f t="shared" ca="1" si="20"/>
        <v>0</v>
      </c>
      <c r="BC75" s="6">
        <f t="shared" ca="1" si="21"/>
        <v>0</v>
      </c>
      <c r="BD75" s="6">
        <f t="shared" ca="1" si="22"/>
        <v>0</v>
      </c>
      <c r="BE75" s="6">
        <f t="shared" ca="1" si="23"/>
        <v>0</v>
      </c>
      <c r="BF75" s="6">
        <f t="shared" ca="1" si="32"/>
        <v>0</v>
      </c>
      <c r="BG75" s="6">
        <f t="shared" ca="1" si="33"/>
        <v>0</v>
      </c>
      <c r="BH75" s="6"/>
      <c r="BJ75" s="4">
        <f t="shared" ca="1" si="26"/>
        <v>956277.5</v>
      </c>
      <c r="BL75" s="3">
        <f t="shared" si="27"/>
        <v>42006</v>
      </c>
      <c r="BM75" s="6">
        <f>BM74+SUMIFS('Transactions (Dated)'!G:G,'Transactions (Dated)'!D:D,'Share Values'!AQ75)</f>
        <v>72993.75</v>
      </c>
      <c r="BN75" s="6">
        <f ca="1">BN74+SUMIFS('Transactions (Dated)'!$F:$F,'Transactions (Dated)'!$D:$D,$BL75,'Transactions (Dated)'!$B:$B,BN$11,'Transactions (Dated)'!$C:$C,"Dividend (paid to cash)")*Y75</f>
        <v>0</v>
      </c>
      <c r="BO75" s="6">
        <f ca="1">BO74+SUMIFS('Transactions (Dated)'!$F:$F,'Transactions (Dated)'!$D:$D,$BL75,'Transactions (Dated)'!$B:$B,BO$11,'Transactions (Dated)'!$C:$C,"Dividend (paid to cash)")*Z75</f>
        <v>625</v>
      </c>
      <c r="BP75" s="6">
        <f ca="1">BP74+SUMIFS('Transactions (Dated)'!$F:$F,'Transactions (Dated)'!$D:$D,$BL75,'Transactions (Dated)'!$B:$B,BP$11,'Transactions (Dated)'!$C:$C,"Dividend (paid to cash)")*AA75</f>
        <v>12240.942000000001</v>
      </c>
      <c r="BQ75" s="6">
        <f ca="1">BQ74+SUMIFS('Transactions (Dated)'!$F:$F,'Transactions (Dated)'!$D:$D,$BL75,'Transactions (Dated)'!$B:$B,BQ$11,'Transactions (Dated)'!$C:$C,"Dividend (paid to cash)")*AB75</f>
        <v>0</v>
      </c>
      <c r="BR75" s="6">
        <f ca="1">BR74+SUMIFS('Transactions (Dated)'!$F:$F,'Transactions (Dated)'!$D:$D,$BL75,'Transactions (Dated)'!$B:$B,BR$11,'Transactions (Dated)'!$C:$C,"Dividend (paid to cash)")*AC75</f>
        <v>0</v>
      </c>
      <c r="BS75" s="6">
        <f ca="1">BS74+SUMIFS('Transactions (Dated)'!$F:$F,'Transactions (Dated)'!$D:$D,$BL75,'Transactions (Dated)'!$B:$B,BS$11,'Transactions (Dated)'!$C:$C,"Dividend (paid to cash)")*AD75</f>
        <v>0</v>
      </c>
      <c r="BT75" s="6">
        <f ca="1">BT74+SUMIFS('Transactions (Dated)'!$F:$F,'Transactions (Dated)'!$D:$D,$BL75,'Transactions (Dated)'!$B:$B,BT$11,'Transactions (Dated)'!$C:$C,"Dividend (paid to cash)")*AE75</f>
        <v>0</v>
      </c>
      <c r="BU75" s="6">
        <f ca="1">BU74+SUMIFS('Transactions (Dated)'!$F:$F,'Transactions (Dated)'!$D:$D,$BL75,'Transactions (Dated)'!$B:$B,BU$11,'Transactions (Dated)'!$C:$C,"Dividend (paid to cash)")*AF75</f>
        <v>0</v>
      </c>
      <c r="BV75" s="6">
        <f ca="1">BV74+SUMIFS('Transactions (Dated)'!$F:$F,'Transactions (Dated)'!$D:$D,$BL75,'Transactions (Dated)'!$B:$B,BV$11,'Transactions (Dated)'!$C:$C,"Dividend (paid to cash)")*AG75</f>
        <v>0</v>
      </c>
      <c r="BW75" s="6">
        <f ca="1">BW74+SUMIFS('Transactions (Dated)'!$F:$F,'Transactions (Dated)'!$D:$D,$BL75,'Transactions (Dated)'!$B:$B,BW$11,'Transactions (Dated)'!$C:$C,"Dividend (paid to cash)")*AH75</f>
        <v>0</v>
      </c>
      <c r="BX75" s="6">
        <f ca="1">BX74+SUMIFS('Transactions (Dated)'!$F:$F,'Transactions (Dated)'!$D:$D,$BL75,'Transactions (Dated)'!$B:$B,BX$11,'Transactions (Dated)'!$C:$C,"Dividend (paid to cash)")*AI75</f>
        <v>0</v>
      </c>
      <c r="BY75" s="6">
        <f ca="1">BY74+SUMIFS('Transactions (Dated)'!$F:$F,'Transactions (Dated)'!$D:$D,$BL75,'Transactions (Dated)'!$B:$B,BY$11,'Transactions (Dated)'!$C:$C,"Dividend (paid to cash)")*AJ75</f>
        <v>0</v>
      </c>
      <c r="BZ75" s="6">
        <f ca="1">BZ74+SUMIFS('Transactions (Dated)'!$F:$F,'Transactions (Dated)'!$D:$D,$BL75,'Transactions (Dated)'!$B:$B,BZ$11,'Transactions (Dated)'!$C:$C,"Dividend (paid to cash)")*AK75</f>
        <v>0</v>
      </c>
      <c r="CA75" s="6">
        <f ca="1">CA74+SUMIFS('Transactions (Dated)'!$F:$F,'Transactions (Dated)'!$D:$D,$BL75,'Transactions (Dated)'!$B:$B,CA$11,'Transactions (Dated)'!$C:$C,"Dividend (paid to cash)")*AL75</f>
        <v>0</v>
      </c>
      <c r="CB75" s="6">
        <v>0</v>
      </c>
      <c r="CC75" s="6">
        <v>0</v>
      </c>
      <c r="CD75" s="6"/>
      <c r="CF75" s="6">
        <f t="shared" ca="1" si="34"/>
        <v>85859.691999999995</v>
      </c>
      <c r="CH75" s="3">
        <f t="shared" si="35"/>
        <v>42006</v>
      </c>
      <c r="CI75" s="4">
        <f t="shared" ca="1" si="28"/>
        <v>956277.5</v>
      </c>
      <c r="CJ75" s="4">
        <f t="shared" ca="1" si="29"/>
        <v>85859.691999999995</v>
      </c>
      <c r="CL75" s="4">
        <f t="shared" ca="1" si="30"/>
        <v>1042137.192</v>
      </c>
    </row>
    <row r="76" spans="2:90" x14ac:dyDescent="0.15">
      <c r="B76" s="3">
        <f t="shared" si="31"/>
        <v>42009</v>
      </c>
      <c r="C76" s="2">
        <v>14392.7</v>
      </c>
      <c r="E76" s="70">
        <v>42009</v>
      </c>
      <c r="F76" s="69">
        <v>12.65</v>
      </c>
      <c r="G76" s="69">
        <v>4.42</v>
      </c>
      <c r="H76" s="69">
        <v>19.43</v>
      </c>
      <c r="I76" s="69">
        <v>31.74</v>
      </c>
      <c r="J76" s="69">
        <v>18.29</v>
      </c>
      <c r="K76" s="69">
        <v>11.6</v>
      </c>
      <c r="L76" s="69">
        <v>27.47</v>
      </c>
      <c r="M76" s="69">
        <v>1.97</v>
      </c>
      <c r="N76" s="69">
        <v>8.49</v>
      </c>
      <c r="O76" s="69">
        <v>4.9132999999999996</v>
      </c>
      <c r="P76" s="69">
        <v>35.22</v>
      </c>
      <c r="Q76" s="69">
        <v>1.6</v>
      </c>
      <c r="R76" s="69">
        <v>10.119999999999999</v>
      </c>
      <c r="S76" s="69">
        <v>39.18</v>
      </c>
      <c r="T76" s="69"/>
      <c r="U76" s="69"/>
      <c r="V76" s="4"/>
      <c r="X76" s="3">
        <f t="shared" ref="X76:X139" si="36">E76</f>
        <v>42009</v>
      </c>
      <c r="Y76" s="40">
        <f ca="1">Y75+SUMIFS('Transactions (Dated)'!$E$2:$E$53,'Transactions (Dated)'!$D$2:$D$53,'Share Values'!$X76,'Transactions (Dated)'!$B$2:$B$53,'Share Values'!Y$11,'Transactions (Dated)'!$C$2:$C$53,"Buy")-SUMIFS('Transactions (Dated)'!$E$2:$E$53,'Transactions (Dated)'!$D$2:$D$53,'Share Values'!$X76,'Transactions (Dated)'!$B$2:$B$53,'Share Values'!Y$11,'Transactions (Dated)'!$C$2:$C$53,"Sell")</f>
        <v>4625</v>
      </c>
      <c r="Z76" s="40">
        <f ca="1">Z75+SUMIFS('Transactions (Dated)'!$E$2:$E$53,'Transactions (Dated)'!$D$2:$D$53,'Share Values'!$X76,'Transactions (Dated)'!$B$2:$B$53,'Share Values'!Z$11,'Transactions (Dated)'!$C$2:$C$53,"Buy")-SUMIFS('Transactions (Dated)'!$E$2:$E$53,'Transactions (Dated)'!$D$2:$D$53,'Share Values'!$X76,'Transactions (Dated)'!$B$2:$B$53,'Share Values'!Z$11,'Transactions (Dated)'!$C$2:$C$53,"Sell")</f>
        <v>12500</v>
      </c>
      <c r="AA76" s="40">
        <f ca="1">AA75+SUMIFS('Transactions (Dated)'!$E$2:$E$53,'Transactions (Dated)'!$D$2:$D$53,'Share Values'!$X76,'Transactions (Dated)'!$B$2:$B$53,'Share Values'!AA$11,'Transactions (Dated)'!$C$2:$C$53,"Buy")-SUMIFS('Transactions (Dated)'!$E$2:$E$53,'Transactions (Dated)'!$D$2:$D$53,'Share Values'!$X76,'Transactions (Dated)'!$B$2:$B$53,'Share Values'!AA$11,'Transactions (Dated)'!$C$2:$C$53,"Sell")</f>
        <v>42000</v>
      </c>
      <c r="AB76" s="40">
        <f ca="1">AB75+SUMIFS('Transactions (Dated)'!$E$2:$E$53,'Transactions (Dated)'!$D$2:$D$53,'Share Values'!$X76,'Transactions (Dated)'!$B$2:$B$53,'Share Values'!AB$11,'Transactions (Dated)'!$C$2:$C$53,"Buy")-SUMIFS('Transactions (Dated)'!$E$2:$E$53,'Transactions (Dated)'!$D$2:$D$53,'Share Values'!$X76,'Transactions (Dated)'!$B$2:$B$53,'Share Values'!AB$11,'Transactions (Dated)'!$C$2:$C$53,"Sell")</f>
        <v>0</v>
      </c>
      <c r="AC76" s="40">
        <f ca="1">AC75+SUMIFS('Transactions (Dated)'!$E$2:$E$53,'Transactions (Dated)'!$D$2:$D$53,'Share Values'!$X76,'Transactions (Dated)'!$B$2:$B$53,'Share Values'!AC$11,'Transactions (Dated)'!$C$2:$C$53,"Buy")-SUMIFS('Transactions (Dated)'!$E$2:$E$53,'Transactions (Dated)'!$D$2:$D$53,'Share Values'!$X76,'Transactions (Dated)'!$B$2:$B$53,'Share Values'!AC$11,'Transactions (Dated)'!$C$2:$C$53,"Sell")</f>
        <v>0</v>
      </c>
      <c r="AD76" s="40">
        <f ca="1">AD75+SUMIFS('Transactions (Dated)'!$E$2:$E$53,'Transactions (Dated)'!$D$2:$D$53,'Share Values'!$X76,'Transactions (Dated)'!$B$2:$B$53,'Share Values'!AD$11,'Transactions (Dated)'!$C$2:$C$53,"Buy")-SUMIFS('Transactions (Dated)'!$E$2:$E$53,'Transactions (Dated)'!$D$2:$D$53,'Share Values'!$X76,'Transactions (Dated)'!$B$2:$B$53,'Share Values'!AD$11,'Transactions (Dated)'!$C$2:$C$53,"Sell")</f>
        <v>0</v>
      </c>
      <c r="AE76" s="40">
        <f ca="1">AE75+SUMIFS('Transactions (Dated)'!$E$2:$E$53,'Transactions (Dated)'!$D$2:$D$53,'Share Values'!$X76,'Transactions (Dated)'!$B$2:$B$53,'Share Values'!AE$11,'Transactions (Dated)'!$C$2:$C$53,"Buy")-SUMIFS('Transactions (Dated)'!$E$2:$E$53,'Transactions (Dated)'!$D$2:$D$53,'Share Values'!$X76,'Transactions (Dated)'!$B$2:$B$53,'Share Values'!AE$11,'Transactions (Dated)'!$C$2:$C$53,"Sell")</f>
        <v>0</v>
      </c>
      <c r="AF76" s="40">
        <f ca="1">AF75+SUMIFS('Transactions (Dated)'!$E$2:$E$53,'Transactions (Dated)'!$D$2:$D$53,'Share Values'!$X76,'Transactions (Dated)'!$B$2:$B$53,'Share Values'!AF$11,'Transactions (Dated)'!$C$2:$C$53,"Buy")-SUMIFS('Transactions (Dated)'!$E$2:$E$53,'Transactions (Dated)'!$D$2:$D$53,'Share Values'!$X76,'Transactions (Dated)'!$B$2:$B$53,'Share Values'!AF$11,'Transactions (Dated)'!$C$2:$C$53,"Sell")</f>
        <v>0</v>
      </c>
      <c r="AG76" s="40">
        <f ca="1">AG75+SUMIFS('Transactions (Dated)'!$E$2:$E$53,'Transactions (Dated)'!$D$2:$D$53,'Share Values'!$X76,'Transactions (Dated)'!$B$2:$B$53,'Share Values'!AG$11,'Transactions (Dated)'!$C$2:$C$53,"Buy")-SUMIFS('Transactions (Dated)'!$E$2:$E$53,'Transactions (Dated)'!$D$2:$D$53,'Share Values'!$X76,'Transactions (Dated)'!$B$2:$B$53,'Share Values'!AG$11,'Transactions (Dated)'!$C$2:$C$53,"Sell")</f>
        <v>0</v>
      </c>
      <c r="AH76" s="40">
        <f ca="1">AH75+SUMIFS('Transactions (Dated)'!$E$2:$E$53,'Transactions (Dated)'!$D$2:$D$53,'Share Values'!$X76,'Transactions (Dated)'!$B$2:$B$53,'Share Values'!AH$11,'Transactions (Dated)'!$C$2:$C$53,"Buy")-SUMIFS('Transactions (Dated)'!$E$2:$E$53,'Transactions (Dated)'!$D$2:$D$53,'Share Values'!$X76,'Transactions (Dated)'!$B$2:$B$53,'Share Values'!AH$11,'Transactions (Dated)'!$C$2:$C$53,"Sell")</f>
        <v>0</v>
      </c>
      <c r="AI76" s="40">
        <f ca="1">AI75+SUMIFS('Transactions (Dated)'!$E$2:$E$53,'Transactions (Dated)'!$D$2:$D$53,'Share Values'!$X76,'Transactions (Dated)'!$B$2:$B$53,'Share Values'!AI$11,'Transactions (Dated)'!$C$2:$C$53,"Buy")-SUMIFS('Transactions (Dated)'!$E$2:$E$53,'Transactions (Dated)'!$D$2:$D$53,'Share Values'!$X76,'Transactions (Dated)'!$B$2:$B$53,'Share Values'!AI$11,'Transactions (Dated)'!$C$2:$C$53,"Sell")</f>
        <v>0</v>
      </c>
      <c r="AJ76" s="40">
        <f ca="1">AJ75+SUMIFS('Transactions (Dated)'!$E$2:$E$53,'Transactions (Dated)'!$D$2:$D$53,'Share Values'!$X76,'Transactions (Dated)'!$B$2:$B$53,'Share Values'!AJ$11,'Transactions (Dated)'!$C$2:$C$53,"Buy")-SUMIFS('Transactions (Dated)'!$E$2:$E$53,'Transactions (Dated)'!$D$2:$D$53,'Share Values'!$X76,'Transactions (Dated)'!$B$2:$B$53,'Share Values'!AJ$11,'Transactions (Dated)'!$C$2:$C$53,"Sell")</f>
        <v>0</v>
      </c>
      <c r="AK76" s="40">
        <f ca="1">AK75+SUMIFS('Transactions (Dated)'!$E$2:$E$53,'Transactions (Dated)'!$D$2:$D$53,'Share Values'!$X76,'Transactions (Dated)'!$B$2:$B$53,'Share Values'!AK$11,'Transactions (Dated)'!$C$2:$C$53,"Buy")-SUMIFS('Transactions (Dated)'!$E$2:$E$53,'Transactions (Dated)'!$D$2:$D$53,'Share Values'!$X76,'Transactions (Dated)'!$B$2:$B$53,'Share Values'!AK$11,'Transactions (Dated)'!$C$2:$C$53,"Sell")</f>
        <v>0</v>
      </c>
      <c r="AL76" s="40">
        <f ca="1">AL75+SUMIFS('Transactions (Dated)'!$E$2:$E$53,'Transactions (Dated)'!$D$2:$D$53,'Share Values'!$X76,'Transactions (Dated)'!$B$2:$B$53,'Share Values'!AL$11,'Transactions (Dated)'!$C$2:$C$53,"Buy")-SUMIFS('Transactions (Dated)'!$E$2:$E$53,'Transactions (Dated)'!$D$2:$D$53,'Share Values'!$X76,'Transactions (Dated)'!$B$2:$B$53,'Share Values'!AL$11,'Transactions (Dated)'!$C$2:$C$53,"Sell")</f>
        <v>0</v>
      </c>
      <c r="AM76" s="40">
        <f ca="1">AM75+SUMIFS('Transactions (Dated)'!$E$2:$E$53,'Transactions (Dated)'!$D$2:$D$53,'Share Values'!$X76,'Transactions (Dated)'!$B$2:$B$53,'Share Values'!AM$11,'Transactions (Dated)'!$C$2:$C$53,"Buy")-SUMIFS('Transactions (Dated)'!$E$2:$E$53,'Transactions (Dated)'!$D$2:$D$53,'Share Values'!$X76,'Transactions (Dated)'!$B$2:$B$53,'Share Values'!AM$11,'Transactions (Dated)'!$C$2:$C$53,"Sell")</f>
        <v>0</v>
      </c>
      <c r="AN76" s="40">
        <f ca="1">AN75+SUMIFS('Transactions (Dated)'!$E$2:$E$53,'Transactions (Dated)'!$D$2:$D$53,'Share Values'!$X76,'Transactions (Dated)'!$B$2:$B$53,'Share Values'!AN$11,'Transactions (Dated)'!$C$2:$C$53,"Buy")-SUMIFS('Transactions (Dated)'!$E$2:$E$53,'Transactions (Dated)'!$D$2:$D$53,'Share Values'!$X76,'Transactions (Dated)'!$B$2:$B$53,'Share Values'!AN$11,'Transactions (Dated)'!$C$2:$C$53,"Sell")</f>
        <v>0</v>
      </c>
      <c r="AO76" s="40"/>
      <c r="AQ76" s="3">
        <f t="shared" ref="AQ76:AQ139" si="37">+X76</f>
        <v>42009</v>
      </c>
      <c r="AR76" s="6">
        <f t="shared" ref="AR76:AR139" ca="1" si="38">+Y76*F76</f>
        <v>58506.25</v>
      </c>
      <c r="AS76" s="6">
        <f t="shared" ref="AS76:AS139" ca="1" si="39">+Z76*G76</f>
        <v>55250</v>
      </c>
      <c r="AT76" s="6">
        <f t="shared" ref="AT76:AT139" ca="1" si="40">+AA76*H76</f>
        <v>816060</v>
      </c>
      <c r="AU76" s="6">
        <f t="shared" ref="AU76:AU139" ca="1" si="41">+AB76*I76</f>
        <v>0</v>
      </c>
      <c r="AV76" s="6">
        <f t="shared" ref="AV76:AV139" ca="1" si="42">+AC76*J76</f>
        <v>0</v>
      </c>
      <c r="AW76" s="6">
        <f t="shared" ref="AW76:AW139" ca="1" si="43">+AD76*K76</f>
        <v>0</v>
      </c>
      <c r="AX76" s="6">
        <f t="shared" ref="AX76:AX139" ca="1" si="44">+AE76*L76</f>
        <v>0</v>
      </c>
      <c r="AY76" s="6">
        <f t="shared" ref="AY76:AY139" ca="1" si="45">+AF76*M76</f>
        <v>0</v>
      </c>
      <c r="AZ76" s="6">
        <f t="shared" ref="AZ76:AZ139" ca="1" si="46">+AG76*N76</f>
        <v>0</v>
      </c>
      <c r="BA76" s="6">
        <f t="shared" ref="BA76:BA139" ca="1" si="47">+AH76*O76</f>
        <v>0</v>
      </c>
      <c r="BB76" s="6">
        <f t="shared" ref="BB76:BB139" ca="1" si="48">+AI76*P76</f>
        <v>0</v>
      </c>
      <c r="BC76" s="6">
        <f t="shared" ref="BC76:BC139" ca="1" si="49">+AJ76*Q76</f>
        <v>0</v>
      </c>
      <c r="BD76" s="6">
        <f t="shared" ref="BD76:BD139" ca="1" si="50">+AK76*R76</f>
        <v>0</v>
      </c>
      <c r="BE76" s="6">
        <f t="shared" ref="BE76:BE139" ca="1" si="51">+AL76*S76</f>
        <v>0</v>
      </c>
      <c r="BF76" s="6">
        <f t="shared" ca="1" si="32"/>
        <v>0</v>
      </c>
      <c r="BG76" s="6">
        <f t="shared" ca="1" si="33"/>
        <v>0</v>
      </c>
      <c r="BH76" s="6"/>
      <c r="BJ76" s="4">
        <f t="shared" ref="BJ76:BJ139" ca="1" si="52">SUM(AR76:BI76)</f>
        <v>929816.25</v>
      </c>
      <c r="BL76" s="3">
        <f t="shared" ref="BL76:BL139" si="53">+X76</f>
        <v>42009</v>
      </c>
      <c r="BM76" s="6">
        <f>BM75+SUMIFS('Transactions (Dated)'!G:G,'Transactions (Dated)'!D:D,'Share Values'!AQ76)</f>
        <v>72993.75</v>
      </c>
      <c r="BN76" s="6">
        <f ca="1">BN75+SUMIFS('Transactions (Dated)'!$F:$F,'Transactions (Dated)'!$D:$D,$BL76,'Transactions (Dated)'!$B:$B,BN$11,'Transactions (Dated)'!$C:$C,"Dividend (paid to cash)")*Y76</f>
        <v>0</v>
      </c>
      <c r="BO76" s="6">
        <f ca="1">BO75+SUMIFS('Transactions (Dated)'!$F:$F,'Transactions (Dated)'!$D:$D,$BL76,'Transactions (Dated)'!$B:$B,BO$11,'Transactions (Dated)'!$C:$C,"Dividend (paid to cash)")*Z76</f>
        <v>625</v>
      </c>
      <c r="BP76" s="6">
        <f ca="1">BP75+SUMIFS('Transactions (Dated)'!$F:$F,'Transactions (Dated)'!$D:$D,$BL76,'Transactions (Dated)'!$B:$B,BP$11,'Transactions (Dated)'!$C:$C,"Dividend (paid to cash)")*AA76</f>
        <v>12240.942000000001</v>
      </c>
      <c r="BQ76" s="6">
        <f ca="1">BQ75+SUMIFS('Transactions (Dated)'!$F:$F,'Transactions (Dated)'!$D:$D,$BL76,'Transactions (Dated)'!$B:$B,BQ$11,'Transactions (Dated)'!$C:$C,"Dividend (paid to cash)")*AB76</f>
        <v>0</v>
      </c>
      <c r="BR76" s="6">
        <f ca="1">BR75+SUMIFS('Transactions (Dated)'!$F:$F,'Transactions (Dated)'!$D:$D,$BL76,'Transactions (Dated)'!$B:$B,BR$11,'Transactions (Dated)'!$C:$C,"Dividend (paid to cash)")*AC76</f>
        <v>0</v>
      </c>
      <c r="BS76" s="6">
        <f ca="1">BS75+SUMIFS('Transactions (Dated)'!$F:$F,'Transactions (Dated)'!$D:$D,$BL76,'Transactions (Dated)'!$B:$B,BS$11,'Transactions (Dated)'!$C:$C,"Dividend (paid to cash)")*AD76</f>
        <v>0</v>
      </c>
      <c r="BT76" s="6">
        <f ca="1">BT75+SUMIFS('Transactions (Dated)'!$F:$F,'Transactions (Dated)'!$D:$D,$BL76,'Transactions (Dated)'!$B:$B,BT$11,'Transactions (Dated)'!$C:$C,"Dividend (paid to cash)")*AE76</f>
        <v>0</v>
      </c>
      <c r="BU76" s="6">
        <f ca="1">BU75+SUMIFS('Transactions (Dated)'!$F:$F,'Transactions (Dated)'!$D:$D,$BL76,'Transactions (Dated)'!$B:$B,BU$11,'Transactions (Dated)'!$C:$C,"Dividend (paid to cash)")*AF76</f>
        <v>0</v>
      </c>
      <c r="BV76" s="6">
        <f ca="1">BV75+SUMIFS('Transactions (Dated)'!$F:$F,'Transactions (Dated)'!$D:$D,$BL76,'Transactions (Dated)'!$B:$B,BV$11,'Transactions (Dated)'!$C:$C,"Dividend (paid to cash)")*AG76</f>
        <v>0</v>
      </c>
      <c r="BW76" s="6">
        <f ca="1">BW75+SUMIFS('Transactions (Dated)'!$F:$F,'Transactions (Dated)'!$D:$D,$BL76,'Transactions (Dated)'!$B:$B,BW$11,'Transactions (Dated)'!$C:$C,"Dividend (paid to cash)")*AH76</f>
        <v>0</v>
      </c>
      <c r="BX76" s="6">
        <f ca="1">BX75+SUMIFS('Transactions (Dated)'!$F:$F,'Transactions (Dated)'!$D:$D,$BL76,'Transactions (Dated)'!$B:$B,BX$11,'Transactions (Dated)'!$C:$C,"Dividend (paid to cash)")*AI76</f>
        <v>0</v>
      </c>
      <c r="BY76" s="6">
        <f ca="1">BY75+SUMIFS('Transactions (Dated)'!$F:$F,'Transactions (Dated)'!$D:$D,$BL76,'Transactions (Dated)'!$B:$B,BY$11,'Transactions (Dated)'!$C:$C,"Dividend (paid to cash)")*AJ76</f>
        <v>0</v>
      </c>
      <c r="BZ76" s="6">
        <f ca="1">BZ75+SUMIFS('Transactions (Dated)'!$F:$F,'Transactions (Dated)'!$D:$D,$BL76,'Transactions (Dated)'!$B:$B,BZ$11,'Transactions (Dated)'!$C:$C,"Dividend (paid to cash)")*AK76</f>
        <v>0</v>
      </c>
      <c r="CA76" s="6">
        <f ca="1">CA75+SUMIFS('Transactions (Dated)'!$F:$F,'Transactions (Dated)'!$D:$D,$BL76,'Transactions (Dated)'!$B:$B,CA$11,'Transactions (Dated)'!$C:$C,"Dividend (paid to cash)")*AL76</f>
        <v>0</v>
      </c>
      <c r="CB76" s="6">
        <v>0</v>
      </c>
      <c r="CC76" s="6">
        <v>0</v>
      </c>
      <c r="CD76" s="6"/>
      <c r="CF76" s="6">
        <f t="shared" ca="1" si="34"/>
        <v>85859.691999999995</v>
      </c>
      <c r="CH76" s="3">
        <f t="shared" si="35"/>
        <v>42009</v>
      </c>
      <c r="CI76" s="4">
        <f t="shared" ref="CI76:CI139" ca="1" si="54">SUM(AR76:BI76)</f>
        <v>929816.25</v>
      </c>
      <c r="CJ76" s="4">
        <f t="shared" ref="CJ76:CJ139" ca="1" si="55">+CF76</f>
        <v>85859.691999999995</v>
      </c>
      <c r="CL76" s="4">
        <f t="shared" ref="CL76:CL139" ca="1" si="56">CI76+CJ76</f>
        <v>1015675.942</v>
      </c>
    </row>
    <row r="77" spans="2:90" x14ac:dyDescent="0.15">
      <c r="B77" s="3">
        <f t="shared" ref="B77:B140" si="57">+E77</f>
        <v>42010</v>
      </c>
      <c r="C77" s="2">
        <v>14246.8</v>
      </c>
      <c r="E77" s="70">
        <v>42010</v>
      </c>
      <c r="F77" s="69">
        <v>12.57</v>
      </c>
      <c r="G77" s="69">
        <v>4.18</v>
      </c>
      <c r="H77" s="69">
        <v>19.25</v>
      </c>
      <c r="I77" s="69">
        <v>31.3</v>
      </c>
      <c r="J77" s="69">
        <v>17.82</v>
      </c>
      <c r="K77" s="69">
        <v>11.6</v>
      </c>
      <c r="L77" s="69">
        <v>26.97</v>
      </c>
      <c r="M77" s="69">
        <v>2.0299999999999998</v>
      </c>
      <c r="N77" s="69">
        <v>8.35</v>
      </c>
      <c r="O77" s="69">
        <v>4.7832999999999997</v>
      </c>
      <c r="P77" s="69">
        <v>32.549999999999997</v>
      </c>
      <c r="Q77" s="69">
        <v>1.6</v>
      </c>
      <c r="R77" s="69">
        <v>9.75</v>
      </c>
      <c r="S77" s="69">
        <v>39.15</v>
      </c>
      <c r="T77" s="69"/>
      <c r="U77" s="69"/>
      <c r="V77" s="4"/>
      <c r="X77" s="3">
        <f t="shared" si="36"/>
        <v>42010</v>
      </c>
      <c r="Y77" s="40">
        <f ca="1">Y76+SUMIFS('Transactions (Dated)'!$E$2:$E$53,'Transactions (Dated)'!$D$2:$D$53,'Share Values'!$X77,'Transactions (Dated)'!$B$2:$B$53,'Share Values'!Y$11,'Transactions (Dated)'!$C$2:$C$53,"Buy")-SUMIFS('Transactions (Dated)'!$E$2:$E$53,'Transactions (Dated)'!$D$2:$D$53,'Share Values'!$X77,'Transactions (Dated)'!$B$2:$B$53,'Share Values'!Y$11,'Transactions (Dated)'!$C$2:$C$53,"Sell")</f>
        <v>4625</v>
      </c>
      <c r="Z77" s="40">
        <f ca="1">Z76+SUMIFS('Transactions (Dated)'!$E$2:$E$53,'Transactions (Dated)'!$D$2:$D$53,'Share Values'!$X77,'Transactions (Dated)'!$B$2:$B$53,'Share Values'!Z$11,'Transactions (Dated)'!$C$2:$C$53,"Buy")-SUMIFS('Transactions (Dated)'!$E$2:$E$53,'Transactions (Dated)'!$D$2:$D$53,'Share Values'!$X77,'Transactions (Dated)'!$B$2:$B$53,'Share Values'!Z$11,'Transactions (Dated)'!$C$2:$C$53,"Sell")</f>
        <v>12500</v>
      </c>
      <c r="AA77" s="40">
        <f ca="1">AA76+SUMIFS('Transactions (Dated)'!$E$2:$E$53,'Transactions (Dated)'!$D$2:$D$53,'Share Values'!$X77,'Transactions (Dated)'!$B$2:$B$53,'Share Values'!AA$11,'Transactions (Dated)'!$C$2:$C$53,"Buy")-SUMIFS('Transactions (Dated)'!$E$2:$E$53,'Transactions (Dated)'!$D$2:$D$53,'Share Values'!$X77,'Transactions (Dated)'!$B$2:$B$53,'Share Values'!AA$11,'Transactions (Dated)'!$C$2:$C$53,"Sell")</f>
        <v>42000</v>
      </c>
      <c r="AB77" s="40">
        <f ca="1">AB76+SUMIFS('Transactions (Dated)'!$E$2:$E$53,'Transactions (Dated)'!$D$2:$D$53,'Share Values'!$X77,'Transactions (Dated)'!$B$2:$B$53,'Share Values'!AB$11,'Transactions (Dated)'!$C$2:$C$53,"Buy")-SUMIFS('Transactions (Dated)'!$E$2:$E$53,'Transactions (Dated)'!$D$2:$D$53,'Share Values'!$X77,'Transactions (Dated)'!$B$2:$B$53,'Share Values'!AB$11,'Transactions (Dated)'!$C$2:$C$53,"Sell")</f>
        <v>0</v>
      </c>
      <c r="AC77" s="40">
        <f ca="1">AC76+SUMIFS('Transactions (Dated)'!$E$2:$E$53,'Transactions (Dated)'!$D$2:$D$53,'Share Values'!$X77,'Transactions (Dated)'!$B$2:$B$53,'Share Values'!AC$11,'Transactions (Dated)'!$C$2:$C$53,"Buy")-SUMIFS('Transactions (Dated)'!$E$2:$E$53,'Transactions (Dated)'!$D$2:$D$53,'Share Values'!$X77,'Transactions (Dated)'!$B$2:$B$53,'Share Values'!AC$11,'Transactions (Dated)'!$C$2:$C$53,"Sell")</f>
        <v>0</v>
      </c>
      <c r="AD77" s="40">
        <f ca="1">AD76+SUMIFS('Transactions (Dated)'!$E$2:$E$53,'Transactions (Dated)'!$D$2:$D$53,'Share Values'!$X77,'Transactions (Dated)'!$B$2:$B$53,'Share Values'!AD$11,'Transactions (Dated)'!$C$2:$C$53,"Buy")-SUMIFS('Transactions (Dated)'!$E$2:$E$53,'Transactions (Dated)'!$D$2:$D$53,'Share Values'!$X77,'Transactions (Dated)'!$B$2:$B$53,'Share Values'!AD$11,'Transactions (Dated)'!$C$2:$C$53,"Sell")</f>
        <v>0</v>
      </c>
      <c r="AE77" s="40">
        <f ca="1">AE76+SUMIFS('Transactions (Dated)'!$E$2:$E$53,'Transactions (Dated)'!$D$2:$D$53,'Share Values'!$X77,'Transactions (Dated)'!$B$2:$B$53,'Share Values'!AE$11,'Transactions (Dated)'!$C$2:$C$53,"Buy")-SUMIFS('Transactions (Dated)'!$E$2:$E$53,'Transactions (Dated)'!$D$2:$D$53,'Share Values'!$X77,'Transactions (Dated)'!$B$2:$B$53,'Share Values'!AE$11,'Transactions (Dated)'!$C$2:$C$53,"Sell")</f>
        <v>0</v>
      </c>
      <c r="AF77" s="40">
        <f ca="1">AF76+SUMIFS('Transactions (Dated)'!$E$2:$E$53,'Transactions (Dated)'!$D$2:$D$53,'Share Values'!$X77,'Transactions (Dated)'!$B$2:$B$53,'Share Values'!AF$11,'Transactions (Dated)'!$C$2:$C$53,"Buy")-SUMIFS('Transactions (Dated)'!$E$2:$E$53,'Transactions (Dated)'!$D$2:$D$53,'Share Values'!$X77,'Transactions (Dated)'!$B$2:$B$53,'Share Values'!AF$11,'Transactions (Dated)'!$C$2:$C$53,"Sell")</f>
        <v>0</v>
      </c>
      <c r="AG77" s="40">
        <f ca="1">AG76+SUMIFS('Transactions (Dated)'!$E$2:$E$53,'Transactions (Dated)'!$D$2:$D$53,'Share Values'!$X77,'Transactions (Dated)'!$B$2:$B$53,'Share Values'!AG$11,'Transactions (Dated)'!$C$2:$C$53,"Buy")-SUMIFS('Transactions (Dated)'!$E$2:$E$53,'Transactions (Dated)'!$D$2:$D$53,'Share Values'!$X77,'Transactions (Dated)'!$B$2:$B$53,'Share Values'!AG$11,'Transactions (Dated)'!$C$2:$C$53,"Sell")</f>
        <v>0</v>
      </c>
      <c r="AH77" s="40">
        <f ca="1">AH76+SUMIFS('Transactions (Dated)'!$E$2:$E$53,'Transactions (Dated)'!$D$2:$D$53,'Share Values'!$X77,'Transactions (Dated)'!$B$2:$B$53,'Share Values'!AH$11,'Transactions (Dated)'!$C$2:$C$53,"Buy")-SUMIFS('Transactions (Dated)'!$E$2:$E$53,'Transactions (Dated)'!$D$2:$D$53,'Share Values'!$X77,'Transactions (Dated)'!$B$2:$B$53,'Share Values'!AH$11,'Transactions (Dated)'!$C$2:$C$53,"Sell")</f>
        <v>0</v>
      </c>
      <c r="AI77" s="40">
        <f ca="1">AI76+SUMIFS('Transactions (Dated)'!$E$2:$E$53,'Transactions (Dated)'!$D$2:$D$53,'Share Values'!$X77,'Transactions (Dated)'!$B$2:$B$53,'Share Values'!AI$11,'Transactions (Dated)'!$C$2:$C$53,"Buy")-SUMIFS('Transactions (Dated)'!$E$2:$E$53,'Transactions (Dated)'!$D$2:$D$53,'Share Values'!$X77,'Transactions (Dated)'!$B$2:$B$53,'Share Values'!AI$11,'Transactions (Dated)'!$C$2:$C$53,"Sell")</f>
        <v>0</v>
      </c>
      <c r="AJ77" s="40">
        <f ca="1">AJ76+SUMIFS('Transactions (Dated)'!$E$2:$E$53,'Transactions (Dated)'!$D$2:$D$53,'Share Values'!$X77,'Transactions (Dated)'!$B$2:$B$53,'Share Values'!AJ$11,'Transactions (Dated)'!$C$2:$C$53,"Buy")-SUMIFS('Transactions (Dated)'!$E$2:$E$53,'Transactions (Dated)'!$D$2:$D$53,'Share Values'!$X77,'Transactions (Dated)'!$B$2:$B$53,'Share Values'!AJ$11,'Transactions (Dated)'!$C$2:$C$53,"Sell")</f>
        <v>0</v>
      </c>
      <c r="AK77" s="40">
        <f ca="1">AK76+SUMIFS('Transactions (Dated)'!$E$2:$E$53,'Transactions (Dated)'!$D$2:$D$53,'Share Values'!$X77,'Transactions (Dated)'!$B$2:$B$53,'Share Values'!AK$11,'Transactions (Dated)'!$C$2:$C$53,"Buy")-SUMIFS('Transactions (Dated)'!$E$2:$E$53,'Transactions (Dated)'!$D$2:$D$53,'Share Values'!$X77,'Transactions (Dated)'!$B$2:$B$53,'Share Values'!AK$11,'Transactions (Dated)'!$C$2:$C$53,"Sell")</f>
        <v>0</v>
      </c>
      <c r="AL77" s="40">
        <f ca="1">AL76+SUMIFS('Transactions (Dated)'!$E$2:$E$53,'Transactions (Dated)'!$D$2:$D$53,'Share Values'!$X77,'Transactions (Dated)'!$B$2:$B$53,'Share Values'!AL$11,'Transactions (Dated)'!$C$2:$C$53,"Buy")-SUMIFS('Transactions (Dated)'!$E$2:$E$53,'Transactions (Dated)'!$D$2:$D$53,'Share Values'!$X77,'Transactions (Dated)'!$B$2:$B$53,'Share Values'!AL$11,'Transactions (Dated)'!$C$2:$C$53,"Sell")</f>
        <v>0</v>
      </c>
      <c r="AM77" s="40">
        <f ca="1">AM76+SUMIFS('Transactions (Dated)'!$E$2:$E$53,'Transactions (Dated)'!$D$2:$D$53,'Share Values'!$X77,'Transactions (Dated)'!$B$2:$B$53,'Share Values'!AM$11,'Transactions (Dated)'!$C$2:$C$53,"Buy")-SUMIFS('Transactions (Dated)'!$E$2:$E$53,'Transactions (Dated)'!$D$2:$D$53,'Share Values'!$X77,'Transactions (Dated)'!$B$2:$B$53,'Share Values'!AM$11,'Transactions (Dated)'!$C$2:$C$53,"Sell")</f>
        <v>0</v>
      </c>
      <c r="AN77" s="40">
        <f ca="1">AN76+SUMIFS('Transactions (Dated)'!$E$2:$E$53,'Transactions (Dated)'!$D$2:$D$53,'Share Values'!$X77,'Transactions (Dated)'!$B$2:$B$53,'Share Values'!AN$11,'Transactions (Dated)'!$C$2:$C$53,"Buy")-SUMIFS('Transactions (Dated)'!$E$2:$E$53,'Transactions (Dated)'!$D$2:$D$53,'Share Values'!$X77,'Transactions (Dated)'!$B$2:$B$53,'Share Values'!AN$11,'Transactions (Dated)'!$C$2:$C$53,"Sell")</f>
        <v>0</v>
      </c>
      <c r="AO77" s="40"/>
      <c r="AQ77" s="3">
        <f t="shared" si="37"/>
        <v>42010</v>
      </c>
      <c r="AR77" s="6">
        <f t="shared" ca="1" si="38"/>
        <v>58136.25</v>
      </c>
      <c r="AS77" s="6">
        <f t="shared" ca="1" si="39"/>
        <v>52250</v>
      </c>
      <c r="AT77" s="6">
        <f t="shared" ca="1" si="40"/>
        <v>808500</v>
      </c>
      <c r="AU77" s="6">
        <f t="shared" ca="1" si="41"/>
        <v>0</v>
      </c>
      <c r="AV77" s="6">
        <f t="shared" ca="1" si="42"/>
        <v>0</v>
      </c>
      <c r="AW77" s="6">
        <f t="shared" ca="1" si="43"/>
        <v>0</v>
      </c>
      <c r="AX77" s="6">
        <f t="shared" ca="1" si="44"/>
        <v>0</v>
      </c>
      <c r="AY77" s="6">
        <f t="shared" ca="1" si="45"/>
        <v>0</v>
      </c>
      <c r="AZ77" s="6">
        <f t="shared" ca="1" si="46"/>
        <v>0</v>
      </c>
      <c r="BA77" s="6">
        <f t="shared" ca="1" si="47"/>
        <v>0</v>
      </c>
      <c r="BB77" s="6">
        <f t="shared" ca="1" si="48"/>
        <v>0</v>
      </c>
      <c r="BC77" s="6">
        <f t="shared" ca="1" si="49"/>
        <v>0</v>
      </c>
      <c r="BD77" s="6">
        <f t="shared" ca="1" si="50"/>
        <v>0</v>
      </c>
      <c r="BE77" s="6">
        <f t="shared" ca="1" si="51"/>
        <v>0</v>
      </c>
      <c r="BF77" s="6">
        <f t="shared" ref="BF77:BF140" ca="1" si="58">+AM77*T77</f>
        <v>0</v>
      </c>
      <c r="BG77" s="6">
        <f t="shared" ref="BG77:BG140" ca="1" si="59">+AN77*U77</f>
        <v>0</v>
      </c>
      <c r="BH77" s="6"/>
      <c r="BJ77" s="4">
        <f t="shared" ca="1" si="52"/>
        <v>918886.25</v>
      </c>
      <c r="BL77" s="3">
        <f t="shared" si="53"/>
        <v>42010</v>
      </c>
      <c r="BM77" s="6">
        <f>BM76+SUMIFS('Transactions (Dated)'!G:G,'Transactions (Dated)'!D:D,'Share Values'!AQ77)</f>
        <v>72993.75</v>
      </c>
      <c r="BN77" s="6">
        <f ca="1">BN76+SUMIFS('Transactions (Dated)'!$F:$F,'Transactions (Dated)'!$D:$D,$BL77,'Transactions (Dated)'!$B:$B,BN$11,'Transactions (Dated)'!$C:$C,"Dividend (paid to cash)")*Y77</f>
        <v>0</v>
      </c>
      <c r="BO77" s="6">
        <f ca="1">BO76+SUMIFS('Transactions (Dated)'!$F:$F,'Transactions (Dated)'!$D:$D,$BL77,'Transactions (Dated)'!$B:$B,BO$11,'Transactions (Dated)'!$C:$C,"Dividend (paid to cash)")*Z77</f>
        <v>625</v>
      </c>
      <c r="BP77" s="6">
        <f ca="1">BP76+SUMIFS('Transactions (Dated)'!$F:$F,'Transactions (Dated)'!$D:$D,$BL77,'Transactions (Dated)'!$B:$B,BP$11,'Transactions (Dated)'!$C:$C,"Dividend (paid to cash)")*AA77</f>
        <v>12240.942000000001</v>
      </c>
      <c r="BQ77" s="6">
        <f ca="1">BQ76+SUMIFS('Transactions (Dated)'!$F:$F,'Transactions (Dated)'!$D:$D,$BL77,'Transactions (Dated)'!$B:$B,BQ$11,'Transactions (Dated)'!$C:$C,"Dividend (paid to cash)")*AB77</f>
        <v>0</v>
      </c>
      <c r="BR77" s="6">
        <f ca="1">BR76+SUMIFS('Transactions (Dated)'!$F:$F,'Transactions (Dated)'!$D:$D,$BL77,'Transactions (Dated)'!$B:$B,BR$11,'Transactions (Dated)'!$C:$C,"Dividend (paid to cash)")*AC77</f>
        <v>0</v>
      </c>
      <c r="BS77" s="6">
        <f ca="1">BS76+SUMIFS('Transactions (Dated)'!$F:$F,'Transactions (Dated)'!$D:$D,$BL77,'Transactions (Dated)'!$B:$B,BS$11,'Transactions (Dated)'!$C:$C,"Dividend (paid to cash)")*AD77</f>
        <v>0</v>
      </c>
      <c r="BT77" s="6">
        <f ca="1">BT76+SUMIFS('Transactions (Dated)'!$F:$F,'Transactions (Dated)'!$D:$D,$BL77,'Transactions (Dated)'!$B:$B,BT$11,'Transactions (Dated)'!$C:$C,"Dividend (paid to cash)")*AE77</f>
        <v>0</v>
      </c>
      <c r="BU77" s="6">
        <f ca="1">BU76+SUMIFS('Transactions (Dated)'!$F:$F,'Transactions (Dated)'!$D:$D,$BL77,'Transactions (Dated)'!$B:$B,BU$11,'Transactions (Dated)'!$C:$C,"Dividend (paid to cash)")*AF77</f>
        <v>0</v>
      </c>
      <c r="BV77" s="6">
        <f ca="1">BV76+SUMIFS('Transactions (Dated)'!$F:$F,'Transactions (Dated)'!$D:$D,$BL77,'Transactions (Dated)'!$B:$B,BV$11,'Transactions (Dated)'!$C:$C,"Dividend (paid to cash)")*AG77</f>
        <v>0</v>
      </c>
      <c r="BW77" s="6">
        <f ca="1">BW76+SUMIFS('Transactions (Dated)'!$F:$F,'Transactions (Dated)'!$D:$D,$BL77,'Transactions (Dated)'!$B:$B,BW$11,'Transactions (Dated)'!$C:$C,"Dividend (paid to cash)")*AH77</f>
        <v>0</v>
      </c>
      <c r="BX77" s="6">
        <f ca="1">BX76+SUMIFS('Transactions (Dated)'!$F:$F,'Transactions (Dated)'!$D:$D,$BL77,'Transactions (Dated)'!$B:$B,BX$11,'Transactions (Dated)'!$C:$C,"Dividend (paid to cash)")*AI77</f>
        <v>0</v>
      </c>
      <c r="BY77" s="6">
        <f ca="1">BY76+SUMIFS('Transactions (Dated)'!$F:$F,'Transactions (Dated)'!$D:$D,$BL77,'Transactions (Dated)'!$B:$B,BY$11,'Transactions (Dated)'!$C:$C,"Dividend (paid to cash)")*AJ77</f>
        <v>0</v>
      </c>
      <c r="BZ77" s="6">
        <f ca="1">BZ76+SUMIFS('Transactions (Dated)'!$F:$F,'Transactions (Dated)'!$D:$D,$BL77,'Transactions (Dated)'!$B:$B,BZ$11,'Transactions (Dated)'!$C:$C,"Dividend (paid to cash)")*AK77</f>
        <v>0</v>
      </c>
      <c r="CA77" s="6">
        <f ca="1">CA76+SUMIFS('Transactions (Dated)'!$F:$F,'Transactions (Dated)'!$D:$D,$BL77,'Transactions (Dated)'!$B:$B,CA$11,'Transactions (Dated)'!$C:$C,"Dividend (paid to cash)")*AL77</f>
        <v>0</v>
      </c>
      <c r="CB77" s="6">
        <v>0</v>
      </c>
      <c r="CC77" s="6">
        <v>0</v>
      </c>
      <c r="CD77" s="6"/>
      <c r="CF77" s="6">
        <f t="shared" ref="CF77:CF140" ca="1" si="60">SUM(BM77:CE77)</f>
        <v>85859.691999999995</v>
      </c>
      <c r="CH77" s="3">
        <f t="shared" ref="CH77:CH140" si="61">BL77</f>
        <v>42010</v>
      </c>
      <c r="CI77" s="4">
        <f t="shared" ca="1" si="54"/>
        <v>918886.25</v>
      </c>
      <c r="CJ77" s="4">
        <f t="shared" ca="1" si="55"/>
        <v>85859.691999999995</v>
      </c>
      <c r="CL77" s="4">
        <f t="shared" ca="1" si="56"/>
        <v>1004745.942</v>
      </c>
    </row>
    <row r="78" spans="2:90" x14ac:dyDescent="0.15">
      <c r="B78" s="3">
        <f t="shared" si="57"/>
        <v>42011</v>
      </c>
      <c r="C78" s="2">
        <v>14285</v>
      </c>
      <c r="E78" s="70">
        <v>42011</v>
      </c>
      <c r="F78" s="69">
        <v>12.61</v>
      </c>
      <c r="G78" s="69">
        <v>4.16</v>
      </c>
      <c r="H78" s="69">
        <v>19.3</v>
      </c>
      <c r="I78" s="69">
        <v>31.25</v>
      </c>
      <c r="J78" s="69">
        <v>18.47</v>
      </c>
      <c r="K78" s="69">
        <v>11.62</v>
      </c>
      <c r="L78" s="69">
        <v>26.35</v>
      </c>
      <c r="M78" s="69">
        <v>2.11</v>
      </c>
      <c r="N78" s="69">
        <v>8.31</v>
      </c>
      <c r="O78" s="69">
        <v>4.8499999999999996</v>
      </c>
      <c r="P78" s="69">
        <v>33.25</v>
      </c>
      <c r="Q78" s="69">
        <v>1.5</v>
      </c>
      <c r="R78" s="69">
        <v>9.74</v>
      </c>
      <c r="S78" s="69">
        <v>39.380000000000003</v>
      </c>
      <c r="T78" s="69"/>
      <c r="U78" s="69"/>
      <c r="V78" s="4"/>
      <c r="X78" s="3">
        <f t="shared" si="36"/>
        <v>42011</v>
      </c>
      <c r="Y78" s="40">
        <f ca="1">Y77+SUMIFS('Transactions (Dated)'!$E$2:$E$53,'Transactions (Dated)'!$D$2:$D$53,'Share Values'!$X78,'Transactions (Dated)'!$B$2:$B$53,'Share Values'!Y$11,'Transactions (Dated)'!$C$2:$C$53,"Buy")-SUMIFS('Transactions (Dated)'!$E$2:$E$53,'Transactions (Dated)'!$D$2:$D$53,'Share Values'!$X78,'Transactions (Dated)'!$B$2:$B$53,'Share Values'!Y$11,'Transactions (Dated)'!$C$2:$C$53,"Sell")</f>
        <v>4625</v>
      </c>
      <c r="Z78" s="40">
        <f ca="1">Z77+SUMIFS('Transactions (Dated)'!$E$2:$E$53,'Transactions (Dated)'!$D$2:$D$53,'Share Values'!$X78,'Transactions (Dated)'!$B$2:$B$53,'Share Values'!Z$11,'Transactions (Dated)'!$C$2:$C$53,"Buy")-SUMIFS('Transactions (Dated)'!$E$2:$E$53,'Transactions (Dated)'!$D$2:$D$53,'Share Values'!$X78,'Transactions (Dated)'!$B$2:$B$53,'Share Values'!Z$11,'Transactions (Dated)'!$C$2:$C$53,"Sell")</f>
        <v>12500</v>
      </c>
      <c r="AA78" s="40">
        <f ca="1">AA77+SUMIFS('Transactions (Dated)'!$E$2:$E$53,'Transactions (Dated)'!$D$2:$D$53,'Share Values'!$X78,'Transactions (Dated)'!$B$2:$B$53,'Share Values'!AA$11,'Transactions (Dated)'!$C$2:$C$53,"Buy")-SUMIFS('Transactions (Dated)'!$E$2:$E$53,'Transactions (Dated)'!$D$2:$D$53,'Share Values'!$X78,'Transactions (Dated)'!$B$2:$B$53,'Share Values'!AA$11,'Transactions (Dated)'!$C$2:$C$53,"Sell")</f>
        <v>42000</v>
      </c>
      <c r="AB78" s="40">
        <f ca="1">AB77+SUMIFS('Transactions (Dated)'!$E$2:$E$53,'Transactions (Dated)'!$D$2:$D$53,'Share Values'!$X78,'Transactions (Dated)'!$B$2:$B$53,'Share Values'!AB$11,'Transactions (Dated)'!$C$2:$C$53,"Buy")-SUMIFS('Transactions (Dated)'!$E$2:$E$53,'Transactions (Dated)'!$D$2:$D$53,'Share Values'!$X78,'Transactions (Dated)'!$B$2:$B$53,'Share Values'!AB$11,'Transactions (Dated)'!$C$2:$C$53,"Sell")</f>
        <v>0</v>
      </c>
      <c r="AC78" s="40">
        <f ca="1">AC77+SUMIFS('Transactions (Dated)'!$E$2:$E$53,'Transactions (Dated)'!$D$2:$D$53,'Share Values'!$X78,'Transactions (Dated)'!$B$2:$B$53,'Share Values'!AC$11,'Transactions (Dated)'!$C$2:$C$53,"Buy")-SUMIFS('Transactions (Dated)'!$E$2:$E$53,'Transactions (Dated)'!$D$2:$D$53,'Share Values'!$X78,'Transactions (Dated)'!$B$2:$B$53,'Share Values'!AC$11,'Transactions (Dated)'!$C$2:$C$53,"Sell")</f>
        <v>0</v>
      </c>
      <c r="AD78" s="40">
        <f ca="1">AD77+SUMIFS('Transactions (Dated)'!$E$2:$E$53,'Transactions (Dated)'!$D$2:$D$53,'Share Values'!$X78,'Transactions (Dated)'!$B$2:$B$53,'Share Values'!AD$11,'Transactions (Dated)'!$C$2:$C$53,"Buy")-SUMIFS('Transactions (Dated)'!$E$2:$E$53,'Transactions (Dated)'!$D$2:$D$53,'Share Values'!$X78,'Transactions (Dated)'!$B$2:$B$53,'Share Values'!AD$11,'Transactions (Dated)'!$C$2:$C$53,"Sell")</f>
        <v>0</v>
      </c>
      <c r="AE78" s="40">
        <f ca="1">AE77+SUMIFS('Transactions (Dated)'!$E$2:$E$53,'Transactions (Dated)'!$D$2:$D$53,'Share Values'!$X78,'Transactions (Dated)'!$B$2:$B$53,'Share Values'!AE$11,'Transactions (Dated)'!$C$2:$C$53,"Buy")-SUMIFS('Transactions (Dated)'!$E$2:$E$53,'Transactions (Dated)'!$D$2:$D$53,'Share Values'!$X78,'Transactions (Dated)'!$B$2:$B$53,'Share Values'!AE$11,'Transactions (Dated)'!$C$2:$C$53,"Sell")</f>
        <v>0</v>
      </c>
      <c r="AF78" s="40">
        <f ca="1">AF77+SUMIFS('Transactions (Dated)'!$E$2:$E$53,'Transactions (Dated)'!$D$2:$D$53,'Share Values'!$X78,'Transactions (Dated)'!$B$2:$B$53,'Share Values'!AF$11,'Transactions (Dated)'!$C$2:$C$53,"Buy")-SUMIFS('Transactions (Dated)'!$E$2:$E$53,'Transactions (Dated)'!$D$2:$D$53,'Share Values'!$X78,'Transactions (Dated)'!$B$2:$B$53,'Share Values'!AF$11,'Transactions (Dated)'!$C$2:$C$53,"Sell")</f>
        <v>0</v>
      </c>
      <c r="AG78" s="40">
        <f ca="1">AG77+SUMIFS('Transactions (Dated)'!$E$2:$E$53,'Transactions (Dated)'!$D$2:$D$53,'Share Values'!$X78,'Transactions (Dated)'!$B$2:$B$53,'Share Values'!AG$11,'Transactions (Dated)'!$C$2:$C$53,"Buy")-SUMIFS('Transactions (Dated)'!$E$2:$E$53,'Transactions (Dated)'!$D$2:$D$53,'Share Values'!$X78,'Transactions (Dated)'!$B$2:$B$53,'Share Values'!AG$11,'Transactions (Dated)'!$C$2:$C$53,"Sell")</f>
        <v>0</v>
      </c>
      <c r="AH78" s="40">
        <f ca="1">AH77+SUMIFS('Transactions (Dated)'!$E$2:$E$53,'Transactions (Dated)'!$D$2:$D$53,'Share Values'!$X78,'Transactions (Dated)'!$B$2:$B$53,'Share Values'!AH$11,'Transactions (Dated)'!$C$2:$C$53,"Buy")-SUMIFS('Transactions (Dated)'!$E$2:$E$53,'Transactions (Dated)'!$D$2:$D$53,'Share Values'!$X78,'Transactions (Dated)'!$B$2:$B$53,'Share Values'!AH$11,'Transactions (Dated)'!$C$2:$C$53,"Sell")</f>
        <v>0</v>
      </c>
      <c r="AI78" s="40">
        <f ca="1">AI77+SUMIFS('Transactions (Dated)'!$E$2:$E$53,'Transactions (Dated)'!$D$2:$D$53,'Share Values'!$X78,'Transactions (Dated)'!$B$2:$B$53,'Share Values'!AI$11,'Transactions (Dated)'!$C$2:$C$53,"Buy")-SUMIFS('Transactions (Dated)'!$E$2:$E$53,'Transactions (Dated)'!$D$2:$D$53,'Share Values'!$X78,'Transactions (Dated)'!$B$2:$B$53,'Share Values'!AI$11,'Transactions (Dated)'!$C$2:$C$53,"Sell")</f>
        <v>0</v>
      </c>
      <c r="AJ78" s="40">
        <f ca="1">AJ77+SUMIFS('Transactions (Dated)'!$E$2:$E$53,'Transactions (Dated)'!$D$2:$D$53,'Share Values'!$X78,'Transactions (Dated)'!$B$2:$B$53,'Share Values'!AJ$11,'Transactions (Dated)'!$C$2:$C$53,"Buy")-SUMIFS('Transactions (Dated)'!$E$2:$E$53,'Transactions (Dated)'!$D$2:$D$53,'Share Values'!$X78,'Transactions (Dated)'!$B$2:$B$53,'Share Values'!AJ$11,'Transactions (Dated)'!$C$2:$C$53,"Sell")</f>
        <v>0</v>
      </c>
      <c r="AK78" s="40">
        <f ca="1">AK77+SUMIFS('Transactions (Dated)'!$E$2:$E$53,'Transactions (Dated)'!$D$2:$D$53,'Share Values'!$X78,'Transactions (Dated)'!$B$2:$B$53,'Share Values'!AK$11,'Transactions (Dated)'!$C$2:$C$53,"Buy")-SUMIFS('Transactions (Dated)'!$E$2:$E$53,'Transactions (Dated)'!$D$2:$D$53,'Share Values'!$X78,'Transactions (Dated)'!$B$2:$B$53,'Share Values'!AK$11,'Transactions (Dated)'!$C$2:$C$53,"Sell")</f>
        <v>0</v>
      </c>
      <c r="AL78" s="40">
        <f ca="1">AL77+SUMIFS('Transactions (Dated)'!$E$2:$E$53,'Transactions (Dated)'!$D$2:$D$53,'Share Values'!$X78,'Transactions (Dated)'!$B$2:$B$53,'Share Values'!AL$11,'Transactions (Dated)'!$C$2:$C$53,"Buy")-SUMIFS('Transactions (Dated)'!$E$2:$E$53,'Transactions (Dated)'!$D$2:$D$53,'Share Values'!$X78,'Transactions (Dated)'!$B$2:$B$53,'Share Values'!AL$11,'Transactions (Dated)'!$C$2:$C$53,"Sell")</f>
        <v>0</v>
      </c>
      <c r="AM78" s="40">
        <f ca="1">AM77+SUMIFS('Transactions (Dated)'!$E$2:$E$53,'Transactions (Dated)'!$D$2:$D$53,'Share Values'!$X78,'Transactions (Dated)'!$B$2:$B$53,'Share Values'!AM$11,'Transactions (Dated)'!$C$2:$C$53,"Buy")-SUMIFS('Transactions (Dated)'!$E$2:$E$53,'Transactions (Dated)'!$D$2:$D$53,'Share Values'!$X78,'Transactions (Dated)'!$B$2:$B$53,'Share Values'!AM$11,'Transactions (Dated)'!$C$2:$C$53,"Sell")</f>
        <v>0</v>
      </c>
      <c r="AN78" s="40">
        <f ca="1">AN77+SUMIFS('Transactions (Dated)'!$E$2:$E$53,'Transactions (Dated)'!$D$2:$D$53,'Share Values'!$X78,'Transactions (Dated)'!$B$2:$B$53,'Share Values'!AN$11,'Transactions (Dated)'!$C$2:$C$53,"Buy")-SUMIFS('Transactions (Dated)'!$E$2:$E$53,'Transactions (Dated)'!$D$2:$D$53,'Share Values'!$X78,'Transactions (Dated)'!$B$2:$B$53,'Share Values'!AN$11,'Transactions (Dated)'!$C$2:$C$53,"Sell")</f>
        <v>0</v>
      </c>
      <c r="AO78" s="40"/>
      <c r="AQ78" s="3">
        <f t="shared" si="37"/>
        <v>42011</v>
      </c>
      <c r="AR78" s="6">
        <f t="shared" ca="1" si="38"/>
        <v>58321.25</v>
      </c>
      <c r="AS78" s="6">
        <f t="shared" ca="1" si="39"/>
        <v>52000</v>
      </c>
      <c r="AT78" s="6">
        <f t="shared" ca="1" si="40"/>
        <v>810600</v>
      </c>
      <c r="AU78" s="6">
        <f t="shared" ca="1" si="41"/>
        <v>0</v>
      </c>
      <c r="AV78" s="6">
        <f t="shared" ca="1" si="42"/>
        <v>0</v>
      </c>
      <c r="AW78" s="6">
        <f t="shared" ca="1" si="43"/>
        <v>0</v>
      </c>
      <c r="AX78" s="6">
        <f t="shared" ca="1" si="44"/>
        <v>0</v>
      </c>
      <c r="AY78" s="6">
        <f t="shared" ca="1" si="45"/>
        <v>0</v>
      </c>
      <c r="AZ78" s="6">
        <f t="shared" ca="1" si="46"/>
        <v>0</v>
      </c>
      <c r="BA78" s="6">
        <f t="shared" ca="1" si="47"/>
        <v>0</v>
      </c>
      <c r="BB78" s="6">
        <f t="shared" ca="1" si="48"/>
        <v>0</v>
      </c>
      <c r="BC78" s="6">
        <f t="shared" ca="1" si="49"/>
        <v>0</v>
      </c>
      <c r="BD78" s="6">
        <f t="shared" ca="1" si="50"/>
        <v>0</v>
      </c>
      <c r="BE78" s="6">
        <f t="shared" ca="1" si="51"/>
        <v>0</v>
      </c>
      <c r="BF78" s="6">
        <f t="shared" ca="1" si="58"/>
        <v>0</v>
      </c>
      <c r="BG78" s="6">
        <f t="shared" ca="1" si="59"/>
        <v>0</v>
      </c>
      <c r="BH78" s="6"/>
      <c r="BJ78" s="4">
        <f t="shared" ca="1" si="52"/>
        <v>920921.25</v>
      </c>
      <c r="BL78" s="3">
        <f t="shared" si="53"/>
        <v>42011</v>
      </c>
      <c r="BM78" s="6">
        <f>BM77+SUMIFS('Transactions (Dated)'!G:G,'Transactions (Dated)'!D:D,'Share Values'!AQ78)</f>
        <v>72993.75</v>
      </c>
      <c r="BN78" s="6">
        <f ca="1">BN77+SUMIFS('Transactions (Dated)'!$F:$F,'Transactions (Dated)'!$D:$D,$BL78,'Transactions (Dated)'!$B:$B,BN$11,'Transactions (Dated)'!$C:$C,"Dividend (paid to cash)")*Y78</f>
        <v>0</v>
      </c>
      <c r="BO78" s="6">
        <f ca="1">BO77+SUMIFS('Transactions (Dated)'!$F:$F,'Transactions (Dated)'!$D:$D,$BL78,'Transactions (Dated)'!$B:$B,BO$11,'Transactions (Dated)'!$C:$C,"Dividend (paid to cash)")*Z78</f>
        <v>625</v>
      </c>
      <c r="BP78" s="6">
        <f ca="1">BP77+SUMIFS('Transactions (Dated)'!$F:$F,'Transactions (Dated)'!$D:$D,$BL78,'Transactions (Dated)'!$B:$B,BP$11,'Transactions (Dated)'!$C:$C,"Dividend (paid to cash)")*AA78</f>
        <v>12240.942000000001</v>
      </c>
      <c r="BQ78" s="6">
        <f ca="1">BQ77+SUMIFS('Transactions (Dated)'!$F:$F,'Transactions (Dated)'!$D:$D,$BL78,'Transactions (Dated)'!$B:$B,BQ$11,'Transactions (Dated)'!$C:$C,"Dividend (paid to cash)")*AB78</f>
        <v>0</v>
      </c>
      <c r="BR78" s="6">
        <f ca="1">BR77+SUMIFS('Transactions (Dated)'!$F:$F,'Transactions (Dated)'!$D:$D,$BL78,'Transactions (Dated)'!$B:$B,BR$11,'Transactions (Dated)'!$C:$C,"Dividend (paid to cash)")*AC78</f>
        <v>0</v>
      </c>
      <c r="BS78" s="6">
        <f ca="1">BS77+SUMIFS('Transactions (Dated)'!$F:$F,'Transactions (Dated)'!$D:$D,$BL78,'Transactions (Dated)'!$B:$B,BS$11,'Transactions (Dated)'!$C:$C,"Dividend (paid to cash)")*AD78</f>
        <v>0</v>
      </c>
      <c r="BT78" s="6">
        <f ca="1">BT77+SUMIFS('Transactions (Dated)'!$F:$F,'Transactions (Dated)'!$D:$D,$BL78,'Transactions (Dated)'!$B:$B,BT$11,'Transactions (Dated)'!$C:$C,"Dividend (paid to cash)")*AE78</f>
        <v>0</v>
      </c>
      <c r="BU78" s="6">
        <f ca="1">BU77+SUMIFS('Transactions (Dated)'!$F:$F,'Transactions (Dated)'!$D:$D,$BL78,'Transactions (Dated)'!$B:$B,BU$11,'Transactions (Dated)'!$C:$C,"Dividend (paid to cash)")*AF78</f>
        <v>0</v>
      </c>
      <c r="BV78" s="6">
        <f ca="1">BV77+SUMIFS('Transactions (Dated)'!$F:$F,'Transactions (Dated)'!$D:$D,$BL78,'Transactions (Dated)'!$B:$B,BV$11,'Transactions (Dated)'!$C:$C,"Dividend (paid to cash)")*AG78</f>
        <v>0</v>
      </c>
      <c r="BW78" s="6">
        <f ca="1">BW77+SUMIFS('Transactions (Dated)'!$F:$F,'Transactions (Dated)'!$D:$D,$BL78,'Transactions (Dated)'!$B:$B,BW$11,'Transactions (Dated)'!$C:$C,"Dividend (paid to cash)")*AH78</f>
        <v>0</v>
      </c>
      <c r="BX78" s="6">
        <f ca="1">BX77+SUMIFS('Transactions (Dated)'!$F:$F,'Transactions (Dated)'!$D:$D,$BL78,'Transactions (Dated)'!$B:$B,BX$11,'Transactions (Dated)'!$C:$C,"Dividend (paid to cash)")*AI78</f>
        <v>0</v>
      </c>
      <c r="BY78" s="6">
        <f ca="1">BY77+SUMIFS('Transactions (Dated)'!$F:$F,'Transactions (Dated)'!$D:$D,$BL78,'Transactions (Dated)'!$B:$B,BY$11,'Transactions (Dated)'!$C:$C,"Dividend (paid to cash)")*AJ78</f>
        <v>0</v>
      </c>
      <c r="BZ78" s="6">
        <f ca="1">BZ77+SUMIFS('Transactions (Dated)'!$F:$F,'Transactions (Dated)'!$D:$D,$BL78,'Transactions (Dated)'!$B:$B,BZ$11,'Transactions (Dated)'!$C:$C,"Dividend (paid to cash)")*AK78</f>
        <v>0</v>
      </c>
      <c r="CA78" s="6">
        <f ca="1">CA77+SUMIFS('Transactions (Dated)'!$F:$F,'Transactions (Dated)'!$D:$D,$BL78,'Transactions (Dated)'!$B:$B,CA$11,'Transactions (Dated)'!$C:$C,"Dividend (paid to cash)")*AL78</f>
        <v>0</v>
      </c>
      <c r="CB78" s="6">
        <v>0</v>
      </c>
      <c r="CC78" s="6">
        <v>0</v>
      </c>
      <c r="CD78" s="6"/>
      <c r="CF78" s="6">
        <f t="shared" ca="1" si="60"/>
        <v>85859.691999999995</v>
      </c>
      <c r="CH78" s="3">
        <f t="shared" si="61"/>
        <v>42011</v>
      </c>
      <c r="CI78" s="4">
        <f t="shared" ca="1" si="54"/>
        <v>920921.25</v>
      </c>
      <c r="CJ78" s="4">
        <f t="shared" ca="1" si="55"/>
        <v>85859.691999999995</v>
      </c>
      <c r="CL78" s="4">
        <f t="shared" ca="1" si="56"/>
        <v>1006780.942</v>
      </c>
    </row>
    <row r="79" spans="2:90" x14ac:dyDescent="0.15">
      <c r="B79" s="3">
        <f t="shared" si="57"/>
        <v>42012</v>
      </c>
      <c r="C79" s="2">
        <v>14457.7</v>
      </c>
      <c r="E79" s="70">
        <v>42012</v>
      </c>
      <c r="F79" s="69">
        <v>12.59</v>
      </c>
      <c r="G79" s="69">
        <v>4.13</v>
      </c>
      <c r="H79" s="69">
        <v>19.53</v>
      </c>
      <c r="I79" s="69">
        <v>31.41</v>
      </c>
      <c r="J79" s="69">
        <v>18.39</v>
      </c>
      <c r="K79" s="69">
        <v>11.74</v>
      </c>
      <c r="L79" s="69">
        <v>25.96</v>
      </c>
      <c r="M79" s="69">
        <v>2.08</v>
      </c>
      <c r="N79" s="69">
        <v>8.34</v>
      </c>
      <c r="O79" s="69">
        <v>4.91</v>
      </c>
      <c r="P79" s="69">
        <v>33.6</v>
      </c>
      <c r="Q79" s="69">
        <v>1.54</v>
      </c>
      <c r="R79" s="69">
        <v>9.8800000000000008</v>
      </c>
      <c r="S79" s="69">
        <v>39.450000000000003</v>
      </c>
      <c r="T79" s="69"/>
      <c r="U79" s="69"/>
      <c r="V79" s="4"/>
      <c r="X79" s="3">
        <f t="shared" si="36"/>
        <v>42012</v>
      </c>
      <c r="Y79" s="40">
        <f ca="1">Y78+SUMIFS('Transactions (Dated)'!$E$2:$E$53,'Transactions (Dated)'!$D$2:$D$53,'Share Values'!$X79,'Transactions (Dated)'!$B$2:$B$53,'Share Values'!Y$11,'Transactions (Dated)'!$C$2:$C$53,"Buy")-SUMIFS('Transactions (Dated)'!$E$2:$E$53,'Transactions (Dated)'!$D$2:$D$53,'Share Values'!$X79,'Transactions (Dated)'!$B$2:$B$53,'Share Values'!Y$11,'Transactions (Dated)'!$C$2:$C$53,"Sell")</f>
        <v>4625</v>
      </c>
      <c r="Z79" s="40">
        <f ca="1">Z78+SUMIFS('Transactions (Dated)'!$E$2:$E$53,'Transactions (Dated)'!$D$2:$D$53,'Share Values'!$X79,'Transactions (Dated)'!$B$2:$B$53,'Share Values'!Z$11,'Transactions (Dated)'!$C$2:$C$53,"Buy")-SUMIFS('Transactions (Dated)'!$E$2:$E$53,'Transactions (Dated)'!$D$2:$D$53,'Share Values'!$X79,'Transactions (Dated)'!$B$2:$B$53,'Share Values'!Z$11,'Transactions (Dated)'!$C$2:$C$53,"Sell")</f>
        <v>12500</v>
      </c>
      <c r="AA79" s="40">
        <f ca="1">AA78+SUMIFS('Transactions (Dated)'!$E$2:$E$53,'Transactions (Dated)'!$D$2:$D$53,'Share Values'!$X79,'Transactions (Dated)'!$B$2:$B$53,'Share Values'!AA$11,'Transactions (Dated)'!$C$2:$C$53,"Buy")-SUMIFS('Transactions (Dated)'!$E$2:$E$53,'Transactions (Dated)'!$D$2:$D$53,'Share Values'!$X79,'Transactions (Dated)'!$B$2:$B$53,'Share Values'!AA$11,'Transactions (Dated)'!$C$2:$C$53,"Sell")</f>
        <v>42000</v>
      </c>
      <c r="AB79" s="40">
        <f ca="1">AB78+SUMIFS('Transactions (Dated)'!$E$2:$E$53,'Transactions (Dated)'!$D$2:$D$53,'Share Values'!$X79,'Transactions (Dated)'!$B$2:$B$53,'Share Values'!AB$11,'Transactions (Dated)'!$C$2:$C$53,"Buy")-SUMIFS('Transactions (Dated)'!$E$2:$E$53,'Transactions (Dated)'!$D$2:$D$53,'Share Values'!$X79,'Transactions (Dated)'!$B$2:$B$53,'Share Values'!AB$11,'Transactions (Dated)'!$C$2:$C$53,"Sell")</f>
        <v>0</v>
      </c>
      <c r="AC79" s="40">
        <f ca="1">AC78+SUMIFS('Transactions (Dated)'!$E$2:$E$53,'Transactions (Dated)'!$D$2:$D$53,'Share Values'!$X79,'Transactions (Dated)'!$B$2:$B$53,'Share Values'!AC$11,'Transactions (Dated)'!$C$2:$C$53,"Buy")-SUMIFS('Transactions (Dated)'!$E$2:$E$53,'Transactions (Dated)'!$D$2:$D$53,'Share Values'!$X79,'Transactions (Dated)'!$B$2:$B$53,'Share Values'!AC$11,'Transactions (Dated)'!$C$2:$C$53,"Sell")</f>
        <v>0</v>
      </c>
      <c r="AD79" s="40">
        <f ca="1">AD78+SUMIFS('Transactions (Dated)'!$E$2:$E$53,'Transactions (Dated)'!$D$2:$D$53,'Share Values'!$X79,'Transactions (Dated)'!$B$2:$B$53,'Share Values'!AD$11,'Transactions (Dated)'!$C$2:$C$53,"Buy")-SUMIFS('Transactions (Dated)'!$E$2:$E$53,'Transactions (Dated)'!$D$2:$D$53,'Share Values'!$X79,'Transactions (Dated)'!$B$2:$B$53,'Share Values'!AD$11,'Transactions (Dated)'!$C$2:$C$53,"Sell")</f>
        <v>0</v>
      </c>
      <c r="AE79" s="40">
        <f ca="1">AE78+SUMIFS('Transactions (Dated)'!$E$2:$E$53,'Transactions (Dated)'!$D$2:$D$53,'Share Values'!$X79,'Transactions (Dated)'!$B$2:$B$53,'Share Values'!AE$11,'Transactions (Dated)'!$C$2:$C$53,"Buy")-SUMIFS('Transactions (Dated)'!$E$2:$E$53,'Transactions (Dated)'!$D$2:$D$53,'Share Values'!$X79,'Transactions (Dated)'!$B$2:$B$53,'Share Values'!AE$11,'Transactions (Dated)'!$C$2:$C$53,"Sell")</f>
        <v>0</v>
      </c>
      <c r="AF79" s="40">
        <f ca="1">AF78+SUMIFS('Transactions (Dated)'!$E$2:$E$53,'Transactions (Dated)'!$D$2:$D$53,'Share Values'!$X79,'Transactions (Dated)'!$B$2:$B$53,'Share Values'!AF$11,'Transactions (Dated)'!$C$2:$C$53,"Buy")-SUMIFS('Transactions (Dated)'!$E$2:$E$53,'Transactions (Dated)'!$D$2:$D$53,'Share Values'!$X79,'Transactions (Dated)'!$B$2:$B$53,'Share Values'!AF$11,'Transactions (Dated)'!$C$2:$C$53,"Sell")</f>
        <v>0</v>
      </c>
      <c r="AG79" s="40">
        <f ca="1">AG78+SUMIFS('Transactions (Dated)'!$E$2:$E$53,'Transactions (Dated)'!$D$2:$D$53,'Share Values'!$X79,'Transactions (Dated)'!$B$2:$B$53,'Share Values'!AG$11,'Transactions (Dated)'!$C$2:$C$53,"Buy")-SUMIFS('Transactions (Dated)'!$E$2:$E$53,'Transactions (Dated)'!$D$2:$D$53,'Share Values'!$X79,'Transactions (Dated)'!$B$2:$B$53,'Share Values'!AG$11,'Transactions (Dated)'!$C$2:$C$53,"Sell")</f>
        <v>0</v>
      </c>
      <c r="AH79" s="40">
        <f ca="1">AH78+SUMIFS('Transactions (Dated)'!$E$2:$E$53,'Transactions (Dated)'!$D$2:$D$53,'Share Values'!$X79,'Transactions (Dated)'!$B$2:$B$53,'Share Values'!AH$11,'Transactions (Dated)'!$C$2:$C$53,"Buy")-SUMIFS('Transactions (Dated)'!$E$2:$E$53,'Transactions (Dated)'!$D$2:$D$53,'Share Values'!$X79,'Transactions (Dated)'!$B$2:$B$53,'Share Values'!AH$11,'Transactions (Dated)'!$C$2:$C$53,"Sell")</f>
        <v>0</v>
      </c>
      <c r="AI79" s="40">
        <f ca="1">AI78+SUMIFS('Transactions (Dated)'!$E$2:$E$53,'Transactions (Dated)'!$D$2:$D$53,'Share Values'!$X79,'Transactions (Dated)'!$B$2:$B$53,'Share Values'!AI$11,'Transactions (Dated)'!$C$2:$C$53,"Buy")-SUMIFS('Transactions (Dated)'!$E$2:$E$53,'Transactions (Dated)'!$D$2:$D$53,'Share Values'!$X79,'Transactions (Dated)'!$B$2:$B$53,'Share Values'!AI$11,'Transactions (Dated)'!$C$2:$C$53,"Sell")</f>
        <v>0</v>
      </c>
      <c r="AJ79" s="40">
        <f ca="1">AJ78+SUMIFS('Transactions (Dated)'!$E$2:$E$53,'Transactions (Dated)'!$D$2:$D$53,'Share Values'!$X79,'Transactions (Dated)'!$B$2:$B$53,'Share Values'!AJ$11,'Transactions (Dated)'!$C$2:$C$53,"Buy")-SUMIFS('Transactions (Dated)'!$E$2:$E$53,'Transactions (Dated)'!$D$2:$D$53,'Share Values'!$X79,'Transactions (Dated)'!$B$2:$B$53,'Share Values'!AJ$11,'Transactions (Dated)'!$C$2:$C$53,"Sell")</f>
        <v>0</v>
      </c>
      <c r="AK79" s="40">
        <f ca="1">AK78+SUMIFS('Transactions (Dated)'!$E$2:$E$53,'Transactions (Dated)'!$D$2:$D$53,'Share Values'!$X79,'Transactions (Dated)'!$B$2:$B$53,'Share Values'!AK$11,'Transactions (Dated)'!$C$2:$C$53,"Buy")-SUMIFS('Transactions (Dated)'!$E$2:$E$53,'Transactions (Dated)'!$D$2:$D$53,'Share Values'!$X79,'Transactions (Dated)'!$B$2:$B$53,'Share Values'!AK$11,'Transactions (Dated)'!$C$2:$C$53,"Sell")</f>
        <v>0</v>
      </c>
      <c r="AL79" s="40">
        <f ca="1">AL78+SUMIFS('Transactions (Dated)'!$E$2:$E$53,'Transactions (Dated)'!$D$2:$D$53,'Share Values'!$X79,'Transactions (Dated)'!$B$2:$B$53,'Share Values'!AL$11,'Transactions (Dated)'!$C$2:$C$53,"Buy")-SUMIFS('Transactions (Dated)'!$E$2:$E$53,'Transactions (Dated)'!$D$2:$D$53,'Share Values'!$X79,'Transactions (Dated)'!$B$2:$B$53,'Share Values'!AL$11,'Transactions (Dated)'!$C$2:$C$53,"Sell")</f>
        <v>0</v>
      </c>
      <c r="AM79" s="40">
        <f ca="1">AM78+SUMIFS('Transactions (Dated)'!$E$2:$E$53,'Transactions (Dated)'!$D$2:$D$53,'Share Values'!$X79,'Transactions (Dated)'!$B$2:$B$53,'Share Values'!AM$11,'Transactions (Dated)'!$C$2:$C$53,"Buy")-SUMIFS('Transactions (Dated)'!$E$2:$E$53,'Transactions (Dated)'!$D$2:$D$53,'Share Values'!$X79,'Transactions (Dated)'!$B$2:$B$53,'Share Values'!AM$11,'Transactions (Dated)'!$C$2:$C$53,"Sell")</f>
        <v>0</v>
      </c>
      <c r="AN79" s="40">
        <f ca="1">AN78+SUMIFS('Transactions (Dated)'!$E$2:$E$53,'Transactions (Dated)'!$D$2:$D$53,'Share Values'!$X79,'Transactions (Dated)'!$B$2:$B$53,'Share Values'!AN$11,'Transactions (Dated)'!$C$2:$C$53,"Buy")-SUMIFS('Transactions (Dated)'!$E$2:$E$53,'Transactions (Dated)'!$D$2:$D$53,'Share Values'!$X79,'Transactions (Dated)'!$B$2:$B$53,'Share Values'!AN$11,'Transactions (Dated)'!$C$2:$C$53,"Sell")</f>
        <v>0</v>
      </c>
      <c r="AO79" s="40"/>
      <c r="AQ79" s="3">
        <f t="shared" si="37"/>
        <v>42012</v>
      </c>
      <c r="AR79" s="6">
        <f t="shared" ca="1" si="38"/>
        <v>58228.75</v>
      </c>
      <c r="AS79" s="6">
        <f t="shared" ca="1" si="39"/>
        <v>51625</v>
      </c>
      <c r="AT79" s="6">
        <f t="shared" ca="1" si="40"/>
        <v>820260</v>
      </c>
      <c r="AU79" s="6">
        <f t="shared" ca="1" si="41"/>
        <v>0</v>
      </c>
      <c r="AV79" s="6">
        <f t="shared" ca="1" si="42"/>
        <v>0</v>
      </c>
      <c r="AW79" s="6">
        <f t="shared" ca="1" si="43"/>
        <v>0</v>
      </c>
      <c r="AX79" s="6">
        <f t="shared" ca="1" si="44"/>
        <v>0</v>
      </c>
      <c r="AY79" s="6">
        <f t="shared" ca="1" si="45"/>
        <v>0</v>
      </c>
      <c r="AZ79" s="6">
        <f t="shared" ca="1" si="46"/>
        <v>0</v>
      </c>
      <c r="BA79" s="6">
        <f t="shared" ca="1" si="47"/>
        <v>0</v>
      </c>
      <c r="BB79" s="6">
        <f t="shared" ca="1" si="48"/>
        <v>0</v>
      </c>
      <c r="BC79" s="6">
        <f t="shared" ca="1" si="49"/>
        <v>0</v>
      </c>
      <c r="BD79" s="6">
        <f t="shared" ca="1" si="50"/>
        <v>0</v>
      </c>
      <c r="BE79" s="6">
        <f t="shared" ca="1" si="51"/>
        <v>0</v>
      </c>
      <c r="BF79" s="6">
        <f t="shared" ca="1" si="58"/>
        <v>0</v>
      </c>
      <c r="BG79" s="6">
        <f t="shared" ca="1" si="59"/>
        <v>0</v>
      </c>
      <c r="BH79" s="6"/>
      <c r="BJ79" s="4">
        <f t="shared" ca="1" si="52"/>
        <v>930113.75</v>
      </c>
      <c r="BL79" s="3">
        <f t="shared" si="53"/>
        <v>42012</v>
      </c>
      <c r="BM79" s="6">
        <f>BM78+SUMIFS('Transactions (Dated)'!G:G,'Transactions (Dated)'!D:D,'Share Values'!AQ79)</f>
        <v>72993.75</v>
      </c>
      <c r="BN79" s="6">
        <f ca="1">BN78+SUMIFS('Transactions (Dated)'!$F:$F,'Transactions (Dated)'!$D:$D,$BL79,'Transactions (Dated)'!$B:$B,BN$11,'Transactions (Dated)'!$C:$C,"Dividend (paid to cash)")*Y79</f>
        <v>0</v>
      </c>
      <c r="BO79" s="6">
        <f ca="1">BO78+SUMIFS('Transactions (Dated)'!$F:$F,'Transactions (Dated)'!$D:$D,$BL79,'Transactions (Dated)'!$B:$B,BO$11,'Transactions (Dated)'!$C:$C,"Dividend (paid to cash)")*Z79</f>
        <v>625</v>
      </c>
      <c r="BP79" s="6">
        <f ca="1">BP78+SUMIFS('Transactions (Dated)'!$F:$F,'Transactions (Dated)'!$D:$D,$BL79,'Transactions (Dated)'!$B:$B,BP$11,'Transactions (Dated)'!$C:$C,"Dividend (paid to cash)")*AA79</f>
        <v>12240.942000000001</v>
      </c>
      <c r="BQ79" s="6">
        <f ca="1">BQ78+SUMIFS('Transactions (Dated)'!$F:$F,'Transactions (Dated)'!$D:$D,$BL79,'Transactions (Dated)'!$B:$B,BQ$11,'Transactions (Dated)'!$C:$C,"Dividend (paid to cash)")*AB79</f>
        <v>0</v>
      </c>
      <c r="BR79" s="6">
        <f ca="1">BR78+SUMIFS('Transactions (Dated)'!$F:$F,'Transactions (Dated)'!$D:$D,$BL79,'Transactions (Dated)'!$B:$B,BR$11,'Transactions (Dated)'!$C:$C,"Dividend (paid to cash)")*AC79</f>
        <v>0</v>
      </c>
      <c r="BS79" s="6">
        <f ca="1">BS78+SUMIFS('Transactions (Dated)'!$F:$F,'Transactions (Dated)'!$D:$D,$BL79,'Transactions (Dated)'!$B:$B,BS$11,'Transactions (Dated)'!$C:$C,"Dividend (paid to cash)")*AD79</f>
        <v>0</v>
      </c>
      <c r="BT79" s="6">
        <f ca="1">BT78+SUMIFS('Transactions (Dated)'!$F:$F,'Transactions (Dated)'!$D:$D,$BL79,'Transactions (Dated)'!$B:$B,BT$11,'Transactions (Dated)'!$C:$C,"Dividend (paid to cash)")*AE79</f>
        <v>0</v>
      </c>
      <c r="BU79" s="6">
        <f ca="1">BU78+SUMIFS('Transactions (Dated)'!$F:$F,'Transactions (Dated)'!$D:$D,$BL79,'Transactions (Dated)'!$B:$B,BU$11,'Transactions (Dated)'!$C:$C,"Dividend (paid to cash)")*AF79</f>
        <v>0</v>
      </c>
      <c r="BV79" s="6">
        <f ca="1">BV78+SUMIFS('Transactions (Dated)'!$F:$F,'Transactions (Dated)'!$D:$D,$BL79,'Transactions (Dated)'!$B:$B,BV$11,'Transactions (Dated)'!$C:$C,"Dividend (paid to cash)")*AG79</f>
        <v>0</v>
      </c>
      <c r="BW79" s="6">
        <f ca="1">BW78+SUMIFS('Transactions (Dated)'!$F:$F,'Transactions (Dated)'!$D:$D,$BL79,'Transactions (Dated)'!$B:$B,BW$11,'Transactions (Dated)'!$C:$C,"Dividend (paid to cash)")*AH79</f>
        <v>0</v>
      </c>
      <c r="BX79" s="6">
        <f ca="1">BX78+SUMIFS('Transactions (Dated)'!$F:$F,'Transactions (Dated)'!$D:$D,$BL79,'Transactions (Dated)'!$B:$B,BX$11,'Transactions (Dated)'!$C:$C,"Dividend (paid to cash)")*AI79</f>
        <v>0</v>
      </c>
      <c r="BY79" s="6">
        <f ca="1">BY78+SUMIFS('Transactions (Dated)'!$F:$F,'Transactions (Dated)'!$D:$D,$BL79,'Transactions (Dated)'!$B:$B,BY$11,'Transactions (Dated)'!$C:$C,"Dividend (paid to cash)")*AJ79</f>
        <v>0</v>
      </c>
      <c r="BZ79" s="6">
        <f ca="1">BZ78+SUMIFS('Transactions (Dated)'!$F:$F,'Transactions (Dated)'!$D:$D,$BL79,'Transactions (Dated)'!$B:$B,BZ$11,'Transactions (Dated)'!$C:$C,"Dividend (paid to cash)")*AK79</f>
        <v>0</v>
      </c>
      <c r="CA79" s="6">
        <f ca="1">CA78+SUMIFS('Transactions (Dated)'!$F:$F,'Transactions (Dated)'!$D:$D,$BL79,'Transactions (Dated)'!$B:$B,CA$11,'Transactions (Dated)'!$C:$C,"Dividend (paid to cash)")*AL79</f>
        <v>0</v>
      </c>
      <c r="CB79" s="6">
        <v>0</v>
      </c>
      <c r="CC79" s="6">
        <v>0</v>
      </c>
      <c r="CD79" s="6"/>
      <c r="CF79" s="6">
        <f t="shared" ca="1" si="60"/>
        <v>85859.691999999995</v>
      </c>
      <c r="CH79" s="3">
        <f t="shared" si="61"/>
        <v>42012</v>
      </c>
      <c r="CI79" s="4">
        <f t="shared" ca="1" si="54"/>
        <v>930113.75</v>
      </c>
      <c r="CJ79" s="4">
        <f t="shared" ca="1" si="55"/>
        <v>85859.691999999995</v>
      </c>
      <c r="CL79" s="4">
        <f t="shared" ca="1" si="56"/>
        <v>1015973.442</v>
      </c>
    </row>
    <row r="80" spans="2:90" x14ac:dyDescent="0.15">
      <c r="B80" s="3">
        <f t="shared" si="57"/>
        <v>42013</v>
      </c>
      <c r="C80" s="2">
        <v>14384.9</v>
      </c>
      <c r="E80" s="70">
        <v>42013</v>
      </c>
      <c r="F80" s="69">
        <v>12.33</v>
      </c>
      <c r="G80" s="69">
        <v>3.81</v>
      </c>
      <c r="H80" s="69">
        <v>19.43</v>
      </c>
      <c r="I80" s="69">
        <v>31.33</v>
      </c>
      <c r="J80" s="69">
        <v>18.190000000000001</v>
      </c>
      <c r="K80" s="69">
        <v>11.84</v>
      </c>
      <c r="L80" s="69">
        <v>25.42</v>
      </c>
      <c r="M80" s="69">
        <v>2.13</v>
      </c>
      <c r="N80" s="69">
        <v>8.34</v>
      </c>
      <c r="O80" s="69">
        <v>4.8833000000000002</v>
      </c>
      <c r="P80" s="69">
        <v>33.75</v>
      </c>
      <c r="Q80" s="69">
        <v>1.57</v>
      </c>
      <c r="R80" s="69">
        <v>10.11</v>
      </c>
      <c r="S80" s="69">
        <v>39.39</v>
      </c>
      <c r="T80" s="69"/>
      <c r="U80" s="69"/>
      <c r="V80" s="4"/>
      <c r="X80" s="3">
        <f t="shared" si="36"/>
        <v>42013</v>
      </c>
      <c r="Y80" s="40">
        <f ca="1">Y79+SUMIFS('Transactions (Dated)'!$E$2:$E$53,'Transactions (Dated)'!$D$2:$D$53,'Share Values'!$X80,'Transactions (Dated)'!$B$2:$B$53,'Share Values'!Y$11,'Transactions (Dated)'!$C$2:$C$53,"Buy")-SUMIFS('Transactions (Dated)'!$E$2:$E$53,'Transactions (Dated)'!$D$2:$D$53,'Share Values'!$X80,'Transactions (Dated)'!$B$2:$B$53,'Share Values'!Y$11,'Transactions (Dated)'!$C$2:$C$53,"Sell")</f>
        <v>4625</v>
      </c>
      <c r="Z80" s="40">
        <f ca="1">Z79+SUMIFS('Transactions (Dated)'!$E$2:$E$53,'Transactions (Dated)'!$D$2:$D$53,'Share Values'!$X80,'Transactions (Dated)'!$B$2:$B$53,'Share Values'!Z$11,'Transactions (Dated)'!$C$2:$C$53,"Buy")-SUMIFS('Transactions (Dated)'!$E$2:$E$53,'Transactions (Dated)'!$D$2:$D$53,'Share Values'!$X80,'Transactions (Dated)'!$B$2:$B$53,'Share Values'!Z$11,'Transactions (Dated)'!$C$2:$C$53,"Sell")</f>
        <v>12500</v>
      </c>
      <c r="AA80" s="40">
        <f ca="1">AA79+SUMIFS('Transactions (Dated)'!$E$2:$E$53,'Transactions (Dated)'!$D$2:$D$53,'Share Values'!$X80,'Transactions (Dated)'!$B$2:$B$53,'Share Values'!AA$11,'Transactions (Dated)'!$C$2:$C$53,"Buy")-SUMIFS('Transactions (Dated)'!$E$2:$E$53,'Transactions (Dated)'!$D$2:$D$53,'Share Values'!$X80,'Transactions (Dated)'!$B$2:$B$53,'Share Values'!AA$11,'Transactions (Dated)'!$C$2:$C$53,"Sell")</f>
        <v>42000</v>
      </c>
      <c r="AB80" s="40">
        <f ca="1">AB79+SUMIFS('Transactions (Dated)'!$E$2:$E$53,'Transactions (Dated)'!$D$2:$D$53,'Share Values'!$X80,'Transactions (Dated)'!$B$2:$B$53,'Share Values'!AB$11,'Transactions (Dated)'!$C$2:$C$53,"Buy")-SUMIFS('Transactions (Dated)'!$E$2:$E$53,'Transactions (Dated)'!$D$2:$D$53,'Share Values'!$X80,'Transactions (Dated)'!$B$2:$B$53,'Share Values'!AB$11,'Transactions (Dated)'!$C$2:$C$53,"Sell")</f>
        <v>0</v>
      </c>
      <c r="AC80" s="40">
        <f ca="1">AC79+SUMIFS('Transactions (Dated)'!$E$2:$E$53,'Transactions (Dated)'!$D$2:$D$53,'Share Values'!$X80,'Transactions (Dated)'!$B$2:$B$53,'Share Values'!AC$11,'Transactions (Dated)'!$C$2:$C$53,"Buy")-SUMIFS('Transactions (Dated)'!$E$2:$E$53,'Transactions (Dated)'!$D$2:$D$53,'Share Values'!$X80,'Transactions (Dated)'!$B$2:$B$53,'Share Values'!AC$11,'Transactions (Dated)'!$C$2:$C$53,"Sell")</f>
        <v>0</v>
      </c>
      <c r="AD80" s="40">
        <f ca="1">AD79+SUMIFS('Transactions (Dated)'!$E$2:$E$53,'Transactions (Dated)'!$D$2:$D$53,'Share Values'!$X80,'Transactions (Dated)'!$B$2:$B$53,'Share Values'!AD$11,'Transactions (Dated)'!$C$2:$C$53,"Buy")-SUMIFS('Transactions (Dated)'!$E$2:$E$53,'Transactions (Dated)'!$D$2:$D$53,'Share Values'!$X80,'Transactions (Dated)'!$B$2:$B$53,'Share Values'!AD$11,'Transactions (Dated)'!$C$2:$C$53,"Sell")</f>
        <v>0</v>
      </c>
      <c r="AE80" s="40">
        <f ca="1">AE79+SUMIFS('Transactions (Dated)'!$E$2:$E$53,'Transactions (Dated)'!$D$2:$D$53,'Share Values'!$X80,'Transactions (Dated)'!$B$2:$B$53,'Share Values'!AE$11,'Transactions (Dated)'!$C$2:$C$53,"Buy")-SUMIFS('Transactions (Dated)'!$E$2:$E$53,'Transactions (Dated)'!$D$2:$D$53,'Share Values'!$X80,'Transactions (Dated)'!$B$2:$B$53,'Share Values'!AE$11,'Transactions (Dated)'!$C$2:$C$53,"Sell")</f>
        <v>0</v>
      </c>
      <c r="AF80" s="40">
        <f ca="1">AF79+SUMIFS('Transactions (Dated)'!$E$2:$E$53,'Transactions (Dated)'!$D$2:$D$53,'Share Values'!$X80,'Transactions (Dated)'!$B$2:$B$53,'Share Values'!AF$11,'Transactions (Dated)'!$C$2:$C$53,"Buy")-SUMIFS('Transactions (Dated)'!$E$2:$E$53,'Transactions (Dated)'!$D$2:$D$53,'Share Values'!$X80,'Transactions (Dated)'!$B$2:$B$53,'Share Values'!AF$11,'Transactions (Dated)'!$C$2:$C$53,"Sell")</f>
        <v>0</v>
      </c>
      <c r="AG80" s="40">
        <f ca="1">AG79+SUMIFS('Transactions (Dated)'!$E$2:$E$53,'Transactions (Dated)'!$D$2:$D$53,'Share Values'!$X80,'Transactions (Dated)'!$B$2:$B$53,'Share Values'!AG$11,'Transactions (Dated)'!$C$2:$C$53,"Buy")-SUMIFS('Transactions (Dated)'!$E$2:$E$53,'Transactions (Dated)'!$D$2:$D$53,'Share Values'!$X80,'Transactions (Dated)'!$B$2:$B$53,'Share Values'!AG$11,'Transactions (Dated)'!$C$2:$C$53,"Sell")</f>
        <v>0</v>
      </c>
      <c r="AH80" s="40">
        <f ca="1">AH79+SUMIFS('Transactions (Dated)'!$E$2:$E$53,'Transactions (Dated)'!$D$2:$D$53,'Share Values'!$X80,'Transactions (Dated)'!$B$2:$B$53,'Share Values'!AH$11,'Transactions (Dated)'!$C$2:$C$53,"Buy")-SUMIFS('Transactions (Dated)'!$E$2:$E$53,'Transactions (Dated)'!$D$2:$D$53,'Share Values'!$X80,'Transactions (Dated)'!$B$2:$B$53,'Share Values'!AH$11,'Transactions (Dated)'!$C$2:$C$53,"Sell")</f>
        <v>0</v>
      </c>
      <c r="AI80" s="40">
        <f ca="1">AI79+SUMIFS('Transactions (Dated)'!$E$2:$E$53,'Transactions (Dated)'!$D$2:$D$53,'Share Values'!$X80,'Transactions (Dated)'!$B$2:$B$53,'Share Values'!AI$11,'Transactions (Dated)'!$C$2:$C$53,"Buy")-SUMIFS('Transactions (Dated)'!$E$2:$E$53,'Transactions (Dated)'!$D$2:$D$53,'Share Values'!$X80,'Transactions (Dated)'!$B$2:$B$53,'Share Values'!AI$11,'Transactions (Dated)'!$C$2:$C$53,"Sell")</f>
        <v>0</v>
      </c>
      <c r="AJ80" s="40">
        <f ca="1">AJ79+SUMIFS('Transactions (Dated)'!$E$2:$E$53,'Transactions (Dated)'!$D$2:$D$53,'Share Values'!$X80,'Transactions (Dated)'!$B$2:$B$53,'Share Values'!AJ$11,'Transactions (Dated)'!$C$2:$C$53,"Buy")-SUMIFS('Transactions (Dated)'!$E$2:$E$53,'Transactions (Dated)'!$D$2:$D$53,'Share Values'!$X80,'Transactions (Dated)'!$B$2:$B$53,'Share Values'!AJ$11,'Transactions (Dated)'!$C$2:$C$53,"Sell")</f>
        <v>0</v>
      </c>
      <c r="AK80" s="40">
        <f ca="1">AK79+SUMIFS('Transactions (Dated)'!$E$2:$E$53,'Transactions (Dated)'!$D$2:$D$53,'Share Values'!$X80,'Transactions (Dated)'!$B$2:$B$53,'Share Values'!AK$11,'Transactions (Dated)'!$C$2:$C$53,"Buy")-SUMIFS('Transactions (Dated)'!$E$2:$E$53,'Transactions (Dated)'!$D$2:$D$53,'Share Values'!$X80,'Transactions (Dated)'!$B$2:$B$53,'Share Values'!AK$11,'Transactions (Dated)'!$C$2:$C$53,"Sell")</f>
        <v>0</v>
      </c>
      <c r="AL80" s="40">
        <f ca="1">AL79+SUMIFS('Transactions (Dated)'!$E$2:$E$53,'Transactions (Dated)'!$D$2:$D$53,'Share Values'!$X80,'Transactions (Dated)'!$B$2:$B$53,'Share Values'!AL$11,'Transactions (Dated)'!$C$2:$C$53,"Buy")-SUMIFS('Transactions (Dated)'!$E$2:$E$53,'Transactions (Dated)'!$D$2:$D$53,'Share Values'!$X80,'Transactions (Dated)'!$B$2:$B$53,'Share Values'!AL$11,'Transactions (Dated)'!$C$2:$C$53,"Sell")</f>
        <v>0</v>
      </c>
      <c r="AM80" s="40">
        <f ca="1">AM79+SUMIFS('Transactions (Dated)'!$E$2:$E$53,'Transactions (Dated)'!$D$2:$D$53,'Share Values'!$X80,'Transactions (Dated)'!$B$2:$B$53,'Share Values'!AM$11,'Transactions (Dated)'!$C$2:$C$53,"Buy")-SUMIFS('Transactions (Dated)'!$E$2:$E$53,'Transactions (Dated)'!$D$2:$D$53,'Share Values'!$X80,'Transactions (Dated)'!$B$2:$B$53,'Share Values'!AM$11,'Transactions (Dated)'!$C$2:$C$53,"Sell")</f>
        <v>0</v>
      </c>
      <c r="AN80" s="40">
        <f ca="1">AN79+SUMIFS('Transactions (Dated)'!$E$2:$E$53,'Transactions (Dated)'!$D$2:$D$53,'Share Values'!$X80,'Transactions (Dated)'!$B$2:$B$53,'Share Values'!AN$11,'Transactions (Dated)'!$C$2:$C$53,"Buy")-SUMIFS('Transactions (Dated)'!$E$2:$E$53,'Transactions (Dated)'!$D$2:$D$53,'Share Values'!$X80,'Transactions (Dated)'!$B$2:$B$53,'Share Values'!AN$11,'Transactions (Dated)'!$C$2:$C$53,"Sell")</f>
        <v>0</v>
      </c>
      <c r="AO80" s="40"/>
      <c r="AQ80" s="3">
        <f t="shared" si="37"/>
        <v>42013</v>
      </c>
      <c r="AR80" s="6">
        <f t="shared" ca="1" si="38"/>
        <v>57026.25</v>
      </c>
      <c r="AS80" s="6">
        <f t="shared" ca="1" si="39"/>
        <v>47625</v>
      </c>
      <c r="AT80" s="6">
        <f t="shared" ca="1" si="40"/>
        <v>816060</v>
      </c>
      <c r="AU80" s="6">
        <f t="shared" ca="1" si="41"/>
        <v>0</v>
      </c>
      <c r="AV80" s="6">
        <f t="shared" ca="1" si="42"/>
        <v>0</v>
      </c>
      <c r="AW80" s="6">
        <f t="shared" ca="1" si="43"/>
        <v>0</v>
      </c>
      <c r="AX80" s="6">
        <f t="shared" ca="1" si="44"/>
        <v>0</v>
      </c>
      <c r="AY80" s="6">
        <f t="shared" ca="1" si="45"/>
        <v>0</v>
      </c>
      <c r="AZ80" s="6">
        <f t="shared" ca="1" si="46"/>
        <v>0</v>
      </c>
      <c r="BA80" s="6">
        <f t="shared" ca="1" si="47"/>
        <v>0</v>
      </c>
      <c r="BB80" s="6">
        <f t="shared" ca="1" si="48"/>
        <v>0</v>
      </c>
      <c r="BC80" s="6">
        <f t="shared" ca="1" si="49"/>
        <v>0</v>
      </c>
      <c r="BD80" s="6">
        <f t="shared" ca="1" si="50"/>
        <v>0</v>
      </c>
      <c r="BE80" s="6">
        <f t="shared" ca="1" si="51"/>
        <v>0</v>
      </c>
      <c r="BF80" s="6">
        <f t="shared" ca="1" si="58"/>
        <v>0</v>
      </c>
      <c r="BG80" s="6">
        <f t="shared" ca="1" si="59"/>
        <v>0</v>
      </c>
      <c r="BH80" s="6"/>
      <c r="BJ80" s="4">
        <f t="shared" ca="1" si="52"/>
        <v>920711.25</v>
      </c>
      <c r="BL80" s="3">
        <f t="shared" si="53"/>
        <v>42013</v>
      </c>
      <c r="BM80" s="6">
        <f>BM79+SUMIFS('Transactions (Dated)'!G:G,'Transactions (Dated)'!D:D,'Share Values'!AQ80)</f>
        <v>72993.75</v>
      </c>
      <c r="BN80" s="6">
        <f ca="1">BN79+SUMIFS('Transactions (Dated)'!$F:$F,'Transactions (Dated)'!$D:$D,$BL80,'Transactions (Dated)'!$B:$B,BN$11,'Transactions (Dated)'!$C:$C,"Dividend (paid to cash)")*Y80</f>
        <v>0</v>
      </c>
      <c r="BO80" s="6">
        <f ca="1">BO79+SUMIFS('Transactions (Dated)'!$F:$F,'Transactions (Dated)'!$D:$D,$BL80,'Transactions (Dated)'!$B:$B,BO$11,'Transactions (Dated)'!$C:$C,"Dividend (paid to cash)")*Z80</f>
        <v>625</v>
      </c>
      <c r="BP80" s="6">
        <f ca="1">BP79+SUMIFS('Transactions (Dated)'!$F:$F,'Transactions (Dated)'!$D:$D,$BL80,'Transactions (Dated)'!$B:$B,BP$11,'Transactions (Dated)'!$C:$C,"Dividend (paid to cash)")*AA80</f>
        <v>12240.942000000001</v>
      </c>
      <c r="BQ80" s="6">
        <f ca="1">BQ79+SUMIFS('Transactions (Dated)'!$F:$F,'Transactions (Dated)'!$D:$D,$BL80,'Transactions (Dated)'!$B:$B,BQ$11,'Transactions (Dated)'!$C:$C,"Dividend (paid to cash)")*AB80</f>
        <v>0</v>
      </c>
      <c r="BR80" s="6">
        <f ca="1">BR79+SUMIFS('Transactions (Dated)'!$F:$F,'Transactions (Dated)'!$D:$D,$BL80,'Transactions (Dated)'!$B:$B,BR$11,'Transactions (Dated)'!$C:$C,"Dividend (paid to cash)")*AC80</f>
        <v>0</v>
      </c>
      <c r="BS80" s="6">
        <f ca="1">BS79+SUMIFS('Transactions (Dated)'!$F:$F,'Transactions (Dated)'!$D:$D,$BL80,'Transactions (Dated)'!$B:$B,BS$11,'Transactions (Dated)'!$C:$C,"Dividend (paid to cash)")*AD80</f>
        <v>0</v>
      </c>
      <c r="BT80" s="6">
        <f ca="1">BT79+SUMIFS('Transactions (Dated)'!$F:$F,'Transactions (Dated)'!$D:$D,$BL80,'Transactions (Dated)'!$B:$B,BT$11,'Transactions (Dated)'!$C:$C,"Dividend (paid to cash)")*AE80</f>
        <v>0</v>
      </c>
      <c r="BU80" s="6">
        <f ca="1">BU79+SUMIFS('Transactions (Dated)'!$F:$F,'Transactions (Dated)'!$D:$D,$BL80,'Transactions (Dated)'!$B:$B,BU$11,'Transactions (Dated)'!$C:$C,"Dividend (paid to cash)")*AF80</f>
        <v>0</v>
      </c>
      <c r="BV80" s="6">
        <f ca="1">BV79+SUMIFS('Transactions (Dated)'!$F:$F,'Transactions (Dated)'!$D:$D,$BL80,'Transactions (Dated)'!$B:$B,BV$11,'Transactions (Dated)'!$C:$C,"Dividend (paid to cash)")*AG80</f>
        <v>0</v>
      </c>
      <c r="BW80" s="6">
        <f ca="1">BW79+SUMIFS('Transactions (Dated)'!$F:$F,'Transactions (Dated)'!$D:$D,$BL80,'Transactions (Dated)'!$B:$B,BW$11,'Transactions (Dated)'!$C:$C,"Dividend (paid to cash)")*AH80</f>
        <v>0</v>
      </c>
      <c r="BX80" s="6">
        <f ca="1">BX79+SUMIFS('Transactions (Dated)'!$F:$F,'Transactions (Dated)'!$D:$D,$BL80,'Transactions (Dated)'!$B:$B,BX$11,'Transactions (Dated)'!$C:$C,"Dividend (paid to cash)")*AI80</f>
        <v>0</v>
      </c>
      <c r="BY80" s="6">
        <f ca="1">BY79+SUMIFS('Transactions (Dated)'!$F:$F,'Transactions (Dated)'!$D:$D,$BL80,'Transactions (Dated)'!$B:$B,BY$11,'Transactions (Dated)'!$C:$C,"Dividend (paid to cash)")*AJ80</f>
        <v>0</v>
      </c>
      <c r="BZ80" s="6">
        <f ca="1">BZ79+SUMIFS('Transactions (Dated)'!$F:$F,'Transactions (Dated)'!$D:$D,$BL80,'Transactions (Dated)'!$B:$B,BZ$11,'Transactions (Dated)'!$C:$C,"Dividend (paid to cash)")*AK80</f>
        <v>0</v>
      </c>
      <c r="CA80" s="6">
        <f ca="1">CA79+SUMIFS('Transactions (Dated)'!$F:$F,'Transactions (Dated)'!$D:$D,$BL80,'Transactions (Dated)'!$B:$B,CA$11,'Transactions (Dated)'!$C:$C,"Dividend (paid to cash)")*AL80</f>
        <v>0</v>
      </c>
      <c r="CB80" s="6">
        <v>0</v>
      </c>
      <c r="CC80" s="6">
        <v>0</v>
      </c>
      <c r="CD80" s="6"/>
      <c r="CF80" s="6">
        <f t="shared" ca="1" si="60"/>
        <v>85859.691999999995</v>
      </c>
      <c r="CH80" s="3">
        <f t="shared" si="61"/>
        <v>42013</v>
      </c>
      <c r="CI80" s="4">
        <f t="shared" ca="1" si="54"/>
        <v>920711.25</v>
      </c>
      <c r="CJ80" s="4">
        <f t="shared" ca="1" si="55"/>
        <v>85859.691999999995</v>
      </c>
      <c r="CL80" s="4">
        <f t="shared" ca="1" si="56"/>
        <v>1006570.942</v>
      </c>
    </row>
    <row r="81" spans="2:90" x14ac:dyDescent="0.15">
      <c r="B81" s="3">
        <f t="shared" si="57"/>
        <v>42016</v>
      </c>
      <c r="C81" s="2">
        <v>14265</v>
      </c>
      <c r="E81" s="70">
        <v>42016</v>
      </c>
      <c r="F81" s="69">
        <v>12.11</v>
      </c>
      <c r="G81" s="69">
        <v>3.47</v>
      </c>
      <c r="H81" s="69">
        <v>19.27</v>
      </c>
      <c r="I81" s="69">
        <v>31.64</v>
      </c>
      <c r="J81" s="69">
        <v>17.52</v>
      </c>
      <c r="K81" s="69">
        <v>12.01</v>
      </c>
      <c r="L81" s="69">
        <v>24.81</v>
      </c>
      <c r="M81" s="69">
        <v>2.21</v>
      </c>
      <c r="N81" s="69">
        <v>8.1999999999999993</v>
      </c>
      <c r="O81" s="69">
        <v>4.9466999999999999</v>
      </c>
      <c r="P81" s="69">
        <v>33.74</v>
      </c>
      <c r="Q81" s="69">
        <v>1.5</v>
      </c>
      <c r="R81" s="69">
        <v>10.08</v>
      </c>
      <c r="S81" s="69">
        <v>39.49</v>
      </c>
      <c r="T81" s="69"/>
      <c r="U81" s="69"/>
      <c r="V81" s="4"/>
      <c r="X81" s="3">
        <f t="shared" si="36"/>
        <v>42016</v>
      </c>
      <c r="Y81" s="40">
        <f ca="1">Y80+SUMIFS('Transactions (Dated)'!$E$2:$E$53,'Transactions (Dated)'!$D$2:$D$53,'Share Values'!$X81,'Transactions (Dated)'!$B$2:$B$53,'Share Values'!Y$11,'Transactions (Dated)'!$C$2:$C$53,"Buy")-SUMIFS('Transactions (Dated)'!$E$2:$E$53,'Transactions (Dated)'!$D$2:$D$53,'Share Values'!$X81,'Transactions (Dated)'!$B$2:$B$53,'Share Values'!Y$11,'Transactions (Dated)'!$C$2:$C$53,"Sell")</f>
        <v>4625</v>
      </c>
      <c r="Z81" s="40">
        <f ca="1">Z80+SUMIFS('Transactions (Dated)'!$E$2:$E$53,'Transactions (Dated)'!$D$2:$D$53,'Share Values'!$X81,'Transactions (Dated)'!$B$2:$B$53,'Share Values'!Z$11,'Transactions (Dated)'!$C$2:$C$53,"Buy")-SUMIFS('Transactions (Dated)'!$E$2:$E$53,'Transactions (Dated)'!$D$2:$D$53,'Share Values'!$X81,'Transactions (Dated)'!$B$2:$B$53,'Share Values'!Z$11,'Transactions (Dated)'!$C$2:$C$53,"Sell")</f>
        <v>12500</v>
      </c>
      <c r="AA81" s="40">
        <f ca="1">AA80+SUMIFS('Transactions (Dated)'!$E$2:$E$53,'Transactions (Dated)'!$D$2:$D$53,'Share Values'!$X81,'Transactions (Dated)'!$B$2:$B$53,'Share Values'!AA$11,'Transactions (Dated)'!$C$2:$C$53,"Buy")-SUMIFS('Transactions (Dated)'!$E$2:$E$53,'Transactions (Dated)'!$D$2:$D$53,'Share Values'!$X81,'Transactions (Dated)'!$B$2:$B$53,'Share Values'!AA$11,'Transactions (Dated)'!$C$2:$C$53,"Sell")</f>
        <v>42000</v>
      </c>
      <c r="AB81" s="40">
        <f ca="1">AB80+SUMIFS('Transactions (Dated)'!$E$2:$E$53,'Transactions (Dated)'!$D$2:$D$53,'Share Values'!$X81,'Transactions (Dated)'!$B$2:$B$53,'Share Values'!AB$11,'Transactions (Dated)'!$C$2:$C$53,"Buy")-SUMIFS('Transactions (Dated)'!$E$2:$E$53,'Transactions (Dated)'!$D$2:$D$53,'Share Values'!$X81,'Transactions (Dated)'!$B$2:$B$53,'Share Values'!AB$11,'Transactions (Dated)'!$C$2:$C$53,"Sell")</f>
        <v>0</v>
      </c>
      <c r="AC81" s="40">
        <f ca="1">AC80+SUMIFS('Transactions (Dated)'!$E$2:$E$53,'Transactions (Dated)'!$D$2:$D$53,'Share Values'!$X81,'Transactions (Dated)'!$B$2:$B$53,'Share Values'!AC$11,'Transactions (Dated)'!$C$2:$C$53,"Buy")-SUMIFS('Transactions (Dated)'!$E$2:$E$53,'Transactions (Dated)'!$D$2:$D$53,'Share Values'!$X81,'Transactions (Dated)'!$B$2:$B$53,'Share Values'!AC$11,'Transactions (Dated)'!$C$2:$C$53,"Sell")</f>
        <v>0</v>
      </c>
      <c r="AD81" s="40">
        <f ca="1">AD80+SUMIFS('Transactions (Dated)'!$E$2:$E$53,'Transactions (Dated)'!$D$2:$D$53,'Share Values'!$X81,'Transactions (Dated)'!$B$2:$B$53,'Share Values'!AD$11,'Transactions (Dated)'!$C$2:$C$53,"Buy")-SUMIFS('Transactions (Dated)'!$E$2:$E$53,'Transactions (Dated)'!$D$2:$D$53,'Share Values'!$X81,'Transactions (Dated)'!$B$2:$B$53,'Share Values'!AD$11,'Transactions (Dated)'!$C$2:$C$53,"Sell")</f>
        <v>0</v>
      </c>
      <c r="AE81" s="40">
        <f ca="1">AE80+SUMIFS('Transactions (Dated)'!$E$2:$E$53,'Transactions (Dated)'!$D$2:$D$53,'Share Values'!$X81,'Transactions (Dated)'!$B$2:$B$53,'Share Values'!AE$11,'Transactions (Dated)'!$C$2:$C$53,"Buy")-SUMIFS('Transactions (Dated)'!$E$2:$E$53,'Transactions (Dated)'!$D$2:$D$53,'Share Values'!$X81,'Transactions (Dated)'!$B$2:$B$53,'Share Values'!AE$11,'Transactions (Dated)'!$C$2:$C$53,"Sell")</f>
        <v>0</v>
      </c>
      <c r="AF81" s="40">
        <f ca="1">AF80+SUMIFS('Transactions (Dated)'!$E$2:$E$53,'Transactions (Dated)'!$D$2:$D$53,'Share Values'!$X81,'Transactions (Dated)'!$B$2:$B$53,'Share Values'!AF$11,'Transactions (Dated)'!$C$2:$C$53,"Buy")-SUMIFS('Transactions (Dated)'!$E$2:$E$53,'Transactions (Dated)'!$D$2:$D$53,'Share Values'!$X81,'Transactions (Dated)'!$B$2:$B$53,'Share Values'!AF$11,'Transactions (Dated)'!$C$2:$C$53,"Sell")</f>
        <v>0</v>
      </c>
      <c r="AG81" s="40">
        <f ca="1">AG80+SUMIFS('Transactions (Dated)'!$E$2:$E$53,'Transactions (Dated)'!$D$2:$D$53,'Share Values'!$X81,'Transactions (Dated)'!$B$2:$B$53,'Share Values'!AG$11,'Transactions (Dated)'!$C$2:$C$53,"Buy")-SUMIFS('Transactions (Dated)'!$E$2:$E$53,'Transactions (Dated)'!$D$2:$D$53,'Share Values'!$X81,'Transactions (Dated)'!$B$2:$B$53,'Share Values'!AG$11,'Transactions (Dated)'!$C$2:$C$53,"Sell")</f>
        <v>0</v>
      </c>
      <c r="AH81" s="40">
        <f ca="1">AH80+SUMIFS('Transactions (Dated)'!$E$2:$E$53,'Transactions (Dated)'!$D$2:$D$53,'Share Values'!$X81,'Transactions (Dated)'!$B$2:$B$53,'Share Values'!AH$11,'Transactions (Dated)'!$C$2:$C$53,"Buy")-SUMIFS('Transactions (Dated)'!$E$2:$E$53,'Transactions (Dated)'!$D$2:$D$53,'Share Values'!$X81,'Transactions (Dated)'!$B$2:$B$53,'Share Values'!AH$11,'Transactions (Dated)'!$C$2:$C$53,"Sell")</f>
        <v>0</v>
      </c>
      <c r="AI81" s="40">
        <f ca="1">AI80+SUMIFS('Transactions (Dated)'!$E$2:$E$53,'Transactions (Dated)'!$D$2:$D$53,'Share Values'!$X81,'Transactions (Dated)'!$B$2:$B$53,'Share Values'!AI$11,'Transactions (Dated)'!$C$2:$C$53,"Buy")-SUMIFS('Transactions (Dated)'!$E$2:$E$53,'Transactions (Dated)'!$D$2:$D$53,'Share Values'!$X81,'Transactions (Dated)'!$B$2:$B$53,'Share Values'!AI$11,'Transactions (Dated)'!$C$2:$C$53,"Sell")</f>
        <v>0</v>
      </c>
      <c r="AJ81" s="40">
        <f ca="1">AJ80+SUMIFS('Transactions (Dated)'!$E$2:$E$53,'Transactions (Dated)'!$D$2:$D$53,'Share Values'!$X81,'Transactions (Dated)'!$B$2:$B$53,'Share Values'!AJ$11,'Transactions (Dated)'!$C$2:$C$53,"Buy")-SUMIFS('Transactions (Dated)'!$E$2:$E$53,'Transactions (Dated)'!$D$2:$D$53,'Share Values'!$X81,'Transactions (Dated)'!$B$2:$B$53,'Share Values'!AJ$11,'Transactions (Dated)'!$C$2:$C$53,"Sell")</f>
        <v>0</v>
      </c>
      <c r="AK81" s="40">
        <f ca="1">AK80+SUMIFS('Transactions (Dated)'!$E$2:$E$53,'Transactions (Dated)'!$D$2:$D$53,'Share Values'!$X81,'Transactions (Dated)'!$B$2:$B$53,'Share Values'!AK$11,'Transactions (Dated)'!$C$2:$C$53,"Buy")-SUMIFS('Transactions (Dated)'!$E$2:$E$53,'Transactions (Dated)'!$D$2:$D$53,'Share Values'!$X81,'Transactions (Dated)'!$B$2:$B$53,'Share Values'!AK$11,'Transactions (Dated)'!$C$2:$C$53,"Sell")</f>
        <v>0</v>
      </c>
      <c r="AL81" s="40">
        <f ca="1">AL80+SUMIFS('Transactions (Dated)'!$E$2:$E$53,'Transactions (Dated)'!$D$2:$D$53,'Share Values'!$X81,'Transactions (Dated)'!$B$2:$B$53,'Share Values'!AL$11,'Transactions (Dated)'!$C$2:$C$53,"Buy")-SUMIFS('Transactions (Dated)'!$E$2:$E$53,'Transactions (Dated)'!$D$2:$D$53,'Share Values'!$X81,'Transactions (Dated)'!$B$2:$B$53,'Share Values'!AL$11,'Transactions (Dated)'!$C$2:$C$53,"Sell")</f>
        <v>0</v>
      </c>
      <c r="AM81" s="40">
        <f ca="1">AM80+SUMIFS('Transactions (Dated)'!$E$2:$E$53,'Transactions (Dated)'!$D$2:$D$53,'Share Values'!$X81,'Transactions (Dated)'!$B$2:$B$53,'Share Values'!AM$11,'Transactions (Dated)'!$C$2:$C$53,"Buy")-SUMIFS('Transactions (Dated)'!$E$2:$E$53,'Transactions (Dated)'!$D$2:$D$53,'Share Values'!$X81,'Transactions (Dated)'!$B$2:$B$53,'Share Values'!AM$11,'Transactions (Dated)'!$C$2:$C$53,"Sell")</f>
        <v>0</v>
      </c>
      <c r="AN81" s="40">
        <f ca="1">AN80+SUMIFS('Transactions (Dated)'!$E$2:$E$53,'Transactions (Dated)'!$D$2:$D$53,'Share Values'!$X81,'Transactions (Dated)'!$B$2:$B$53,'Share Values'!AN$11,'Transactions (Dated)'!$C$2:$C$53,"Buy")-SUMIFS('Transactions (Dated)'!$E$2:$E$53,'Transactions (Dated)'!$D$2:$D$53,'Share Values'!$X81,'Transactions (Dated)'!$B$2:$B$53,'Share Values'!AN$11,'Transactions (Dated)'!$C$2:$C$53,"Sell")</f>
        <v>0</v>
      </c>
      <c r="AO81" s="40"/>
      <c r="AQ81" s="3">
        <f t="shared" si="37"/>
        <v>42016</v>
      </c>
      <c r="AR81" s="6">
        <f t="shared" ca="1" si="38"/>
        <v>56008.75</v>
      </c>
      <c r="AS81" s="6">
        <f t="shared" ca="1" si="39"/>
        <v>43375</v>
      </c>
      <c r="AT81" s="6">
        <f t="shared" ca="1" si="40"/>
        <v>809340</v>
      </c>
      <c r="AU81" s="6">
        <f t="shared" ca="1" si="41"/>
        <v>0</v>
      </c>
      <c r="AV81" s="6">
        <f t="shared" ca="1" si="42"/>
        <v>0</v>
      </c>
      <c r="AW81" s="6">
        <f t="shared" ca="1" si="43"/>
        <v>0</v>
      </c>
      <c r="AX81" s="6">
        <f t="shared" ca="1" si="44"/>
        <v>0</v>
      </c>
      <c r="AY81" s="6">
        <f t="shared" ca="1" si="45"/>
        <v>0</v>
      </c>
      <c r="AZ81" s="6">
        <f t="shared" ca="1" si="46"/>
        <v>0</v>
      </c>
      <c r="BA81" s="6">
        <f t="shared" ca="1" si="47"/>
        <v>0</v>
      </c>
      <c r="BB81" s="6">
        <f t="shared" ca="1" si="48"/>
        <v>0</v>
      </c>
      <c r="BC81" s="6">
        <f t="shared" ca="1" si="49"/>
        <v>0</v>
      </c>
      <c r="BD81" s="6">
        <f t="shared" ca="1" si="50"/>
        <v>0</v>
      </c>
      <c r="BE81" s="6">
        <f t="shared" ca="1" si="51"/>
        <v>0</v>
      </c>
      <c r="BF81" s="6">
        <f t="shared" ca="1" si="58"/>
        <v>0</v>
      </c>
      <c r="BG81" s="6">
        <f t="shared" ca="1" si="59"/>
        <v>0</v>
      </c>
      <c r="BH81" s="6"/>
      <c r="BJ81" s="4">
        <f t="shared" ca="1" si="52"/>
        <v>908723.75</v>
      </c>
      <c r="BL81" s="3">
        <f t="shared" si="53"/>
        <v>42016</v>
      </c>
      <c r="BM81" s="6">
        <f>BM80+SUMIFS('Transactions (Dated)'!G:G,'Transactions (Dated)'!D:D,'Share Values'!AQ81)</f>
        <v>72993.75</v>
      </c>
      <c r="BN81" s="6">
        <f ca="1">BN80+SUMIFS('Transactions (Dated)'!$F:$F,'Transactions (Dated)'!$D:$D,$BL81,'Transactions (Dated)'!$B:$B,BN$11,'Transactions (Dated)'!$C:$C,"Dividend (paid to cash)")*Y81</f>
        <v>0</v>
      </c>
      <c r="BO81" s="6">
        <f ca="1">BO80+SUMIFS('Transactions (Dated)'!$F:$F,'Transactions (Dated)'!$D:$D,$BL81,'Transactions (Dated)'!$B:$B,BO$11,'Transactions (Dated)'!$C:$C,"Dividend (paid to cash)")*Z81</f>
        <v>625</v>
      </c>
      <c r="BP81" s="6">
        <f ca="1">BP80+SUMIFS('Transactions (Dated)'!$F:$F,'Transactions (Dated)'!$D:$D,$BL81,'Transactions (Dated)'!$B:$B,BP$11,'Transactions (Dated)'!$C:$C,"Dividend (paid to cash)")*AA81</f>
        <v>12240.942000000001</v>
      </c>
      <c r="BQ81" s="6">
        <f ca="1">BQ80+SUMIFS('Transactions (Dated)'!$F:$F,'Transactions (Dated)'!$D:$D,$BL81,'Transactions (Dated)'!$B:$B,BQ$11,'Transactions (Dated)'!$C:$C,"Dividend (paid to cash)")*AB81</f>
        <v>0</v>
      </c>
      <c r="BR81" s="6">
        <f ca="1">BR80+SUMIFS('Transactions (Dated)'!$F:$F,'Transactions (Dated)'!$D:$D,$BL81,'Transactions (Dated)'!$B:$B,BR$11,'Transactions (Dated)'!$C:$C,"Dividend (paid to cash)")*AC81</f>
        <v>0</v>
      </c>
      <c r="BS81" s="6">
        <f ca="1">BS80+SUMIFS('Transactions (Dated)'!$F:$F,'Transactions (Dated)'!$D:$D,$BL81,'Transactions (Dated)'!$B:$B,BS$11,'Transactions (Dated)'!$C:$C,"Dividend (paid to cash)")*AD81</f>
        <v>0</v>
      </c>
      <c r="BT81" s="6">
        <f ca="1">BT80+SUMIFS('Transactions (Dated)'!$F:$F,'Transactions (Dated)'!$D:$D,$BL81,'Transactions (Dated)'!$B:$B,BT$11,'Transactions (Dated)'!$C:$C,"Dividend (paid to cash)")*AE81</f>
        <v>0</v>
      </c>
      <c r="BU81" s="6">
        <f ca="1">BU80+SUMIFS('Transactions (Dated)'!$F:$F,'Transactions (Dated)'!$D:$D,$BL81,'Transactions (Dated)'!$B:$B,BU$11,'Transactions (Dated)'!$C:$C,"Dividend (paid to cash)")*AF81</f>
        <v>0</v>
      </c>
      <c r="BV81" s="6">
        <f ca="1">BV80+SUMIFS('Transactions (Dated)'!$F:$F,'Transactions (Dated)'!$D:$D,$BL81,'Transactions (Dated)'!$B:$B,BV$11,'Transactions (Dated)'!$C:$C,"Dividend (paid to cash)")*AG81</f>
        <v>0</v>
      </c>
      <c r="BW81" s="6">
        <f ca="1">BW80+SUMIFS('Transactions (Dated)'!$F:$F,'Transactions (Dated)'!$D:$D,$BL81,'Transactions (Dated)'!$B:$B,BW$11,'Transactions (Dated)'!$C:$C,"Dividend (paid to cash)")*AH81</f>
        <v>0</v>
      </c>
      <c r="BX81" s="6">
        <f ca="1">BX80+SUMIFS('Transactions (Dated)'!$F:$F,'Transactions (Dated)'!$D:$D,$BL81,'Transactions (Dated)'!$B:$B,BX$11,'Transactions (Dated)'!$C:$C,"Dividend (paid to cash)")*AI81</f>
        <v>0</v>
      </c>
      <c r="BY81" s="6">
        <f ca="1">BY80+SUMIFS('Transactions (Dated)'!$F:$F,'Transactions (Dated)'!$D:$D,$BL81,'Transactions (Dated)'!$B:$B,BY$11,'Transactions (Dated)'!$C:$C,"Dividend (paid to cash)")*AJ81</f>
        <v>0</v>
      </c>
      <c r="BZ81" s="6">
        <f ca="1">BZ80+SUMIFS('Transactions (Dated)'!$F:$F,'Transactions (Dated)'!$D:$D,$BL81,'Transactions (Dated)'!$B:$B,BZ$11,'Transactions (Dated)'!$C:$C,"Dividend (paid to cash)")*AK81</f>
        <v>0</v>
      </c>
      <c r="CA81" s="6">
        <f ca="1">CA80+SUMIFS('Transactions (Dated)'!$F:$F,'Transactions (Dated)'!$D:$D,$BL81,'Transactions (Dated)'!$B:$B,CA$11,'Transactions (Dated)'!$C:$C,"Dividend (paid to cash)")*AL81</f>
        <v>0</v>
      </c>
      <c r="CB81" s="6">
        <v>0</v>
      </c>
      <c r="CC81" s="6">
        <v>0</v>
      </c>
      <c r="CD81" s="6"/>
      <c r="CF81" s="6">
        <f t="shared" ca="1" si="60"/>
        <v>85859.691999999995</v>
      </c>
      <c r="CH81" s="3">
        <f t="shared" si="61"/>
        <v>42016</v>
      </c>
      <c r="CI81" s="4">
        <f t="shared" ca="1" si="54"/>
        <v>908723.75</v>
      </c>
      <c r="CJ81" s="4">
        <f t="shared" ca="1" si="55"/>
        <v>85859.691999999995</v>
      </c>
      <c r="CL81" s="4">
        <f t="shared" ca="1" si="56"/>
        <v>994583.44200000004</v>
      </c>
    </row>
    <row r="82" spans="2:90" x14ac:dyDescent="0.15">
      <c r="B82" s="3">
        <f t="shared" si="57"/>
        <v>42017</v>
      </c>
      <c r="C82" s="2">
        <v>14187.2</v>
      </c>
      <c r="E82" s="70">
        <v>42017</v>
      </c>
      <c r="F82" s="69">
        <v>11.6</v>
      </c>
      <c r="G82" s="69">
        <v>3.43</v>
      </c>
      <c r="H82" s="69">
        <v>19.170000000000002</v>
      </c>
      <c r="I82" s="69">
        <v>32.36</v>
      </c>
      <c r="J82" s="69">
        <v>17.05</v>
      </c>
      <c r="K82" s="69">
        <v>12.1</v>
      </c>
      <c r="L82" s="69">
        <v>24.64</v>
      </c>
      <c r="M82" s="69">
        <v>2.2200000000000002</v>
      </c>
      <c r="N82" s="69">
        <v>8.1999999999999993</v>
      </c>
      <c r="O82" s="69">
        <v>4.9066999999999998</v>
      </c>
      <c r="P82" s="69">
        <v>35.18</v>
      </c>
      <c r="Q82" s="69">
        <v>1.25</v>
      </c>
      <c r="R82" s="69">
        <v>8.89</v>
      </c>
      <c r="S82" s="69">
        <v>39.29</v>
      </c>
      <c r="T82" s="69"/>
      <c r="U82" s="69"/>
      <c r="V82" s="4"/>
      <c r="X82" s="3">
        <f t="shared" si="36"/>
        <v>42017</v>
      </c>
      <c r="Y82" s="40">
        <f ca="1">Y81+SUMIFS('Transactions (Dated)'!$E$2:$E$53,'Transactions (Dated)'!$D$2:$D$53,'Share Values'!$X82,'Transactions (Dated)'!$B$2:$B$53,'Share Values'!Y$11,'Transactions (Dated)'!$C$2:$C$53,"Buy")-SUMIFS('Transactions (Dated)'!$E$2:$E$53,'Transactions (Dated)'!$D$2:$D$53,'Share Values'!$X82,'Transactions (Dated)'!$B$2:$B$53,'Share Values'!Y$11,'Transactions (Dated)'!$C$2:$C$53,"Sell")</f>
        <v>4625</v>
      </c>
      <c r="Z82" s="40">
        <f ca="1">Z81+SUMIFS('Transactions (Dated)'!$E$2:$E$53,'Transactions (Dated)'!$D$2:$D$53,'Share Values'!$X82,'Transactions (Dated)'!$B$2:$B$53,'Share Values'!Z$11,'Transactions (Dated)'!$C$2:$C$53,"Buy")-SUMIFS('Transactions (Dated)'!$E$2:$E$53,'Transactions (Dated)'!$D$2:$D$53,'Share Values'!$X82,'Transactions (Dated)'!$B$2:$B$53,'Share Values'!Z$11,'Transactions (Dated)'!$C$2:$C$53,"Sell")</f>
        <v>12500</v>
      </c>
      <c r="AA82" s="40">
        <f ca="1">AA81+SUMIFS('Transactions (Dated)'!$E$2:$E$53,'Transactions (Dated)'!$D$2:$D$53,'Share Values'!$X82,'Transactions (Dated)'!$B$2:$B$53,'Share Values'!AA$11,'Transactions (Dated)'!$C$2:$C$53,"Buy")-SUMIFS('Transactions (Dated)'!$E$2:$E$53,'Transactions (Dated)'!$D$2:$D$53,'Share Values'!$X82,'Transactions (Dated)'!$B$2:$B$53,'Share Values'!AA$11,'Transactions (Dated)'!$C$2:$C$53,"Sell")</f>
        <v>42000</v>
      </c>
      <c r="AB82" s="40">
        <f ca="1">AB81+SUMIFS('Transactions (Dated)'!$E$2:$E$53,'Transactions (Dated)'!$D$2:$D$53,'Share Values'!$X82,'Transactions (Dated)'!$B$2:$B$53,'Share Values'!AB$11,'Transactions (Dated)'!$C$2:$C$53,"Buy")-SUMIFS('Transactions (Dated)'!$E$2:$E$53,'Transactions (Dated)'!$D$2:$D$53,'Share Values'!$X82,'Transactions (Dated)'!$B$2:$B$53,'Share Values'!AB$11,'Transactions (Dated)'!$C$2:$C$53,"Sell")</f>
        <v>0</v>
      </c>
      <c r="AC82" s="40">
        <f ca="1">AC81+SUMIFS('Transactions (Dated)'!$E$2:$E$53,'Transactions (Dated)'!$D$2:$D$53,'Share Values'!$X82,'Transactions (Dated)'!$B$2:$B$53,'Share Values'!AC$11,'Transactions (Dated)'!$C$2:$C$53,"Buy")-SUMIFS('Transactions (Dated)'!$E$2:$E$53,'Transactions (Dated)'!$D$2:$D$53,'Share Values'!$X82,'Transactions (Dated)'!$B$2:$B$53,'Share Values'!AC$11,'Transactions (Dated)'!$C$2:$C$53,"Sell")</f>
        <v>0</v>
      </c>
      <c r="AD82" s="40">
        <f ca="1">AD81+SUMIFS('Transactions (Dated)'!$E$2:$E$53,'Transactions (Dated)'!$D$2:$D$53,'Share Values'!$X82,'Transactions (Dated)'!$B$2:$B$53,'Share Values'!AD$11,'Transactions (Dated)'!$C$2:$C$53,"Buy")-SUMIFS('Transactions (Dated)'!$E$2:$E$53,'Transactions (Dated)'!$D$2:$D$53,'Share Values'!$X82,'Transactions (Dated)'!$B$2:$B$53,'Share Values'!AD$11,'Transactions (Dated)'!$C$2:$C$53,"Sell")</f>
        <v>0</v>
      </c>
      <c r="AE82" s="40">
        <f ca="1">AE81+SUMIFS('Transactions (Dated)'!$E$2:$E$53,'Transactions (Dated)'!$D$2:$D$53,'Share Values'!$X82,'Transactions (Dated)'!$B$2:$B$53,'Share Values'!AE$11,'Transactions (Dated)'!$C$2:$C$53,"Buy")-SUMIFS('Transactions (Dated)'!$E$2:$E$53,'Transactions (Dated)'!$D$2:$D$53,'Share Values'!$X82,'Transactions (Dated)'!$B$2:$B$53,'Share Values'!AE$11,'Transactions (Dated)'!$C$2:$C$53,"Sell")</f>
        <v>0</v>
      </c>
      <c r="AF82" s="40">
        <f ca="1">AF81+SUMIFS('Transactions (Dated)'!$E$2:$E$53,'Transactions (Dated)'!$D$2:$D$53,'Share Values'!$X82,'Transactions (Dated)'!$B$2:$B$53,'Share Values'!AF$11,'Transactions (Dated)'!$C$2:$C$53,"Buy")-SUMIFS('Transactions (Dated)'!$E$2:$E$53,'Transactions (Dated)'!$D$2:$D$53,'Share Values'!$X82,'Transactions (Dated)'!$B$2:$B$53,'Share Values'!AF$11,'Transactions (Dated)'!$C$2:$C$53,"Sell")</f>
        <v>0</v>
      </c>
      <c r="AG82" s="40">
        <f ca="1">AG81+SUMIFS('Transactions (Dated)'!$E$2:$E$53,'Transactions (Dated)'!$D$2:$D$53,'Share Values'!$X82,'Transactions (Dated)'!$B$2:$B$53,'Share Values'!AG$11,'Transactions (Dated)'!$C$2:$C$53,"Buy")-SUMIFS('Transactions (Dated)'!$E$2:$E$53,'Transactions (Dated)'!$D$2:$D$53,'Share Values'!$X82,'Transactions (Dated)'!$B$2:$B$53,'Share Values'!AG$11,'Transactions (Dated)'!$C$2:$C$53,"Sell")</f>
        <v>0</v>
      </c>
      <c r="AH82" s="40">
        <f ca="1">AH81+SUMIFS('Transactions (Dated)'!$E$2:$E$53,'Transactions (Dated)'!$D$2:$D$53,'Share Values'!$X82,'Transactions (Dated)'!$B$2:$B$53,'Share Values'!AH$11,'Transactions (Dated)'!$C$2:$C$53,"Buy")-SUMIFS('Transactions (Dated)'!$E$2:$E$53,'Transactions (Dated)'!$D$2:$D$53,'Share Values'!$X82,'Transactions (Dated)'!$B$2:$B$53,'Share Values'!AH$11,'Transactions (Dated)'!$C$2:$C$53,"Sell")</f>
        <v>0</v>
      </c>
      <c r="AI82" s="40">
        <f ca="1">AI81+SUMIFS('Transactions (Dated)'!$E$2:$E$53,'Transactions (Dated)'!$D$2:$D$53,'Share Values'!$X82,'Transactions (Dated)'!$B$2:$B$53,'Share Values'!AI$11,'Transactions (Dated)'!$C$2:$C$53,"Buy")-SUMIFS('Transactions (Dated)'!$E$2:$E$53,'Transactions (Dated)'!$D$2:$D$53,'Share Values'!$X82,'Transactions (Dated)'!$B$2:$B$53,'Share Values'!AI$11,'Transactions (Dated)'!$C$2:$C$53,"Sell")</f>
        <v>0</v>
      </c>
      <c r="AJ82" s="40">
        <f ca="1">AJ81+SUMIFS('Transactions (Dated)'!$E$2:$E$53,'Transactions (Dated)'!$D$2:$D$53,'Share Values'!$X82,'Transactions (Dated)'!$B$2:$B$53,'Share Values'!AJ$11,'Transactions (Dated)'!$C$2:$C$53,"Buy")-SUMIFS('Transactions (Dated)'!$E$2:$E$53,'Transactions (Dated)'!$D$2:$D$53,'Share Values'!$X82,'Transactions (Dated)'!$B$2:$B$53,'Share Values'!AJ$11,'Transactions (Dated)'!$C$2:$C$53,"Sell")</f>
        <v>0</v>
      </c>
      <c r="AK82" s="40">
        <f ca="1">AK81+SUMIFS('Transactions (Dated)'!$E$2:$E$53,'Transactions (Dated)'!$D$2:$D$53,'Share Values'!$X82,'Transactions (Dated)'!$B$2:$B$53,'Share Values'!AK$11,'Transactions (Dated)'!$C$2:$C$53,"Buy")-SUMIFS('Transactions (Dated)'!$E$2:$E$53,'Transactions (Dated)'!$D$2:$D$53,'Share Values'!$X82,'Transactions (Dated)'!$B$2:$B$53,'Share Values'!AK$11,'Transactions (Dated)'!$C$2:$C$53,"Sell")</f>
        <v>0</v>
      </c>
      <c r="AL82" s="40">
        <f ca="1">AL81+SUMIFS('Transactions (Dated)'!$E$2:$E$53,'Transactions (Dated)'!$D$2:$D$53,'Share Values'!$X82,'Transactions (Dated)'!$B$2:$B$53,'Share Values'!AL$11,'Transactions (Dated)'!$C$2:$C$53,"Buy")-SUMIFS('Transactions (Dated)'!$E$2:$E$53,'Transactions (Dated)'!$D$2:$D$53,'Share Values'!$X82,'Transactions (Dated)'!$B$2:$B$53,'Share Values'!AL$11,'Transactions (Dated)'!$C$2:$C$53,"Sell")</f>
        <v>0</v>
      </c>
      <c r="AM82" s="40">
        <f ca="1">AM81+SUMIFS('Transactions (Dated)'!$E$2:$E$53,'Transactions (Dated)'!$D$2:$D$53,'Share Values'!$X82,'Transactions (Dated)'!$B$2:$B$53,'Share Values'!AM$11,'Transactions (Dated)'!$C$2:$C$53,"Buy")-SUMIFS('Transactions (Dated)'!$E$2:$E$53,'Transactions (Dated)'!$D$2:$D$53,'Share Values'!$X82,'Transactions (Dated)'!$B$2:$B$53,'Share Values'!AM$11,'Transactions (Dated)'!$C$2:$C$53,"Sell")</f>
        <v>0</v>
      </c>
      <c r="AN82" s="40">
        <f ca="1">AN81+SUMIFS('Transactions (Dated)'!$E$2:$E$53,'Transactions (Dated)'!$D$2:$D$53,'Share Values'!$X82,'Transactions (Dated)'!$B$2:$B$53,'Share Values'!AN$11,'Transactions (Dated)'!$C$2:$C$53,"Buy")-SUMIFS('Transactions (Dated)'!$E$2:$E$53,'Transactions (Dated)'!$D$2:$D$53,'Share Values'!$X82,'Transactions (Dated)'!$B$2:$B$53,'Share Values'!AN$11,'Transactions (Dated)'!$C$2:$C$53,"Sell")</f>
        <v>0</v>
      </c>
      <c r="AO82" s="40"/>
      <c r="AQ82" s="3">
        <f t="shared" si="37"/>
        <v>42017</v>
      </c>
      <c r="AR82" s="6">
        <f t="shared" ca="1" si="38"/>
        <v>53650</v>
      </c>
      <c r="AS82" s="6">
        <f t="shared" ca="1" si="39"/>
        <v>42875</v>
      </c>
      <c r="AT82" s="6">
        <f t="shared" ca="1" si="40"/>
        <v>805140.00000000012</v>
      </c>
      <c r="AU82" s="6">
        <f t="shared" ca="1" si="41"/>
        <v>0</v>
      </c>
      <c r="AV82" s="6">
        <f t="shared" ca="1" si="42"/>
        <v>0</v>
      </c>
      <c r="AW82" s="6">
        <f t="shared" ca="1" si="43"/>
        <v>0</v>
      </c>
      <c r="AX82" s="6">
        <f t="shared" ca="1" si="44"/>
        <v>0</v>
      </c>
      <c r="AY82" s="6">
        <f t="shared" ca="1" si="45"/>
        <v>0</v>
      </c>
      <c r="AZ82" s="6">
        <f t="shared" ca="1" si="46"/>
        <v>0</v>
      </c>
      <c r="BA82" s="6">
        <f t="shared" ca="1" si="47"/>
        <v>0</v>
      </c>
      <c r="BB82" s="6">
        <f t="shared" ca="1" si="48"/>
        <v>0</v>
      </c>
      <c r="BC82" s="6">
        <f t="shared" ca="1" si="49"/>
        <v>0</v>
      </c>
      <c r="BD82" s="6">
        <f t="shared" ca="1" si="50"/>
        <v>0</v>
      </c>
      <c r="BE82" s="6">
        <f t="shared" ca="1" si="51"/>
        <v>0</v>
      </c>
      <c r="BF82" s="6">
        <f t="shared" ca="1" si="58"/>
        <v>0</v>
      </c>
      <c r="BG82" s="6">
        <f t="shared" ca="1" si="59"/>
        <v>0</v>
      </c>
      <c r="BH82" s="6"/>
      <c r="BJ82" s="4">
        <f t="shared" ca="1" si="52"/>
        <v>901665.00000000012</v>
      </c>
      <c r="BL82" s="3">
        <f t="shared" si="53"/>
        <v>42017</v>
      </c>
      <c r="BM82" s="6">
        <f>BM81+SUMIFS('Transactions (Dated)'!G:G,'Transactions (Dated)'!D:D,'Share Values'!AQ82)</f>
        <v>72993.75</v>
      </c>
      <c r="BN82" s="6">
        <f ca="1">BN81+SUMIFS('Transactions (Dated)'!$F:$F,'Transactions (Dated)'!$D:$D,$BL82,'Transactions (Dated)'!$B:$B,BN$11,'Transactions (Dated)'!$C:$C,"Dividend (paid to cash)")*Y82</f>
        <v>0</v>
      </c>
      <c r="BO82" s="6">
        <f ca="1">BO81+SUMIFS('Transactions (Dated)'!$F:$F,'Transactions (Dated)'!$D:$D,$BL82,'Transactions (Dated)'!$B:$B,BO$11,'Transactions (Dated)'!$C:$C,"Dividend (paid to cash)")*Z82</f>
        <v>625</v>
      </c>
      <c r="BP82" s="6">
        <f ca="1">BP81+SUMIFS('Transactions (Dated)'!$F:$F,'Transactions (Dated)'!$D:$D,$BL82,'Transactions (Dated)'!$B:$B,BP$11,'Transactions (Dated)'!$C:$C,"Dividend (paid to cash)")*AA82</f>
        <v>12240.942000000001</v>
      </c>
      <c r="BQ82" s="6">
        <f ca="1">BQ81+SUMIFS('Transactions (Dated)'!$F:$F,'Transactions (Dated)'!$D:$D,$BL82,'Transactions (Dated)'!$B:$B,BQ$11,'Transactions (Dated)'!$C:$C,"Dividend (paid to cash)")*AB82</f>
        <v>0</v>
      </c>
      <c r="BR82" s="6">
        <f ca="1">BR81+SUMIFS('Transactions (Dated)'!$F:$F,'Transactions (Dated)'!$D:$D,$BL82,'Transactions (Dated)'!$B:$B,BR$11,'Transactions (Dated)'!$C:$C,"Dividend (paid to cash)")*AC82</f>
        <v>0</v>
      </c>
      <c r="BS82" s="6">
        <f ca="1">BS81+SUMIFS('Transactions (Dated)'!$F:$F,'Transactions (Dated)'!$D:$D,$BL82,'Transactions (Dated)'!$B:$B,BS$11,'Transactions (Dated)'!$C:$C,"Dividend (paid to cash)")*AD82</f>
        <v>0</v>
      </c>
      <c r="BT82" s="6">
        <f ca="1">BT81+SUMIFS('Transactions (Dated)'!$F:$F,'Transactions (Dated)'!$D:$D,$BL82,'Transactions (Dated)'!$B:$B,BT$11,'Transactions (Dated)'!$C:$C,"Dividend (paid to cash)")*AE82</f>
        <v>0</v>
      </c>
      <c r="BU82" s="6">
        <f ca="1">BU81+SUMIFS('Transactions (Dated)'!$F:$F,'Transactions (Dated)'!$D:$D,$BL82,'Transactions (Dated)'!$B:$B,BU$11,'Transactions (Dated)'!$C:$C,"Dividend (paid to cash)")*AF82</f>
        <v>0</v>
      </c>
      <c r="BV82" s="6">
        <f ca="1">BV81+SUMIFS('Transactions (Dated)'!$F:$F,'Transactions (Dated)'!$D:$D,$BL82,'Transactions (Dated)'!$B:$B,BV$11,'Transactions (Dated)'!$C:$C,"Dividend (paid to cash)")*AG82</f>
        <v>0</v>
      </c>
      <c r="BW82" s="6">
        <f ca="1">BW81+SUMIFS('Transactions (Dated)'!$F:$F,'Transactions (Dated)'!$D:$D,$BL82,'Transactions (Dated)'!$B:$B,BW$11,'Transactions (Dated)'!$C:$C,"Dividend (paid to cash)")*AH82</f>
        <v>0</v>
      </c>
      <c r="BX82" s="6">
        <f ca="1">BX81+SUMIFS('Transactions (Dated)'!$F:$F,'Transactions (Dated)'!$D:$D,$BL82,'Transactions (Dated)'!$B:$B,BX$11,'Transactions (Dated)'!$C:$C,"Dividend (paid to cash)")*AI82</f>
        <v>0</v>
      </c>
      <c r="BY82" s="6">
        <f ca="1">BY81+SUMIFS('Transactions (Dated)'!$F:$F,'Transactions (Dated)'!$D:$D,$BL82,'Transactions (Dated)'!$B:$B,BY$11,'Transactions (Dated)'!$C:$C,"Dividend (paid to cash)")*AJ82</f>
        <v>0</v>
      </c>
      <c r="BZ82" s="6">
        <f ca="1">BZ81+SUMIFS('Transactions (Dated)'!$F:$F,'Transactions (Dated)'!$D:$D,$BL82,'Transactions (Dated)'!$B:$B,BZ$11,'Transactions (Dated)'!$C:$C,"Dividend (paid to cash)")*AK82</f>
        <v>0</v>
      </c>
      <c r="CA82" s="6">
        <f ca="1">CA81+SUMIFS('Transactions (Dated)'!$F:$F,'Transactions (Dated)'!$D:$D,$BL82,'Transactions (Dated)'!$B:$B,CA$11,'Transactions (Dated)'!$C:$C,"Dividend (paid to cash)")*AL82</f>
        <v>0</v>
      </c>
      <c r="CB82" s="6">
        <v>0</v>
      </c>
      <c r="CC82" s="6">
        <v>0</v>
      </c>
      <c r="CD82" s="6"/>
      <c r="CF82" s="6">
        <f t="shared" ca="1" si="60"/>
        <v>85859.691999999995</v>
      </c>
      <c r="CH82" s="3">
        <f t="shared" si="61"/>
        <v>42017</v>
      </c>
      <c r="CI82" s="4">
        <f t="shared" ca="1" si="54"/>
        <v>901665.00000000012</v>
      </c>
      <c r="CJ82" s="4">
        <f t="shared" ca="1" si="55"/>
        <v>85859.691999999995</v>
      </c>
      <c r="CL82" s="4">
        <f t="shared" ca="1" si="56"/>
        <v>987524.69200000016</v>
      </c>
    </row>
    <row r="83" spans="2:90" x14ac:dyDescent="0.15">
      <c r="B83" s="3">
        <f t="shared" si="57"/>
        <v>42018</v>
      </c>
      <c r="C83" s="2">
        <v>14084.4</v>
      </c>
      <c r="E83" s="70">
        <v>42018</v>
      </c>
      <c r="F83" s="69">
        <v>15.25</v>
      </c>
      <c r="G83" s="69">
        <v>3.4</v>
      </c>
      <c r="H83" s="69">
        <v>19.04</v>
      </c>
      <c r="I83" s="69">
        <v>31.12</v>
      </c>
      <c r="J83" s="69">
        <v>16.5</v>
      </c>
      <c r="K83" s="69">
        <v>12.01</v>
      </c>
      <c r="L83" s="69">
        <v>23.7</v>
      </c>
      <c r="M83" s="69">
        <v>2.25</v>
      </c>
      <c r="N83" s="69">
        <v>8.1999999999999993</v>
      </c>
      <c r="O83" s="69">
        <v>4.8367000000000004</v>
      </c>
      <c r="P83" s="69">
        <v>34.630000000000003</v>
      </c>
      <c r="Q83" s="69">
        <v>1.17</v>
      </c>
      <c r="R83" s="69">
        <v>7.85</v>
      </c>
      <c r="S83" s="69">
        <v>39.56</v>
      </c>
      <c r="T83" s="69"/>
      <c r="U83" s="69"/>
      <c r="V83" s="4"/>
      <c r="X83" s="3">
        <f t="shared" si="36"/>
        <v>42018</v>
      </c>
      <c r="Y83" s="40">
        <f ca="1">Y82+SUMIFS('Transactions (Dated)'!$E$2:$E$53,'Transactions (Dated)'!$D$2:$D$53,'Share Values'!$X83,'Transactions (Dated)'!$B$2:$B$53,'Share Values'!Y$11,'Transactions (Dated)'!$C$2:$C$53,"Buy")-SUMIFS('Transactions (Dated)'!$E$2:$E$53,'Transactions (Dated)'!$D$2:$D$53,'Share Values'!$X83,'Transactions (Dated)'!$B$2:$B$53,'Share Values'!Y$11,'Transactions (Dated)'!$C$2:$C$53,"Sell")</f>
        <v>4625</v>
      </c>
      <c r="Z83" s="40">
        <f ca="1">Z82+SUMIFS('Transactions (Dated)'!$E$2:$E$53,'Transactions (Dated)'!$D$2:$D$53,'Share Values'!$X83,'Transactions (Dated)'!$B$2:$B$53,'Share Values'!Z$11,'Transactions (Dated)'!$C$2:$C$53,"Buy")-SUMIFS('Transactions (Dated)'!$E$2:$E$53,'Transactions (Dated)'!$D$2:$D$53,'Share Values'!$X83,'Transactions (Dated)'!$B$2:$B$53,'Share Values'!Z$11,'Transactions (Dated)'!$C$2:$C$53,"Sell")</f>
        <v>12500</v>
      </c>
      <c r="AA83" s="40">
        <f ca="1">AA82+SUMIFS('Transactions (Dated)'!$E$2:$E$53,'Transactions (Dated)'!$D$2:$D$53,'Share Values'!$X83,'Transactions (Dated)'!$B$2:$B$53,'Share Values'!AA$11,'Transactions (Dated)'!$C$2:$C$53,"Buy")-SUMIFS('Transactions (Dated)'!$E$2:$E$53,'Transactions (Dated)'!$D$2:$D$53,'Share Values'!$X83,'Transactions (Dated)'!$B$2:$B$53,'Share Values'!AA$11,'Transactions (Dated)'!$C$2:$C$53,"Sell")</f>
        <v>42000</v>
      </c>
      <c r="AB83" s="40">
        <f ca="1">AB82+SUMIFS('Transactions (Dated)'!$E$2:$E$53,'Transactions (Dated)'!$D$2:$D$53,'Share Values'!$X83,'Transactions (Dated)'!$B$2:$B$53,'Share Values'!AB$11,'Transactions (Dated)'!$C$2:$C$53,"Buy")-SUMIFS('Transactions (Dated)'!$E$2:$E$53,'Transactions (Dated)'!$D$2:$D$53,'Share Values'!$X83,'Transactions (Dated)'!$B$2:$B$53,'Share Values'!AB$11,'Transactions (Dated)'!$C$2:$C$53,"Sell")</f>
        <v>0</v>
      </c>
      <c r="AC83" s="40">
        <f ca="1">AC82+SUMIFS('Transactions (Dated)'!$E$2:$E$53,'Transactions (Dated)'!$D$2:$D$53,'Share Values'!$X83,'Transactions (Dated)'!$B$2:$B$53,'Share Values'!AC$11,'Transactions (Dated)'!$C$2:$C$53,"Buy")-SUMIFS('Transactions (Dated)'!$E$2:$E$53,'Transactions (Dated)'!$D$2:$D$53,'Share Values'!$X83,'Transactions (Dated)'!$B$2:$B$53,'Share Values'!AC$11,'Transactions (Dated)'!$C$2:$C$53,"Sell")</f>
        <v>0</v>
      </c>
      <c r="AD83" s="40">
        <f ca="1">AD82+SUMIFS('Transactions (Dated)'!$E$2:$E$53,'Transactions (Dated)'!$D$2:$D$53,'Share Values'!$X83,'Transactions (Dated)'!$B$2:$B$53,'Share Values'!AD$11,'Transactions (Dated)'!$C$2:$C$53,"Buy")-SUMIFS('Transactions (Dated)'!$E$2:$E$53,'Transactions (Dated)'!$D$2:$D$53,'Share Values'!$X83,'Transactions (Dated)'!$B$2:$B$53,'Share Values'!AD$11,'Transactions (Dated)'!$C$2:$C$53,"Sell")</f>
        <v>0</v>
      </c>
      <c r="AE83" s="40">
        <f ca="1">AE82+SUMIFS('Transactions (Dated)'!$E$2:$E$53,'Transactions (Dated)'!$D$2:$D$53,'Share Values'!$X83,'Transactions (Dated)'!$B$2:$B$53,'Share Values'!AE$11,'Transactions (Dated)'!$C$2:$C$53,"Buy")-SUMIFS('Transactions (Dated)'!$E$2:$E$53,'Transactions (Dated)'!$D$2:$D$53,'Share Values'!$X83,'Transactions (Dated)'!$B$2:$B$53,'Share Values'!AE$11,'Transactions (Dated)'!$C$2:$C$53,"Sell")</f>
        <v>0</v>
      </c>
      <c r="AF83" s="40">
        <f ca="1">AF82+SUMIFS('Transactions (Dated)'!$E$2:$E$53,'Transactions (Dated)'!$D$2:$D$53,'Share Values'!$X83,'Transactions (Dated)'!$B$2:$B$53,'Share Values'!AF$11,'Transactions (Dated)'!$C$2:$C$53,"Buy")-SUMIFS('Transactions (Dated)'!$E$2:$E$53,'Transactions (Dated)'!$D$2:$D$53,'Share Values'!$X83,'Transactions (Dated)'!$B$2:$B$53,'Share Values'!AF$11,'Transactions (Dated)'!$C$2:$C$53,"Sell")</f>
        <v>0</v>
      </c>
      <c r="AG83" s="40">
        <f ca="1">AG82+SUMIFS('Transactions (Dated)'!$E$2:$E$53,'Transactions (Dated)'!$D$2:$D$53,'Share Values'!$X83,'Transactions (Dated)'!$B$2:$B$53,'Share Values'!AG$11,'Transactions (Dated)'!$C$2:$C$53,"Buy")-SUMIFS('Transactions (Dated)'!$E$2:$E$53,'Transactions (Dated)'!$D$2:$D$53,'Share Values'!$X83,'Transactions (Dated)'!$B$2:$B$53,'Share Values'!AG$11,'Transactions (Dated)'!$C$2:$C$53,"Sell")</f>
        <v>0</v>
      </c>
      <c r="AH83" s="40">
        <f ca="1">AH82+SUMIFS('Transactions (Dated)'!$E$2:$E$53,'Transactions (Dated)'!$D$2:$D$53,'Share Values'!$X83,'Transactions (Dated)'!$B$2:$B$53,'Share Values'!AH$11,'Transactions (Dated)'!$C$2:$C$53,"Buy")-SUMIFS('Transactions (Dated)'!$E$2:$E$53,'Transactions (Dated)'!$D$2:$D$53,'Share Values'!$X83,'Transactions (Dated)'!$B$2:$B$53,'Share Values'!AH$11,'Transactions (Dated)'!$C$2:$C$53,"Sell")</f>
        <v>0</v>
      </c>
      <c r="AI83" s="40">
        <f ca="1">AI82+SUMIFS('Transactions (Dated)'!$E$2:$E$53,'Transactions (Dated)'!$D$2:$D$53,'Share Values'!$X83,'Transactions (Dated)'!$B$2:$B$53,'Share Values'!AI$11,'Transactions (Dated)'!$C$2:$C$53,"Buy")-SUMIFS('Transactions (Dated)'!$E$2:$E$53,'Transactions (Dated)'!$D$2:$D$53,'Share Values'!$X83,'Transactions (Dated)'!$B$2:$B$53,'Share Values'!AI$11,'Transactions (Dated)'!$C$2:$C$53,"Sell")</f>
        <v>0</v>
      </c>
      <c r="AJ83" s="40">
        <f ca="1">AJ82+SUMIFS('Transactions (Dated)'!$E$2:$E$53,'Transactions (Dated)'!$D$2:$D$53,'Share Values'!$X83,'Transactions (Dated)'!$B$2:$B$53,'Share Values'!AJ$11,'Transactions (Dated)'!$C$2:$C$53,"Buy")-SUMIFS('Transactions (Dated)'!$E$2:$E$53,'Transactions (Dated)'!$D$2:$D$53,'Share Values'!$X83,'Transactions (Dated)'!$B$2:$B$53,'Share Values'!AJ$11,'Transactions (Dated)'!$C$2:$C$53,"Sell")</f>
        <v>0</v>
      </c>
      <c r="AK83" s="40">
        <f ca="1">AK82+SUMIFS('Transactions (Dated)'!$E$2:$E$53,'Transactions (Dated)'!$D$2:$D$53,'Share Values'!$X83,'Transactions (Dated)'!$B$2:$B$53,'Share Values'!AK$11,'Transactions (Dated)'!$C$2:$C$53,"Buy")-SUMIFS('Transactions (Dated)'!$E$2:$E$53,'Transactions (Dated)'!$D$2:$D$53,'Share Values'!$X83,'Transactions (Dated)'!$B$2:$B$53,'Share Values'!AK$11,'Transactions (Dated)'!$C$2:$C$53,"Sell")</f>
        <v>0</v>
      </c>
      <c r="AL83" s="40">
        <f ca="1">AL82+SUMIFS('Transactions (Dated)'!$E$2:$E$53,'Transactions (Dated)'!$D$2:$D$53,'Share Values'!$X83,'Transactions (Dated)'!$B$2:$B$53,'Share Values'!AL$11,'Transactions (Dated)'!$C$2:$C$53,"Buy")-SUMIFS('Transactions (Dated)'!$E$2:$E$53,'Transactions (Dated)'!$D$2:$D$53,'Share Values'!$X83,'Transactions (Dated)'!$B$2:$B$53,'Share Values'!AL$11,'Transactions (Dated)'!$C$2:$C$53,"Sell")</f>
        <v>0</v>
      </c>
      <c r="AM83" s="40">
        <f ca="1">AM82+SUMIFS('Transactions (Dated)'!$E$2:$E$53,'Transactions (Dated)'!$D$2:$D$53,'Share Values'!$X83,'Transactions (Dated)'!$B$2:$B$53,'Share Values'!AM$11,'Transactions (Dated)'!$C$2:$C$53,"Buy")-SUMIFS('Transactions (Dated)'!$E$2:$E$53,'Transactions (Dated)'!$D$2:$D$53,'Share Values'!$X83,'Transactions (Dated)'!$B$2:$B$53,'Share Values'!AM$11,'Transactions (Dated)'!$C$2:$C$53,"Sell")</f>
        <v>0</v>
      </c>
      <c r="AN83" s="40">
        <f ca="1">AN82+SUMIFS('Transactions (Dated)'!$E$2:$E$53,'Transactions (Dated)'!$D$2:$D$53,'Share Values'!$X83,'Transactions (Dated)'!$B$2:$B$53,'Share Values'!AN$11,'Transactions (Dated)'!$C$2:$C$53,"Buy")-SUMIFS('Transactions (Dated)'!$E$2:$E$53,'Transactions (Dated)'!$D$2:$D$53,'Share Values'!$X83,'Transactions (Dated)'!$B$2:$B$53,'Share Values'!AN$11,'Transactions (Dated)'!$C$2:$C$53,"Sell")</f>
        <v>0</v>
      </c>
      <c r="AO83" s="40"/>
      <c r="AQ83" s="3">
        <f t="shared" si="37"/>
        <v>42018</v>
      </c>
      <c r="AR83" s="6">
        <f t="shared" ca="1" si="38"/>
        <v>70531.25</v>
      </c>
      <c r="AS83" s="6">
        <f t="shared" ca="1" si="39"/>
        <v>42500</v>
      </c>
      <c r="AT83" s="6">
        <f t="shared" ca="1" si="40"/>
        <v>799680</v>
      </c>
      <c r="AU83" s="6">
        <f t="shared" ca="1" si="41"/>
        <v>0</v>
      </c>
      <c r="AV83" s="6">
        <f t="shared" ca="1" si="42"/>
        <v>0</v>
      </c>
      <c r="AW83" s="6">
        <f t="shared" ca="1" si="43"/>
        <v>0</v>
      </c>
      <c r="AX83" s="6">
        <f t="shared" ca="1" si="44"/>
        <v>0</v>
      </c>
      <c r="AY83" s="6">
        <f t="shared" ca="1" si="45"/>
        <v>0</v>
      </c>
      <c r="AZ83" s="6">
        <f t="shared" ca="1" si="46"/>
        <v>0</v>
      </c>
      <c r="BA83" s="6">
        <f t="shared" ca="1" si="47"/>
        <v>0</v>
      </c>
      <c r="BB83" s="6">
        <f t="shared" ca="1" si="48"/>
        <v>0</v>
      </c>
      <c r="BC83" s="6">
        <f t="shared" ca="1" si="49"/>
        <v>0</v>
      </c>
      <c r="BD83" s="6">
        <f t="shared" ca="1" si="50"/>
        <v>0</v>
      </c>
      <c r="BE83" s="6">
        <f t="shared" ca="1" si="51"/>
        <v>0</v>
      </c>
      <c r="BF83" s="6">
        <f t="shared" ca="1" si="58"/>
        <v>0</v>
      </c>
      <c r="BG83" s="6">
        <f t="shared" ca="1" si="59"/>
        <v>0</v>
      </c>
      <c r="BH83" s="6"/>
      <c r="BJ83" s="4">
        <f t="shared" ca="1" si="52"/>
        <v>912711.25</v>
      </c>
      <c r="BL83" s="3">
        <f t="shared" si="53"/>
        <v>42018</v>
      </c>
      <c r="BM83" s="6">
        <f>BM82+SUMIFS('Transactions (Dated)'!G:G,'Transactions (Dated)'!D:D,'Share Values'!AQ83)</f>
        <v>72993.75</v>
      </c>
      <c r="BN83" s="6">
        <f ca="1">BN82+SUMIFS('Transactions (Dated)'!$F:$F,'Transactions (Dated)'!$D:$D,$BL83,'Transactions (Dated)'!$B:$B,BN$11,'Transactions (Dated)'!$C:$C,"Dividend (paid to cash)")*Y83</f>
        <v>0</v>
      </c>
      <c r="BO83" s="6">
        <f ca="1">BO82+SUMIFS('Transactions (Dated)'!$F:$F,'Transactions (Dated)'!$D:$D,$BL83,'Transactions (Dated)'!$B:$B,BO$11,'Transactions (Dated)'!$C:$C,"Dividend (paid to cash)")*Z83</f>
        <v>625</v>
      </c>
      <c r="BP83" s="6">
        <f ca="1">BP82+SUMIFS('Transactions (Dated)'!$F:$F,'Transactions (Dated)'!$D:$D,$BL83,'Transactions (Dated)'!$B:$B,BP$11,'Transactions (Dated)'!$C:$C,"Dividend (paid to cash)")*AA83</f>
        <v>12240.942000000001</v>
      </c>
      <c r="BQ83" s="6">
        <f ca="1">BQ82+SUMIFS('Transactions (Dated)'!$F:$F,'Transactions (Dated)'!$D:$D,$BL83,'Transactions (Dated)'!$B:$B,BQ$11,'Transactions (Dated)'!$C:$C,"Dividend (paid to cash)")*AB83</f>
        <v>0</v>
      </c>
      <c r="BR83" s="6">
        <f ca="1">BR82+SUMIFS('Transactions (Dated)'!$F:$F,'Transactions (Dated)'!$D:$D,$BL83,'Transactions (Dated)'!$B:$B,BR$11,'Transactions (Dated)'!$C:$C,"Dividend (paid to cash)")*AC83</f>
        <v>0</v>
      </c>
      <c r="BS83" s="6">
        <f ca="1">BS82+SUMIFS('Transactions (Dated)'!$F:$F,'Transactions (Dated)'!$D:$D,$BL83,'Transactions (Dated)'!$B:$B,BS$11,'Transactions (Dated)'!$C:$C,"Dividend (paid to cash)")*AD83</f>
        <v>0</v>
      </c>
      <c r="BT83" s="6">
        <f ca="1">BT82+SUMIFS('Transactions (Dated)'!$F:$F,'Transactions (Dated)'!$D:$D,$BL83,'Transactions (Dated)'!$B:$B,BT$11,'Transactions (Dated)'!$C:$C,"Dividend (paid to cash)")*AE83</f>
        <v>0</v>
      </c>
      <c r="BU83" s="6">
        <f ca="1">BU82+SUMIFS('Transactions (Dated)'!$F:$F,'Transactions (Dated)'!$D:$D,$BL83,'Transactions (Dated)'!$B:$B,BU$11,'Transactions (Dated)'!$C:$C,"Dividend (paid to cash)")*AF83</f>
        <v>0</v>
      </c>
      <c r="BV83" s="6">
        <f ca="1">BV82+SUMIFS('Transactions (Dated)'!$F:$F,'Transactions (Dated)'!$D:$D,$BL83,'Transactions (Dated)'!$B:$B,BV$11,'Transactions (Dated)'!$C:$C,"Dividend (paid to cash)")*AG83</f>
        <v>0</v>
      </c>
      <c r="BW83" s="6">
        <f ca="1">BW82+SUMIFS('Transactions (Dated)'!$F:$F,'Transactions (Dated)'!$D:$D,$BL83,'Transactions (Dated)'!$B:$B,BW$11,'Transactions (Dated)'!$C:$C,"Dividend (paid to cash)")*AH83</f>
        <v>0</v>
      </c>
      <c r="BX83" s="6">
        <f ca="1">BX82+SUMIFS('Transactions (Dated)'!$F:$F,'Transactions (Dated)'!$D:$D,$BL83,'Transactions (Dated)'!$B:$B,BX$11,'Transactions (Dated)'!$C:$C,"Dividend (paid to cash)")*AI83</f>
        <v>0</v>
      </c>
      <c r="BY83" s="6">
        <f ca="1">BY82+SUMIFS('Transactions (Dated)'!$F:$F,'Transactions (Dated)'!$D:$D,$BL83,'Transactions (Dated)'!$B:$B,BY$11,'Transactions (Dated)'!$C:$C,"Dividend (paid to cash)")*AJ83</f>
        <v>0</v>
      </c>
      <c r="BZ83" s="6">
        <f ca="1">BZ82+SUMIFS('Transactions (Dated)'!$F:$F,'Transactions (Dated)'!$D:$D,$BL83,'Transactions (Dated)'!$B:$B,BZ$11,'Transactions (Dated)'!$C:$C,"Dividend (paid to cash)")*AK83</f>
        <v>0</v>
      </c>
      <c r="CA83" s="6">
        <f ca="1">CA82+SUMIFS('Transactions (Dated)'!$F:$F,'Transactions (Dated)'!$D:$D,$BL83,'Transactions (Dated)'!$B:$B,CA$11,'Transactions (Dated)'!$C:$C,"Dividend (paid to cash)")*AL83</f>
        <v>0</v>
      </c>
      <c r="CB83" s="6">
        <v>0</v>
      </c>
      <c r="CC83" s="6">
        <v>0</v>
      </c>
      <c r="CD83" s="6"/>
      <c r="CF83" s="6">
        <f t="shared" ca="1" si="60"/>
        <v>85859.691999999995</v>
      </c>
      <c r="CH83" s="3">
        <f t="shared" si="61"/>
        <v>42018</v>
      </c>
      <c r="CI83" s="4">
        <f t="shared" ca="1" si="54"/>
        <v>912711.25</v>
      </c>
      <c r="CJ83" s="4">
        <f t="shared" ca="1" si="55"/>
        <v>85859.691999999995</v>
      </c>
      <c r="CL83" s="4">
        <f t="shared" ca="1" si="56"/>
        <v>998570.94200000004</v>
      </c>
    </row>
    <row r="84" spans="2:90" x14ac:dyDescent="0.15">
      <c r="B84" s="3">
        <f t="shared" si="57"/>
        <v>42019</v>
      </c>
      <c r="C84" s="2">
        <v>14041.8</v>
      </c>
      <c r="E84" s="70">
        <v>42019</v>
      </c>
      <c r="F84" s="69">
        <v>12.08</v>
      </c>
      <c r="G84" s="69">
        <v>3.28</v>
      </c>
      <c r="H84" s="69">
        <v>18.989999999999998</v>
      </c>
      <c r="I84" s="69">
        <v>31.8</v>
      </c>
      <c r="J84" s="69">
        <v>16.920000000000002</v>
      </c>
      <c r="K84" s="69">
        <v>12.1</v>
      </c>
      <c r="L84" s="69">
        <v>25.52</v>
      </c>
      <c r="M84" s="69">
        <v>2.31</v>
      </c>
      <c r="N84" s="69">
        <v>8.1999999999999993</v>
      </c>
      <c r="O84" s="69">
        <v>4.8899999999999997</v>
      </c>
      <c r="P84" s="69">
        <v>34.54</v>
      </c>
      <c r="Q84" s="69">
        <v>1.21</v>
      </c>
      <c r="R84" s="69">
        <v>8.09</v>
      </c>
      <c r="S84" s="69">
        <v>39.869999999999997</v>
      </c>
      <c r="T84" s="69"/>
      <c r="U84" s="69"/>
      <c r="V84" s="4"/>
      <c r="X84" s="3">
        <f t="shared" si="36"/>
        <v>42019</v>
      </c>
      <c r="Y84" s="40">
        <f ca="1">Y83+SUMIFS('Transactions (Dated)'!$E$2:$E$53,'Transactions (Dated)'!$D$2:$D$53,'Share Values'!$X84,'Transactions (Dated)'!$B$2:$B$53,'Share Values'!Y$11,'Transactions (Dated)'!$C$2:$C$53,"Buy")-SUMIFS('Transactions (Dated)'!$E$2:$E$53,'Transactions (Dated)'!$D$2:$D$53,'Share Values'!$X84,'Transactions (Dated)'!$B$2:$B$53,'Share Values'!Y$11,'Transactions (Dated)'!$C$2:$C$53,"Sell")</f>
        <v>4625</v>
      </c>
      <c r="Z84" s="40">
        <f ca="1">Z83+SUMIFS('Transactions (Dated)'!$E$2:$E$53,'Transactions (Dated)'!$D$2:$D$53,'Share Values'!$X84,'Transactions (Dated)'!$B$2:$B$53,'Share Values'!Z$11,'Transactions (Dated)'!$C$2:$C$53,"Buy")-SUMIFS('Transactions (Dated)'!$E$2:$E$53,'Transactions (Dated)'!$D$2:$D$53,'Share Values'!$X84,'Transactions (Dated)'!$B$2:$B$53,'Share Values'!Z$11,'Transactions (Dated)'!$C$2:$C$53,"Sell")</f>
        <v>12500</v>
      </c>
      <c r="AA84" s="40">
        <f ca="1">AA83+SUMIFS('Transactions (Dated)'!$E$2:$E$53,'Transactions (Dated)'!$D$2:$D$53,'Share Values'!$X84,'Transactions (Dated)'!$B$2:$B$53,'Share Values'!AA$11,'Transactions (Dated)'!$C$2:$C$53,"Buy")-SUMIFS('Transactions (Dated)'!$E$2:$E$53,'Transactions (Dated)'!$D$2:$D$53,'Share Values'!$X84,'Transactions (Dated)'!$B$2:$B$53,'Share Values'!AA$11,'Transactions (Dated)'!$C$2:$C$53,"Sell")</f>
        <v>42000</v>
      </c>
      <c r="AB84" s="40">
        <f ca="1">AB83+SUMIFS('Transactions (Dated)'!$E$2:$E$53,'Transactions (Dated)'!$D$2:$D$53,'Share Values'!$X84,'Transactions (Dated)'!$B$2:$B$53,'Share Values'!AB$11,'Transactions (Dated)'!$C$2:$C$53,"Buy")-SUMIFS('Transactions (Dated)'!$E$2:$E$53,'Transactions (Dated)'!$D$2:$D$53,'Share Values'!$X84,'Transactions (Dated)'!$B$2:$B$53,'Share Values'!AB$11,'Transactions (Dated)'!$C$2:$C$53,"Sell")</f>
        <v>0</v>
      </c>
      <c r="AC84" s="40">
        <f ca="1">AC83+SUMIFS('Transactions (Dated)'!$E$2:$E$53,'Transactions (Dated)'!$D$2:$D$53,'Share Values'!$X84,'Transactions (Dated)'!$B$2:$B$53,'Share Values'!AC$11,'Transactions (Dated)'!$C$2:$C$53,"Buy")-SUMIFS('Transactions (Dated)'!$E$2:$E$53,'Transactions (Dated)'!$D$2:$D$53,'Share Values'!$X84,'Transactions (Dated)'!$B$2:$B$53,'Share Values'!AC$11,'Transactions (Dated)'!$C$2:$C$53,"Sell")</f>
        <v>0</v>
      </c>
      <c r="AD84" s="40">
        <f ca="1">AD83+SUMIFS('Transactions (Dated)'!$E$2:$E$53,'Transactions (Dated)'!$D$2:$D$53,'Share Values'!$X84,'Transactions (Dated)'!$B$2:$B$53,'Share Values'!AD$11,'Transactions (Dated)'!$C$2:$C$53,"Buy")-SUMIFS('Transactions (Dated)'!$E$2:$E$53,'Transactions (Dated)'!$D$2:$D$53,'Share Values'!$X84,'Transactions (Dated)'!$B$2:$B$53,'Share Values'!AD$11,'Transactions (Dated)'!$C$2:$C$53,"Sell")</f>
        <v>0</v>
      </c>
      <c r="AE84" s="40">
        <f ca="1">AE83+SUMIFS('Transactions (Dated)'!$E$2:$E$53,'Transactions (Dated)'!$D$2:$D$53,'Share Values'!$X84,'Transactions (Dated)'!$B$2:$B$53,'Share Values'!AE$11,'Transactions (Dated)'!$C$2:$C$53,"Buy")-SUMIFS('Transactions (Dated)'!$E$2:$E$53,'Transactions (Dated)'!$D$2:$D$53,'Share Values'!$X84,'Transactions (Dated)'!$B$2:$B$53,'Share Values'!AE$11,'Transactions (Dated)'!$C$2:$C$53,"Sell")</f>
        <v>0</v>
      </c>
      <c r="AF84" s="40">
        <f ca="1">AF83+SUMIFS('Transactions (Dated)'!$E$2:$E$53,'Transactions (Dated)'!$D$2:$D$53,'Share Values'!$X84,'Transactions (Dated)'!$B$2:$B$53,'Share Values'!AF$11,'Transactions (Dated)'!$C$2:$C$53,"Buy")-SUMIFS('Transactions (Dated)'!$E$2:$E$53,'Transactions (Dated)'!$D$2:$D$53,'Share Values'!$X84,'Transactions (Dated)'!$B$2:$B$53,'Share Values'!AF$11,'Transactions (Dated)'!$C$2:$C$53,"Sell")</f>
        <v>0</v>
      </c>
      <c r="AG84" s="40">
        <f ca="1">AG83+SUMIFS('Transactions (Dated)'!$E$2:$E$53,'Transactions (Dated)'!$D$2:$D$53,'Share Values'!$X84,'Transactions (Dated)'!$B$2:$B$53,'Share Values'!AG$11,'Transactions (Dated)'!$C$2:$C$53,"Buy")-SUMIFS('Transactions (Dated)'!$E$2:$E$53,'Transactions (Dated)'!$D$2:$D$53,'Share Values'!$X84,'Transactions (Dated)'!$B$2:$B$53,'Share Values'!AG$11,'Transactions (Dated)'!$C$2:$C$53,"Sell")</f>
        <v>0</v>
      </c>
      <c r="AH84" s="40">
        <f ca="1">AH83+SUMIFS('Transactions (Dated)'!$E$2:$E$53,'Transactions (Dated)'!$D$2:$D$53,'Share Values'!$X84,'Transactions (Dated)'!$B$2:$B$53,'Share Values'!AH$11,'Transactions (Dated)'!$C$2:$C$53,"Buy")-SUMIFS('Transactions (Dated)'!$E$2:$E$53,'Transactions (Dated)'!$D$2:$D$53,'Share Values'!$X84,'Transactions (Dated)'!$B$2:$B$53,'Share Values'!AH$11,'Transactions (Dated)'!$C$2:$C$53,"Sell")</f>
        <v>0</v>
      </c>
      <c r="AI84" s="40">
        <f ca="1">AI83+SUMIFS('Transactions (Dated)'!$E$2:$E$53,'Transactions (Dated)'!$D$2:$D$53,'Share Values'!$X84,'Transactions (Dated)'!$B$2:$B$53,'Share Values'!AI$11,'Transactions (Dated)'!$C$2:$C$53,"Buy")-SUMIFS('Transactions (Dated)'!$E$2:$E$53,'Transactions (Dated)'!$D$2:$D$53,'Share Values'!$X84,'Transactions (Dated)'!$B$2:$B$53,'Share Values'!AI$11,'Transactions (Dated)'!$C$2:$C$53,"Sell")</f>
        <v>0</v>
      </c>
      <c r="AJ84" s="40">
        <f ca="1">AJ83+SUMIFS('Transactions (Dated)'!$E$2:$E$53,'Transactions (Dated)'!$D$2:$D$53,'Share Values'!$X84,'Transactions (Dated)'!$B$2:$B$53,'Share Values'!AJ$11,'Transactions (Dated)'!$C$2:$C$53,"Buy")-SUMIFS('Transactions (Dated)'!$E$2:$E$53,'Transactions (Dated)'!$D$2:$D$53,'Share Values'!$X84,'Transactions (Dated)'!$B$2:$B$53,'Share Values'!AJ$11,'Transactions (Dated)'!$C$2:$C$53,"Sell")</f>
        <v>0</v>
      </c>
      <c r="AK84" s="40">
        <f ca="1">AK83+SUMIFS('Transactions (Dated)'!$E$2:$E$53,'Transactions (Dated)'!$D$2:$D$53,'Share Values'!$X84,'Transactions (Dated)'!$B$2:$B$53,'Share Values'!AK$11,'Transactions (Dated)'!$C$2:$C$53,"Buy")-SUMIFS('Transactions (Dated)'!$E$2:$E$53,'Transactions (Dated)'!$D$2:$D$53,'Share Values'!$X84,'Transactions (Dated)'!$B$2:$B$53,'Share Values'!AK$11,'Transactions (Dated)'!$C$2:$C$53,"Sell")</f>
        <v>0</v>
      </c>
      <c r="AL84" s="40">
        <f ca="1">AL83+SUMIFS('Transactions (Dated)'!$E$2:$E$53,'Transactions (Dated)'!$D$2:$D$53,'Share Values'!$X84,'Transactions (Dated)'!$B$2:$B$53,'Share Values'!AL$11,'Transactions (Dated)'!$C$2:$C$53,"Buy")-SUMIFS('Transactions (Dated)'!$E$2:$E$53,'Transactions (Dated)'!$D$2:$D$53,'Share Values'!$X84,'Transactions (Dated)'!$B$2:$B$53,'Share Values'!AL$11,'Transactions (Dated)'!$C$2:$C$53,"Sell")</f>
        <v>0</v>
      </c>
      <c r="AM84" s="40">
        <f ca="1">AM83+SUMIFS('Transactions (Dated)'!$E$2:$E$53,'Transactions (Dated)'!$D$2:$D$53,'Share Values'!$X84,'Transactions (Dated)'!$B$2:$B$53,'Share Values'!AM$11,'Transactions (Dated)'!$C$2:$C$53,"Buy")-SUMIFS('Transactions (Dated)'!$E$2:$E$53,'Transactions (Dated)'!$D$2:$D$53,'Share Values'!$X84,'Transactions (Dated)'!$B$2:$B$53,'Share Values'!AM$11,'Transactions (Dated)'!$C$2:$C$53,"Sell")</f>
        <v>0</v>
      </c>
      <c r="AN84" s="40">
        <f ca="1">AN83+SUMIFS('Transactions (Dated)'!$E$2:$E$53,'Transactions (Dated)'!$D$2:$D$53,'Share Values'!$X84,'Transactions (Dated)'!$B$2:$B$53,'Share Values'!AN$11,'Transactions (Dated)'!$C$2:$C$53,"Buy")-SUMIFS('Transactions (Dated)'!$E$2:$E$53,'Transactions (Dated)'!$D$2:$D$53,'Share Values'!$X84,'Transactions (Dated)'!$B$2:$B$53,'Share Values'!AN$11,'Transactions (Dated)'!$C$2:$C$53,"Sell")</f>
        <v>0</v>
      </c>
      <c r="AO84" s="40"/>
      <c r="AQ84" s="3">
        <f t="shared" si="37"/>
        <v>42019</v>
      </c>
      <c r="AR84" s="6">
        <f t="shared" ca="1" si="38"/>
        <v>55870</v>
      </c>
      <c r="AS84" s="6">
        <f t="shared" ca="1" si="39"/>
        <v>41000</v>
      </c>
      <c r="AT84" s="6">
        <f t="shared" ca="1" si="40"/>
        <v>797579.99999999988</v>
      </c>
      <c r="AU84" s="6">
        <f t="shared" ca="1" si="41"/>
        <v>0</v>
      </c>
      <c r="AV84" s="6">
        <f t="shared" ca="1" si="42"/>
        <v>0</v>
      </c>
      <c r="AW84" s="6">
        <f t="shared" ca="1" si="43"/>
        <v>0</v>
      </c>
      <c r="AX84" s="6">
        <f t="shared" ca="1" si="44"/>
        <v>0</v>
      </c>
      <c r="AY84" s="6">
        <f t="shared" ca="1" si="45"/>
        <v>0</v>
      </c>
      <c r="AZ84" s="6">
        <f t="shared" ca="1" si="46"/>
        <v>0</v>
      </c>
      <c r="BA84" s="6">
        <f t="shared" ca="1" si="47"/>
        <v>0</v>
      </c>
      <c r="BB84" s="6">
        <f t="shared" ca="1" si="48"/>
        <v>0</v>
      </c>
      <c r="BC84" s="6">
        <f t="shared" ca="1" si="49"/>
        <v>0</v>
      </c>
      <c r="BD84" s="6">
        <f t="shared" ca="1" si="50"/>
        <v>0</v>
      </c>
      <c r="BE84" s="6">
        <f t="shared" ca="1" si="51"/>
        <v>0</v>
      </c>
      <c r="BF84" s="6">
        <f t="shared" ca="1" si="58"/>
        <v>0</v>
      </c>
      <c r="BG84" s="6">
        <f t="shared" ca="1" si="59"/>
        <v>0</v>
      </c>
      <c r="BH84" s="6"/>
      <c r="BJ84" s="4">
        <f t="shared" ca="1" si="52"/>
        <v>894449.99999999988</v>
      </c>
      <c r="BL84" s="3">
        <f t="shared" si="53"/>
        <v>42019</v>
      </c>
      <c r="BM84" s="6">
        <f>BM83+SUMIFS('Transactions (Dated)'!G:G,'Transactions (Dated)'!D:D,'Share Values'!AQ84)</f>
        <v>72993.75</v>
      </c>
      <c r="BN84" s="6">
        <f ca="1">BN83+SUMIFS('Transactions (Dated)'!$F:$F,'Transactions (Dated)'!$D:$D,$BL84,'Transactions (Dated)'!$B:$B,BN$11,'Transactions (Dated)'!$C:$C,"Dividend (paid to cash)")*Y84</f>
        <v>0</v>
      </c>
      <c r="BO84" s="6">
        <f ca="1">BO83+SUMIFS('Transactions (Dated)'!$F:$F,'Transactions (Dated)'!$D:$D,$BL84,'Transactions (Dated)'!$B:$B,BO$11,'Transactions (Dated)'!$C:$C,"Dividend (paid to cash)")*Z84</f>
        <v>625</v>
      </c>
      <c r="BP84" s="6">
        <f ca="1">BP83+SUMIFS('Transactions (Dated)'!$F:$F,'Transactions (Dated)'!$D:$D,$BL84,'Transactions (Dated)'!$B:$B,BP$11,'Transactions (Dated)'!$C:$C,"Dividend (paid to cash)")*AA84</f>
        <v>12240.942000000001</v>
      </c>
      <c r="BQ84" s="6">
        <f ca="1">BQ83+SUMIFS('Transactions (Dated)'!$F:$F,'Transactions (Dated)'!$D:$D,$BL84,'Transactions (Dated)'!$B:$B,BQ$11,'Transactions (Dated)'!$C:$C,"Dividend (paid to cash)")*AB84</f>
        <v>0</v>
      </c>
      <c r="BR84" s="6">
        <f ca="1">BR83+SUMIFS('Transactions (Dated)'!$F:$F,'Transactions (Dated)'!$D:$D,$BL84,'Transactions (Dated)'!$B:$B,BR$11,'Transactions (Dated)'!$C:$C,"Dividend (paid to cash)")*AC84</f>
        <v>0</v>
      </c>
      <c r="BS84" s="6">
        <f ca="1">BS83+SUMIFS('Transactions (Dated)'!$F:$F,'Transactions (Dated)'!$D:$D,$BL84,'Transactions (Dated)'!$B:$B,BS$11,'Transactions (Dated)'!$C:$C,"Dividend (paid to cash)")*AD84</f>
        <v>0</v>
      </c>
      <c r="BT84" s="6">
        <f ca="1">BT83+SUMIFS('Transactions (Dated)'!$F:$F,'Transactions (Dated)'!$D:$D,$BL84,'Transactions (Dated)'!$B:$B,BT$11,'Transactions (Dated)'!$C:$C,"Dividend (paid to cash)")*AE84</f>
        <v>0</v>
      </c>
      <c r="BU84" s="6">
        <f ca="1">BU83+SUMIFS('Transactions (Dated)'!$F:$F,'Transactions (Dated)'!$D:$D,$BL84,'Transactions (Dated)'!$B:$B,BU$11,'Transactions (Dated)'!$C:$C,"Dividend (paid to cash)")*AF84</f>
        <v>0</v>
      </c>
      <c r="BV84" s="6">
        <f ca="1">BV83+SUMIFS('Transactions (Dated)'!$F:$F,'Transactions (Dated)'!$D:$D,$BL84,'Transactions (Dated)'!$B:$B,BV$11,'Transactions (Dated)'!$C:$C,"Dividend (paid to cash)")*AG84</f>
        <v>0</v>
      </c>
      <c r="BW84" s="6">
        <f ca="1">BW83+SUMIFS('Transactions (Dated)'!$F:$F,'Transactions (Dated)'!$D:$D,$BL84,'Transactions (Dated)'!$B:$B,BW$11,'Transactions (Dated)'!$C:$C,"Dividend (paid to cash)")*AH84</f>
        <v>0</v>
      </c>
      <c r="BX84" s="6">
        <f ca="1">BX83+SUMIFS('Transactions (Dated)'!$F:$F,'Transactions (Dated)'!$D:$D,$BL84,'Transactions (Dated)'!$B:$B,BX$11,'Transactions (Dated)'!$C:$C,"Dividend (paid to cash)")*AI84</f>
        <v>0</v>
      </c>
      <c r="BY84" s="6">
        <f ca="1">BY83+SUMIFS('Transactions (Dated)'!$F:$F,'Transactions (Dated)'!$D:$D,$BL84,'Transactions (Dated)'!$B:$B,BY$11,'Transactions (Dated)'!$C:$C,"Dividend (paid to cash)")*AJ84</f>
        <v>0</v>
      </c>
      <c r="BZ84" s="6">
        <f ca="1">BZ83+SUMIFS('Transactions (Dated)'!$F:$F,'Transactions (Dated)'!$D:$D,$BL84,'Transactions (Dated)'!$B:$B,BZ$11,'Transactions (Dated)'!$C:$C,"Dividend (paid to cash)")*AK84</f>
        <v>0</v>
      </c>
      <c r="CA84" s="6">
        <f ca="1">CA83+SUMIFS('Transactions (Dated)'!$F:$F,'Transactions (Dated)'!$D:$D,$BL84,'Transactions (Dated)'!$B:$B,CA$11,'Transactions (Dated)'!$C:$C,"Dividend (paid to cash)")*AL84</f>
        <v>0</v>
      </c>
      <c r="CB84" s="6">
        <v>0</v>
      </c>
      <c r="CC84" s="6">
        <v>0</v>
      </c>
      <c r="CD84" s="6"/>
      <c r="CF84" s="6">
        <f t="shared" ca="1" si="60"/>
        <v>85859.691999999995</v>
      </c>
      <c r="CH84" s="3">
        <f t="shared" si="61"/>
        <v>42019</v>
      </c>
      <c r="CI84" s="4">
        <f t="shared" ca="1" si="54"/>
        <v>894449.99999999988</v>
      </c>
      <c r="CJ84" s="4">
        <f t="shared" ca="1" si="55"/>
        <v>85859.691999999995</v>
      </c>
      <c r="CL84" s="4">
        <f t="shared" ca="1" si="56"/>
        <v>980309.69199999992</v>
      </c>
    </row>
    <row r="85" spans="2:90" x14ac:dyDescent="0.15">
      <c r="B85" s="3">
        <f t="shared" si="57"/>
        <v>42020</v>
      </c>
      <c r="C85" s="2">
        <v>14309.4</v>
      </c>
      <c r="E85" s="70">
        <v>42020</v>
      </c>
      <c r="F85" s="69">
        <v>12.23</v>
      </c>
      <c r="G85" s="69">
        <v>3.62</v>
      </c>
      <c r="H85" s="69">
        <v>19.34</v>
      </c>
      <c r="I85" s="69">
        <v>32.049999999999997</v>
      </c>
      <c r="J85" s="69">
        <v>17.010000000000002</v>
      </c>
      <c r="K85" s="69">
        <v>12.11</v>
      </c>
      <c r="L85" s="69">
        <v>26.98</v>
      </c>
      <c r="M85" s="69">
        <v>2.34</v>
      </c>
      <c r="N85" s="69">
        <v>8.1999999999999993</v>
      </c>
      <c r="O85" s="69">
        <v>4.91</v>
      </c>
      <c r="P85" s="69">
        <v>34.49</v>
      </c>
      <c r="Q85" s="69">
        <v>1.19</v>
      </c>
      <c r="R85" s="69">
        <v>8.5299999999999994</v>
      </c>
      <c r="S85" s="69">
        <v>40.369999999999997</v>
      </c>
      <c r="T85" s="69"/>
      <c r="U85" s="69"/>
      <c r="V85" s="4"/>
      <c r="X85" s="3">
        <f t="shared" si="36"/>
        <v>42020</v>
      </c>
      <c r="Y85" s="40">
        <f ca="1">Y84+SUMIFS('Transactions (Dated)'!$E$2:$E$53,'Transactions (Dated)'!$D$2:$D$53,'Share Values'!$X85,'Transactions (Dated)'!$B$2:$B$53,'Share Values'!Y$11,'Transactions (Dated)'!$C$2:$C$53,"Buy")-SUMIFS('Transactions (Dated)'!$E$2:$E$53,'Transactions (Dated)'!$D$2:$D$53,'Share Values'!$X85,'Transactions (Dated)'!$B$2:$B$53,'Share Values'!Y$11,'Transactions (Dated)'!$C$2:$C$53,"Sell")</f>
        <v>4625</v>
      </c>
      <c r="Z85" s="40">
        <f ca="1">Z84+SUMIFS('Transactions (Dated)'!$E$2:$E$53,'Transactions (Dated)'!$D$2:$D$53,'Share Values'!$X85,'Transactions (Dated)'!$B$2:$B$53,'Share Values'!Z$11,'Transactions (Dated)'!$C$2:$C$53,"Buy")-SUMIFS('Transactions (Dated)'!$E$2:$E$53,'Transactions (Dated)'!$D$2:$D$53,'Share Values'!$X85,'Transactions (Dated)'!$B$2:$B$53,'Share Values'!Z$11,'Transactions (Dated)'!$C$2:$C$53,"Sell")</f>
        <v>12500</v>
      </c>
      <c r="AA85" s="40">
        <f ca="1">AA84+SUMIFS('Transactions (Dated)'!$E$2:$E$53,'Transactions (Dated)'!$D$2:$D$53,'Share Values'!$X85,'Transactions (Dated)'!$B$2:$B$53,'Share Values'!AA$11,'Transactions (Dated)'!$C$2:$C$53,"Buy")-SUMIFS('Transactions (Dated)'!$E$2:$E$53,'Transactions (Dated)'!$D$2:$D$53,'Share Values'!$X85,'Transactions (Dated)'!$B$2:$B$53,'Share Values'!AA$11,'Transactions (Dated)'!$C$2:$C$53,"Sell")</f>
        <v>42000</v>
      </c>
      <c r="AB85" s="40">
        <f ca="1">AB84+SUMIFS('Transactions (Dated)'!$E$2:$E$53,'Transactions (Dated)'!$D$2:$D$53,'Share Values'!$X85,'Transactions (Dated)'!$B$2:$B$53,'Share Values'!AB$11,'Transactions (Dated)'!$C$2:$C$53,"Buy")-SUMIFS('Transactions (Dated)'!$E$2:$E$53,'Transactions (Dated)'!$D$2:$D$53,'Share Values'!$X85,'Transactions (Dated)'!$B$2:$B$53,'Share Values'!AB$11,'Transactions (Dated)'!$C$2:$C$53,"Sell")</f>
        <v>0</v>
      </c>
      <c r="AC85" s="40">
        <f ca="1">AC84+SUMIFS('Transactions (Dated)'!$E$2:$E$53,'Transactions (Dated)'!$D$2:$D$53,'Share Values'!$X85,'Transactions (Dated)'!$B$2:$B$53,'Share Values'!AC$11,'Transactions (Dated)'!$C$2:$C$53,"Buy")-SUMIFS('Transactions (Dated)'!$E$2:$E$53,'Transactions (Dated)'!$D$2:$D$53,'Share Values'!$X85,'Transactions (Dated)'!$B$2:$B$53,'Share Values'!AC$11,'Transactions (Dated)'!$C$2:$C$53,"Sell")</f>
        <v>0</v>
      </c>
      <c r="AD85" s="40">
        <f ca="1">AD84+SUMIFS('Transactions (Dated)'!$E$2:$E$53,'Transactions (Dated)'!$D$2:$D$53,'Share Values'!$X85,'Transactions (Dated)'!$B$2:$B$53,'Share Values'!AD$11,'Transactions (Dated)'!$C$2:$C$53,"Buy")-SUMIFS('Transactions (Dated)'!$E$2:$E$53,'Transactions (Dated)'!$D$2:$D$53,'Share Values'!$X85,'Transactions (Dated)'!$B$2:$B$53,'Share Values'!AD$11,'Transactions (Dated)'!$C$2:$C$53,"Sell")</f>
        <v>0</v>
      </c>
      <c r="AE85" s="40">
        <f ca="1">AE84+SUMIFS('Transactions (Dated)'!$E$2:$E$53,'Transactions (Dated)'!$D$2:$D$53,'Share Values'!$X85,'Transactions (Dated)'!$B$2:$B$53,'Share Values'!AE$11,'Transactions (Dated)'!$C$2:$C$53,"Buy")-SUMIFS('Transactions (Dated)'!$E$2:$E$53,'Transactions (Dated)'!$D$2:$D$53,'Share Values'!$X85,'Transactions (Dated)'!$B$2:$B$53,'Share Values'!AE$11,'Transactions (Dated)'!$C$2:$C$53,"Sell")</f>
        <v>0</v>
      </c>
      <c r="AF85" s="40">
        <f ca="1">AF84+SUMIFS('Transactions (Dated)'!$E$2:$E$53,'Transactions (Dated)'!$D$2:$D$53,'Share Values'!$X85,'Transactions (Dated)'!$B$2:$B$53,'Share Values'!AF$11,'Transactions (Dated)'!$C$2:$C$53,"Buy")-SUMIFS('Transactions (Dated)'!$E$2:$E$53,'Transactions (Dated)'!$D$2:$D$53,'Share Values'!$X85,'Transactions (Dated)'!$B$2:$B$53,'Share Values'!AF$11,'Transactions (Dated)'!$C$2:$C$53,"Sell")</f>
        <v>0</v>
      </c>
      <c r="AG85" s="40">
        <f ca="1">AG84+SUMIFS('Transactions (Dated)'!$E$2:$E$53,'Transactions (Dated)'!$D$2:$D$53,'Share Values'!$X85,'Transactions (Dated)'!$B$2:$B$53,'Share Values'!AG$11,'Transactions (Dated)'!$C$2:$C$53,"Buy")-SUMIFS('Transactions (Dated)'!$E$2:$E$53,'Transactions (Dated)'!$D$2:$D$53,'Share Values'!$X85,'Transactions (Dated)'!$B$2:$B$53,'Share Values'!AG$11,'Transactions (Dated)'!$C$2:$C$53,"Sell")</f>
        <v>0</v>
      </c>
      <c r="AH85" s="40">
        <f ca="1">AH84+SUMIFS('Transactions (Dated)'!$E$2:$E$53,'Transactions (Dated)'!$D$2:$D$53,'Share Values'!$X85,'Transactions (Dated)'!$B$2:$B$53,'Share Values'!AH$11,'Transactions (Dated)'!$C$2:$C$53,"Buy")-SUMIFS('Transactions (Dated)'!$E$2:$E$53,'Transactions (Dated)'!$D$2:$D$53,'Share Values'!$X85,'Transactions (Dated)'!$B$2:$B$53,'Share Values'!AH$11,'Transactions (Dated)'!$C$2:$C$53,"Sell")</f>
        <v>0</v>
      </c>
      <c r="AI85" s="40">
        <f ca="1">AI84+SUMIFS('Transactions (Dated)'!$E$2:$E$53,'Transactions (Dated)'!$D$2:$D$53,'Share Values'!$X85,'Transactions (Dated)'!$B$2:$B$53,'Share Values'!AI$11,'Transactions (Dated)'!$C$2:$C$53,"Buy")-SUMIFS('Transactions (Dated)'!$E$2:$E$53,'Transactions (Dated)'!$D$2:$D$53,'Share Values'!$X85,'Transactions (Dated)'!$B$2:$B$53,'Share Values'!AI$11,'Transactions (Dated)'!$C$2:$C$53,"Sell")</f>
        <v>0</v>
      </c>
      <c r="AJ85" s="40">
        <f ca="1">AJ84+SUMIFS('Transactions (Dated)'!$E$2:$E$53,'Transactions (Dated)'!$D$2:$D$53,'Share Values'!$X85,'Transactions (Dated)'!$B$2:$B$53,'Share Values'!AJ$11,'Transactions (Dated)'!$C$2:$C$53,"Buy")-SUMIFS('Transactions (Dated)'!$E$2:$E$53,'Transactions (Dated)'!$D$2:$D$53,'Share Values'!$X85,'Transactions (Dated)'!$B$2:$B$53,'Share Values'!AJ$11,'Transactions (Dated)'!$C$2:$C$53,"Sell")</f>
        <v>0</v>
      </c>
      <c r="AK85" s="40">
        <f ca="1">AK84+SUMIFS('Transactions (Dated)'!$E$2:$E$53,'Transactions (Dated)'!$D$2:$D$53,'Share Values'!$X85,'Transactions (Dated)'!$B$2:$B$53,'Share Values'!AK$11,'Transactions (Dated)'!$C$2:$C$53,"Buy")-SUMIFS('Transactions (Dated)'!$E$2:$E$53,'Transactions (Dated)'!$D$2:$D$53,'Share Values'!$X85,'Transactions (Dated)'!$B$2:$B$53,'Share Values'!AK$11,'Transactions (Dated)'!$C$2:$C$53,"Sell")</f>
        <v>0</v>
      </c>
      <c r="AL85" s="40">
        <f ca="1">AL84+SUMIFS('Transactions (Dated)'!$E$2:$E$53,'Transactions (Dated)'!$D$2:$D$53,'Share Values'!$X85,'Transactions (Dated)'!$B$2:$B$53,'Share Values'!AL$11,'Transactions (Dated)'!$C$2:$C$53,"Buy")-SUMIFS('Transactions (Dated)'!$E$2:$E$53,'Transactions (Dated)'!$D$2:$D$53,'Share Values'!$X85,'Transactions (Dated)'!$B$2:$B$53,'Share Values'!AL$11,'Transactions (Dated)'!$C$2:$C$53,"Sell")</f>
        <v>0</v>
      </c>
      <c r="AM85" s="40">
        <f ca="1">AM84+SUMIFS('Transactions (Dated)'!$E$2:$E$53,'Transactions (Dated)'!$D$2:$D$53,'Share Values'!$X85,'Transactions (Dated)'!$B$2:$B$53,'Share Values'!AM$11,'Transactions (Dated)'!$C$2:$C$53,"Buy")-SUMIFS('Transactions (Dated)'!$E$2:$E$53,'Transactions (Dated)'!$D$2:$D$53,'Share Values'!$X85,'Transactions (Dated)'!$B$2:$B$53,'Share Values'!AM$11,'Transactions (Dated)'!$C$2:$C$53,"Sell")</f>
        <v>0</v>
      </c>
      <c r="AN85" s="40">
        <f ca="1">AN84+SUMIFS('Transactions (Dated)'!$E$2:$E$53,'Transactions (Dated)'!$D$2:$D$53,'Share Values'!$X85,'Transactions (Dated)'!$B$2:$B$53,'Share Values'!AN$11,'Transactions (Dated)'!$C$2:$C$53,"Buy")-SUMIFS('Transactions (Dated)'!$E$2:$E$53,'Transactions (Dated)'!$D$2:$D$53,'Share Values'!$X85,'Transactions (Dated)'!$B$2:$B$53,'Share Values'!AN$11,'Transactions (Dated)'!$C$2:$C$53,"Sell")</f>
        <v>0</v>
      </c>
      <c r="AO85" s="40"/>
      <c r="AQ85" s="3">
        <f t="shared" si="37"/>
        <v>42020</v>
      </c>
      <c r="AR85" s="6">
        <f t="shared" ca="1" si="38"/>
        <v>56563.75</v>
      </c>
      <c r="AS85" s="6">
        <f t="shared" ca="1" si="39"/>
        <v>45250</v>
      </c>
      <c r="AT85" s="6">
        <f t="shared" ca="1" si="40"/>
        <v>812280</v>
      </c>
      <c r="AU85" s="6">
        <f t="shared" ca="1" si="41"/>
        <v>0</v>
      </c>
      <c r="AV85" s="6">
        <f t="shared" ca="1" si="42"/>
        <v>0</v>
      </c>
      <c r="AW85" s="6">
        <f t="shared" ca="1" si="43"/>
        <v>0</v>
      </c>
      <c r="AX85" s="6">
        <f t="shared" ca="1" si="44"/>
        <v>0</v>
      </c>
      <c r="AY85" s="6">
        <f t="shared" ca="1" si="45"/>
        <v>0</v>
      </c>
      <c r="AZ85" s="6">
        <f t="shared" ca="1" si="46"/>
        <v>0</v>
      </c>
      <c r="BA85" s="6">
        <f t="shared" ca="1" si="47"/>
        <v>0</v>
      </c>
      <c r="BB85" s="6">
        <f t="shared" ca="1" si="48"/>
        <v>0</v>
      </c>
      <c r="BC85" s="6">
        <f t="shared" ca="1" si="49"/>
        <v>0</v>
      </c>
      <c r="BD85" s="6">
        <f t="shared" ca="1" si="50"/>
        <v>0</v>
      </c>
      <c r="BE85" s="6">
        <f t="shared" ca="1" si="51"/>
        <v>0</v>
      </c>
      <c r="BF85" s="6">
        <f t="shared" ca="1" si="58"/>
        <v>0</v>
      </c>
      <c r="BG85" s="6">
        <f t="shared" ca="1" si="59"/>
        <v>0</v>
      </c>
      <c r="BH85" s="6"/>
      <c r="BJ85" s="4">
        <f t="shared" ca="1" si="52"/>
        <v>914093.75</v>
      </c>
      <c r="BL85" s="3">
        <f t="shared" si="53"/>
        <v>42020</v>
      </c>
      <c r="BM85" s="6">
        <f>BM84+SUMIFS('Transactions (Dated)'!G:G,'Transactions (Dated)'!D:D,'Share Values'!AQ85)</f>
        <v>72993.75</v>
      </c>
      <c r="BN85" s="6">
        <f ca="1">BN84+SUMIFS('Transactions (Dated)'!$F:$F,'Transactions (Dated)'!$D:$D,$BL85,'Transactions (Dated)'!$B:$B,BN$11,'Transactions (Dated)'!$C:$C,"Dividend (paid to cash)")*Y85</f>
        <v>0</v>
      </c>
      <c r="BO85" s="6">
        <f ca="1">BO84+SUMIFS('Transactions (Dated)'!$F:$F,'Transactions (Dated)'!$D:$D,$BL85,'Transactions (Dated)'!$B:$B,BO$11,'Transactions (Dated)'!$C:$C,"Dividend (paid to cash)")*Z85</f>
        <v>625</v>
      </c>
      <c r="BP85" s="6">
        <f ca="1">BP84+SUMIFS('Transactions (Dated)'!$F:$F,'Transactions (Dated)'!$D:$D,$BL85,'Transactions (Dated)'!$B:$B,BP$11,'Transactions (Dated)'!$C:$C,"Dividend (paid to cash)")*AA85</f>
        <v>12240.942000000001</v>
      </c>
      <c r="BQ85" s="6">
        <f ca="1">BQ84+SUMIFS('Transactions (Dated)'!$F:$F,'Transactions (Dated)'!$D:$D,$BL85,'Transactions (Dated)'!$B:$B,BQ$11,'Transactions (Dated)'!$C:$C,"Dividend (paid to cash)")*AB85</f>
        <v>0</v>
      </c>
      <c r="BR85" s="6">
        <f ca="1">BR84+SUMIFS('Transactions (Dated)'!$F:$F,'Transactions (Dated)'!$D:$D,$BL85,'Transactions (Dated)'!$B:$B,BR$11,'Transactions (Dated)'!$C:$C,"Dividend (paid to cash)")*AC85</f>
        <v>0</v>
      </c>
      <c r="BS85" s="6">
        <f ca="1">BS84+SUMIFS('Transactions (Dated)'!$F:$F,'Transactions (Dated)'!$D:$D,$BL85,'Transactions (Dated)'!$B:$B,BS$11,'Transactions (Dated)'!$C:$C,"Dividend (paid to cash)")*AD85</f>
        <v>0</v>
      </c>
      <c r="BT85" s="6">
        <f ca="1">BT84+SUMIFS('Transactions (Dated)'!$F:$F,'Transactions (Dated)'!$D:$D,$BL85,'Transactions (Dated)'!$B:$B,BT$11,'Transactions (Dated)'!$C:$C,"Dividend (paid to cash)")*AE85</f>
        <v>0</v>
      </c>
      <c r="BU85" s="6">
        <f ca="1">BU84+SUMIFS('Transactions (Dated)'!$F:$F,'Transactions (Dated)'!$D:$D,$BL85,'Transactions (Dated)'!$B:$B,BU$11,'Transactions (Dated)'!$C:$C,"Dividend (paid to cash)")*AF85</f>
        <v>0</v>
      </c>
      <c r="BV85" s="6">
        <f ca="1">BV84+SUMIFS('Transactions (Dated)'!$F:$F,'Transactions (Dated)'!$D:$D,$BL85,'Transactions (Dated)'!$B:$B,BV$11,'Transactions (Dated)'!$C:$C,"Dividend (paid to cash)")*AG85</f>
        <v>0</v>
      </c>
      <c r="BW85" s="6">
        <f ca="1">BW84+SUMIFS('Transactions (Dated)'!$F:$F,'Transactions (Dated)'!$D:$D,$BL85,'Transactions (Dated)'!$B:$B,BW$11,'Transactions (Dated)'!$C:$C,"Dividend (paid to cash)")*AH85</f>
        <v>0</v>
      </c>
      <c r="BX85" s="6">
        <f ca="1">BX84+SUMIFS('Transactions (Dated)'!$F:$F,'Transactions (Dated)'!$D:$D,$BL85,'Transactions (Dated)'!$B:$B,BX$11,'Transactions (Dated)'!$C:$C,"Dividend (paid to cash)")*AI85</f>
        <v>0</v>
      </c>
      <c r="BY85" s="6">
        <f ca="1">BY84+SUMIFS('Transactions (Dated)'!$F:$F,'Transactions (Dated)'!$D:$D,$BL85,'Transactions (Dated)'!$B:$B,BY$11,'Transactions (Dated)'!$C:$C,"Dividend (paid to cash)")*AJ85</f>
        <v>0</v>
      </c>
      <c r="BZ85" s="6">
        <f ca="1">BZ84+SUMIFS('Transactions (Dated)'!$F:$F,'Transactions (Dated)'!$D:$D,$BL85,'Transactions (Dated)'!$B:$B,BZ$11,'Transactions (Dated)'!$C:$C,"Dividend (paid to cash)")*AK85</f>
        <v>0</v>
      </c>
      <c r="CA85" s="6">
        <f ca="1">CA84+SUMIFS('Transactions (Dated)'!$F:$F,'Transactions (Dated)'!$D:$D,$BL85,'Transactions (Dated)'!$B:$B,CA$11,'Transactions (Dated)'!$C:$C,"Dividend (paid to cash)")*AL85</f>
        <v>0</v>
      </c>
      <c r="CB85" s="6">
        <v>0</v>
      </c>
      <c r="CC85" s="6">
        <v>0</v>
      </c>
      <c r="CD85" s="6"/>
      <c r="CF85" s="6">
        <f t="shared" ca="1" si="60"/>
        <v>85859.691999999995</v>
      </c>
      <c r="CH85" s="3">
        <f t="shared" si="61"/>
        <v>42020</v>
      </c>
      <c r="CI85" s="4">
        <f t="shared" ca="1" si="54"/>
        <v>914093.75</v>
      </c>
      <c r="CJ85" s="4">
        <f t="shared" ca="1" si="55"/>
        <v>85859.691999999995</v>
      </c>
      <c r="CL85" s="4">
        <f t="shared" ca="1" si="56"/>
        <v>999953.44200000004</v>
      </c>
    </row>
    <row r="86" spans="2:90" x14ac:dyDescent="0.15">
      <c r="B86" s="3">
        <f t="shared" si="57"/>
        <v>42023</v>
      </c>
      <c r="C86" s="2">
        <v>14312.5</v>
      </c>
      <c r="E86" s="70">
        <v>42023</v>
      </c>
      <c r="F86" s="69">
        <v>12.17</v>
      </c>
      <c r="G86" s="69">
        <v>3.72</v>
      </c>
      <c r="H86" s="69">
        <v>19.329999999999998</v>
      </c>
      <c r="I86" s="69">
        <v>32.700000000000003</v>
      </c>
      <c r="J86" s="69">
        <v>17.05</v>
      </c>
      <c r="K86" s="69">
        <v>12.22</v>
      </c>
      <c r="L86" s="69">
        <v>27.4</v>
      </c>
      <c r="M86" s="69">
        <v>2.37</v>
      </c>
      <c r="N86" s="69">
        <v>8.15</v>
      </c>
      <c r="O86" s="69">
        <v>4.9132999999999996</v>
      </c>
      <c r="P86" s="69">
        <v>34.15</v>
      </c>
      <c r="Q86" s="69">
        <v>1.24</v>
      </c>
      <c r="R86" s="69">
        <v>8.75</v>
      </c>
      <c r="S86" s="69">
        <v>40.15</v>
      </c>
      <c r="T86" s="69"/>
      <c r="U86" s="69"/>
      <c r="V86" s="4"/>
      <c r="X86" s="3">
        <f t="shared" si="36"/>
        <v>42023</v>
      </c>
      <c r="Y86" s="40">
        <f ca="1">Y85+SUMIFS('Transactions (Dated)'!$E$2:$E$53,'Transactions (Dated)'!$D$2:$D$53,'Share Values'!$X86,'Transactions (Dated)'!$B$2:$B$53,'Share Values'!Y$11,'Transactions (Dated)'!$C$2:$C$53,"Buy")-SUMIFS('Transactions (Dated)'!$E$2:$E$53,'Transactions (Dated)'!$D$2:$D$53,'Share Values'!$X86,'Transactions (Dated)'!$B$2:$B$53,'Share Values'!Y$11,'Transactions (Dated)'!$C$2:$C$53,"Sell")</f>
        <v>4625</v>
      </c>
      <c r="Z86" s="40">
        <f ca="1">Z85+SUMIFS('Transactions (Dated)'!$E$2:$E$53,'Transactions (Dated)'!$D$2:$D$53,'Share Values'!$X86,'Transactions (Dated)'!$B$2:$B$53,'Share Values'!Z$11,'Transactions (Dated)'!$C$2:$C$53,"Buy")-SUMIFS('Transactions (Dated)'!$E$2:$E$53,'Transactions (Dated)'!$D$2:$D$53,'Share Values'!$X86,'Transactions (Dated)'!$B$2:$B$53,'Share Values'!Z$11,'Transactions (Dated)'!$C$2:$C$53,"Sell")</f>
        <v>12500</v>
      </c>
      <c r="AA86" s="40">
        <f ca="1">AA85+SUMIFS('Transactions (Dated)'!$E$2:$E$53,'Transactions (Dated)'!$D$2:$D$53,'Share Values'!$X86,'Transactions (Dated)'!$B$2:$B$53,'Share Values'!AA$11,'Transactions (Dated)'!$C$2:$C$53,"Buy")-SUMIFS('Transactions (Dated)'!$E$2:$E$53,'Transactions (Dated)'!$D$2:$D$53,'Share Values'!$X86,'Transactions (Dated)'!$B$2:$B$53,'Share Values'!AA$11,'Transactions (Dated)'!$C$2:$C$53,"Sell")</f>
        <v>42000</v>
      </c>
      <c r="AB86" s="40">
        <f ca="1">AB85+SUMIFS('Transactions (Dated)'!$E$2:$E$53,'Transactions (Dated)'!$D$2:$D$53,'Share Values'!$X86,'Transactions (Dated)'!$B$2:$B$53,'Share Values'!AB$11,'Transactions (Dated)'!$C$2:$C$53,"Buy")-SUMIFS('Transactions (Dated)'!$E$2:$E$53,'Transactions (Dated)'!$D$2:$D$53,'Share Values'!$X86,'Transactions (Dated)'!$B$2:$B$53,'Share Values'!AB$11,'Transactions (Dated)'!$C$2:$C$53,"Sell")</f>
        <v>0</v>
      </c>
      <c r="AC86" s="40">
        <f ca="1">AC85+SUMIFS('Transactions (Dated)'!$E$2:$E$53,'Transactions (Dated)'!$D$2:$D$53,'Share Values'!$X86,'Transactions (Dated)'!$B$2:$B$53,'Share Values'!AC$11,'Transactions (Dated)'!$C$2:$C$53,"Buy")-SUMIFS('Transactions (Dated)'!$E$2:$E$53,'Transactions (Dated)'!$D$2:$D$53,'Share Values'!$X86,'Transactions (Dated)'!$B$2:$B$53,'Share Values'!AC$11,'Transactions (Dated)'!$C$2:$C$53,"Sell")</f>
        <v>0</v>
      </c>
      <c r="AD86" s="40">
        <f ca="1">AD85+SUMIFS('Transactions (Dated)'!$E$2:$E$53,'Transactions (Dated)'!$D$2:$D$53,'Share Values'!$X86,'Transactions (Dated)'!$B$2:$B$53,'Share Values'!AD$11,'Transactions (Dated)'!$C$2:$C$53,"Buy")-SUMIFS('Transactions (Dated)'!$E$2:$E$53,'Transactions (Dated)'!$D$2:$D$53,'Share Values'!$X86,'Transactions (Dated)'!$B$2:$B$53,'Share Values'!AD$11,'Transactions (Dated)'!$C$2:$C$53,"Sell")</f>
        <v>0</v>
      </c>
      <c r="AE86" s="40">
        <f ca="1">AE85+SUMIFS('Transactions (Dated)'!$E$2:$E$53,'Transactions (Dated)'!$D$2:$D$53,'Share Values'!$X86,'Transactions (Dated)'!$B$2:$B$53,'Share Values'!AE$11,'Transactions (Dated)'!$C$2:$C$53,"Buy")-SUMIFS('Transactions (Dated)'!$E$2:$E$53,'Transactions (Dated)'!$D$2:$D$53,'Share Values'!$X86,'Transactions (Dated)'!$B$2:$B$53,'Share Values'!AE$11,'Transactions (Dated)'!$C$2:$C$53,"Sell")</f>
        <v>0</v>
      </c>
      <c r="AF86" s="40">
        <f ca="1">AF85+SUMIFS('Transactions (Dated)'!$E$2:$E$53,'Transactions (Dated)'!$D$2:$D$53,'Share Values'!$X86,'Transactions (Dated)'!$B$2:$B$53,'Share Values'!AF$11,'Transactions (Dated)'!$C$2:$C$53,"Buy")-SUMIFS('Transactions (Dated)'!$E$2:$E$53,'Transactions (Dated)'!$D$2:$D$53,'Share Values'!$X86,'Transactions (Dated)'!$B$2:$B$53,'Share Values'!AF$11,'Transactions (Dated)'!$C$2:$C$53,"Sell")</f>
        <v>0</v>
      </c>
      <c r="AG86" s="40">
        <f ca="1">AG85+SUMIFS('Transactions (Dated)'!$E$2:$E$53,'Transactions (Dated)'!$D$2:$D$53,'Share Values'!$X86,'Transactions (Dated)'!$B$2:$B$53,'Share Values'!AG$11,'Transactions (Dated)'!$C$2:$C$53,"Buy")-SUMIFS('Transactions (Dated)'!$E$2:$E$53,'Transactions (Dated)'!$D$2:$D$53,'Share Values'!$X86,'Transactions (Dated)'!$B$2:$B$53,'Share Values'!AG$11,'Transactions (Dated)'!$C$2:$C$53,"Sell")</f>
        <v>0</v>
      </c>
      <c r="AH86" s="40">
        <f ca="1">AH85+SUMIFS('Transactions (Dated)'!$E$2:$E$53,'Transactions (Dated)'!$D$2:$D$53,'Share Values'!$X86,'Transactions (Dated)'!$B$2:$B$53,'Share Values'!AH$11,'Transactions (Dated)'!$C$2:$C$53,"Buy")-SUMIFS('Transactions (Dated)'!$E$2:$E$53,'Transactions (Dated)'!$D$2:$D$53,'Share Values'!$X86,'Transactions (Dated)'!$B$2:$B$53,'Share Values'!AH$11,'Transactions (Dated)'!$C$2:$C$53,"Sell")</f>
        <v>0</v>
      </c>
      <c r="AI86" s="40">
        <f ca="1">AI85+SUMIFS('Transactions (Dated)'!$E$2:$E$53,'Transactions (Dated)'!$D$2:$D$53,'Share Values'!$X86,'Transactions (Dated)'!$B$2:$B$53,'Share Values'!AI$11,'Transactions (Dated)'!$C$2:$C$53,"Buy")-SUMIFS('Transactions (Dated)'!$E$2:$E$53,'Transactions (Dated)'!$D$2:$D$53,'Share Values'!$X86,'Transactions (Dated)'!$B$2:$B$53,'Share Values'!AI$11,'Transactions (Dated)'!$C$2:$C$53,"Sell")</f>
        <v>0</v>
      </c>
      <c r="AJ86" s="40">
        <f ca="1">AJ85+SUMIFS('Transactions (Dated)'!$E$2:$E$53,'Transactions (Dated)'!$D$2:$D$53,'Share Values'!$X86,'Transactions (Dated)'!$B$2:$B$53,'Share Values'!AJ$11,'Transactions (Dated)'!$C$2:$C$53,"Buy")-SUMIFS('Transactions (Dated)'!$E$2:$E$53,'Transactions (Dated)'!$D$2:$D$53,'Share Values'!$X86,'Transactions (Dated)'!$B$2:$B$53,'Share Values'!AJ$11,'Transactions (Dated)'!$C$2:$C$53,"Sell")</f>
        <v>0</v>
      </c>
      <c r="AK86" s="40">
        <f ca="1">AK85+SUMIFS('Transactions (Dated)'!$E$2:$E$53,'Transactions (Dated)'!$D$2:$D$53,'Share Values'!$X86,'Transactions (Dated)'!$B$2:$B$53,'Share Values'!AK$11,'Transactions (Dated)'!$C$2:$C$53,"Buy")-SUMIFS('Transactions (Dated)'!$E$2:$E$53,'Transactions (Dated)'!$D$2:$D$53,'Share Values'!$X86,'Transactions (Dated)'!$B$2:$B$53,'Share Values'!AK$11,'Transactions (Dated)'!$C$2:$C$53,"Sell")</f>
        <v>0</v>
      </c>
      <c r="AL86" s="40">
        <f ca="1">AL85+SUMIFS('Transactions (Dated)'!$E$2:$E$53,'Transactions (Dated)'!$D$2:$D$53,'Share Values'!$X86,'Transactions (Dated)'!$B$2:$B$53,'Share Values'!AL$11,'Transactions (Dated)'!$C$2:$C$53,"Buy")-SUMIFS('Transactions (Dated)'!$E$2:$E$53,'Transactions (Dated)'!$D$2:$D$53,'Share Values'!$X86,'Transactions (Dated)'!$B$2:$B$53,'Share Values'!AL$11,'Transactions (Dated)'!$C$2:$C$53,"Sell")</f>
        <v>0</v>
      </c>
      <c r="AM86" s="40">
        <f ca="1">AM85+SUMIFS('Transactions (Dated)'!$E$2:$E$53,'Transactions (Dated)'!$D$2:$D$53,'Share Values'!$X86,'Transactions (Dated)'!$B$2:$B$53,'Share Values'!AM$11,'Transactions (Dated)'!$C$2:$C$53,"Buy")-SUMIFS('Transactions (Dated)'!$E$2:$E$53,'Transactions (Dated)'!$D$2:$D$53,'Share Values'!$X86,'Transactions (Dated)'!$B$2:$B$53,'Share Values'!AM$11,'Transactions (Dated)'!$C$2:$C$53,"Sell")</f>
        <v>0</v>
      </c>
      <c r="AN86" s="40">
        <f ca="1">AN85+SUMIFS('Transactions (Dated)'!$E$2:$E$53,'Transactions (Dated)'!$D$2:$D$53,'Share Values'!$X86,'Transactions (Dated)'!$B$2:$B$53,'Share Values'!AN$11,'Transactions (Dated)'!$C$2:$C$53,"Buy")-SUMIFS('Transactions (Dated)'!$E$2:$E$53,'Transactions (Dated)'!$D$2:$D$53,'Share Values'!$X86,'Transactions (Dated)'!$B$2:$B$53,'Share Values'!AN$11,'Transactions (Dated)'!$C$2:$C$53,"Sell")</f>
        <v>0</v>
      </c>
      <c r="AO86" s="40"/>
      <c r="AQ86" s="3">
        <f t="shared" si="37"/>
        <v>42023</v>
      </c>
      <c r="AR86" s="6">
        <f t="shared" ca="1" si="38"/>
        <v>56286.25</v>
      </c>
      <c r="AS86" s="6">
        <f t="shared" ca="1" si="39"/>
        <v>46500</v>
      </c>
      <c r="AT86" s="6">
        <f t="shared" ca="1" si="40"/>
        <v>811859.99999999988</v>
      </c>
      <c r="AU86" s="6">
        <f t="shared" ca="1" si="41"/>
        <v>0</v>
      </c>
      <c r="AV86" s="6">
        <f t="shared" ca="1" si="42"/>
        <v>0</v>
      </c>
      <c r="AW86" s="6">
        <f t="shared" ca="1" si="43"/>
        <v>0</v>
      </c>
      <c r="AX86" s="6">
        <f t="shared" ca="1" si="44"/>
        <v>0</v>
      </c>
      <c r="AY86" s="6">
        <f t="shared" ca="1" si="45"/>
        <v>0</v>
      </c>
      <c r="AZ86" s="6">
        <f t="shared" ca="1" si="46"/>
        <v>0</v>
      </c>
      <c r="BA86" s="6">
        <f t="shared" ca="1" si="47"/>
        <v>0</v>
      </c>
      <c r="BB86" s="6">
        <f t="shared" ca="1" si="48"/>
        <v>0</v>
      </c>
      <c r="BC86" s="6">
        <f t="shared" ca="1" si="49"/>
        <v>0</v>
      </c>
      <c r="BD86" s="6">
        <f t="shared" ca="1" si="50"/>
        <v>0</v>
      </c>
      <c r="BE86" s="6">
        <f t="shared" ca="1" si="51"/>
        <v>0</v>
      </c>
      <c r="BF86" s="6">
        <f t="shared" ca="1" si="58"/>
        <v>0</v>
      </c>
      <c r="BG86" s="6">
        <f t="shared" ca="1" si="59"/>
        <v>0</v>
      </c>
      <c r="BH86" s="6"/>
      <c r="BJ86" s="4">
        <f t="shared" ca="1" si="52"/>
        <v>914646.24999999988</v>
      </c>
      <c r="BL86" s="3">
        <f t="shared" si="53"/>
        <v>42023</v>
      </c>
      <c r="BM86" s="6">
        <f>BM85+SUMIFS('Transactions (Dated)'!G:G,'Transactions (Dated)'!D:D,'Share Values'!AQ86)</f>
        <v>72993.75</v>
      </c>
      <c r="BN86" s="6">
        <f ca="1">BN85+SUMIFS('Transactions (Dated)'!$F:$F,'Transactions (Dated)'!$D:$D,$BL86,'Transactions (Dated)'!$B:$B,BN$11,'Transactions (Dated)'!$C:$C,"Dividend (paid to cash)")*Y86</f>
        <v>0</v>
      </c>
      <c r="BO86" s="6">
        <f ca="1">BO85+SUMIFS('Transactions (Dated)'!$F:$F,'Transactions (Dated)'!$D:$D,$BL86,'Transactions (Dated)'!$B:$B,BO$11,'Transactions (Dated)'!$C:$C,"Dividend (paid to cash)")*Z86</f>
        <v>625</v>
      </c>
      <c r="BP86" s="6">
        <f ca="1">BP85+SUMIFS('Transactions (Dated)'!$F:$F,'Transactions (Dated)'!$D:$D,$BL86,'Transactions (Dated)'!$B:$B,BP$11,'Transactions (Dated)'!$C:$C,"Dividend (paid to cash)")*AA86</f>
        <v>12240.942000000001</v>
      </c>
      <c r="BQ86" s="6">
        <f ca="1">BQ85+SUMIFS('Transactions (Dated)'!$F:$F,'Transactions (Dated)'!$D:$D,$BL86,'Transactions (Dated)'!$B:$B,BQ$11,'Transactions (Dated)'!$C:$C,"Dividend (paid to cash)")*AB86</f>
        <v>0</v>
      </c>
      <c r="BR86" s="6">
        <f ca="1">BR85+SUMIFS('Transactions (Dated)'!$F:$F,'Transactions (Dated)'!$D:$D,$BL86,'Transactions (Dated)'!$B:$B,BR$11,'Transactions (Dated)'!$C:$C,"Dividend (paid to cash)")*AC86</f>
        <v>0</v>
      </c>
      <c r="BS86" s="6">
        <f ca="1">BS85+SUMIFS('Transactions (Dated)'!$F:$F,'Transactions (Dated)'!$D:$D,$BL86,'Transactions (Dated)'!$B:$B,BS$11,'Transactions (Dated)'!$C:$C,"Dividend (paid to cash)")*AD86</f>
        <v>0</v>
      </c>
      <c r="BT86" s="6">
        <f ca="1">BT85+SUMIFS('Transactions (Dated)'!$F:$F,'Transactions (Dated)'!$D:$D,$BL86,'Transactions (Dated)'!$B:$B,BT$11,'Transactions (Dated)'!$C:$C,"Dividend (paid to cash)")*AE86</f>
        <v>0</v>
      </c>
      <c r="BU86" s="6">
        <f ca="1">BU85+SUMIFS('Transactions (Dated)'!$F:$F,'Transactions (Dated)'!$D:$D,$BL86,'Transactions (Dated)'!$B:$B,BU$11,'Transactions (Dated)'!$C:$C,"Dividend (paid to cash)")*AF86</f>
        <v>0</v>
      </c>
      <c r="BV86" s="6">
        <f ca="1">BV85+SUMIFS('Transactions (Dated)'!$F:$F,'Transactions (Dated)'!$D:$D,$BL86,'Transactions (Dated)'!$B:$B,BV$11,'Transactions (Dated)'!$C:$C,"Dividend (paid to cash)")*AG86</f>
        <v>0</v>
      </c>
      <c r="BW86" s="6">
        <f ca="1">BW85+SUMIFS('Transactions (Dated)'!$F:$F,'Transactions (Dated)'!$D:$D,$BL86,'Transactions (Dated)'!$B:$B,BW$11,'Transactions (Dated)'!$C:$C,"Dividend (paid to cash)")*AH86</f>
        <v>0</v>
      </c>
      <c r="BX86" s="6">
        <f ca="1">BX85+SUMIFS('Transactions (Dated)'!$F:$F,'Transactions (Dated)'!$D:$D,$BL86,'Transactions (Dated)'!$B:$B,BX$11,'Transactions (Dated)'!$C:$C,"Dividend (paid to cash)")*AI86</f>
        <v>0</v>
      </c>
      <c r="BY86" s="6">
        <f ca="1">BY85+SUMIFS('Transactions (Dated)'!$F:$F,'Transactions (Dated)'!$D:$D,$BL86,'Transactions (Dated)'!$B:$B,BY$11,'Transactions (Dated)'!$C:$C,"Dividend (paid to cash)")*AJ86</f>
        <v>0</v>
      </c>
      <c r="BZ86" s="6">
        <f ca="1">BZ85+SUMIFS('Transactions (Dated)'!$F:$F,'Transactions (Dated)'!$D:$D,$BL86,'Transactions (Dated)'!$B:$B,BZ$11,'Transactions (Dated)'!$C:$C,"Dividend (paid to cash)")*AK86</f>
        <v>0</v>
      </c>
      <c r="CA86" s="6">
        <f ca="1">CA85+SUMIFS('Transactions (Dated)'!$F:$F,'Transactions (Dated)'!$D:$D,$BL86,'Transactions (Dated)'!$B:$B,CA$11,'Transactions (Dated)'!$C:$C,"Dividend (paid to cash)")*AL86</f>
        <v>0</v>
      </c>
      <c r="CB86" s="6">
        <v>0</v>
      </c>
      <c r="CC86" s="6">
        <v>0</v>
      </c>
      <c r="CD86" s="6"/>
      <c r="CF86" s="6">
        <f t="shared" ca="1" si="60"/>
        <v>85859.691999999995</v>
      </c>
      <c r="CH86" s="3">
        <f t="shared" si="61"/>
        <v>42023</v>
      </c>
      <c r="CI86" s="4">
        <f t="shared" ca="1" si="54"/>
        <v>914646.24999999988</v>
      </c>
      <c r="CJ86" s="4">
        <f t="shared" ca="1" si="55"/>
        <v>85859.691999999995</v>
      </c>
      <c r="CL86" s="4">
        <f t="shared" ca="1" si="56"/>
        <v>1000505.9419999999</v>
      </c>
    </row>
    <row r="87" spans="2:90" x14ac:dyDescent="0.15">
      <c r="B87" s="3">
        <f t="shared" si="57"/>
        <v>42024</v>
      </c>
      <c r="C87" s="2">
        <v>14308.4</v>
      </c>
      <c r="E87" s="70">
        <v>42024</v>
      </c>
      <c r="F87" s="69">
        <v>12.13</v>
      </c>
      <c r="G87" s="69">
        <v>3.58</v>
      </c>
      <c r="H87" s="69">
        <v>19.329999999999998</v>
      </c>
      <c r="I87" s="69">
        <v>32.75</v>
      </c>
      <c r="J87" s="69">
        <v>16.940000000000001</v>
      </c>
      <c r="K87" s="69">
        <v>12.45</v>
      </c>
      <c r="L87" s="69">
        <v>27.77</v>
      </c>
      <c r="M87" s="69">
        <v>2.41</v>
      </c>
      <c r="N87" s="69">
        <v>8.27</v>
      </c>
      <c r="O87" s="69">
        <v>4.9532999999999996</v>
      </c>
      <c r="P87" s="69">
        <v>35</v>
      </c>
      <c r="Q87" s="69">
        <v>1.18</v>
      </c>
      <c r="R87" s="69">
        <v>9.08</v>
      </c>
      <c r="S87" s="69">
        <v>40</v>
      </c>
      <c r="T87" s="69"/>
      <c r="U87" s="69"/>
      <c r="V87" s="4"/>
      <c r="X87" s="3">
        <f t="shared" si="36"/>
        <v>42024</v>
      </c>
      <c r="Y87" s="40">
        <f ca="1">Y86+SUMIFS('Transactions (Dated)'!$E$2:$E$53,'Transactions (Dated)'!$D$2:$D$53,'Share Values'!$X87,'Transactions (Dated)'!$B$2:$B$53,'Share Values'!Y$11,'Transactions (Dated)'!$C$2:$C$53,"Buy")-SUMIFS('Transactions (Dated)'!$E$2:$E$53,'Transactions (Dated)'!$D$2:$D$53,'Share Values'!$X87,'Transactions (Dated)'!$B$2:$B$53,'Share Values'!Y$11,'Transactions (Dated)'!$C$2:$C$53,"Sell")</f>
        <v>4625</v>
      </c>
      <c r="Z87" s="40">
        <f ca="1">Z86+SUMIFS('Transactions (Dated)'!$E$2:$E$53,'Transactions (Dated)'!$D$2:$D$53,'Share Values'!$X87,'Transactions (Dated)'!$B$2:$B$53,'Share Values'!Z$11,'Transactions (Dated)'!$C$2:$C$53,"Buy")-SUMIFS('Transactions (Dated)'!$E$2:$E$53,'Transactions (Dated)'!$D$2:$D$53,'Share Values'!$X87,'Transactions (Dated)'!$B$2:$B$53,'Share Values'!Z$11,'Transactions (Dated)'!$C$2:$C$53,"Sell")</f>
        <v>12500</v>
      </c>
      <c r="AA87" s="40">
        <f ca="1">AA86+SUMIFS('Transactions (Dated)'!$E$2:$E$53,'Transactions (Dated)'!$D$2:$D$53,'Share Values'!$X87,'Transactions (Dated)'!$B$2:$B$53,'Share Values'!AA$11,'Transactions (Dated)'!$C$2:$C$53,"Buy")-SUMIFS('Transactions (Dated)'!$E$2:$E$53,'Transactions (Dated)'!$D$2:$D$53,'Share Values'!$X87,'Transactions (Dated)'!$B$2:$B$53,'Share Values'!AA$11,'Transactions (Dated)'!$C$2:$C$53,"Sell")</f>
        <v>42000</v>
      </c>
      <c r="AB87" s="40">
        <f ca="1">AB86+SUMIFS('Transactions (Dated)'!$E$2:$E$53,'Transactions (Dated)'!$D$2:$D$53,'Share Values'!$X87,'Transactions (Dated)'!$B$2:$B$53,'Share Values'!AB$11,'Transactions (Dated)'!$C$2:$C$53,"Buy")-SUMIFS('Transactions (Dated)'!$E$2:$E$53,'Transactions (Dated)'!$D$2:$D$53,'Share Values'!$X87,'Transactions (Dated)'!$B$2:$B$53,'Share Values'!AB$11,'Transactions (Dated)'!$C$2:$C$53,"Sell")</f>
        <v>0</v>
      </c>
      <c r="AC87" s="40">
        <f ca="1">AC86+SUMIFS('Transactions (Dated)'!$E$2:$E$53,'Transactions (Dated)'!$D$2:$D$53,'Share Values'!$X87,'Transactions (Dated)'!$B$2:$B$53,'Share Values'!AC$11,'Transactions (Dated)'!$C$2:$C$53,"Buy")-SUMIFS('Transactions (Dated)'!$E$2:$E$53,'Transactions (Dated)'!$D$2:$D$53,'Share Values'!$X87,'Transactions (Dated)'!$B$2:$B$53,'Share Values'!AC$11,'Transactions (Dated)'!$C$2:$C$53,"Sell")</f>
        <v>0</v>
      </c>
      <c r="AD87" s="40">
        <f ca="1">AD86+SUMIFS('Transactions (Dated)'!$E$2:$E$53,'Transactions (Dated)'!$D$2:$D$53,'Share Values'!$X87,'Transactions (Dated)'!$B$2:$B$53,'Share Values'!AD$11,'Transactions (Dated)'!$C$2:$C$53,"Buy")-SUMIFS('Transactions (Dated)'!$E$2:$E$53,'Transactions (Dated)'!$D$2:$D$53,'Share Values'!$X87,'Transactions (Dated)'!$B$2:$B$53,'Share Values'!AD$11,'Transactions (Dated)'!$C$2:$C$53,"Sell")</f>
        <v>0</v>
      </c>
      <c r="AE87" s="40">
        <f ca="1">AE86+SUMIFS('Transactions (Dated)'!$E$2:$E$53,'Transactions (Dated)'!$D$2:$D$53,'Share Values'!$X87,'Transactions (Dated)'!$B$2:$B$53,'Share Values'!AE$11,'Transactions (Dated)'!$C$2:$C$53,"Buy")-SUMIFS('Transactions (Dated)'!$E$2:$E$53,'Transactions (Dated)'!$D$2:$D$53,'Share Values'!$X87,'Transactions (Dated)'!$B$2:$B$53,'Share Values'!AE$11,'Transactions (Dated)'!$C$2:$C$53,"Sell")</f>
        <v>0</v>
      </c>
      <c r="AF87" s="40">
        <f ca="1">AF86+SUMIFS('Transactions (Dated)'!$E$2:$E$53,'Transactions (Dated)'!$D$2:$D$53,'Share Values'!$X87,'Transactions (Dated)'!$B$2:$B$53,'Share Values'!AF$11,'Transactions (Dated)'!$C$2:$C$53,"Buy")-SUMIFS('Transactions (Dated)'!$E$2:$E$53,'Transactions (Dated)'!$D$2:$D$53,'Share Values'!$X87,'Transactions (Dated)'!$B$2:$B$53,'Share Values'!AF$11,'Transactions (Dated)'!$C$2:$C$53,"Sell")</f>
        <v>0</v>
      </c>
      <c r="AG87" s="40">
        <f ca="1">AG86+SUMIFS('Transactions (Dated)'!$E$2:$E$53,'Transactions (Dated)'!$D$2:$D$53,'Share Values'!$X87,'Transactions (Dated)'!$B$2:$B$53,'Share Values'!AG$11,'Transactions (Dated)'!$C$2:$C$53,"Buy")-SUMIFS('Transactions (Dated)'!$E$2:$E$53,'Transactions (Dated)'!$D$2:$D$53,'Share Values'!$X87,'Transactions (Dated)'!$B$2:$B$53,'Share Values'!AG$11,'Transactions (Dated)'!$C$2:$C$53,"Sell")</f>
        <v>0</v>
      </c>
      <c r="AH87" s="40">
        <f ca="1">AH86+SUMIFS('Transactions (Dated)'!$E$2:$E$53,'Transactions (Dated)'!$D$2:$D$53,'Share Values'!$X87,'Transactions (Dated)'!$B$2:$B$53,'Share Values'!AH$11,'Transactions (Dated)'!$C$2:$C$53,"Buy")-SUMIFS('Transactions (Dated)'!$E$2:$E$53,'Transactions (Dated)'!$D$2:$D$53,'Share Values'!$X87,'Transactions (Dated)'!$B$2:$B$53,'Share Values'!AH$11,'Transactions (Dated)'!$C$2:$C$53,"Sell")</f>
        <v>0</v>
      </c>
      <c r="AI87" s="40">
        <f ca="1">AI86+SUMIFS('Transactions (Dated)'!$E$2:$E$53,'Transactions (Dated)'!$D$2:$D$53,'Share Values'!$X87,'Transactions (Dated)'!$B$2:$B$53,'Share Values'!AI$11,'Transactions (Dated)'!$C$2:$C$53,"Buy")-SUMIFS('Transactions (Dated)'!$E$2:$E$53,'Transactions (Dated)'!$D$2:$D$53,'Share Values'!$X87,'Transactions (Dated)'!$B$2:$B$53,'Share Values'!AI$11,'Transactions (Dated)'!$C$2:$C$53,"Sell")</f>
        <v>0</v>
      </c>
      <c r="AJ87" s="40">
        <f ca="1">AJ86+SUMIFS('Transactions (Dated)'!$E$2:$E$53,'Transactions (Dated)'!$D$2:$D$53,'Share Values'!$X87,'Transactions (Dated)'!$B$2:$B$53,'Share Values'!AJ$11,'Transactions (Dated)'!$C$2:$C$53,"Buy")-SUMIFS('Transactions (Dated)'!$E$2:$E$53,'Transactions (Dated)'!$D$2:$D$53,'Share Values'!$X87,'Transactions (Dated)'!$B$2:$B$53,'Share Values'!AJ$11,'Transactions (Dated)'!$C$2:$C$53,"Sell")</f>
        <v>0</v>
      </c>
      <c r="AK87" s="40">
        <f ca="1">AK86+SUMIFS('Transactions (Dated)'!$E$2:$E$53,'Transactions (Dated)'!$D$2:$D$53,'Share Values'!$X87,'Transactions (Dated)'!$B$2:$B$53,'Share Values'!AK$11,'Transactions (Dated)'!$C$2:$C$53,"Buy")-SUMIFS('Transactions (Dated)'!$E$2:$E$53,'Transactions (Dated)'!$D$2:$D$53,'Share Values'!$X87,'Transactions (Dated)'!$B$2:$B$53,'Share Values'!AK$11,'Transactions (Dated)'!$C$2:$C$53,"Sell")</f>
        <v>0</v>
      </c>
      <c r="AL87" s="40">
        <f ca="1">AL86+SUMIFS('Transactions (Dated)'!$E$2:$E$53,'Transactions (Dated)'!$D$2:$D$53,'Share Values'!$X87,'Transactions (Dated)'!$B$2:$B$53,'Share Values'!AL$11,'Transactions (Dated)'!$C$2:$C$53,"Buy")-SUMIFS('Transactions (Dated)'!$E$2:$E$53,'Transactions (Dated)'!$D$2:$D$53,'Share Values'!$X87,'Transactions (Dated)'!$B$2:$B$53,'Share Values'!AL$11,'Transactions (Dated)'!$C$2:$C$53,"Sell")</f>
        <v>0</v>
      </c>
      <c r="AM87" s="40">
        <f ca="1">AM86+SUMIFS('Transactions (Dated)'!$E$2:$E$53,'Transactions (Dated)'!$D$2:$D$53,'Share Values'!$X87,'Transactions (Dated)'!$B$2:$B$53,'Share Values'!AM$11,'Transactions (Dated)'!$C$2:$C$53,"Buy")-SUMIFS('Transactions (Dated)'!$E$2:$E$53,'Transactions (Dated)'!$D$2:$D$53,'Share Values'!$X87,'Transactions (Dated)'!$B$2:$B$53,'Share Values'!AM$11,'Transactions (Dated)'!$C$2:$C$53,"Sell")</f>
        <v>0</v>
      </c>
      <c r="AN87" s="40">
        <f ca="1">AN86+SUMIFS('Transactions (Dated)'!$E$2:$E$53,'Transactions (Dated)'!$D$2:$D$53,'Share Values'!$X87,'Transactions (Dated)'!$B$2:$B$53,'Share Values'!AN$11,'Transactions (Dated)'!$C$2:$C$53,"Buy")-SUMIFS('Transactions (Dated)'!$E$2:$E$53,'Transactions (Dated)'!$D$2:$D$53,'Share Values'!$X87,'Transactions (Dated)'!$B$2:$B$53,'Share Values'!AN$11,'Transactions (Dated)'!$C$2:$C$53,"Sell")</f>
        <v>0</v>
      </c>
      <c r="AO87" s="40"/>
      <c r="AQ87" s="3">
        <f t="shared" si="37"/>
        <v>42024</v>
      </c>
      <c r="AR87" s="6">
        <f t="shared" ca="1" si="38"/>
        <v>56101.25</v>
      </c>
      <c r="AS87" s="6">
        <f t="shared" ca="1" si="39"/>
        <v>44750</v>
      </c>
      <c r="AT87" s="6">
        <f t="shared" ca="1" si="40"/>
        <v>811859.99999999988</v>
      </c>
      <c r="AU87" s="6">
        <f t="shared" ca="1" si="41"/>
        <v>0</v>
      </c>
      <c r="AV87" s="6">
        <f t="shared" ca="1" si="42"/>
        <v>0</v>
      </c>
      <c r="AW87" s="6">
        <f t="shared" ca="1" si="43"/>
        <v>0</v>
      </c>
      <c r="AX87" s="6">
        <f t="shared" ca="1" si="44"/>
        <v>0</v>
      </c>
      <c r="AY87" s="6">
        <f t="shared" ca="1" si="45"/>
        <v>0</v>
      </c>
      <c r="AZ87" s="6">
        <f t="shared" ca="1" si="46"/>
        <v>0</v>
      </c>
      <c r="BA87" s="6">
        <f t="shared" ca="1" si="47"/>
        <v>0</v>
      </c>
      <c r="BB87" s="6">
        <f t="shared" ca="1" si="48"/>
        <v>0</v>
      </c>
      <c r="BC87" s="6">
        <f t="shared" ca="1" si="49"/>
        <v>0</v>
      </c>
      <c r="BD87" s="6">
        <f t="shared" ca="1" si="50"/>
        <v>0</v>
      </c>
      <c r="BE87" s="6">
        <f t="shared" ca="1" si="51"/>
        <v>0</v>
      </c>
      <c r="BF87" s="6">
        <f t="shared" ca="1" si="58"/>
        <v>0</v>
      </c>
      <c r="BG87" s="6">
        <f t="shared" ca="1" si="59"/>
        <v>0</v>
      </c>
      <c r="BH87" s="6"/>
      <c r="BJ87" s="4">
        <f t="shared" ca="1" si="52"/>
        <v>912711.24999999988</v>
      </c>
      <c r="BL87" s="3">
        <f t="shared" si="53"/>
        <v>42024</v>
      </c>
      <c r="BM87" s="6">
        <f>BM86+SUMIFS('Transactions (Dated)'!G:G,'Transactions (Dated)'!D:D,'Share Values'!AQ87)</f>
        <v>72993.75</v>
      </c>
      <c r="BN87" s="6">
        <f ca="1">BN86+SUMIFS('Transactions (Dated)'!$F:$F,'Transactions (Dated)'!$D:$D,$BL87,'Transactions (Dated)'!$B:$B,BN$11,'Transactions (Dated)'!$C:$C,"Dividend (paid to cash)")*Y87</f>
        <v>0</v>
      </c>
      <c r="BO87" s="6">
        <f ca="1">BO86+SUMIFS('Transactions (Dated)'!$F:$F,'Transactions (Dated)'!$D:$D,$BL87,'Transactions (Dated)'!$B:$B,BO$11,'Transactions (Dated)'!$C:$C,"Dividend (paid to cash)")*Z87</f>
        <v>625</v>
      </c>
      <c r="BP87" s="6">
        <f ca="1">BP86+SUMIFS('Transactions (Dated)'!$F:$F,'Transactions (Dated)'!$D:$D,$BL87,'Transactions (Dated)'!$B:$B,BP$11,'Transactions (Dated)'!$C:$C,"Dividend (paid to cash)")*AA87</f>
        <v>12240.942000000001</v>
      </c>
      <c r="BQ87" s="6">
        <f ca="1">BQ86+SUMIFS('Transactions (Dated)'!$F:$F,'Transactions (Dated)'!$D:$D,$BL87,'Transactions (Dated)'!$B:$B,BQ$11,'Transactions (Dated)'!$C:$C,"Dividend (paid to cash)")*AB87</f>
        <v>0</v>
      </c>
      <c r="BR87" s="6">
        <f ca="1">BR86+SUMIFS('Transactions (Dated)'!$F:$F,'Transactions (Dated)'!$D:$D,$BL87,'Transactions (Dated)'!$B:$B,BR$11,'Transactions (Dated)'!$C:$C,"Dividend (paid to cash)")*AC87</f>
        <v>0</v>
      </c>
      <c r="BS87" s="6">
        <f ca="1">BS86+SUMIFS('Transactions (Dated)'!$F:$F,'Transactions (Dated)'!$D:$D,$BL87,'Transactions (Dated)'!$B:$B,BS$11,'Transactions (Dated)'!$C:$C,"Dividend (paid to cash)")*AD87</f>
        <v>0</v>
      </c>
      <c r="BT87" s="6">
        <f ca="1">BT86+SUMIFS('Transactions (Dated)'!$F:$F,'Transactions (Dated)'!$D:$D,$BL87,'Transactions (Dated)'!$B:$B,BT$11,'Transactions (Dated)'!$C:$C,"Dividend (paid to cash)")*AE87</f>
        <v>0</v>
      </c>
      <c r="BU87" s="6">
        <f ca="1">BU86+SUMIFS('Transactions (Dated)'!$F:$F,'Transactions (Dated)'!$D:$D,$BL87,'Transactions (Dated)'!$B:$B,BU$11,'Transactions (Dated)'!$C:$C,"Dividend (paid to cash)")*AF87</f>
        <v>0</v>
      </c>
      <c r="BV87" s="6">
        <f ca="1">BV86+SUMIFS('Transactions (Dated)'!$F:$F,'Transactions (Dated)'!$D:$D,$BL87,'Transactions (Dated)'!$B:$B,BV$11,'Transactions (Dated)'!$C:$C,"Dividend (paid to cash)")*AG87</f>
        <v>0</v>
      </c>
      <c r="BW87" s="6">
        <f ca="1">BW86+SUMIFS('Transactions (Dated)'!$F:$F,'Transactions (Dated)'!$D:$D,$BL87,'Transactions (Dated)'!$B:$B,BW$11,'Transactions (Dated)'!$C:$C,"Dividend (paid to cash)")*AH87</f>
        <v>0</v>
      </c>
      <c r="BX87" s="6">
        <f ca="1">BX86+SUMIFS('Transactions (Dated)'!$F:$F,'Transactions (Dated)'!$D:$D,$BL87,'Transactions (Dated)'!$B:$B,BX$11,'Transactions (Dated)'!$C:$C,"Dividend (paid to cash)")*AI87</f>
        <v>0</v>
      </c>
      <c r="BY87" s="6">
        <f ca="1">BY86+SUMIFS('Transactions (Dated)'!$F:$F,'Transactions (Dated)'!$D:$D,$BL87,'Transactions (Dated)'!$B:$B,BY$11,'Transactions (Dated)'!$C:$C,"Dividend (paid to cash)")*AJ87</f>
        <v>0</v>
      </c>
      <c r="BZ87" s="6">
        <f ca="1">BZ86+SUMIFS('Transactions (Dated)'!$F:$F,'Transactions (Dated)'!$D:$D,$BL87,'Transactions (Dated)'!$B:$B,BZ$11,'Transactions (Dated)'!$C:$C,"Dividend (paid to cash)")*AK87</f>
        <v>0</v>
      </c>
      <c r="CA87" s="6">
        <f ca="1">CA86+SUMIFS('Transactions (Dated)'!$F:$F,'Transactions (Dated)'!$D:$D,$BL87,'Transactions (Dated)'!$B:$B,CA$11,'Transactions (Dated)'!$C:$C,"Dividend (paid to cash)")*AL87</f>
        <v>0</v>
      </c>
      <c r="CB87" s="6">
        <v>0</v>
      </c>
      <c r="CC87" s="6">
        <v>0</v>
      </c>
      <c r="CD87" s="6"/>
      <c r="CF87" s="6">
        <f t="shared" ca="1" si="60"/>
        <v>85859.691999999995</v>
      </c>
      <c r="CH87" s="3">
        <f t="shared" si="61"/>
        <v>42024</v>
      </c>
      <c r="CI87" s="4">
        <f t="shared" ca="1" si="54"/>
        <v>912711.24999999988</v>
      </c>
      <c r="CJ87" s="4">
        <f t="shared" ca="1" si="55"/>
        <v>85859.691999999995</v>
      </c>
      <c r="CL87" s="4">
        <f t="shared" ca="1" si="56"/>
        <v>998570.94199999992</v>
      </c>
    </row>
    <row r="88" spans="2:90" x14ac:dyDescent="0.15">
      <c r="B88" s="3">
        <f t="shared" si="57"/>
        <v>42025</v>
      </c>
      <c r="C88" s="2">
        <v>14560.4</v>
      </c>
      <c r="E88" s="70">
        <v>42025</v>
      </c>
      <c r="F88" s="69">
        <v>12.25</v>
      </c>
      <c r="G88" s="69">
        <v>3.69</v>
      </c>
      <c r="H88" s="69">
        <v>19.670000000000002</v>
      </c>
      <c r="I88" s="69">
        <v>32.79</v>
      </c>
      <c r="J88" s="69">
        <v>17.78</v>
      </c>
      <c r="K88" s="69">
        <v>12.4</v>
      </c>
      <c r="L88" s="69">
        <v>28.18</v>
      </c>
      <c r="M88" s="69">
        <v>2.52</v>
      </c>
      <c r="N88" s="69">
        <v>8.0399999999999991</v>
      </c>
      <c r="O88" s="69">
        <v>4.9166999999999996</v>
      </c>
      <c r="P88" s="69">
        <v>35.9</v>
      </c>
      <c r="Q88" s="69">
        <v>1.18</v>
      </c>
      <c r="R88" s="69">
        <v>9.82</v>
      </c>
      <c r="S88" s="69">
        <v>40.159999999999997</v>
      </c>
      <c r="T88" s="69"/>
      <c r="U88" s="69"/>
      <c r="V88" s="4"/>
      <c r="X88" s="3">
        <f t="shared" si="36"/>
        <v>42025</v>
      </c>
      <c r="Y88" s="40">
        <f ca="1">Y87+SUMIFS('Transactions (Dated)'!$E$2:$E$53,'Transactions (Dated)'!$D$2:$D$53,'Share Values'!$X88,'Transactions (Dated)'!$B$2:$B$53,'Share Values'!Y$11,'Transactions (Dated)'!$C$2:$C$53,"Buy")-SUMIFS('Transactions (Dated)'!$E$2:$E$53,'Transactions (Dated)'!$D$2:$D$53,'Share Values'!$X88,'Transactions (Dated)'!$B$2:$B$53,'Share Values'!Y$11,'Transactions (Dated)'!$C$2:$C$53,"Sell")</f>
        <v>4625</v>
      </c>
      <c r="Z88" s="40">
        <f ca="1">Z87+SUMIFS('Transactions (Dated)'!$E$2:$E$53,'Transactions (Dated)'!$D$2:$D$53,'Share Values'!$X88,'Transactions (Dated)'!$B$2:$B$53,'Share Values'!Z$11,'Transactions (Dated)'!$C$2:$C$53,"Buy")-SUMIFS('Transactions (Dated)'!$E$2:$E$53,'Transactions (Dated)'!$D$2:$D$53,'Share Values'!$X88,'Transactions (Dated)'!$B$2:$B$53,'Share Values'!Z$11,'Transactions (Dated)'!$C$2:$C$53,"Sell")</f>
        <v>12500</v>
      </c>
      <c r="AA88" s="40">
        <f ca="1">AA87+SUMIFS('Transactions (Dated)'!$E$2:$E$53,'Transactions (Dated)'!$D$2:$D$53,'Share Values'!$X88,'Transactions (Dated)'!$B$2:$B$53,'Share Values'!AA$11,'Transactions (Dated)'!$C$2:$C$53,"Buy")-SUMIFS('Transactions (Dated)'!$E$2:$E$53,'Transactions (Dated)'!$D$2:$D$53,'Share Values'!$X88,'Transactions (Dated)'!$B$2:$B$53,'Share Values'!AA$11,'Transactions (Dated)'!$C$2:$C$53,"Sell")</f>
        <v>42000</v>
      </c>
      <c r="AB88" s="40">
        <f ca="1">AB87+SUMIFS('Transactions (Dated)'!$E$2:$E$53,'Transactions (Dated)'!$D$2:$D$53,'Share Values'!$X88,'Transactions (Dated)'!$B$2:$B$53,'Share Values'!AB$11,'Transactions (Dated)'!$C$2:$C$53,"Buy")-SUMIFS('Transactions (Dated)'!$E$2:$E$53,'Transactions (Dated)'!$D$2:$D$53,'Share Values'!$X88,'Transactions (Dated)'!$B$2:$B$53,'Share Values'!AB$11,'Transactions (Dated)'!$C$2:$C$53,"Sell")</f>
        <v>0</v>
      </c>
      <c r="AC88" s="40">
        <f ca="1">AC87+SUMIFS('Transactions (Dated)'!$E$2:$E$53,'Transactions (Dated)'!$D$2:$D$53,'Share Values'!$X88,'Transactions (Dated)'!$B$2:$B$53,'Share Values'!AC$11,'Transactions (Dated)'!$C$2:$C$53,"Buy")-SUMIFS('Transactions (Dated)'!$E$2:$E$53,'Transactions (Dated)'!$D$2:$D$53,'Share Values'!$X88,'Transactions (Dated)'!$B$2:$B$53,'Share Values'!AC$11,'Transactions (Dated)'!$C$2:$C$53,"Sell")</f>
        <v>0</v>
      </c>
      <c r="AD88" s="40">
        <f ca="1">AD87+SUMIFS('Transactions (Dated)'!$E$2:$E$53,'Transactions (Dated)'!$D$2:$D$53,'Share Values'!$X88,'Transactions (Dated)'!$B$2:$B$53,'Share Values'!AD$11,'Transactions (Dated)'!$C$2:$C$53,"Buy")-SUMIFS('Transactions (Dated)'!$E$2:$E$53,'Transactions (Dated)'!$D$2:$D$53,'Share Values'!$X88,'Transactions (Dated)'!$B$2:$B$53,'Share Values'!AD$11,'Transactions (Dated)'!$C$2:$C$53,"Sell")</f>
        <v>0</v>
      </c>
      <c r="AE88" s="40">
        <f ca="1">AE87+SUMIFS('Transactions (Dated)'!$E$2:$E$53,'Transactions (Dated)'!$D$2:$D$53,'Share Values'!$X88,'Transactions (Dated)'!$B$2:$B$53,'Share Values'!AE$11,'Transactions (Dated)'!$C$2:$C$53,"Buy")-SUMIFS('Transactions (Dated)'!$E$2:$E$53,'Transactions (Dated)'!$D$2:$D$53,'Share Values'!$X88,'Transactions (Dated)'!$B$2:$B$53,'Share Values'!AE$11,'Transactions (Dated)'!$C$2:$C$53,"Sell")</f>
        <v>0</v>
      </c>
      <c r="AF88" s="40">
        <f ca="1">AF87+SUMIFS('Transactions (Dated)'!$E$2:$E$53,'Transactions (Dated)'!$D$2:$D$53,'Share Values'!$X88,'Transactions (Dated)'!$B$2:$B$53,'Share Values'!AF$11,'Transactions (Dated)'!$C$2:$C$53,"Buy")-SUMIFS('Transactions (Dated)'!$E$2:$E$53,'Transactions (Dated)'!$D$2:$D$53,'Share Values'!$X88,'Transactions (Dated)'!$B$2:$B$53,'Share Values'!AF$11,'Transactions (Dated)'!$C$2:$C$53,"Sell")</f>
        <v>0</v>
      </c>
      <c r="AG88" s="40">
        <f ca="1">AG87+SUMIFS('Transactions (Dated)'!$E$2:$E$53,'Transactions (Dated)'!$D$2:$D$53,'Share Values'!$X88,'Transactions (Dated)'!$B$2:$B$53,'Share Values'!AG$11,'Transactions (Dated)'!$C$2:$C$53,"Buy")-SUMIFS('Transactions (Dated)'!$E$2:$E$53,'Transactions (Dated)'!$D$2:$D$53,'Share Values'!$X88,'Transactions (Dated)'!$B$2:$B$53,'Share Values'!AG$11,'Transactions (Dated)'!$C$2:$C$53,"Sell")</f>
        <v>0</v>
      </c>
      <c r="AH88" s="40">
        <f ca="1">AH87+SUMIFS('Transactions (Dated)'!$E$2:$E$53,'Transactions (Dated)'!$D$2:$D$53,'Share Values'!$X88,'Transactions (Dated)'!$B$2:$B$53,'Share Values'!AH$11,'Transactions (Dated)'!$C$2:$C$53,"Buy")-SUMIFS('Transactions (Dated)'!$E$2:$E$53,'Transactions (Dated)'!$D$2:$D$53,'Share Values'!$X88,'Transactions (Dated)'!$B$2:$B$53,'Share Values'!AH$11,'Transactions (Dated)'!$C$2:$C$53,"Sell")</f>
        <v>0</v>
      </c>
      <c r="AI88" s="40">
        <f ca="1">AI87+SUMIFS('Transactions (Dated)'!$E$2:$E$53,'Transactions (Dated)'!$D$2:$D$53,'Share Values'!$X88,'Transactions (Dated)'!$B$2:$B$53,'Share Values'!AI$11,'Transactions (Dated)'!$C$2:$C$53,"Buy")-SUMIFS('Transactions (Dated)'!$E$2:$E$53,'Transactions (Dated)'!$D$2:$D$53,'Share Values'!$X88,'Transactions (Dated)'!$B$2:$B$53,'Share Values'!AI$11,'Transactions (Dated)'!$C$2:$C$53,"Sell")</f>
        <v>0</v>
      </c>
      <c r="AJ88" s="40">
        <f ca="1">AJ87+SUMIFS('Transactions (Dated)'!$E$2:$E$53,'Transactions (Dated)'!$D$2:$D$53,'Share Values'!$X88,'Transactions (Dated)'!$B$2:$B$53,'Share Values'!AJ$11,'Transactions (Dated)'!$C$2:$C$53,"Buy")-SUMIFS('Transactions (Dated)'!$E$2:$E$53,'Transactions (Dated)'!$D$2:$D$53,'Share Values'!$X88,'Transactions (Dated)'!$B$2:$B$53,'Share Values'!AJ$11,'Transactions (Dated)'!$C$2:$C$53,"Sell")</f>
        <v>0</v>
      </c>
      <c r="AK88" s="40">
        <f ca="1">AK87+SUMIFS('Transactions (Dated)'!$E$2:$E$53,'Transactions (Dated)'!$D$2:$D$53,'Share Values'!$X88,'Transactions (Dated)'!$B$2:$B$53,'Share Values'!AK$11,'Transactions (Dated)'!$C$2:$C$53,"Buy")-SUMIFS('Transactions (Dated)'!$E$2:$E$53,'Transactions (Dated)'!$D$2:$D$53,'Share Values'!$X88,'Transactions (Dated)'!$B$2:$B$53,'Share Values'!AK$11,'Transactions (Dated)'!$C$2:$C$53,"Sell")</f>
        <v>0</v>
      </c>
      <c r="AL88" s="40">
        <f ca="1">AL87+SUMIFS('Transactions (Dated)'!$E$2:$E$53,'Transactions (Dated)'!$D$2:$D$53,'Share Values'!$X88,'Transactions (Dated)'!$B$2:$B$53,'Share Values'!AL$11,'Transactions (Dated)'!$C$2:$C$53,"Buy")-SUMIFS('Transactions (Dated)'!$E$2:$E$53,'Transactions (Dated)'!$D$2:$D$53,'Share Values'!$X88,'Transactions (Dated)'!$B$2:$B$53,'Share Values'!AL$11,'Transactions (Dated)'!$C$2:$C$53,"Sell")</f>
        <v>0</v>
      </c>
      <c r="AM88" s="40">
        <f ca="1">AM87+SUMIFS('Transactions (Dated)'!$E$2:$E$53,'Transactions (Dated)'!$D$2:$D$53,'Share Values'!$X88,'Transactions (Dated)'!$B$2:$B$53,'Share Values'!AM$11,'Transactions (Dated)'!$C$2:$C$53,"Buy")-SUMIFS('Transactions (Dated)'!$E$2:$E$53,'Transactions (Dated)'!$D$2:$D$53,'Share Values'!$X88,'Transactions (Dated)'!$B$2:$B$53,'Share Values'!AM$11,'Transactions (Dated)'!$C$2:$C$53,"Sell")</f>
        <v>0</v>
      </c>
      <c r="AN88" s="40">
        <f ca="1">AN87+SUMIFS('Transactions (Dated)'!$E$2:$E$53,'Transactions (Dated)'!$D$2:$D$53,'Share Values'!$X88,'Transactions (Dated)'!$B$2:$B$53,'Share Values'!AN$11,'Transactions (Dated)'!$C$2:$C$53,"Buy")-SUMIFS('Transactions (Dated)'!$E$2:$E$53,'Transactions (Dated)'!$D$2:$D$53,'Share Values'!$X88,'Transactions (Dated)'!$B$2:$B$53,'Share Values'!AN$11,'Transactions (Dated)'!$C$2:$C$53,"Sell")</f>
        <v>0</v>
      </c>
      <c r="AO88" s="40"/>
      <c r="AQ88" s="3">
        <f t="shared" si="37"/>
        <v>42025</v>
      </c>
      <c r="AR88" s="6">
        <f t="shared" ca="1" si="38"/>
        <v>56656.25</v>
      </c>
      <c r="AS88" s="6">
        <f t="shared" ca="1" si="39"/>
        <v>46125</v>
      </c>
      <c r="AT88" s="6">
        <f t="shared" ca="1" si="40"/>
        <v>826140.00000000012</v>
      </c>
      <c r="AU88" s="6">
        <f t="shared" ca="1" si="41"/>
        <v>0</v>
      </c>
      <c r="AV88" s="6">
        <f t="shared" ca="1" si="42"/>
        <v>0</v>
      </c>
      <c r="AW88" s="6">
        <f t="shared" ca="1" si="43"/>
        <v>0</v>
      </c>
      <c r="AX88" s="6">
        <f t="shared" ca="1" si="44"/>
        <v>0</v>
      </c>
      <c r="AY88" s="6">
        <f t="shared" ca="1" si="45"/>
        <v>0</v>
      </c>
      <c r="AZ88" s="6">
        <f t="shared" ca="1" si="46"/>
        <v>0</v>
      </c>
      <c r="BA88" s="6">
        <f t="shared" ca="1" si="47"/>
        <v>0</v>
      </c>
      <c r="BB88" s="6">
        <f t="shared" ca="1" si="48"/>
        <v>0</v>
      </c>
      <c r="BC88" s="6">
        <f t="shared" ca="1" si="49"/>
        <v>0</v>
      </c>
      <c r="BD88" s="6">
        <f t="shared" ca="1" si="50"/>
        <v>0</v>
      </c>
      <c r="BE88" s="6">
        <f t="shared" ca="1" si="51"/>
        <v>0</v>
      </c>
      <c r="BF88" s="6">
        <f t="shared" ca="1" si="58"/>
        <v>0</v>
      </c>
      <c r="BG88" s="6">
        <f t="shared" ca="1" si="59"/>
        <v>0</v>
      </c>
      <c r="BH88" s="6"/>
      <c r="BJ88" s="4">
        <f t="shared" ca="1" si="52"/>
        <v>928921.25000000012</v>
      </c>
      <c r="BL88" s="3">
        <f t="shared" si="53"/>
        <v>42025</v>
      </c>
      <c r="BM88" s="6">
        <f>BM87+SUMIFS('Transactions (Dated)'!G:G,'Transactions (Dated)'!D:D,'Share Values'!AQ88)</f>
        <v>72993.75</v>
      </c>
      <c r="BN88" s="6">
        <f ca="1">BN87+SUMIFS('Transactions (Dated)'!$F:$F,'Transactions (Dated)'!$D:$D,$BL88,'Transactions (Dated)'!$B:$B,BN$11,'Transactions (Dated)'!$C:$C,"Dividend (paid to cash)")*Y88</f>
        <v>0</v>
      </c>
      <c r="BO88" s="6">
        <f ca="1">BO87+SUMIFS('Transactions (Dated)'!$F:$F,'Transactions (Dated)'!$D:$D,$BL88,'Transactions (Dated)'!$B:$B,BO$11,'Transactions (Dated)'!$C:$C,"Dividend (paid to cash)")*Z88</f>
        <v>625</v>
      </c>
      <c r="BP88" s="6">
        <f ca="1">BP87+SUMIFS('Transactions (Dated)'!$F:$F,'Transactions (Dated)'!$D:$D,$BL88,'Transactions (Dated)'!$B:$B,BP$11,'Transactions (Dated)'!$C:$C,"Dividend (paid to cash)")*AA88</f>
        <v>12240.942000000001</v>
      </c>
      <c r="BQ88" s="6">
        <f ca="1">BQ87+SUMIFS('Transactions (Dated)'!$F:$F,'Transactions (Dated)'!$D:$D,$BL88,'Transactions (Dated)'!$B:$B,BQ$11,'Transactions (Dated)'!$C:$C,"Dividend (paid to cash)")*AB88</f>
        <v>0</v>
      </c>
      <c r="BR88" s="6">
        <f ca="1">BR87+SUMIFS('Transactions (Dated)'!$F:$F,'Transactions (Dated)'!$D:$D,$BL88,'Transactions (Dated)'!$B:$B,BR$11,'Transactions (Dated)'!$C:$C,"Dividend (paid to cash)")*AC88</f>
        <v>0</v>
      </c>
      <c r="BS88" s="6">
        <f ca="1">BS87+SUMIFS('Transactions (Dated)'!$F:$F,'Transactions (Dated)'!$D:$D,$BL88,'Transactions (Dated)'!$B:$B,BS$11,'Transactions (Dated)'!$C:$C,"Dividend (paid to cash)")*AD88</f>
        <v>0</v>
      </c>
      <c r="BT88" s="6">
        <f ca="1">BT87+SUMIFS('Transactions (Dated)'!$F:$F,'Transactions (Dated)'!$D:$D,$BL88,'Transactions (Dated)'!$B:$B,BT$11,'Transactions (Dated)'!$C:$C,"Dividend (paid to cash)")*AE88</f>
        <v>0</v>
      </c>
      <c r="BU88" s="6">
        <f ca="1">BU87+SUMIFS('Transactions (Dated)'!$F:$F,'Transactions (Dated)'!$D:$D,$BL88,'Transactions (Dated)'!$B:$B,BU$11,'Transactions (Dated)'!$C:$C,"Dividend (paid to cash)")*AF88</f>
        <v>0</v>
      </c>
      <c r="BV88" s="6">
        <f ca="1">BV87+SUMIFS('Transactions (Dated)'!$F:$F,'Transactions (Dated)'!$D:$D,$BL88,'Transactions (Dated)'!$B:$B,BV$11,'Transactions (Dated)'!$C:$C,"Dividend (paid to cash)")*AG88</f>
        <v>0</v>
      </c>
      <c r="BW88" s="6">
        <f ca="1">BW87+SUMIFS('Transactions (Dated)'!$F:$F,'Transactions (Dated)'!$D:$D,$BL88,'Transactions (Dated)'!$B:$B,BW$11,'Transactions (Dated)'!$C:$C,"Dividend (paid to cash)")*AH88</f>
        <v>0</v>
      </c>
      <c r="BX88" s="6">
        <f ca="1">BX87+SUMIFS('Transactions (Dated)'!$F:$F,'Transactions (Dated)'!$D:$D,$BL88,'Transactions (Dated)'!$B:$B,BX$11,'Transactions (Dated)'!$C:$C,"Dividend (paid to cash)")*AI88</f>
        <v>0</v>
      </c>
      <c r="BY88" s="6">
        <f ca="1">BY87+SUMIFS('Transactions (Dated)'!$F:$F,'Transactions (Dated)'!$D:$D,$BL88,'Transactions (Dated)'!$B:$B,BY$11,'Transactions (Dated)'!$C:$C,"Dividend (paid to cash)")*AJ88</f>
        <v>0</v>
      </c>
      <c r="BZ88" s="6">
        <f ca="1">BZ87+SUMIFS('Transactions (Dated)'!$F:$F,'Transactions (Dated)'!$D:$D,$BL88,'Transactions (Dated)'!$B:$B,BZ$11,'Transactions (Dated)'!$C:$C,"Dividend (paid to cash)")*AK88</f>
        <v>0</v>
      </c>
      <c r="CA88" s="6">
        <f ca="1">CA87+SUMIFS('Transactions (Dated)'!$F:$F,'Transactions (Dated)'!$D:$D,$BL88,'Transactions (Dated)'!$B:$B,CA$11,'Transactions (Dated)'!$C:$C,"Dividend (paid to cash)")*AL88</f>
        <v>0</v>
      </c>
      <c r="CB88" s="6">
        <v>0</v>
      </c>
      <c r="CC88" s="6">
        <v>0</v>
      </c>
      <c r="CD88" s="6"/>
      <c r="CF88" s="6">
        <f t="shared" ca="1" si="60"/>
        <v>85859.691999999995</v>
      </c>
      <c r="CH88" s="3">
        <f t="shared" si="61"/>
        <v>42025</v>
      </c>
      <c r="CI88" s="4">
        <f t="shared" ca="1" si="54"/>
        <v>928921.25000000012</v>
      </c>
      <c r="CJ88" s="4">
        <f t="shared" ca="1" si="55"/>
        <v>85859.691999999995</v>
      </c>
      <c r="CL88" s="4">
        <f t="shared" ca="1" si="56"/>
        <v>1014780.9420000002</v>
      </c>
    </row>
    <row r="89" spans="2:90" x14ac:dyDescent="0.15">
      <c r="B89" s="3">
        <f t="shared" si="57"/>
        <v>42026</v>
      </c>
      <c r="C89" s="2">
        <v>14764</v>
      </c>
      <c r="E89" s="70">
        <v>42026</v>
      </c>
      <c r="F89" s="69">
        <v>13.06</v>
      </c>
      <c r="G89" s="69">
        <v>3.69</v>
      </c>
      <c r="H89" s="69">
        <v>19.96</v>
      </c>
      <c r="I89" s="69">
        <v>33.46</v>
      </c>
      <c r="J89" s="69">
        <v>17.399999999999999</v>
      </c>
      <c r="K89" s="69">
        <v>12.69</v>
      </c>
      <c r="L89" s="69">
        <v>27.11</v>
      </c>
      <c r="M89" s="69">
        <v>2.65</v>
      </c>
      <c r="N89" s="69">
        <v>8.07</v>
      </c>
      <c r="O89" s="69">
        <v>4.9532999999999996</v>
      </c>
      <c r="P89" s="69">
        <v>36.799999999999997</v>
      </c>
      <c r="Q89" s="69">
        <v>1.18</v>
      </c>
      <c r="R89" s="69">
        <v>9.66</v>
      </c>
      <c r="S89" s="69">
        <v>40.56</v>
      </c>
      <c r="T89" s="69"/>
      <c r="U89" s="69"/>
      <c r="V89" s="4"/>
      <c r="X89" s="3">
        <f t="shared" si="36"/>
        <v>42026</v>
      </c>
      <c r="Y89" s="40">
        <f ca="1">Y88+SUMIFS('Transactions (Dated)'!$E$2:$E$53,'Transactions (Dated)'!$D$2:$D$53,'Share Values'!$X89,'Transactions (Dated)'!$B$2:$B$53,'Share Values'!Y$11,'Transactions (Dated)'!$C$2:$C$53,"Buy")-SUMIFS('Transactions (Dated)'!$E$2:$E$53,'Transactions (Dated)'!$D$2:$D$53,'Share Values'!$X89,'Transactions (Dated)'!$B$2:$B$53,'Share Values'!Y$11,'Transactions (Dated)'!$C$2:$C$53,"Sell")</f>
        <v>4625</v>
      </c>
      <c r="Z89" s="40">
        <f ca="1">Z88+SUMIFS('Transactions (Dated)'!$E$2:$E$53,'Transactions (Dated)'!$D$2:$D$53,'Share Values'!$X89,'Transactions (Dated)'!$B$2:$B$53,'Share Values'!Z$11,'Transactions (Dated)'!$C$2:$C$53,"Buy")-SUMIFS('Transactions (Dated)'!$E$2:$E$53,'Transactions (Dated)'!$D$2:$D$53,'Share Values'!$X89,'Transactions (Dated)'!$B$2:$B$53,'Share Values'!Z$11,'Transactions (Dated)'!$C$2:$C$53,"Sell")</f>
        <v>12500</v>
      </c>
      <c r="AA89" s="40">
        <f ca="1">AA88+SUMIFS('Transactions (Dated)'!$E$2:$E$53,'Transactions (Dated)'!$D$2:$D$53,'Share Values'!$X89,'Transactions (Dated)'!$B$2:$B$53,'Share Values'!AA$11,'Transactions (Dated)'!$C$2:$C$53,"Buy")-SUMIFS('Transactions (Dated)'!$E$2:$E$53,'Transactions (Dated)'!$D$2:$D$53,'Share Values'!$X89,'Transactions (Dated)'!$B$2:$B$53,'Share Values'!AA$11,'Transactions (Dated)'!$C$2:$C$53,"Sell")</f>
        <v>42000</v>
      </c>
      <c r="AB89" s="40">
        <f ca="1">AB88+SUMIFS('Transactions (Dated)'!$E$2:$E$53,'Transactions (Dated)'!$D$2:$D$53,'Share Values'!$X89,'Transactions (Dated)'!$B$2:$B$53,'Share Values'!AB$11,'Transactions (Dated)'!$C$2:$C$53,"Buy")-SUMIFS('Transactions (Dated)'!$E$2:$E$53,'Transactions (Dated)'!$D$2:$D$53,'Share Values'!$X89,'Transactions (Dated)'!$B$2:$B$53,'Share Values'!AB$11,'Transactions (Dated)'!$C$2:$C$53,"Sell")</f>
        <v>0</v>
      </c>
      <c r="AC89" s="40">
        <f ca="1">AC88+SUMIFS('Transactions (Dated)'!$E$2:$E$53,'Transactions (Dated)'!$D$2:$D$53,'Share Values'!$X89,'Transactions (Dated)'!$B$2:$B$53,'Share Values'!AC$11,'Transactions (Dated)'!$C$2:$C$53,"Buy")-SUMIFS('Transactions (Dated)'!$E$2:$E$53,'Transactions (Dated)'!$D$2:$D$53,'Share Values'!$X89,'Transactions (Dated)'!$B$2:$B$53,'Share Values'!AC$11,'Transactions (Dated)'!$C$2:$C$53,"Sell")</f>
        <v>0</v>
      </c>
      <c r="AD89" s="40">
        <f ca="1">AD88+SUMIFS('Transactions (Dated)'!$E$2:$E$53,'Transactions (Dated)'!$D$2:$D$53,'Share Values'!$X89,'Transactions (Dated)'!$B$2:$B$53,'Share Values'!AD$11,'Transactions (Dated)'!$C$2:$C$53,"Buy")-SUMIFS('Transactions (Dated)'!$E$2:$E$53,'Transactions (Dated)'!$D$2:$D$53,'Share Values'!$X89,'Transactions (Dated)'!$B$2:$B$53,'Share Values'!AD$11,'Transactions (Dated)'!$C$2:$C$53,"Sell")</f>
        <v>0</v>
      </c>
      <c r="AE89" s="40">
        <f ca="1">AE88+SUMIFS('Transactions (Dated)'!$E$2:$E$53,'Transactions (Dated)'!$D$2:$D$53,'Share Values'!$X89,'Transactions (Dated)'!$B$2:$B$53,'Share Values'!AE$11,'Transactions (Dated)'!$C$2:$C$53,"Buy")-SUMIFS('Transactions (Dated)'!$E$2:$E$53,'Transactions (Dated)'!$D$2:$D$53,'Share Values'!$X89,'Transactions (Dated)'!$B$2:$B$53,'Share Values'!AE$11,'Transactions (Dated)'!$C$2:$C$53,"Sell")</f>
        <v>0</v>
      </c>
      <c r="AF89" s="40">
        <f ca="1">AF88+SUMIFS('Transactions (Dated)'!$E$2:$E$53,'Transactions (Dated)'!$D$2:$D$53,'Share Values'!$X89,'Transactions (Dated)'!$B$2:$B$53,'Share Values'!AF$11,'Transactions (Dated)'!$C$2:$C$53,"Buy")-SUMIFS('Transactions (Dated)'!$E$2:$E$53,'Transactions (Dated)'!$D$2:$D$53,'Share Values'!$X89,'Transactions (Dated)'!$B$2:$B$53,'Share Values'!AF$11,'Transactions (Dated)'!$C$2:$C$53,"Sell")</f>
        <v>0</v>
      </c>
      <c r="AG89" s="40">
        <f ca="1">AG88+SUMIFS('Transactions (Dated)'!$E$2:$E$53,'Transactions (Dated)'!$D$2:$D$53,'Share Values'!$X89,'Transactions (Dated)'!$B$2:$B$53,'Share Values'!AG$11,'Transactions (Dated)'!$C$2:$C$53,"Buy")-SUMIFS('Transactions (Dated)'!$E$2:$E$53,'Transactions (Dated)'!$D$2:$D$53,'Share Values'!$X89,'Transactions (Dated)'!$B$2:$B$53,'Share Values'!AG$11,'Transactions (Dated)'!$C$2:$C$53,"Sell")</f>
        <v>0</v>
      </c>
      <c r="AH89" s="40">
        <f ca="1">AH88+SUMIFS('Transactions (Dated)'!$E$2:$E$53,'Transactions (Dated)'!$D$2:$D$53,'Share Values'!$X89,'Transactions (Dated)'!$B$2:$B$53,'Share Values'!AH$11,'Transactions (Dated)'!$C$2:$C$53,"Buy")-SUMIFS('Transactions (Dated)'!$E$2:$E$53,'Transactions (Dated)'!$D$2:$D$53,'Share Values'!$X89,'Transactions (Dated)'!$B$2:$B$53,'Share Values'!AH$11,'Transactions (Dated)'!$C$2:$C$53,"Sell")</f>
        <v>0</v>
      </c>
      <c r="AI89" s="40">
        <f ca="1">AI88+SUMIFS('Transactions (Dated)'!$E$2:$E$53,'Transactions (Dated)'!$D$2:$D$53,'Share Values'!$X89,'Transactions (Dated)'!$B$2:$B$53,'Share Values'!AI$11,'Transactions (Dated)'!$C$2:$C$53,"Buy")-SUMIFS('Transactions (Dated)'!$E$2:$E$53,'Transactions (Dated)'!$D$2:$D$53,'Share Values'!$X89,'Transactions (Dated)'!$B$2:$B$53,'Share Values'!AI$11,'Transactions (Dated)'!$C$2:$C$53,"Sell")</f>
        <v>0</v>
      </c>
      <c r="AJ89" s="40">
        <f ca="1">AJ88+SUMIFS('Transactions (Dated)'!$E$2:$E$53,'Transactions (Dated)'!$D$2:$D$53,'Share Values'!$X89,'Transactions (Dated)'!$B$2:$B$53,'Share Values'!AJ$11,'Transactions (Dated)'!$C$2:$C$53,"Buy")-SUMIFS('Transactions (Dated)'!$E$2:$E$53,'Transactions (Dated)'!$D$2:$D$53,'Share Values'!$X89,'Transactions (Dated)'!$B$2:$B$53,'Share Values'!AJ$11,'Transactions (Dated)'!$C$2:$C$53,"Sell")</f>
        <v>0</v>
      </c>
      <c r="AK89" s="40">
        <f ca="1">AK88+SUMIFS('Transactions (Dated)'!$E$2:$E$53,'Transactions (Dated)'!$D$2:$D$53,'Share Values'!$X89,'Transactions (Dated)'!$B$2:$B$53,'Share Values'!AK$11,'Transactions (Dated)'!$C$2:$C$53,"Buy")-SUMIFS('Transactions (Dated)'!$E$2:$E$53,'Transactions (Dated)'!$D$2:$D$53,'Share Values'!$X89,'Transactions (Dated)'!$B$2:$B$53,'Share Values'!AK$11,'Transactions (Dated)'!$C$2:$C$53,"Sell")</f>
        <v>0</v>
      </c>
      <c r="AL89" s="40">
        <f ca="1">AL88+SUMIFS('Transactions (Dated)'!$E$2:$E$53,'Transactions (Dated)'!$D$2:$D$53,'Share Values'!$X89,'Transactions (Dated)'!$B$2:$B$53,'Share Values'!AL$11,'Transactions (Dated)'!$C$2:$C$53,"Buy")-SUMIFS('Transactions (Dated)'!$E$2:$E$53,'Transactions (Dated)'!$D$2:$D$53,'Share Values'!$X89,'Transactions (Dated)'!$B$2:$B$53,'Share Values'!AL$11,'Transactions (Dated)'!$C$2:$C$53,"Sell")</f>
        <v>0</v>
      </c>
      <c r="AM89" s="40">
        <f ca="1">AM88+SUMIFS('Transactions (Dated)'!$E$2:$E$53,'Transactions (Dated)'!$D$2:$D$53,'Share Values'!$X89,'Transactions (Dated)'!$B$2:$B$53,'Share Values'!AM$11,'Transactions (Dated)'!$C$2:$C$53,"Buy")-SUMIFS('Transactions (Dated)'!$E$2:$E$53,'Transactions (Dated)'!$D$2:$D$53,'Share Values'!$X89,'Transactions (Dated)'!$B$2:$B$53,'Share Values'!AM$11,'Transactions (Dated)'!$C$2:$C$53,"Sell")</f>
        <v>0</v>
      </c>
      <c r="AN89" s="40">
        <f ca="1">AN88+SUMIFS('Transactions (Dated)'!$E$2:$E$53,'Transactions (Dated)'!$D$2:$D$53,'Share Values'!$X89,'Transactions (Dated)'!$B$2:$B$53,'Share Values'!AN$11,'Transactions (Dated)'!$C$2:$C$53,"Buy")-SUMIFS('Transactions (Dated)'!$E$2:$E$53,'Transactions (Dated)'!$D$2:$D$53,'Share Values'!$X89,'Transactions (Dated)'!$B$2:$B$53,'Share Values'!AN$11,'Transactions (Dated)'!$C$2:$C$53,"Sell")</f>
        <v>0</v>
      </c>
      <c r="AO89" s="40"/>
      <c r="AQ89" s="3">
        <f t="shared" si="37"/>
        <v>42026</v>
      </c>
      <c r="AR89" s="6">
        <f t="shared" ca="1" si="38"/>
        <v>60402.5</v>
      </c>
      <c r="AS89" s="6">
        <f t="shared" ca="1" si="39"/>
        <v>46125</v>
      </c>
      <c r="AT89" s="6">
        <f t="shared" ca="1" si="40"/>
        <v>838320</v>
      </c>
      <c r="AU89" s="6">
        <f t="shared" ca="1" si="41"/>
        <v>0</v>
      </c>
      <c r="AV89" s="6">
        <f t="shared" ca="1" si="42"/>
        <v>0</v>
      </c>
      <c r="AW89" s="6">
        <f t="shared" ca="1" si="43"/>
        <v>0</v>
      </c>
      <c r="AX89" s="6">
        <f t="shared" ca="1" si="44"/>
        <v>0</v>
      </c>
      <c r="AY89" s="6">
        <f t="shared" ca="1" si="45"/>
        <v>0</v>
      </c>
      <c r="AZ89" s="6">
        <f t="shared" ca="1" si="46"/>
        <v>0</v>
      </c>
      <c r="BA89" s="6">
        <f t="shared" ca="1" si="47"/>
        <v>0</v>
      </c>
      <c r="BB89" s="6">
        <f t="shared" ca="1" si="48"/>
        <v>0</v>
      </c>
      <c r="BC89" s="6">
        <f t="shared" ca="1" si="49"/>
        <v>0</v>
      </c>
      <c r="BD89" s="6">
        <f t="shared" ca="1" si="50"/>
        <v>0</v>
      </c>
      <c r="BE89" s="6">
        <f t="shared" ca="1" si="51"/>
        <v>0</v>
      </c>
      <c r="BF89" s="6">
        <f t="shared" ca="1" si="58"/>
        <v>0</v>
      </c>
      <c r="BG89" s="6">
        <f t="shared" ca="1" si="59"/>
        <v>0</v>
      </c>
      <c r="BH89" s="6"/>
      <c r="BJ89" s="4">
        <f t="shared" ca="1" si="52"/>
        <v>944847.5</v>
      </c>
      <c r="BL89" s="3">
        <f t="shared" si="53"/>
        <v>42026</v>
      </c>
      <c r="BM89" s="6">
        <f>BM88+SUMIFS('Transactions (Dated)'!G:G,'Transactions (Dated)'!D:D,'Share Values'!AQ89)</f>
        <v>72993.75</v>
      </c>
      <c r="BN89" s="6">
        <f ca="1">BN88+SUMIFS('Transactions (Dated)'!$F:$F,'Transactions (Dated)'!$D:$D,$BL89,'Transactions (Dated)'!$B:$B,BN$11,'Transactions (Dated)'!$C:$C,"Dividend (paid to cash)")*Y89</f>
        <v>0</v>
      </c>
      <c r="BO89" s="6">
        <f ca="1">BO88+SUMIFS('Transactions (Dated)'!$F:$F,'Transactions (Dated)'!$D:$D,$BL89,'Transactions (Dated)'!$B:$B,BO$11,'Transactions (Dated)'!$C:$C,"Dividend (paid to cash)")*Z89</f>
        <v>625</v>
      </c>
      <c r="BP89" s="6">
        <f ca="1">BP88+SUMIFS('Transactions (Dated)'!$F:$F,'Transactions (Dated)'!$D:$D,$BL89,'Transactions (Dated)'!$B:$B,BP$11,'Transactions (Dated)'!$C:$C,"Dividend (paid to cash)")*AA89</f>
        <v>12240.942000000001</v>
      </c>
      <c r="BQ89" s="6">
        <f ca="1">BQ88+SUMIFS('Transactions (Dated)'!$F:$F,'Transactions (Dated)'!$D:$D,$BL89,'Transactions (Dated)'!$B:$B,BQ$11,'Transactions (Dated)'!$C:$C,"Dividend (paid to cash)")*AB89</f>
        <v>0</v>
      </c>
      <c r="BR89" s="6">
        <f ca="1">BR88+SUMIFS('Transactions (Dated)'!$F:$F,'Transactions (Dated)'!$D:$D,$BL89,'Transactions (Dated)'!$B:$B,BR$11,'Transactions (Dated)'!$C:$C,"Dividend (paid to cash)")*AC89</f>
        <v>0</v>
      </c>
      <c r="BS89" s="6">
        <f ca="1">BS88+SUMIFS('Transactions (Dated)'!$F:$F,'Transactions (Dated)'!$D:$D,$BL89,'Transactions (Dated)'!$B:$B,BS$11,'Transactions (Dated)'!$C:$C,"Dividend (paid to cash)")*AD89</f>
        <v>0</v>
      </c>
      <c r="BT89" s="6">
        <f ca="1">BT88+SUMIFS('Transactions (Dated)'!$F:$F,'Transactions (Dated)'!$D:$D,$BL89,'Transactions (Dated)'!$B:$B,BT$11,'Transactions (Dated)'!$C:$C,"Dividend (paid to cash)")*AE89</f>
        <v>0</v>
      </c>
      <c r="BU89" s="6">
        <f ca="1">BU88+SUMIFS('Transactions (Dated)'!$F:$F,'Transactions (Dated)'!$D:$D,$BL89,'Transactions (Dated)'!$B:$B,BU$11,'Transactions (Dated)'!$C:$C,"Dividend (paid to cash)")*AF89</f>
        <v>0</v>
      </c>
      <c r="BV89" s="6">
        <f ca="1">BV88+SUMIFS('Transactions (Dated)'!$F:$F,'Transactions (Dated)'!$D:$D,$BL89,'Transactions (Dated)'!$B:$B,BV$11,'Transactions (Dated)'!$C:$C,"Dividend (paid to cash)")*AG89</f>
        <v>0</v>
      </c>
      <c r="BW89" s="6">
        <f ca="1">BW88+SUMIFS('Transactions (Dated)'!$F:$F,'Transactions (Dated)'!$D:$D,$BL89,'Transactions (Dated)'!$B:$B,BW$11,'Transactions (Dated)'!$C:$C,"Dividend (paid to cash)")*AH89</f>
        <v>0</v>
      </c>
      <c r="BX89" s="6">
        <f ca="1">BX88+SUMIFS('Transactions (Dated)'!$F:$F,'Transactions (Dated)'!$D:$D,$BL89,'Transactions (Dated)'!$B:$B,BX$11,'Transactions (Dated)'!$C:$C,"Dividend (paid to cash)")*AI89</f>
        <v>0</v>
      </c>
      <c r="BY89" s="6">
        <f ca="1">BY88+SUMIFS('Transactions (Dated)'!$F:$F,'Transactions (Dated)'!$D:$D,$BL89,'Transactions (Dated)'!$B:$B,BY$11,'Transactions (Dated)'!$C:$C,"Dividend (paid to cash)")*AJ89</f>
        <v>0</v>
      </c>
      <c r="BZ89" s="6">
        <f ca="1">BZ88+SUMIFS('Transactions (Dated)'!$F:$F,'Transactions (Dated)'!$D:$D,$BL89,'Transactions (Dated)'!$B:$B,BZ$11,'Transactions (Dated)'!$C:$C,"Dividend (paid to cash)")*AK89</f>
        <v>0</v>
      </c>
      <c r="CA89" s="6">
        <f ca="1">CA88+SUMIFS('Transactions (Dated)'!$F:$F,'Transactions (Dated)'!$D:$D,$BL89,'Transactions (Dated)'!$B:$B,CA$11,'Transactions (Dated)'!$C:$C,"Dividend (paid to cash)")*AL89</f>
        <v>0</v>
      </c>
      <c r="CB89" s="6">
        <v>0</v>
      </c>
      <c r="CC89" s="6">
        <v>0</v>
      </c>
      <c r="CD89" s="6"/>
      <c r="CF89" s="6">
        <f t="shared" ca="1" si="60"/>
        <v>85859.691999999995</v>
      </c>
      <c r="CH89" s="3">
        <f t="shared" si="61"/>
        <v>42026</v>
      </c>
      <c r="CI89" s="4">
        <f t="shared" ca="1" si="54"/>
        <v>944847.5</v>
      </c>
      <c r="CJ89" s="4">
        <f t="shared" ca="1" si="55"/>
        <v>85859.691999999995</v>
      </c>
      <c r="CL89" s="4">
        <f t="shared" ca="1" si="56"/>
        <v>1030707.192</v>
      </c>
    </row>
    <row r="90" spans="2:90" x14ac:dyDescent="0.15">
      <c r="B90" s="3">
        <f t="shared" si="57"/>
        <v>42027</v>
      </c>
      <c r="C90" s="2">
        <v>14779.4</v>
      </c>
      <c r="E90" s="70">
        <v>42027</v>
      </c>
      <c r="F90" s="69">
        <v>13.31</v>
      </c>
      <c r="G90" s="69">
        <v>3.58</v>
      </c>
      <c r="H90" s="69">
        <v>20</v>
      </c>
      <c r="I90" s="69">
        <v>33.6</v>
      </c>
      <c r="J90" s="69">
        <v>17.86</v>
      </c>
      <c r="K90" s="69">
        <v>12.91</v>
      </c>
      <c r="L90" s="69">
        <v>27.23</v>
      </c>
      <c r="M90" s="69">
        <v>2.62</v>
      </c>
      <c r="N90" s="69">
        <v>8.01</v>
      </c>
      <c r="O90" s="69">
        <v>5.0033000000000003</v>
      </c>
      <c r="P90" s="69">
        <v>34.840000000000003</v>
      </c>
      <c r="Q90" s="69">
        <v>1.2</v>
      </c>
      <c r="R90" s="69">
        <v>9.1199999999999992</v>
      </c>
      <c r="S90" s="69">
        <v>40.78</v>
      </c>
      <c r="T90" s="69"/>
      <c r="U90" s="69"/>
      <c r="V90" s="4"/>
      <c r="X90" s="3">
        <f t="shared" si="36"/>
        <v>42027</v>
      </c>
      <c r="Y90" s="40">
        <f ca="1">Y89+SUMIFS('Transactions (Dated)'!$E$2:$E$53,'Transactions (Dated)'!$D$2:$D$53,'Share Values'!$X90,'Transactions (Dated)'!$B$2:$B$53,'Share Values'!Y$11,'Transactions (Dated)'!$C$2:$C$53,"Buy")-SUMIFS('Transactions (Dated)'!$E$2:$E$53,'Transactions (Dated)'!$D$2:$D$53,'Share Values'!$X90,'Transactions (Dated)'!$B$2:$B$53,'Share Values'!Y$11,'Transactions (Dated)'!$C$2:$C$53,"Sell")</f>
        <v>4625</v>
      </c>
      <c r="Z90" s="40">
        <f ca="1">Z89+SUMIFS('Transactions (Dated)'!$E$2:$E$53,'Transactions (Dated)'!$D$2:$D$53,'Share Values'!$X90,'Transactions (Dated)'!$B$2:$B$53,'Share Values'!Z$11,'Transactions (Dated)'!$C$2:$C$53,"Buy")-SUMIFS('Transactions (Dated)'!$E$2:$E$53,'Transactions (Dated)'!$D$2:$D$53,'Share Values'!$X90,'Transactions (Dated)'!$B$2:$B$53,'Share Values'!Z$11,'Transactions (Dated)'!$C$2:$C$53,"Sell")</f>
        <v>12500</v>
      </c>
      <c r="AA90" s="40">
        <f ca="1">AA89+SUMIFS('Transactions (Dated)'!$E$2:$E$53,'Transactions (Dated)'!$D$2:$D$53,'Share Values'!$X90,'Transactions (Dated)'!$B$2:$B$53,'Share Values'!AA$11,'Transactions (Dated)'!$C$2:$C$53,"Buy")-SUMIFS('Transactions (Dated)'!$E$2:$E$53,'Transactions (Dated)'!$D$2:$D$53,'Share Values'!$X90,'Transactions (Dated)'!$B$2:$B$53,'Share Values'!AA$11,'Transactions (Dated)'!$C$2:$C$53,"Sell")</f>
        <v>42000</v>
      </c>
      <c r="AB90" s="40">
        <f ca="1">AB89+SUMIFS('Transactions (Dated)'!$E$2:$E$53,'Transactions (Dated)'!$D$2:$D$53,'Share Values'!$X90,'Transactions (Dated)'!$B$2:$B$53,'Share Values'!AB$11,'Transactions (Dated)'!$C$2:$C$53,"Buy")-SUMIFS('Transactions (Dated)'!$E$2:$E$53,'Transactions (Dated)'!$D$2:$D$53,'Share Values'!$X90,'Transactions (Dated)'!$B$2:$B$53,'Share Values'!AB$11,'Transactions (Dated)'!$C$2:$C$53,"Sell")</f>
        <v>0</v>
      </c>
      <c r="AC90" s="40">
        <f ca="1">AC89+SUMIFS('Transactions (Dated)'!$E$2:$E$53,'Transactions (Dated)'!$D$2:$D$53,'Share Values'!$X90,'Transactions (Dated)'!$B$2:$B$53,'Share Values'!AC$11,'Transactions (Dated)'!$C$2:$C$53,"Buy")-SUMIFS('Transactions (Dated)'!$E$2:$E$53,'Transactions (Dated)'!$D$2:$D$53,'Share Values'!$X90,'Transactions (Dated)'!$B$2:$B$53,'Share Values'!AC$11,'Transactions (Dated)'!$C$2:$C$53,"Sell")</f>
        <v>0</v>
      </c>
      <c r="AD90" s="40">
        <f ca="1">AD89+SUMIFS('Transactions (Dated)'!$E$2:$E$53,'Transactions (Dated)'!$D$2:$D$53,'Share Values'!$X90,'Transactions (Dated)'!$B$2:$B$53,'Share Values'!AD$11,'Transactions (Dated)'!$C$2:$C$53,"Buy")-SUMIFS('Transactions (Dated)'!$E$2:$E$53,'Transactions (Dated)'!$D$2:$D$53,'Share Values'!$X90,'Transactions (Dated)'!$B$2:$B$53,'Share Values'!AD$11,'Transactions (Dated)'!$C$2:$C$53,"Sell")</f>
        <v>0</v>
      </c>
      <c r="AE90" s="40">
        <f ca="1">AE89+SUMIFS('Transactions (Dated)'!$E$2:$E$53,'Transactions (Dated)'!$D$2:$D$53,'Share Values'!$X90,'Transactions (Dated)'!$B$2:$B$53,'Share Values'!AE$11,'Transactions (Dated)'!$C$2:$C$53,"Buy")-SUMIFS('Transactions (Dated)'!$E$2:$E$53,'Transactions (Dated)'!$D$2:$D$53,'Share Values'!$X90,'Transactions (Dated)'!$B$2:$B$53,'Share Values'!AE$11,'Transactions (Dated)'!$C$2:$C$53,"Sell")</f>
        <v>0</v>
      </c>
      <c r="AF90" s="40">
        <f ca="1">AF89+SUMIFS('Transactions (Dated)'!$E$2:$E$53,'Transactions (Dated)'!$D$2:$D$53,'Share Values'!$X90,'Transactions (Dated)'!$B$2:$B$53,'Share Values'!AF$11,'Transactions (Dated)'!$C$2:$C$53,"Buy")-SUMIFS('Transactions (Dated)'!$E$2:$E$53,'Transactions (Dated)'!$D$2:$D$53,'Share Values'!$X90,'Transactions (Dated)'!$B$2:$B$53,'Share Values'!AF$11,'Transactions (Dated)'!$C$2:$C$53,"Sell")</f>
        <v>0</v>
      </c>
      <c r="AG90" s="40">
        <f ca="1">AG89+SUMIFS('Transactions (Dated)'!$E$2:$E$53,'Transactions (Dated)'!$D$2:$D$53,'Share Values'!$X90,'Transactions (Dated)'!$B$2:$B$53,'Share Values'!AG$11,'Transactions (Dated)'!$C$2:$C$53,"Buy")-SUMIFS('Transactions (Dated)'!$E$2:$E$53,'Transactions (Dated)'!$D$2:$D$53,'Share Values'!$X90,'Transactions (Dated)'!$B$2:$B$53,'Share Values'!AG$11,'Transactions (Dated)'!$C$2:$C$53,"Sell")</f>
        <v>0</v>
      </c>
      <c r="AH90" s="40">
        <f ca="1">AH89+SUMIFS('Transactions (Dated)'!$E$2:$E$53,'Transactions (Dated)'!$D$2:$D$53,'Share Values'!$X90,'Transactions (Dated)'!$B$2:$B$53,'Share Values'!AH$11,'Transactions (Dated)'!$C$2:$C$53,"Buy")-SUMIFS('Transactions (Dated)'!$E$2:$E$53,'Transactions (Dated)'!$D$2:$D$53,'Share Values'!$X90,'Transactions (Dated)'!$B$2:$B$53,'Share Values'!AH$11,'Transactions (Dated)'!$C$2:$C$53,"Sell")</f>
        <v>0</v>
      </c>
      <c r="AI90" s="40">
        <f ca="1">AI89+SUMIFS('Transactions (Dated)'!$E$2:$E$53,'Transactions (Dated)'!$D$2:$D$53,'Share Values'!$X90,'Transactions (Dated)'!$B$2:$B$53,'Share Values'!AI$11,'Transactions (Dated)'!$C$2:$C$53,"Buy")-SUMIFS('Transactions (Dated)'!$E$2:$E$53,'Transactions (Dated)'!$D$2:$D$53,'Share Values'!$X90,'Transactions (Dated)'!$B$2:$B$53,'Share Values'!AI$11,'Transactions (Dated)'!$C$2:$C$53,"Sell")</f>
        <v>0</v>
      </c>
      <c r="AJ90" s="40">
        <f ca="1">AJ89+SUMIFS('Transactions (Dated)'!$E$2:$E$53,'Transactions (Dated)'!$D$2:$D$53,'Share Values'!$X90,'Transactions (Dated)'!$B$2:$B$53,'Share Values'!AJ$11,'Transactions (Dated)'!$C$2:$C$53,"Buy")-SUMIFS('Transactions (Dated)'!$E$2:$E$53,'Transactions (Dated)'!$D$2:$D$53,'Share Values'!$X90,'Transactions (Dated)'!$B$2:$B$53,'Share Values'!AJ$11,'Transactions (Dated)'!$C$2:$C$53,"Sell")</f>
        <v>0</v>
      </c>
      <c r="AK90" s="40">
        <f ca="1">AK89+SUMIFS('Transactions (Dated)'!$E$2:$E$53,'Transactions (Dated)'!$D$2:$D$53,'Share Values'!$X90,'Transactions (Dated)'!$B$2:$B$53,'Share Values'!AK$11,'Transactions (Dated)'!$C$2:$C$53,"Buy")-SUMIFS('Transactions (Dated)'!$E$2:$E$53,'Transactions (Dated)'!$D$2:$D$53,'Share Values'!$X90,'Transactions (Dated)'!$B$2:$B$53,'Share Values'!AK$11,'Transactions (Dated)'!$C$2:$C$53,"Sell")</f>
        <v>0</v>
      </c>
      <c r="AL90" s="40">
        <f ca="1">AL89+SUMIFS('Transactions (Dated)'!$E$2:$E$53,'Transactions (Dated)'!$D$2:$D$53,'Share Values'!$X90,'Transactions (Dated)'!$B$2:$B$53,'Share Values'!AL$11,'Transactions (Dated)'!$C$2:$C$53,"Buy")-SUMIFS('Transactions (Dated)'!$E$2:$E$53,'Transactions (Dated)'!$D$2:$D$53,'Share Values'!$X90,'Transactions (Dated)'!$B$2:$B$53,'Share Values'!AL$11,'Transactions (Dated)'!$C$2:$C$53,"Sell")</f>
        <v>0</v>
      </c>
      <c r="AM90" s="40">
        <f ca="1">AM89+SUMIFS('Transactions (Dated)'!$E$2:$E$53,'Transactions (Dated)'!$D$2:$D$53,'Share Values'!$X90,'Transactions (Dated)'!$B$2:$B$53,'Share Values'!AM$11,'Transactions (Dated)'!$C$2:$C$53,"Buy")-SUMIFS('Transactions (Dated)'!$E$2:$E$53,'Transactions (Dated)'!$D$2:$D$53,'Share Values'!$X90,'Transactions (Dated)'!$B$2:$B$53,'Share Values'!AM$11,'Transactions (Dated)'!$C$2:$C$53,"Sell")</f>
        <v>0</v>
      </c>
      <c r="AN90" s="40">
        <f ca="1">AN89+SUMIFS('Transactions (Dated)'!$E$2:$E$53,'Transactions (Dated)'!$D$2:$D$53,'Share Values'!$X90,'Transactions (Dated)'!$B$2:$B$53,'Share Values'!AN$11,'Transactions (Dated)'!$C$2:$C$53,"Buy")-SUMIFS('Transactions (Dated)'!$E$2:$E$53,'Transactions (Dated)'!$D$2:$D$53,'Share Values'!$X90,'Transactions (Dated)'!$B$2:$B$53,'Share Values'!AN$11,'Transactions (Dated)'!$C$2:$C$53,"Sell")</f>
        <v>0</v>
      </c>
      <c r="AO90" s="40"/>
      <c r="AQ90" s="3">
        <f t="shared" si="37"/>
        <v>42027</v>
      </c>
      <c r="AR90" s="6">
        <f t="shared" ca="1" si="38"/>
        <v>61558.75</v>
      </c>
      <c r="AS90" s="6">
        <f t="shared" ca="1" si="39"/>
        <v>44750</v>
      </c>
      <c r="AT90" s="6">
        <f t="shared" ca="1" si="40"/>
        <v>840000</v>
      </c>
      <c r="AU90" s="6">
        <f t="shared" ca="1" si="41"/>
        <v>0</v>
      </c>
      <c r="AV90" s="6">
        <f t="shared" ca="1" si="42"/>
        <v>0</v>
      </c>
      <c r="AW90" s="6">
        <f t="shared" ca="1" si="43"/>
        <v>0</v>
      </c>
      <c r="AX90" s="6">
        <f t="shared" ca="1" si="44"/>
        <v>0</v>
      </c>
      <c r="AY90" s="6">
        <f t="shared" ca="1" si="45"/>
        <v>0</v>
      </c>
      <c r="AZ90" s="6">
        <f t="shared" ca="1" si="46"/>
        <v>0</v>
      </c>
      <c r="BA90" s="6">
        <f t="shared" ca="1" si="47"/>
        <v>0</v>
      </c>
      <c r="BB90" s="6">
        <f t="shared" ca="1" si="48"/>
        <v>0</v>
      </c>
      <c r="BC90" s="6">
        <f t="shared" ca="1" si="49"/>
        <v>0</v>
      </c>
      <c r="BD90" s="6">
        <f t="shared" ca="1" si="50"/>
        <v>0</v>
      </c>
      <c r="BE90" s="6">
        <f t="shared" ca="1" si="51"/>
        <v>0</v>
      </c>
      <c r="BF90" s="6">
        <f t="shared" ca="1" si="58"/>
        <v>0</v>
      </c>
      <c r="BG90" s="6">
        <f t="shared" ca="1" si="59"/>
        <v>0</v>
      </c>
      <c r="BH90" s="6"/>
      <c r="BJ90" s="4">
        <f t="shared" ca="1" si="52"/>
        <v>946308.75</v>
      </c>
      <c r="BL90" s="3">
        <f t="shared" si="53"/>
        <v>42027</v>
      </c>
      <c r="BM90" s="6">
        <f>BM89+SUMIFS('Transactions (Dated)'!G:G,'Transactions (Dated)'!D:D,'Share Values'!AQ90)</f>
        <v>72993.75</v>
      </c>
      <c r="BN90" s="6">
        <f ca="1">BN89+SUMIFS('Transactions (Dated)'!$F:$F,'Transactions (Dated)'!$D:$D,$BL90,'Transactions (Dated)'!$B:$B,BN$11,'Transactions (Dated)'!$C:$C,"Dividend (paid to cash)")*Y90</f>
        <v>0</v>
      </c>
      <c r="BO90" s="6">
        <f ca="1">BO89+SUMIFS('Transactions (Dated)'!$F:$F,'Transactions (Dated)'!$D:$D,$BL90,'Transactions (Dated)'!$B:$B,BO$11,'Transactions (Dated)'!$C:$C,"Dividend (paid to cash)")*Z90</f>
        <v>625</v>
      </c>
      <c r="BP90" s="6">
        <f ca="1">BP89+SUMIFS('Transactions (Dated)'!$F:$F,'Transactions (Dated)'!$D:$D,$BL90,'Transactions (Dated)'!$B:$B,BP$11,'Transactions (Dated)'!$C:$C,"Dividend (paid to cash)")*AA90</f>
        <v>12240.942000000001</v>
      </c>
      <c r="BQ90" s="6">
        <f ca="1">BQ89+SUMIFS('Transactions (Dated)'!$F:$F,'Transactions (Dated)'!$D:$D,$BL90,'Transactions (Dated)'!$B:$B,BQ$11,'Transactions (Dated)'!$C:$C,"Dividend (paid to cash)")*AB90</f>
        <v>0</v>
      </c>
      <c r="BR90" s="6">
        <f ca="1">BR89+SUMIFS('Transactions (Dated)'!$F:$F,'Transactions (Dated)'!$D:$D,$BL90,'Transactions (Dated)'!$B:$B,BR$11,'Transactions (Dated)'!$C:$C,"Dividend (paid to cash)")*AC90</f>
        <v>0</v>
      </c>
      <c r="BS90" s="6">
        <f ca="1">BS89+SUMIFS('Transactions (Dated)'!$F:$F,'Transactions (Dated)'!$D:$D,$BL90,'Transactions (Dated)'!$B:$B,BS$11,'Transactions (Dated)'!$C:$C,"Dividend (paid to cash)")*AD90</f>
        <v>0</v>
      </c>
      <c r="BT90" s="6">
        <f ca="1">BT89+SUMIFS('Transactions (Dated)'!$F:$F,'Transactions (Dated)'!$D:$D,$BL90,'Transactions (Dated)'!$B:$B,BT$11,'Transactions (Dated)'!$C:$C,"Dividend (paid to cash)")*AE90</f>
        <v>0</v>
      </c>
      <c r="BU90" s="6">
        <f ca="1">BU89+SUMIFS('Transactions (Dated)'!$F:$F,'Transactions (Dated)'!$D:$D,$BL90,'Transactions (Dated)'!$B:$B,BU$11,'Transactions (Dated)'!$C:$C,"Dividend (paid to cash)")*AF90</f>
        <v>0</v>
      </c>
      <c r="BV90" s="6">
        <f ca="1">BV89+SUMIFS('Transactions (Dated)'!$F:$F,'Transactions (Dated)'!$D:$D,$BL90,'Transactions (Dated)'!$B:$B,BV$11,'Transactions (Dated)'!$C:$C,"Dividend (paid to cash)")*AG90</f>
        <v>0</v>
      </c>
      <c r="BW90" s="6">
        <f ca="1">BW89+SUMIFS('Transactions (Dated)'!$F:$F,'Transactions (Dated)'!$D:$D,$BL90,'Transactions (Dated)'!$B:$B,BW$11,'Transactions (Dated)'!$C:$C,"Dividend (paid to cash)")*AH90</f>
        <v>0</v>
      </c>
      <c r="BX90" s="6">
        <f ca="1">BX89+SUMIFS('Transactions (Dated)'!$F:$F,'Transactions (Dated)'!$D:$D,$BL90,'Transactions (Dated)'!$B:$B,BX$11,'Transactions (Dated)'!$C:$C,"Dividend (paid to cash)")*AI90</f>
        <v>0</v>
      </c>
      <c r="BY90" s="6">
        <f ca="1">BY89+SUMIFS('Transactions (Dated)'!$F:$F,'Transactions (Dated)'!$D:$D,$BL90,'Transactions (Dated)'!$B:$B,BY$11,'Transactions (Dated)'!$C:$C,"Dividend (paid to cash)")*AJ90</f>
        <v>0</v>
      </c>
      <c r="BZ90" s="6">
        <f ca="1">BZ89+SUMIFS('Transactions (Dated)'!$F:$F,'Transactions (Dated)'!$D:$D,$BL90,'Transactions (Dated)'!$B:$B,BZ$11,'Transactions (Dated)'!$C:$C,"Dividend (paid to cash)")*AK90</f>
        <v>0</v>
      </c>
      <c r="CA90" s="6">
        <f ca="1">CA89+SUMIFS('Transactions (Dated)'!$F:$F,'Transactions (Dated)'!$D:$D,$BL90,'Transactions (Dated)'!$B:$B,CA$11,'Transactions (Dated)'!$C:$C,"Dividend (paid to cash)")*AL90</f>
        <v>0</v>
      </c>
      <c r="CB90" s="6">
        <v>0</v>
      </c>
      <c r="CC90" s="6">
        <v>0</v>
      </c>
      <c r="CD90" s="6"/>
      <c r="CF90" s="6">
        <f t="shared" ca="1" si="60"/>
        <v>85859.691999999995</v>
      </c>
      <c r="CH90" s="3">
        <f t="shared" si="61"/>
        <v>42027</v>
      </c>
      <c r="CI90" s="4">
        <f t="shared" ca="1" si="54"/>
        <v>946308.75</v>
      </c>
      <c r="CJ90" s="4">
        <f t="shared" ca="1" si="55"/>
        <v>85859.691999999995</v>
      </c>
      <c r="CL90" s="4">
        <f t="shared" ca="1" si="56"/>
        <v>1032168.442</v>
      </c>
    </row>
    <row r="91" spans="2:90" x14ac:dyDescent="0.15">
      <c r="B91" s="3">
        <f t="shared" si="57"/>
        <v>42030</v>
      </c>
      <c r="C91" s="2">
        <v>14797.8</v>
      </c>
      <c r="E91" s="70">
        <v>42030</v>
      </c>
      <c r="F91" s="69">
        <v>13.1</v>
      </c>
      <c r="G91" s="69">
        <v>3.58</v>
      </c>
      <c r="H91" s="69">
        <v>20.010000000000002</v>
      </c>
      <c r="I91" s="69">
        <v>33.86</v>
      </c>
      <c r="J91" s="69">
        <v>17.649999999999999</v>
      </c>
      <c r="K91" s="69">
        <v>12.85</v>
      </c>
      <c r="L91" s="69">
        <v>26.7</v>
      </c>
      <c r="M91" s="69">
        <v>2.66</v>
      </c>
      <c r="N91" s="69">
        <v>7.98</v>
      </c>
      <c r="O91" s="69">
        <v>5.0266999999999999</v>
      </c>
      <c r="P91" s="69">
        <v>34.6</v>
      </c>
      <c r="Q91" s="69">
        <v>1.22</v>
      </c>
      <c r="R91" s="69">
        <v>9.32</v>
      </c>
      <c r="S91" s="69">
        <v>40.520000000000003</v>
      </c>
      <c r="T91" s="69"/>
      <c r="U91" s="69"/>
      <c r="V91" s="4"/>
      <c r="X91" s="3">
        <f t="shared" si="36"/>
        <v>42030</v>
      </c>
      <c r="Y91" s="40">
        <f ca="1">Y90+SUMIFS('Transactions (Dated)'!$E$2:$E$53,'Transactions (Dated)'!$D$2:$D$53,'Share Values'!$X91,'Transactions (Dated)'!$B$2:$B$53,'Share Values'!Y$11,'Transactions (Dated)'!$C$2:$C$53,"Buy")-SUMIFS('Transactions (Dated)'!$E$2:$E$53,'Transactions (Dated)'!$D$2:$D$53,'Share Values'!$X91,'Transactions (Dated)'!$B$2:$B$53,'Share Values'!Y$11,'Transactions (Dated)'!$C$2:$C$53,"Sell")</f>
        <v>4625</v>
      </c>
      <c r="Z91" s="40">
        <f ca="1">Z90+SUMIFS('Transactions (Dated)'!$E$2:$E$53,'Transactions (Dated)'!$D$2:$D$53,'Share Values'!$X91,'Transactions (Dated)'!$B$2:$B$53,'Share Values'!Z$11,'Transactions (Dated)'!$C$2:$C$53,"Buy")-SUMIFS('Transactions (Dated)'!$E$2:$E$53,'Transactions (Dated)'!$D$2:$D$53,'Share Values'!$X91,'Transactions (Dated)'!$B$2:$B$53,'Share Values'!Z$11,'Transactions (Dated)'!$C$2:$C$53,"Sell")</f>
        <v>12500</v>
      </c>
      <c r="AA91" s="40">
        <f ca="1">AA90+SUMIFS('Transactions (Dated)'!$E$2:$E$53,'Transactions (Dated)'!$D$2:$D$53,'Share Values'!$X91,'Transactions (Dated)'!$B$2:$B$53,'Share Values'!AA$11,'Transactions (Dated)'!$C$2:$C$53,"Buy")-SUMIFS('Transactions (Dated)'!$E$2:$E$53,'Transactions (Dated)'!$D$2:$D$53,'Share Values'!$X91,'Transactions (Dated)'!$B$2:$B$53,'Share Values'!AA$11,'Transactions (Dated)'!$C$2:$C$53,"Sell")</f>
        <v>42000</v>
      </c>
      <c r="AB91" s="40">
        <f ca="1">AB90+SUMIFS('Transactions (Dated)'!$E$2:$E$53,'Transactions (Dated)'!$D$2:$D$53,'Share Values'!$X91,'Transactions (Dated)'!$B$2:$B$53,'Share Values'!AB$11,'Transactions (Dated)'!$C$2:$C$53,"Buy")-SUMIFS('Transactions (Dated)'!$E$2:$E$53,'Transactions (Dated)'!$D$2:$D$53,'Share Values'!$X91,'Transactions (Dated)'!$B$2:$B$53,'Share Values'!AB$11,'Transactions (Dated)'!$C$2:$C$53,"Sell")</f>
        <v>0</v>
      </c>
      <c r="AC91" s="40">
        <f ca="1">AC90+SUMIFS('Transactions (Dated)'!$E$2:$E$53,'Transactions (Dated)'!$D$2:$D$53,'Share Values'!$X91,'Transactions (Dated)'!$B$2:$B$53,'Share Values'!AC$11,'Transactions (Dated)'!$C$2:$C$53,"Buy")-SUMIFS('Transactions (Dated)'!$E$2:$E$53,'Transactions (Dated)'!$D$2:$D$53,'Share Values'!$X91,'Transactions (Dated)'!$B$2:$B$53,'Share Values'!AC$11,'Transactions (Dated)'!$C$2:$C$53,"Sell")</f>
        <v>0</v>
      </c>
      <c r="AD91" s="40">
        <f ca="1">AD90+SUMIFS('Transactions (Dated)'!$E$2:$E$53,'Transactions (Dated)'!$D$2:$D$53,'Share Values'!$X91,'Transactions (Dated)'!$B$2:$B$53,'Share Values'!AD$11,'Transactions (Dated)'!$C$2:$C$53,"Buy")-SUMIFS('Transactions (Dated)'!$E$2:$E$53,'Transactions (Dated)'!$D$2:$D$53,'Share Values'!$X91,'Transactions (Dated)'!$B$2:$B$53,'Share Values'!AD$11,'Transactions (Dated)'!$C$2:$C$53,"Sell")</f>
        <v>0</v>
      </c>
      <c r="AE91" s="40">
        <f ca="1">AE90+SUMIFS('Transactions (Dated)'!$E$2:$E$53,'Transactions (Dated)'!$D$2:$D$53,'Share Values'!$X91,'Transactions (Dated)'!$B$2:$B$53,'Share Values'!AE$11,'Transactions (Dated)'!$C$2:$C$53,"Buy")-SUMIFS('Transactions (Dated)'!$E$2:$E$53,'Transactions (Dated)'!$D$2:$D$53,'Share Values'!$X91,'Transactions (Dated)'!$B$2:$B$53,'Share Values'!AE$11,'Transactions (Dated)'!$C$2:$C$53,"Sell")</f>
        <v>0</v>
      </c>
      <c r="AF91" s="40">
        <f ca="1">AF90+SUMIFS('Transactions (Dated)'!$E$2:$E$53,'Transactions (Dated)'!$D$2:$D$53,'Share Values'!$X91,'Transactions (Dated)'!$B$2:$B$53,'Share Values'!AF$11,'Transactions (Dated)'!$C$2:$C$53,"Buy")-SUMIFS('Transactions (Dated)'!$E$2:$E$53,'Transactions (Dated)'!$D$2:$D$53,'Share Values'!$X91,'Transactions (Dated)'!$B$2:$B$53,'Share Values'!AF$11,'Transactions (Dated)'!$C$2:$C$53,"Sell")</f>
        <v>0</v>
      </c>
      <c r="AG91" s="40">
        <f ca="1">AG90+SUMIFS('Transactions (Dated)'!$E$2:$E$53,'Transactions (Dated)'!$D$2:$D$53,'Share Values'!$X91,'Transactions (Dated)'!$B$2:$B$53,'Share Values'!AG$11,'Transactions (Dated)'!$C$2:$C$53,"Buy")-SUMIFS('Transactions (Dated)'!$E$2:$E$53,'Transactions (Dated)'!$D$2:$D$53,'Share Values'!$X91,'Transactions (Dated)'!$B$2:$B$53,'Share Values'!AG$11,'Transactions (Dated)'!$C$2:$C$53,"Sell")</f>
        <v>0</v>
      </c>
      <c r="AH91" s="40">
        <f ca="1">AH90+SUMIFS('Transactions (Dated)'!$E$2:$E$53,'Transactions (Dated)'!$D$2:$D$53,'Share Values'!$X91,'Transactions (Dated)'!$B$2:$B$53,'Share Values'!AH$11,'Transactions (Dated)'!$C$2:$C$53,"Buy")-SUMIFS('Transactions (Dated)'!$E$2:$E$53,'Transactions (Dated)'!$D$2:$D$53,'Share Values'!$X91,'Transactions (Dated)'!$B$2:$B$53,'Share Values'!AH$11,'Transactions (Dated)'!$C$2:$C$53,"Sell")</f>
        <v>0</v>
      </c>
      <c r="AI91" s="40">
        <f ca="1">AI90+SUMIFS('Transactions (Dated)'!$E$2:$E$53,'Transactions (Dated)'!$D$2:$D$53,'Share Values'!$X91,'Transactions (Dated)'!$B$2:$B$53,'Share Values'!AI$11,'Transactions (Dated)'!$C$2:$C$53,"Buy")-SUMIFS('Transactions (Dated)'!$E$2:$E$53,'Transactions (Dated)'!$D$2:$D$53,'Share Values'!$X91,'Transactions (Dated)'!$B$2:$B$53,'Share Values'!AI$11,'Transactions (Dated)'!$C$2:$C$53,"Sell")</f>
        <v>0</v>
      </c>
      <c r="AJ91" s="40">
        <f ca="1">AJ90+SUMIFS('Transactions (Dated)'!$E$2:$E$53,'Transactions (Dated)'!$D$2:$D$53,'Share Values'!$X91,'Transactions (Dated)'!$B$2:$B$53,'Share Values'!AJ$11,'Transactions (Dated)'!$C$2:$C$53,"Buy")-SUMIFS('Transactions (Dated)'!$E$2:$E$53,'Transactions (Dated)'!$D$2:$D$53,'Share Values'!$X91,'Transactions (Dated)'!$B$2:$B$53,'Share Values'!AJ$11,'Transactions (Dated)'!$C$2:$C$53,"Sell")</f>
        <v>0</v>
      </c>
      <c r="AK91" s="40">
        <f ca="1">AK90+SUMIFS('Transactions (Dated)'!$E$2:$E$53,'Transactions (Dated)'!$D$2:$D$53,'Share Values'!$X91,'Transactions (Dated)'!$B$2:$B$53,'Share Values'!AK$11,'Transactions (Dated)'!$C$2:$C$53,"Buy")-SUMIFS('Transactions (Dated)'!$E$2:$E$53,'Transactions (Dated)'!$D$2:$D$53,'Share Values'!$X91,'Transactions (Dated)'!$B$2:$B$53,'Share Values'!AK$11,'Transactions (Dated)'!$C$2:$C$53,"Sell")</f>
        <v>0</v>
      </c>
      <c r="AL91" s="40">
        <f ca="1">AL90+SUMIFS('Transactions (Dated)'!$E$2:$E$53,'Transactions (Dated)'!$D$2:$D$53,'Share Values'!$X91,'Transactions (Dated)'!$B$2:$B$53,'Share Values'!AL$11,'Transactions (Dated)'!$C$2:$C$53,"Buy")-SUMIFS('Transactions (Dated)'!$E$2:$E$53,'Transactions (Dated)'!$D$2:$D$53,'Share Values'!$X91,'Transactions (Dated)'!$B$2:$B$53,'Share Values'!AL$11,'Transactions (Dated)'!$C$2:$C$53,"Sell")</f>
        <v>0</v>
      </c>
      <c r="AM91" s="40">
        <f ca="1">AM90+SUMIFS('Transactions (Dated)'!$E$2:$E$53,'Transactions (Dated)'!$D$2:$D$53,'Share Values'!$X91,'Transactions (Dated)'!$B$2:$B$53,'Share Values'!AM$11,'Transactions (Dated)'!$C$2:$C$53,"Buy")-SUMIFS('Transactions (Dated)'!$E$2:$E$53,'Transactions (Dated)'!$D$2:$D$53,'Share Values'!$X91,'Transactions (Dated)'!$B$2:$B$53,'Share Values'!AM$11,'Transactions (Dated)'!$C$2:$C$53,"Sell")</f>
        <v>0</v>
      </c>
      <c r="AN91" s="40">
        <f ca="1">AN90+SUMIFS('Transactions (Dated)'!$E$2:$E$53,'Transactions (Dated)'!$D$2:$D$53,'Share Values'!$X91,'Transactions (Dated)'!$B$2:$B$53,'Share Values'!AN$11,'Transactions (Dated)'!$C$2:$C$53,"Buy")-SUMIFS('Transactions (Dated)'!$E$2:$E$53,'Transactions (Dated)'!$D$2:$D$53,'Share Values'!$X91,'Transactions (Dated)'!$B$2:$B$53,'Share Values'!AN$11,'Transactions (Dated)'!$C$2:$C$53,"Sell")</f>
        <v>0</v>
      </c>
      <c r="AO91" s="40"/>
      <c r="AQ91" s="3">
        <f t="shared" si="37"/>
        <v>42030</v>
      </c>
      <c r="AR91" s="6">
        <f t="shared" ca="1" si="38"/>
        <v>60587.5</v>
      </c>
      <c r="AS91" s="6">
        <f t="shared" ca="1" si="39"/>
        <v>44750</v>
      </c>
      <c r="AT91" s="6">
        <f t="shared" ca="1" si="40"/>
        <v>840420.00000000012</v>
      </c>
      <c r="AU91" s="6">
        <f t="shared" ca="1" si="41"/>
        <v>0</v>
      </c>
      <c r="AV91" s="6">
        <f t="shared" ca="1" si="42"/>
        <v>0</v>
      </c>
      <c r="AW91" s="6">
        <f t="shared" ca="1" si="43"/>
        <v>0</v>
      </c>
      <c r="AX91" s="6">
        <f t="shared" ca="1" si="44"/>
        <v>0</v>
      </c>
      <c r="AY91" s="6">
        <f t="shared" ca="1" si="45"/>
        <v>0</v>
      </c>
      <c r="AZ91" s="6">
        <f t="shared" ca="1" si="46"/>
        <v>0</v>
      </c>
      <c r="BA91" s="6">
        <f t="shared" ca="1" si="47"/>
        <v>0</v>
      </c>
      <c r="BB91" s="6">
        <f t="shared" ca="1" si="48"/>
        <v>0</v>
      </c>
      <c r="BC91" s="6">
        <f t="shared" ca="1" si="49"/>
        <v>0</v>
      </c>
      <c r="BD91" s="6">
        <f t="shared" ca="1" si="50"/>
        <v>0</v>
      </c>
      <c r="BE91" s="6">
        <f t="shared" ca="1" si="51"/>
        <v>0</v>
      </c>
      <c r="BF91" s="6">
        <f t="shared" ca="1" si="58"/>
        <v>0</v>
      </c>
      <c r="BG91" s="6">
        <f t="shared" ca="1" si="59"/>
        <v>0</v>
      </c>
      <c r="BH91" s="6"/>
      <c r="BJ91" s="4">
        <f t="shared" ca="1" si="52"/>
        <v>945757.50000000012</v>
      </c>
      <c r="BL91" s="3">
        <f t="shared" si="53"/>
        <v>42030</v>
      </c>
      <c r="BM91" s="6">
        <f>BM90+SUMIFS('Transactions (Dated)'!G:G,'Transactions (Dated)'!D:D,'Share Values'!AQ91)</f>
        <v>72993.75</v>
      </c>
      <c r="BN91" s="6">
        <f ca="1">BN90+SUMIFS('Transactions (Dated)'!$F:$F,'Transactions (Dated)'!$D:$D,$BL91,'Transactions (Dated)'!$B:$B,BN$11,'Transactions (Dated)'!$C:$C,"Dividend (paid to cash)")*Y91</f>
        <v>0</v>
      </c>
      <c r="BO91" s="6">
        <f ca="1">BO90+SUMIFS('Transactions (Dated)'!$F:$F,'Transactions (Dated)'!$D:$D,$BL91,'Transactions (Dated)'!$B:$B,BO$11,'Transactions (Dated)'!$C:$C,"Dividend (paid to cash)")*Z91</f>
        <v>625</v>
      </c>
      <c r="BP91" s="6">
        <f ca="1">BP90+SUMIFS('Transactions (Dated)'!$F:$F,'Transactions (Dated)'!$D:$D,$BL91,'Transactions (Dated)'!$B:$B,BP$11,'Transactions (Dated)'!$C:$C,"Dividend (paid to cash)")*AA91</f>
        <v>12240.942000000001</v>
      </c>
      <c r="BQ91" s="6">
        <f ca="1">BQ90+SUMIFS('Transactions (Dated)'!$F:$F,'Transactions (Dated)'!$D:$D,$BL91,'Transactions (Dated)'!$B:$B,BQ$11,'Transactions (Dated)'!$C:$C,"Dividend (paid to cash)")*AB91</f>
        <v>0</v>
      </c>
      <c r="BR91" s="6">
        <f ca="1">BR90+SUMIFS('Transactions (Dated)'!$F:$F,'Transactions (Dated)'!$D:$D,$BL91,'Transactions (Dated)'!$B:$B,BR$11,'Transactions (Dated)'!$C:$C,"Dividend (paid to cash)")*AC91</f>
        <v>0</v>
      </c>
      <c r="BS91" s="6">
        <f ca="1">BS90+SUMIFS('Transactions (Dated)'!$F:$F,'Transactions (Dated)'!$D:$D,$BL91,'Transactions (Dated)'!$B:$B,BS$11,'Transactions (Dated)'!$C:$C,"Dividend (paid to cash)")*AD91</f>
        <v>0</v>
      </c>
      <c r="BT91" s="6">
        <f ca="1">BT90+SUMIFS('Transactions (Dated)'!$F:$F,'Transactions (Dated)'!$D:$D,$BL91,'Transactions (Dated)'!$B:$B,BT$11,'Transactions (Dated)'!$C:$C,"Dividend (paid to cash)")*AE91</f>
        <v>0</v>
      </c>
      <c r="BU91" s="6">
        <f ca="1">BU90+SUMIFS('Transactions (Dated)'!$F:$F,'Transactions (Dated)'!$D:$D,$BL91,'Transactions (Dated)'!$B:$B,BU$11,'Transactions (Dated)'!$C:$C,"Dividend (paid to cash)")*AF91</f>
        <v>0</v>
      </c>
      <c r="BV91" s="6">
        <f ca="1">BV90+SUMIFS('Transactions (Dated)'!$F:$F,'Transactions (Dated)'!$D:$D,$BL91,'Transactions (Dated)'!$B:$B,BV$11,'Transactions (Dated)'!$C:$C,"Dividend (paid to cash)")*AG91</f>
        <v>0</v>
      </c>
      <c r="BW91" s="6">
        <f ca="1">BW90+SUMIFS('Transactions (Dated)'!$F:$F,'Transactions (Dated)'!$D:$D,$BL91,'Transactions (Dated)'!$B:$B,BW$11,'Transactions (Dated)'!$C:$C,"Dividend (paid to cash)")*AH91</f>
        <v>0</v>
      </c>
      <c r="BX91" s="6">
        <f ca="1">BX90+SUMIFS('Transactions (Dated)'!$F:$F,'Transactions (Dated)'!$D:$D,$BL91,'Transactions (Dated)'!$B:$B,BX$11,'Transactions (Dated)'!$C:$C,"Dividend (paid to cash)")*AI91</f>
        <v>0</v>
      </c>
      <c r="BY91" s="6">
        <f ca="1">BY90+SUMIFS('Transactions (Dated)'!$F:$F,'Transactions (Dated)'!$D:$D,$BL91,'Transactions (Dated)'!$B:$B,BY$11,'Transactions (Dated)'!$C:$C,"Dividend (paid to cash)")*AJ91</f>
        <v>0</v>
      </c>
      <c r="BZ91" s="6">
        <f ca="1">BZ90+SUMIFS('Transactions (Dated)'!$F:$F,'Transactions (Dated)'!$D:$D,$BL91,'Transactions (Dated)'!$B:$B,BZ$11,'Transactions (Dated)'!$C:$C,"Dividend (paid to cash)")*AK91</f>
        <v>0</v>
      </c>
      <c r="CA91" s="6">
        <f ca="1">CA90+SUMIFS('Transactions (Dated)'!$F:$F,'Transactions (Dated)'!$D:$D,$BL91,'Transactions (Dated)'!$B:$B,CA$11,'Transactions (Dated)'!$C:$C,"Dividend (paid to cash)")*AL91</f>
        <v>0</v>
      </c>
      <c r="CB91" s="6">
        <v>0</v>
      </c>
      <c r="CC91" s="6">
        <v>0</v>
      </c>
      <c r="CD91" s="6"/>
      <c r="CF91" s="6">
        <f t="shared" ca="1" si="60"/>
        <v>85859.691999999995</v>
      </c>
      <c r="CH91" s="3">
        <f t="shared" si="61"/>
        <v>42030</v>
      </c>
      <c r="CI91" s="4">
        <f t="shared" ca="1" si="54"/>
        <v>945757.50000000012</v>
      </c>
      <c r="CJ91" s="4">
        <f t="shared" ca="1" si="55"/>
        <v>85859.691999999995</v>
      </c>
      <c r="CL91" s="4">
        <f t="shared" ca="1" si="56"/>
        <v>1031617.1920000002</v>
      </c>
    </row>
    <row r="92" spans="2:90" x14ac:dyDescent="0.15">
      <c r="B92" s="3">
        <f t="shared" si="57"/>
        <v>42031</v>
      </c>
      <c r="C92" s="2">
        <v>14833.9</v>
      </c>
      <c r="E92" s="70">
        <v>42031</v>
      </c>
      <c r="F92" s="69">
        <v>13.11</v>
      </c>
      <c r="G92" s="69">
        <v>3.68</v>
      </c>
      <c r="H92" s="69">
        <v>20.05</v>
      </c>
      <c r="I92" s="69">
        <v>32.4</v>
      </c>
      <c r="J92" s="69">
        <v>18.190000000000001</v>
      </c>
      <c r="K92" s="69">
        <v>12.82</v>
      </c>
      <c r="L92" s="69">
        <v>26.62</v>
      </c>
      <c r="M92" s="69">
        <v>2.69</v>
      </c>
      <c r="N92" s="69">
        <v>7.98</v>
      </c>
      <c r="O92" s="69">
        <v>5.0167000000000002</v>
      </c>
      <c r="P92" s="69">
        <v>34.22</v>
      </c>
      <c r="Q92" s="69">
        <v>1.2</v>
      </c>
      <c r="R92" s="69">
        <v>8.9499999999999993</v>
      </c>
      <c r="S92" s="69">
        <v>40.869999999999997</v>
      </c>
      <c r="T92" s="69"/>
      <c r="U92" s="69"/>
      <c r="V92" s="4"/>
      <c r="X92" s="3">
        <f t="shared" si="36"/>
        <v>42031</v>
      </c>
      <c r="Y92" s="40">
        <f ca="1">Y91+SUMIFS('Transactions (Dated)'!$E$2:$E$53,'Transactions (Dated)'!$D$2:$D$53,'Share Values'!$X92,'Transactions (Dated)'!$B$2:$B$53,'Share Values'!Y$11,'Transactions (Dated)'!$C$2:$C$53,"Buy")-SUMIFS('Transactions (Dated)'!$E$2:$E$53,'Transactions (Dated)'!$D$2:$D$53,'Share Values'!$X92,'Transactions (Dated)'!$B$2:$B$53,'Share Values'!Y$11,'Transactions (Dated)'!$C$2:$C$53,"Sell")</f>
        <v>4625</v>
      </c>
      <c r="Z92" s="40">
        <f ca="1">Z91+SUMIFS('Transactions (Dated)'!$E$2:$E$53,'Transactions (Dated)'!$D$2:$D$53,'Share Values'!$X92,'Transactions (Dated)'!$B$2:$B$53,'Share Values'!Z$11,'Transactions (Dated)'!$C$2:$C$53,"Buy")-SUMIFS('Transactions (Dated)'!$E$2:$E$53,'Transactions (Dated)'!$D$2:$D$53,'Share Values'!$X92,'Transactions (Dated)'!$B$2:$B$53,'Share Values'!Z$11,'Transactions (Dated)'!$C$2:$C$53,"Sell")</f>
        <v>12500</v>
      </c>
      <c r="AA92" s="40">
        <f ca="1">AA91+SUMIFS('Transactions (Dated)'!$E$2:$E$53,'Transactions (Dated)'!$D$2:$D$53,'Share Values'!$X92,'Transactions (Dated)'!$B$2:$B$53,'Share Values'!AA$11,'Transactions (Dated)'!$C$2:$C$53,"Buy")-SUMIFS('Transactions (Dated)'!$E$2:$E$53,'Transactions (Dated)'!$D$2:$D$53,'Share Values'!$X92,'Transactions (Dated)'!$B$2:$B$53,'Share Values'!AA$11,'Transactions (Dated)'!$C$2:$C$53,"Sell")</f>
        <v>42000</v>
      </c>
      <c r="AB92" s="40">
        <f ca="1">AB91+SUMIFS('Transactions (Dated)'!$E$2:$E$53,'Transactions (Dated)'!$D$2:$D$53,'Share Values'!$X92,'Transactions (Dated)'!$B$2:$B$53,'Share Values'!AB$11,'Transactions (Dated)'!$C$2:$C$53,"Buy")-SUMIFS('Transactions (Dated)'!$E$2:$E$53,'Transactions (Dated)'!$D$2:$D$53,'Share Values'!$X92,'Transactions (Dated)'!$B$2:$B$53,'Share Values'!AB$11,'Transactions (Dated)'!$C$2:$C$53,"Sell")</f>
        <v>0</v>
      </c>
      <c r="AC92" s="40">
        <f ca="1">AC91+SUMIFS('Transactions (Dated)'!$E$2:$E$53,'Transactions (Dated)'!$D$2:$D$53,'Share Values'!$X92,'Transactions (Dated)'!$B$2:$B$53,'Share Values'!AC$11,'Transactions (Dated)'!$C$2:$C$53,"Buy")-SUMIFS('Transactions (Dated)'!$E$2:$E$53,'Transactions (Dated)'!$D$2:$D$53,'Share Values'!$X92,'Transactions (Dated)'!$B$2:$B$53,'Share Values'!AC$11,'Transactions (Dated)'!$C$2:$C$53,"Sell")</f>
        <v>0</v>
      </c>
      <c r="AD92" s="40">
        <f ca="1">AD91+SUMIFS('Transactions (Dated)'!$E$2:$E$53,'Transactions (Dated)'!$D$2:$D$53,'Share Values'!$X92,'Transactions (Dated)'!$B$2:$B$53,'Share Values'!AD$11,'Transactions (Dated)'!$C$2:$C$53,"Buy")-SUMIFS('Transactions (Dated)'!$E$2:$E$53,'Transactions (Dated)'!$D$2:$D$53,'Share Values'!$X92,'Transactions (Dated)'!$B$2:$B$53,'Share Values'!AD$11,'Transactions (Dated)'!$C$2:$C$53,"Sell")</f>
        <v>0</v>
      </c>
      <c r="AE92" s="40">
        <f ca="1">AE91+SUMIFS('Transactions (Dated)'!$E$2:$E$53,'Transactions (Dated)'!$D$2:$D$53,'Share Values'!$X92,'Transactions (Dated)'!$B$2:$B$53,'Share Values'!AE$11,'Transactions (Dated)'!$C$2:$C$53,"Buy")-SUMIFS('Transactions (Dated)'!$E$2:$E$53,'Transactions (Dated)'!$D$2:$D$53,'Share Values'!$X92,'Transactions (Dated)'!$B$2:$B$53,'Share Values'!AE$11,'Transactions (Dated)'!$C$2:$C$53,"Sell")</f>
        <v>0</v>
      </c>
      <c r="AF92" s="40">
        <f ca="1">AF91+SUMIFS('Transactions (Dated)'!$E$2:$E$53,'Transactions (Dated)'!$D$2:$D$53,'Share Values'!$X92,'Transactions (Dated)'!$B$2:$B$53,'Share Values'!AF$11,'Transactions (Dated)'!$C$2:$C$53,"Buy")-SUMIFS('Transactions (Dated)'!$E$2:$E$53,'Transactions (Dated)'!$D$2:$D$53,'Share Values'!$X92,'Transactions (Dated)'!$B$2:$B$53,'Share Values'!AF$11,'Transactions (Dated)'!$C$2:$C$53,"Sell")</f>
        <v>0</v>
      </c>
      <c r="AG92" s="40">
        <f ca="1">AG91+SUMIFS('Transactions (Dated)'!$E$2:$E$53,'Transactions (Dated)'!$D$2:$D$53,'Share Values'!$X92,'Transactions (Dated)'!$B$2:$B$53,'Share Values'!AG$11,'Transactions (Dated)'!$C$2:$C$53,"Buy")-SUMIFS('Transactions (Dated)'!$E$2:$E$53,'Transactions (Dated)'!$D$2:$D$53,'Share Values'!$X92,'Transactions (Dated)'!$B$2:$B$53,'Share Values'!AG$11,'Transactions (Dated)'!$C$2:$C$53,"Sell")</f>
        <v>0</v>
      </c>
      <c r="AH92" s="40">
        <f ca="1">AH91+SUMIFS('Transactions (Dated)'!$E$2:$E$53,'Transactions (Dated)'!$D$2:$D$53,'Share Values'!$X92,'Transactions (Dated)'!$B$2:$B$53,'Share Values'!AH$11,'Transactions (Dated)'!$C$2:$C$53,"Buy")-SUMIFS('Transactions (Dated)'!$E$2:$E$53,'Transactions (Dated)'!$D$2:$D$53,'Share Values'!$X92,'Transactions (Dated)'!$B$2:$B$53,'Share Values'!AH$11,'Transactions (Dated)'!$C$2:$C$53,"Sell")</f>
        <v>0</v>
      </c>
      <c r="AI92" s="40">
        <f ca="1">AI91+SUMIFS('Transactions (Dated)'!$E$2:$E$53,'Transactions (Dated)'!$D$2:$D$53,'Share Values'!$X92,'Transactions (Dated)'!$B$2:$B$53,'Share Values'!AI$11,'Transactions (Dated)'!$C$2:$C$53,"Buy")-SUMIFS('Transactions (Dated)'!$E$2:$E$53,'Transactions (Dated)'!$D$2:$D$53,'Share Values'!$X92,'Transactions (Dated)'!$B$2:$B$53,'Share Values'!AI$11,'Transactions (Dated)'!$C$2:$C$53,"Sell")</f>
        <v>0</v>
      </c>
      <c r="AJ92" s="40">
        <f ca="1">AJ91+SUMIFS('Transactions (Dated)'!$E$2:$E$53,'Transactions (Dated)'!$D$2:$D$53,'Share Values'!$X92,'Transactions (Dated)'!$B$2:$B$53,'Share Values'!AJ$11,'Transactions (Dated)'!$C$2:$C$53,"Buy")-SUMIFS('Transactions (Dated)'!$E$2:$E$53,'Transactions (Dated)'!$D$2:$D$53,'Share Values'!$X92,'Transactions (Dated)'!$B$2:$B$53,'Share Values'!AJ$11,'Transactions (Dated)'!$C$2:$C$53,"Sell")</f>
        <v>0</v>
      </c>
      <c r="AK92" s="40">
        <f ca="1">AK91+SUMIFS('Transactions (Dated)'!$E$2:$E$53,'Transactions (Dated)'!$D$2:$D$53,'Share Values'!$X92,'Transactions (Dated)'!$B$2:$B$53,'Share Values'!AK$11,'Transactions (Dated)'!$C$2:$C$53,"Buy")-SUMIFS('Transactions (Dated)'!$E$2:$E$53,'Transactions (Dated)'!$D$2:$D$53,'Share Values'!$X92,'Transactions (Dated)'!$B$2:$B$53,'Share Values'!AK$11,'Transactions (Dated)'!$C$2:$C$53,"Sell")</f>
        <v>0</v>
      </c>
      <c r="AL92" s="40">
        <f ca="1">AL91+SUMIFS('Transactions (Dated)'!$E$2:$E$53,'Transactions (Dated)'!$D$2:$D$53,'Share Values'!$X92,'Transactions (Dated)'!$B$2:$B$53,'Share Values'!AL$11,'Transactions (Dated)'!$C$2:$C$53,"Buy")-SUMIFS('Transactions (Dated)'!$E$2:$E$53,'Transactions (Dated)'!$D$2:$D$53,'Share Values'!$X92,'Transactions (Dated)'!$B$2:$B$53,'Share Values'!AL$11,'Transactions (Dated)'!$C$2:$C$53,"Sell")</f>
        <v>0</v>
      </c>
      <c r="AM92" s="40">
        <f ca="1">AM91+SUMIFS('Transactions (Dated)'!$E$2:$E$53,'Transactions (Dated)'!$D$2:$D$53,'Share Values'!$X92,'Transactions (Dated)'!$B$2:$B$53,'Share Values'!AM$11,'Transactions (Dated)'!$C$2:$C$53,"Buy")-SUMIFS('Transactions (Dated)'!$E$2:$E$53,'Transactions (Dated)'!$D$2:$D$53,'Share Values'!$X92,'Transactions (Dated)'!$B$2:$B$53,'Share Values'!AM$11,'Transactions (Dated)'!$C$2:$C$53,"Sell")</f>
        <v>0</v>
      </c>
      <c r="AN92" s="40">
        <f ca="1">AN91+SUMIFS('Transactions (Dated)'!$E$2:$E$53,'Transactions (Dated)'!$D$2:$D$53,'Share Values'!$X92,'Transactions (Dated)'!$B$2:$B$53,'Share Values'!AN$11,'Transactions (Dated)'!$C$2:$C$53,"Buy")-SUMIFS('Transactions (Dated)'!$E$2:$E$53,'Transactions (Dated)'!$D$2:$D$53,'Share Values'!$X92,'Transactions (Dated)'!$B$2:$B$53,'Share Values'!AN$11,'Transactions (Dated)'!$C$2:$C$53,"Sell")</f>
        <v>0</v>
      </c>
      <c r="AO92" s="40"/>
      <c r="AQ92" s="3">
        <f t="shared" si="37"/>
        <v>42031</v>
      </c>
      <c r="AR92" s="6">
        <f t="shared" ca="1" si="38"/>
        <v>60633.75</v>
      </c>
      <c r="AS92" s="6">
        <f t="shared" ca="1" si="39"/>
        <v>46000</v>
      </c>
      <c r="AT92" s="6">
        <f t="shared" ca="1" si="40"/>
        <v>842100</v>
      </c>
      <c r="AU92" s="6">
        <f t="shared" ca="1" si="41"/>
        <v>0</v>
      </c>
      <c r="AV92" s="6">
        <f t="shared" ca="1" si="42"/>
        <v>0</v>
      </c>
      <c r="AW92" s="6">
        <f t="shared" ca="1" si="43"/>
        <v>0</v>
      </c>
      <c r="AX92" s="6">
        <f t="shared" ca="1" si="44"/>
        <v>0</v>
      </c>
      <c r="AY92" s="6">
        <f t="shared" ca="1" si="45"/>
        <v>0</v>
      </c>
      <c r="AZ92" s="6">
        <f t="shared" ca="1" si="46"/>
        <v>0</v>
      </c>
      <c r="BA92" s="6">
        <f t="shared" ca="1" si="47"/>
        <v>0</v>
      </c>
      <c r="BB92" s="6">
        <f t="shared" ca="1" si="48"/>
        <v>0</v>
      </c>
      <c r="BC92" s="6">
        <f t="shared" ca="1" si="49"/>
        <v>0</v>
      </c>
      <c r="BD92" s="6">
        <f t="shared" ca="1" si="50"/>
        <v>0</v>
      </c>
      <c r="BE92" s="6">
        <f t="shared" ca="1" si="51"/>
        <v>0</v>
      </c>
      <c r="BF92" s="6">
        <f t="shared" ca="1" si="58"/>
        <v>0</v>
      </c>
      <c r="BG92" s="6">
        <f t="shared" ca="1" si="59"/>
        <v>0</v>
      </c>
      <c r="BH92" s="6"/>
      <c r="BJ92" s="4">
        <f t="shared" ca="1" si="52"/>
        <v>948733.75</v>
      </c>
      <c r="BL92" s="3">
        <f t="shared" si="53"/>
        <v>42031</v>
      </c>
      <c r="BM92" s="6">
        <f>BM91+SUMIFS('Transactions (Dated)'!G:G,'Transactions (Dated)'!D:D,'Share Values'!AQ92)</f>
        <v>72993.75</v>
      </c>
      <c r="BN92" s="6">
        <f ca="1">BN91+SUMIFS('Transactions (Dated)'!$F:$F,'Transactions (Dated)'!$D:$D,$BL92,'Transactions (Dated)'!$B:$B,BN$11,'Transactions (Dated)'!$C:$C,"Dividend (paid to cash)")*Y92</f>
        <v>0</v>
      </c>
      <c r="BO92" s="6">
        <f ca="1">BO91+SUMIFS('Transactions (Dated)'!$F:$F,'Transactions (Dated)'!$D:$D,$BL92,'Transactions (Dated)'!$B:$B,BO$11,'Transactions (Dated)'!$C:$C,"Dividend (paid to cash)")*Z92</f>
        <v>625</v>
      </c>
      <c r="BP92" s="6">
        <f ca="1">BP91+SUMIFS('Transactions (Dated)'!$F:$F,'Transactions (Dated)'!$D:$D,$BL92,'Transactions (Dated)'!$B:$B,BP$11,'Transactions (Dated)'!$C:$C,"Dividend (paid to cash)")*AA92</f>
        <v>12240.942000000001</v>
      </c>
      <c r="BQ92" s="6">
        <f ca="1">BQ91+SUMIFS('Transactions (Dated)'!$F:$F,'Transactions (Dated)'!$D:$D,$BL92,'Transactions (Dated)'!$B:$B,BQ$11,'Transactions (Dated)'!$C:$C,"Dividend (paid to cash)")*AB92</f>
        <v>0</v>
      </c>
      <c r="BR92" s="6">
        <f ca="1">BR91+SUMIFS('Transactions (Dated)'!$F:$F,'Transactions (Dated)'!$D:$D,$BL92,'Transactions (Dated)'!$B:$B,BR$11,'Transactions (Dated)'!$C:$C,"Dividend (paid to cash)")*AC92</f>
        <v>0</v>
      </c>
      <c r="BS92" s="6">
        <f ca="1">BS91+SUMIFS('Transactions (Dated)'!$F:$F,'Transactions (Dated)'!$D:$D,$BL92,'Transactions (Dated)'!$B:$B,BS$11,'Transactions (Dated)'!$C:$C,"Dividend (paid to cash)")*AD92</f>
        <v>0</v>
      </c>
      <c r="BT92" s="6">
        <f ca="1">BT91+SUMIFS('Transactions (Dated)'!$F:$F,'Transactions (Dated)'!$D:$D,$BL92,'Transactions (Dated)'!$B:$B,BT$11,'Transactions (Dated)'!$C:$C,"Dividend (paid to cash)")*AE92</f>
        <v>0</v>
      </c>
      <c r="BU92" s="6">
        <f ca="1">BU91+SUMIFS('Transactions (Dated)'!$F:$F,'Transactions (Dated)'!$D:$D,$BL92,'Transactions (Dated)'!$B:$B,BU$11,'Transactions (Dated)'!$C:$C,"Dividend (paid to cash)")*AF92</f>
        <v>0</v>
      </c>
      <c r="BV92" s="6">
        <f ca="1">BV91+SUMIFS('Transactions (Dated)'!$F:$F,'Transactions (Dated)'!$D:$D,$BL92,'Transactions (Dated)'!$B:$B,BV$11,'Transactions (Dated)'!$C:$C,"Dividend (paid to cash)")*AG92</f>
        <v>0</v>
      </c>
      <c r="BW92" s="6">
        <f ca="1">BW91+SUMIFS('Transactions (Dated)'!$F:$F,'Transactions (Dated)'!$D:$D,$BL92,'Transactions (Dated)'!$B:$B,BW$11,'Transactions (Dated)'!$C:$C,"Dividend (paid to cash)")*AH92</f>
        <v>0</v>
      </c>
      <c r="BX92" s="6">
        <f ca="1">BX91+SUMIFS('Transactions (Dated)'!$F:$F,'Transactions (Dated)'!$D:$D,$BL92,'Transactions (Dated)'!$B:$B,BX$11,'Transactions (Dated)'!$C:$C,"Dividend (paid to cash)")*AI92</f>
        <v>0</v>
      </c>
      <c r="BY92" s="6">
        <f ca="1">BY91+SUMIFS('Transactions (Dated)'!$F:$F,'Transactions (Dated)'!$D:$D,$BL92,'Transactions (Dated)'!$B:$B,BY$11,'Transactions (Dated)'!$C:$C,"Dividend (paid to cash)")*AJ92</f>
        <v>0</v>
      </c>
      <c r="BZ92" s="6">
        <f ca="1">BZ91+SUMIFS('Transactions (Dated)'!$F:$F,'Transactions (Dated)'!$D:$D,$BL92,'Transactions (Dated)'!$B:$B,BZ$11,'Transactions (Dated)'!$C:$C,"Dividend (paid to cash)")*AK92</f>
        <v>0</v>
      </c>
      <c r="CA92" s="6">
        <f ca="1">CA91+SUMIFS('Transactions (Dated)'!$F:$F,'Transactions (Dated)'!$D:$D,$BL92,'Transactions (Dated)'!$B:$B,CA$11,'Transactions (Dated)'!$C:$C,"Dividend (paid to cash)")*AL92</f>
        <v>0</v>
      </c>
      <c r="CB92" s="6">
        <v>0</v>
      </c>
      <c r="CC92" s="6">
        <v>0</v>
      </c>
      <c r="CD92" s="6"/>
      <c r="CF92" s="6">
        <f t="shared" ca="1" si="60"/>
        <v>85859.691999999995</v>
      </c>
      <c r="CH92" s="3">
        <f t="shared" si="61"/>
        <v>42031</v>
      </c>
      <c r="CI92" s="4">
        <f t="shared" ca="1" si="54"/>
        <v>948733.75</v>
      </c>
      <c r="CJ92" s="4">
        <f t="shared" ca="1" si="55"/>
        <v>85859.691999999995</v>
      </c>
      <c r="CL92" s="4">
        <f t="shared" ca="1" si="56"/>
        <v>1034593.442</v>
      </c>
    </row>
    <row r="93" spans="2:90" x14ac:dyDescent="0.15">
      <c r="B93" s="3">
        <f t="shared" si="57"/>
        <v>42032</v>
      </c>
      <c r="C93" s="2">
        <v>14602.9</v>
      </c>
      <c r="E93" s="70">
        <v>42032</v>
      </c>
      <c r="F93" s="69">
        <v>12.66</v>
      </c>
      <c r="G93" s="69">
        <v>3.46</v>
      </c>
      <c r="H93" s="69">
        <v>19.739999999999998</v>
      </c>
      <c r="I93" s="69">
        <v>32.15</v>
      </c>
      <c r="J93" s="69">
        <v>18.489999999999998</v>
      </c>
      <c r="K93" s="69">
        <v>12.86</v>
      </c>
      <c r="L93" s="69">
        <v>26.5</v>
      </c>
      <c r="M93" s="69">
        <v>2.66</v>
      </c>
      <c r="N93" s="69">
        <v>8</v>
      </c>
      <c r="O93" s="69">
        <v>5</v>
      </c>
      <c r="P93" s="69">
        <v>34.049999999999997</v>
      </c>
      <c r="Q93" s="69">
        <v>1.22</v>
      </c>
      <c r="R93" s="69">
        <v>8.9600000000000009</v>
      </c>
      <c r="S93" s="69">
        <v>41.51</v>
      </c>
      <c r="T93" s="69"/>
      <c r="U93" s="69"/>
      <c r="V93" s="4"/>
      <c r="X93" s="3">
        <f t="shared" si="36"/>
        <v>42032</v>
      </c>
      <c r="Y93" s="40">
        <f ca="1">Y92+SUMIFS('Transactions (Dated)'!$E$2:$E$53,'Transactions (Dated)'!$D$2:$D$53,'Share Values'!$X93,'Transactions (Dated)'!$B$2:$B$53,'Share Values'!Y$11,'Transactions (Dated)'!$C$2:$C$53,"Buy")-SUMIFS('Transactions (Dated)'!$E$2:$E$53,'Transactions (Dated)'!$D$2:$D$53,'Share Values'!$X93,'Transactions (Dated)'!$B$2:$B$53,'Share Values'!Y$11,'Transactions (Dated)'!$C$2:$C$53,"Sell")</f>
        <v>4625</v>
      </c>
      <c r="Z93" s="40">
        <f ca="1">Z92+SUMIFS('Transactions (Dated)'!$E$2:$E$53,'Transactions (Dated)'!$D$2:$D$53,'Share Values'!$X93,'Transactions (Dated)'!$B$2:$B$53,'Share Values'!Z$11,'Transactions (Dated)'!$C$2:$C$53,"Buy")-SUMIFS('Transactions (Dated)'!$E$2:$E$53,'Transactions (Dated)'!$D$2:$D$53,'Share Values'!$X93,'Transactions (Dated)'!$B$2:$B$53,'Share Values'!Z$11,'Transactions (Dated)'!$C$2:$C$53,"Sell")</f>
        <v>12500</v>
      </c>
      <c r="AA93" s="40">
        <f ca="1">AA92+SUMIFS('Transactions (Dated)'!$E$2:$E$53,'Transactions (Dated)'!$D$2:$D$53,'Share Values'!$X93,'Transactions (Dated)'!$B$2:$B$53,'Share Values'!AA$11,'Transactions (Dated)'!$C$2:$C$53,"Buy")-SUMIFS('Transactions (Dated)'!$E$2:$E$53,'Transactions (Dated)'!$D$2:$D$53,'Share Values'!$X93,'Transactions (Dated)'!$B$2:$B$53,'Share Values'!AA$11,'Transactions (Dated)'!$C$2:$C$53,"Sell")</f>
        <v>42000</v>
      </c>
      <c r="AB93" s="40">
        <f ca="1">AB92+SUMIFS('Transactions (Dated)'!$E$2:$E$53,'Transactions (Dated)'!$D$2:$D$53,'Share Values'!$X93,'Transactions (Dated)'!$B$2:$B$53,'Share Values'!AB$11,'Transactions (Dated)'!$C$2:$C$53,"Buy")-SUMIFS('Transactions (Dated)'!$E$2:$E$53,'Transactions (Dated)'!$D$2:$D$53,'Share Values'!$X93,'Transactions (Dated)'!$B$2:$B$53,'Share Values'!AB$11,'Transactions (Dated)'!$C$2:$C$53,"Sell")</f>
        <v>0</v>
      </c>
      <c r="AC93" s="40">
        <f ca="1">AC92+SUMIFS('Transactions (Dated)'!$E$2:$E$53,'Transactions (Dated)'!$D$2:$D$53,'Share Values'!$X93,'Transactions (Dated)'!$B$2:$B$53,'Share Values'!AC$11,'Transactions (Dated)'!$C$2:$C$53,"Buy")-SUMIFS('Transactions (Dated)'!$E$2:$E$53,'Transactions (Dated)'!$D$2:$D$53,'Share Values'!$X93,'Transactions (Dated)'!$B$2:$B$53,'Share Values'!AC$11,'Transactions (Dated)'!$C$2:$C$53,"Sell")</f>
        <v>0</v>
      </c>
      <c r="AD93" s="40">
        <f ca="1">AD92+SUMIFS('Transactions (Dated)'!$E$2:$E$53,'Transactions (Dated)'!$D$2:$D$53,'Share Values'!$X93,'Transactions (Dated)'!$B$2:$B$53,'Share Values'!AD$11,'Transactions (Dated)'!$C$2:$C$53,"Buy")-SUMIFS('Transactions (Dated)'!$E$2:$E$53,'Transactions (Dated)'!$D$2:$D$53,'Share Values'!$X93,'Transactions (Dated)'!$B$2:$B$53,'Share Values'!AD$11,'Transactions (Dated)'!$C$2:$C$53,"Sell")</f>
        <v>0</v>
      </c>
      <c r="AE93" s="40">
        <f ca="1">AE92+SUMIFS('Transactions (Dated)'!$E$2:$E$53,'Transactions (Dated)'!$D$2:$D$53,'Share Values'!$X93,'Transactions (Dated)'!$B$2:$B$53,'Share Values'!AE$11,'Transactions (Dated)'!$C$2:$C$53,"Buy")-SUMIFS('Transactions (Dated)'!$E$2:$E$53,'Transactions (Dated)'!$D$2:$D$53,'Share Values'!$X93,'Transactions (Dated)'!$B$2:$B$53,'Share Values'!AE$11,'Transactions (Dated)'!$C$2:$C$53,"Sell")</f>
        <v>0</v>
      </c>
      <c r="AF93" s="40">
        <f ca="1">AF92+SUMIFS('Transactions (Dated)'!$E$2:$E$53,'Transactions (Dated)'!$D$2:$D$53,'Share Values'!$X93,'Transactions (Dated)'!$B$2:$B$53,'Share Values'!AF$11,'Transactions (Dated)'!$C$2:$C$53,"Buy")-SUMIFS('Transactions (Dated)'!$E$2:$E$53,'Transactions (Dated)'!$D$2:$D$53,'Share Values'!$X93,'Transactions (Dated)'!$B$2:$B$53,'Share Values'!AF$11,'Transactions (Dated)'!$C$2:$C$53,"Sell")</f>
        <v>0</v>
      </c>
      <c r="AG93" s="40">
        <f ca="1">AG92+SUMIFS('Transactions (Dated)'!$E$2:$E$53,'Transactions (Dated)'!$D$2:$D$53,'Share Values'!$X93,'Transactions (Dated)'!$B$2:$B$53,'Share Values'!AG$11,'Transactions (Dated)'!$C$2:$C$53,"Buy")-SUMIFS('Transactions (Dated)'!$E$2:$E$53,'Transactions (Dated)'!$D$2:$D$53,'Share Values'!$X93,'Transactions (Dated)'!$B$2:$B$53,'Share Values'!AG$11,'Transactions (Dated)'!$C$2:$C$53,"Sell")</f>
        <v>0</v>
      </c>
      <c r="AH93" s="40">
        <f ca="1">AH92+SUMIFS('Transactions (Dated)'!$E$2:$E$53,'Transactions (Dated)'!$D$2:$D$53,'Share Values'!$X93,'Transactions (Dated)'!$B$2:$B$53,'Share Values'!AH$11,'Transactions (Dated)'!$C$2:$C$53,"Buy")-SUMIFS('Transactions (Dated)'!$E$2:$E$53,'Transactions (Dated)'!$D$2:$D$53,'Share Values'!$X93,'Transactions (Dated)'!$B$2:$B$53,'Share Values'!AH$11,'Transactions (Dated)'!$C$2:$C$53,"Sell")</f>
        <v>0</v>
      </c>
      <c r="AI93" s="40">
        <f ca="1">AI92+SUMIFS('Transactions (Dated)'!$E$2:$E$53,'Transactions (Dated)'!$D$2:$D$53,'Share Values'!$X93,'Transactions (Dated)'!$B$2:$B$53,'Share Values'!AI$11,'Transactions (Dated)'!$C$2:$C$53,"Buy")-SUMIFS('Transactions (Dated)'!$E$2:$E$53,'Transactions (Dated)'!$D$2:$D$53,'Share Values'!$X93,'Transactions (Dated)'!$B$2:$B$53,'Share Values'!AI$11,'Transactions (Dated)'!$C$2:$C$53,"Sell")</f>
        <v>0</v>
      </c>
      <c r="AJ93" s="40">
        <f ca="1">AJ92+SUMIFS('Transactions (Dated)'!$E$2:$E$53,'Transactions (Dated)'!$D$2:$D$53,'Share Values'!$X93,'Transactions (Dated)'!$B$2:$B$53,'Share Values'!AJ$11,'Transactions (Dated)'!$C$2:$C$53,"Buy")-SUMIFS('Transactions (Dated)'!$E$2:$E$53,'Transactions (Dated)'!$D$2:$D$53,'Share Values'!$X93,'Transactions (Dated)'!$B$2:$B$53,'Share Values'!AJ$11,'Transactions (Dated)'!$C$2:$C$53,"Sell")</f>
        <v>0</v>
      </c>
      <c r="AK93" s="40">
        <f ca="1">AK92+SUMIFS('Transactions (Dated)'!$E$2:$E$53,'Transactions (Dated)'!$D$2:$D$53,'Share Values'!$X93,'Transactions (Dated)'!$B$2:$B$53,'Share Values'!AK$11,'Transactions (Dated)'!$C$2:$C$53,"Buy")-SUMIFS('Transactions (Dated)'!$E$2:$E$53,'Transactions (Dated)'!$D$2:$D$53,'Share Values'!$X93,'Transactions (Dated)'!$B$2:$B$53,'Share Values'!AK$11,'Transactions (Dated)'!$C$2:$C$53,"Sell")</f>
        <v>0</v>
      </c>
      <c r="AL93" s="40">
        <f ca="1">AL92+SUMIFS('Transactions (Dated)'!$E$2:$E$53,'Transactions (Dated)'!$D$2:$D$53,'Share Values'!$X93,'Transactions (Dated)'!$B$2:$B$53,'Share Values'!AL$11,'Transactions (Dated)'!$C$2:$C$53,"Buy")-SUMIFS('Transactions (Dated)'!$E$2:$E$53,'Transactions (Dated)'!$D$2:$D$53,'Share Values'!$X93,'Transactions (Dated)'!$B$2:$B$53,'Share Values'!AL$11,'Transactions (Dated)'!$C$2:$C$53,"Sell")</f>
        <v>0</v>
      </c>
      <c r="AM93" s="40">
        <f ca="1">AM92+SUMIFS('Transactions (Dated)'!$E$2:$E$53,'Transactions (Dated)'!$D$2:$D$53,'Share Values'!$X93,'Transactions (Dated)'!$B$2:$B$53,'Share Values'!AM$11,'Transactions (Dated)'!$C$2:$C$53,"Buy")-SUMIFS('Transactions (Dated)'!$E$2:$E$53,'Transactions (Dated)'!$D$2:$D$53,'Share Values'!$X93,'Transactions (Dated)'!$B$2:$B$53,'Share Values'!AM$11,'Transactions (Dated)'!$C$2:$C$53,"Sell")</f>
        <v>0</v>
      </c>
      <c r="AN93" s="40">
        <f ca="1">AN92+SUMIFS('Transactions (Dated)'!$E$2:$E$53,'Transactions (Dated)'!$D$2:$D$53,'Share Values'!$X93,'Transactions (Dated)'!$B$2:$B$53,'Share Values'!AN$11,'Transactions (Dated)'!$C$2:$C$53,"Buy")-SUMIFS('Transactions (Dated)'!$E$2:$E$53,'Transactions (Dated)'!$D$2:$D$53,'Share Values'!$X93,'Transactions (Dated)'!$B$2:$B$53,'Share Values'!AN$11,'Transactions (Dated)'!$C$2:$C$53,"Sell")</f>
        <v>0</v>
      </c>
      <c r="AO93" s="40"/>
      <c r="AQ93" s="3">
        <f t="shared" si="37"/>
        <v>42032</v>
      </c>
      <c r="AR93" s="6">
        <f t="shared" ca="1" si="38"/>
        <v>58552.5</v>
      </c>
      <c r="AS93" s="6">
        <f t="shared" ca="1" si="39"/>
        <v>43250</v>
      </c>
      <c r="AT93" s="6">
        <f t="shared" ca="1" si="40"/>
        <v>829079.99999999988</v>
      </c>
      <c r="AU93" s="6">
        <f t="shared" ca="1" si="41"/>
        <v>0</v>
      </c>
      <c r="AV93" s="6">
        <f t="shared" ca="1" si="42"/>
        <v>0</v>
      </c>
      <c r="AW93" s="6">
        <f t="shared" ca="1" si="43"/>
        <v>0</v>
      </c>
      <c r="AX93" s="6">
        <f t="shared" ca="1" si="44"/>
        <v>0</v>
      </c>
      <c r="AY93" s="6">
        <f t="shared" ca="1" si="45"/>
        <v>0</v>
      </c>
      <c r="AZ93" s="6">
        <f t="shared" ca="1" si="46"/>
        <v>0</v>
      </c>
      <c r="BA93" s="6">
        <f t="shared" ca="1" si="47"/>
        <v>0</v>
      </c>
      <c r="BB93" s="6">
        <f t="shared" ca="1" si="48"/>
        <v>0</v>
      </c>
      <c r="BC93" s="6">
        <f t="shared" ca="1" si="49"/>
        <v>0</v>
      </c>
      <c r="BD93" s="6">
        <f t="shared" ca="1" si="50"/>
        <v>0</v>
      </c>
      <c r="BE93" s="6">
        <f t="shared" ca="1" si="51"/>
        <v>0</v>
      </c>
      <c r="BF93" s="6">
        <f t="shared" ca="1" si="58"/>
        <v>0</v>
      </c>
      <c r="BG93" s="6">
        <f t="shared" ca="1" si="59"/>
        <v>0</v>
      </c>
      <c r="BH93" s="6"/>
      <c r="BJ93" s="4">
        <f t="shared" ca="1" si="52"/>
        <v>930882.49999999988</v>
      </c>
      <c r="BL93" s="3">
        <f t="shared" si="53"/>
        <v>42032</v>
      </c>
      <c r="BM93" s="6">
        <f>BM92+SUMIFS('Transactions (Dated)'!G:G,'Transactions (Dated)'!D:D,'Share Values'!AQ93)</f>
        <v>72993.75</v>
      </c>
      <c r="BN93" s="6">
        <f ca="1">BN92+SUMIFS('Transactions (Dated)'!$F:$F,'Transactions (Dated)'!$D:$D,$BL93,'Transactions (Dated)'!$B:$B,BN$11,'Transactions (Dated)'!$C:$C,"Dividend (paid to cash)")*Y93</f>
        <v>0</v>
      </c>
      <c r="BO93" s="6">
        <f ca="1">BO92+SUMIFS('Transactions (Dated)'!$F:$F,'Transactions (Dated)'!$D:$D,$BL93,'Transactions (Dated)'!$B:$B,BO$11,'Transactions (Dated)'!$C:$C,"Dividend (paid to cash)")*Z93</f>
        <v>625</v>
      </c>
      <c r="BP93" s="6">
        <f ca="1">BP92+SUMIFS('Transactions (Dated)'!$F:$F,'Transactions (Dated)'!$D:$D,$BL93,'Transactions (Dated)'!$B:$B,BP$11,'Transactions (Dated)'!$C:$C,"Dividend (paid to cash)")*AA93</f>
        <v>12240.942000000001</v>
      </c>
      <c r="BQ93" s="6">
        <f ca="1">BQ92+SUMIFS('Transactions (Dated)'!$F:$F,'Transactions (Dated)'!$D:$D,$BL93,'Transactions (Dated)'!$B:$B,BQ$11,'Transactions (Dated)'!$C:$C,"Dividend (paid to cash)")*AB93</f>
        <v>0</v>
      </c>
      <c r="BR93" s="6">
        <f ca="1">BR92+SUMIFS('Transactions (Dated)'!$F:$F,'Transactions (Dated)'!$D:$D,$BL93,'Transactions (Dated)'!$B:$B,BR$11,'Transactions (Dated)'!$C:$C,"Dividend (paid to cash)")*AC93</f>
        <v>0</v>
      </c>
      <c r="BS93" s="6">
        <f ca="1">BS92+SUMIFS('Transactions (Dated)'!$F:$F,'Transactions (Dated)'!$D:$D,$BL93,'Transactions (Dated)'!$B:$B,BS$11,'Transactions (Dated)'!$C:$C,"Dividend (paid to cash)")*AD93</f>
        <v>0</v>
      </c>
      <c r="BT93" s="6">
        <f ca="1">BT92+SUMIFS('Transactions (Dated)'!$F:$F,'Transactions (Dated)'!$D:$D,$BL93,'Transactions (Dated)'!$B:$B,BT$11,'Transactions (Dated)'!$C:$C,"Dividend (paid to cash)")*AE93</f>
        <v>0</v>
      </c>
      <c r="BU93" s="6">
        <f ca="1">BU92+SUMIFS('Transactions (Dated)'!$F:$F,'Transactions (Dated)'!$D:$D,$BL93,'Transactions (Dated)'!$B:$B,BU$11,'Transactions (Dated)'!$C:$C,"Dividend (paid to cash)")*AF93</f>
        <v>0</v>
      </c>
      <c r="BV93" s="6">
        <f ca="1">BV92+SUMIFS('Transactions (Dated)'!$F:$F,'Transactions (Dated)'!$D:$D,$BL93,'Transactions (Dated)'!$B:$B,BV$11,'Transactions (Dated)'!$C:$C,"Dividend (paid to cash)")*AG93</f>
        <v>0</v>
      </c>
      <c r="BW93" s="6">
        <f ca="1">BW92+SUMIFS('Transactions (Dated)'!$F:$F,'Transactions (Dated)'!$D:$D,$BL93,'Transactions (Dated)'!$B:$B,BW$11,'Transactions (Dated)'!$C:$C,"Dividend (paid to cash)")*AH93</f>
        <v>0</v>
      </c>
      <c r="BX93" s="6">
        <f ca="1">BX92+SUMIFS('Transactions (Dated)'!$F:$F,'Transactions (Dated)'!$D:$D,$BL93,'Transactions (Dated)'!$B:$B,BX$11,'Transactions (Dated)'!$C:$C,"Dividend (paid to cash)")*AI93</f>
        <v>0</v>
      </c>
      <c r="BY93" s="6">
        <f ca="1">BY92+SUMIFS('Transactions (Dated)'!$F:$F,'Transactions (Dated)'!$D:$D,$BL93,'Transactions (Dated)'!$B:$B,BY$11,'Transactions (Dated)'!$C:$C,"Dividend (paid to cash)")*AJ93</f>
        <v>0</v>
      </c>
      <c r="BZ93" s="6">
        <f ca="1">BZ92+SUMIFS('Transactions (Dated)'!$F:$F,'Transactions (Dated)'!$D:$D,$BL93,'Transactions (Dated)'!$B:$B,BZ$11,'Transactions (Dated)'!$C:$C,"Dividend (paid to cash)")*AK93</f>
        <v>0</v>
      </c>
      <c r="CA93" s="6">
        <f ca="1">CA92+SUMIFS('Transactions (Dated)'!$F:$F,'Transactions (Dated)'!$D:$D,$BL93,'Transactions (Dated)'!$B:$B,CA$11,'Transactions (Dated)'!$C:$C,"Dividend (paid to cash)")*AL93</f>
        <v>0</v>
      </c>
      <c r="CB93" s="6">
        <v>0</v>
      </c>
      <c r="CC93" s="6">
        <v>0</v>
      </c>
      <c r="CD93" s="6"/>
      <c r="CF93" s="6">
        <f t="shared" ca="1" si="60"/>
        <v>85859.691999999995</v>
      </c>
      <c r="CH93" s="3">
        <f t="shared" si="61"/>
        <v>42032</v>
      </c>
      <c r="CI93" s="4">
        <f t="shared" ca="1" si="54"/>
        <v>930882.49999999988</v>
      </c>
      <c r="CJ93" s="4">
        <f t="shared" ca="1" si="55"/>
        <v>85859.691999999995</v>
      </c>
      <c r="CL93" s="4">
        <f t="shared" ca="1" si="56"/>
        <v>1016742.1919999999</v>
      </c>
    </row>
    <row r="94" spans="2:90" x14ac:dyDescent="0.15">
      <c r="B94" s="3">
        <f t="shared" si="57"/>
        <v>42033</v>
      </c>
      <c r="C94" s="2">
        <v>14637.3</v>
      </c>
      <c r="E94" s="70">
        <v>42033</v>
      </c>
      <c r="F94" s="69">
        <v>12.91</v>
      </c>
      <c r="G94" s="69">
        <v>3.48</v>
      </c>
      <c r="H94" s="69">
        <v>19.8</v>
      </c>
      <c r="I94" s="69">
        <v>32.17</v>
      </c>
      <c r="J94" s="69">
        <v>18.850000000000001</v>
      </c>
      <c r="K94" s="69">
        <v>12.69</v>
      </c>
      <c r="L94" s="69">
        <v>27.35</v>
      </c>
      <c r="M94" s="69">
        <v>2.6</v>
      </c>
      <c r="N94" s="69">
        <v>8</v>
      </c>
      <c r="O94" s="69">
        <v>5.03</v>
      </c>
      <c r="P94" s="69">
        <v>34.5</v>
      </c>
      <c r="Q94" s="69">
        <v>1.2</v>
      </c>
      <c r="R94" s="69">
        <v>8.75</v>
      </c>
      <c r="S94" s="69">
        <v>41.84</v>
      </c>
      <c r="T94" s="69"/>
      <c r="U94" s="69"/>
      <c r="V94" s="4"/>
      <c r="X94" s="3">
        <f t="shared" si="36"/>
        <v>42033</v>
      </c>
      <c r="Y94" s="40">
        <f ca="1">Y93+SUMIFS('Transactions (Dated)'!$E$2:$E$53,'Transactions (Dated)'!$D$2:$D$53,'Share Values'!$X94,'Transactions (Dated)'!$B$2:$B$53,'Share Values'!Y$11,'Transactions (Dated)'!$C$2:$C$53,"Buy")-SUMIFS('Transactions (Dated)'!$E$2:$E$53,'Transactions (Dated)'!$D$2:$D$53,'Share Values'!$X94,'Transactions (Dated)'!$B$2:$B$53,'Share Values'!Y$11,'Transactions (Dated)'!$C$2:$C$53,"Sell")</f>
        <v>4625</v>
      </c>
      <c r="Z94" s="40">
        <f ca="1">Z93+SUMIFS('Transactions (Dated)'!$E$2:$E$53,'Transactions (Dated)'!$D$2:$D$53,'Share Values'!$X94,'Transactions (Dated)'!$B$2:$B$53,'Share Values'!Z$11,'Transactions (Dated)'!$C$2:$C$53,"Buy")-SUMIFS('Transactions (Dated)'!$E$2:$E$53,'Transactions (Dated)'!$D$2:$D$53,'Share Values'!$X94,'Transactions (Dated)'!$B$2:$B$53,'Share Values'!Z$11,'Transactions (Dated)'!$C$2:$C$53,"Sell")</f>
        <v>12500</v>
      </c>
      <c r="AA94" s="40">
        <f ca="1">AA93+SUMIFS('Transactions (Dated)'!$E$2:$E$53,'Transactions (Dated)'!$D$2:$D$53,'Share Values'!$X94,'Transactions (Dated)'!$B$2:$B$53,'Share Values'!AA$11,'Transactions (Dated)'!$C$2:$C$53,"Buy")-SUMIFS('Transactions (Dated)'!$E$2:$E$53,'Transactions (Dated)'!$D$2:$D$53,'Share Values'!$X94,'Transactions (Dated)'!$B$2:$B$53,'Share Values'!AA$11,'Transactions (Dated)'!$C$2:$C$53,"Sell")</f>
        <v>42000</v>
      </c>
      <c r="AB94" s="40">
        <f ca="1">AB93+SUMIFS('Transactions (Dated)'!$E$2:$E$53,'Transactions (Dated)'!$D$2:$D$53,'Share Values'!$X94,'Transactions (Dated)'!$B$2:$B$53,'Share Values'!AB$11,'Transactions (Dated)'!$C$2:$C$53,"Buy")-SUMIFS('Transactions (Dated)'!$E$2:$E$53,'Transactions (Dated)'!$D$2:$D$53,'Share Values'!$X94,'Transactions (Dated)'!$B$2:$B$53,'Share Values'!AB$11,'Transactions (Dated)'!$C$2:$C$53,"Sell")</f>
        <v>0</v>
      </c>
      <c r="AC94" s="40">
        <f ca="1">AC93+SUMIFS('Transactions (Dated)'!$E$2:$E$53,'Transactions (Dated)'!$D$2:$D$53,'Share Values'!$X94,'Transactions (Dated)'!$B$2:$B$53,'Share Values'!AC$11,'Transactions (Dated)'!$C$2:$C$53,"Buy")-SUMIFS('Transactions (Dated)'!$E$2:$E$53,'Transactions (Dated)'!$D$2:$D$53,'Share Values'!$X94,'Transactions (Dated)'!$B$2:$B$53,'Share Values'!AC$11,'Transactions (Dated)'!$C$2:$C$53,"Sell")</f>
        <v>0</v>
      </c>
      <c r="AD94" s="40">
        <f ca="1">AD93+SUMIFS('Transactions (Dated)'!$E$2:$E$53,'Transactions (Dated)'!$D$2:$D$53,'Share Values'!$X94,'Transactions (Dated)'!$B$2:$B$53,'Share Values'!AD$11,'Transactions (Dated)'!$C$2:$C$53,"Buy")-SUMIFS('Transactions (Dated)'!$E$2:$E$53,'Transactions (Dated)'!$D$2:$D$53,'Share Values'!$X94,'Transactions (Dated)'!$B$2:$B$53,'Share Values'!AD$11,'Transactions (Dated)'!$C$2:$C$53,"Sell")</f>
        <v>0</v>
      </c>
      <c r="AE94" s="40">
        <f ca="1">AE93+SUMIFS('Transactions (Dated)'!$E$2:$E$53,'Transactions (Dated)'!$D$2:$D$53,'Share Values'!$X94,'Transactions (Dated)'!$B$2:$B$53,'Share Values'!AE$11,'Transactions (Dated)'!$C$2:$C$53,"Buy")-SUMIFS('Transactions (Dated)'!$E$2:$E$53,'Transactions (Dated)'!$D$2:$D$53,'Share Values'!$X94,'Transactions (Dated)'!$B$2:$B$53,'Share Values'!AE$11,'Transactions (Dated)'!$C$2:$C$53,"Sell")</f>
        <v>0</v>
      </c>
      <c r="AF94" s="40">
        <f ca="1">AF93+SUMIFS('Transactions (Dated)'!$E$2:$E$53,'Transactions (Dated)'!$D$2:$D$53,'Share Values'!$X94,'Transactions (Dated)'!$B$2:$B$53,'Share Values'!AF$11,'Transactions (Dated)'!$C$2:$C$53,"Buy")-SUMIFS('Transactions (Dated)'!$E$2:$E$53,'Transactions (Dated)'!$D$2:$D$53,'Share Values'!$X94,'Transactions (Dated)'!$B$2:$B$53,'Share Values'!AF$11,'Transactions (Dated)'!$C$2:$C$53,"Sell")</f>
        <v>0</v>
      </c>
      <c r="AG94" s="40">
        <f ca="1">AG93+SUMIFS('Transactions (Dated)'!$E$2:$E$53,'Transactions (Dated)'!$D$2:$D$53,'Share Values'!$X94,'Transactions (Dated)'!$B$2:$B$53,'Share Values'!AG$11,'Transactions (Dated)'!$C$2:$C$53,"Buy")-SUMIFS('Transactions (Dated)'!$E$2:$E$53,'Transactions (Dated)'!$D$2:$D$53,'Share Values'!$X94,'Transactions (Dated)'!$B$2:$B$53,'Share Values'!AG$11,'Transactions (Dated)'!$C$2:$C$53,"Sell")</f>
        <v>0</v>
      </c>
      <c r="AH94" s="40">
        <f ca="1">AH93+SUMIFS('Transactions (Dated)'!$E$2:$E$53,'Transactions (Dated)'!$D$2:$D$53,'Share Values'!$X94,'Transactions (Dated)'!$B$2:$B$53,'Share Values'!AH$11,'Transactions (Dated)'!$C$2:$C$53,"Buy")-SUMIFS('Transactions (Dated)'!$E$2:$E$53,'Transactions (Dated)'!$D$2:$D$53,'Share Values'!$X94,'Transactions (Dated)'!$B$2:$B$53,'Share Values'!AH$11,'Transactions (Dated)'!$C$2:$C$53,"Sell")</f>
        <v>0</v>
      </c>
      <c r="AI94" s="40">
        <f ca="1">AI93+SUMIFS('Transactions (Dated)'!$E$2:$E$53,'Transactions (Dated)'!$D$2:$D$53,'Share Values'!$X94,'Transactions (Dated)'!$B$2:$B$53,'Share Values'!AI$11,'Transactions (Dated)'!$C$2:$C$53,"Buy")-SUMIFS('Transactions (Dated)'!$E$2:$E$53,'Transactions (Dated)'!$D$2:$D$53,'Share Values'!$X94,'Transactions (Dated)'!$B$2:$B$53,'Share Values'!AI$11,'Transactions (Dated)'!$C$2:$C$53,"Sell")</f>
        <v>0</v>
      </c>
      <c r="AJ94" s="40">
        <f ca="1">AJ93+SUMIFS('Transactions (Dated)'!$E$2:$E$53,'Transactions (Dated)'!$D$2:$D$53,'Share Values'!$X94,'Transactions (Dated)'!$B$2:$B$53,'Share Values'!AJ$11,'Transactions (Dated)'!$C$2:$C$53,"Buy")-SUMIFS('Transactions (Dated)'!$E$2:$E$53,'Transactions (Dated)'!$D$2:$D$53,'Share Values'!$X94,'Transactions (Dated)'!$B$2:$B$53,'Share Values'!AJ$11,'Transactions (Dated)'!$C$2:$C$53,"Sell")</f>
        <v>0</v>
      </c>
      <c r="AK94" s="40">
        <f ca="1">AK93+SUMIFS('Transactions (Dated)'!$E$2:$E$53,'Transactions (Dated)'!$D$2:$D$53,'Share Values'!$X94,'Transactions (Dated)'!$B$2:$B$53,'Share Values'!AK$11,'Transactions (Dated)'!$C$2:$C$53,"Buy")-SUMIFS('Transactions (Dated)'!$E$2:$E$53,'Transactions (Dated)'!$D$2:$D$53,'Share Values'!$X94,'Transactions (Dated)'!$B$2:$B$53,'Share Values'!AK$11,'Transactions (Dated)'!$C$2:$C$53,"Sell")</f>
        <v>0</v>
      </c>
      <c r="AL94" s="40">
        <f ca="1">AL93+SUMIFS('Transactions (Dated)'!$E$2:$E$53,'Transactions (Dated)'!$D$2:$D$53,'Share Values'!$X94,'Transactions (Dated)'!$B$2:$B$53,'Share Values'!AL$11,'Transactions (Dated)'!$C$2:$C$53,"Buy")-SUMIFS('Transactions (Dated)'!$E$2:$E$53,'Transactions (Dated)'!$D$2:$D$53,'Share Values'!$X94,'Transactions (Dated)'!$B$2:$B$53,'Share Values'!AL$11,'Transactions (Dated)'!$C$2:$C$53,"Sell")</f>
        <v>0</v>
      </c>
      <c r="AM94" s="40">
        <f ca="1">AM93+SUMIFS('Transactions (Dated)'!$E$2:$E$53,'Transactions (Dated)'!$D$2:$D$53,'Share Values'!$X94,'Transactions (Dated)'!$B$2:$B$53,'Share Values'!AM$11,'Transactions (Dated)'!$C$2:$C$53,"Buy")-SUMIFS('Transactions (Dated)'!$E$2:$E$53,'Transactions (Dated)'!$D$2:$D$53,'Share Values'!$X94,'Transactions (Dated)'!$B$2:$B$53,'Share Values'!AM$11,'Transactions (Dated)'!$C$2:$C$53,"Sell")</f>
        <v>0</v>
      </c>
      <c r="AN94" s="40">
        <f ca="1">AN93+SUMIFS('Transactions (Dated)'!$E$2:$E$53,'Transactions (Dated)'!$D$2:$D$53,'Share Values'!$X94,'Transactions (Dated)'!$B$2:$B$53,'Share Values'!AN$11,'Transactions (Dated)'!$C$2:$C$53,"Buy")-SUMIFS('Transactions (Dated)'!$E$2:$E$53,'Transactions (Dated)'!$D$2:$D$53,'Share Values'!$X94,'Transactions (Dated)'!$B$2:$B$53,'Share Values'!AN$11,'Transactions (Dated)'!$C$2:$C$53,"Sell")</f>
        <v>0</v>
      </c>
      <c r="AO94" s="40"/>
      <c r="AQ94" s="3">
        <f t="shared" si="37"/>
        <v>42033</v>
      </c>
      <c r="AR94" s="6">
        <f t="shared" ca="1" si="38"/>
        <v>59708.75</v>
      </c>
      <c r="AS94" s="6">
        <f t="shared" ca="1" si="39"/>
        <v>43500</v>
      </c>
      <c r="AT94" s="6">
        <f t="shared" ca="1" si="40"/>
        <v>831600</v>
      </c>
      <c r="AU94" s="6">
        <f t="shared" ca="1" si="41"/>
        <v>0</v>
      </c>
      <c r="AV94" s="6">
        <f t="shared" ca="1" si="42"/>
        <v>0</v>
      </c>
      <c r="AW94" s="6">
        <f t="shared" ca="1" si="43"/>
        <v>0</v>
      </c>
      <c r="AX94" s="6">
        <f t="shared" ca="1" si="44"/>
        <v>0</v>
      </c>
      <c r="AY94" s="6">
        <f t="shared" ca="1" si="45"/>
        <v>0</v>
      </c>
      <c r="AZ94" s="6">
        <f t="shared" ca="1" si="46"/>
        <v>0</v>
      </c>
      <c r="BA94" s="6">
        <f t="shared" ca="1" si="47"/>
        <v>0</v>
      </c>
      <c r="BB94" s="6">
        <f t="shared" ca="1" si="48"/>
        <v>0</v>
      </c>
      <c r="BC94" s="6">
        <f t="shared" ca="1" si="49"/>
        <v>0</v>
      </c>
      <c r="BD94" s="6">
        <f t="shared" ca="1" si="50"/>
        <v>0</v>
      </c>
      <c r="BE94" s="6">
        <f t="shared" ca="1" si="51"/>
        <v>0</v>
      </c>
      <c r="BF94" s="6">
        <f t="shared" ca="1" si="58"/>
        <v>0</v>
      </c>
      <c r="BG94" s="6">
        <f t="shared" ca="1" si="59"/>
        <v>0</v>
      </c>
      <c r="BH94" s="6"/>
      <c r="BJ94" s="4">
        <f t="shared" ca="1" si="52"/>
        <v>934808.75</v>
      </c>
      <c r="BL94" s="3">
        <f t="shared" si="53"/>
        <v>42033</v>
      </c>
      <c r="BM94" s="6">
        <f>BM93+SUMIFS('Transactions (Dated)'!G:G,'Transactions (Dated)'!D:D,'Share Values'!AQ94)</f>
        <v>72993.75</v>
      </c>
      <c r="BN94" s="6">
        <f ca="1">BN93+SUMIFS('Transactions (Dated)'!$F:$F,'Transactions (Dated)'!$D:$D,$BL94,'Transactions (Dated)'!$B:$B,BN$11,'Transactions (Dated)'!$C:$C,"Dividend (paid to cash)")*Y94</f>
        <v>0</v>
      </c>
      <c r="BO94" s="6">
        <f ca="1">BO93+SUMIFS('Transactions (Dated)'!$F:$F,'Transactions (Dated)'!$D:$D,$BL94,'Transactions (Dated)'!$B:$B,BO$11,'Transactions (Dated)'!$C:$C,"Dividend (paid to cash)")*Z94</f>
        <v>625</v>
      </c>
      <c r="BP94" s="6">
        <f ca="1">BP93+SUMIFS('Transactions (Dated)'!$F:$F,'Transactions (Dated)'!$D:$D,$BL94,'Transactions (Dated)'!$B:$B,BP$11,'Transactions (Dated)'!$C:$C,"Dividend (paid to cash)")*AA94</f>
        <v>12240.942000000001</v>
      </c>
      <c r="BQ94" s="6">
        <f ca="1">BQ93+SUMIFS('Transactions (Dated)'!$F:$F,'Transactions (Dated)'!$D:$D,$BL94,'Transactions (Dated)'!$B:$B,BQ$11,'Transactions (Dated)'!$C:$C,"Dividend (paid to cash)")*AB94</f>
        <v>0</v>
      </c>
      <c r="BR94" s="6">
        <f ca="1">BR93+SUMIFS('Transactions (Dated)'!$F:$F,'Transactions (Dated)'!$D:$D,$BL94,'Transactions (Dated)'!$B:$B,BR$11,'Transactions (Dated)'!$C:$C,"Dividend (paid to cash)")*AC94</f>
        <v>0</v>
      </c>
      <c r="BS94" s="6">
        <f ca="1">BS93+SUMIFS('Transactions (Dated)'!$F:$F,'Transactions (Dated)'!$D:$D,$BL94,'Transactions (Dated)'!$B:$B,BS$11,'Transactions (Dated)'!$C:$C,"Dividend (paid to cash)")*AD94</f>
        <v>0</v>
      </c>
      <c r="BT94" s="6">
        <f ca="1">BT93+SUMIFS('Transactions (Dated)'!$F:$F,'Transactions (Dated)'!$D:$D,$BL94,'Transactions (Dated)'!$B:$B,BT$11,'Transactions (Dated)'!$C:$C,"Dividend (paid to cash)")*AE94</f>
        <v>0</v>
      </c>
      <c r="BU94" s="6">
        <f ca="1">BU93+SUMIFS('Transactions (Dated)'!$F:$F,'Transactions (Dated)'!$D:$D,$BL94,'Transactions (Dated)'!$B:$B,BU$11,'Transactions (Dated)'!$C:$C,"Dividend (paid to cash)")*AF94</f>
        <v>0</v>
      </c>
      <c r="BV94" s="6">
        <f ca="1">BV93+SUMIFS('Transactions (Dated)'!$F:$F,'Transactions (Dated)'!$D:$D,$BL94,'Transactions (Dated)'!$B:$B,BV$11,'Transactions (Dated)'!$C:$C,"Dividend (paid to cash)")*AG94</f>
        <v>0</v>
      </c>
      <c r="BW94" s="6">
        <f ca="1">BW93+SUMIFS('Transactions (Dated)'!$F:$F,'Transactions (Dated)'!$D:$D,$BL94,'Transactions (Dated)'!$B:$B,BW$11,'Transactions (Dated)'!$C:$C,"Dividend (paid to cash)")*AH94</f>
        <v>0</v>
      </c>
      <c r="BX94" s="6">
        <f ca="1">BX93+SUMIFS('Transactions (Dated)'!$F:$F,'Transactions (Dated)'!$D:$D,$BL94,'Transactions (Dated)'!$B:$B,BX$11,'Transactions (Dated)'!$C:$C,"Dividend (paid to cash)")*AI94</f>
        <v>0</v>
      </c>
      <c r="BY94" s="6">
        <f ca="1">BY93+SUMIFS('Transactions (Dated)'!$F:$F,'Transactions (Dated)'!$D:$D,$BL94,'Transactions (Dated)'!$B:$B,BY$11,'Transactions (Dated)'!$C:$C,"Dividend (paid to cash)")*AJ94</f>
        <v>0</v>
      </c>
      <c r="BZ94" s="6">
        <f ca="1">BZ93+SUMIFS('Transactions (Dated)'!$F:$F,'Transactions (Dated)'!$D:$D,$BL94,'Transactions (Dated)'!$B:$B,BZ$11,'Transactions (Dated)'!$C:$C,"Dividend (paid to cash)")*AK94</f>
        <v>0</v>
      </c>
      <c r="CA94" s="6">
        <f ca="1">CA93+SUMIFS('Transactions (Dated)'!$F:$F,'Transactions (Dated)'!$D:$D,$BL94,'Transactions (Dated)'!$B:$B,CA$11,'Transactions (Dated)'!$C:$C,"Dividend (paid to cash)")*AL94</f>
        <v>0</v>
      </c>
      <c r="CB94" s="6">
        <v>0</v>
      </c>
      <c r="CC94" s="6">
        <v>0</v>
      </c>
      <c r="CD94" s="6"/>
      <c r="CF94" s="6">
        <f t="shared" ca="1" si="60"/>
        <v>85859.691999999995</v>
      </c>
      <c r="CH94" s="3">
        <f t="shared" si="61"/>
        <v>42033</v>
      </c>
      <c r="CI94" s="4">
        <f t="shared" ca="1" si="54"/>
        <v>934808.75</v>
      </c>
      <c r="CJ94" s="4">
        <f t="shared" ca="1" si="55"/>
        <v>85859.691999999995</v>
      </c>
      <c r="CL94" s="4">
        <f t="shared" ca="1" si="56"/>
        <v>1020668.442</v>
      </c>
    </row>
    <row r="95" spans="2:90" x14ac:dyDescent="0.15">
      <c r="B95" s="3">
        <f t="shared" si="57"/>
        <v>42034</v>
      </c>
      <c r="C95" s="2">
        <v>14673.5</v>
      </c>
      <c r="E95" s="70">
        <v>42034</v>
      </c>
      <c r="F95" s="69">
        <v>12.91</v>
      </c>
      <c r="G95" s="69">
        <v>3.7</v>
      </c>
      <c r="H95" s="69">
        <v>19.86</v>
      </c>
      <c r="I95" s="69">
        <v>31.85</v>
      </c>
      <c r="J95" s="69">
        <v>19.350000000000001</v>
      </c>
      <c r="K95" s="69">
        <v>12.74</v>
      </c>
      <c r="L95" s="69">
        <v>26.48</v>
      </c>
      <c r="M95" s="69">
        <v>2.65</v>
      </c>
      <c r="N95" s="69">
        <v>8</v>
      </c>
      <c r="O95" s="69">
        <v>5.0433000000000003</v>
      </c>
      <c r="P95" s="69">
        <v>33.299999999999997</v>
      </c>
      <c r="Q95" s="69">
        <v>1.2</v>
      </c>
      <c r="R95" s="69">
        <v>10.1</v>
      </c>
      <c r="S95" s="69">
        <v>41.91</v>
      </c>
      <c r="T95" s="69"/>
      <c r="U95" s="69"/>
      <c r="V95" s="4"/>
      <c r="X95" s="3">
        <f t="shared" si="36"/>
        <v>42034</v>
      </c>
      <c r="Y95" s="40">
        <f ca="1">Y94+SUMIFS('Transactions (Dated)'!$E$2:$E$53,'Transactions (Dated)'!$D$2:$D$53,'Share Values'!$X95,'Transactions (Dated)'!$B$2:$B$53,'Share Values'!Y$11,'Transactions (Dated)'!$C$2:$C$53,"Buy")-SUMIFS('Transactions (Dated)'!$E$2:$E$53,'Transactions (Dated)'!$D$2:$D$53,'Share Values'!$X95,'Transactions (Dated)'!$B$2:$B$53,'Share Values'!Y$11,'Transactions (Dated)'!$C$2:$C$53,"Sell")</f>
        <v>4625</v>
      </c>
      <c r="Z95" s="40">
        <f ca="1">Z94+SUMIFS('Transactions (Dated)'!$E$2:$E$53,'Transactions (Dated)'!$D$2:$D$53,'Share Values'!$X95,'Transactions (Dated)'!$B$2:$B$53,'Share Values'!Z$11,'Transactions (Dated)'!$C$2:$C$53,"Buy")-SUMIFS('Transactions (Dated)'!$E$2:$E$53,'Transactions (Dated)'!$D$2:$D$53,'Share Values'!$X95,'Transactions (Dated)'!$B$2:$B$53,'Share Values'!Z$11,'Transactions (Dated)'!$C$2:$C$53,"Sell")</f>
        <v>12500</v>
      </c>
      <c r="AA95" s="40">
        <f ca="1">AA94+SUMIFS('Transactions (Dated)'!$E$2:$E$53,'Transactions (Dated)'!$D$2:$D$53,'Share Values'!$X95,'Transactions (Dated)'!$B$2:$B$53,'Share Values'!AA$11,'Transactions (Dated)'!$C$2:$C$53,"Buy")-SUMIFS('Transactions (Dated)'!$E$2:$E$53,'Transactions (Dated)'!$D$2:$D$53,'Share Values'!$X95,'Transactions (Dated)'!$B$2:$B$53,'Share Values'!AA$11,'Transactions (Dated)'!$C$2:$C$53,"Sell")</f>
        <v>42000</v>
      </c>
      <c r="AB95" s="40">
        <f ca="1">AB94+SUMIFS('Transactions (Dated)'!$E$2:$E$53,'Transactions (Dated)'!$D$2:$D$53,'Share Values'!$X95,'Transactions (Dated)'!$B$2:$B$53,'Share Values'!AB$11,'Transactions (Dated)'!$C$2:$C$53,"Buy")-SUMIFS('Transactions (Dated)'!$E$2:$E$53,'Transactions (Dated)'!$D$2:$D$53,'Share Values'!$X95,'Transactions (Dated)'!$B$2:$B$53,'Share Values'!AB$11,'Transactions (Dated)'!$C$2:$C$53,"Sell")</f>
        <v>0</v>
      </c>
      <c r="AC95" s="40">
        <f ca="1">AC94+SUMIFS('Transactions (Dated)'!$E$2:$E$53,'Transactions (Dated)'!$D$2:$D$53,'Share Values'!$X95,'Transactions (Dated)'!$B$2:$B$53,'Share Values'!AC$11,'Transactions (Dated)'!$C$2:$C$53,"Buy")-SUMIFS('Transactions (Dated)'!$E$2:$E$53,'Transactions (Dated)'!$D$2:$D$53,'Share Values'!$X95,'Transactions (Dated)'!$B$2:$B$53,'Share Values'!AC$11,'Transactions (Dated)'!$C$2:$C$53,"Sell")</f>
        <v>0</v>
      </c>
      <c r="AD95" s="40">
        <f ca="1">AD94+SUMIFS('Transactions (Dated)'!$E$2:$E$53,'Transactions (Dated)'!$D$2:$D$53,'Share Values'!$X95,'Transactions (Dated)'!$B$2:$B$53,'Share Values'!AD$11,'Transactions (Dated)'!$C$2:$C$53,"Buy")-SUMIFS('Transactions (Dated)'!$E$2:$E$53,'Transactions (Dated)'!$D$2:$D$53,'Share Values'!$X95,'Transactions (Dated)'!$B$2:$B$53,'Share Values'!AD$11,'Transactions (Dated)'!$C$2:$C$53,"Sell")</f>
        <v>0</v>
      </c>
      <c r="AE95" s="40">
        <f ca="1">AE94+SUMIFS('Transactions (Dated)'!$E$2:$E$53,'Transactions (Dated)'!$D$2:$D$53,'Share Values'!$X95,'Transactions (Dated)'!$B$2:$B$53,'Share Values'!AE$11,'Transactions (Dated)'!$C$2:$C$53,"Buy")-SUMIFS('Transactions (Dated)'!$E$2:$E$53,'Transactions (Dated)'!$D$2:$D$53,'Share Values'!$X95,'Transactions (Dated)'!$B$2:$B$53,'Share Values'!AE$11,'Transactions (Dated)'!$C$2:$C$53,"Sell")</f>
        <v>0</v>
      </c>
      <c r="AF95" s="40">
        <f ca="1">AF94+SUMIFS('Transactions (Dated)'!$E$2:$E$53,'Transactions (Dated)'!$D$2:$D$53,'Share Values'!$X95,'Transactions (Dated)'!$B$2:$B$53,'Share Values'!AF$11,'Transactions (Dated)'!$C$2:$C$53,"Buy")-SUMIFS('Transactions (Dated)'!$E$2:$E$53,'Transactions (Dated)'!$D$2:$D$53,'Share Values'!$X95,'Transactions (Dated)'!$B$2:$B$53,'Share Values'!AF$11,'Transactions (Dated)'!$C$2:$C$53,"Sell")</f>
        <v>0</v>
      </c>
      <c r="AG95" s="40">
        <f ca="1">AG94+SUMIFS('Transactions (Dated)'!$E$2:$E$53,'Transactions (Dated)'!$D$2:$D$53,'Share Values'!$X95,'Transactions (Dated)'!$B$2:$B$53,'Share Values'!AG$11,'Transactions (Dated)'!$C$2:$C$53,"Buy")-SUMIFS('Transactions (Dated)'!$E$2:$E$53,'Transactions (Dated)'!$D$2:$D$53,'Share Values'!$X95,'Transactions (Dated)'!$B$2:$B$53,'Share Values'!AG$11,'Transactions (Dated)'!$C$2:$C$53,"Sell")</f>
        <v>0</v>
      </c>
      <c r="AH95" s="40">
        <f ca="1">AH94+SUMIFS('Transactions (Dated)'!$E$2:$E$53,'Transactions (Dated)'!$D$2:$D$53,'Share Values'!$X95,'Transactions (Dated)'!$B$2:$B$53,'Share Values'!AH$11,'Transactions (Dated)'!$C$2:$C$53,"Buy")-SUMIFS('Transactions (Dated)'!$E$2:$E$53,'Transactions (Dated)'!$D$2:$D$53,'Share Values'!$X95,'Transactions (Dated)'!$B$2:$B$53,'Share Values'!AH$11,'Transactions (Dated)'!$C$2:$C$53,"Sell")</f>
        <v>0</v>
      </c>
      <c r="AI95" s="40">
        <f ca="1">AI94+SUMIFS('Transactions (Dated)'!$E$2:$E$53,'Transactions (Dated)'!$D$2:$D$53,'Share Values'!$X95,'Transactions (Dated)'!$B$2:$B$53,'Share Values'!AI$11,'Transactions (Dated)'!$C$2:$C$53,"Buy")-SUMIFS('Transactions (Dated)'!$E$2:$E$53,'Transactions (Dated)'!$D$2:$D$53,'Share Values'!$X95,'Transactions (Dated)'!$B$2:$B$53,'Share Values'!AI$11,'Transactions (Dated)'!$C$2:$C$53,"Sell")</f>
        <v>0</v>
      </c>
      <c r="AJ95" s="40">
        <f ca="1">AJ94+SUMIFS('Transactions (Dated)'!$E$2:$E$53,'Transactions (Dated)'!$D$2:$D$53,'Share Values'!$X95,'Transactions (Dated)'!$B$2:$B$53,'Share Values'!AJ$11,'Transactions (Dated)'!$C$2:$C$53,"Buy")-SUMIFS('Transactions (Dated)'!$E$2:$E$53,'Transactions (Dated)'!$D$2:$D$53,'Share Values'!$X95,'Transactions (Dated)'!$B$2:$B$53,'Share Values'!AJ$11,'Transactions (Dated)'!$C$2:$C$53,"Sell")</f>
        <v>0</v>
      </c>
      <c r="AK95" s="40">
        <f ca="1">AK94+SUMIFS('Transactions (Dated)'!$E$2:$E$53,'Transactions (Dated)'!$D$2:$D$53,'Share Values'!$X95,'Transactions (Dated)'!$B$2:$B$53,'Share Values'!AK$11,'Transactions (Dated)'!$C$2:$C$53,"Buy")-SUMIFS('Transactions (Dated)'!$E$2:$E$53,'Transactions (Dated)'!$D$2:$D$53,'Share Values'!$X95,'Transactions (Dated)'!$B$2:$B$53,'Share Values'!AK$11,'Transactions (Dated)'!$C$2:$C$53,"Sell")</f>
        <v>0</v>
      </c>
      <c r="AL95" s="40">
        <f ca="1">AL94+SUMIFS('Transactions (Dated)'!$E$2:$E$53,'Transactions (Dated)'!$D$2:$D$53,'Share Values'!$X95,'Transactions (Dated)'!$B$2:$B$53,'Share Values'!AL$11,'Transactions (Dated)'!$C$2:$C$53,"Buy")-SUMIFS('Transactions (Dated)'!$E$2:$E$53,'Transactions (Dated)'!$D$2:$D$53,'Share Values'!$X95,'Transactions (Dated)'!$B$2:$B$53,'Share Values'!AL$11,'Transactions (Dated)'!$C$2:$C$53,"Sell")</f>
        <v>0</v>
      </c>
      <c r="AM95" s="40">
        <f ca="1">AM94+SUMIFS('Transactions (Dated)'!$E$2:$E$53,'Transactions (Dated)'!$D$2:$D$53,'Share Values'!$X95,'Transactions (Dated)'!$B$2:$B$53,'Share Values'!AM$11,'Transactions (Dated)'!$C$2:$C$53,"Buy")-SUMIFS('Transactions (Dated)'!$E$2:$E$53,'Transactions (Dated)'!$D$2:$D$53,'Share Values'!$X95,'Transactions (Dated)'!$B$2:$B$53,'Share Values'!AM$11,'Transactions (Dated)'!$C$2:$C$53,"Sell")</f>
        <v>0</v>
      </c>
      <c r="AN95" s="40">
        <f ca="1">AN94+SUMIFS('Transactions (Dated)'!$E$2:$E$53,'Transactions (Dated)'!$D$2:$D$53,'Share Values'!$X95,'Transactions (Dated)'!$B$2:$B$53,'Share Values'!AN$11,'Transactions (Dated)'!$C$2:$C$53,"Buy")-SUMIFS('Transactions (Dated)'!$E$2:$E$53,'Transactions (Dated)'!$D$2:$D$53,'Share Values'!$X95,'Transactions (Dated)'!$B$2:$B$53,'Share Values'!AN$11,'Transactions (Dated)'!$C$2:$C$53,"Sell")</f>
        <v>0</v>
      </c>
      <c r="AO95" s="40"/>
      <c r="AQ95" s="3">
        <f t="shared" si="37"/>
        <v>42034</v>
      </c>
      <c r="AR95" s="6">
        <f t="shared" ca="1" si="38"/>
        <v>59708.75</v>
      </c>
      <c r="AS95" s="6">
        <f t="shared" ca="1" si="39"/>
        <v>46250</v>
      </c>
      <c r="AT95" s="6">
        <f t="shared" ca="1" si="40"/>
        <v>834120</v>
      </c>
      <c r="AU95" s="6">
        <f t="shared" ca="1" si="41"/>
        <v>0</v>
      </c>
      <c r="AV95" s="6">
        <f t="shared" ca="1" si="42"/>
        <v>0</v>
      </c>
      <c r="AW95" s="6">
        <f t="shared" ca="1" si="43"/>
        <v>0</v>
      </c>
      <c r="AX95" s="6">
        <f t="shared" ca="1" si="44"/>
        <v>0</v>
      </c>
      <c r="AY95" s="6">
        <f t="shared" ca="1" si="45"/>
        <v>0</v>
      </c>
      <c r="AZ95" s="6">
        <f t="shared" ca="1" si="46"/>
        <v>0</v>
      </c>
      <c r="BA95" s="6">
        <f t="shared" ca="1" si="47"/>
        <v>0</v>
      </c>
      <c r="BB95" s="6">
        <f t="shared" ca="1" si="48"/>
        <v>0</v>
      </c>
      <c r="BC95" s="6">
        <f t="shared" ca="1" si="49"/>
        <v>0</v>
      </c>
      <c r="BD95" s="6">
        <f t="shared" ca="1" si="50"/>
        <v>0</v>
      </c>
      <c r="BE95" s="6">
        <f t="shared" ca="1" si="51"/>
        <v>0</v>
      </c>
      <c r="BF95" s="6">
        <f t="shared" ca="1" si="58"/>
        <v>0</v>
      </c>
      <c r="BG95" s="6">
        <f t="shared" ca="1" si="59"/>
        <v>0</v>
      </c>
      <c r="BH95" s="6"/>
      <c r="BJ95" s="4">
        <f t="shared" ca="1" si="52"/>
        <v>940078.75</v>
      </c>
      <c r="BL95" s="3">
        <f t="shared" si="53"/>
        <v>42034</v>
      </c>
      <c r="BM95" s="6">
        <f>BM94+SUMIFS('Transactions (Dated)'!G:G,'Transactions (Dated)'!D:D,'Share Values'!AQ95)</f>
        <v>72993.75</v>
      </c>
      <c r="BN95" s="6">
        <f ca="1">BN94+SUMIFS('Transactions (Dated)'!$F:$F,'Transactions (Dated)'!$D:$D,$BL95,'Transactions (Dated)'!$B:$B,BN$11,'Transactions (Dated)'!$C:$C,"Dividend (paid to cash)")*Y95</f>
        <v>0</v>
      </c>
      <c r="BO95" s="6">
        <f ca="1">BO94+SUMIFS('Transactions (Dated)'!$F:$F,'Transactions (Dated)'!$D:$D,$BL95,'Transactions (Dated)'!$B:$B,BO$11,'Transactions (Dated)'!$C:$C,"Dividend (paid to cash)")*Z95</f>
        <v>625</v>
      </c>
      <c r="BP95" s="6">
        <f ca="1">BP94+SUMIFS('Transactions (Dated)'!$F:$F,'Transactions (Dated)'!$D:$D,$BL95,'Transactions (Dated)'!$B:$B,BP$11,'Transactions (Dated)'!$C:$C,"Dividend (paid to cash)")*AA95</f>
        <v>12240.942000000001</v>
      </c>
      <c r="BQ95" s="6">
        <f ca="1">BQ94+SUMIFS('Transactions (Dated)'!$F:$F,'Transactions (Dated)'!$D:$D,$BL95,'Transactions (Dated)'!$B:$B,BQ$11,'Transactions (Dated)'!$C:$C,"Dividend (paid to cash)")*AB95</f>
        <v>0</v>
      </c>
      <c r="BR95" s="6">
        <f ca="1">BR94+SUMIFS('Transactions (Dated)'!$F:$F,'Transactions (Dated)'!$D:$D,$BL95,'Transactions (Dated)'!$B:$B,BR$11,'Transactions (Dated)'!$C:$C,"Dividend (paid to cash)")*AC95</f>
        <v>0</v>
      </c>
      <c r="BS95" s="6">
        <f ca="1">BS94+SUMIFS('Transactions (Dated)'!$F:$F,'Transactions (Dated)'!$D:$D,$BL95,'Transactions (Dated)'!$B:$B,BS$11,'Transactions (Dated)'!$C:$C,"Dividend (paid to cash)")*AD95</f>
        <v>0</v>
      </c>
      <c r="BT95" s="6">
        <f ca="1">BT94+SUMIFS('Transactions (Dated)'!$F:$F,'Transactions (Dated)'!$D:$D,$BL95,'Transactions (Dated)'!$B:$B,BT$11,'Transactions (Dated)'!$C:$C,"Dividend (paid to cash)")*AE95</f>
        <v>0</v>
      </c>
      <c r="BU95" s="6">
        <f ca="1">BU94+SUMIFS('Transactions (Dated)'!$F:$F,'Transactions (Dated)'!$D:$D,$BL95,'Transactions (Dated)'!$B:$B,BU$11,'Transactions (Dated)'!$C:$C,"Dividend (paid to cash)")*AF95</f>
        <v>0</v>
      </c>
      <c r="BV95" s="6">
        <f ca="1">BV94+SUMIFS('Transactions (Dated)'!$F:$F,'Transactions (Dated)'!$D:$D,$BL95,'Transactions (Dated)'!$B:$B,BV$11,'Transactions (Dated)'!$C:$C,"Dividend (paid to cash)")*AG95</f>
        <v>0</v>
      </c>
      <c r="BW95" s="6">
        <f ca="1">BW94+SUMIFS('Transactions (Dated)'!$F:$F,'Transactions (Dated)'!$D:$D,$BL95,'Transactions (Dated)'!$B:$B,BW$11,'Transactions (Dated)'!$C:$C,"Dividend (paid to cash)")*AH95</f>
        <v>0</v>
      </c>
      <c r="BX95" s="6">
        <f ca="1">BX94+SUMIFS('Transactions (Dated)'!$F:$F,'Transactions (Dated)'!$D:$D,$BL95,'Transactions (Dated)'!$B:$B,BX$11,'Transactions (Dated)'!$C:$C,"Dividend (paid to cash)")*AI95</f>
        <v>0</v>
      </c>
      <c r="BY95" s="6">
        <f ca="1">BY94+SUMIFS('Transactions (Dated)'!$F:$F,'Transactions (Dated)'!$D:$D,$BL95,'Transactions (Dated)'!$B:$B,BY$11,'Transactions (Dated)'!$C:$C,"Dividend (paid to cash)")*AJ95</f>
        <v>0</v>
      </c>
      <c r="BZ95" s="6">
        <f ca="1">BZ94+SUMIFS('Transactions (Dated)'!$F:$F,'Transactions (Dated)'!$D:$D,$BL95,'Transactions (Dated)'!$B:$B,BZ$11,'Transactions (Dated)'!$C:$C,"Dividend (paid to cash)")*AK95</f>
        <v>0</v>
      </c>
      <c r="CA95" s="6">
        <f ca="1">CA94+SUMIFS('Transactions (Dated)'!$F:$F,'Transactions (Dated)'!$D:$D,$BL95,'Transactions (Dated)'!$B:$B,CA$11,'Transactions (Dated)'!$C:$C,"Dividend (paid to cash)")*AL95</f>
        <v>0</v>
      </c>
      <c r="CB95" s="6">
        <v>0</v>
      </c>
      <c r="CC95" s="6">
        <v>0</v>
      </c>
      <c r="CD95" s="6"/>
      <c r="CF95" s="6">
        <f t="shared" ca="1" si="60"/>
        <v>85859.691999999995</v>
      </c>
      <c r="CH95" s="3">
        <f t="shared" si="61"/>
        <v>42034</v>
      </c>
      <c r="CI95" s="4">
        <f t="shared" ca="1" si="54"/>
        <v>940078.75</v>
      </c>
      <c r="CJ95" s="4">
        <f t="shared" ca="1" si="55"/>
        <v>85859.691999999995</v>
      </c>
      <c r="CL95" s="4">
        <f t="shared" ca="1" si="56"/>
        <v>1025938.442</v>
      </c>
    </row>
    <row r="96" spans="2:90" x14ac:dyDescent="0.15">
      <c r="B96" s="3">
        <f t="shared" si="57"/>
        <v>42037</v>
      </c>
      <c r="C96" s="2">
        <v>14900.5</v>
      </c>
      <c r="E96" s="70">
        <v>42037</v>
      </c>
      <c r="F96" s="69">
        <v>12.64</v>
      </c>
      <c r="G96" s="69">
        <v>3.94</v>
      </c>
      <c r="H96" s="69">
        <v>20.2</v>
      </c>
      <c r="I96" s="69">
        <v>31.85</v>
      </c>
      <c r="J96" s="69">
        <v>20.51</v>
      </c>
      <c r="K96" s="69">
        <v>12.74</v>
      </c>
      <c r="L96" s="69">
        <v>27.56</v>
      </c>
      <c r="M96" s="69">
        <v>2.7</v>
      </c>
      <c r="N96" s="69">
        <v>8.1300000000000008</v>
      </c>
      <c r="O96" s="69">
        <v>5.05</v>
      </c>
      <c r="P96" s="69">
        <v>34.21</v>
      </c>
      <c r="Q96" s="69">
        <v>1.2</v>
      </c>
      <c r="R96" s="69">
        <v>9.59</v>
      </c>
      <c r="S96" s="69">
        <v>41.6</v>
      </c>
      <c r="T96" s="69"/>
      <c r="U96" s="69"/>
      <c r="V96" s="4"/>
      <c r="X96" s="3">
        <f t="shared" si="36"/>
        <v>42037</v>
      </c>
      <c r="Y96" s="40">
        <f ca="1">Y95+SUMIFS('Transactions (Dated)'!$E$2:$E$53,'Transactions (Dated)'!$D$2:$D$53,'Share Values'!$X96,'Transactions (Dated)'!$B$2:$B$53,'Share Values'!Y$11,'Transactions (Dated)'!$C$2:$C$53,"Buy")-SUMIFS('Transactions (Dated)'!$E$2:$E$53,'Transactions (Dated)'!$D$2:$D$53,'Share Values'!$X96,'Transactions (Dated)'!$B$2:$B$53,'Share Values'!Y$11,'Transactions (Dated)'!$C$2:$C$53,"Sell")</f>
        <v>4625</v>
      </c>
      <c r="Z96" s="40">
        <f ca="1">Z95+SUMIFS('Transactions (Dated)'!$E$2:$E$53,'Transactions (Dated)'!$D$2:$D$53,'Share Values'!$X96,'Transactions (Dated)'!$B$2:$B$53,'Share Values'!Z$11,'Transactions (Dated)'!$C$2:$C$53,"Buy")-SUMIFS('Transactions (Dated)'!$E$2:$E$53,'Transactions (Dated)'!$D$2:$D$53,'Share Values'!$X96,'Transactions (Dated)'!$B$2:$B$53,'Share Values'!Z$11,'Transactions (Dated)'!$C$2:$C$53,"Sell")</f>
        <v>12500</v>
      </c>
      <c r="AA96" s="40">
        <f ca="1">AA95+SUMIFS('Transactions (Dated)'!$E$2:$E$53,'Transactions (Dated)'!$D$2:$D$53,'Share Values'!$X96,'Transactions (Dated)'!$B$2:$B$53,'Share Values'!AA$11,'Transactions (Dated)'!$C$2:$C$53,"Buy")-SUMIFS('Transactions (Dated)'!$E$2:$E$53,'Transactions (Dated)'!$D$2:$D$53,'Share Values'!$X96,'Transactions (Dated)'!$B$2:$B$53,'Share Values'!AA$11,'Transactions (Dated)'!$C$2:$C$53,"Sell")</f>
        <v>39270</v>
      </c>
      <c r="AB96" s="40">
        <f ca="1">AB95+SUMIFS('Transactions (Dated)'!$E$2:$E$53,'Transactions (Dated)'!$D$2:$D$53,'Share Values'!$X96,'Transactions (Dated)'!$B$2:$B$53,'Share Values'!AB$11,'Transactions (Dated)'!$C$2:$C$53,"Buy")-SUMIFS('Transactions (Dated)'!$E$2:$E$53,'Transactions (Dated)'!$D$2:$D$53,'Share Values'!$X96,'Transactions (Dated)'!$B$2:$B$53,'Share Values'!AB$11,'Transactions (Dated)'!$C$2:$C$53,"Sell")</f>
        <v>1892</v>
      </c>
      <c r="AC96" s="40">
        <f ca="1">AC95+SUMIFS('Transactions (Dated)'!$E$2:$E$53,'Transactions (Dated)'!$D$2:$D$53,'Share Values'!$X96,'Transactions (Dated)'!$B$2:$B$53,'Share Values'!AC$11,'Transactions (Dated)'!$C$2:$C$53,"Buy")-SUMIFS('Transactions (Dated)'!$E$2:$E$53,'Transactions (Dated)'!$D$2:$D$53,'Share Values'!$X96,'Transactions (Dated)'!$B$2:$B$53,'Share Values'!AC$11,'Transactions (Dated)'!$C$2:$C$53,"Sell")</f>
        <v>0</v>
      </c>
      <c r="AD96" s="40">
        <f ca="1">AD95+SUMIFS('Transactions (Dated)'!$E$2:$E$53,'Transactions (Dated)'!$D$2:$D$53,'Share Values'!$X96,'Transactions (Dated)'!$B$2:$B$53,'Share Values'!AD$11,'Transactions (Dated)'!$C$2:$C$53,"Buy")-SUMIFS('Transactions (Dated)'!$E$2:$E$53,'Transactions (Dated)'!$D$2:$D$53,'Share Values'!$X96,'Transactions (Dated)'!$B$2:$B$53,'Share Values'!AD$11,'Transactions (Dated)'!$C$2:$C$53,"Sell")</f>
        <v>0</v>
      </c>
      <c r="AE96" s="40">
        <f ca="1">AE95+SUMIFS('Transactions (Dated)'!$E$2:$E$53,'Transactions (Dated)'!$D$2:$D$53,'Share Values'!$X96,'Transactions (Dated)'!$B$2:$B$53,'Share Values'!AE$11,'Transactions (Dated)'!$C$2:$C$53,"Buy")-SUMIFS('Transactions (Dated)'!$E$2:$E$53,'Transactions (Dated)'!$D$2:$D$53,'Share Values'!$X96,'Transactions (Dated)'!$B$2:$B$53,'Share Values'!AE$11,'Transactions (Dated)'!$C$2:$C$53,"Sell")</f>
        <v>0</v>
      </c>
      <c r="AF96" s="40">
        <f ca="1">AF95+SUMIFS('Transactions (Dated)'!$E$2:$E$53,'Transactions (Dated)'!$D$2:$D$53,'Share Values'!$X96,'Transactions (Dated)'!$B$2:$B$53,'Share Values'!AF$11,'Transactions (Dated)'!$C$2:$C$53,"Buy")-SUMIFS('Transactions (Dated)'!$E$2:$E$53,'Transactions (Dated)'!$D$2:$D$53,'Share Values'!$X96,'Transactions (Dated)'!$B$2:$B$53,'Share Values'!AF$11,'Transactions (Dated)'!$C$2:$C$53,"Sell")</f>
        <v>0</v>
      </c>
      <c r="AG96" s="40">
        <f ca="1">AG95+SUMIFS('Transactions (Dated)'!$E$2:$E$53,'Transactions (Dated)'!$D$2:$D$53,'Share Values'!$X96,'Transactions (Dated)'!$B$2:$B$53,'Share Values'!AG$11,'Transactions (Dated)'!$C$2:$C$53,"Buy")-SUMIFS('Transactions (Dated)'!$E$2:$E$53,'Transactions (Dated)'!$D$2:$D$53,'Share Values'!$X96,'Transactions (Dated)'!$B$2:$B$53,'Share Values'!AG$11,'Transactions (Dated)'!$C$2:$C$53,"Sell")</f>
        <v>0</v>
      </c>
      <c r="AH96" s="40">
        <f ca="1">AH95+SUMIFS('Transactions (Dated)'!$E$2:$E$53,'Transactions (Dated)'!$D$2:$D$53,'Share Values'!$X96,'Transactions (Dated)'!$B$2:$B$53,'Share Values'!AH$11,'Transactions (Dated)'!$C$2:$C$53,"Buy")-SUMIFS('Transactions (Dated)'!$E$2:$E$53,'Transactions (Dated)'!$D$2:$D$53,'Share Values'!$X96,'Transactions (Dated)'!$B$2:$B$53,'Share Values'!AH$11,'Transactions (Dated)'!$C$2:$C$53,"Sell")</f>
        <v>0</v>
      </c>
      <c r="AI96" s="40">
        <f ca="1">AI95+SUMIFS('Transactions (Dated)'!$E$2:$E$53,'Transactions (Dated)'!$D$2:$D$53,'Share Values'!$X96,'Transactions (Dated)'!$B$2:$B$53,'Share Values'!AI$11,'Transactions (Dated)'!$C$2:$C$53,"Buy")-SUMIFS('Transactions (Dated)'!$E$2:$E$53,'Transactions (Dated)'!$D$2:$D$53,'Share Values'!$X96,'Transactions (Dated)'!$B$2:$B$53,'Share Values'!AI$11,'Transactions (Dated)'!$C$2:$C$53,"Sell")</f>
        <v>0</v>
      </c>
      <c r="AJ96" s="40">
        <f ca="1">AJ95+SUMIFS('Transactions (Dated)'!$E$2:$E$53,'Transactions (Dated)'!$D$2:$D$53,'Share Values'!$X96,'Transactions (Dated)'!$B$2:$B$53,'Share Values'!AJ$11,'Transactions (Dated)'!$C$2:$C$53,"Buy")-SUMIFS('Transactions (Dated)'!$E$2:$E$53,'Transactions (Dated)'!$D$2:$D$53,'Share Values'!$X96,'Transactions (Dated)'!$B$2:$B$53,'Share Values'!AJ$11,'Transactions (Dated)'!$C$2:$C$53,"Sell")</f>
        <v>0</v>
      </c>
      <c r="AK96" s="40">
        <f ca="1">AK95+SUMIFS('Transactions (Dated)'!$E$2:$E$53,'Transactions (Dated)'!$D$2:$D$53,'Share Values'!$X96,'Transactions (Dated)'!$B$2:$B$53,'Share Values'!AK$11,'Transactions (Dated)'!$C$2:$C$53,"Buy")-SUMIFS('Transactions (Dated)'!$E$2:$E$53,'Transactions (Dated)'!$D$2:$D$53,'Share Values'!$X96,'Transactions (Dated)'!$B$2:$B$53,'Share Values'!AK$11,'Transactions (Dated)'!$C$2:$C$53,"Sell")</f>
        <v>0</v>
      </c>
      <c r="AL96" s="40">
        <f ca="1">AL95+SUMIFS('Transactions (Dated)'!$E$2:$E$53,'Transactions (Dated)'!$D$2:$D$53,'Share Values'!$X96,'Transactions (Dated)'!$B$2:$B$53,'Share Values'!AL$11,'Transactions (Dated)'!$C$2:$C$53,"Buy")-SUMIFS('Transactions (Dated)'!$E$2:$E$53,'Transactions (Dated)'!$D$2:$D$53,'Share Values'!$X96,'Transactions (Dated)'!$B$2:$B$53,'Share Values'!AL$11,'Transactions (Dated)'!$C$2:$C$53,"Sell")</f>
        <v>0</v>
      </c>
      <c r="AM96" s="40">
        <f ca="1">AM95+SUMIFS('Transactions (Dated)'!$E$2:$E$53,'Transactions (Dated)'!$D$2:$D$53,'Share Values'!$X96,'Transactions (Dated)'!$B$2:$B$53,'Share Values'!AM$11,'Transactions (Dated)'!$C$2:$C$53,"Buy")-SUMIFS('Transactions (Dated)'!$E$2:$E$53,'Transactions (Dated)'!$D$2:$D$53,'Share Values'!$X96,'Transactions (Dated)'!$B$2:$B$53,'Share Values'!AM$11,'Transactions (Dated)'!$C$2:$C$53,"Sell")</f>
        <v>0</v>
      </c>
      <c r="AN96" s="40">
        <f ca="1">AN95+SUMIFS('Transactions (Dated)'!$E$2:$E$53,'Transactions (Dated)'!$D$2:$D$53,'Share Values'!$X96,'Transactions (Dated)'!$B$2:$B$53,'Share Values'!AN$11,'Transactions (Dated)'!$C$2:$C$53,"Buy")-SUMIFS('Transactions (Dated)'!$E$2:$E$53,'Transactions (Dated)'!$D$2:$D$53,'Share Values'!$X96,'Transactions (Dated)'!$B$2:$B$53,'Share Values'!AN$11,'Transactions (Dated)'!$C$2:$C$53,"Sell")</f>
        <v>0</v>
      </c>
      <c r="AO96" s="40"/>
      <c r="AQ96" s="3">
        <f t="shared" si="37"/>
        <v>42037</v>
      </c>
      <c r="AR96" s="6">
        <f t="shared" ca="1" si="38"/>
        <v>58460</v>
      </c>
      <c r="AS96" s="6">
        <f t="shared" ca="1" si="39"/>
        <v>49250</v>
      </c>
      <c r="AT96" s="6">
        <f t="shared" ca="1" si="40"/>
        <v>793254</v>
      </c>
      <c r="AU96" s="6">
        <f t="shared" ca="1" si="41"/>
        <v>60260.200000000004</v>
      </c>
      <c r="AV96" s="6">
        <f t="shared" ca="1" si="42"/>
        <v>0</v>
      </c>
      <c r="AW96" s="6">
        <f t="shared" ca="1" si="43"/>
        <v>0</v>
      </c>
      <c r="AX96" s="6">
        <f t="shared" ca="1" si="44"/>
        <v>0</v>
      </c>
      <c r="AY96" s="6">
        <f t="shared" ca="1" si="45"/>
        <v>0</v>
      </c>
      <c r="AZ96" s="6">
        <f t="shared" ca="1" si="46"/>
        <v>0</v>
      </c>
      <c r="BA96" s="6">
        <f t="shared" ca="1" si="47"/>
        <v>0</v>
      </c>
      <c r="BB96" s="6">
        <f t="shared" ca="1" si="48"/>
        <v>0</v>
      </c>
      <c r="BC96" s="6">
        <f t="shared" ca="1" si="49"/>
        <v>0</v>
      </c>
      <c r="BD96" s="6">
        <f t="shared" ca="1" si="50"/>
        <v>0</v>
      </c>
      <c r="BE96" s="6">
        <f t="shared" ca="1" si="51"/>
        <v>0</v>
      </c>
      <c r="BF96" s="6">
        <f t="shared" ca="1" si="58"/>
        <v>0</v>
      </c>
      <c r="BG96" s="6">
        <f t="shared" ca="1" si="59"/>
        <v>0</v>
      </c>
      <c r="BH96" s="6"/>
      <c r="BJ96" s="4">
        <f t="shared" ca="1" si="52"/>
        <v>961224.2</v>
      </c>
      <c r="BL96" s="3">
        <f t="shared" si="53"/>
        <v>42037</v>
      </c>
      <c r="BM96" s="6">
        <f>BM95+SUMIFS('Transactions (Dated)'!G:G,'Transactions (Dated)'!D:D,'Share Values'!AQ96)</f>
        <v>67368.149999999994</v>
      </c>
      <c r="BN96" s="6">
        <f ca="1">BN95+SUMIFS('Transactions (Dated)'!$F:$F,'Transactions (Dated)'!$D:$D,$BL96,'Transactions (Dated)'!$B:$B,BN$11,'Transactions (Dated)'!$C:$C,"Dividend (paid to cash)")*Y96</f>
        <v>0</v>
      </c>
      <c r="BO96" s="6">
        <f ca="1">BO95+SUMIFS('Transactions (Dated)'!$F:$F,'Transactions (Dated)'!$D:$D,$BL96,'Transactions (Dated)'!$B:$B,BO$11,'Transactions (Dated)'!$C:$C,"Dividend (paid to cash)")*Z96</f>
        <v>625</v>
      </c>
      <c r="BP96" s="6">
        <f ca="1">BP95+SUMIFS('Transactions (Dated)'!$F:$F,'Transactions (Dated)'!$D:$D,$BL96,'Transactions (Dated)'!$B:$B,BP$11,'Transactions (Dated)'!$C:$C,"Dividend (paid to cash)")*AA96</f>
        <v>12240.942000000001</v>
      </c>
      <c r="BQ96" s="6">
        <f ca="1">BQ95+SUMIFS('Transactions (Dated)'!$F:$F,'Transactions (Dated)'!$D:$D,$BL96,'Transactions (Dated)'!$B:$B,BQ$11,'Transactions (Dated)'!$C:$C,"Dividend (paid to cash)")*AB96</f>
        <v>0</v>
      </c>
      <c r="BR96" s="6">
        <f ca="1">BR95+SUMIFS('Transactions (Dated)'!$F:$F,'Transactions (Dated)'!$D:$D,$BL96,'Transactions (Dated)'!$B:$B,BR$11,'Transactions (Dated)'!$C:$C,"Dividend (paid to cash)")*AC96</f>
        <v>0</v>
      </c>
      <c r="BS96" s="6">
        <f ca="1">BS95+SUMIFS('Transactions (Dated)'!$F:$F,'Transactions (Dated)'!$D:$D,$BL96,'Transactions (Dated)'!$B:$B,BS$11,'Transactions (Dated)'!$C:$C,"Dividend (paid to cash)")*AD96</f>
        <v>0</v>
      </c>
      <c r="BT96" s="6">
        <f ca="1">BT95+SUMIFS('Transactions (Dated)'!$F:$F,'Transactions (Dated)'!$D:$D,$BL96,'Transactions (Dated)'!$B:$B,BT$11,'Transactions (Dated)'!$C:$C,"Dividend (paid to cash)")*AE96</f>
        <v>0</v>
      </c>
      <c r="BU96" s="6">
        <f ca="1">BU95+SUMIFS('Transactions (Dated)'!$F:$F,'Transactions (Dated)'!$D:$D,$BL96,'Transactions (Dated)'!$B:$B,BU$11,'Transactions (Dated)'!$C:$C,"Dividend (paid to cash)")*AF96</f>
        <v>0</v>
      </c>
      <c r="BV96" s="6">
        <f ca="1">BV95+SUMIFS('Transactions (Dated)'!$F:$F,'Transactions (Dated)'!$D:$D,$BL96,'Transactions (Dated)'!$B:$B,BV$11,'Transactions (Dated)'!$C:$C,"Dividend (paid to cash)")*AG96</f>
        <v>0</v>
      </c>
      <c r="BW96" s="6">
        <f ca="1">BW95+SUMIFS('Transactions (Dated)'!$F:$F,'Transactions (Dated)'!$D:$D,$BL96,'Transactions (Dated)'!$B:$B,BW$11,'Transactions (Dated)'!$C:$C,"Dividend (paid to cash)")*AH96</f>
        <v>0</v>
      </c>
      <c r="BX96" s="6">
        <f ca="1">BX95+SUMIFS('Transactions (Dated)'!$F:$F,'Transactions (Dated)'!$D:$D,$BL96,'Transactions (Dated)'!$B:$B,BX$11,'Transactions (Dated)'!$C:$C,"Dividend (paid to cash)")*AI96</f>
        <v>0</v>
      </c>
      <c r="BY96" s="6">
        <f ca="1">BY95+SUMIFS('Transactions (Dated)'!$F:$F,'Transactions (Dated)'!$D:$D,$BL96,'Transactions (Dated)'!$B:$B,BY$11,'Transactions (Dated)'!$C:$C,"Dividend (paid to cash)")*AJ96</f>
        <v>0</v>
      </c>
      <c r="BZ96" s="6">
        <f ca="1">BZ95+SUMIFS('Transactions (Dated)'!$F:$F,'Transactions (Dated)'!$D:$D,$BL96,'Transactions (Dated)'!$B:$B,BZ$11,'Transactions (Dated)'!$C:$C,"Dividend (paid to cash)")*AK96</f>
        <v>0</v>
      </c>
      <c r="CA96" s="6">
        <f ca="1">CA95+SUMIFS('Transactions (Dated)'!$F:$F,'Transactions (Dated)'!$D:$D,$BL96,'Transactions (Dated)'!$B:$B,CA$11,'Transactions (Dated)'!$C:$C,"Dividend (paid to cash)")*AL96</f>
        <v>0</v>
      </c>
      <c r="CB96" s="6">
        <v>0</v>
      </c>
      <c r="CC96" s="6">
        <v>0</v>
      </c>
      <c r="CD96" s="6"/>
      <c r="CF96" s="6">
        <f t="shared" ca="1" si="60"/>
        <v>80234.09199999999</v>
      </c>
      <c r="CH96" s="3">
        <f t="shared" si="61"/>
        <v>42037</v>
      </c>
      <c r="CI96" s="4">
        <f t="shared" ca="1" si="54"/>
        <v>961224.2</v>
      </c>
      <c r="CJ96" s="4">
        <f t="shared" ca="1" si="55"/>
        <v>80234.09199999999</v>
      </c>
      <c r="CL96" s="4">
        <f t="shared" ca="1" si="56"/>
        <v>1041458.2919999999</v>
      </c>
    </row>
    <row r="97" spans="2:90" x14ac:dyDescent="0.15">
      <c r="B97" s="3">
        <f t="shared" si="57"/>
        <v>42038</v>
      </c>
      <c r="C97" s="2">
        <v>15062.9</v>
      </c>
      <c r="E97" s="70">
        <v>42038</v>
      </c>
      <c r="F97" s="69">
        <v>12.3</v>
      </c>
      <c r="G97" s="69">
        <v>4.09</v>
      </c>
      <c r="H97" s="69">
        <v>20.38</v>
      </c>
      <c r="I97" s="69">
        <v>32.450000000000003</v>
      </c>
      <c r="J97" s="69">
        <v>21.28</v>
      </c>
      <c r="K97" s="69">
        <v>12.8</v>
      </c>
      <c r="L97" s="69">
        <v>28.18</v>
      </c>
      <c r="M97" s="69">
        <v>2.64</v>
      </c>
      <c r="N97" s="69">
        <v>7.95</v>
      </c>
      <c r="O97" s="69">
        <v>5</v>
      </c>
      <c r="P97" s="69">
        <v>34.729999999999997</v>
      </c>
      <c r="Q97" s="69">
        <v>1.17</v>
      </c>
      <c r="R97" s="69">
        <v>10.28</v>
      </c>
      <c r="S97" s="69">
        <v>40.6</v>
      </c>
      <c r="T97" s="69"/>
      <c r="U97" s="69"/>
      <c r="V97" s="4"/>
      <c r="X97" s="3">
        <f t="shared" si="36"/>
        <v>42038</v>
      </c>
      <c r="Y97" s="40">
        <f ca="1">Y96+SUMIFS('Transactions (Dated)'!$E$2:$E$53,'Transactions (Dated)'!$D$2:$D$53,'Share Values'!$X97,'Transactions (Dated)'!$B$2:$B$53,'Share Values'!Y$11,'Transactions (Dated)'!$C$2:$C$53,"Buy")-SUMIFS('Transactions (Dated)'!$E$2:$E$53,'Transactions (Dated)'!$D$2:$D$53,'Share Values'!$X97,'Transactions (Dated)'!$B$2:$B$53,'Share Values'!Y$11,'Transactions (Dated)'!$C$2:$C$53,"Sell")</f>
        <v>4625</v>
      </c>
      <c r="Z97" s="40">
        <f ca="1">Z96+SUMIFS('Transactions (Dated)'!$E$2:$E$53,'Transactions (Dated)'!$D$2:$D$53,'Share Values'!$X97,'Transactions (Dated)'!$B$2:$B$53,'Share Values'!Z$11,'Transactions (Dated)'!$C$2:$C$53,"Buy")-SUMIFS('Transactions (Dated)'!$E$2:$E$53,'Transactions (Dated)'!$D$2:$D$53,'Share Values'!$X97,'Transactions (Dated)'!$B$2:$B$53,'Share Values'!Z$11,'Transactions (Dated)'!$C$2:$C$53,"Sell")</f>
        <v>12500</v>
      </c>
      <c r="AA97" s="40">
        <f ca="1">AA96+SUMIFS('Transactions (Dated)'!$E$2:$E$53,'Transactions (Dated)'!$D$2:$D$53,'Share Values'!$X97,'Transactions (Dated)'!$B$2:$B$53,'Share Values'!AA$11,'Transactions (Dated)'!$C$2:$C$53,"Buy")-SUMIFS('Transactions (Dated)'!$E$2:$E$53,'Transactions (Dated)'!$D$2:$D$53,'Share Values'!$X97,'Transactions (Dated)'!$B$2:$B$53,'Share Values'!AA$11,'Transactions (Dated)'!$C$2:$C$53,"Sell")</f>
        <v>39270</v>
      </c>
      <c r="AB97" s="40">
        <f ca="1">AB96+SUMIFS('Transactions (Dated)'!$E$2:$E$53,'Transactions (Dated)'!$D$2:$D$53,'Share Values'!$X97,'Transactions (Dated)'!$B$2:$B$53,'Share Values'!AB$11,'Transactions (Dated)'!$C$2:$C$53,"Buy")-SUMIFS('Transactions (Dated)'!$E$2:$E$53,'Transactions (Dated)'!$D$2:$D$53,'Share Values'!$X97,'Transactions (Dated)'!$B$2:$B$53,'Share Values'!AB$11,'Transactions (Dated)'!$C$2:$C$53,"Sell")</f>
        <v>1892</v>
      </c>
      <c r="AC97" s="40">
        <f ca="1">AC96+SUMIFS('Transactions (Dated)'!$E$2:$E$53,'Transactions (Dated)'!$D$2:$D$53,'Share Values'!$X97,'Transactions (Dated)'!$B$2:$B$53,'Share Values'!AC$11,'Transactions (Dated)'!$C$2:$C$53,"Buy")-SUMIFS('Transactions (Dated)'!$E$2:$E$53,'Transactions (Dated)'!$D$2:$D$53,'Share Values'!$X97,'Transactions (Dated)'!$B$2:$B$53,'Share Values'!AC$11,'Transactions (Dated)'!$C$2:$C$53,"Sell")</f>
        <v>0</v>
      </c>
      <c r="AD97" s="40">
        <f ca="1">AD96+SUMIFS('Transactions (Dated)'!$E$2:$E$53,'Transactions (Dated)'!$D$2:$D$53,'Share Values'!$X97,'Transactions (Dated)'!$B$2:$B$53,'Share Values'!AD$11,'Transactions (Dated)'!$C$2:$C$53,"Buy")-SUMIFS('Transactions (Dated)'!$E$2:$E$53,'Transactions (Dated)'!$D$2:$D$53,'Share Values'!$X97,'Transactions (Dated)'!$B$2:$B$53,'Share Values'!AD$11,'Transactions (Dated)'!$C$2:$C$53,"Sell")</f>
        <v>0</v>
      </c>
      <c r="AE97" s="40">
        <f ca="1">AE96+SUMIFS('Transactions (Dated)'!$E$2:$E$53,'Transactions (Dated)'!$D$2:$D$53,'Share Values'!$X97,'Transactions (Dated)'!$B$2:$B$53,'Share Values'!AE$11,'Transactions (Dated)'!$C$2:$C$53,"Buy")-SUMIFS('Transactions (Dated)'!$E$2:$E$53,'Transactions (Dated)'!$D$2:$D$53,'Share Values'!$X97,'Transactions (Dated)'!$B$2:$B$53,'Share Values'!AE$11,'Transactions (Dated)'!$C$2:$C$53,"Sell")</f>
        <v>0</v>
      </c>
      <c r="AF97" s="40">
        <f ca="1">AF96+SUMIFS('Transactions (Dated)'!$E$2:$E$53,'Transactions (Dated)'!$D$2:$D$53,'Share Values'!$X97,'Transactions (Dated)'!$B$2:$B$53,'Share Values'!AF$11,'Transactions (Dated)'!$C$2:$C$53,"Buy")-SUMIFS('Transactions (Dated)'!$E$2:$E$53,'Transactions (Dated)'!$D$2:$D$53,'Share Values'!$X97,'Transactions (Dated)'!$B$2:$B$53,'Share Values'!AF$11,'Transactions (Dated)'!$C$2:$C$53,"Sell")</f>
        <v>0</v>
      </c>
      <c r="AG97" s="40">
        <f ca="1">AG96+SUMIFS('Transactions (Dated)'!$E$2:$E$53,'Transactions (Dated)'!$D$2:$D$53,'Share Values'!$X97,'Transactions (Dated)'!$B$2:$B$53,'Share Values'!AG$11,'Transactions (Dated)'!$C$2:$C$53,"Buy")-SUMIFS('Transactions (Dated)'!$E$2:$E$53,'Transactions (Dated)'!$D$2:$D$53,'Share Values'!$X97,'Transactions (Dated)'!$B$2:$B$53,'Share Values'!AG$11,'Transactions (Dated)'!$C$2:$C$53,"Sell")</f>
        <v>0</v>
      </c>
      <c r="AH97" s="40">
        <f ca="1">AH96+SUMIFS('Transactions (Dated)'!$E$2:$E$53,'Transactions (Dated)'!$D$2:$D$53,'Share Values'!$X97,'Transactions (Dated)'!$B$2:$B$53,'Share Values'!AH$11,'Transactions (Dated)'!$C$2:$C$53,"Buy")-SUMIFS('Transactions (Dated)'!$E$2:$E$53,'Transactions (Dated)'!$D$2:$D$53,'Share Values'!$X97,'Transactions (Dated)'!$B$2:$B$53,'Share Values'!AH$11,'Transactions (Dated)'!$C$2:$C$53,"Sell")</f>
        <v>0</v>
      </c>
      <c r="AI97" s="40">
        <f ca="1">AI96+SUMIFS('Transactions (Dated)'!$E$2:$E$53,'Transactions (Dated)'!$D$2:$D$53,'Share Values'!$X97,'Transactions (Dated)'!$B$2:$B$53,'Share Values'!AI$11,'Transactions (Dated)'!$C$2:$C$53,"Buy")-SUMIFS('Transactions (Dated)'!$E$2:$E$53,'Transactions (Dated)'!$D$2:$D$53,'Share Values'!$X97,'Transactions (Dated)'!$B$2:$B$53,'Share Values'!AI$11,'Transactions (Dated)'!$C$2:$C$53,"Sell")</f>
        <v>0</v>
      </c>
      <c r="AJ97" s="40">
        <f ca="1">AJ96+SUMIFS('Transactions (Dated)'!$E$2:$E$53,'Transactions (Dated)'!$D$2:$D$53,'Share Values'!$X97,'Transactions (Dated)'!$B$2:$B$53,'Share Values'!AJ$11,'Transactions (Dated)'!$C$2:$C$53,"Buy")-SUMIFS('Transactions (Dated)'!$E$2:$E$53,'Transactions (Dated)'!$D$2:$D$53,'Share Values'!$X97,'Transactions (Dated)'!$B$2:$B$53,'Share Values'!AJ$11,'Transactions (Dated)'!$C$2:$C$53,"Sell")</f>
        <v>0</v>
      </c>
      <c r="AK97" s="40">
        <f ca="1">AK96+SUMIFS('Transactions (Dated)'!$E$2:$E$53,'Transactions (Dated)'!$D$2:$D$53,'Share Values'!$X97,'Transactions (Dated)'!$B$2:$B$53,'Share Values'!AK$11,'Transactions (Dated)'!$C$2:$C$53,"Buy")-SUMIFS('Transactions (Dated)'!$E$2:$E$53,'Transactions (Dated)'!$D$2:$D$53,'Share Values'!$X97,'Transactions (Dated)'!$B$2:$B$53,'Share Values'!AK$11,'Transactions (Dated)'!$C$2:$C$53,"Sell")</f>
        <v>0</v>
      </c>
      <c r="AL97" s="40">
        <f ca="1">AL96+SUMIFS('Transactions (Dated)'!$E$2:$E$53,'Transactions (Dated)'!$D$2:$D$53,'Share Values'!$X97,'Transactions (Dated)'!$B$2:$B$53,'Share Values'!AL$11,'Transactions (Dated)'!$C$2:$C$53,"Buy")-SUMIFS('Transactions (Dated)'!$E$2:$E$53,'Transactions (Dated)'!$D$2:$D$53,'Share Values'!$X97,'Transactions (Dated)'!$B$2:$B$53,'Share Values'!AL$11,'Transactions (Dated)'!$C$2:$C$53,"Sell")</f>
        <v>0</v>
      </c>
      <c r="AM97" s="40">
        <f ca="1">AM96+SUMIFS('Transactions (Dated)'!$E$2:$E$53,'Transactions (Dated)'!$D$2:$D$53,'Share Values'!$X97,'Transactions (Dated)'!$B$2:$B$53,'Share Values'!AM$11,'Transactions (Dated)'!$C$2:$C$53,"Buy")-SUMIFS('Transactions (Dated)'!$E$2:$E$53,'Transactions (Dated)'!$D$2:$D$53,'Share Values'!$X97,'Transactions (Dated)'!$B$2:$B$53,'Share Values'!AM$11,'Transactions (Dated)'!$C$2:$C$53,"Sell")</f>
        <v>0</v>
      </c>
      <c r="AN97" s="40">
        <f ca="1">AN96+SUMIFS('Transactions (Dated)'!$E$2:$E$53,'Transactions (Dated)'!$D$2:$D$53,'Share Values'!$X97,'Transactions (Dated)'!$B$2:$B$53,'Share Values'!AN$11,'Transactions (Dated)'!$C$2:$C$53,"Buy")-SUMIFS('Transactions (Dated)'!$E$2:$E$53,'Transactions (Dated)'!$D$2:$D$53,'Share Values'!$X97,'Transactions (Dated)'!$B$2:$B$53,'Share Values'!AN$11,'Transactions (Dated)'!$C$2:$C$53,"Sell")</f>
        <v>0</v>
      </c>
      <c r="AO97" s="40"/>
      <c r="AQ97" s="3">
        <f t="shared" si="37"/>
        <v>42038</v>
      </c>
      <c r="AR97" s="6">
        <f t="shared" ca="1" si="38"/>
        <v>56887.5</v>
      </c>
      <c r="AS97" s="6">
        <f t="shared" ca="1" si="39"/>
        <v>51125</v>
      </c>
      <c r="AT97" s="6">
        <f t="shared" ca="1" si="40"/>
        <v>800322.6</v>
      </c>
      <c r="AU97" s="6">
        <f t="shared" ca="1" si="41"/>
        <v>61395.400000000009</v>
      </c>
      <c r="AV97" s="6">
        <f t="shared" ca="1" si="42"/>
        <v>0</v>
      </c>
      <c r="AW97" s="6">
        <f t="shared" ca="1" si="43"/>
        <v>0</v>
      </c>
      <c r="AX97" s="6">
        <f t="shared" ca="1" si="44"/>
        <v>0</v>
      </c>
      <c r="AY97" s="6">
        <f t="shared" ca="1" si="45"/>
        <v>0</v>
      </c>
      <c r="AZ97" s="6">
        <f t="shared" ca="1" si="46"/>
        <v>0</v>
      </c>
      <c r="BA97" s="6">
        <f t="shared" ca="1" si="47"/>
        <v>0</v>
      </c>
      <c r="BB97" s="6">
        <f t="shared" ca="1" si="48"/>
        <v>0</v>
      </c>
      <c r="BC97" s="6">
        <f t="shared" ca="1" si="49"/>
        <v>0</v>
      </c>
      <c r="BD97" s="6">
        <f t="shared" ca="1" si="50"/>
        <v>0</v>
      </c>
      <c r="BE97" s="6">
        <f t="shared" ca="1" si="51"/>
        <v>0</v>
      </c>
      <c r="BF97" s="6">
        <f t="shared" ca="1" si="58"/>
        <v>0</v>
      </c>
      <c r="BG97" s="6">
        <f t="shared" ca="1" si="59"/>
        <v>0</v>
      </c>
      <c r="BH97" s="6"/>
      <c r="BJ97" s="4">
        <f t="shared" ca="1" si="52"/>
        <v>969730.5</v>
      </c>
      <c r="BL97" s="3">
        <f t="shared" si="53"/>
        <v>42038</v>
      </c>
      <c r="BM97" s="6">
        <f>BM96+SUMIFS('Transactions (Dated)'!G:G,'Transactions (Dated)'!D:D,'Share Values'!AQ97)</f>
        <v>67368.149999999994</v>
      </c>
      <c r="BN97" s="6">
        <f ca="1">BN96+SUMIFS('Transactions (Dated)'!$F:$F,'Transactions (Dated)'!$D:$D,$BL97,'Transactions (Dated)'!$B:$B,BN$11,'Transactions (Dated)'!$C:$C,"Dividend (paid to cash)")*Y97</f>
        <v>0</v>
      </c>
      <c r="BO97" s="6">
        <f ca="1">BO96+SUMIFS('Transactions (Dated)'!$F:$F,'Transactions (Dated)'!$D:$D,$BL97,'Transactions (Dated)'!$B:$B,BO$11,'Transactions (Dated)'!$C:$C,"Dividend (paid to cash)")*Z97</f>
        <v>625</v>
      </c>
      <c r="BP97" s="6">
        <f ca="1">BP96+SUMIFS('Transactions (Dated)'!$F:$F,'Transactions (Dated)'!$D:$D,$BL97,'Transactions (Dated)'!$B:$B,BP$11,'Transactions (Dated)'!$C:$C,"Dividend (paid to cash)")*AA97</f>
        <v>12240.942000000001</v>
      </c>
      <c r="BQ97" s="6">
        <f ca="1">BQ96+SUMIFS('Transactions (Dated)'!$F:$F,'Transactions (Dated)'!$D:$D,$BL97,'Transactions (Dated)'!$B:$B,BQ$11,'Transactions (Dated)'!$C:$C,"Dividend (paid to cash)")*AB97</f>
        <v>0</v>
      </c>
      <c r="BR97" s="6">
        <f ca="1">BR96+SUMIFS('Transactions (Dated)'!$F:$F,'Transactions (Dated)'!$D:$D,$BL97,'Transactions (Dated)'!$B:$B,BR$11,'Transactions (Dated)'!$C:$C,"Dividend (paid to cash)")*AC97</f>
        <v>0</v>
      </c>
      <c r="BS97" s="6">
        <f ca="1">BS96+SUMIFS('Transactions (Dated)'!$F:$F,'Transactions (Dated)'!$D:$D,$BL97,'Transactions (Dated)'!$B:$B,BS$11,'Transactions (Dated)'!$C:$C,"Dividend (paid to cash)")*AD97</f>
        <v>0</v>
      </c>
      <c r="BT97" s="6">
        <f ca="1">BT96+SUMIFS('Transactions (Dated)'!$F:$F,'Transactions (Dated)'!$D:$D,$BL97,'Transactions (Dated)'!$B:$B,BT$11,'Transactions (Dated)'!$C:$C,"Dividend (paid to cash)")*AE97</f>
        <v>0</v>
      </c>
      <c r="BU97" s="6">
        <f ca="1">BU96+SUMIFS('Transactions (Dated)'!$F:$F,'Transactions (Dated)'!$D:$D,$BL97,'Transactions (Dated)'!$B:$B,BU$11,'Transactions (Dated)'!$C:$C,"Dividend (paid to cash)")*AF97</f>
        <v>0</v>
      </c>
      <c r="BV97" s="6">
        <f ca="1">BV96+SUMIFS('Transactions (Dated)'!$F:$F,'Transactions (Dated)'!$D:$D,$BL97,'Transactions (Dated)'!$B:$B,BV$11,'Transactions (Dated)'!$C:$C,"Dividend (paid to cash)")*AG97</f>
        <v>0</v>
      </c>
      <c r="BW97" s="6">
        <f ca="1">BW96+SUMIFS('Transactions (Dated)'!$F:$F,'Transactions (Dated)'!$D:$D,$BL97,'Transactions (Dated)'!$B:$B,BW$11,'Transactions (Dated)'!$C:$C,"Dividend (paid to cash)")*AH97</f>
        <v>0</v>
      </c>
      <c r="BX97" s="6">
        <f ca="1">BX96+SUMIFS('Transactions (Dated)'!$F:$F,'Transactions (Dated)'!$D:$D,$BL97,'Transactions (Dated)'!$B:$B,BX$11,'Transactions (Dated)'!$C:$C,"Dividend (paid to cash)")*AI97</f>
        <v>0</v>
      </c>
      <c r="BY97" s="6">
        <f ca="1">BY96+SUMIFS('Transactions (Dated)'!$F:$F,'Transactions (Dated)'!$D:$D,$BL97,'Transactions (Dated)'!$B:$B,BY$11,'Transactions (Dated)'!$C:$C,"Dividend (paid to cash)")*AJ97</f>
        <v>0</v>
      </c>
      <c r="BZ97" s="6">
        <f ca="1">BZ96+SUMIFS('Transactions (Dated)'!$F:$F,'Transactions (Dated)'!$D:$D,$BL97,'Transactions (Dated)'!$B:$B,BZ$11,'Transactions (Dated)'!$C:$C,"Dividend (paid to cash)")*AK97</f>
        <v>0</v>
      </c>
      <c r="CA97" s="6">
        <f ca="1">CA96+SUMIFS('Transactions (Dated)'!$F:$F,'Transactions (Dated)'!$D:$D,$BL97,'Transactions (Dated)'!$B:$B,CA$11,'Transactions (Dated)'!$C:$C,"Dividend (paid to cash)")*AL97</f>
        <v>0</v>
      </c>
      <c r="CB97" s="6">
        <v>0</v>
      </c>
      <c r="CC97" s="6">
        <v>0</v>
      </c>
      <c r="CD97" s="6"/>
      <c r="CF97" s="6">
        <f t="shared" ca="1" si="60"/>
        <v>80234.09199999999</v>
      </c>
      <c r="CH97" s="3">
        <f t="shared" si="61"/>
        <v>42038</v>
      </c>
      <c r="CI97" s="4">
        <f t="shared" ca="1" si="54"/>
        <v>969730.5</v>
      </c>
      <c r="CJ97" s="4">
        <f t="shared" ca="1" si="55"/>
        <v>80234.09199999999</v>
      </c>
      <c r="CL97" s="4">
        <f t="shared" ca="1" si="56"/>
        <v>1049964.5919999999</v>
      </c>
    </row>
    <row r="98" spans="2:90" x14ac:dyDescent="0.15">
      <c r="B98" s="3">
        <f t="shared" si="57"/>
        <v>42039</v>
      </c>
      <c r="C98" s="2">
        <v>14995.7</v>
      </c>
      <c r="E98" s="70">
        <v>42039</v>
      </c>
      <c r="F98" s="69">
        <v>12.45</v>
      </c>
      <c r="G98" s="69">
        <v>3.85</v>
      </c>
      <c r="H98" s="69">
        <v>20.283999999999999</v>
      </c>
      <c r="I98" s="69">
        <v>32.67</v>
      </c>
      <c r="J98" s="69">
        <v>20.72</v>
      </c>
      <c r="K98" s="69">
        <v>12.79</v>
      </c>
      <c r="L98" s="69">
        <v>28.35</v>
      </c>
      <c r="M98" s="69">
        <v>2.67</v>
      </c>
      <c r="N98" s="69">
        <v>7.95</v>
      </c>
      <c r="O98" s="69">
        <v>5.0232999999999999</v>
      </c>
      <c r="P98" s="69">
        <v>34.200000000000003</v>
      </c>
      <c r="Q98" s="69">
        <v>1.1499999999999999</v>
      </c>
      <c r="R98" s="69">
        <v>10.039999999999999</v>
      </c>
      <c r="S98" s="69">
        <v>40.56</v>
      </c>
      <c r="T98" s="69"/>
      <c r="U98" s="69"/>
      <c r="V98" s="4"/>
      <c r="X98" s="3">
        <f t="shared" si="36"/>
        <v>42039</v>
      </c>
      <c r="Y98" s="40">
        <f ca="1">Y97+SUMIFS('Transactions (Dated)'!$E$2:$E$53,'Transactions (Dated)'!$D$2:$D$53,'Share Values'!$X98,'Transactions (Dated)'!$B$2:$B$53,'Share Values'!Y$11,'Transactions (Dated)'!$C$2:$C$53,"Buy")-SUMIFS('Transactions (Dated)'!$E$2:$E$53,'Transactions (Dated)'!$D$2:$D$53,'Share Values'!$X98,'Transactions (Dated)'!$B$2:$B$53,'Share Values'!Y$11,'Transactions (Dated)'!$C$2:$C$53,"Sell")</f>
        <v>4625</v>
      </c>
      <c r="Z98" s="40">
        <f ca="1">Z97+SUMIFS('Transactions (Dated)'!$E$2:$E$53,'Transactions (Dated)'!$D$2:$D$53,'Share Values'!$X98,'Transactions (Dated)'!$B$2:$B$53,'Share Values'!Z$11,'Transactions (Dated)'!$C$2:$C$53,"Buy")-SUMIFS('Transactions (Dated)'!$E$2:$E$53,'Transactions (Dated)'!$D$2:$D$53,'Share Values'!$X98,'Transactions (Dated)'!$B$2:$B$53,'Share Values'!Z$11,'Transactions (Dated)'!$C$2:$C$53,"Sell")</f>
        <v>12500</v>
      </c>
      <c r="AA98" s="40">
        <f ca="1">AA97+SUMIFS('Transactions (Dated)'!$E$2:$E$53,'Transactions (Dated)'!$D$2:$D$53,'Share Values'!$X98,'Transactions (Dated)'!$B$2:$B$53,'Share Values'!AA$11,'Transactions (Dated)'!$C$2:$C$53,"Buy")-SUMIFS('Transactions (Dated)'!$E$2:$E$53,'Transactions (Dated)'!$D$2:$D$53,'Share Values'!$X98,'Transactions (Dated)'!$B$2:$B$53,'Share Values'!AA$11,'Transactions (Dated)'!$C$2:$C$53,"Sell")</f>
        <v>39270</v>
      </c>
      <c r="AB98" s="40">
        <f ca="1">AB97+SUMIFS('Transactions (Dated)'!$E$2:$E$53,'Transactions (Dated)'!$D$2:$D$53,'Share Values'!$X98,'Transactions (Dated)'!$B$2:$B$53,'Share Values'!AB$11,'Transactions (Dated)'!$C$2:$C$53,"Buy")-SUMIFS('Transactions (Dated)'!$E$2:$E$53,'Transactions (Dated)'!$D$2:$D$53,'Share Values'!$X98,'Transactions (Dated)'!$B$2:$B$53,'Share Values'!AB$11,'Transactions (Dated)'!$C$2:$C$53,"Sell")</f>
        <v>1892</v>
      </c>
      <c r="AC98" s="40">
        <f ca="1">AC97+SUMIFS('Transactions (Dated)'!$E$2:$E$53,'Transactions (Dated)'!$D$2:$D$53,'Share Values'!$X98,'Transactions (Dated)'!$B$2:$B$53,'Share Values'!AC$11,'Transactions (Dated)'!$C$2:$C$53,"Buy")-SUMIFS('Transactions (Dated)'!$E$2:$E$53,'Transactions (Dated)'!$D$2:$D$53,'Share Values'!$X98,'Transactions (Dated)'!$B$2:$B$53,'Share Values'!AC$11,'Transactions (Dated)'!$C$2:$C$53,"Sell")</f>
        <v>0</v>
      </c>
      <c r="AD98" s="40">
        <f ca="1">AD97+SUMIFS('Transactions (Dated)'!$E$2:$E$53,'Transactions (Dated)'!$D$2:$D$53,'Share Values'!$X98,'Transactions (Dated)'!$B$2:$B$53,'Share Values'!AD$11,'Transactions (Dated)'!$C$2:$C$53,"Buy")-SUMIFS('Transactions (Dated)'!$E$2:$E$53,'Transactions (Dated)'!$D$2:$D$53,'Share Values'!$X98,'Transactions (Dated)'!$B$2:$B$53,'Share Values'!AD$11,'Transactions (Dated)'!$C$2:$C$53,"Sell")</f>
        <v>0</v>
      </c>
      <c r="AE98" s="40">
        <f ca="1">AE97+SUMIFS('Transactions (Dated)'!$E$2:$E$53,'Transactions (Dated)'!$D$2:$D$53,'Share Values'!$X98,'Transactions (Dated)'!$B$2:$B$53,'Share Values'!AE$11,'Transactions (Dated)'!$C$2:$C$53,"Buy")-SUMIFS('Transactions (Dated)'!$E$2:$E$53,'Transactions (Dated)'!$D$2:$D$53,'Share Values'!$X98,'Transactions (Dated)'!$B$2:$B$53,'Share Values'!AE$11,'Transactions (Dated)'!$C$2:$C$53,"Sell")</f>
        <v>0</v>
      </c>
      <c r="AF98" s="40">
        <f ca="1">AF97+SUMIFS('Transactions (Dated)'!$E$2:$E$53,'Transactions (Dated)'!$D$2:$D$53,'Share Values'!$X98,'Transactions (Dated)'!$B$2:$B$53,'Share Values'!AF$11,'Transactions (Dated)'!$C$2:$C$53,"Buy")-SUMIFS('Transactions (Dated)'!$E$2:$E$53,'Transactions (Dated)'!$D$2:$D$53,'Share Values'!$X98,'Transactions (Dated)'!$B$2:$B$53,'Share Values'!AF$11,'Transactions (Dated)'!$C$2:$C$53,"Sell")</f>
        <v>0</v>
      </c>
      <c r="AG98" s="40">
        <f ca="1">AG97+SUMIFS('Transactions (Dated)'!$E$2:$E$53,'Transactions (Dated)'!$D$2:$D$53,'Share Values'!$X98,'Transactions (Dated)'!$B$2:$B$53,'Share Values'!AG$11,'Transactions (Dated)'!$C$2:$C$53,"Buy")-SUMIFS('Transactions (Dated)'!$E$2:$E$53,'Transactions (Dated)'!$D$2:$D$53,'Share Values'!$X98,'Transactions (Dated)'!$B$2:$B$53,'Share Values'!AG$11,'Transactions (Dated)'!$C$2:$C$53,"Sell")</f>
        <v>0</v>
      </c>
      <c r="AH98" s="40">
        <f ca="1">AH97+SUMIFS('Transactions (Dated)'!$E$2:$E$53,'Transactions (Dated)'!$D$2:$D$53,'Share Values'!$X98,'Transactions (Dated)'!$B$2:$B$53,'Share Values'!AH$11,'Transactions (Dated)'!$C$2:$C$53,"Buy")-SUMIFS('Transactions (Dated)'!$E$2:$E$53,'Transactions (Dated)'!$D$2:$D$53,'Share Values'!$X98,'Transactions (Dated)'!$B$2:$B$53,'Share Values'!AH$11,'Transactions (Dated)'!$C$2:$C$53,"Sell")</f>
        <v>0</v>
      </c>
      <c r="AI98" s="40">
        <f ca="1">AI97+SUMIFS('Transactions (Dated)'!$E$2:$E$53,'Transactions (Dated)'!$D$2:$D$53,'Share Values'!$X98,'Transactions (Dated)'!$B$2:$B$53,'Share Values'!AI$11,'Transactions (Dated)'!$C$2:$C$53,"Buy")-SUMIFS('Transactions (Dated)'!$E$2:$E$53,'Transactions (Dated)'!$D$2:$D$53,'Share Values'!$X98,'Transactions (Dated)'!$B$2:$B$53,'Share Values'!AI$11,'Transactions (Dated)'!$C$2:$C$53,"Sell")</f>
        <v>0</v>
      </c>
      <c r="AJ98" s="40">
        <f ca="1">AJ97+SUMIFS('Transactions (Dated)'!$E$2:$E$53,'Transactions (Dated)'!$D$2:$D$53,'Share Values'!$X98,'Transactions (Dated)'!$B$2:$B$53,'Share Values'!AJ$11,'Transactions (Dated)'!$C$2:$C$53,"Buy")-SUMIFS('Transactions (Dated)'!$E$2:$E$53,'Transactions (Dated)'!$D$2:$D$53,'Share Values'!$X98,'Transactions (Dated)'!$B$2:$B$53,'Share Values'!AJ$11,'Transactions (Dated)'!$C$2:$C$53,"Sell")</f>
        <v>0</v>
      </c>
      <c r="AK98" s="40">
        <f ca="1">AK97+SUMIFS('Transactions (Dated)'!$E$2:$E$53,'Transactions (Dated)'!$D$2:$D$53,'Share Values'!$X98,'Transactions (Dated)'!$B$2:$B$53,'Share Values'!AK$11,'Transactions (Dated)'!$C$2:$C$53,"Buy")-SUMIFS('Transactions (Dated)'!$E$2:$E$53,'Transactions (Dated)'!$D$2:$D$53,'Share Values'!$X98,'Transactions (Dated)'!$B$2:$B$53,'Share Values'!AK$11,'Transactions (Dated)'!$C$2:$C$53,"Sell")</f>
        <v>0</v>
      </c>
      <c r="AL98" s="40">
        <f ca="1">AL97+SUMIFS('Transactions (Dated)'!$E$2:$E$53,'Transactions (Dated)'!$D$2:$D$53,'Share Values'!$X98,'Transactions (Dated)'!$B$2:$B$53,'Share Values'!AL$11,'Transactions (Dated)'!$C$2:$C$53,"Buy")-SUMIFS('Transactions (Dated)'!$E$2:$E$53,'Transactions (Dated)'!$D$2:$D$53,'Share Values'!$X98,'Transactions (Dated)'!$B$2:$B$53,'Share Values'!AL$11,'Transactions (Dated)'!$C$2:$C$53,"Sell")</f>
        <v>0</v>
      </c>
      <c r="AM98" s="40">
        <f ca="1">AM97+SUMIFS('Transactions (Dated)'!$E$2:$E$53,'Transactions (Dated)'!$D$2:$D$53,'Share Values'!$X98,'Transactions (Dated)'!$B$2:$B$53,'Share Values'!AM$11,'Transactions (Dated)'!$C$2:$C$53,"Buy")-SUMIFS('Transactions (Dated)'!$E$2:$E$53,'Transactions (Dated)'!$D$2:$D$53,'Share Values'!$X98,'Transactions (Dated)'!$B$2:$B$53,'Share Values'!AM$11,'Transactions (Dated)'!$C$2:$C$53,"Sell")</f>
        <v>0</v>
      </c>
      <c r="AN98" s="40">
        <f ca="1">AN97+SUMIFS('Transactions (Dated)'!$E$2:$E$53,'Transactions (Dated)'!$D$2:$D$53,'Share Values'!$X98,'Transactions (Dated)'!$B$2:$B$53,'Share Values'!AN$11,'Transactions (Dated)'!$C$2:$C$53,"Buy")-SUMIFS('Transactions (Dated)'!$E$2:$E$53,'Transactions (Dated)'!$D$2:$D$53,'Share Values'!$X98,'Transactions (Dated)'!$B$2:$B$53,'Share Values'!AN$11,'Transactions (Dated)'!$C$2:$C$53,"Sell")</f>
        <v>0</v>
      </c>
      <c r="AO98" s="40"/>
      <c r="AQ98" s="3">
        <f t="shared" si="37"/>
        <v>42039</v>
      </c>
      <c r="AR98" s="6">
        <f t="shared" ca="1" si="38"/>
        <v>57581.25</v>
      </c>
      <c r="AS98" s="6">
        <f t="shared" ca="1" si="39"/>
        <v>48125</v>
      </c>
      <c r="AT98" s="6">
        <f t="shared" ca="1" si="40"/>
        <v>796552.67999999993</v>
      </c>
      <c r="AU98" s="6">
        <f t="shared" ca="1" si="41"/>
        <v>61811.640000000007</v>
      </c>
      <c r="AV98" s="6">
        <f t="shared" ca="1" si="42"/>
        <v>0</v>
      </c>
      <c r="AW98" s="6">
        <f t="shared" ca="1" si="43"/>
        <v>0</v>
      </c>
      <c r="AX98" s="6">
        <f t="shared" ca="1" si="44"/>
        <v>0</v>
      </c>
      <c r="AY98" s="6">
        <f t="shared" ca="1" si="45"/>
        <v>0</v>
      </c>
      <c r="AZ98" s="6">
        <f t="shared" ca="1" si="46"/>
        <v>0</v>
      </c>
      <c r="BA98" s="6">
        <f t="shared" ca="1" si="47"/>
        <v>0</v>
      </c>
      <c r="BB98" s="6">
        <f t="shared" ca="1" si="48"/>
        <v>0</v>
      </c>
      <c r="BC98" s="6">
        <f t="shared" ca="1" si="49"/>
        <v>0</v>
      </c>
      <c r="BD98" s="6">
        <f t="shared" ca="1" si="50"/>
        <v>0</v>
      </c>
      <c r="BE98" s="6">
        <f t="shared" ca="1" si="51"/>
        <v>0</v>
      </c>
      <c r="BF98" s="6">
        <f t="shared" ca="1" si="58"/>
        <v>0</v>
      </c>
      <c r="BG98" s="6">
        <f t="shared" ca="1" si="59"/>
        <v>0</v>
      </c>
      <c r="BH98" s="6"/>
      <c r="BJ98" s="4">
        <f t="shared" ca="1" si="52"/>
        <v>964070.57</v>
      </c>
      <c r="BL98" s="3">
        <f t="shared" si="53"/>
        <v>42039</v>
      </c>
      <c r="BM98" s="6">
        <f>BM97+SUMIFS('Transactions (Dated)'!G:G,'Transactions (Dated)'!D:D,'Share Values'!AQ98)</f>
        <v>67368.149999999994</v>
      </c>
      <c r="BN98" s="6">
        <f ca="1">BN97+SUMIFS('Transactions (Dated)'!$F:$F,'Transactions (Dated)'!$D:$D,$BL98,'Transactions (Dated)'!$B:$B,BN$11,'Transactions (Dated)'!$C:$C,"Dividend (paid to cash)")*Y98</f>
        <v>0</v>
      </c>
      <c r="BO98" s="6">
        <f ca="1">BO97+SUMIFS('Transactions (Dated)'!$F:$F,'Transactions (Dated)'!$D:$D,$BL98,'Transactions (Dated)'!$B:$B,BO$11,'Transactions (Dated)'!$C:$C,"Dividend (paid to cash)")*Z98</f>
        <v>625</v>
      </c>
      <c r="BP98" s="6">
        <f ca="1">BP97+SUMIFS('Transactions (Dated)'!$F:$F,'Transactions (Dated)'!$D:$D,$BL98,'Transactions (Dated)'!$B:$B,BP$11,'Transactions (Dated)'!$C:$C,"Dividend (paid to cash)")*AA98</f>
        <v>12240.942000000001</v>
      </c>
      <c r="BQ98" s="6">
        <f ca="1">BQ97+SUMIFS('Transactions (Dated)'!$F:$F,'Transactions (Dated)'!$D:$D,$BL98,'Transactions (Dated)'!$B:$B,BQ$11,'Transactions (Dated)'!$C:$C,"Dividend (paid to cash)")*AB98</f>
        <v>0</v>
      </c>
      <c r="BR98" s="6">
        <f ca="1">BR97+SUMIFS('Transactions (Dated)'!$F:$F,'Transactions (Dated)'!$D:$D,$BL98,'Transactions (Dated)'!$B:$B,BR$11,'Transactions (Dated)'!$C:$C,"Dividend (paid to cash)")*AC98</f>
        <v>0</v>
      </c>
      <c r="BS98" s="6">
        <f ca="1">BS97+SUMIFS('Transactions (Dated)'!$F:$F,'Transactions (Dated)'!$D:$D,$BL98,'Transactions (Dated)'!$B:$B,BS$11,'Transactions (Dated)'!$C:$C,"Dividend (paid to cash)")*AD98</f>
        <v>0</v>
      </c>
      <c r="BT98" s="6">
        <f ca="1">BT97+SUMIFS('Transactions (Dated)'!$F:$F,'Transactions (Dated)'!$D:$D,$BL98,'Transactions (Dated)'!$B:$B,BT$11,'Transactions (Dated)'!$C:$C,"Dividend (paid to cash)")*AE98</f>
        <v>0</v>
      </c>
      <c r="BU98" s="6">
        <f ca="1">BU97+SUMIFS('Transactions (Dated)'!$F:$F,'Transactions (Dated)'!$D:$D,$BL98,'Transactions (Dated)'!$B:$B,BU$11,'Transactions (Dated)'!$C:$C,"Dividend (paid to cash)")*AF98</f>
        <v>0</v>
      </c>
      <c r="BV98" s="6">
        <f ca="1">BV97+SUMIFS('Transactions (Dated)'!$F:$F,'Transactions (Dated)'!$D:$D,$BL98,'Transactions (Dated)'!$B:$B,BV$11,'Transactions (Dated)'!$C:$C,"Dividend (paid to cash)")*AG98</f>
        <v>0</v>
      </c>
      <c r="BW98" s="6">
        <f ca="1">BW97+SUMIFS('Transactions (Dated)'!$F:$F,'Transactions (Dated)'!$D:$D,$BL98,'Transactions (Dated)'!$B:$B,BW$11,'Transactions (Dated)'!$C:$C,"Dividend (paid to cash)")*AH98</f>
        <v>0</v>
      </c>
      <c r="BX98" s="6">
        <f ca="1">BX97+SUMIFS('Transactions (Dated)'!$F:$F,'Transactions (Dated)'!$D:$D,$BL98,'Transactions (Dated)'!$B:$B,BX$11,'Transactions (Dated)'!$C:$C,"Dividend (paid to cash)")*AI98</f>
        <v>0</v>
      </c>
      <c r="BY98" s="6">
        <f ca="1">BY97+SUMIFS('Transactions (Dated)'!$F:$F,'Transactions (Dated)'!$D:$D,$BL98,'Transactions (Dated)'!$B:$B,BY$11,'Transactions (Dated)'!$C:$C,"Dividend (paid to cash)")*AJ98</f>
        <v>0</v>
      </c>
      <c r="BZ98" s="6">
        <f ca="1">BZ97+SUMIFS('Transactions (Dated)'!$F:$F,'Transactions (Dated)'!$D:$D,$BL98,'Transactions (Dated)'!$B:$B,BZ$11,'Transactions (Dated)'!$C:$C,"Dividend (paid to cash)")*AK98</f>
        <v>0</v>
      </c>
      <c r="CA98" s="6">
        <f ca="1">CA97+SUMIFS('Transactions (Dated)'!$F:$F,'Transactions (Dated)'!$D:$D,$BL98,'Transactions (Dated)'!$B:$B,CA$11,'Transactions (Dated)'!$C:$C,"Dividend (paid to cash)")*AL98</f>
        <v>0</v>
      </c>
      <c r="CB98" s="6">
        <v>0</v>
      </c>
      <c r="CC98" s="6">
        <v>0</v>
      </c>
      <c r="CD98" s="6"/>
      <c r="CF98" s="6">
        <f t="shared" ca="1" si="60"/>
        <v>80234.09199999999</v>
      </c>
      <c r="CH98" s="3">
        <f t="shared" si="61"/>
        <v>42039</v>
      </c>
      <c r="CI98" s="4">
        <f t="shared" ca="1" si="54"/>
        <v>964070.57</v>
      </c>
      <c r="CJ98" s="4">
        <f t="shared" ca="1" si="55"/>
        <v>80234.09199999999</v>
      </c>
      <c r="CL98" s="4">
        <f t="shared" ca="1" si="56"/>
        <v>1044304.6619999999</v>
      </c>
    </row>
    <row r="99" spans="2:90" x14ac:dyDescent="0.15">
      <c r="B99" s="3">
        <f t="shared" si="57"/>
        <v>42040</v>
      </c>
      <c r="C99" s="2">
        <v>15124.9</v>
      </c>
      <c r="E99" s="70">
        <v>42040</v>
      </c>
      <c r="F99" s="69">
        <v>12.52</v>
      </c>
      <c r="G99" s="69">
        <v>3.85</v>
      </c>
      <c r="H99" s="69">
        <v>20.45</v>
      </c>
      <c r="I99" s="69">
        <v>32.83</v>
      </c>
      <c r="J99" s="69">
        <v>21.55</v>
      </c>
      <c r="K99" s="69">
        <v>12.74</v>
      </c>
      <c r="L99" s="69">
        <v>29.1</v>
      </c>
      <c r="M99" s="69">
        <v>2.68</v>
      </c>
      <c r="N99" s="69">
        <v>8.73</v>
      </c>
      <c r="O99" s="69">
        <v>5.0632999999999999</v>
      </c>
      <c r="P99" s="69">
        <v>34.21</v>
      </c>
      <c r="Q99" s="69">
        <v>1.21</v>
      </c>
      <c r="R99" s="69">
        <v>10.26</v>
      </c>
      <c r="S99" s="69">
        <v>40.840000000000003</v>
      </c>
      <c r="T99" s="69"/>
      <c r="U99" s="69"/>
      <c r="V99" s="4"/>
      <c r="X99" s="3">
        <f t="shared" si="36"/>
        <v>42040</v>
      </c>
      <c r="Y99" s="40">
        <f ca="1">Y98+SUMIFS('Transactions (Dated)'!$E$2:$E$53,'Transactions (Dated)'!$D$2:$D$53,'Share Values'!$X99,'Transactions (Dated)'!$B$2:$B$53,'Share Values'!Y$11,'Transactions (Dated)'!$C$2:$C$53,"Buy")-SUMIFS('Transactions (Dated)'!$E$2:$E$53,'Transactions (Dated)'!$D$2:$D$53,'Share Values'!$X99,'Transactions (Dated)'!$B$2:$B$53,'Share Values'!Y$11,'Transactions (Dated)'!$C$2:$C$53,"Sell")</f>
        <v>4625</v>
      </c>
      <c r="Z99" s="40">
        <f ca="1">Z98+SUMIFS('Transactions (Dated)'!$E$2:$E$53,'Transactions (Dated)'!$D$2:$D$53,'Share Values'!$X99,'Transactions (Dated)'!$B$2:$B$53,'Share Values'!Z$11,'Transactions (Dated)'!$C$2:$C$53,"Buy")-SUMIFS('Transactions (Dated)'!$E$2:$E$53,'Transactions (Dated)'!$D$2:$D$53,'Share Values'!$X99,'Transactions (Dated)'!$B$2:$B$53,'Share Values'!Z$11,'Transactions (Dated)'!$C$2:$C$53,"Sell")</f>
        <v>12500</v>
      </c>
      <c r="AA99" s="40">
        <f ca="1">AA98+SUMIFS('Transactions (Dated)'!$E$2:$E$53,'Transactions (Dated)'!$D$2:$D$53,'Share Values'!$X99,'Transactions (Dated)'!$B$2:$B$53,'Share Values'!AA$11,'Transactions (Dated)'!$C$2:$C$53,"Buy")-SUMIFS('Transactions (Dated)'!$E$2:$E$53,'Transactions (Dated)'!$D$2:$D$53,'Share Values'!$X99,'Transactions (Dated)'!$B$2:$B$53,'Share Values'!AA$11,'Transactions (Dated)'!$C$2:$C$53,"Sell")</f>
        <v>39270</v>
      </c>
      <c r="AB99" s="40">
        <f ca="1">AB98+SUMIFS('Transactions (Dated)'!$E$2:$E$53,'Transactions (Dated)'!$D$2:$D$53,'Share Values'!$X99,'Transactions (Dated)'!$B$2:$B$53,'Share Values'!AB$11,'Transactions (Dated)'!$C$2:$C$53,"Buy")-SUMIFS('Transactions (Dated)'!$E$2:$E$53,'Transactions (Dated)'!$D$2:$D$53,'Share Values'!$X99,'Transactions (Dated)'!$B$2:$B$53,'Share Values'!AB$11,'Transactions (Dated)'!$C$2:$C$53,"Sell")</f>
        <v>1892</v>
      </c>
      <c r="AC99" s="40">
        <f ca="1">AC98+SUMIFS('Transactions (Dated)'!$E$2:$E$53,'Transactions (Dated)'!$D$2:$D$53,'Share Values'!$X99,'Transactions (Dated)'!$B$2:$B$53,'Share Values'!AC$11,'Transactions (Dated)'!$C$2:$C$53,"Buy")-SUMIFS('Transactions (Dated)'!$E$2:$E$53,'Transactions (Dated)'!$D$2:$D$53,'Share Values'!$X99,'Transactions (Dated)'!$B$2:$B$53,'Share Values'!AC$11,'Transactions (Dated)'!$C$2:$C$53,"Sell")</f>
        <v>0</v>
      </c>
      <c r="AD99" s="40">
        <f ca="1">AD98+SUMIFS('Transactions (Dated)'!$E$2:$E$53,'Transactions (Dated)'!$D$2:$D$53,'Share Values'!$X99,'Transactions (Dated)'!$B$2:$B$53,'Share Values'!AD$11,'Transactions (Dated)'!$C$2:$C$53,"Buy")-SUMIFS('Transactions (Dated)'!$E$2:$E$53,'Transactions (Dated)'!$D$2:$D$53,'Share Values'!$X99,'Transactions (Dated)'!$B$2:$B$53,'Share Values'!AD$11,'Transactions (Dated)'!$C$2:$C$53,"Sell")</f>
        <v>0</v>
      </c>
      <c r="AE99" s="40">
        <f ca="1">AE98+SUMIFS('Transactions (Dated)'!$E$2:$E$53,'Transactions (Dated)'!$D$2:$D$53,'Share Values'!$X99,'Transactions (Dated)'!$B$2:$B$53,'Share Values'!AE$11,'Transactions (Dated)'!$C$2:$C$53,"Buy")-SUMIFS('Transactions (Dated)'!$E$2:$E$53,'Transactions (Dated)'!$D$2:$D$53,'Share Values'!$X99,'Transactions (Dated)'!$B$2:$B$53,'Share Values'!AE$11,'Transactions (Dated)'!$C$2:$C$53,"Sell")</f>
        <v>0</v>
      </c>
      <c r="AF99" s="40">
        <f ca="1">AF98+SUMIFS('Transactions (Dated)'!$E$2:$E$53,'Transactions (Dated)'!$D$2:$D$53,'Share Values'!$X99,'Transactions (Dated)'!$B$2:$B$53,'Share Values'!AF$11,'Transactions (Dated)'!$C$2:$C$53,"Buy")-SUMIFS('Transactions (Dated)'!$E$2:$E$53,'Transactions (Dated)'!$D$2:$D$53,'Share Values'!$X99,'Transactions (Dated)'!$B$2:$B$53,'Share Values'!AF$11,'Transactions (Dated)'!$C$2:$C$53,"Sell")</f>
        <v>0</v>
      </c>
      <c r="AG99" s="40">
        <f ca="1">AG98+SUMIFS('Transactions (Dated)'!$E$2:$E$53,'Transactions (Dated)'!$D$2:$D$53,'Share Values'!$X99,'Transactions (Dated)'!$B$2:$B$53,'Share Values'!AG$11,'Transactions (Dated)'!$C$2:$C$53,"Buy")-SUMIFS('Transactions (Dated)'!$E$2:$E$53,'Transactions (Dated)'!$D$2:$D$53,'Share Values'!$X99,'Transactions (Dated)'!$B$2:$B$53,'Share Values'!AG$11,'Transactions (Dated)'!$C$2:$C$53,"Sell")</f>
        <v>0</v>
      </c>
      <c r="AH99" s="40">
        <f ca="1">AH98+SUMIFS('Transactions (Dated)'!$E$2:$E$53,'Transactions (Dated)'!$D$2:$D$53,'Share Values'!$X99,'Transactions (Dated)'!$B$2:$B$53,'Share Values'!AH$11,'Transactions (Dated)'!$C$2:$C$53,"Buy")-SUMIFS('Transactions (Dated)'!$E$2:$E$53,'Transactions (Dated)'!$D$2:$D$53,'Share Values'!$X99,'Transactions (Dated)'!$B$2:$B$53,'Share Values'!AH$11,'Transactions (Dated)'!$C$2:$C$53,"Sell")</f>
        <v>0</v>
      </c>
      <c r="AI99" s="40">
        <f ca="1">AI98+SUMIFS('Transactions (Dated)'!$E$2:$E$53,'Transactions (Dated)'!$D$2:$D$53,'Share Values'!$X99,'Transactions (Dated)'!$B$2:$B$53,'Share Values'!AI$11,'Transactions (Dated)'!$C$2:$C$53,"Buy")-SUMIFS('Transactions (Dated)'!$E$2:$E$53,'Transactions (Dated)'!$D$2:$D$53,'Share Values'!$X99,'Transactions (Dated)'!$B$2:$B$53,'Share Values'!AI$11,'Transactions (Dated)'!$C$2:$C$53,"Sell")</f>
        <v>0</v>
      </c>
      <c r="AJ99" s="40">
        <f ca="1">AJ98+SUMIFS('Transactions (Dated)'!$E$2:$E$53,'Transactions (Dated)'!$D$2:$D$53,'Share Values'!$X99,'Transactions (Dated)'!$B$2:$B$53,'Share Values'!AJ$11,'Transactions (Dated)'!$C$2:$C$53,"Buy")-SUMIFS('Transactions (Dated)'!$E$2:$E$53,'Transactions (Dated)'!$D$2:$D$53,'Share Values'!$X99,'Transactions (Dated)'!$B$2:$B$53,'Share Values'!AJ$11,'Transactions (Dated)'!$C$2:$C$53,"Sell")</f>
        <v>0</v>
      </c>
      <c r="AK99" s="40">
        <f ca="1">AK98+SUMIFS('Transactions (Dated)'!$E$2:$E$53,'Transactions (Dated)'!$D$2:$D$53,'Share Values'!$X99,'Transactions (Dated)'!$B$2:$B$53,'Share Values'!AK$11,'Transactions (Dated)'!$C$2:$C$53,"Buy")-SUMIFS('Transactions (Dated)'!$E$2:$E$53,'Transactions (Dated)'!$D$2:$D$53,'Share Values'!$X99,'Transactions (Dated)'!$B$2:$B$53,'Share Values'!AK$11,'Transactions (Dated)'!$C$2:$C$53,"Sell")</f>
        <v>0</v>
      </c>
      <c r="AL99" s="40">
        <f ca="1">AL98+SUMIFS('Transactions (Dated)'!$E$2:$E$53,'Transactions (Dated)'!$D$2:$D$53,'Share Values'!$X99,'Transactions (Dated)'!$B$2:$B$53,'Share Values'!AL$11,'Transactions (Dated)'!$C$2:$C$53,"Buy")-SUMIFS('Transactions (Dated)'!$E$2:$E$53,'Transactions (Dated)'!$D$2:$D$53,'Share Values'!$X99,'Transactions (Dated)'!$B$2:$B$53,'Share Values'!AL$11,'Transactions (Dated)'!$C$2:$C$53,"Sell")</f>
        <v>0</v>
      </c>
      <c r="AM99" s="40">
        <f ca="1">AM98+SUMIFS('Transactions (Dated)'!$E$2:$E$53,'Transactions (Dated)'!$D$2:$D$53,'Share Values'!$X99,'Transactions (Dated)'!$B$2:$B$53,'Share Values'!AM$11,'Transactions (Dated)'!$C$2:$C$53,"Buy")-SUMIFS('Transactions (Dated)'!$E$2:$E$53,'Transactions (Dated)'!$D$2:$D$53,'Share Values'!$X99,'Transactions (Dated)'!$B$2:$B$53,'Share Values'!AM$11,'Transactions (Dated)'!$C$2:$C$53,"Sell")</f>
        <v>0</v>
      </c>
      <c r="AN99" s="40">
        <f ca="1">AN98+SUMIFS('Transactions (Dated)'!$E$2:$E$53,'Transactions (Dated)'!$D$2:$D$53,'Share Values'!$X99,'Transactions (Dated)'!$B$2:$B$53,'Share Values'!AN$11,'Transactions (Dated)'!$C$2:$C$53,"Buy")-SUMIFS('Transactions (Dated)'!$E$2:$E$53,'Transactions (Dated)'!$D$2:$D$53,'Share Values'!$X99,'Transactions (Dated)'!$B$2:$B$53,'Share Values'!AN$11,'Transactions (Dated)'!$C$2:$C$53,"Sell")</f>
        <v>0</v>
      </c>
      <c r="AO99" s="40"/>
      <c r="AQ99" s="3">
        <f t="shared" si="37"/>
        <v>42040</v>
      </c>
      <c r="AR99" s="6">
        <f t="shared" ca="1" si="38"/>
        <v>57905</v>
      </c>
      <c r="AS99" s="6">
        <f t="shared" ca="1" si="39"/>
        <v>48125</v>
      </c>
      <c r="AT99" s="6">
        <f t="shared" ca="1" si="40"/>
        <v>803071.5</v>
      </c>
      <c r="AU99" s="6">
        <f t="shared" ca="1" si="41"/>
        <v>62114.359999999993</v>
      </c>
      <c r="AV99" s="6">
        <f t="shared" ca="1" si="42"/>
        <v>0</v>
      </c>
      <c r="AW99" s="6">
        <f t="shared" ca="1" si="43"/>
        <v>0</v>
      </c>
      <c r="AX99" s="6">
        <f t="shared" ca="1" si="44"/>
        <v>0</v>
      </c>
      <c r="AY99" s="6">
        <f t="shared" ca="1" si="45"/>
        <v>0</v>
      </c>
      <c r="AZ99" s="6">
        <f t="shared" ca="1" si="46"/>
        <v>0</v>
      </c>
      <c r="BA99" s="6">
        <f t="shared" ca="1" si="47"/>
        <v>0</v>
      </c>
      <c r="BB99" s="6">
        <f t="shared" ca="1" si="48"/>
        <v>0</v>
      </c>
      <c r="BC99" s="6">
        <f t="shared" ca="1" si="49"/>
        <v>0</v>
      </c>
      <c r="BD99" s="6">
        <f t="shared" ca="1" si="50"/>
        <v>0</v>
      </c>
      <c r="BE99" s="6">
        <f t="shared" ca="1" si="51"/>
        <v>0</v>
      </c>
      <c r="BF99" s="6">
        <f t="shared" ca="1" si="58"/>
        <v>0</v>
      </c>
      <c r="BG99" s="6">
        <f t="shared" ca="1" si="59"/>
        <v>0</v>
      </c>
      <c r="BH99" s="6"/>
      <c r="BJ99" s="4">
        <f t="shared" ca="1" si="52"/>
        <v>971215.86</v>
      </c>
      <c r="BL99" s="3">
        <f t="shared" si="53"/>
        <v>42040</v>
      </c>
      <c r="BM99" s="6">
        <f>BM98+SUMIFS('Transactions (Dated)'!G:G,'Transactions (Dated)'!D:D,'Share Values'!AQ99)</f>
        <v>67368.149999999994</v>
      </c>
      <c r="BN99" s="6">
        <f ca="1">BN98+SUMIFS('Transactions (Dated)'!$F:$F,'Transactions (Dated)'!$D:$D,$BL99,'Transactions (Dated)'!$B:$B,BN$11,'Transactions (Dated)'!$C:$C,"Dividend (paid to cash)")*Y99</f>
        <v>0</v>
      </c>
      <c r="BO99" s="6">
        <f ca="1">BO98+SUMIFS('Transactions (Dated)'!$F:$F,'Transactions (Dated)'!$D:$D,$BL99,'Transactions (Dated)'!$B:$B,BO$11,'Transactions (Dated)'!$C:$C,"Dividend (paid to cash)")*Z99</f>
        <v>625</v>
      </c>
      <c r="BP99" s="6">
        <f ca="1">BP98+SUMIFS('Transactions (Dated)'!$F:$F,'Transactions (Dated)'!$D:$D,$BL99,'Transactions (Dated)'!$B:$B,BP$11,'Transactions (Dated)'!$C:$C,"Dividend (paid to cash)")*AA99</f>
        <v>12240.942000000001</v>
      </c>
      <c r="BQ99" s="6">
        <f ca="1">BQ98+SUMIFS('Transactions (Dated)'!$F:$F,'Transactions (Dated)'!$D:$D,$BL99,'Transactions (Dated)'!$B:$B,BQ$11,'Transactions (Dated)'!$C:$C,"Dividend (paid to cash)")*AB99</f>
        <v>0</v>
      </c>
      <c r="BR99" s="6">
        <f ca="1">BR98+SUMIFS('Transactions (Dated)'!$F:$F,'Transactions (Dated)'!$D:$D,$BL99,'Transactions (Dated)'!$B:$B,BR$11,'Transactions (Dated)'!$C:$C,"Dividend (paid to cash)")*AC99</f>
        <v>0</v>
      </c>
      <c r="BS99" s="6">
        <f ca="1">BS98+SUMIFS('Transactions (Dated)'!$F:$F,'Transactions (Dated)'!$D:$D,$BL99,'Transactions (Dated)'!$B:$B,BS$11,'Transactions (Dated)'!$C:$C,"Dividend (paid to cash)")*AD99</f>
        <v>0</v>
      </c>
      <c r="BT99" s="6">
        <f ca="1">BT98+SUMIFS('Transactions (Dated)'!$F:$F,'Transactions (Dated)'!$D:$D,$BL99,'Transactions (Dated)'!$B:$B,BT$11,'Transactions (Dated)'!$C:$C,"Dividend (paid to cash)")*AE99</f>
        <v>0</v>
      </c>
      <c r="BU99" s="6">
        <f ca="1">BU98+SUMIFS('Transactions (Dated)'!$F:$F,'Transactions (Dated)'!$D:$D,$BL99,'Transactions (Dated)'!$B:$B,BU$11,'Transactions (Dated)'!$C:$C,"Dividend (paid to cash)")*AF99</f>
        <v>0</v>
      </c>
      <c r="BV99" s="6">
        <f ca="1">BV98+SUMIFS('Transactions (Dated)'!$F:$F,'Transactions (Dated)'!$D:$D,$BL99,'Transactions (Dated)'!$B:$B,BV$11,'Transactions (Dated)'!$C:$C,"Dividend (paid to cash)")*AG99</f>
        <v>0</v>
      </c>
      <c r="BW99" s="6">
        <f ca="1">BW98+SUMIFS('Transactions (Dated)'!$F:$F,'Transactions (Dated)'!$D:$D,$BL99,'Transactions (Dated)'!$B:$B,BW$11,'Transactions (Dated)'!$C:$C,"Dividend (paid to cash)")*AH99</f>
        <v>0</v>
      </c>
      <c r="BX99" s="6">
        <f ca="1">BX98+SUMIFS('Transactions (Dated)'!$F:$F,'Transactions (Dated)'!$D:$D,$BL99,'Transactions (Dated)'!$B:$B,BX$11,'Transactions (Dated)'!$C:$C,"Dividend (paid to cash)")*AI99</f>
        <v>0</v>
      </c>
      <c r="BY99" s="6">
        <f ca="1">BY98+SUMIFS('Transactions (Dated)'!$F:$F,'Transactions (Dated)'!$D:$D,$BL99,'Transactions (Dated)'!$B:$B,BY$11,'Transactions (Dated)'!$C:$C,"Dividend (paid to cash)")*AJ99</f>
        <v>0</v>
      </c>
      <c r="BZ99" s="6">
        <f ca="1">BZ98+SUMIFS('Transactions (Dated)'!$F:$F,'Transactions (Dated)'!$D:$D,$BL99,'Transactions (Dated)'!$B:$B,BZ$11,'Transactions (Dated)'!$C:$C,"Dividend (paid to cash)")*AK99</f>
        <v>0</v>
      </c>
      <c r="CA99" s="6">
        <f ca="1">CA98+SUMIFS('Transactions (Dated)'!$F:$F,'Transactions (Dated)'!$D:$D,$BL99,'Transactions (Dated)'!$B:$B,CA$11,'Transactions (Dated)'!$C:$C,"Dividend (paid to cash)")*AL99</f>
        <v>0</v>
      </c>
      <c r="CB99" s="6">
        <v>0</v>
      </c>
      <c r="CC99" s="6">
        <v>0</v>
      </c>
      <c r="CD99" s="6"/>
      <c r="CF99" s="6">
        <f t="shared" ca="1" si="60"/>
        <v>80234.09199999999</v>
      </c>
      <c r="CH99" s="3">
        <f t="shared" si="61"/>
        <v>42040</v>
      </c>
      <c r="CI99" s="4">
        <f t="shared" ca="1" si="54"/>
        <v>971215.86</v>
      </c>
      <c r="CJ99" s="4">
        <f t="shared" ca="1" si="55"/>
        <v>80234.09199999999</v>
      </c>
      <c r="CL99" s="4">
        <f t="shared" ca="1" si="56"/>
        <v>1051449.952</v>
      </c>
    </row>
    <row r="100" spans="2:90" x14ac:dyDescent="0.15">
      <c r="B100" s="3">
        <f t="shared" si="57"/>
        <v>42041</v>
      </c>
      <c r="C100" s="2">
        <v>15083.9</v>
      </c>
      <c r="E100" s="70">
        <v>42041</v>
      </c>
      <c r="F100" s="69">
        <v>12.52</v>
      </c>
      <c r="G100" s="69">
        <v>3.99</v>
      </c>
      <c r="H100" s="69">
        <v>20.399999999999999</v>
      </c>
      <c r="I100" s="69">
        <v>32.450000000000003</v>
      </c>
      <c r="J100" s="69">
        <v>22.5</v>
      </c>
      <c r="K100" s="69">
        <v>12.7</v>
      </c>
      <c r="L100" s="69">
        <v>29.18</v>
      </c>
      <c r="M100" s="69">
        <v>2.63</v>
      </c>
      <c r="N100" s="69">
        <v>8.67</v>
      </c>
      <c r="O100" s="69">
        <v>5.0667</v>
      </c>
      <c r="P100" s="69">
        <v>34.68</v>
      </c>
      <c r="Q100" s="69">
        <v>1.1000000000000001</v>
      </c>
      <c r="R100" s="69">
        <v>10.01</v>
      </c>
      <c r="S100" s="69">
        <v>40</v>
      </c>
      <c r="T100" s="69"/>
      <c r="U100" s="69"/>
      <c r="V100" s="4"/>
      <c r="X100" s="3">
        <f t="shared" si="36"/>
        <v>42041</v>
      </c>
      <c r="Y100" s="40">
        <f ca="1">Y99+SUMIFS('Transactions (Dated)'!$E$2:$E$53,'Transactions (Dated)'!$D$2:$D$53,'Share Values'!$X100,'Transactions (Dated)'!$B$2:$B$53,'Share Values'!Y$11,'Transactions (Dated)'!$C$2:$C$53,"Buy")-SUMIFS('Transactions (Dated)'!$E$2:$E$53,'Transactions (Dated)'!$D$2:$D$53,'Share Values'!$X100,'Transactions (Dated)'!$B$2:$B$53,'Share Values'!Y$11,'Transactions (Dated)'!$C$2:$C$53,"Sell")</f>
        <v>4625</v>
      </c>
      <c r="Z100" s="40">
        <f ca="1">Z99+SUMIFS('Transactions (Dated)'!$E$2:$E$53,'Transactions (Dated)'!$D$2:$D$53,'Share Values'!$X100,'Transactions (Dated)'!$B$2:$B$53,'Share Values'!Z$11,'Transactions (Dated)'!$C$2:$C$53,"Buy")-SUMIFS('Transactions (Dated)'!$E$2:$E$53,'Transactions (Dated)'!$D$2:$D$53,'Share Values'!$X100,'Transactions (Dated)'!$B$2:$B$53,'Share Values'!Z$11,'Transactions (Dated)'!$C$2:$C$53,"Sell")</f>
        <v>12500</v>
      </c>
      <c r="AA100" s="40">
        <f ca="1">AA99+SUMIFS('Transactions (Dated)'!$E$2:$E$53,'Transactions (Dated)'!$D$2:$D$53,'Share Values'!$X100,'Transactions (Dated)'!$B$2:$B$53,'Share Values'!AA$11,'Transactions (Dated)'!$C$2:$C$53,"Buy")-SUMIFS('Transactions (Dated)'!$E$2:$E$53,'Transactions (Dated)'!$D$2:$D$53,'Share Values'!$X100,'Transactions (Dated)'!$B$2:$B$53,'Share Values'!AA$11,'Transactions (Dated)'!$C$2:$C$53,"Sell")</f>
        <v>39270</v>
      </c>
      <c r="AB100" s="40">
        <f ca="1">AB99+SUMIFS('Transactions (Dated)'!$E$2:$E$53,'Transactions (Dated)'!$D$2:$D$53,'Share Values'!$X100,'Transactions (Dated)'!$B$2:$B$53,'Share Values'!AB$11,'Transactions (Dated)'!$C$2:$C$53,"Buy")-SUMIFS('Transactions (Dated)'!$E$2:$E$53,'Transactions (Dated)'!$D$2:$D$53,'Share Values'!$X100,'Transactions (Dated)'!$B$2:$B$53,'Share Values'!AB$11,'Transactions (Dated)'!$C$2:$C$53,"Sell")</f>
        <v>1892</v>
      </c>
      <c r="AC100" s="40">
        <f ca="1">AC99+SUMIFS('Transactions (Dated)'!$E$2:$E$53,'Transactions (Dated)'!$D$2:$D$53,'Share Values'!$X100,'Transactions (Dated)'!$B$2:$B$53,'Share Values'!AC$11,'Transactions (Dated)'!$C$2:$C$53,"Buy")-SUMIFS('Transactions (Dated)'!$E$2:$E$53,'Transactions (Dated)'!$D$2:$D$53,'Share Values'!$X100,'Transactions (Dated)'!$B$2:$B$53,'Share Values'!AC$11,'Transactions (Dated)'!$C$2:$C$53,"Sell")</f>
        <v>0</v>
      </c>
      <c r="AD100" s="40">
        <f ca="1">AD99+SUMIFS('Transactions (Dated)'!$E$2:$E$53,'Transactions (Dated)'!$D$2:$D$53,'Share Values'!$X100,'Transactions (Dated)'!$B$2:$B$53,'Share Values'!AD$11,'Transactions (Dated)'!$C$2:$C$53,"Buy")-SUMIFS('Transactions (Dated)'!$E$2:$E$53,'Transactions (Dated)'!$D$2:$D$53,'Share Values'!$X100,'Transactions (Dated)'!$B$2:$B$53,'Share Values'!AD$11,'Transactions (Dated)'!$C$2:$C$53,"Sell")</f>
        <v>0</v>
      </c>
      <c r="AE100" s="40">
        <f ca="1">AE99+SUMIFS('Transactions (Dated)'!$E$2:$E$53,'Transactions (Dated)'!$D$2:$D$53,'Share Values'!$X100,'Transactions (Dated)'!$B$2:$B$53,'Share Values'!AE$11,'Transactions (Dated)'!$C$2:$C$53,"Buy")-SUMIFS('Transactions (Dated)'!$E$2:$E$53,'Transactions (Dated)'!$D$2:$D$53,'Share Values'!$X100,'Transactions (Dated)'!$B$2:$B$53,'Share Values'!AE$11,'Transactions (Dated)'!$C$2:$C$53,"Sell")</f>
        <v>0</v>
      </c>
      <c r="AF100" s="40">
        <f ca="1">AF99+SUMIFS('Transactions (Dated)'!$E$2:$E$53,'Transactions (Dated)'!$D$2:$D$53,'Share Values'!$X100,'Transactions (Dated)'!$B$2:$B$53,'Share Values'!AF$11,'Transactions (Dated)'!$C$2:$C$53,"Buy")-SUMIFS('Transactions (Dated)'!$E$2:$E$53,'Transactions (Dated)'!$D$2:$D$53,'Share Values'!$X100,'Transactions (Dated)'!$B$2:$B$53,'Share Values'!AF$11,'Transactions (Dated)'!$C$2:$C$53,"Sell")</f>
        <v>0</v>
      </c>
      <c r="AG100" s="40">
        <f ca="1">AG99+SUMIFS('Transactions (Dated)'!$E$2:$E$53,'Transactions (Dated)'!$D$2:$D$53,'Share Values'!$X100,'Transactions (Dated)'!$B$2:$B$53,'Share Values'!AG$11,'Transactions (Dated)'!$C$2:$C$53,"Buy")-SUMIFS('Transactions (Dated)'!$E$2:$E$53,'Transactions (Dated)'!$D$2:$D$53,'Share Values'!$X100,'Transactions (Dated)'!$B$2:$B$53,'Share Values'!AG$11,'Transactions (Dated)'!$C$2:$C$53,"Sell")</f>
        <v>0</v>
      </c>
      <c r="AH100" s="40">
        <f ca="1">AH99+SUMIFS('Transactions (Dated)'!$E$2:$E$53,'Transactions (Dated)'!$D$2:$D$53,'Share Values'!$X100,'Transactions (Dated)'!$B$2:$B$53,'Share Values'!AH$11,'Transactions (Dated)'!$C$2:$C$53,"Buy")-SUMIFS('Transactions (Dated)'!$E$2:$E$53,'Transactions (Dated)'!$D$2:$D$53,'Share Values'!$X100,'Transactions (Dated)'!$B$2:$B$53,'Share Values'!AH$11,'Transactions (Dated)'!$C$2:$C$53,"Sell")</f>
        <v>0</v>
      </c>
      <c r="AI100" s="40">
        <f ca="1">AI99+SUMIFS('Transactions (Dated)'!$E$2:$E$53,'Transactions (Dated)'!$D$2:$D$53,'Share Values'!$X100,'Transactions (Dated)'!$B$2:$B$53,'Share Values'!AI$11,'Transactions (Dated)'!$C$2:$C$53,"Buy")-SUMIFS('Transactions (Dated)'!$E$2:$E$53,'Transactions (Dated)'!$D$2:$D$53,'Share Values'!$X100,'Transactions (Dated)'!$B$2:$B$53,'Share Values'!AI$11,'Transactions (Dated)'!$C$2:$C$53,"Sell")</f>
        <v>0</v>
      </c>
      <c r="AJ100" s="40">
        <f ca="1">AJ99+SUMIFS('Transactions (Dated)'!$E$2:$E$53,'Transactions (Dated)'!$D$2:$D$53,'Share Values'!$X100,'Transactions (Dated)'!$B$2:$B$53,'Share Values'!AJ$11,'Transactions (Dated)'!$C$2:$C$53,"Buy")-SUMIFS('Transactions (Dated)'!$E$2:$E$53,'Transactions (Dated)'!$D$2:$D$53,'Share Values'!$X100,'Transactions (Dated)'!$B$2:$B$53,'Share Values'!AJ$11,'Transactions (Dated)'!$C$2:$C$53,"Sell")</f>
        <v>0</v>
      </c>
      <c r="AK100" s="40">
        <f ca="1">AK99+SUMIFS('Transactions (Dated)'!$E$2:$E$53,'Transactions (Dated)'!$D$2:$D$53,'Share Values'!$X100,'Transactions (Dated)'!$B$2:$B$53,'Share Values'!AK$11,'Transactions (Dated)'!$C$2:$C$53,"Buy")-SUMIFS('Transactions (Dated)'!$E$2:$E$53,'Transactions (Dated)'!$D$2:$D$53,'Share Values'!$X100,'Transactions (Dated)'!$B$2:$B$53,'Share Values'!AK$11,'Transactions (Dated)'!$C$2:$C$53,"Sell")</f>
        <v>0</v>
      </c>
      <c r="AL100" s="40">
        <f ca="1">AL99+SUMIFS('Transactions (Dated)'!$E$2:$E$53,'Transactions (Dated)'!$D$2:$D$53,'Share Values'!$X100,'Transactions (Dated)'!$B$2:$B$53,'Share Values'!AL$11,'Transactions (Dated)'!$C$2:$C$53,"Buy")-SUMIFS('Transactions (Dated)'!$E$2:$E$53,'Transactions (Dated)'!$D$2:$D$53,'Share Values'!$X100,'Transactions (Dated)'!$B$2:$B$53,'Share Values'!AL$11,'Transactions (Dated)'!$C$2:$C$53,"Sell")</f>
        <v>0</v>
      </c>
      <c r="AM100" s="40">
        <f ca="1">AM99+SUMIFS('Transactions (Dated)'!$E$2:$E$53,'Transactions (Dated)'!$D$2:$D$53,'Share Values'!$X100,'Transactions (Dated)'!$B$2:$B$53,'Share Values'!AM$11,'Transactions (Dated)'!$C$2:$C$53,"Buy")-SUMIFS('Transactions (Dated)'!$E$2:$E$53,'Transactions (Dated)'!$D$2:$D$53,'Share Values'!$X100,'Transactions (Dated)'!$B$2:$B$53,'Share Values'!AM$11,'Transactions (Dated)'!$C$2:$C$53,"Sell")</f>
        <v>0</v>
      </c>
      <c r="AN100" s="40">
        <f ca="1">AN99+SUMIFS('Transactions (Dated)'!$E$2:$E$53,'Transactions (Dated)'!$D$2:$D$53,'Share Values'!$X100,'Transactions (Dated)'!$B$2:$B$53,'Share Values'!AN$11,'Transactions (Dated)'!$C$2:$C$53,"Buy")-SUMIFS('Transactions (Dated)'!$E$2:$E$53,'Transactions (Dated)'!$D$2:$D$53,'Share Values'!$X100,'Transactions (Dated)'!$B$2:$B$53,'Share Values'!AN$11,'Transactions (Dated)'!$C$2:$C$53,"Sell")</f>
        <v>0</v>
      </c>
      <c r="AO100" s="40"/>
      <c r="AQ100" s="3">
        <f t="shared" si="37"/>
        <v>42041</v>
      </c>
      <c r="AR100" s="6">
        <f t="shared" ca="1" si="38"/>
        <v>57905</v>
      </c>
      <c r="AS100" s="6">
        <f t="shared" ca="1" si="39"/>
        <v>49875</v>
      </c>
      <c r="AT100" s="6">
        <f t="shared" ca="1" si="40"/>
        <v>801108</v>
      </c>
      <c r="AU100" s="6">
        <f t="shared" ca="1" si="41"/>
        <v>61395.400000000009</v>
      </c>
      <c r="AV100" s="6">
        <f t="shared" ca="1" si="42"/>
        <v>0</v>
      </c>
      <c r="AW100" s="6">
        <f t="shared" ca="1" si="43"/>
        <v>0</v>
      </c>
      <c r="AX100" s="6">
        <f t="shared" ca="1" si="44"/>
        <v>0</v>
      </c>
      <c r="AY100" s="6">
        <f t="shared" ca="1" si="45"/>
        <v>0</v>
      </c>
      <c r="AZ100" s="6">
        <f t="shared" ca="1" si="46"/>
        <v>0</v>
      </c>
      <c r="BA100" s="6">
        <f t="shared" ca="1" si="47"/>
        <v>0</v>
      </c>
      <c r="BB100" s="6">
        <f t="shared" ca="1" si="48"/>
        <v>0</v>
      </c>
      <c r="BC100" s="6">
        <f t="shared" ca="1" si="49"/>
        <v>0</v>
      </c>
      <c r="BD100" s="6">
        <f t="shared" ca="1" si="50"/>
        <v>0</v>
      </c>
      <c r="BE100" s="6">
        <f t="shared" ca="1" si="51"/>
        <v>0</v>
      </c>
      <c r="BF100" s="6">
        <f t="shared" ca="1" si="58"/>
        <v>0</v>
      </c>
      <c r="BG100" s="6">
        <f t="shared" ca="1" si="59"/>
        <v>0</v>
      </c>
      <c r="BH100" s="6"/>
      <c r="BJ100" s="4">
        <f t="shared" ca="1" si="52"/>
        <v>970283.4</v>
      </c>
      <c r="BL100" s="3">
        <f t="shared" si="53"/>
        <v>42041</v>
      </c>
      <c r="BM100" s="6">
        <f>BM99+SUMIFS('Transactions (Dated)'!G:G,'Transactions (Dated)'!D:D,'Share Values'!AQ100)</f>
        <v>67368.149999999994</v>
      </c>
      <c r="BN100" s="6">
        <f ca="1">BN99+SUMIFS('Transactions (Dated)'!$F:$F,'Transactions (Dated)'!$D:$D,$BL100,'Transactions (Dated)'!$B:$B,BN$11,'Transactions (Dated)'!$C:$C,"Dividend (paid to cash)")*Y100</f>
        <v>0</v>
      </c>
      <c r="BO100" s="6">
        <f ca="1">BO99+SUMIFS('Transactions (Dated)'!$F:$F,'Transactions (Dated)'!$D:$D,$BL100,'Transactions (Dated)'!$B:$B,BO$11,'Transactions (Dated)'!$C:$C,"Dividend (paid to cash)")*Z100</f>
        <v>625</v>
      </c>
      <c r="BP100" s="6">
        <f ca="1">BP99+SUMIFS('Transactions (Dated)'!$F:$F,'Transactions (Dated)'!$D:$D,$BL100,'Transactions (Dated)'!$B:$B,BP$11,'Transactions (Dated)'!$C:$C,"Dividend (paid to cash)")*AA100</f>
        <v>12240.942000000001</v>
      </c>
      <c r="BQ100" s="6">
        <f ca="1">BQ99+SUMIFS('Transactions (Dated)'!$F:$F,'Transactions (Dated)'!$D:$D,$BL100,'Transactions (Dated)'!$B:$B,BQ$11,'Transactions (Dated)'!$C:$C,"Dividend (paid to cash)")*AB100</f>
        <v>0</v>
      </c>
      <c r="BR100" s="6">
        <f ca="1">BR99+SUMIFS('Transactions (Dated)'!$F:$F,'Transactions (Dated)'!$D:$D,$BL100,'Transactions (Dated)'!$B:$B,BR$11,'Transactions (Dated)'!$C:$C,"Dividend (paid to cash)")*AC100</f>
        <v>0</v>
      </c>
      <c r="BS100" s="6">
        <f ca="1">BS99+SUMIFS('Transactions (Dated)'!$F:$F,'Transactions (Dated)'!$D:$D,$BL100,'Transactions (Dated)'!$B:$B,BS$11,'Transactions (Dated)'!$C:$C,"Dividend (paid to cash)")*AD100</f>
        <v>0</v>
      </c>
      <c r="BT100" s="6">
        <f ca="1">BT99+SUMIFS('Transactions (Dated)'!$F:$F,'Transactions (Dated)'!$D:$D,$BL100,'Transactions (Dated)'!$B:$B,BT$11,'Transactions (Dated)'!$C:$C,"Dividend (paid to cash)")*AE100</f>
        <v>0</v>
      </c>
      <c r="BU100" s="6">
        <f ca="1">BU99+SUMIFS('Transactions (Dated)'!$F:$F,'Transactions (Dated)'!$D:$D,$BL100,'Transactions (Dated)'!$B:$B,BU$11,'Transactions (Dated)'!$C:$C,"Dividend (paid to cash)")*AF100</f>
        <v>0</v>
      </c>
      <c r="BV100" s="6">
        <f ca="1">BV99+SUMIFS('Transactions (Dated)'!$F:$F,'Transactions (Dated)'!$D:$D,$BL100,'Transactions (Dated)'!$B:$B,BV$11,'Transactions (Dated)'!$C:$C,"Dividend (paid to cash)")*AG100</f>
        <v>0</v>
      </c>
      <c r="BW100" s="6">
        <f ca="1">BW99+SUMIFS('Transactions (Dated)'!$F:$F,'Transactions (Dated)'!$D:$D,$BL100,'Transactions (Dated)'!$B:$B,BW$11,'Transactions (Dated)'!$C:$C,"Dividend (paid to cash)")*AH100</f>
        <v>0</v>
      </c>
      <c r="BX100" s="6">
        <f ca="1">BX99+SUMIFS('Transactions (Dated)'!$F:$F,'Transactions (Dated)'!$D:$D,$BL100,'Transactions (Dated)'!$B:$B,BX$11,'Transactions (Dated)'!$C:$C,"Dividend (paid to cash)")*AI100</f>
        <v>0</v>
      </c>
      <c r="BY100" s="6">
        <f ca="1">BY99+SUMIFS('Transactions (Dated)'!$F:$F,'Transactions (Dated)'!$D:$D,$BL100,'Transactions (Dated)'!$B:$B,BY$11,'Transactions (Dated)'!$C:$C,"Dividend (paid to cash)")*AJ100</f>
        <v>0</v>
      </c>
      <c r="BZ100" s="6">
        <f ca="1">BZ99+SUMIFS('Transactions (Dated)'!$F:$F,'Transactions (Dated)'!$D:$D,$BL100,'Transactions (Dated)'!$B:$B,BZ$11,'Transactions (Dated)'!$C:$C,"Dividend (paid to cash)")*AK100</f>
        <v>0</v>
      </c>
      <c r="CA100" s="6">
        <f ca="1">CA99+SUMIFS('Transactions (Dated)'!$F:$F,'Transactions (Dated)'!$D:$D,$BL100,'Transactions (Dated)'!$B:$B,CA$11,'Transactions (Dated)'!$C:$C,"Dividend (paid to cash)")*AL100</f>
        <v>0</v>
      </c>
      <c r="CB100" s="6">
        <v>0</v>
      </c>
      <c r="CC100" s="6">
        <v>0</v>
      </c>
      <c r="CD100" s="6"/>
      <c r="CF100" s="6">
        <f t="shared" ca="1" si="60"/>
        <v>80234.09199999999</v>
      </c>
      <c r="CH100" s="3">
        <f t="shared" si="61"/>
        <v>42041</v>
      </c>
      <c r="CI100" s="4">
        <f t="shared" ca="1" si="54"/>
        <v>970283.4</v>
      </c>
      <c r="CJ100" s="4">
        <f t="shared" ca="1" si="55"/>
        <v>80234.09199999999</v>
      </c>
      <c r="CL100" s="4">
        <f t="shared" ca="1" si="56"/>
        <v>1050517.4920000001</v>
      </c>
    </row>
    <row r="101" spans="2:90" x14ac:dyDescent="0.15">
      <c r="B101" s="3">
        <f t="shared" si="57"/>
        <v>42044</v>
      </c>
      <c r="C101" s="2">
        <v>15100.7</v>
      </c>
      <c r="E101" s="70">
        <v>42044</v>
      </c>
      <c r="F101" s="69">
        <v>12.31</v>
      </c>
      <c r="G101" s="69">
        <v>4.17</v>
      </c>
      <c r="H101" s="69">
        <v>20.420000000000002</v>
      </c>
      <c r="I101" s="69">
        <v>32.06</v>
      </c>
      <c r="J101" s="69">
        <v>23.5</v>
      </c>
      <c r="K101" s="69">
        <v>12.67</v>
      </c>
      <c r="L101" s="69">
        <v>29.18</v>
      </c>
      <c r="M101" s="69">
        <v>2.63</v>
      </c>
      <c r="N101" s="69">
        <v>8.31</v>
      </c>
      <c r="O101" s="69">
        <v>5.05</v>
      </c>
      <c r="P101" s="69">
        <v>34.51</v>
      </c>
      <c r="Q101" s="69">
        <v>1.1100000000000001</v>
      </c>
      <c r="R101" s="69">
        <v>10.02</v>
      </c>
      <c r="S101" s="69">
        <v>39.93</v>
      </c>
      <c r="T101" s="69"/>
      <c r="U101" s="69"/>
      <c r="V101" s="4"/>
      <c r="X101" s="3">
        <f t="shared" si="36"/>
        <v>42044</v>
      </c>
      <c r="Y101" s="40">
        <f ca="1">Y100+SUMIFS('Transactions (Dated)'!$E$2:$E$53,'Transactions (Dated)'!$D$2:$D$53,'Share Values'!$X101,'Transactions (Dated)'!$B$2:$B$53,'Share Values'!Y$11,'Transactions (Dated)'!$C$2:$C$53,"Buy")-SUMIFS('Transactions (Dated)'!$E$2:$E$53,'Transactions (Dated)'!$D$2:$D$53,'Share Values'!$X101,'Transactions (Dated)'!$B$2:$B$53,'Share Values'!Y$11,'Transactions (Dated)'!$C$2:$C$53,"Sell")</f>
        <v>4625</v>
      </c>
      <c r="Z101" s="40">
        <f ca="1">Z100+SUMIFS('Transactions (Dated)'!$E$2:$E$53,'Transactions (Dated)'!$D$2:$D$53,'Share Values'!$X101,'Transactions (Dated)'!$B$2:$B$53,'Share Values'!Z$11,'Transactions (Dated)'!$C$2:$C$53,"Buy")-SUMIFS('Transactions (Dated)'!$E$2:$E$53,'Transactions (Dated)'!$D$2:$D$53,'Share Values'!$X101,'Transactions (Dated)'!$B$2:$B$53,'Share Values'!Z$11,'Transactions (Dated)'!$C$2:$C$53,"Sell")</f>
        <v>12500</v>
      </c>
      <c r="AA101" s="40">
        <f ca="1">AA100+SUMIFS('Transactions (Dated)'!$E$2:$E$53,'Transactions (Dated)'!$D$2:$D$53,'Share Values'!$X101,'Transactions (Dated)'!$B$2:$B$53,'Share Values'!AA$11,'Transactions (Dated)'!$C$2:$C$53,"Buy")-SUMIFS('Transactions (Dated)'!$E$2:$E$53,'Transactions (Dated)'!$D$2:$D$53,'Share Values'!$X101,'Transactions (Dated)'!$B$2:$B$53,'Share Values'!AA$11,'Transactions (Dated)'!$C$2:$C$53,"Sell")</f>
        <v>39270</v>
      </c>
      <c r="AB101" s="40">
        <f ca="1">AB100+SUMIFS('Transactions (Dated)'!$E$2:$E$53,'Transactions (Dated)'!$D$2:$D$53,'Share Values'!$X101,'Transactions (Dated)'!$B$2:$B$53,'Share Values'!AB$11,'Transactions (Dated)'!$C$2:$C$53,"Buy")-SUMIFS('Transactions (Dated)'!$E$2:$E$53,'Transactions (Dated)'!$D$2:$D$53,'Share Values'!$X101,'Transactions (Dated)'!$B$2:$B$53,'Share Values'!AB$11,'Transactions (Dated)'!$C$2:$C$53,"Sell")</f>
        <v>1892</v>
      </c>
      <c r="AC101" s="40">
        <f ca="1">AC100+SUMIFS('Transactions (Dated)'!$E$2:$E$53,'Transactions (Dated)'!$D$2:$D$53,'Share Values'!$X101,'Transactions (Dated)'!$B$2:$B$53,'Share Values'!AC$11,'Transactions (Dated)'!$C$2:$C$53,"Buy")-SUMIFS('Transactions (Dated)'!$E$2:$E$53,'Transactions (Dated)'!$D$2:$D$53,'Share Values'!$X101,'Transactions (Dated)'!$B$2:$B$53,'Share Values'!AC$11,'Transactions (Dated)'!$C$2:$C$53,"Sell")</f>
        <v>0</v>
      </c>
      <c r="AD101" s="40">
        <f ca="1">AD100+SUMIFS('Transactions (Dated)'!$E$2:$E$53,'Transactions (Dated)'!$D$2:$D$53,'Share Values'!$X101,'Transactions (Dated)'!$B$2:$B$53,'Share Values'!AD$11,'Transactions (Dated)'!$C$2:$C$53,"Buy")-SUMIFS('Transactions (Dated)'!$E$2:$E$53,'Transactions (Dated)'!$D$2:$D$53,'Share Values'!$X101,'Transactions (Dated)'!$B$2:$B$53,'Share Values'!AD$11,'Transactions (Dated)'!$C$2:$C$53,"Sell")</f>
        <v>0</v>
      </c>
      <c r="AE101" s="40">
        <f ca="1">AE100+SUMIFS('Transactions (Dated)'!$E$2:$E$53,'Transactions (Dated)'!$D$2:$D$53,'Share Values'!$X101,'Transactions (Dated)'!$B$2:$B$53,'Share Values'!AE$11,'Transactions (Dated)'!$C$2:$C$53,"Buy")-SUMIFS('Transactions (Dated)'!$E$2:$E$53,'Transactions (Dated)'!$D$2:$D$53,'Share Values'!$X101,'Transactions (Dated)'!$B$2:$B$53,'Share Values'!AE$11,'Transactions (Dated)'!$C$2:$C$53,"Sell")</f>
        <v>0</v>
      </c>
      <c r="AF101" s="40">
        <f ca="1">AF100+SUMIFS('Transactions (Dated)'!$E$2:$E$53,'Transactions (Dated)'!$D$2:$D$53,'Share Values'!$X101,'Transactions (Dated)'!$B$2:$B$53,'Share Values'!AF$11,'Transactions (Dated)'!$C$2:$C$53,"Buy")-SUMIFS('Transactions (Dated)'!$E$2:$E$53,'Transactions (Dated)'!$D$2:$D$53,'Share Values'!$X101,'Transactions (Dated)'!$B$2:$B$53,'Share Values'!AF$11,'Transactions (Dated)'!$C$2:$C$53,"Sell")</f>
        <v>0</v>
      </c>
      <c r="AG101" s="40">
        <f ca="1">AG100+SUMIFS('Transactions (Dated)'!$E$2:$E$53,'Transactions (Dated)'!$D$2:$D$53,'Share Values'!$X101,'Transactions (Dated)'!$B$2:$B$53,'Share Values'!AG$11,'Transactions (Dated)'!$C$2:$C$53,"Buy")-SUMIFS('Transactions (Dated)'!$E$2:$E$53,'Transactions (Dated)'!$D$2:$D$53,'Share Values'!$X101,'Transactions (Dated)'!$B$2:$B$53,'Share Values'!AG$11,'Transactions (Dated)'!$C$2:$C$53,"Sell")</f>
        <v>0</v>
      </c>
      <c r="AH101" s="40">
        <f ca="1">AH100+SUMIFS('Transactions (Dated)'!$E$2:$E$53,'Transactions (Dated)'!$D$2:$D$53,'Share Values'!$X101,'Transactions (Dated)'!$B$2:$B$53,'Share Values'!AH$11,'Transactions (Dated)'!$C$2:$C$53,"Buy")-SUMIFS('Transactions (Dated)'!$E$2:$E$53,'Transactions (Dated)'!$D$2:$D$53,'Share Values'!$X101,'Transactions (Dated)'!$B$2:$B$53,'Share Values'!AH$11,'Transactions (Dated)'!$C$2:$C$53,"Sell")</f>
        <v>0</v>
      </c>
      <c r="AI101" s="40">
        <f ca="1">AI100+SUMIFS('Transactions (Dated)'!$E$2:$E$53,'Transactions (Dated)'!$D$2:$D$53,'Share Values'!$X101,'Transactions (Dated)'!$B$2:$B$53,'Share Values'!AI$11,'Transactions (Dated)'!$C$2:$C$53,"Buy")-SUMIFS('Transactions (Dated)'!$E$2:$E$53,'Transactions (Dated)'!$D$2:$D$53,'Share Values'!$X101,'Transactions (Dated)'!$B$2:$B$53,'Share Values'!AI$11,'Transactions (Dated)'!$C$2:$C$53,"Sell")</f>
        <v>0</v>
      </c>
      <c r="AJ101" s="40">
        <f ca="1">AJ100+SUMIFS('Transactions (Dated)'!$E$2:$E$53,'Transactions (Dated)'!$D$2:$D$53,'Share Values'!$X101,'Transactions (Dated)'!$B$2:$B$53,'Share Values'!AJ$11,'Transactions (Dated)'!$C$2:$C$53,"Buy")-SUMIFS('Transactions (Dated)'!$E$2:$E$53,'Transactions (Dated)'!$D$2:$D$53,'Share Values'!$X101,'Transactions (Dated)'!$B$2:$B$53,'Share Values'!AJ$11,'Transactions (Dated)'!$C$2:$C$53,"Sell")</f>
        <v>0</v>
      </c>
      <c r="AK101" s="40">
        <f ca="1">AK100+SUMIFS('Transactions (Dated)'!$E$2:$E$53,'Transactions (Dated)'!$D$2:$D$53,'Share Values'!$X101,'Transactions (Dated)'!$B$2:$B$53,'Share Values'!AK$11,'Transactions (Dated)'!$C$2:$C$53,"Buy")-SUMIFS('Transactions (Dated)'!$E$2:$E$53,'Transactions (Dated)'!$D$2:$D$53,'Share Values'!$X101,'Transactions (Dated)'!$B$2:$B$53,'Share Values'!AK$11,'Transactions (Dated)'!$C$2:$C$53,"Sell")</f>
        <v>0</v>
      </c>
      <c r="AL101" s="40">
        <f ca="1">AL100+SUMIFS('Transactions (Dated)'!$E$2:$E$53,'Transactions (Dated)'!$D$2:$D$53,'Share Values'!$X101,'Transactions (Dated)'!$B$2:$B$53,'Share Values'!AL$11,'Transactions (Dated)'!$C$2:$C$53,"Buy")-SUMIFS('Transactions (Dated)'!$E$2:$E$53,'Transactions (Dated)'!$D$2:$D$53,'Share Values'!$X101,'Transactions (Dated)'!$B$2:$B$53,'Share Values'!AL$11,'Transactions (Dated)'!$C$2:$C$53,"Sell")</f>
        <v>0</v>
      </c>
      <c r="AM101" s="40">
        <f ca="1">AM100+SUMIFS('Transactions (Dated)'!$E$2:$E$53,'Transactions (Dated)'!$D$2:$D$53,'Share Values'!$X101,'Transactions (Dated)'!$B$2:$B$53,'Share Values'!AM$11,'Transactions (Dated)'!$C$2:$C$53,"Buy")-SUMIFS('Transactions (Dated)'!$E$2:$E$53,'Transactions (Dated)'!$D$2:$D$53,'Share Values'!$X101,'Transactions (Dated)'!$B$2:$B$53,'Share Values'!AM$11,'Transactions (Dated)'!$C$2:$C$53,"Sell")</f>
        <v>0</v>
      </c>
      <c r="AN101" s="40">
        <f ca="1">AN100+SUMIFS('Transactions (Dated)'!$E$2:$E$53,'Transactions (Dated)'!$D$2:$D$53,'Share Values'!$X101,'Transactions (Dated)'!$B$2:$B$53,'Share Values'!AN$11,'Transactions (Dated)'!$C$2:$C$53,"Buy")-SUMIFS('Transactions (Dated)'!$E$2:$E$53,'Transactions (Dated)'!$D$2:$D$53,'Share Values'!$X101,'Transactions (Dated)'!$B$2:$B$53,'Share Values'!AN$11,'Transactions (Dated)'!$C$2:$C$53,"Sell")</f>
        <v>0</v>
      </c>
      <c r="AO101" s="40"/>
      <c r="AQ101" s="3">
        <f t="shared" si="37"/>
        <v>42044</v>
      </c>
      <c r="AR101" s="6">
        <f t="shared" ca="1" si="38"/>
        <v>56933.75</v>
      </c>
      <c r="AS101" s="6">
        <f t="shared" ca="1" si="39"/>
        <v>52125</v>
      </c>
      <c r="AT101" s="6">
        <f t="shared" ca="1" si="40"/>
        <v>801893.4</v>
      </c>
      <c r="AU101" s="6">
        <f t="shared" ca="1" si="41"/>
        <v>60657.520000000004</v>
      </c>
      <c r="AV101" s="6">
        <f t="shared" ca="1" si="42"/>
        <v>0</v>
      </c>
      <c r="AW101" s="6">
        <f t="shared" ca="1" si="43"/>
        <v>0</v>
      </c>
      <c r="AX101" s="6">
        <f t="shared" ca="1" si="44"/>
        <v>0</v>
      </c>
      <c r="AY101" s="6">
        <f t="shared" ca="1" si="45"/>
        <v>0</v>
      </c>
      <c r="AZ101" s="6">
        <f t="shared" ca="1" si="46"/>
        <v>0</v>
      </c>
      <c r="BA101" s="6">
        <f t="shared" ca="1" si="47"/>
        <v>0</v>
      </c>
      <c r="BB101" s="6">
        <f t="shared" ca="1" si="48"/>
        <v>0</v>
      </c>
      <c r="BC101" s="6">
        <f t="shared" ca="1" si="49"/>
        <v>0</v>
      </c>
      <c r="BD101" s="6">
        <f t="shared" ca="1" si="50"/>
        <v>0</v>
      </c>
      <c r="BE101" s="6">
        <f t="shared" ca="1" si="51"/>
        <v>0</v>
      </c>
      <c r="BF101" s="6">
        <f t="shared" ca="1" si="58"/>
        <v>0</v>
      </c>
      <c r="BG101" s="6">
        <f t="shared" ca="1" si="59"/>
        <v>0</v>
      </c>
      <c r="BH101" s="6"/>
      <c r="BJ101" s="4">
        <f t="shared" ca="1" si="52"/>
        <v>971609.67</v>
      </c>
      <c r="BL101" s="3">
        <f t="shared" si="53"/>
        <v>42044</v>
      </c>
      <c r="BM101" s="6">
        <f>BM100+SUMIFS('Transactions (Dated)'!G:G,'Transactions (Dated)'!D:D,'Share Values'!AQ101)</f>
        <v>67368.149999999994</v>
      </c>
      <c r="BN101" s="6">
        <f ca="1">BN100+SUMIFS('Transactions (Dated)'!$F:$F,'Transactions (Dated)'!$D:$D,$BL101,'Transactions (Dated)'!$B:$B,BN$11,'Transactions (Dated)'!$C:$C,"Dividend (paid to cash)")*Y101</f>
        <v>0</v>
      </c>
      <c r="BO101" s="6">
        <f ca="1">BO100+SUMIFS('Transactions (Dated)'!$F:$F,'Transactions (Dated)'!$D:$D,$BL101,'Transactions (Dated)'!$B:$B,BO$11,'Transactions (Dated)'!$C:$C,"Dividend (paid to cash)")*Z101</f>
        <v>625</v>
      </c>
      <c r="BP101" s="6">
        <f ca="1">BP100+SUMIFS('Transactions (Dated)'!$F:$F,'Transactions (Dated)'!$D:$D,$BL101,'Transactions (Dated)'!$B:$B,BP$11,'Transactions (Dated)'!$C:$C,"Dividend (paid to cash)")*AA101</f>
        <v>12240.942000000001</v>
      </c>
      <c r="BQ101" s="6">
        <f ca="1">BQ100+SUMIFS('Transactions (Dated)'!$F:$F,'Transactions (Dated)'!$D:$D,$BL101,'Transactions (Dated)'!$B:$B,BQ$11,'Transactions (Dated)'!$C:$C,"Dividend (paid to cash)")*AB101</f>
        <v>0</v>
      </c>
      <c r="BR101" s="6">
        <f ca="1">BR100+SUMIFS('Transactions (Dated)'!$F:$F,'Transactions (Dated)'!$D:$D,$BL101,'Transactions (Dated)'!$B:$B,BR$11,'Transactions (Dated)'!$C:$C,"Dividend (paid to cash)")*AC101</f>
        <v>0</v>
      </c>
      <c r="BS101" s="6">
        <f ca="1">BS100+SUMIFS('Transactions (Dated)'!$F:$F,'Transactions (Dated)'!$D:$D,$BL101,'Transactions (Dated)'!$B:$B,BS$11,'Transactions (Dated)'!$C:$C,"Dividend (paid to cash)")*AD101</f>
        <v>0</v>
      </c>
      <c r="BT101" s="6">
        <f ca="1">BT100+SUMIFS('Transactions (Dated)'!$F:$F,'Transactions (Dated)'!$D:$D,$BL101,'Transactions (Dated)'!$B:$B,BT$11,'Transactions (Dated)'!$C:$C,"Dividend (paid to cash)")*AE101</f>
        <v>0</v>
      </c>
      <c r="BU101" s="6">
        <f ca="1">BU100+SUMIFS('Transactions (Dated)'!$F:$F,'Transactions (Dated)'!$D:$D,$BL101,'Transactions (Dated)'!$B:$B,BU$11,'Transactions (Dated)'!$C:$C,"Dividend (paid to cash)")*AF101</f>
        <v>0</v>
      </c>
      <c r="BV101" s="6">
        <f ca="1">BV100+SUMIFS('Transactions (Dated)'!$F:$F,'Transactions (Dated)'!$D:$D,$BL101,'Transactions (Dated)'!$B:$B,BV$11,'Transactions (Dated)'!$C:$C,"Dividend (paid to cash)")*AG101</f>
        <v>0</v>
      </c>
      <c r="BW101" s="6">
        <f ca="1">BW100+SUMIFS('Transactions (Dated)'!$F:$F,'Transactions (Dated)'!$D:$D,$BL101,'Transactions (Dated)'!$B:$B,BW$11,'Transactions (Dated)'!$C:$C,"Dividend (paid to cash)")*AH101</f>
        <v>0</v>
      </c>
      <c r="BX101" s="6">
        <f ca="1">BX100+SUMIFS('Transactions (Dated)'!$F:$F,'Transactions (Dated)'!$D:$D,$BL101,'Transactions (Dated)'!$B:$B,BX$11,'Transactions (Dated)'!$C:$C,"Dividend (paid to cash)")*AI101</f>
        <v>0</v>
      </c>
      <c r="BY101" s="6">
        <f ca="1">BY100+SUMIFS('Transactions (Dated)'!$F:$F,'Transactions (Dated)'!$D:$D,$BL101,'Transactions (Dated)'!$B:$B,BY$11,'Transactions (Dated)'!$C:$C,"Dividend (paid to cash)")*AJ101</f>
        <v>0</v>
      </c>
      <c r="BZ101" s="6">
        <f ca="1">BZ100+SUMIFS('Transactions (Dated)'!$F:$F,'Transactions (Dated)'!$D:$D,$BL101,'Transactions (Dated)'!$B:$B,BZ$11,'Transactions (Dated)'!$C:$C,"Dividend (paid to cash)")*AK101</f>
        <v>0</v>
      </c>
      <c r="CA101" s="6">
        <f ca="1">CA100+SUMIFS('Transactions (Dated)'!$F:$F,'Transactions (Dated)'!$D:$D,$BL101,'Transactions (Dated)'!$B:$B,CA$11,'Transactions (Dated)'!$C:$C,"Dividend (paid to cash)")*AL101</f>
        <v>0</v>
      </c>
      <c r="CB101" s="6">
        <v>0</v>
      </c>
      <c r="CC101" s="6">
        <v>0</v>
      </c>
      <c r="CD101" s="6"/>
      <c r="CF101" s="6">
        <f t="shared" ca="1" si="60"/>
        <v>80234.09199999999</v>
      </c>
      <c r="CH101" s="3">
        <f t="shared" si="61"/>
        <v>42044</v>
      </c>
      <c r="CI101" s="4">
        <f t="shared" ca="1" si="54"/>
        <v>971609.67</v>
      </c>
      <c r="CJ101" s="4">
        <f t="shared" ca="1" si="55"/>
        <v>80234.09199999999</v>
      </c>
      <c r="CL101" s="4">
        <f t="shared" ca="1" si="56"/>
        <v>1051843.7620000001</v>
      </c>
    </row>
    <row r="102" spans="2:90" x14ac:dyDescent="0.15">
      <c r="B102" s="3">
        <f t="shared" si="57"/>
        <v>42045</v>
      </c>
      <c r="C102" s="2">
        <v>15112.5</v>
      </c>
      <c r="E102" s="70">
        <v>42045</v>
      </c>
      <c r="F102" s="69">
        <v>12.47</v>
      </c>
      <c r="G102" s="69">
        <v>3.98</v>
      </c>
      <c r="H102" s="69">
        <v>20.45</v>
      </c>
      <c r="I102" s="69">
        <v>32.1</v>
      </c>
      <c r="J102" s="69">
        <v>23.94</v>
      </c>
      <c r="K102" s="69">
        <v>12.69</v>
      </c>
      <c r="L102" s="69">
        <v>29.03</v>
      </c>
      <c r="M102" s="69">
        <v>2.64</v>
      </c>
      <c r="N102" s="69">
        <v>8.31</v>
      </c>
      <c r="O102" s="69">
        <v>5.1767000000000003</v>
      </c>
      <c r="P102" s="69">
        <v>34.31</v>
      </c>
      <c r="Q102" s="69">
        <v>1.1599999999999999</v>
      </c>
      <c r="R102" s="69">
        <v>9.85</v>
      </c>
      <c r="S102" s="69">
        <v>40.39</v>
      </c>
      <c r="T102" s="69"/>
      <c r="U102" s="69"/>
      <c r="V102" s="4"/>
      <c r="X102" s="3">
        <f t="shared" si="36"/>
        <v>42045</v>
      </c>
      <c r="Y102" s="40">
        <f ca="1">Y101+SUMIFS('Transactions (Dated)'!$E$2:$E$53,'Transactions (Dated)'!$D$2:$D$53,'Share Values'!$X102,'Transactions (Dated)'!$B$2:$B$53,'Share Values'!Y$11,'Transactions (Dated)'!$C$2:$C$53,"Buy")-SUMIFS('Transactions (Dated)'!$E$2:$E$53,'Transactions (Dated)'!$D$2:$D$53,'Share Values'!$X102,'Transactions (Dated)'!$B$2:$B$53,'Share Values'!Y$11,'Transactions (Dated)'!$C$2:$C$53,"Sell")</f>
        <v>4625</v>
      </c>
      <c r="Z102" s="40">
        <f ca="1">Z101+SUMIFS('Transactions (Dated)'!$E$2:$E$53,'Transactions (Dated)'!$D$2:$D$53,'Share Values'!$X102,'Transactions (Dated)'!$B$2:$B$53,'Share Values'!Z$11,'Transactions (Dated)'!$C$2:$C$53,"Buy")-SUMIFS('Transactions (Dated)'!$E$2:$E$53,'Transactions (Dated)'!$D$2:$D$53,'Share Values'!$X102,'Transactions (Dated)'!$B$2:$B$53,'Share Values'!Z$11,'Transactions (Dated)'!$C$2:$C$53,"Sell")</f>
        <v>12500</v>
      </c>
      <c r="AA102" s="40">
        <f ca="1">AA101+SUMIFS('Transactions (Dated)'!$E$2:$E$53,'Transactions (Dated)'!$D$2:$D$53,'Share Values'!$X102,'Transactions (Dated)'!$B$2:$B$53,'Share Values'!AA$11,'Transactions (Dated)'!$C$2:$C$53,"Buy")-SUMIFS('Transactions (Dated)'!$E$2:$E$53,'Transactions (Dated)'!$D$2:$D$53,'Share Values'!$X102,'Transactions (Dated)'!$B$2:$B$53,'Share Values'!AA$11,'Transactions (Dated)'!$C$2:$C$53,"Sell")</f>
        <v>39270</v>
      </c>
      <c r="AB102" s="40">
        <f ca="1">AB101+SUMIFS('Transactions (Dated)'!$E$2:$E$53,'Transactions (Dated)'!$D$2:$D$53,'Share Values'!$X102,'Transactions (Dated)'!$B$2:$B$53,'Share Values'!AB$11,'Transactions (Dated)'!$C$2:$C$53,"Buy")-SUMIFS('Transactions (Dated)'!$E$2:$E$53,'Transactions (Dated)'!$D$2:$D$53,'Share Values'!$X102,'Transactions (Dated)'!$B$2:$B$53,'Share Values'!AB$11,'Transactions (Dated)'!$C$2:$C$53,"Sell")</f>
        <v>1892</v>
      </c>
      <c r="AC102" s="40">
        <f ca="1">AC101+SUMIFS('Transactions (Dated)'!$E$2:$E$53,'Transactions (Dated)'!$D$2:$D$53,'Share Values'!$X102,'Transactions (Dated)'!$B$2:$B$53,'Share Values'!AC$11,'Transactions (Dated)'!$C$2:$C$53,"Buy")-SUMIFS('Transactions (Dated)'!$E$2:$E$53,'Transactions (Dated)'!$D$2:$D$53,'Share Values'!$X102,'Transactions (Dated)'!$B$2:$B$53,'Share Values'!AC$11,'Transactions (Dated)'!$C$2:$C$53,"Sell")</f>
        <v>0</v>
      </c>
      <c r="AD102" s="40">
        <f ca="1">AD101+SUMIFS('Transactions (Dated)'!$E$2:$E$53,'Transactions (Dated)'!$D$2:$D$53,'Share Values'!$X102,'Transactions (Dated)'!$B$2:$B$53,'Share Values'!AD$11,'Transactions (Dated)'!$C$2:$C$53,"Buy")-SUMIFS('Transactions (Dated)'!$E$2:$E$53,'Transactions (Dated)'!$D$2:$D$53,'Share Values'!$X102,'Transactions (Dated)'!$B$2:$B$53,'Share Values'!AD$11,'Transactions (Dated)'!$C$2:$C$53,"Sell")</f>
        <v>0</v>
      </c>
      <c r="AE102" s="40">
        <f ca="1">AE101+SUMIFS('Transactions (Dated)'!$E$2:$E$53,'Transactions (Dated)'!$D$2:$D$53,'Share Values'!$X102,'Transactions (Dated)'!$B$2:$B$53,'Share Values'!AE$11,'Transactions (Dated)'!$C$2:$C$53,"Buy")-SUMIFS('Transactions (Dated)'!$E$2:$E$53,'Transactions (Dated)'!$D$2:$D$53,'Share Values'!$X102,'Transactions (Dated)'!$B$2:$B$53,'Share Values'!AE$11,'Transactions (Dated)'!$C$2:$C$53,"Sell")</f>
        <v>0</v>
      </c>
      <c r="AF102" s="40">
        <f ca="1">AF101+SUMIFS('Transactions (Dated)'!$E$2:$E$53,'Transactions (Dated)'!$D$2:$D$53,'Share Values'!$X102,'Transactions (Dated)'!$B$2:$B$53,'Share Values'!AF$11,'Transactions (Dated)'!$C$2:$C$53,"Buy")-SUMIFS('Transactions (Dated)'!$E$2:$E$53,'Transactions (Dated)'!$D$2:$D$53,'Share Values'!$X102,'Transactions (Dated)'!$B$2:$B$53,'Share Values'!AF$11,'Transactions (Dated)'!$C$2:$C$53,"Sell")</f>
        <v>0</v>
      </c>
      <c r="AG102" s="40">
        <f ca="1">AG101+SUMIFS('Transactions (Dated)'!$E$2:$E$53,'Transactions (Dated)'!$D$2:$D$53,'Share Values'!$X102,'Transactions (Dated)'!$B$2:$B$53,'Share Values'!AG$11,'Transactions (Dated)'!$C$2:$C$53,"Buy")-SUMIFS('Transactions (Dated)'!$E$2:$E$53,'Transactions (Dated)'!$D$2:$D$53,'Share Values'!$X102,'Transactions (Dated)'!$B$2:$B$53,'Share Values'!AG$11,'Transactions (Dated)'!$C$2:$C$53,"Sell")</f>
        <v>0</v>
      </c>
      <c r="AH102" s="40">
        <f ca="1">AH101+SUMIFS('Transactions (Dated)'!$E$2:$E$53,'Transactions (Dated)'!$D$2:$D$53,'Share Values'!$X102,'Transactions (Dated)'!$B$2:$B$53,'Share Values'!AH$11,'Transactions (Dated)'!$C$2:$C$53,"Buy")-SUMIFS('Transactions (Dated)'!$E$2:$E$53,'Transactions (Dated)'!$D$2:$D$53,'Share Values'!$X102,'Transactions (Dated)'!$B$2:$B$53,'Share Values'!AH$11,'Transactions (Dated)'!$C$2:$C$53,"Sell")</f>
        <v>0</v>
      </c>
      <c r="AI102" s="40">
        <f ca="1">AI101+SUMIFS('Transactions (Dated)'!$E$2:$E$53,'Transactions (Dated)'!$D$2:$D$53,'Share Values'!$X102,'Transactions (Dated)'!$B$2:$B$53,'Share Values'!AI$11,'Transactions (Dated)'!$C$2:$C$53,"Buy")-SUMIFS('Transactions (Dated)'!$E$2:$E$53,'Transactions (Dated)'!$D$2:$D$53,'Share Values'!$X102,'Transactions (Dated)'!$B$2:$B$53,'Share Values'!AI$11,'Transactions (Dated)'!$C$2:$C$53,"Sell")</f>
        <v>0</v>
      </c>
      <c r="AJ102" s="40">
        <f ca="1">AJ101+SUMIFS('Transactions (Dated)'!$E$2:$E$53,'Transactions (Dated)'!$D$2:$D$53,'Share Values'!$X102,'Transactions (Dated)'!$B$2:$B$53,'Share Values'!AJ$11,'Transactions (Dated)'!$C$2:$C$53,"Buy")-SUMIFS('Transactions (Dated)'!$E$2:$E$53,'Transactions (Dated)'!$D$2:$D$53,'Share Values'!$X102,'Transactions (Dated)'!$B$2:$B$53,'Share Values'!AJ$11,'Transactions (Dated)'!$C$2:$C$53,"Sell")</f>
        <v>0</v>
      </c>
      <c r="AK102" s="40">
        <f ca="1">AK101+SUMIFS('Transactions (Dated)'!$E$2:$E$53,'Transactions (Dated)'!$D$2:$D$53,'Share Values'!$X102,'Transactions (Dated)'!$B$2:$B$53,'Share Values'!AK$11,'Transactions (Dated)'!$C$2:$C$53,"Buy")-SUMIFS('Transactions (Dated)'!$E$2:$E$53,'Transactions (Dated)'!$D$2:$D$53,'Share Values'!$X102,'Transactions (Dated)'!$B$2:$B$53,'Share Values'!AK$11,'Transactions (Dated)'!$C$2:$C$53,"Sell")</f>
        <v>0</v>
      </c>
      <c r="AL102" s="40">
        <f ca="1">AL101+SUMIFS('Transactions (Dated)'!$E$2:$E$53,'Transactions (Dated)'!$D$2:$D$53,'Share Values'!$X102,'Transactions (Dated)'!$B$2:$B$53,'Share Values'!AL$11,'Transactions (Dated)'!$C$2:$C$53,"Buy")-SUMIFS('Transactions (Dated)'!$E$2:$E$53,'Transactions (Dated)'!$D$2:$D$53,'Share Values'!$X102,'Transactions (Dated)'!$B$2:$B$53,'Share Values'!AL$11,'Transactions (Dated)'!$C$2:$C$53,"Sell")</f>
        <v>0</v>
      </c>
      <c r="AM102" s="40">
        <f ca="1">AM101+SUMIFS('Transactions (Dated)'!$E$2:$E$53,'Transactions (Dated)'!$D$2:$D$53,'Share Values'!$X102,'Transactions (Dated)'!$B$2:$B$53,'Share Values'!AM$11,'Transactions (Dated)'!$C$2:$C$53,"Buy")-SUMIFS('Transactions (Dated)'!$E$2:$E$53,'Transactions (Dated)'!$D$2:$D$53,'Share Values'!$X102,'Transactions (Dated)'!$B$2:$B$53,'Share Values'!AM$11,'Transactions (Dated)'!$C$2:$C$53,"Sell")</f>
        <v>0</v>
      </c>
      <c r="AN102" s="40">
        <f ca="1">AN101+SUMIFS('Transactions (Dated)'!$E$2:$E$53,'Transactions (Dated)'!$D$2:$D$53,'Share Values'!$X102,'Transactions (Dated)'!$B$2:$B$53,'Share Values'!AN$11,'Transactions (Dated)'!$C$2:$C$53,"Buy")-SUMIFS('Transactions (Dated)'!$E$2:$E$53,'Transactions (Dated)'!$D$2:$D$53,'Share Values'!$X102,'Transactions (Dated)'!$B$2:$B$53,'Share Values'!AN$11,'Transactions (Dated)'!$C$2:$C$53,"Sell")</f>
        <v>0</v>
      </c>
      <c r="AO102" s="40"/>
      <c r="AQ102" s="3">
        <f t="shared" si="37"/>
        <v>42045</v>
      </c>
      <c r="AR102" s="6">
        <f t="shared" ca="1" si="38"/>
        <v>57673.75</v>
      </c>
      <c r="AS102" s="6">
        <f t="shared" ca="1" si="39"/>
        <v>49750</v>
      </c>
      <c r="AT102" s="6">
        <f t="shared" ca="1" si="40"/>
        <v>803071.5</v>
      </c>
      <c r="AU102" s="6">
        <f t="shared" ca="1" si="41"/>
        <v>60733.200000000004</v>
      </c>
      <c r="AV102" s="6">
        <f t="shared" ca="1" si="42"/>
        <v>0</v>
      </c>
      <c r="AW102" s="6">
        <f t="shared" ca="1" si="43"/>
        <v>0</v>
      </c>
      <c r="AX102" s="6">
        <f t="shared" ca="1" si="44"/>
        <v>0</v>
      </c>
      <c r="AY102" s="6">
        <f t="shared" ca="1" si="45"/>
        <v>0</v>
      </c>
      <c r="AZ102" s="6">
        <f t="shared" ca="1" si="46"/>
        <v>0</v>
      </c>
      <c r="BA102" s="6">
        <f t="shared" ca="1" si="47"/>
        <v>0</v>
      </c>
      <c r="BB102" s="6">
        <f t="shared" ca="1" si="48"/>
        <v>0</v>
      </c>
      <c r="BC102" s="6">
        <f t="shared" ca="1" si="49"/>
        <v>0</v>
      </c>
      <c r="BD102" s="6">
        <f t="shared" ca="1" si="50"/>
        <v>0</v>
      </c>
      <c r="BE102" s="6">
        <f t="shared" ca="1" si="51"/>
        <v>0</v>
      </c>
      <c r="BF102" s="6">
        <f t="shared" ca="1" si="58"/>
        <v>0</v>
      </c>
      <c r="BG102" s="6">
        <f t="shared" ca="1" si="59"/>
        <v>0</v>
      </c>
      <c r="BH102" s="6"/>
      <c r="BJ102" s="4">
        <f t="shared" ca="1" si="52"/>
        <v>971228.45</v>
      </c>
      <c r="BL102" s="3">
        <f t="shared" si="53"/>
        <v>42045</v>
      </c>
      <c r="BM102" s="6">
        <f>BM101+SUMIFS('Transactions (Dated)'!G:G,'Transactions (Dated)'!D:D,'Share Values'!AQ102)</f>
        <v>67368.149999999994</v>
      </c>
      <c r="BN102" s="6">
        <f ca="1">BN101+SUMIFS('Transactions (Dated)'!$F:$F,'Transactions (Dated)'!$D:$D,$BL102,'Transactions (Dated)'!$B:$B,BN$11,'Transactions (Dated)'!$C:$C,"Dividend (paid to cash)")*Y102</f>
        <v>0</v>
      </c>
      <c r="BO102" s="6">
        <f ca="1">BO101+SUMIFS('Transactions (Dated)'!$F:$F,'Transactions (Dated)'!$D:$D,$BL102,'Transactions (Dated)'!$B:$B,BO$11,'Transactions (Dated)'!$C:$C,"Dividend (paid to cash)")*Z102</f>
        <v>625</v>
      </c>
      <c r="BP102" s="6">
        <f ca="1">BP101+SUMIFS('Transactions (Dated)'!$F:$F,'Transactions (Dated)'!$D:$D,$BL102,'Transactions (Dated)'!$B:$B,BP$11,'Transactions (Dated)'!$C:$C,"Dividend (paid to cash)")*AA102</f>
        <v>12240.942000000001</v>
      </c>
      <c r="BQ102" s="6">
        <f ca="1">BQ101+SUMIFS('Transactions (Dated)'!$F:$F,'Transactions (Dated)'!$D:$D,$BL102,'Transactions (Dated)'!$B:$B,BQ$11,'Transactions (Dated)'!$C:$C,"Dividend (paid to cash)")*AB102</f>
        <v>0</v>
      </c>
      <c r="BR102" s="6">
        <f ca="1">BR101+SUMIFS('Transactions (Dated)'!$F:$F,'Transactions (Dated)'!$D:$D,$BL102,'Transactions (Dated)'!$B:$B,BR$11,'Transactions (Dated)'!$C:$C,"Dividend (paid to cash)")*AC102</f>
        <v>0</v>
      </c>
      <c r="BS102" s="6">
        <f ca="1">BS101+SUMIFS('Transactions (Dated)'!$F:$F,'Transactions (Dated)'!$D:$D,$BL102,'Transactions (Dated)'!$B:$B,BS$11,'Transactions (Dated)'!$C:$C,"Dividend (paid to cash)")*AD102</f>
        <v>0</v>
      </c>
      <c r="BT102" s="6">
        <f ca="1">BT101+SUMIFS('Transactions (Dated)'!$F:$F,'Transactions (Dated)'!$D:$D,$BL102,'Transactions (Dated)'!$B:$B,BT$11,'Transactions (Dated)'!$C:$C,"Dividend (paid to cash)")*AE102</f>
        <v>0</v>
      </c>
      <c r="BU102" s="6">
        <f ca="1">BU101+SUMIFS('Transactions (Dated)'!$F:$F,'Transactions (Dated)'!$D:$D,$BL102,'Transactions (Dated)'!$B:$B,BU$11,'Transactions (Dated)'!$C:$C,"Dividend (paid to cash)")*AF102</f>
        <v>0</v>
      </c>
      <c r="BV102" s="6">
        <f ca="1">BV101+SUMIFS('Transactions (Dated)'!$F:$F,'Transactions (Dated)'!$D:$D,$BL102,'Transactions (Dated)'!$B:$B,BV$11,'Transactions (Dated)'!$C:$C,"Dividend (paid to cash)")*AG102</f>
        <v>0</v>
      </c>
      <c r="BW102" s="6">
        <f ca="1">BW101+SUMIFS('Transactions (Dated)'!$F:$F,'Transactions (Dated)'!$D:$D,$BL102,'Transactions (Dated)'!$B:$B,BW$11,'Transactions (Dated)'!$C:$C,"Dividend (paid to cash)")*AH102</f>
        <v>0</v>
      </c>
      <c r="BX102" s="6">
        <f ca="1">BX101+SUMIFS('Transactions (Dated)'!$F:$F,'Transactions (Dated)'!$D:$D,$BL102,'Transactions (Dated)'!$B:$B,BX$11,'Transactions (Dated)'!$C:$C,"Dividend (paid to cash)")*AI102</f>
        <v>0</v>
      </c>
      <c r="BY102" s="6">
        <f ca="1">BY101+SUMIFS('Transactions (Dated)'!$F:$F,'Transactions (Dated)'!$D:$D,$BL102,'Transactions (Dated)'!$B:$B,BY$11,'Transactions (Dated)'!$C:$C,"Dividend (paid to cash)")*AJ102</f>
        <v>0</v>
      </c>
      <c r="BZ102" s="6">
        <f ca="1">BZ101+SUMIFS('Transactions (Dated)'!$F:$F,'Transactions (Dated)'!$D:$D,$BL102,'Transactions (Dated)'!$B:$B,BZ$11,'Transactions (Dated)'!$C:$C,"Dividend (paid to cash)")*AK102</f>
        <v>0</v>
      </c>
      <c r="CA102" s="6">
        <f ca="1">CA101+SUMIFS('Transactions (Dated)'!$F:$F,'Transactions (Dated)'!$D:$D,$BL102,'Transactions (Dated)'!$B:$B,CA$11,'Transactions (Dated)'!$C:$C,"Dividend (paid to cash)")*AL102</f>
        <v>0</v>
      </c>
      <c r="CB102" s="6">
        <v>0</v>
      </c>
      <c r="CC102" s="6">
        <v>0</v>
      </c>
      <c r="CD102" s="6"/>
      <c r="CF102" s="6">
        <f t="shared" ca="1" si="60"/>
        <v>80234.09199999999</v>
      </c>
      <c r="CH102" s="3">
        <f t="shared" si="61"/>
        <v>42045</v>
      </c>
      <c r="CI102" s="4">
        <f t="shared" ca="1" si="54"/>
        <v>971228.45</v>
      </c>
      <c r="CJ102" s="4">
        <f t="shared" ca="1" si="55"/>
        <v>80234.09199999999</v>
      </c>
      <c r="CL102" s="4">
        <f t="shared" ca="1" si="56"/>
        <v>1051462.5419999999</v>
      </c>
    </row>
    <row r="103" spans="2:90" x14ac:dyDescent="0.15">
      <c r="B103" s="3">
        <f t="shared" si="57"/>
        <v>42046</v>
      </c>
      <c r="C103" s="2">
        <v>15151.5</v>
      </c>
      <c r="E103" s="70">
        <v>42046</v>
      </c>
      <c r="F103" s="69">
        <v>12.48</v>
      </c>
      <c r="G103" s="69">
        <v>3.95</v>
      </c>
      <c r="H103" s="69">
        <v>20.49</v>
      </c>
      <c r="I103" s="69">
        <v>32.15</v>
      </c>
      <c r="J103" s="69">
        <v>24.42</v>
      </c>
      <c r="K103" s="69">
        <v>12.77</v>
      </c>
      <c r="L103" s="69">
        <v>28.81</v>
      </c>
      <c r="M103" s="69">
        <v>2.58</v>
      </c>
      <c r="N103" s="69">
        <v>8.3000000000000007</v>
      </c>
      <c r="O103" s="69">
        <v>5.0067000000000004</v>
      </c>
      <c r="P103" s="69">
        <v>34.07</v>
      </c>
      <c r="Q103" s="69">
        <v>1.1299999999999999</v>
      </c>
      <c r="R103" s="69">
        <v>9.92</v>
      </c>
      <c r="S103" s="69">
        <v>40.409999999999997</v>
      </c>
      <c r="T103" s="69"/>
      <c r="U103" s="69"/>
      <c r="V103" s="4"/>
      <c r="X103" s="3">
        <f t="shared" si="36"/>
        <v>42046</v>
      </c>
      <c r="Y103" s="40">
        <f ca="1">Y102+SUMIFS('Transactions (Dated)'!$E$2:$E$53,'Transactions (Dated)'!$D$2:$D$53,'Share Values'!$X103,'Transactions (Dated)'!$B$2:$B$53,'Share Values'!Y$11,'Transactions (Dated)'!$C$2:$C$53,"Buy")-SUMIFS('Transactions (Dated)'!$E$2:$E$53,'Transactions (Dated)'!$D$2:$D$53,'Share Values'!$X103,'Transactions (Dated)'!$B$2:$B$53,'Share Values'!Y$11,'Transactions (Dated)'!$C$2:$C$53,"Sell")</f>
        <v>4625</v>
      </c>
      <c r="Z103" s="40">
        <f ca="1">Z102+SUMIFS('Transactions (Dated)'!$E$2:$E$53,'Transactions (Dated)'!$D$2:$D$53,'Share Values'!$X103,'Transactions (Dated)'!$B$2:$B$53,'Share Values'!Z$11,'Transactions (Dated)'!$C$2:$C$53,"Buy")-SUMIFS('Transactions (Dated)'!$E$2:$E$53,'Transactions (Dated)'!$D$2:$D$53,'Share Values'!$X103,'Transactions (Dated)'!$B$2:$B$53,'Share Values'!Z$11,'Transactions (Dated)'!$C$2:$C$53,"Sell")</f>
        <v>12500</v>
      </c>
      <c r="AA103" s="40">
        <f ca="1">AA102+SUMIFS('Transactions (Dated)'!$E$2:$E$53,'Transactions (Dated)'!$D$2:$D$53,'Share Values'!$X103,'Transactions (Dated)'!$B$2:$B$53,'Share Values'!AA$11,'Transactions (Dated)'!$C$2:$C$53,"Buy")-SUMIFS('Transactions (Dated)'!$E$2:$E$53,'Transactions (Dated)'!$D$2:$D$53,'Share Values'!$X103,'Transactions (Dated)'!$B$2:$B$53,'Share Values'!AA$11,'Transactions (Dated)'!$C$2:$C$53,"Sell")</f>
        <v>39270</v>
      </c>
      <c r="AB103" s="40">
        <f ca="1">AB102+SUMIFS('Transactions (Dated)'!$E$2:$E$53,'Transactions (Dated)'!$D$2:$D$53,'Share Values'!$X103,'Transactions (Dated)'!$B$2:$B$53,'Share Values'!AB$11,'Transactions (Dated)'!$C$2:$C$53,"Buy")-SUMIFS('Transactions (Dated)'!$E$2:$E$53,'Transactions (Dated)'!$D$2:$D$53,'Share Values'!$X103,'Transactions (Dated)'!$B$2:$B$53,'Share Values'!AB$11,'Transactions (Dated)'!$C$2:$C$53,"Sell")</f>
        <v>1892</v>
      </c>
      <c r="AC103" s="40">
        <f ca="1">AC102+SUMIFS('Transactions (Dated)'!$E$2:$E$53,'Transactions (Dated)'!$D$2:$D$53,'Share Values'!$X103,'Transactions (Dated)'!$B$2:$B$53,'Share Values'!AC$11,'Transactions (Dated)'!$C$2:$C$53,"Buy")-SUMIFS('Transactions (Dated)'!$E$2:$E$53,'Transactions (Dated)'!$D$2:$D$53,'Share Values'!$X103,'Transactions (Dated)'!$B$2:$B$53,'Share Values'!AC$11,'Transactions (Dated)'!$C$2:$C$53,"Sell")</f>
        <v>0</v>
      </c>
      <c r="AD103" s="40">
        <f ca="1">AD102+SUMIFS('Transactions (Dated)'!$E$2:$E$53,'Transactions (Dated)'!$D$2:$D$53,'Share Values'!$X103,'Transactions (Dated)'!$B$2:$B$53,'Share Values'!AD$11,'Transactions (Dated)'!$C$2:$C$53,"Buy")-SUMIFS('Transactions (Dated)'!$E$2:$E$53,'Transactions (Dated)'!$D$2:$D$53,'Share Values'!$X103,'Transactions (Dated)'!$B$2:$B$53,'Share Values'!AD$11,'Transactions (Dated)'!$C$2:$C$53,"Sell")</f>
        <v>0</v>
      </c>
      <c r="AE103" s="40">
        <f ca="1">AE102+SUMIFS('Transactions (Dated)'!$E$2:$E$53,'Transactions (Dated)'!$D$2:$D$53,'Share Values'!$X103,'Transactions (Dated)'!$B$2:$B$53,'Share Values'!AE$11,'Transactions (Dated)'!$C$2:$C$53,"Buy")-SUMIFS('Transactions (Dated)'!$E$2:$E$53,'Transactions (Dated)'!$D$2:$D$53,'Share Values'!$X103,'Transactions (Dated)'!$B$2:$B$53,'Share Values'!AE$11,'Transactions (Dated)'!$C$2:$C$53,"Sell")</f>
        <v>0</v>
      </c>
      <c r="AF103" s="40">
        <f ca="1">AF102+SUMIFS('Transactions (Dated)'!$E$2:$E$53,'Transactions (Dated)'!$D$2:$D$53,'Share Values'!$X103,'Transactions (Dated)'!$B$2:$B$53,'Share Values'!AF$11,'Transactions (Dated)'!$C$2:$C$53,"Buy")-SUMIFS('Transactions (Dated)'!$E$2:$E$53,'Transactions (Dated)'!$D$2:$D$53,'Share Values'!$X103,'Transactions (Dated)'!$B$2:$B$53,'Share Values'!AF$11,'Transactions (Dated)'!$C$2:$C$53,"Sell")</f>
        <v>0</v>
      </c>
      <c r="AG103" s="40">
        <f ca="1">AG102+SUMIFS('Transactions (Dated)'!$E$2:$E$53,'Transactions (Dated)'!$D$2:$D$53,'Share Values'!$X103,'Transactions (Dated)'!$B$2:$B$53,'Share Values'!AG$11,'Transactions (Dated)'!$C$2:$C$53,"Buy")-SUMIFS('Transactions (Dated)'!$E$2:$E$53,'Transactions (Dated)'!$D$2:$D$53,'Share Values'!$X103,'Transactions (Dated)'!$B$2:$B$53,'Share Values'!AG$11,'Transactions (Dated)'!$C$2:$C$53,"Sell")</f>
        <v>0</v>
      </c>
      <c r="AH103" s="40">
        <f ca="1">AH102+SUMIFS('Transactions (Dated)'!$E$2:$E$53,'Transactions (Dated)'!$D$2:$D$53,'Share Values'!$X103,'Transactions (Dated)'!$B$2:$B$53,'Share Values'!AH$11,'Transactions (Dated)'!$C$2:$C$53,"Buy")-SUMIFS('Transactions (Dated)'!$E$2:$E$53,'Transactions (Dated)'!$D$2:$D$53,'Share Values'!$X103,'Transactions (Dated)'!$B$2:$B$53,'Share Values'!AH$11,'Transactions (Dated)'!$C$2:$C$53,"Sell")</f>
        <v>0</v>
      </c>
      <c r="AI103" s="40">
        <f ca="1">AI102+SUMIFS('Transactions (Dated)'!$E$2:$E$53,'Transactions (Dated)'!$D$2:$D$53,'Share Values'!$X103,'Transactions (Dated)'!$B$2:$B$53,'Share Values'!AI$11,'Transactions (Dated)'!$C$2:$C$53,"Buy")-SUMIFS('Transactions (Dated)'!$E$2:$E$53,'Transactions (Dated)'!$D$2:$D$53,'Share Values'!$X103,'Transactions (Dated)'!$B$2:$B$53,'Share Values'!AI$11,'Transactions (Dated)'!$C$2:$C$53,"Sell")</f>
        <v>0</v>
      </c>
      <c r="AJ103" s="40">
        <f ca="1">AJ102+SUMIFS('Transactions (Dated)'!$E$2:$E$53,'Transactions (Dated)'!$D$2:$D$53,'Share Values'!$X103,'Transactions (Dated)'!$B$2:$B$53,'Share Values'!AJ$11,'Transactions (Dated)'!$C$2:$C$53,"Buy")-SUMIFS('Transactions (Dated)'!$E$2:$E$53,'Transactions (Dated)'!$D$2:$D$53,'Share Values'!$X103,'Transactions (Dated)'!$B$2:$B$53,'Share Values'!AJ$11,'Transactions (Dated)'!$C$2:$C$53,"Sell")</f>
        <v>0</v>
      </c>
      <c r="AK103" s="40">
        <f ca="1">AK102+SUMIFS('Transactions (Dated)'!$E$2:$E$53,'Transactions (Dated)'!$D$2:$D$53,'Share Values'!$X103,'Transactions (Dated)'!$B$2:$B$53,'Share Values'!AK$11,'Transactions (Dated)'!$C$2:$C$53,"Buy")-SUMIFS('Transactions (Dated)'!$E$2:$E$53,'Transactions (Dated)'!$D$2:$D$53,'Share Values'!$X103,'Transactions (Dated)'!$B$2:$B$53,'Share Values'!AK$11,'Transactions (Dated)'!$C$2:$C$53,"Sell")</f>
        <v>0</v>
      </c>
      <c r="AL103" s="40">
        <f ca="1">AL102+SUMIFS('Transactions (Dated)'!$E$2:$E$53,'Transactions (Dated)'!$D$2:$D$53,'Share Values'!$X103,'Transactions (Dated)'!$B$2:$B$53,'Share Values'!AL$11,'Transactions (Dated)'!$C$2:$C$53,"Buy")-SUMIFS('Transactions (Dated)'!$E$2:$E$53,'Transactions (Dated)'!$D$2:$D$53,'Share Values'!$X103,'Transactions (Dated)'!$B$2:$B$53,'Share Values'!AL$11,'Transactions (Dated)'!$C$2:$C$53,"Sell")</f>
        <v>0</v>
      </c>
      <c r="AM103" s="40">
        <f ca="1">AM102+SUMIFS('Transactions (Dated)'!$E$2:$E$53,'Transactions (Dated)'!$D$2:$D$53,'Share Values'!$X103,'Transactions (Dated)'!$B$2:$B$53,'Share Values'!AM$11,'Transactions (Dated)'!$C$2:$C$53,"Buy")-SUMIFS('Transactions (Dated)'!$E$2:$E$53,'Transactions (Dated)'!$D$2:$D$53,'Share Values'!$X103,'Transactions (Dated)'!$B$2:$B$53,'Share Values'!AM$11,'Transactions (Dated)'!$C$2:$C$53,"Sell")</f>
        <v>0</v>
      </c>
      <c r="AN103" s="40">
        <f ca="1">AN102+SUMIFS('Transactions (Dated)'!$E$2:$E$53,'Transactions (Dated)'!$D$2:$D$53,'Share Values'!$X103,'Transactions (Dated)'!$B$2:$B$53,'Share Values'!AN$11,'Transactions (Dated)'!$C$2:$C$53,"Buy")-SUMIFS('Transactions (Dated)'!$E$2:$E$53,'Transactions (Dated)'!$D$2:$D$53,'Share Values'!$X103,'Transactions (Dated)'!$B$2:$B$53,'Share Values'!AN$11,'Transactions (Dated)'!$C$2:$C$53,"Sell")</f>
        <v>0</v>
      </c>
      <c r="AO103" s="40"/>
      <c r="AQ103" s="3">
        <f t="shared" si="37"/>
        <v>42046</v>
      </c>
      <c r="AR103" s="6">
        <f t="shared" ca="1" si="38"/>
        <v>57720</v>
      </c>
      <c r="AS103" s="6">
        <f t="shared" ca="1" si="39"/>
        <v>49375</v>
      </c>
      <c r="AT103" s="6">
        <f t="shared" ca="1" si="40"/>
        <v>804642.29999999993</v>
      </c>
      <c r="AU103" s="6">
        <f t="shared" ca="1" si="41"/>
        <v>60827.799999999996</v>
      </c>
      <c r="AV103" s="6">
        <f t="shared" ca="1" si="42"/>
        <v>0</v>
      </c>
      <c r="AW103" s="6">
        <f t="shared" ca="1" si="43"/>
        <v>0</v>
      </c>
      <c r="AX103" s="6">
        <f t="shared" ca="1" si="44"/>
        <v>0</v>
      </c>
      <c r="AY103" s="6">
        <f t="shared" ca="1" si="45"/>
        <v>0</v>
      </c>
      <c r="AZ103" s="6">
        <f t="shared" ca="1" si="46"/>
        <v>0</v>
      </c>
      <c r="BA103" s="6">
        <f t="shared" ca="1" si="47"/>
        <v>0</v>
      </c>
      <c r="BB103" s="6">
        <f t="shared" ca="1" si="48"/>
        <v>0</v>
      </c>
      <c r="BC103" s="6">
        <f t="shared" ca="1" si="49"/>
        <v>0</v>
      </c>
      <c r="BD103" s="6">
        <f t="shared" ca="1" si="50"/>
        <v>0</v>
      </c>
      <c r="BE103" s="6">
        <f t="shared" ca="1" si="51"/>
        <v>0</v>
      </c>
      <c r="BF103" s="6">
        <f t="shared" ca="1" si="58"/>
        <v>0</v>
      </c>
      <c r="BG103" s="6">
        <f t="shared" ca="1" si="59"/>
        <v>0</v>
      </c>
      <c r="BH103" s="6"/>
      <c r="BJ103" s="4">
        <f t="shared" ca="1" si="52"/>
        <v>972565.1</v>
      </c>
      <c r="BL103" s="3">
        <f t="shared" si="53"/>
        <v>42046</v>
      </c>
      <c r="BM103" s="6">
        <f>BM102+SUMIFS('Transactions (Dated)'!G:G,'Transactions (Dated)'!D:D,'Share Values'!AQ103)</f>
        <v>67368.149999999994</v>
      </c>
      <c r="BN103" s="6">
        <f ca="1">BN102+SUMIFS('Transactions (Dated)'!$F:$F,'Transactions (Dated)'!$D:$D,$BL103,'Transactions (Dated)'!$B:$B,BN$11,'Transactions (Dated)'!$C:$C,"Dividend (paid to cash)")*Y103</f>
        <v>0</v>
      </c>
      <c r="BO103" s="6">
        <f ca="1">BO102+SUMIFS('Transactions (Dated)'!$F:$F,'Transactions (Dated)'!$D:$D,$BL103,'Transactions (Dated)'!$B:$B,BO$11,'Transactions (Dated)'!$C:$C,"Dividend (paid to cash)")*Z103</f>
        <v>625</v>
      </c>
      <c r="BP103" s="6">
        <f ca="1">BP102+SUMIFS('Transactions (Dated)'!$F:$F,'Transactions (Dated)'!$D:$D,$BL103,'Transactions (Dated)'!$B:$B,BP$11,'Transactions (Dated)'!$C:$C,"Dividend (paid to cash)")*AA103</f>
        <v>12240.942000000001</v>
      </c>
      <c r="BQ103" s="6">
        <f ca="1">BQ102+SUMIFS('Transactions (Dated)'!$F:$F,'Transactions (Dated)'!$D:$D,$BL103,'Transactions (Dated)'!$B:$B,BQ$11,'Transactions (Dated)'!$C:$C,"Dividend (paid to cash)")*AB103</f>
        <v>0</v>
      </c>
      <c r="BR103" s="6">
        <f ca="1">BR102+SUMIFS('Transactions (Dated)'!$F:$F,'Transactions (Dated)'!$D:$D,$BL103,'Transactions (Dated)'!$B:$B,BR$11,'Transactions (Dated)'!$C:$C,"Dividend (paid to cash)")*AC103</f>
        <v>0</v>
      </c>
      <c r="BS103" s="6">
        <f ca="1">BS102+SUMIFS('Transactions (Dated)'!$F:$F,'Transactions (Dated)'!$D:$D,$BL103,'Transactions (Dated)'!$B:$B,BS$11,'Transactions (Dated)'!$C:$C,"Dividend (paid to cash)")*AD103</f>
        <v>0</v>
      </c>
      <c r="BT103" s="6">
        <f ca="1">BT102+SUMIFS('Transactions (Dated)'!$F:$F,'Transactions (Dated)'!$D:$D,$BL103,'Transactions (Dated)'!$B:$B,BT$11,'Transactions (Dated)'!$C:$C,"Dividend (paid to cash)")*AE103</f>
        <v>0</v>
      </c>
      <c r="BU103" s="6">
        <f ca="1">BU102+SUMIFS('Transactions (Dated)'!$F:$F,'Transactions (Dated)'!$D:$D,$BL103,'Transactions (Dated)'!$B:$B,BU$11,'Transactions (Dated)'!$C:$C,"Dividend (paid to cash)")*AF103</f>
        <v>0</v>
      </c>
      <c r="BV103" s="6">
        <f ca="1">BV102+SUMIFS('Transactions (Dated)'!$F:$F,'Transactions (Dated)'!$D:$D,$BL103,'Transactions (Dated)'!$B:$B,BV$11,'Transactions (Dated)'!$C:$C,"Dividend (paid to cash)")*AG103</f>
        <v>0</v>
      </c>
      <c r="BW103" s="6">
        <f ca="1">BW102+SUMIFS('Transactions (Dated)'!$F:$F,'Transactions (Dated)'!$D:$D,$BL103,'Transactions (Dated)'!$B:$B,BW$11,'Transactions (Dated)'!$C:$C,"Dividend (paid to cash)")*AH103</f>
        <v>0</v>
      </c>
      <c r="BX103" s="6">
        <f ca="1">BX102+SUMIFS('Transactions (Dated)'!$F:$F,'Transactions (Dated)'!$D:$D,$BL103,'Transactions (Dated)'!$B:$B,BX$11,'Transactions (Dated)'!$C:$C,"Dividend (paid to cash)")*AI103</f>
        <v>0</v>
      </c>
      <c r="BY103" s="6">
        <f ca="1">BY102+SUMIFS('Transactions (Dated)'!$F:$F,'Transactions (Dated)'!$D:$D,$BL103,'Transactions (Dated)'!$B:$B,BY$11,'Transactions (Dated)'!$C:$C,"Dividend (paid to cash)")*AJ103</f>
        <v>0</v>
      </c>
      <c r="BZ103" s="6">
        <f ca="1">BZ102+SUMIFS('Transactions (Dated)'!$F:$F,'Transactions (Dated)'!$D:$D,$BL103,'Transactions (Dated)'!$B:$B,BZ$11,'Transactions (Dated)'!$C:$C,"Dividend (paid to cash)")*AK103</f>
        <v>0</v>
      </c>
      <c r="CA103" s="6">
        <f ca="1">CA102+SUMIFS('Transactions (Dated)'!$F:$F,'Transactions (Dated)'!$D:$D,$BL103,'Transactions (Dated)'!$B:$B,CA$11,'Transactions (Dated)'!$C:$C,"Dividend (paid to cash)")*AL103</f>
        <v>0</v>
      </c>
      <c r="CB103" s="6">
        <v>0</v>
      </c>
      <c r="CC103" s="6">
        <v>0</v>
      </c>
      <c r="CD103" s="6"/>
      <c r="CF103" s="6">
        <f t="shared" ca="1" si="60"/>
        <v>80234.09199999999</v>
      </c>
      <c r="CH103" s="3">
        <f t="shared" si="61"/>
        <v>42046</v>
      </c>
      <c r="CI103" s="4">
        <f t="shared" ca="1" si="54"/>
        <v>972565.1</v>
      </c>
      <c r="CJ103" s="4">
        <f t="shared" ca="1" si="55"/>
        <v>80234.09199999999</v>
      </c>
      <c r="CL103" s="4">
        <f t="shared" ca="1" si="56"/>
        <v>1052799.192</v>
      </c>
    </row>
    <row r="104" spans="2:90" x14ac:dyDescent="0.15">
      <c r="B104" s="3">
        <f t="shared" si="57"/>
        <v>42047</v>
      </c>
      <c r="C104" s="2">
        <v>15228.5</v>
      </c>
      <c r="E104" s="70">
        <v>42047</v>
      </c>
      <c r="F104" s="69">
        <v>12.32</v>
      </c>
      <c r="G104" s="69">
        <v>4.08</v>
      </c>
      <c r="H104" s="69">
        <v>20.61</v>
      </c>
      <c r="I104" s="69">
        <v>32.11</v>
      </c>
      <c r="J104" s="69">
        <v>24.85</v>
      </c>
      <c r="K104" s="69">
        <v>12.84</v>
      </c>
      <c r="L104" s="69">
        <v>28.25</v>
      </c>
      <c r="M104" s="69">
        <v>2.57</v>
      </c>
      <c r="N104" s="69">
        <v>8.4499999999999993</v>
      </c>
      <c r="O104" s="69">
        <v>5.09</v>
      </c>
      <c r="P104" s="69">
        <v>34.200000000000003</v>
      </c>
      <c r="Q104" s="69">
        <v>1.22</v>
      </c>
      <c r="R104" s="69">
        <v>10.15</v>
      </c>
      <c r="S104" s="69">
        <v>39.979999999999997</v>
      </c>
      <c r="T104" s="69"/>
      <c r="U104" s="69"/>
      <c r="V104" s="4"/>
      <c r="X104" s="3">
        <f t="shared" si="36"/>
        <v>42047</v>
      </c>
      <c r="Y104" s="40">
        <f ca="1">Y103+SUMIFS('Transactions (Dated)'!$E$2:$E$53,'Transactions (Dated)'!$D$2:$D$53,'Share Values'!$X104,'Transactions (Dated)'!$B$2:$B$53,'Share Values'!Y$11,'Transactions (Dated)'!$C$2:$C$53,"Buy")-SUMIFS('Transactions (Dated)'!$E$2:$E$53,'Transactions (Dated)'!$D$2:$D$53,'Share Values'!$X104,'Transactions (Dated)'!$B$2:$B$53,'Share Values'!Y$11,'Transactions (Dated)'!$C$2:$C$53,"Sell")</f>
        <v>4625</v>
      </c>
      <c r="Z104" s="40">
        <f ca="1">Z103+SUMIFS('Transactions (Dated)'!$E$2:$E$53,'Transactions (Dated)'!$D$2:$D$53,'Share Values'!$X104,'Transactions (Dated)'!$B$2:$B$53,'Share Values'!Z$11,'Transactions (Dated)'!$C$2:$C$53,"Buy")-SUMIFS('Transactions (Dated)'!$E$2:$E$53,'Transactions (Dated)'!$D$2:$D$53,'Share Values'!$X104,'Transactions (Dated)'!$B$2:$B$53,'Share Values'!Z$11,'Transactions (Dated)'!$C$2:$C$53,"Sell")</f>
        <v>12500</v>
      </c>
      <c r="AA104" s="40">
        <f ca="1">AA103+SUMIFS('Transactions (Dated)'!$E$2:$E$53,'Transactions (Dated)'!$D$2:$D$53,'Share Values'!$X104,'Transactions (Dated)'!$B$2:$B$53,'Share Values'!AA$11,'Transactions (Dated)'!$C$2:$C$53,"Buy")-SUMIFS('Transactions (Dated)'!$E$2:$E$53,'Transactions (Dated)'!$D$2:$D$53,'Share Values'!$X104,'Transactions (Dated)'!$B$2:$B$53,'Share Values'!AA$11,'Transactions (Dated)'!$C$2:$C$53,"Sell")</f>
        <v>39270</v>
      </c>
      <c r="AB104" s="40">
        <f ca="1">AB103+SUMIFS('Transactions (Dated)'!$E$2:$E$53,'Transactions (Dated)'!$D$2:$D$53,'Share Values'!$X104,'Transactions (Dated)'!$B$2:$B$53,'Share Values'!AB$11,'Transactions (Dated)'!$C$2:$C$53,"Buy")-SUMIFS('Transactions (Dated)'!$E$2:$E$53,'Transactions (Dated)'!$D$2:$D$53,'Share Values'!$X104,'Transactions (Dated)'!$B$2:$B$53,'Share Values'!AB$11,'Transactions (Dated)'!$C$2:$C$53,"Sell")</f>
        <v>1892</v>
      </c>
      <c r="AC104" s="40">
        <f ca="1">AC103+SUMIFS('Transactions (Dated)'!$E$2:$E$53,'Transactions (Dated)'!$D$2:$D$53,'Share Values'!$X104,'Transactions (Dated)'!$B$2:$B$53,'Share Values'!AC$11,'Transactions (Dated)'!$C$2:$C$53,"Buy")-SUMIFS('Transactions (Dated)'!$E$2:$E$53,'Transactions (Dated)'!$D$2:$D$53,'Share Values'!$X104,'Transactions (Dated)'!$B$2:$B$53,'Share Values'!AC$11,'Transactions (Dated)'!$C$2:$C$53,"Sell")</f>
        <v>0</v>
      </c>
      <c r="AD104" s="40">
        <f ca="1">AD103+SUMIFS('Transactions (Dated)'!$E$2:$E$53,'Transactions (Dated)'!$D$2:$D$53,'Share Values'!$X104,'Transactions (Dated)'!$B$2:$B$53,'Share Values'!AD$11,'Transactions (Dated)'!$C$2:$C$53,"Buy")-SUMIFS('Transactions (Dated)'!$E$2:$E$53,'Transactions (Dated)'!$D$2:$D$53,'Share Values'!$X104,'Transactions (Dated)'!$B$2:$B$53,'Share Values'!AD$11,'Transactions (Dated)'!$C$2:$C$53,"Sell")</f>
        <v>0</v>
      </c>
      <c r="AE104" s="40">
        <f ca="1">AE103+SUMIFS('Transactions (Dated)'!$E$2:$E$53,'Transactions (Dated)'!$D$2:$D$53,'Share Values'!$X104,'Transactions (Dated)'!$B$2:$B$53,'Share Values'!AE$11,'Transactions (Dated)'!$C$2:$C$53,"Buy")-SUMIFS('Transactions (Dated)'!$E$2:$E$53,'Transactions (Dated)'!$D$2:$D$53,'Share Values'!$X104,'Transactions (Dated)'!$B$2:$B$53,'Share Values'!AE$11,'Transactions (Dated)'!$C$2:$C$53,"Sell")</f>
        <v>0</v>
      </c>
      <c r="AF104" s="40">
        <f ca="1">AF103+SUMIFS('Transactions (Dated)'!$E$2:$E$53,'Transactions (Dated)'!$D$2:$D$53,'Share Values'!$X104,'Transactions (Dated)'!$B$2:$B$53,'Share Values'!AF$11,'Transactions (Dated)'!$C$2:$C$53,"Buy")-SUMIFS('Transactions (Dated)'!$E$2:$E$53,'Transactions (Dated)'!$D$2:$D$53,'Share Values'!$X104,'Transactions (Dated)'!$B$2:$B$53,'Share Values'!AF$11,'Transactions (Dated)'!$C$2:$C$53,"Sell")</f>
        <v>0</v>
      </c>
      <c r="AG104" s="40">
        <f ca="1">AG103+SUMIFS('Transactions (Dated)'!$E$2:$E$53,'Transactions (Dated)'!$D$2:$D$53,'Share Values'!$X104,'Transactions (Dated)'!$B$2:$B$53,'Share Values'!AG$11,'Transactions (Dated)'!$C$2:$C$53,"Buy")-SUMIFS('Transactions (Dated)'!$E$2:$E$53,'Transactions (Dated)'!$D$2:$D$53,'Share Values'!$X104,'Transactions (Dated)'!$B$2:$B$53,'Share Values'!AG$11,'Transactions (Dated)'!$C$2:$C$53,"Sell")</f>
        <v>0</v>
      </c>
      <c r="AH104" s="40">
        <f ca="1">AH103+SUMIFS('Transactions (Dated)'!$E$2:$E$53,'Transactions (Dated)'!$D$2:$D$53,'Share Values'!$X104,'Transactions (Dated)'!$B$2:$B$53,'Share Values'!AH$11,'Transactions (Dated)'!$C$2:$C$53,"Buy")-SUMIFS('Transactions (Dated)'!$E$2:$E$53,'Transactions (Dated)'!$D$2:$D$53,'Share Values'!$X104,'Transactions (Dated)'!$B$2:$B$53,'Share Values'!AH$11,'Transactions (Dated)'!$C$2:$C$53,"Sell")</f>
        <v>0</v>
      </c>
      <c r="AI104" s="40">
        <f ca="1">AI103+SUMIFS('Transactions (Dated)'!$E$2:$E$53,'Transactions (Dated)'!$D$2:$D$53,'Share Values'!$X104,'Transactions (Dated)'!$B$2:$B$53,'Share Values'!AI$11,'Transactions (Dated)'!$C$2:$C$53,"Buy")-SUMIFS('Transactions (Dated)'!$E$2:$E$53,'Transactions (Dated)'!$D$2:$D$53,'Share Values'!$X104,'Transactions (Dated)'!$B$2:$B$53,'Share Values'!AI$11,'Transactions (Dated)'!$C$2:$C$53,"Sell")</f>
        <v>0</v>
      </c>
      <c r="AJ104" s="40">
        <f ca="1">AJ103+SUMIFS('Transactions (Dated)'!$E$2:$E$53,'Transactions (Dated)'!$D$2:$D$53,'Share Values'!$X104,'Transactions (Dated)'!$B$2:$B$53,'Share Values'!AJ$11,'Transactions (Dated)'!$C$2:$C$53,"Buy")-SUMIFS('Transactions (Dated)'!$E$2:$E$53,'Transactions (Dated)'!$D$2:$D$53,'Share Values'!$X104,'Transactions (Dated)'!$B$2:$B$53,'Share Values'!AJ$11,'Transactions (Dated)'!$C$2:$C$53,"Sell")</f>
        <v>0</v>
      </c>
      <c r="AK104" s="40">
        <f ca="1">AK103+SUMIFS('Transactions (Dated)'!$E$2:$E$53,'Transactions (Dated)'!$D$2:$D$53,'Share Values'!$X104,'Transactions (Dated)'!$B$2:$B$53,'Share Values'!AK$11,'Transactions (Dated)'!$C$2:$C$53,"Buy")-SUMIFS('Transactions (Dated)'!$E$2:$E$53,'Transactions (Dated)'!$D$2:$D$53,'Share Values'!$X104,'Transactions (Dated)'!$B$2:$B$53,'Share Values'!AK$11,'Transactions (Dated)'!$C$2:$C$53,"Sell")</f>
        <v>0</v>
      </c>
      <c r="AL104" s="40">
        <f ca="1">AL103+SUMIFS('Transactions (Dated)'!$E$2:$E$53,'Transactions (Dated)'!$D$2:$D$53,'Share Values'!$X104,'Transactions (Dated)'!$B$2:$B$53,'Share Values'!AL$11,'Transactions (Dated)'!$C$2:$C$53,"Buy")-SUMIFS('Transactions (Dated)'!$E$2:$E$53,'Transactions (Dated)'!$D$2:$D$53,'Share Values'!$X104,'Transactions (Dated)'!$B$2:$B$53,'Share Values'!AL$11,'Transactions (Dated)'!$C$2:$C$53,"Sell")</f>
        <v>0</v>
      </c>
      <c r="AM104" s="40">
        <f ca="1">AM103+SUMIFS('Transactions (Dated)'!$E$2:$E$53,'Transactions (Dated)'!$D$2:$D$53,'Share Values'!$X104,'Transactions (Dated)'!$B$2:$B$53,'Share Values'!AM$11,'Transactions (Dated)'!$C$2:$C$53,"Buy")-SUMIFS('Transactions (Dated)'!$E$2:$E$53,'Transactions (Dated)'!$D$2:$D$53,'Share Values'!$X104,'Transactions (Dated)'!$B$2:$B$53,'Share Values'!AM$11,'Transactions (Dated)'!$C$2:$C$53,"Sell")</f>
        <v>0</v>
      </c>
      <c r="AN104" s="40">
        <f ca="1">AN103+SUMIFS('Transactions (Dated)'!$E$2:$E$53,'Transactions (Dated)'!$D$2:$D$53,'Share Values'!$X104,'Transactions (Dated)'!$B$2:$B$53,'Share Values'!AN$11,'Transactions (Dated)'!$C$2:$C$53,"Buy")-SUMIFS('Transactions (Dated)'!$E$2:$E$53,'Transactions (Dated)'!$D$2:$D$53,'Share Values'!$X104,'Transactions (Dated)'!$B$2:$B$53,'Share Values'!AN$11,'Transactions (Dated)'!$C$2:$C$53,"Sell")</f>
        <v>0</v>
      </c>
      <c r="AO104" s="40"/>
      <c r="AQ104" s="3">
        <f t="shared" si="37"/>
        <v>42047</v>
      </c>
      <c r="AR104" s="6">
        <f t="shared" ca="1" si="38"/>
        <v>56980</v>
      </c>
      <c r="AS104" s="6">
        <f t="shared" ca="1" si="39"/>
        <v>51000</v>
      </c>
      <c r="AT104" s="6">
        <f t="shared" ca="1" si="40"/>
        <v>809354.7</v>
      </c>
      <c r="AU104" s="6">
        <f t="shared" ca="1" si="41"/>
        <v>60752.119999999995</v>
      </c>
      <c r="AV104" s="6">
        <f t="shared" ca="1" si="42"/>
        <v>0</v>
      </c>
      <c r="AW104" s="6">
        <f t="shared" ca="1" si="43"/>
        <v>0</v>
      </c>
      <c r="AX104" s="6">
        <f t="shared" ca="1" si="44"/>
        <v>0</v>
      </c>
      <c r="AY104" s="6">
        <f t="shared" ca="1" si="45"/>
        <v>0</v>
      </c>
      <c r="AZ104" s="6">
        <f t="shared" ca="1" si="46"/>
        <v>0</v>
      </c>
      <c r="BA104" s="6">
        <f t="shared" ca="1" si="47"/>
        <v>0</v>
      </c>
      <c r="BB104" s="6">
        <f t="shared" ca="1" si="48"/>
        <v>0</v>
      </c>
      <c r="BC104" s="6">
        <f t="shared" ca="1" si="49"/>
        <v>0</v>
      </c>
      <c r="BD104" s="6">
        <f t="shared" ca="1" si="50"/>
        <v>0</v>
      </c>
      <c r="BE104" s="6">
        <f t="shared" ca="1" si="51"/>
        <v>0</v>
      </c>
      <c r="BF104" s="6">
        <f t="shared" ca="1" si="58"/>
        <v>0</v>
      </c>
      <c r="BG104" s="6">
        <f t="shared" ca="1" si="59"/>
        <v>0</v>
      </c>
      <c r="BH104" s="6"/>
      <c r="BJ104" s="4">
        <f t="shared" ca="1" si="52"/>
        <v>978086.82</v>
      </c>
      <c r="BL104" s="3">
        <f t="shared" si="53"/>
        <v>42047</v>
      </c>
      <c r="BM104" s="6">
        <f>BM103+SUMIFS('Transactions (Dated)'!G:G,'Transactions (Dated)'!D:D,'Share Values'!AQ104)</f>
        <v>67368.149999999994</v>
      </c>
      <c r="BN104" s="6">
        <f ca="1">BN103+SUMIFS('Transactions (Dated)'!$F:$F,'Transactions (Dated)'!$D:$D,$BL104,'Transactions (Dated)'!$B:$B,BN$11,'Transactions (Dated)'!$C:$C,"Dividend (paid to cash)")*Y104</f>
        <v>0</v>
      </c>
      <c r="BO104" s="6">
        <f ca="1">BO103+SUMIFS('Transactions (Dated)'!$F:$F,'Transactions (Dated)'!$D:$D,$BL104,'Transactions (Dated)'!$B:$B,BO$11,'Transactions (Dated)'!$C:$C,"Dividend (paid to cash)")*Z104</f>
        <v>625</v>
      </c>
      <c r="BP104" s="6">
        <f ca="1">BP103+SUMIFS('Transactions (Dated)'!$F:$F,'Transactions (Dated)'!$D:$D,$BL104,'Transactions (Dated)'!$B:$B,BP$11,'Transactions (Dated)'!$C:$C,"Dividend (paid to cash)")*AA104</f>
        <v>12240.942000000001</v>
      </c>
      <c r="BQ104" s="6">
        <f ca="1">BQ103+SUMIFS('Transactions (Dated)'!$F:$F,'Transactions (Dated)'!$D:$D,$BL104,'Transactions (Dated)'!$B:$B,BQ$11,'Transactions (Dated)'!$C:$C,"Dividend (paid to cash)")*AB104</f>
        <v>0</v>
      </c>
      <c r="BR104" s="6">
        <f ca="1">BR103+SUMIFS('Transactions (Dated)'!$F:$F,'Transactions (Dated)'!$D:$D,$BL104,'Transactions (Dated)'!$B:$B,BR$11,'Transactions (Dated)'!$C:$C,"Dividend (paid to cash)")*AC104</f>
        <v>0</v>
      </c>
      <c r="BS104" s="6">
        <f ca="1">BS103+SUMIFS('Transactions (Dated)'!$F:$F,'Transactions (Dated)'!$D:$D,$BL104,'Transactions (Dated)'!$B:$B,BS$11,'Transactions (Dated)'!$C:$C,"Dividend (paid to cash)")*AD104</f>
        <v>0</v>
      </c>
      <c r="BT104" s="6">
        <f ca="1">BT103+SUMIFS('Transactions (Dated)'!$F:$F,'Transactions (Dated)'!$D:$D,$BL104,'Transactions (Dated)'!$B:$B,BT$11,'Transactions (Dated)'!$C:$C,"Dividend (paid to cash)")*AE104</f>
        <v>0</v>
      </c>
      <c r="BU104" s="6">
        <f ca="1">BU103+SUMIFS('Transactions (Dated)'!$F:$F,'Transactions (Dated)'!$D:$D,$BL104,'Transactions (Dated)'!$B:$B,BU$11,'Transactions (Dated)'!$C:$C,"Dividend (paid to cash)")*AF104</f>
        <v>0</v>
      </c>
      <c r="BV104" s="6">
        <f ca="1">BV103+SUMIFS('Transactions (Dated)'!$F:$F,'Transactions (Dated)'!$D:$D,$BL104,'Transactions (Dated)'!$B:$B,BV$11,'Transactions (Dated)'!$C:$C,"Dividend (paid to cash)")*AG104</f>
        <v>0</v>
      </c>
      <c r="BW104" s="6">
        <f ca="1">BW103+SUMIFS('Transactions (Dated)'!$F:$F,'Transactions (Dated)'!$D:$D,$BL104,'Transactions (Dated)'!$B:$B,BW$11,'Transactions (Dated)'!$C:$C,"Dividend (paid to cash)")*AH104</f>
        <v>0</v>
      </c>
      <c r="BX104" s="6">
        <f ca="1">BX103+SUMIFS('Transactions (Dated)'!$F:$F,'Transactions (Dated)'!$D:$D,$BL104,'Transactions (Dated)'!$B:$B,BX$11,'Transactions (Dated)'!$C:$C,"Dividend (paid to cash)")*AI104</f>
        <v>0</v>
      </c>
      <c r="BY104" s="6">
        <f ca="1">BY103+SUMIFS('Transactions (Dated)'!$F:$F,'Transactions (Dated)'!$D:$D,$BL104,'Transactions (Dated)'!$B:$B,BY$11,'Transactions (Dated)'!$C:$C,"Dividend (paid to cash)")*AJ104</f>
        <v>0</v>
      </c>
      <c r="BZ104" s="6">
        <f ca="1">BZ103+SUMIFS('Transactions (Dated)'!$F:$F,'Transactions (Dated)'!$D:$D,$BL104,'Transactions (Dated)'!$B:$B,BZ$11,'Transactions (Dated)'!$C:$C,"Dividend (paid to cash)")*AK104</f>
        <v>0</v>
      </c>
      <c r="CA104" s="6">
        <f ca="1">CA103+SUMIFS('Transactions (Dated)'!$F:$F,'Transactions (Dated)'!$D:$D,$BL104,'Transactions (Dated)'!$B:$B,CA$11,'Transactions (Dated)'!$C:$C,"Dividend (paid to cash)")*AL104</f>
        <v>0</v>
      </c>
      <c r="CB104" s="6">
        <v>0</v>
      </c>
      <c r="CC104" s="6">
        <v>0</v>
      </c>
      <c r="CD104" s="6"/>
      <c r="CF104" s="6">
        <f t="shared" ca="1" si="60"/>
        <v>80234.09199999999</v>
      </c>
      <c r="CH104" s="3">
        <f t="shared" si="61"/>
        <v>42047</v>
      </c>
      <c r="CI104" s="4">
        <f t="shared" ca="1" si="54"/>
        <v>978086.82</v>
      </c>
      <c r="CJ104" s="4">
        <f t="shared" ca="1" si="55"/>
        <v>80234.09199999999</v>
      </c>
      <c r="CL104" s="4">
        <f t="shared" ca="1" si="56"/>
        <v>1058320.912</v>
      </c>
    </row>
    <row r="105" spans="2:90" x14ac:dyDescent="0.15">
      <c r="B105" s="3">
        <f t="shared" si="57"/>
        <v>42048</v>
      </c>
      <c r="C105" s="2">
        <v>15264.8</v>
      </c>
      <c r="E105" s="70">
        <v>42048</v>
      </c>
      <c r="F105" s="69">
        <v>12.56</v>
      </c>
      <c r="G105" s="69">
        <v>4.1100000000000003</v>
      </c>
      <c r="H105" s="69">
        <v>20.66</v>
      </c>
      <c r="I105" s="69">
        <v>32.130000000000003</v>
      </c>
      <c r="J105" s="69">
        <v>24.67</v>
      </c>
      <c r="K105" s="69">
        <v>12.83</v>
      </c>
      <c r="L105" s="69">
        <v>28.2</v>
      </c>
      <c r="M105" s="69">
        <v>2.58</v>
      </c>
      <c r="N105" s="69">
        <v>8.6</v>
      </c>
      <c r="O105" s="69">
        <v>5.1833</v>
      </c>
      <c r="P105" s="69">
        <v>33.94</v>
      </c>
      <c r="Q105" s="69">
        <v>1.24</v>
      </c>
      <c r="R105" s="69">
        <v>10.38</v>
      </c>
      <c r="S105" s="69">
        <v>39.32</v>
      </c>
      <c r="T105" s="69"/>
      <c r="U105" s="69"/>
      <c r="V105" s="4"/>
      <c r="X105" s="3">
        <f t="shared" si="36"/>
        <v>42048</v>
      </c>
      <c r="Y105" s="40">
        <f ca="1">Y104+SUMIFS('Transactions (Dated)'!$E$2:$E$53,'Transactions (Dated)'!$D$2:$D$53,'Share Values'!$X105,'Transactions (Dated)'!$B$2:$B$53,'Share Values'!Y$11,'Transactions (Dated)'!$C$2:$C$53,"Buy")-SUMIFS('Transactions (Dated)'!$E$2:$E$53,'Transactions (Dated)'!$D$2:$D$53,'Share Values'!$X105,'Transactions (Dated)'!$B$2:$B$53,'Share Values'!Y$11,'Transactions (Dated)'!$C$2:$C$53,"Sell")</f>
        <v>4625</v>
      </c>
      <c r="Z105" s="40">
        <f ca="1">Z104+SUMIFS('Transactions (Dated)'!$E$2:$E$53,'Transactions (Dated)'!$D$2:$D$53,'Share Values'!$X105,'Transactions (Dated)'!$B$2:$B$53,'Share Values'!Z$11,'Transactions (Dated)'!$C$2:$C$53,"Buy")-SUMIFS('Transactions (Dated)'!$E$2:$E$53,'Transactions (Dated)'!$D$2:$D$53,'Share Values'!$X105,'Transactions (Dated)'!$B$2:$B$53,'Share Values'!Z$11,'Transactions (Dated)'!$C$2:$C$53,"Sell")</f>
        <v>12500</v>
      </c>
      <c r="AA105" s="40">
        <f ca="1">AA104+SUMIFS('Transactions (Dated)'!$E$2:$E$53,'Transactions (Dated)'!$D$2:$D$53,'Share Values'!$X105,'Transactions (Dated)'!$B$2:$B$53,'Share Values'!AA$11,'Transactions (Dated)'!$C$2:$C$53,"Buy")-SUMIFS('Transactions (Dated)'!$E$2:$E$53,'Transactions (Dated)'!$D$2:$D$53,'Share Values'!$X105,'Transactions (Dated)'!$B$2:$B$53,'Share Values'!AA$11,'Transactions (Dated)'!$C$2:$C$53,"Sell")</f>
        <v>39270</v>
      </c>
      <c r="AB105" s="40">
        <f ca="1">AB104+SUMIFS('Transactions (Dated)'!$E$2:$E$53,'Transactions (Dated)'!$D$2:$D$53,'Share Values'!$X105,'Transactions (Dated)'!$B$2:$B$53,'Share Values'!AB$11,'Transactions (Dated)'!$C$2:$C$53,"Buy")-SUMIFS('Transactions (Dated)'!$E$2:$E$53,'Transactions (Dated)'!$D$2:$D$53,'Share Values'!$X105,'Transactions (Dated)'!$B$2:$B$53,'Share Values'!AB$11,'Transactions (Dated)'!$C$2:$C$53,"Sell")</f>
        <v>1892</v>
      </c>
      <c r="AC105" s="40">
        <f ca="1">AC104+SUMIFS('Transactions (Dated)'!$E$2:$E$53,'Transactions (Dated)'!$D$2:$D$53,'Share Values'!$X105,'Transactions (Dated)'!$B$2:$B$53,'Share Values'!AC$11,'Transactions (Dated)'!$C$2:$C$53,"Buy")-SUMIFS('Transactions (Dated)'!$E$2:$E$53,'Transactions (Dated)'!$D$2:$D$53,'Share Values'!$X105,'Transactions (Dated)'!$B$2:$B$53,'Share Values'!AC$11,'Transactions (Dated)'!$C$2:$C$53,"Sell")</f>
        <v>0</v>
      </c>
      <c r="AD105" s="40">
        <f ca="1">AD104+SUMIFS('Transactions (Dated)'!$E$2:$E$53,'Transactions (Dated)'!$D$2:$D$53,'Share Values'!$X105,'Transactions (Dated)'!$B$2:$B$53,'Share Values'!AD$11,'Transactions (Dated)'!$C$2:$C$53,"Buy")-SUMIFS('Transactions (Dated)'!$E$2:$E$53,'Transactions (Dated)'!$D$2:$D$53,'Share Values'!$X105,'Transactions (Dated)'!$B$2:$B$53,'Share Values'!AD$11,'Transactions (Dated)'!$C$2:$C$53,"Sell")</f>
        <v>0</v>
      </c>
      <c r="AE105" s="40">
        <f ca="1">AE104+SUMIFS('Transactions (Dated)'!$E$2:$E$53,'Transactions (Dated)'!$D$2:$D$53,'Share Values'!$X105,'Transactions (Dated)'!$B$2:$B$53,'Share Values'!AE$11,'Transactions (Dated)'!$C$2:$C$53,"Buy")-SUMIFS('Transactions (Dated)'!$E$2:$E$53,'Transactions (Dated)'!$D$2:$D$53,'Share Values'!$X105,'Transactions (Dated)'!$B$2:$B$53,'Share Values'!AE$11,'Transactions (Dated)'!$C$2:$C$53,"Sell")</f>
        <v>0</v>
      </c>
      <c r="AF105" s="40">
        <f ca="1">AF104+SUMIFS('Transactions (Dated)'!$E$2:$E$53,'Transactions (Dated)'!$D$2:$D$53,'Share Values'!$X105,'Transactions (Dated)'!$B$2:$B$53,'Share Values'!AF$11,'Transactions (Dated)'!$C$2:$C$53,"Buy")-SUMIFS('Transactions (Dated)'!$E$2:$E$53,'Transactions (Dated)'!$D$2:$D$53,'Share Values'!$X105,'Transactions (Dated)'!$B$2:$B$53,'Share Values'!AF$11,'Transactions (Dated)'!$C$2:$C$53,"Sell")</f>
        <v>0</v>
      </c>
      <c r="AG105" s="40">
        <f ca="1">AG104+SUMIFS('Transactions (Dated)'!$E$2:$E$53,'Transactions (Dated)'!$D$2:$D$53,'Share Values'!$X105,'Transactions (Dated)'!$B$2:$B$53,'Share Values'!AG$11,'Transactions (Dated)'!$C$2:$C$53,"Buy")-SUMIFS('Transactions (Dated)'!$E$2:$E$53,'Transactions (Dated)'!$D$2:$D$53,'Share Values'!$X105,'Transactions (Dated)'!$B$2:$B$53,'Share Values'!AG$11,'Transactions (Dated)'!$C$2:$C$53,"Sell")</f>
        <v>0</v>
      </c>
      <c r="AH105" s="40">
        <f ca="1">AH104+SUMIFS('Transactions (Dated)'!$E$2:$E$53,'Transactions (Dated)'!$D$2:$D$53,'Share Values'!$X105,'Transactions (Dated)'!$B$2:$B$53,'Share Values'!AH$11,'Transactions (Dated)'!$C$2:$C$53,"Buy")-SUMIFS('Transactions (Dated)'!$E$2:$E$53,'Transactions (Dated)'!$D$2:$D$53,'Share Values'!$X105,'Transactions (Dated)'!$B$2:$B$53,'Share Values'!AH$11,'Transactions (Dated)'!$C$2:$C$53,"Sell")</f>
        <v>0</v>
      </c>
      <c r="AI105" s="40">
        <f ca="1">AI104+SUMIFS('Transactions (Dated)'!$E$2:$E$53,'Transactions (Dated)'!$D$2:$D$53,'Share Values'!$X105,'Transactions (Dated)'!$B$2:$B$53,'Share Values'!AI$11,'Transactions (Dated)'!$C$2:$C$53,"Buy")-SUMIFS('Transactions (Dated)'!$E$2:$E$53,'Transactions (Dated)'!$D$2:$D$53,'Share Values'!$X105,'Transactions (Dated)'!$B$2:$B$53,'Share Values'!AI$11,'Transactions (Dated)'!$C$2:$C$53,"Sell")</f>
        <v>0</v>
      </c>
      <c r="AJ105" s="40">
        <f ca="1">AJ104+SUMIFS('Transactions (Dated)'!$E$2:$E$53,'Transactions (Dated)'!$D$2:$D$53,'Share Values'!$X105,'Transactions (Dated)'!$B$2:$B$53,'Share Values'!AJ$11,'Transactions (Dated)'!$C$2:$C$53,"Buy")-SUMIFS('Transactions (Dated)'!$E$2:$E$53,'Transactions (Dated)'!$D$2:$D$53,'Share Values'!$X105,'Transactions (Dated)'!$B$2:$B$53,'Share Values'!AJ$11,'Transactions (Dated)'!$C$2:$C$53,"Sell")</f>
        <v>0</v>
      </c>
      <c r="AK105" s="40">
        <f ca="1">AK104+SUMIFS('Transactions (Dated)'!$E$2:$E$53,'Transactions (Dated)'!$D$2:$D$53,'Share Values'!$X105,'Transactions (Dated)'!$B$2:$B$53,'Share Values'!AK$11,'Transactions (Dated)'!$C$2:$C$53,"Buy")-SUMIFS('Transactions (Dated)'!$E$2:$E$53,'Transactions (Dated)'!$D$2:$D$53,'Share Values'!$X105,'Transactions (Dated)'!$B$2:$B$53,'Share Values'!AK$11,'Transactions (Dated)'!$C$2:$C$53,"Sell")</f>
        <v>0</v>
      </c>
      <c r="AL105" s="40">
        <f ca="1">AL104+SUMIFS('Transactions (Dated)'!$E$2:$E$53,'Transactions (Dated)'!$D$2:$D$53,'Share Values'!$X105,'Transactions (Dated)'!$B$2:$B$53,'Share Values'!AL$11,'Transactions (Dated)'!$C$2:$C$53,"Buy")-SUMIFS('Transactions (Dated)'!$E$2:$E$53,'Transactions (Dated)'!$D$2:$D$53,'Share Values'!$X105,'Transactions (Dated)'!$B$2:$B$53,'Share Values'!AL$11,'Transactions (Dated)'!$C$2:$C$53,"Sell")</f>
        <v>0</v>
      </c>
      <c r="AM105" s="40">
        <f ca="1">AM104+SUMIFS('Transactions (Dated)'!$E$2:$E$53,'Transactions (Dated)'!$D$2:$D$53,'Share Values'!$X105,'Transactions (Dated)'!$B$2:$B$53,'Share Values'!AM$11,'Transactions (Dated)'!$C$2:$C$53,"Buy")-SUMIFS('Transactions (Dated)'!$E$2:$E$53,'Transactions (Dated)'!$D$2:$D$53,'Share Values'!$X105,'Transactions (Dated)'!$B$2:$B$53,'Share Values'!AM$11,'Transactions (Dated)'!$C$2:$C$53,"Sell")</f>
        <v>0</v>
      </c>
      <c r="AN105" s="40">
        <f ca="1">AN104+SUMIFS('Transactions (Dated)'!$E$2:$E$53,'Transactions (Dated)'!$D$2:$D$53,'Share Values'!$X105,'Transactions (Dated)'!$B$2:$B$53,'Share Values'!AN$11,'Transactions (Dated)'!$C$2:$C$53,"Buy")-SUMIFS('Transactions (Dated)'!$E$2:$E$53,'Transactions (Dated)'!$D$2:$D$53,'Share Values'!$X105,'Transactions (Dated)'!$B$2:$B$53,'Share Values'!AN$11,'Transactions (Dated)'!$C$2:$C$53,"Sell")</f>
        <v>0</v>
      </c>
      <c r="AO105" s="40"/>
      <c r="AQ105" s="3">
        <f t="shared" si="37"/>
        <v>42048</v>
      </c>
      <c r="AR105" s="6">
        <f t="shared" ca="1" si="38"/>
        <v>58090</v>
      </c>
      <c r="AS105" s="6">
        <f t="shared" ca="1" si="39"/>
        <v>51375.000000000007</v>
      </c>
      <c r="AT105" s="6">
        <f t="shared" ca="1" si="40"/>
        <v>811318.2</v>
      </c>
      <c r="AU105" s="6">
        <f t="shared" ca="1" si="41"/>
        <v>60789.960000000006</v>
      </c>
      <c r="AV105" s="6">
        <f t="shared" ca="1" si="42"/>
        <v>0</v>
      </c>
      <c r="AW105" s="6">
        <f t="shared" ca="1" si="43"/>
        <v>0</v>
      </c>
      <c r="AX105" s="6">
        <f t="shared" ca="1" si="44"/>
        <v>0</v>
      </c>
      <c r="AY105" s="6">
        <f t="shared" ca="1" si="45"/>
        <v>0</v>
      </c>
      <c r="AZ105" s="6">
        <f t="shared" ca="1" si="46"/>
        <v>0</v>
      </c>
      <c r="BA105" s="6">
        <f t="shared" ca="1" si="47"/>
        <v>0</v>
      </c>
      <c r="BB105" s="6">
        <f t="shared" ca="1" si="48"/>
        <v>0</v>
      </c>
      <c r="BC105" s="6">
        <f t="shared" ca="1" si="49"/>
        <v>0</v>
      </c>
      <c r="BD105" s="6">
        <f t="shared" ca="1" si="50"/>
        <v>0</v>
      </c>
      <c r="BE105" s="6">
        <f t="shared" ca="1" si="51"/>
        <v>0</v>
      </c>
      <c r="BF105" s="6">
        <f t="shared" ca="1" si="58"/>
        <v>0</v>
      </c>
      <c r="BG105" s="6">
        <f t="shared" ca="1" si="59"/>
        <v>0</v>
      </c>
      <c r="BH105" s="6"/>
      <c r="BJ105" s="4">
        <f t="shared" ca="1" si="52"/>
        <v>981573.15999999992</v>
      </c>
      <c r="BL105" s="3">
        <f t="shared" si="53"/>
        <v>42048</v>
      </c>
      <c r="BM105" s="6">
        <f>BM104+SUMIFS('Transactions (Dated)'!G:G,'Transactions (Dated)'!D:D,'Share Values'!AQ105)</f>
        <v>67368.149999999994</v>
      </c>
      <c r="BN105" s="6">
        <f ca="1">BN104+SUMIFS('Transactions (Dated)'!$F:$F,'Transactions (Dated)'!$D:$D,$BL105,'Transactions (Dated)'!$B:$B,BN$11,'Transactions (Dated)'!$C:$C,"Dividend (paid to cash)")*Y105</f>
        <v>0</v>
      </c>
      <c r="BO105" s="6">
        <f ca="1">BO104+SUMIFS('Transactions (Dated)'!$F:$F,'Transactions (Dated)'!$D:$D,$BL105,'Transactions (Dated)'!$B:$B,BO$11,'Transactions (Dated)'!$C:$C,"Dividend (paid to cash)")*Z105</f>
        <v>625</v>
      </c>
      <c r="BP105" s="6">
        <f ca="1">BP104+SUMIFS('Transactions (Dated)'!$F:$F,'Transactions (Dated)'!$D:$D,$BL105,'Transactions (Dated)'!$B:$B,BP$11,'Transactions (Dated)'!$C:$C,"Dividend (paid to cash)")*AA105</f>
        <v>12240.942000000001</v>
      </c>
      <c r="BQ105" s="6">
        <f ca="1">BQ104+SUMIFS('Transactions (Dated)'!$F:$F,'Transactions (Dated)'!$D:$D,$BL105,'Transactions (Dated)'!$B:$B,BQ$11,'Transactions (Dated)'!$C:$C,"Dividend (paid to cash)")*AB105</f>
        <v>0</v>
      </c>
      <c r="BR105" s="6">
        <f ca="1">BR104+SUMIFS('Transactions (Dated)'!$F:$F,'Transactions (Dated)'!$D:$D,$BL105,'Transactions (Dated)'!$B:$B,BR$11,'Transactions (Dated)'!$C:$C,"Dividend (paid to cash)")*AC105</f>
        <v>0</v>
      </c>
      <c r="BS105" s="6">
        <f ca="1">BS104+SUMIFS('Transactions (Dated)'!$F:$F,'Transactions (Dated)'!$D:$D,$BL105,'Transactions (Dated)'!$B:$B,BS$11,'Transactions (Dated)'!$C:$C,"Dividend (paid to cash)")*AD105</f>
        <v>0</v>
      </c>
      <c r="BT105" s="6">
        <f ca="1">BT104+SUMIFS('Transactions (Dated)'!$F:$F,'Transactions (Dated)'!$D:$D,$BL105,'Transactions (Dated)'!$B:$B,BT$11,'Transactions (Dated)'!$C:$C,"Dividend (paid to cash)")*AE105</f>
        <v>0</v>
      </c>
      <c r="BU105" s="6">
        <f ca="1">BU104+SUMIFS('Transactions (Dated)'!$F:$F,'Transactions (Dated)'!$D:$D,$BL105,'Transactions (Dated)'!$B:$B,BU$11,'Transactions (Dated)'!$C:$C,"Dividend (paid to cash)")*AF105</f>
        <v>0</v>
      </c>
      <c r="BV105" s="6">
        <f ca="1">BV104+SUMIFS('Transactions (Dated)'!$F:$F,'Transactions (Dated)'!$D:$D,$BL105,'Transactions (Dated)'!$B:$B,BV$11,'Transactions (Dated)'!$C:$C,"Dividend (paid to cash)")*AG105</f>
        <v>0</v>
      </c>
      <c r="BW105" s="6">
        <f ca="1">BW104+SUMIFS('Transactions (Dated)'!$F:$F,'Transactions (Dated)'!$D:$D,$BL105,'Transactions (Dated)'!$B:$B,BW$11,'Transactions (Dated)'!$C:$C,"Dividend (paid to cash)")*AH105</f>
        <v>0</v>
      </c>
      <c r="BX105" s="6">
        <f ca="1">BX104+SUMIFS('Transactions (Dated)'!$F:$F,'Transactions (Dated)'!$D:$D,$BL105,'Transactions (Dated)'!$B:$B,BX$11,'Transactions (Dated)'!$C:$C,"Dividend (paid to cash)")*AI105</f>
        <v>0</v>
      </c>
      <c r="BY105" s="6">
        <f ca="1">BY104+SUMIFS('Transactions (Dated)'!$F:$F,'Transactions (Dated)'!$D:$D,$BL105,'Transactions (Dated)'!$B:$B,BY$11,'Transactions (Dated)'!$C:$C,"Dividend (paid to cash)")*AJ105</f>
        <v>0</v>
      </c>
      <c r="BZ105" s="6">
        <f ca="1">BZ104+SUMIFS('Transactions (Dated)'!$F:$F,'Transactions (Dated)'!$D:$D,$BL105,'Transactions (Dated)'!$B:$B,BZ$11,'Transactions (Dated)'!$C:$C,"Dividend (paid to cash)")*AK105</f>
        <v>0</v>
      </c>
      <c r="CA105" s="6">
        <f ca="1">CA104+SUMIFS('Transactions (Dated)'!$F:$F,'Transactions (Dated)'!$D:$D,$BL105,'Transactions (Dated)'!$B:$B,CA$11,'Transactions (Dated)'!$C:$C,"Dividend (paid to cash)")*AL105</f>
        <v>0</v>
      </c>
      <c r="CB105" s="6">
        <v>0</v>
      </c>
      <c r="CC105" s="6">
        <v>0</v>
      </c>
      <c r="CD105" s="6"/>
      <c r="CF105" s="6">
        <f t="shared" ca="1" si="60"/>
        <v>80234.09199999999</v>
      </c>
      <c r="CH105" s="3">
        <f t="shared" si="61"/>
        <v>42048</v>
      </c>
      <c r="CI105" s="4">
        <f t="shared" ca="1" si="54"/>
        <v>981573.15999999992</v>
      </c>
      <c r="CJ105" s="4">
        <f t="shared" ca="1" si="55"/>
        <v>80234.09199999999</v>
      </c>
      <c r="CL105" s="4">
        <f t="shared" ca="1" si="56"/>
        <v>1061807.2519999999</v>
      </c>
    </row>
    <row r="106" spans="2:90" x14ac:dyDescent="0.15">
      <c r="B106" s="3">
        <f t="shared" si="57"/>
        <v>42052</v>
      </c>
      <c r="C106" s="2">
        <v>15284.6</v>
      </c>
      <c r="E106" s="70">
        <v>42052</v>
      </c>
      <c r="F106" s="69">
        <v>12.82</v>
      </c>
      <c r="G106" s="69">
        <v>4.03</v>
      </c>
      <c r="H106" s="69">
        <v>20.71</v>
      </c>
      <c r="I106" s="69">
        <v>32.17</v>
      </c>
      <c r="J106" s="69">
        <v>23.9</v>
      </c>
      <c r="K106" s="69">
        <v>12.88</v>
      </c>
      <c r="L106" s="69">
        <v>27.52</v>
      </c>
      <c r="M106" s="69">
        <v>2.59</v>
      </c>
      <c r="N106" s="69">
        <v>9.1999999999999993</v>
      </c>
      <c r="O106" s="69">
        <v>5.2832999999999997</v>
      </c>
      <c r="P106" s="69">
        <v>33.42</v>
      </c>
      <c r="Q106" s="69">
        <v>1.22</v>
      </c>
      <c r="R106" s="69">
        <v>10.49</v>
      </c>
      <c r="S106" s="69">
        <v>39.03</v>
      </c>
      <c r="T106" s="69"/>
      <c r="U106" s="69"/>
      <c r="V106" s="4"/>
      <c r="X106" s="3">
        <f t="shared" si="36"/>
        <v>42052</v>
      </c>
      <c r="Y106" s="40">
        <f ca="1">Y105+SUMIFS('Transactions (Dated)'!$E$2:$E$53,'Transactions (Dated)'!$D$2:$D$53,'Share Values'!$X106,'Transactions (Dated)'!$B$2:$B$53,'Share Values'!Y$11,'Transactions (Dated)'!$C$2:$C$53,"Buy")-SUMIFS('Transactions (Dated)'!$E$2:$E$53,'Transactions (Dated)'!$D$2:$D$53,'Share Values'!$X106,'Transactions (Dated)'!$B$2:$B$53,'Share Values'!Y$11,'Transactions (Dated)'!$C$2:$C$53,"Sell")</f>
        <v>4625</v>
      </c>
      <c r="Z106" s="40">
        <f ca="1">Z105+SUMIFS('Transactions (Dated)'!$E$2:$E$53,'Transactions (Dated)'!$D$2:$D$53,'Share Values'!$X106,'Transactions (Dated)'!$B$2:$B$53,'Share Values'!Z$11,'Transactions (Dated)'!$C$2:$C$53,"Buy")-SUMIFS('Transactions (Dated)'!$E$2:$E$53,'Transactions (Dated)'!$D$2:$D$53,'Share Values'!$X106,'Transactions (Dated)'!$B$2:$B$53,'Share Values'!Z$11,'Transactions (Dated)'!$C$2:$C$53,"Sell")</f>
        <v>12500</v>
      </c>
      <c r="AA106" s="40">
        <f ca="1">AA105+SUMIFS('Transactions (Dated)'!$E$2:$E$53,'Transactions (Dated)'!$D$2:$D$53,'Share Values'!$X106,'Transactions (Dated)'!$B$2:$B$53,'Share Values'!AA$11,'Transactions (Dated)'!$C$2:$C$53,"Buy")-SUMIFS('Transactions (Dated)'!$E$2:$E$53,'Transactions (Dated)'!$D$2:$D$53,'Share Values'!$X106,'Transactions (Dated)'!$B$2:$B$53,'Share Values'!AA$11,'Transactions (Dated)'!$C$2:$C$53,"Sell")</f>
        <v>39270</v>
      </c>
      <c r="AB106" s="40">
        <f ca="1">AB105+SUMIFS('Transactions (Dated)'!$E$2:$E$53,'Transactions (Dated)'!$D$2:$D$53,'Share Values'!$X106,'Transactions (Dated)'!$B$2:$B$53,'Share Values'!AB$11,'Transactions (Dated)'!$C$2:$C$53,"Buy")-SUMIFS('Transactions (Dated)'!$E$2:$E$53,'Transactions (Dated)'!$D$2:$D$53,'Share Values'!$X106,'Transactions (Dated)'!$B$2:$B$53,'Share Values'!AB$11,'Transactions (Dated)'!$C$2:$C$53,"Sell")</f>
        <v>1892</v>
      </c>
      <c r="AC106" s="40">
        <f ca="1">AC105+SUMIFS('Transactions (Dated)'!$E$2:$E$53,'Transactions (Dated)'!$D$2:$D$53,'Share Values'!$X106,'Transactions (Dated)'!$B$2:$B$53,'Share Values'!AC$11,'Transactions (Dated)'!$C$2:$C$53,"Buy")-SUMIFS('Transactions (Dated)'!$E$2:$E$53,'Transactions (Dated)'!$D$2:$D$53,'Share Values'!$X106,'Transactions (Dated)'!$B$2:$B$53,'Share Values'!AC$11,'Transactions (Dated)'!$C$2:$C$53,"Sell")</f>
        <v>0</v>
      </c>
      <c r="AD106" s="40">
        <f ca="1">AD105+SUMIFS('Transactions (Dated)'!$E$2:$E$53,'Transactions (Dated)'!$D$2:$D$53,'Share Values'!$X106,'Transactions (Dated)'!$B$2:$B$53,'Share Values'!AD$11,'Transactions (Dated)'!$C$2:$C$53,"Buy")-SUMIFS('Transactions (Dated)'!$E$2:$E$53,'Transactions (Dated)'!$D$2:$D$53,'Share Values'!$X106,'Transactions (Dated)'!$B$2:$B$53,'Share Values'!AD$11,'Transactions (Dated)'!$C$2:$C$53,"Sell")</f>
        <v>0</v>
      </c>
      <c r="AE106" s="40">
        <f ca="1">AE105+SUMIFS('Transactions (Dated)'!$E$2:$E$53,'Transactions (Dated)'!$D$2:$D$53,'Share Values'!$X106,'Transactions (Dated)'!$B$2:$B$53,'Share Values'!AE$11,'Transactions (Dated)'!$C$2:$C$53,"Buy")-SUMIFS('Transactions (Dated)'!$E$2:$E$53,'Transactions (Dated)'!$D$2:$D$53,'Share Values'!$X106,'Transactions (Dated)'!$B$2:$B$53,'Share Values'!AE$11,'Transactions (Dated)'!$C$2:$C$53,"Sell")</f>
        <v>0</v>
      </c>
      <c r="AF106" s="40">
        <f ca="1">AF105+SUMIFS('Transactions (Dated)'!$E$2:$E$53,'Transactions (Dated)'!$D$2:$D$53,'Share Values'!$X106,'Transactions (Dated)'!$B$2:$B$53,'Share Values'!AF$11,'Transactions (Dated)'!$C$2:$C$53,"Buy")-SUMIFS('Transactions (Dated)'!$E$2:$E$53,'Transactions (Dated)'!$D$2:$D$53,'Share Values'!$X106,'Transactions (Dated)'!$B$2:$B$53,'Share Values'!AF$11,'Transactions (Dated)'!$C$2:$C$53,"Sell")</f>
        <v>0</v>
      </c>
      <c r="AG106" s="40">
        <f ca="1">AG105+SUMIFS('Transactions (Dated)'!$E$2:$E$53,'Transactions (Dated)'!$D$2:$D$53,'Share Values'!$X106,'Transactions (Dated)'!$B$2:$B$53,'Share Values'!AG$11,'Transactions (Dated)'!$C$2:$C$53,"Buy")-SUMIFS('Transactions (Dated)'!$E$2:$E$53,'Transactions (Dated)'!$D$2:$D$53,'Share Values'!$X106,'Transactions (Dated)'!$B$2:$B$53,'Share Values'!AG$11,'Transactions (Dated)'!$C$2:$C$53,"Sell")</f>
        <v>0</v>
      </c>
      <c r="AH106" s="40">
        <f ca="1">AH105+SUMIFS('Transactions (Dated)'!$E$2:$E$53,'Transactions (Dated)'!$D$2:$D$53,'Share Values'!$X106,'Transactions (Dated)'!$B$2:$B$53,'Share Values'!AH$11,'Transactions (Dated)'!$C$2:$C$53,"Buy")-SUMIFS('Transactions (Dated)'!$E$2:$E$53,'Transactions (Dated)'!$D$2:$D$53,'Share Values'!$X106,'Transactions (Dated)'!$B$2:$B$53,'Share Values'!AH$11,'Transactions (Dated)'!$C$2:$C$53,"Sell")</f>
        <v>0</v>
      </c>
      <c r="AI106" s="40">
        <f ca="1">AI105+SUMIFS('Transactions (Dated)'!$E$2:$E$53,'Transactions (Dated)'!$D$2:$D$53,'Share Values'!$X106,'Transactions (Dated)'!$B$2:$B$53,'Share Values'!AI$11,'Transactions (Dated)'!$C$2:$C$53,"Buy")-SUMIFS('Transactions (Dated)'!$E$2:$E$53,'Transactions (Dated)'!$D$2:$D$53,'Share Values'!$X106,'Transactions (Dated)'!$B$2:$B$53,'Share Values'!AI$11,'Transactions (Dated)'!$C$2:$C$53,"Sell")</f>
        <v>0</v>
      </c>
      <c r="AJ106" s="40">
        <f ca="1">AJ105+SUMIFS('Transactions (Dated)'!$E$2:$E$53,'Transactions (Dated)'!$D$2:$D$53,'Share Values'!$X106,'Transactions (Dated)'!$B$2:$B$53,'Share Values'!AJ$11,'Transactions (Dated)'!$C$2:$C$53,"Buy")-SUMIFS('Transactions (Dated)'!$E$2:$E$53,'Transactions (Dated)'!$D$2:$D$53,'Share Values'!$X106,'Transactions (Dated)'!$B$2:$B$53,'Share Values'!AJ$11,'Transactions (Dated)'!$C$2:$C$53,"Sell")</f>
        <v>0</v>
      </c>
      <c r="AK106" s="40">
        <f ca="1">AK105+SUMIFS('Transactions (Dated)'!$E$2:$E$53,'Transactions (Dated)'!$D$2:$D$53,'Share Values'!$X106,'Transactions (Dated)'!$B$2:$B$53,'Share Values'!AK$11,'Transactions (Dated)'!$C$2:$C$53,"Buy")-SUMIFS('Transactions (Dated)'!$E$2:$E$53,'Transactions (Dated)'!$D$2:$D$53,'Share Values'!$X106,'Transactions (Dated)'!$B$2:$B$53,'Share Values'!AK$11,'Transactions (Dated)'!$C$2:$C$53,"Sell")</f>
        <v>0</v>
      </c>
      <c r="AL106" s="40">
        <f ca="1">AL105+SUMIFS('Transactions (Dated)'!$E$2:$E$53,'Transactions (Dated)'!$D$2:$D$53,'Share Values'!$X106,'Transactions (Dated)'!$B$2:$B$53,'Share Values'!AL$11,'Transactions (Dated)'!$C$2:$C$53,"Buy")-SUMIFS('Transactions (Dated)'!$E$2:$E$53,'Transactions (Dated)'!$D$2:$D$53,'Share Values'!$X106,'Transactions (Dated)'!$B$2:$B$53,'Share Values'!AL$11,'Transactions (Dated)'!$C$2:$C$53,"Sell")</f>
        <v>0</v>
      </c>
      <c r="AM106" s="40">
        <f ca="1">AM105+SUMIFS('Transactions (Dated)'!$E$2:$E$53,'Transactions (Dated)'!$D$2:$D$53,'Share Values'!$X106,'Transactions (Dated)'!$B$2:$B$53,'Share Values'!AM$11,'Transactions (Dated)'!$C$2:$C$53,"Buy")-SUMIFS('Transactions (Dated)'!$E$2:$E$53,'Transactions (Dated)'!$D$2:$D$53,'Share Values'!$X106,'Transactions (Dated)'!$B$2:$B$53,'Share Values'!AM$11,'Transactions (Dated)'!$C$2:$C$53,"Sell")</f>
        <v>0</v>
      </c>
      <c r="AN106" s="40">
        <f ca="1">AN105+SUMIFS('Transactions (Dated)'!$E$2:$E$53,'Transactions (Dated)'!$D$2:$D$53,'Share Values'!$X106,'Transactions (Dated)'!$B$2:$B$53,'Share Values'!AN$11,'Transactions (Dated)'!$C$2:$C$53,"Buy")-SUMIFS('Transactions (Dated)'!$E$2:$E$53,'Transactions (Dated)'!$D$2:$D$53,'Share Values'!$X106,'Transactions (Dated)'!$B$2:$B$53,'Share Values'!AN$11,'Transactions (Dated)'!$C$2:$C$53,"Sell")</f>
        <v>0</v>
      </c>
      <c r="AO106" s="40"/>
      <c r="AQ106" s="3">
        <f t="shared" si="37"/>
        <v>42052</v>
      </c>
      <c r="AR106" s="6">
        <f t="shared" ca="1" si="38"/>
        <v>59292.5</v>
      </c>
      <c r="AS106" s="6">
        <f t="shared" ca="1" si="39"/>
        <v>50375</v>
      </c>
      <c r="AT106" s="6">
        <f t="shared" ca="1" si="40"/>
        <v>813281.70000000007</v>
      </c>
      <c r="AU106" s="6">
        <f t="shared" ca="1" si="41"/>
        <v>60865.640000000007</v>
      </c>
      <c r="AV106" s="6">
        <f t="shared" ca="1" si="42"/>
        <v>0</v>
      </c>
      <c r="AW106" s="6">
        <f t="shared" ca="1" si="43"/>
        <v>0</v>
      </c>
      <c r="AX106" s="6">
        <f t="shared" ca="1" si="44"/>
        <v>0</v>
      </c>
      <c r="AY106" s="6">
        <f t="shared" ca="1" si="45"/>
        <v>0</v>
      </c>
      <c r="AZ106" s="6">
        <f t="shared" ca="1" si="46"/>
        <v>0</v>
      </c>
      <c r="BA106" s="6">
        <f t="shared" ca="1" si="47"/>
        <v>0</v>
      </c>
      <c r="BB106" s="6">
        <f t="shared" ca="1" si="48"/>
        <v>0</v>
      </c>
      <c r="BC106" s="6">
        <f t="shared" ca="1" si="49"/>
        <v>0</v>
      </c>
      <c r="BD106" s="6">
        <f t="shared" ca="1" si="50"/>
        <v>0</v>
      </c>
      <c r="BE106" s="6">
        <f t="shared" ca="1" si="51"/>
        <v>0</v>
      </c>
      <c r="BF106" s="6">
        <f t="shared" ca="1" si="58"/>
        <v>0</v>
      </c>
      <c r="BG106" s="6">
        <f t="shared" ca="1" si="59"/>
        <v>0</v>
      </c>
      <c r="BH106" s="6"/>
      <c r="BJ106" s="4">
        <f t="shared" ca="1" si="52"/>
        <v>983814.84000000008</v>
      </c>
      <c r="BL106" s="3">
        <f t="shared" si="53"/>
        <v>42052</v>
      </c>
      <c r="BM106" s="6">
        <f>BM105+SUMIFS('Transactions (Dated)'!G:G,'Transactions (Dated)'!D:D,'Share Values'!AQ106)</f>
        <v>67368.149999999994</v>
      </c>
      <c r="BN106" s="6">
        <f ca="1">BN105+SUMIFS('Transactions (Dated)'!$F:$F,'Transactions (Dated)'!$D:$D,$BL106,'Transactions (Dated)'!$B:$B,BN$11,'Transactions (Dated)'!$C:$C,"Dividend (paid to cash)")*Y106</f>
        <v>0</v>
      </c>
      <c r="BO106" s="6">
        <f ca="1">BO105+SUMIFS('Transactions (Dated)'!$F:$F,'Transactions (Dated)'!$D:$D,$BL106,'Transactions (Dated)'!$B:$B,BO$11,'Transactions (Dated)'!$C:$C,"Dividend (paid to cash)")*Z106</f>
        <v>625</v>
      </c>
      <c r="BP106" s="6">
        <f ca="1">BP105+SUMIFS('Transactions (Dated)'!$F:$F,'Transactions (Dated)'!$D:$D,$BL106,'Transactions (Dated)'!$B:$B,BP$11,'Transactions (Dated)'!$C:$C,"Dividend (paid to cash)")*AA106</f>
        <v>12240.942000000001</v>
      </c>
      <c r="BQ106" s="6">
        <f ca="1">BQ105+SUMIFS('Transactions (Dated)'!$F:$F,'Transactions (Dated)'!$D:$D,$BL106,'Transactions (Dated)'!$B:$B,BQ$11,'Transactions (Dated)'!$C:$C,"Dividend (paid to cash)")*AB106</f>
        <v>0</v>
      </c>
      <c r="BR106" s="6">
        <f ca="1">BR105+SUMIFS('Transactions (Dated)'!$F:$F,'Transactions (Dated)'!$D:$D,$BL106,'Transactions (Dated)'!$B:$B,BR$11,'Transactions (Dated)'!$C:$C,"Dividend (paid to cash)")*AC106</f>
        <v>0</v>
      </c>
      <c r="BS106" s="6">
        <f ca="1">BS105+SUMIFS('Transactions (Dated)'!$F:$F,'Transactions (Dated)'!$D:$D,$BL106,'Transactions (Dated)'!$B:$B,BS$11,'Transactions (Dated)'!$C:$C,"Dividend (paid to cash)")*AD106</f>
        <v>0</v>
      </c>
      <c r="BT106" s="6">
        <f ca="1">BT105+SUMIFS('Transactions (Dated)'!$F:$F,'Transactions (Dated)'!$D:$D,$BL106,'Transactions (Dated)'!$B:$B,BT$11,'Transactions (Dated)'!$C:$C,"Dividend (paid to cash)")*AE106</f>
        <v>0</v>
      </c>
      <c r="BU106" s="6">
        <f ca="1">BU105+SUMIFS('Transactions (Dated)'!$F:$F,'Transactions (Dated)'!$D:$D,$BL106,'Transactions (Dated)'!$B:$B,BU$11,'Transactions (Dated)'!$C:$C,"Dividend (paid to cash)")*AF106</f>
        <v>0</v>
      </c>
      <c r="BV106" s="6">
        <f ca="1">BV105+SUMIFS('Transactions (Dated)'!$F:$F,'Transactions (Dated)'!$D:$D,$BL106,'Transactions (Dated)'!$B:$B,BV$11,'Transactions (Dated)'!$C:$C,"Dividend (paid to cash)")*AG106</f>
        <v>0</v>
      </c>
      <c r="BW106" s="6">
        <f ca="1">BW105+SUMIFS('Transactions (Dated)'!$F:$F,'Transactions (Dated)'!$D:$D,$BL106,'Transactions (Dated)'!$B:$B,BW$11,'Transactions (Dated)'!$C:$C,"Dividend (paid to cash)")*AH106</f>
        <v>0</v>
      </c>
      <c r="BX106" s="6">
        <f ca="1">BX105+SUMIFS('Transactions (Dated)'!$F:$F,'Transactions (Dated)'!$D:$D,$BL106,'Transactions (Dated)'!$B:$B,BX$11,'Transactions (Dated)'!$C:$C,"Dividend (paid to cash)")*AI106</f>
        <v>0</v>
      </c>
      <c r="BY106" s="6">
        <f ca="1">BY105+SUMIFS('Transactions (Dated)'!$F:$F,'Transactions (Dated)'!$D:$D,$BL106,'Transactions (Dated)'!$B:$B,BY$11,'Transactions (Dated)'!$C:$C,"Dividend (paid to cash)")*AJ106</f>
        <v>0</v>
      </c>
      <c r="BZ106" s="6">
        <f ca="1">BZ105+SUMIFS('Transactions (Dated)'!$F:$F,'Transactions (Dated)'!$D:$D,$BL106,'Transactions (Dated)'!$B:$B,BZ$11,'Transactions (Dated)'!$C:$C,"Dividend (paid to cash)")*AK106</f>
        <v>0</v>
      </c>
      <c r="CA106" s="6">
        <f ca="1">CA105+SUMIFS('Transactions (Dated)'!$F:$F,'Transactions (Dated)'!$D:$D,$BL106,'Transactions (Dated)'!$B:$B,CA$11,'Transactions (Dated)'!$C:$C,"Dividend (paid to cash)")*AL106</f>
        <v>0</v>
      </c>
      <c r="CB106" s="6">
        <v>0</v>
      </c>
      <c r="CC106" s="6">
        <v>0</v>
      </c>
      <c r="CD106" s="6"/>
      <c r="CF106" s="6">
        <f t="shared" ca="1" si="60"/>
        <v>80234.09199999999</v>
      </c>
      <c r="CH106" s="3">
        <f t="shared" si="61"/>
        <v>42052</v>
      </c>
      <c r="CI106" s="4">
        <f t="shared" ca="1" si="54"/>
        <v>983814.84000000008</v>
      </c>
      <c r="CJ106" s="4">
        <f t="shared" ca="1" si="55"/>
        <v>80234.09199999999</v>
      </c>
      <c r="CL106" s="4">
        <f t="shared" ca="1" si="56"/>
        <v>1064048.932</v>
      </c>
    </row>
    <row r="107" spans="2:90" x14ac:dyDescent="0.15">
      <c r="B107" s="3">
        <f t="shared" si="57"/>
        <v>42053</v>
      </c>
      <c r="C107" s="2">
        <v>15212.8</v>
      </c>
      <c r="E107" s="70">
        <v>42053</v>
      </c>
      <c r="F107" s="69">
        <v>12.88</v>
      </c>
      <c r="G107" s="69">
        <v>3.93</v>
      </c>
      <c r="H107" s="69">
        <v>20.57</v>
      </c>
      <c r="I107" s="69">
        <v>32.42</v>
      </c>
      <c r="J107" s="69">
        <v>23.36</v>
      </c>
      <c r="K107" s="69">
        <v>12.8</v>
      </c>
      <c r="L107" s="69">
        <v>27.36</v>
      </c>
      <c r="M107" s="69">
        <v>2.58</v>
      </c>
      <c r="N107" s="69">
        <v>8.89</v>
      </c>
      <c r="O107" s="69">
        <v>5.3266999999999998</v>
      </c>
      <c r="P107" s="69">
        <v>33.56</v>
      </c>
      <c r="Q107" s="69">
        <v>1.23</v>
      </c>
      <c r="R107" s="69">
        <v>10.62</v>
      </c>
      <c r="S107" s="69">
        <v>39.299999999999997</v>
      </c>
      <c r="T107" s="69"/>
      <c r="U107" s="69"/>
      <c r="V107" s="4"/>
      <c r="X107" s="3">
        <f t="shared" si="36"/>
        <v>42053</v>
      </c>
      <c r="Y107" s="40">
        <f ca="1">Y106+SUMIFS('Transactions (Dated)'!$E$2:$E$53,'Transactions (Dated)'!$D$2:$D$53,'Share Values'!$X107,'Transactions (Dated)'!$B$2:$B$53,'Share Values'!Y$11,'Transactions (Dated)'!$C$2:$C$53,"Buy")-SUMIFS('Transactions (Dated)'!$E$2:$E$53,'Transactions (Dated)'!$D$2:$D$53,'Share Values'!$X107,'Transactions (Dated)'!$B$2:$B$53,'Share Values'!Y$11,'Transactions (Dated)'!$C$2:$C$53,"Sell")</f>
        <v>4625</v>
      </c>
      <c r="Z107" s="40">
        <f ca="1">Z106+SUMIFS('Transactions (Dated)'!$E$2:$E$53,'Transactions (Dated)'!$D$2:$D$53,'Share Values'!$X107,'Transactions (Dated)'!$B$2:$B$53,'Share Values'!Z$11,'Transactions (Dated)'!$C$2:$C$53,"Buy")-SUMIFS('Transactions (Dated)'!$E$2:$E$53,'Transactions (Dated)'!$D$2:$D$53,'Share Values'!$X107,'Transactions (Dated)'!$B$2:$B$53,'Share Values'!Z$11,'Transactions (Dated)'!$C$2:$C$53,"Sell")</f>
        <v>12500</v>
      </c>
      <c r="AA107" s="40">
        <f ca="1">AA106+SUMIFS('Transactions (Dated)'!$E$2:$E$53,'Transactions (Dated)'!$D$2:$D$53,'Share Values'!$X107,'Transactions (Dated)'!$B$2:$B$53,'Share Values'!AA$11,'Transactions (Dated)'!$C$2:$C$53,"Buy")-SUMIFS('Transactions (Dated)'!$E$2:$E$53,'Transactions (Dated)'!$D$2:$D$53,'Share Values'!$X107,'Transactions (Dated)'!$B$2:$B$53,'Share Values'!AA$11,'Transactions (Dated)'!$C$2:$C$53,"Sell")</f>
        <v>39270</v>
      </c>
      <c r="AB107" s="40">
        <f ca="1">AB106+SUMIFS('Transactions (Dated)'!$E$2:$E$53,'Transactions (Dated)'!$D$2:$D$53,'Share Values'!$X107,'Transactions (Dated)'!$B$2:$B$53,'Share Values'!AB$11,'Transactions (Dated)'!$C$2:$C$53,"Buy")-SUMIFS('Transactions (Dated)'!$E$2:$E$53,'Transactions (Dated)'!$D$2:$D$53,'Share Values'!$X107,'Transactions (Dated)'!$B$2:$B$53,'Share Values'!AB$11,'Transactions (Dated)'!$C$2:$C$53,"Sell")</f>
        <v>1892</v>
      </c>
      <c r="AC107" s="40">
        <f ca="1">AC106+SUMIFS('Transactions (Dated)'!$E$2:$E$53,'Transactions (Dated)'!$D$2:$D$53,'Share Values'!$X107,'Transactions (Dated)'!$B$2:$B$53,'Share Values'!AC$11,'Transactions (Dated)'!$C$2:$C$53,"Buy")-SUMIFS('Transactions (Dated)'!$E$2:$E$53,'Transactions (Dated)'!$D$2:$D$53,'Share Values'!$X107,'Transactions (Dated)'!$B$2:$B$53,'Share Values'!AC$11,'Transactions (Dated)'!$C$2:$C$53,"Sell")</f>
        <v>0</v>
      </c>
      <c r="AD107" s="40">
        <f ca="1">AD106+SUMIFS('Transactions (Dated)'!$E$2:$E$53,'Transactions (Dated)'!$D$2:$D$53,'Share Values'!$X107,'Transactions (Dated)'!$B$2:$B$53,'Share Values'!AD$11,'Transactions (Dated)'!$C$2:$C$53,"Buy")-SUMIFS('Transactions (Dated)'!$E$2:$E$53,'Transactions (Dated)'!$D$2:$D$53,'Share Values'!$X107,'Transactions (Dated)'!$B$2:$B$53,'Share Values'!AD$11,'Transactions (Dated)'!$C$2:$C$53,"Sell")</f>
        <v>0</v>
      </c>
      <c r="AE107" s="40">
        <f ca="1">AE106+SUMIFS('Transactions (Dated)'!$E$2:$E$53,'Transactions (Dated)'!$D$2:$D$53,'Share Values'!$X107,'Transactions (Dated)'!$B$2:$B$53,'Share Values'!AE$11,'Transactions (Dated)'!$C$2:$C$53,"Buy")-SUMIFS('Transactions (Dated)'!$E$2:$E$53,'Transactions (Dated)'!$D$2:$D$53,'Share Values'!$X107,'Transactions (Dated)'!$B$2:$B$53,'Share Values'!AE$11,'Transactions (Dated)'!$C$2:$C$53,"Sell")</f>
        <v>0</v>
      </c>
      <c r="AF107" s="40">
        <f ca="1">AF106+SUMIFS('Transactions (Dated)'!$E$2:$E$53,'Transactions (Dated)'!$D$2:$D$53,'Share Values'!$X107,'Transactions (Dated)'!$B$2:$B$53,'Share Values'!AF$11,'Transactions (Dated)'!$C$2:$C$53,"Buy")-SUMIFS('Transactions (Dated)'!$E$2:$E$53,'Transactions (Dated)'!$D$2:$D$53,'Share Values'!$X107,'Transactions (Dated)'!$B$2:$B$53,'Share Values'!AF$11,'Transactions (Dated)'!$C$2:$C$53,"Sell")</f>
        <v>0</v>
      </c>
      <c r="AG107" s="40">
        <f ca="1">AG106+SUMIFS('Transactions (Dated)'!$E$2:$E$53,'Transactions (Dated)'!$D$2:$D$53,'Share Values'!$X107,'Transactions (Dated)'!$B$2:$B$53,'Share Values'!AG$11,'Transactions (Dated)'!$C$2:$C$53,"Buy")-SUMIFS('Transactions (Dated)'!$E$2:$E$53,'Transactions (Dated)'!$D$2:$D$53,'Share Values'!$X107,'Transactions (Dated)'!$B$2:$B$53,'Share Values'!AG$11,'Transactions (Dated)'!$C$2:$C$53,"Sell")</f>
        <v>0</v>
      </c>
      <c r="AH107" s="40">
        <f ca="1">AH106+SUMIFS('Transactions (Dated)'!$E$2:$E$53,'Transactions (Dated)'!$D$2:$D$53,'Share Values'!$X107,'Transactions (Dated)'!$B$2:$B$53,'Share Values'!AH$11,'Transactions (Dated)'!$C$2:$C$53,"Buy")-SUMIFS('Transactions (Dated)'!$E$2:$E$53,'Transactions (Dated)'!$D$2:$D$53,'Share Values'!$X107,'Transactions (Dated)'!$B$2:$B$53,'Share Values'!AH$11,'Transactions (Dated)'!$C$2:$C$53,"Sell")</f>
        <v>0</v>
      </c>
      <c r="AI107" s="40">
        <f ca="1">AI106+SUMIFS('Transactions (Dated)'!$E$2:$E$53,'Transactions (Dated)'!$D$2:$D$53,'Share Values'!$X107,'Transactions (Dated)'!$B$2:$B$53,'Share Values'!AI$11,'Transactions (Dated)'!$C$2:$C$53,"Buy")-SUMIFS('Transactions (Dated)'!$E$2:$E$53,'Transactions (Dated)'!$D$2:$D$53,'Share Values'!$X107,'Transactions (Dated)'!$B$2:$B$53,'Share Values'!AI$11,'Transactions (Dated)'!$C$2:$C$53,"Sell")</f>
        <v>0</v>
      </c>
      <c r="AJ107" s="40">
        <f ca="1">AJ106+SUMIFS('Transactions (Dated)'!$E$2:$E$53,'Transactions (Dated)'!$D$2:$D$53,'Share Values'!$X107,'Transactions (Dated)'!$B$2:$B$53,'Share Values'!AJ$11,'Transactions (Dated)'!$C$2:$C$53,"Buy")-SUMIFS('Transactions (Dated)'!$E$2:$E$53,'Transactions (Dated)'!$D$2:$D$53,'Share Values'!$X107,'Transactions (Dated)'!$B$2:$B$53,'Share Values'!AJ$11,'Transactions (Dated)'!$C$2:$C$53,"Sell")</f>
        <v>0</v>
      </c>
      <c r="AK107" s="40">
        <f ca="1">AK106+SUMIFS('Transactions (Dated)'!$E$2:$E$53,'Transactions (Dated)'!$D$2:$D$53,'Share Values'!$X107,'Transactions (Dated)'!$B$2:$B$53,'Share Values'!AK$11,'Transactions (Dated)'!$C$2:$C$53,"Buy")-SUMIFS('Transactions (Dated)'!$E$2:$E$53,'Transactions (Dated)'!$D$2:$D$53,'Share Values'!$X107,'Transactions (Dated)'!$B$2:$B$53,'Share Values'!AK$11,'Transactions (Dated)'!$C$2:$C$53,"Sell")</f>
        <v>0</v>
      </c>
      <c r="AL107" s="40">
        <f ca="1">AL106+SUMIFS('Transactions (Dated)'!$E$2:$E$53,'Transactions (Dated)'!$D$2:$D$53,'Share Values'!$X107,'Transactions (Dated)'!$B$2:$B$53,'Share Values'!AL$11,'Transactions (Dated)'!$C$2:$C$53,"Buy")-SUMIFS('Transactions (Dated)'!$E$2:$E$53,'Transactions (Dated)'!$D$2:$D$53,'Share Values'!$X107,'Transactions (Dated)'!$B$2:$B$53,'Share Values'!AL$11,'Transactions (Dated)'!$C$2:$C$53,"Sell")</f>
        <v>0</v>
      </c>
      <c r="AM107" s="40">
        <f ca="1">AM106+SUMIFS('Transactions (Dated)'!$E$2:$E$53,'Transactions (Dated)'!$D$2:$D$53,'Share Values'!$X107,'Transactions (Dated)'!$B$2:$B$53,'Share Values'!AM$11,'Transactions (Dated)'!$C$2:$C$53,"Buy")-SUMIFS('Transactions (Dated)'!$E$2:$E$53,'Transactions (Dated)'!$D$2:$D$53,'Share Values'!$X107,'Transactions (Dated)'!$B$2:$B$53,'Share Values'!AM$11,'Transactions (Dated)'!$C$2:$C$53,"Sell")</f>
        <v>0</v>
      </c>
      <c r="AN107" s="40">
        <f ca="1">AN106+SUMIFS('Transactions (Dated)'!$E$2:$E$53,'Transactions (Dated)'!$D$2:$D$53,'Share Values'!$X107,'Transactions (Dated)'!$B$2:$B$53,'Share Values'!AN$11,'Transactions (Dated)'!$C$2:$C$53,"Buy")-SUMIFS('Transactions (Dated)'!$E$2:$E$53,'Transactions (Dated)'!$D$2:$D$53,'Share Values'!$X107,'Transactions (Dated)'!$B$2:$B$53,'Share Values'!AN$11,'Transactions (Dated)'!$C$2:$C$53,"Sell")</f>
        <v>0</v>
      </c>
      <c r="AO107" s="40"/>
      <c r="AQ107" s="3">
        <f t="shared" si="37"/>
        <v>42053</v>
      </c>
      <c r="AR107" s="6">
        <f t="shared" ca="1" si="38"/>
        <v>59570</v>
      </c>
      <c r="AS107" s="6">
        <f t="shared" ca="1" si="39"/>
        <v>49125</v>
      </c>
      <c r="AT107" s="6">
        <f t="shared" ca="1" si="40"/>
        <v>807783.9</v>
      </c>
      <c r="AU107" s="6">
        <f t="shared" ca="1" si="41"/>
        <v>61338.640000000007</v>
      </c>
      <c r="AV107" s="6">
        <f t="shared" ca="1" si="42"/>
        <v>0</v>
      </c>
      <c r="AW107" s="6">
        <f t="shared" ca="1" si="43"/>
        <v>0</v>
      </c>
      <c r="AX107" s="6">
        <f t="shared" ca="1" si="44"/>
        <v>0</v>
      </c>
      <c r="AY107" s="6">
        <f t="shared" ca="1" si="45"/>
        <v>0</v>
      </c>
      <c r="AZ107" s="6">
        <f t="shared" ca="1" si="46"/>
        <v>0</v>
      </c>
      <c r="BA107" s="6">
        <f t="shared" ca="1" si="47"/>
        <v>0</v>
      </c>
      <c r="BB107" s="6">
        <f t="shared" ca="1" si="48"/>
        <v>0</v>
      </c>
      <c r="BC107" s="6">
        <f t="shared" ca="1" si="49"/>
        <v>0</v>
      </c>
      <c r="BD107" s="6">
        <f t="shared" ca="1" si="50"/>
        <v>0</v>
      </c>
      <c r="BE107" s="6">
        <f t="shared" ca="1" si="51"/>
        <v>0</v>
      </c>
      <c r="BF107" s="6">
        <f t="shared" ca="1" si="58"/>
        <v>0</v>
      </c>
      <c r="BG107" s="6">
        <f t="shared" ca="1" si="59"/>
        <v>0</v>
      </c>
      <c r="BH107" s="6"/>
      <c r="BJ107" s="4">
        <f t="shared" ca="1" si="52"/>
        <v>977817.54</v>
      </c>
      <c r="BL107" s="3">
        <f t="shared" si="53"/>
        <v>42053</v>
      </c>
      <c r="BM107" s="6">
        <f>BM106+SUMIFS('Transactions (Dated)'!G:G,'Transactions (Dated)'!D:D,'Share Values'!AQ107)</f>
        <v>67368.149999999994</v>
      </c>
      <c r="BN107" s="6">
        <f ca="1">BN106+SUMIFS('Transactions (Dated)'!$F:$F,'Transactions (Dated)'!$D:$D,$BL107,'Transactions (Dated)'!$B:$B,BN$11,'Transactions (Dated)'!$C:$C,"Dividend (paid to cash)")*Y107</f>
        <v>0</v>
      </c>
      <c r="BO107" s="6">
        <f ca="1">BO106+SUMIFS('Transactions (Dated)'!$F:$F,'Transactions (Dated)'!$D:$D,$BL107,'Transactions (Dated)'!$B:$B,BO$11,'Transactions (Dated)'!$C:$C,"Dividend (paid to cash)")*Z107</f>
        <v>625</v>
      </c>
      <c r="BP107" s="6">
        <f ca="1">BP106+SUMIFS('Transactions (Dated)'!$F:$F,'Transactions (Dated)'!$D:$D,$BL107,'Transactions (Dated)'!$B:$B,BP$11,'Transactions (Dated)'!$C:$C,"Dividend (paid to cash)")*AA107</f>
        <v>12240.942000000001</v>
      </c>
      <c r="BQ107" s="6">
        <f ca="1">BQ106+SUMIFS('Transactions (Dated)'!$F:$F,'Transactions (Dated)'!$D:$D,$BL107,'Transactions (Dated)'!$B:$B,BQ$11,'Transactions (Dated)'!$C:$C,"Dividend (paid to cash)")*AB107</f>
        <v>0</v>
      </c>
      <c r="BR107" s="6">
        <f ca="1">BR106+SUMIFS('Transactions (Dated)'!$F:$F,'Transactions (Dated)'!$D:$D,$BL107,'Transactions (Dated)'!$B:$B,BR$11,'Transactions (Dated)'!$C:$C,"Dividend (paid to cash)")*AC107</f>
        <v>0</v>
      </c>
      <c r="BS107" s="6">
        <f ca="1">BS106+SUMIFS('Transactions (Dated)'!$F:$F,'Transactions (Dated)'!$D:$D,$BL107,'Transactions (Dated)'!$B:$B,BS$11,'Transactions (Dated)'!$C:$C,"Dividend (paid to cash)")*AD107</f>
        <v>0</v>
      </c>
      <c r="BT107" s="6">
        <f ca="1">BT106+SUMIFS('Transactions (Dated)'!$F:$F,'Transactions (Dated)'!$D:$D,$BL107,'Transactions (Dated)'!$B:$B,BT$11,'Transactions (Dated)'!$C:$C,"Dividend (paid to cash)")*AE107</f>
        <v>0</v>
      </c>
      <c r="BU107" s="6">
        <f ca="1">BU106+SUMIFS('Transactions (Dated)'!$F:$F,'Transactions (Dated)'!$D:$D,$BL107,'Transactions (Dated)'!$B:$B,BU$11,'Transactions (Dated)'!$C:$C,"Dividend (paid to cash)")*AF107</f>
        <v>0</v>
      </c>
      <c r="BV107" s="6">
        <f ca="1">BV106+SUMIFS('Transactions (Dated)'!$F:$F,'Transactions (Dated)'!$D:$D,$BL107,'Transactions (Dated)'!$B:$B,BV$11,'Transactions (Dated)'!$C:$C,"Dividend (paid to cash)")*AG107</f>
        <v>0</v>
      </c>
      <c r="BW107" s="6">
        <f ca="1">BW106+SUMIFS('Transactions (Dated)'!$F:$F,'Transactions (Dated)'!$D:$D,$BL107,'Transactions (Dated)'!$B:$B,BW$11,'Transactions (Dated)'!$C:$C,"Dividend (paid to cash)")*AH107</f>
        <v>0</v>
      </c>
      <c r="BX107" s="6">
        <f ca="1">BX106+SUMIFS('Transactions (Dated)'!$F:$F,'Transactions (Dated)'!$D:$D,$BL107,'Transactions (Dated)'!$B:$B,BX$11,'Transactions (Dated)'!$C:$C,"Dividend (paid to cash)")*AI107</f>
        <v>0</v>
      </c>
      <c r="BY107" s="6">
        <f ca="1">BY106+SUMIFS('Transactions (Dated)'!$F:$F,'Transactions (Dated)'!$D:$D,$BL107,'Transactions (Dated)'!$B:$B,BY$11,'Transactions (Dated)'!$C:$C,"Dividend (paid to cash)")*AJ107</f>
        <v>0</v>
      </c>
      <c r="BZ107" s="6">
        <f ca="1">BZ106+SUMIFS('Transactions (Dated)'!$F:$F,'Transactions (Dated)'!$D:$D,$BL107,'Transactions (Dated)'!$B:$B,BZ$11,'Transactions (Dated)'!$C:$C,"Dividend (paid to cash)")*AK107</f>
        <v>0</v>
      </c>
      <c r="CA107" s="6">
        <f ca="1">CA106+SUMIFS('Transactions (Dated)'!$F:$F,'Transactions (Dated)'!$D:$D,$BL107,'Transactions (Dated)'!$B:$B,CA$11,'Transactions (Dated)'!$C:$C,"Dividend (paid to cash)")*AL107</f>
        <v>0</v>
      </c>
      <c r="CB107" s="6">
        <v>0</v>
      </c>
      <c r="CC107" s="6">
        <v>0</v>
      </c>
      <c r="CD107" s="6"/>
      <c r="CF107" s="6">
        <f t="shared" ca="1" si="60"/>
        <v>80234.09199999999</v>
      </c>
      <c r="CH107" s="3">
        <f t="shared" si="61"/>
        <v>42053</v>
      </c>
      <c r="CI107" s="4">
        <f t="shared" ca="1" si="54"/>
        <v>977817.54</v>
      </c>
      <c r="CJ107" s="4">
        <f t="shared" ca="1" si="55"/>
        <v>80234.09199999999</v>
      </c>
      <c r="CL107" s="4">
        <f t="shared" ca="1" si="56"/>
        <v>1058051.632</v>
      </c>
    </row>
    <row r="108" spans="2:90" x14ac:dyDescent="0.15">
      <c r="B108" s="3">
        <f t="shared" si="57"/>
        <v>42054</v>
      </c>
      <c r="C108" s="2">
        <v>15180.3</v>
      </c>
      <c r="E108" s="70">
        <v>42054</v>
      </c>
      <c r="F108" s="69">
        <v>12.96</v>
      </c>
      <c r="G108" s="69">
        <v>3.9</v>
      </c>
      <c r="H108" s="69">
        <v>20.54</v>
      </c>
      <c r="I108" s="69">
        <v>32.659999999999997</v>
      </c>
      <c r="J108" s="69">
        <v>23.89</v>
      </c>
      <c r="K108" s="69">
        <v>12.6</v>
      </c>
      <c r="L108" s="69">
        <v>27.48</v>
      </c>
      <c r="M108" s="69">
        <v>2.59</v>
      </c>
      <c r="N108" s="69">
        <v>8.4</v>
      </c>
      <c r="O108" s="69">
        <v>5.4032999999999998</v>
      </c>
      <c r="P108" s="69">
        <v>33.159999999999997</v>
      </c>
      <c r="Q108" s="69">
        <v>1.26</v>
      </c>
      <c r="R108" s="69">
        <v>10.55</v>
      </c>
      <c r="S108" s="69">
        <v>39.409999999999997</v>
      </c>
      <c r="T108" s="69"/>
      <c r="U108" s="69"/>
      <c r="V108" s="4"/>
      <c r="X108" s="3">
        <f t="shared" si="36"/>
        <v>42054</v>
      </c>
      <c r="Y108" s="40">
        <f ca="1">Y107+SUMIFS('Transactions (Dated)'!$E$2:$E$53,'Transactions (Dated)'!$D$2:$D$53,'Share Values'!$X108,'Transactions (Dated)'!$B$2:$B$53,'Share Values'!Y$11,'Transactions (Dated)'!$C$2:$C$53,"Buy")-SUMIFS('Transactions (Dated)'!$E$2:$E$53,'Transactions (Dated)'!$D$2:$D$53,'Share Values'!$X108,'Transactions (Dated)'!$B$2:$B$53,'Share Values'!Y$11,'Transactions (Dated)'!$C$2:$C$53,"Sell")</f>
        <v>4625</v>
      </c>
      <c r="Z108" s="40">
        <f ca="1">Z107+SUMIFS('Transactions (Dated)'!$E$2:$E$53,'Transactions (Dated)'!$D$2:$D$53,'Share Values'!$X108,'Transactions (Dated)'!$B$2:$B$53,'Share Values'!Z$11,'Transactions (Dated)'!$C$2:$C$53,"Buy")-SUMIFS('Transactions (Dated)'!$E$2:$E$53,'Transactions (Dated)'!$D$2:$D$53,'Share Values'!$X108,'Transactions (Dated)'!$B$2:$B$53,'Share Values'!Z$11,'Transactions (Dated)'!$C$2:$C$53,"Sell")</f>
        <v>12500</v>
      </c>
      <c r="AA108" s="40">
        <f ca="1">AA107+SUMIFS('Transactions (Dated)'!$E$2:$E$53,'Transactions (Dated)'!$D$2:$D$53,'Share Values'!$X108,'Transactions (Dated)'!$B$2:$B$53,'Share Values'!AA$11,'Transactions (Dated)'!$C$2:$C$53,"Buy")-SUMIFS('Transactions (Dated)'!$E$2:$E$53,'Transactions (Dated)'!$D$2:$D$53,'Share Values'!$X108,'Transactions (Dated)'!$B$2:$B$53,'Share Values'!AA$11,'Transactions (Dated)'!$C$2:$C$53,"Sell")</f>
        <v>39270</v>
      </c>
      <c r="AB108" s="40">
        <f ca="1">AB107+SUMIFS('Transactions (Dated)'!$E$2:$E$53,'Transactions (Dated)'!$D$2:$D$53,'Share Values'!$X108,'Transactions (Dated)'!$B$2:$B$53,'Share Values'!AB$11,'Transactions (Dated)'!$C$2:$C$53,"Buy")-SUMIFS('Transactions (Dated)'!$E$2:$E$53,'Transactions (Dated)'!$D$2:$D$53,'Share Values'!$X108,'Transactions (Dated)'!$B$2:$B$53,'Share Values'!AB$11,'Transactions (Dated)'!$C$2:$C$53,"Sell")</f>
        <v>1892</v>
      </c>
      <c r="AC108" s="40">
        <f ca="1">AC107+SUMIFS('Transactions (Dated)'!$E$2:$E$53,'Transactions (Dated)'!$D$2:$D$53,'Share Values'!$X108,'Transactions (Dated)'!$B$2:$B$53,'Share Values'!AC$11,'Transactions (Dated)'!$C$2:$C$53,"Buy")-SUMIFS('Transactions (Dated)'!$E$2:$E$53,'Transactions (Dated)'!$D$2:$D$53,'Share Values'!$X108,'Transactions (Dated)'!$B$2:$B$53,'Share Values'!AC$11,'Transactions (Dated)'!$C$2:$C$53,"Sell")</f>
        <v>0</v>
      </c>
      <c r="AD108" s="40">
        <f ca="1">AD107+SUMIFS('Transactions (Dated)'!$E$2:$E$53,'Transactions (Dated)'!$D$2:$D$53,'Share Values'!$X108,'Transactions (Dated)'!$B$2:$B$53,'Share Values'!AD$11,'Transactions (Dated)'!$C$2:$C$53,"Buy")-SUMIFS('Transactions (Dated)'!$E$2:$E$53,'Transactions (Dated)'!$D$2:$D$53,'Share Values'!$X108,'Transactions (Dated)'!$B$2:$B$53,'Share Values'!AD$11,'Transactions (Dated)'!$C$2:$C$53,"Sell")</f>
        <v>0</v>
      </c>
      <c r="AE108" s="40">
        <f ca="1">AE107+SUMIFS('Transactions (Dated)'!$E$2:$E$53,'Transactions (Dated)'!$D$2:$D$53,'Share Values'!$X108,'Transactions (Dated)'!$B$2:$B$53,'Share Values'!AE$11,'Transactions (Dated)'!$C$2:$C$53,"Buy")-SUMIFS('Transactions (Dated)'!$E$2:$E$53,'Transactions (Dated)'!$D$2:$D$53,'Share Values'!$X108,'Transactions (Dated)'!$B$2:$B$53,'Share Values'!AE$11,'Transactions (Dated)'!$C$2:$C$53,"Sell")</f>
        <v>0</v>
      </c>
      <c r="AF108" s="40">
        <f ca="1">AF107+SUMIFS('Transactions (Dated)'!$E$2:$E$53,'Transactions (Dated)'!$D$2:$D$53,'Share Values'!$X108,'Transactions (Dated)'!$B$2:$B$53,'Share Values'!AF$11,'Transactions (Dated)'!$C$2:$C$53,"Buy")-SUMIFS('Transactions (Dated)'!$E$2:$E$53,'Transactions (Dated)'!$D$2:$D$53,'Share Values'!$X108,'Transactions (Dated)'!$B$2:$B$53,'Share Values'!AF$11,'Transactions (Dated)'!$C$2:$C$53,"Sell")</f>
        <v>0</v>
      </c>
      <c r="AG108" s="40">
        <f ca="1">AG107+SUMIFS('Transactions (Dated)'!$E$2:$E$53,'Transactions (Dated)'!$D$2:$D$53,'Share Values'!$X108,'Transactions (Dated)'!$B$2:$B$53,'Share Values'!AG$11,'Transactions (Dated)'!$C$2:$C$53,"Buy")-SUMIFS('Transactions (Dated)'!$E$2:$E$53,'Transactions (Dated)'!$D$2:$D$53,'Share Values'!$X108,'Transactions (Dated)'!$B$2:$B$53,'Share Values'!AG$11,'Transactions (Dated)'!$C$2:$C$53,"Sell")</f>
        <v>0</v>
      </c>
      <c r="AH108" s="40">
        <f ca="1">AH107+SUMIFS('Transactions (Dated)'!$E$2:$E$53,'Transactions (Dated)'!$D$2:$D$53,'Share Values'!$X108,'Transactions (Dated)'!$B$2:$B$53,'Share Values'!AH$11,'Transactions (Dated)'!$C$2:$C$53,"Buy")-SUMIFS('Transactions (Dated)'!$E$2:$E$53,'Transactions (Dated)'!$D$2:$D$53,'Share Values'!$X108,'Transactions (Dated)'!$B$2:$B$53,'Share Values'!AH$11,'Transactions (Dated)'!$C$2:$C$53,"Sell")</f>
        <v>0</v>
      </c>
      <c r="AI108" s="40">
        <f ca="1">AI107+SUMIFS('Transactions (Dated)'!$E$2:$E$53,'Transactions (Dated)'!$D$2:$D$53,'Share Values'!$X108,'Transactions (Dated)'!$B$2:$B$53,'Share Values'!AI$11,'Transactions (Dated)'!$C$2:$C$53,"Buy")-SUMIFS('Transactions (Dated)'!$E$2:$E$53,'Transactions (Dated)'!$D$2:$D$53,'Share Values'!$X108,'Transactions (Dated)'!$B$2:$B$53,'Share Values'!AI$11,'Transactions (Dated)'!$C$2:$C$53,"Sell")</f>
        <v>0</v>
      </c>
      <c r="AJ108" s="40">
        <f ca="1">AJ107+SUMIFS('Transactions (Dated)'!$E$2:$E$53,'Transactions (Dated)'!$D$2:$D$53,'Share Values'!$X108,'Transactions (Dated)'!$B$2:$B$53,'Share Values'!AJ$11,'Transactions (Dated)'!$C$2:$C$53,"Buy")-SUMIFS('Transactions (Dated)'!$E$2:$E$53,'Transactions (Dated)'!$D$2:$D$53,'Share Values'!$X108,'Transactions (Dated)'!$B$2:$B$53,'Share Values'!AJ$11,'Transactions (Dated)'!$C$2:$C$53,"Sell")</f>
        <v>0</v>
      </c>
      <c r="AK108" s="40">
        <f ca="1">AK107+SUMIFS('Transactions (Dated)'!$E$2:$E$53,'Transactions (Dated)'!$D$2:$D$53,'Share Values'!$X108,'Transactions (Dated)'!$B$2:$B$53,'Share Values'!AK$11,'Transactions (Dated)'!$C$2:$C$53,"Buy")-SUMIFS('Transactions (Dated)'!$E$2:$E$53,'Transactions (Dated)'!$D$2:$D$53,'Share Values'!$X108,'Transactions (Dated)'!$B$2:$B$53,'Share Values'!AK$11,'Transactions (Dated)'!$C$2:$C$53,"Sell")</f>
        <v>0</v>
      </c>
      <c r="AL108" s="40">
        <f ca="1">AL107+SUMIFS('Transactions (Dated)'!$E$2:$E$53,'Transactions (Dated)'!$D$2:$D$53,'Share Values'!$X108,'Transactions (Dated)'!$B$2:$B$53,'Share Values'!AL$11,'Transactions (Dated)'!$C$2:$C$53,"Buy")-SUMIFS('Transactions (Dated)'!$E$2:$E$53,'Transactions (Dated)'!$D$2:$D$53,'Share Values'!$X108,'Transactions (Dated)'!$B$2:$B$53,'Share Values'!AL$11,'Transactions (Dated)'!$C$2:$C$53,"Sell")</f>
        <v>0</v>
      </c>
      <c r="AM108" s="40">
        <f ca="1">AM107+SUMIFS('Transactions (Dated)'!$E$2:$E$53,'Transactions (Dated)'!$D$2:$D$53,'Share Values'!$X108,'Transactions (Dated)'!$B$2:$B$53,'Share Values'!AM$11,'Transactions (Dated)'!$C$2:$C$53,"Buy")-SUMIFS('Transactions (Dated)'!$E$2:$E$53,'Transactions (Dated)'!$D$2:$D$53,'Share Values'!$X108,'Transactions (Dated)'!$B$2:$B$53,'Share Values'!AM$11,'Transactions (Dated)'!$C$2:$C$53,"Sell")</f>
        <v>0</v>
      </c>
      <c r="AN108" s="40">
        <f ca="1">AN107+SUMIFS('Transactions (Dated)'!$E$2:$E$53,'Transactions (Dated)'!$D$2:$D$53,'Share Values'!$X108,'Transactions (Dated)'!$B$2:$B$53,'Share Values'!AN$11,'Transactions (Dated)'!$C$2:$C$53,"Buy")-SUMIFS('Transactions (Dated)'!$E$2:$E$53,'Transactions (Dated)'!$D$2:$D$53,'Share Values'!$X108,'Transactions (Dated)'!$B$2:$B$53,'Share Values'!AN$11,'Transactions (Dated)'!$C$2:$C$53,"Sell")</f>
        <v>0</v>
      </c>
      <c r="AO108" s="40"/>
      <c r="AQ108" s="3">
        <f t="shared" si="37"/>
        <v>42054</v>
      </c>
      <c r="AR108" s="6">
        <f t="shared" ca="1" si="38"/>
        <v>59940.000000000007</v>
      </c>
      <c r="AS108" s="6">
        <f t="shared" ca="1" si="39"/>
        <v>48750</v>
      </c>
      <c r="AT108" s="6">
        <f t="shared" ca="1" si="40"/>
        <v>806605.79999999993</v>
      </c>
      <c r="AU108" s="6">
        <f t="shared" ca="1" si="41"/>
        <v>61792.719999999994</v>
      </c>
      <c r="AV108" s="6">
        <f t="shared" ca="1" si="42"/>
        <v>0</v>
      </c>
      <c r="AW108" s="6">
        <f t="shared" ca="1" si="43"/>
        <v>0</v>
      </c>
      <c r="AX108" s="6">
        <f t="shared" ca="1" si="44"/>
        <v>0</v>
      </c>
      <c r="AY108" s="6">
        <f t="shared" ca="1" si="45"/>
        <v>0</v>
      </c>
      <c r="AZ108" s="6">
        <f t="shared" ca="1" si="46"/>
        <v>0</v>
      </c>
      <c r="BA108" s="6">
        <f t="shared" ca="1" si="47"/>
        <v>0</v>
      </c>
      <c r="BB108" s="6">
        <f t="shared" ca="1" si="48"/>
        <v>0</v>
      </c>
      <c r="BC108" s="6">
        <f t="shared" ca="1" si="49"/>
        <v>0</v>
      </c>
      <c r="BD108" s="6">
        <f t="shared" ca="1" si="50"/>
        <v>0</v>
      </c>
      <c r="BE108" s="6">
        <f t="shared" ca="1" si="51"/>
        <v>0</v>
      </c>
      <c r="BF108" s="6">
        <f t="shared" ca="1" si="58"/>
        <v>0</v>
      </c>
      <c r="BG108" s="6">
        <f t="shared" ca="1" si="59"/>
        <v>0</v>
      </c>
      <c r="BH108" s="6"/>
      <c r="BJ108" s="4">
        <f t="shared" ca="1" si="52"/>
        <v>977088.5199999999</v>
      </c>
      <c r="BL108" s="3">
        <f t="shared" si="53"/>
        <v>42054</v>
      </c>
      <c r="BM108" s="6">
        <f>BM107+SUMIFS('Transactions (Dated)'!G:G,'Transactions (Dated)'!D:D,'Share Values'!AQ108)</f>
        <v>67368.149999999994</v>
      </c>
      <c r="BN108" s="6">
        <f ca="1">BN107+SUMIFS('Transactions (Dated)'!$F:$F,'Transactions (Dated)'!$D:$D,$BL108,'Transactions (Dated)'!$B:$B,BN$11,'Transactions (Dated)'!$C:$C,"Dividend (paid to cash)")*Y108</f>
        <v>0</v>
      </c>
      <c r="BO108" s="6">
        <f ca="1">BO107+SUMIFS('Transactions (Dated)'!$F:$F,'Transactions (Dated)'!$D:$D,$BL108,'Transactions (Dated)'!$B:$B,BO$11,'Transactions (Dated)'!$C:$C,"Dividend (paid to cash)")*Z108</f>
        <v>625</v>
      </c>
      <c r="BP108" s="6">
        <f ca="1">BP107+SUMIFS('Transactions (Dated)'!$F:$F,'Transactions (Dated)'!$D:$D,$BL108,'Transactions (Dated)'!$B:$B,BP$11,'Transactions (Dated)'!$C:$C,"Dividend (paid to cash)")*AA108</f>
        <v>12240.942000000001</v>
      </c>
      <c r="BQ108" s="6">
        <f ca="1">BQ107+SUMIFS('Transactions (Dated)'!$F:$F,'Transactions (Dated)'!$D:$D,$BL108,'Transactions (Dated)'!$B:$B,BQ$11,'Transactions (Dated)'!$C:$C,"Dividend (paid to cash)")*AB108</f>
        <v>0</v>
      </c>
      <c r="BR108" s="6">
        <f ca="1">BR107+SUMIFS('Transactions (Dated)'!$F:$F,'Transactions (Dated)'!$D:$D,$BL108,'Transactions (Dated)'!$B:$B,BR$11,'Transactions (Dated)'!$C:$C,"Dividend (paid to cash)")*AC108</f>
        <v>0</v>
      </c>
      <c r="BS108" s="6">
        <f ca="1">BS107+SUMIFS('Transactions (Dated)'!$F:$F,'Transactions (Dated)'!$D:$D,$BL108,'Transactions (Dated)'!$B:$B,BS$11,'Transactions (Dated)'!$C:$C,"Dividend (paid to cash)")*AD108</f>
        <v>0</v>
      </c>
      <c r="BT108" s="6">
        <f ca="1">BT107+SUMIFS('Transactions (Dated)'!$F:$F,'Transactions (Dated)'!$D:$D,$BL108,'Transactions (Dated)'!$B:$B,BT$11,'Transactions (Dated)'!$C:$C,"Dividend (paid to cash)")*AE108</f>
        <v>0</v>
      </c>
      <c r="BU108" s="6">
        <f ca="1">BU107+SUMIFS('Transactions (Dated)'!$F:$F,'Transactions (Dated)'!$D:$D,$BL108,'Transactions (Dated)'!$B:$B,BU$11,'Transactions (Dated)'!$C:$C,"Dividend (paid to cash)")*AF108</f>
        <v>0</v>
      </c>
      <c r="BV108" s="6">
        <f ca="1">BV107+SUMIFS('Transactions (Dated)'!$F:$F,'Transactions (Dated)'!$D:$D,$BL108,'Transactions (Dated)'!$B:$B,BV$11,'Transactions (Dated)'!$C:$C,"Dividend (paid to cash)")*AG108</f>
        <v>0</v>
      </c>
      <c r="BW108" s="6">
        <f ca="1">BW107+SUMIFS('Transactions (Dated)'!$F:$F,'Transactions (Dated)'!$D:$D,$BL108,'Transactions (Dated)'!$B:$B,BW$11,'Transactions (Dated)'!$C:$C,"Dividend (paid to cash)")*AH108</f>
        <v>0</v>
      </c>
      <c r="BX108" s="6">
        <f ca="1">BX107+SUMIFS('Transactions (Dated)'!$F:$F,'Transactions (Dated)'!$D:$D,$BL108,'Transactions (Dated)'!$B:$B,BX$11,'Transactions (Dated)'!$C:$C,"Dividend (paid to cash)")*AI108</f>
        <v>0</v>
      </c>
      <c r="BY108" s="6">
        <f ca="1">BY107+SUMIFS('Transactions (Dated)'!$F:$F,'Transactions (Dated)'!$D:$D,$BL108,'Transactions (Dated)'!$B:$B,BY$11,'Transactions (Dated)'!$C:$C,"Dividend (paid to cash)")*AJ108</f>
        <v>0</v>
      </c>
      <c r="BZ108" s="6">
        <f ca="1">BZ107+SUMIFS('Transactions (Dated)'!$F:$F,'Transactions (Dated)'!$D:$D,$BL108,'Transactions (Dated)'!$B:$B,BZ$11,'Transactions (Dated)'!$C:$C,"Dividend (paid to cash)")*AK108</f>
        <v>0</v>
      </c>
      <c r="CA108" s="6">
        <f ca="1">CA107+SUMIFS('Transactions (Dated)'!$F:$F,'Transactions (Dated)'!$D:$D,$BL108,'Transactions (Dated)'!$B:$B,CA$11,'Transactions (Dated)'!$C:$C,"Dividend (paid to cash)")*AL108</f>
        <v>0</v>
      </c>
      <c r="CB108" s="6">
        <v>0</v>
      </c>
      <c r="CC108" s="6">
        <v>0</v>
      </c>
      <c r="CD108" s="6"/>
      <c r="CF108" s="6">
        <f t="shared" ca="1" si="60"/>
        <v>80234.09199999999</v>
      </c>
      <c r="CH108" s="3">
        <f t="shared" si="61"/>
        <v>42054</v>
      </c>
      <c r="CI108" s="4">
        <f t="shared" ca="1" si="54"/>
        <v>977088.5199999999</v>
      </c>
      <c r="CJ108" s="4">
        <f t="shared" ca="1" si="55"/>
        <v>80234.09199999999</v>
      </c>
      <c r="CL108" s="4">
        <f t="shared" ca="1" si="56"/>
        <v>1057322.612</v>
      </c>
    </row>
    <row r="109" spans="2:90" x14ac:dyDescent="0.15">
      <c r="B109" s="3">
        <f t="shared" si="57"/>
        <v>42055</v>
      </c>
      <c r="C109" s="2">
        <v>15172.2</v>
      </c>
      <c r="E109" s="70">
        <v>42055</v>
      </c>
      <c r="F109" s="69">
        <v>12.87</v>
      </c>
      <c r="G109" s="69">
        <v>3.79</v>
      </c>
      <c r="H109" s="69">
        <v>20.524999999999999</v>
      </c>
      <c r="I109" s="69">
        <v>33.06</v>
      </c>
      <c r="J109" s="69">
        <v>24.22</v>
      </c>
      <c r="K109" s="69">
        <v>12.65</v>
      </c>
      <c r="L109" s="69">
        <v>27.77</v>
      </c>
      <c r="M109" s="69">
        <v>2.6</v>
      </c>
      <c r="N109" s="69">
        <v>8.5</v>
      </c>
      <c r="O109" s="69">
        <v>5.0999999999999996</v>
      </c>
      <c r="P109" s="69">
        <v>32.89</v>
      </c>
      <c r="Q109" s="69">
        <v>1.2</v>
      </c>
      <c r="R109" s="69">
        <v>10.43</v>
      </c>
      <c r="S109" s="69">
        <v>39.71</v>
      </c>
      <c r="T109" s="69"/>
      <c r="U109" s="69"/>
      <c r="V109" s="4"/>
      <c r="X109" s="3">
        <f t="shared" si="36"/>
        <v>42055</v>
      </c>
      <c r="Y109" s="40">
        <f ca="1">Y108+SUMIFS('Transactions (Dated)'!$E$2:$E$53,'Transactions (Dated)'!$D$2:$D$53,'Share Values'!$X109,'Transactions (Dated)'!$B$2:$B$53,'Share Values'!Y$11,'Transactions (Dated)'!$C$2:$C$53,"Buy")-SUMIFS('Transactions (Dated)'!$E$2:$E$53,'Transactions (Dated)'!$D$2:$D$53,'Share Values'!$X109,'Transactions (Dated)'!$B$2:$B$53,'Share Values'!Y$11,'Transactions (Dated)'!$C$2:$C$53,"Sell")</f>
        <v>4625</v>
      </c>
      <c r="Z109" s="40">
        <f ca="1">Z108+SUMIFS('Transactions (Dated)'!$E$2:$E$53,'Transactions (Dated)'!$D$2:$D$53,'Share Values'!$X109,'Transactions (Dated)'!$B$2:$B$53,'Share Values'!Z$11,'Transactions (Dated)'!$C$2:$C$53,"Buy")-SUMIFS('Transactions (Dated)'!$E$2:$E$53,'Transactions (Dated)'!$D$2:$D$53,'Share Values'!$X109,'Transactions (Dated)'!$B$2:$B$53,'Share Values'!Z$11,'Transactions (Dated)'!$C$2:$C$53,"Sell")</f>
        <v>12500</v>
      </c>
      <c r="AA109" s="40">
        <f ca="1">AA108+SUMIFS('Transactions (Dated)'!$E$2:$E$53,'Transactions (Dated)'!$D$2:$D$53,'Share Values'!$X109,'Transactions (Dated)'!$B$2:$B$53,'Share Values'!AA$11,'Transactions (Dated)'!$C$2:$C$53,"Buy")-SUMIFS('Transactions (Dated)'!$E$2:$E$53,'Transactions (Dated)'!$D$2:$D$53,'Share Values'!$X109,'Transactions (Dated)'!$B$2:$B$53,'Share Values'!AA$11,'Transactions (Dated)'!$C$2:$C$53,"Sell")</f>
        <v>39270</v>
      </c>
      <c r="AB109" s="40">
        <f ca="1">AB108+SUMIFS('Transactions (Dated)'!$E$2:$E$53,'Transactions (Dated)'!$D$2:$D$53,'Share Values'!$X109,'Transactions (Dated)'!$B$2:$B$53,'Share Values'!AB$11,'Transactions (Dated)'!$C$2:$C$53,"Buy")-SUMIFS('Transactions (Dated)'!$E$2:$E$53,'Transactions (Dated)'!$D$2:$D$53,'Share Values'!$X109,'Transactions (Dated)'!$B$2:$B$53,'Share Values'!AB$11,'Transactions (Dated)'!$C$2:$C$53,"Sell")</f>
        <v>1892</v>
      </c>
      <c r="AC109" s="40">
        <f ca="1">AC108+SUMIFS('Transactions (Dated)'!$E$2:$E$53,'Transactions (Dated)'!$D$2:$D$53,'Share Values'!$X109,'Transactions (Dated)'!$B$2:$B$53,'Share Values'!AC$11,'Transactions (Dated)'!$C$2:$C$53,"Buy")-SUMIFS('Transactions (Dated)'!$E$2:$E$53,'Transactions (Dated)'!$D$2:$D$53,'Share Values'!$X109,'Transactions (Dated)'!$B$2:$B$53,'Share Values'!AC$11,'Transactions (Dated)'!$C$2:$C$53,"Sell")</f>
        <v>0</v>
      </c>
      <c r="AD109" s="40">
        <f ca="1">AD108+SUMIFS('Transactions (Dated)'!$E$2:$E$53,'Transactions (Dated)'!$D$2:$D$53,'Share Values'!$X109,'Transactions (Dated)'!$B$2:$B$53,'Share Values'!AD$11,'Transactions (Dated)'!$C$2:$C$53,"Buy")-SUMIFS('Transactions (Dated)'!$E$2:$E$53,'Transactions (Dated)'!$D$2:$D$53,'Share Values'!$X109,'Transactions (Dated)'!$B$2:$B$53,'Share Values'!AD$11,'Transactions (Dated)'!$C$2:$C$53,"Sell")</f>
        <v>0</v>
      </c>
      <c r="AE109" s="40">
        <f ca="1">AE108+SUMIFS('Transactions (Dated)'!$E$2:$E$53,'Transactions (Dated)'!$D$2:$D$53,'Share Values'!$X109,'Transactions (Dated)'!$B$2:$B$53,'Share Values'!AE$11,'Transactions (Dated)'!$C$2:$C$53,"Buy")-SUMIFS('Transactions (Dated)'!$E$2:$E$53,'Transactions (Dated)'!$D$2:$D$53,'Share Values'!$X109,'Transactions (Dated)'!$B$2:$B$53,'Share Values'!AE$11,'Transactions (Dated)'!$C$2:$C$53,"Sell")</f>
        <v>0</v>
      </c>
      <c r="AF109" s="40">
        <f ca="1">AF108+SUMIFS('Transactions (Dated)'!$E$2:$E$53,'Transactions (Dated)'!$D$2:$D$53,'Share Values'!$X109,'Transactions (Dated)'!$B$2:$B$53,'Share Values'!AF$11,'Transactions (Dated)'!$C$2:$C$53,"Buy")-SUMIFS('Transactions (Dated)'!$E$2:$E$53,'Transactions (Dated)'!$D$2:$D$53,'Share Values'!$X109,'Transactions (Dated)'!$B$2:$B$53,'Share Values'!AF$11,'Transactions (Dated)'!$C$2:$C$53,"Sell")</f>
        <v>0</v>
      </c>
      <c r="AG109" s="40">
        <f ca="1">AG108+SUMIFS('Transactions (Dated)'!$E$2:$E$53,'Transactions (Dated)'!$D$2:$D$53,'Share Values'!$X109,'Transactions (Dated)'!$B$2:$B$53,'Share Values'!AG$11,'Transactions (Dated)'!$C$2:$C$53,"Buy")-SUMIFS('Transactions (Dated)'!$E$2:$E$53,'Transactions (Dated)'!$D$2:$D$53,'Share Values'!$X109,'Transactions (Dated)'!$B$2:$B$53,'Share Values'!AG$11,'Transactions (Dated)'!$C$2:$C$53,"Sell")</f>
        <v>0</v>
      </c>
      <c r="AH109" s="40">
        <f ca="1">AH108+SUMIFS('Transactions (Dated)'!$E$2:$E$53,'Transactions (Dated)'!$D$2:$D$53,'Share Values'!$X109,'Transactions (Dated)'!$B$2:$B$53,'Share Values'!AH$11,'Transactions (Dated)'!$C$2:$C$53,"Buy")-SUMIFS('Transactions (Dated)'!$E$2:$E$53,'Transactions (Dated)'!$D$2:$D$53,'Share Values'!$X109,'Transactions (Dated)'!$B$2:$B$53,'Share Values'!AH$11,'Transactions (Dated)'!$C$2:$C$53,"Sell")</f>
        <v>0</v>
      </c>
      <c r="AI109" s="40">
        <f ca="1">AI108+SUMIFS('Transactions (Dated)'!$E$2:$E$53,'Transactions (Dated)'!$D$2:$D$53,'Share Values'!$X109,'Transactions (Dated)'!$B$2:$B$53,'Share Values'!AI$11,'Transactions (Dated)'!$C$2:$C$53,"Buy")-SUMIFS('Transactions (Dated)'!$E$2:$E$53,'Transactions (Dated)'!$D$2:$D$53,'Share Values'!$X109,'Transactions (Dated)'!$B$2:$B$53,'Share Values'!AI$11,'Transactions (Dated)'!$C$2:$C$53,"Sell")</f>
        <v>0</v>
      </c>
      <c r="AJ109" s="40">
        <f ca="1">AJ108+SUMIFS('Transactions (Dated)'!$E$2:$E$53,'Transactions (Dated)'!$D$2:$D$53,'Share Values'!$X109,'Transactions (Dated)'!$B$2:$B$53,'Share Values'!AJ$11,'Transactions (Dated)'!$C$2:$C$53,"Buy")-SUMIFS('Transactions (Dated)'!$E$2:$E$53,'Transactions (Dated)'!$D$2:$D$53,'Share Values'!$X109,'Transactions (Dated)'!$B$2:$B$53,'Share Values'!AJ$11,'Transactions (Dated)'!$C$2:$C$53,"Sell")</f>
        <v>0</v>
      </c>
      <c r="AK109" s="40">
        <f ca="1">AK108+SUMIFS('Transactions (Dated)'!$E$2:$E$53,'Transactions (Dated)'!$D$2:$D$53,'Share Values'!$X109,'Transactions (Dated)'!$B$2:$B$53,'Share Values'!AK$11,'Transactions (Dated)'!$C$2:$C$53,"Buy")-SUMIFS('Transactions (Dated)'!$E$2:$E$53,'Transactions (Dated)'!$D$2:$D$53,'Share Values'!$X109,'Transactions (Dated)'!$B$2:$B$53,'Share Values'!AK$11,'Transactions (Dated)'!$C$2:$C$53,"Sell")</f>
        <v>0</v>
      </c>
      <c r="AL109" s="40">
        <f ca="1">AL108+SUMIFS('Transactions (Dated)'!$E$2:$E$53,'Transactions (Dated)'!$D$2:$D$53,'Share Values'!$X109,'Transactions (Dated)'!$B$2:$B$53,'Share Values'!AL$11,'Transactions (Dated)'!$C$2:$C$53,"Buy")-SUMIFS('Transactions (Dated)'!$E$2:$E$53,'Transactions (Dated)'!$D$2:$D$53,'Share Values'!$X109,'Transactions (Dated)'!$B$2:$B$53,'Share Values'!AL$11,'Transactions (Dated)'!$C$2:$C$53,"Sell")</f>
        <v>0</v>
      </c>
      <c r="AM109" s="40">
        <f ca="1">AM108+SUMIFS('Transactions (Dated)'!$E$2:$E$53,'Transactions (Dated)'!$D$2:$D$53,'Share Values'!$X109,'Transactions (Dated)'!$B$2:$B$53,'Share Values'!AM$11,'Transactions (Dated)'!$C$2:$C$53,"Buy")-SUMIFS('Transactions (Dated)'!$E$2:$E$53,'Transactions (Dated)'!$D$2:$D$53,'Share Values'!$X109,'Transactions (Dated)'!$B$2:$B$53,'Share Values'!AM$11,'Transactions (Dated)'!$C$2:$C$53,"Sell")</f>
        <v>0</v>
      </c>
      <c r="AN109" s="40">
        <f ca="1">AN108+SUMIFS('Transactions (Dated)'!$E$2:$E$53,'Transactions (Dated)'!$D$2:$D$53,'Share Values'!$X109,'Transactions (Dated)'!$B$2:$B$53,'Share Values'!AN$11,'Transactions (Dated)'!$C$2:$C$53,"Buy")-SUMIFS('Transactions (Dated)'!$E$2:$E$53,'Transactions (Dated)'!$D$2:$D$53,'Share Values'!$X109,'Transactions (Dated)'!$B$2:$B$53,'Share Values'!AN$11,'Transactions (Dated)'!$C$2:$C$53,"Sell")</f>
        <v>0</v>
      </c>
      <c r="AO109" s="40"/>
      <c r="AQ109" s="3">
        <f t="shared" si="37"/>
        <v>42055</v>
      </c>
      <c r="AR109" s="6">
        <f t="shared" ca="1" si="38"/>
        <v>59523.75</v>
      </c>
      <c r="AS109" s="6">
        <f t="shared" ca="1" si="39"/>
        <v>47375</v>
      </c>
      <c r="AT109" s="6">
        <f t="shared" ca="1" si="40"/>
        <v>806016.75</v>
      </c>
      <c r="AU109" s="6">
        <f t="shared" ca="1" si="41"/>
        <v>62549.520000000004</v>
      </c>
      <c r="AV109" s="6">
        <f t="shared" ca="1" si="42"/>
        <v>0</v>
      </c>
      <c r="AW109" s="6">
        <f t="shared" ca="1" si="43"/>
        <v>0</v>
      </c>
      <c r="AX109" s="6">
        <f t="shared" ca="1" si="44"/>
        <v>0</v>
      </c>
      <c r="AY109" s="6">
        <f t="shared" ca="1" si="45"/>
        <v>0</v>
      </c>
      <c r="AZ109" s="6">
        <f t="shared" ca="1" si="46"/>
        <v>0</v>
      </c>
      <c r="BA109" s="6">
        <f t="shared" ca="1" si="47"/>
        <v>0</v>
      </c>
      <c r="BB109" s="6">
        <f t="shared" ca="1" si="48"/>
        <v>0</v>
      </c>
      <c r="BC109" s="6">
        <f t="shared" ca="1" si="49"/>
        <v>0</v>
      </c>
      <c r="BD109" s="6">
        <f t="shared" ca="1" si="50"/>
        <v>0</v>
      </c>
      <c r="BE109" s="6">
        <f t="shared" ca="1" si="51"/>
        <v>0</v>
      </c>
      <c r="BF109" s="6">
        <f t="shared" ca="1" si="58"/>
        <v>0</v>
      </c>
      <c r="BG109" s="6">
        <f t="shared" ca="1" si="59"/>
        <v>0</v>
      </c>
      <c r="BH109" s="6"/>
      <c r="BJ109" s="4">
        <f t="shared" ca="1" si="52"/>
        <v>975465.02</v>
      </c>
      <c r="BL109" s="3">
        <f t="shared" si="53"/>
        <v>42055</v>
      </c>
      <c r="BM109" s="6">
        <f>BM108+SUMIFS('Transactions (Dated)'!G:G,'Transactions (Dated)'!D:D,'Share Values'!AQ109)</f>
        <v>67368.149999999994</v>
      </c>
      <c r="BN109" s="6">
        <f ca="1">BN108+SUMIFS('Transactions (Dated)'!$F:$F,'Transactions (Dated)'!$D:$D,$BL109,'Transactions (Dated)'!$B:$B,BN$11,'Transactions (Dated)'!$C:$C,"Dividend (paid to cash)")*Y109</f>
        <v>0</v>
      </c>
      <c r="BO109" s="6">
        <f ca="1">BO108+SUMIFS('Transactions (Dated)'!$F:$F,'Transactions (Dated)'!$D:$D,$BL109,'Transactions (Dated)'!$B:$B,BO$11,'Transactions (Dated)'!$C:$C,"Dividend (paid to cash)")*Z109</f>
        <v>625</v>
      </c>
      <c r="BP109" s="6">
        <f ca="1">BP108+SUMIFS('Transactions (Dated)'!$F:$F,'Transactions (Dated)'!$D:$D,$BL109,'Transactions (Dated)'!$B:$B,BP$11,'Transactions (Dated)'!$C:$C,"Dividend (paid to cash)")*AA109</f>
        <v>12240.942000000001</v>
      </c>
      <c r="BQ109" s="6">
        <f ca="1">BQ108+SUMIFS('Transactions (Dated)'!$F:$F,'Transactions (Dated)'!$D:$D,$BL109,'Transactions (Dated)'!$B:$B,BQ$11,'Transactions (Dated)'!$C:$C,"Dividend (paid to cash)")*AB109</f>
        <v>0</v>
      </c>
      <c r="BR109" s="6">
        <f ca="1">BR108+SUMIFS('Transactions (Dated)'!$F:$F,'Transactions (Dated)'!$D:$D,$BL109,'Transactions (Dated)'!$B:$B,BR$11,'Transactions (Dated)'!$C:$C,"Dividend (paid to cash)")*AC109</f>
        <v>0</v>
      </c>
      <c r="BS109" s="6">
        <f ca="1">BS108+SUMIFS('Transactions (Dated)'!$F:$F,'Transactions (Dated)'!$D:$D,$BL109,'Transactions (Dated)'!$B:$B,BS$11,'Transactions (Dated)'!$C:$C,"Dividend (paid to cash)")*AD109</f>
        <v>0</v>
      </c>
      <c r="BT109" s="6">
        <f ca="1">BT108+SUMIFS('Transactions (Dated)'!$F:$F,'Transactions (Dated)'!$D:$D,$BL109,'Transactions (Dated)'!$B:$B,BT$11,'Transactions (Dated)'!$C:$C,"Dividend (paid to cash)")*AE109</f>
        <v>0</v>
      </c>
      <c r="BU109" s="6">
        <f ca="1">BU108+SUMIFS('Transactions (Dated)'!$F:$F,'Transactions (Dated)'!$D:$D,$BL109,'Transactions (Dated)'!$B:$B,BU$11,'Transactions (Dated)'!$C:$C,"Dividend (paid to cash)")*AF109</f>
        <v>0</v>
      </c>
      <c r="BV109" s="6">
        <f ca="1">BV108+SUMIFS('Transactions (Dated)'!$F:$F,'Transactions (Dated)'!$D:$D,$BL109,'Transactions (Dated)'!$B:$B,BV$11,'Transactions (Dated)'!$C:$C,"Dividend (paid to cash)")*AG109</f>
        <v>0</v>
      </c>
      <c r="BW109" s="6">
        <f ca="1">BW108+SUMIFS('Transactions (Dated)'!$F:$F,'Transactions (Dated)'!$D:$D,$BL109,'Transactions (Dated)'!$B:$B,BW$11,'Transactions (Dated)'!$C:$C,"Dividend (paid to cash)")*AH109</f>
        <v>0</v>
      </c>
      <c r="BX109" s="6">
        <f ca="1">BX108+SUMIFS('Transactions (Dated)'!$F:$F,'Transactions (Dated)'!$D:$D,$BL109,'Transactions (Dated)'!$B:$B,BX$11,'Transactions (Dated)'!$C:$C,"Dividend (paid to cash)")*AI109</f>
        <v>0</v>
      </c>
      <c r="BY109" s="6">
        <f ca="1">BY108+SUMIFS('Transactions (Dated)'!$F:$F,'Transactions (Dated)'!$D:$D,$BL109,'Transactions (Dated)'!$B:$B,BY$11,'Transactions (Dated)'!$C:$C,"Dividend (paid to cash)")*AJ109</f>
        <v>0</v>
      </c>
      <c r="BZ109" s="6">
        <f ca="1">BZ108+SUMIFS('Transactions (Dated)'!$F:$F,'Transactions (Dated)'!$D:$D,$BL109,'Transactions (Dated)'!$B:$B,BZ$11,'Transactions (Dated)'!$C:$C,"Dividend (paid to cash)")*AK109</f>
        <v>0</v>
      </c>
      <c r="CA109" s="6">
        <f ca="1">CA108+SUMIFS('Transactions (Dated)'!$F:$F,'Transactions (Dated)'!$D:$D,$BL109,'Transactions (Dated)'!$B:$B,CA$11,'Transactions (Dated)'!$C:$C,"Dividend (paid to cash)")*AL109</f>
        <v>0</v>
      </c>
      <c r="CB109" s="6">
        <v>0</v>
      </c>
      <c r="CC109" s="6">
        <v>0</v>
      </c>
      <c r="CD109" s="6"/>
      <c r="CF109" s="6">
        <f t="shared" ca="1" si="60"/>
        <v>80234.09199999999</v>
      </c>
      <c r="CH109" s="3">
        <f t="shared" si="61"/>
        <v>42055</v>
      </c>
      <c r="CI109" s="4">
        <f t="shared" ca="1" si="54"/>
        <v>975465.02</v>
      </c>
      <c r="CJ109" s="4">
        <f t="shared" ca="1" si="55"/>
        <v>80234.09199999999</v>
      </c>
      <c r="CL109" s="4">
        <f t="shared" ca="1" si="56"/>
        <v>1055699.112</v>
      </c>
    </row>
    <row r="110" spans="2:90" x14ac:dyDescent="0.15">
      <c r="B110" s="3">
        <f t="shared" si="57"/>
        <v>42058</v>
      </c>
      <c r="C110" s="2">
        <v>15200.3</v>
      </c>
      <c r="E110" s="70">
        <v>42058</v>
      </c>
      <c r="F110" s="69">
        <v>12.7</v>
      </c>
      <c r="G110" s="69">
        <v>3.68</v>
      </c>
      <c r="H110" s="69">
        <v>20.56</v>
      </c>
      <c r="I110" s="69">
        <v>32.89</v>
      </c>
      <c r="J110" s="69">
        <v>24.01</v>
      </c>
      <c r="K110" s="69">
        <v>12.9</v>
      </c>
      <c r="L110" s="69">
        <v>27.26</v>
      </c>
      <c r="M110" s="69">
        <v>2.5099999999999998</v>
      </c>
      <c r="N110" s="69">
        <v>8.1999999999999993</v>
      </c>
      <c r="O110" s="69">
        <v>5.2533000000000003</v>
      </c>
      <c r="P110" s="69">
        <v>32.58</v>
      </c>
      <c r="Q110" s="69">
        <v>1.19</v>
      </c>
      <c r="R110" s="69">
        <v>10.119999999999999</v>
      </c>
      <c r="S110" s="69">
        <v>39.950000000000003</v>
      </c>
      <c r="T110" s="69"/>
      <c r="U110" s="69"/>
      <c r="V110" s="4"/>
      <c r="X110" s="3">
        <f t="shared" si="36"/>
        <v>42058</v>
      </c>
      <c r="Y110" s="40">
        <f ca="1">Y109+SUMIFS('Transactions (Dated)'!$E$2:$E$53,'Transactions (Dated)'!$D$2:$D$53,'Share Values'!$X110,'Transactions (Dated)'!$B$2:$B$53,'Share Values'!Y$11,'Transactions (Dated)'!$C$2:$C$53,"Buy")-SUMIFS('Transactions (Dated)'!$E$2:$E$53,'Transactions (Dated)'!$D$2:$D$53,'Share Values'!$X110,'Transactions (Dated)'!$B$2:$B$53,'Share Values'!Y$11,'Transactions (Dated)'!$C$2:$C$53,"Sell")</f>
        <v>4625</v>
      </c>
      <c r="Z110" s="40">
        <f ca="1">Z109+SUMIFS('Transactions (Dated)'!$E$2:$E$53,'Transactions (Dated)'!$D$2:$D$53,'Share Values'!$X110,'Transactions (Dated)'!$B$2:$B$53,'Share Values'!Z$11,'Transactions (Dated)'!$C$2:$C$53,"Buy")-SUMIFS('Transactions (Dated)'!$E$2:$E$53,'Transactions (Dated)'!$D$2:$D$53,'Share Values'!$X110,'Transactions (Dated)'!$B$2:$B$53,'Share Values'!Z$11,'Transactions (Dated)'!$C$2:$C$53,"Sell")</f>
        <v>12500</v>
      </c>
      <c r="AA110" s="40">
        <f ca="1">AA109+SUMIFS('Transactions (Dated)'!$E$2:$E$53,'Transactions (Dated)'!$D$2:$D$53,'Share Values'!$X110,'Transactions (Dated)'!$B$2:$B$53,'Share Values'!AA$11,'Transactions (Dated)'!$C$2:$C$53,"Buy")-SUMIFS('Transactions (Dated)'!$E$2:$E$53,'Transactions (Dated)'!$D$2:$D$53,'Share Values'!$X110,'Transactions (Dated)'!$B$2:$B$53,'Share Values'!AA$11,'Transactions (Dated)'!$C$2:$C$53,"Sell")</f>
        <v>39270</v>
      </c>
      <c r="AB110" s="40">
        <f ca="1">AB109+SUMIFS('Transactions (Dated)'!$E$2:$E$53,'Transactions (Dated)'!$D$2:$D$53,'Share Values'!$X110,'Transactions (Dated)'!$B$2:$B$53,'Share Values'!AB$11,'Transactions (Dated)'!$C$2:$C$53,"Buy")-SUMIFS('Transactions (Dated)'!$E$2:$E$53,'Transactions (Dated)'!$D$2:$D$53,'Share Values'!$X110,'Transactions (Dated)'!$B$2:$B$53,'Share Values'!AB$11,'Transactions (Dated)'!$C$2:$C$53,"Sell")</f>
        <v>1892</v>
      </c>
      <c r="AC110" s="40">
        <f ca="1">AC109+SUMIFS('Transactions (Dated)'!$E$2:$E$53,'Transactions (Dated)'!$D$2:$D$53,'Share Values'!$X110,'Transactions (Dated)'!$B$2:$B$53,'Share Values'!AC$11,'Transactions (Dated)'!$C$2:$C$53,"Buy")-SUMIFS('Transactions (Dated)'!$E$2:$E$53,'Transactions (Dated)'!$D$2:$D$53,'Share Values'!$X110,'Transactions (Dated)'!$B$2:$B$53,'Share Values'!AC$11,'Transactions (Dated)'!$C$2:$C$53,"Sell")</f>
        <v>0</v>
      </c>
      <c r="AD110" s="40">
        <f ca="1">AD109+SUMIFS('Transactions (Dated)'!$E$2:$E$53,'Transactions (Dated)'!$D$2:$D$53,'Share Values'!$X110,'Transactions (Dated)'!$B$2:$B$53,'Share Values'!AD$11,'Transactions (Dated)'!$C$2:$C$53,"Buy")-SUMIFS('Transactions (Dated)'!$E$2:$E$53,'Transactions (Dated)'!$D$2:$D$53,'Share Values'!$X110,'Transactions (Dated)'!$B$2:$B$53,'Share Values'!AD$11,'Transactions (Dated)'!$C$2:$C$53,"Sell")</f>
        <v>0</v>
      </c>
      <c r="AE110" s="40">
        <f ca="1">AE109+SUMIFS('Transactions (Dated)'!$E$2:$E$53,'Transactions (Dated)'!$D$2:$D$53,'Share Values'!$X110,'Transactions (Dated)'!$B$2:$B$53,'Share Values'!AE$11,'Transactions (Dated)'!$C$2:$C$53,"Buy")-SUMIFS('Transactions (Dated)'!$E$2:$E$53,'Transactions (Dated)'!$D$2:$D$53,'Share Values'!$X110,'Transactions (Dated)'!$B$2:$B$53,'Share Values'!AE$11,'Transactions (Dated)'!$C$2:$C$53,"Sell")</f>
        <v>0</v>
      </c>
      <c r="AF110" s="40">
        <f ca="1">AF109+SUMIFS('Transactions (Dated)'!$E$2:$E$53,'Transactions (Dated)'!$D$2:$D$53,'Share Values'!$X110,'Transactions (Dated)'!$B$2:$B$53,'Share Values'!AF$11,'Transactions (Dated)'!$C$2:$C$53,"Buy")-SUMIFS('Transactions (Dated)'!$E$2:$E$53,'Transactions (Dated)'!$D$2:$D$53,'Share Values'!$X110,'Transactions (Dated)'!$B$2:$B$53,'Share Values'!AF$11,'Transactions (Dated)'!$C$2:$C$53,"Sell")</f>
        <v>0</v>
      </c>
      <c r="AG110" s="40">
        <f ca="1">AG109+SUMIFS('Transactions (Dated)'!$E$2:$E$53,'Transactions (Dated)'!$D$2:$D$53,'Share Values'!$X110,'Transactions (Dated)'!$B$2:$B$53,'Share Values'!AG$11,'Transactions (Dated)'!$C$2:$C$53,"Buy")-SUMIFS('Transactions (Dated)'!$E$2:$E$53,'Transactions (Dated)'!$D$2:$D$53,'Share Values'!$X110,'Transactions (Dated)'!$B$2:$B$53,'Share Values'!AG$11,'Transactions (Dated)'!$C$2:$C$53,"Sell")</f>
        <v>0</v>
      </c>
      <c r="AH110" s="40">
        <f ca="1">AH109+SUMIFS('Transactions (Dated)'!$E$2:$E$53,'Transactions (Dated)'!$D$2:$D$53,'Share Values'!$X110,'Transactions (Dated)'!$B$2:$B$53,'Share Values'!AH$11,'Transactions (Dated)'!$C$2:$C$53,"Buy")-SUMIFS('Transactions (Dated)'!$E$2:$E$53,'Transactions (Dated)'!$D$2:$D$53,'Share Values'!$X110,'Transactions (Dated)'!$B$2:$B$53,'Share Values'!AH$11,'Transactions (Dated)'!$C$2:$C$53,"Sell")</f>
        <v>0</v>
      </c>
      <c r="AI110" s="40">
        <f ca="1">AI109+SUMIFS('Transactions (Dated)'!$E$2:$E$53,'Transactions (Dated)'!$D$2:$D$53,'Share Values'!$X110,'Transactions (Dated)'!$B$2:$B$53,'Share Values'!AI$11,'Transactions (Dated)'!$C$2:$C$53,"Buy")-SUMIFS('Transactions (Dated)'!$E$2:$E$53,'Transactions (Dated)'!$D$2:$D$53,'Share Values'!$X110,'Transactions (Dated)'!$B$2:$B$53,'Share Values'!AI$11,'Transactions (Dated)'!$C$2:$C$53,"Sell")</f>
        <v>0</v>
      </c>
      <c r="AJ110" s="40">
        <f ca="1">AJ109+SUMIFS('Transactions (Dated)'!$E$2:$E$53,'Transactions (Dated)'!$D$2:$D$53,'Share Values'!$X110,'Transactions (Dated)'!$B$2:$B$53,'Share Values'!AJ$11,'Transactions (Dated)'!$C$2:$C$53,"Buy")-SUMIFS('Transactions (Dated)'!$E$2:$E$53,'Transactions (Dated)'!$D$2:$D$53,'Share Values'!$X110,'Transactions (Dated)'!$B$2:$B$53,'Share Values'!AJ$11,'Transactions (Dated)'!$C$2:$C$53,"Sell")</f>
        <v>0</v>
      </c>
      <c r="AK110" s="40">
        <f ca="1">AK109+SUMIFS('Transactions (Dated)'!$E$2:$E$53,'Transactions (Dated)'!$D$2:$D$53,'Share Values'!$X110,'Transactions (Dated)'!$B$2:$B$53,'Share Values'!AK$11,'Transactions (Dated)'!$C$2:$C$53,"Buy")-SUMIFS('Transactions (Dated)'!$E$2:$E$53,'Transactions (Dated)'!$D$2:$D$53,'Share Values'!$X110,'Transactions (Dated)'!$B$2:$B$53,'Share Values'!AK$11,'Transactions (Dated)'!$C$2:$C$53,"Sell")</f>
        <v>0</v>
      </c>
      <c r="AL110" s="40">
        <f ca="1">AL109+SUMIFS('Transactions (Dated)'!$E$2:$E$53,'Transactions (Dated)'!$D$2:$D$53,'Share Values'!$X110,'Transactions (Dated)'!$B$2:$B$53,'Share Values'!AL$11,'Transactions (Dated)'!$C$2:$C$53,"Buy")-SUMIFS('Transactions (Dated)'!$E$2:$E$53,'Transactions (Dated)'!$D$2:$D$53,'Share Values'!$X110,'Transactions (Dated)'!$B$2:$B$53,'Share Values'!AL$11,'Transactions (Dated)'!$C$2:$C$53,"Sell")</f>
        <v>0</v>
      </c>
      <c r="AM110" s="40">
        <f ca="1">AM109+SUMIFS('Transactions (Dated)'!$E$2:$E$53,'Transactions (Dated)'!$D$2:$D$53,'Share Values'!$X110,'Transactions (Dated)'!$B$2:$B$53,'Share Values'!AM$11,'Transactions (Dated)'!$C$2:$C$53,"Buy")-SUMIFS('Transactions (Dated)'!$E$2:$E$53,'Transactions (Dated)'!$D$2:$D$53,'Share Values'!$X110,'Transactions (Dated)'!$B$2:$B$53,'Share Values'!AM$11,'Transactions (Dated)'!$C$2:$C$53,"Sell")</f>
        <v>0</v>
      </c>
      <c r="AN110" s="40">
        <f ca="1">AN109+SUMIFS('Transactions (Dated)'!$E$2:$E$53,'Transactions (Dated)'!$D$2:$D$53,'Share Values'!$X110,'Transactions (Dated)'!$B$2:$B$53,'Share Values'!AN$11,'Transactions (Dated)'!$C$2:$C$53,"Buy")-SUMIFS('Transactions (Dated)'!$E$2:$E$53,'Transactions (Dated)'!$D$2:$D$53,'Share Values'!$X110,'Transactions (Dated)'!$B$2:$B$53,'Share Values'!AN$11,'Transactions (Dated)'!$C$2:$C$53,"Sell")</f>
        <v>0</v>
      </c>
      <c r="AO110" s="40"/>
      <c r="AQ110" s="3">
        <f t="shared" si="37"/>
        <v>42058</v>
      </c>
      <c r="AR110" s="6">
        <f t="shared" ca="1" si="38"/>
        <v>58737.5</v>
      </c>
      <c r="AS110" s="6">
        <f t="shared" ca="1" si="39"/>
        <v>46000</v>
      </c>
      <c r="AT110" s="6">
        <f t="shared" ca="1" si="40"/>
        <v>807391.2</v>
      </c>
      <c r="AU110" s="6">
        <f t="shared" ca="1" si="41"/>
        <v>62227.880000000005</v>
      </c>
      <c r="AV110" s="6">
        <f t="shared" ca="1" si="42"/>
        <v>0</v>
      </c>
      <c r="AW110" s="6">
        <f t="shared" ca="1" si="43"/>
        <v>0</v>
      </c>
      <c r="AX110" s="6">
        <f t="shared" ca="1" si="44"/>
        <v>0</v>
      </c>
      <c r="AY110" s="6">
        <f t="shared" ca="1" si="45"/>
        <v>0</v>
      </c>
      <c r="AZ110" s="6">
        <f t="shared" ca="1" si="46"/>
        <v>0</v>
      </c>
      <c r="BA110" s="6">
        <f t="shared" ca="1" si="47"/>
        <v>0</v>
      </c>
      <c r="BB110" s="6">
        <f t="shared" ca="1" si="48"/>
        <v>0</v>
      </c>
      <c r="BC110" s="6">
        <f t="shared" ca="1" si="49"/>
        <v>0</v>
      </c>
      <c r="BD110" s="6">
        <f t="shared" ca="1" si="50"/>
        <v>0</v>
      </c>
      <c r="BE110" s="6">
        <f t="shared" ca="1" si="51"/>
        <v>0</v>
      </c>
      <c r="BF110" s="6">
        <f t="shared" ca="1" si="58"/>
        <v>0</v>
      </c>
      <c r="BG110" s="6">
        <f t="shared" ca="1" si="59"/>
        <v>0</v>
      </c>
      <c r="BH110" s="6"/>
      <c r="BJ110" s="4">
        <f t="shared" ca="1" si="52"/>
        <v>974356.58</v>
      </c>
      <c r="BL110" s="3">
        <f t="shared" si="53"/>
        <v>42058</v>
      </c>
      <c r="BM110" s="6">
        <f>BM109+SUMIFS('Transactions (Dated)'!G:G,'Transactions (Dated)'!D:D,'Share Values'!AQ110)</f>
        <v>67368.149999999994</v>
      </c>
      <c r="BN110" s="6">
        <f ca="1">BN109+SUMIFS('Transactions (Dated)'!$F:$F,'Transactions (Dated)'!$D:$D,$BL110,'Transactions (Dated)'!$B:$B,BN$11,'Transactions (Dated)'!$C:$C,"Dividend (paid to cash)")*Y110</f>
        <v>0</v>
      </c>
      <c r="BO110" s="6">
        <f ca="1">BO109+SUMIFS('Transactions (Dated)'!$F:$F,'Transactions (Dated)'!$D:$D,$BL110,'Transactions (Dated)'!$B:$B,BO$11,'Transactions (Dated)'!$C:$C,"Dividend (paid to cash)")*Z110</f>
        <v>625</v>
      </c>
      <c r="BP110" s="6">
        <f ca="1">BP109+SUMIFS('Transactions (Dated)'!$F:$F,'Transactions (Dated)'!$D:$D,$BL110,'Transactions (Dated)'!$B:$B,BP$11,'Transactions (Dated)'!$C:$C,"Dividend (paid to cash)")*AA110</f>
        <v>12240.942000000001</v>
      </c>
      <c r="BQ110" s="6">
        <f ca="1">BQ109+SUMIFS('Transactions (Dated)'!$F:$F,'Transactions (Dated)'!$D:$D,$BL110,'Transactions (Dated)'!$B:$B,BQ$11,'Transactions (Dated)'!$C:$C,"Dividend (paid to cash)")*AB110</f>
        <v>0</v>
      </c>
      <c r="BR110" s="6">
        <f ca="1">BR109+SUMIFS('Transactions (Dated)'!$F:$F,'Transactions (Dated)'!$D:$D,$BL110,'Transactions (Dated)'!$B:$B,BR$11,'Transactions (Dated)'!$C:$C,"Dividend (paid to cash)")*AC110</f>
        <v>0</v>
      </c>
      <c r="BS110" s="6">
        <f ca="1">BS109+SUMIFS('Transactions (Dated)'!$F:$F,'Transactions (Dated)'!$D:$D,$BL110,'Transactions (Dated)'!$B:$B,BS$11,'Transactions (Dated)'!$C:$C,"Dividend (paid to cash)")*AD110</f>
        <v>0</v>
      </c>
      <c r="BT110" s="6">
        <f ca="1">BT109+SUMIFS('Transactions (Dated)'!$F:$F,'Transactions (Dated)'!$D:$D,$BL110,'Transactions (Dated)'!$B:$B,BT$11,'Transactions (Dated)'!$C:$C,"Dividend (paid to cash)")*AE110</f>
        <v>0</v>
      </c>
      <c r="BU110" s="6">
        <f ca="1">BU109+SUMIFS('Transactions (Dated)'!$F:$F,'Transactions (Dated)'!$D:$D,$BL110,'Transactions (Dated)'!$B:$B,BU$11,'Transactions (Dated)'!$C:$C,"Dividend (paid to cash)")*AF110</f>
        <v>0</v>
      </c>
      <c r="BV110" s="6">
        <f ca="1">BV109+SUMIFS('Transactions (Dated)'!$F:$F,'Transactions (Dated)'!$D:$D,$BL110,'Transactions (Dated)'!$B:$B,BV$11,'Transactions (Dated)'!$C:$C,"Dividend (paid to cash)")*AG110</f>
        <v>0</v>
      </c>
      <c r="BW110" s="6">
        <f ca="1">BW109+SUMIFS('Transactions (Dated)'!$F:$F,'Transactions (Dated)'!$D:$D,$BL110,'Transactions (Dated)'!$B:$B,BW$11,'Transactions (Dated)'!$C:$C,"Dividend (paid to cash)")*AH110</f>
        <v>0</v>
      </c>
      <c r="BX110" s="6">
        <f ca="1">BX109+SUMIFS('Transactions (Dated)'!$F:$F,'Transactions (Dated)'!$D:$D,$BL110,'Transactions (Dated)'!$B:$B,BX$11,'Transactions (Dated)'!$C:$C,"Dividend (paid to cash)")*AI110</f>
        <v>0</v>
      </c>
      <c r="BY110" s="6">
        <f ca="1">BY109+SUMIFS('Transactions (Dated)'!$F:$F,'Transactions (Dated)'!$D:$D,$BL110,'Transactions (Dated)'!$B:$B,BY$11,'Transactions (Dated)'!$C:$C,"Dividend (paid to cash)")*AJ110</f>
        <v>0</v>
      </c>
      <c r="BZ110" s="6">
        <f ca="1">BZ109+SUMIFS('Transactions (Dated)'!$F:$F,'Transactions (Dated)'!$D:$D,$BL110,'Transactions (Dated)'!$B:$B,BZ$11,'Transactions (Dated)'!$C:$C,"Dividend (paid to cash)")*AK110</f>
        <v>0</v>
      </c>
      <c r="CA110" s="6">
        <f ca="1">CA109+SUMIFS('Transactions (Dated)'!$F:$F,'Transactions (Dated)'!$D:$D,$BL110,'Transactions (Dated)'!$B:$B,CA$11,'Transactions (Dated)'!$C:$C,"Dividend (paid to cash)")*AL110</f>
        <v>0</v>
      </c>
      <c r="CB110" s="6">
        <v>0</v>
      </c>
      <c r="CC110" s="6">
        <v>0</v>
      </c>
      <c r="CD110" s="6"/>
      <c r="CF110" s="6">
        <f t="shared" ca="1" si="60"/>
        <v>80234.09199999999</v>
      </c>
      <c r="CH110" s="3">
        <f t="shared" si="61"/>
        <v>42058</v>
      </c>
      <c r="CI110" s="4">
        <f t="shared" ca="1" si="54"/>
        <v>974356.58</v>
      </c>
      <c r="CJ110" s="4">
        <f t="shared" ca="1" si="55"/>
        <v>80234.09199999999</v>
      </c>
      <c r="CL110" s="4">
        <f t="shared" ca="1" si="56"/>
        <v>1054590.672</v>
      </c>
    </row>
    <row r="111" spans="2:90" x14ac:dyDescent="0.15">
      <c r="B111" s="3">
        <f t="shared" si="57"/>
        <v>42059</v>
      </c>
      <c r="C111" s="2">
        <v>15165</v>
      </c>
      <c r="E111" s="70">
        <v>42059</v>
      </c>
      <c r="F111" s="69">
        <v>12.81</v>
      </c>
      <c r="G111" s="69">
        <v>3.57</v>
      </c>
      <c r="H111" s="69">
        <v>20.56</v>
      </c>
      <c r="I111" s="69">
        <v>32.869999999999997</v>
      </c>
      <c r="J111" s="69">
        <v>24.3</v>
      </c>
      <c r="K111" s="69">
        <v>13.15</v>
      </c>
      <c r="L111" s="69">
        <v>28.6</v>
      </c>
      <c r="M111" s="69">
        <v>2.5499999999999998</v>
      </c>
      <c r="N111" s="69">
        <v>8.19</v>
      </c>
      <c r="O111" s="69">
        <v>5.2667000000000002</v>
      </c>
      <c r="P111" s="69">
        <v>32.9</v>
      </c>
      <c r="Q111" s="69">
        <v>1.19</v>
      </c>
      <c r="R111" s="69">
        <v>10.47</v>
      </c>
      <c r="S111" s="69">
        <v>39.43</v>
      </c>
      <c r="T111" s="69"/>
      <c r="U111" s="69"/>
      <c r="V111" s="4"/>
      <c r="X111" s="3">
        <f t="shared" si="36"/>
        <v>42059</v>
      </c>
      <c r="Y111" s="40">
        <f ca="1">Y110+SUMIFS('Transactions (Dated)'!$E$2:$E$53,'Transactions (Dated)'!$D$2:$D$53,'Share Values'!$X111,'Transactions (Dated)'!$B$2:$B$53,'Share Values'!Y$11,'Transactions (Dated)'!$C$2:$C$53,"Buy")-SUMIFS('Transactions (Dated)'!$E$2:$E$53,'Transactions (Dated)'!$D$2:$D$53,'Share Values'!$X111,'Transactions (Dated)'!$B$2:$B$53,'Share Values'!Y$11,'Transactions (Dated)'!$C$2:$C$53,"Sell")</f>
        <v>4625</v>
      </c>
      <c r="Z111" s="40">
        <f ca="1">Z110+SUMIFS('Transactions (Dated)'!$E$2:$E$53,'Transactions (Dated)'!$D$2:$D$53,'Share Values'!$X111,'Transactions (Dated)'!$B$2:$B$53,'Share Values'!Z$11,'Transactions (Dated)'!$C$2:$C$53,"Buy")-SUMIFS('Transactions (Dated)'!$E$2:$E$53,'Transactions (Dated)'!$D$2:$D$53,'Share Values'!$X111,'Transactions (Dated)'!$B$2:$B$53,'Share Values'!Z$11,'Transactions (Dated)'!$C$2:$C$53,"Sell")</f>
        <v>12500</v>
      </c>
      <c r="AA111" s="40">
        <f ca="1">AA110+SUMIFS('Transactions (Dated)'!$E$2:$E$53,'Transactions (Dated)'!$D$2:$D$53,'Share Values'!$X111,'Transactions (Dated)'!$B$2:$B$53,'Share Values'!AA$11,'Transactions (Dated)'!$C$2:$C$53,"Buy")-SUMIFS('Transactions (Dated)'!$E$2:$E$53,'Transactions (Dated)'!$D$2:$D$53,'Share Values'!$X111,'Transactions (Dated)'!$B$2:$B$53,'Share Values'!AA$11,'Transactions (Dated)'!$C$2:$C$53,"Sell")</f>
        <v>39270</v>
      </c>
      <c r="AB111" s="40">
        <f ca="1">AB110+SUMIFS('Transactions (Dated)'!$E$2:$E$53,'Transactions (Dated)'!$D$2:$D$53,'Share Values'!$X111,'Transactions (Dated)'!$B$2:$B$53,'Share Values'!AB$11,'Transactions (Dated)'!$C$2:$C$53,"Buy")-SUMIFS('Transactions (Dated)'!$E$2:$E$53,'Transactions (Dated)'!$D$2:$D$53,'Share Values'!$X111,'Transactions (Dated)'!$B$2:$B$53,'Share Values'!AB$11,'Transactions (Dated)'!$C$2:$C$53,"Sell")</f>
        <v>1892</v>
      </c>
      <c r="AC111" s="40">
        <f ca="1">AC110+SUMIFS('Transactions (Dated)'!$E$2:$E$53,'Transactions (Dated)'!$D$2:$D$53,'Share Values'!$X111,'Transactions (Dated)'!$B$2:$B$53,'Share Values'!AC$11,'Transactions (Dated)'!$C$2:$C$53,"Buy")-SUMIFS('Transactions (Dated)'!$E$2:$E$53,'Transactions (Dated)'!$D$2:$D$53,'Share Values'!$X111,'Transactions (Dated)'!$B$2:$B$53,'Share Values'!AC$11,'Transactions (Dated)'!$C$2:$C$53,"Sell")</f>
        <v>0</v>
      </c>
      <c r="AD111" s="40">
        <f ca="1">AD110+SUMIFS('Transactions (Dated)'!$E$2:$E$53,'Transactions (Dated)'!$D$2:$D$53,'Share Values'!$X111,'Transactions (Dated)'!$B$2:$B$53,'Share Values'!AD$11,'Transactions (Dated)'!$C$2:$C$53,"Buy")-SUMIFS('Transactions (Dated)'!$E$2:$E$53,'Transactions (Dated)'!$D$2:$D$53,'Share Values'!$X111,'Transactions (Dated)'!$B$2:$B$53,'Share Values'!AD$11,'Transactions (Dated)'!$C$2:$C$53,"Sell")</f>
        <v>0</v>
      </c>
      <c r="AE111" s="40">
        <f ca="1">AE110+SUMIFS('Transactions (Dated)'!$E$2:$E$53,'Transactions (Dated)'!$D$2:$D$53,'Share Values'!$X111,'Transactions (Dated)'!$B$2:$B$53,'Share Values'!AE$11,'Transactions (Dated)'!$C$2:$C$53,"Buy")-SUMIFS('Transactions (Dated)'!$E$2:$E$53,'Transactions (Dated)'!$D$2:$D$53,'Share Values'!$X111,'Transactions (Dated)'!$B$2:$B$53,'Share Values'!AE$11,'Transactions (Dated)'!$C$2:$C$53,"Sell")</f>
        <v>0</v>
      </c>
      <c r="AF111" s="40">
        <f ca="1">AF110+SUMIFS('Transactions (Dated)'!$E$2:$E$53,'Transactions (Dated)'!$D$2:$D$53,'Share Values'!$X111,'Transactions (Dated)'!$B$2:$B$53,'Share Values'!AF$11,'Transactions (Dated)'!$C$2:$C$53,"Buy")-SUMIFS('Transactions (Dated)'!$E$2:$E$53,'Transactions (Dated)'!$D$2:$D$53,'Share Values'!$X111,'Transactions (Dated)'!$B$2:$B$53,'Share Values'!AF$11,'Transactions (Dated)'!$C$2:$C$53,"Sell")</f>
        <v>0</v>
      </c>
      <c r="AG111" s="40">
        <f ca="1">AG110+SUMIFS('Transactions (Dated)'!$E$2:$E$53,'Transactions (Dated)'!$D$2:$D$53,'Share Values'!$X111,'Transactions (Dated)'!$B$2:$B$53,'Share Values'!AG$11,'Transactions (Dated)'!$C$2:$C$53,"Buy")-SUMIFS('Transactions (Dated)'!$E$2:$E$53,'Transactions (Dated)'!$D$2:$D$53,'Share Values'!$X111,'Transactions (Dated)'!$B$2:$B$53,'Share Values'!AG$11,'Transactions (Dated)'!$C$2:$C$53,"Sell")</f>
        <v>0</v>
      </c>
      <c r="AH111" s="40">
        <f ca="1">AH110+SUMIFS('Transactions (Dated)'!$E$2:$E$53,'Transactions (Dated)'!$D$2:$D$53,'Share Values'!$X111,'Transactions (Dated)'!$B$2:$B$53,'Share Values'!AH$11,'Transactions (Dated)'!$C$2:$C$53,"Buy")-SUMIFS('Transactions (Dated)'!$E$2:$E$53,'Transactions (Dated)'!$D$2:$D$53,'Share Values'!$X111,'Transactions (Dated)'!$B$2:$B$53,'Share Values'!AH$11,'Transactions (Dated)'!$C$2:$C$53,"Sell")</f>
        <v>0</v>
      </c>
      <c r="AI111" s="40">
        <f ca="1">AI110+SUMIFS('Transactions (Dated)'!$E$2:$E$53,'Transactions (Dated)'!$D$2:$D$53,'Share Values'!$X111,'Transactions (Dated)'!$B$2:$B$53,'Share Values'!AI$11,'Transactions (Dated)'!$C$2:$C$53,"Buy")-SUMIFS('Transactions (Dated)'!$E$2:$E$53,'Transactions (Dated)'!$D$2:$D$53,'Share Values'!$X111,'Transactions (Dated)'!$B$2:$B$53,'Share Values'!AI$11,'Transactions (Dated)'!$C$2:$C$53,"Sell")</f>
        <v>0</v>
      </c>
      <c r="AJ111" s="40">
        <f ca="1">AJ110+SUMIFS('Transactions (Dated)'!$E$2:$E$53,'Transactions (Dated)'!$D$2:$D$53,'Share Values'!$X111,'Transactions (Dated)'!$B$2:$B$53,'Share Values'!AJ$11,'Transactions (Dated)'!$C$2:$C$53,"Buy")-SUMIFS('Transactions (Dated)'!$E$2:$E$53,'Transactions (Dated)'!$D$2:$D$53,'Share Values'!$X111,'Transactions (Dated)'!$B$2:$B$53,'Share Values'!AJ$11,'Transactions (Dated)'!$C$2:$C$53,"Sell")</f>
        <v>0</v>
      </c>
      <c r="AK111" s="40">
        <f ca="1">AK110+SUMIFS('Transactions (Dated)'!$E$2:$E$53,'Transactions (Dated)'!$D$2:$D$53,'Share Values'!$X111,'Transactions (Dated)'!$B$2:$B$53,'Share Values'!AK$11,'Transactions (Dated)'!$C$2:$C$53,"Buy")-SUMIFS('Transactions (Dated)'!$E$2:$E$53,'Transactions (Dated)'!$D$2:$D$53,'Share Values'!$X111,'Transactions (Dated)'!$B$2:$B$53,'Share Values'!AK$11,'Transactions (Dated)'!$C$2:$C$53,"Sell")</f>
        <v>0</v>
      </c>
      <c r="AL111" s="40">
        <f ca="1">AL110+SUMIFS('Transactions (Dated)'!$E$2:$E$53,'Transactions (Dated)'!$D$2:$D$53,'Share Values'!$X111,'Transactions (Dated)'!$B$2:$B$53,'Share Values'!AL$11,'Transactions (Dated)'!$C$2:$C$53,"Buy")-SUMIFS('Transactions (Dated)'!$E$2:$E$53,'Transactions (Dated)'!$D$2:$D$53,'Share Values'!$X111,'Transactions (Dated)'!$B$2:$B$53,'Share Values'!AL$11,'Transactions (Dated)'!$C$2:$C$53,"Sell")</f>
        <v>0</v>
      </c>
      <c r="AM111" s="40">
        <f ca="1">AM110+SUMIFS('Transactions (Dated)'!$E$2:$E$53,'Transactions (Dated)'!$D$2:$D$53,'Share Values'!$X111,'Transactions (Dated)'!$B$2:$B$53,'Share Values'!AM$11,'Transactions (Dated)'!$C$2:$C$53,"Buy")-SUMIFS('Transactions (Dated)'!$E$2:$E$53,'Transactions (Dated)'!$D$2:$D$53,'Share Values'!$X111,'Transactions (Dated)'!$B$2:$B$53,'Share Values'!AM$11,'Transactions (Dated)'!$C$2:$C$53,"Sell")</f>
        <v>0</v>
      </c>
      <c r="AN111" s="40">
        <f ca="1">AN110+SUMIFS('Transactions (Dated)'!$E$2:$E$53,'Transactions (Dated)'!$D$2:$D$53,'Share Values'!$X111,'Transactions (Dated)'!$B$2:$B$53,'Share Values'!AN$11,'Transactions (Dated)'!$C$2:$C$53,"Buy")-SUMIFS('Transactions (Dated)'!$E$2:$E$53,'Transactions (Dated)'!$D$2:$D$53,'Share Values'!$X111,'Transactions (Dated)'!$B$2:$B$53,'Share Values'!AN$11,'Transactions (Dated)'!$C$2:$C$53,"Sell")</f>
        <v>0</v>
      </c>
      <c r="AO111" s="40"/>
      <c r="AQ111" s="3">
        <f t="shared" si="37"/>
        <v>42059</v>
      </c>
      <c r="AR111" s="6">
        <f t="shared" ca="1" si="38"/>
        <v>59246.25</v>
      </c>
      <c r="AS111" s="6">
        <f t="shared" ca="1" si="39"/>
        <v>44625</v>
      </c>
      <c r="AT111" s="6">
        <f t="shared" ca="1" si="40"/>
        <v>807391.2</v>
      </c>
      <c r="AU111" s="6">
        <f t="shared" ca="1" si="41"/>
        <v>62190.039999999994</v>
      </c>
      <c r="AV111" s="6">
        <f t="shared" ca="1" si="42"/>
        <v>0</v>
      </c>
      <c r="AW111" s="6">
        <f t="shared" ca="1" si="43"/>
        <v>0</v>
      </c>
      <c r="AX111" s="6">
        <f t="shared" ca="1" si="44"/>
        <v>0</v>
      </c>
      <c r="AY111" s="6">
        <f t="shared" ca="1" si="45"/>
        <v>0</v>
      </c>
      <c r="AZ111" s="6">
        <f t="shared" ca="1" si="46"/>
        <v>0</v>
      </c>
      <c r="BA111" s="6">
        <f t="shared" ca="1" si="47"/>
        <v>0</v>
      </c>
      <c r="BB111" s="6">
        <f t="shared" ca="1" si="48"/>
        <v>0</v>
      </c>
      <c r="BC111" s="6">
        <f t="shared" ca="1" si="49"/>
        <v>0</v>
      </c>
      <c r="BD111" s="6">
        <f t="shared" ca="1" si="50"/>
        <v>0</v>
      </c>
      <c r="BE111" s="6">
        <f t="shared" ca="1" si="51"/>
        <v>0</v>
      </c>
      <c r="BF111" s="6">
        <f t="shared" ca="1" si="58"/>
        <v>0</v>
      </c>
      <c r="BG111" s="6">
        <f t="shared" ca="1" si="59"/>
        <v>0</v>
      </c>
      <c r="BH111" s="6"/>
      <c r="BJ111" s="4">
        <f t="shared" ca="1" si="52"/>
        <v>973452.49</v>
      </c>
      <c r="BL111" s="3">
        <f t="shared" si="53"/>
        <v>42059</v>
      </c>
      <c r="BM111" s="6">
        <f>BM110+SUMIFS('Transactions (Dated)'!G:G,'Transactions (Dated)'!D:D,'Share Values'!AQ111)</f>
        <v>67368.149999999994</v>
      </c>
      <c r="BN111" s="6">
        <f ca="1">BN110+SUMIFS('Transactions (Dated)'!$F:$F,'Transactions (Dated)'!$D:$D,$BL111,'Transactions (Dated)'!$B:$B,BN$11,'Transactions (Dated)'!$C:$C,"Dividend (paid to cash)")*Y111</f>
        <v>0</v>
      </c>
      <c r="BO111" s="6">
        <f ca="1">BO110+SUMIFS('Transactions (Dated)'!$F:$F,'Transactions (Dated)'!$D:$D,$BL111,'Transactions (Dated)'!$B:$B,BO$11,'Transactions (Dated)'!$C:$C,"Dividend (paid to cash)")*Z111</f>
        <v>625</v>
      </c>
      <c r="BP111" s="6">
        <f ca="1">BP110+SUMIFS('Transactions (Dated)'!$F:$F,'Transactions (Dated)'!$D:$D,$BL111,'Transactions (Dated)'!$B:$B,BP$11,'Transactions (Dated)'!$C:$C,"Dividend (paid to cash)")*AA111</f>
        <v>12240.942000000001</v>
      </c>
      <c r="BQ111" s="6">
        <f ca="1">BQ110+SUMIFS('Transactions (Dated)'!$F:$F,'Transactions (Dated)'!$D:$D,$BL111,'Transactions (Dated)'!$B:$B,BQ$11,'Transactions (Dated)'!$C:$C,"Dividend (paid to cash)")*AB111</f>
        <v>0</v>
      </c>
      <c r="BR111" s="6">
        <f ca="1">BR110+SUMIFS('Transactions (Dated)'!$F:$F,'Transactions (Dated)'!$D:$D,$BL111,'Transactions (Dated)'!$B:$B,BR$11,'Transactions (Dated)'!$C:$C,"Dividend (paid to cash)")*AC111</f>
        <v>0</v>
      </c>
      <c r="BS111" s="6">
        <f ca="1">BS110+SUMIFS('Transactions (Dated)'!$F:$F,'Transactions (Dated)'!$D:$D,$BL111,'Transactions (Dated)'!$B:$B,BS$11,'Transactions (Dated)'!$C:$C,"Dividend (paid to cash)")*AD111</f>
        <v>0</v>
      </c>
      <c r="BT111" s="6">
        <f ca="1">BT110+SUMIFS('Transactions (Dated)'!$F:$F,'Transactions (Dated)'!$D:$D,$BL111,'Transactions (Dated)'!$B:$B,BT$11,'Transactions (Dated)'!$C:$C,"Dividend (paid to cash)")*AE111</f>
        <v>0</v>
      </c>
      <c r="BU111" s="6">
        <f ca="1">BU110+SUMIFS('Transactions (Dated)'!$F:$F,'Transactions (Dated)'!$D:$D,$BL111,'Transactions (Dated)'!$B:$B,BU$11,'Transactions (Dated)'!$C:$C,"Dividend (paid to cash)")*AF111</f>
        <v>0</v>
      </c>
      <c r="BV111" s="6">
        <f ca="1">BV110+SUMIFS('Transactions (Dated)'!$F:$F,'Transactions (Dated)'!$D:$D,$BL111,'Transactions (Dated)'!$B:$B,BV$11,'Transactions (Dated)'!$C:$C,"Dividend (paid to cash)")*AG111</f>
        <v>0</v>
      </c>
      <c r="BW111" s="6">
        <f ca="1">BW110+SUMIFS('Transactions (Dated)'!$F:$F,'Transactions (Dated)'!$D:$D,$BL111,'Transactions (Dated)'!$B:$B,BW$11,'Transactions (Dated)'!$C:$C,"Dividend (paid to cash)")*AH111</f>
        <v>0</v>
      </c>
      <c r="BX111" s="6">
        <f ca="1">BX110+SUMIFS('Transactions (Dated)'!$F:$F,'Transactions (Dated)'!$D:$D,$BL111,'Transactions (Dated)'!$B:$B,BX$11,'Transactions (Dated)'!$C:$C,"Dividend (paid to cash)")*AI111</f>
        <v>0</v>
      </c>
      <c r="BY111" s="6">
        <f ca="1">BY110+SUMIFS('Transactions (Dated)'!$F:$F,'Transactions (Dated)'!$D:$D,$BL111,'Transactions (Dated)'!$B:$B,BY$11,'Transactions (Dated)'!$C:$C,"Dividend (paid to cash)")*AJ111</f>
        <v>0</v>
      </c>
      <c r="BZ111" s="6">
        <f ca="1">BZ110+SUMIFS('Transactions (Dated)'!$F:$F,'Transactions (Dated)'!$D:$D,$BL111,'Transactions (Dated)'!$B:$B,BZ$11,'Transactions (Dated)'!$C:$C,"Dividend (paid to cash)")*AK111</f>
        <v>0</v>
      </c>
      <c r="CA111" s="6">
        <f ca="1">CA110+SUMIFS('Transactions (Dated)'!$F:$F,'Transactions (Dated)'!$D:$D,$BL111,'Transactions (Dated)'!$B:$B,CA$11,'Transactions (Dated)'!$C:$C,"Dividend (paid to cash)")*AL111</f>
        <v>0</v>
      </c>
      <c r="CB111" s="6">
        <v>0</v>
      </c>
      <c r="CC111" s="6">
        <v>0</v>
      </c>
      <c r="CD111" s="6"/>
      <c r="CF111" s="6">
        <f t="shared" ca="1" si="60"/>
        <v>80234.09199999999</v>
      </c>
      <c r="CH111" s="3">
        <f t="shared" si="61"/>
        <v>42059</v>
      </c>
      <c r="CI111" s="4">
        <f t="shared" ca="1" si="54"/>
        <v>973452.49</v>
      </c>
      <c r="CJ111" s="4">
        <f t="shared" ca="1" si="55"/>
        <v>80234.09199999999</v>
      </c>
      <c r="CL111" s="4">
        <f t="shared" ca="1" si="56"/>
        <v>1053686.5819999999</v>
      </c>
    </row>
    <row r="112" spans="2:90" x14ac:dyDescent="0.15">
      <c r="B112" s="3">
        <f t="shared" si="57"/>
        <v>42060</v>
      </c>
      <c r="C112" s="2">
        <v>15228.6</v>
      </c>
      <c r="E112" s="70">
        <v>42060</v>
      </c>
      <c r="F112" s="69">
        <v>13.02</v>
      </c>
      <c r="G112" s="69">
        <v>3.74</v>
      </c>
      <c r="H112" s="69">
        <v>20.64</v>
      </c>
      <c r="I112" s="69">
        <v>32.5</v>
      </c>
      <c r="J112" s="69">
        <v>24.83</v>
      </c>
      <c r="K112" s="69">
        <v>13.18</v>
      </c>
      <c r="L112" s="69">
        <v>28.35</v>
      </c>
      <c r="M112" s="69">
        <v>2.58</v>
      </c>
      <c r="N112" s="69">
        <v>7.98</v>
      </c>
      <c r="O112" s="69">
        <v>5.2</v>
      </c>
      <c r="P112" s="69">
        <v>32.33</v>
      </c>
      <c r="Q112" s="69">
        <v>1.17</v>
      </c>
      <c r="R112" s="69">
        <v>10.59</v>
      </c>
      <c r="S112" s="69">
        <v>38.549999999999997</v>
      </c>
      <c r="T112" s="69"/>
      <c r="U112" s="69"/>
      <c r="V112" s="4"/>
      <c r="X112" s="3">
        <f t="shared" si="36"/>
        <v>42060</v>
      </c>
      <c r="Y112" s="40">
        <f ca="1">Y111+SUMIFS('Transactions (Dated)'!$E$2:$E$53,'Transactions (Dated)'!$D$2:$D$53,'Share Values'!$X112,'Transactions (Dated)'!$B$2:$B$53,'Share Values'!Y$11,'Transactions (Dated)'!$C$2:$C$53,"Buy")-SUMIFS('Transactions (Dated)'!$E$2:$E$53,'Transactions (Dated)'!$D$2:$D$53,'Share Values'!$X112,'Transactions (Dated)'!$B$2:$B$53,'Share Values'!Y$11,'Transactions (Dated)'!$C$2:$C$53,"Sell")</f>
        <v>4625</v>
      </c>
      <c r="Z112" s="40">
        <f ca="1">Z111+SUMIFS('Transactions (Dated)'!$E$2:$E$53,'Transactions (Dated)'!$D$2:$D$53,'Share Values'!$X112,'Transactions (Dated)'!$B$2:$B$53,'Share Values'!Z$11,'Transactions (Dated)'!$C$2:$C$53,"Buy")-SUMIFS('Transactions (Dated)'!$E$2:$E$53,'Transactions (Dated)'!$D$2:$D$53,'Share Values'!$X112,'Transactions (Dated)'!$B$2:$B$53,'Share Values'!Z$11,'Transactions (Dated)'!$C$2:$C$53,"Sell")</f>
        <v>12500</v>
      </c>
      <c r="AA112" s="40">
        <f ca="1">AA111+SUMIFS('Transactions (Dated)'!$E$2:$E$53,'Transactions (Dated)'!$D$2:$D$53,'Share Values'!$X112,'Transactions (Dated)'!$B$2:$B$53,'Share Values'!AA$11,'Transactions (Dated)'!$C$2:$C$53,"Buy")-SUMIFS('Transactions (Dated)'!$E$2:$E$53,'Transactions (Dated)'!$D$2:$D$53,'Share Values'!$X112,'Transactions (Dated)'!$B$2:$B$53,'Share Values'!AA$11,'Transactions (Dated)'!$C$2:$C$53,"Sell")</f>
        <v>39270</v>
      </c>
      <c r="AB112" s="40">
        <f ca="1">AB111+SUMIFS('Transactions (Dated)'!$E$2:$E$53,'Transactions (Dated)'!$D$2:$D$53,'Share Values'!$X112,'Transactions (Dated)'!$B$2:$B$53,'Share Values'!AB$11,'Transactions (Dated)'!$C$2:$C$53,"Buy")-SUMIFS('Transactions (Dated)'!$E$2:$E$53,'Transactions (Dated)'!$D$2:$D$53,'Share Values'!$X112,'Transactions (Dated)'!$B$2:$B$53,'Share Values'!AB$11,'Transactions (Dated)'!$C$2:$C$53,"Sell")</f>
        <v>1892</v>
      </c>
      <c r="AC112" s="40">
        <f ca="1">AC111+SUMIFS('Transactions (Dated)'!$E$2:$E$53,'Transactions (Dated)'!$D$2:$D$53,'Share Values'!$X112,'Transactions (Dated)'!$B$2:$B$53,'Share Values'!AC$11,'Transactions (Dated)'!$C$2:$C$53,"Buy")-SUMIFS('Transactions (Dated)'!$E$2:$E$53,'Transactions (Dated)'!$D$2:$D$53,'Share Values'!$X112,'Transactions (Dated)'!$B$2:$B$53,'Share Values'!AC$11,'Transactions (Dated)'!$C$2:$C$53,"Sell")</f>
        <v>0</v>
      </c>
      <c r="AD112" s="40">
        <f ca="1">AD111+SUMIFS('Transactions (Dated)'!$E$2:$E$53,'Transactions (Dated)'!$D$2:$D$53,'Share Values'!$X112,'Transactions (Dated)'!$B$2:$B$53,'Share Values'!AD$11,'Transactions (Dated)'!$C$2:$C$53,"Buy")-SUMIFS('Transactions (Dated)'!$E$2:$E$53,'Transactions (Dated)'!$D$2:$D$53,'Share Values'!$X112,'Transactions (Dated)'!$B$2:$B$53,'Share Values'!AD$11,'Transactions (Dated)'!$C$2:$C$53,"Sell")</f>
        <v>0</v>
      </c>
      <c r="AE112" s="40">
        <f ca="1">AE111+SUMIFS('Transactions (Dated)'!$E$2:$E$53,'Transactions (Dated)'!$D$2:$D$53,'Share Values'!$X112,'Transactions (Dated)'!$B$2:$B$53,'Share Values'!AE$11,'Transactions (Dated)'!$C$2:$C$53,"Buy")-SUMIFS('Transactions (Dated)'!$E$2:$E$53,'Transactions (Dated)'!$D$2:$D$53,'Share Values'!$X112,'Transactions (Dated)'!$B$2:$B$53,'Share Values'!AE$11,'Transactions (Dated)'!$C$2:$C$53,"Sell")</f>
        <v>0</v>
      </c>
      <c r="AF112" s="40">
        <f ca="1">AF111+SUMIFS('Transactions (Dated)'!$E$2:$E$53,'Transactions (Dated)'!$D$2:$D$53,'Share Values'!$X112,'Transactions (Dated)'!$B$2:$B$53,'Share Values'!AF$11,'Transactions (Dated)'!$C$2:$C$53,"Buy")-SUMIFS('Transactions (Dated)'!$E$2:$E$53,'Transactions (Dated)'!$D$2:$D$53,'Share Values'!$X112,'Transactions (Dated)'!$B$2:$B$53,'Share Values'!AF$11,'Transactions (Dated)'!$C$2:$C$53,"Sell")</f>
        <v>0</v>
      </c>
      <c r="AG112" s="40">
        <f ca="1">AG111+SUMIFS('Transactions (Dated)'!$E$2:$E$53,'Transactions (Dated)'!$D$2:$D$53,'Share Values'!$X112,'Transactions (Dated)'!$B$2:$B$53,'Share Values'!AG$11,'Transactions (Dated)'!$C$2:$C$53,"Buy")-SUMIFS('Transactions (Dated)'!$E$2:$E$53,'Transactions (Dated)'!$D$2:$D$53,'Share Values'!$X112,'Transactions (Dated)'!$B$2:$B$53,'Share Values'!AG$11,'Transactions (Dated)'!$C$2:$C$53,"Sell")</f>
        <v>0</v>
      </c>
      <c r="AH112" s="40">
        <f ca="1">AH111+SUMIFS('Transactions (Dated)'!$E$2:$E$53,'Transactions (Dated)'!$D$2:$D$53,'Share Values'!$X112,'Transactions (Dated)'!$B$2:$B$53,'Share Values'!AH$11,'Transactions (Dated)'!$C$2:$C$53,"Buy")-SUMIFS('Transactions (Dated)'!$E$2:$E$53,'Transactions (Dated)'!$D$2:$D$53,'Share Values'!$X112,'Transactions (Dated)'!$B$2:$B$53,'Share Values'!AH$11,'Transactions (Dated)'!$C$2:$C$53,"Sell")</f>
        <v>0</v>
      </c>
      <c r="AI112" s="40">
        <f ca="1">AI111+SUMIFS('Transactions (Dated)'!$E$2:$E$53,'Transactions (Dated)'!$D$2:$D$53,'Share Values'!$X112,'Transactions (Dated)'!$B$2:$B$53,'Share Values'!AI$11,'Transactions (Dated)'!$C$2:$C$53,"Buy")-SUMIFS('Transactions (Dated)'!$E$2:$E$53,'Transactions (Dated)'!$D$2:$D$53,'Share Values'!$X112,'Transactions (Dated)'!$B$2:$B$53,'Share Values'!AI$11,'Transactions (Dated)'!$C$2:$C$53,"Sell")</f>
        <v>0</v>
      </c>
      <c r="AJ112" s="40">
        <f ca="1">AJ111+SUMIFS('Transactions (Dated)'!$E$2:$E$53,'Transactions (Dated)'!$D$2:$D$53,'Share Values'!$X112,'Transactions (Dated)'!$B$2:$B$53,'Share Values'!AJ$11,'Transactions (Dated)'!$C$2:$C$53,"Buy")-SUMIFS('Transactions (Dated)'!$E$2:$E$53,'Transactions (Dated)'!$D$2:$D$53,'Share Values'!$X112,'Transactions (Dated)'!$B$2:$B$53,'Share Values'!AJ$11,'Transactions (Dated)'!$C$2:$C$53,"Sell")</f>
        <v>0</v>
      </c>
      <c r="AK112" s="40">
        <f ca="1">AK111+SUMIFS('Transactions (Dated)'!$E$2:$E$53,'Transactions (Dated)'!$D$2:$D$53,'Share Values'!$X112,'Transactions (Dated)'!$B$2:$B$53,'Share Values'!AK$11,'Transactions (Dated)'!$C$2:$C$53,"Buy")-SUMIFS('Transactions (Dated)'!$E$2:$E$53,'Transactions (Dated)'!$D$2:$D$53,'Share Values'!$X112,'Transactions (Dated)'!$B$2:$B$53,'Share Values'!AK$11,'Transactions (Dated)'!$C$2:$C$53,"Sell")</f>
        <v>0</v>
      </c>
      <c r="AL112" s="40">
        <f ca="1">AL111+SUMIFS('Transactions (Dated)'!$E$2:$E$53,'Transactions (Dated)'!$D$2:$D$53,'Share Values'!$X112,'Transactions (Dated)'!$B$2:$B$53,'Share Values'!AL$11,'Transactions (Dated)'!$C$2:$C$53,"Buy")-SUMIFS('Transactions (Dated)'!$E$2:$E$53,'Transactions (Dated)'!$D$2:$D$53,'Share Values'!$X112,'Transactions (Dated)'!$B$2:$B$53,'Share Values'!AL$11,'Transactions (Dated)'!$C$2:$C$53,"Sell")</f>
        <v>0</v>
      </c>
      <c r="AM112" s="40">
        <f ca="1">AM111+SUMIFS('Transactions (Dated)'!$E$2:$E$53,'Transactions (Dated)'!$D$2:$D$53,'Share Values'!$X112,'Transactions (Dated)'!$B$2:$B$53,'Share Values'!AM$11,'Transactions (Dated)'!$C$2:$C$53,"Buy")-SUMIFS('Transactions (Dated)'!$E$2:$E$53,'Transactions (Dated)'!$D$2:$D$53,'Share Values'!$X112,'Transactions (Dated)'!$B$2:$B$53,'Share Values'!AM$11,'Transactions (Dated)'!$C$2:$C$53,"Sell")</f>
        <v>0</v>
      </c>
      <c r="AN112" s="40">
        <f ca="1">AN111+SUMIFS('Transactions (Dated)'!$E$2:$E$53,'Transactions (Dated)'!$D$2:$D$53,'Share Values'!$X112,'Transactions (Dated)'!$B$2:$B$53,'Share Values'!AN$11,'Transactions (Dated)'!$C$2:$C$53,"Buy")-SUMIFS('Transactions (Dated)'!$E$2:$E$53,'Transactions (Dated)'!$D$2:$D$53,'Share Values'!$X112,'Transactions (Dated)'!$B$2:$B$53,'Share Values'!AN$11,'Transactions (Dated)'!$C$2:$C$53,"Sell")</f>
        <v>0</v>
      </c>
      <c r="AO112" s="40"/>
      <c r="AQ112" s="3">
        <f t="shared" si="37"/>
        <v>42060</v>
      </c>
      <c r="AR112" s="6">
        <f t="shared" ca="1" si="38"/>
        <v>60217.5</v>
      </c>
      <c r="AS112" s="6">
        <f t="shared" ca="1" si="39"/>
        <v>46750</v>
      </c>
      <c r="AT112" s="6">
        <f t="shared" ca="1" si="40"/>
        <v>810532.8</v>
      </c>
      <c r="AU112" s="6">
        <f t="shared" ca="1" si="41"/>
        <v>61490</v>
      </c>
      <c r="AV112" s="6">
        <f t="shared" ca="1" si="42"/>
        <v>0</v>
      </c>
      <c r="AW112" s="6">
        <f t="shared" ca="1" si="43"/>
        <v>0</v>
      </c>
      <c r="AX112" s="6">
        <f t="shared" ca="1" si="44"/>
        <v>0</v>
      </c>
      <c r="AY112" s="6">
        <f t="shared" ca="1" si="45"/>
        <v>0</v>
      </c>
      <c r="AZ112" s="6">
        <f t="shared" ca="1" si="46"/>
        <v>0</v>
      </c>
      <c r="BA112" s="6">
        <f t="shared" ca="1" si="47"/>
        <v>0</v>
      </c>
      <c r="BB112" s="6">
        <f t="shared" ca="1" si="48"/>
        <v>0</v>
      </c>
      <c r="BC112" s="6">
        <f t="shared" ca="1" si="49"/>
        <v>0</v>
      </c>
      <c r="BD112" s="6">
        <f t="shared" ca="1" si="50"/>
        <v>0</v>
      </c>
      <c r="BE112" s="6">
        <f t="shared" ca="1" si="51"/>
        <v>0</v>
      </c>
      <c r="BF112" s="6">
        <f t="shared" ca="1" si="58"/>
        <v>0</v>
      </c>
      <c r="BG112" s="6">
        <f t="shared" ca="1" si="59"/>
        <v>0</v>
      </c>
      <c r="BH112" s="6"/>
      <c r="BJ112" s="4">
        <f t="shared" ca="1" si="52"/>
        <v>978990.3</v>
      </c>
      <c r="BL112" s="3">
        <f t="shared" si="53"/>
        <v>42060</v>
      </c>
      <c r="BM112" s="6">
        <f>BM111+SUMIFS('Transactions (Dated)'!G:G,'Transactions (Dated)'!D:D,'Share Values'!AQ112)</f>
        <v>67368.149999999994</v>
      </c>
      <c r="BN112" s="6">
        <f ca="1">BN111+SUMIFS('Transactions (Dated)'!$F:$F,'Transactions (Dated)'!$D:$D,$BL112,'Transactions (Dated)'!$B:$B,BN$11,'Transactions (Dated)'!$C:$C,"Dividend (paid to cash)")*Y112</f>
        <v>0</v>
      </c>
      <c r="BO112" s="6">
        <f ca="1">BO111+SUMIFS('Transactions (Dated)'!$F:$F,'Transactions (Dated)'!$D:$D,$BL112,'Transactions (Dated)'!$B:$B,BO$11,'Transactions (Dated)'!$C:$C,"Dividend (paid to cash)")*Z112</f>
        <v>625</v>
      </c>
      <c r="BP112" s="6">
        <f ca="1">BP111+SUMIFS('Transactions (Dated)'!$F:$F,'Transactions (Dated)'!$D:$D,$BL112,'Transactions (Dated)'!$B:$B,BP$11,'Transactions (Dated)'!$C:$C,"Dividend (paid to cash)")*AA112</f>
        <v>12240.942000000001</v>
      </c>
      <c r="BQ112" s="6">
        <f ca="1">BQ111+SUMIFS('Transactions (Dated)'!$F:$F,'Transactions (Dated)'!$D:$D,$BL112,'Transactions (Dated)'!$B:$B,BQ$11,'Transactions (Dated)'!$C:$C,"Dividend (paid to cash)")*AB112</f>
        <v>0</v>
      </c>
      <c r="BR112" s="6">
        <f ca="1">BR111+SUMIFS('Transactions (Dated)'!$F:$F,'Transactions (Dated)'!$D:$D,$BL112,'Transactions (Dated)'!$B:$B,BR$11,'Transactions (Dated)'!$C:$C,"Dividend (paid to cash)")*AC112</f>
        <v>0</v>
      </c>
      <c r="BS112" s="6">
        <f ca="1">BS111+SUMIFS('Transactions (Dated)'!$F:$F,'Transactions (Dated)'!$D:$D,$BL112,'Transactions (Dated)'!$B:$B,BS$11,'Transactions (Dated)'!$C:$C,"Dividend (paid to cash)")*AD112</f>
        <v>0</v>
      </c>
      <c r="BT112" s="6">
        <f ca="1">BT111+SUMIFS('Transactions (Dated)'!$F:$F,'Transactions (Dated)'!$D:$D,$BL112,'Transactions (Dated)'!$B:$B,BT$11,'Transactions (Dated)'!$C:$C,"Dividend (paid to cash)")*AE112</f>
        <v>0</v>
      </c>
      <c r="BU112" s="6">
        <f ca="1">BU111+SUMIFS('Transactions (Dated)'!$F:$F,'Transactions (Dated)'!$D:$D,$BL112,'Transactions (Dated)'!$B:$B,BU$11,'Transactions (Dated)'!$C:$C,"Dividend (paid to cash)")*AF112</f>
        <v>0</v>
      </c>
      <c r="BV112" s="6">
        <f ca="1">BV111+SUMIFS('Transactions (Dated)'!$F:$F,'Transactions (Dated)'!$D:$D,$BL112,'Transactions (Dated)'!$B:$B,BV$11,'Transactions (Dated)'!$C:$C,"Dividend (paid to cash)")*AG112</f>
        <v>0</v>
      </c>
      <c r="BW112" s="6">
        <f ca="1">BW111+SUMIFS('Transactions (Dated)'!$F:$F,'Transactions (Dated)'!$D:$D,$BL112,'Transactions (Dated)'!$B:$B,BW$11,'Transactions (Dated)'!$C:$C,"Dividend (paid to cash)")*AH112</f>
        <v>0</v>
      </c>
      <c r="BX112" s="6">
        <f ca="1">BX111+SUMIFS('Transactions (Dated)'!$F:$F,'Transactions (Dated)'!$D:$D,$BL112,'Transactions (Dated)'!$B:$B,BX$11,'Transactions (Dated)'!$C:$C,"Dividend (paid to cash)")*AI112</f>
        <v>0</v>
      </c>
      <c r="BY112" s="6">
        <f ca="1">BY111+SUMIFS('Transactions (Dated)'!$F:$F,'Transactions (Dated)'!$D:$D,$BL112,'Transactions (Dated)'!$B:$B,BY$11,'Transactions (Dated)'!$C:$C,"Dividend (paid to cash)")*AJ112</f>
        <v>0</v>
      </c>
      <c r="BZ112" s="6">
        <f ca="1">BZ111+SUMIFS('Transactions (Dated)'!$F:$F,'Transactions (Dated)'!$D:$D,$BL112,'Transactions (Dated)'!$B:$B,BZ$11,'Transactions (Dated)'!$C:$C,"Dividend (paid to cash)")*AK112</f>
        <v>0</v>
      </c>
      <c r="CA112" s="6">
        <f ca="1">CA111+SUMIFS('Transactions (Dated)'!$F:$F,'Transactions (Dated)'!$D:$D,$BL112,'Transactions (Dated)'!$B:$B,CA$11,'Transactions (Dated)'!$C:$C,"Dividend (paid to cash)")*AL112</f>
        <v>0</v>
      </c>
      <c r="CB112" s="6">
        <v>0</v>
      </c>
      <c r="CC112" s="6">
        <v>0</v>
      </c>
      <c r="CD112" s="6"/>
      <c r="CF112" s="6">
        <f t="shared" ca="1" si="60"/>
        <v>80234.09199999999</v>
      </c>
      <c r="CH112" s="3">
        <f t="shared" si="61"/>
        <v>42060</v>
      </c>
      <c r="CI112" s="4">
        <f t="shared" ca="1" si="54"/>
        <v>978990.3</v>
      </c>
      <c r="CJ112" s="4">
        <f t="shared" ca="1" si="55"/>
        <v>80234.09199999999</v>
      </c>
      <c r="CL112" s="4">
        <f t="shared" ca="1" si="56"/>
        <v>1059224.392</v>
      </c>
    </row>
    <row r="113" spans="2:90" x14ac:dyDescent="0.15">
      <c r="B113" s="3">
        <f t="shared" si="57"/>
        <v>42061</v>
      </c>
      <c r="C113" s="2">
        <v>15241.2</v>
      </c>
      <c r="E113" s="70">
        <v>42061</v>
      </c>
      <c r="F113" s="69">
        <v>13.48</v>
      </c>
      <c r="G113" s="69">
        <v>3.63</v>
      </c>
      <c r="H113" s="69">
        <v>20.65</v>
      </c>
      <c r="I113" s="69">
        <v>32.5</v>
      </c>
      <c r="J113" s="69">
        <v>24.6</v>
      </c>
      <c r="K113" s="69">
        <v>12.99</v>
      </c>
      <c r="L113" s="69">
        <v>28.5</v>
      </c>
      <c r="M113" s="69">
        <v>2.63</v>
      </c>
      <c r="N113" s="69">
        <v>8.56</v>
      </c>
      <c r="O113" s="69">
        <v>5.15</v>
      </c>
      <c r="P113" s="69">
        <v>32.61</v>
      </c>
      <c r="Q113" s="69">
        <v>1.17</v>
      </c>
      <c r="R113" s="69">
        <v>10.46</v>
      </c>
      <c r="S113" s="69">
        <v>38.909999999999997</v>
      </c>
      <c r="T113" s="69"/>
      <c r="U113" s="69"/>
      <c r="V113" s="4"/>
      <c r="X113" s="3">
        <f t="shared" si="36"/>
        <v>42061</v>
      </c>
      <c r="Y113" s="40">
        <f ca="1">Y112+SUMIFS('Transactions (Dated)'!$E$2:$E$53,'Transactions (Dated)'!$D$2:$D$53,'Share Values'!$X113,'Transactions (Dated)'!$B$2:$B$53,'Share Values'!Y$11,'Transactions (Dated)'!$C$2:$C$53,"Buy")-SUMIFS('Transactions (Dated)'!$E$2:$E$53,'Transactions (Dated)'!$D$2:$D$53,'Share Values'!$X113,'Transactions (Dated)'!$B$2:$B$53,'Share Values'!Y$11,'Transactions (Dated)'!$C$2:$C$53,"Sell")</f>
        <v>4625</v>
      </c>
      <c r="Z113" s="40">
        <f ca="1">Z112+SUMIFS('Transactions (Dated)'!$E$2:$E$53,'Transactions (Dated)'!$D$2:$D$53,'Share Values'!$X113,'Transactions (Dated)'!$B$2:$B$53,'Share Values'!Z$11,'Transactions (Dated)'!$C$2:$C$53,"Buy")-SUMIFS('Transactions (Dated)'!$E$2:$E$53,'Transactions (Dated)'!$D$2:$D$53,'Share Values'!$X113,'Transactions (Dated)'!$B$2:$B$53,'Share Values'!Z$11,'Transactions (Dated)'!$C$2:$C$53,"Sell")</f>
        <v>12500</v>
      </c>
      <c r="AA113" s="40">
        <f ca="1">AA112+SUMIFS('Transactions (Dated)'!$E$2:$E$53,'Transactions (Dated)'!$D$2:$D$53,'Share Values'!$X113,'Transactions (Dated)'!$B$2:$B$53,'Share Values'!AA$11,'Transactions (Dated)'!$C$2:$C$53,"Buy")-SUMIFS('Transactions (Dated)'!$E$2:$E$53,'Transactions (Dated)'!$D$2:$D$53,'Share Values'!$X113,'Transactions (Dated)'!$B$2:$B$53,'Share Values'!AA$11,'Transactions (Dated)'!$C$2:$C$53,"Sell")</f>
        <v>39270</v>
      </c>
      <c r="AB113" s="40">
        <f ca="1">AB112+SUMIFS('Transactions (Dated)'!$E$2:$E$53,'Transactions (Dated)'!$D$2:$D$53,'Share Values'!$X113,'Transactions (Dated)'!$B$2:$B$53,'Share Values'!AB$11,'Transactions (Dated)'!$C$2:$C$53,"Buy")-SUMIFS('Transactions (Dated)'!$E$2:$E$53,'Transactions (Dated)'!$D$2:$D$53,'Share Values'!$X113,'Transactions (Dated)'!$B$2:$B$53,'Share Values'!AB$11,'Transactions (Dated)'!$C$2:$C$53,"Sell")</f>
        <v>1892</v>
      </c>
      <c r="AC113" s="40">
        <f ca="1">AC112+SUMIFS('Transactions (Dated)'!$E$2:$E$53,'Transactions (Dated)'!$D$2:$D$53,'Share Values'!$X113,'Transactions (Dated)'!$B$2:$B$53,'Share Values'!AC$11,'Transactions (Dated)'!$C$2:$C$53,"Buy")-SUMIFS('Transactions (Dated)'!$E$2:$E$53,'Transactions (Dated)'!$D$2:$D$53,'Share Values'!$X113,'Transactions (Dated)'!$B$2:$B$53,'Share Values'!AC$11,'Transactions (Dated)'!$C$2:$C$53,"Sell")</f>
        <v>0</v>
      </c>
      <c r="AD113" s="40">
        <f ca="1">AD112+SUMIFS('Transactions (Dated)'!$E$2:$E$53,'Transactions (Dated)'!$D$2:$D$53,'Share Values'!$X113,'Transactions (Dated)'!$B$2:$B$53,'Share Values'!AD$11,'Transactions (Dated)'!$C$2:$C$53,"Buy")-SUMIFS('Transactions (Dated)'!$E$2:$E$53,'Transactions (Dated)'!$D$2:$D$53,'Share Values'!$X113,'Transactions (Dated)'!$B$2:$B$53,'Share Values'!AD$11,'Transactions (Dated)'!$C$2:$C$53,"Sell")</f>
        <v>0</v>
      </c>
      <c r="AE113" s="40">
        <f ca="1">AE112+SUMIFS('Transactions (Dated)'!$E$2:$E$53,'Transactions (Dated)'!$D$2:$D$53,'Share Values'!$X113,'Transactions (Dated)'!$B$2:$B$53,'Share Values'!AE$11,'Transactions (Dated)'!$C$2:$C$53,"Buy")-SUMIFS('Transactions (Dated)'!$E$2:$E$53,'Transactions (Dated)'!$D$2:$D$53,'Share Values'!$X113,'Transactions (Dated)'!$B$2:$B$53,'Share Values'!AE$11,'Transactions (Dated)'!$C$2:$C$53,"Sell")</f>
        <v>0</v>
      </c>
      <c r="AF113" s="40">
        <f ca="1">AF112+SUMIFS('Transactions (Dated)'!$E$2:$E$53,'Transactions (Dated)'!$D$2:$D$53,'Share Values'!$X113,'Transactions (Dated)'!$B$2:$B$53,'Share Values'!AF$11,'Transactions (Dated)'!$C$2:$C$53,"Buy")-SUMIFS('Transactions (Dated)'!$E$2:$E$53,'Transactions (Dated)'!$D$2:$D$53,'Share Values'!$X113,'Transactions (Dated)'!$B$2:$B$53,'Share Values'!AF$11,'Transactions (Dated)'!$C$2:$C$53,"Sell")</f>
        <v>0</v>
      </c>
      <c r="AG113" s="40">
        <f ca="1">AG112+SUMIFS('Transactions (Dated)'!$E$2:$E$53,'Transactions (Dated)'!$D$2:$D$53,'Share Values'!$X113,'Transactions (Dated)'!$B$2:$B$53,'Share Values'!AG$11,'Transactions (Dated)'!$C$2:$C$53,"Buy")-SUMIFS('Transactions (Dated)'!$E$2:$E$53,'Transactions (Dated)'!$D$2:$D$53,'Share Values'!$X113,'Transactions (Dated)'!$B$2:$B$53,'Share Values'!AG$11,'Transactions (Dated)'!$C$2:$C$53,"Sell")</f>
        <v>0</v>
      </c>
      <c r="AH113" s="40">
        <f ca="1">AH112+SUMIFS('Transactions (Dated)'!$E$2:$E$53,'Transactions (Dated)'!$D$2:$D$53,'Share Values'!$X113,'Transactions (Dated)'!$B$2:$B$53,'Share Values'!AH$11,'Transactions (Dated)'!$C$2:$C$53,"Buy")-SUMIFS('Transactions (Dated)'!$E$2:$E$53,'Transactions (Dated)'!$D$2:$D$53,'Share Values'!$X113,'Transactions (Dated)'!$B$2:$B$53,'Share Values'!AH$11,'Transactions (Dated)'!$C$2:$C$53,"Sell")</f>
        <v>0</v>
      </c>
      <c r="AI113" s="40">
        <f ca="1">AI112+SUMIFS('Transactions (Dated)'!$E$2:$E$53,'Transactions (Dated)'!$D$2:$D$53,'Share Values'!$X113,'Transactions (Dated)'!$B$2:$B$53,'Share Values'!AI$11,'Transactions (Dated)'!$C$2:$C$53,"Buy")-SUMIFS('Transactions (Dated)'!$E$2:$E$53,'Transactions (Dated)'!$D$2:$D$53,'Share Values'!$X113,'Transactions (Dated)'!$B$2:$B$53,'Share Values'!AI$11,'Transactions (Dated)'!$C$2:$C$53,"Sell")</f>
        <v>0</v>
      </c>
      <c r="AJ113" s="40">
        <f ca="1">AJ112+SUMIFS('Transactions (Dated)'!$E$2:$E$53,'Transactions (Dated)'!$D$2:$D$53,'Share Values'!$X113,'Transactions (Dated)'!$B$2:$B$53,'Share Values'!AJ$11,'Transactions (Dated)'!$C$2:$C$53,"Buy")-SUMIFS('Transactions (Dated)'!$E$2:$E$53,'Transactions (Dated)'!$D$2:$D$53,'Share Values'!$X113,'Transactions (Dated)'!$B$2:$B$53,'Share Values'!AJ$11,'Transactions (Dated)'!$C$2:$C$53,"Sell")</f>
        <v>0</v>
      </c>
      <c r="AK113" s="40">
        <f ca="1">AK112+SUMIFS('Transactions (Dated)'!$E$2:$E$53,'Transactions (Dated)'!$D$2:$D$53,'Share Values'!$X113,'Transactions (Dated)'!$B$2:$B$53,'Share Values'!AK$11,'Transactions (Dated)'!$C$2:$C$53,"Buy")-SUMIFS('Transactions (Dated)'!$E$2:$E$53,'Transactions (Dated)'!$D$2:$D$53,'Share Values'!$X113,'Transactions (Dated)'!$B$2:$B$53,'Share Values'!AK$11,'Transactions (Dated)'!$C$2:$C$53,"Sell")</f>
        <v>0</v>
      </c>
      <c r="AL113" s="40">
        <f ca="1">AL112+SUMIFS('Transactions (Dated)'!$E$2:$E$53,'Transactions (Dated)'!$D$2:$D$53,'Share Values'!$X113,'Transactions (Dated)'!$B$2:$B$53,'Share Values'!AL$11,'Transactions (Dated)'!$C$2:$C$53,"Buy")-SUMIFS('Transactions (Dated)'!$E$2:$E$53,'Transactions (Dated)'!$D$2:$D$53,'Share Values'!$X113,'Transactions (Dated)'!$B$2:$B$53,'Share Values'!AL$11,'Transactions (Dated)'!$C$2:$C$53,"Sell")</f>
        <v>0</v>
      </c>
      <c r="AM113" s="40">
        <f ca="1">AM112+SUMIFS('Transactions (Dated)'!$E$2:$E$53,'Transactions (Dated)'!$D$2:$D$53,'Share Values'!$X113,'Transactions (Dated)'!$B$2:$B$53,'Share Values'!AM$11,'Transactions (Dated)'!$C$2:$C$53,"Buy")-SUMIFS('Transactions (Dated)'!$E$2:$E$53,'Transactions (Dated)'!$D$2:$D$53,'Share Values'!$X113,'Transactions (Dated)'!$B$2:$B$53,'Share Values'!AM$11,'Transactions (Dated)'!$C$2:$C$53,"Sell")</f>
        <v>0</v>
      </c>
      <c r="AN113" s="40">
        <f ca="1">AN112+SUMIFS('Transactions (Dated)'!$E$2:$E$53,'Transactions (Dated)'!$D$2:$D$53,'Share Values'!$X113,'Transactions (Dated)'!$B$2:$B$53,'Share Values'!AN$11,'Transactions (Dated)'!$C$2:$C$53,"Buy")-SUMIFS('Transactions (Dated)'!$E$2:$E$53,'Transactions (Dated)'!$D$2:$D$53,'Share Values'!$X113,'Transactions (Dated)'!$B$2:$B$53,'Share Values'!AN$11,'Transactions (Dated)'!$C$2:$C$53,"Sell")</f>
        <v>0</v>
      </c>
      <c r="AO113" s="40"/>
      <c r="AQ113" s="3">
        <f t="shared" si="37"/>
        <v>42061</v>
      </c>
      <c r="AR113" s="6">
        <f t="shared" ca="1" si="38"/>
        <v>62345</v>
      </c>
      <c r="AS113" s="6">
        <f t="shared" ca="1" si="39"/>
        <v>45375</v>
      </c>
      <c r="AT113" s="6">
        <f t="shared" ca="1" si="40"/>
        <v>810925.5</v>
      </c>
      <c r="AU113" s="6">
        <f t="shared" ca="1" si="41"/>
        <v>61490</v>
      </c>
      <c r="AV113" s="6">
        <f t="shared" ca="1" si="42"/>
        <v>0</v>
      </c>
      <c r="AW113" s="6">
        <f t="shared" ca="1" si="43"/>
        <v>0</v>
      </c>
      <c r="AX113" s="6">
        <f t="shared" ca="1" si="44"/>
        <v>0</v>
      </c>
      <c r="AY113" s="6">
        <f t="shared" ca="1" si="45"/>
        <v>0</v>
      </c>
      <c r="AZ113" s="6">
        <f t="shared" ca="1" si="46"/>
        <v>0</v>
      </c>
      <c r="BA113" s="6">
        <f t="shared" ca="1" si="47"/>
        <v>0</v>
      </c>
      <c r="BB113" s="6">
        <f t="shared" ca="1" si="48"/>
        <v>0</v>
      </c>
      <c r="BC113" s="6">
        <f t="shared" ca="1" si="49"/>
        <v>0</v>
      </c>
      <c r="BD113" s="6">
        <f t="shared" ca="1" si="50"/>
        <v>0</v>
      </c>
      <c r="BE113" s="6">
        <f t="shared" ca="1" si="51"/>
        <v>0</v>
      </c>
      <c r="BF113" s="6">
        <f t="shared" ca="1" si="58"/>
        <v>0</v>
      </c>
      <c r="BG113" s="6">
        <f t="shared" ca="1" si="59"/>
        <v>0</v>
      </c>
      <c r="BH113" s="6"/>
      <c r="BJ113" s="4">
        <f t="shared" ca="1" si="52"/>
        <v>980135.5</v>
      </c>
      <c r="BL113" s="3">
        <f t="shared" si="53"/>
        <v>42061</v>
      </c>
      <c r="BM113" s="6">
        <f>BM112+SUMIFS('Transactions (Dated)'!G:G,'Transactions (Dated)'!D:D,'Share Values'!AQ113)</f>
        <v>67368.149999999994</v>
      </c>
      <c r="BN113" s="6">
        <f ca="1">BN112+SUMIFS('Transactions (Dated)'!$F:$F,'Transactions (Dated)'!$D:$D,$BL113,'Transactions (Dated)'!$B:$B,BN$11,'Transactions (Dated)'!$C:$C,"Dividend (paid to cash)")*Y113</f>
        <v>0</v>
      </c>
      <c r="BO113" s="6">
        <f ca="1">BO112+SUMIFS('Transactions (Dated)'!$F:$F,'Transactions (Dated)'!$D:$D,$BL113,'Transactions (Dated)'!$B:$B,BO$11,'Transactions (Dated)'!$C:$C,"Dividend (paid to cash)")*Z113</f>
        <v>625</v>
      </c>
      <c r="BP113" s="6">
        <f ca="1">BP112+SUMIFS('Transactions (Dated)'!$F:$F,'Transactions (Dated)'!$D:$D,$BL113,'Transactions (Dated)'!$B:$B,BP$11,'Transactions (Dated)'!$C:$C,"Dividend (paid to cash)")*AA113</f>
        <v>12240.942000000001</v>
      </c>
      <c r="BQ113" s="6">
        <f ca="1">BQ112+SUMIFS('Transactions (Dated)'!$F:$F,'Transactions (Dated)'!$D:$D,$BL113,'Transactions (Dated)'!$B:$B,BQ$11,'Transactions (Dated)'!$C:$C,"Dividend (paid to cash)")*AB113</f>
        <v>0</v>
      </c>
      <c r="BR113" s="6">
        <f ca="1">BR112+SUMIFS('Transactions (Dated)'!$F:$F,'Transactions (Dated)'!$D:$D,$BL113,'Transactions (Dated)'!$B:$B,BR$11,'Transactions (Dated)'!$C:$C,"Dividend (paid to cash)")*AC113</f>
        <v>0</v>
      </c>
      <c r="BS113" s="6">
        <f ca="1">BS112+SUMIFS('Transactions (Dated)'!$F:$F,'Transactions (Dated)'!$D:$D,$BL113,'Transactions (Dated)'!$B:$B,BS$11,'Transactions (Dated)'!$C:$C,"Dividend (paid to cash)")*AD113</f>
        <v>0</v>
      </c>
      <c r="BT113" s="6">
        <f ca="1">BT112+SUMIFS('Transactions (Dated)'!$F:$F,'Transactions (Dated)'!$D:$D,$BL113,'Transactions (Dated)'!$B:$B,BT$11,'Transactions (Dated)'!$C:$C,"Dividend (paid to cash)")*AE113</f>
        <v>0</v>
      </c>
      <c r="BU113" s="6">
        <f ca="1">BU112+SUMIFS('Transactions (Dated)'!$F:$F,'Transactions (Dated)'!$D:$D,$BL113,'Transactions (Dated)'!$B:$B,BU$11,'Transactions (Dated)'!$C:$C,"Dividend (paid to cash)")*AF113</f>
        <v>0</v>
      </c>
      <c r="BV113" s="6">
        <f ca="1">BV112+SUMIFS('Transactions (Dated)'!$F:$F,'Transactions (Dated)'!$D:$D,$BL113,'Transactions (Dated)'!$B:$B,BV$11,'Transactions (Dated)'!$C:$C,"Dividend (paid to cash)")*AG113</f>
        <v>0</v>
      </c>
      <c r="BW113" s="6">
        <f ca="1">BW112+SUMIFS('Transactions (Dated)'!$F:$F,'Transactions (Dated)'!$D:$D,$BL113,'Transactions (Dated)'!$B:$B,BW$11,'Transactions (Dated)'!$C:$C,"Dividend (paid to cash)")*AH113</f>
        <v>0</v>
      </c>
      <c r="BX113" s="6">
        <f ca="1">BX112+SUMIFS('Transactions (Dated)'!$F:$F,'Transactions (Dated)'!$D:$D,$BL113,'Transactions (Dated)'!$B:$B,BX$11,'Transactions (Dated)'!$C:$C,"Dividend (paid to cash)")*AI113</f>
        <v>0</v>
      </c>
      <c r="BY113" s="6">
        <f ca="1">BY112+SUMIFS('Transactions (Dated)'!$F:$F,'Transactions (Dated)'!$D:$D,$BL113,'Transactions (Dated)'!$B:$B,BY$11,'Transactions (Dated)'!$C:$C,"Dividend (paid to cash)")*AJ113</f>
        <v>0</v>
      </c>
      <c r="BZ113" s="6">
        <f ca="1">BZ112+SUMIFS('Transactions (Dated)'!$F:$F,'Transactions (Dated)'!$D:$D,$BL113,'Transactions (Dated)'!$B:$B,BZ$11,'Transactions (Dated)'!$C:$C,"Dividend (paid to cash)")*AK113</f>
        <v>0</v>
      </c>
      <c r="CA113" s="6">
        <f ca="1">CA112+SUMIFS('Transactions (Dated)'!$F:$F,'Transactions (Dated)'!$D:$D,$BL113,'Transactions (Dated)'!$B:$B,CA$11,'Transactions (Dated)'!$C:$C,"Dividend (paid to cash)")*AL113</f>
        <v>0</v>
      </c>
      <c r="CB113" s="6">
        <v>0</v>
      </c>
      <c r="CC113" s="6">
        <v>0</v>
      </c>
      <c r="CD113" s="6"/>
      <c r="CF113" s="6">
        <f t="shared" ca="1" si="60"/>
        <v>80234.09199999999</v>
      </c>
      <c r="CH113" s="3">
        <f t="shared" si="61"/>
        <v>42061</v>
      </c>
      <c r="CI113" s="4">
        <f t="shared" ca="1" si="54"/>
        <v>980135.5</v>
      </c>
      <c r="CJ113" s="4">
        <f t="shared" ca="1" si="55"/>
        <v>80234.09199999999</v>
      </c>
      <c r="CL113" s="4">
        <f t="shared" ca="1" si="56"/>
        <v>1060369.5919999999</v>
      </c>
    </row>
    <row r="114" spans="2:90" x14ac:dyDescent="0.15">
      <c r="B114" s="3">
        <f t="shared" si="57"/>
        <v>42062</v>
      </c>
      <c r="C114" s="2">
        <v>15234.3</v>
      </c>
      <c r="E114" s="70">
        <v>42062</v>
      </c>
      <c r="F114" s="69">
        <v>13.54</v>
      </c>
      <c r="G114" s="69">
        <v>3.65</v>
      </c>
      <c r="H114" s="69">
        <v>20.67</v>
      </c>
      <c r="I114" s="69">
        <v>32.159999999999997</v>
      </c>
      <c r="J114" s="69">
        <v>24.88</v>
      </c>
      <c r="K114" s="69">
        <v>13.13</v>
      </c>
      <c r="L114" s="69">
        <v>28.62</v>
      </c>
      <c r="M114" s="69">
        <v>2.7</v>
      </c>
      <c r="N114" s="69">
        <v>8.4600000000000009</v>
      </c>
      <c r="O114" s="69">
        <v>5.27</v>
      </c>
      <c r="P114" s="69">
        <v>32.36</v>
      </c>
      <c r="Q114" s="69">
        <v>1.22</v>
      </c>
      <c r="R114" s="69">
        <v>10.9</v>
      </c>
      <c r="S114" s="69">
        <v>39.58</v>
      </c>
      <c r="T114" s="69"/>
      <c r="U114" s="69"/>
      <c r="V114" s="4"/>
      <c r="X114" s="3">
        <f t="shared" si="36"/>
        <v>42062</v>
      </c>
      <c r="Y114" s="40">
        <f ca="1">Y113+SUMIFS('Transactions (Dated)'!$E$2:$E$53,'Transactions (Dated)'!$D$2:$D$53,'Share Values'!$X114,'Transactions (Dated)'!$B$2:$B$53,'Share Values'!Y$11,'Transactions (Dated)'!$C$2:$C$53,"Buy")-SUMIFS('Transactions (Dated)'!$E$2:$E$53,'Transactions (Dated)'!$D$2:$D$53,'Share Values'!$X114,'Transactions (Dated)'!$B$2:$B$53,'Share Values'!Y$11,'Transactions (Dated)'!$C$2:$C$53,"Sell")</f>
        <v>4625</v>
      </c>
      <c r="Z114" s="40">
        <f ca="1">Z113+SUMIFS('Transactions (Dated)'!$E$2:$E$53,'Transactions (Dated)'!$D$2:$D$53,'Share Values'!$X114,'Transactions (Dated)'!$B$2:$B$53,'Share Values'!Z$11,'Transactions (Dated)'!$C$2:$C$53,"Buy")-SUMIFS('Transactions (Dated)'!$E$2:$E$53,'Transactions (Dated)'!$D$2:$D$53,'Share Values'!$X114,'Transactions (Dated)'!$B$2:$B$53,'Share Values'!Z$11,'Transactions (Dated)'!$C$2:$C$53,"Sell")</f>
        <v>12500</v>
      </c>
      <c r="AA114" s="40">
        <f ca="1">AA113+SUMIFS('Transactions (Dated)'!$E$2:$E$53,'Transactions (Dated)'!$D$2:$D$53,'Share Values'!$X114,'Transactions (Dated)'!$B$2:$B$53,'Share Values'!AA$11,'Transactions (Dated)'!$C$2:$C$53,"Buy")-SUMIFS('Transactions (Dated)'!$E$2:$E$53,'Transactions (Dated)'!$D$2:$D$53,'Share Values'!$X114,'Transactions (Dated)'!$B$2:$B$53,'Share Values'!AA$11,'Transactions (Dated)'!$C$2:$C$53,"Sell")</f>
        <v>39270</v>
      </c>
      <c r="AB114" s="40">
        <f ca="1">AB113+SUMIFS('Transactions (Dated)'!$E$2:$E$53,'Transactions (Dated)'!$D$2:$D$53,'Share Values'!$X114,'Transactions (Dated)'!$B$2:$B$53,'Share Values'!AB$11,'Transactions (Dated)'!$C$2:$C$53,"Buy")-SUMIFS('Transactions (Dated)'!$E$2:$E$53,'Transactions (Dated)'!$D$2:$D$53,'Share Values'!$X114,'Transactions (Dated)'!$B$2:$B$53,'Share Values'!AB$11,'Transactions (Dated)'!$C$2:$C$53,"Sell")</f>
        <v>1892</v>
      </c>
      <c r="AC114" s="40">
        <f ca="1">AC113+SUMIFS('Transactions (Dated)'!$E$2:$E$53,'Transactions (Dated)'!$D$2:$D$53,'Share Values'!$X114,'Transactions (Dated)'!$B$2:$B$53,'Share Values'!AC$11,'Transactions (Dated)'!$C$2:$C$53,"Buy")-SUMIFS('Transactions (Dated)'!$E$2:$E$53,'Transactions (Dated)'!$D$2:$D$53,'Share Values'!$X114,'Transactions (Dated)'!$B$2:$B$53,'Share Values'!AC$11,'Transactions (Dated)'!$C$2:$C$53,"Sell")</f>
        <v>0</v>
      </c>
      <c r="AD114" s="40">
        <f ca="1">AD113+SUMIFS('Transactions (Dated)'!$E$2:$E$53,'Transactions (Dated)'!$D$2:$D$53,'Share Values'!$X114,'Transactions (Dated)'!$B$2:$B$53,'Share Values'!AD$11,'Transactions (Dated)'!$C$2:$C$53,"Buy")-SUMIFS('Transactions (Dated)'!$E$2:$E$53,'Transactions (Dated)'!$D$2:$D$53,'Share Values'!$X114,'Transactions (Dated)'!$B$2:$B$53,'Share Values'!AD$11,'Transactions (Dated)'!$C$2:$C$53,"Sell")</f>
        <v>0</v>
      </c>
      <c r="AE114" s="40">
        <f ca="1">AE113+SUMIFS('Transactions (Dated)'!$E$2:$E$53,'Transactions (Dated)'!$D$2:$D$53,'Share Values'!$X114,'Transactions (Dated)'!$B$2:$B$53,'Share Values'!AE$11,'Transactions (Dated)'!$C$2:$C$53,"Buy")-SUMIFS('Transactions (Dated)'!$E$2:$E$53,'Transactions (Dated)'!$D$2:$D$53,'Share Values'!$X114,'Transactions (Dated)'!$B$2:$B$53,'Share Values'!AE$11,'Transactions (Dated)'!$C$2:$C$53,"Sell")</f>
        <v>0</v>
      </c>
      <c r="AF114" s="40">
        <f ca="1">AF113+SUMIFS('Transactions (Dated)'!$E$2:$E$53,'Transactions (Dated)'!$D$2:$D$53,'Share Values'!$X114,'Transactions (Dated)'!$B$2:$B$53,'Share Values'!AF$11,'Transactions (Dated)'!$C$2:$C$53,"Buy")-SUMIFS('Transactions (Dated)'!$E$2:$E$53,'Transactions (Dated)'!$D$2:$D$53,'Share Values'!$X114,'Transactions (Dated)'!$B$2:$B$53,'Share Values'!AF$11,'Transactions (Dated)'!$C$2:$C$53,"Sell")</f>
        <v>0</v>
      </c>
      <c r="AG114" s="40">
        <f ca="1">AG113+SUMIFS('Transactions (Dated)'!$E$2:$E$53,'Transactions (Dated)'!$D$2:$D$53,'Share Values'!$X114,'Transactions (Dated)'!$B$2:$B$53,'Share Values'!AG$11,'Transactions (Dated)'!$C$2:$C$53,"Buy")-SUMIFS('Transactions (Dated)'!$E$2:$E$53,'Transactions (Dated)'!$D$2:$D$53,'Share Values'!$X114,'Transactions (Dated)'!$B$2:$B$53,'Share Values'!AG$11,'Transactions (Dated)'!$C$2:$C$53,"Sell")</f>
        <v>0</v>
      </c>
      <c r="AH114" s="40">
        <f ca="1">AH113+SUMIFS('Transactions (Dated)'!$E$2:$E$53,'Transactions (Dated)'!$D$2:$D$53,'Share Values'!$X114,'Transactions (Dated)'!$B$2:$B$53,'Share Values'!AH$11,'Transactions (Dated)'!$C$2:$C$53,"Buy")-SUMIFS('Transactions (Dated)'!$E$2:$E$53,'Transactions (Dated)'!$D$2:$D$53,'Share Values'!$X114,'Transactions (Dated)'!$B$2:$B$53,'Share Values'!AH$11,'Transactions (Dated)'!$C$2:$C$53,"Sell")</f>
        <v>0</v>
      </c>
      <c r="AI114" s="40">
        <f ca="1">AI113+SUMIFS('Transactions (Dated)'!$E$2:$E$53,'Transactions (Dated)'!$D$2:$D$53,'Share Values'!$X114,'Transactions (Dated)'!$B$2:$B$53,'Share Values'!AI$11,'Transactions (Dated)'!$C$2:$C$53,"Buy")-SUMIFS('Transactions (Dated)'!$E$2:$E$53,'Transactions (Dated)'!$D$2:$D$53,'Share Values'!$X114,'Transactions (Dated)'!$B$2:$B$53,'Share Values'!AI$11,'Transactions (Dated)'!$C$2:$C$53,"Sell")</f>
        <v>0</v>
      </c>
      <c r="AJ114" s="40">
        <f ca="1">AJ113+SUMIFS('Transactions (Dated)'!$E$2:$E$53,'Transactions (Dated)'!$D$2:$D$53,'Share Values'!$X114,'Transactions (Dated)'!$B$2:$B$53,'Share Values'!AJ$11,'Transactions (Dated)'!$C$2:$C$53,"Buy")-SUMIFS('Transactions (Dated)'!$E$2:$E$53,'Transactions (Dated)'!$D$2:$D$53,'Share Values'!$X114,'Transactions (Dated)'!$B$2:$B$53,'Share Values'!AJ$11,'Transactions (Dated)'!$C$2:$C$53,"Sell")</f>
        <v>0</v>
      </c>
      <c r="AK114" s="40">
        <f ca="1">AK113+SUMIFS('Transactions (Dated)'!$E$2:$E$53,'Transactions (Dated)'!$D$2:$D$53,'Share Values'!$X114,'Transactions (Dated)'!$B$2:$B$53,'Share Values'!AK$11,'Transactions (Dated)'!$C$2:$C$53,"Buy")-SUMIFS('Transactions (Dated)'!$E$2:$E$53,'Transactions (Dated)'!$D$2:$D$53,'Share Values'!$X114,'Transactions (Dated)'!$B$2:$B$53,'Share Values'!AK$11,'Transactions (Dated)'!$C$2:$C$53,"Sell")</f>
        <v>0</v>
      </c>
      <c r="AL114" s="40">
        <f ca="1">AL113+SUMIFS('Transactions (Dated)'!$E$2:$E$53,'Transactions (Dated)'!$D$2:$D$53,'Share Values'!$X114,'Transactions (Dated)'!$B$2:$B$53,'Share Values'!AL$11,'Transactions (Dated)'!$C$2:$C$53,"Buy")-SUMIFS('Transactions (Dated)'!$E$2:$E$53,'Transactions (Dated)'!$D$2:$D$53,'Share Values'!$X114,'Transactions (Dated)'!$B$2:$B$53,'Share Values'!AL$11,'Transactions (Dated)'!$C$2:$C$53,"Sell")</f>
        <v>0</v>
      </c>
      <c r="AM114" s="40">
        <f ca="1">AM113+SUMIFS('Transactions (Dated)'!$E$2:$E$53,'Transactions (Dated)'!$D$2:$D$53,'Share Values'!$X114,'Transactions (Dated)'!$B$2:$B$53,'Share Values'!AM$11,'Transactions (Dated)'!$C$2:$C$53,"Buy")-SUMIFS('Transactions (Dated)'!$E$2:$E$53,'Transactions (Dated)'!$D$2:$D$53,'Share Values'!$X114,'Transactions (Dated)'!$B$2:$B$53,'Share Values'!AM$11,'Transactions (Dated)'!$C$2:$C$53,"Sell")</f>
        <v>0</v>
      </c>
      <c r="AN114" s="40">
        <f ca="1">AN113+SUMIFS('Transactions (Dated)'!$E$2:$E$53,'Transactions (Dated)'!$D$2:$D$53,'Share Values'!$X114,'Transactions (Dated)'!$B$2:$B$53,'Share Values'!AN$11,'Transactions (Dated)'!$C$2:$C$53,"Buy")-SUMIFS('Transactions (Dated)'!$E$2:$E$53,'Transactions (Dated)'!$D$2:$D$53,'Share Values'!$X114,'Transactions (Dated)'!$B$2:$B$53,'Share Values'!AN$11,'Transactions (Dated)'!$C$2:$C$53,"Sell")</f>
        <v>0</v>
      </c>
      <c r="AO114" s="40"/>
      <c r="AQ114" s="3">
        <f t="shared" si="37"/>
        <v>42062</v>
      </c>
      <c r="AR114" s="6">
        <f t="shared" ca="1" si="38"/>
        <v>62622.499999999993</v>
      </c>
      <c r="AS114" s="6">
        <f t="shared" ca="1" si="39"/>
        <v>45625</v>
      </c>
      <c r="AT114" s="6">
        <f t="shared" ca="1" si="40"/>
        <v>811710.9</v>
      </c>
      <c r="AU114" s="6">
        <f t="shared" ca="1" si="41"/>
        <v>60846.719999999994</v>
      </c>
      <c r="AV114" s="6">
        <f t="shared" ca="1" si="42"/>
        <v>0</v>
      </c>
      <c r="AW114" s="6">
        <f t="shared" ca="1" si="43"/>
        <v>0</v>
      </c>
      <c r="AX114" s="6">
        <f t="shared" ca="1" si="44"/>
        <v>0</v>
      </c>
      <c r="AY114" s="6">
        <f t="shared" ca="1" si="45"/>
        <v>0</v>
      </c>
      <c r="AZ114" s="6">
        <f t="shared" ca="1" si="46"/>
        <v>0</v>
      </c>
      <c r="BA114" s="6">
        <f t="shared" ca="1" si="47"/>
        <v>0</v>
      </c>
      <c r="BB114" s="6">
        <f t="shared" ca="1" si="48"/>
        <v>0</v>
      </c>
      <c r="BC114" s="6">
        <f t="shared" ca="1" si="49"/>
        <v>0</v>
      </c>
      <c r="BD114" s="6">
        <f t="shared" ca="1" si="50"/>
        <v>0</v>
      </c>
      <c r="BE114" s="6">
        <f t="shared" ca="1" si="51"/>
        <v>0</v>
      </c>
      <c r="BF114" s="6">
        <f t="shared" ca="1" si="58"/>
        <v>0</v>
      </c>
      <c r="BG114" s="6">
        <f t="shared" ca="1" si="59"/>
        <v>0</v>
      </c>
      <c r="BH114" s="6"/>
      <c r="BJ114" s="4">
        <f t="shared" ca="1" si="52"/>
        <v>980805.12</v>
      </c>
      <c r="BL114" s="3">
        <f t="shared" si="53"/>
        <v>42062</v>
      </c>
      <c r="BM114" s="6">
        <f>BM113+SUMIFS('Transactions (Dated)'!G:G,'Transactions (Dated)'!D:D,'Share Values'!AQ114)</f>
        <v>67368.149999999994</v>
      </c>
      <c r="BN114" s="6">
        <f ca="1">BN113+SUMIFS('Transactions (Dated)'!$F:$F,'Transactions (Dated)'!$D:$D,$BL114,'Transactions (Dated)'!$B:$B,BN$11,'Transactions (Dated)'!$C:$C,"Dividend (paid to cash)")*Y114</f>
        <v>0</v>
      </c>
      <c r="BO114" s="6">
        <f ca="1">BO113+SUMIFS('Transactions (Dated)'!$F:$F,'Transactions (Dated)'!$D:$D,$BL114,'Transactions (Dated)'!$B:$B,BO$11,'Transactions (Dated)'!$C:$C,"Dividend (paid to cash)")*Z114</f>
        <v>625</v>
      </c>
      <c r="BP114" s="6">
        <f ca="1">BP113+SUMIFS('Transactions (Dated)'!$F:$F,'Transactions (Dated)'!$D:$D,$BL114,'Transactions (Dated)'!$B:$B,BP$11,'Transactions (Dated)'!$C:$C,"Dividend (paid to cash)")*AA114</f>
        <v>12240.942000000001</v>
      </c>
      <c r="BQ114" s="6">
        <f ca="1">BQ113+SUMIFS('Transactions (Dated)'!$F:$F,'Transactions (Dated)'!$D:$D,$BL114,'Transactions (Dated)'!$B:$B,BQ$11,'Transactions (Dated)'!$C:$C,"Dividend (paid to cash)")*AB114</f>
        <v>0</v>
      </c>
      <c r="BR114" s="6">
        <f ca="1">BR113+SUMIFS('Transactions (Dated)'!$F:$F,'Transactions (Dated)'!$D:$D,$BL114,'Transactions (Dated)'!$B:$B,BR$11,'Transactions (Dated)'!$C:$C,"Dividend (paid to cash)")*AC114</f>
        <v>0</v>
      </c>
      <c r="BS114" s="6">
        <f ca="1">BS113+SUMIFS('Transactions (Dated)'!$F:$F,'Transactions (Dated)'!$D:$D,$BL114,'Transactions (Dated)'!$B:$B,BS$11,'Transactions (Dated)'!$C:$C,"Dividend (paid to cash)")*AD114</f>
        <v>0</v>
      </c>
      <c r="BT114" s="6">
        <f ca="1">BT113+SUMIFS('Transactions (Dated)'!$F:$F,'Transactions (Dated)'!$D:$D,$BL114,'Transactions (Dated)'!$B:$B,BT$11,'Transactions (Dated)'!$C:$C,"Dividend (paid to cash)")*AE114</f>
        <v>0</v>
      </c>
      <c r="BU114" s="6">
        <f ca="1">BU113+SUMIFS('Transactions (Dated)'!$F:$F,'Transactions (Dated)'!$D:$D,$BL114,'Transactions (Dated)'!$B:$B,BU$11,'Transactions (Dated)'!$C:$C,"Dividend (paid to cash)")*AF114</f>
        <v>0</v>
      </c>
      <c r="BV114" s="6">
        <f ca="1">BV113+SUMIFS('Transactions (Dated)'!$F:$F,'Transactions (Dated)'!$D:$D,$BL114,'Transactions (Dated)'!$B:$B,BV$11,'Transactions (Dated)'!$C:$C,"Dividend (paid to cash)")*AG114</f>
        <v>0</v>
      </c>
      <c r="BW114" s="6">
        <f ca="1">BW113+SUMIFS('Transactions (Dated)'!$F:$F,'Transactions (Dated)'!$D:$D,$BL114,'Transactions (Dated)'!$B:$B,BW$11,'Transactions (Dated)'!$C:$C,"Dividend (paid to cash)")*AH114</f>
        <v>0</v>
      </c>
      <c r="BX114" s="6">
        <f ca="1">BX113+SUMIFS('Transactions (Dated)'!$F:$F,'Transactions (Dated)'!$D:$D,$BL114,'Transactions (Dated)'!$B:$B,BX$11,'Transactions (Dated)'!$C:$C,"Dividend (paid to cash)")*AI114</f>
        <v>0</v>
      </c>
      <c r="BY114" s="6">
        <f ca="1">BY113+SUMIFS('Transactions (Dated)'!$F:$F,'Transactions (Dated)'!$D:$D,$BL114,'Transactions (Dated)'!$B:$B,BY$11,'Transactions (Dated)'!$C:$C,"Dividend (paid to cash)")*AJ114</f>
        <v>0</v>
      </c>
      <c r="BZ114" s="6">
        <f ca="1">BZ113+SUMIFS('Transactions (Dated)'!$F:$F,'Transactions (Dated)'!$D:$D,$BL114,'Transactions (Dated)'!$B:$B,BZ$11,'Transactions (Dated)'!$C:$C,"Dividend (paid to cash)")*AK114</f>
        <v>0</v>
      </c>
      <c r="CA114" s="6">
        <f ca="1">CA113+SUMIFS('Transactions (Dated)'!$F:$F,'Transactions (Dated)'!$D:$D,$BL114,'Transactions (Dated)'!$B:$B,CA$11,'Transactions (Dated)'!$C:$C,"Dividend (paid to cash)")*AL114</f>
        <v>0</v>
      </c>
      <c r="CB114" s="6">
        <v>0</v>
      </c>
      <c r="CC114" s="6">
        <v>0</v>
      </c>
      <c r="CD114" s="6"/>
      <c r="CF114" s="6">
        <f t="shared" ca="1" si="60"/>
        <v>80234.09199999999</v>
      </c>
      <c r="CH114" s="3">
        <f t="shared" si="61"/>
        <v>42062</v>
      </c>
      <c r="CI114" s="4">
        <f t="shared" ca="1" si="54"/>
        <v>980805.12</v>
      </c>
      <c r="CJ114" s="4">
        <f t="shared" ca="1" si="55"/>
        <v>80234.09199999999</v>
      </c>
      <c r="CL114" s="4">
        <f t="shared" ca="1" si="56"/>
        <v>1061039.2120000001</v>
      </c>
    </row>
    <row r="115" spans="2:90" x14ac:dyDescent="0.15">
      <c r="B115" s="3">
        <f t="shared" si="57"/>
        <v>42065</v>
      </c>
      <c r="C115" s="2">
        <v>15264.1</v>
      </c>
      <c r="E115" s="70">
        <v>42065</v>
      </c>
      <c r="F115" s="69">
        <v>13.86</v>
      </c>
      <c r="G115" s="69">
        <v>3.71</v>
      </c>
      <c r="H115" s="69">
        <v>20.66</v>
      </c>
      <c r="I115" s="69">
        <v>32.42</v>
      </c>
      <c r="J115" s="69">
        <v>25.26</v>
      </c>
      <c r="K115" s="69">
        <v>13.09</v>
      </c>
      <c r="L115" s="69">
        <v>28.71</v>
      </c>
      <c r="M115" s="69">
        <v>2.72</v>
      </c>
      <c r="N115" s="69">
        <v>8.4600000000000009</v>
      </c>
      <c r="O115" s="69">
        <v>5.27</v>
      </c>
      <c r="P115" s="69">
        <v>33</v>
      </c>
      <c r="Q115" s="69">
        <v>1.22</v>
      </c>
      <c r="R115" s="69">
        <v>10.42</v>
      </c>
      <c r="S115" s="69">
        <v>39.06</v>
      </c>
      <c r="T115" s="69"/>
      <c r="U115" s="69"/>
      <c r="V115" s="4"/>
      <c r="X115" s="3">
        <f t="shared" si="36"/>
        <v>42065</v>
      </c>
      <c r="Y115" s="40">
        <f ca="1">Y114+SUMIFS('Transactions (Dated)'!$E$2:$E$53,'Transactions (Dated)'!$D$2:$D$53,'Share Values'!$X115,'Transactions (Dated)'!$B$2:$B$53,'Share Values'!Y$11,'Transactions (Dated)'!$C$2:$C$53,"Buy")-SUMIFS('Transactions (Dated)'!$E$2:$E$53,'Transactions (Dated)'!$D$2:$D$53,'Share Values'!$X115,'Transactions (Dated)'!$B$2:$B$53,'Share Values'!Y$11,'Transactions (Dated)'!$C$2:$C$53,"Sell")</f>
        <v>4625</v>
      </c>
      <c r="Z115" s="40">
        <f ca="1">Z114+SUMIFS('Transactions (Dated)'!$E$2:$E$53,'Transactions (Dated)'!$D$2:$D$53,'Share Values'!$X115,'Transactions (Dated)'!$B$2:$B$53,'Share Values'!Z$11,'Transactions (Dated)'!$C$2:$C$53,"Buy")-SUMIFS('Transactions (Dated)'!$E$2:$E$53,'Transactions (Dated)'!$D$2:$D$53,'Share Values'!$X115,'Transactions (Dated)'!$B$2:$B$53,'Share Values'!Z$11,'Transactions (Dated)'!$C$2:$C$53,"Sell")</f>
        <v>12500</v>
      </c>
      <c r="AA115" s="40">
        <f ca="1">AA114+SUMIFS('Transactions (Dated)'!$E$2:$E$53,'Transactions (Dated)'!$D$2:$D$53,'Share Values'!$X115,'Transactions (Dated)'!$B$2:$B$53,'Share Values'!AA$11,'Transactions (Dated)'!$C$2:$C$53,"Buy")-SUMIFS('Transactions (Dated)'!$E$2:$E$53,'Transactions (Dated)'!$D$2:$D$53,'Share Values'!$X115,'Transactions (Dated)'!$B$2:$B$53,'Share Values'!AA$11,'Transactions (Dated)'!$C$2:$C$53,"Sell")</f>
        <v>39270</v>
      </c>
      <c r="AB115" s="40">
        <f ca="1">AB114+SUMIFS('Transactions (Dated)'!$E$2:$E$53,'Transactions (Dated)'!$D$2:$D$53,'Share Values'!$X115,'Transactions (Dated)'!$B$2:$B$53,'Share Values'!AB$11,'Transactions (Dated)'!$C$2:$C$53,"Buy")-SUMIFS('Transactions (Dated)'!$E$2:$E$53,'Transactions (Dated)'!$D$2:$D$53,'Share Values'!$X115,'Transactions (Dated)'!$B$2:$B$53,'Share Values'!AB$11,'Transactions (Dated)'!$C$2:$C$53,"Sell")</f>
        <v>1892</v>
      </c>
      <c r="AC115" s="40">
        <f ca="1">AC114+SUMIFS('Transactions (Dated)'!$E$2:$E$53,'Transactions (Dated)'!$D$2:$D$53,'Share Values'!$X115,'Transactions (Dated)'!$B$2:$B$53,'Share Values'!AC$11,'Transactions (Dated)'!$C$2:$C$53,"Buy")-SUMIFS('Transactions (Dated)'!$E$2:$E$53,'Transactions (Dated)'!$D$2:$D$53,'Share Values'!$X115,'Transactions (Dated)'!$B$2:$B$53,'Share Values'!AC$11,'Transactions (Dated)'!$C$2:$C$53,"Sell")</f>
        <v>0</v>
      </c>
      <c r="AD115" s="40">
        <f ca="1">AD114+SUMIFS('Transactions (Dated)'!$E$2:$E$53,'Transactions (Dated)'!$D$2:$D$53,'Share Values'!$X115,'Transactions (Dated)'!$B$2:$B$53,'Share Values'!AD$11,'Transactions (Dated)'!$C$2:$C$53,"Buy")-SUMIFS('Transactions (Dated)'!$E$2:$E$53,'Transactions (Dated)'!$D$2:$D$53,'Share Values'!$X115,'Transactions (Dated)'!$B$2:$B$53,'Share Values'!AD$11,'Transactions (Dated)'!$C$2:$C$53,"Sell")</f>
        <v>0</v>
      </c>
      <c r="AE115" s="40">
        <f ca="1">AE114+SUMIFS('Transactions (Dated)'!$E$2:$E$53,'Transactions (Dated)'!$D$2:$D$53,'Share Values'!$X115,'Transactions (Dated)'!$B$2:$B$53,'Share Values'!AE$11,'Transactions (Dated)'!$C$2:$C$53,"Buy")-SUMIFS('Transactions (Dated)'!$E$2:$E$53,'Transactions (Dated)'!$D$2:$D$53,'Share Values'!$X115,'Transactions (Dated)'!$B$2:$B$53,'Share Values'!AE$11,'Transactions (Dated)'!$C$2:$C$53,"Sell")</f>
        <v>0</v>
      </c>
      <c r="AF115" s="40">
        <f ca="1">AF114+SUMIFS('Transactions (Dated)'!$E$2:$E$53,'Transactions (Dated)'!$D$2:$D$53,'Share Values'!$X115,'Transactions (Dated)'!$B$2:$B$53,'Share Values'!AF$11,'Transactions (Dated)'!$C$2:$C$53,"Buy")-SUMIFS('Transactions (Dated)'!$E$2:$E$53,'Transactions (Dated)'!$D$2:$D$53,'Share Values'!$X115,'Transactions (Dated)'!$B$2:$B$53,'Share Values'!AF$11,'Transactions (Dated)'!$C$2:$C$53,"Sell")</f>
        <v>0</v>
      </c>
      <c r="AG115" s="40">
        <f ca="1">AG114+SUMIFS('Transactions (Dated)'!$E$2:$E$53,'Transactions (Dated)'!$D$2:$D$53,'Share Values'!$X115,'Transactions (Dated)'!$B$2:$B$53,'Share Values'!AG$11,'Transactions (Dated)'!$C$2:$C$53,"Buy")-SUMIFS('Transactions (Dated)'!$E$2:$E$53,'Transactions (Dated)'!$D$2:$D$53,'Share Values'!$X115,'Transactions (Dated)'!$B$2:$B$53,'Share Values'!AG$11,'Transactions (Dated)'!$C$2:$C$53,"Sell")</f>
        <v>0</v>
      </c>
      <c r="AH115" s="40">
        <f ca="1">AH114+SUMIFS('Transactions (Dated)'!$E$2:$E$53,'Transactions (Dated)'!$D$2:$D$53,'Share Values'!$X115,'Transactions (Dated)'!$B$2:$B$53,'Share Values'!AH$11,'Transactions (Dated)'!$C$2:$C$53,"Buy")-SUMIFS('Transactions (Dated)'!$E$2:$E$53,'Transactions (Dated)'!$D$2:$D$53,'Share Values'!$X115,'Transactions (Dated)'!$B$2:$B$53,'Share Values'!AH$11,'Transactions (Dated)'!$C$2:$C$53,"Sell")</f>
        <v>0</v>
      </c>
      <c r="AI115" s="40">
        <f ca="1">AI114+SUMIFS('Transactions (Dated)'!$E$2:$E$53,'Transactions (Dated)'!$D$2:$D$53,'Share Values'!$X115,'Transactions (Dated)'!$B$2:$B$53,'Share Values'!AI$11,'Transactions (Dated)'!$C$2:$C$53,"Buy")-SUMIFS('Transactions (Dated)'!$E$2:$E$53,'Transactions (Dated)'!$D$2:$D$53,'Share Values'!$X115,'Transactions (Dated)'!$B$2:$B$53,'Share Values'!AI$11,'Transactions (Dated)'!$C$2:$C$53,"Sell")</f>
        <v>0</v>
      </c>
      <c r="AJ115" s="40">
        <f ca="1">AJ114+SUMIFS('Transactions (Dated)'!$E$2:$E$53,'Transactions (Dated)'!$D$2:$D$53,'Share Values'!$X115,'Transactions (Dated)'!$B$2:$B$53,'Share Values'!AJ$11,'Transactions (Dated)'!$C$2:$C$53,"Buy")-SUMIFS('Transactions (Dated)'!$E$2:$E$53,'Transactions (Dated)'!$D$2:$D$53,'Share Values'!$X115,'Transactions (Dated)'!$B$2:$B$53,'Share Values'!AJ$11,'Transactions (Dated)'!$C$2:$C$53,"Sell")</f>
        <v>0</v>
      </c>
      <c r="AK115" s="40">
        <f ca="1">AK114+SUMIFS('Transactions (Dated)'!$E$2:$E$53,'Transactions (Dated)'!$D$2:$D$53,'Share Values'!$X115,'Transactions (Dated)'!$B$2:$B$53,'Share Values'!AK$11,'Transactions (Dated)'!$C$2:$C$53,"Buy")-SUMIFS('Transactions (Dated)'!$E$2:$E$53,'Transactions (Dated)'!$D$2:$D$53,'Share Values'!$X115,'Transactions (Dated)'!$B$2:$B$53,'Share Values'!AK$11,'Transactions (Dated)'!$C$2:$C$53,"Sell")</f>
        <v>0</v>
      </c>
      <c r="AL115" s="40">
        <f ca="1">AL114+SUMIFS('Transactions (Dated)'!$E$2:$E$53,'Transactions (Dated)'!$D$2:$D$53,'Share Values'!$X115,'Transactions (Dated)'!$B$2:$B$53,'Share Values'!AL$11,'Transactions (Dated)'!$C$2:$C$53,"Buy")-SUMIFS('Transactions (Dated)'!$E$2:$E$53,'Transactions (Dated)'!$D$2:$D$53,'Share Values'!$X115,'Transactions (Dated)'!$B$2:$B$53,'Share Values'!AL$11,'Transactions (Dated)'!$C$2:$C$53,"Sell")</f>
        <v>0</v>
      </c>
      <c r="AM115" s="40">
        <f ca="1">AM114+SUMIFS('Transactions (Dated)'!$E$2:$E$53,'Transactions (Dated)'!$D$2:$D$53,'Share Values'!$X115,'Transactions (Dated)'!$B$2:$B$53,'Share Values'!AM$11,'Transactions (Dated)'!$C$2:$C$53,"Buy")-SUMIFS('Transactions (Dated)'!$E$2:$E$53,'Transactions (Dated)'!$D$2:$D$53,'Share Values'!$X115,'Transactions (Dated)'!$B$2:$B$53,'Share Values'!AM$11,'Transactions (Dated)'!$C$2:$C$53,"Sell")</f>
        <v>0</v>
      </c>
      <c r="AN115" s="40">
        <f ca="1">AN114+SUMIFS('Transactions (Dated)'!$E$2:$E$53,'Transactions (Dated)'!$D$2:$D$53,'Share Values'!$X115,'Transactions (Dated)'!$B$2:$B$53,'Share Values'!AN$11,'Transactions (Dated)'!$C$2:$C$53,"Buy")-SUMIFS('Transactions (Dated)'!$E$2:$E$53,'Transactions (Dated)'!$D$2:$D$53,'Share Values'!$X115,'Transactions (Dated)'!$B$2:$B$53,'Share Values'!AN$11,'Transactions (Dated)'!$C$2:$C$53,"Sell")</f>
        <v>0</v>
      </c>
      <c r="AO115" s="40"/>
      <c r="AQ115" s="3">
        <f t="shared" si="37"/>
        <v>42065</v>
      </c>
      <c r="AR115" s="6">
        <f t="shared" ca="1" si="38"/>
        <v>64102.5</v>
      </c>
      <c r="AS115" s="6">
        <f t="shared" ca="1" si="39"/>
        <v>46375</v>
      </c>
      <c r="AT115" s="6">
        <f t="shared" ca="1" si="40"/>
        <v>811318.2</v>
      </c>
      <c r="AU115" s="6">
        <f t="shared" ca="1" si="41"/>
        <v>61338.640000000007</v>
      </c>
      <c r="AV115" s="6">
        <f t="shared" ca="1" si="42"/>
        <v>0</v>
      </c>
      <c r="AW115" s="6">
        <f t="shared" ca="1" si="43"/>
        <v>0</v>
      </c>
      <c r="AX115" s="6">
        <f t="shared" ca="1" si="44"/>
        <v>0</v>
      </c>
      <c r="AY115" s="6">
        <f t="shared" ca="1" si="45"/>
        <v>0</v>
      </c>
      <c r="AZ115" s="6">
        <f t="shared" ca="1" si="46"/>
        <v>0</v>
      </c>
      <c r="BA115" s="6">
        <f t="shared" ca="1" si="47"/>
        <v>0</v>
      </c>
      <c r="BB115" s="6">
        <f t="shared" ca="1" si="48"/>
        <v>0</v>
      </c>
      <c r="BC115" s="6">
        <f t="shared" ca="1" si="49"/>
        <v>0</v>
      </c>
      <c r="BD115" s="6">
        <f t="shared" ca="1" si="50"/>
        <v>0</v>
      </c>
      <c r="BE115" s="6">
        <f t="shared" ca="1" si="51"/>
        <v>0</v>
      </c>
      <c r="BF115" s="6">
        <f t="shared" ca="1" si="58"/>
        <v>0</v>
      </c>
      <c r="BG115" s="6">
        <f t="shared" ca="1" si="59"/>
        <v>0</v>
      </c>
      <c r="BH115" s="6"/>
      <c r="BJ115" s="4">
        <f t="shared" ca="1" si="52"/>
        <v>983134.34</v>
      </c>
      <c r="BL115" s="3">
        <f t="shared" si="53"/>
        <v>42065</v>
      </c>
      <c r="BM115" s="6">
        <f>BM114+SUMIFS('Transactions (Dated)'!G:G,'Transactions (Dated)'!D:D,'Share Values'!AQ115)</f>
        <v>67368.149999999994</v>
      </c>
      <c r="BN115" s="6">
        <f ca="1">BN114+SUMIFS('Transactions (Dated)'!$F:$F,'Transactions (Dated)'!$D:$D,$BL115,'Transactions (Dated)'!$B:$B,BN$11,'Transactions (Dated)'!$C:$C,"Dividend (paid to cash)")*Y115</f>
        <v>0</v>
      </c>
      <c r="BO115" s="6">
        <f ca="1">BO114+SUMIFS('Transactions (Dated)'!$F:$F,'Transactions (Dated)'!$D:$D,$BL115,'Transactions (Dated)'!$B:$B,BO$11,'Transactions (Dated)'!$C:$C,"Dividend (paid to cash)")*Z115</f>
        <v>625</v>
      </c>
      <c r="BP115" s="6">
        <f ca="1">BP114+SUMIFS('Transactions (Dated)'!$F:$F,'Transactions (Dated)'!$D:$D,$BL115,'Transactions (Dated)'!$B:$B,BP$11,'Transactions (Dated)'!$C:$C,"Dividend (paid to cash)")*AA115</f>
        <v>12240.942000000001</v>
      </c>
      <c r="BQ115" s="6">
        <f ca="1">BQ114+SUMIFS('Transactions (Dated)'!$F:$F,'Transactions (Dated)'!$D:$D,$BL115,'Transactions (Dated)'!$B:$B,BQ$11,'Transactions (Dated)'!$C:$C,"Dividend (paid to cash)")*AB115</f>
        <v>0</v>
      </c>
      <c r="BR115" s="6">
        <f ca="1">BR114+SUMIFS('Transactions (Dated)'!$F:$F,'Transactions (Dated)'!$D:$D,$BL115,'Transactions (Dated)'!$B:$B,BR$11,'Transactions (Dated)'!$C:$C,"Dividend (paid to cash)")*AC115</f>
        <v>0</v>
      </c>
      <c r="BS115" s="6">
        <f ca="1">BS114+SUMIFS('Transactions (Dated)'!$F:$F,'Transactions (Dated)'!$D:$D,$BL115,'Transactions (Dated)'!$B:$B,BS$11,'Transactions (Dated)'!$C:$C,"Dividend (paid to cash)")*AD115</f>
        <v>0</v>
      </c>
      <c r="BT115" s="6">
        <f ca="1">BT114+SUMIFS('Transactions (Dated)'!$F:$F,'Transactions (Dated)'!$D:$D,$BL115,'Transactions (Dated)'!$B:$B,BT$11,'Transactions (Dated)'!$C:$C,"Dividend (paid to cash)")*AE115</f>
        <v>0</v>
      </c>
      <c r="BU115" s="6">
        <f ca="1">BU114+SUMIFS('Transactions (Dated)'!$F:$F,'Transactions (Dated)'!$D:$D,$BL115,'Transactions (Dated)'!$B:$B,BU$11,'Transactions (Dated)'!$C:$C,"Dividend (paid to cash)")*AF115</f>
        <v>0</v>
      </c>
      <c r="BV115" s="6">
        <f ca="1">BV114+SUMIFS('Transactions (Dated)'!$F:$F,'Transactions (Dated)'!$D:$D,$BL115,'Transactions (Dated)'!$B:$B,BV$11,'Transactions (Dated)'!$C:$C,"Dividend (paid to cash)")*AG115</f>
        <v>0</v>
      </c>
      <c r="BW115" s="6">
        <f ca="1">BW114+SUMIFS('Transactions (Dated)'!$F:$F,'Transactions (Dated)'!$D:$D,$BL115,'Transactions (Dated)'!$B:$B,BW$11,'Transactions (Dated)'!$C:$C,"Dividend (paid to cash)")*AH115</f>
        <v>0</v>
      </c>
      <c r="BX115" s="6">
        <f ca="1">BX114+SUMIFS('Transactions (Dated)'!$F:$F,'Transactions (Dated)'!$D:$D,$BL115,'Transactions (Dated)'!$B:$B,BX$11,'Transactions (Dated)'!$C:$C,"Dividend (paid to cash)")*AI115</f>
        <v>0</v>
      </c>
      <c r="BY115" s="6">
        <f ca="1">BY114+SUMIFS('Transactions (Dated)'!$F:$F,'Transactions (Dated)'!$D:$D,$BL115,'Transactions (Dated)'!$B:$B,BY$11,'Transactions (Dated)'!$C:$C,"Dividend (paid to cash)")*AJ115</f>
        <v>0</v>
      </c>
      <c r="BZ115" s="6">
        <f ca="1">BZ114+SUMIFS('Transactions (Dated)'!$F:$F,'Transactions (Dated)'!$D:$D,$BL115,'Transactions (Dated)'!$B:$B,BZ$11,'Transactions (Dated)'!$C:$C,"Dividend (paid to cash)")*AK115</f>
        <v>0</v>
      </c>
      <c r="CA115" s="6">
        <f ca="1">CA114+SUMIFS('Transactions (Dated)'!$F:$F,'Transactions (Dated)'!$D:$D,$BL115,'Transactions (Dated)'!$B:$B,CA$11,'Transactions (Dated)'!$C:$C,"Dividend (paid to cash)")*AL115</f>
        <v>0</v>
      </c>
      <c r="CB115" s="6">
        <v>0</v>
      </c>
      <c r="CC115" s="6">
        <v>0</v>
      </c>
      <c r="CD115" s="6"/>
      <c r="CF115" s="6">
        <f t="shared" ca="1" si="60"/>
        <v>80234.09199999999</v>
      </c>
      <c r="CH115" s="3">
        <f t="shared" si="61"/>
        <v>42065</v>
      </c>
      <c r="CI115" s="4">
        <f t="shared" ca="1" si="54"/>
        <v>983134.34</v>
      </c>
      <c r="CJ115" s="4">
        <f t="shared" ca="1" si="55"/>
        <v>80234.09199999999</v>
      </c>
      <c r="CL115" s="4">
        <f t="shared" ca="1" si="56"/>
        <v>1063368.432</v>
      </c>
    </row>
    <row r="116" spans="2:90" x14ac:dyDescent="0.15">
      <c r="B116" s="3">
        <f t="shared" si="57"/>
        <v>42066</v>
      </c>
      <c r="C116" s="2">
        <v>15133.9</v>
      </c>
      <c r="E116" s="70">
        <v>42066</v>
      </c>
      <c r="F116" s="69">
        <v>13.69</v>
      </c>
      <c r="G116" s="69">
        <v>3.77</v>
      </c>
      <c r="H116" s="69">
        <v>20.51</v>
      </c>
      <c r="I116" s="69">
        <v>32.56</v>
      </c>
      <c r="J116" s="69">
        <v>24.78</v>
      </c>
      <c r="K116" s="69">
        <v>12.93</v>
      </c>
      <c r="L116" s="69">
        <v>28.21</v>
      </c>
      <c r="M116" s="69">
        <v>2.66</v>
      </c>
      <c r="N116" s="69">
        <v>8.25</v>
      </c>
      <c r="O116" s="69">
        <v>5.05</v>
      </c>
      <c r="P116" s="69">
        <v>33.08</v>
      </c>
      <c r="Q116" s="69">
        <v>1.22</v>
      </c>
      <c r="R116" s="69">
        <v>10.01</v>
      </c>
      <c r="S116" s="69">
        <v>39.25</v>
      </c>
      <c r="T116" s="69"/>
      <c r="U116" s="69"/>
      <c r="V116" s="4"/>
      <c r="X116" s="3">
        <f t="shared" si="36"/>
        <v>42066</v>
      </c>
      <c r="Y116" s="40">
        <f ca="1">Y115+SUMIFS('Transactions (Dated)'!$E$2:$E$53,'Transactions (Dated)'!$D$2:$D$53,'Share Values'!$X116,'Transactions (Dated)'!$B$2:$B$53,'Share Values'!Y$11,'Transactions (Dated)'!$C$2:$C$53,"Buy")-SUMIFS('Transactions (Dated)'!$E$2:$E$53,'Transactions (Dated)'!$D$2:$D$53,'Share Values'!$X116,'Transactions (Dated)'!$B$2:$B$53,'Share Values'!Y$11,'Transactions (Dated)'!$C$2:$C$53,"Sell")</f>
        <v>4625</v>
      </c>
      <c r="Z116" s="40">
        <f ca="1">Z115+SUMIFS('Transactions (Dated)'!$E$2:$E$53,'Transactions (Dated)'!$D$2:$D$53,'Share Values'!$X116,'Transactions (Dated)'!$B$2:$B$53,'Share Values'!Z$11,'Transactions (Dated)'!$C$2:$C$53,"Buy")-SUMIFS('Transactions (Dated)'!$E$2:$E$53,'Transactions (Dated)'!$D$2:$D$53,'Share Values'!$X116,'Transactions (Dated)'!$B$2:$B$53,'Share Values'!Z$11,'Transactions (Dated)'!$C$2:$C$53,"Sell")</f>
        <v>12500</v>
      </c>
      <c r="AA116" s="40">
        <f ca="1">AA115+SUMIFS('Transactions (Dated)'!$E$2:$E$53,'Transactions (Dated)'!$D$2:$D$53,'Share Values'!$X116,'Transactions (Dated)'!$B$2:$B$53,'Share Values'!AA$11,'Transactions (Dated)'!$C$2:$C$53,"Buy")-SUMIFS('Transactions (Dated)'!$E$2:$E$53,'Transactions (Dated)'!$D$2:$D$53,'Share Values'!$X116,'Transactions (Dated)'!$B$2:$B$53,'Share Values'!AA$11,'Transactions (Dated)'!$C$2:$C$53,"Sell")</f>
        <v>39270</v>
      </c>
      <c r="AB116" s="40">
        <f ca="1">AB115+SUMIFS('Transactions (Dated)'!$E$2:$E$53,'Transactions (Dated)'!$D$2:$D$53,'Share Values'!$X116,'Transactions (Dated)'!$B$2:$B$53,'Share Values'!AB$11,'Transactions (Dated)'!$C$2:$C$53,"Buy")-SUMIFS('Transactions (Dated)'!$E$2:$E$53,'Transactions (Dated)'!$D$2:$D$53,'Share Values'!$X116,'Transactions (Dated)'!$B$2:$B$53,'Share Values'!AB$11,'Transactions (Dated)'!$C$2:$C$53,"Sell")</f>
        <v>1892</v>
      </c>
      <c r="AC116" s="40">
        <f ca="1">AC115+SUMIFS('Transactions (Dated)'!$E$2:$E$53,'Transactions (Dated)'!$D$2:$D$53,'Share Values'!$X116,'Transactions (Dated)'!$B$2:$B$53,'Share Values'!AC$11,'Transactions (Dated)'!$C$2:$C$53,"Buy")-SUMIFS('Transactions (Dated)'!$E$2:$E$53,'Transactions (Dated)'!$D$2:$D$53,'Share Values'!$X116,'Transactions (Dated)'!$B$2:$B$53,'Share Values'!AC$11,'Transactions (Dated)'!$C$2:$C$53,"Sell")</f>
        <v>0</v>
      </c>
      <c r="AD116" s="40">
        <f ca="1">AD115+SUMIFS('Transactions (Dated)'!$E$2:$E$53,'Transactions (Dated)'!$D$2:$D$53,'Share Values'!$X116,'Transactions (Dated)'!$B$2:$B$53,'Share Values'!AD$11,'Transactions (Dated)'!$C$2:$C$53,"Buy")-SUMIFS('Transactions (Dated)'!$E$2:$E$53,'Transactions (Dated)'!$D$2:$D$53,'Share Values'!$X116,'Transactions (Dated)'!$B$2:$B$53,'Share Values'!AD$11,'Transactions (Dated)'!$C$2:$C$53,"Sell")</f>
        <v>0</v>
      </c>
      <c r="AE116" s="40">
        <f ca="1">AE115+SUMIFS('Transactions (Dated)'!$E$2:$E$53,'Transactions (Dated)'!$D$2:$D$53,'Share Values'!$X116,'Transactions (Dated)'!$B$2:$B$53,'Share Values'!AE$11,'Transactions (Dated)'!$C$2:$C$53,"Buy")-SUMIFS('Transactions (Dated)'!$E$2:$E$53,'Transactions (Dated)'!$D$2:$D$53,'Share Values'!$X116,'Transactions (Dated)'!$B$2:$B$53,'Share Values'!AE$11,'Transactions (Dated)'!$C$2:$C$53,"Sell")</f>
        <v>0</v>
      </c>
      <c r="AF116" s="40">
        <f ca="1">AF115+SUMIFS('Transactions (Dated)'!$E$2:$E$53,'Transactions (Dated)'!$D$2:$D$53,'Share Values'!$X116,'Transactions (Dated)'!$B$2:$B$53,'Share Values'!AF$11,'Transactions (Dated)'!$C$2:$C$53,"Buy")-SUMIFS('Transactions (Dated)'!$E$2:$E$53,'Transactions (Dated)'!$D$2:$D$53,'Share Values'!$X116,'Transactions (Dated)'!$B$2:$B$53,'Share Values'!AF$11,'Transactions (Dated)'!$C$2:$C$53,"Sell")</f>
        <v>0</v>
      </c>
      <c r="AG116" s="40">
        <f ca="1">AG115+SUMIFS('Transactions (Dated)'!$E$2:$E$53,'Transactions (Dated)'!$D$2:$D$53,'Share Values'!$X116,'Transactions (Dated)'!$B$2:$B$53,'Share Values'!AG$11,'Transactions (Dated)'!$C$2:$C$53,"Buy")-SUMIFS('Transactions (Dated)'!$E$2:$E$53,'Transactions (Dated)'!$D$2:$D$53,'Share Values'!$X116,'Transactions (Dated)'!$B$2:$B$53,'Share Values'!AG$11,'Transactions (Dated)'!$C$2:$C$53,"Sell")</f>
        <v>0</v>
      </c>
      <c r="AH116" s="40">
        <f ca="1">AH115+SUMIFS('Transactions (Dated)'!$E$2:$E$53,'Transactions (Dated)'!$D$2:$D$53,'Share Values'!$X116,'Transactions (Dated)'!$B$2:$B$53,'Share Values'!AH$11,'Transactions (Dated)'!$C$2:$C$53,"Buy")-SUMIFS('Transactions (Dated)'!$E$2:$E$53,'Transactions (Dated)'!$D$2:$D$53,'Share Values'!$X116,'Transactions (Dated)'!$B$2:$B$53,'Share Values'!AH$11,'Transactions (Dated)'!$C$2:$C$53,"Sell")</f>
        <v>0</v>
      </c>
      <c r="AI116" s="40">
        <f ca="1">AI115+SUMIFS('Transactions (Dated)'!$E$2:$E$53,'Transactions (Dated)'!$D$2:$D$53,'Share Values'!$X116,'Transactions (Dated)'!$B$2:$B$53,'Share Values'!AI$11,'Transactions (Dated)'!$C$2:$C$53,"Buy")-SUMIFS('Transactions (Dated)'!$E$2:$E$53,'Transactions (Dated)'!$D$2:$D$53,'Share Values'!$X116,'Transactions (Dated)'!$B$2:$B$53,'Share Values'!AI$11,'Transactions (Dated)'!$C$2:$C$53,"Sell")</f>
        <v>0</v>
      </c>
      <c r="AJ116" s="40">
        <f ca="1">AJ115+SUMIFS('Transactions (Dated)'!$E$2:$E$53,'Transactions (Dated)'!$D$2:$D$53,'Share Values'!$X116,'Transactions (Dated)'!$B$2:$B$53,'Share Values'!AJ$11,'Transactions (Dated)'!$C$2:$C$53,"Buy")-SUMIFS('Transactions (Dated)'!$E$2:$E$53,'Transactions (Dated)'!$D$2:$D$53,'Share Values'!$X116,'Transactions (Dated)'!$B$2:$B$53,'Share Values'!AJ$11,'Transactions (Dated)'!$C$2:$C$53,"Sell")</f>
        <v>0</v>
      </c>
      <c r="AK116" s="40">
        <f ca="1">AK115+SUMIFS('Transactions (Dated)'!$E$2:$E$53,'Transactions (Dated)'!$D$2:$D$53,'Share Values'!$X116,'Transactions (Dated)'!$B$2:$B$53,'Share Values'!AK$11,'Transactions (Dated)'!$C$2:$C$53,"Buy")-SUMIFS('Transactions (Dated)'!$E$2:$E$53,'Transactions (Dated)'!$D$2:$D$53,'Share Values'!$X116,'Transactions (Dated)'!$B$2:$B$53,'Share Values'!AK$11,'Transactions (Dated)'!$C$2:$C$53,"Sell")</f>
        <v>0</v>
      </c>
      <c r="AL116" s="40">
        <f ca="1">AL115+SUMIFS('Transactions (Dated)'!$E$2:$E$53,'Transactions (Dated)'!$D$2:$D$53,'Share Values'!$X116,'Transactions (Dated)'!$B$2:$B$53,'Share Values'!AL$11,'Transactions (Dated)'!$C$2:$C$53,"Buy")-SUMIFS('Transactions (Dated)'!$E$2:$E$53,'Transactions (Dated)'!$D$2:$D$53,'Share Values'!$X116,'Transactions (Dated)'!$B$2:$B$53,'Share Values'!AL$11,'Transactions (Dated)'!$C$2:$C$53,"Sell")</f>
        <v>0</v>
      </c>
      <c r="AM116" s="40">
        <f ca="1">AM115+SUMIFS('Transactions (Dated)'!$E$2:$E$53,'Transactions (Dated)'!$D$2:$D$53,'Share Values'!$X116,'Transactions (Dated)'!$B$2:$B$53,'Share Values'!AM$11,'Transactions (Dated)'!$C$2:$C$53,"Buy")-SUMIFS('Transactions (Dated)'!$E$2:$E$53,'Transactions (Dated)'!$D$2:$D$53,'Share Values'!$X116,'Transactions (Dated)'!$B$2:$B$53,'Share Values'!AM$11,'Transactions (Dated)'!$C$2:$C$53,"Sell")</f>
        <v>0</v>
      </c>
      <c r="AN116" s="40">
        <f ca="1">AN115+SUMIFS('Transactions (Dated)'!$E$2:$E$53,'Transactions (Dated)'!$D$2:$D$53,'Share Values'!$X116,'Transactions (Dated)'!$B$2:$B$53,'Share Values'!AN$11,'Transactions (Dated)'!$C$2:$C$53,"Buy")-SUMIFS('Transactions (Dated)'!$E$2:$E$53,'Transactions (Dated)'!$D$2:$D$53,'Share Values'!$X116,'Transactions (Dated)'!$B$2:$B$53,'Share Values'!AN$11,'Transactions (Dated)'!$C$2:$C$53,"Sell")</f>
        <v>0</v>
      </c>
      <c r="AO116" s="40"/>
      <c r="AQ116" s="3">
        <f t="shared" si="37"/>
        <v>42066</v>
      </c>
      <c r="AR116" s="6">
        <f t="shared" ca="1" si="38"/>
        <v>63316.25</v>
      </c>
      <c r="AS116" s="6">
        <f t="shared" ca="1" si="39"/>
        <v>47125</v>
      </c>
      <c r="AT116" s="6">
        <f t="shared" ca="1" si="40"/>
        <v>805427.70000000007</v>
      </c>
      <c r="AU116" s="6">
        <f t="shared" ca="1" si="41"/>
        <v>61603.520000000004</v>
      </c>
      <c r="AV116" s="6">
        <f t="shared" ca="1" si="42"/>
        <v>0</v>
      </c>
      <c r="AW116" s="6">
        <f t="shared" ca="1" si="43"/>
        <v>0</v>
      </c>
      <c r="AX116" s="6">
        <f t="shared" ca="1" si="44"/>
        <v>0</v>
      </c>
      <c r="AY116" s="6">
        <f t="shared" ca="1" si="45"/>
        <v>0</v>
      </c>
      <c r="AZ116" s="6">
        <f t="shared" ca="1" si="46"/>
        <v>0</v>
      </c>
      <c r="BA116" s="6">
        <f t="shared" ca="1" si="47"/>
        <v>0</v>
      </c>
      <c r="BB116" s="6">
        <f t="shared" ca="1" si="48"/>
        <v>0</v>
      </c>
      <c r="BC116" s="6">
        <f t="shared" ca="1" si="49"/>
        <v>0</v>
      </c>
      <c r="BD116" s="6">
        <f t="shared" ca="1" si="50"/>
        <v>0</v>
      </c>
      <c r="BE116" s="6">
        <f t="shared" ca="1" si="51"/>
        <v>0</v>
      </c>
      <c r="BF116" s="6">
        <f t="shared" ca="1" si="58"/>
        <v>0</v>
      </c>
      <c r="BG116" s="6">
        <f t="shared" ca="1" si="59"/>
        <v>0</v>
      </c>
      <c r="BH116" s="6"/>
      <c r="BJ116" s="4">
        <f t="shared" ca="1" si="52"/>
        <v>977472.47000000009</v>
      </c>
      <c r="BL116" s="3">
        <f t="shared" si="53"/>
        <v>42066</v>
      </c>
      <c r="BM116" s="6">
        <f>BM115+SUMIFS('Transactions (Dated)'!G:G,'Transactions (Dated)'!D:D,'Share Values'!AQ116)</f>
        <v>67368.149999999994</v>
      </c>
      <c r="BN116" s="6">
        <f ca="1">BN115+SUMIFS('Transactions (Dated)'!$F:$F,'Transactions (Dated)'!$D:$D,$BL116,'Transactions (Dated)'!$B:$B,BN$11,'Transactions (Dated)'!$C:$C,"Dividend (paid to cash)")*Y116</f>
        <v>0</v>
      </c>
      <c r="BO116" s="6">
        <f ca="1">BO115+SUMIFS('Transactions (Dated)'!$F:$F,'Transactions (Dated)'!$D:$D,$BL116,'Transactions (Dated)'!$B:$B,BO$11,'Transactions (Dated)'!$C:$C,"Dividend (paid to cash)")*Z116</f>
        <v>625</v>
      </c>
      <c r="BP116" s="6">
        <f ca="1">BP115+SUMIFS('Transactions (Dated)'!$F:$F,'Transactions (Dated)'!$D:$D,$BL116,'Transactions (Dated)'!$B:$B,BP$11,'Transactions (Dated)'!$C:$C,"Dividend (paid to cash)")*AA116</f>
        <v>12240.942000000001</v>
      </c>
      <c r="BQ116" s="6">
        <f ca="1">BQ115+SUMIFS('Transactions (Dated)'!$F:$F,'Transactions (Dated)'!$D:$D,$BL116,'Transactions (Dated)'!$B:$B,BQ$11,'Transactions (Dated)'!$C:$C,"Dividend (paid to cash)")*AB116</f>
        <v>0</v>
      </c>
      <c r="BR116" s="6">
        <f ca="1">BR115+SUMIFS('Transactions (Dated)'!$F:$F,'Transactions (Dated)'!$D:$D,$BL116,'Transactions (Dated)'!$B:$B,BR$11,'Transactions (Dated)'!$C:$C,"Dividend (paid to cash)")*AC116</f>
        <v>0</v>
      </c>
      <c r="BS116" s="6">
        <f ca="1">BS115+SUMIFS('Transactions (Dated)'!$F:$F,'Transactions (Dated)'!$D:$D,$BL116,'Transactions (Dated)'!$B:$B,BS$11,'Transactions (Dated)'!$C:$C,"Dividend (paid to cash)")*AD116</f>
        <v>0</v>
      </c>
      <c r="BT116" s="6">
        <f ca="1">BT115+SUMIFS('Transactions (Dated)'!$F:$F,'Transactions (Dated)'!$D:$D,$BL116,'Transactions (Dated)'!$B:$B,BT$11,'Transactions (Dated)'!$C:$C,"Dividend (paid to cash)")*AE116</f>
        <v>0</v>
      </c>
      <c r="BU116" s="6">
        <f ca="1">BU115+SUMIFS('Transactions (Dated)'!$F:$F,'Transactions (Dated)'!$D:$D,$BL116,'Transactions (Dated)'!$B:$B,BU$11,'Transactions (Dated)'!$C:$C,"Dividend (paid to cash)")*AF116</f>
        <v>0</v>
      </c>
      <c r="BV116" s="6">
        <f ca="1">BV115+SUMIFS('Transactions (Dated)'!$F:$F,'Transactions (Dated)'!$D:$D,$BL116,'Transactions (Dated)'!$B:$B,BV$11,'Transactions (Dated)'!$C:$C,"Dividend (paid to cash)")*AG116</f>
        <v>0</v>
      </c>
      <c r="BW116" s="6">
        <f ca="1">BW115+SUMIFS('Transactions (Dated)'!$F:$F,'Transactions (Dated)'!$D:$D,$BL116,'Transactions (Dated)'!$B:$B,BW$11,'Transactions (Dated)'!$C:$C,"Dividend (paid to cash)")*AH116</f>
        <v>0</v>
      </c>
      <c r="BX116" s="6">
        <f ca="1">BX115+SUMIFS('Transactions (Dated)'!$F:$F,'Transactions (Dated)'!$D:$D,$BL116,'Transactions (Dated)'!$B:$B,BX$11,'Transactions (Dated)'!$C:$C,"Dividend (paid to cash)")*AI116</f>
        <v>0</v>
      </c>
      <c r="BY116" s="6">
        <f ca="1">BY115+SUMIFS('Transactions (Dated)'!$F:$F,'Transactions (Dated)'!$D:$D,$BL116,'Transactions (Dated)'!$B:$B,BY$11,'Transactions (Dated)'!$C:$C,"Dividend (paid to cash)")*AJ116</f>
        <v>0</v>
      </c>
      <c r="BZ116" s="6">
        <f ca="1">BZ115+SUMIFS('Transactions (Dated)'!$F:$F,'Transactions (Dated)'!$D:$D,$BL116,'Transactions (Dated)'!$B:$B,BZ$11,'Transactions (Dated)'!$C:$C,"Dividend (paid to cash)")*AK116</f>
        <v>0</v>
      </c>
      <c r="CA116" s="6">
        <f ca="1">CA115+SUMIFS('Transactions (Dated)'!$F:$F,'Transactions (Dated)'!$D:$D,$BL116,'Transactions (Dated)'!$B:$B,CA$11,'Transactions (Dated)'!$C:$C,"Dividend (paid to cash)")*AL116</f>
        <v>0</v>
      </c>
      <c r="CB116" s="6">
        <v>0</v>
      </c>
      <c r="CC116" s="6">
        <v>0</v>
      </c>
      <c r="CD116" s="6"/>
      <c r="CF116" s="6">
        <f t="shared" ca="1" si="60"/>
        <v>80234.09199999999</v>
      </c>
      <c r="CH116" s="3">
        <f t="shared" si="61"/>
        <v>42066</v>
      </c>
      <c r="CI116" s="4">
        <f t="shared" ca="1" si="54"/>
        <v>977472.47000000009</v>
      </c>
      <c r="CJ116" s="4">
        <f t="shared" ca="1" si="55"/>
        <v>80234.09199999999</v>
      </c>
      <c r="CL116" s="4">
        <f t="shared" ca="1" si="56"/>
        <v>1057706.5620000002</v>
      </c>
    </row>
    <row r="117" spans="2:90" x14ac:dyDescent="0.15">
      <c r="B117" s="3">
        <f t="shared" si="57"/>
        <v>42067</v>
      </c>
      <c r="C117" s="2">
        <v>15082.8</v>
      </c>
      <c r="E117" s="70">
        <v>42067</v>
      </c>
      <c r="F117" s="69">
        <v>13.47</v>
      </c>
      <c r="G117" s="69">
        <v>3.91</v>
      </c>
      <c r="H117" s="69">
        <v>20.43</v>
      </c>
      <c r="I117" s="69">
        <v>32.67</v>
      </c>
      <c r="J117" s="69">
        <v>20.88</v>
      </c>
      <c r="K117" s="69">
        <v>13</v>
      </c>
      <c r="L117" s="69">
        <v>27.96</v>
      </c>
      <c r="M117" s="69">
        <v>2.56</v>
      </c>
      <c r="N117" s="69">
        <v>8.32</v>
      </c>
      <c r="O117" s="69">
        <v>5.0332999999999997</v>
      </c>
      <c r="P117" s="69">
        <v>32.840000000000003</v>
      </c>
      <c r="Q117" s="69">
        <v>1.24</v>
      </c>
      <c r="R117" s="69">
        <v>9.85</v>
      </c>
      <c r="S117" s="69">
        <v>39.25</v>
      </c>
      <c r="T117" s="69"/>
      <c r="U117" s="69"/>
      <c r="V117" s="4"/>
      <c r="X117" s="3">
        <f t="shared" si="36"/>
        <v>42067</v>
      </c>
      <c r="Y117" s="40">
        <f ca="1">Y116+SUMIFS('Transactions (Dated)'!$E$2:$E$53,'Transactions (Dated)'!$D$2:$D$53,'Share Values'!$X117,'Transactions (Dated)'!$B$2:$B$53,'Share Values'!Y$11,'Transactions (Dated)'!$C$2:$C$53,"Buy")-SUMIFS('Transactions (Dated)'!$E$2:$E$53,'Transactions (Dated)'!$D$2:$D$53,'Share Values'!$X117,'Transactions (Dated)'!$B$2:$B$53,'Share Values'!Y$11,'Transactions (Dated)'!$C$2:$C$53,"Sell")</f>
        <v>4625</v>
      </c>
      <c r="Z117" s="40">
        <f ca="1">Z116+SUMIFS('Transactions (Dated)'!$E$2:$E$53,'Transactions (Dated)'!$D$2:$D$53,'Share Values'!$X117,'Transactions (Dated)'!$B$2:$B$53,'Share Values'!Z$11,'Transactions (Dated)'!$C$2:$C$53,"Buy")-SUMIFS('Transactions (Dated)'!$E$2:$E$53,'Transactions (Dated)'!$D$2:$D$53,'Share Values'!$X117,'Transactions (Dated)'!$B$2:$B$53,'Share Values'!Z$11,'Transactions (Dated)'!$C$2:$C$53,"Sell")</f>
        <v>12500</v>
      </c>
      <c r="AA117" s="40">
        <f ca="1">AA116+SUMIFS('Transactions (Dated)'!$E$2:$E$53,'Transactions (Dated)'!$D$2:$D$53,'Share Values'!$X117,'Transactions (Dated)'!$B$2:$B$53,'Share Values'!AA$11,'Transactions (Dated)'!$C$2:$C$53,"Buy")-SUMIFS('Transactions (Dated)'!$E$2:$E$53,'Transactions (Dated)'!$D$2:$D$53,'Share Values'!$X117,'Transactions (Dated)'!$B$2:$B$53,'Share Values'!AA$11,'Transactions (Dated)'!$C$2:$C$53,"Sell")</f>
        <v>39270</v>
      </c>
      <c r="AB117" s="40">
        <f ca="1">AB116+SUMIFS('Transactions (Dated)'!$E$2:$E$53,'Transactions (Dated)'!$D$2:$D$53,'Share Values'!$X117,'Transactions (Dated)'!$B$2:$B$53,'Share Values'!AB$11,'Transactions (Dated)'!$C$2:$C$53,"Buy")-SUMIFS('Transactions (Dated)'!$E$2:$E$53,'Transactions (Dated)'!$D$2:$D$53,'Share Values'!$X117,'Transactions (Dated)'!$B$2:$B$53,'Share Values'!AB$11,'Transactions (Dated)'!$C$2:$C$53,"Sell")</f>
        <v>1892</v>
      </c>
      <c r="AC117" s="40">
        <f ca="1">AC116+SUMIFS('Transactions (Dated)'!$E$2:$E$53,'Transactions (Dated)'!$D$2:$D$53,'Share Values'!$X117,'Transactions (Dated)'!$B$2:$B$53,'Share Values'!AC$11,'Transactions (Dated)'!$C$2:$C$53,"Buy")-SUMIFS('Transactions (Dated)'!$E$2:$E$53,'Transactions (Dated)'!$D$2:$D$53,'Share Values'!$X117,'Transactions (Dated)'!$B$2:$B$53,'Share Values'!AC$11,'Transactions (Dated)'!$C$2:$C$53,"Sell")</f>
        <v>0</v>
      </c>
      <c r="AD117" s="40">
        <f ca="1">AD116+SUMIFS('Transactions (Dated)'!$E$2:$E$53,'Transactions (Dated)'!$D$2:$D$53,'Share Values'!$X117,'Transactions (Dated)'!$B$2:$B$53,'Share Values'!AD$11,'Transactions (Dated)'!$C$2:$C$53,"Buy")-SUMIFS('Transactions (Dated)'!$E$2:$E$53,'Transactions (Dated)'!$D$2:$D$53,'Share Values'!$X117,'Transactions (Dated)'!$B$2:$B$53,'Share Values'!AD$11,'Transactions (Dated)'!$C$2:$C$53,"Sell")</f>
        <v>0</v>
      </c>
      <c r="AE117" s="40">
        <f ca="1">AE116+SUMIFS('Transactions (Dated)'!$E$2:$E$53,'Transactions (Dated)'!$D$2:$D$53,'Share Values'!$X117,'Transactions (Dated)'!$B$2:$B$53,'Share Values'!AE$11,'Transactions (Dated)'!$C$2:$C$53,"Buy")-SUMIFS('Transactions (Dated)'!$E$2:$E$53,'Transactions (Dated)'!$D$2:$D$53,'Share Values'!$X117,'Transactions (Dated)'!$B$2:$B$53,'Share Values'!AE$11,'Transactions (Dated)'!$C$2:$C$53,"Sell")</f>
        <v>0</v>
      </c>
      <c r="AF117" s="40">
        <f ca="1">AF116+SUMIFS('Transactions (Dated)'!$E$2:$E$53,'Transactions (Dated)'!$D$2:$D$53,'Share Values'!$X117,'Transactions (Dated)'!$B$2:$B$53,'Share Values'!AF$11,'Transactions (Dated)'!$C$2:$C$53,"Buy")-SUMIFS('Transactions (Dated)'!$E$2:$E$53,'Transactions (Dated)'!$D$2:$D$53,'Share Values'!$X117,'Transactions (Dated)'!$B$2:$B$53,'Share Values'!AF$11,'Transactions (Dated)'!$C$2:$C$53,"Sell")</f>
        <v>0</v>
      </c>
      <c r="AG117" s="40">
        <f ca="1">AG116+SUMIFS('Transactions (Dated)'!$E$2:$E$53,'Transactions (Dated)'!$D$2:$D$53,'Share Values'!$X117,'Transactions (Dated)'!$B$2:$B$53,'Share Values'!AG$11,'Transactions (Dated)'!$C$2:$C$53,"Buy")-SUMIFS('Transactions (Dated)'!$E$2:$E$53,'Transactions (Dated)'!$D$2:$D$53,'Share Values'!$X117,'Transactions (Dated)'!$B$2:$B$53,'Share Values'!AG$11,'Transactions (Dated)'!$C$2:$C$53,"Sell")</f>
        <v>0</v>
      </c>
      <c r="AH117" s="40">
        <f ca="1">AH116+SUMIFS('Transactions (Dated)'!$E$2:$E$53,'Transactions (Dated)'!$D$2:$D$53,'Share Values'!$X117,'Transactions (Dated)'!$B$2:$B$53,'Share Values'!AH$11,'Transactions (Dated)'!$C$2:$C$53,"Buy")-SUMIFS('Transactions (Dated)'!$E$2:$E$53,'Transactions (Dated)'!$D$2:$D$53,'Share Values'!$X117,'Transactions (Dated)'!$B$2:$B$53,'Share Values'!AH$11,'Transactions (Dated)'!$C$2:$C$53,"Sell")</f>
        <v>0</v>
      </c>
      <c r="AI117" s="40">
        <f ca="1">AI116+SUMIFS('Transactions (Dated)'!$E$2:$E$53,'Transactions (Dated)'!$D$2:$D$53,'Share Values'!$X117,'Transactions (Dated)'!$B$2:$B$53,'Share Values'!AI$11,'Transactions (Dated)'!$C$2:$C$53,"Buy")-SUMIFS('Transactions (Dated)'!$E$2:$E$53,'Transactions (Dated)'!$D$2:$D$53,'Share Values'!$X117,'Transactions (Dated)'!$B$2:$B$53,'Share Values'!AI$11,'Transactions (Dated)'!$C$2:$C$53,"Sell")</f>
        <v>0</v>
      </c>
      <c r="AJ117" s="40">
        <f ca="1">AJ116+SUMIFS('Transactions (Dated)'!$E$2:$E$53,'Transactions (Dated)'!$D$2:$D$53,'Share Values'!$X117,'Transactions (Dated)'!$B$2:$B$53,'Share Values'!AJ$11,'Transactions (Dated)'!$C$2:$C$53,"Buy")-SUMIFS('Transactions (Dated)'!$E$2:$E$53,'Transactions (Dated)'!$D$2:$D$53,'Share Values'!$X117,'Transactions (Dated)'!$B$2:$B$53,'Share Values'!AJ$11,'Transactions (Dated)'!$C$2:$C$53,"Sell")</f>
        <v>0</v>
      </c>
      <c r="AK117" s="40">
        <f ca="1">AK116+SUMIFS('Transactions (Dated)'!$E$2:$E$53,'Transactions (Dated)'!$D$2:$D$53,'Share Values'!$X117,'Transactions (Dated)'!$B$2:$B$53,'Share Values'!AK$11,'Transactions (Dated)'!$C$2:$C$53,"Buy")-SUMIFS('Transactions (Dated)'!$E$2:$E$53,'Transactions (Dated)'!$D$2:$D$53,'Share Values'!$X117,'Transactions (Dated)'!$B$2:$B$53,'Share Values'!AK$11,'Transactions (Dated)'!$C$2:$C$53,"Sell")</f>
        <v>0</v>
      </c>
      <c r="AL117" s="40">
        <f ca="1">AL116+SUMIFS('Transactions (Dated)'!$E$2:$E$53,'Transactions (Dated)'!$D$2:$D$53,'Share Values'!$X117,'Transactions (Dated)'!$B$2:$B$53,'Share Values'!AL$11,'Transactions (Dated)'!$C$2:$C$53,"Buy")-SUMIFS('Transactions (Dated)'!$E$2:$E$53,'Transactions (Dated)'!$D$2:$D$53,'Share Values'!$X117,'Transactions (Dated)'!$B$2:$B$53,'Share Values'!AL$11,'Transactions (Dated)'!$C$2:$C$53,"Sell")</f>
        <v>0</v>
      </c>
      <c r="AM117" s="40">
        <f ca="1">AM116+SUMIFS('Transactions (Dated)'!$E$2:$E$53,'Transactions (Dated)'!$D$2:$D$53,'Share Values'!$X117,'Transactions (Dated)'!$B$2:$B$53,'Share Values'!AM$11,'Transactions (Dated)'!$C$2:$C$53,"Buy")-SUMIFS('Transactions (Dated)'!$E$2:$E$53,'Transactions (Dated)'!$D$2:$D$53,'Share Values'!$X117,'Transactions (Dated)'!$B$2:$B$53,'Share Values'!AM$11,'Transactions (Dated)'!$C$2:$C$53,"Sell")</f>
        <v>0</v>
      </c>
      <c r="AN117" s="40">
        <f ca="1">AN116+SUMIFS('Transactions (Dated)'!$E$2:$E$53,'Transactions (Dated)'!$D$2:$D$53,'Share Values'!$X117,'Transactions (Dated)'!$B$2:$B$53,'Share Values'!AN$11,'Transactions (Dated)'!$C$2:$C$53,"Buy")-SUMIFS('Transactions (Dated)'!$E$2:$E$53,'Transactions (Dated)'!$D$2:$D$53,'Share Values'!$X117,'Transactions (Dated)'!$B$2:$B$53,'Share Values'!AN$11,'Transactions (Dated)'!$C$2:$C$53,"Sell")</f>
        <v>0</v>
      </c>
      <c r="AO117" s="40"/>
      <c r="AQ117" s="3">
        <f t="shared" si="37"/>
        <v>42067</v>
      </c>
      <c r="AR117" s="6">
        <f t="shared" ca="1" si="38"/>
        <v>62298.75</v>
      </c>
      <c r="AS117" s="6">
        <f t="shared" ca="1" si="39"/>
        <v>48875</v>
      </c>
      <c r="AT117" s="6">
        <f t="shared" ca="1" si="40"/>
        <v>802286.1</v>
      </c>
      <c r="AU117" s="6">
        <f t="shared" ca="1" si="41"/>
        <v>61811.640000000007</v>
      </c>
      <c r="AV117" s="6">
        <f t="shared" ca="1" si="42"/>
        <v>0</v>
      </c>
      <c r="AW117" s="6">
        <f t="shared" ca="1" si="43"/>
        <v>0</v>
      </c>
      <c r="AX117" s="6">
        <f t="shared" ca="1" si="44"/>
        <v>0</v>
      </c>
      <c r="AY117" s="6">
        <f t="shared" ca="1" si="45"/>
        <v>0</v>
      </c>
      <c r="AZ117" s="6">
        <f t="shared" ca="1" si="46"/>
        <v>0</v>
      </c>
      <c r="BA117" s="6">
        <f t="shared" ca="1" si="47"/>
        <v>0</v>
      </c>
      <c r="BB117" s="6">
        <f t="shared" ca="1" si="48"/>
        <v>0</v>
      </c>
      <c r="BC117" s="6">
        <f t="shared" ca="1" si="49"/>
        <v>0</v>
      </c>
      <c r="BD117" s="6">
        <f t="shared" ca="1" si="50"/>
        <v>0</v>
      </c>
      <c r="BE117" s="6">
        <f t="shared" ca="1" si="51"/>
        <v>0</v>
      </c>
      <c r="BF117" s="6">
        <f t="shared" ca="1" si="58"/>
        <v>0</v>
      </c>
      <c r="BG117" s="6">
        <f t="shared" ca="1" si="59"/>
        <v>0</v>
      </c>
      <c r="BH117" s="6"/>
      <c r="BJ117" s="4">
        <f t="shared" ca="1" si="52"/>
        <v>975271.49</v>
      </c>
      <c r="BL117" s="3">
        <f t="shared" si="53"/>
        <v>42067</v>
      </c>
      <c r="BM117" s="6">
        <f>BM116+SUMIFS('Transactions (Dated)'!G:G,'Transactions (Dated)'!D:D,'Share Values'!AQ117)</f>
        <v>67368.149999999994</v>
      </c>
      <c r="BN117" s="6">
        <f ca="1">BN116+SUMIFS('Transactions (Dated)'!$F:$F,'Transactions (Dated)'!$D:$D,$BL117,'Transactions (Dated)'!$B:$B,BN$11,'Transactions (Dated)'!$C:$C,"Dividend (paid to cash)")*Y117</f>
        <v>0</v>
      </c>
      <c r="BO117" s="6">
        <f ca="1">BO116+SUMIFS('Transactions (Dated)'!$F:$F,'Transactions (Dated)'!$D:$D,$BL117,'Transactions (Dated)'!$B:$B,BO$11,'Transactions (Dated)'!$C:$C,"Dividend (paid to cash)")*Z117</f>
        <v>625</v>
      </c>
      <c r="BP117" s="6">
        <f ca="1">BP116+SUMIFS('Transactions (Dated)'!$F:$F,'Transactions (Dated)'!$D:$D,$BL117,'Transactions (Dated)'!$B:$B,BP$11,'Transactions (Dated)'!$C:$C,"Dividend (paid to cash)")*AA117</f>
        <v>12240.942000000001</v>
      </c>
      <c r="BQ117" s="6">
        <f ca="1">BQ116+SUMIFS('Transactions (Dated)'!$F:$F,'Transactions (Dated)'!$D:$D,$BL117,'Transactions (Dated)'!$B:$B,BQ$11,'Transactions (Dated)'!$C:$C,"Dividend (paid to cash)")*AB117</f>
        <v>0</v>
      </c>
      <c r="BR117" s="6">
        <f ca="1">BR116+SUMIFS('Transactions (Dated)'!$F:$F,'Transactions (Dated)'!$D:$D,$BL117,'Transactions (Dated)'!$B:$B,BR$11,'Transactions (Dated)'!$C:$C,"Dividend (paid to cash)")*AC117</f>
        <v>0</v>
      </c>
      <c r="BS117" s="6">
        <f ca="1">BS116+SUMIFS('Transactions (Dated)'!$F:$F,'Transactions (Dated)'!$D:$D,$BL117,'Transactions (Dated)'!$B:$B,BS$11,'Transactions (Dated)'!$C:$C,"Dividend (paid to cash)")*AD117</f>
        <v>0</v>
      </c>
      <c r="BT117" s="6">
        <f ca="1">BT116+SUMIFS('Transactions (Dated)'!$F:$F,'Transactions (Dated)'!$D:$D,$BL117,'Transactions (Dated)'!$B:$B,BT$11,'Transactions (Dated)'!$C:$C,"Dividend (paid to cash)")*AE117</f>
        <v>0</v>
      </c>
      <c r="BU117" s="6">
        <f ca="1">BU116+SUMIFS('Transactions (Dated)'!$F:$F,'Transactions (Dated)'!$D:$D,$BL117,'Transactions (Dated)'!$B:$B,BU$11,'Transactions (Dated)'!$C:$C,"Dividend (paid to cash)")*AF117</f>
        <v>0</v>
      </c>
      <c r="BV117" s="6">
        <f ca="1">BV116+SUMIFS('Transactions (Dated)'!$F:$F,'Transactions (Dated)'!$D:$D,$BL117,'Transactions (Dated)'!$B:$B,BV$11,'Transactions (Dated)'!$C:$C,"Dividend (paid to cash)")*AG117</f>
        <v>0</v>
      </c>
      <c r="BW117" s="6">
        <f ca="1">BW116+SUMIFS('Transactions (Dated)'!$F:$F,'Transactions (Dated)'!$D:$D,$BL117,'Transactions (Dated)'!$B:$B,BW$11,'Transactions (Dated)'!$C:$C,"Dividend (paid to cash)")*AH117</f>
        <v>0</v>
      </c>
      <c r="BX117" s="6">
        <f ca="1">BX116+SUMIFS('Transactions (Dated)'!$F:$F,'Transactions (Dated)'!$D:$D,$BL117,'Transactions (Dated)'!$B:$B,BX$11,'Transactions (Dated)'!$C:$C,"Dividend (paid to cash)")*AI117</f>
        <v>0</v>
      </c>
      <c r="BY117" s="6">
        <f ca="1">BY116+SUMIFS('Transactions (Dated)'!$F:$F,'Transactions (Dated)'!$D:$D,$BL117,'Transactions (Dated)'!$B:$B,BY$11,'Transactions (Dated)'!$C:$C,"Dividend (paid to cash)")*AJ117</f>
        <v>0</v>
      </c>
      <c r="BZ117" s="6">
        <f ca="1">BZ116+SUMIFS('Transactions (Dated)'!$F:$F,'Transactions (Dated)'!$D:$D,$BL117,'Transactions (Dated)'!$B:$B,BZ$11,'Transactions (Dated)'!$C:$C,"Dividend (paid to cash)")*AK117</f>
        <v>0</v>
      </c>
      <c r="CA117" s="6">
        <f ca="1">CA116+SUMIFS('Transactions (Dated)'!$F:$F,'Transactions (Dated)'!$D:$D,$BL117,'Transactions (Dated)'!$B:$B,CA$11,'Transactions (Dated)'!$C:$C,"Dividend (paid to cash)")*AL117</f>
        <v>0</v>
      </c>
      <c r="CB117" s="6">
        <v>0</v>
      </c>
      <c r="CC117" s="6">
        <v>0</v>
      </c>
      <c r="CD117" s="6"/>
      <c r="CF117" s="6">
        <f t="shared" ca="1" si="60"/>
        <v>80234.09199999999</v>
      </c>
      <c r="CH117" s="3">
        <f t="shared" si="61"/>
        <v>42067</v>
      </c>
      <c r="CI117" s="4">
        <f t="shared" ca="1" si="54"/>
        <v>975271.49</v>
      </c>
      <c r="CJ117" s="4">
        <f t="shared" ca="1" si="55"/>
        <v>80234.09199999999</v>
      </c>
      <c r="CL117" s="4">
        <f t="shared" ca="1" si="56"/>
        <v>1055505.5819999999</v>
      </c>
    </row>
    <row r="118" spans="2:90" x14ac:dyDescent="0.15">
      <c r="B118" s="3">
        <f t="shared" si="57"/>
        <v>42068</v>
      </c>
      <c r="C118" s="2">
        <v>15103.1</v>
      </c>
      <c r="E118" s="70">
        <v>42068</v>
      </c>
      <c r="F118" s="69">
        <v>13.61</v>
      </c>
      <c r="G118" s="69">
        <v>3.78</v>
      </c>
      <c r="H118" s="69">
        <v>20.46</v>
      </c>
      <c r="I118" s="69">
        <v>32.92</v>
      </c>
      <c r="J118" s="69">
        <v>19.68</v>
      </c>
      <c r="K118" s="69">
        <v>12.98</v>
      </c>
      <c r="L118" s="69">
        <v>28.11</v>
      </c>
      <c r="M118" s="69">
        <v>2.5499999999999998</v>
      </c>
      <c r="N118" s="69">
        <v>8.31</v>
      </c>
      <c r="O118" s="69">
        <v>5.1266999999999996</v>
      </c>
      <c r="P118" s="69">
        <v>33.090000000000003</v>
      </c>
      <c r="Q118" s="69">
        <v>1.32</v>
      </c>
      <c r="R118" s="69">
        <v>9.75</v>
      </c>
      <c r="S118" s="69">
        <v>39.83</v>
      </c>
      <c r="T118" s="69"/>
      <c r="U118" s="69"/>
      <c r="V118" s="4"/>
      <c r="X118" s="3">
        <f t="shared" si="36"/>
        <v>42068</v>
      </c>
      <c r="Y118" s="40">
        <f ca="1">Y117+SUMIFS('Transactions (Dated)'!$E$2:$E$53,'Transactions (Dated)'!$D$2:$D$53,'Share Values'!$X118,'Transactions (Dated)'!$B$2:$B$53,'Share Values'!Y$11,'Transactions (Dated)'!$C$2:$C$53,"Buy")-SUMIFS('Transactions (Dated)'!$E$2:$E$53,'Transactions (Dated)'!$D$2:$D$53,'Share Values'!$X118,'Transactions (Dated)'!$B$2:$B$53,'Share Values'!Y$11,'Transactions (Dated)'!$C$2:$C$53,"Sell")</f>
        <v>4625</v>
      </c>
      <c r="Z118" s="40">
        <f ca="1">Z117+SUMIFS('Transactions (Dated)'!$E$2:$E$53,'Transactions (Dated)'!$D$2:$D$53,'Share Values'!$X118,'Transactions (Dated)'!$B$2:$B$53,'Share Values'!Z$11,'Transactions (Dated)'!$C$2:$C$53,"Buy")-SUMIFS('Transactions (Dated)'!$E$2:$E$53,'Transactions (Dated)'!$D$2:$D$53,'Share Values'!$X118,'Transactions (Dated)'!$B$2:$B$53,'Share Values'!Z$11,'Transactions (Dated)'!$C$2:$C$53,"Sell")</f>
        <v>12500</v>
      </c>
      <c r="AA118" s="40">
        <f ca="1">AA117+SUMIFS('Transactions (Dated)'!$E$2:$E$53,'Transactions (Dated)'!$D$2:$D$53,'Share Values'!$X118,'Transactions (Dated)'!$B$2:$B$53,'Share Values'!AA$11,'Transactions (Dated)'!$C$2:$C$53,"Buy")-SUMIFS('Transactions (Dated)'!$E$2:$E$53,'Transactions (Dated)'!$D$2:$D$53,'Share Values'!$X118,'Transactions (Dated)'!$B$2:$B$53,'Share Values'!AA$11,'Transactions (Dated)'!$C$2:$C$53,"Sell")</f>
        <v>39270</v>
      </c>
      <c r="AB118" s="40">
        <f ca="1">AB117+SUMIFS('Transactions (Dated)'!$E$2:$E$53,'Transactions (Dated)'!$D$2:$D$53,'Share Values'!$X118,'Transactions (Dated)'!$B$2:$B$53,'Share Values'!AB$11,'Transactions (Dated)'!$C$2:$C$53,"Buy")-SUMIFS('Transactions (Dated)'!$E$2:$E$53,'Transactions (Dated)'!$D$2:$D$53,'Share Values'!$X118,'Transactions (Dated)'!$B$2:$B$53,'Share Values'!AB$11,'Transactions (Dated)'!$C$2:$C$53,"Sell")</f>
        <v>1892</v>
      </c>
      <c r="AC118" s="40">
        <f ca="1">AC117+SUMIFS('Transactions (Dated)'!$E$2:$E$53,'Transactions (Dated)'!$D$2:$D$53,'Share Values'!$X118,'Transactions (Dated)'!$B$2:$B$53,'Share Values'!AC$11,'Transactions (Dated)'!$C$2:$C$53,"Buy")-SUMIFS('Transactions (Dated)'!$E$2:$E$53,'Transactions (Dated)'!$D$2:$D$53,'Share Values'!$X118,'Transactions (Dated)'!$B$2:$B$53,'Share Values'!AC$11,'Transactions (Dated)'!$C$2:$C$53,"Sell")</f>
        <v>0</v>
      </c>
      <c r="AD118" s="40">
        <f ca="1">AD117+SUMIFS('Transactions (Dated)'!$E$2:$E$53,'Transactions (Dated)'!$D$2:$D$53,'Share Values'!$X118,'Transactions (Dated)'!$B$2:$B$53,'Share Values'!AD$11,'Transactions (Dated)'!$C$2:$C$53,"Buy")-SUMIFS('Transactions (Dated)'!$E$2:$E$53,'Transactions (Dated)'!$D$2:$D$53,'Share Values'!$X118,'Transactions (Dated)'!$B$2:$B$53,'Share Values'!AD$11,'Transactions (Dated)'!$C$2:$C$53,"Sell")</f>
        <v>0</v>
      </c>
      <c r="AE118" s="40">
        <f ca="1">AE117+SUMIFS('Transactions (Dated)'!$E$2:$E$53,'Transactions (Dated)'!$D$2:$D$53,'Share Values'!$X118,'Transactions (Dated)'!$B$2:$B$53,'Share Values'!AE$11,'Transactions (Dated)'!$C$2:$C$53,"Buy")-SUMIFS('Transactions (Dated)'!$E$2:$E$53,'Transactions (Dated)'!$D$2:$D$53,'Share Values'!$X118,'Transactions (Dated)'!$B$2:$B$53,'Share Values'!AE$11,'Transactions (Dated)'!$C$2:$C$53,"Sell")</f>
        <v>0</v>
      </c>
      <c r="AF118" s="40">
        <f ca="1">AF117+SUMIFS('Transactions (Dated)'!$E$2:$E$53,'Transactions (Dated)'!$D$2:$D$53,'Share Values'!$X118,'Transactions (Dated)'!$B$2:$B$53,'Share Values'!AF$11,'Transactions (Dated)'!$C$2:$C$53,"Buy")-SUMIFS('Transactions (Dated)'!$E$2:$E$53,'Transactions (Dated)'!$D$2:$D$53,'Share Values'!$X118,'Transactions (Dated)'!$B$2:$B$53,'Share Values'!AF$11,'Transactions (Dated)'!$C$2:$C$53,"Sell")</f>
        <v>0</v>
      </c>
      <c r="AG118" s="40">
        <f ca="1">AG117+SUMIFS('Transactions (Dated)'!$E$2:$E$53,'Transactions (Dated)'!$D$2:$D$53,'Share Values'!$X118,'Transactions (Dated)'!$B$2:$B$53,'Share Values'!AG$11,'Transactions (Dated)'!$C$2:$C$53,"Buy")-SUMIFS('Transactions (Dated)'!$E$2:$E$53,'Transactions (Dated)'!$D$2:$D$53,'Share Values'!$X118,'Transactions (Dated)'!$B$2:$B$53,'Share Values'!AG$11,'Transactions (Dated)'!$C$2:$C$53,"Sell")</f>
        <v>0</v>
      </c>
      <c r="AH118" s="40">
        <f ca="1">AH117+SUMIFS('Transactions (Dated)'!$E$2:$E$53,'Transactions (Dated)'!$D$2:$D$53,'Share Values'!$X118,'Transactions (Dated)'!$B$2:$B$53,'Share Values'!AH$11,'Transactions (Dated)'!$C$2:$C$53,"Buy")-SUMIFS('Transactions (Dated)'!$E$2:$E$53,'Transactions (Dated)'!$D$2:$D$53,'Share Values'!$X118,'Transactions (Dated)'!$B$2:$B$53,'Share Values'!AH$11,'Transactions (Dated)'!$C$2:$C$53,"Sell")</f>
        <v>0</v>
      </c>
      <c r="AI118" s="40">
        <f ca="1">AI117+SUMIFS('Transactions (Dated)'!$E$2:$E$53,'Transactions (Dated)'!$D$2:$D$53,'Share Values'!$X118,'Transactions (Dated)'!$B$2:$B$53,'Share Values'!AI$11,'Transactions (Dated)'!$C$2:$C$53,"Buy")-SUMIFS('Transactions (Dated)'!$E$2:$E$53,'Transactions (Dated)'!$D$2:$D$53,'Share Values'!$X118,'Transactions (Dated)'!$B$2:$B$53,'Share Values'!AI$11,'Transactions (Dated)'!$C$2:$C$53,"Sell")</f>
        <v>0</v>
      </c>
      <c r="AJ118" s="40">
        <f ca="1">AJ117+SUMIFS('Transactions (Dated)'!$E$2:$E$53,'Transactions (Dated)'!$D$2:$D$53,'Share Values'!$X118,'Transactions (Dated)'!$B$2:$B$53,'Share Values'!AJ$11,'Transactions (Dated)'!$C$2:$C$53,"Buy")-SUMIFS('Transactions (Dated)'!$E$2:$E$53,'Transactions (Dated)'!$D$2:$D$53,'Share Values'!$X118,'Transactions (Dated)'!$B$2:$B$53,'Share Values'!AJ$11,'Transactions (Dated)'!$C$2:$C$53,"Sell")</f>
        <v>0</v>
      </c>
      <c r="AK118" s="40">
        <f ca="1">AK117+SUMIFS('Transactions (Dated)'!$E$2:$E$53,'Transactions (Dated)'!$D$2:$D$53,'Share Values'!$X118,'Transactions (Dated)'!$B$2:$B$53,'Share Values'!AK$11,'Transactions (Dated)'!$C$2:$C$53,"Buy")-SUMIFS('Transactions (Dated)'!$E$2:$E$53,'Transactions (Dated)'!$D$2:$D$53,'Share Values'!$X118,'Transactions (Dated)'!$B$2:$B$53,'Share Values'!AK$11,'Transactions (Dated)'!$C$2:$C$53,"Sell")</f>
        <v>0</v>
      </c>
      <c r="AL118" s="40">
        <f ca="1">AL117+SUMIFS('Transactions (Dated)'!$E$2:$E$53,'Transactions (Dated)'!$D$2:$D$53,'Share Values'!$X118,'Transactions (Dated)'!$B$2:$B$53,'Share Values'!AL$11,'Transactions (Dated)'!$C$2:$C$53,"Buy")-SUMIFS('Transactions (Dated)'!$E$2:$E$53,'Transactions (Dated)'!$D$2:$D$53,'Share Values'!$X118,'Transactions (Dated)'!$B$2:$B$53,'Share Values'!AL$11,'Transactions (Dated)'!$C$2:$C$53,"Sell")</f>
        <v>0</v>
      </c>
      <c r="AM118" s="40">
        <f ca="1">AM117+SUMIFS('Transactions (Dated)'!$E$2:$E$53,'Transactions (Dated)'!$D$2:$D$53,'Share Values'!$X118,'Transactions (Dated)'!$B$2:$B$53,'Share Values'!AM$11,'Transactions (Dated)'!$C$2:$C$53,"Buy")-SUMIFS('Transactions (Dated)'!$E$2:$E$53,'Transactions (Dated)'!$D$2:$D$53,'Share Values'!$X118,'Transactions (Dated)'!$B$2:$B$53,'Share Values'!AM$11,'Transactions (Dated)'!$C$2:$C$53,"Sell")</f>
        <v>0</v>
      </c>
      <c r="AN118" s="40">
        <f ca="1">AN117+SUMIFS('Transactions (Dated)'!$E$2:$E$53,'Transactions (Dated)'!$D$2:$D$53,'Share Values'!$X118,'Transactions (Dated)'!$B$2:$B$53,'Share Values'!AN$11,'Transactions (Dated)'!$C$2:$C$53,"Buy")-SUMIFS('Transactions (Dated)'!$E$2:$E$53,'Transactions (Dated)'!$D$2:$D$53,'Share Values'!$X118,'Transactions (Dated)'!$B$2:$B$53,'Share Values'!AN$11,'Transactions (Dated)'!$C$2:$C$53,"Sell")</f>
        <v>0</v>
      </c>
      <c r="AO118" s="40"/>
      <c r="AQ118" s="3">
        <f t="shared" si="37"/>
        <v>42068</v>
      </c>
      <c r="AR118" s="6">
        <f t="shared" ca="1" si="38"/>
        <v>62946.25</v>
      </c>
      <c r="AS118" s="6">
        <f t="shared" ca="1" si="39"/>
        <v>47250</v>
      </c>
      <c r="AT118" s="6">
        <f t="shared" ca="1" si="40"/>
        <v>803464.20000000007</v>
      </c>
      <c r="AU118" s="6">
        <f t="shared" ca="1" si="41"/>
        <v>62284.640000000007</v>
      </c>
      <c r="AV118" s="6">
        <f t="shared" ca="1" si="42"/>
        <v>0</v>
      </c>
      <c r="AW118" s="6">
        <f t="shared" ca="1" si="43"/>
        <v>0</v>
      </c>
      <c r="AX118" s="6">
        <f t="shared" ca="1" si="44"/>
        <v>0</v>
      </c>
      <c r="AY118" s="6">
        <f t="shared" ca="1" si="45"/>
        <v>0</v>
      </c>
      <c r="AZ118" s="6">
        <f t="shared" ca="1" si="46"/>
        <v>0</v>
      </c>
      <c r="BA118" s="6">
        <f t="shared" ca="1" si="47"/>
        <v>0</v>
      </c>
      <c r="BB118" s="6">
        <f t="shared" ca="1" si="48"/>
        <v>0</v>
      </c>
      <c r="BC118" s="6">
        <f t="shared" ca="1" si="49"/>
        <v>0</v>
      </c>
      <c r="BD118" s="6">
        <f t="shared" ca="1" si="50"/>
        <v>0</v>
      </c>
      <c r="BE118" s="6">
        <f t="shared" ca="1" si="51"/>
        <v>0</v>
      </c>
      <c r="BF118" s="6">
        <f t="shared" ca="1" si="58"/>
        <v>0</v>
      </c>
      <c r="BG118" s="6">
        <f t="shared" ca="1" si="59"/>
        <v>0</v>
      </c>
      <c r="BH118" s="6"/>
      <c r="BJ118" s="4">
        <f t="shared" ca="1" si="52"/>
        <v>975945.09000000008</v>
      </c>
      <c r="BL118" s="3">
        <f t="shared" si="53"/>
        <v>42068</v>
      </c>
      <c r="BM118" s="6">
        <f>BM117+SUMIFS('Transactions (Dated)'!G:G,'Transactions (Dated)'!D:D,'Share Values'!AQ118)</f>
        <v>67368.149999999994</v>
      </c>
      <c r="BN118" s="6">
        <f ca="1">BN117+SUMIFS('Transactions (Dated)'!$F:$F,'Transactions (Dated)'!$D:$D,$BL118,'Transactions (Dated)'!$B:$B,BN$11,'Transactions (Dated)'!$C:$C,"Dividend (paid to cash)")*Y118</f>
        <v>0</v>
      </c>
      <c r="BO118" s="6">
        <f ca="1">BO117+SUMIFS('Transactions (Dated)'!$F:$F,'Transactions (Dated)'!$D:$D,$BL118,'Transactions (Dated)'!$B:$B,BO$11,'Transactions (Dated)'!$C:$C,"Dividend (paid to cash)")*Z118</f>
        <v>625</v>
      </c>
      <c r="BP118" s="6">
        <f ca="1">BP117+SUMIFS('Transactions (Dated)'!$F:$F,'Transactions (Dated)'!$D:$D,$BL118,'Transactions (Dated)'!$B:$B,BP$11,'Transactions (Dated)'!$C:$C,"Dividend (paid to cash)")*AA118</f>
        <v>12240.942000000001</v>
      </c>
      <c r="BQ118" s="6">
        <f ca="1">BQ117+SUMIFS('Transactions (Dated)'!$F:$F,'Transactions (Dated)'!$D:$D,$BL118,'Transactions (Dated)'!$B:$B,BQ$11,'Transactions (Dated)'!$C:$C,"Dividend (paid to cash)")*AB118</f>
        <v>0</v>
      </c>
      <c r="BR118" s="6">
        <f ca="1">BR117+SUMIFS('Transactions (Dated)'!$F:$F,'Transactions (Dated)'!$D:$D,$BL118,'Transactions (Dated)'!$B:$B,BR$11,'Transactions (Dated)'!$C:$C,"Dividend (paid to cash)")*AC118</f>
        <v>0</v>
      </c>
      <c r="BS118" s="6">
        <f ca="1">BS117+SUMIFS('Transactions (Dated)'!$F:$F,'Transactions (Dated)'!$D:$D,$BL118,'Transactions (Dated)'!$B:$B,BS$11,'Transactions (Dated)'!$C:$C,"Dividend (paid to cash)")*AD118</f>
        <v>0</v>
      </c>
      <c r="BT118" s="6">
        <f ca="1">BT117+SUMIFS('Transactions (Dated)'!$F:$F,'Transactions (Dated)'!$D:$D,$BL118,'Transactions (Dated)'!$B:$B,BT$11,'Transactions (Dated)'!$C:$C,"Dividend (paid to cash)")*AE118</f>
        <v>0</v>
      </c>
      <c r="BU118" s="6">
        <f ca="1">BU117+SUMIFS('Transactions (Dated)'!$F:$F,'Transactions (Dated)'!$D:$D,$BL118,'Transactions (Dated)'!$B:$B,BU$11,'Transactions (Dated)'!$C:$C,"Dividend (paid to cash)")*AF118</f>
        <v>0</v>
      </c>
      <c r="BV118" s="6">
        <f ca="1">BV117+SUMIFS('Transactions (Dated)'!$F:$F,'Transactions (Dated)'!$D:$D,$BL118,'Transactions (Dated)'!$B:$B,BV$11,'Transactions (Dated)'!$C:$C,"Dividend (paid to cash)")*AG118</f>
        <v>0</v>
      </c>
      <c r="BW118" s="6">
        <f ca="1">BW117+SUMIFS('Transactions (Dated)'!$F:$F,'Transactions (Dated)'!$D:$D,$BL118,'Transactions (Dated)'!$B:$B,BW$11,'Transactions (Dated)'!$C:$C,"Dividend (paid to cash)")*AH118</f>
        <v>0</v>
      </c>
      <c r="BX118" s="6">
        <f ca="1">BX117+SUMIFS('Transactions (Dated)'!$F:$F,'Transactions (Dated)'!$D:$D,$BL118,'Transactions (Dated)'!$B:$B,BX$11,'Transactions (Dated)'!$C:$C,"Dividend (paid to cash)")*AI118</f>
        <v>0</v>
      </c>
      <c r="BY118" s="6">
        <f ca="1">BY117+SUMIFS('Transactions (Dated)'!$F:$F,'Transactions (Dated)'!$D:$D,$BL118,'Transactions (Dated)'!$B:$B,BY$11,'Transactions (Dated)'!$C:$C,"Dividend (paid to cash)")*AJ118</f>
        <v>0</v>
      </c>
      <c r="BZ118" s="6">
        <f ca="1">BZ117+SUMIFS('Transactions (Dated)'!$F:$F,'Transactions (Dated)'!$D:$D,$BL118,'Transactions (Dated)'!$B:$B,BZ$11,'Transactions (Dated)'!$C:$C,"Dividend (paid to cash)")*AK118</f>
        <v>0</v>
      </c>
      <c r="CA118" s="6">
        <f ca="1">CA117+SUMIFS('Transactions (Dated)'!$F:$F,'Transactions (Dated)'!$D:$D,$BL118,'Transactions (Dated)'!$B:$B,CA$11,'Transactions (Dated)'!$C:$C,"Dividend (paid to cash)")*AL118</f>
        <v>0</v>
      </c>
      <c r="CB118" s="6">
        <v>0</v>
      </c>
      <c r="CC118" s="6">
        <v>0</v>
      </c>
      <c r="CD118" s="6"/>
      <c r="CF118" s="6">
        <f t="shared" ca="1" si="60"/>
        <v>80234.09199999999</v>
      </c>
      <c r="CH118" s="3">
        <f t="shared" si="61"/>
        <v>42068</v>
      </c>
      <c r="CI118" s="4">
        <f t="shared" ca="1" si="54"/>
        <v>975945.09000000008</v>
      </c>
      <c r="CJ118" s="4">
        <f t="shared" ca="1" si="55"/>
        <v>80234.09199999999</v>
      </c>
      <c r="CL118" s="4">
        <f t="shared" ca="1" si="56"/>
        <v>1056179.182</v>
      </c>
    </row>
    <row r="119" spans="2:90" x14ac:dyDescent="0.15">
      <c r="B119" s="3">
        <f t="shared" si="57"/>
        <v>42069</v>
      </c>
      <c r="C119" s="2">
        <v>14952.5</v>
      </c>
      <c r="E119" s="70">
        <v>42069</v>
      </c>
      <c r="F119" s="69">
        <v>13.44</v>
      </c>
      <c r="G119" s="69">
        <v>3.77</v>
      </c>
      <c r="H119" s="69">
        <v>20.260000000000002</v>
      </c>
      <c r="I119" s="69">
        <v>32.909999999999997</v>
      </c>
      <c r="J119" s="69">
        <v>19.309999999999999</v>
      </c>
      <c r="K119" s="69">
        <v>13.1</v>
      </c>
      <c r="L119" s="69">
        <v>27.82</v>
      </c>
      <c r="M119" s="69">
        <v>2.46</v>
      </c>
      <c r="N119" s="69">
        <v>8.25</v>
      </c>
      <c r="O119" s="69">
        <v>5.0999999999999996</v>
      </c>
      <c r="P119" s="69">
        <v>32.6</v>
      </c>
      <c r="Q119" s="69">
        <v>1.34</v>
      </c>
      <c r="R119" s="69">
        <v>9.73</v>
      </c>
      <c r="S119" s="69">
        <v>38.700000000000003</v>
      </c>
      <c r="T119" s="69"/>
      <c r="U119" s="69"/>
      <c r="V119" s="4"/>
      <c r="X119" s="3">
        <f t="shared" si="36"/>
        <v>42069</v>
      </c>
      <c r="Y119" s="40">
        <f ca="1">Y118+SUMIFS('Transactions (Dated)'!$E$2:$E$53,'Transactions (Dated)'!$D$2:$D$53,'Share Values'!$X119,'Transactions (Dated)'!$B$2:$B$53,'Share Values'!Y$11,'Transactions (Dated)'!$C$2:$C$53,"Buy")-SUMIFS('Transactions (Dated)'!$E$2:$E$53,'Transactions (Dated)'!$D$2:$D$53,'Share Values'!$X119,'Transactions (Dated)'!$B$2:$B$53,'Share Values'!Y$11,'Transactions (Dated)'!$C$2:$C$53,"Sell")</f>
        <v>4625</v>
      </c>
      <c r="Z119" s="40">
        <f ca="1">Z118+SUMIFS('Transactions (Dated)'!$E$2:$E$53,'Transactions (Dated)'!$D$2:$D$53,'Share Values'!$X119,'Transactions (Dated)'!$B$2:$B$53,'Share Values'!Z$11,'Transactions (Dated)'!$C$2:$C$53,"Buy")-SUMIFS('Transactions (Dated)'!$E$2:$E$53,'Transactions (Dated)'!$D$2:$D$53,'Share Values'!$X119,'Transactions (Dated)'!$B$2:$B$53,'Share Values'!Z$11,'Transactions (Dated)'!$C$2:$C$53,"Sell")</f>
        <v>12500</v>
      </c>
      <c r="AA119" s="40">
        <f ca="1">AA118+SUMIFS('Transactions (Dated)'!$E$2:$E$53,'Transactions (Dated)'!$D$2:$D$53,'Share Values'!$X119,'Transactions (Dated)'!$B$2:$B$53,'Share Values'!AA$11,'Transactions (Dated)'!$C$2:$C$53,"Buy")-SUMIFS('Transactions (Dated)'!$E$2:$E$53,'Transactions (Dated)'!$D$2:$D$53,'Share Values'!$X119,'Transactions (Dated)'!$B$2:$B$53,'Share Values'!AA$11,'Transactions (Dated)'!$C$2:$C$53,"Sell")</f>
        <v>39270</v>
      </c>
      <c r="AB119" s="40">
        <f ca="1">AB118+SUMIFS('Transactions (Dated)'!$E$2:$E$53,'Transactions (Dated)'!$D$2:$D$53,'Share Values'!$X119,'Transactions (Dated)'!$B$2:$B$53,'Share Values'!AB$11,'Transactions (Dated)'!$C$2:$C$53,"Buy")-SUMIFS('Transactions (Dated)'!$E$2:$E$53,'Transactions (Dated)'!$D$2:$D$53,'Share Values'!$X119,'Transactions (Dated)'!$B$2:$B$53,'Share Values'!AB$11,'Transactions (Dated)'!$C$2:$C$53,"Sell")</f>
        <v>1892</v>
      </c>
      <c r="AC119" s="40">
        <f ca="1">AC118+SUMIFS('Transactions (Dated)'!$E$2:$E$53,'Transactions (Dated)'!$D$2:$D$53,'Share Values'!$X119,'Transactions (Dated)'!$B$2:$B$53,'Share Values'!AC$11,'Transactions (Dated)'!$C$2:$C$53,"Buy")-SUMIFS('Transactions (Dated)'!$E$2:$E$53,'Transactions (Dated)'!$D$2:$D$53,'Share Values'!$X119,'Transactions (Dated)'!$B$2:$B$53,'Share Values'!AC$11,'Transactions (Dated)'!$C$2:$C$53,"Sell")</f>
        <v>0</v>
      </c>
      <c r="AD119" s="40">
        <f ca="1">AD118+SUMIFS('Transactions (Dated)'!$E$2:$E$53,'Transactions (Dated)'!$D$2:$D$53,'Share Values'!$X119,'Transactions (Dated)'!$B$2:$B$53,'Share Values'!AD$11,'Transactions (Dated)'!$C$2:$C$53,"Buy")-SUMIFS('Transactions (Dated)'!$E$2:$E$53,'Transactions (Dated)'!$D$2:$D$53,'Share Values'!$X119,'Transactions (Dated)'!$B$2:$B$53,'Share Values'!AD$11,'Transactions (Dated)'!$C$2:$C$53,"Sell")</f>
        <v>0</v>
      </c>
      <c r="AE119" s="40">
        <f ca="1">AE118+SUMIFS('Transactions (Dated)'!$E$2:$E$53,'Transactions (Dated)'!$D$2:$D$53,'Share Values'!$X119,'Transactions (Dated)'!$B$2:$B$53,'Share Values'!AE$11,'Transactions (Dated)'!$C$2:$C$53,"Buy")-SUMIFS('Transactions (Dated)'!$E$2:$E$53,'Transactions (Dated)'!$D$2:$D$53,'Share Values'!$X119,'Transactions (Dated)'!$B$2:$B$53,'Share Values'!AE$11,'Transactions (Dated)'!$C$2:$C$53,"Sell")</f>
        <v>0</v>
      </c>
      <c r="AF119" s="40">
        <f ca="1">AF118+SUMIFS('Transactions (Dated)'!$E$2:$E$53,'Transactions (Dated)'!$D$2:$D$53,'Share Values'!$X119,'Transactions (Dated)'!$B$2:$B$53,'Share Values'!AF$11,'Transactions (Dated)'!$C$2:$C$53,"Buy")-SUMIFS('Transactions (Dated)'!$E$2:$E$53,'Transactions (Dated)'!$D$2:$D$53,'Share Values'!$X119,'Transactions (Dated)'!$B$2:$B$53,'Share Values'!AF$11,'Transactions (Dated)'!$C$2:$C$53,"Sell")</f>
        <v>0</v>
      </c>
      <c r="AG119" s="40">
        <f ca="1">AG118+SUMIFS('Transactions (Dated)'!$E$2:$E$53,'Transactions (Dated)'!$D$2:$D$53,'Share Values'!$X119,'Transactions (Dated)'!$B$2:$B$53,'Share Values'!AG$11,'Transactions (Dated)'!$C$2:$C$53,"Buy")-SUMIFS('Transactions (Dated)'!$E$2:$E$53,'Transactions (Dated)'!$D$2:$D$53,'Share Values'!$X119,'Transactions (Dated)'!$B$2:$B$53,'Share Values'!AG$11,'Transactions (Dated)'!$C$2:$C$53,"Sell")</f>
        <v>0</v>
      </c>
      <c r="AH119" s="40">
        <f ca="1">AH118+SUMIFS('Transactions (Dated)'!$E$2:$E$53,'Transactions (Dated)'!$D$2:$D$53,'Share Values'!$X119,'Transactions (Dated)'!$B$2:$B$53,'Share Values'!AH$11,'Transactions (Dated)'!$C$2:$C$53,"Buy")-SUMIFS('Transactions (Dated)'!$E$2:$E$53,'Transactions (Dated)'!$D$2:$D$53,'Share Values'!$X119,'Transactions (Dated)'!$B$2:$B$53,'Share Values'!AH$11,'Transactions (Dated)'!$C$2:$C$53,"Sell")</f>
        <v>0</v>
      </c>
      <c r="AI119" s="40">
        <f ca="1">AI118+SUMIFS('Transactions (Dated)'!$E$2:$E$53,'Transactions (Dated)'!$D$2:$D$53,'Share Values'!$X119,'Transactions (Dated)'!$B$2:$B$53,'Share Values'!AI$11,'Transactions (Dated)'!$C$2:$C$53,"Buy")-SUMIFS('Transactions (Dated)'!$E$2:$E$53,'Transactions (Dated)'!$D$2:$D$53,'Share Values'!$X119,'Transactions (Dated)'!$B$2:$B$53,'Share Values'!AI$11,'Transactions (Dated)'!$C$2:$C$53,"Sell")</f>
        <v>0</v>
      </c>
      <c r="AJ119" s="40">
        <f ca="1">AJ118+SUMIFS('Transactions (Dated)'!$E$2:$E$53,'Transactions (Dated)'!$D$2:$D$53,'Share Values'!$X119,'Transactions (Dated)'!$B$2:$B$53,'Share Values'!AJ$11,'Transactions (Dated)'!$C$2:$C$53,"Buy")-SUMIFS('Transactions (Dated)'!$E$2:$E$53,'Transactions (Dated)'!$D$2:$D$53,'Share Values'!$X119,'Transactions (Dated)'!$B$2:$B$53,'Share Values'!AJ$11,'Transactions (Dated)'!$C$2:$C$53,"Sell")</f>
        <v>0</v>
      </c>
      <c r="AK119" s="40">
        <f ca="1">AK118+SUMIFS('Transactions (Dated)'!$E$2:$E$53,'Transactions (Dated)'!$D$2:$D$53,'Share Values'!$X119,'Transactions (Dated)'!$B$2:$B$53,'Share Values'!AK$11,'Transactions (Dated)'!$C$2:$C$53,"Buy")-SUMIFS('Transactions (Dated)'!$E$2:$E$53,'Transactions (Dated)'!$D$2:$D$53,'Share Values'!$X119,'Transactions (Dated)'!$B$2:$B$53,'Share Values'!AK$11,'Transactions (Dated)'!$C$2:$C$53,"Sell")</f>
        <v>0</v>
      </c>
      <c r="AL119" s="40">
        <f ca="1">AL118+SUMIFS('Transactions (Dated)'!$E$2:$E$53,'Transactions (Dated)'!$D$2:$D$53,'Share Values'!$X119,'Transactions (Dated)'!$B$2:$B$53,'Share Values'!AL$11,'Transactions (Dated)'!$C$2:$C$53,"Buy")-SUMIFS('Transactions (Dated)'!$E$2:$E$53,'Transactions (Dated)'!$D$2:$D$53,'Share Values'!$X119,'Transactions (Dated)'!$B$2:$B$53,'Share Values'!AL$11,'Transactions (Dated)'!$C$2:$C$53,"Sell")</f>
        <v>0</v>
      </c>
      <c r="AM119" s="40">
        <f ca="1">AM118+SUMIFS('Transactions (Dated)'!$E$2:$E$53,'Transactions (Dated)'!$D$2:$D$53,'Share Values'!$X119,'Transactions (Dated)'!$B$2:$B$53,'Share Values'!AM$11,'Transactions (Dated)'!$C$2:$C$53,"Buy")-SUMIFS('Transactions (Dated)'!$E$2:$E$53,'Transactions (Dated)'!$D$2:$D$53,'Share Values'!$X119,'Transactions (Dated)'!$B$2:$B$53,'Share Values'!AM$11,'Transactions (Dated)'!$C$2:$C$53,"Sell")</f>
        <v>0</v>
      </c>
      <c r="AN119" s="40">
        <f ca="1">AN118+SUMIFS('Transactions (Dated)'!$E$2:$E$53,'Transactions (Dated)'!$D$2:$D$53,'Share Values'!$X119,'Transactions (Dated)'!$B$2:$B$53,'Share Values'!AN$11,'Transactions (Dated)'!$C$2:$C$53,"Buy")-SUMIFS('Transactions (Dated)'!$E$2:$E$53,'Transactions (Dated)'!$D$2:$D$53,'Share Values'!$X119,'Transactions (Dated)'!$B$2:$B$53,'Share Values'!AN$11,'Transactions (Dated)'!$C$2:$C$53,"Sell")</f>
        <v>0</v>
      </c>
      <c r="AO119" s="40"/>
      <c r="AQ119" s="3">
        <f t="shared" si="37"/>
        <v>42069</v>
      </c>
      <c r="AR119" s="6">
        <f t="shared" ca="1" si="38"/>
        <v>62160</v>
      </c>
      <c r="AS119" s="6">
        <f t="shared" ca="1" si="39"/>
        <v>47125</v>
      </c>
      <c r="AT119" s="6">
        <f t="shared" ca="1" si="40"/>
        <v>795610.20000000007</v>
      </c>
      <c r="AU119" s="6">
        <f t="shared" ca="1" si="41"/>
        <v>62265.719999999994</v>
      </c>
      <c r="AV119" s="6">
        <f t="shared" ca="1" si="42"/>
        <v>0</v>
      </c>
      <c r="AW119" s="6">
        <f t="shared" ca="1" si="43"/>
        <v>0</v>
      </c>
      <c r="AX119" s="6">
        <f t="shared" ca="1" si="44"/>
        <v>0</v>
      </c>
      <c r="AY119" s="6">
        <f t="shared" ca="1" si="45"/>
        <v>0</v>
      </c>
      <c r="AZ119" s="6">
        <f t="shared" ca="1" si="46"/>
        <v>0</v>
      </c>
      <c r="BA119" s="6">
        <f t="shared" ca="1" si="47"/>
        <v>0</v>
      </c>
      <c r="BB119" s="6">
        <f t="shared" ca="1" si="48"/>
        <v>0</v>
      </c>
      <c r="BC119" s="6">
        <f t="shared" ca="1" si="49"/>
        <v>0</v>
      </c>
      <c r="BD119" s="6">
        <f t="shared" ca="1" si="50"/>
        <v>0</v>
      </c>
      <c r="BE119" s="6">
        <f t="shared" ca="1" si="51"/>
        <v>0</v>
      </c>
      <c r="BF119" s="6">
        <f t="shared" ca="1" si="58"/>
        <v>0</v>
      </c>
      <c r="BG119" s="6">
        <f t="shared" ca="1" si="59"/>
        <v>0</v>
      </c>
      <c r="BH119" s="6"/>
      <c r="BJ119" s="4">
        <f t="shared" ca="1" si="52"/>
        <v>967160.92</v>
      </c>
      <c r="BL119" s="3">
        <f t="shared" si="53"/>
        <v>42069</v>
      </c>
      <c r="BM119" s="6">
        <f>BM118+SUMIFS('Transactions (Dated)'!G:G,'Transactions (Dated)'!D:D,'Share Values'!AQ119)</f>
        <v>67368.149999999994</v>
      </c>
      <c r="BN119" s="6">
        <f ca="1">BN118+SUMIFS('Transactions (Dated)'!$F:$F,'Transactions (Dated)'!$D:$D,$BL119,'Transactions (Dated)'!$B:$B,BN$11,'Transactions (Dated)'!$C:$C,"Dividend (paid to cash)")*Y119</f>
        <v>0</v>
      </c>
      <c r="BO119" s="6">
        <f ca="1">BO118+SUMIFS('Transactions (Dated)'!$F:$F,'Transactions (Dated)'!$D:$D,$BL119,'Transactions (Dated)'!$B:$B,BO$11,'Transactions (Dated)'!$C:$C,"Dividend (paid to cash)")*Z119</f>
        <v>625</v>
      </c>
      <c r="BP119" s="6">
        <f ca="1">BP118+SUMIFS('Transactions (Dated)'!$F:$F,'Transactions (Dated)'!$D:$D,$BL119,'Transactions (Dated)'!$B:$B,BP$11,'Transactions (Dated)'!$C:$C,"Dividend (paid to cash)")*AA119</f>
        <v>12240.942000000001</v>
      </c>
      <c r="BQ119" s="6">
        <f ca="1">BQ118+SUMIFS('Transactions (Dated)'!$F:$F,'Transactions (Dated)'!$D:$D,$BL119,'Transactions (Dated)'!$B:$B,BQ$11,'Transactions (Dated)'!$C:$C,"Dividend (paid to cash)")*AB119</f>
        <v>0</v>
      </c>
      <c r="BR119" s="6">
        <f ca="1">BR118+SUMIFS('Transactions (Dated)'!$F:$F,'Transactions (Dated)'!$D:$D,$BL119,'Transactions (Dated)'!$B:$B,BR$11,'Transactions (Dated)'!$C:$C,"Dividend (paid to cash)")*AC119</f>
        <v>0</v>
      </c>
      <c r="BS119" s="6">
        <f ca="1">BS118+SUMIFS('Transactions (Dated)'!$F:$F,'Transactions (Dated)'!$D:$D,$BL119,'Transactions (Dated)'!$B:$B,BS$11,'Transactions (Dated)'!$C:$C,"Dividend (paid to cash)")*AD119</f>
        <v>0</v>
      </c>
      <c r="BT119" s="6">
        <f ca="1">BT118+SUMIFS('Transactions (Dated)'!$F:$F,'Transactions (Dated)'!$D:$D,$BL119,'Transactions (Dated)'!$B:$B,BT$11,'Transactions (Dated)'!$C:$C,"Dividend (paid to cash)")*AE119</f>
        <v>0</v>
      </c>
      <c r="BU119" s="6">
        <f ca="1">BU118+SUMIFS('Transactions (Dated)'!$F:$F,'Transactions (Dated)'!$D:$D,$BL119,'Transactions (Dated)'!$B:$B,BU$11,'Transactions (Dated)'!$C:$C,"Dividend (paid to cash)")*AF119</f>
        <v>0</v>
      </c>
      <c r="BV119" s="6">
        <f ca="1">BV118+SUMIFS('Transactions (Dated)'!$F:$F,'Transactions (Dated)'!$D:$D,$BL119,'Transactions (Dated)'!$B:$B,BV$11,'Transactions (Dated)'!$C:$C,"Dividend (paid to cash)")*AG119</f>
        <v>0</v>
      </c>
      <c r="BW119" s="6">
        <f ca="1">BW118+SUMIFS('Transactions (Dated)'!$F:$F,'Transactions (Dated)'!$D:$D,$BL119,'Transactions (Dated)'!$B:$B,BW$11,'Transactions (Dated)'!$C:$C,"Dividend (paid to cash)")*AH119</f>
        <v>0</v>
      </c>
      <c r="BX119" s="6">
        <f ca="1">BX118+SUMIFS('Transactions (Dated)'!$F:$F,'Transactions (Dated)'!$D:$D,$BL119,'Transactions (Dated)'!$B:$B,BX$11,'Transactions (Dated)'!$C:$C,"Dividend (paid to cash)")*AI119</f>
        <v>0</v>
      </c>
      <c r="BY119" s="6">
        <f ca="1">BY118+SUMIFS('Transactions (Dated)'!$F:$F,'Transactions (Dated)'!$D:$D,$BL119,'Transactions (Dated)'!$B:$B,BY$11,'Transactions (Dated)'!$C:$C,"Dividend (paid to cash)")*AJ119</f>
        <v>0</v>
      </c>
      <c r="BZ119" s="6">
        <f ca="1">BZ118+SUMIFS('Transactions (Dated)'!$F:$F,'Transactions (Dated)'!$D:$D,$BL119,'Transactions (Dated)'!$B:$B,BZ$11,'Transactions (Dated)'!$C:$C,"Dividend (paid to cash)")*AK119</f>
        <v>0</v>
      </c>
      <c r="CA119" s="6">
        <f ca="1">CA118+SUMIFS('Transactions (Dated)'!$F:$F,'Transactions (Dated)'!$D:$D,$BL119,'Transactions (Dated)'!$B:$B,CA$11,'Transactions (Dated)'!$C:$C,"Dividend (paid to cash)")*AL119</f>
        <v>0</v>
      </c>
      <c r="CB119" s="6">
        <v>0</v>
      </c>
      <c r="CC119" s="6">
        <v>0</v>
      </c>
      <c r="CD119" s="6"/>
      <c r="CF119" s="6">
        <f t="shared" ca="1" si="60"/>
        <v>80234.09199999999</v>
      </c>
      <c r="CH119" s="3">
        <f t="shared" si="61"/>
        <v>42069</v>
      </c>
      <c r="CI119" s="4">
        <f t="shared" ca="1" si="54"/>
        <v>967160.92</v>
      </c>
      <c r="CJ119" s="4">
        <f t="shared" ca="1" si="55"/>
        <v>80234.09199999999</v>
      </c>
      <c r="CL119" s="4">
        <f t="shared" ca="1" si="56"/>
        <v>1047395.012</v>
      </c>
    </row>
    <row r="120" spans="2:90" x14ac:dyDescent="0.15">
      <c r="B120" s="3">
        <f t="shared" si="57"/>
        <v>42072</v>
      </c>
      <c r="C120" s="2">
        <v>14854.5</v>
      </c>
      <c r="E120" s="70">
        <v>42072</v>
      </c>
      <c r="F120" s="69">
        <v>12.44</v>
      </c>
      <c r="G120" s="69">
        <v>3.76</v>
      </c>
      <c r="H120" s="69">
        <v>20.16</v>
      </c>
      <c r="I120" s="69">
        <v>32.869999999999997</v>
      </c>
      <c r="J120" s="69">
        <v>19.68</v>
      </c>
      <c r="K120" s="69">
        <v>12.83</v>
      </c>
      <c r="L120" s="69">
        <v>27.48</v>
      </c>
      <c r="M120" s="69">
        <v>2.39</v>
      </c>
      <c r="N120" s="69">
        <v>8.25</v>
      </c>
      <c r="O120" s="69">
        <v>5.0667</v>
      </c>
      <c r="P120" s="69">
        <v>33.35</v>
      </c>
      <c r="Q120" s="69">
        <v>1.29</v>
      </c>
      <c r="R120" s="69">
        <v>9.61</v>
      </c>
      <c r="S120" s="69">
        <v>38.68</v>
      </c>
      <c r="T120" s="69"/>
      <c r="U120" s="69"/>
      <c r="V120" s="4"/>
      <c r="X120" s="3">
        <f t="shared" si="36"/>
        <v>42072</v>
      </c>
      <c r="Y120" s="40">
        <f ca="1">Y119+SUMIFS('Transactions (Dated)'!$E$2:$E$53,'Transactions (Dated)'!$D$2:$D$53,'Share Values'!$X120,'Transactions (Dated)'!$B$2:$B$53,'Share Values'!Y$11,'Transactions (Dated)'!$C$2:$C$53,"Buy")-SUMIFS('Transactions (Dated)'!$E$2:$E$53,'Transactions (Dated)'!$D$2:$D$53,'Share Values'!$X120,'Transactions (Dated)'!$B$2:$B$53,'Share Values'!Y$11,'Transactions (Dated)'!$C$2:$C$53,"Sell")</f>
        <v>4625</v>
      </c>
      <c r="Z120" s="40">
        <f ca="1">Z119+SUMIFS('Transactions (Dated)'!$E$2:$E$53,'Transactions (Dated)'!$D$2:$D$53,'Share Values'!$X120,'Transactions (Dated)'!$B$2:$B$53,'Share Values'!Z$11,'Transactions (Dated)'!$C$2:$C$53,"Buy")-SUMIFS('Transactions (Dated)'!$E$2:$E$53,'Transactions (Dated)'!$D$2:$D$53,'Share Values'!$X120,'Transactions (Dated)'!$B$2:$B$53,'Share Values'!Z$11,'Transactions (Dated)'!$C$2:$C$53,"Sell")</f>
        <v>12500</v>
      </c>
      <c r="AA120" s="40">
        <f ca="1">AA119+SUMIFS('Transactions (Dated)'!$E$2:$E$53,'Transactions (Dated)'!$D$2:$D$53,'Share Values'!$X120,'Transactions (Dated)'!$B$2:$B$53,'Share Values'!AA$11,'Transactions (Dated)'!$C$2:$C$53,"Buy")-SUMIFS('Transactions (Dated)'!$E$2:$E$53,'Transactions (Dated)'!$D$2:$D$53,'Share Values'!$X120,'Transactions (Dated)'!$B$2:$B$53,'Share Values'!AA$11,'Transactions (Dated)'!$C$2:$C$53,"Sell")</f>
        <v>39270</v>
      </c>
      <c r="AB120" s="40">
        <f ca="1">AB119+SUMIFS('Transactions (Dated)'!$E$2:$E$53,'Transactions (Dated)'!$D$2:$D$53,'Share Values'!$X120,'Transactions (Dated)'!$B$2:$B$53,'Share Values'!AB$11,'Transactions (Dated)'!$C$2:$C$53,"Buy")-SUMIFS('Transactions (Dated)'!$E$2:$E$53,'Transactions (Dated)'!$D$2:$D$53,'Share Values'!$X120,'Transactions (Dated)'!$B$2:$B$53,'Share Values'!AB$11,'Transactions (Dated)'!$C$2:$C$53,"Sell")</f>
        <v>1892</v>
      </c>
      <c r="AC120" s="40">
        <f ca="1">AC119+SUMIFS('Transactions (Dated)'!$E$2:$E$53,'Transactions (Dated)'!$D$2:$D$53,'Share Values'!$X120,'Transactions (Dated)'!$B$2:$B$53,'Share Values'!AC$11,'Transactions (Dated)'!$C$2:$C$53,"Buy")-SUMIFS('Transactions (Dated)'!$E$2:$E$53,'Transactions (Dated)'!$D$2:$D$53,'Share Values'!$X120,'Transactions (Dated)'!$B$2:$B$53,'Share Values'!AC$11,'Transactions (Dated)'!$C$2:$C$53,"Sell")</f>
        <v>0</v>
      </c>
      <c r="AD120" s="40">
        <f ca="1">AD119+SUMIFS('Transactions (Dated)'!$E$2:$E$53,'Transactions (Dated)'!$D$2:$D$53,'Share Values'!$X120,'Transactions (Dated)'!$B$2:$B$53,'Share Values'!AD$11,'Transactions (Dated)'!$C$2:$C$53,"Buy")-SUMIFS('Transactions (Dated)'!$E$2:$E$53,'Transactions (Dated)'!$D$2:$D$53,'Share Values'!$X120,'Transactions (Dated)'!$B$2:$B$53,'Share Values'!AD$11,'Transactions (Dated)'!$C$2:$C$53,"Sell")</f>
        <v>0</v>
      </c>
      <c r="AE120" s="40">
        <f ca="1">AE119+SUMIFS('Transactions (Dated)'!$E$2:$E$53,'Transactions (Dated)'!$D$2:$D$53,'Share Values'!$X120,'Transactions (Dated)'!$B$2:$B$53,'Share Values'!AE$11,'Transactions (Dated)'!$C$2:$C$53,"Buy")-SUMIFS('Transactions (Dated)'!$E$2:$E$53,'Transactions (Dated)'!$D$2:$D$53,'Share Values'!$X120,'Transactions (Dated)'!$B$2:$B$53,'Share Values'!AE$11,'Transactions (Dated)'!$C$2:$C$53,"Sell")</f>
        <v>0</v>
      </c>
      <c r="AF120" s="40">
        <f ca="1">AF119+SUMIFS('Transactions (Dated)'!$E$2:$E$53,'Transactions (Dated)'!$D$2:$D$53,'Share Values'!$X120,'Transactions (Dated)'!$B$2:$B$53,'Share Values'!AF$11,'Transactions (Dated)'!$C$2:$C$53,"Buy")-SUMIFS('Transactions (Dated)'!$E$2:$E$53,'Transactions (Dated)'!$D$2:$D$53,'Share Values'!$X120,'Transactions (Dated)'!$B$2:$B$53,'Share Values'!AF$11,'Transactions (Dated)'!$C$2:$C$53,"Sell")</f>
        <v>0</v>
      </c>
      <c r="AG120" s="40">
        <f ca="1">AG119+SUMIFS('Transactions (Dated)'!$E$2:$E$53,'Transactions (Dated)'!$D$2:$D$53,'Share Values'!$X120,'Transactions (Dated)'!$B$2:$B$53,'Share Values'!AG$11,'Transactions (Dated)'!$C$2:$C$53,"Buy")-SUMIFS('Transactions (Dated)'!$E$2:$E$53,'Transactions (Dated)'!$D$2:$D$53,'Share Values'!$X120,'Transactions (Dated)'!$B$2:$B$53,'Share Values'!AG$11,'Transactions (Dated)'!$C$2:$C$53,"Sell")</f>
        <v>0</v>
      </c>
      <c r="AH120" s="40">
        <f ca="1">AH119+SUMIFS('Transactions (Dated)'!$E$2:$E$53,'Transactions (Dated)'!$D$2:$D$53,'Share Values'!$X120,'Transactions (Dated)'!$B$2:$B$53,'Share Values'!AH$11,'Transactions (Dated)'!$C$2:$C$53,"Buy")-SUMIFS('Transactions (Dated)'!$E$2:$E$53,'Transactions (Dated)'!$D$2:$D$53,'Share Values'!$X120,'Transactions (Dated)'!$B$2:$B$53,'Share Values'!AH$11,'Transactions (Dated)'!$C$2:$C$53,"Sell")</f>
        <v>0</v>
      </c>
      <c r="AI120" s="40">
        <f ca="1">AI119+SUMIFS('Transactions (Dated)'!$E$2:$E$53,'Transactions (Dated)'!$D$2:$D$53,'Share Values'!$X120,'Transactions (Dated)'!$B$2:$B$53,'Share Values'!AI$11,'Transactions (Dated)'!$C$2:$C$53,"Buy")-SUMIFS('Transactions (Dated)'!$E$2:$E$53,'Transactions (Dated)'!$D$2:$D$53,'Share Values'!$X120,'Transactions (Dated)'!$B$2:$B$53,'Share Values'!AI$11,'Transactions (Dated)'!$C$2:$C$53,"Sell")</f>
        <v>0</v>
      </c>
      <c r="AJ120" s="40">
        <f ca="1">AJ119+SUMIFS('Transactions (Dated)'!$E$2:$E$53,'Transactions (Dated)'!$D$2:$D$53,'Share Values'!$X120,'Transactions (Dated)'!$B$2:$B$53,'Share Values'!AJ$11,'Transactions (Dated)'!$C$2:$C$53,"Buy")-SUMIFS('Transactions (Dated)'!$E$2:$E$53,'Transactions (Dated)'!$D$2:$D$53,'Share Values'!$X120,'Transactions (Dated)'!$B$2:$B$53,'Share Values'!AJ$11,'Transactions (Dated)'!$C$2:$C$53,"Sell")</f>
        <v>0</v>
      </c>
      <c r="AK120" s="40">
        <f ca="1">AK119+SUMIFS('Transactions (Dated)'!$E$2:$E$53,'Transactions (Dated)'!$D$2:$D$53,'Share Values'!$X120,'Transactions (Dated)'!$B$2:$B$53,'Share Values'!AK$11,'Transactions (Dated)'!$C$2:$C$53,"Buy")-SUMIFS('Transactions (Dated)'!$E$2:$E$53,'Transactions (Dated)'!$D$2:$D$53,'Share Values'!$X120,'Transactions (Dated)'!$B$2:$B$53,'Share Values'!AK$11,'Transactions (Dated)'!$C$2:$C$53,"Sell")</f>
        <v>0</v>
      </c>
      <c r="AL120" s="40">
        <f ca="1">AL119+SUMIFS('Transactions (Dated)'!$E$2:$E$53,'Transactions (Dated)'!$D$2:$D$53,'Share Values'!$X120,'Transactions (Dated)'!$B$2:$B$53,'Share Values'!AL$11,'Transactions (Dated)'!$C$2:$C$53,"Buy")-SUMIFS('Transactions (Dated)'!$E$2:$E$53,'Transactions (Dated)'!$D$2:$D$53,'Share Values'!$X120,'Transactions (Dated)'!$B$2:$B$53,'Share Values'!AL$11,'Transactions (Dated)'!$C$2:$C$53,"Sell")</f>
        <v>0</v>
      </c>
      <c r="AM120" s="40">
        <f ca="1">AM119+SUMIFS('Transactions (Dated)'!$E$2:$E$53,'Transactions (Dated)'!$D$2:$D$53,'Share Values'!$X120,'Transactions (Dated)'!$B$2:$B$53,'Share Values'!AM$11,'Transactions (Dated)'!$C$2:$C$53,"Buy")-SUMIFS('Transactions (Dated)'!$E$2:$E$53,'Transactions (Dated)'!$D$2:$D$53,'Share Values'!$X120,'Transactions (Dated)'!$B$2:$B$53,'Share Values'!AM$11,'Transactions (Dated)'!$C$2:$C$53,"Sell")</f>
        <v>0</v>
      </c>
      <c r="AN120" s="40">
        <f ca="1">AN119+SUMIFS('Transactions (Dated)'!$E$2:$E$53,'Transactions (Dated)'!$D$2:$D$53,'Share Values'!$X120,'Transactions (Dated)'!$B$2:$B$53,'Share Values'!AN$11,'Transactions (Dated)'!$C$2:$C$53,"Buy")-SUMIFS('Transactions (Dated)'!$E$2:$E$53,'Transactions (Dated)'!$D$2:$D$53,'Share Values'!$X120,'Transactions (Dated)'!$B$2:$B$53,'Share Values'!AN$11,'Transactions (Dated)'!$C$2:$C$53,"Sell")</f>
        <v>0</v>
      </c>
      <c r="AO120" s="40"/>
      <c r="AQ120" s="3">
        <f t="shared" si="37"/>
        <v>42072</v>
      </c>
      <c r="AR120" s="6">
        <f t="shared" ca="1" si="38"/>
        <v>57535</v>
      </c>
      <c r="AS120" s="6">
        <f t="shared" ca="1" si="39"/>
        <v>47000</v>
      </c>
      <c r="AT120" s="6">
        <f t="shared" ca="1" si="40"/>
        <v>791683.2</v>
      </c>
      <c r="AU120" s="6">
        <f t="shared" ca="1" si="41"/>
        <v>62190.039999999994</v>
      </c>
      <c r="AV120" s="6">
        <f t="shared" ca="1" si="42"/>
        <v>0</v>
      </c>
      <c r="AW120" s="6">
        <f t="shared" ca="1" si="43"/>
        <v>0</v>
      </c>
      <c r="AX120" s="6">
        <f t="shared" ca="1" si="44"/>
        <v>0</v>
      </c>
      <c r="AY120" s="6">
        <f t="shared" ca="1" si="45"/>
        <v>0</v>
      </c>
      <c r="AZ120" s="6">
        <f t="shared" ca="1" si="46"/>
        <v>0</v>
      </c>
      <c r="BA120" s="6">
        <f t="shared" ca="1" si="47"/>
        <v>0</v>
      </c>
      <c r="BB120" s="6">
        <f t="shared" ca="1" si="48"/>
        <v>0</v>
      </c>
      <c r="BC120" s="6">
        <f t="shared" ca="1" si="49"/>
        <v>0</v>
      </c>
      <c r="BD120" s="6">
        <f t="shared" ca="1" si="50"/>
        <v>0</v>
      </c>
      <c r="BE120" s="6">
        <f t="shared" ca="1" si="51"/>
        <v>0</v>
      </c>
      <c r="BF120" s="6">
        <f t="shared" ca="1" si="58"/>
        <v>0</v>
      </c>
      <c r="BG120" s="6">
        <f t="shared" ca="1" si="59"/>
        <v>0</v>
      </c>
      <c r="BH120" s="6"/>
      <c r="BJ120" s="4">
        <f t="shared" ca="1" si="52"/>
        <v>958408.24</v>
      </c>
      <c r="BL120" s="3">
        <f t="shared" si="53"/>
        <v>42072</v>
      </c>
      <c r="BM120" s="6">
        <f>BM119+SUMIFS('Transactions (Dated)'!G:G,'Transactions (Dated)'!D:D,'Share Values'!AQ120)</f>
        <v>67368.149999999994</v>
      </c>
      <c r="BN120" s="6">
        <f ca="1">BN119+SUMIFS('Transactions (Dated)'!$F:$F,'Transactions (Dated)'!$D:$D,$BL120,'Transactions (Dated)'!$B:$B,BN$11,'Transactions (Dated)'!$C:$C,"Dividend (paid to cash)")*Y120</f>
        <v>0</v>
      </c>
      <c r="BO120" s="6">
        <f ca="1">BO119+SUMIFS('Transactions (Dated)'!$F:$F,'Transactions (Dated)'!$D:$D,$BL120,'Transactions (Dated)'!$B:$B,BO$11,'Transactions (Dated)'!$C:$C,"Dividend (paid to cash)")*Z120</f>
        <v>625</v>
      </c>
      <c r="BP120" s="6">
        <f ca="1">BP119+SUMIFS('Transactions (Dated)'!$F:$F,'Transactions (Dated)'!$D:$D,$BL120,'Transactions (Dated)'!$B:$B,BP$11,'Transactions (Dated)'!$C:$C,"Dividend (paid to cash)")*AA120</f>
        <v>12240.942000000001</v>
      </c>
      <c r="BQ120" s="6">
        <f ca="1">BQ119+SUMIFS('Transactions (Dated)'!$F:$F,'Transactions (Dated)'!$D:$D,$BL120,'Transactions (Dated)'!$B:$B,BQ$11,'Transactions (Dated)'!$C:$C,"Dividend (paid to cash)")*AB120</f>
        <v>0</v>
      </c>
      <c r="BR120" s="6">
        <f ca="1">BR119+SUMIFS('Transactions (Dated)'!$F:$F,'Transactions (Dated)'!$D:$D,$BL120,'Transactions (Dated)'!$B:$B,BR$11,'Transactions (Dated)'!$C:$C,"Dividend (paid to cash)")*AC120</f>
        <v>0</v>
      </c>
      <c r="BS120" s="6">
        <f ca="1">BS119+SUMIFS('Transactions (Dated)'!$F:$F,'Transactions (Dated)'!$D:$D,$BL120,'Transactions (Dated)'!$B:$B,BS$11,'Transactions (Dated)'!$C:$C,"Dividend (paid to cash)")*AD120</f>
        <v>0</v>
      </c>
      <c r="BT120" s="6">
        <f ca="1">BT119+SUMIFS('Transactions (Dated)'!$F:$F,'Transactions (Dated)'!$D:$D,$BL120,'Transactions (Dated)'!$B:$B,BT$11,'Transactions (Dated)'!$C:$C,"Dividend (paid to cash)")*AE120</f>
        <v>0</v>
      </c>
      <c r="BU120" s="6">
        <f ca="1">BU119+SUMIFS('Transactions (Dated)'!$F:$F,'Transactions (Dated)'!$D:$D,$BL120,'Transactions (Dated)'!$B:$B,BU$11,'Transactions (Dated)'!$C:$C,"Dividend (paid to cash)")*AF120</f>
        <v>0</v>
      </c>
      <c r="BV120" s="6">
        <f ca="1">BV119+SUMIFS('Transactions (Dated)'!$F:$F,'Transactions (Dated)'!$D:$D,$BL120,'Transactions (Dated)'!$B:$B,BV$11,'Transactions (Dated)'!$C:$C,"Dividend (paid to cash)")*AG120</f>
        <v>0</v>
      </c>
      <c r="BW120" s="6">
        <f ca="1">BW119+SUMIFS('Transactions (Dated)'!$F:$F,'Transactions (Dated)'!$D:$D,$BL120,'Transactions (Dated)'!$B:$B,BW$11,'Transactions (Dated)'!$C:$C,"Dividend (paid to cash)")*AH120</f>
        <v>0</v>
      </c>
      <c r="BX120" s="6">
        <f ca="1">BX119+SUMIFS('Transactions (Dated)'!$F:$F,'Transactions (Dated)'!$D:$D,$BL120,'Transactions (Dated)'!$B:$B,BX$11,'Transactions (Dated)'!$C:$C,"Dividend (paid to cash)")*AI120</f>
        <v>0</v>
      </c>
      <c r="BY120" s="6">
        <f ca="1">BY119+SUMIFS('Transactions (Dated)'!$F:$F,'Transactions (Dated)'!$D:$D,$BL120,'Transactions (Dated)'!$B:$B,BY$11,'Transactions (Dated)'!$C:$C,"Dividend (paid to cash)")*AJ120</f>
        <v>0</v>
      </c>
      <c r="BZ120" s="6">
        <f ca="1">BZ119+SUMIFS('Transactions (Dated)'!$F:$F,'Transactions (Dated)'!$D:$D,$BL120,'Transactions (Dated)'!$B:$B,BZ$11,'Transactions (Dated)'!$C:$C,"Dividend (paid to cash)")*AK120</f>
        <v>0</v>
      </c>
      <c r="CA120" s="6">
        <f ca="1">CA119+SUMIFS('Transactions (Dated)'!$F:$F,'Transactions (Dated)'!$D:$D,$BL120,'Transactions (Dated)'!$B:$B,CA$11,'Transactions (Dated)'!$C:$C,"Dividend (paid to cash)")*AL120</f>
        <v>0</v>
      </c>
      <c r="CB120" s="6">
        <v>0</v>
      </c>
      <c r="CC120" s="6">
        <v>0</v>
      </c>
      <c r="CD120" s="6"/>
      <c r="CF120" s="6">
        <f t="shared" ca="1" si="60"/>
        <v>80234.09199999999</v>
      </c>
      <c r="CH120" s="3">
        <f t="shared" si="61"/>
        <v>42072</v>
      </c>
      <c r="CI120" s="4">
        <f t="shared" ca="1" si="54"/>
        <v>958408.24</v>
      </c>
      <c r="CJ120" s="4">
        <f t="shared" ca="1" si="55"/>
        <v>80234.09199999999</v>
      </c>
      <c r="CL120" s="4">
        <f t="shared" ca="1" si="56"/>
        <v>1038642.3319999999</v>
      </c>
    </row>
    <row r="121" spans="2:90" x14ac:dyDescent="0.15">
      <c r="B121" s="3">
        <f t="shared" si="57"/>
        <v>42073</v>
      </c>
      <c r="C121" s="2">
        <v>14641.8</v>
      </c>
      <c r="E121" s="70">
        <v>42073</v>
      </c>
      <c r="F121" s="69">
        <v>12.39</v>
      </c>
      <c r="G121" s="69">
        <v>3.68</v>
      </c>
      <c r="H121" s="69">
        <v>19.86</v>
      </c>
      <c r="I121" s="69">
        <v>33.729999999999997</v>
      </c>
      <c r="J121" s="69">
        <v>19.45</v>
      </c>
      <c r="K121" s="69">
        <v>12.57</v>
      </c>
      <c r="L121" s="69">
        <v>26.75</v>
      </c>
      <c r="M121" s="69">
        <v>2.3199999999999998</v>
      </c>
      <c r="N121" s="69">
        <v>8.25</v>
      </c>
      <c r="O121" s="69">
        <v>5.0332999999999997</v>
      </c>
      <c r="P121" s="69">
        <v>32.21</v>
      </c>
      <c r="Q121" s="69">
        <v>1.3</v>
      </c>
      <c r="R121" s="69">
        <v>9.41</v>
      </c>
      <c r="S121" s="69">
        <v>38.76</v>
      </c>
      <c r="T121" s="69"/>
      <c r="U121" s="69"/>
      <c r="V121" s="4"/>
      <c r="X121" s="3">
        <f t="shared" si="36"/>
        <v>42073</v>
      </c>
      <c r="Y121" s="40">
        <f ca="1">Y120+SUMIFS('Transactions (Dated)'!$E$2:$E$53,'Transactions (Dated)'!$D$2:$D$53,'Share Values'!$X121,'Transactions (Dated)'!$B$2:$B$53,'Share Values'!Y$11,'Transactions (Dated)'!$C$2:$C$53,"Buy")-SUMIFS('Transactions (Dated)'!$E$2:$E$53,'Transactions (Dated)'!$D$2:$D$53,'Share Values'!$X121,'Transactions (Dated)'!$B$2:$B$53,'Share Values'!Y$11,'Transactions (Dated)'!$C$2:$C$53,"Sell")</f>
        <v>4625</v>
      </c>
      <c r="Z121" s="40">
        <f ca="1">Z120+SUMIFS('Transactions (Dated)'!$E$2:$E$53,'Transactions (Dated)'!$D$2:$D$53,'Share Values'!$X121,'Transactions (Dated)'!$B$2:$B$53,'Share Values'!Z$11,'Transactions (Dated)'!$C$2:$C$53,"Buy")-SUMIFS('Transactions (Dated)'!$E$2:$E$53,'Transactions (Dated)'!$D$2:$D$53,'Share Values'!$X121,'Transactions (Dated)'!$B$2:$B$53,'Share Values'!Z$11,'Transactions (Dated)'!$C$2:$C$53,"Sell")</f>
        <v>12500</v>
      </c>
      <c r="AA121" s="40">
        <f ca="1">AA120+SUMIFS('Transactions (Dated)'!$E$2:$E$53,'Transactions (Dated)'!$D$2:$D$53,'Share Values'!$X121,'Transactions (Dated)'!$B$2:$B$53,'Share Values'!AA$11,'Transactions (Dated)'!$C$2:$C$53,"Buy")-SUMIFS('Transactions (Dated)'!$E$2:$E$53,'Transactions (Dated)'!$D$2:$D$53,'Share Values'!$X121,'Transactions (Dated)'!$B$2:$B$53,'Share Values'!AA$11,'Transactions (Dated)'!$C$2:$C$53,"Sell")</f>
        <v>39270</v>
      </c>
      <c r="AB121" s="40">
        <f ca="1">AB120+SUMIFS('Transactions (Dated)'!$E$2:$E$53,'Transactions (Dated)'!$D$2:$D$53,'Share Values'!$X121,'Transactions (Dated)'!$B$2:$B$53,'Share Values'!AB$11,'Transactions (Dated)'!$C$2:$C$53,"Buy")-SUMIFS('Transactions (Dated)'!$E$2:$E$53,'Transactions (Dated)'!$D$2:$D$53,'Share Values'!$X121,'Transactions (Dated)'!$B$2:$B$53,'Share Values'!AB$11,'Transactions (Dated)'!$C$2:$C$53,"Sell")</f>
        <v>1892</v>
      </c>
      <c r="AC121" s="40">
        <f ca="1">AC120+SUMIFS('Transactions (Dated)'!$E$2:$E$53,'Transactions (Dated)'!$D$2:$D$53,'Share Values'!$X121,'Transactions (Dated)'!$B$2:$B$53,'Share Values'!AC$11,'Transactions (Dated)'!$C$2:$C$53,"Buy")-SUMIFS('Transactions (Dated)'!$E$2:$E$53,'Transactions (Dated)'!$D$2:$D$53,'Share Values'!$X121,'Transactions (Dated)'!$B$2:$B$53,'Share Values'!AC$11,'Transactions (Dated)'!$C$2:$C$53,"Sell")</f>
        <v>0</v>
      </c>
      <c r="AD121" s="40">
        <f ca="1">AD120+SUMIFS('Transactions (Dated)'!$E$2:$E$53,'Transactions (Dated)'!$D$2:$D$53,'Share Values'!$X121,'Transactions (Dated)'!$B$2:$B$53,'Share Values'!AD$11,'Transactions (Dated)'!$C$2:$C$53,"Buy")-SUMIFS('Transactions (Dated)'!$E$2:$E$53,'Transactions (Dated)'!$D$2:$D$53,'Share Values'!$X121,'Transactions (Dated)'!$B$2:$B$53,'Share Values'!AD$11,'Transactions (Dated)'!$C$2:$C$53,"Sell")</f>
        <v>0</v>
      </c>
      <c r="AE121" s="40">
        <f ca="1">AE120+SUMIFS('Transactions (Dated)'!$E$2:$E$53,'Transactions (Dated)'!$D$2:$D$53,'Share Values'!$X121,'Transactions (Dated)'!$B$2:$B$53,'Share Values'!AE$11,'Transactions (Dated)'!$C$2:$C$53,"Buy")-SUMIFS('Transactions (Dated)'!$E$2:$E$53,'Transactions (Dated)'!$D$2:$D$53,'Share Values'!$X121,'Transactions (Dated)'!$B$2:$B$53,'Share Values'!AE$11,'Transactions (Dated)'!$C$2:$C$53,"Sell")</f>
        <v>0</v>
      </c>
      <c r="AF121" s="40">
        <f ca="1">AF120+SUMIFS('Transactions (Dated)'!$E$2:$E$53,'Transactions (Dated)'!$D$2:$D$53,'Share Values'!$X121,'Transactions (Dated)'!$B$2:$B$53,'Share Values'!AF$11,'Transactions (Dated)'!$C$2:$C$53,"Buy")-SUMIFS('Transactions (Dated)'!$E$2:$E$53,'Transactions (Dated)'!$D$2:$D$53,'Share Values'!$X121,'Transactions (Dated)'!$B$2:$B$53,'Share Values'!AF$11,'Transactions (Dated)'!$C$2:$C$53,"Sell")</f>
        <v>0</v>
      </c>
      <c r="AG121" s="40">
        <f ca="1">AG120+SUMIFS('Transactions (Dated)'!$E$2:$E$53,'Transactions (Dated)'!$D$2:$D$53,'Share Values'!$X121,'Transactions (Dated)'!$B$2:$B$53,'Share Values'!AG$11,'Transactions (Dated)'!$C$2:$C$53,"Buy")-SUMIFS('Transactions (Dated)'!$E$2:$E$53,'Transactions (Dated)'!$D$2:$D$53,'Share Values'!$X121,'Transactions (Dated)'!$B$2:$B$53,'Share Values'!AG$11,'Transactions (Dated)'!$C$2:$C$53,"Sell")</f>
        <v>0</v>
      </c>
      <c r="AH121" s="40">
        <f ca="1">AH120+SUMIFS('Transactions (Dated)'!$E$2:$E$53,'Transactions (Dated)'!$D$2:$D$53,'Share Values'!$X121,'Transactions (Dated)'!$B$2:$B$53,'Share Values'!AH$11,'Transactions (Dated)'!$C$2:$C$53,"Buy")-SUMIFS('Transactions (Dated)'!$E$2:$E$53,'Transactions (Dated)'!$D$2:$D$53,'Share Values'!$X121,'Transactions (Dated)'!$B$2:$B$53,'Share Values'!AH$11,'Transactions (Dated)'!$C$2:$C$53,"Sell")</f>
        <v>0</v>
      </c>
      <c r="AI121" s="40">
        <f ca="1">AI120+SUMIFS('Transactions (Dated)'!$E$2:$E$53,'Transactions (Dated)'!$D$2:$D$53,'Share Values'!$X121,'Transactions (Dated)'!$B$2:$B$53,'Share Values'!AI$11,'Transactions (Dated)'!$C$2:$C$53,"Buy")-SUMIFS('Transactions (Dated)'!$E$2:$E$53,'Transactions (Dated)'!$D$2:$D$53,'Share Values'!$X121,'Transactions (Dated)'!$B$2:$B$53,'Share Values'!AI$11,'Transactions (Dated)'!$C$2:$C$53,"Sell")</f>
        <v>0</v>
      </c>
      <c r="AJ121" s="40">
        <f ca="1">AJ120+SUMIFS('Transactions (Dated)'!$E$2:$E$53,'Transactions (Dated)'!$D$2:$D$53,'Share Values'!$X121,'Transactions (Dated)'!$B$2:$B$53,'Share Values'!AJ$11,'Transactions (Dated)'!$C$2:$C$53,"Buy")-SUMIFS('Transactions (Dated)'!$E$2:$E$53,'Transactions (Dated)'!$D$2:$D$53,'Share Values'!$X121,'Transactions (Dated)'!$B$2:$B$53,'Share Values'!AJ$11,'Transactions (Dated)'!$C$2:$C$53,"Sell")</f>
        <v>0</v>
      </c>
      <c r="AK121" s="40">
        <f ca="1">AK120+SUMIFS('Transactions (Dated)'!$E$2:$E$53,'Transactions (Dated)'!$D$2:$D$53,'Share Values'!$X121,'Transactions (Dated)'!$B$2:$B$53,'Share Values'!AK$11,'Transactions (Dated)'!$C$2:$C$53,"Buy")-SUMIFS('Transactions (Dated)'!$E$2:$E$53,'Transactions (Dated)'!$D$2:$D$53,'Share Values'!$X121,'Transactions (Dated)'!$B$2:$B$53,'Share Values'!AK$11,'Transactions (Dated)'!$C$2:$C$53,"Sell")</f>
        <v>0</v>
      </c>
      <c r="AL121" s="40">
        <f ca="1">AL120+SUMIFS('Transactions (Dated)'!$E$2:$E$53,'Transactions (Dated)'!$D$2:$D$53,'Share Values'!$X121,'Transactions (Dated)'!$B$2:$B$53,'Share Values'!AL$11,'Transactions (Dated)'!$C$2:$C$53,"Buy")-SUMIFS('Transactions (Dated)'!$E$2:$E$53,'Transactions (Dated)'!$D$2:$D$53,'Share Values'!$X121,'Transactions (Dated)'!$B$2:$B$53,'Share Values'!AL$11,'Transactions (Dated)'!$C$2:$C$53,"Sell")</f>
        <v>0</v>
      </c>
      <c r="AM121" s="40">
        <f ca="1">AM120+SUMIFS('Transactions (Dated)'!$E$2:$E$53,'Transactions (Dated)'!$D$2:$D$53,'Share Values'!$X121,'Transactions (Dated)'!$B$2:$B$53,'Share Values'!AM$11,'Transactions (Dated)'!$C$2:$C$53,"Buy")-SUMIFS('Transactions (Dated)'!$E$2:$E$53,'Transactions (Dated)'!$D$2:$D$53,'Share Values'!$X121,'Transactions (Dated)'!$B$2:$B$53,'Share Values'!AM$11,'Transactions (Dated)'!$C$2:$C$53,"Sell")</f>
        <v>0</v>
      </c>
      <c r="AN121" s="40">
        <f ca="1">AN120+SUMIFS('Transactions (Dated)'!$E$2:$E$53,'Transactions (Dated)'!$D$2:$D$53,'Share Values'!$X121,'Transactions (Dated)'!$B$2:$B$53,'Share Values'!AN$11,'Transactions (Dated)'!$C$2:$C$53,"Buy")-SUMIFS('Transactions (Dated)'!$E$2:$E$53,'Transactions (Dated)'!$D$2:$D$53,'Share Values'!$X121,'Transactions (Dated)'!$B$2:$B$53,'Share Values'!AN$11,'Transactions (Dated)'!$C$2:$C$53,"Sell")</f>
        <v>0</v>
      </c>
      <c r="AO121" s="40"/>
      <c r="AQ121" s="3">
        <f t="shared" si="37"/>
        <v>42073</v>
      </c>
      <c r="AR121" s="6">
        <f t="shared" ca="1" si="38"/>
        <v>57303.75</v>
      </c>
      <c r="AS121" s="6">
        <f t="shared" ca="1" si="39"/>
        <v>46000</v>
      </c>
      <c r="AT121" s="6">
        <f t="shared" ca="1" si="40"/>
        <v>779902.2</v>
      </c>
      <c r="AU121" s="6">
        <f t="shared" ca="1" si="41"/>
        <v>63817.159999999996</v>
      </c>
      <c r="AV121" s="6">
        <f t="shared" ca="1" si="42"/>
        <v>0</v>
      </c>
      <c r="AW121" s="6">
        <f t="shared" ca="1" si="43"/>
        <v>0</v>
      </c>
      <c r="AX121" s="6">
        <f t="shared" ca="1" si="44"/>
        <v>0</v>
      </c>
      <c r="AY121" s="6">
        <f t="shared" ca="1" si="45"/>
        <v>0</v>
      </c>
      <c r="AZ121" s="6">
        <f t="shared" ca="1" si="46"/>
        <v>0</v>
      </c>
      <c r="BA121" s="6">
        <f t="shared" ca="1" si="47"/>
        <v>0</v>
      </c>
      <c r="BB121" s="6">
        <f t="shared" ca="1" si="48"/>
        <v>0</v>
      </c>
      <c r="BC121" s="6">
        <f t="shared" ca="1" si="49"/>
        <v>0</v>
      </c>
      <c r="BD121" s="6">
        <f t="shared" ca="1" si="50"/>
        <v>0</v>
      </c>
      <c r="BE121" s="6">
        <f t="shared" ca="1" si="51"/>
        <v>0</v>
      </c>
      <c r="BF121" s="6">
        <f t="shared" ca="1" si="58"/>
        <v>0</v>
      </c>
      <c r="BG121" s="6">
        <f t="shared" ca="1" si="59"/>
        <v>0</v>
      </c>
      <c r="BH121" s="6"/>
      <c r="BJ121" s="4">
        <f t="shared" ca="1" si="52"/>
        <v>947023.11</v>
      </c>
      <c r="BL121" s="3">
        <f t="shared" si="53"/>
        <v>42073</v>
      </c>
      <c r="BM121" s="6">
        <f>BM120+SUMIFS('Transactions (Dated)'!G:G,'Transactions (Dated)'!D:D,'Share Values'!AQ121)</f>
        <v>67368.149999999994</v>
      </c>
      <c r="BN121" s="6">
        <f ca="1">BN120+SUMIFS('Transactions (Dated)'!$F:$F,'Transactions (Dated)'!$D:$D,$BL121,'Transactions (Dated)'!$B:$B,BN$11,'Transactions (Dated)'!$C:$C,"Dividend (paid to cash)")*Y121</f>
        <v>0</v>
      </c>
      <c r="BO121" s="6">
        <f ca="1">BO120+SUMIFS('Transactions (Dated)'!$F:$F,'Transactions (Dated)'!$D:$D,$BL121,'Transactions (Dated)'!$B:$B,BO$11,'Transactions (Dated)'!$C:$C,"Dividend (paid to cash)")*Z121</f>
        <v>625</v>
      </c>
      <c r="BP121" s="6">
        <f ca="1">BP120+SUMIFS('Transactions (Dated)'!$F:$F,'Transactions (Dated)'!$D:$D,$BL121,'Transactions (Dated)'!$B:$B,BP$11,'Transactions (Dated)'!$C:$C,"Dividend (paid to cash)")*AA121</f>
        <v>12240.942000000001</v>
      </c>
      <c r="BQ121" s="6">
        <f ca="1">BQ120+SUMIFS('Transactions (Dated)'!$F:$F,'Transactions (Dated)'!$D:$D,$BL121,'Transactions (Dated)'!$B:$B,BQ$11,'Transactions (Dated)'!$C:$C,"Dividend (paid to cash)")*AB121</f>
        <v>0</v>
      </c>
      <c r="BR121" s="6">
        <f ca="1">BR120+SUMIFS('Transactions (Dated)'!$F:$F,'Transactions (Dated)'!$D:$D,$BL121,'Transactions (Dated)'!$B:$B,BR$11,'Transactions (Dated)'!$C:$C,"Dividend (paid to cash)")*AC121</f>
        <v>0</v>
      </c>
      <c r="BS121" s="6">
        <f ca="1">BS120+SUMIFS('Transactions (Dated)'!$F:$F,'Transactions (Dated)'!$D:$D,$BL121,'Transactions (Dated)'!$B:$B,BS$11,'Transactions (Dated)'!$C:$C,"Dividend (paid to cash)")*AD121</f>
        <v>0</v>
      </c>
      <c r="BT121" s="6">
        <f ca="1">BT120+SUMIFS('Transactions (Dated)'!$F:$F,'Transactions (Dated)'!$D:$D,$BL121,'Transactions (Dated)'!$B:$B,BT$11,'Transactions (Dated)'!$C:$C,"Dividend (paid to cash)")*AE121</f>
        <v>0</v>
      </c>
      <c r="BU121" s="6">
        <f ca="1">BU120+SUMIFS('Transactions (Dated)'!$F:$F,'Transactions (Dated)'!$D:$D,$BL121,'Transactions (Dated)'!$B:$B,BU$11,'Transactions (Dated)'!$C:$C,"Dividend (paid to cash)")*AF121</f>
        <v>0</v>
      </c>
      <c r="BV121" s="6">
        <f ca="1">BV120+SUMIFS('Transactions (Dated)'!$F:$F,'Transactions (Dated)'!$D:$D,$BL121,'Transactions (Dated)'!$B:$B,BV$11,'Transactions (Dated)'!$C:$C,"Dividend (paid to cash)")*AG121</f>
        <v>0</v>
      </c>
      <c r="BW121" s="6">
        <f ca="1">BW120+SUMIFS('Transactions (Dated)'!$F:$F,'Transactions (Dated)'!$D:$D,$BL121,'Transactions (Dated)'!$B:$B,BW$11,'Transactions (Dated)'!$C:$C,"Dividend (paid to cash)")*AH121</f>
        <v>0</v>
      </c>
      <c r="BX121" s="6">
        <f ca="1">BX120+SUMIFS('Transactions (Dated)'!$F:$F,'Transactions (Dated)'!$D:$D,$BL121,'Transactions (Dated)'!$B:$B,BX$11,'Transactions (Dated)'!$C:$C,"Dividend (paid to cash)")*AI121</f>
        <v>0</v>
      </c>
      <c r="BY121" s="6">
        <f ca="1">BY120+SUMIFS('Transactions (Dated)'!$F:$F,'Transactions (Dated)'!$D:$D,$BL121,'Transactions (Dated)'!$B:$B,BY$11,'Transactions (Dated)'!$C:$C,"Dividend (paid to cash)")*AJ121</f>
        <v>0</v>
      </c>
      <c r="BZ121" s="6">
        <f ca="1">BZ120+SUMIFS('Transactions (Dated)'!$F:$F,'Transactions (Dated)'!$D:$D,$BL121,'Transactions (Dated)'!$B:$B,BZ$11,'Transactions (Dated)'!$C:$C,"Dividend (paid to cash)")*AK121</f>
        <v>0</v>
      </c>
      <c r="CA121" s="6">
        <f ca="1">CA120+SUMIFS('Transactions (Dated)'!$F:$F,'Transactions (Dated)'!$D:$D,$BL121,'Transactions (Dated)'!$B:$B,CA$11,'Transactions (Dated)'!$C:$C,"Dividend (paid to cash)")*AL121</f>
        <v>0</v>
      </c>
      <c r="CB121" s="6">
        <v>0</v>
      </c>
      <c r="CC121" s="6">
        <v>0</v>
      </c>
      <c r="CD121" s="6"/>
      <c r="CF121" s="6">
        <f t="shared" ca="1" si="60"/>
        <v>80234.09199999999</v>
      </c>
      <c r="CH121" s="3">
        <f t="shared" si="61"/>
        <v>42073</v>
      </c>
      <c r="CI121" s="4">
        <f t="shared" ca="1" si="54"/>
        <v>947023.11</v>
      </c>
      <c r="CJ121" s="4">
        <f t="shared" ca="1" si="55"/>
        <v>80234.09199999999</v>
      </c>
      <c r="CL121" s="4">
        <f t="shared" ca="1" si="56"/>
        <v>1027257.2019999999</v>
      </c>
    </row>
    <row r="122" spans="2:90" x14ac:dyDescent="0.15">
      <c r="B122" s="3">
        <f t="shared" si="57"/>
        <v>42074</v>
      </c>
      <c r="C122" s="2">
        <v>14739.2</v>
      </c>
      <c r="E122" s="70">
        <v>42074</v>
      </c>
      <c r="F122" s="69">
        <v>12.64</v>
      </c>
      <c r="G122" s="69">
        <v>3.78</v>
      </c>
      <c r="H122" s="69">
        <v>19.98</v>
      </c>
      <c r="I122" s="69">
        <v>33.29</v>
      </c>
      <c r="J122" s="69">
        <v>19.91</v>
      </c>
      <c r="K122" s="69">
        <v>12.96</v>
      </c>
      <c r="L122" s="69">
        <v>26.69</v>
      </c>
      <c r="M122" s="69">
        <v>2.4</v>
      </c>
      <c r="N122" s="69">
        <v>8.35</v>
      </c>
      <c r="O122" s="69">
        <v>5.0199999999999996</v>
      </c>
      <c r="P122" s="69">
        <v>32.83</v>
      </c>
      <c r="Q122" s="69">
        <v>1.26</v>
      </c>
      <c r="R122" s="69">
        <v>9.2799999999999994</v>
      </c>
      <c r="S122" s="69">
        <v>38.869999999999997</v>
      </c>
      <c r="T122" s="69"/>
      <c r="U122" s="69"/>
      <c r="V122" s="4"/>
      <c r="X122" s="3">
        <f t="shared" si="36"/>
        <v>42074</v>
      </c>
      <c r="Y122" s="40">
        <f ca="1">Y121+SUMIFS('Transactions (Dated)'!$E$2:$E$53,'Transactions (Dated)'!$D$2:$D$53,'Share Values'!$X122,'Transactions (Dated)'!$B$2:$B$53,'Share Values'!Y$11,'Transactions (Dated)'!$C$2:$C$53,"Buy")-SUMIFS('Transactions (Dated)'!$E$2:$E$53,'Transactions (Dated)'!$D$2:$D$53,'Share Values'!$X122,'Transactions (Dated)'!$B$2:$B$53,'Share Values'!Y$11,'Transactions (Dated)'!$C$2:$C$53,"Sell")</f>
        <v>4625</v>
      </c>
      <c r="Z122" s="40">
        <f ca="1">Z121+SUMIFS('Transactions (Dated)'!$E$2:$E$53,'Transactions (Dated)'!$D$2:$D$53,'Share Values'!$X122,'Transactions (Dated)'!$B$2:$B$53,'Share Values'!Z$11,'Transactions (Dated)'!$C$2:$C$53,"Buy")-SUMIFS('Transactions (Dated)'!$E$2:$E$53,'Transactions (Dated)'!$D$2:$D$53,'Share Values'!$X122,'Transactions (Dated)'!$B$2:$B$53,'Share Values'!Z$11,'Transactions (Dated)'!$C$2:$C$53,"Sell")</f>
        <v>12500</v>
      </c>
      <c r="AA122" s="40">
        <f ca="1">AA121+SUMIFS('Transactions (Dated)'!$E$2:$E$53,'Transactions (Dated)'!$D$2:$D$53,'Share Values'!$X122,'Transactions (Dated)'!$B$2:$B$53,'Share Values'!AA$11,'Transactions (Dated)'!$C$2:$C$53,"Buy")-SUMIFS('Transactions (Dated)'!$E$2:$E$53,'Transactions (Dated)'!$D$2:$D$53,'Share Values'!$X122,'Transactions (Dated)'!$B$2:$B$53,'Share Values'!AA$11,'Transactions (Dated)'!$C$2:$C$53,"Sell")</f>
        <v>39270</v>
      </c>
      <c r="AB122" s="40">
        <f ca="1">AB121+SUMIFS('Transactions (Dated)'!$E$2:$E$53,'Transactions (Dated)'!$D$2:$D$53,'Share Values'!$X122,'Transactions (Dated)'!$B$2:$B$53,'Share Values'!AB$11,'Transactions (Dated)'!$C$2:$C$53,"Buy")-SUMIFS('Transactions (Dated)'!$E$2:$E$53,'Transactions (Dated)'!$D$2:$D$53,'Share Values'!$X122,'Transactions (Dated)'!$B$2:$B$53,'Share Values'!AB$11,'Transactions (Dated)'!$C$2:$C$53,"Sell")</f>
        <v>1892</v>
      </c>
      <c r="AC122" s="40">
        <f ca="1">AC121+SUMIFS('Transactions (Dated)'!$E$2:$E$53,'Transactions (Dated)'!$D$2:$D$53,'Share Values'!$X122,'Transactions (Dated)'!$B$2:$B$53,'Share Values'!AC$11,'Transactions (Dated)'!$C$2:$C$53,"Buy")-SUMIFS('Transactions (Dated)'!$E$2:$E$53,'Transactions (Dated)'!$D$2:$D$53,'Share Values'!$X122,'Transactions (Dated)'!$B$2:$B$53,'Share Values'!AC$11,'Transactions (Dated)'!$C$2:$C$53,"Sell")</f>
        <v>0</v>
      </c>
      <c r="AD122" s="40">
        <f ca="1">AD121+SUMIFS('Transactions (Dated)'!$E$2:$E$53,'Transactions (Dated)'!$D$2:$D$53,'Share Values'!$X122,'Transactions (Dated)'!$B$2:$B$53,'Share Values'!AD$11,'Transactions (Dated)'!$C$2:$C$53,"Buy")-SUMIFS('Transactions (Dated)'!$E$2:$E$53,'Transactions (Dated)'!$D$2:$D$53,'Share Values'!$X122,'Transactions (Dated)'!$B$2:$B$53,'Share Values'!AD$11,'Transactions (Dated)'!$C$2:$C$53,"Sell")</f>
        <v>0</v>
      </c>
      <c r="AE122" s="40">
        <f ca="1">AE121+SUMIFS('Transactions (Dated)'!$E$2:$E$53,'Transactions (Dated)'!$D$2:$D$53,'Share Values'!$X122,'Transactions (Dated)'!$B$2:$B$53,'Share Values'!AE$11,'Transactions (Dated)'!$C$2:$C$53,"Buy")-SUMIFS('Transactions (Dated)'!$E$2:$E$53,'Transactions (Dated)'!$D$2:$D$53,'Share Values'!$X122,'Transactions (Dated)'!$B$2:$B$53,'Share Values'!AE$11,'Transactions (Dated)'!$C$2:$C$53,"Sell")</f>
        <v>0</v>
      </c>
      <c r="AF122" s="40">
        <f ca="1">AF121+SUMIFS('Transactions (Dated)'!$E$2:$E$53,'Transactions (Dated)'!$D$2:$D$53,'Share Values'!$X122,'Transactions (Dated)'!$B$2:$B$53,'Share Values'!AF$11,'Transactions (Dated)'!$C$2:$C$53,"Buy")-SUMIFS('Transactions (Dated)'!$E$2:$E$53,'Transactions (Dated)'!$D$2:$D$53,'Share Values'!$X122,'Transactions (Dated)'!$B$2:$B$53,'Share Values'!AF$11,'Transactions (Dated)'!$C$2:$C$53,"Sell")</f>
        <v>0</v>
      </c>
      <c r="AG122" s="40">
        <f ca="1">AG121+SUMIFS('Transactions (Dated)'!$E$2:$E$53,'Transactions (Dated)'!$D$2:$D$53,'Share Values'!$X122,'Transactions (Dated)'!$B$2:$B$53,'Share Values'!AG$11,'Transactions (Dated)'!$C$2:$C$53,"Buy")-SUMIFS('Transactions (Dated)'!$E$2:$E$53,'Transactions (Dated)'!$D$2:$D$53,'Share Values'!$X122,'Transactions (Dated)'!$B$2:$B$53,'Share Values'!AG$11,'Transactions (Dated)'!$C$2:$C$53,"Sell")</f>
        <v>0</v>
      </c>
      <c r="AH122" s="40">
        <f ca="1">AH121+SUMIFS('Transactions (Dated)'!$E$2:$E$53,'Transactions (Dated)'!$D$2:$D$53,'Share Values'!$X122,'Transactions (Dated)'!$B$2:$B$53,'Share Values'!AH$11,'Transactions (Dated)'!$C$2:$C$53,"Buy")-SUMIFS('Transactions (Dated)'!$E$2:$E$53,'Transactions (Dated)'!$D$2:$D$53,'Share Values'!$X122,'Transactions (Dated)'!$B$2:$B$53,'Share Values'!AH$11,'Transactions (Dated)'!$C$2:$C$53,"Sell")</f>
        <v>0</v>
      </c>
      <c r="AI122" s="40">
        <f ca="1">AI121+SUMIFS('Transactions (Dated)'!$E$2:$E$53,'Transactions (Dated)'!$D$2:$D$53,'Share Values'!$X122,'Transactions (Dated)'!$B$2:$B$53,'Share Values'!AI$11,'Transactions (Dated)'!$C$2:$C$53,"Buy")-SUMIFS('Transactions (Dated)'!$E$2:$E$53,'Transactions (Dated)'!$D$2:$D$53,'Share Values'!$X122,'Transactions (Dated)'!$B$2:$B$53,'Share Values'!AI$11,'Transactions (Dated)'!$C$2:$C$53,"Sell")</f>
        <v>0</v>
      </c>
      <c r="AJ122" s="40">
        <f ca="1">AJ121+SUMIFS('Transactions (Dated)'!$E$2:$E$53,'Transactions (Dated)'!$D$2:$D$53,'Share Values'!$X122,'Transactions (Dated)'!$B$2:$B$53,'Share Values'!AJ$11,'Transactions (Dated)'!$C$2:$C$53,"Buy")-SUMIFS('Transactions (Dated)'!$E$2:$E$53,'Transactions (Dated)'!$D$2:$D$53,'Share Values'!$X122,'Transactions (Dated)'!$B$2:$B$53,'Share Values'!AJ$11,'Transactions (Dated)'!$C$2:$C$53,"Sell")</f>
        <v>0</v>
      </c>
      <c r="AK122" s="40">
        <f ca="1">AK121+SUMIFS('Transactions (Dated)'!$E$2:$E$53,'Transactions (Dated)'!$D$2:$D$53,'Share Values'!$X122,'Transactions (Dated)'!$B$2:$B$53,'Share Values'!AK$11,'Transactions (Dated)'!$C$2:$C$53,"Buy")-SUMIFS('Transactions (Dated)'!$E$2:$E$53,'Transactions (Dated)'!$D$2:$D$53,'Share Values'!$X122,'Transactions (Dated)'!$B$2:$B$53,'Share Values'!AK$11,'Transactions (Dated)'!$C$2:$C$53,"Sell")</f>
        <v>0</v>
      </c>
      <c r="AL122" s="40">
        <f ca="1">AL121+SUMIFS('Transactions (Dated)'!$E$2:$E$53,'Transactions (Dated)'!$D$2:$D$53,'Share Values'!$X122,'Transactions (Dated)'!$B$2:$B$53,'Share Values'!AL$11,'Transactions (Dated)'!$C$2:$C$53,"Buy")-SUMIFS('Transactions (Dated)'!$E$2:$E$53,'Transactions (Dated)'!$D$2:$D$53,'Share Values'!$X122,'Transactions (Dated)'!$B$2:$B$53,'Share Values'!AL$11,'Transactions (Dated)'!$C$2:$C$53,"Sell")</f>
        <v>0</v>
      </c>
      <c r="AM122" s="40">
        <f ca="1">AM121+SUMIFS('Transactions (Dated)'!$E$2:$E$53,'Transactions (Dated)'!$D$2:$D$53,'Share Values'!$X122,'Transactions (Dated)'!$B$2:$B$53,'Share Values'!AM$11,'Transactions (Dated)'!$C$2:$C$53,"Buy")-SUMIFS('Transactions (Dated)'!$E$2:$E$53,'Transactions (Dated)'!$D$2:$D$53,'Share Values'!$X122,'Transactions (Dated)'!$B$2:$B$53,'Share Values'!AM$11,'Transactions (Dated)'!$C$2:$C$53,"Sell")</f>
        <v>0</v>
      </c>
      <c r="AN122" s="40">
        <f ca="1">AN121+SUMIFS('Transactions (Dated)'!$E$2:$E$53,'Transactions (Dated)'!$D$2:$D$53,'Share Values'!$X122,'Transactions (Dated)'!$B$2:$B$53,'Share Values'!AN$11,'Transactions (Dated)'!$C$2:$C$53,"Buy")-SUMIFS('Transactions (Dated)'!$E$2:$E$53,'Transactions (Dated)'!$D$2:$D$53,'Share Values'!$X122,'Transactions (Dated)'!$B$2:$B$53,'Share Values'!AN$11,'Transactions (Dated)'!$C$2:$C$53,"Sell")</f>
        <v>0</v>
      </c>
      <c r="AO122" s="40"/>
      <c r="AQ122" s="3">
        <f t="shared" si="37"/>
        <v>42074</v>
      </c>
      <c r="AR122" s="6">
        <f t="shared" ca="1" si="38"/>
        <v>58460</v>
      </c>
      <c r="AS122" s="6">
        <f t="shared" ca="1" si="39"/>
        <v>47250</v>
      </c>
      <c r="AT122" s="6">
        <f t="shared" ca="1" si="40"/>
        <v>784614.6</v>
      </c>
      <c r="AU122" s="6">
        <f t="shared" ca="1" si="41"/>
        <v>62984.68</v>
      </c>
      <c r="AV122" s="6">
        <f t="shared" ca="1" si="42"/>
        <v>0</v>
      </c>
      <c r="AW122" s="6">
        <f t="shared" ca="1" si="43"/>
        <v>0</v>
      </c>
      <c r="AX122" s="6">
        <f t="shared" ca="1" si="44"/>
        <v>0</v>
      </c>
      <c r="AY122" s="6">
        <f t="shared" ca="1" si="45"/>
        <v>0</v>
      </c>
      <c r="AZ122" s="6">
        <f t="shared" ca="1" si="46"/>
        <v>0</v>
      </c>
      <c r="BA122" s="6">
        <f t="shared" ca="1" si="47"/>
        <v>0</v>
      </c>
      <c r="BB122" s="6">
        <f t="shared" ca="1" si="48"/>
        <v>0</v>
      </c>
      <c r="BC122" s="6">
        <f t="shared" ca="1" si="49"/>
        <v>0</v>
      </c>
      <c r="BD122" s="6">
        <f t="shared" ca="1" si="50"/>
        <v>0</v>
      </c>
      <c r="BE122" s="6">
        <f t="shared" ca="1" si="51"/>
        <v>0</v>
      </c>
      <c r="BF122" s="6">
        <f t="shared" ca="1" si="58"/>
        <v>0</v>
      </c>
      <c r="BG122" s="6">
        <f t="shared" ca="1" si="59"/>
        <v>0</v>
      </c>
      <c r="BH122" s="6"/>
      <c r="BJ122" s="4">
        <f t="shared" ca="1" si="52"/>
        <v>953309.28</v>
      </c>
      <c r="BL122" s="3">
        <f t="shared" si="53"/>
        <v>42074</v>
      </c>
      <c r="BM122" s="6">
        <f>BM121+SUMIFS('Transactions (Dated)'!G:G,'Transactions (Dated)'!D:D,'Share Values'!AQ122)</f>
        <v>67368.149999999994</v>
      </c>
      <c r="BN122" s="6">
        <f ca="1">BN121+SUMIFS('Transactions (Dated)'!$F:$F,'Transactions (Dated)'!$D:$D,$BL122,'Transactions (Dated)'!$B:$B,BN$11,'Transactions (Dated)'!$C:$C,"Dividend (paid to cash)")*Y122</f>
        <v>0</v>
      </c>
      <c r="BO122" s="6">
        <f ca="1">BO121+SUMIFS('Transactions (Dated)'!$F:$F,'Transactions (Dated)'!$D:$D,$BL122,'Transactions (Dated)'!$B:$B,BO$11,'Transactions (Dated)'!$C:$C,"Dividend (paid to cash)")*Z122</f>
        <v>625</v>
      </c>
      <c r="BP122" s="6">
        <f ca="1">BP121+SUMIFS('Transactions (Dated)'!$F:$F,'Transactions (Dated)'!$D:$D,$BL122,'Transactions (Dated)'!$B:$B,BP$11,'Transactions (Dated)'!$C:$C,"Dividend (paid to cash)")*AA122</f>
        <v>12240.942000000001</v>
      </c>
      <c r="BQ122" s="6">
        <f ca="1">BQ121+SUMIFS('Transactions (Dated)'!$F:$F,'Transactions (Dated)'!$D:$D,$BL122,'Transactions (Dated)'!$B:$B,BQ$11,'Transactions (Dated)'!$C:$C,"Dividend (paid to cash)")*AB122</f>
        <v>0</v>
      </c>
      <c r="BR122" s="6">
        <f ca="1">BR121+SUMIFS('Transactions (Dated)'!$F:$F,'Transactions (Dated)'!$D:$D,$BL122,'Transactions (Dated)'!$B:$B,BR$11,'Transactions (Dated)'!$C:$C,"Dividend (paid to cash)")*AC122</f>
        <v>0</v>
      </c>
      <c r="BS122" s="6">
        <f ca="1">BS121+SUMIFS('Transactions (Dated)'!$F:$F,'Transactions (Dated)'!$D:$D,$BL122,'Transactions (Dated)'!$B:$B,BS$11,'Transactions (Dated)'!$C:$C,"Dividend (paid to cash)")*AD122</f>
        <v>0</v>
      </c>
      <c r="BT122" s="6">
        <f ca="1">BT121+SUMIFS('Transactions (Dated)'!$F:$F,'Transactions (Dated)'!$D:$D,$BL122,'Transactions (Dated)'!$B:$B,BT$11,'Transactions (Dated)'!$C:$C,"Dividend (paid to cash)")*AE122</f>
        <v>0</v>
      </c>
      <c r="BU122" s="6">
        <f ca="1">BU121+SUMIFS('Transactions (Dated)'!$F:$F,'Transactions (Dated)'!$D:$D,$BL122,'Transactions (Dated)'!$B:$B,BU$11,'Transactions (Dated)'!$C:$C,"Dividend (paid to cash)")*AF122</f>
        <v>0</v>
      </c>
      <c r="BV122" s="6">
        <f ca="1">BV121+SUMIFS('Transactions (Dated)'!$F:$F,'Transactions (Dated)'!$D:$D,$BL122,'Transactions (Dated)'!$B:$B,BV$11,'Transactions (Dated)'!$C:$C,"Dividend (paid to cash)")*AG122</f>
        <v>0</v>
      </c>
      <c r="BW122" s="6">
        <f ca="1">BW121+SUMIFS('Transactions (Dated)'!$F:$F,'Transactions (Dated)'!$D:$D,$BL122,'Transactions (Dated)'!$B:$B,BW$11,'Transactions (Dated)'!$C:$C,"Dividend (paid to cash)")*AH122</f>
        <v>0</v>
      </c>
      <c r="BX122" s="6">
        <f ca="1">BX121+SUMIFS('Transactions (Dated)'!$F:$F,'Transactions (Dated)'!$D:$D,$BL122,'Transactions (Dated)'!$B:$B,BX$11,'Transactions (Dated)'!$C:$C,"Dividend (paid to cash)")*AI122</f>
        <v>0</v>
      </c>
      <c r="BY122" s="6">
        <f ca="1">BY121+SUMIFS('Transactions (Dated)'!$F:$F,'Transactions (Dated)'!$D:$D,$BL122,'Transactions (Dated)'!$B:$B,BY$11,'Transactions (Dated)'!$C:$C,"Dividend (paid to cash)")*AJ122</f>
        <v>0</v>
      </c>
      <c r="BZ122" s="6">
        <f ca="1">BZ121+SUMIFS('Transactions (Dated)'!$F:$F,'Transactions (Dated)'!$D:$D,$BL122,'Transactions (Dated)'!$B:$B,BZ$11,'Transactions (Dated)'!$C:$C,"Dividend (paid to cash)")*AK122</f>
        <v>0</v>
      </c>
      <c r="CA122" s="6">
        <f ca="1">CA121+SUMIFS('Transactions (Dated)'!$F:$F,'Transactions (Dated)'!$D:$D,$BL122,'Transactions (Dated)'!$B:$B,CA$11,'Transactions (Dated)'!$C:$C,"Dividend (paid to cash)")*AL122</f>
        <v>0</v>
      </c>
      <c r="CB122" s="6">
        <v>0</v>
      </c>
      <c r="CC122" s="6">
        <v>0</v>
      </c>
      <c r="CD122" s="6"/>
      <c r="CF122" s="6">
        <f t="shared" ca="1" si="60"/>
        <v>80234.09199999999</v>
      </c>
      <c r="CH122" s="3">
        <f t="shared" si="61"/>
        <v>42074</v>
      </c>
      <c r="CI122" s="4">
        <f t="shared" ca="1" si="54"/>
        <v>953309.28</v>
      </c>
      <c r="CJ122" s="4">
        <f t="shared" ca="1" si="55"/>
        <v>80234.09199999999</v>
      </c>
      <c r="CL122" s="4">
        <f t="shared" ca="1" si="56"/>
        <v>1033543.372</v>
      </c>
    </row>
    <row r="123" spans="2:90" x14ac:dyDescent="0.15">
      <c r="B123" s="3">
        <f t="shared" si="57"/>
        <v>42075</v>
      </c>
      <c r="C123" s="2">
        <v>14770.7</v>
      </c>
      <c r="E123" s="70">
        <v>42075</v>
      </c>
      <c r="F123" s="69">
        <v>12.62</v>
      </c>
      <c r="G123" s="69">
        <v>3.64</v>
      </c>
      <c r="H123" s="69">
        <v>20.04</v>
      </c>
      <c r="I123" s="69">
        <v>34.200000000000003</v>
      </c>
      <c r="J123" s="69">
        <v>20.7</v>
      </c>
      <c r="K123" s="69">
        <v>12.92</v>
      </c>
      <c r="L123" s="69">
        <v>26.47</v>
      </c>
      <c r="M123" s="69">
        <v>2.42</v>
      </c>
      <c r="N123" s="69">
        <v>8.5</v>
      </c>
      <c r="O123" s="69">
        <v>5.0332999999999997</v>
      </c>
      <c r="P123" s="69">
        <v>32.520000000000003</v>
      </c>
      <c r="Q123" s="69">
        <v>1.25</v>
      </c>
      <c r="R123" s="69">
        <v>9.66</v>
      </c>
      <c r="S123" s="69">
        <v>39.380000000000003</v>
      </c>
      <c r="T123" s="69"/>
      <c r="U123" s="69"/>
      <c r="V123" s="4"/>
      <c r="X123" s="3">
        <f t="shared" si="36"/>
        <v>42075</v>
      </c>
      <c r="Y123" s="40">
        <f ca="1">Y122+SUMIFS('Transactions (Dated)'!$E$2:$E$53,'Transactions (Dated)'!$D$2:$D$53,'Share Values'!$X123,'Transactions (Dated)'!$B$2:$B$53,'Share Values'!Y$11,'Transactions (Dated)'!$C$2:$C$53,"Buy")-SUMIFS('Transactions (Dated)'!$E$2:$E$53,'Transactions (Dated)'!$D$2:$D$53,'Share Values'!$X123,'Transactions (Dated)'!$B$2:$B$53,'Share Values'!Y$11,'Transactions (Dated)'!$C$2:$C$53,"Sell")</f>
        <v>4625</v>
      </c>
      <c r="Z123" s="40">
        <f ca="1">Z122+SUMIFS('Transactions (Dated)'!$E$2:$E$53,'Transactions (Dated)'!$D$2:$D$53,'Share Values'!$X123,'Transactions (Dated)'!$B$2:$B$53,'Share Values'!Z$11,'Transactions (Dated)'!$C$2:$C$53,"Buy")-SUMIFS('Transactions (Dated)'!$E$2:$E$53,'Transactions (Dated)'!$D$2:$D$53,'Share Values'!$X123,'Transactions (Dated)'!$B$2:$B$53,'Share Values'!Z$11,'Transactions (Dated)'!$C$2:$C$53,"Sell")</f>
        <v>12500</v>
      </c>
      <c r="AA123" s="40">
        <f ca="1">AA122+SUMIFS('Transactions (Dated)'!$E$2:$E$53,'Transactions (Dated)'!$D$2:$D$53,'Share Values'!$X123,'Transactions (Dated)'!$B$2:$B$53,'Share Values'!AA$11,'Transactions (Dated)'!$C$2:$C$53,"Buy")-SUMIFS('Transactions (Dated)'!$E$2:$E$53,'Transactions (Dated)'!$D$2:$D$53,'Share Values'!$X123,'Transactions (Dated)'!$B$2:$B$53,'Share Values'!AA$11,'Transactions (Dated)'!$C$2:$C$53,"Sell")</f>
        <v>39270</v>
      </c>
      <c r="AB123" s="40">
        <f ca="1">AB122+SUMIFS('Transactions (Dated)'!$E$2:$E$53,'Transactions (Dated)'!$D$2:$D$53,'Share Values'!$X123,'Transactions (Dated)'!$B$2:$B$53,'Share Values'!AB$11,'Transactions (Dated)'!$C$2:$C$53,"Buy")-SUMIFS('Transactions (Dated)'!$E$2:$E$53,'Transactions (Dated)'!$D$2:$D$53,'Share Values'!$X123,'Transactions (Dated)'!$B$2:$B$53,'Share Values'!AB$11,'Transactions (Dated)'!$C$2:$C$53,"Sell")</f>
        <v>1892</v>
      </c>
      <c r="AC123" s="40">
        <f ca="1">AC122+SUMIFS('Transactions (Dated)'!$E$2:$E$53,'Transactions (Dated)'!$D$2:$D$53,'Share Values'!$X123,'Transactions (Dated)'!$B$2:$B$53,'Share Values'!AC$11,'Transactions (Dated)'!$C$2:$C$53,"Buy")-SUMIFS('Transactions (Dated)'!$E$2:$E$53,'Transactions (Dated)'!$D$2:$D$53,'Share Values'!$X123,'Transactions (Dated)'!$B$2:$B$53,'Share Values'!AC$11,'Transactions (Dated)'!$C$2:$C$53,"Sell")</f>
        <v>0</v>
      </c>
      <c r="AD123" s="40">
        <f ca="1">AD122+SUMIFS('Transactions (Dated)'!$E$2:$E$53,'Transactions (Dated)'!$D$2:$D$53,'Share Values'!$X123,'Transactions (Dated)'!$B$2:$B$53,'Share Values'!AD$11,'Transactions (Dated)'!$C$2:$C$53,"Buy")-SUMIFS('Transactions (Dated)'!$E$2:$E$53,'Transactions (Dated)'!$D$2:$D$53,'Share Values'!$X123,'Transactions (Dated)'!$B$2:$B$53,'Share Values'!AD$11,'Transactions (Dated)'!$C$2:$C$53,"Sell")</f>
        <v>0</v>
      </c>
      <c r="AE123" s="40">
        <f ca="1">AE122+SUMIFS('Transactions (Dated)'!$E$2:$E$53,'Transactions (Dated)'!$D$2:$D$53,'Share Values'!$X123,'Transactions (Dated)'!$B$2:$B$53,'Share Values'!AE$11,'Transactions (Dated)'!$C$2:$C$53,"Buy")-SUMIFS('Transactions (Dated)'!$E$2:$E$53,'Transactions (Dated)'!$D$2:$D$53,'Share Values'!$X123,'Transactions (Dated)'!$B$2:$B$53,'Share Values'!AE$11,'Transactions (Dated)'!$C$2:$C$53,"Sell")</f>
        <v>0</v>
      </c>
      <c r="AF123" s="40">
        <f ca="1">AF122+SUMIFS('Transactions (Dated)'!$E$2:$E$53,'Transactions (Dated)'!$D$2:$D$53,'Share Values'!$X123,'Transactions (Dated)'!$B$2:$B$53,'Share Values'!AF$11,'Transactions (Dated)'!$C$2:$C$53,"Buy")-SUMIFS('Transactions (Dated)'!$E$2:$E$53,'Transactions (Dated)'!$D$2:$D$53,'Share Values'!$X123,'Transactions (Dated)'!$B$2:$B$53,'Share Values'!AF$11,'Transactions (Dated)'!$C$2:$C$53,"Sell")</f>
        <v>0</v>
      </c>
      <c r="AG123" s="40">
        <f ca="1">AG122+SUMIFS('Transactions (Dated)'!$E$2:$E$53,'Transactions (Dated)'!$D$2:$D$53,'Share Values'!$X123,'Transactions (Dated)'!$B$2:$B$53,'Share Values'!AG$11,'Transactions (Dated)'!$C$2:$C$53,"Buy")-SUMIFS('Transactions (Dated)'!$E$2:$E$53,'Transactions (Dated)'!$D$2:$D$53,'Share Values'!$X123,'Transactions (Dated)'!$B$2:$B$53,'Share Values'!AG$11,'Transactions (Dated)'!$C$2:$C$53,"Sell")</f>
        <v>0</v>
      </c>
      <c r="AH123" s="40">
        <f ca="1">AH122+SUMIFS('Transactions (Dated)'!$E$2:$E$53,'Transactions (Dated)'!$D$2:$D$53,'Share Values'!$X123,'Transactions (Dated)'!$B$2:$B$53,'Share Values'!AH$11,'Transactions (Dated)'!$C$2:$C$53,"Buy")-SUMIFS('Transactions (Dated)'!$E$2:$E$53,'Transactions (Dated)'!$D$2:$D$53,'Share Values'!$X123,'Transactions (Dated)'!$B$2:$B$53,'Share Values'!AH$11,'Transactions (Dated)'!$C$2:$C$53,"Sell")</f>
        <v>0</v>
      </c>
      <c r="AI123" s="40">
        <f ca="1">AI122+SUMIFS('Transactions (Dated)'!$E$2:$E$53,'Transactions (Dated)'!$D$2:$D$53,'Share Values'!$X123,'Transactions (Dated)'!$B$2:$B$53,'Share Values'!AI$11,'Transactions (Dated)'!$C$2:$C$53,"Buy")-SUMIFS('Transactions (Dated)'!$E$2:$E$53,'Transactions (Dated)'!$D$2:$D$53,'Share Values'!$X123,'Transactions (Dated)'!$B$2:$B$53,'Share Values'!AI$11,'Transactions (Dated)'!$C$2:$C$53,"Sell")</f>
        <v>0</v>
      </c>
      <c r="AJ123" s="40">
        <f ca="1">AJ122+SUMIFS('Transactions (Dated)'!$E$2:$E$53,'Transactions (Dated)'!$D$2:$D$53,'Share Values'!$X123,'Transactions (Dated)'!$B$2:$B$53,'Share Values'!AJ$11,'Transactions (Dated)'!$C$2:$C$53,"Buy")-SUMIFS('Transactions (Dated)'!$E$2:$E$53,'Transactions (Dated)'!$D$2:$D$53,'Share Values'!$X123,'Transactions (Dated)'!$B$2:$B$53,'Share Values'!AJ$11,'Transactions (Dated)'!$C$2:$C$53,"Sell")</f>
        <v>0</v>
      </c>
      <c r="AK123" s="40">
        <f ca="1">AK122+SUMIFS('Transactions (Dated)'!$E$2:$E$53,'Transactions (Dated)'!$D$2:$D$53,'Share Values'!$X123,'Transactions (Dated)'!$B$2:$B$53,'Share Values'!AK$11,'Transactions (Dated)'!$C$2:$C$53,"Buy")-SUMIFS('Transactions (Dated)'!$E$2:$E$53,'Transactions (Dated)'!$D$2:$D$53,'Share Values'!$X123,'Transactions (Dated)'!$B$2:$B$53,'Share Values'!AK$11,'Transactions (Dated)'!$C$2:$C$53,"Sell")</f>
        <v>0</v>
      </c>
      <c r="AL123" s="40">
        <f ca="1">AL122+SUMIFS('Transactions (Dated)'!$E$2:$E$53,'Transactions (Dated)'!$D$2:$D$53,'Share Values'!$X123,'Transactions (Dated)'!$B$2:$B$53,'Share Values'!AL$11,'Transactions (Dated)'!$C$2:$C$53,"Buy")-SUMIFS('Transactions (Dated)'!$E$2:$E$53,'Transactions (Dated)'!$D$2:$D$53,'Share Values'!$X123,'Transactions (Dated)'!$B$2:$B$53,'Share Values'!AL$11,'Transactions (Dated)'!$C$2:$C$53,"Sell")</f>
        <v>0</v>
      </c>
      <c r="AM123" s="40">
        <f ca="1">AM122+SUMIFS('Transactions (Dated)'!$E$2:$E$53,'Transactions (Dated)'!$D$2:$D$53,'Share Values'!$X123,'Transactions (Dated)'!$B$2:$B$53,'Share Values'!AM$11,'Transactions (Dated)'!$C$2:$C$53,"Buy")-SUMIFS('Transactions (Dated)'!$E$2:$E$53,'Transactions (Dated)'!$D$2:$D$53,'Share Values'!$X123,'Transactions (Dated)'!$B$2:$B$53,'Share Values'!AM$11,'Transactions (Dated)'!$C$2:$C$53,"Sell")</f>
        <v>0</v>
      </c>
      <c r="AN123" s="40">
        <f ca="1">AN122+SUMIFS('Transactions (Dated)'!$E$2:$E$53,'Transactions (Dated)'!$D$2:$D$53,'Share Values'!$X123,'Transactions (Dated)'!$B$2:$B$53,'Share Values'!AN$11,'Transactions (Dated)'!$C$2:$C$53,"Buy")-SUMIFS('Transactions (Dated)'!$E$2:$E$53,'Transactions (Dated)'!$D$2:$D$53,'Share Values'!$X123,'Transactions (Dated)'!$B$2:$B$53,'Share Values'!AN$11,'Transactions (Dated)'!$C$2:$C$53,"Sell")</f>
        <v>0</v>
      </c>
      <c r="AO123" s="40"/>
      <c r="AQ123" s="3">
        <f t="shared" si="37"/>
        <v>42075</v>
      </c>
      <c r="AR123" s="6">
        <f t="shared" ca="1" si="38"/>
        <v>58367.5</v>
      </c>
      <c r="AS123" s="6">
        <f t="shared" ca="1" si="39"/>
        <v>45500</v>
      </c>
      <c r="AT123" s="6">
        <f t="shared" ca="1" si="40"/>
        <v>786970.79999999993</v>
      </c>
      <c r="AU123" s="6">
        <f t="shared" ca="1" si="41"/>
        <v>64706.400000000009</v>
      </c>
      <c r="AV123" s="6">
        <f t="shared" ca="1" si="42"/>
        <v>0</v>
      </c>
      <c r="AW123" s="6">
        <f t="shared" ca="1" si="43"/>
        <v>0</v>
      </c>
      <c r="AX123" s="6">
        <f t="shared" ca="1" si="44"/>
        <v>0</v>
      </c>
      <c r="AY123" s="6">
        <f t="shared" ca="1" si="45"/>
        <v>0</v>
      </c>
      <c r="AZ123" s="6">
        <f t="shared" ca="1" si="46"/>
        <v>0</v>
      </c>
      <c r="BA123" s="6">
        <f t="shared" ca="1" si="47"/>
        <v>0</v>
      </c>
      <c r="BB123" s="6">
        <f t="shared" ca="1" si="48"/>
        <v>0</v>
      </c>
      <c r="BC123" s="6">
        <f t="shared" ca="1" si="49"/>
        <v>0</v>
      </c>
      <c r="BD123" s="6">
        <f t="shared" ca="1" si="50"/>
        <v>0</v>
      </c>
      <c r="BE123" s="6">
        <f t="shared" ca="1" si="51"/>
        <v>0</v>
      </c>
      <c r="BF123" s="6">
        <f t="shared" ca="1" si="58"/>
        <v>0</v>
      </c>
      <c r="BG123" s="6">
        <f t="shared" ca="1" si="59"/>
        <v>0</v>
      </c>
      <c r="BH123" s="6"/>
      <c r="BJ123" s="4">
        <f t="shared" ca="1" si="52"/>
        <v>955544.7</v>
      </c>
      <c r="BL123" s="3">
        <f t="shared" si="53"/>
        <v>42075</v>
      </c>
      <c r="BM123" s="6">
        <f>BM122+SUMIFS('Transactions (Dated)'!G:G,'Transactions (Dated)'!D:D,'Share Values'!AQ123)</f>
        <v>67368.149999999994</v>
      </c>
      <c r="BN123" s="6">
        <f ca="1">BN122+SUMIFS('Transactions (Dated)'!$F:$F,'Transactions (Dated)'!$D:$D,$BL123,'Transactions (Dated)'!$B:$B,BN$11,'Transactions (Dated)'!$C:$C,"Dividend (paid to cash)")*Y123</f>
        <v>0</v>
      </c>
      <c r="BO123" s="6">
        <f ca="1">BO122+SUMIFS('Transactions (Dated)'!$F:$F,'Transactions (Dated)'!$D:$D,$BL123,'Transactions (Dated)'!$B:$B,BO$11,'Transactions (Dated)'!$C:$C,"Dividend (paid to cash)")*Z123</f>
        <v>1250</v>
      </c>
      <c r="BP123" s="6">
        <f ca="1">BP122+SUMIFS('Transactions (Dated)'!$F:$F,'Transactions (Dated)'!$D:$D,$BL123,'Transactions (Dated)'!$B:$B,BP$11,'Transactions (Dated)'!$C:$C,"Dividend (paid to cash)")*AA123</f>
        <v>12240.942000000001</v>
      </c>
      <c r="BQ123" s="6">
        <f ca="1">BQ122+SUMIFS('Transactions (Dated)'!$F:$F,'Transactions (Dated)'!$D:$D,$BL123,'Transactions (Dated)'!$B:$B,BQ$11,'Transactions (Dated)'!$C:$C,"Dividend (paid to cash)")*AB123</f>
        <v>0</v>
      </c>
      <c r="BR123" s="6">
        <f ca="1">BR122+SUMIFS('Transactions (Dated)'!$F:$F,'Transactions (Dated)'!$D:$D,$BL123,'Transactions (Dated)'!$B:$B,BR$11,'Transactions (Dated)'!$C:$C,"Dividend (paid to cash)")*AC123</f>
        <v>0</v>
      </c>
      <c r="BS123" s="6">
        <f ca="1">BS122+SUMIFS('Transactions (Dated)'!$F:$F,'Transactions (Dated)'!$D:$D,$BL123,'Transactions (Dated)'!$B:$B,BS$11,'Transactions (Dated)'!$C:$C,"Dividend (paid to cash)")*AD123</f>
        <v>0</v>
      </c>
      <c r="BT123" s="6">
        <f ca="1">BT122+SUMIFS('Transactions (Dated)'!$F:$F,'Transactions (Dated)'!$D:$D,$BL123,'Transactions (Dated)'!$B:$B,BT$11,'Transactions (Dated)'!$C:$C,"Dividend (paid to cash)")*AE123</f>
        <v>0</v>
      </c>
      <c r="BU123" s="6">
        <f ca="1">BU122+SUMIFS('Transactions (Dated)'!$F:$F,'Transactions (Dated)'!$D:$D,$BL123,'Transactions (Dated)'!$B:$B,BU$11,'Transactions (Dated)'!$C:$C,"Dividend (paid to cash)")*AF123</f>
        <v>0</v>
      </c>
      <c r="BV123" s="6">
        <f ca="1">BV122+SUMIFS('Transactions (Dated)'!$F:$F,'Transactions (Dated)'!$D:$D,$BL123,'Transactions (Dated)'!$B:$B,BV$11,'Transactions (Dated)'!$C:$C,"Dividend (paid to cash)")*AG123</f>
        <v>0</v>
      </c>
      <c r="BW123" s="6">
        <f ca="1">BW122+SUMIFS('Transactions (Dated)'!$F:$F,'Transactions (Dated)'!$D:$D,$BL123,'Transactions (Dated)'!$B:$B,BW$11,'Transactions (Dated)'!$C:$C,"Dividend (paid to cash)")*AH123</f>
        <v>0</v>
      </c>
      <c r="BX123" s="6">
        <f ca="1">BX122+SUMIFS('Transactions (Dated)'!$F:$F,'Transactions (Dated)'!$D:$D,$BL123,'Transactions (Dated)'!$B:$B,BX$11,'Transactions (Dated)'!$C:$C,"Dividend (paid to cash)")*AI123</f>
        <v>0</v>
      </c>
      <c r="BY123" s="6">
        <f ca="1">BY122+SUMIFS('Transactions (Dated)'!$F:$F,'Transactions (Dated)'!$D:$D,$BL123,'Transactions (Dated)'!$B:$B,BY$11,'Transactions (Dated)'!$C:$C,"Dividend (paid to cash)")*AJ123</f>
        <v>0</v>
      </c>
      <c r="BZ123" s="6">
        <f ca="1">BZ122+SUMIFS('Transactions (Dated)'!$F:$F,'Transactions (Dated)'!$D:$D,$BL123,'Transactions (Dated)'!$B:$B,BZ$11,'Transactions (Dated)'!$C:$C,"Dividend (paid to cash)")*AK123</f>
        <v>0</v>
      </c>
      <c r="CA123" s="6">
        <f ca="1">CA122+SUMIFS('Transactions (Dated)'!$F:$F,'Transactions (Dated)'!$D:$D,$BL123,'Transactions (Dated)'!$B:$B,CA$11,'Transactions (Dated)'!$C:$C,"Dividend (paid to cash)")*AL123</f>
        <v>0</v>
      </c>
      <c r="CB123" s="6">
        <v>0</v>
      </c>
      <c r="CC123" s="6">
        <v>0</v>
      </c>
      <c r="CD123" s="6"/>
      <c r="CF123" s="6">
        <f t="shared" ca="1" si="60"/>
        <v>80859.09199999999</v>
      </c>
      <c r="CH123" s="3">
        <f t="shared" si="61"/>
        <v>42075</v>
      </c>
      <c r="CI123" s="4">
        <f t="shared" ca="1" si="54"/>
        <v>955544.7</v>
      </c>
      <c r="CJ123" s="4">
        <f t="shared" ca="1" si="55"/>
        <v>80859.09199999999</v>
      </c>
      <c r="CL123" s="4">
        <f t="shared" ca="1" si="56"/>
        <v>1036403.7919999999</v>
      </c>
    </row>
    <row r="124" spans="2:90" x14ac:dyDescent="0.15">
      <c r="B124" s="3">
        <f t="shared" si="57"/>
        <v>42076</v>
      </c>
      <c r="C124" s="2">
        <v>14731.5</v>
      </c>
      <c r="E124" s="70">
        <v>42076</v>
      </c>
      <c r="F124" s="69">
        <v>12.52</v>
      </c>
      <c r="G124" s="69">
        <v>3.62</v>
      </c>
      <c r="H124" s="69">
        <v>19.96</v>
      </c>
      <c r="I124" s="69">
        <v>33.74</v>
      </c>
      <c r="J124" s="69">
        <v>20.420000000000002</v>
      </c>
      <c r="K124" s="69">
        <v>12.8</v>
      </c>
      <c r="L124" s="69">
        <v>26.19</v>
      </c>
      <c r="M124" s="69">
        <v>2.42</v>
      </c>
      <c r="N124" s="69">
        <v>8.58</v>
      </c>
      <c r="O124" s="69">
        <v>5.0332999999999997</v>
      </c>
      <c r="P124" s="69">
        <v>32.44</v>
      </c>
      <c r="Q124" s="69">
        <v>1.25</v>
      </c>
      <c r="R124" s="69">
        <v>9.43</v>
      </c>
      <c r="S124" s="69">
        <v>39.36</v>
      </c>
      <c r="T124" s="69"/>
      <c r="U124" s="69"/>
      <c r="V124" s="4"/>
      <c r="X124" s="3">
        <f t="shared" si="36"/>
        <v>42076</v>
      </c>
      <c r="Y124" s="40">
        <f ca="1">Y123+SUMIFS('Transactions (Dated)'!$E$2:$E$53,'Transactions (Dated)'!$D$2:$D$53,'Share Values'!$X124,'Transactions (Dated)'!$B$2:$B$53,'Share Values'!Y$11,'Transactions (Dated)'!$C$2:$C$53,"Buy")-SUMIFS('Transactions (Dated)'!$E$2:$E$53,'Transactions (Dated)'!$D$2:$D$53,'Share Values'!$X124,'Transactions (Dated)'!$B$2:$B$53,'Share Values'!Y$11,'Transactions (Dated)'!$C$2:$C$53,"Sell")</f>
        <v>4625</v>
      </c>
      <c r="Z124" s="40">
        <f ca="1">Z123+SUMIFS('Transactions (Dated)'!$E$2:$E$53,'Transactions (Dated)'!$D$2:$D$53,'Share Values'!$X124,'Transactions (Dated)'!$B$2:$B$53,'Share Values'!Z$11,'Transactions (Dated)'!$C$2:$C$53,"Buy")-SUMIFS('Transactions (Dated)'!$E$2:$E$53,'Transactions (Dated)'!$D$2:$D$53,'Share Values'!$X124,'Transactions (Dated)'!$B$2:$B$53,'Share Values'!Z$11,'Transactions (Dated)'!$C$2:$C$53,"Sell")</f>
        <v>12500</v>
      </c>
      <c r="AA124" s="40">
        <f ca="1">AA123+SUMIFS('Transactions (Dated)'!$E$2:$E$53,'Transactions (Dated)'!$D$2:$D$53,'Share Values'!$X124,'Transactions (Dated)'!$B$2:$B$53,'Share Values'!AA$11,'Transactions (Dated)'!$C$2:$C$53,"Buy")-SUMIFS('Transactions (Dated)'!$E$2:$E$53,'Transactions (Dated)'!$D$2:$D$53,'Share Values'!$X124,'Transactions (Dated)'!$B$2:$B$53,'Share Values'!AA$11,'Transactions (Dated)'!$C$2:$C$53,"Sell")</f>
        <v>39270</v>
      </c>
      <c r="AB124" s="40">
        <f ca="1">AB123+SUMIFS('Transactions (Dated)'!$E$2:$E$53,'Transactions (Dated)'!$D$2:$D$53,'Share Values'!$X124,'Transactions (Dated)'!$B$2:$B$53,'Share Values'!AB$11,'Transactions (Dated)'!$C$2:$C$53,"Buy")-SUMIFS('Transactions (Dated)'!$E$2:$E$53,'Transactions (Dated)'!$D$2:$D$53,'Share Values'!$X124,'Transactions (Dated)'!$B$2:$B$53,'Share Values'!AB$11,'Transactions (Dated)'!$C$2:$C$53,"Sell")</f>
        <v>1892</v>
      </c>
      <c r="AC124" s="40">
        <f ca="1">AC123+SUMIFS('Transactions (Dated)'!$E$2:$E$53,'Transactions (Dated)'!$D$2:$D$53,'Share Values'!$X124,'Transactions (Dated)'!$B$2:$B$53,'Share Values'!AC$11,'Transactions (Dated)'!$C$2:$C$53,"Buy")-SUMIFS('Transactions (Dated)'!$E$2:$E$53,'Transactions (Dated)'!$D$2:$D$53,'Share Values'!$X124,'Transactions (Dated)'!$B$2:$B$53,'Share Values'!AC$11,'Transactions (Dated)'!$C$2:$C$53,"Sell")</f>
        <v>0</v>
      </c>
      <c r="AD124" s="40">
        <f ca="1">AD123+SUMIFS('Transactions (Dated)'!$E$2:$E$53,'Transactions (Dated)'!$D$2:$D$53,'Share Values'!$X124,'Transactions (Dated)'!$B$2:$B$53,'Share Values'!AD$11,'Transactions (Dated)'!$C$2:$C$53,"Buy")-SUMIFS('Transactions (Dated)'!$E$2:$E$53,'Transactions (Dated)'!$D$2:$D$53,'Share Values'!$X124,'Transactions (Dated)'!$B$2:$B$53,'Share Values'!AD$11,'Transactions (Dated)'!$C$2:$C$53,"Sell")</f>
        <v>0</v>
      </c>
      <c r="AE124" s="40">
        <f ca="1">AE123+SUMIFS('Transactions (Dated)'!$E$2:$E$53,'Transactions (Dated)'!$D$2:$D$53,'Share Values'!$X124,'Transactions (Dated)'!$B$2:$B$53,'Share Values'!AE$11,'Transactions (Dated)'!$C$2:$C$53,"Buy")-SUMIFS('Transactions (Dated)'!$E$2:$E$53,'Transactions (Dated)'!$D$2:$D$53,'Share Values'!$X124,'Transactions (Dated)'!$B$2:$B$53,'Share Values'!AE$11,'Transactions (Dated)'!$C$2:$C$53,"Sell")</f>
        <v>0</v>
      </c>
      <c r="AF124" s="40">
        <f ca="1">AF123+SUMIFS('Transactions (Dated)'!$E$2:$E$53,'Transactions (Dated)'!$D$2:$D$53,'Share Values'!$X124,'Transactions (Dated)'!$B$2:$B$53,'Share Values'!AF$11,'Transactions (Dated)'!$C$2:$C$53,"Buy")-SUMIFS('Transactions (Dated)'!$E$2:$E$53,'Transactions (Dated)'!$D$2:$D$53,'Share Values'!$X124,'Transactions (Dated)'!$B$2:$B$53,'Share Values'!AF$11,'Transactions (Dated)'!$C$2:$C$53,"Sell")</f>
        <v>0</v>
      </c>
      <c r="AG124" s="40">
        <f ca="1">AG123+SUMIFS('Transactions (Dated)'!$E$2:$E$53,'Transactions (Dated)'!$D$2:$D$53,'Share Values'!$X124,'Transactions (Dated)'!$B$2:$B$53,'Share Values'!AG$11,'Transactions (Dated)'!$C$2:$C$53,"Buy")-SUMIFS('Transactions (Dated)'!$E$2:$E$53,'Transactions (Dated)'!$D$2:$D$53,'Share Values'!$X124,'Transactions (Dated)'!$B$2:$B$53,'Share Values'!AG$11,'Transactions (Dated)'!$C$2:$C$53,"Sell")</f>
        <v>0</v>
      </c>
      <c r="AH124" s="40">
        <f ca="1">AH123+SUMIFS('Transactions (Dated)'!$E$2:$E$53,'Transactions (Dated)'!$D$2:$D$53,'Share Values'!$X124,'Transactions (Dated)'!$B$2:$B$53,'Share Values'!AH$11,'Transactions (Dated)'!$C$2:$C$53,"Buy")-SUMIFS('Transactions (Dated)'!$E$2:$E$53,'Transactions (Dated)'!$D$2:$D$53,'Share Values'!$X124,'Transactions (Dated)'!$B$2:$B$53,'Share Values'!AH$11,'Transactions (Dated)'!$C$2:$C$53,"Sell")</f>
        <v>0</v>
      </c>
      <c r="AI124" s="40">
        <f ca="1">AI123+SUMIFS('Transactions (Dated)'!$E$2:$E$53,'Transactions (Dated)'!$D$2:$D$53,'Share Values'!$X124,'Transactions (Dated)'!$B$2:$B$53,'Share Values'!AI$11,'Transactions (Dated)'!$C$2:$C$53,"Buy")-SUMIFS('Transactions (Dated)'!$E$2:$E$53,'Transactions (Dated)'!$D$2:$D$53,'Share Values'!$X124,'Transactions (Dated)'!$B$2:$B$53,'Share Values'!AI$11,'Transactions (Dated)'!$C$2:$C$53,"Sell")</f>
        <v>0</v>
      </c>
      <c r="AJ124" s="40">
        <f ca="1">AJ123+SUMIFS('Transactions (Dated)'!$E$2:$E$53,'Transactions (Dated)'!$D$2:$D$53,'Share Values'!$X124,'Transactions (Dated)'!$B$2:$B$53,'Share Values'!AJ$11,'Transactions (Dated)'!$C$2:$C$53,"Buy")-SUMIFS('Transactions (Dated)'!$E$2:$E$53,'Transactions (Dated)'!$D$2:$D$53,'Share Values'!$X124,'Transactions (Dated)'!$B$2:$B$53,'Share Values'!AJ$11,'Transactions (Dated)'!$C$2:$C$53,"Sell")</f>
        <v>0</v>
      </c>
      <c r="AK124" s="40">
        <f ca="1">AK123+SUMIFS('Transactions (Dated)'!$E$2:$E$53,'Transactions (Dated)'!$D$2:$D$53,'Share Values'!$X124,'Transactions (Dated)'!$B$2:$B$53,'Share Values'!AK$11,'Transactions (Dated)'!$C$2:$C$53,"Buy")-SUMIFS('Transactions (Dated)'!$E$2:$E$53,'Transactions (Dated)'!$D$2:$D$53,'Share Values'!$X124,'Transactions (Dated)'!$B$2:$B$53,'Share Values'!AK$11,'Transactions (Dated)'!$C$2:$C$53,"Sell")</f>
        <v>0</v>
      </c>
      <c r="AL124" s="40">
        <f ca="1">AL123+SUMIFS('Transactions (Dated)'!$E$2:$E$53,'Transactions (Dated)'!$D$2:$D$53,'Share Values'!$X124,'Transactions (Dated)'!$B$2:$B$53,'Share Values'!AL$11,'Transactions (Dated)'!$C$2:$C$53,"Buy")-SUMIFS('Transactions (Dated)'!$E$2:$E$53,'Transactions (Dated)'!$D$2:$D$53,'Share Values'!$X124,'Transactions (Dated)'!$B$2:$B$53,'Share Values'!AL$11,'Transactions (Dated)'!$C$2:$C$53,"Sell")</f>
        <v>0</v>
      </c>
      <c r="AM124" s="40">
        <f ca="1">AM123+SUMIFS('Transactions (Dated)'!$E$2:$E$53,'Transactions (Dated)'!$D$2:$D$53,'Share Values'!$X124,'Transactions (Dated)'!$B$2:$B$53,'Share Values'!AM$11,'Transactions (Dated)'!$C$2:$C$53,"Buy")-SUMIFS('Transactions (Dated)'!$E$2:$E$53,'Transactions (Dated)'!$D$2:$D$53,'Share Values'!$X124,'Transactions (Dated)'!$B$2:$B$53,'Share Values'!AM$11,'Transactions (Dated)'!$C$2:$C$53,"Sell")</f>
        <v>0</v>
      </c>
      <c r="AN124" s="40">
        <f ca="1">AN123+SUMIFS('Transactions (Dated)'!$E$2:$E$53,'Transactions (Dated)'!$D$2:$D$53,'Share Values'!$X124,'Transactions (Dated)'!$B$2:$B$53,'Share Values'!AN$11,'Transactions (Dated)'!$C$2:$C$53,"Buy")-SUMIFS('Transactions (Dated)'!$E$2:$E$53,'Transactions (Dated)'!$D$2:$D$53,'Share Values'!$X124,'Transactions (Dated)'!$B$2:$B$53,'Share Values'!AN$11,'Transactions (Dated)'!$C$2:$C$53,"Sell")</f>
        <v>0</v>
      </c>
      <c r="AO124" s="40"/>
      <c r="AQ124" s="3">
        <f t="shared" si="37"/>
        <v>42076</v>
      </c>
      <c r="AR124" s="6">
        <f t="shared" ca="1" si="38"/>
        <v>57905</v>
      </c>
      <c r="AS124" s="6">
        <f t="shared" ca="1" si="39"/>
        <v>45250</v>
      </c>
      <c r="AT124" s="6">
        <f t="shared" ca="1" si="40"/>
        <v>783829.20000000007</v>
      </c>
      <c r="AU124" s="6">
        <f t="shared" ca="1" si="41"/>
        <v>63836.08</v>
      </c>
      <c r="AV124" s="6">
        <f t="shared" ca="1" si="42"/>
        <v>0</v>
      </c>
      <c r="AW124" s="6">
        <f t="shared" ca="1" si="43"/>
        <v>0</v>
      </c>
      <c r="AX124" s="6">
        <f t="shared" ca="1" si="44"/>
        <v>0</v>
      </c>
      <c r="AY124" s="6">
        <f t="shared" ca="1" si="45"/>
        <v>0</v>
      </c>
      <c r="AZ124" s="6">
        <f t="shared" ca="1" si="46"/>
        <v>0</v>
      </c>
      <c r="BA124" s="6">
        <f t="shared" ca="1" si="47"/>
        <v>0</v>
      </c>
      <c r="BB124" s="6">
        <f t="shared" ca="1" si="48"/>
        <v>0</v>
      </c>
      <c r="BC124" s="6">
        <f t="shared" ca="1" si="49"/>
        <v>0</v>
      </c>
      <c r="BD124" s="6">
        <f t="shared" ca="1" si="50"/>
        <v>0</v>
      </c>
      <c r="BE124" s="6">
        <f t="shared" ca="1" si="51"/>
        <v>0</v>
      </c>
      <c r="BF124" s="6">
        <f t="shared" ca="1" si="58"/>
        <v>0</v>
      </c>
      <c r="BG124" s="6">
        <f t="shared" ca="1" si="59"/>
        <v>0</v>
      </c>
      <c r="BH124" s="6"/>
      <c r="BJ124" s="4">
        <f t="shared" ca="1" si="52"/>
        <v>950820.28</v>
      </c>
      <c r="BL124" s="3">
        <f t="shared" si="53"/>
        <v>42076</v>
      </c>
      <c r="BM124" s="6">
        <f>BM123+SUMIFS('Transactions (Dated)'!G:G,'Transactions (Dated)'!D:D,'Share Values'!AQ124)</f>
        <v>67368.149999999994</v>
      </c>
      <c r="BN124" s="6">
        <f ca="1">BN123+SUMIFS('Transactions (Dated)'!$F:$F,'Transactions (Dated)'!$D:$D,$BL124,'Transactions (Dated)'!$B:$B,BN$11,'Transactions (Dated)'!$C:$C,"Dividend (paid to cash)")*Y124</f>
        <v>0</v>
      </c>
      <c r="BO124" s="6">
        <f ca="1">BO123+SUMIFS('Transactions (Dated)'!$F:$F,'Transactions (Dated)'!$D:$D,$BL124,'Transactions (Dated)'!$B:$B,BO$11,'Transactions (Dated)'!$C:$C,"Dividend (paid to cash)")*Z124</f>
        <v>1250</v>
      </c>
      <c r="BP124" s="6">
        <f ca="1">BP123+SUMIFS('Transactions (Dated)'!$F:$F,'Transactions (Dated)'!$D:$D,$BL124,'Transactions (Dated)'!$B:$B,BP$11,'Transactions (Dated)'!$C:$C,"Dividend (paid to cash)")*AA124</f>
        <v>12240.942000000001</v>
      </c>
      <c r="BQ124" s="6">
        <f ca="1">BQ123+SUMIFS('Transactions (Dated)'!$F:$F,'Transactions (Dated)'!$D:$D,$BL124,'Transactions (Dated)'!$B:$B,BQ$11,'Transactions (Dated)'!$C:$C,"Dividend (paid to cash)")*AB124</f>
        <v>0</v>
      </c>
      <c r="BR124" s="6">
        <f ca="1">BR123+SUMIFS('Transactions (Dated)'!$F:$F,'Transactions (Dated)'!$D:$D,$BL124,'Transactions (Dated)'!$B:$B,BR$11,'Transactions (Dated)'!$C:$C,"Dividend (paid to cash)")*AC124</f>
        <v>0</v>
      </c>
      <c r="BS124" s="6">
        <f ca="1">BS123+SUMIFS('Transactions (Dated)'!$F:$F,'Transactions (Dated)'!$D:$D,$BL124,'Transactions (Dated)'!$B:$B,BS$11,'Transactions (Dated)'!$C:$C,"Dividend (paid to cash)")*AD124</f>
        <v>0</v>
      </c>
      <c r="BT124" s="6">
        <f ca="1">BT123+SUMIFS('Transactions (Dated)'!$F:$F,'Transactions (Dated)'!$D:$D,$BL124,'Transactions (Dated)'!$B:$B,BT$11,'Transactions (Dated)'!$C:$C,"Dividend (paid to cash)")*AE124</f>
        <v>0</v>
      </c>
      <c r="BU124" s="6">
        <f ca="1">BU123+SUMIFS('Transactions (Dated)'!$F:$F,'Transactions (Dated)'!$D:$D,$BL124,'Transactions (Dated)'!$B:$B,BU$11,'Transactions (Dated)'!$C:$C,"Dividend (paid to cash)")*AF124</f>
        <v>0</v>
      </c>
      <c r="BV124" s="6">
        <f ca="1">BV123+SUMIFS('Transactions (Dated)'!$F:$F,'Transactions (Dated)'!$D:$D,$BL124,'Transactions (Dated)'!$B:$B,BV$11,'Transactions (Dated)'!$C:$C,"Dividend (paid to cash)")*AG124</f>
        <v>0</v>
      </c>
      <c r="BW124" s="6">
        <f ca="1">BW123+SUMIFS('Transactions (Dated)'!$F:$F,'Transactions (Dated)'!$D:$D,$BL124,'Transactions (Dated)'!$B:$B,BW$11,'Transactions (Dated)'!$C:$C,"Dividend (paid to cash)")*AH124</f>
        <v>0</v>
      </c>
      <c r="BX124" s="6">
        <f ca="1">BX123+SUMIFS('Transactions (Dated)'!$F:$F,'Transactions (Dated)'!$D:$D,$BL124,'Transactions (Dated)'!$B:$B,BX$11,'Transactions (Dated)'!$C:$C,"Dividend (paid to cash)")*AI124</f>
        <v>0</v>
      </c>
      <c r="BY124" s="6">
        <f ca="1">BY123+SUMIFS('Transactions (Dated)'!$F:$F,'Transactions (Dated)'!$D:$D,$BL124,'Transactions (Dated)'!$B:$B,BY$11,'Transactions (Dated)'!$C:$C,"Dividend (paid to cash)")*AJ124</f>
        <v>0</v>
      </c>
      <c r="BZ124" s="6">
        <f ca="1">BZ123+SUMIFS('Transactions (Dated)'!$F:$F,'Transactions (Dated)'!$D:$D,$BL124,'Transactions (Dated)'!$B:$B,BZ$11,'Transactions (Dated)'!$C:$C,"Dividend (paid to cash)")*AK124</f>
        <v>0</v>
      </c>
      <c r="CA124" s="6">
        <f ca="1">CA123+SUMIFS('Transactions (Dated)'!$F:$F,'Transactions (Dated)'!$D:$D,$BL124,'Transactions (Dated)'!$B:$B,CA$11,'Transactions (Dated)'!$C:$C,"Dividend (paid to cash)")*AL124</f>
        <v>0</v>
      </c>
      <c r="CB124" s="6">
        <v>0</v>
      </c>
      <c r="CC124" s="6">
        <v>0</v>
      </c>
      <c r="CD124" s="6"/>
      <c r="CF124" s="6">
        <f t="shared" ca="1" si="60"/>
        <v>80859.09199999999</v>
      </c>
      <c r="CH124" s="3">
        <f t="shared" si="61"/>
        <v>42076</v>
      </c>
      <c r="CI124" s="4">
        <f t="shared" ca="1" si="54"/>
        <v>950820.28</v>
      </c>
      <c r="CJ124" s="4">
        <f t="shared" ca="1" si="55"/>
        <v>80859.09199999999</v>
      </c>
      <c r="CL124" s="4">
        <f t="shared" ca="1" si="56"/>
        <v>1031679.372</v>
      </c>
    </row>
    <row r="125" spans="2:90" x14ac:dyDescent="0.15">
      <c r="B125" s="3">
        <f t="shared" si="57"/>
        <v>42079</v>
      </c>
      <c r="C125" s="2">
        <v>14862.8</v>
      </c>
      <c r="E125" s="70">
        <v>42079</v>
      </c>
      <c r="F125" s="69">
        <v>12.4</v>
      </c>
      <c r="G125" s="69">
        <v>3.5</v>
      </c>
      <c r="H125" s="69">
        <v>20.18</v>
      </c>
      <c r="I125" s="69">
        <v>33.86</v>
      </c>
      <c r="J125" s="69">
        <v>20.239999999999998</v>
      </c>
      <c r="K125" s="69">
        <v>12.76</v>
      </c>
      <c r="L125" s="69">
        <v>26.02</v>
      </c>
      <c r="M125" s="69">
        <v>2.4500000000000002</v>
      </c>
      <c r="N125" s="69">
        <v>8.58</v>
      </c>
      <c r="O125" s="69">
        <v>5.1683000000000003</v>
      </c>
      <c r="P125" s="69">
        <v>31.85</v>
      </c>
      <c r="Q125" s="69">
        <v>1.21</v>
      </c>
      <c r="R125" s="69">
        <v>9.68</v>
      </c>
      <c r="S125" s="69">
        <v>39.56</v>
      </c>
      <c r="T125" s="69"/>
      <c r="U125" s="69"/>
      <c r="V125" s="4"/>
      <c r="X125" s="3">
        <f t="shared" si="36"/>
        <v>42079</v>
      </c>
      <c r="Y125" s="40">
        <f ca="1">Y124+SUMIFS('Transactions (Dated)'!$E$2:$E$53,'Transactions (Dated)'!$D$2:$D$53,'Share Values'!$X125,'Transactions (Dated)'!$B$2:$B$53,'Share Values'!Y$11,'Transactions (Dated)'!$C$2:$C$53,"Buy")-SUMIFS('Transactions (Dated)'!$E$2:$E$53,'Transactions (Dated)'!$D$2:$D$53,'Share Values'!$X125,'Transactions (Dated)'!$B$2:$B$53,'Share Values'!Y$11,'Transactions (Dated)'!$C$2:$C$53,"Sell")</f>
        <v>4625</v>
      </c>
      <c r="Z125" s="40">
        <f ca="1">Z124+SUMIFS('Transactions (Dated)'!$E$2:$E$53,'Transactions (Dated)'!$D$2:$D$53,'Share Values'!$X125,'Transactions (Dated)'!$B$2:$B$53,'Share Values'!Z$11,'Transactions (Dated)'!$C$2:$C$53,"Buy")-SUMIFS('Transactions (Dated)'!$E$2:$E$53,'Transactions (Dated)'!$D$2:$D$53,'Share Values'!$X125,'Transactions (Dated)'!$B$2:$B$53,'Share Values'!Z$11,'Transactions (Dated)'!$C$2:$C$53,"Sell")</f>
        <v>12500</v>
      </c>
      <c r="AA125" s="40">
        <f ca="1">AA124+SUMIFS('Transactions (Dated)'!$E$2:$E$53,'Transactions (Dated)'!$D$2:$D$53,'Share Values'!$X125,'Transactions (Dated)'!$B$2:$B$53,'Share Values'!AA$11,'Transactions (Dated)'!$C$2:$C$53,"Buy")-SUMIFS('Transactions (Dated)'!$E$2:$E$53,'Transactions (Dated)'!$D$2:$D$53,'Share Values'!$X125,'Transactions (Dated)'!$B$2:$B$53,'Share Values'!AA$11,'Transactions (Dated)'!$C$2:$C$53,"Sell")</f>
        <v>39270</v>
      </c>
      <c r="AB125" s="40">
        <f ca="1">AB124+SUMIFS('Transactions (Dated)'!$E$2:$E$53,'Transactions (Dated)'!$D$2:$D$53,'Share Values'!$X125,'Transactions (Dated)'!$B$2:$B$53,'Share Values'!AB$11,'Transactions (Dated)'!$C$2:$C$53,"Buy")-SUMIFS('Transactions (Dated)'!$E$2:$E$53,'Transactions (Dated)'!$D$2:$D$53,'Share Values'!$X125,'Transactions (Dated)'!$B$2:$B$53,'Share Values'!AB$11,'Transactions (Dated)'!$C$2:$C$53,"Sell")</f>
        <v>1892</v>
      </c>
      <c r="AC125" s="40">
        <f ca="1">AC124+SUMIFS('Transactions (Dated)'!$E$2:$E$53,'Transactions (Dated)'!$D$2:$D$53,'Share Values'!$X125,'Transactions (Dated)'!$B$2:$B$53,'Share Values'!AC$11,'Transactions (Dated)'!$C$2:$C$53,"Buy")-SUMIFS('Transactions (Dated)'!$E$2:$E$53,'Transactions (Dated)'!$D$2:$D$53,'Share Values'!$X125,'Transactions (Dated)'!$B$2:$B$53,'Share Values'!AC$11,'Transactions (Dated)'!$C$2:$C$53,"Sell")</f>
        <v>0</v>
      </c>
      <c r="AD125" s="40">
        <f ca="1">AD124+SUMIFS('Transactions (Dated)'!$E$2:$E$53,'Transactions (Dated)'!$D$2:$D$53,'Share Values'!$X125,'Transactions (Dated)'!$B$2:$B$53,'Share Values'!AD$11,'Transactions (Dated)'!$C$2:$C$53,"Buy")-SUMIFS('Transactions (Dated)'!$E$2:$E$53,'Transactions (Dated)'!$D$2:$D$53,'Share Values'!$X125,'Transactions (Dated)'!$B$2:$B$53,'Share Values'!AD$11,'Transactions (Dated)'!$C$2:$C$53,"Sell")</f>
        <v>0</v>
      </c>
      <c r="AE125" s="40">
        <f ca="1">AE124+SUMIFS('Transactions (Dated)'!$E$2:$E$53,'Transactions (Dated)'!$D$2:$D$53,'Share Values'!$X125,'Transactions (Dated)'!$B$2:$B$53,'Share Values'!AE$11,'Transactions (Dated)'!$C$2:$C$53,"Buy")-SUMIFS('Transactions (Dated)'!$E$2:$E$53,'Transactions (Dated)'!$D$2:$D$53,'Share Values'!$X125,'Transactions (Dated)'!$B$2:$B$53,'Share Values'!AE$11,'Transactions (Dated)'!$C$2:$C$53,"Sell")</f>
        <v>0</v>
      </c>
      <c r="AF125" s="40">
        <f ca="1">AF124+SUMIFS('Transactions (Dated)'!$E$2:$E$53,'Transactions (Dated)'!$D$2:$D$53,'Share Values'!$X125,'Transactions (Dated)'!$B$2:$B$53,'Share Values'!AF$11,'Transactions (Dated)'!$C$2:$C$53,"Buy")-SUMIFS('Transactions (Dated)'!$E$2:$E$53,'Transactions (Dated)'!$D$2:$D$53,'Share Values'!$X125,'Transactions (Dated)'!$B$2:$B$53,'Share Values'!AF$11,'Transactions (Dated)'!$C$2:$C$53,"Sell")</f>
        <v>0</v>
      </c>
      <c r="AG125" s="40">
        <f ca="1">AG124+SUMIFS('Transactions (Dated)'!$E$2:$E$53,'Transactions (Dated)'!$D$2:$D$53,'Share Values'!$X125,'Transactions (Dated)'!$B$2:$B$53,'Share Values'!AG$11,'Transactions (Dated)'!$C$2:$C$53,"Buy")-SUMIFS('Transactions (Dated)'!$E$2:$E$53,'Transactions (Dated)'!$D$2:$D$53,'Share Values'!$X125,'Transactions (Dated)'!$B$2:$B$53,'Share Values'!AG$11,'Transactions (Dated)'!$C$2:$C$53,"Sell")</f>
        <v>0</v>
      </c>
      <c r="AH125" s="40">
        <f ca="1">AH124+SUMIFS('Transactions (Dated)'!$E$2:$E$53,'Transactions (Dated)'!$D$2:$D$53,'Share Values'!$X125,'Transactions (Dated)'!$B$2:$B$53,'Share Values'!AH$11,'Transactions (Dated)'!$C$2:$C$53,"Buy")-SUMIFS('Transactions (Dated)'!$E$2:$E$53,'Transactions (Dated)'!$D$2:$D$53,'Share Values'!$X125,'Transactions (Dated)'!$B$2:$B$53,'Share Values'!AH$11,'Transactions (Dated)'!$C$2:$C$53,"Sell")</f>
        <v>0</v>
      </c>
      <c r="AI125" s="40">
        <f ca="1">AI124+SUMIFS('Transactions (Dated)'!$E$2:$E$53,'Transactions (Dated)'!$D$2:$D$53,'Share Values'!$X125,'Transactions (Dated)'!$B$2:$B$53,'Share Values'!AI$11,'Transactions (Dated)'!$C$2:$C$53,"Buy")-SUMIFS('Transactions (Dated)'!$E$2:$E$53,'Transactions (Dated)'!$D$2:$D$53,'Share Values'!$X125,'Transactions (Dated)'!$B$2:$B$53,'Share Values'!AI$11,'Transactions (Dated)'!$C$2:$C$53,"Sell")</f>
        <v>0</v>
      </c>
      <c r="AJ125" s="40">
        <f ca="1">AJ124+SUMIFS('Transactions (Dated)'!$E$2:$E$53,'Transactions (Dated)'!$D$2:$D$53,'Share Values'!$X125,'Transactions (Dated)'!$B$2:$B$53,'Share Values'!AJ$11,'Transactions (Dated)'!$C$2:$C$53,"Buy")-SUMIFS('Transactions (Dated)'!$E$2:$E$53,'Transactions (Dated)'!$D$2:$D$53,'Share Values'!$X125,'Transactions (Dated)'!$B$2:$B$53,'Share Values'!AJ$11,'Transactions (Dated)'!$C$2:$C$53,"Sell")</f>
        <v>0</v>
      </c>
      <c r="AK125" s="40">
        <f ca="1">AK124+SUMIFS('Transactions (Dated)'!$E$2:$E$53,'Transactions (Dated)'!$D$2:$D$53,'Share Values'!$X125,'Transactions (Dated)'!$B$2:$B$53,'Share Values'!AK$11,'Transactions (Dated)'!$C$2:$C$53,"Buy")-SUMIFS('Transactions (Dated)'!$E$2:$E$53,'Transactions (Dated)'!$D$2:$D$53,'Share Values'!$X125,'Transactions (Dated)'!$B$2:$B$53,'Share Values'!AK$11,'Transactions (Dated)'!$C$2:$C$53,"Sell")</f>
        <v>0</v>
      </c>
      <c r="AL125" s="40">
        <f ca="1">AL124+SUMIFS('Transactions (Dated)'!$E$2:$E$53,'Transactions (Dated)'!$D$2:$D$53,'Share Values'!$X125,'Transactions (Dated)'!$B$2:$B$53,'Share Values'!AL$11,'Transactions (Dated)'!$C$2:$C$53,"Buy")-SUMIFS('Transactions (Dated)'!$E$2:$E$53,'Transactions (Dated)'!$D$2:$D$53,'Share Values'!$X125,'Transactions (Dated)'!$B$2:$B$53,'Share Values'!AL$11,'Transactions (Dated)'!$C$2:$C$53,"Sell")</f>
        <v>0</v>
      </c>
      <c r="AM125" s="40">
        <f ca="1">AM124+SUMIFS('Transactions (Dated)'!$E$2:$E$53,'Transactions (Dated)'!$D$2:$D$53,'Share Values'!$X125,'Transactions (Dated)'!$B$2:$B$53,'Share Values'!AM$11,'Transactions (Dated)'!$C$2:$C$53,"Buy")-SUMIFS('Transactions (Dated)'!$E$2:$E$53,'Transactions (Dated)'!$D$2:$D$53,'Share Values'!$X125,'Transactions (Dated)'!$B$2:$B$53,'Share Values'!AM$11,'Transactions (Dated)'!$C$2:$C$53,"Sell")</f>
        <v>0</v>
      </c>
      <c r="AN125" s="40">
        <f ca="1">AN124+SUMIFS('Transactions (Dated)'!$E$2:$E$53,'Transactions (Dated)'!$D$2:$D$53,'Share Values'!$X125,'Transactions (Dated)'!$B$2:$B$53,'Share Values'!AN$11,'Transactions (Dated)'!$C$2:$C$53,"Buy")-SUMIFS('Transactions (Dated)'!$E$2:$E$53,'Transactions (Dated)'!$D$2:$D$53,'Share Values'!$X125,'Transactions (Dated)'!$B$2:$B$53,'Share Values'!AN$11,'Transactions (Dated)'!$C$2:$C$53,"Sell")</f>
        <v>0</v>
      </c>
      <c r="AO125" s="40"/>
      <c r="AQ125" s="3">
        <f t="shared" si="37"/>
        <v>42079</v>
      </c>
      <c r="AR125" s="6">
        <f t="shared" ca="1" si="38"/>
        <v>57350</v>
      </c>
      <c r="AS125" s="6">
        <f t="shared" ca="1" si="39"/>
        <v>43750</v>
      </c>
      <c r="AT125" s="6">
        <f t="shared" ca="1" si="40"/>
        <v>792468.6</v>
      </c>
      <c r="AU125" s="6">
        <f t="shared" ca="1" si="41"/>
        <v>64063.119999999995</v>
      </c>
      <c r="AV125" s="6">
        <f t="shared" ca="1" si="42"/>
        <v>0</v>
      </c>
      <c r="AW125" s="6">
        <f t="shared" ca="1" si="43"/>
        <v>0</v>
      </c>
      <c r="AX125" s="6">
        <f t="shared" ca="1" si="44"/>
        <v>0</v>
      </c>
      <c r="AY125" s="6">
        <f t="shared" ca="1" si="45"/>
        <v>0</v>
      </c>
      <c r="AZ125" s="6">
        <f t="shared" ca="1" si="46"/>
        <v>0</v>
      </c>
      <c r="BA125" s="6">
        <f t="shared" ca="1" si="47"/>
        <v>0</v>
      </c>
      <c r="BB125" s="6">
        <f t="shared" ca="1" si="48"/>
        <v>0</v>
      </c>
      <c r="BC125" s="6">
        <f t="shared" ca="1" si="49"/>
        <v>0</v>
      </c>
      <c r="BD125" s="6">
        <f t="shared" ca="1" si="50"/>
        <v>0</v>
      </c>
      <c r="BE125" s="6">
        <f t="shared" ca="1" si="51"/>
        <v>0</v>
      </c>
      <c r="BF125" s="6">
        <f t="shared" ca="1" si="58"/>
        <v>0</v>
      </c>
      <c r="BG125" s="6">
        <f t="shared" ca="1" si="59"/>
        <v>0</v>
      </c>
      <c r="BH125" s="6"/>
      <c r="BJ125" s="4">
        <f t="shared" ca="1" si="52"/>
        <v>957631.72</v>
      </c>
      <c r="BL125" s="3">
        <f t="shared" si="53"/>
        <v>42079</v>
      </c>
      <c r="BM125" s="6">
        <f>BM124+SUMIFS('Transactions (Dated)'!G:G,'Transactions (Dated)'!D:D,'Share Values'!AQ125)</f>
        <v>67368.149999999994</v>
      </c>
      <c r="BN125" s="6">
        <f ca="1">BN124+SUMIFS('Transactions (Dated)'!$F:$F,'Transactions (Dated)'!$D:$D,$BL125,'Transactions (Dated)'!$B:$B,BN$11,'Transactions (Dated)'!$C:$C,"Dividend (paid to cash)")*Y125</f>
        <v>0</v>
      </c>
      <c r="BO125" s="6">
        <f ca="1">BO124+SUMIFS('Transactions (Dated)'!$F:$F,'Transactions (Dated)'!$D:$D,$BL125,'Transactions (Dated)'!$B:$B,BO$11,'Transactions (Dated)'!$C:$C,"Dividend (paid to cash)")*Z125</f>
        <v>1250</v>
      </c>
      <c r="BP125" s="6">
        <f ca="1">BP124+SUMIFS('Transactions (Dated)'!$F:$F,'Transactions (Dated)'!$D:$D,$BL125,'Transactions (Dated)'!$B:$B,BP$11,'Transactions (Dated)'!$C:$C,"Dividend (paid to cash)")*AA125</f>
        <v>12240.942000000001</v>
      </c>
      <c r="BQ125" s="6">
        <f ca="1">BQ124+SUMIFS('Transactions (Dated)'!$F:$F,'Transactions (Dated)'!$D:$D,$BL125,'Transactions (Dated)'!$B:$B,BQ$11,'Transactions (Dated)'!$C:$C,"Dividend (paid to cash)")*AB125</f>
        <v>0</v>
      </c>
      <c r="BR125" s="6">
        <f ca="1">BR124+SUMIFS('Transactions (Dated)'!$F:$F,'Transactions (Dated)'!$D:$D,$BL125,'Transactions (Dated)'!$B:$B,BR$11,'Transactions (Dated)'!$C:$C,"Dividend (paid to cash)")*AC125</f>
        <v>0</v>
      </c>
      <c r="BS125" s="6">
        <f ca="1">BS124+SUMIFS('Transactions (Dated)'!$F:$F,'Transactions (Dated)'!$D:$D,$BL125,'Transactions (Dated)'!$B:$B,BS$11,'Transactions (Dated)'!$C:$C,"Dividend (paid to cash)")*AD125</f>
        <v>0</v>
      </c>
      <c r="BT125" s="6">
        <f ca="1">BT124+SUMIFS('Transactions (Dated)'!$F:$F,'Transactions (Dated)'!$D:$D,$BL125,'Transactions (Dated)'!$B:$B,BT$11,'Transactions (Dated)'!$C:$C,"Dividend (paid to cash)")*AE125</f>
        <v>0</v>
      </c>
      <c r="BU125" s="6">
        <f ca="1">BU124+SUMIFS('Transactions (Dated)'!$F:$F,'Transactions (Dated)'!$D:$D,$BL125,'Transactions (Dated)'!$B:$B,BU$11,'Transactions (Dated)'!$C:$C,"Dividend (paid to cash)")*AF125</f>
        <v>0</v>
      </c>
      <c r="BV125" s="6">
        <f ca="1">BV124+SUMIFS('Transactions (Dated)'!$F:$F,'Transactions (Dated)'!$D:$D,$BL125,'Transactions (Dated)'!$B:$B,BV$11,'Transactions (Dated)'!$C:$C,"Dividend (paid to cash)")*AG125</f>
        <v>0</v>
      </c>
      <c r="BW125" s="6">
        <f ca="1">BW124+SUMIFS('Transactions (Dated)'!$F:$F,'Transactions (Dated)'!$D:$D,$BL125,'Transactions (Dated)'!$B:$B,BW$11,'Transactions (Dated)'!$C:$C,"Dividend (paid to cash)")*AH125</f>
        <v>0</v>
      </c>
      <c r="BX125" s="6">
        <f ca="1">BX124+SUMIFS('Transactions (Dated)'!$F:$F,'Transactions (Dated)'!$D:$D,$BL125,'Transactions (Dated)'!$B:$B,BX$11,'Transactions (Dated)'!$C:$C,"Dividend (paid to cash)")*AI125</f>
        <v>0</v>
      </c>
      <c r="BY125" s="6">
        <f ca="1">BY124+SUMIFS('Transactions (Dated)'!$F:$F,'Transactions (Dated)'!$D:$D,$BL125,'Transactions (Dated)'!$B:$B,BY$11,'Transactions (Dated)'!$C:$C,"Dividend (paid to cash)")*AJ125</f>
        <v>0</v>
      </c>
      <c r="BZ125" s="6">
        <f ca="1">BZ124+SUMIFS('Transactions (Dated)'!$F:$F,'Transactions (Dated)'!$D:$D,$BL125,'Transactions (Dated)'!$B:$B,BZ$11,'Transactions (Dated)'!$C:$C,"Dividend (paid to cash)")*AK125</f>
        <v>0</v>
      </c>
      <c r="CA125" s="6">
        <f ca="1">CA124+SUMIFS('Transactions (Dated)'!$F:$F,'Transactions (Dated)'!$D:$D,$BL125,'Transactions (Dated)'!$B:$B,CA$11,'Transactions (Dated)'!$C:$C,"Dividend (paid to cash)")*AL125</f>
        <v>0</v>
      </c>
      <c r="CB125" s="6">
        <v>0</v>
      </c>
      <c r="CC125" s="6">
        <v>0</v>
      </c>
      <c r="CD125" s="6"/>
      <c r="CF125" s="6">
        <f t="shared" ca="1" si="60"/>
        <v>80859.09199999999</v>
      </c>
      <c r="CH125" s="3">
        <f t="shared" si="61"/>
        <v>42079</v>
      </c>
      <c r="CI125" s="4">
        <f t="shared" ca="1" si="54"/>
        <v>957631.72</v>
      </c>
      <c r="CJ125" s="4">
        <f t="shared" ca="1" si="55"/>
        <v>80859.09199999999</v>
      </c>
      <c r="CL125" s="4">
        <f t="shared" ca="1" si="56"/>
        <v>1038490.8119999999</v>
      </c>
    </row>
    <row r="126" spans="2:90" x14ac:dyDescent="0.15">
      <c r="B126" s="3">
        <f t="shared" si="57"/>
        <v>42080</v>
      </c>
      <c r="C126" s="2">
        <v>14898.5</v>
      </c>
      <c r="E126" s="70">
        <v>42080</v>
      </c>
      <c r="F126" s="69">
        <v>12.42</v>
      </c>
      <c r="G126" s="69">
        <v>3.63</v>
      </c>
      <c r="H126" s="69">
        <v>20.23</v>
      </c>
      <c r="I126" s="69">
        <v>33.880000000000003</v>
      </c>
      <c r="J126" s="69">
        <v>20.5</v>
      </c>
      <c r="K126" s="69">
        <v>12.81</v>
      </c>
      <c r="L126" s="69">
        <v>26.26</v>
      </c>
      <c r="M126" s="69">
        <v>2.4300000000000002</v>
      </c>
      <c r="N126" s="69">
        <v>8.61</v>
      </c>
      <c r="O126" s="69">
        <v>5.19</v>
      </c>
      <c r="P126" s="69">
        <v>31</v>
      </c>
      <c r="Q126" s="69">
        <v>1.2</v>
      </c>
      <c r="R126" s="69">
        <v>9.6199999999999992</v>
      </c>
      <c r="S126" s="69">
        <v>39.61</v>
      </c>
      <c r="T126" s="69"/>
      <c r="U126" s="69"/>
      <c r="V126" s="4"/>
      <c r="X126" s="3">
        <f t="shared" si="36"/>
        <v>42080</v>
      </c>
      <c r="Y126" s="40">
        <f ca="1">Y125+SUMIFS('Transactions (Dated)'!$E$2:$E$53,'Transactions (Dated)'!$D$2:$D$53,'Share Values'!$X126,'Transactions (Dated)'!$B$2:$B$53,'Share Values'!Y$11,'Transactions (Dated)'!$C$2:$C$53,"Buy")-SUMIFS('Transactions (Dated)'!$E$2:$E$53,'Transactions (Dated)'!$D$2:$D$53,'Share Values'!$X126,'Transactions (Dated)'!$B$2:$B$53,'Share Values'!Y$11,'Transactions (Dated)'!$C$2:$C$53,"Sell")</f>
        <v>4625</v>
      </c>
      <c r="Z126" s="40">
        <f ca="1">Z125+SUMIFS('Transactions (Dated)'!$E$2:$E$53,'Transactions (Dated)'!$D$2:$D$53,'Share Values'!$X126,'Transactions (Dated)'!$B$2:$B$53,'Share Values'!Z$11,'Transactions (Dated)'!$C$2:$C$53,"Buy")-SUMIFS('Transactions (Dated)'!$E$2:$E$53,'Transactions (Dated)'!$D$2:$D$53,'Share Values'!$X126,'Transactions (Dated)'!$B$2:$B$53,'Share Values'!Z$11,'Transactions (Dated)'!$C$2:$C$53,"Sell")</f>
        <v>12500</v>
      </c>
      <c r="AA126" s="40">
        <f ca="1">AA125+SUMIFS('Transactions (Dated)'!$E$2:$E$53,'Transactions (Dated)'!$D$2:$D$53,'Share Values'!$X126,'Transactions (Dated)'!$B$2:$B$53,'Share Values'!AA$11,'Transactions (Dated)'!$C$2:$C$53,"Buy")-SUMIFS('Transactions (Dated)'!$E$2:$E$53,'Transactions (Dated)'!$D$2:$D$53,'Share Values'!$X126,'Transactions (Dated)'!$B$2:$B$53,'Share Values'!AA$11,'Transactions (Dated)'!$C$2:$C$53,"Sell")</f>
        <v>39270</v>
      </c>
      <c r="AB126" s="40">
        <f ca="1">AB125+SUMIFS('Transactions (Dated)'!$E$2:$E$53,'Transactions (Dated)'!$D$2:$D$53,'Share Values'!$X126,'Transactions (Dated)'!$B$2:$B$53,'Share Values'!AB$11,'Transactions (Dated)'!$C$2:$C$53,"Buy")-SUMIFS('Transactions (Dated)'!$E$2:$E$53,'Transactions (Dated)'!$D$2:$D$53,'Share Values'!$X126,'Transactions (Dated)'!$B$2:$B$53,'Share Values'!AB$11,'Transactions (Dated)'!$C$2:$C$53,"Sell")</f>
        <v>1892</v>
      </c>
      <c r="AC126" s="40">
        <f ca="1">AC125+SUMIFS('Transactions (Dated)'!$E$2:$E$53,'Transactions (Dated)'!$D$2:$D$53,'Share Values'!$X126,'Transactions (Dated)'!$B$2:$B$53,'Share Values'!AC$11,'Transactions (Dated)'!$C$2:$C$53,"Buy")-SUMIFS('Transactions (Dated)'!$E$2:$E$53,'Transactions (Dated)'!$D$2:$D$53,'Share Values'!$X126,'Transactions (Dated)'!$B$2:$B$53,'Share Values'!AC$11,'Transactions (Dated)'!$C$2:$C$53,"Sell")</f>
        <v>0</v>
      </c>
      <c r="AD126" s="40">
        <f ca="1">AD125+SUMIFS('Transactions (Dated)'!$E$2:$E$53,'Transactions (Dated)'!$D$2:$D$53,'Share Values'!$X126,'Transactions (Dated)'!$B$2:$B$53,'Share Values'!AD$11,'Transactions (Dated)'!$C$2:$C$53,"Buy")-SUMIFS('Transactions (Dated)'!$E$2:$E$53,'Transactions (Dated)'!$D$2:$D$53,'Share Values'!$X126,'Transactions (Dated)'!$B$2:$B$53,'Share Values'!AD$11,'Transactions (Dated)'!$C$2:$C$53,"Sell")</f>
        <v>0</v>
      </c>
      <c r="AE126" s="40">
        <f ca="1">AE125+SUMIFS('Transactions (Dated)'!$E$2:$E$53,'Transactions (Dated)'!$D$2:$D$53,'Share Values'!$X126,'Transactions (Dated)'!$B$2:$B$53,'Share Values'!AE$11,'Transactions (Dated)'!$C$2:$C$53,"Buy")-SUMIFS('Transactions (Dated)'!$E$2:$E$53,'Transactions (Dated)'!$D$2:$D$53,'Share Values'!$X126,'Transactions (Dated)'!$B$2:$B$53,'Share Values'!AE$11,'Transactions (Dated)'!$C$2:$C$53,"Sell")</f>
        <v>0</v>
      </c>
      <c r="AF126" s="40">
        <f ca="1">AF125+SUMIFS('Transactions (Dated)'!$E$2:$E$53,'Transactions (Dated)'!$D$2:$D$53,'Share Values'!$X126,'Transactions (Dated)'!$B$2:$B$53,'Share Values'!AF$11,'Transactions (Dated)'!$C$2:$C$53,"Buy")-SUMIFS('Transactions (Dated)'!$E$2:$E$53,'Transactions (Dated)'!$D$2:$D$53,'Share Values'!$X126,'Transactions (Dated)'!$B$2:$B$53,'Share Values'!AF$11,'Transactions (Dated)'!$C$2:$C$53,"Sell")</f>
        <v>0</v>
      </c>
      <c r="AG126" s="40">
        <f ca="1">AG125+SUMIFS('Transactions (Dated)'!$E$2:$E$53,'Transactions (Dated)'!$D$2:$D$53,'Share Values'!$X126,'Transactions (Dated)'!$B$2:$B$53,'Share Values'!AG$11,'Transactions (Dated)'!$C$2:$C$53,"Buy")-SUMIFS('Transactions (Dated)'!$E$2:$E$53,'Transactions (Dated)'!$D$2:$D$53,'Share Values'!$X126,'Transactions (Dated)'!$B$2:$B$53,'Share Values'!AG$11,'Transactions (Dated)'!$C$2:$C$53,"Sell")</f>
        <v>0</v>
      </c>
      <c r="AH126" s="40">
        <f ca="1">AH125+SUMIFS('Transactions (Dated)'!$E$2:$E$53,'Transactions (Dated)'!$D$2:$D$53,'Share Values'!$X126,'Transactions (Dated)'!$B$2:$B$53,'Share Values'!AH$11,'Transactions (Dated)'!$C$2:$C$53,"Buy")-SUMIFS('Transactions (Dated)'!$E$2:$E$53,'Transactions (Dated)'!$D$2:$D$53,'Share Values'!$X126,'Transactions (Dated)'!$B$2:$B$53,'Share Values'!AH$11,'Transactions (Dated)'!$C$2:$C$53,"Sell")</f>
        <v>0</v>
      </c>
      <c r="AI126" s="40">
        <f ca="1">AI125+SUMIFS('Transactions (Dated)'!$E$2:$E$53,'Transactions (Dated)'!$D$2:$D$53,'Share Values'!$X126,'Transactions (Dated)'!$B$2:$B$53,'Share Values'!AI$11,'Transactions (Dated)'!$C$2:$C$53,"Buy")-SUMIFS('Transactions (Dated)'!$E$2:$E$53,'Transactions (Dated)'!$D$2:$D$53,'Share Values'!$X126,'Transactions (Dated)'!$B$2:$B$53,'Share Values'!AI$11,'Transactions (Dated)'!$C$2:$C$53,"Sell")</f>
        <v>0</v>
      </c>
      <c r="AJ126" s="40">
        <f ca="1">AJ125+SUMIFS('Transactions (Dated)'!$E$2:$E$53,'Transactions (Dated)'!$D$2:$D$53,'Share Values'!$X126,'Transactions (Dated)'!$B$2:$B$53,'Share Values'!AJ$11,'Transactions (Dated)'!$C$2:$C$53,"Buy")-SUMIFS('Transactions (Dated)'!$E$2:$E$53,'Transactions (Dated)'!$D$2:$D$53,'Share Values'!$X126,'Transactions (Dated)'!$B$2:$B$53,'Share Values'!AJ$11,'Transactions (Dated)'!$C$2:$C$53,"Sell")</f>
        <v>0</v>
      </c>
      <c r="AK126" s="40">
        <f ca="1">AK125+SUMIFS('Transactions (Dated)'!$E$2:$E$53,'Transactions (Dated)'!$D$2:$D$53,'Share Values'!$X126,'Transactions (Dated)'!$B$2:$B$53,'Share Values'!AK$11,'Transactions (Dated)'!$C$2:$C$53,"Buy")-SUMIFS('Transactions (Dated)'!$E$2:$E$53,'Transactions (Dated)'!$D$2:$D$53,'Share Values'!$X126,'Transactions (Dated)'!$B$2:$B$53,'Share Values'!AK$11,'Transactions (Dated)'!$C$2:$C$53,"Sell")</f>
        <v>0</v>
      </c>
      <c r="AL126" s="40">
        <f ca="1">AL125+SUMIFS('Transactions (Dated)'!$E$2:$E$53,'Transactions (Dated)'!$D$2:$D$53,'Share Values'!$X126,'Transactions (Dated)'!$B$2:$B$53,'Share Values'!AL$11,'Transactions (Dated)'!$C$2:$C$53,"Buy")-SUMIFS('Transactions (Dated)'!$E$2:$E$53,'Transactions (Dated)'!$D$2:$D$53,'Share Values'!$X126,'Transactions (Dated)'!$B$2:$B$53,'Share Values'!AL$11,'Transactions (Dated)'!$C$2:$C$53,"Sell")</f>
        <v>0</v>
      </c>
      <c r="AM126" s="40">
        <f ca="1">AM125+SUMIFS('Transactions (Dated)'!$E$2:$E$53,'Transactions (Dated)'!$D$2:$D$53,'Share Values'!$X126,'Transactions (Dated)'!$B$2:$B$53,'Share Values'!AM$11,'Transactions (Dated)'!$C$2:$C$53,"Buy")-SUMIFS('Transactions (Dated)'!$E$2:$E$53,'Transactions (Dated)'!$D$2:$D$53,'Share Values'!$X126,'Transactions (Dated)'!$B$2:$B$53,'Share Values'!AM$11,'Transactions (Dated)'!$C$2:$C$53,"Sell")</f>
        <v>0</v>
      </c>
      <c r="AN126" s="40">
        <f ca="1">AN125+SUMIFS('Transactions (Dated)'!$E$2:$E$53,'Transactions (Dated)'!$D$2:$D$53,'Share Values'!$X126,'Transactions (Dated)'!$B$2:$B$53,'Share Values'!AN$11,'Transactions (Dated)'!$C$2:$C$53,"Buy")-SUMIFS('Transactions (Dated)'!$E$2:$E$53,'Transactions (Dated)'!$D$2:$D$53,'Share Values'!$X126,'Transactions (Dated)'!$B$2:$B$53,'Share Values'!AN$11,'Transactions (Dated)'!$C$2:$C$53,"Sell")</f>
        <v>0</v>
      </c>
      <c r="AO126" s="40"/>
      <c r="AQ126" s="3">
        <f t="shared" si="37"/>
        <v>42080</v>
      </c>
      <c r="AR126" s="6">
        <f t="shared" ca="1" si="38"/>
        <v>57442.5</v>
      </c>
      <c r="AS126" s="6">
        <f t="shared" ca="1" si="39"/>
        <v>45375</v>
      </c>
      <c r="AT126" s="6">
        <f t="shared" ca="1" si="40"/>
        <v>794432.1</v>
      </c>
      <c r="AU126" s="6">
        <f t="shared" ca="1" si="41"/>
        <v>64100.960000000006</v>
      </c>
      <c r="AV126" s="6">
        <f t="shared" ca="1" si="42"/>
        <v>0</v>
      </c>
      <c r="AW126" s="6">
        <f t="shared" ca="1" si="43"/>
        <v>0</v>
      </c>
      <c r="AX126" s="6">
        <f t="shared" ca="1" si="44"/>
        <v>0</v>
      </c>
      <c r="AY126" s="6">
        <f t="shared" ca="1" si="45"/>
        <v>0</v>
      </c>
      <c r="AZ126" s="6">
        <f t="shared" ca="1" si="46"/>
        <v>0</v>
      </c>
      <c r="BA126" s="6">
        <f t="shared" ca="1" si="47"/>
        <v>0</v>
      </c>
      <c r="BB126" s="6">
        <f t="shared" ca="1" si="48"/>
        <v>0</v>
      </c>
      <c r="BC126" s="6">
        <f t="shared" ca="1" si="49"/>
        <v>0</v>
      </c>
      <c r="BD126" s="6">
        <f t="shared" ca="1" si="50"/>
        <v>0</v>
      </c>
      <c r="BE126" s="6">
        <f t="shared" ca="1" si="51"/>
        <v>0</v>
      </c>
      <c r="BF126" s="6">
        <f t="shared" ca="1" si="58"/>
        <v>0</v>
      </c>
      <c r="BG126" s="6">
        <f t="shared" ca="1" si="59"/>
        <v>0</v>
      </c>
      <c r="BH126" s="6"/>
      <c r="BJ126" s="4">
        <f t="shared" ca="1" si="52"/>
        <v>961350.55999999994</v>
      </c>
      <c r="BL126" s="3">
        <f t="shared" si="53"/>
        <v>42080</v>
      </c>
      <c r="BM126" s="6">
        <f>BM125+SUMIFS('Transactions (Dated)'!G:G,'Transactions (Dated)'!D:D,'Share Values'!AQ126)</f>
        <v>67368.149999999994</v>
      </c>
      <c r="BN126" s="6">
        <f ca="1">BN125+SUMIFS('Transactions (Dated)'!$F:$F,'Transactions (Dated)'!$D:$D,$BL126,'Transactions (Dated)'!$B:$B,BN$11,'Transactions (Dated)'!$C:$C,"Dividend (paid to cash)")*Y126</f>
        <v>0</v>
      </c>
      <c r="BO126" s="6">
        <f ca="1">BO125+SUMIFS('Transactions (Dated)'!$F:$F,'Transactions (Dated)'!$D:$D,$BL126,'Transactions (Dated)'!$B:$B,BO$11,'Transactions (Dated)'!$C:$C,"Dividend (paid to cash)")*Z126</f>
        <v>1250</v>
      </c>
      <c r="BP126" s="6">
        <f ca="1">BP125+SUMIFS('Transactions (Dated)'!$F:$F,'Transactions (Dated)'!$D:$D,$BL126,'Transactions (Dated)'!$B:$B,BP$11,'Transactions (Dated)'!$C:$C,"Dividend (paid to cash)")*AA126</f>
        <v>12240.942000000001</v>
      </c>
      <c r="BQ126" s="6">
        <f ca="1">BQ125+SUMIFS('Transactions (Dated)'!$F:$F,'Transactions (Dated)'!$D:$D,$BL126,'Transactions (Dated)'!$B:$B,BQ$11,'Transactions (Dated)'!$C:$C,"Dividend (paid to cash)")*AB126</f>
        <v>0</v>
      </c>
      <c r="BR126" s="6">
        <f ca="1">BR125+SUMIFS('Transactions (Dated)'!$F:$F,'Transactions (Dated)'!$D:$D,$BL126,'Transactions (Dated)'!$B:$B,BR$11,'Transactions (Dated)'!$C:$C,"Dividend (paid to cash)")*AC126</f>
        <v>0</v>
      </c>
      <c r="BS126" s="6">
        <f ca="1">BS125+SUMIFS('Transactions (Dated)'!$F:$F,'Transactions (Dated)'!$D:$D,$BL126,'Transactions (Dated)'!$B:$B,BS$11,'Transactions (Dated)'!$C:$C,"Dividend (paid to cash)")*AD126</f>
        <v>0</v>
      </c>
      <c r="BT126" s="6">
        <f ca="1">BT125+SUMIFS('Transactions (Dated)'!$F:$F,'Transactions (Dated)'!$D:$D,$BL126,'Transactions (Dated)'!$B:$B,BT$11,'Transactions (Dated)'!$C:$C,"Dividend (paid to cash)")*AE126</f>
        <v>0</v>
      </c>
      <c r="BU126" s="6">
        <f ca="1">BU125+SUMIFS('Transactions (Dated)'!$F:$F,'Transactions (Dated)'!$D:$D,$BL126,'Transactions (Dated)'!$B:$B,BU$11,'Transactions (Dated)'!$C:$C,"Dividend (paid to cash)")*AF126</f>
        <v>0</v>
      </c>
      <c r="BV126" s="6">
        <f ca="1">BV125+SUMIFS('Transactions (Dated)'!$F:$F,'Transactions (Dated)'!$D:$D,$BL126,'Transactions (Dated)'!$B:$B,BV$11,'Transactions (Dated)'!$C:$C,"Dividend (paid to cash)")*AG126</f>
        <v>0</v>
      </c>
      <c r="BW126" s="6">
        <f ca="1">BW125+SUMIFS('Transactions (Dated)'!$F:$F,'Transactions (Dated)'!$D:$D,$BL126,'Transactions (Dated)'!$B:$B,BW$11,'Transactions (Dated)'!$C:$C,"Dividend (paid to cash)")*AH126</f>
        <v>0</v>
      </c>
      <c r="BX126" s="6">
        <f ca="1">BX125+SUMIFS('Transactions (Dated)'!$F:$F,'Transactions (Dated)'!$D:$D,$BL126,'Transactions (Dated)'!$B:$B,BX$11,'Transactions (Dated)'!$C:$C,"Dividend (paid to cash)")*AI126</f>
        <v>0</v>
      </c>
      <c r="BY126" s="6">
        <f ca="1">BY125+SUMIFS('Transactions (Dated)'!$F:$F,'Transactions (Dated)'!$D:$D,$BL126,'Transactions (Dated)'!$B:$B,BY$11,'Transactions (Dated)'!$C:$C,"Dividend (paid to cash)")*AJ126</f>
        <v>0</v>
      </c>
      <c r="BZ126" s="6">
        <f ca="1">BZ125+SUMIFS('Transactions (Dated)'!$F:$F,'Transactions (Dated)'!$D:$D,$BL126,'Transactions (Dated)'!$B:$B,BZ$11,'Transactions (Dated)'!$C:$C,"Dividend (paid to cash)")*AK126</f>
        <v>0</v>
      </c>
      <c r="CA126" s="6">
        <f ca="1">CA125+SUMIFS('Transactions (Dated)'!$F:$F,'Transactions (Dated)'!$D:$D,$BL126,'Transactions (Dated)'!$B:$B,CA$11,'Transactions (Dated)'!$C:$C,"Dividend (paid to cash)")*AL126</f>
        <v>0</v>
      </c>
      <c r="CB126" s="6">
        <v>0</v>
      </c>
      <c r="CC126" s="6">
        <v>0</v>
      </c>
      <c r="CD126" s="6"/>
      <c r="CF126" s="6">
        <f t="shared" ca="1" si="60"/>
        <v>80859.09199999999</v>
      </c>
      <c r="CH126" s="3">
        <f t="shared" si="61"/>
        <v>42080</v>
      </c>
      <c r="CI126" s="4">
        <f t="shared" ca="1" si="54"/>
        <v>961350.55999999994</v>
      </c>
      <c r="CJ126" s="4">
        <f t="shared" ca="1" si="55"/>
        <v>80859.09199999999</v>
      </c>
      <c r="CL126" s="4">
        <f t="shared" ca="1" si="56"/>
        <v>1042209.6519999999</v>
      </c>
    </row>
    <row r="127" spans="2:90" x14ac:dyDescent="0.15">
      <c r="B127" s="3">
        <f t="shared" si="57"/>
        <v>42081</v>
      </c>
      <c r="C127" s="2">
        <v>14962.2</v>
      </c>
      <c r="E127" s="70">
        <v>42081</v>
      </c>
      <c r="F127" s="69">
        <v>12.23</v>
      </c>
      <c r="G127" s="69">
        <v>3.78</v>
      </c>
      <c r="H127" s="69">
        <v>20.32</v>
      </c>
      <c r="I127" s="69">
        <v>33.450000000000003</v>
      </c>
      <c r="J127" s="69">
        <v>20.58</v>
      </c>
      <c r="K127" s="69">
        <v>12.75</v>
      </c>
      <c r="L127" s="69">
        <v>26.2</v>
      </c>
      <c r="M127" s="69">
        <v>2.48</v>
      </c>
      <c r="N127" s="69">
        <v>8.7100000000000009</v>
      </c>
      <c r="O127" s="69">
        <v>5.1733000000000002</v>
      </c>
      <c r="P127" s="69">
        <v>31.7</v>
      </c>
      <c r="Q127" s="69">
        <v>1.2</v>
      </c>
      <c r="R127" s="69">
        <v>9.6300000000000008</v>
      </c>
      <c r="S127" s="69">
        <v>39.58</v>
      </c>
      <c r="T127" s="69"/>
      <c r="U127" s="69"/>
      <c r="V127" s="4"/>
      <c r="X127" s="3">
        <f t="shared" si="36"/>
        <v>42081</v>
      </c>
      <c r="Y127" s="40">
        <f ca="1">Y126+SUMIFS('Transactions (Dated)'!$E$2:$E$53,'Transactions (Dated)'!$D$2:$D$53,'Share Values'!$X127,'Transactions (Dated)'!$B$2:$B$53,'Share Values'!Y$11,'Transactions (Dated)'!$C$2:$C$53,"Buy")-SUMIFS('Transactions (Dated)'!$E$2:$E$53,'Transactions (Dated)'!$D$2:$D$53,'Share Values'!$X127,'Transactions (Dated)'!$B$2:$B$53,'Share Values'!Y$11,'Transactions (Dated)'!$C$2:$C$53,"Sell")</f>
        <v>4625</v>
      </c>
      <c r="Z127" s="40">
        <f ca="1">Z126+SUMIFS('Transactions (Dated)'!$E$2:$E$53,'Transactions (Dated)'!$D$2:$D$53,'Share Values'!$X127,'Transactions (Dated)'!$B$2:$B$53,'Share Values'!Z$11,'Transactions (Dated)'!$C$2:$C$53,"Buy")-SUMIFS('Transactions (Dated)'!$E$2:$E$53,'Transactions (Dated)'!$D$2:$D$53,'Share Values'!$X127,'Transactions (Dated)'!$B$2:$B$53,'Share Values'!Z$11,'Transactions (Dated)'!$C$2:$C$53,"Sell")</f>
        <v>12500</v>
      </c>
      <c r="AA127" s="40">
        <f ca="1">AA126+SUMIFS('Transactions (Dated)'!$E$2:$E$53,'Transactions (Dated)'!$D$2:$D$53,'Share Values'!$X127,'Transactions (Dated)'!$B$2:$B$53,'Share Values'!AA$11,'Transactions (Dated)'!$C$2:$C$53,"Buy")-SUMIFS('Transactions (Dated)'!$E$2:$E$53,'Transactions (Dated)'!$D$2:$D$53,'Share Values'!$X127,'Transactions (Dated)'!$B$2:$B$53,'Share Values'!AA$11,'Transactions (Dated)'!$C$2:$C$53,"Sell")</f>
        <v>39270</v>
      </c>
      <c r="AB127" s="40">
        <f ca="1">AB126+SUMIFS('Transactions (Dated)'!$E$2:$E$53,'Transactions (Dated)'!$D$2:$D$53,'Share Values'!$X127,'Transactions (Dated)'!$B$2:$B$53,'Share Values'!AB$11,'Transactions (Dated)'!$C$2:$C$53,"Buy")-SUMIFS('Transactions (Dated)'!$E$2:$E$53,'Transactions (Dated)'!$D$2:$D$53,'Share Values'!$X127,'Transactions (Dated)'!$B$2:$B$53,'Share Values'!AB$11,'Transactions (Dated)'!$C$2:$C$53,"Sell")</f>
        <v>1892</v>
      </c>
      <c r="AC127" s="40">
        <f ca="1">AC126+SUMIFS('Transactions (Dated)'!$E$2:$E$53,'Transactions (Dated)'!$D$2:$D$53,'Share Values'!$X127,'Transactions (Dated)'!$B$2:$B$53,'Share Values'!AC$11,'Transactions (Dated)'!$C$2:$C$53,"Buy")-SUMIFS('Transactions (Dated)'!$E$2:$E$53,'Transactions (Dated)'!$D$2:$D$53,'Share Values'!$X127,'Transactions (Dated)'!$B$2:$B$53,'Share Values'!AC$11,'Transactions (Dated)'!$C$2:$C$53,"Sell")</f>
        <v>0</v>
      </c>
      <c r="AD127" s="40">
        <f ca="1">AD126+SUMIFS('Transactions (Dated)'!$E$2:$E$53,'Transactions (Dated)'!$D$2:$D$53,'Share Values'!$X127,'Transactions (Dated)'!$B$2:$B$53,'Share Values'!AD$11,'Transactions (Dated)'!$C$2:$C$53,"Buy")-SUMIFS('Transactions (Dated)'!$E$2:$E$53,'Transactions (Dated)'!$D$2:$D$53,'Share Values'!$X127,'Transactions (Dated)'!$B$2:$B$53,'Share Values'!AD$11,'Transactions (Dated)'!$C$2:$C$53,"Sell")</f>
        <v>0</v>
      </c>
      <c r="AE127" s="40">
        <f ca="1">AE126+SUMIFS('Transactions (Dated)'!$E$2:$E$53,'Transactions (Dated)'!$D$2:$D$53,'Share Values'!$X127,'Transactions (Dated)'!$B$2:$B$53,'Share Values'!AE$11,'Transactions (Dated)'!$C$2:$C$53,"Buy")-SUMIFS('Transactions (Dated)'!$E$2:$E$53,'Transactions (Dated)'!$D$2:$D$53,'Share Values'!$X127,'Transactions (Dated)'!$B$2:$B$53,'Share Values'!AE$11,'Transactions (Dated)'!$C$2:$C$53,"Sell")</f>
        <v>0</v>
      </c>
      <c r="AF127" s="40">
        <f ca="1">AF126+SUMIFS('Transactions (Dated)'!$E$2:$E$53,'Transactions (Dated)'!$D$2:$D$53,'Share Values'!$X127,'Transactions (Dated)'!$B$2:$B$53,'Share Values'!AF$11,'Transactions (Dated)'!$C$2:$C$53,"Buy")-SUMIFS('Transactions (Dated)'!$E$2:$E$53,'Transactions (Dated)'!$D$2:$D$53,'Share Values'!$X127,'Transactions (Dated)'!$B$2:$B$53,'Share Values'!AF$11,'Transactions (Dated)'!$C$2:$C$53,"Sell")</f>
        <v>0</v>
      </c>
      <c r="AG127" s="40">
        <f ca="1">AG126+SUMIFS('Transactions (Dated)'!$E$2:$E$53,'Transactions (Dated)'!$D$2:$D$53,'Share Values'!$X127,'Transactions (Dated)'!$B$2:$B$53,'Share Values'!AG$11,'Transactions (Dated)'!$C$2:$C$53,"Buy")-SUMIFS('Transactions (Dated)'!$E$2:$E$53,'Transactions (Dated)'!$D$2:$D$53,'Share Values'!$X127,'Transactions (Dated)'!$B$2:$B$53,'Share Values'!AG$11,'Transactions (Dated)'!$C$2:$C$53,"Sell")</f>
        <v>0</v>
      </c>
      <c r="AH127" s="40">
        <f ca="1">AH126+SUMIFS('Transactions (Dated)'!$E$2:$E$53,'Transactions (Dated)'!$D$2:$D$53,'Share Values'!$X127,'Transactions (Dated)'!$B$2:$B$53,'Share Values'!AH$11,'Transactions (Dated)'!$C$2:$C$53,"Buy")-SUMIFS('Transactions (Dated)'!$E$2:$E$53,'Transactions (Dated)'!$D$2:$D$53,'Share Values'!$X127,'Transactions (Dated)'!$B$2:$B$53,'Share Values'!AH$11,'Transactions (Dated)'!$C$2:$C$53,"Sell")</f>
        <v>0</v>
      </c>
      <c r="AI127" s="40">
        <f ca="1">AI126+SUMIFS('Transactions (Dated)'!$E$2:$E$53,'Transactions (Dated)'!$D$2:$D$53,'Share Values'!$X127,'Transactions (Dated)'!$B$2:$B$53,'Share Values'!AI$11,'Transactions (Dated)'!$C$2:$C$53,"Buy")-SUMIFS('Transactions (Dated)'!$E$2:$E$53,'Transactions (Dated)'!$D$2:$D$53,'Share Values'!$X127,'Transactions (Dated)'!$B$2:$B$53,'Share Values'!AI$11,'Transactions (Dated)'!$C$2:$C$53,"Sell")</f>
        <v>0</v>
      </c>
      <c r="AJ127" s="40">
        <f ca="1">AJ126+SUMIFS('Transactions (Dated)'!$E$2:$E$53,'Transactions (Dated)'!$D$2:$D$53,'Share Values'!$X127,'Transactions (Dated)'!$B$2:$B$53,'Share Values'!AJ$11,'Transactions (Dated)'!$C$2:$C$53,"Buy")-SUMIFS('Transactions (Dated)'!$E$2:$E$53,'Transactions (Dated)'!$D$2:$D$53,'Share Values'!$X127,'Transactions (Dated)'!$B$2:$B$53,'Share Values'!AJ$11,'Transactions (Dated)'!$C$2:$C$53,"Sell")</f>
        <v>0</v>
      </c>
      <c r="AK127" s="40">
        <f ca="1">AK126+SUMIFS('Transactions (Dated)'!$E$2:$E$53,'Transactions (Dated)'!$D$2:$D$53,'Share Values'!$X127,'Transactions (Dated)'!$B$2:$B$53,'Share Values'!AK$11,'Transactions (Dated)'!$C$2:$C$53,"Buy")-SUMIFS('Transactions (Dated)'!$E$2:$E$53,'Transactions (Dated)'!$D$2:$D$53,'Share Values'!$X127,'Transactions (Dated)'!$B$2:$B$53,'Share Values'!AK$11,'Transactions (Dated)'!$C$2:$C$53,"Sell")</f>
        <v>0</v>
      </c>
      <c r="AL127" s="40">
        <f ca="1">AL126+SUMIFS('Transactions (Dated)'!$E$2:$E$53,'Transactions (Dated)'!$D$2:$D$53,'Share Values'!$X127,'Transactions (Dated)'!$B$2:$B$53,'Share Values'!AL$11,'Transactions (Dated)'!$C$2:$C$53,"Buy")-SUMIFS('Transactions (Dated)'!$E$2:$E$53,'Transactions (Dated)'!$D$2:$D$53,'Share Values'!$X127,'Transactions (Dated)'!$B$2:$B$53,'Share Values'!AL$11,'Transactions (Dated)'!$C$2:$C$53,"Sell")</f>
        <v>0</v>
      </c>
      <c r="AM127" s="40">
        <f ca="1">AM126+SUMIFS('Transactions (Dated)'!$E$2:$E$53,'Transactions (Dated)'!$D$2:$D$53,'Share Values'!$X127,'Transactions (Dated)'!$B$2:$B$53,'Share Values'!AM$11,'Transactions (Dated)'!$C$2:$C$53,"Buy")-SUMIFS('Transactions (Dated)'!$E$2:$E$53,'Transactions (Dated)'!$D$2:$D$53,'Share Values'!$X127,'Transactions (Dated)'!$B$2:$B$53,'Share Values'!AM$11,'Transactions (Dated)'!$C$2:$C$53,"Sell")</f>
        <v>0</v>
      </c>
      <c r="AN127" s="40">
        <f ca="1">AN126+SUMIFS('Transactions (Dated)'!$E$2:$E$53,'Transactions (Dated)'!$D$2:$D$53,'Share Values'!$X127,'Transactions (Dated)'!$B$2:$B$53,'Share Values'!AN$11,'Transactions (Dated)'!$C$2:$C$53,"Buy")-SUMIFS('Transactions (Dated)'!$E$2:$E$53,'Transactions (Dated)'!$D$2:$D$53,'Share Values'!$X127,'Transactions (Dated)'!$B$2:$B$53,'Share Values'!AN$11,'Transactions (Dated)'!$C$2:$C$53,"Sell")</f>
        <v>0</v>
      </c>
      <c r="AO127" s="40"/>
      <c r="AQ127" s="3">
        <f t="shared" si="37"/>
        <v>42081</v>
      </c>
      <c r="AR127" s="6">
        <f t="shared" ca="1" si="38"/>
        <v>56563.75</v>
      </c>
      <c r="AS127" s="6">
        <f t="shared" ca="1" si="39"/>
        <v>47250</v>
      </c>
      <c r="AT127" s="6">
        <f t="shared" ca="1" si="40"/>
        <v>797966.4</v>
      </c>
      <c r="AU127" s="6">
        <f t="shared" ca="1" si="41"/>
        <v>63287.400000000009</v>
      </c>
      <c r="AV127" s="6">
        <f t="shared" ca="1" si="42"/>
        <v>0</v>
      </c>
      <c r="AW127" s="6">
        <f t="shared" ca="1" si="43"/>
        <v>0</v>
      </c>
      <c r="AX127" s="6">
        <f t="shared" ca="1" si="44"/>
        <v>0</v>
      </c>
      <c r="AY127" s="6">
        <f t="shared" ca="1" si="45"/>
        <v>0</v>
      </c>
      <c r="AZ127" s="6">
        <f t="shared" ca="1" si="46"/>
        <v>0</v>
      </c>
      <c r="BA127" s="6">
        <f t="shared" ca="1" si="47"/>
        <v>0</v>
      </c>
      <c r="BB127" s="6">
        <f t="shared" ca="1" si="48"/>
        <v>0</v>
      </c>
      <c r="BC127" s="6">
        <f t="shared" ca="1" si="49"/>
        <v>0</v>
      </c>
      <c r="BD127" s="6">
        <f t="shared" ca="1" si="50"/>
        <v>0</v>
      </c>
      <c r="BE127" s="6">
        <f t="shared" ca="1" si="51"/>
        <v>0</v>
      </c>
      <c r="BF127" s="6">
        <f t="shared" ca="1" si="58"/>
        <v>0</v>
      </c>
      <c r="BG127" s="6">
        <f t="shared" ca="1" si="59"/>
        <v>0</v>
      </c>
      <c r="BH127" s="6"/>
      <c r="BJ127" s="4">
        <f t="shared" ca="1" si="52"/>
        <v>965067.55</v>
      </c>
      <c r="BL127" s="3">
        <f t="shared" si="53"/>
        <v>42081</v>
      </c>
      <c r="BM127" s="6">
        <f>BM126+SUMIFS('Transactions (Dated)'!G:G,'Transactions (Dated)'!D:D,'Share Values'!AQ127)</f>
        <v>67368.149999999994</v>
      </c>
      <c r="BN127" s="6">
        <f ca="1">BN126+SUMIFS('Transactions (Dated)'!$F:$F,'Transactions (Dated)'!$D:$D,$BL127,'Transactions (Dated)'!$B:$B,BN$11,'Transactions (Dated)'!$C:$C,"Dividend (paid to cash)")*Y127</f>
        <v>0</v>
      </c>
      <c r="BO127" s="6">
        <f ca="1">BO126+SUMIFS('Transactions (Dated)'!$F:$F,'Transactions (Dated)'!$D:$D,$BL127,'Transactions (Dated)'!$B:$B,BO$11,'Transactions (Dated)'!$C:$C,"Dividend (paid to cash)")*Z127</f>
        <v>1250</v>
      </c>
      <c r="BP127" s="6">
        <f ca="1">BP126+SUMIFS('Transactions (Dated)'!$F:$F,'Transactions (Dated)'!$D:$D,$BL127,'Transactions (Dated)'!$B:$B,BP$11,'Transactions (Dated)'!$C:$C,"Dividend (paid to cash)")*AA127</f>
        <v>12240.942000000001</v>
      </c>
      <c r="BQ127" s="6">
        <f ca="1">BQ126+SUMIFS('Transactions (Dated)'!$F:$F,'Transactions (Dated)'!$D:$D,$BL127,'Transactions (Dated)'!$B:$B,BQ$11,'Transactions (Dated)'!$C:$C,"Dividend (paid to cash)")*AB127</f>
        <v>0</v>
      </c>
      <c r="BR127" s="6">
        <f ca="1">BR126+SUMIFS('Transactions (Dated)'!$F:$F,'Transactions (Dated)'!$D:$D,$BL127,'Transactions (Dated)'!$B:$B,BR$11,'Transactions (Dated)'!$C:$C,"Dividend (paid to cash)")*AC127</f>
        <v>0</v>
      </c>
      <c r="BS127" s="6">
        <f ca="1">BS126+SUMIFS('Transactions (Dated)'!$F:$F,'Transactions (Dated)'!$D:$D,$BL127,'Transactions (Dated)'!$B:$B,BS$11,'Transactions (Dated)'!$C:$C,"Dividend (paid to cash)")*AD127</f>
        <v>0</v>
      </c>
      <c r="BT127" s="6">
        <f ca="1">BT126+SUMIFS('Transactions (Dated)'!$F:$F,'Transactions (Dated)'!$D:$D,$BL127,'Transactions (Dated)'!$B:$B,BT$11,'Transactions (Dated)'!$C:$C,"Dividend (paid to cash)")*AE127</f>
        <v>0</v>
      </c>
      <c r="BU127" s="6">
        <f ca="1">BU126+SUMIFS('Transactions (Dated)'!$F:$F,'Transactions (Dated)'!$D:$D,$BL127,'Transactions (Dated)'!$B:$B,BU$11,'Transactions (Dated)'!$C:$C,"Dividend (paid to cash)")*AF127</f>
        <v>0</v>
      </c>
      <c r="BV127" s="6">
        <f ca="1">BV126+SUMIFS('Transactions (Dated)'!$F:$F,'Transactions (Dated)'!$D:$D,$BL127,'Transactions (Dated)'!$B:$B,BV$11,'Transactions (Dated)'!$C:$C,"Dividend (paid to cash)")*AG127</f>
        <v>0</v>
      </c>
      <c r="BW127" s="6">
        <f ca="1">BW126+SUMIFS('Transactions (Dated)'!$F:$F,'Transactions (Dated)'!$D:$D,$BL127,'Transactions (Dated)'!$B:$B,BW$11,'Transactions (Dated)'!$C:$C,"Dividend (paid to cash)")*AH127</f>
        <v>0</v>
      </c>
      <c r="BX127" s="6">
        <f ca="1">BX126+SUMIFS('Transactions (Dated)'!$F:$F,'Transactions (Dated)'!$D:$D,$BL127,'Transactions (Dated)'!$B:$B,BX$11,'Transactions (Dated)'!$C:$C,"Dividend (paid to cash)")*AI127</f>
        <v>0</v>
      </c>
      <c r="BY127" s="6">
        <f ca="1">BY126+SUMIFS('Transactions (Dated)'!$F:$F,'Transactions (Dated)'!$D:$D,$BL127,'Transactions (Dated)'!$B:$B,BY$11,'Transactions (Dated)'!$C:$C,"Dividend (paid to cash)")*AJ127</f>
        <v>0</v>
      </c>
      <c r="BZ127" s="6">
        <f ca="1">BZ126+SUMIFS('Transactions (Dated)'!$F:$F,'Transactions (Dated)'!$D:$D,$BL127,'Transactions (Dated)'!$B:$B,BZ$11,'Transactions (Dated)'!$C:$C,"Dividend (paid to cash)")*AK127</f>
        <v>0</v>
      </c>
      <c r="CA127" s="6">
        <f ca="1">CA126+SUMIFS('Transactions (Dated)'!$F:$F,'Transactions (Dated)'!$D:$D,$BL127,'Transactions (Dated)'!$B:$B,CA$11,'Transactions (Dated)'!$C:$C,"Dividend (paid to cash)")*AL127</f>
        <v>0</v>
      </c>
      <c r="CB127" s="6">
        <v>0</v>
      </c>
      <c r="CC127" s="6">
        <v>0</v>
      </c>
      <c r="CD127" s="6"/>
      <c r="CF127" s="6">
        <f t="shared" ca="1" si="60"/>
        <v>80859.09199999999</v>
      </c>
      <c r="CH127" s="3">
        <f t="shared" si="61"/>
        <v>42081</v>
      </c>
      <c r="CI127" s="4">
        <f t="shared" ca="1" si="54"/>
        <v>965067.55</v>
      </c>
      <c r="CJ127" s="4">
        <f t="shared" ca="1" si="55"/>
        <v>80859.09199999999</v>
      </c>
      <c r="CL127" s="4">
        <f t="shared" ca="1" si="56"/>
        <v>1045926.642</v>
      </c>
    </row>
    <row r="128" spans="2:90" x14ac:dyDescent="0.15">
      <c r="B128" s="3">
        <f t="shared" si="57"/>
        <v>42082</v>
      </c>
      <c r="C128" s="2">
        <v>14873.9</v>
      </c>
      <c r="E128" s="70">
        <v>42082</v>
      </c>
      <c r="F128" s="69">
        <v>12.36</v>
      </c>
      <c r="G128" s="69">
        <v>4.01</v>
      </c>
      <c r="H128" s="69">
        <v>20.11</v>
      </c>
      <c r="I128" s="69">
        <v>32.94</v>
      </c>
      <c r="J128" s="69">
        <v>21.03</v>
      </c>
      <c r="K128" s="69">
        <v>12.89</v>
      </c>
      <c r="L128" s="69">
        <v>25.26</v>
      </c>
      <c r="M128" s="69">
        <v>2.54</v>
      </c>
      <c r="N128" s="69">
        <v>8.61</v>
      </c>
      <c r="O128" s="69">
        <v>5.3333000000000004</v>
      </c>
      <c r="P128" s="69">
        <v>31.5</v>
      </c>
      <c r="Q128" s="69">
        <v>1.2</v>
      </c>
      <c r="R128" s="69">
        <v>9.23</v>
      </c>
      <c r="S128" s="69">
        <v>39.07</v>
      </c>
      <c r="T128" s="69"/>
      <c r="U128" s="69"/>
      <c r="V128" s="4"/>
      <c r="X128" s="3">
        <f t="shared" si="36"/>
        <v>42082</v>
      </c>
      <c r="Y128" s="40">
        <f ca="1">Y127+SUMIFS('Transactions (Dated)'!$E$2:$E$53,'Transactions (Dated)'!$D$2:$D$53,'Share Values'!$X128,'Transactions (Dated)'!$B$2:$B$53,'Share Values'!Y$11,'Transactions (Dated)'!$C$2:$C$53,"Buy")-SUMIFS('Transactions (Dated)'!$E$2:$E$53,'Transactions (Dated)'!$D$2:$D$53,'Share Values'!$X128,'Transactions (Dated)'!$B$2:$B$53,'Share Values'!Y$11,'Transactions (Dated)'!$C$2:$C$53,"Sell")</f>
        <v>4625</v>
      </c>
      <c r="Z128" s="40">
        <f ca="1">Z127+SUMIFS('Transactions (Dated)'!$E$2:$E$53,'Transactions (Dated)'!$D$2:$D$53,'Share Values'!$X128,'Transactions (Dated)'!$B$2:$B$53,'Share Values'!Z$11,'Transactions (Dated)'!$C$2:$C$53,"Buy")-SUMIFS('Transactions (Dated)'!$E$2:$E$53,'Transactions (Dated)'!$D$2:$D$53,'Share Values'!$X128,'Transactions (Dated)'!$B$2:$B$53,'Share Values'!Z$11,'Transactions (Dated)'!$C$2:$C$53,"Sell")</f>
        <v>12500</v>
      </c>
      <c r="AA128" s="40">
        <f ca="1">AA127+SUMIFS('Transactions (Dated)'!$E$2:$E$53,'Transactions (Dated)'!$D$2:$D$53,'Share Values'!$X128,'Transactions (Dated)'!$B$2:$B$53,'Share Values'!AA$11,'Transactions (Dated)'!$C$2:$C$53,"Buy")-SUMIFS('Transactions (Dated)'!$E$2:$E$53,'Transactions (Dated)'!$D$2:$D$53,'Share Values'!$X128,'Transactions (Dated)'!$B$2:$B$53,'Share Values'!AA$11,'Transactions (Dated)'!$C$2:$C$53,"Sell")</f>
        <v>39270</v>
      </c>
      <c r="AB128" s="40">
        <f ca="1">AB127+SUMIFS('Transactions (Dated)'!$E$2:$E$53,'Transactions (Dated)'!$D$2:$D$53,'Share Values'!$X128,'Transactions (Dated)'!$B$2:$B$53,'Share Values'!AB$11,'Transactions (Dated)'!$C$2:$C$53,"Buy")-SUMIFS('Transactions (Dated)'!$E$2:$E$53,'Transactions (Dated)'!$D$2:$D$53,'Share Values'!$X128,'Transactions (Dated)'!$B$2:$B$53,'Share Values'!AB$11,'Transactions (Dated)'!$C$2:$C$53,"Sell")</f>
        <v>1892</v>
      </c>
      <c r="AC128" s="40">
        <f ca="1">AC127+SUMIFS('Transactions (Dated)'!$E$2:$E$53,'Transactions (Dated)'!$D$2:$D$53,'Share Values'!$X128,'Transactions (Dated)'!$B$2:$B$53,'Share Values'!AC$11,'Transactions (Dated)'!$C$2:$C$53,"Buy")-SUMIFS('Transactions (Dated)'!$E$2:$E$53,'Transactions (Dated)'!$D$2:$D$53,'Share Values'!$X128,'Transactions (Dated)'!$B$2:$B$53,'Share Values'!AC$11,'Transactions (Dated)'!$C$2:$C$53,"Sell")</f>
        <v>0</v>
      </c>
      <c r="AD128" s="40">
        <f ca="1">AD127+SUMIFS('Transactions (Dated)'!$E$2:$E$53,'Transactions (Dated)'!$D$2:$D$53,'Share Values'!$X128,'Transactions (Dated)'!$B$2:$B$53,'Share Values'!AD$11,'Transactions (Dated)'!$C$2:$C$53,"Buy")-SUMIFS('Transactions (Dated)'!$E$2:$E$53,'Transactions (Dated)'!$D$2:$D$53,'Share Values'!$X128,'Transactions (Dated)'!$B$2:$B$53,'Share Values'!AD$11,'Transactions (Dated)'!$C$2:$C$53,"Sell")</f>
        <v>0</v>
      </c>
      <c r="AE128" s="40">
        <f ca="1">AE127+SUMIFS('Transactions (Dated)'!$E$2:$E$53,'Transactions (Dated)'!$D$2:$D$53,'Share Values'!$X128,'Transactions (Dated)'!$B$2:$B$53,'Share Values'!AE$11,'Transactions (Dated)'!$C$2:$C$53,"Buy")-SUMIFS('Transactions (Dated)'!$E$2:$E$53,'Transactions (Dated)'!$D$2:$D$53,'Share Values'!$X128,'Transactions (Dated)'!$B$2:$B$53,'Share Values'!AE$11,'Transactions (Dated)'!$C$2:$C$53,"Sell")</f>
        <v>0</v>
      </c>
      <c r="AF128" s="40">
        <f ca="1">AF127+SUMIFS('Transactions (Dated)'!$E$2:$E$53,'Transactions (Dated)'!$D$2:$D$53,'Share Values'!$X128,'Transactions (Dated)'!$B$2:$B$53,'Share Values'!AF$11,'Transactions (Dated)'!$C$2:$C$53,"Buy")-SUMIFS('Transactions (Dated)'!$E$2:$E$53,'Transactions (Dated)'!$D$2:$D$53,'Share Values'!$X128,'Transactions (Dated)'!$B$2:$B$53,'Share Values'!AF$11,'Transactions (Dated)'!$C$2:$C$53,"Sell")</f>
        <v>0</v>
      </c>
      <c r="AG128" s="40">
        <f ca="1">AG127+SUMIFS('Transactions (Dated)'!$E$2:$E$53,'Transactions (Dated)'!$D$2:$D$53,'Share Values'!$X128,'Transactions (Dated)'!$B$2:$B$53,'Share Values'!AG$11,'Transactions (Dated)'!$C$2:$C$53,"Buy")-SUMIFS('Transactions (Dated)'!$E$2:$E$53,'Transactions (Dated)'!$D$2:$D$53,'Share Values'!$X128,'Transactions (Dated)'!$B$2:$B$53,'Share Values'!AG$11,'Transactions (Dated)'!$C$2:$C$53,"Sell")</f>
        <v>0</v>
      </c>
      <c r="AH128" s="40">
        <f ca="1">AH127+SUMIFS('Transactions (Dated)'!$E$2:$E$53,'Transactions (Dated)'!$D$2:$D$53,'Share Values'!$X128,'Transactions (Dated)'!$B$2:$B$53,'Share Values'!AH$11,'Transactions (Dated)'!$C$2:$C$53,"Buy")-SUMIFS('Transactions (Dated)'!$E$2:$E$53,'Transactions (Dated)'!$D$2:$D$53,'Share Values'!$X128,'Transactions (Dated)'!$B$2:$B$53,'Share Values'!AH$11,'Transactions (Dated)'!$C$2:$C$53,"Sell")</f>
        <v>0</v>
      </c>
      <c r="AI128" s="40">
        <f ca="1">AI127+SUMIFS('Transactions (Dated)'!$E$2:$E$53,'Transactions (Dated)'!$D$2:$D$53,'Share Values'!$X128,'Transactions (Dated)'!$B$2:$B$53,'Share Values'!AI$11,'Transactions (Dated)'!$C$2:$C$53,"Buy")-SUMIFS('Transactions (Dated)'!$E$2:$E$53,'Transactions (Dated)'!$D$2:$D$53,'Share Values'!$X128,'Transactions (Dated)'!$B$2:$B$53,'Share Values'!AI$11,'Transactions (Dated)'!$C$2:$C$53,"Sell")</f>
        <v>0</v>
      </c>
      <c r="AJ128" s="40">
        <f ca="1">AJ127+SUMIFS('Transactions (Dated)'!$E$2:$E$53,'Transactions (Dated)'!$D$2:$D$53,'Share Values'!$X128,'Transactions (Dated)'!$B$2:$B$53,'Share Values'!AJ$11,'Transactions (Dated)'!$C$2:$C$53,"Buy")-SUMIFS('Transactions (Dated)'!$E$2:$E$53,'Transactions (Dated)'!$D$2:$D$53,'Share Values'!$X128,'Transactions (Dated)'!$B$2:$B$53,'Share Values'!AJ$11,'Transactions (Dated)'!$C$2:$C$53,"Sell")</f>
        <v>0</v>
      </c>
      <c r="AK128" s="40">
        <f ca="1">AK127+SUMIFS('Transactions (Dated)'!$E$2:$E$53,'Transactions (Dated)'!$D$2:$D$53,'Share Values'!$X128,'Transactions (Dated)'!$B$2:$B$53,'Share Values'!AK$11,'Transactions (Dated)'!$C$2:$C$53,"Buy")-SUMIFS('Transactions (Dated)'!$E$2:$E$53,'Transactions (Dated)'!$D$2:$D$53,'Share Values'!$X128,'Transactions (Dated)'!$B$2:$B$53,'Share Values'!AK$11,'Transactions (Dated)'!$C$2:$C$53,"Sell")</f>
        <v>0</v>
      </c>
      <c r="AL128" s="40">
        <f ca="1">AL127+SUMIFS('Transactions (Dated)'!$E$2:$E$53,'Transactions (Dated)'!$D$2:$D$53,'Share Values'!$X128,'Transactions (Dated)'!$B$2:$B$53,'Share Values'!AL$11,'Transactions (Dated)'!$C$2:$C$53,"Buy")-SUMIFS('Transactions (Dated)'!$E$2:$E$53,'Transactions (Dated)'!$D$2:$D$53,'Share Values'!$X128,'Transactions (Dated)'!$B$2:$B$53,'Share Values'!AL$11,'Transactions (Dated)'!$C$2:$C$53,"Sell")</f>
        <v>0</v>
      </c>
      <c r="AM128" s="40">
        <f ca="1">AM127+SUMIFS('Transactions (Dated)'!$E$2:$E$53,'Transactions (Dated)'!$D$2:$D$53,'Share Values'!$X128,'Transactions (Dated)'!$B$2:$B$53,'Share Values'!AM$11,'Transactions (Dated)'!$C$2:$C$53,"Buy")-SUMIFS('Transactions (Dated)'!$E$2:$E$53,'Transactions (Dated)'!$D$2:$D$53,'Share Values'!$X128,'Transactions (Dated)'!$B$2:$B$53,'Share Values'!AM$11,'Transactions (Dated)'!$C$2:$C$53,"Sell")</f>
        <v>0</v>
      </c>
      <c r="AN128" s="40">
        <f ca="1">AN127+SUMIFS('Transactions (Dated)'!$E$2:$E$53,'Transactions (Dated)'!$D$2:$D$53,'Share Values'!$X128,'Transactions (Dated)'!$B$2:$B$53,'Share Values'!AN$11,'Transactions (Dated)'!$C$2:$C$53,"Buy")-SUMIFS('Transactions (Dated)'!$E$2:$E$53,'Transactions (Dated)'!$D$2:$D$53,'Share Values'!$X128,'Transactions (Dated)'!$B$2:$B$53,'Share Values'!AN$11,'Transactions (Dated)'!$C$2:$C$53,"Sell")</f>
        <v>0</v>
      </c>
      <c r="AO128" s="40"/>
      <c r="AQ128" s="3">
        <f t="shared" si="37"/>
        <v>42082</v>
      </c>
      <c r="AR128" s="6">
        <f t="shared" ca="1" si="38"/>
        <v>57165</v>
      </c>
      <c r="AS128" s="6">
        <f t="shared" ca="1" si="39"/>
        <v>50125</v>
      </c>
      <c r="AT128" s="6">
        <f t="shared" ca="1" si="40"/>
        <v>789719.7</v>
      </c>
      <c r="AU128" s="6">
        <f t="shared" ca="1" si="41"/>
        <v>62322.479999999996</v>
      </c>
      <c r="AV128" s="6">
        <f t="shared" ca="1" si="42"/>
        <v>0</v>
      </c>
      <c r="AW128" s="6">
        <f t="shared" ca="1" si="43"/>
        <v>0</v>
      </c>
      <c r="AX128" s="6">
        <f t="shared" ca="1" si="44"/>
        <v>0</v>
      </c>
      <c r="AY128" s="6">
        <f t="shared" ca="1" si="45"/>
        <v>0</v>
      </c>
      <c r="AZ128" s="6">
        <f t="shared" ca="1" si="46"/>
        <v>0</v>
      </c>
      <c r="BA128" s="6">
        <f t="shared" ca="1" si="47"/>
        <v>0</v>
      </c>
      <c r="BB128" s="6">
        <f t="shared" ca="1" si="48"/>
        <v>0</v>
      </c>
      <c r="BC128" s="6">
        <f t="shared" ca="1" si="49"/>
        <v>0</v>
      </c>
      <c r="BD128" s="6">
        <f t="shared" ca="1" si="50"/>
        <v>0</v>
      </c>
      <c r="BE128" s="6">
        <f t="shared" ca="1" si="51"/>
        <v>0</v>
      </c>
      <c r="BF128" s="6">
        <f t="shared" ca="1" si="58"/>
        <v>0</v>
      </c>
      <c r="BG128" s="6">
        <f t="shared" ca="1" si="59"/>
        <v>0</v>
      </c>
      <c r="BH128" s="6"/>
      <c r="BJ128" s="4">
        <f t="shared" ca="1" si="52"/>
        <v>959332.17999999993</v>
      </c>
      <c r="BL128" s="3">
        <f t="shared" si="53"/>
        <v>42082</v>
      </c>
      <c r="BM128" s="6">
        <f>BM127+SUMIFS('Transactions (Dated)'!G:G,'Transactions (Dated)'!D:D,'Share Values'!AQ128)</f>
        <v>67368.149999999994</v>
      </c>
      <c r="BN128" s="6">
        <f ca="1">BN127+SUMIFS('Transactions (Dated)'!$F:$F,'Transactions (Dated)'!$D:$D,$BL128,'Transactions (Dated)'!$B:$B,BN$11,'Transactions (Dated)'!$C:$C,"Dividend (paid to cash)")*Y128</f>
        <v>0</v>
      </c>
      <c r="BO128" s="6">
        <f ca="1">BO127+SUMIFS('Transactions (Dated)'!$F:$F,'Transactions (Dated)'!$D:$D,$BL128,'Transactions (Dated)'!$B:$B,BO$11,'Transactions (Dated)'!$C:$C,"Dividend (paid to cash)")*Z128</f>
        <v>1250</v>
      </c>
      <c r="BP128" s="6">
        <f ca="1">BP127+SUMIFS('Transactions (Dated)'!$F:$F,'Transactions (Dated)'!$D:$D,$BL128,'Transactions (Dated)'!$B:$B,BP$11,'Transactions (Dated)'!$C:$C,"Dividend (paid to cash)")*AA128</f>
        <v>12240.942000000001</v>
      </c>
      <c r="BQ128" s="6">
        <f ca="1">BQ127+SUMIFS('Transactions (Dated)'!$F:$F,'Transactions (Dated)'!$D:$D,$BL128,'Transactions (Dated)'!$B:$B,BQ$11,'Transactions (Dated)'!$C:$C,"Dividend (paid to cash)")*AB128</f>
        <v>0</v>
      </c>
      <c r="BR128" s="6">
        <f ca="1">BR127+SUMIFS('Transactions (Dated)'!$F:$F,'Transactions (Dated)'!$D:$D,$BL128,'Transactions (Dated)'!$B:$B,BR$11,'Transactions (Dated)'!$C:$C,"Dividend (paid to cash)")*AC128</f>
        <v>0</v>
      </c>
      <c r="BS128" s="6">
        <f ca="1">BS127+SUMIFS('Transactions (Dated)'!$F:$F,'Transactions (Dated)'!$D:$D,$BL128,'Transactions (Dated)'!$B:$B,BS$11,'Transactions (Dated)'!$C:$C,"Dividend (paid to cash)")*AD128</f>
        <v>0</v>
      </c>
      <c r="BT128" s="6">
        <f ca="1">BT127+SUMIFS('Transactions (Dated)'!$F:$F,'Transactions (Dated)'!$D:$D,$BL128,'Transactions (Dated)'!$B:$B,BT$11,'Transactions (Dated)'!$C:$C,"Dividend (paid to cash)")*AE128</f>
        <v>0</v>
      </c>
      <c r="BU128" s="6">
        <f ca="1">BU127+SUMIFS('Transactions (Dated)'!$F:$F,'Transactions (Dated)'!$D:$D,$BL128,'Transactions (Dated)'!$B:$B,BU$11,'Transactions (Dated)'!$C:$C,"Dividend (paid to cash)")*AF128</f>
        <v>0</v>
      </c>
      <c r="BV128" s="6">
        <f ca="1">BV127+SUMIFS('Transactions (Dated)'!$F:$F,'Transactions (Dated)'!$D:$D,$BL128,'Transactions (Dated)'!$B:$B,BV$11,'Transactions (Dated)'!$C:$C,"Dividend (paid to cash)")*AG128</f>
        <v>0</v>
      </c>
      <c r="BW128" s="6">
        <f ca="1">BW127+SUMIFS('Transactions (Dated)'!$F:$F,'Transactions (Dated)'!$D:$D,$BL128,'Transactions (Dated)'!$B:$B,BW$11,'Transactions (Dated)'!$C:$C,"Dividend (paid to cash)")*AH128</f>
        <v>0</v>
      </c>
      <c r="BX128" s="6">
        <f ca="1">BX127+SUMIFS('Transactions (Dated)'!$F:$F,'Transactions (Dated)'!$D:$D,$BL128,'Transactions (Dated)'!$B:$B,BX$11,'Transactions (Dated)'!$C:$C,"Dividend (paid to cash)")*AI128</f>
        <v>0</v>
      </c>
      <c r="BY128" s="6">
        <f ca="1">BY127+SUMIFS('Transactions (Dated)'!$F:$F,'Transactions (Dated)'!$D:$D,$BL128,'Transactions (Dated)'!$B:$B,BY$11,'Transactions (Dated)'!$C:$C,"Dividend (paid to cash)")*AJ128</f>
        <v>0</v>
      </c>
      <c r="BZ128" s="6">
        <f ca="1">BZ127+SUMIFS('Transactions (Dated)'!$F:$F,'Transactions (Dated)'!$D:$D,$BL128,'Transactions (Dated)'!$B:$B,BZ$11,'Transactions (Dated)'!$C:$C,"Dividend (paid to cash)")*AK128</f>
        <v>0</v>
      </c>
      <c r="CA128" s="6">
        <f ca="1">CA127+SUMIFS('Transactions (Dated)'!$F:$F,'Transactions (Dated)'!$D:$D,$BL128,'Transactions (Dated)'!$B:$B,CA$11,'Transactions (Dated)'!$C:$C,"Dividend (paid to cash)")*AL128</f>
        <v>0</v>
      </c>
      <c r="CB128" s="6">
        <v>0</v>
      </c>
      <c r="CC128" s="6">
        <v>0</v>
      </c>
      <c r="CD128" s="6"/>
      <c r="CF128" s="6">
        <f t="shared" ca="1" si="60"/>
        <v>80859.09199999999</v>
      </c>
      <c r="CH128" s="3">
        <f t="shared" si="61"/>
        <v>42082</v>
      </c>
      <c r="CI128" s="4">
        <f t="shared" ca="1" si="54"/>
        <v>959332.17999999993</v>
      </c>
      <c r="CJ128" s="4">
        <f t="shared" ca="1" si="55"/>
        <v>80859.09199999999</v>
      </c>
      <c r="CL128" s="4">
        <f t="shared" ca="1" si="56"/>
        <v>1040191.2719999999</v>
      </c>
    </row>
    <row r="129" spans="2:90" x14ac:dyDescent="0.15">
      <c r="B129" s="3">
        <f t="shared" si="57"/>
        <v>42083</v>
      </c>
      <c r="C129" s="2">
        <v>14942.4</v>
      </c>
      <c r="E129" s="70">
        <v>42083</v>
      </c>
      <c r="F129" s="69">
        <v>11.95</v>
      </c>
      <c r="G129" s="69">
        <v>4.2300000000000004</v>
      </c>
      <c r="H129" s="69">
        <v>20.3</v>
      </c>
      <c r="I129" s="69">
        <v>33.119999999999997</v>
      </c>
      <c r="J129" s="69">
        <v>21.3</v>
      </c>
      <c r="K129" s="69">
        <v>13.03</v>
      </c>
      <c r="L129" s="69">
        <v>26.6</v>
      </c>
      <c r="M129" s="69">
        <v>2.5499999999999998</v>
      </c>
      <c r="N129" s="69">
        <v>8.6300000000000008</v>
      </c>
      <c r="O129" s="69">
        <v>5.31</v>
      </c>
      <c r="P129" s="69">
        <v>33.64</v>
      </c>
      <c r="Q129" s="69">
        <v>1.18</v>
      </c>
      <c r="R129" s="69">
        <v>9.85</v>
      </c>
      <c r="S129" s="69">
        <v>38.93</v>
      </c>
      <c r="T129" s="69"/>
      <c r="U129" s="69"/>
      <c r="V129" s="4"/>
      <c r="X129" s="3">
        <f t="shared" si="36"/>
        <v>42083</v>
      </c>
      <c r="Y129" s="40">
        <f ca="1">Y128+SUMIFS('Transactions (Dated)'!$E$2:$E$53,'Transactions (Dated)'!$D$2:$D$53,'Share Values'!$X129,'Transactions (Dated)'!$B$2:$B$53,'Share Values'!Y$11,'Transactions (Dated)'!$C$2:$C$53,"Buy")-SUMIFS('Transactions (Dated)'!$E$2:$E$53,'Transactions (Dated)'!$D$2:$D$53,'Share Values'!$X129,'Transactions (Dated)'!$B$2:$B$53,'Share Values'!Y$11,'Transactions (Dated)'!$C$2:$C$53,"Sell")</f>
        <v>4625</v>
      </c>
      <c r="Z129" s="40">
        <f ca="1">Z128+SUMIFS('Transactions (Dated)'!$E$2:$E$53,'Transactions (Dated)'!$D$2:$D$53,'Share Values'!$X129,'Transactions (Dated)'!$B$2:$B$53,'Share Values'!Z$11,'Transactions (Dated)'!$C$2:$C$53,"Buy")-SUMIFS('Transactions (Dated)'!$E$2:$E$53,'Transactions (Dated)'!$D$2:$D$53,'Share Values'!$X129,'Transactions (Dated)'!$B$2:$B$53,'Share Values'!Z$11,'Transactions (Dated)'!$C$2:$C$53,"Sell")</f>
        <v>12500</v>
      </c>
      <c r="AA129" s="40">
        <f ca="1">AA128+SUMIFS('Transactions (Dated)'!$E$2:$E$53,'Transactions (Dated)'!$D$2:$D$53,'Share Values'!$X129,'Transactions (Dated)'!$B$2:$B$53,'Share Values'!AA$11,'Transactions (Dated)'!$C$2:$C$53,"Buy")-SUMIFS('Transactions (Dated)'!$E$2:$E$53,'Transactions (Dated)'!$D$2:$D$53,'Share Values'!$X129,'Transactions (Dated)'!$B$2:$B$53,'Share Values'!AA$11,'Transactions (Dated)'!$C$2:$C$53,"Sell")</f>
        <v>39270</v>
      </c>
      <c r="AB129" s="40">
        <f ca="1">AB128+SUMIFS('Transactions (Dated)'!$E$2:$E$53,'Transactions (Dated)'!$D$2:$D$53,'Share Values'!$X129,'Transactions (Dated)'!$B$2:$B$53,'Share Values'!AB$11,'Transactions (Dated)'!$C$2:$C$53,"Buy")-SUMIFS('Transactions (Dated)'!$E$2:$E$53,'Transactions (Dated)'!$D$2:$D$53,'Share Values'!$X129,'Transactions (Dated)'!$B$2:$B$53,'Share Values'!AB$11,'Transactions (Dated)'!$C$2:$C$53,"Sell")</f>
        <v>1892</v>
      </c>
      <c r="AC129" s="40">
        <f ca="1">AC128+SUMIFS('Transactions (Dated)'!$E$2:$E$53,'Transactions (Dated)'!$D$2:$D$53,'Share Values'!$X129,'Transactions (Dated)'!$B$2:$B$53,'Share Values'!AC$11,'Transactions (Dated)'!$C$2:$C$53,"Buy")-SUMIFS('Transactions (Dated)'!$E$2:$E$53,'Transactions (Dated)'!$D$2:$D$53,'Share Values'!$X129,'Transactions (Dated)'!$B$2:$B$53,'Share Values'!AC$11,'Transactions (Dated)'!$C$2:$C$53,"Sell")</f>
        <v>2348</v>
      </c>
      <c r="AD129" s="40">
        <f ca="1">AD128+SUMIFS('Transactions (Dated)'!$E$2:$E$53,'Transactions (Dated)'!$D$2:$D$53,'Share Values'!$X129,'Transactions (Dated)'!$B$2:$B$53,'Share Values'!AD$11,'Transactions (Dated)'!$C$2:$C$53,"Buy")-SUMIFS('Transactions (Dated)'!$E$2:$E$53,'Transactions (Dated)'!$D$2:$D$53,'Share Values'!$X129,'Transactions (Dated)'!$B$2:$B$53,'Share Values'!AD$11,'Transactions (Dated)'!$C$2:$C$53,"Sell")</f>
        <v>0</v>
      </c>
      <c r="AE129" s="40">
        <f ca="1">AE128+SUMIFS('Transactions (Dated)'!$E$2:$E$53,'Transactions (Dated)'!$D$2:$D$53,'Share Values'!$X129,'Transactions (Dated)'!$B$2:$B$53,'Share Values'!AE$11,'Transactions (Dated)'!$C$2:$C$53,"Buy")-SUMIFS('Transactions (Dated)'!$E$2:$E$53,'Transactions (Dated)'!$D$2:$D$53,'Share Values'!$X129,'Transactions (Dated)'!$B$2:$B$53,'Share Values'!AE$11,'Transactions (Dated)'!$C$2:$C$53,"Sell")</f>
        <v>0</v>
      </c>
      <c r="AF129" s="40">
        <f ca="1">AF128+SUMIFS('Transactions (Dated)'!$E$2:$E$53,'Transactions (Dated)'!$D$2:$D$53,'Share Values'!$X129,'Transactions (Dated)'!$B$2:$B$53,'Share Values'!AF$11,'Transactions (Dated)'!$C$2:$C$53,"Buy")-SUMIFS('Transactions (Dated)'!$E$2:$E$53,'Transactions (Dated)'!$D$2:$D$53,'Share Values'!$X129,'Transactions (Dated)'!$B$2:$B$53,'Share Values'!AF$11,'Transactions (Dated)'!$C$2:$C$53,"Sell")</f>
        <v>0</v>
      </c>
      <c r="AG129" s="40">
        <f ca="1">AG128+SUMIFS('Transactions (Dated)'!$E$2:$E$53,'Transactions (Dated)'!$D$2:$D$53,'Share Values'!$X129,'Transactions (Dated)'!$B$2:$B$53,'Share Values'!AG$11,'Transactions (Dated)'!$C$2:$C$53,"Buy")-SUMIFS('Transactions (Dated)'!$E$2:$E$53,'Transactions (Dated)'!$D$2:$D$53,'Share Values'!$X129,'Transactions (Dated)'!$B$2:$B$53,'Share Values'!AG$11,'Transactions (Dated)'!$C$2:$C$53,"Sell")</f>
        <v>0</v>
      </c>
      <c r="AH129" s="40">
        <f ca="1">AH128+SUMIFS('Transactions (Dated)'!$E$2:$E$53,'Transactions (Dated)'!$D$2:$D$53,'Share Values'!$X129,'Transactions (Dated)'!$B$2:$B$53,'Share Values'!AH$11,'Transactions (Dated)'!$C$2:$C$53,"Buy")-SUMIFS('Transactions (Dated)'!$E$2:$E$53,'Transactions (Dated)'!$D$2:$D$53,'Share Values'!$X129,'Transactions (Dated)'!$B$2:$B$53,'Share Values'!AH$11,'Transactions (Dated)'!$C$2:$C$53,"Sell")</f>
        <v>0</v>
      </c>
      <c r="AI129" s="40">
        <f ca="1">AI128+SUMIFS('Transactions (Dated)'!$E$2:$E$53,'Transactions (Dated)'!$D$2:$D$53,'Share Values'!$X129,'Transactions (Dated)'!$B$2:$B$53,'Share Values'!AI$11,'Transactions (Dated)'!$C$2:$C$53,"Buy")-SUMIFS('Transactions (Dated)'!$E$2:$E$53,'Transactions (Dated)'!$D$2:$D$53,'Share Values'!$X129,'Transactions (Dated)'!$B$2:$B$53,'Share Values'!AI$11,'Transactions (Dated)'!$C$2:$C$53,"Sell")</f>
        <v>0</v>
      </c>
      <c r="AJ129" s="40">
        <f ca="1">AJ128+SUMIFS('Transactions (Dated)'!$E$2:$E$53,'Transactions (Dated)'!$D$2:$D$53,'Share Values'!$X129,'Transactions (Dated)'!$B$2:$B$53,'Share Values'!AJ$11,'Transactions (Dated)'!$C$2:$C$53,"Buy")-SUMIFS('Transactions (Dated)'!$E$2:$E$53,'Transactions (Dated)'!$D$2:$D$53,'Share Values'!$X129,'Transactions (Dated)'!$B$2:$B$53,'Share Values'!AJ$11,'Transactions (Dated)'!$C$2:$C$53,"Sell")</f>
        <v>0</v>
      </c>
      <c r="AK129" s="40">
        <f ca="1">AK128+SUMIFS('Transactions (Dated)'!$E$2:$E$53,'Transactions (Dated)'!$D$2:$D$53,'Share Values'!$X129,'Transactions (Dated)'!$B$2:$B$53,'Share Values'!AK$11,'Transactions (Dated)'!$C$2:$C$53,"Buy")-SUMIFS('Transactions (Dated)'!$E$2:$E$53,'Transactions (Dated)'!$D$2:$D$53,'Share Values'!$X129,'Transactions (Dated)'!$B$2:$B$53,'Share Values'!AK$11,'Transactions (Dated)'!$C$2:$C$53,"Sell")</f>
        <v>0</v>
      </c>
      <c r="AL129" s="40">
        <f ca="1">AL128+SUMIFS('Transactions (Dated)'!$E$2:$E$53,'Transactions (Dated)'!$D$2:$D$53,'Share Values'!$X129,'Transactions (Dated)'!$B$2:$B$53,'Share Values'!AL$11,'Transactions (Dated)'!$C$2:$C$53,"Buy")-SUMIFS('Transactions (Dated)'!$E$2:$E$53,'Transactions (Dated)'!$D$2:$D$53,'Share Values'!$X129,'Transactions (Dated)'!$B$2:$B$53,'Share Values'!AL$11,'Transactions (Dated)'!$C$2:$C$53,"Sell")</f>
        <v>0</v>
      </c>
      <c r="AM129" s="40">
        <f ca="1">AM128+SUMIFS('Transactions (Dated)'!$E$2:$E$53,'Transactions (Dated)'!$D$2:$D$53,'Share Values'!$X129,'Transactions (Dated)'!$B$2:$B$53,'Share Values'!AM$11,'Transactions (Dated)'!$C$2:$C$53,"Buy")-SUMIFS('Transactions (Dated)'!$E$2:$E$53,'Transactions (Dated)'!$D$2:$D$53,'Share Values'!$X129,'Transactions (Dated)'!$B$2:$B$53,'Share Values'!AM$11,'Transactions (Dated)'!$C$2:$C$53,"Sell")</f>
        <v>0</v>
      </c>
      <c r="AN129" s="40">
        <f ca="1">AN128+SUMIFS('Transactions (Dated)'!$E$2:$E$53,'Transactions (Dated)'!$D$2:$D$53,'Share Values'!$X129,'Transactions (Dated)'!$B$2:$B$53,'Share Values'!AN$11,'Transactions (Dated)'!$C$2:$C$53,"Buy")-SUMIFS('Transactions (Dated)'!$E$2:$E$53,'Transactions (Dated)'!$D$2:$D$53,'Share Values'!$X129,'Transactions (Dated)'!$B$2:$B$53,'Share Values'!AN$11,'Transactions (Dated)'!$C$2:$C$53,"Sell")</f>
        <v>0</v>
      </c>
      <c r="AO129" s="40"/>
      <c r="AQ129" s="3">
        <f t="shared" si="37"/>
        <v>42083</v>
      </c>
      <c r="AR129" s="6">
        <f t="shared" ca="1" si="38"/>
        <v>55268.75</v>
      </c>
      <c r="AS129" s="6">
        <f t="shared" ca="1" si="39"/>
        <v>52875.000000000007</v>
      </c>
      <c r="AT129" s="6">
        <f t="shared" ca="1" si="40"/>
        <v>797181</v>
      </c>
      <c r="AU129" s="6">
        <f t="shared" ca="1" si="41"/>
        <v>62663.039999999994</v>
      </c>
      <c r="AV129" s="6">
        <f t="shared" ca="1" si="42"/>
        <v>50012.4</v>
      </c>
      <c r="AW129" s="6">
        <f t="shared" ca="1" si="43"/>
        <v>0</v>
      </c>
      <c r="AX129" s="6">
        <f t="shared" ca="1" si="44"/>
        <v>0</v>
      </c>
      <c r="AY129" s="6">
        <f t="shared" ca="1" si="45"/>
        <v>0</v>
      </c>
      <c r="AZ129" s="6">
        <f t="shared" ca="1" si="46"/>
        <v>0</v>
      </c>
      <c r="BA129" s="6">
        <f t="shared" ca="1" si="47"/>
        <v>0</v>
      </c>
      <c r="BB129" s="6">
        <f t="shared" ca="1" si="48"/>
        <v>0</v>
      </c>
      <c r="BC129" s="6">
        <f t="shared" ca="1" si="49"/>
        <v>0</v>
      </c>
      <c r="BD129" s="6">
        <f t="shared" ca="1" si="50"/>
        <v>0</v>
      </c>
      <c r="BE129" s="6">
        <f t="shared" ca="1" si="51"/>
        <v>0</v>
      </c>
      <c r="BF129" s="6">
        <f t="shared" ca="1" si="58"/>
        <v>0</v>
      </c>
      <c r="BG129" s="6">
        <f t="shared" ca="1" si="59"/>
        <v>0</v>
      </c>
      <c r="BH129" s="6"/>
      <c r="BJ129" s="4">
        <f t="shared" ca="1" si="52"/>
        <v>1018000.1900000001</v>
      </c>
      <c r="BL129" s="3">
        <f t="shared" si="53"/>
        <v>42083</v>
      </c>
      <c r="BM129" s="6">
        <f>BM128+SUMIFS('Transactions (Dated)'!G:G,'Transactions (Dated)'!D:D,'Share Values'!AQ129)</f>
        <v>17345.749999999993</v>
      </c>
      <c r="BN129" s="6">
        <f ca="1">BN128+SUMIFS('Transactions (Dated)'!$F:$F,'Transactions (Dated)'!$D:$D,$BL129,'Transactions (Dated)'!$B:$B,BN$11,'Transactions (Dated)'!$C:$C,"Dividend (paid to cash)")*Y129</f>
        <v>0</v>
      </c>
      <c r="BO129" s="6">
        <f ca="1">BO128+SUMIFS('Transactions (Dated)'!$F:$F,'Transactions (Dated)'!$D:$D,$BL129,'Transactions (Dated)'!$B:$B,BO$11,'Transactions (Dated)'!$C:$C,"Dividend (paid to cash)")*Z129</f>
        <v>1250</v>
      </c>
      <c r="BP129" s="6">
        <f ca="1">BP128+SUMIFS('Transactions (Dated)'!$F:$F,'Transactions (Dated)'!$D:$D,$BL129,'Transactions (Dated)'!$B:$B,BP$11,'Transactions (Dated)'!$C:$C,"Dividend (paid to cash)")*AA129</f>
        <v>12240.942000000001</v>
      </c>
      <c r="BQ129" s="6">
        <f ca="1">BQ128+SUMIFS('Transactions (Dated)'!$F:$F,'Transactions (Dated)'!$D:$D,$BL129,'Transactions (Dated)'!$B:$B,BQ$11,'Transactions (Dated)'!$C:$C,"Dividend (paid to cash)")*AB129</f>
        <v>0</v>
      </c>
      <c r="BR129" s="6">
        <f ca="1">BR128+SUMIFS('Transactions (Dated)'!$F:$F,'Transactions (Dated)'!$D:$D,$BL129,'Transactions (Dated)'!$B:$B,BR$11,'Transactions (Dated)'!$C:$C,"Dividend (paid to cash)")*AC129</f>
        <v>0</v>
      </c>
      <c r="BS129" s="6">
        <f ca="1">BS128+SUMIFS('Transactions (Dated)'!$F:$F,'Transactions (Dated)'!$D:$D,$BL129,'Transactions (Dated)'!$B:$B,BS$11,'Transactions (Dated)'!$C:$C,"Dividend (paid to cash)")*AD129</f>
        <v>0</v>
      </c>
      <c r="BT129" s="6">
        <f ca="1">BT128+SUMIFS('Transactions (Dated)'!$F:$F,'Transactions (Dated)'!$D:$D,$BL129,'Transactions (Dated)'!$B:$B,BT$11,'Transactions (Dated)'!$C:$C,"Dividend (paid to cash)")*AE129</f>
        <v>0</v>
      </c>
      <c r="BU129" s="6">
        <f ca="1">BU128+SUMIFS('Transactions (Dated)'!$F:$F,'Transactions (Dated)'!$D:$D,$BL129,'Transactions (Dated)'!$B:$B,BU$11,'Transactions (Dated)'!$C:$C,"Dividend (paid to cash)")*AF129</f>
        <v>0</v>
      </c>
      <c r="BV129" s="6">
        <f ca="1">BV128+SUMIFS('Transactions (Dated)'!$F:$F,'Transactions (Dated)'!$D:$D,$BL129,'Transactions (Dated)'!$B:$B,BV$11,'Transactions (Dated)'!$C:$C,"Dividend (paid to cash)")*AG129</f>
        <v>0</v>
      </c>
      <c r="BW129" s="6">
        <f ca="1">BW128+SUMIFS('Transactions (Dated)'!$F:$F,'Transactions (Dated)'!$D:$D,$BL129,'Transactions (Dated)'!$B:$B,BW$11,'Transactions (Dated)'!$C:$C,"Dividend (paid to cash)")*AH129</f>
        <v>0</v>
      </c>
      <c r="BX129" s="6">
        <f ca="1">BX128+SUMIFS('Transactions (Dated)'!$F:$F,'Transactions (Dated)'!$D:$D,$BL129,'Transactions (Dated)'!$B:$B,BX$11,'Transactions (Dated)'!$C:$C,"Dividend (paid to cash)")*AI129</f>
        <v>0</v>
      </c>
      <c r="BY129" s="6">
        <f ca="1">BY128+SUMIFS('Transactions (Dated)'!$F:$F,'Transactions (Dated)'!$D:$D,$BL129,'Transactions (Dated)'!$B:$B,BY$11,'Transactions (Dated)'!$C:$C,"Dividend (paid to cash)")*AJ129</f>
        <v>0</v>
      </c>
      <c r="BZ129" s="6">
        <f ca="1">BZ128+SUMIFS('Transactions (Dated)'!$F:$F,'Transactions (Dated)'!$D:$D,$BL129,'Transactions (Dated)'!$B:$B,BZ$11,'Transactions (Dated)'!$C:$C,"Dividend (paid to cash)")*AK129</f>
        <v>0</v>
      </c>
      <c r="CA129" s="6">
        <f ca="1">CA128+SUMIFS('Transactions (Dated)'!$F:$F,'Transactions (Dated)'!$D:$D,$BL129,'Transactions (Dated)'!$B:$B,CA$11,'Transactions (Dated)'!$C:$C,"Dividend (paid to cash)")*AL129</f>
        <v>0</v>
      </c>
      <c r="CB129" s="6">
        <v>0</v>
      </c>
      <c r="CC129" s="6">
        <v>0</v>
      </c>
      <c r="CD129" s="6"/>
      <c r="CF129" s="6">
        <f t="shared" ca="1" si="60"/>
        <v>30836.691999999995</v>
      </c>
      <c r="CH129" s="3">
        <f t="shared" si="61"/>
        <v>42083</v>
      </c>
      <c r="CI129" s="4">
        <f t="shared" ca="1" si="54"/>
        <v>1018000.1900000001</v>
      </c>
      <c r="CJ129" s="4">
        <f t="shared" ca="1" si="55"/>
        <v>30836.691999999995</v>
      </c>
      <c r="CL129" s="4">
        <f t="shared" ca="1" si="56"/>
        <v>1048836.882</v>
      </c>
    </row>
    <row r="130" spans="2:90" x14ac:dyDescent="0.15">
      <c r="B130" s="3">
        <f t="shared" si="57"/>
        <v>42086</v>
      </c>
      <c r="C130" s="2">
        <v>14957.2</v>
      </c>
      <c r="E130" s="70">
        <v>42086</v>
      </c>
      <c r="F130" s="69">
        <v>11.9</v>
      </c>
      <c r="G130" s="69">
        <v>4.17</v>
      </c>
      <c r="H130" s="69">
        <v>20.309999999999999</v>
      </c>
      <c r="I130" s="69">
        <v>33</v>
      </c>
      <c r="J130" s="69">
        <v>21.04</v>
      </c>
      <c r="K130" s="69">
        <v>13.02</v>
      </c>
      <c r="L130" s="69">
        <v>26.25</v>
      </c>
      <c r="M130" s="69">
        <v>2.62</v>
      </c>
      <c r="N130" s="69">
        <v>8.6300000000000008</v>
      </c>
      <c r="O130" s="69">
        <v>5.2332999999999998</v>
      </c>
      <c r="P130" s="69">
        <v>33.36</v>
      </c>
      <c r="Q130" s="69">
        <v>1.19</v>
      </c>
      <c r="R130" s="69">
        <v>10.48</v>
      </c>
      <c r="S130" s="69">
        <v>39.22</v>
      </c>
      <c r="T130" s="69"/>
      <c r="U130" s="69"/>
      <c r="V130" s="4"/>
      <c r="X130" s="3">
        <f t="shared" si="36"/>
        <v>42086</v>
      </c>
      <c r="Y130" s="40">
        <f ca="1">Y129+SUMIFS('Transactions (Dated)'!$E$2:$E$53,'Transactions (Dated)'!$D$2:$D$53,'Share Values'!$X130,'Transactions (Dated)'!$B$2:$B$53,'Share Values'!Y$11,'Transactions (Dated)'!$C$2:$C$53,"Buy")-SUMIFS('Transactions (Dated)'!$E$2:$E$53,'Transactions (Dated)'!$D$2:$D$53,'Share Values'!$X130,'Transactions (Dated)'!$B$2:$B$53,'Share Values'!Y$11,'Transactions (Dated)'!$C$2:$C$53,"Sell")</f>
        <v>4625</v>
      </c>
      <c r="Z130" s="40">
        <f ca="1">Z129+SUMIFS('Transactions (Dated)'!$E$2:$E$53,'Transactions (Dated)'!$D$2:$D$53,'Share Values'!$X130,'Transactions (Dated)'!$B$2:$B$53,'Share Values'!Z$11,'Transactions (Dated)'!$C$2:$C$53,"Buy")-SUMIFS('Transactions (Dated)'!$E$2:$E$53,'Transactions (Dated)'!$D$2:$D$53,'Share Values'!$X130,'Transactions (Dated)'!$B$2:$B$53,'Share Values'!Z$11,'Transactions (Dated)'!$C$2:$C$53,"Sell")</f>
        <v>12500</v>
      </c>
      <c r="AA130" s="40">
        <f ca="1">AA129+SUMIFS('Transactions (Dated)'!$E$2:$E$53,'Transactions (Dated)'!$D$2:$D$53,'Share Values'!$X130,'Transactions (Dated)'!$B$2:$B$53,'Share Values'!AA$11,'Transactions (Dated)'!$C$2:$C$53,"Buy")-SUMIFS('Transactions (Dated)'!$E$2:$E$53,'Transactions (Dated)'!$D$2:$D$53,'Share Values'!$X130,'Transactions (Dated)'!$B$2:$B$53,'Share Values'!AA$11,'Transactions (Dated)'!$C$2:$C$53,"Sell")</f>
        <v>39270</v>
      </c>
      <c r="AB130" s="40">
        <f ca="1">AB129+SUMIFS('Transactions (Dated)'!$E$2:$E$53,'Transactions (Dated)'!$D$2:$D$53,'Share Values'!$X130,'Transactions (Dated)'!$B$2:$B$53,'Share Values'!AB$11,'Transactions (Dated)'!$C$2:$C$53,"Buy")-SUMIFS('Transactions (Dated)'!$E$2:$E$53,'Transactions (Dated)'!$D$2:$D$53,'Share Values'!$X130,'Transactions (Dated)'!$B$2:$B$53,'Share Values'!AB$11,'Transactions (Dated)'!$C$2:$C$53,"Sell")</f>
        <v>1892</v>
      </c>
      <c r="AC130" s="40">
        <f ca="1">AC129+SUMIFS('Transactions (Dated)'!$E$2:$E$53,'Transactions (Dated)'!$D$2:$D$53,'Share Values'!$X130,'Transactions (Dated)'!$B$2:$B$53,'Share Values'!AC$11,'Transactions (Dated)'!$C$2:$C$53,"Buy")-SUMIFS('Transactions (Dated)'!$E$2:$E$53,'Transactions (Dated)'!$D$2:$D$53,'Share Values'!$X130,'Transactions (Dated)'!$B$2:$B$53,'Share Values'!AC$11,'Transactions (Dated)'!$C$2:$C$53,"Sell")</f>
        <v>2348</v>
      </c>
      <c r="AD130" s="40">
        <f ca="1">AD129+SUMIFS('Transactions (Dated)'!$E$2:$E$53,'Transactions (Dated)'!$D$2:$D$53,'Share Values'!$X130,'Transactions (Dated)'!$B$2:$B$53,'Share Values'!AD$11,'Transactions (Dated)'!$C$2:$C$53,"Buy")-SUMIFS('Transactions (Dated)'!$E$2:$E$53,'Transactions (Dated)'!$D$2:$D$53,'Share Values'!$X130,'Transactions (Dated)'!$B$2:$B$53,'Share Values'!AD$11,'Transactions (Dated)'!$C$2:$C$53,"Sell")</f>
        <v>0</v>
      </c>
      <c r="AE130" s="40">
        <f ca="1">AE129+SUMIFS('Transactions (Dated)'!$E$2:$E$53,'Transactions (Dated)'!$D$2:$D$53,'Share Values'!$X130,'Transactions (Dated)'!$B$2:$B$53,'Share Values'!AE$11,'Transactions (Dated)'!$C$2:$C$53,"Buy")-SUMIFS('Transactions (Dated)'!$E$2:$E$53,'Transactions (Dated)'!$D$2:$D$53,'Share Values'!$X130,'Transactions (Dated)'!$B$2:$B$53,'Share Values'!AE$11,'Transactions (Dated)'!$C$2:$C$53,"Sell")</f>
        <v>0</v>
      </c>
      <c r="AF130" s="40">
        <f ca="1">AF129+SUMIFS('Transactions (Dated)'!$E$2:$E$53,'Transactions (Dated)'!$D$2:$D$53,'Share Values'!$X130,'Transactions (Dated)'!$B$2:$B$53,'Share Values'!AF$11,'Transactions (Dated)'!$C$2:$C$53,"Buy")-SUMIFS('Transactions (Dated)'!$E$2:$E$53,'Transactions (Dated)'!$D$2:$D$53,'Share Values'!$X130,'Transactions (Dated)'!$B$2:$B$53,'Share Values'!AF$11,'Transactions (Dated)'!$C$2:$C$53,"Sell")</f>
        <v>0</v>
      </c>
      <c r="AG130" s="40">
        <f ca="1">AG129+SUMIFS('Transactions (Dated)'!$E$2:$E$53,'Transactions (Dated)'!$D$2:$D$53,'Share Values'!$X130,'Transactions (Dated)'!$B$2:$B$53,'Share Values'!AG$11,'Transactions (Dated)'!$C$2:$C$53,"Buy")-SUMIFS('Transactions (Dated)'!$E$2:$E$53,'Transactions (Dated)'!$D$2:$D$53,'Share Values'!$X130,'Transactions (Dated)'!$B$2:$B$53,'Share Values'!AG$11,'Transactions (Dated)'!$C$2:$C$53,"Sell")</f>
        <v>0</v>
      </c>
      <c r="AH130" s="40">
        <f ca="1">AH129+SUMIFS('Transactions (Dated)'!$E$2:$E$53,'Transactions (Dated)'!$D$2:$D$53,'Share Values'!$X130,'Transactions (Dated)'!$B$2:$B$53,'Share Values'!AH$11,'Transactions (Dated)'!$C$2:$C$53,"Buy")-SUMIFS('Transactions (Dated)'!$E$2:$E$53,'Transactions (Dated)'!$D$2:$D$53,'Share Values'!$X130,'Transactions (Dated)'!$B$2:$B$53,'Share Values'!AH$11,'Transactions (Dated)'!$C$2:$C$53,"Sell")</f>
        <v>0</v>
      </c>
      <c r="AI130" s="40">
        <f ca="1">AI129+SUMIFS('Transactions (Dated)'!$E$2:$E$53,'Transactions (Dated)'!$D$2:$D$53,'Share Values'!$X130,'Transactions (Dated)'!$B$2:$B$53,'Share Values'!AI$11,'Transactions (Dated)'!$C$2:$C$53,"Buy")-SUMIFS('Transactions (Dated)'!$E$2:$E$53,'Transactions (Dated)'!$D$2:$D$53,'Share Values'!$X130,'Transactions (Dated)'!$B$2:$B$53,'Share Values'!AI$11,'Transactions (Dated)'!$C$2:$C$53,"Sell")</f>
        <v>0</v>
      </c>
      <c r="AJ130" s="40">
        <f ca="1">AJ129+SUMIFS('Transactions (Dated)'!$E$2:$E$53,'Transactions (Dated)'!$D$2:$D$53,'Share Values'!$X130,'Transactions (Dated)'!$B$2:$B$53,'Share Values'!AJ$11,'Transactions (Dated)'!$C$2:$C$53,"Buy")-SUMIFS('Transactions (Dated)'!$E$2:$E$53,'Transactions (Dated)'!$D$2:$D$53,'Share Values'!$X130,'Transactions (Dated)'!$B$2:$B$53,'Share Values'!AJ$11,'Transactions (Dated)'!$C$2:$C$53,"Sell")</f>
        <v>0</v>
      </c>
      <c r="AK130" s="40">
        <f ca="1">AK129+SUMIFS('Transactions (Dated)'!$E$2:$E$53,'Transactions (Dated)'!$D$2:$D$53,'Share Values'!$X130,'Transactions (Dated)'!$B$2:$B$53,'Share Values'!AK$11,'Transactions (Dated)'!$C$2:$C$53,"Buy")-SUMIFS('Transactions (Dated)'!$E$2:$E$53,'Transactions (Dated)'!$D$2:$D$53,'Share Values'!$X130,'Transactions (Dated)'!$B$2:$B$53,'Share Values'!AK$11,'Transactions (Dated)'!$C$2:$C$53,"Sell")</f>
        <v>0</v>
      </c>
      <c r="AL130" s="40">
        <f ca="1">AL129+SUMIFS('Transactions (Dated)'!$E$2:$E$53,'Transactions (Dated)'!$D$2:$D$53,'Share Values'!$X130,'Transactions (Dated)'!$B$2:$B$53,'Share Values'!AL$11,'Transactions (Dated)'!$C$2:$C$53,"Buy")-SUMIFS('Transactions (Dated)'!$E$2:$E$53,'Transactions (Dated)'!$D$2:$D$53,'Share Values'!$X130,'Transactions (Dated)'!$B$2:$B$53,'Share Values'!AL$11,'Transactions (Dated)'!$C$2:$C$53,"Sell")</f>
        <v>0</v>
      </c>
      <c r="AM130" s="40">
        <f ca="1">AM129+SUMIFS('Transactions (Dated)'!$E$2:$E$53,'Transactions (Dated)'!$D$2:$D$53,'Share Values'!$X130,'Transactions (Dated)'!$B$2:$B$53,'Share Values'!AM$11,'Transactions (Dated)'!$C$2:$C$53,"Buy")-SUMIFS('Transactions (Dated)'!$E$2:$E$53,'Transactions (Dated)'!$D$2:$D$53,'Share Values'!$X130,'Transactions (Dated)'!$B$2:$B$53,'Share Values'!AM$11,'Transactions (Dated)'!$C$2:$C$53,"Sell")</f>
        <v>0</v>
      </c>
      <c r="AN130" s="40">
        <f ca="1">AN129+SUMIFS('Transactions (Dated)'!$E$2:$E$53,'Transactions (Dated)'!$D$2:$D$53,'Share Values'!$X130,'Transactions (Dated)'!$B$2:$B$53,'Share Values'!AN$11,'Transactions (Dated)'!$C$2:$C$53,"Buy")-SUMIFS('Transactions (Dated)'!$E$2:$E$53,'Transactions (Dated)'!$D$2:$D$53,'Share Values'!$X130,'Transactions (Dated)'!$B$2:$B$53,'Share Values'!AN$11,'Transactions (Dated)'!$C$2:$C$53,"Sell")</f>
        <v>0</v>
      </c>
      <c r="AO130" s="40"/>
      <c r="AQ130" s="3">
        <f t="shared" si="37"/>
        <v>42086</v>
      </c>
      <c r="AR130" s="6">
        <f t="shared" ca="1" si="38"/>
        <v>55037.5</v>
      </c>
      <c r="AS130" s="6">
        <f t="shared" ca="1" si="39"/>
        <v>52125</v>
      </c>
      <c r="AT130" s="6">
        <f t="shared" ca="1" si="40"/>
        <v>797573.7</v>
      </c>
      <c r="AU130" s="6">
        <f t="shared" ca="1" si="41"/>
        <v>62436</v>
      </c>
      <c r="AV130" s="6">
        <f t="shared" ca="1" si="42"/>
        <v>49401.919999999998</v>
      </c>
      <c r="AW130" s="6">
        <f t="shared" ca="1" si="43"/>
        <v>0</v>
      </c>
      <c r="AX130" s="6">
        <f t="shared" ca="1" si="44"/>
        <v>0</v>
      </c>
      <c r="AY130" s="6">
        <f t="shared" ca="1" si="45"/>
        <v>0</v>
      </c>
      <c r="AZ130" s="6">
        <f t="shared" ca="1" si="46"/>
        <v>0</v>
      </c>
      <c r="BA130" s="6">
        <f t="shared" ca="1" si="47"/>
        <v>0</v>
      </c>
      <c r="BB130" s="6">
        <f t="shared" ca="1" si="48"/>
        <v>0</v>
      </c>
      <c r="BC130" s="6">
        <f t="shared" ca="1" si="49"/>
        <v>0</v>
      </c>
      <c r="BD130" s="6">
        <f t="shared" ca="1" si="50"/>
        <v>0</v>
      </c>
      <c r="BE130" s="6">
        <f t="shared" ca="1" si="51"/>
        <v>0</v>
      </c>
      <c r="BF130" s="6">
        <f t="shared" ca="1" si="58"/>
        <v>0</v>
      </c>
      <c r="BG130" s="6">
        <f t="shared" ca="1" si="59"/>
        <v>0</v>
      </c>
      <c r="BH130" s="6"/>
      <c r="BJ130" s="4">
        <f t="shared" ca="1" si="52"/>
        <v>1016574.12</v>
      </c>
      <c r="BL130" s="3">
        <f t="shared" si="53"/>
        <v>42086</v>
      </c>
      <c r="BM130" s="6">
        <f>BM129+SUMIFS('Transactions (Dated)'!G:G,'Transactions (Dated)'!D:D,'Share Values'!AQ130)</f>
        <v>17345.749999999993</v>
      </c>
      <c r="BN130" s="6">
        <f ca="1">BN129+SUMIFS('Transactions (Dated)'!$F:$F,'Transactions (Dated)'!$D:$D,$BL130,'Transactions (Dated)'!$B:$B,BN$11,'Transactions (Dated)'!$C:$C,"Dividend (paid to cash)")*Y130</f>
        <v>0</v>
      </c>
      <c r="BO130" s="6">
        <f ca="1">BO129+SUMIFS('Transactions (Dated)'!$F:$F,'Transactions (Dated)'!$D:$D,$BL130,'Transactions (Dated)'!$B:$B,BO$11,'Transactions (Dated)'!$C:$C,"Dividend (paid to cash)")*Z130</f>
        <v>1250</v>
      </c>
      <c r="BP130" s="6">
        <f ca="1">BP129+SUMIFS('Transactions (Dated)'!$F:$F,'Transactions (Dated)'!$D:$D,$BL130,'Transactions (Dated)'!$B:$B,BP$11,'Transactions (Dated)'!$C:$C,"Dividend (paid to cash)")*AA130</f>
        <v>12240.942000000001</v>
      </c>
      <c r="BQ130" s="6">
        <f ca="1">BQ129+SUMIFS('Transactions (Dated)'!$F:$F,'Transactions (Dated)'!$D:$D,$BL130,'Transactions (Dated)'!$B:$B,BQ$11,'Transactions (Dated)'!$C:$C,"Dividend (paid to cash)")*AB130</f>
        <v>0</v>
      </c>
      <c r="BR130" s="6">
        <f ca="1">BR129+SUMIFS('Transactions (Dated)'!$F:$F,'Transactions (Dated)'!$D:$D,$BL130,'Transactions (Dated)'!$B:$B,BR$11,'Transactions (Dated)'!$C:$C,"Dividend (paid to cash)")*AC130</f>
        <v>0</v>
      </c>
      <c r="BS130" s="6">
        <f ca="1">BS129+SUMIFS('Transactions (Dated)'!$F:$F,'Transactions (Dated)'!$D:$D,$BL130,'Transactions (Dated)'!$B:$B,BS$11,'Transactions (Dated)'!$C:$C,"Dividend (paid to cash)")*AD130</f>
        <v>0</v>
      </c>
      <c r="BT130" s="6">
        <f ca="1">BT129+SUMIFS('Transactions (Dated)'!$F:$F,'Transactions (Dated)'!$D:$D,$BL130,'Transactions (Dated)'!$B:$B,BT$11,'Transactions (Dated)'!$C:$C,"Dividend (paid to cash)")*AE130</f>
        <v>0</v>
      </c>
      <c r="BU130" s="6">
        <f ca="1">BU129+SUMIFS('Transactions (Dated)'!$F:$F,'Transactions (Dated)'!$D:$D,$BL130,'Transactions (Dated)'!$B:$B,BU$11,'Transactions (Dated)'!$C:$C,"Dividend (paid to cash)")*AF130</f>
        <v>0</v>
      </c>
      <c r="BV130" s="6">
        <f ca="1">BV129+SUMIFS('Transactions (Dated)'!$F:$F,'Transactions (Dated)'!$D:$D,$BL130,'Transactions (Dated)'!$B:$B,BV$11,'Transactions (Dated)'!$C:$C,"Dividend (paid to cash)")*AG130</f>
        <v>0</v>
      </c>
      <c r="BW130" s="6">
        <f ca="1">BW129+SUMIFS('Transactions (Dated)'!$F:$F,'Transactions (Dated)'!$D:$D,$BL130,'Transactions (Dated)'!$B:$B,BW$11,'Transactions (Dated)'!$C:$C,"Dividend (paid to cash)")*AH130</f>
        <v>0</v>
      </c>
      <c r="BX130" s="6">
        <f ca="1">BX129+SUMIFS('Transactions (Dated)'!$F:$F,'Transactions (Dated)'!$D:$D,$BL130,'Transactions (Dated)'!$B:$B,BX$11,'Transactions (Dated)'!$C:$C,"Dividend (paid to cash)")*AI130</f>
        <v>0</v>
      </c>
      <c r="BY130" s="6">
        <f ca="1">BY129+SUMIFS('Transactions (Dated)'!$F:$F,'Transactions (Dated)'!$D:$D,$BL130,'Transactions (Dated)'!$B:$B,BY$11,'Transactions (Dated)'!$C:$C,"Dividend (paid to cash)")*AJ130</f>
        <v>0</v>
      </c>
      <c r="BZ130" s="6">
        <f ca="1">BZ129+SUMIFS('Transactions (Dated)'!$F:$F,'Transactions (Dated)'!$D:$D,$BL130,'Transactions (Dated)'!$B:$B,BZ$11,'Transactions (Dated)'!$C:$C,"Dividend (paid to cash)")*AK130</f>
        <v>0</v>
      </c>
      <c r="CA130" s="6">
        <f ca="1">CA129+SUMIFS('Transactions (Dated)'!$F:$F,'Transactions (Dated)'!$D:$D,$BL130,'Transactions (Dated)'!$B:$B,CA$11,'Transactions (Dated)'!$C:$C,"Dividend (paid to cash)")*AL130</f>
        <v>0</v>
      </c>
      <c r="CB130" s="6">
        <v>0</v>
      </c>
      <c r="CC130" s="6">
        <v>0</v>
      </c>
      <c r="CD130" s="6"/>
      <c r="CF130" s="6">
        <f t="shared" ca="1" si="60"/>
        <v>30836.691999999995</v>
      </c>
      <c r="CH130" s="3">
        <f t="shared" si="61"/>
        <v>42086</v>
      </c>
      <c r="CI130" s="4">
        <f t="shared" ca="1" si="54"/>
        <v>1016574.12</v>
      </c>
      <c r="CJ130" s="4">
        <f t="shared" ca="1" si="55"/>
        <v>30836.691999999995</v>
      </c>
      <c r="CL130" s="4">
        <f t="shared" ca="1" si="56"/>
        <v>1047410.812</v>
      </c>
    </row>
    <row r="131" spans="2:90" x14ac:dyDescent="0.15">
      <c r="B131" s="3">
        <f t="shared" si="57"/>
        <v>42087</v>
      </c>
      <c r="C131" s="2">
        <v>15081.3</v>
      </c>
      <c r="E131" s="70">
        <v>42087</v>
      </c>
      <c r="F131" s="69">
        <v>11.92</v>
      </c>
      <c r="G131" s="69">
        <v>4.12</v>
      </c>
      <c r="H131" s="69">
        <v>20.47</v>
      </c>
      <c r="I131" s="69">
        <v>33.340000000000003</v>
      </c>
      <c r="J131" s="69">
        <v>21.2</v>
      </c>
      <c r="K131" s="69">
        <v>12.66</v>
      </c>
      <c r="L131" s="69">
        <v>26.49</v>
      </c>
      <c r="M131" s="69">
        <v>2.74</v>
      </c>
      <c r="N131" s="69">
        <v>8.0500000000000007</v>
      </c>
      <c r="O131" s="69">
        <v>5.2366999999999999</v>
      </c>
      <c r="P131" s="69">
        <v>33.44</v>
      </c>
      <c r="Q131" s="69">
        <v>1.2</v>
      </c>
      <c r="R131" s="69">
        <v>10.51</v>
      </c>
      <c r="S131" s="69">
        <v>40.18</v>
      </c>
      <c r="T131" s="69"/>
      <c r="U131" s="69"/>
      <c r="V131" s="4"/>
      <c r="X131" s="3">
        <f t="shared" si="36"/>
        <v>42087</v>
      </c>
      <c r="Y131" s="40">
        <f ca="1">Y130+SUMIFS('Transactions (Dated)'!$E$2:$E$53,'Transactions (Dated)'!$D$2:$D$53,'Share Values'!$X131,'Transactions (Dated)'!$B$2:$B$53,'Share Values'!Y$11,'Transactions (Dated)'!$C$2:$C$53,"Buy")-SUMIFS('Transactions (Dated)'!$E$2:$E$53,'Transactions (Dated)'!$D$2:$D$53,'Share Values'!$X131,'Transactions (Dated)'!$B$2:$B$53,'Share Values'!Y$11,'Transactions (Dated)'!$C$2:$C$53,"Sell")</f>
        <v>4625</v>
      </c>
      <c r="Z131" s="40">
        <f ca="1">Z130+SUMIFS('Transactions (Dated)'!$E$2:$E$53,'Transactions (Dated)'!$D$2:$D$53,'Share Values'!$X131,'Transactions (Dated)'!$B$2:$B$53,'Share Values'!Z$11,'Transactions (Dated)'!$C$2:$C$53,"Buy")-SUMIFS('Transactions (Dated)'!$E$2:$E$53,'Transactions (Dated)'!$D$2:$D$53,'Share Values'!$X131,'Transactions (Dated)'!$B$2:$B$53,'Share Values'!Z$11,'Transactions (Dated)'!$C$2:$C$53,"Sell")</f>
        <v>12500</v>
      </c>
      <c r="AA131" s="40">
        <f ca="1">AA130+SUMIFS('Transactions (Dated)'!$E$2:$E$53,'Transactions (Dated)'!$D$2:$D$53,'Share Values'!$X131,'Transactions (Dated)'!$B$2:$B$53,'Share Values'!AA$11,'Transactions (Dated)'!$C$2:$C$53,"Buy")-SUMIFS('Transactions (Dated)'!$E$2:$E$53,'Transactions (Dated)'!$D$2:$D$53,'Share Values'!$X131,'Transactions (Dated)'!$B$2:$B$53,'Share Values'!AA$11,'Transactions (Dated)'!$C$2:$C$53,"Sell")</f>
        <v>39270</v>
      </c>
      <c r="AB131" s="40">
        <f ca="1">AB130+SUMIFS('Transactions (Dated)'!$E$2:$E$53,'Transactions (Dated)'!$D$2:$D$53,'Share Values'!$X131,'Transactions (Dated)'!$B$2:$B$53,'Share Values'!AB$11,'Transactions (Dated)'!$C$2:$C$53,"Buy")-SUMIFS('Transactions (Dated)'!$E$2:$E$53,'Transactions (Dated)'!$D$2:$D$53,'Share Values'!$X131,'Transactions (Dated)'!$B$2:$B$53,'Share Values'!AB$11,'Transactions (Dated)'!$C$2:$C$53,"Sell")</f>
        <v>1892</v>
      </c>
      <c r="AC131" s="40">
        <f ca="1">AC130+SUMIFS('Transactions (Dated)'!$E$2:$E$53,'Transactions (Dated)'!$D$2:$D$53,'Share Values'!$X131,'Transactions (Dated)'!$B$2:$B$53,'Share Values'!AC$11,'Transactions (Dated)'!$C$2:$C$53,"Buy")-SUMIFS('Transactions (Dated)'!$E$2:$E$53,'Transactions (Dated)'!$D$2:$D$53,'Share Values'!$X131,'Transactions (Dated)'!$B$2:$B$53,'Share Values'!AC$11,'Transactions (Dated)'!$C$2:$C$53,"Sell")</f>
        <v>2348</v>
      </c>
      <c r="AD131" s="40">
        <f ca="1">AD130+SUMIFS('Transactions (Dated)'!$E$2:$E$53,'Transactions (Dated)'!$D$2:$D$53,'Share Values'!$X131,'Transactions (Dated)'!$B$2:$B$53,'Share Values'!AD$11,'Transactions (Dated)'!$C$2:$C$53,"Buy")-SUMIFS('Transactions (Dated)'!$E$2:$E$53,'Transactions (Dated)'!$D$2:$D$53,'Share Values'!$X131,'Transactions (Dated)'!$B$2:$B$53,'Share Values'!AD$11,'Transactions (Dated)'!$C$2:$C$53,"Sell")</f>
        <v>0</v>
      </c>
      <c r="AE131" s="40">
        <f ca="1">AE130+SUMIFS('Transactions (Dated)'!$E$2:$E$53,'Transactions (Dated)'!$D$2:$D$53,'Share Values'!$X131,'Transactions (Dated)'!$B$2:$B$53,'Share Values'!AE$11,'Transactions (Dated)'!$C$2:$C$53,"Buy")-SUMIFS('Transactions (Dated)'!$E$2:$E$53,'Transactions (Dated)'!$D$2:$D$53,'Share Values'!$X131,'Transactions (Dated)'!$B$2:$B$53,'Share Values'!AE$11,'Transactions (Dated)'!$C$2:$C$53,"Sell")</f>
        <v>0</v>
      </c>
      <c r="AF131" s="40">
        <f ca="1">AF130+SUMIFS('Transactions (Dated)'!$E$2:$E$53,'Transactions (Dated)'!$D$2:$D$53,'Share Values'!$X131,'Transactions (Dated)'!$B$2:$B$53,'Share Values'!AF$11,'Transactions (Dated)'!$C$2:$C$53,"Buy")-SUMIFS('Transactions (Dated)'!$E$2:$E$53,'Transactions (Dated)'!$D$2:$D$53,'Share Values'!$X131,'Transactions (Dated)'!$B$2:$B$53,'Share Values'!AF$11,'Transactions (Dated)'!$C$2:$C$53,"Sell")</f>
        <v>0</v>
      </c>
      <c r="AG131" s="40">
        <f ca="1">AG130+SUMIFS('Transactions (Dated)'!$E$2:$E$53,'Transactions (Dated)'!$D$2:$D$53,'Share Values'!$X131,'Transactions (Dated)'!$B$2:$B$53,'Share Values'!AG$11,'Transactions (Dated)'!$C$2:$C$53,"Buy")-SUMIFS('Transactions (Dated)'!$E$2:$E$53,'Transactions (Dated)'!$D$2:$D$53,'Share Values'!$X131,'Transactions (Dated)'!$B$2:$B$53,'Share Values'!AG$11,'Transactions (Dated)'!$C$2:$C$53,"Sell")</f>
        <v>0</v>
      </c>
      <c r="AH131" s="40">
        <f ca="1">AH130+SUMIFS('Transactions (Dated)'!$E$2:$E$53,'Transactions (Dated)'!$D$2:$D$53,'Share Values'!$X131,'Transactions (Dated)'!$B$2:$B$53,'Share Values'!AH$11,'Transactions (Dated)'!$C$2:$C$53,"Buy")-SUMIFS('Transactions (Dated)'!$E$2:$E$53,'Transactions (Dated)'!$D$2:$D$53,'Share Values'!$X131,'Transactions (Dated)'!$B$2:$B$53,'Share Values'!AH$11,'Transactions (Dated)'!$C$2:$C$53,"Sell")</f>
        <v>0</v>
      </c>
      <c r="AI131" s="40">
        <f ca="1">AI130+SUMIFS('Transactions (Dated)'!$E$2:$E$53,'Transactions (Dated)'!$D$2:$D$53,'Share Values'!$X131,'Transactions (Dated)'!$B$2:$B$53,'Share Values'!AI$11,'Transactions (Dated)'!$C$2:$C$53,"Buy")-SUMIFS('Transactions (Dated)'!$E$2:$E$53,'Transactions (Dated)'!$D$2:$D$53,'Share Values'!$X131,'Transactions (Dated)'!$B$2:$B$53,'Share Values'!AI$11,'Transactions (Dated)'!$C$2:$C$53,"Sell")</f>
        <v>0</v>
      </c>
      <c r="AJ131" s="40">
        <f ca="1">AJ130+SUMIFS('Transactions (Dated)'!$E$2:$E$53,'Transactions (Dated)'!$D$2:$D$53,'Share Values'!$X131,'Transactions (Dated)'!$B$2:$B$53,'Share Values'!AJ$11,'Transactions (Dated)'!$C$2:$C$53,"Buy")-SUMIFS('Transactions (Dated)'!$E$2:$E$53,'Transactions (Dated)'!$D$2:$D$53,'Share Values'!$X131,'Transactions (Dated)'!$B$2:$B$53,'Share Values'!AJ$11,'Transactions (Dated)'!$C$2:$C$53,"Sell")</f>
        <v>0</v>
      </c>
      <c r="AK131" s="40">
        <f ca="1">AK130+SUMIFS('Transactions (Dated)'!$E$2:$E$53,'Transactions (Dated)'!$D$2:$D$53,'Share Values'!$X131,'Transactions (Dated)'!$B$2:$B$53,'Share Values'!AK$11,'Transactions (Dated)'!$C$2:$C$53,"Buy")-SUMIFS('Transactions (Dated)'!$E$2:$E$53,'Transactions (Dated)'!$D$2:$D$53,'Share Values'!$X131,'Transactions (Dated)'!$B$2:$B$53,'Share Values'!AK$11,'Transactions (Dated)'!$C$2:$C$53,"Sell")</f>
        <v>0</v>
      </c>
      <c r="AL131" s="40">
        <f ca="1">AL130+SUMIFS('Transactions (Dated)'!$E$2:$E$53,'Transactions (Dated)'!$D$2:$D$53,'Share Values'!$X131,'Transactions (Dated)'!$B$2:$B$53,'Share Values'!AL$11,'Transactions (Dated)'!$C$2:$C$53,"Buy")-SUMIFS('Transactions (Dated)'!$E$2:$E$53,'Transactions (Dated)'!$D$2:$D$53,'Share Values'!$X131,'Transactions (Dated)'!$B$2:$B$53,'Share Values'!AL$11,'Transactions (Dated)'!$C$2:$C$53,"Sell")</f>
        <v>0</v>
      </c>
      <c r="AM131" s="40">
        <f ca="1">AM130+SUMIFS('Transactions (Dated)'!$E$2:$E$53,'Transactions (Dated)'!$D$2:$D$53,'Share Values'!$X131,'Transactions (Dated)'!$B$2:$B$53,'Share Values'!AM$11,'Transactions (Dated)'!$C$2:$C$53,"Buy")-SUMIFS('Transactions (Dated)'!$E$2:$E$53,'Transactions (Dated)'!$D$2:$D$53,'Share Values'!$X131,'Transactions (Dated)'!$B$2:$B$53,'Share Values'!AM$11,'Transactions (Dated)'!$C$2:$C$53,"Sell")</f>
        <v>0</v>
      </c>
      <c r="AN131" s="40">
        <f ca="1">AN130+SUMIFS('Transactions (Dated)'!$E$2:$E$53,'Transactions (Dated)'!$D$2:$D$53,'Share Values'!$X131,'Transactions (Dated)'!$B$2:$B$53,'Share Values'!AN$11,'Transactions (Dated)'!$C$2:$C$53,"Buy")-SUMIFS('Transactions (Dated)'!$E$2:$E$53,'Transactions (Dated)'!$D$2:$D$53,'Share Values'!$X131,'Transactions (Dated)'!$B$2:$B$53,'Share Values'!AN$11,'Transactions (Dated)'!$C$2:$C$53,"Sell")</f>
        <v>0</v>
      </c>
      <c r="AO131" s="40"/>
      <c r="AQ131" s="3">
        <f t="shared" si="37"/>
        <v>42087</v>
      </c>
      <c r="AR131" s="6">
        <f t="shared" ca="1" si="38"/>
        <v>55130</v>
      </c>
      <c r="AS131" s="6">
        <f t="shared" ca="1" si="39"/>
        <v>51500</v>
      </c>
      <c r="AT131" s="6">
        <f t="shared" ca="1" si="40"/>
        <v>803856.89999999991</v>
      </c>
      <c r="AU131" s="6">
        <f t="shared" ca="1" si="41"/>
        <v>63079.280000000006</v>
      </c>
      <c r="AV131" s="6">
        <f t="shared" ca="1" si="42"/>
        <v>49777.599999999999</v>
      </c>
      <c r="AW131" s="6">
        <f t="shared" ca="1" si="43"/>
        <v>0</v>
      </c>
      <c r="AX131" s="6">
        <f t="shared" ca="1" si="44"/>
        <v>0</v>
      </c>
      <c r="AY131" s="6">
        <f t="shared" ca="1" si="45"/>
        <v>0</v>
      </c>
      <c r="AZ131" s="6">
        <f t="shared" ca="1" si="46"/>
        <v>0</v>
      </c>
      <c r="BA131" s="6">
        <f t="shared" ca="1" si="47"/>
        <v>0</v>
      </c>
      <c r="BB131" s="6">
        <f t="shared" ca="1" si="48"/>
        <v>0</v>
      </c>
      <c r="BC131" s="6">
        <f t="shared" ca="1" si="49"/>
        <v>0</v>
      </c>
      <c r="BD131" s="6">
        <f t="shared" ca="1" si="50"/>
        <v>0</v>
      </c>
      <c r="BE131" s="6">
        <f t="shared" ca="1" si="51"/>
        <v>0</v>
      </c>
      <c r="BF131" s="6">
        <f t="shared" ca="1" si="58"/>
        <v>0</v>
      </c>
      <c r="BG131" s="6">
        <f t="shared" ca="1" si="59"/>
        <v>0</v>
      </c>
      <c r="BH131" s="6"/>
      <c r="BJ131" s="4">
        <f t="shared" ca="1" si="52"/>
        <v>1023343.7799999999</v>
      </c>
      <c r="BL131" s="3">
        <f t="shared" si="53"/>
        <v>42087</v>
      </c>
      <c r="BM131" s="6">
        <f>BM130+SUMIFS('Transactions (Dated)'!G:G,'Transactions (Dated)'!D:D,'Share Values'!AQ131)</f>
        <v>17345.749999999993</v>
      </c>
      <c r="BN131" s="6">
        <f ca="1">BN130+SUMIFS('Transactions (Dated)'!$F:$F,'Transactions (Dated)'!$D:$D,$BL131,'Transactions (Dated)'!$B:$B,BN$11,'Transactions (Dated)'!$C:$C,"Dividend (paid to cash)")*Y131</f>
        <v>0</v>
      </c>
      <c r="BO131" s="6">
        <f ca="1">BO130+SUMIFS('Transactions (Dated)'!$F:$F,'Transactions (Dated)'!$D:$D,$BL131,'Transactions (Dated)'!$B:$B,BO$11,'Transactions (Dated)'!$C:$C,"Dividend (paid to cash)")*Z131</f>
        <v>1250</v>
      </c>
      <c r="BP131" s="6">
        <f ca="1">BP130+SUMIFS('Transactions (Dated)'!$F:$F,'Transactions (Dated)'!$D:$D,$BL131,'Transactions (Dated)'!$B:$B,BP$11,'Transactions (Dated)'!$C:$C,"Dividend (paid to cash)")*AA131</f>
        <v>12240.942000000001</v>
      </c>
      <c r="BQ131" s="6">
        <f ca="1">BQ130+SUMIFS('Transactions (Dated)'!$F:$F,'Transactions (Dated)'!$D:$D,$BL131,'Transactions (Dated)'!$B:$B,BQ$11,'Transactions (Dated)'!$C:$C,"Dividend (paid to cash)")*AB131</f>
        <v>0</v>
      </c>
      <c r="BR131" s="6">
        <f ca="1">BR130+SUMIFS('Transactions (Dated)'!$F:$F,'Transactions (Dated)'!$D:$D,$BL131,'Transactions (Dated)'!$B:$B,BR$11,'Transactions (Dated)'!$C:$C,"Dividend (paid to cash)")*AC131</f>
        <v>0</v>
      </c>
      <c r="BS131" s="6">
        <f ca="1">BS130+SUMIFS('Transactions (Dated)'!$F:$F,'Transactions (Dated)'!$D:$D,$BL131,'Transactions (Dated)'!$B:$B,BS$11,'Transactions (Dated)'!$C:$C,"Dividend (paid to cash)")*AD131</f>
        <v>0</v>
      </c>
      <c r="BT131" s="6">
        <f ca="1">BT130+SUMIFS('Transactions (Dated)'!$F:$F,'Transactions (Dated)'!$D:$D,$BL131,'Transactions (Dated)'!$B:$B,BT$11,'Transactions (Dated)'!$C:$C,"Dividend (paid to cash)")*AE131</f>
        <v>0</v>
      </c>
      <c r="BU131" s="6">
        <f ca="1">BU130+SUMIFS('Transactions (Dated)'!$F:$F,'Transactions (Dated)'!$D:$D,$BL131,'Transactions (Dated)'!$B:$B,BU$11,'Transactions (Dated)'!$C:$C,"Dividend (paid to cash)")*AF131</f>
        <v>0</v>
      </c>
      <c r="BV131" s="6">
        <f ca="1">BV130+SUMIFS('Transactions (Dated)'!$F:$F,'Transactions (Dated)'!$D:$D,$BL131,'Transactions (Dated)'!$B:$B,BV$11,'Transactions (Dated)'!$C:$C,"Dividend (paid to cash)")*AG131</f>
        <v>0</v>
      </c>
      <c r="BW131" s="6">
        <f ca="1">BW130+SUMIFS('Transactions (Dated)'!$F:$F,'Transactions (Dated)'!$D:$D,$BL131,'Transactions (Dated)'!$B:$B,BW$11,'Transactions (Dated)'!$C:$C,"Dividend (paid to cash)")*AH131</f>
        <v>0</v>
      </c>
      <c r="BX131" s="6">
        <f ca="1">BX130+SUMIFS('Transactions (Dated)'!$F:$F,'Transactions (Dated)'!$D:$D,$BL131,'Transactions (Dated)'!$B:$B,BX$11,'Transactions (Dated)'!$C:$C,"Dividend (paid to cash)")*AI131</f>
        <v>0</v>
      </c>
      <c r="BY131" s="6">
        <f ca="1">BY130+SUMIFS('Transactions (Dated)'!$F:$F,'Transactions (Dated)'!$D:$D,$BL131,'Transactions (Dated)'!$B:$B,BY$11,'Transactions (Dated)'!$C:$C,"Dividend (paid to cash)")*AJ131</f>
        <v>0</v>
      </c>
      <c r="BZ131" s="6">
        <f ca="1">BZ130+SUMIFS('Transactions (Dated)'!$F:$F,'Transactions (Dated)'!$D:$D,$BL131,'Transactions (Dated)'!$B:$B,BZ$11,'Transactions (Dated)'!$C:$C,"Dividend (paid to cash)")*AK131</f>
        <v>0</v>
      </c>
      <c r="CA131" s="6">
        <f ca="1">CA130+SUMIFS('Transactions (Dated)'!$F:$F,'Transactions (Dated)'!$D:$D,$BL131,'Transactions (Dated)'!$B:$B,CA$11,'Transactions (Dated)'!$C:$C,"Dividend (paid to cash)")*AL131</f>
        <v>0</v>
      </c>
      <c r="CB131" s="6">
        <v>0</v>
      </c>
      <c r="CC131" s="6">
        <v>0</v>
      </c>
      <c r="CD131" s="6"/>
      <c r="CF131" s="6">
        <f t="shared" ca="1" si="60"/>
        <v>30836.691999999995</v>
      </c>
      <c r="CH131" s="3">
        <f t="shared" si="61"/>
        <v>42087</v>
      </c>
      <c r="CI131" s="4">
        <f t="shared" ca="1" si="54"/>
        <v>1023343.7799999999</v>
      </c>
      <c r="CJ131" s="4">
        <f t="shared" ca="1" si="55"/>
        <v>30836.691999999995</v>
      </c>
      <c r="CL131" s="4">
        <f t="shared" ca="1" si="56"/>
        <v>1054180.4719999998</v>
      </c>
    </row>
    <row r="132" spans="2:90" x14ac:dyDescent="0.15">
      <c r="B132" s="3">
        <f t="shared" si="57"/>
        <v>42088</v>
      </c>
      <c r="C132" s="2">
        <v>14929.4</v>
      </c>
      <c r="E132" s="70">
        <v>42088</v>
      </c>
      <c r="F132" s="69">
        <v>11.61</v>
      </c>
      <c r="G132" s="69">
        <v>4.4000000000000004</v>
      </c>
      <c r="H132" s="69">
        <v>20.285</v>
      </c>
      <c r="I132" s="69">
        <v>33.68</v>
      </c>
      <c r="J132" s="69">
        <v>20.98</v>
      </c>
      <c r="K132" s="69">
        <v>12.66</v>
      </c>
      <c r="L132" s="69">
        <v>26.25</v>
      </c>
      <c r="M132" s="69">
        <v>2.7</v>
      </c>
      <c r="N132" s="69">
        <v>8.6300000000000008</v>
      </c>
      <c r="O132" s="69">
        <v>5.2633000000000001</v>
      </c>
      <c r="P132" s="69">
        <v>33.11</v>
      </c>
      <c r="Q132" s="69">
        <v>1.19</v>
      </c>
      <c r="R132" s="69">
        <v>10.43</v>
      </c>
      <c r="S132" s="69">
        <v>39.799999999999997</v>
      </c>
      <c r="T132" s="69"/>
      <c r="U132" s="69"/>
      <c r="V132" s="4"/>
      <c r="X132" s="3">
        <f t="shared" si="36"/>
        <v>42088</v>
      </c>
      <c r="Y132" s="40">
        <f ca="1">Y131+SUMIFS('Transactions (Dated)'!$E$2:$E$53,'Transactions (Dated)'!$D$2:$D$53,'Share Values'!$X132,'Transactions (Dated)'!$B$2:$B$53,'Share Values'!Y$11,'Transactions (Dated)'!$C$2:$C$53,"Buy")-SUMIFS('Transactions (Dated)'!$E$2:$E$53,'Transactions (Dated)'!$D$2:$D$53,'Share Values'!$X132,'Transactions (Dated)'!$B$2:$B$53,'Share Values'!Y$11,'Transactions (Dated)'!$C$2:$C$53,"Sell")</f>
        <v>4625</v>
      </c>
      <c r="Z132" s="40">
        <f ca="1">Z131+SUMIFS('Transactions (Dated)'!$E$2:$E$53,'Transactions (Dated)'!$D$2:$D$53,'Share Values'!$X132,'Transactions (Dated)'!$B$2:$B$53,'Share Values'!Z$11,'Transactions (Dated)'!$C$2:$C$53,"Buy")-SUMIFS('Transactions (Dated)'!$E$2:$E$53,'Transactions (Dated)'!$D$2:$D$53,'Share Values'!$X132,'Transactions (Dated)'!$B$2:$B$53,'Share Values'!Z$11,'Transactions (Dated)'!$C$2:$C$53,"Sell")</f>
        <v>12500</v>
      </c>
      <c r="AA132" s="40">
        <f ca="1">AA131+SUMIFS('Transactions (Dated)'!$E$2:$E$53,'Transactions (Dated)'!$D$2:$D$53,'Share Values'!$X132,'Transactions (Dated)'!$B$2:$B$53,'Share Values'!AA$11,'Transactions (Dated)'!$C$2:$C$53,"Buy")-SUMIFS('Transactions (Dated)'!$E$2:$E$53,'Transactions (Dated)'!$D$2:$D$53,'Share Values'!$X132,'Transactions (Dated)'!$B$2:$B$53,'Share Values'!AA$11,'Transactions (Dated)'!$C$2:$C$53,"Sell")</f>
        <v>39270</v>
      </c>
      <c r="AB132" s="40">
        <f ca="1">AB131+SUMIFS('Transactions (Dated)'!$E$2:$E$53,'Transactions (Dated)'!$D$2:$D$53,'Share Values'!$X132,'Transactions (Dated)'!$B$2:$B$53,'Share Values'!AB$11,'Transactions (Dated)'!$C$2:$C$53,"Buy")-SUMIFS('Transactions (Dated)'!$E$2:$E$53,'Transactions (Dated)'!$D$2:$D$53,'Share Values'!$X132,'Transactions (Dated)'!$B$2:$B$53,'Share Values'!AB$11,'Transactions (Dated)'!$C$2:$C$53,"Sell")</f>
        <v>1892</v>
      </c>
      <c r="AC132" s="40">
        <f ca="1">AC131+SUMIFS('Transactions (Dated)'!$E$2:$E$53,'Transactions (Dated)'!$D$2:$D$53,'Share Values'!$X132,'Transactions (Dated)'!$B$2:$B$53,'Share Values'!AC$11,'Transactions (Dated)'!$C$2:$C$53,"Buy")-SUMIFS('Transactions (Dated)'!$E$2:$E$53,'Transactions (Dated)'!$D$2:$D$53,'Share Values'!$X132,'Transactions (Dated)'!$B$2:$B$53,'Share Values'!AC$11,'Transactions (Dated)'!$C$2:$C$53,"Sell")</f>
        <v>2348</v>
      </c>
      <c r="AD132" s="40">
        <f ca="1">AD131+SUMIFS('Transactions (Dated)'!$E$2:$E$53,'Transactions (Dated)'!$D$2:$D$53,'Share Values'!$X132,'Transactions (Dated)'!$B$2:$B$53,'Share Values'!AD$11,'Transactions (Dated)'!$C$2:$C$53,"Buy")-SUMIFS('Transactions (Dated)'!$E$2:$E$53,'Transactions (Dated)'!$D$2:$D$53,'Share Values'!$X132,'Transactions (Dated)'!$B$2:$B$53,'Share Values'!AD$11,'Transactions (Dated)'!$C$2:$C$53,"Sell")</f>
        <v>0</v>
      </c>
      <c r="AE132" s="40">
        <f ca="1">AE131+SUMIFS('Transactions (Dated)'!$E$2:$E$53,'Transactions (Dated)'!$D$2:$D$53,'Share Values'!$X132,'Transactions (Dated)'!$B$2:$B$53,'Share Values'!AE$11,'Transactions (Dated)'!$C$2:$C$53,"Buy")-SUMIFS('Transactions (Dated)'!$E$2:$E$53,'Transactions (Dated)'!$D$2:$D$53,'Share Values'!$X132,'Transactions (Dated)'!$B$2:$B$53,'Share Values'!AE$11,'Transactions (Dated)'!$C$2:$C$53,"Sell")</f>
        <v>0</v>
      </c>
      <c r="AF132" s="40">
        <f ca="1">AF131+SUMIFS('Transactions (Dated)'!$E$2:$E$53,'Transactions (Dated)'!$D$2:$D$53,'Share Values'!$X132,'Transactions (Dated)'!$B$2:$B$53,'Share Values'!AF$11,'Transactions (Dated)'!$C$2:$C$53,"Buy")-SUMIFS('Transactions (Dated)'!$E$2:$E$53,'Transactions (Dated)'!$D$2:$D$53,'Share Values'!$X132,'Transactions (Dated)'!$B$2:$B$53,'Share Values'!AF$11,'Transactions (Dated)'!$C$2:$C$53,"Sell")</f>
        <v>0</v>
      </c>
      <c r="AG132" s="40">
        <f ca="1">AG131+SUMIFS('Transactions (Dated)'!$E$2:$E$53,'Transactions (Dated)'!$D$2:$D$53,'Share Values'!$X132,'Transactions (Dated)'!$B$2:$B$53,'Share Values'!AG$11,'Transactions (Dated)'!$C$2:$C$53,"Buy")-SUMIFS('Transactions (Dated)'!$E$2:$E$53,'Transactions (Dated)'!$D$2:$D$53,'Share Values'!$X132,'Transactions (Dated)'!$B$2:$B$53,'Share Values'!AG$11,'Transactions (Dated)'!$C$2:$C$53,"Sell")</f>
        <v>0</v>
      </c>
      <c r="AH132" s="40">
        <f ca="1">AH131+SUMIFS('Transactions (Dated)'!$E$2:$E$53,'Transactions (Dated)'!$D$2:$D$53,'Share Values'!$X132,'Transactions (Dated)'!$B$2:$B$53,'Share Values'!AH$11,'Transactions (Dated)'!$C$2:$C$53,"Buy")-SUMIFS('Transactions (Dated)'!$E$2:$E$53,'Transactions (Dated)'!$D$2:$D$53,'Share Values'!$X132,'Transactions (Dated)'!$B$2:$B$53,'Share Values'!AH$11,'Transactions (Dated)'!$C$2:$C$53,"Sell")</f>
        <v>0</v>
      </c>
      <c r="AI132" s="40">
        <f ca="1">AI131+SUMIFS('Transactions (Dated)'!$E$2:$E$53,'Transactions (Dated)'!$D$2:$D$53,'Share Values'!$X132,'Transactions (Dated)'!$B$2:$B$53,'Share Values'!AI$11,'Transactions (Dated)'!$C$2:$C$53,"Buy")-SUMIFS('Transactions (Dated)'!$E$2:$E$53,'Transactions (Dated)'!$D$2:$D$53,'Share Values'!$X132,'Transactions (Dated)'!$B$2:$B$53,'Share Values'!AI$11,'Transactions (Dated)'!$C$2:$C$53,"Sell")</f>
        <v>0</v>
      </c>
      <c r="AJ132" s="40">
        <f ca="1">AJ131+SUMIFS('Transactions (Dated)'!$E$2:$E$53,'Transactions (Dated)'!$D$2:$D$53,'Share Values'!$X132,'Transactions (Dated)'!$B$2:$B$53,'Share Values'!AJ$11,'Transactions (Dated)'!$C$2:$C$53,"Buy")-SUMIFS('Transactions (Dated)'!$E$2:$E$53,'Transactions (Dated)'!$D$2:$D$53,'Share Values'!$X132,'Transactions (Dated)'!$B$2:$B$53,'Share Values'!AJ$11,'Transactions (Dated)'!$C$2:$C$53,"Sell")</f>
        <v>0</v>
      </c>
      <c r="AK132" s="40">
        <f ca="1">AK131+SUMIFS('Transactions (Dated)'!$E$2:$E$53,'Transactions (Dated)'!$D$2:$D$53,'Share Values'!$X132,'Transactions (Dated)'!$B$2:$B$53,'Share Values'!AK$11,'Transactions (Dated)'!$C$2:$C$53,"Buy")-SUMIFS('Transactions (Dated)'!$E$2:$E$53,'Transactions (Dated)'!$D$2:$D$53,'Share Values'!$X132,'Transactions (Dated)'!$B$2:$B$53,'Share Values'!AK$11,'Transactions (Dated)'!$C$2:$C$53,"Sell")</f>
        <v>0</v>
      </c>
      <c r="AL132" s="40">
        <f ca="1">AL131+SUMIFS('Transactions (Dated)'!$E$2:$E$53,'Transactions (Dated)'!$D$2:$D$53,'Share Values'!$X132,'Transactions (Dated)'!$B$2:$B$53,'Share Values'!AL$11,'Transactions (Dated)'!$C$2:$C$53,"Buy")-SUMIFS('Transactions (Dated)'!$E$2:$E$53,'Transactions (Dated)'!$D$2:$D$53,'Share Values'!$X132,'Transactions (Dated)'!$B$2:$B$53,'Share Values'!AL$11,'Transactions (Dated)'!$C$2:$C$53,"Sell")</f>
        <v>0</v>
      </c>
      <c r="AM132" s="40">
        <f ca="1">AM131+SUMIFS('Transactions (Dated)'!$E$2:$E$53,'Transactions (Dated)'!$D$2:$D$53,'Share Values'!$X132,'Transactions (Dated)'!$B$2:$B$53,'Share Values'!AM$11,'Transactions (Dated)'!$C$2:$C$53,"Buy")-SUMIFS('Transactions (Dated)'!$E$2:$E$53,'Transactions (Dated)'!$D$2:$D$53,'Share Values'!$X132,'Transactions (Dated)'!$B$2:$B$53,'Share Values'!AM$11,'Transactions (Dated)'!$C$2:$C$53,"Sell")</f>
        <v>0</v>
      </c>
      <c r="AN132" s="40">
        <f ca="1">AN131+SUMIFS('Transactions (Dated)'!$E$2:$E$53,'Transactions (Dated)'!$D$2:$D$53,'Share Values'!$X132,'Transactions (Dated)'!$B$2:$B$53,'Share Values'!AN$11,'Transactions (Dated)'!$C$2:$C$53,"Buy")-SUMIFS('Transactions (Dated)'!$E$2:$E$53,'Transactions (Dated)'!$D$2:$D$53,'Share Values'!$X132,'Transactions (Dated)'!$B$2:$B$53,'Share Values'!AN$11,'Transactions (Dated)'!$C$2:$C$53,"Sell")</f>
        <v>0</v>
      </c>
      <c r="AO132" s="40"/>
      <c r="AQ132" s="3">
        <f t="shared" si="37"/>
        <v>42088</v>
      </c>
      <c r="AR132" s="6">
        <f t="shared" ca="1" si="38"/>
        <v>53696.25</v>
      </c>
      <c r="AS132" s="6">
        <f t="shared" ca="1" si="39"/>
        <v>55000.000000000007</v>
      </c>
      <c r="AT132" s="6">
        <f t="shared" ca="1" si="40"/>
        <v>796591.95</v>
      </c>
      <c r="AU132" s="6">
        <f t="shared" ca="1" si="41"/>
        <v>63722.559999999998</v>
      </c>
      <c r="AV132" s="6">
        <f t="shared" ca="1" si="42"/>
        <v>49261.04</v>
      </c>
      <c r="AW132" s="6">
        <f t="shared" ca="1" si="43"/>
        <v>0</v>
      </c>
      <c r="AX132" s="6">
        <f t="shared" ca="1" si="44"/>
        <v>0</v>
      </c>
      <c r="AY132" s="6">
        <f t="shared" ca="1" si="45"/>
        <v>0</v>
      </c>
      <c r="AZ132" s="6">
        <f t="shared" ca="1" si="46"/>
        <v>0</v>
      </c>
      <c r="BA132" s="6">
        <f t="shared" ca="1" si="47"/>
        <v>0</v>
      </c>
      <c r="BB132" s="6">
        <f t="shared" ca="1" si="48"/>
        <v>0</v>
      </c>
      <c r="BC132" s="6">
        <f t="shared" ca="1" si="49"/>
        <v>0</v>
      </c>
      <c r="BD132" s="6">
        <f t="shared" ca="1" si="50"/>
        <v>0</v>
      </c>
      <c r="BE132" s="6">
        <f t="shared" ca="1" si="51"/>
        <v>0</v>
      </c>
      <c r="BF132" s="6">
        <f t="shared" ca="1" si="58"/>
        <v>0</v>
      </c>
      <c r="BG132" s="6">
        <f t="shared" ca="1" si="59"/>
        <v>0</v>
      </c>
      <c r="BH132" s="6"/>
      <c r="BJ132" s="4">
        <f t="shared" ca="1" si="52"/>
        <v>1018271.8</v>
      </c>
      <c r="BL132" s="3">
        <f t="shared" si="53"/>
        <v>42088</v>
      </c>
      <c r="BM132" s="6">
        <f>BM131+SUMIFS('Transactions (Dated)'!G:G,'Transactions (Dated)'!D:D,'Share Values'!AQ132)</f>
        <v>17345.749999999993</v>
      </c>
      <c r="BN132" s="6">
        <f ca="1">BN131+SUMIFS('Transactions (Dated)'!$F:$F,'Transactions (Dated)'!$D:$D,$BL132,'Transactions (Dated)'!$B:$B,BN$11,'Transactions (Dated)'!$C:$C,"Dividend (paid to cash)")*Y132</f>
        <v>0</v>
      </c>
      <c r="BO132" s="6">
        <f ca="1">BO131+SUMIFS('Transactions (Dated)'!$F:$F,'Transactions (Dated)'!$D:$D,$BL132,'Transactions (Dated)'!$B:$B,BO$11,'Transactions (Dated)'!$C:$C,"Dividend (paid to cash)")*Z132</f>
        <v>1250</v>
      </c>
      <c r="BP132" s="6">
        <f ca="1">BP131+SUMIFS('Transactions (Dated)'!$F:$F,'Transactions (Dated)'!$D:$D,$BL132,'Transactions (Dated)'!$B:$B,BP$11,'Transactions (Dated)'!$C:$C,"Dividend (paid to cash)")*AA132</f>
        <v>12240.942000000001</v>
      </c>
      <c r="BQ132" s="6">
        <f ca="1">BQ131+SUMIFS('Transactions (Dated)'!$F:$F,'Transactions (Dated)'!$D:$D,$BL132,'Transactions (Dated)'!$B:$B,BQ$11,'Transactions (Dated)'!$C:$C,"Dividend (paid to cash)")*AB132</f>
        <v>47.300000000000004</v>
      </c>
      <c r="BR132" s="6">
        <f ca="1">BR131+SUMIFS('Transactions (Dated)'!$F:$F,'Transactions (Dated)'!$D:$D,$BL132,'Transactions (Dated)'!$B:$B,BR$11,'Transactions (Dated)'!$C:$C,"Dividend (paid to cash)")*AC132</f>
        <v>0</v>
      </c>
      <c r="BS132" s="6">
        <f ca="1">BS131+SUMIFS('Transactions (Dated)'!$F:$F,'Transactions (Dated)'!$D:$D,$BL132,'Transactions (Dated)'!$B:$B,BS$11,'Transactions (Dated)'!$C:$C,"Dividend (paid to cash)")*AD132</f>
        <v>0</v>
      </c>
      <c r="BT132" s="6">
        <f ca="1">BT131+SUMIFS('Transactions (Dated)'!$F:$F,'Transactions (Dated)'!$D:$D,$BL132,'Transactions (Dated)'!$B:$B,BT$11,'Transactions (Dated)'!$C:$C,"Dividend (paid to cash)")*AE132</f>
        <v>0</v>
      </c>
      <c r="BU132" s="6">
        <f ca="1">BU131+SUMIFS('Transactions (Dated)'!$F:$F,'Transactions (Dated)'!$D:$D,$BL132,'Transactions (Dated)'!$B:$B,BU$11,'Transactions (Dated)'!$C:$C,"Dividend (paid to cash)")*AF132</f>
        <v>0</v>
      </c>
      <c r="BV132" s="6">
        <f ca="1">BV131+SUMIFS('Transactions (Dated)'!$F:$F,'Transactions (Dated)'!$D:$D,$BL132,'Transactions (Dated)'!$B:$B,BV$11,'Transactions (Dated)'!$C:$C,"Dividend (paid to cash)")*AG132</f>
        <v>0</v>
      </c>
      <c r="BW132" s="6">
        <f ca="1">BW131+SUMIFS('Transactions (Dated)'!$F:$F,'Transactions (Dated)'!$D:$D,$BL132,'Transactions (Dated)'!$B:$B,BW$11,'Transactions (Dated)'!$C:$C,"Dividend (paid to cash)")*AH132</f>
        <v>0</v>
      </c>
      <c r="BX132" s="6">
        <f ca="1">BX131+SUMIFS('Transactions (Dated)'!$F:$F,'Transactions (Dated)'!$D:$D,$BL132,'Transactions (Dated)'!$B:$B,BX$11,'Transactions (Dated)'!$C:$C,"Dividend (paid to cash)")*AI132</f>
        <v>0</v>
      </c>
      <c r="BY132" s="6">
        <f ca="1">BY131+SUMIFS('Transactions (Dated)'!$F:$F,'Transactions (Dated)'!$D:$D,$BL132,'Transactions (Dated)'!$B:$B,BY$11,'Transactions (Dated)'!$C:$C,"Dividend (paid to cash)")*AJ132</f>
        <v>0</v>
      </c>
      <c r="BZ132" s="6">
        <f ca="1">BZ131+SUMIFS('Transactions (Dated)'!$F:$F,'Transactions (Dated)'!$D:$D,$BL132,'Transactions (Dated)'!$B:$B,BZ$11,'Transactions (Dated)'!$C:$C,"Dividend (paid to cash)")*AK132</f>
        <v>0</v>
      </c>
      <c r="CA132" s="6">
        <f ca="1">CA131+SUMIFS('Transactions (Dated)'!$F:$F,'Transactions (Dated)'!$D:$D,$BL132,'Transactions (Dated)'!$B:$B,CA$11,'Transactions (Dated)'!$C:$C,"Dividend (paid to cash)")*AL132</f>
        <v>0</v>
      </c>
      <c r="CB132" s="6">
        <v>0</v>
      </c>
      <c r="CC132" s="6">
        <v>0</v>
      </c>
      <c r="CD132" s="6"/>
      <c r="CF132" s="6">
        <f t="shared" ca="1" si="60"/>
        <v>30883.991999999995</v>
      </c>
      <c r="CH132" s="3">
        <f t="shared" si="61"/>
        <v>42088</v>
      </c>
      <c r="CI132" s="4">
        <f t="shared" ca="1" si="54"/>
        <v>1018271.8</v>
      </c>
      <c r="CJ132" s="4">
        <f t="shared" ca="1" si="55"/>
        <v>30883.991999999995</v>
      </c>
      <c r="CL132" s="4">
        <f t="shared" ca="1" si="56"/>
        <v>1049155.7920000001</v>
      </c>
    </row>
    <row r="133" spans="2:90" x14ac:dyDescent="0.15">
      <c r="B133" s="3">
        <f t="shared" si="57"/>
        <v>42089</v>
      </c>
      <c r="C133" s="2">
        <v>14869.8</v>
      </c>
      <c r="E133" s="70">
        <v>42089</v>
      </c>
      <c r="F133" s="69">
        <v>11.6</v>
      </c>
      <c r="G133" s="69">
        <v>4.54</v>
      </c>
      <c r="H133" s="69">
        <v>20.055</v>
      </c>
      <c r="I133" s="69">
        <v>34.03</v>
      </c>
      <c r="J133" s="69">
        <v>21.26</v>
      </c>
      <c r="K133" s="69">
        <v>12.63</v>
      </c>
      <c r="L133" s="69">
        <v>26.27</v>
      </c>
      <c r="M133" s="69">
        <v>2.5299999999999998</v>
      </c>
      <c r="N133" s="69">
        <v>9</v>
      </c>
      <c r="O133" s="69">
        <v>5.2233000000000001</v>
      </c>
      <c r="P133" s="69">
        <v>33.200000000000003</v>
      </c>
      <c r="Q133" s="69">
        <v>1.2</v>
      </c>
      <c r="R133" s="69">
        <v>10.32</v>
      </c>
      <c r="S133" s="69">
        <v>39.17</v>
      </c>
      <c r="T133" s="69"/>
      <c r="U133" s="69"/>
      <c r="V133" s="4"/>
      <c r="X133" s="3">
        <f t="shared" si="36"/>
        <v>42089</v>
      </c>
      <c r="Y133" s="40">
        <f ca="1">Y132+SUMIFS('Transactions (Dated)'!$E$2:$E$53,'Transactions (Dated)'!$D$2:$D$53,'Share Values'!$X133,'Transactions (Dated)'!$B$2:$B$53,'Share Values'!Y$11,'Transactions (Dated)'!$C$2:$C$53,"Buy")-SUMIFS('Transactions (Dated)'!$E$2:$E$53,'Transactions (Dated)'!$D$2:$D$53,'Share Values'!$X133,'Transactions (Dated)'!$B$2:$B$53,'Share Values'!Y$11,'Transactions (Dated)'!$C$2:$C$53,"Sell")</f>
        <v>4625</v>
      </c>
      <c r="Z133" s="40">
        <f ca="1">Z132+SUMIFS('Transactions (Dated)'!$E$2:$E$53,'Transactions (Dated)'!$D$2:$D$53,'Share Values'!$X133,'Transactions (Dated)'!$B$2:$B$53,'Share Values'!Z$11,'Transactions (Dated)'!$C$2:$C$53,"Buy")-SUMIFS('Transactions (Dated)'!$E$2:$E$53,'Transactions (Dated)'!$D$2:$D$53,'Share Values'!$X133,'Transactions (Dated)'!$B$2:$B$53,'Share Values'!Z$11,'Transactions (Dated)'!$C$2:$C$53,"Sell")</f>
        <v>12500</v>
      </c>
      <c r="AA133" s="40">
        <f ca="1">AA132+SUMIFS('Transactions (Dated)'!$E$2:$E$53,'Transactions (Dated)'!$D$2:$D$53,'Share Values'!$X133,'Transactions (Dated)'!$B$2:$B$53,'Share Values'!AA$11,'Transactions (Dated)'!$C$2:$C$53,"Buy")-SUMIFS('Transactions (Dated)'!$E$2:$E$53,'Transactions (Dated)'!$D$2:$D$53,'Share Values'!$X133,'Transactions (Dated)'!$B$2:$B$53,'Share Values'!AA$11,'Transactions (Dated)'!$C$2:$C$53,"Sell")</f>
        <v>39270</v>
      </c>
      <c r="AB133" s="40">
        <f ca="1">AB132+SUMIFS('Transactions (Dated)'!$E$2:$E$53,'Transactions (Dated)'!$D$2:$D$53,'Share Values'!$X133,'Transactions (Dated)'!$B$2:$B$53,'Share Values'!AB$11,'Transactions (Dated)'!$C$2:$C$53,"Buy")-SUMIFS('Transactions (Dated)'!$E$2:$E$53,'Transactions (Dated)'!$D$2:$D$53,'Share Values'!$X133,'Transactions (Dated)'!$B$2:$B$53,'Share Values'!AB$11,'Transactions (Dated)'!$C$2:$C$53,"Sell")</f>
        <v>1892</v>
      </c>
      <c r="AC133" s="40">
        <f ca="1">AC132+SUMIFS('Transactions (Dated)'!$E$2:$E$53,'Transactions (Dated)'!$D$2:$D$53,'Share Values'!$X133,'Transactions (Dated)'!$B$2:$B$53,'Share Values'!AC$11,'Transactions (Dated)'!$C$2:$C$53,"Buy")-SUMIFS('Transactions (Dated)'!$E$2:$E$53,'Transactions (Dated)'!$D$2:$D$53,'Share Values'!$X133,'Transactions (Dated)'!$B$2:$B$53,'Share Values'!AC$11,'Transactions (Dated)'!$C$2:$C$53,"Sell")</f>
        <v>2348</v>
      </c>
      <c r="AD133" s="40">
        <f ca="1">AD132+SUMIFS('Transactions (Dated)'!$E$2:$E$53,'Transactions (Dated)'!$D$2:$D$53,'Share Values'!$X133,'Transactions (Dated)'!$B$2:$B$53,'Share Values'!AD$11,'Transactions (Dated)'!$C$2:$C$53,"Buy")-SUMIFS('Transactions (Dated)'!$E$2:$E$53,'Transactions (Dated)'!$D$2:$D$53,'Share Values'!$X133,'Transactions (Dated)'!$B$2:$B$53,'Share Values'!AD$11,'Transactions (Dated)'!$C$2:$C$53,"Sell")</f>
        <v>0</v>
      </c>
      <c r="AE133" s="40">
        <f ca="1">AE132+SUMIFS('Transactions (Dated)'!$E$2:$E$53,'Transactions (Dated)'!$D$2:$D$53,'Share Values'!$X133,'Transactions (Dated)'!$B$2:$B$53,'Share Values'!AE$11,'Transactions (Dated)'!$C$2:$C$53,"Buy")-SUMIFS('Transactions (Dated)'!$E$2:$E$53,'Transactions (Dated)'!$D$2:$D$53,'Share Values'!$X133,'Transactions (Dated)'!$B$2:$B$53,'Share Values'!AE$11,'Transactions (Dated)'!$C$2:$C$53,"Sell")</f>
        <v>0</v>
      </c>
      <c r="AF133" s="40">
        <f ca="1">AF132+SUMIFS('Transactions (Dated)'!$E$2:$E$53,'Transactions (Dated)'!$D$2:$D$53,'Share Values'!$X133,'Transactions (Dated)'!$B$2:$B$53,'Share Values'!AF$11,'Transactions (Dated)'!$C$2:$C$53,"Buy")-SUMIFS('Transactions (Dated)'!$E$2:$E$53,'Transactions (Dated)'!$D$2:$D$53,'Share Values'!$X133,'Transactions (Dated)'!$B$2:$B$53,'Share Values'!AF$11,'Transactions (Dated)'!$C$2:$C$53,"Sell")</f>
        <v>0</v>
      </c>
      <c r="AG133" s="40">
        <f ca="1">AG132+SUMIFS('Transactions (Dated)'!$E$2:$E$53,'Transactions (Dated)'!$D$2:$D$53,'Share Values'!$X133,'Transactions (Dated)'!$B$2:$B$53,'Share Values'!AG$11,'Transactions (Dated)'!$C$2:$C$53,"Buy")-SUMIFS('Transactions (Dated)'!$E$2:$E$53,'Transactions (Dated)'!$D$2:$D$53,'Share Values'!$X133,'Transactions (Dated)'!$B$2:$B$53,'Share Values'!AG$11,'Transactions (Dated)'!$C$2:$C$53,"Sell")</f>
        <v>0</v>
      </c>
      <c r="AH133" s="40">
        <f ca="1">AH132+SUMIFS('Transactions (Dated)'!$E$2:$E$53,'Transactions (Dated)'!$D$2:$D$53,'Share Values'!$X133,'Transactions (Dated)'!$B$2:$B$53,'Share Values'!AH$11,'Transactions (Dated)'!$C$2:$C$53,"Buy")-SUMIFS('Transactions (Dated)'!$E$2:$E$53,'Transactions (Dated)'!$D$2:$D$53,'Share Values'!$X133,'Transactions (Dated)'!$B$2:$B$53,'Share Values'!AH$11,'Transactions (Dated)'!$C$2:$C$53,"Sell")</f>
        <v>0</v>
      </c>
      <c r="AI133" s="40">
        <f ca="1">AI132+SUMIFS('Transactions (Dated)'!$E$2:$E$53,'Transactions (Dated)'!$D$2:$D$53,'Share Values'!$X133,'Transactions (Dated)'!$B$2:$B$53,'Share Values'!AI$11,'Transactions (Dated)'!$C$2:$C$53,"Buy")-SUMIFS('Transactions (Dated)'!$E$2:$E$53,'Transactions (Dated)'!$D$2:$D$53,'Share Values'!$X133,'Transactions (Dated)'!$B$2:$B$53,'Share Values'!AI$11,'Transactions (Dated)'!$C$2:$C$53,"Sell")</f>
        <v>0</v>
      </c>
      <c r="AJ133" s="40">
        <f ca="1">AJ132+SUMIFS('Transactions (Dated)'!$E$2:$E$53,'Transactions (Dated)'!$D$2:$D$53,'Share Values'!$X133,'Transactions (Dated)'!$B$2:$B$53,'Share Values'!AJ$11,'Transactions (Dated)'!$C$2:$C$53,"Buy")-SUMIFS('Transactions (Dated)'!$E$2:$E$53,'Transactions (Dated)'!$D$2:$D$53,'Share Values'!$X133,'Transactions (Dated)'!$B$2:$B$53,'Share Values'!AJ$11,'Transactions (Dated)'!$C$2:$C$53,"Sell")</f>
        <v>0</v>
      </c>
      <c r="AK133" s="40">
        <f ca="1">AK132+SUMIFS('Transactions (Dated)'!$E$2:$E$53,'Transactions (Dated)'!$D$2:$D$53,'Share Values'!$X133,'Transactions (Dated)'!$B$2:$B$53,'Share Values'!AK$11,'Transactions (Dated)'!$C$2:$C$53,"Buy")-SUMIFS('Transactions (Dated)'!$E$2:$E$53,'Transactions (Dated)'!$D$2:$D$53,'Share Values'!$X133,'Transactions (Dated)'!$B$2:$B$53,'Share Values'!AK$11,'Transactions (Dated)'!$C$2:$C$53,"Sell")</f>
        <v>0</v>
      </c>
      <c r="AL133" s="40">
        <f ca="1">AL132+SUMIFS('Transactions (Dated)'!$E$2:$E$53,'Transactions (Dated)'!$D$2:$D$53,'Share Values'!$X133,'Transactions (Dated)'!$B$2:$B$53,'Share Values'!AL$11,'Transactions (Dated)'!$C$2:$C$53,"Buy")-SUMIFS('Transactions (Dated)'!$E$2:$E$53,'Transactions (Dated)'!$D$2:$D$53,'Share Values'!$X133,'Transactions (Dated)'!$B$2:$B$53,'Share Values'!AL$11,'Transactions (Dated)'!$C$2:$C$53,"Sell")</f>
        <v>0</v>
      </c>
      <c r="AM133" s="40">
        <f ca="1">AM132+SUMIFS('Transactions (Dated)'!$E$2:$E$53,'Transactions (Dated)'!$D$2:$D$53,'Share Values'!$X133,'Transactions (Dated)'!$B$2:$B$53,'Share Values'!AM$11,'Transactions (Dated)'!$C$2:$C$53,"Buy")-SUMIFS('Transactions (Dated)'!$E$2:$E$53,'Transactions (Dated)'!$D$2:$D$53,'Share Values'!$X133,'Transactions (Dated)'!$B$2:$B$53,'Share Values'!AM$11,'Transactions (Dated)'!$C$2:$C$53,"Sell")</f>
        <v>0</v>
      </c>
      <c r="AN133" s="40">
        <f ca="1">AN132+SUMIFS('Transactions (Dated)'!$E$2:$E$53,'Transactions (Dated)'!$D$2:$D$53,'Share Values'!$X133,'Transactions (Dated)'!$B$2:$B$53,'Share Values'!AN$11,'Transactions (Dated)'!$C$2:$C$53,"Buy")-SUMIFS('Transactions (Dated)'!$E$2:$E$53,'Transactions (Dated)'!$D$2:$D$53,'Share Values'!$X133,'Transactions (Dated)'!$B$2:$B$53,'Share Values'!AN$11,'Transactions (Dated)'!$C$2:$C$53,"Sell")</f>
        <v>0</v>
      </c>
      <c r="AO133" s="40"/>
      <c r="AQ133" s="3">
        <f t="shared" si="37"/>
        <v>42089</v>
      </c>
      <c r="AR133" s="6">
        <f t="shared" ca="1" si="38"/>
        <v>53650</v>
      </c>
      <c r="AS133" s="6">
        <f t="shared" ca="1" si="39"/>
        <v>56750</v>
      </c>
      <c r="AT133" s="6">
        <f t="shared" ca="1" si="40"/>
        <v>787559.85</v>
      </c>
      <c r="AU133" s="6">
        <f t="shared" ca="1" si="41"/>
        <v>64384.76</v>
      </c>
      <c r="AV133" s="6">
        <f t="shared" ca="1" si="42"/>
        <v>49918.48</v>
      </c>
      <c r="AW133" s="6">
        <f t="shared" ca="1" si="43"/>
        <v>0</v>
      </c>
      <c r="AX133" s="6">
        <f t="shared" ca="1" si="44"/>
        <v>0</v>
      </c>
      <c r="AY133" s="6">
        <f t="shared" ca="1" si="45"/>
        <v>0</v>
      </c>
      <c r="AZ133" s="6">
        <f t="shared" ca="1" si="46"/>
        <v>0</v>
      </c>
      <c r="BA133" s="6">
        <f t="shared" ca="1" si="47"/>
        <v>0</v>
      </c>
      <c r="BB133" s="6">
        <f t="shared" ca="1" si="48"/>
        <v>0</v>
      </c>
      <c r="BC133" s="6">
        <f t="shared" ca="1" si="49"/>
        <v>0</v>
      </c>
      <c r="BD133" s="6">
        <f t="shared" ca="1" si="50"/>
        <v>0</v>
      </c>
      <c r="BE133" s="6">
        <f t="shared" ca="1" si="51"/>
        <v>0</v>
      </c>
      <c r="BF133" s="6">
        <f t="shared" ca="1" si="58"/>
        <v>0</v>
      </c>
      <c r="BG133" s="6">
        <f t="shared" ca="1" si="59"/>
        <v>0</v>
      </c>
      <c r="BH133" s="6"/>
      <c r="BJ133" s="4">
        <f t="shared" ca="1" si="52"/>
        <v>1012263.09</v>
      </c>
      <c r="BL133" s="3">
        <f t="shared" si="53"/>
        <v>42089</v>
      </c>
      <c r="BM133" s="6">
        <f>BM132+SUMIFS('Transactions (Dated)'!G:G,'Transactions (Dated)'!D:D,'Share Values'!AQ133)</f>
        <v>17345.749999999993</v>
      </c>
      <c r="BN133" s="6">
        <f ca="1">BN132+SUMIFS('Transactions (Dated)'!$F:$F,'Transactions (Dated)'!$D:$D,$BL133,'Transactions (Dated)'!$B:$B,BN$11,'Transactions (Dated)'!$C:$C,"Dividend (paid to cash)")*Y133</f>
        <v>0</v>
      </c>
      <c r="BO133" s="6">
        <f ca="1">BO132+SUMIFS('Transactions (Dated)'!$F:$F,'Transactions (Dated)'!$D:$D,$BL133,'Transactions (Dated)'!$B:$B,BO$11,'Transactions (Dated)'!$C:$C,"Dividend (paid to cash)")*Z133</f>
        <v>1250</v>
      </c>
      <c r="BP133" s="6">
        <f ca="1">BP132+SUMIFS('Transactions (Dated)'!$F:$F,'Transactions (Dated)'!$D:$D,$BL133,'Transactions (Dated)'!$B:$B,BP$11,'Transactions (Dated)'!$C:$C,"Dividend (paid to cash)")*AA133</f>
        <v>17738.742000000002</v>
      </c>
      <c r="BQ133" s="6">
        <f ca="1">BQ132+SUMIFS('Transactions (Dated)'!$F:$F,'Transactions (Dated)'!$D:$D,$BL133,'Transactions (Dated)'!$B:$B,BQ$11,'Transactions (Dated)'!$C:$C,"Dividend (paid to cash)")*AB133</f>
        <v>47.300000000000004</v>
      </c>
      <c r="BR133" s="6">
        <f ca="1">BR132+SUMIFS('Transactions (Dated)'!$F:$F,'Transactions (Dated)'!$D:$D,$BL133,'Transactions (Dated)'!$B:$B,BR$11,'Transactions (Dated)'!$C:$C,"Dividend (paid to cash)")*AC133</f>
        <v>0</v>
      </c>
      <c r="BS133" s="6">
        <f ca="1">BS132+SUMIFS('Transactions (Dated)'!$F:$F,'Transactions (Dated)'!$D:$D,$BL133,'Transactions (Dated)'!$B:$B,BS$11,'Transactions (Dated)'!$C:$C,"Dividend (paid to cash)")*AD133</f>
        <v>0</v>
      </c>
      <c r="BT133" s="6">
        <f ca="1">BT132+SUMIFS('Transactions (Dated)'!$F:$F,'Transactions (Dated)'!$D:$D,$BL133,'Transactions (Dated)'!$B:$B,BT$11,'Transactions (Dated)'!$C:$C,"Dividend (paid to cash)")*AE133</f>
        <v>0</v>
      </c>
      <c r="BU133" s="6">
        <f ca="1">BU132+SUMIFS('Transactions (Dated)'!$F:$F,'Transactions (Dated)'!$D:$D,$BL133,'Transactions (Dated)'!$B:$B,BU$11,'Transactions (Dated)'!$C:$C,"Dividend (paid to cash)")*AF133</f>
        <v>0</v>
      </c>
      <c r="BV133" s="6">
        <f ca="1">BV132+SUMIFS('Transactions (Dated)'!$F:$F,'Transactions (Dated)'!$D:$D,$BL133,'Transactions (Dated)'!$B:$B,BV$11,'Transactions (Dated)'!$C:$C,"Dividend (paid to cash)")*AG133</f>
        <v>0</v>
      </c>
      <c r="BW133" s="6">
        <f ca="1">BW132+SUMIFS('Transactions (Dated)'!$F:$F,'Transactions (Dated)'!$D:$D,$BL133,'Transactions (Dated)'!$B:$B,BW$11,'Transactions (Dated)'!$C:$C,"Dividend (paid to cash)")*AH133</f>
        <v>0</v>
      </c>
      <c r="BX133" s="6">
        <f ca="1">BX132+SUMIFS('Transactions (Dated)'!$F:$F,'Transactions (Dated)'!$D:$D,$BL133,'Transactions (Dated)'!$B:$B,BX$11,'Transactions (Dated)'!$C:$C,"Dividend (paid to cash)")*AI133</f>
        <v>0</v>
      </c>
      <c r="BY133" s="6">
        <f ca="1">BY132+SUMIFS('Transactions (Dated)'!$F:$F,'Transactions (Dated)'!$D:$D,$BL133,'Transactions (Dated)'!$B:$B,BY$11,'Transactions (Dated)'!$C:$C,"Dividend (paid to cash)")*AJ133</f>
        <v>0</v>
      </c>
      <c r="BZ133" s="6">
        <f ca="1">BZ132+SUMIFS('Transactions (Dated)'!$F:$F,'Transactions (Dated)'!$D:$D,$BL133,'Transactions (Dated)'!$B:$B,BZ$11,'Transactions (Dated)'!$C:$C,"Dividend (paid to cash)")*AK133</f>
        <v>0</v>
      </c>
      <c r="CA133" s="6">
        <f ca="1">CA132+SUMIFS('Transactions (Dated)'!$F:$F,'Transactions (Dated)'!$D:$D,$BL133,'Transactions (Dated)'!$B:$B,CA$11,'Transactions (Dated)'!$C:$C,"Dividend (paid to cash)")*AL133</f>
        <v>0</v>
      </c>
      <c r="CB133" s="6">
        <v>0</v>
      </c>
      <c r="CC133" s="6">
        <v>0</v>
      </c>
      <c r="CD133" s="6"/>
      <c r="CF133" s="6">
        <f t="shared" ca="1" si="60"/>
        <v>36381.792000000001</v>
      </c>
      <c r="CH133" s="3">
        <f t="shared" si="61"/>
        <v>42089</v>
      </c>
      <c r="CI133" s="4">
        <f t="shared" ca="1" si="54"/>
        <v>1012263.09</v>
      </c>
      <c r="CJ133" s="4">
        <f t="shared" ca="1" si="55"/>
        <v>36381.792000000001</v>
      </c>
      <c r="CL133" s="4">
        <f t="shared" ca="1" si="56"/>
        <v>1048644.882</v>
      </c>
    </row>
    <row r="134" spans="2:90" x14ac:dyDescent="0.15">
      <c r="B134" s="3">
        <f t="shared" si="57"/>
        <v>42090</v>
      </c>
      <c r="C134" s="2">
        <v>14812.4</v>
      </c>
      <c r="E134" s="70">
        <v>42090</v>
      </c>
      <c r="F134" s="69">
        <v>11.89</v>
      </c>
      <c r="G134" s="69">
        <v>4.4800000000000004</v>
      </c>
      <c r="H134" s="69">
        <v>20</v>
      </c>
      <c r="I134" s="69">
        <v>33.85</v>
      </c>
      <c r="J134" s="69">
        <v>21.3</v>
      </c>
      <c r="K134" s="69">
        <v>12.67</v>
      </c>
      <c r="L134" s="69">
        <v>26.37</v>
      </c>
      <c r="M134" s="69">
        <v>2.61</v>
      </c>
      <c r="N134" s="69">
        <v>9</v>
      </c>
      <c r="O134" s="69">
        <v>5.3532999999999999</v>
      </c>
      <c r="P134" s="69">
        <v>32.65</v>
      </c>
      <c r="Q134" s="69">
        <v>1.19</v>
      </c>
      <c r="R134" s="69">
        <v>10.41</v>
      </c>
      <c r="S134" s="69">
        <v>38.840000000000003</v>
      </c>
      <c r="T134" s="69"/>
      <c r="U134" s="69"/>
      <c r="V134" s="4"/>
      <c r="X134" s="3">
        <f t="shared" si="36"/>
        <v>42090</v>
      </c>
      <c r="Y134" s="40">
        <f ca="1">Y133+SUMIFS('Transactions (Dated)'!$E$2:$E$53,'Transactions (Dated)'!$D$2:$D$53,'Share Values'!$X134,'Transactions (Dated)'!$B$2:$B$53,'Share Values'!Y$11,'Transactions (Dated)'!$C$2:$C$53,"Buy")-SUMIFS('Transactions (Dated)'!$E$2:$E$53,'Transactions (Dated)'!$D$2:$D$53,'Share Values'!$X134,'Transactions (Dated)'!$B$2:$B$53,'Share Values'!Y$11,'Transactions (Dated)'!$C$2:$C$53,"Sell")</f>
        <v>4625</v>
      </c>
      <c r="Z134" s="40">
        <f ca="1">Z133+SUMIFS('Transactions (Dated)'!$E$2:$E$53,'Transactions (Dated)'!$D$2:$D$53,'Share Values'!$X134,'Transactions (Dated)'!$B$2:$B$53,'Share Values'!Z$11,'Transactions (Dated)'!$C$2:$C$53,"Buy")-SUMIFS('Transactions (Dated)'!$E$2:$E$53,'Transactions (Dated)'!$D$2:$D$53,'Share Values'!$X134,'Transactions (Dated)'!$B$2:$B$53,'Share Values'!Z$11,'Transactions (Dated)'!$C$2:$C$53,"Sell")</f>
        <v>12500</v>
      </c>
      <c r="AA134" s="40">
        <f ca="1">AA133+SUMIFS('Transactions (Dated)'!$E$2:$E$53,'Transactions (Dated)'!$D$2:$D$53,'Share Values'!$X134,'Transactions (Dated)'!$B$2:$B$53,'Share Values'!AA$11,'Transactions (Dated)'!$C$2:$C$53,"Buy")-SUMIFS('Transactions (Dated)'!$E$2:$E$53,'Transactions (Dated)'!$D$2:$D$53,'Share Values'!$X134,'Transactions (Dated)'!$B$2:$B$53,'Share Values'!AA$11,'Transactions (Dated)'!$C$2:$C$53,"Sell")</f>
        <v>39270</v>
      </c>
      <c r="AB134" s="40">
        <f ca="1">AB133+SUMIFS('Transactions (Dated)'!$E$2:$E$53,'Transactions (Dated)'!$D$2:$D$53,'Share Values'!$X134,'Transactions (Dated)'!$B$2:$B$53,'Share Values'!AB$11,'Transactions (Dated)'!$C$2:$C$53,"Buy")-SUMIFS('Transactions (Dated)'!$E$2:$E$53,'Transactions (Dated)'!$D$2:$D$53,'Share Values'!$X134,'Transactions (Dated)'!$B$2:$B$53,'Share Values'!AB$11,'Transactions (Dated)'!$C$2:$C$53,"Sell")</f>
        <v>1892</v>
      </c>
      <c r="AC134" s="40">
        <f ca="1">AC133+SUMIFS('Transactions (Dated)'!$E$2:$E$53,'Transactions (Dated)'!$D$2:$D$53,'Share Values'!$X134,'Transactions (Dated)'!$B$2:$B$53,'Share Values'!AC$11,'Transactions (Dated)'!$C$2:$C$53,"Buy")-SUMIFS('Transactions (Dated)'!$E$2:$E$53,'Transactions (Dated)'!$D$2:$D$53,'Share Values'!$X134,'Transactions (Dated)'!$B$2:$B$53,'Share Values'!AC$11,'Transactions (Dated)'!$C$2:$C$53,"Sell")</f>
        <v>2348</v>
      </c>
      <c r="AD134" s="40">
        <f ca="1">AD133+SUMIFS('Transactions (Dated)'!$E$2:$E$53,'Transactions (Dated)'!$D$2:$D$53,'Share Values'!$X134,'Transactions (Dated)'!$B$2:$B$53,'Share Values'!AD$11,'Transactions (Dated)'!$C$2:$C$53,"Buy")-SUMIFS('Transactions (Dated)'!$E$2:$E$53,'Transactions (Dated)'!$D$2:$D$53,'Share Values'!$X134,'Transactions (Dated)'!$B$2:$B$53,'Share Values'!AD$11,'Transactions (Dated)'!$C$2:$C$53,"Sell")</f>
        <v>0</v>
      </c>
      <c r="AE134" s="40">
        <f ca="1">AE133+SUMIFS('Transactions (Dated)'!$E$2:$E$53,'Transactions (Dated)'!$D$2:$D$53,'Share Values'!$X134,'Transactions (Dated)'!$B$2:$B$53,'Share Values'!AE$11,'Transactions (Dated)'!$C$2:$C$53,"Buy")-SUMIFS('Transactions (Dated)'!$E$2:$E$53,'Transactions (Dated)'!$D$2:$D$53,'Share Values'!$X134,'Transactions (Dated)'!$B$2:$B$53,'Share Values'!AE$11,'Transactions (Dated)'!$C$2:$C$53,"Sell")</f>
        <v>0</v>
      </c>
      <c r="AF134" s="40">
        <f ca="1">AF133+SUMIFS('Transactions (Dated)'!$E$2:$E$53,'Transactions (Dated)'!$D$2:$D$53,'Share Values'!$X134,'Transactions (Dated)'!$B$2:$B$53,'Share Values'!AF$11,'Transactions (Dated)'!$C$2:$C$53,"Buy")-SUMIFS('Transactions (Dated)'!$E$2:$E$53,'Transactions (Dated)'!$D$2:$D$53,'Share Values'!$X134,'Transactions (Dated)'!$B$2:$B$53,'Share Values'!AF$11,'Transactions (Dated)'!$C$2:$C$53,"Sell")</f>
        <v>0</v>
      </c>
      <c r="AG134" s="40">
        <f ca="1">AG133+SUMIFS('Transactions (Dated)'!$E$2:$E$53,'Transactions (Dated)'!$D$2:$D$53,'Share Values'!$X134,'Transactions (Dated)'!$B$2:$B$53,'Share Values'!AG$11,'Transactions (Dated)'!$C$2:$C$53,"Buy")-SUMIFS('Transactions (Dated)'!$E$2:$E$53,'Transactions (Dated)'!$D$2:$D$53,'Share Values'!$X134,'Transactions (Dated)'!$B$2:$B$53,'Share Values'!AG$11,'Transactions (Dated)'!$C$2:$C$53,"Sell")</f>
        <v>0</v>
      </c>
      <c r="AH134" s="40">
        <f ca="1">AH133+SUMIFS('Transactions (Dated)'!$E$2:$E$53,'Transactions (Dated)'!$D$2:$D$53,'Share Values'!$X134,'Transactions (Dated)'!$B$2:$B$53,'Share Values'!AH$11,'Transactions (Dated)'!$C$2:$C$53,"Buy")-SUMIFS('Transactions (Dated)'!$E$2:$E$53,'Transactions (Dated)'!$D$2:$D$53,'Share Values'!$X134,'Transactions (Dated)'!$B$2:$B$53,'Share Values'!AH$11,'Transactions (Dated)'!$C$2:$C$53,"Sell")</f>
        <v>0</v>
      </c>
      <c r="AI134" s="40">
        <f ca="1">AI133+SUMIFS('Transactions (Dated)'!$E$2:$E$53,'Transactions (Dated)'!$D$2:$D$53,'Share Values'!$X134,'Transactions (Dated)'!$B$2:$B$53,'Share Values'!AI$11,'Transactions (Dated)'!$C$2:$C$53,"Buy")-SUMIFS('Transactions (Dated)'!$E$2:$E$53,'Transactions (Dated)'!$D$2:$D$53,'Share Values'!$X134,'Transactions (Dated)'!$B$2:$B$53,'Share Values'!AI$11,'Transactions (Dated)'!$C$2:$C$53,"Sell")</f>
        <v>0</v>
      </c>
      <c r="AJ134" s="40">
        <f ca="1">AJ133+SUMIFS('Transactions (Dated)'!$E$2:$E$53,'Transactions (Dated)'!$D$2:$D$53,'Share Values'!$X134,'Transactions (Dated)'!$B$2:$B$53,'Share Values'!AJ$11,'Transactions (Dated)'!$C$2:$C$53,"Buy")-SUMIFS('Transactions (Dated)'!$E$2:$E$53,'Transactions (Dated)'!$D$2:$D$53,'Share Values'!$X134,'Transactions (Dated)'!$B$2:$B$53,'Share Values'!AJ$11,'Transactions (Dated)'!$C$2:$C$53,"Sell")</f>
        <v>0</v>
      </c>
      <c r="AK134" s="40">
        <f ca="1">AK133+SUMIFS('Transactions (Dated)'!$E$2:$E$53,'Transactions (Dated)'!$D$2:$D$53,'Share Values'!$X134,'Transactions (Dated)'!$B$2:$B$53,'Share Values'!AK$11,'Transactions (Dated)'!$C$2:$C$53,"Buy")-SUMIFS('Transactions (Dated)'!$E$2:$E$53,'Transactions (Dated)'!$D$2:$D$53,'Share Values'!$X134,'Transactions (Dated)'!$B$2:$B$53,'Share Values'!AK$11,'Transactions (Dated)'!$C$2:$C$53,"Sell")</f>
        <v>0</v>
      </c>
      <c r="AL134" s="40">
        <f ca="1">AL133+SUMIFS('Transactions (Dated)'!$E$2:$E$53,'Transactions (Dated)'!$D$2:$D$53,'Share Values'!$X134,'Transactions (Dated)'!$B$2:$B$53,'Share Values'!AL$11,'Transactions (Dated)'!$C$2:$C$53,"Buy")-SUMIFS('Transactions (Dated)'!$E$2:$E$53,'Transactions (Dated)'!$D$2:$D$53,'Share Values'!$X134,'Transactions (Dated)'!$B$2:$B$53,'Share Values'!AL$11,'Transactions (Dated)'!$C$2:$C$53,"Sell")</f>
        <v>0</v>
      </c>
      <c r="AM134" s="40">
        <f ca="1">AM133+SUMIFS('Transactions (Dated)'!$E$2:$E$53,'Transactions (Dated)'!$D$2:$D$53,'Share Values'!$X134,'Transactions (Dated)'!$B$2:$B$53,'Share Values'!AM$11,'Transactions (Dated)'!$C$2:$C$53,"Buy")-SUMIFS('Transactions (Dated)'!$E$2:$E$53,'Transactions (Dated)'!$D$2:$D$53,'Share Values'!$X134,'Transactions (Dated)'!$B$2:$B$53,'Share Values'!AM$11,'Transactions (Dated)'!$C$2:$C$53,"Sell")</f>
        <v>0</v>
      </c>
      <c r="AN134" s="40">
        <f ca="1">AN133+SUMIFS('Transactions (Dated)'!$E$2:$E$53,'Transactions (Dated)'!$D$2:$D$53,'Share Values'!$X134,'Transactions (Dated)'!$B$2:$B$53,'Share Values'!AN$11,'Transactions (Dated)'!$C$2:$C$53,"Buy")-SUMIFS('Transactions (Dated)'!$E$2:$E$53,'Transactions (Dated)'!$D$2:$D$53,'Share Values'!$X134,'Transactions (Dated)'!$B$2:$B$53,'Share Values'!AN$11,'Transactions (Dated)'!$C$2:$C$53,"Sell")</f>
        <v>0</v>
      </c>
      <c r="AO134" s="40"/>
      <c r="AQ134" s="3">
        <f t="shared" si="37"/>
        <v>42090</v>
      </c>
      <c r="AR134" s="6">
        <f t="shared" ca="1" si="38"/>
        <v>54991.25</v>
      </c>
      <c r="AS134" s="6">
        <f t="shared" ca="1" si="39"/>
        <v>56000.000000000007</v>
      </c>
      <c r="AT134" s="6">
        <f t="shared" ca="1" si="40"/>
        <v>785400</v>
      </c>
      <c r="AU134" s="6">
        <f t="shared" ca="1" si="41"/>
        <v>64044.200000000004</v>
      </c>
      <c r="AV134" s="6">
        <f t="shared" ca="1" si="42"/>
        <v>50012.4</v>
      </c>
      <c r="AW134" s="6">
        <f t="shared" ca="1" si="43"/>
        <v>0</v>
      </c>
      <c r="AX134" s="6">
        <f t="shared" ca="1" si="44"/>
        <v>0</v>
      </c>
      <c r="AY134" s="6">
        <f t="shared" ca="1" si="45"/>
        <v>0</v>
      </c>
      <c r="AZ134" s="6">
        <f t="shared" ca="1" si="46"/>
        <v>0</v>
      </c>
      <c r="BA134" s="6">
        <f t="shared" ca="1" si="47"/>
        <v>0</v>
      </c>
      <c r="BB134" s="6">
        <f t="shared" ca="1" si="48"/>
        <v>0</v>
      </c>
      <c r="BC134" s="6">
        <f t="shared" ca="1" si="49"/>
        <v>0</v>
      </c>
      <c r="BD134" s="6">
        <f t="shared" ca="1" si="50"/>
        <v>0</v>
      </c>
      <c r="BE134" s="6">
        <f t="shared" ca="1" si="51"/>
        <v>0</v>
      </c>
      <c r="BF134" s="6">
        <f t="shared" ca="1" si="58"/>
        <v>0</v>
      </c>
      <c r="BG134" s="6">
        <f t="shared" ca="1" si="59"/>
        <v>0</v>
      </c>
      <c r="BH134" s="6"/>
      <c r="BJ134" s="4">
        <f t="shared" ca="1" si="52"/>
        <v>1010447.85</v>
      </c>
      <c r="BL134" s="3">
        <f t="shared" si="53"/>
        <v>42090</v>
      </c>
      <c r="BM134" s="6">
        <f>BM133+SUMIFS('Transactions (Dated)'!G:G,'Transactions (Dated)'!D:D,'Share Values'!AQ134)</f>
        <v>17345.749999999993</v>
      </c>
      <c r="BN134" s="6">
        <f ca="1">BN133+SUMIFS('Transactions (Dated)'!$F:$F,'Transactions (Dated)'!$D:$D,$BL134,'Transactions (Dated)'!$B:$B,BN$11,'Transactions (Dated)'!$C:$C,"Dividend (paid to cash)")*Y134</f>
        <v>0</v>
      </c>
      <c r="BO134" s="6">
        <f ca="1">BO133+SUMIFS('Transactions (Dated)'!$F:$F,'Transactions (Dated)'!$D:$D,$BL134,'Transactions (Dated)'!$B:$B,BO$11,'Transactions (Dated)'!$C:$C,"Dividend (paid to cash)")*Z134</f>
        <v>1250</v>
      </c>
      <c r="BP134" s="6">
        <f ca="1">BP133+SUMIFS('Transactions (Dated)'!$F:$F,'Transactions (Dated)'!$D:$D,$BL134,'Transactions (Dated)'!$B:$B,BP$11,'Transactions (Dated)'!$C:$C,"Dividend (paid to cash)")*AA134</f>
        <v>17738.742000000002</v>
      </c>
      <c r="BQ134" s="6">
        <f ca="1">BQ133+SUMIFS('Transactions (Dated)'!$F:$F,'Transactions (Dated)'!$D:$D,$BL134,'Transactions (Dated)'!$B:$B,BQ$11,'Transactions (Dated)'!$C:$C,"Dividend (paid to cash)")*AB134</f>
        <v>47.300000000000004</v>
      </c>
      <c r="BR134" s="6">
        <f ca="1">BR133+SUMIFS('Transactions (Dated)'!$F:$F,'Transactions (Dated)'!$D:$D,$BL134,'Transactions (Dated)'!$B:$B,BR$11,'Transactions (Dated)'!$C:$C,"Dividend (paid to cash)")*AC134</f>
        <v>0</v>
      </c>
      <c r="BS134" s="6">
        <f ca="1">BS133+SUMIFS('Transactions (Dated)'!$F:$F,'Transactions (Dated)'!$D:$D,$BL134,'Transactions (Dated)'!$B:$B,BS$11,'Transactions (Dated)'!$C:$C,"Dividend (paid to cash)")*AD134</f>
        <v>0</v>
      </c>
      <c r="BT134" s="6">
        <f ca="1">BT133+SUMIFS('Transactions (Dated)'!$F:$F,'Transactions (Dated)'!$D:$D,$BL134,'Transactions (Dated)'!$B:$B,BT$11,'Transactions (Dated)'!$C:$C,"Dividend (paid to cash)")*AE134</f>
        <v>0</v>
      </c>
      <c r="BU134" s="6">
        <f ca="1">BU133+SUMIFS('Transactions (Dated)'!$F:$F,'Transactions (Dated)'!$D:$D,$BL134,'Transactions (Dated)'!$B:$B,BU$11,'Transactions (Dated)'!$C:$C,"Dividend (paid to cash)")*AF134</f>
        <v>0</v>
      </c>
      <c r="BV134" s="6">
        <f ca="1">BV133+SUMIFS('Transactions (Dated)'!$F:$F,'Transactions (Dated)'!$D:$D,$BL134,'Transactions (Dated)'!$B:$B,BV$11,'Transactions (Dated)'!$C:$C,"Dividend (paid to cash)")*AG134</f>
        <v>0</v>
      </c>
      <c r="BW134" s="6">
        <f ca="1">BW133+SUMIFS('Transactions (Dated)'!$F:$F,'Transactions (Dated)'!$D:$D,$BL134,'Transactions (Dated)'!$B:$B,BW$11,'Transactions (Dated)'!$C:$C,"Dividend (paid to cash)")*AH134</f>
        <v>0</v>
      </c>
      <c r="BX134" s="6">
        <f ca="1">BX133+SUMIFS('Transactions (Dated)'!$F:$F,'Transactions (Dated)'!$D:$D,$BL134,'Transactions (Dated)'!$B:$B,BX$11,'Transactions (Dated)'!$C:$C,"Dividend (paid to cash)")*AI134</f>
        <v>0</v>
      </c>
      <c r="BY134" s="6">
        <f ca="1">BY133+SUMIFS('Transactions (Dated)'!$F:$F,'Transactions (Dated)'!$D:$D,$BL134,'Transactions (Dated)'!$B:$B,BY$11,'Transactions (Dated)'!$C:$C,"Dividend (paid to cash)")*AJ134</f>
        <v>0</v>
      </c>
      <c r="BZ134" s="6">
        <f ca="1">BZ133+SUMIFS('Transactions (Dated)'!$F:$F,'Transactions (Dated)'!$D:$D,$BL134,'Transactions (Dated)'!$B:$B,BZ$11,'Transactions (Dated)'!$C:$C,"Dividend (paid to cash)")*AK134</f>
        <v>0</v>
      </c>
      <c r="CA134" s="6">
        <f ca="1">CA133+SUMIFS('Transactions (Dated)'!$F:$F,'Transactions (Dated)'!$D:$D,$BL134,'Transactions (Dated)'!$B:$B,CA$11,'Transactions (Dated)'!$C:$C,"Dividend (paid to cash)")*AL134</f>
        <v>0</v>
      </c>
      <c r="CB134" s="6">
        <v>0</v>
      </c>
      <c r="CC134" s="6">
        <v>0</v>
      </c>
      <c r="CD134" s="6"/>
      <c r="CF134" s="6">
        <f t="shared" ca="1" si="60"/>
        <v>36381.792000000001</v>
      </c>
      <c r="CH134" s="3">
        <f t="shared" si="61"/>
        <v>42090</v>
      </c>
      <c r="CI134" s="4">
        <f t="shared" ca="1" si="54"/>
        <v>1010447.85</v>
      </c>
      <c r="CJ134" s="4">
        <f t="shared" ca="1" si="55"/>
        <v>36381.792000000001</v>
      </c>
      <c r="CL134" s="4">
        <f t="shared" ca="1" si="56"/>
        <v>1046829.642</v>
      </c>
    </row>
    <row r="135" spans="2:90" x14ac:dyDescent="0.15">
      <c r="B135" s="3">
        <f t="shared" si="57"/>
        <v>42093</v>
      </c>
      <c r="C135" s="2">
        <v>14908.4</v>
      </c>
      <c r="E135" s="70">
        <v>42093</v>
      </c>
      <c r="F135" s="69">
        <v>11.17</v>
      </c>
      <c r="G135" s="69">
        <v>4.43</v>
      </c>
      <c r="H135" s="69">
        <v>20.12</v>
      </c>
      <c r="I135" s="69">
        <v>34.03</v>
      </c>
      <c r="J135" s="69">
        <v>21.19</v>
      </c>
      <c r="K135" s="69">
        <v>12.63</v>
      </c>
      <c r="L135" s="69">
        <v>26.52</v>
      </c>
      <c r="M135" s="69">
        <v>2.65</v>
      </c>
      <c r="N135" s="69">
        <v>9</v>
      </c>
      <c r="O135" s="69">
        <v>5.3867000000000003</v>
      </c>
      <c r="P135" s="69">
        <v>32.799999999999997</v>
      </c>
      <c r="Q135" s="69">
        <v>1.2</v>
      </c>
      <c r="R135" s="69">
        <v>10.63</v>
      </c>
      <c r="S135" s="69">
        <v>38.979999999999997</v>
      </c>
      <c r="T135" s="69"/>
      <c r="U135" s="69"/>
      <c r="V135" s="4"/>
      <c r="X135" s="3">
        <f t="shared" si="36"/>
        <v>42093</v>
      </c>
      <c r="Y135" s="40">
        <f ca="1">Y134+SUMIFS('Transactions (Dated)'!$E$2:$E$53,'Transactions (Dated)'!$D$2:$D$53,'Share Values'!$X135,'Transactions (Dated)'!$B$2:$B$53,'Share Values'!Y$11,'Transactions (Dated)'!$C$2:$C$53,"Buy")-SUMIFS('Transactions (Dated)'!$E$2:$E$53,'Transactions (Dated)'!$D$2:$D$53,'Share Values'!$X135,'Transactions (Dated)'!$B$2:$B$53,'Share Values'!Y$11,'Transactions (Dated)'!$C$2:$C$53,"Sell")</f>
        <v>4625</v>
      </c>
      <c r="Z135" s="40">
        <f ca="1">Z134+SUMIFS('Transactions (Dated)'!$E$2:$E$53,'Transactions (Dated)'!$D$2:$D$53,'Share Values'!$X135,'Transactions (Dated)'!$B$2:$B$53,'Share Values'!Z$11,'Transactions (Dated)'!$C$2:$C$53,"Buy")-SUMIFS('Transactions (Dated)'!$E$2:$E$53,'Transactions (Dated)'!$D$2:$D$53,'Share Values'!$X135,'Transactions (Dated)'!$B$2:$B$53,'Share Values'!Z$11,'Transactions (Dated)'!$C$2:$C$53,"Sell")</f>
        <v>12500</v>
      </c>
      <c r="AA135" s="40">
        <f ca="1">AA134+SUMIFS('Transactions (Dated)'!$E$2:$E$53,'Transactions (Dated)'!$D$2:$D$53,'Share Values'!$X135,'Transactions (Dated)'!$B$2:$B$53,'Share Values'!AA$11,'Transactions (Dated)'!$C$2:$C$53,"Buy")-SUMIFS('Transactions (Dated)'!$E$2:$E$53,'Transactions (Dated)'!$D$2:$D$53,'Share Values'!$X135,'Transactions (Dated)'!$B$2:$B$53,'Share Values'!AA$11,'Transactions (Dated)'!$C$2:$C$53,"Sell")</f>
        <v>39270</v>
      </c>
      <c r="AB135" s="40">
        <f ca="1">AB134+SUMIFS('Transactions (Dated)'!$E$2:$E$53,'Transactions (Dated)'!$D$2:$D$53,'Share Values'!$X135,'Transactions (Dated)'!$B$2:$B$53,'Share Values'!AB$11,'Transactions (Dated)'!$C$2:$C$53,"Buy")-SUMIFS('Transactions (Dated)'!$E$2:$E$53,'Transactions (Dated)'!$D$2:$D$53,'Share Values'!$X135,'Transactions (Dated)'!$B$2:$B$53,'Share Values'!AB$11,'Transactions (Dated)'!$C$2:$C$53,"Sell")</f>
        <v>1892</v>
      </c>
      <c r="AC135" s="40">
        <f ca="1">AC134+SUMIFS('Transactions (Dated)'!$E$2:$E$53,'Transactions (Dated)'!$D$2:$D$53,'Share Values'!$X135,'Transactions (Dated)'!$B$2:$B$53,'Share Values'!AC$11,'Transactions (Dated)'!$C$2:$C$53,"Buy")-SUMIFS('Transactions (Dated)'!$E$2:$E$53,'Transactions (Dated)'!$D$2:$D$53,'Share Values'!$X135,'Transactions (Dated)'!$B$2:$B$53,'Share Values'!AC$11,'Transactions (Dated)'!$C$2:$C$53,"Sell")</f>
        <v>2348</v>
      </c>
      <c r="AD135" s="40">
        <f ca="1">AD134+SUMIFS('Transactions (Dated)'!$E$2:$E$53,'Transactions (Dated)'!$D$2:$D$53,'Share Values'!$X135,'Transactions (Dated)'!$B$2:$B$53,'Share Values'!AD$11,'Transactions (Dated)'!$C$2:$C$53,"Buy")-SUMIFS('Transactions (Dated)'!$E$2:$E$53,'Transactions (Dated)'!$D$2:$D$53,'Share Values'!$X135,'Transactions (Dated)'!$B$2:$B$53,'Share Values'!AD$11,'Transactions (Dated)'!$C$2:$C$53,"Sell")</f>
        <v>0</v>
      </c>
      <c r="AE135" s="40">
        <f ca="1">AE134+SUMIFS('Transactions (Dated)'!$E$2:$E$53,'Transactions (Dated)'!$D$2:$D$53,'Share Values'!$X135,'Transactions (Dated)'!$B$2:$B$53,'Share Values'!AE$11,'Transactions (Dated)'!$C$2:$C$53,"Buy")-SUMIFS('Transactions (Dated)'!$E$2:$E$53,'Transactions (Dated)'!$D$2:$D$53,'Share Values'!$X135,'Transactions (Dated)'!$B$2:$B$53,'Share Values'!AE$11,'Transactions (Dated)'!$C$2:$C$53,"Sell")</f>
        <v>0</v>
      </c>
      <c r="AF135" s="40">
        <f ca="1">AF134+SUMIFS('Transactions (Dated)'!$E$2:$E$53,'Transactions (Dated)'!$D$2:$D$53,'Share Values'!$X135,'Transactions (Dated)'!$B$2:$B$53,'Share Values'!AF$11,'Transactions (Dated)'!$C$2:$C$53,"Buy")-SUMIFS('Transactions (Dated)'!$E$2:$E$53,'Transactions (Dated)'!$D$2:$D$53,'Share Values'!$X135,'Transactions (Dated)'!$B$2:$B$53,'Share Values'!AF$11,'Transactions (Dated)'!$C$2:$C$53,"Sell")</f>
        <v>0</v>
      </c>
      <c r="AG135" s="40">
        <f ca="1">AG134+SUMIFS('Transactions (Dated)'!$E$2:$E$53,'Transactions (Dated)'!$D$2:$D$53,'Share Values'!$X135,'Transactions (Dated)'!$B$2:$B$53,'Share Values'!AG$11,'Transactions (Dated)'!$C$2:$C$53,"Buy")-SUMIFS('Transactions (Dated)'!$E$2:$E$53,'Transactions (Dated)'!$D$2:$D$53,'Share Values'!$X135,'Transactions (Dated)'!$B$2:$B$53,'Share Values'!AG$11,'Transactions (Dated)'!$C$2:$C$53,"Sell")</f>
        <v>0</v>
      </c>
      <c r="AH135" s="40">
        <f ca="1">AH134+SUMIFS('Transactions (Dated)'!$E$2:$E$53,'Transactions (Dated)'!$D$2:$D$53,'Share Values'!$X135,'Transactions (Dated)'!$B$2:$B$53,'Share Values'!AH$11,'Transactions (Dated)'!$C$2:$C$53,"Buy")-SUMIFS('Transactions (Dated)'!$E$2:$E$53,'Transactions (Dated)'!$D$2:$D$53,'Share Values'!$X135,'Transactions (Dated)'!$B$2:$B$53,'Share Values'!AH$11,'Transactions (Dated)'!$C$2:$C$53,"Sell")</f>
        <v>0</v>
      </c>
      <c r="AI135" s="40">
        <f ca="1">AI134+SUMIFS('Transactions (Dated)'!$E$2:$E$53,'Transactions (Dated)'!$D$2:$D$53,'Share Values'!$X135,'Transactions (Dated)'!$B$2:$B$53,'Share Values'!AI$11,'Transactions (Dated)'!$C$2:$C$53,"Buy")-SUMIFS('Transactions (Dated)'!$E$2:$E$53,'Transactions (Dated)'!$D$2:$D$53,'Share Values'!$X135,'Transactions (Dated)'!$B$2:$B$53,'Share Values'!AI$11,'Transactions (Dated)'!$C$2:$C$53,"Sell")</f>
        <v>0</v>
      </c>
      <c r="AJ135" s="40">
        <f ca="1">AJ134+SUMIFS('Transactions (Dated)'!$E$2:$E$53,'Transactions (Dated)'!$D$2:$D$53,'Share Values'!$X135,'Transactions (Dated)'!$B$2:$B$53,'Share Values'!AJ$11,'Transactions (Dated)'!$C$2:$C$53,"Buy")-SUMIFS('Transactions (Dated)'!$E$2:$E$53,'Transactions (Dated)'!$D$2:$D$53,'Share Values'!$X135,'Transactions (Dated)'!$B$2:$B$53,'Share Values'!AJ$11,'Transactions (Dated)'!$C$2:$C$53,"Sell")</f>
        <v>0</v>
      </c>
      <c r="AK135" s="40">
        <f ca="1">AK134+SUMIFS('Transactions (Dated)'!$E$2:$E$53,'Transactions (Dated)'!$D$2:$D$53,'Share Values'!$X135,'Transactions (Dated)'!$B$2:$B$53,'Share Values'!AK$11,'Transactions (Dated)'!$C$2:$C$53,"Buy")-SUMIFS('Transactions (Dated)'!$E$2:$E$53,'Transactions (Dated)'!$D$2:$D$53,'Share Values'!$X135,'Transactions (Dated)'!$B$2:$B$53,'Share Values'!AK$11,'Transactions (Dated)'!$C$2:$C$53,"Sell")</f>
        <v>0</v>
      </c>
      <c r="AL135" s="40">
        <f ca="1">AL134+SUMIFS('Transactions (Dated)'!$E$2:$E$53,'Transactions (Dated)'!$D$2:$D$53,'Share Values'!$X135,'Transactions (Dated)'!$B$2:$B$53,'Share Values'!AL$11,'Transactions (Dated)'!$C$2:$C$53,"Buy")-SUMIFS('Transactions (Dated)'!$E$2:$E$53,'Transactions (Dated)'!$D$2:$D$53,'Share Values'!$X135,'Transactions (Dated)'!$B$2:$B$53,'Share Values'!AL$11,'Transactions (Dated)'!$C$2:$C$53,"Sell")</f>
        <v>0</v>
      </c>
      <c r="AM135" s="40">
        <f ca="1">AM134+SUMIFS('Transactions (Dated)'!$E$2:$E$53,'Transactions (Dated)'!$D$2:$D$53,'Share Values'!$X135,'Transactions (Dated)'!$B$2:$B$53,'Share Values'!AM$11,'Transactions (Dated)'!$C$2:$C$53,"Buy")-SUMIFS('Transactions (Dated)'!$E$2:$E$53,'Transactions (Dated)'!$D$2:$D$53,'Share Values'!$X135,'Transactions (Dated)'!$B$2:$B$53,'Share Values'!AM$11,'Transactions (Dated)'!$C$2:$C$53,"Sell")</f>
        <v>0</v>
      </c>
      <c r="AN135" s="40">
        <f ca="1">AN134+SUMIFS('Transactions (Dated)'!$E$2:$E$53,'Transactions (Dated)'!$D$2:$D$53,'Share Values'!$X135,'Transactions (Dated)'!$B$2:$B$53,'Share Values'!AN$11,'Transactions (Dated)'!$C$2:$C$53,"Buy")-SUMIFS('Transactions (Dated)'!$E$2:$E$53,'Transactions (Dated)'!$D$2:$D$53,'Share Values'!$X135,'Transactions (Dated)'!$B$2:$B$53,'Share Values'!AN$11,'Transactions (Dated)'!$C$2:$C$53,"Sell")</f>
        <v>0</v>
      </c>
      <c r="AO135" s="40"/>
      <c r="AQ135" s="3">
        <f t="shared" si="37"/>
        <v>42093</v>
      </c>
      <c r="AR135" s="6">
        <f t="shared" ca="1" si="38"/>
        <v>51661.25</v>
      </c>
      <c r="AS135" s="6">
        <f t="shared" ca="1" si="39"/>
        <v>55375</v>
      </c>
      <c r="AT135" s="6">
        <f t="shared" ca="1" si="40"/>
        <v>790112.4</v>
      </c>
      <c r="AU135" s="6">
        <f t="shared" ca="1" si="41"/>
        <v>64384.76</v>
      </c>
      <c r="AV135" s="6">
        <f t="shared" ca="1" si="42"/>
        <v>49754.12</v>
      </c>
      <c r="AW135" s="6">
        <f t="shared" ca="1" si="43"/>
        <v>0</v>
      </c>
      <c r="AX135" s="6">
        <f t="shared" ca="1" si="44"/>
        <v>0</v>
      </c>
      <c r="AY135" s="6">
        <f t="shared" ca="1" si="45"/>
        <v>0</v>
      </c>
      <c r="AZ135" s="6">
        <f t="shared" ca="1" si="46"/>
        <v>0</v>
      </c>
      <c r="BA135" s="6">
        <f t="shared" ca="1" si="47"/>
        <v>0</v>
      </c>
      <c r="BB135" s="6">
        <f t="shared" ca="1" si="48"/>
        <v>0</v>
      </c>
      <c r="BC135" s="6">
        <f t="shared" ca="1" si="49"/>
        <v>0</v>
      </c>
      <c r="BD135" s="6">
        <f t="shared" ca="1" si="50"/>
        <v>0</v>
      </c>
      <c r="BE135" s="6">
        <f t="shared" ca="1" si="51"/>
        <v>0</v>
      </c>
      <c r="BF135" s="6">
        <f t="shared" ca="1" si="58"/>
        <v>0</v>
      </c>
      <c r="BG135" s="6">
        <f t="shared" ca="1" si="59"/>
        <v>0</v>
      </c>
      <c r="BH135" s="6"/>
      <c r="BJ135" s="4">
        <f t="shared" ca="1" si="52"/>
        <v>1011287.53</v>
      </c>
      <c r="BL135" s="3">
        <f t="shared" si="53"/>
        <v>42093</v>
      </c>
      <c r="BM135" s="6">
        <f>BM134+SUMIFS('Transactions (Dated)'!G:G,'Transactions (Dated)'!D:D,'Share Values'!AQ135)</f>
        <v>17345.749999999993</v>
      </c>
      <c r="BN135" s="6">
        <f ca="1">BN134+SUMIFS('Transactions (Dated)'!$F:$F,'Transactions (Dated)'!$D:$D,$BL135,'Transactions (Dated)'!$B:$B,BN$11,'Transactions (Dated)'!$C:$C,"Dividend (paid to cash)")*Y135</f>
        <v>0</v>
      </c>
      <c r="BO135" s="6">
        <f ca="1">BO134+SUMIFS('Transactions (Dated)'!$F:$F,'Transactions (Dated)'!$D:$D,$BL135,'Transactions (Dated)'!$B:$B,BO$11,'Transactions (Dated)'!$C:$C,"Dividend (paid to cash)")*Z135</f>
        <v>1250</v>
      </c>
      <c r="BP135" s="6">
        <f ca="1">BP134+SUMIFS('Transactions (Dated)'!$F:$F,'Transactions (Dated)'!$D:$D,$BL135,'Transactions (Dated)'!$B:$B,BP$11,'Transactions (Dated)'!$C:$C,"Dividend (paid to cash)")*AA135</f>
        <v>17738.742000000002</v>
      </c>
      <c r="BQ135" s="6">
        <f ca="1">BQ134+SUMIFS('Transactions (Dated)'!$F:$F,'Transactions (Dated)'!$D:$D,$BL135,'Transactions (Dated)'!$B:$B,BQ$11,'Transactions (Dated)'!$C:$C,"Dividend (paid to cash)")*AB135</f>
        <v>47.300000000000004</v>
      </c>
      <c r="BR135" s="6">
        <f ca="1">BR134+SUMIFS('Transactions (Dated)'!$F:$F,'Transactions (Dated)'!$D:$D,$BL135,'Transactions (Dated)'!$B:$B,BR$11,'Transactions (Dated)'!$C:$C,"Dividend (paid to cash)")*AC135</f>
        <v>0</v>
      </c>
      <c r="BS135" s="6">
        <f ca="1">BS134+SUMIFS('Transactions (Dated)'!$F:$F,'Transactions (Dated)'!$D:$D,$BL135,'Transactions (Dated)'!$B:$B,BS$11,'Transactions (Dated)'!$C:$C,"Dividend (paid to cash)")*AD135</f>
        <v>0</v>
      </c>
      <c r="BT135" s="6">
        <f ca="1">BT134+SUMIFS('Transactions (Dated)'!$F:$F,'Transactions (Dated)'!$D:$D,$BL135,'Transactions (Dated)'!$B:$B,BT$11,'Transactions (Dated)'!$C:$C,"Dividend (paid to cash)")*AE135</f>
        <v>0</v>
      </c>
      <c r="BU135" s="6">
        <f ca="1">BU134+SUMIFS('Transactions (Dated)'!$F:$F,'Transactions (Dated)'!$D:$D,$BL135,'Transactions (Dated)'!$B:$B,BU$11,'Transactions (Dated)'!$C:$C,"Dividend (paid to cash)")*AF135</f>
        <v>0</v>
      </c>
      <c r="BV135" s="6">
        <f ca="1">BV134+SUMIFS('Transactions (Dated)'!$F:$F,'Transactions (Dated)'!$D:$D,$BL135,'Transactions (Dated)'!$B:$B,BV$11,'Transactions (Dated)'!$C:$C,"Dividend (paid to cash)")*AG135</f>
        <v>0</v>
      </c>
      <c r="BW135" s="6">
        <f ca="1">BW134+SUMIFS('Transactions (Dated)'!$F:$F,'Transactions (Dated)'!$D:$D,$BL135,'Transactions (Dated)'!$B:$B,BW$11,'Transactions (Dated)'!$C:$C,"Dividend (paid to cash)")*AH135</f>
        <v>0</v>
      </c>
      <c r="BX135" s="6">
        <f ca="1">BX134+SUMIFS('Transactions (Dated)'!$F:$F,'Transactions (Dated)'!$D:$D,$BL135,'Transactions (Dated)'!$B:$B,BX$11,'Transactions (Dated)'!$C:$C,"Dividend (paid to cash)")*AI135</f>
        <v>0</v>
      </c>
      <c r="BY135" s="6">
        <f ca="1">BY134+SUMIFS('Transactions (Dated)'!$F:$F,'Transactions (Dated)'!$D:$D,$BL135,'Transactions (Dated)'!$B:$B,BY$11,'Transactions (Dated)'!$C:$C,"Dividend (paid to cash)")*AJ135</f>
        <v>0</v>
      </c>
      <c r="BZ135" s="6">
        <f ca="1">BZ134+SUMIFS('Transactions (Dated)'!$F:$F,'Transactions (Dated)'!$D:$D,$BL135,'Transactions (Dated)'!$B:$B,BZ$11,'Transactions (Dated)'!$C:$C,"Dividend (paid to cash)")*AK135</f>
        <v>0</v>
      </c>
      <c r="CA135" s="6">
        <f ca="1">CA134+SUMIFS('Transactions (Dated)'!$F:$F,'Transactions (Dated)'!$D:$D,$BL135,'Transactions (Dated)'!$B:$B,CA$11,'Transactions (Dated)'!$C:$C,"Dividend (paid to cash)")*AL135</f>
        <v>0</v>
      </c>
      <c r="CB135" s="6">
        <v>0</v>
      </c>
      <c r="CC135" s="6">
        <v>0</v>
      </c>
      <c r="CD135" s="6"/>
      <c r="CF135" s="6">
        <f t="shared" ca="1" si="60"/>
        <v>36381.792000000001</v>
      </c>
      <c r="CH135" s="3">
        <f t="shared" si="61"/>
        <v>42093</v>
      </c>
      <c r="CI135" s="4">
        <f t="shared" ca="1" si="54"/>
        <v>1011287.53</v>
      </c>
      <c r="CJ135" s="4">
        <f t="shared" ca="1" si="55"/>
        <v>36381.792000000001</v>
      </c>
      <c r="CL135" s="4">
        <f t="shared" ca="1" si="56"/>
        <v>1047669.322</v>
      </c>
    </row>
    <row r="136" spans="2:90" x14ac:dyDescent="0.15">
      <c r="B136" s="3">
        <f t="shared" si="57"/>
        <v>42094</v>
      </c>
      <c r="C136" s="2">
        <v>14902.4</v>
      </c>
      <c r="E136" s="70">
        <v>42094</v>
      </c>
      <c r="F136" s="69">
        <v>11.29</v>
      </c>
      <c r="G136" s="69">
        <v>4.51</v>
      </c>
      <c r="H136" s="69">
        <v>20.12</v>
      </c>
      <c r="I136" s="69">
        <v>33.880000000000003</v>
      </c>
      <c r="J136" s="69">
        <v>21.07</v>
      </c>
      <c r="K136" s="69">
        <v>12.55</v>
      </c>
      <c r="L136" s="69">
        <v>26.76</v>
      </c>
      <c r="M136" s="69">
        <v>2.62</v>
      </c>
      <c r="N136" s="69">
        <v>9.18</v>
      </c>
      <c r="O136" s="69">
        <v>5.3333000000000004</v>
      </c>
      <c r="P136" s="69">
        <v>33.020000000000003</v>
      </c>
      <c r="Q136" s="69">
        <v>1.1599999999999999</v>
      </c>
      <c r="R136" s="69">
        <v>10.36</v>
      </c>
      <c r="S136" s="69">
        <v>38.58</v>
      </c>
      <c r="T136" s="69"/>
      <c r="U136" s="69"/>
      <c r="V136" s="4"/>
      <c r="X136" s="3">
        <f t="shared" si="36"/>
        <v>42094</v>
      </c>
      <c r="Y136" s="40">
        <f ca="1">Y135+SUMIFS('Transactions (Dated)'!$E$2:$E$53,'Transactions (Dated)'!$D$2:$D$53,'Share Values'!$X136,'Transactions (Dated)'!$B$2:$B$53,'Share Values'!Y$11,'Transactions (Dated)'!$C$2:$C$53,"Buy")-SUMIFS('Transactions (Dated)'!$E$2:$E$53,'Transactions (Dated)'!$D$2:$D$53,'Share Values'!$X136,'Transactions (Dated)'!$B$2:$B$53,'Share Values'!Y$11,'Transactions (Dated)'!$C$2:$C$53,"Sell")</f>
        <v>4625</v>
      </c>
      <c r="Z136" s="40">
        <f ca="1">Z135+SUMIFS('Transactions (Dated)'!$E$2:$E$53,'Transactions (Dated)'!$D$2:$D$53,'Share Values'!$X136,'Transactions (Dated)'!$B$2:$B$53,'Share Values'!Z$11,'Transactions (Dated)'!$C$2:$C$53,"Buy")-SUMIFS('Transactions (Dated)'!$E$2:$E$53,'Transactions (Dated)'!$D$2:$D$53,'Share Values'!$X136,'Transactions (Dated)'!$B$2:$B$53,'Share Values'!Z$11,'Transactions (Dated)'!$C$2:$C$53,"Sell")</f>
        <v>12500</v>
      </c>
      <c r="AA136" s="40">
        <f ca="1">AA135+SUMIFS('Transactions (Dated)'!$E$2:$E$53,'Transactions (Dated)'!$D$2:$D$53,'Share Values'!$X136,'Transactions (Dated)'!$B$2:$B$53,'Share Values'!AA$11,'Transactions (Dated)'!$C$2:$C$53,"Buy")-SUMIFS('Transactions (Dated)'!$E$2:$E$53,'Transactions (Dated)'!$D$2:$D$53,'Share Values'!$X136,'Transactions (Dated)'!$B$2:$B$53,'Share Values'!AA$11,'Transactions (Dated)'!$C$2:$C$53,"Sell")</f>
        <v>39270</v>
      </c>
      <c r="AB136" s="40">
        <f ca="1">AB135+SUMIFS('Transactions (Dated)'!$E$2:$E$53,'Transactions (Dated)'!$D$2:$D$53,'Share Values'!$X136,'Transactions (Dated)'!$B$2:$B$53,'Share Values'!AB$11,'Transactions (Dated)'!$C$2:$C$53,"Buy")-SUMIFS('Transactions (Dated)'!$E$2:$E$53,'Transactions (Dated)'!$D$2:$D$53,'Share Values'!$X136,'Transactions (Dated)'!$B$2:$B$53,'Share Values'!AB$11,'Transactions (Dated)'!$C$2:$C$53,"Sell")</f>
        <v>1892</v>
      </c>
      <c r="AC136" s="40">
        <f ca="1">AC135+SUMIFS('Transactions (Dated)'!$E$2:$E$53,'Transactions (Dated)'!$D$2:$D$53,'Share Values'!$X136,'Transactions (Dated)'!$B$2:$B$53,'Share Values'!AC$11,'Transactions (Dated)'!$C$2:$C$53,"Buy")-SUMIFS('Transactions (Dated)'!$E$2:$E$53,'Transactions (Dated)'!$D$2:$D$53,'Share Values'!$X136,'Transactions (Dated)'!$B$2:$B$53,'Share Values'!AC$11,'Transactions (Dated)'!$C$2:$C$53,"Sell")</f>
        <v>2348</v>
      </c>
      <c r="AD136" s="40">
        <f ca="1">AD135+SUMIFS('Transactions (Dated)'!$E$2:$E$53,'Transactions (Dated)'!$D$2:$D$53,'Share Values'!$X136,'Transactions (Dated)'!$B$2:$B$53,'Share Values'!AD$11,'Transactions (Dated)'!$C$2:$C$53,"Buy")-SUMIFS('Transactions (Dated)'!$E$2:$E$53,'Transactions (Dated)'!$D$2:$D$53,'Share Values'!$X136,'Transactions (Dated)'!$B$2:$B$53,'Share Values'!AD$11,'Transactions (Dated)'!$C$2:$C$53,"Sell")</f>
        <v>0</v>
      </c>
      <c r="AE136" s="40">
        <f ca="1">AE135+SUMIFS('Transactions (Dated)'!$E$2:$E$53,'Transactions (Dated)'!$D$2:$D$53,'Share Values'!$X136,'Transactions (Dated)'!$B$2:$B$53,'Share Values'!AE$11,'Transactions (Dated)'!$C$2:$C$53,"Buy")-SUMIFS('Transactions (Dated)'!$E$2:$E$53,'Transactions (Dated)'!$D$2:$D$53,'Share Values'!$X136,'Transactions (Dated)'!$B$2:$B$53,'Share Values'!AE$11,'Transactions (Dated)'!$C$2:$C$53,"Sell")</f>
        <v>0</v>
      </c>
      <c r="AF136" s="40">
        <f ca="1">AF135+SUMIFS('Transactions (Dated)'!$E$2:$E$53,'Transactions (Dated)'!$D$2:$D$53,'Share Values'!$X136,'Transactions (Dated)'!$B$2:$B$53,'Share Values'!AF$11,'Transactions (Dated)'!$C$2:$C$53,"Buy")-SUMIFS('Transactions (Dated)'!$E$2:$E$53,'Transactions (Dated)'!$D$2:$D$53,'Share Values'!$X136,'Transactions (Dated)'!$B$2:$B$53,'Share Values'!AF$11,'Transactions (Dated)'!$C$2:$C$53,"Sell")</f>
        <v>0</v>
      </c>
      <c r="AG136" s="40">
        <f ca="1">AG135+SUMIFS('Transactions (Dated)'!$E$2:$E$53,'Transactions (Dated)'!$D$2:$D$53,'Share Values'!$X136,'Transactions (Dated)'!$B$2:$B$53,'Share Values'!AG$11,'Transactions (Dated)'!$C$2:$C$53,"Buy")-SUMIFS('Transactions (Dated)'!$E$2:$E$53,'Transactions (Dated)'!$D$2:$D$53,'Share Values'!$X136,'Transactions (Dated)'!$B$2:$B$53,'Share Values'!AG$11,'Transactions (Dated)'!$C$2:$C$53,"Sell")</f>
        <v>0</v>
      </c>
      <c r="AH136" s="40">
        <f ca="1">AH135+SUMIFS('Transactions (Dated)'!$E$2:$E$53,'Transactions (Dated)'!$D$2:$D$53,'Share Values'!$X136,'Transactions (Dated)'!$B$2:$B$53,'Share Values'!AH$11,'Transactions (Dated)'!$C$2:$C$53,"Buy")-SUMIFS('Transactions (Dated)'!$E$2:$E$53,'Transactions (Dated)'!$D$2:$D$53,'Share Values'!$X136,'Transactions (Dated)'!$B$2:$B$53,'Share Values'!AH$11,'Transactions (Dated)'!$C$2:$C$53,"Sell")</f>
        <v>0</v>
      </c>
      <c r="AI136" s="40">
        <f ca="1">AI135+SUMIFS('Transactions (Dated)'!$E$2:$E$53,'Transactions (Dated)'!$D$2:$D$53,'Share Values'!$X136,'Transactions (Dated)'!$B$2:$B$53,'Share Values'!AI$11,'Transactions (Dated)'!$C$2:$C$53,"Buy")-SUMIFS('Transactions (Dated)'!$E$2:$E$53,'Transactions (Dated)'!$D$2:$D$53,'Share Values'!$X136,'Transactions (Dated)'!$B$2:$B$53,'Share Values'!AI$11,'Transactions (Dated)'!$C$2:$C$53,"Sell")</f>
        <v>0</v>
      </c>
      <c r="AJ136" s="40">
        <f ca="1">AJ135+SUMIFS('Transactions (Dated)'!$E$2:$E$53,'Transactions (Dated)'!$D$2:$D$53,'Share Values'!$X136,'Transactions (Dated)'!$B$2:$B$53,'Share Values'!AJ$11,'Transactions (Dated)'!$C$2:$C$53,"Buy")-SUMIFS('Transactions (Dated)'!$E$2:$E$53,'Transactions (Dated)'!$D$2:$D$53,'Share Values'!$X136,'Transactions (Dated)'!$B$2:$B$53,'Share Values'!AJ$11,'Transactions (Dated)'!$C$2:$C$53,"Sell")</f>
        <v>0</v>
      </c>
      <c r="AK136" s="40">
        <f ca="1">AK135+SUMIFS('Transactions (Dated)'!$E$2:$E$53,'Transactions (Dated)'!$D$2:$D$53,'Share Values'!$X136,'Transactions (Dated)'!$B$2:$B$53,'Share Values'!AK$11,'Transactions (Dated)'!$C$2:$C$53,"Buy")-SUMIFS('Transactions (Dated)'!$E$2:$E$53,'Transactions (Dated)'!$D$2:$D$53,'Share Values'!$X136,'Transactions (Dated)'!$B$2:$B$53,'Share Values'!AK$11,'Transactions (Dated)'!$C$2:$C$53,"Sell")</f>
        <v>0</v>
      </c>
      <c r="AL136" s="40">
        <f ca="1">AL135+SUMIFS('Transactions (Dated)'!$E$2:$E$53,'Transactions (Dated)'!$D$2:$D$53,'Share Values'!$X136,'Transactions (Dated)'!$B$2:$B$53,'Share Values'!AL$11,'Transactions (Dated)'!$C$2:$C$53,"Buy")-SUMIFS('Transactions (Dated)'!$E$2:$E$53,'Transactions (Dated)'!$D$2:$D$53,'Share Values'!$X136,'Transactions (Dated)'!$B$2:$B$53,'Share Values'!AL$11,'Transactions (Dated)'!$C$2:$C$53,"Sell")</f>
        <v>0</v>
      </c>
      <c r="AM136" s="40">
        <f ca="1">AM135+SUMIFS('Transactions (Dated)'!$E$2:$E$53,'Transactions (Dated)'!$D$2:$D$53,'Share Values'!$X136,'Transactions (Dated)'!$B$2:$B$53,'Share Values'!AM$11,'Transactions (Dated)'!$C$2:$C$53,"Buy")-SUMIFS('Transactions (Dated)'!$E$2:$E$53,'Transactions (Dated)'!$D$2:$D$53,'Share Values'!$X136,'Transactions (Dated)'!$B$2:$B$53,'Share Values'!AM$11,'Transactions (Dated)'!$C$2:$C$53,"Sell")</f>
        <v>0</v>
      </c>
      <c r="AN136" s="40">
        <f ca="1">AN135+SUMIFS('Transactions (Dated)'!$E$2:$E$53,'Transactions (Dated)'!$D$2:$D$53,'Share Values'!$X136,'Transactions (Dated)'!$B$2:$B$53,'Share Values'!AN$11,'Transactions (Dated)'!$C$2:$C$53,"Buy")-SUMIFS('Transactions (Dated)'!$E$2:$E$53,'Transactions (Dated)'!$D$2:$D$53,'Share Values'!$X136,'Transactions (Dated)'!$B$2:$B$53,'Share Values'!AN$11,'Transactions (Dated)'!$C$2:$C$53,"Sell")</f>
        <v>0</v>
      </c>
      <c r="AO136" s="40"/>
      <c r="AQ136" s="3">
        <f t="shared" si="37"/>
        <v>42094</v>
      </c>
      <c r="AR136" s="6">
        <f t="shared" ca="1" si="38"/>
        <v>52216.249999999993</v>
      </c>
      <c r="AS136" s="6">
        <f t="shared" ca="1" si="39"/>
        <v>56375</v>
      </c>
      <c r="AT136" s="6">
        <f t="shared" ca="1" si="40"/>
        <v>790112.4</v>
      </c>
      <c r="AU136" s="6">
        <f t="shared" ca="1" si="41"/>
        <v>64100.960000000006</v>
      </c>
      <c r="AV136" s="6">
        <f t="shared" ca="1" si="42"/>
        <v>49472.36</v>
      </c>
      <c r="AW136" s="6">
        <f t="shared" ca="1" si="43"/>
        <v>0</v>
      </c>
      <c r="AX136" s="6">
        <f t="shared" ca="1" si="44"/>
        <v>0</v>
      </c>
      <c r="AY136" s="6">
        <f t="shared" ca="1" si="45"/>
        <v>0</v>
      </c>
      <c r="AZ136" s="6">
        <f t="shared" ca="1" si="46"/>
        <v>0</v>
      </c>
      <c r="BA136" s="6">
        <f t="shared" ca="1" si="47"/>
        <v>0</v>
      </c>
      <c r="BB136" s="6">
        <f t="shared" ca="1" si="48"/>
        <v>0</v>
      </c>
      <c r="BC136" s="6">
        <f t="shared" ca="1" si="49"/>
        <v>0</v>
      </c>
      <c r="BD136" s="6">
        <f t="shared" ca="1" si="50"/>
        <v>0</v>
      </c>
      <c r="BE136" s="6">
        <f t="shared" ca="1" si="51"/>
        <v>0</v>
      </c>
      <c r="BF136" s="6">
        <f t="shared" ca="1" si="58"/>
        <v>0</v>
      </c>
      <c r="BG136" s="6">
        <f t="shared" ca="1" si="59"/>
        <v>0</v>
      </c>
      <c r="BH136" s="6"/>
      <c r="BJ136" s="4">
        <f t="shared" ca="1" si="52"/>
        <v>1012276.97</v>
      </c>
      <c r="BL136" s="3">
        <f t="shared" si="53"/>
        <v>42094</v>
      </c>
      <c r="BM136" s="6">
        <f>BM135+SUMIFS('Transactions (Dated)'!G:G,'Transactions (Dated)'!D:D,'Share Values'!AQ136)</f>
        <v>17345.749999999993</v>
      </c>
      <c r="BN136" s="6">
        <f ca="1">BN135+SUMIFS('Transactions (Dated)'!$F:$F,'Transactions (Dated)'!$D:$D,$BL136,'Transactions (Dated)'!$B:$B,BN$11,'Transactions (Dated)'!$C:$C,"Dividend (paid to cash)")*Y136</f>
        <v>0</v>
      </c>
      <c r="BO136" s="6">
        <f ca="1">BO135+SUMIFS('Transactions (Dated)'!$F:$F,'Transactions (Dated)'!$D:$D,$BL136,'Transactions (Dated)'!$B:$B,BO$11,'Transactions (Dated)'!$C:$C,"Dividend (paid to cash)")*Z136</f>
        <v>1250</v>
      </c>
      <c r="BP136" s="6">
        <f ca="1">BP135+SUMIFS('Transactions (Dated)'!$F:$F,'Transactions (Dated)'!$D:$D,$BL136,'Transactions (Dated)'!$B:$B,BP$11,'Transactions (Dated)'!$C:$C,"Dividend (paid to cash)")*AA136</f>
        <v>17738.742000000002</v>
      </c>
      <c r="BQ136" s="6">
        <f ca="1">BQ135+SUMIFS('Transactions (Dated)'!$F:$F,'Transactions (Dated)'!$D:$D,$BL136,'Transactions (Dated)'!$B:$B,BQ$11,'Transactions (Dated)'!$C:$C,"Dividend (paid to cash)")*AB136</f>
        <v>47.300000000000004</v>
      </c>
      <c r="BR136" s="6">
        <f ca="1">BR135+SUMIFS('Transactions (Dated)'!$F:$F,'Transactions (Dated)'!$D:$D,$BL136,'Transactions (Dated)'!$B:$B,BR$11,'Transactions (Dated)'!$C:$C,"Dividend (paid to cash)")*AC136</f>
        <v>0</v>
      </c>
      <c r="BS136" s="6">
        <f ca="1">BS135+SUMIFS('Transactions (Dated)'!$F:$F,'Transactions (Dated)'!$D:$D,$BL136,'Transactions (Dated)'!$B:$B,BS$11,'Transactions (Dated)'!$C:$C,"Dividend (paid to cash)")*AD136</f>
        <v>0</v>
      </c>
      <c r="BT136" s="6">
        <f ca="1">BT135+SUMIFS('Transactions (Dated)'!$F:$F,'Transactions (Dated)'!$D:$D,$BL136,'Transactions (Dated)'!$B:$B,BT$11,'Transactions (Dated)'!$C:$C,"Dividend (paid to cash)")*AE136</f>
        <v>0</v>
      </c>
      <c r="BU136" s="6">
        <f ca="1">BU135+SUMIFS('Transactions (Dated)'!$F:$F,'Transactions (Dated)'!$D:$D,$BL136,'Transactions (Dated)'!$B:$B,BU$11,'Transactions (Dated)'!$C:$C,"Dividend (paid to cash)")*AF136</f>
        <v>0</v>
      </c>
      <c r="BV136" s="6">
        <f ca="1">BV135+SUMIFS('Transactions (Dated)'!$F:$F,'Transactions (Dated)'!$D:$D,$BL136,'Transactions (Dated)'!$B:$B,BV$11,'Transactions (Dated)'!$C:$C,"Dividend (paid to cash)")*AG136</f>
        <v>0</v>
      </c>
      <c r="BW136" s="6">
        <f ca="1">BW135+SUMIFS('Transactions (Dated)'!$F:$F,'Transactions (Dated)'!$D:$D,$BL136,'Transactions (Dated)'!$B:$B,BW$11,'Transactions (Dated)'!$C:$C,"Dividend (paid to cash)")*AH136</f>
        <v>0</v>
      </c>
      <c r="BX136" s="6">
        <f ca="1">BX135+SUMIFS('Transactions (Dated)'!$F:$F,'Transactions (Dated)'!$D:$D,$BL136,'Transactions (Dated)'!$B:$B,BX$11,'Transactions (Dated)'!$C:$C,"Dividend (paid to cash)")*AI136</f>
        <v>0</v>
      </c>
      <c r="BY136" s="6">
        <f ca="1">BY135+SUMIFS('Transactions (Dated)'!$F:$F,'Transactions (Dated)'!$D:$D,$BL136,'Transactions (Dated)'!$B:$B,BY$11,'Transactions (Dated)'!$C:$C,"Dividend (paid to cash)")*AJ136</f>
        <v>0</v>
      </c>
      <c r="BZ136" s="6">
        <f ca="1">BZ135+SUMIFS('Transactions (Dated)'!$F:$F,'Transactions (Dated)'!$D:$D,$BL136,'Transactions (Dated)'!$B:$B,BZ$11,'Transactions (Dated)'!$C:$C,"Dividend (paid to cash)")*AK136</f>
        <v>0</v>
      </c>
      <c r="CA136" s="6">
        <f ca="1">CA135+SUMIFS('Transactions (Dated)'!$F:$F,'Transactions (Dated)'!$D:$D,$BL136,'Transactions (Dated)'!$B:$B,CA$11,'Transactions (Dated)'!$C:$C,"Dividend (paid to cash)")*AL136</f>
        <v>0</v>
      </c>
      <c r="CB136" s="6">
        <v>0</v>
      </c>
      <c r="CC136" s="6">
        <v>0</v>
      </c>
      <c r="CD136" s="6"/>
      <c r="CF136" s="6">
        <f t="shared" ca="1" si="60"/>
        <v>36381.792000000001</v>
      </c>
      <c r="CH136" s="3">
        <f t="shared" si="61"/>
        <v>42094</v>
      </c>
      <c r="CI136" s="4">
        <f t="shared" ca="1" si="54"/>
        <v>1012276.97</v>
      </c>
      <c r="CJ136" s="4">
        <f t="shared" ca="1" si="55"/>
        <v>36381.792000000001</v>
      </c>
      <c r="CL136" s="4">
        <f t="shared" ca="1" si="56"/>
        <v>1048658.7619999999</v>
      </c>
    </row>
    <row r="137" spans="2:90" x14ac:dyDescent="0.15">
      <c r="B137" s="3">
        <f t="shared" si="57"/>
        <v>42095</v>
      </c>
      <c r="C137" s="2">
        <v>14942.6</v>
      </c>
      <c r="E137" s="70">
        <v>42095</v>
      </c>
      <c r="F137" s="69">
        <v>11.23</v>
      </c>
      <c r="G137" s="69">
        <v>4.68</v>
      </c>
      <c r="H137" s="69">
        <v>20.190000000000001</v>
      </c>
      <c r="I137" s="69">
        <v>33.869999999999997</v>
      </c>
      <c r="J137" s="69">
        <v>21.12</v>
      </c>
      <c r="K137" s="69">
        <v>12.63</v>
      </c>
      <c r="L137" s="69">
        <v>26.62</v>
      </c>
      <c r="M137" s="69">
        <v>2.5499999999999998</v>
      </c>
      <c r="N137" s="69">
        <v>9.5</v>
      </c>
      <c r="O137" s="69">
        <v>5.27</v>
      </c>
      <c r="P137" s="69">
        <v>33.5</v>
      </c>
      <c r="Q137" s="69">
        <v>1.1000000000000001</v>
      </c>
      <c r="R137" s="69">
        <v>10.46</v>
      </c>
      <c r="S137" s="69">
        <v>38.369999999999997</v>
      </c>
      <c r="T137" s="69"/>
      <c r="U137" s="69"/>
      <c r="V137" s="4"/>
      <c r="X137" s="3">
        <f t="shared" si="36"/>
        <v>42095</v>
      </c>
      <c r="Y137" s="40">
        <f ca="1">Y136+SUMIFS('Transactions (Dated)'!$E$2:$E$53,'Transactions (Dated)'!$D$2:$D$53,'Share Values'!$X137,'Transactions (Dated)'!$B$2:$B$53,'Share Values'!Y$11,'Transactions (Dated)'!$C$2:$C$53,"Buy")-SUMIFS('Transactions (Dated)'!$E$2:$E$53,'Transactions (Dated)'!$D$2:$D$53,'Share Values'!$X137,'Transactions (Dated)'!$B$2:$B$53,'Share Values'!Y$11,'Transactions (Dated)'!$C$2:$C$53,"Sell")</f>
        <v>4625</v>
      </c>
      <c r="Z137" s="40">
        <f ca="1">Z136+SUMIFS('Transactions (Dated)'!$E$2:$E$53,'Transactions (Dated)'!$D$2:$D$53,'Share Values'!$X137,'Transactions (Dated)'!$B$2:$B$53,'Share Values'!Z$11,'Transactions (Dated)'!$C$2:$C$53,"Buy")-SUMIFS('Transactions (Dated)'!$E$2:$E$53,'Transactions (Dated)'!$D$2:$D$53,'Share Values'!$X137,'Transactions (Dated)'!$B$2:$B$53,'Share Values'!Z$11,'Transactions (Dated)'!$C$2:$C$53,"Sell")</f>
        <v>12500</v>
      </c>
      <c r="AA137" s="40">
        <f ca="1">AA136+SUMIFS('Transactions (Dated)'!$E$2:$E$53,'Transactions (Dated)'!$D$2:$D$53,'Share Values'!$X137,'Transactions (Dated)'!$B$2:$B$53,'Share Values'!AA$11,'Transactions (Dated)'!$C$2:$C$53,"Buy")-SUMIFS('Transactions (Dated)'!$E$2:$E$53,'Transactions (Dated)'!$D$2:$D$53,'Share Values'!$X137,'Transactions (Dated)'!$B$2:$B$53,'Share Values'!AA$11,'Transactions (Dated)'!$C$2:$C$53,"Sell")</f>
        <v>39270</v>
      </c>
      <c r="AB137" s="40">
        <f ca="1">AB136+SUMIFS('Transactions (Dated)'!$E$2:$E$53,'Transactions (Dated)'!$D$2:$D$53,'Share Values'!$X137,'Transactions (Dated)'!$B$2:$B$53,'Share Values'!AB$11,'Transactions (Dated)'!$C$2:$C$53,"Buy")-SUMIFS('Transactions (Dated)'!$E$2:$E$53,'Transactions (Dated)'!$D$2:$D$53,'Share Values'!$X137,'Transactions (Dated)'!$B$2:$B$53,'Share Values'!AB$11,'Transactions (Dated)'!$C$2:$C$53,"Sell")</f>
        <v>1892</v>
      </c>
      <c r="AC137" s="40">
        <f ca="1">AC136+SUMIFS('Transactions (Dated)'!$E$2:$E$53,'Transactions (Dated)'!$D$2:$D$53,'Share Values'!$X137,'Transactions (Dated)'!$B$2:$B$53,'Share Values'!AC$11,'Transactions (Dated)'!$C$2:$C$53,"Buy")-SUMIFS('Transactions (Dated)'!$E$2:$E$53,'Transactions (Dated)'!$D$2:$D$53,'Share Values'!$X137,'Transactions (Dated)'!$B$2:$B$53,'Share Values'!AC$11,'Transactions (Dated)'!$C$2:$C$53,"Sell")</f>
        <v>2348</v>
      </c>
      <c r="AD137" s="40">
        <f ca="1">AD136+SUMIFS('Transactions (Dated)'!$E$2:$E$53,'Transactions (Dated)'!$D$2:$D$53,'Share Values'!$X137,'Transactions (Dated)'!$B$2:$B$53,'Share Values'!AD$11,'Transactions (Dated)'!$C$2:$C$53,"Buy")-SUMIFS('Transactions (Dated)'!$E$2:$E$53,'Transactions (Dated)'!$D$2:$D$53,'Share Values'!$X137,'Transactions (Dated)'!$B$2:$B$53,'Share Values'!AD$11,'Transactions (Dated)'!$C$2:$C$53,"Sell")</f>
        <v>0</v>
      </c>
      <c r="AE137" s="40">
        <f ca="1">AE136+SUMIFS('Transactions (Dated)'!$E$2:$E$53,'Transactions (Dated)'!$D$2:$D$53,'Share Values'!$X137,'Transactions (Dated)'!$B$2:$B$53,'Share Values'!AE$11,'Transactions (Dated)'!$C$2:$C$53,"Buy")-SUMIFS('Transactions (Dated)'!$E$2:$E$53,'Transactions (Dated)'!$D$2:$D$53,'Share Values'!$X137,'Transactions (Dated)'!$B$2:$B$53,'Share Values'!AE$11,'Transactions (Dated)'!$C$2:$C$53,"Sell")</f>
        <v>0</v>
      </c>
      <c r="AF137" s="40">
        <f ca="1">AF136+SUMIFS('Transactions (Dated)'!$E$2:$E$53,'Transactions (Dated)'!$D$2:$D$53,'Share Values'!$X137,'Transactions (Dated)'!$B$2:$B$53,'Share Values'!AF$11,'Transactions (Dated)'!$C$2:$C$53,"Buy")-SUMIFS('Transactions (Dated)'!$E$2:$E$53,'Transactions (Dated)'!$D$2:$D$53,'Share Values'!$X137,'Transactions (Dated)'!$B$2:$B$53,'Share Values'!AF$11,'Transactions (Dated)'!$C$2:$C$53,"Sell")</f>
        <v>0</v>
      </c>
      <c r="AG137" s="40">
        <f ca="1">AG136+SUMIFS('Transactions (Dated)'!$E$2:$E$53,'Transactions (Dated)'!$D$2:$D$53,'Share Values'!$X137,'Transactions (Dated)'!$B$2:$B$53,'Share Values'!AG$11,'Transactions (Dated)'!$C$2:$C$53,"Buy")-SUMIFS('Transactions (Dated)'!$E$2:$E$53,'Transactions (Dated)'!$D$2:$D$53,'Share Values'!$X137,'Transactions (Dated)'!$B$2:$B$53,'Share Values'!AG$11,'Transactions (Dated)'!$C$2:$C$53,"Sell")</f>
        <v>0</v>
      </c>
      <c r="AH137" s="40">
        <f ca="1">AH136+SUMIFS('Transactions (Dated)'!$E$2:$E$53,'Transactions (Dated)'!$D$2:$D$53,'Share Values'!$X137,'Transactions (Dated)'!$B$2:$B$53,'Share Values'!AH$11,'Transactions (Dated)'!$C$2:$C$53,"Buy")-SUMIFS('Transactions (Dated)'!$E$2:$E$53,'Transactions (Dated)'!$D$2:$D$53,'Share Values'!$X137,'Transactions (Dated)'!$B$2:$B$53,'Share Values'!AH$11,'Transactions (Dated)'!$C$2:$C$53,"Sell")</f>
        <v>0</v>
      </c>
      <c r="AI137" s="40">
        <f ca="1">AI136+SUMIFS('Transactions (Dated)'!$E$2:$E$53,'Transactions (Dated)'!$D$2:$D$53,'Share Values'!$X137,'Transactions (Dated)'!$B$2:$B$53,'Share Values'!AI$11,'Transactions (Dated)'!$C$2:$C$53,"Buy")-SUMIFS('Transactions (Dated)'!$E$2:$E$53,'Transactions (Dated)'!$D$2:$D$53,'Share Values'!$X137,'Transactions (Dated)'!$B$2:$B$53,'Share Values'!AI$11,'Transactions (Dated)'!$C$2:$C$53,"Sell")</f>
        <v>0</v>
      </c>
      <c r="AJ137" s="40">
        <f ca="1">AJ136+SUMIFS('Transactions (Dated)'!$E$2:$E$53,'Transactions (Dated)'!$D$2:$D$53,'Share Values'!$X137,'Transactions (Dated)'!$B$2:$B$53,'Share Values'!AJ$11,'Transactions (Dated)'!$C$2:$C$53,"Buy")-SUMIFS('Transactions (Dated)'!$E$2:$E$53,'Transactions (Dated)'!$D$2:$D$53,'Share Values'!$X137,'Transactions (Dated)'!$B$2:$B$53,'Share Values'!AJ$11,'Transactions (Dated)'!$C$2:$C$53,"Sell")</f>
        <v>0</v>
      </c>
      <c r="AK137" s="40">
        <f ca="1">AK136+SUMIFS('Transactions (Dated)'!$E$2:$E$53,'Transactions (Dated)'!$D$2:$D$53,'Share Values'!$X137,'Transactions (Dated)'!$B$2:$B$53,'Share Values'!AK$11,'Transactions (Dated)'!$C$2:$C$53,"Buy")-SUMIFS('Transactions (Dated)'!$E$2:$E$53,'Transactions (Dated)'!$D$2:$D$53,'Share Values'!$X137,'Transactions (Dated)'!$B$2:$B$53,'Share Values'!AK$11,'Transactions (Dated)'!$C$2:$C$53,"Sell")</f>
        <v>0</v>
      </c>
      <c r="AL137" s="40">
        <f ca="1">AL136+SUMIFS('Transactions (Dated)'!$E$2:$E$53,'Transactions (Dated)'!$D$2:$D$53,'Share Values'!$X137,'Transactions (Dated)'!$B$2:$B$53,'Share Values'!AL$11,'Transactions (Dated)'!$C$2:$C$53,"Buy")-SUMIFS('Transactions (Dated)'!$E$2:$E$53,'Transactions (Dated)'!$D$2:$D$53,'Share Values'!$X137,'Transactions (Dated)'!$B$2:$B$53,'Share Values'!AL$11,'Transactions (Dated)'!$C$2:$C$53,"Sell")</f>
        <v>0</v>
      </c>
      <c r="AM137" s="40">
        <f ca="1">AM136+SUMIFS('Transactions (Dated)'!$E$2:$E$53,'Transactions (Dated)'!$D$2:$D$53,'Share Values'!$X137,'Transactions (Dated)'!$B$2:$B$53,'Share Values'!AM$11,'Transactions (Dated)'!$C$2:$C$53,"Buy")-SUMIFS('Transactions (Dated)'!$E$2:$E$53,'Transactions (Dated)'!$D$2:$D$53,'Share Values'!$X137,'Transactions (Dated)'!$B$2:$B$53,'Share Values'!AM$11,'Transactions (Dated)'!$C$2:$C$53,"Sell")</f>
        <v>0</v>
      </c>
      <c r="AN137" s="40">
        <f ca="1">AN136+SUMIFS('Transactions (Dated)'!$E$2:$E$53,'Transactions (Dated)'!$D$2:$D$53,'Share Values'!$X137,'Transactions (Dated)'!$B$2:$B$53,'Share Values'!AN$11,'Transactions (Dated)'!$C$2:$C$53,"Buy")-SUMIFS('Transactions (Dated)'!$E$2:$E$53,'Transactions (Dated)'!$D$2:$D$53,'Share Values'!$X137,'Transactions (Dated)'!$B$2:$B$53,'Share Values'!AN$11,'Transactions (Dated)'!$C$2:$C$53,"Sell")</f>
        <v>0</v>
      </c>
      <c r="AO137" s="40"/>
      <c r="AQ137" s="3">
        <f t="shared" si="37"/>
        <v>42095</v>
      </c>
      <c r="AR137" s="6">
        <f t="shared" ca="1" si="38"/>
        <v>51938.75</v>
      </c>
      <c r="AS137" s="6">
        <f t="shared" ca="1" si="39"/>
        <v>58500</v>
      </c>
      <c r="AT137" s="6">
        <f t="shared" ca="1" si="40"/>
        <v>792861.3</v>
      </c>
      <c r="AU137" s="6">
        <f t="shared" ca="1" si="41"/>
        <v>64082.039999999994</v>
      </c>
      <c r="AV137" s="6">
        <f t="shared" ca="1" si="42"/>
        <v>49589.760000000002</v>
      </c>
      <c r="AW137" s="6">
        <f t="shared" ca="1" si="43"/>
        <v>0</v>
      </c>
      <c r="AX137" s="6">
        <f t="shared" ca="1" si="44"/>
        <v>0</v>
      </c>
      <c r="AY137" s="6">
        <f t="shared" ca="1" si="45"/>
        <v>0</v>
      </c>
      <c r="AZ137" s="6">
        <f t="shared" ca="1" si="46"/>
        <v>0</v>
      </c>
      <c r="BA137" s="6">
        <f t="shared" ca="1" si="47"/>
        <v>0</v>
      </c>
      <c r="BB137" s="6">
        <f t="shared" ca="1" si="48"/>
        <v>0</v>
      </c>
      <c r="BC137" s="6">
        <f t="shared" ca="1" si="49"/>
        <v>0</v>
      </c>
      <c r="BD137" s="6">
        <f t="shared" ca="1" si="50"/>
        <v>0</v>
      </c>
      <c r="BE137" s="6">
        <f t="shared" ca="1" si="51"/>
        <v>0</v>
      </c>
      <c r="BF137" s="6">
        <f t="shared" ca="1" si="58"/>
        <v>0</v>
      </c>
      <c r="BG137" s="6">
        <f t="shared" ca="1" si="59"/>
        <v>0</v>
      </c>
      <c r="BH137" s="6"/>
      <c r="BJ137" s="4">
        <f t="shared" ca="1" si="52"/>
        <v>1016971.8500000001</v>
      </c>
      <c r="BL137" s="3">
        <f t="shared" si="53"/>
        <v>42095</v>
      </c>
      <c r="BM137" s="6">
        <f>BM136+SUMIFS('Transactions (Dated)'!G:G,'Transactions (Dated)'!D:D,'Share Values'!AQ137)</f>
        <v>17345.749999999993</v>
      </c>
      <c r="BN137" s="6">
        <f ca="1">BN136+SUMIFS('Transactions (Dated)'!$F:$F,'Transactions (Dated)'!$D:$D,$BL137,'Transactions (Dated)'!$B:$B,BN$11,'Transactions (Dated)'!$C:$C,"Dividend (paid to cash)")*Y137</f>
        <v>0</v>
      </c>
      <c r="BO137" s="6">
        <f ca="1">BO136+SUMIFS('Transactions (Dated)'!$F:$F,'Transactions (Dated)'!$D:$D,$BL137,'Transactions (Dated)'!$B:$B,BO$11,'Transactions (Dated)'!$C:$C,"Dividend (paid to cash)")*Z137</f>
        <v>1250</v>
      </c>
      <c r="BP137" s="6">
        <f ca="1">BP136+SUMIFS('Transactions (Dated)'!$F:$F,'Transactions (Dated)'!$D:$D,$BL137,'Transactions (Dated)'!$B:$B,BP$11,'Transactions (Dated)'!$C:$C,"Dividend (paid to cash)")*AA137</f>
        <v>17738.742000000002</v>
      </c>
      <c r="BQ137" s="6">
        <f ca="1">BQ136+SUMIFS('Transactions (Dated)'!$F:$F,'Transactions (Dated)'!$D:$D,$BL137,'Transactions (Dated)'!$B:$B,BQ$11,'Transactions (Dated)'!$C:$C,"Dividend (paid to cash)")*AB137</f>
        <v>47.300000000000004</v>
      </c>
      <c r="BR137" s="6">
        <f ca="1">BR136+SUMIFS('Transactions (Dated)'!$F:$F,'Transactions (Dated)'!$D:$D,$BL137,'Transactions (Dated)'!$B:$B,BR$11,'Transactions (Dated)'!$C:$C,"Dividend (paid to cash)")*AC137</f>
        <v>0</v>
      </c>
      <c r="BS137" s="6">
        <f ca="1">BS136+SUMIFS('Transactions (Dated)'!$F:$F,'Transactions (Dated)'!$D:$D,$BL137,'Transactions (Dated)'!$B:$B,BS$11,'Transactions (Dated)'!$C:$C,"Dividend (paid to cash)")*AD137</f>
        <v>0</v>
      </c>
      <c r="BT137" s="6">
        <f ca="1">BT136+SUMIFS('Transactions (Dated)'!$F:$F,'Transactions (Dated)'!$D:$D,$BL137,'Transactions (Dated)'!$B:$B,BT$11,'Transactions (Dated)'!$C:$C,"Dividend (paid to cash)")*AE137</f>
        <v>0</v>
      </c>
      <c r="BU137" s="6">
        <f ca="1">BU136+SUMIFS('Transactions (Dated)'!$F:$F,'Transactions (Dated)'!$D:$D,$BL137,'Transactions (Dated)'!$B:$B,BU$11,'Transactions (Dated)'!$C:$C,"Dividend (paid to cash)")*AF137</f>
        <v>0</v>
      </c>
      <c r="BV137" s="6">
        <f ca="1">BV136+SUMIFS('Transactions (Dated)'!$F:$F,'Transactions (Dated)'!$D:$D,$BL137,'Transactions (Dated)'!$B:$B,BV$11,'Transactions (Dated)'!$C:$C,"Dividend (paid to cash)")*AG137</f>
        <v>0</v>
      </c>
      <c r="BW137" s="6">
        <f ca="1">BW136+SUMIFS('Transactions (Dated)'!$F:$F,'Transactions (Dated)'!$D:$D,$BL137,'Transactions (Dated)'!$B:$B,BW$11,'Transactions (Dated)'!$C:$C,"Dividend (paid to cash)")*AH137</f>
        <v>0</v>
      </c>
      <c r="BX137" s="6">
        <f ca="1">BX136+SUMIFS('Transactions (Dated)'!$F:$F,'Transactions (Dated)'!$D:$D,$BL137,'Transactions (Dated)'!$B:$B,BX$11,'Transactions (Dated)'!$C:$C,"Dividend (paid to cash)")*AI137</f>
        <v>0</v>
      </c>
      <c r="BY137" s="6">
        <f ca="1">BY136+SUMIFS('Transactions (Dated)'!$F:$F,'Transactions (Dated)'!$D:$D,$BL137,'Transactions (Dated)'!$B:$B,BY$11,'Transactions (Dated)'!$C:$C,"Dividend (paid to cash)")*AJ137</f>
        <v>0</v>
      </c>
      <c r="BZ137" s="6">
        <f ca="1">BZ136+SUMIFS('Transactions (Dated)'!$F:$F,'Transactions (Dated)'!$D:$D,$BL137,'Transactions (Dated)'!$B:$B,BZ$11,'Transactions (Dated)'!$C:$C,"Dividend (paid to cash)")*AK137</f>
        <v>0</v>
      </c>
      <c r="CA137" s="6">
        <f ca="1">CA136+SUMIFS('Transactions (Dated)'!$F:$F,'Transactions (Dated)'!$D:$D,$BL137,'Transactions (Dated)'!$B:$B,CA$11,'Transactions (Dated)'!$C:$C,"Dividend (paid to cash)")*AL137</f>
        <v>0</v>
      </c>
      <c r="CB137" s="6">
        <v>0</v>
      </c>
      <c r="CC137" s="6">
        <v>0</v>
      </c>
      <c r="CD137" s="6"/>
      <c r="CF137" s="6">
        <f t="shared" ca="1" si="60"/>
        <v>36381.792000000001</v>
      </c>
      <c r="CH137" s="3">
        <f t="shared" si="61"/>
        <v>42095</v>
      </c>
      <c r="CI137" s="4">
        <f t="shared" ca="1" si="54"/>
        <v>1016971.8500000001</v>
      </c>
      <c r="CJ137" s="4">
        <f t="shared" ca="1" si="55"/>
        <v>36381.792000000001</v>
      </c>
      <c r="CL137" s="4">
        <f t="shared" ca="1" si="56"/>
        <v>1053353.642</v>
      </c>
    </row>
    <row r="138" spans="2:90" x14ac:dyDescent="0.15">
      <c r="B138" s="3">
        <f t="shared" si="57"/>
        <v>42096</v>
      </c>
      <c r="C138" s="2">
        <v>15026.6</v>
      </c>
      <c r="E138" s="70">
        <v>42096</v>
      </c>
      <c r="F138" s="69">
        <v>11.35</v>
      </c>
      <c r="G138" s="69">
        <v>4.7300000000000004</v>
      </c>
      <c r="H138" s="69">
        <v>20.295000000000002</v>
      </c>
      <c r="I138" s="69">
        <v>34.1</v>
      </c>
      <c r="J138" s="69">
        <v>20.99</v>
      </c>
      <c r="K138" s="69">
        <v>12.58</v>
      </c>
      <c r="L138" s="69">
        <v>26.67</v>
      </c>
      <c r="M138" s="69">
        <v>2.58</v>
      </c>
      <c r="N138" s="69">
        <v>9.15</v>
      </c>
      <c r="O138" s="69">
        <v>5.2967000000000004</v>
      </c>
      <c r="P138" s="69">
        <v>34</v>
      </c>
      <c r="Q138" s="69">
        <v>1</v>
      </c>
      <c r="R138" s="69">
        <v>10.48</v>
      </c>
      <c r="S138" s="69">
        <v>38.92</v>
      </c>
      <c r="T138" s="69"/>
      <c r="U138" s="69"/>
      <c r="V138" s="4"/>
      <c r="X138" s="3">
        <f t="shared" si="36"/>
        <v>42096</v>
      </c>
      <c r="Y138" s="40">
        <f ca="1">Y137+SUMIFS('Transactions (Dated)'!$E$2:$E$53,'Transactions (Dated)'!$D$2:$D$53,'Share Values'!$X138,'Transactions (Dated)'!$B$2:$B$53,'Share Values'!Y$11,'Transactions (Dated)'!$C$2:$C$53,"Buy")-SUMIFS('Transactions (Dated)'!$E$2:$E$53,'Transactions (Dated)'!$D$2:$D$53,'Share Values'!$X138,'Transactions (Dated)'!$B$2:$B$53,'Share Values'!Y$11,'Transactions (Dated)'!$C$2:$C$53,"Sell")</f>
        <v>4625</v>
      </c>
      <c r="Z138" s="40">
        <f ca="1">Z137+SUMIFS('Transactions (Dated)'!$E$2:$E$53,'Transactions (Dated)'!$D$2:$D$53,'Share Values'!$X138,'Transactions (Dated)'!$B$2:$B$53,'Share Values'!Z$11,'Transactions (Dated)'!$C$2:$C$53,"Buy")-SUMIFS('Transactions (Dated)'!$E$2:$E$53,'Transactions (Dated)'!$D$2:$D$53,'Share Values'!$X138,'Transactions (Dated)'!$B$2:$B$53,'Share Values'!Z$11,'Transactions (Dated)'!$C$2:$C$53,"Sell")</f>
        <v>12500</v>
      </c>
      <c r="AA138" s="40">
        <f ca="1">AA137+SUMIFS('Transactions (Dated)'!$E$2:$E$53,'Transactions (Dated)'!$D$2:$D$53,'Share Values'!$X138,'Transactions (Dated)'!$B$2:$B$53,'Share Values'!AA$11,'Transactions (Dated)'!$C$2:$C$53,"Buy")-SUMIFS('Transactions (Dated)'!$E$2:$E$53,'Transactions (Dated)'!$D$2:$D$53,'Share Values'!$X138,'Transactions (Dated)'!$B$2:$B$53,'Share Values'!AA$11,'Transactions (Dated)'!$C$2:$C$53,"Sell")</f>
        <v>39270</v>
      </c>
      <c r="AB138" s="40">
        <f ca="1">AB137+SUMIFS('Transactions (Dated)'!$E$2:$E$53,'Transactions (Dated)'!$D$2:$D$53,'Share Values'!$X138,'Transactions (Dated)'!$B$2:$B$53,'Share Values'!AB$11,'Transactions (Dated)'!$C$2:$C$53,"Buy")-SUMIFS('Transactions (Dated)'!$E$2:$E$53,'Transactions (Dated)'!$D$2:$D$53,'Share Values'!$X138,'Transactions (Dated)'!$B$2:$B$53,'Share Values'!AB$11,'Transactions (Dated)'!$C$2:$C$53,"Sell")</f>
        <v>1892</v>
      </c>
      <c r="AC138" s="40">
        <f ca="1">AC137+SUMIFS('Transactions (Dated)'!$E$2:$E$53,'Transactions (Dated)'!$D$2:$D$53,'Share Values'!$X138,'Transactions (Dated)'!$B$2:$B$53,'Share Values'!AC$11,'Transactions (Dated)'!$C$2:$C$53,"Buy")-SUMIFS('Transactions (Dated)'!$E$2:$E$53,'Transactions (Dated)'!$D$2:$D$53,'Share Values'!$X138,'Transactions (Dated)'!$B$2:$B$53,'Share Values'!AC$11,'Transactions (Dated)'!$C$2:$C$53,"Sell")</f>
        <v>2348</v>
      </c>
      <c r="AD138" s="40">
        <f ca="1">AD137+SUMIFS('Transactions (Dated)'!$E$2:$E$53,'Transactions (Dated)'!$D$2:$D$53,'Share Values'!$X138,'Transactions (Dated)'!$B$2:$B$53,'Share Values'!AD$11,'Transactions (Dated)'!$C$2:$C$53,"Buy")-SUMIFS('Transactions (Dated)'!$E$2:$E$53,'Transactions (Dated)'!$D$2:$D$53,'Share Values'!$X138,'Transactions (Dated)'!$B$2:$B$53,'Share Values'!AD$11,'Transactions (Dated)'!$C$2:$C$53,"Sell")</f>
        <v>0</v>
      </c>
      <c r="AE138" s="40">
        <f ca="1">AE137+SUMIFS('Transactions (Dated)'!$E$2:$E$53,'Transactions (Dated)'!$D$2:$D$53,'Share Values'!$X138,'Transactions (Dated)'!$B$2:$B$53,'Share Values'!AE$11,'Transactions (Dated)'!$C$2:$C$53,"Buy")-SUMIFS('Transactions (Dated)'!$E$2:$E$53,'Transactions (Dated)'!$D$2:$D$53,'Share Values'!$X138,'Transactions (Dated)'!$B$2:$B$53,'Share Values'!AE$11,'Transactions (Dated)'!$C$2:$C$53,"Sell")</f>
        <v>0</v>
      </c>
      <c r="AF138" s="40">
        <f ca="1">AF137+SUMIFS('Transactions (Dated)'!$E$2:$E$53,'Transactions (Dated)'!$D$2:$D$53,'Share Values'!$X138,'Transactions (Dated)'!$B$2:$B$53,'Share Values'!AF$11,'Transactions (Dated)'!$C$2:$C$53,"Buy")-SUMIFS('Transactions (Dated)'!$E$2:$E$53,'Transactions (Dated)'!$D$2:$D$53,'Share Values'!$X138,'Transactions (Dated)'!$B$2:$B$53,'Share Values'!AF$11,'Transactions (Dated)'!$C$2:$C$53,"Sell")</f>
        <v>0</v>
      </c>
      <c r="AG138" s="40">
        <f ca="1">AG137+SUMIFS('Transactions (Dated)'!$E$2:$E$53,'Transactions (Dated)'!$D$2:$D$53,'Share Values'!$X138,'Transactions (Dated)'!$B$2:$B$53,'Share Values'!AG$11,'Transactions (Dated)'!$C$2:$C$53,"Buy")-SUMIFS('Transactions (Dated)'!$E$2:$E$53,'Transactions (Dated)'!$D$2:$D$53,'Share Values'!$X138,'Transactions (Dated)'!$B$2:$B$53,'Share Values'!AG$11,'Transactions (Dated)'!$C$2:$C$53,"Sell")</f>
        <v>0</v>
      </c>
      <c r="AH138" s="40">
        <f ca="1">AH137+SUMIFS('Transactions (Dated)'!$E$2:$E$53,'Transactions (Dated)'!$D$2:$D$53,'Share Values'!$X138,'Transactions (Dated)'!$B$2:$B$53,'Share Values'!AH$11,'Transactions (Dated)'!$C$2:$C$53,"Buy")-SUMIFS('Transactions (Dated)'!$E$2:$E$53,'Transactions (Dated)'!$D$2:$D$53,'Share Values'!$X138,'Transactions (Dated)'!$B$2:$B$53,'Share Values'!AH$11,'Transactions (Dated)'!$C$2:$C$53,"Sell")</f>
        <v>0</v>
      </c>
      <c r="AI138" s="40">
        <f ca="1">AI137+SUMIFS('Transactions (Dated)'!$E$2:$E$53,'Transactions (Dated)'!$D$2:$D$53,'Share Values'!$X138,'Transactions (Dated)'!$B$2:$B$53,'Share Values'!AI$11,'Transactions (Dated)'!$C$2:$C$53,"Buy")-SUMIFS('Transactions (Dated)'!$E$2:$E$53,'Transactions (Dated)'!$D$2:$D$53,'Share Values'!$X138,'Transactions (Dated)'!$B$2:$B$53,'Share Values'!AI$11,'Transactions (Dated)'!$C$2:$C$53,"Sell")</f>
        <v>0</v>
      </c>
      <c r="AJ138" s="40">
        <f ca="1">AJ137+SUMIFS('Transactions (Dated)'!$E$2:$E$53,'Transactions (Dated)'!$D$2:$D$53,'Share Values'!$X138,'Transactions (Dated)'!$B$2:$B$53,'Share Values'!AJ$11,'Transactions (Dated)'!$C$2:$C$53,"Buy")-SUMIFS('Transactions (Dated)'!$E$2:$E$53,'Transactions (Dated)'!$D$2:$D$53,'Share Values'!$X138,'Transactions (Dated)'!$B$2:$B$53,'Share Values'!AJ$11,'Transactions (Dated)'!$C$2:$C$53,"Sell")</f>
        <v>0</v>
      </c>
      <c r="AK138" s="40">
        <f ca="1">AK137+SUMIFS('Transactions (Dated)'!$E$2:$E$53,'Transactions (Dated)'!$D$2:$D$53,'Share Values'!$X138,'Transactions (Dated)'!$B$2:$B$53,'Share Values'!AK$11,'Transactions (Dated)'!$C$2:$C$53,"Buy")-SUMIFS('Transactions (Dated)'!$E$2:$E$53,'Transactions (Dated)'!$D$2:$D$53,'Share Values'!$X138,'Transactions (Dated)'!$B$2:$B$53,'Share Values'!AK$11,'Transactions (Dated)'!$C$2:$C$53,"Sell")</f>
        <v>0</v>
      </c>
      <c r="AL138" s="40">
        <f ca="1">AL137+SUMIFS('Transactions (Dated)'!$E$2:$E$53,'Transactions (Dated)'!$D$2:$D$53,'Share Values'!$X138,'Transactions (Dated)'!$B$2:$B$53,'Share Values'!AL$11,'Transactions (Dated)'!$C$2:$C$53,"Buy")-SUMIFS('Transactions (Dated)'!$E$2:$E$53,'Transactions (Dated)'!$D$2:$D$53,'Share Values'!$X138,'Transactions (Dated)'!$B$2:$B$53,'Share Values'!AL$11,'Transactions (Dated)'!$C$2:$C$53,"Sell")</f>
        <v>0</v>
      </c>
      <c r="AM138" s="40">
        <f ca="1">AM137+SUMIFS('Transactions (Dated)'!$E$2:$E$53,'Transactions (Dated)'!$D$2:$D$53,'Share Values'!$X138,'Transactions (Dated)'!$B$2:$B$53,'Share Values'!AM$11,'Transactions (Dated)'!$C$2:$C$53,"Buy")-SUMIFS('Transactions (Dated)'!$E$2:$E$53,'Transactions (Dated)'!$D$2:$D$53,'Share Values'!$X138,'Transactions (Dated)'!$B$2:$B$53,'Share Values'!AM$11,'Transactions (Dated)'!$C$2:$C$53,"Sell")</f>
        <v>0</v>
      </c>
      <c r="AN138" s="40">
        <f ca="1">AN137+SUMIFS('Transactions (Dated)'!$E$2:$E$53,'Transactions (Dated)'!$D$2:$D$53,'Share Values'!$X138,'Transactions (Dated)'!$B$2:$B$53,'Share Values'!AN$11,'Transactions (Dated)'!$C$2:$C$53,"Buy")-SUMIFS('Transactions (Dated)'!$E$2:$E$53,'Transactions (Dated)'!$D$2:$D$53,'Share Values'!$X138,'Transactions (Dated)'!$B$2:$B$53,'Share Values'!AN$11,'Transactions (Dated)'!$C$2:$C$53,"Sell")</f>
        <v>0</v>
      </c>
      <c r="AO138" s="40"/>
      <c r="AQ138" s="3">
        <f t="shared" si="37"/>
        <v>42096</v>
      </c>
      <c r="AR138" s="6">
        <f t="shared" ca="1" si="38"/>
        <v>52493.75</v>
      </c>
      <c r="AS138" s="6">
        <f t="shared" ca="1" si="39"/>
        <v>59125.000000000007</v>
      </c>
      <c r="AT138" s="6">
        <f t="shared" ca="1" si="40"/>
        <v>796984.65</v>
      </c>
      <c r="AU138" s="6">
        <f t="shared" ca="1" si="41"/>
        <v>64517.200000000004</v>
      </c>
      <c r="AV138" s="6">
        <f t="shared" ca="1" si="42"/>
        <v>49284.52</v>
      </c>
      <c r="AW138" s="6">
        <f t="shared" ca="1" si="43"/>
        <v>0</v>
      </c>
      <c r="AX138" s="6">
        <f t="shared" ca="1" si="44"/>
        <v>0</v>
      </c>
      <c r="AY138" s="6">
        <f t="shared" ca="1" si="45"/>
        <v>0</v>
      </c>
      <c r="AZ138" s="6">
        <f t="shared" ca="1" si="46"/>
        <v>0</v>
      </c>
      <c r="BA138" s="6">
        <f t="shared" ca="1" si="47"/>
        <v>0</v>
      </c>
      <c r="BB138" s="6">
        <f t="shared" ca="1" si="48"/>
        <v>0</v>
      </c>
      <c r="BC138" s="6">
        <f t="shared" ca="1" si="49"/>
        <v>0</v>
      </c>
      <c r="BD138" s="6">
        <f t="shared" ca="1" si="50"/>
        <v>0</v>
      </c>
      <c r="BE138" s="6">
        <f t="shared" ca="1" si="51"/>
        <v>0</v>
      </c>
      <c r="BF138" s="6">
        <f t="shared" ca="1" si="58"/>
        <v>0</v>
      </c>
      <c r="BG138" s="6">
        <f t="shared" ca="1" si="59"/>
        <v>0</v>
      </c>
      <c r="BH138" s="6"/>
      <c r="BJ138" s="4">
        <f t="shared" ca="1" si="52"/>
        <v>1022405.12</v>
      </c>
      <c r="BL138" s="3">
        <f t="shared" si="53"/>
        <v>42096</v>
      </c>
      <c r="BM138" s="6">
        <f>BM137+SUMIFS('Transactions (Dated)'!G:G,'Transactions (Dated)'!D:D,'Share Values'!AQ138)</f>
        <v>17345.749999999993</v>
      </c>
      <c r="BN138" s="6">
        <f ca="1">BN137+SUMIFS('Transactions (Dated)'!$F:$F,'Transactions (Dated)'!$D:$D,$BL138,'Transactions (Dated)'!$B:$B,BN$11,'Transactions (Dated)'!$C:$C,"Dividend (paid to cash)")*Y138</f>
        <v>0</v>
      </c>
      <c r="BO138" s="6">
        <f ca="1">BO137+SUMIFS('Transactions (Dated)'!$F:$F,'Transactions (Dated)'!$D:$D,$BL138,'Transactions (Dated)'!$B:$B,BO$11,'Transactions (Dated)'!$C:$C,"Dividend (paid to cash)")*Z138</f>
        <v>1250</v>
      </c>
      <c r="BP138" s="6">
        <f ca="1">BP137+SUMIFS('Transactions (Dated)'!$F:$F,'Transactions (Dated)'!$D:$D,$BL138,'Transactions (Dated)'!$B:$B,BP$11,'Transactions (Dated)'!$C:$C,"Dividend (paid to cash)")*AA138</f>
        <v>17738.742000000002</v>
      </c>
      <c r="BQ138" s="6">
        <f ca="1">BQ137+SUMIFS('Transactions (Dated)'!$F:$F,'Transactions (Dated)'!$D:$D,$BL138,'Transactions (Dated)'!$B:$B,BQ$11,'Transactions (Dated)'!$C:$C,"Dividend (paid to cash)")*AB138</f>
        <v>47.300000000000004</v>
      </c>
      <c r="BR138" s="6">
        <f ca="1">BR137+SUMIFS('Transactions (Dated)'!$F:$F,'Transactions (Dated)'!$D:$D,$BL138,'Transactions (Dated)'!$B:$B,BR$11,'Transactions (Dated)'!$C:$C,"Dividend (paid to cash)")*AC138</f>
        <v>0</v>
      </c>
      <c r="BS138" s="6">
        <f ca="1">BS137+SUMIFS('Transactions (Dated)'!$F:$F,'Transactions (Dated)'!$D:$D,$BL138,'Transactions (Dated)'!$B:$B,BS$11,'Transactions (Dated)'!$C:$C,"Dividend (paid to cash)")*AD138</f>
        <v>0</v>
      </c>
      <c r="BT138" s="6">
        <f ca="1">BT137+SUMIFS('Transactions (Dated)'!$F:$F,'Transactions (Dated)'!$D:$D,$BL138,'Transactions (Dated)'!$B:$B,BT$11,'Transactions (Dated)'!$C:$C,"Dividend (paid to cash)")*AE138</f>
        <v>0</v>
      </c>
      <c r="BU138" s="6">
        <f ca="1">BU137+SUMIFS('Transactions (Dated)'!$F:$F,'Transactions (Dated)'!$D:$D,$BL138,'Transactions (Dated)'!$B:$B,BU$11,'Transactions (Dated)'!$C:$C,"Dividend (paid to cash)")*AF138</f>
        <v>0</v>
      </c>
      <c r="BV138" s="6">
        <f ca="1">BV137+SUMIFS('Transactions (Dated)'!$F:$F,'Transactions (Dated)'!$D:$D,$BL138,'Transactions (Dated)'!$B:$B,BV$11,'Transactions (Dated)'!$C:$C,"Dividend (paid to cash)")*AG138</f>
        <v>0</v>
      </c>
      <c r="BW138" s="6">
        <f ca="1">BW137+SUMIFS('Transactions (Dated)'!$F:$F,'Transactions (Dated)'!$D:$D,$BL138,'Transactions (Dated)'!$B:$B,BW$11,'Transactions (Dated)'!$C:$C,"Dividend (paid to cash)")*AH138</f>
        <v>0</v>
      </c>
      <c r="BX138" s="6">
        <f ca="1">BX137+SUMIFS('Transactions (Dated)'!$F:$F,'Transactions (Dated)'!$D:$D,$BL138,'Transactions (Dated)'!$B:$B,BX$11,'Transactions (Dated)'!$C:$C,"Dividend (paid to cash)")*AI138</f>
        <v>0</v>
      </c>
      <c r="BY138" s="6">
        <f ca="1">BY137+SUMIFS('Transactions (Dated)'!$F:$F,'Transactions (Dated)'!$D:$D,$BL138,'Transactions (Dated)'!$B:$B,BY$11,'Transactions (Dated)'!$C:$C,"Dividend (paid to cash)")*AJ138</f>
        <v>0</v>
      </c>
      <c r="BZ138" s="6">
        <f ca="1">BZ137+SUMIFS('Transactions (Dated)'!$F:$F,'Transactions (Dated)'!$D:$D,$BL138,'Transactions (Dated)'!$B:$B,BZ$11,'Transactions (Dated)'!$C:$C,"Dividend (paid to cash)")*AK138</f>
        <v>0</v>
      </c>
      <c r="CA138" s="6">
        <f ca="1">CA137+SUMIFS('Transactions (Dated)'!$F:$F,'Transactions (Dated)'!$D:$D,$BL138,'Transactions (Dated)'!$B:$B,CA$11,'Transactions (Dated)'!$C:$C,"Dividend (paid to cash)")*AL138</f>
        <v>0</v>
      </c>
      <c r="CB138" s="6">
        <v>0</v>
      </c>
      <c r="CC138" s="6">
        <v>0</v>
      </c>
      <c r="CD138" s="6"/>
      <c r="CF138" s="6">
        <f t="shared" ca="1" si="60"/>
        <v>36381.792000000001</v>
      </c>
      <c r="CH138" s="3">
        <f t="shared" si="61"/>
        <v>42096</v>
      </c>
      <c r="CI138" s="4">
        <f t="shared" ca="1" si="54"/>
        <v>1022405.12</v>
      </c>
      <c r="CJ138" s="4">
        <f t="shared" ca="1" si="55"/>
        <v>36381.792000000001</v>
      </c>
      <c r="CL138" s="4">
        <f t="shared" ca="1" si="56"/>
        <v>1058786.912</v>
      </c>
    </row>
    <row r="139" spans="2:90" x14ac:dyDescent="0.15">
      <c r="B139" s="3">
        <f t="shared" si="57"/>
        <v>42100</v>
      </c>
      <c r="C139" s="2">
        <v>15100.7</v>
      </c>
      <c r="E139" s="70">
        <v>42100</v>
      </c>
      <c r="F139" s="69">
        <v>11.65</v>
      </c>
      <c r="G139" s="69">
        <v>5.0199999999999996</v>
      </c>
      <c r="H139" s="69">
        <v>20.420000000000002</v>
      </c>
      <c r="I139" s="69">
        <v>33.770000000000003</v>
      </c>
      <c r="J139" s="69">
        <v>21.3</v>
      </c>
      <c r="K139" s="69">
        <v>12.65</v>
      </c>
      <c r="L139" s="69">
        <v>26.78</v>
      </c>
      <c r="M139" s="69">
        <v>2.63</v>
      </c>
      <c r="N139" s="69">
        <v>9.26</v>
      </c>
      <c r="O139" s="69">
        <v>5.3666999999999998</v>
      </c>
      <c r="P139" s="69">
        <v>33.4</v>
      </c>
      <c r="Q139" s="69">
        <v>0.99</v>
      </c>
      <c r="R139" s="69">
        <v>10.74</v>
      </c>
      <c r="S139" s="69">
        <v>39</v>
      </c>
      <c r="T139" s="69"/>
      <c r="U139" s="69"/>
      <c r="V139" s="4"/>
      <c r="X139" s="3">
        <f t="shared" si="36"/>
        <v>42100</v>
      </c>
      <c r="Y139" s="40">
        <f ca="1">Y138+SUMIFS('Transactions (Dated)'!$E$2:$E$53,'Transactions (Dated)'!$D$2:$D$53,'Share Values'!$X139,'Transactions (Dated)'!$B$2:$B$53,'Share Values'!Y$11,'Transactions (Dated)'!$C$2:$C$53,"Buy")-SUMIFS('Transactions (Dated)'!$E$2:$E$53,'Transactions (Dated)'!$D$2:$D$53,'Share Values'!$X139,'Transactions (Dated)'!$B$2:$B$53,'Share Values'!Y$11,'Transactions (Dated)'!$C$2:$C$53,"Sell")</f>
        <v>4625</v>
      </c>
      <c r="Z139" s="40">
        <f ca="1">Z138+SUMIFS('Transactions (Dated)'!$E$2:$E$53,'Transactions (Dated)'!$D$2:$D$53,'Share Values'!$X139,'Transactions (Dated)'!$B$2:$B$53,'Share Values'!Z$11,'Transactions (Dated)'!$C$2:$C$53,"Buy")-SUMIFS('Transactions (Dated)'!$E$2:$E$53,'Transactions (Dated)'!$D$2:$D$53,'Share Values'!$X139,'Transactions (Dated)'!$B$2:$B$53,'Share Values'!Z$11,'Transactions (Dated)'!$C$2:$C$53,"Sell")</f>
        <v>12500</v>
      </c>
      <c r="AA139" s="40">
        <f ca="1">AA138+SUMIFS('Transactions (Dated)'!$E$2:$E$53,'Transactions (Dated)'!$D$2:$D$53,'Share Values'!$X139,'Transactions (Dated)'!$B$2:$B$53,'Share Values'!AA$11,'Transactions (Dated)'!$C$2:$C$53,"Buy")-SUMIFS('Transactions (Dated)'!$E$2:$E$53,'Transactions (Dated)'!$D$2:$D$53,'Share Values'!$X139,'Transactions (Dated)'!$B$2:$B$53,'Share Values'!AA$11,'Transactions (Dated)'!$C$2:$C$53,"Sell")</f>
        <v>39270</v>
      </c>
      <c r="AB139" s="40">
        <f ca="1">AB138+SUMIFS('Transactions (Dated)'!$E$2:$E$53,'Transactions (Dated)'!$D$2:$D$53,'Share Values'!$X139,'Transactions (Dated)'!$B$2:$B$53,'Share Values'!AB$11,'Transactions (Dated)'!$C$2:$C$53,"Buy")-SUMIFS('Transactions (Dated)'!$E$2:$E$53,'Transactions (Dated)'!$D$2:$D$53,'Share Values'!$X139,'Transactions (Dated)'!$B$2:$B$53,'Share Values'!AB$11,'Transactions (Dated)'!$C$2:$C$53,"Sell")</f>
        <v>1892</v>
      </c>
      <c r="AC139" s="40">
        <f ca="1">AC138+SUMIFS('Transactions (Dated)'!$E$2:$E$53,'Transactions (Dated)'!$D$2:$D$53,'Share Values'!$X139,'Transactions (Dated)'!$B$2:$B$53,'Share Values'!AC$11,'Transactions (Dated)'!$C$2:$C$53,"Buy")-SUMIFS('Transactions (Dated)'!$E$2:$E$53,'Transactions (Dated)'!$D$2:$D$53,'Share Values'!$X139,'Transactions (Dated)'!$B$2:$B$53,'Share Values'!AC$11,'Transactions (Dated)'!$C$2:$C$53,"Sell")</f>
        <v>2348</v>
      </c>
      <c r="AD139" s="40">
        <f ca="1">AD138+SUMIFS('Transactions (Dated)'!$E$2:$E$53,'Transactions (Dated)'!$D$2:$D$53,'Share Values'!$X139,'Transactions (Dated)'!$B$2:$B$53,'Share Values'!AD$11,'Transactions (Dated)'!$C$2:$C$53,"Buy")-SUMIFS('Transactions (Dated)'!$E$2:$E$53,'Transactions (Dated)'!$D$2:$D$53,'Share Values'!$X139,'Transactions (Dated)'!$B$2:$B$53,'Share Values'!AD$11,'Transactions (Dated)'!$C$2:$C$53,"Sell")</f>
        <v>0</v>
      </c>
      <c r="AE139" s="40">
        <f ca="1">AE138+SUMIFS('Transactions (Dated)'!$E$2:$E$53,'Transactions (Dated)'!$D$2:$D$53,'Share Values'!$X139,'Transactions (Dated)'!$B$2:$B$53,'Share Values'!AE$11,'Transactions (Dated)'!$C$2:$C$53,"Buy")-SUMIFS('Transactions (Dated)'!$E$2:$E$53,'Transactions (Dated)'!$D$2:$D$53,'Share Values'!$X139,'Transactions (Dated)'!$B$2:$B$53,'Share Values'!AE$11,'Transactions (Dated)'!$C$2:$C$53,"Sell")</f>
        <v>0</v>
      </c>
      <c r="AF139" s="40">
        <f ca="1">AF138+SUMIFS('Transactions (Dated)'!$E$2:$E$53,'Transactions (Dated)'!$D$2:$D$53,'Share Values'!$X139,'Transactions (Dated)'!$B$2:$B$53,'Share Values'!AF$11,'Transactions (Dated)'!$C$2:$C$53,"Buy")-SUMIFS('Transactions (Dated)'!$E$2:$E$53,'Transactions (Dated)'!$D$2:$D$53,'Share Values'!$X139,'Transactions (Dated)'!$B$2:$B$53,'Share Values'!AF$11,'Transactions (Dated)'!$C$2:$C$53,"Sell")</f>
        <v>0</v>
      </c>
      <c r="AG139" s="40">
        <f ca="1">AG138+SUMIFS('Transactions (Dated)'!$E$2:$E$53,'Transactions (Dated)'!$D$2:$D$53,'Share Values'!$X139,'Transactions (Dated)'!$B$2:$B$53,'Share Values'!AG$11,'Transactions (Dated)'!$C$2:$C$53,"Buy")-SUMIFS('Transactions (Dated)'!$E$2:$E$53,'Transactions (Dated)'!$D$2:$D$53,'Share Values'!$X139,'Transactions (Dated)'!$B$2:$B$53,'Share Values'!AG$11,'Transactions (Dated)'!$C$2:$C$53,"Sell")</f>
        <v>0</v>
      </c>
      <c r="AH139" s="40">
        <f ca="1">AH138+SUMIFS('Transactions (Dated)'!$E$2:$E$53,'Transactions (Dated)'!$D$2:$D$53,'Share Values'!$X139,'Transactions (Dated)'!$B$2:$B$53,'Share Values'!AH$11,'Transactions (Dated)'!$C$2:$C$53,"Buy")-SUMIFS('Transactions (Dated)'!$E$2:$E$53,'Transactions (Dated)'!$D$2:$D$53,'Share Values'!$X139,'Transactions (Dated)'!$B$2:$B$53,'Share Values'!AH$11,'Transactions (Dated)'!$C$2:$C$53,"Sell")</f>
        <v>0</v>
      </c>
      <c r="AI139" s="40">
        <f ca="1">AI138+SUMIFS('Transactions (Dated)'!$E$2:$E$53,'Transactions (Dated)'!$D$2:$D$53,'Share Values'!$X139,'Transactions (Dated)'!$B$2:$B$53,'Share Values'!AI$11,'Transactions (Dated)'!$C$2:$C$53,"Buy")-SUMIFS('Transactions (Dated)'!$E$2:$E$53,'Transactions (Dated)'!$D$2:$D$53,'Share Values'!$X139,'Transactions (Dated)'!$B$2:$B$53,'Share Values'!AI$11,'Transactions (Dated)'!$C$2:$C$53,"Sell")</f>
        <v>0</v>
      </c>
      <c r="AJ139" s="40">
        <f ca="1">AJ138+SUMIFS('Transactions (Dated)'!$E$2:$E$53,'Transactions (Dated)'!$D$2:$D$53,'Share Values'!$X139,'Transactions (Dated)'!$B$2:$B$53,'Share Values'!AJ$11,'Transactions (Dated)'!$C$2:$C$53,"Buy")-SUMIFS('Transactions (Dated)'!$E$2:$E$53,'Transactions (Dated)'!$D$2:$D$53,'Share Values'!$X139,'Transactions (Dated)'!$B$2:$B$53,'Share Values'!AJ$11,'Transactions (Dated)'!$C$2:$C$53,"Sell")</f>
        <v>0</v>
      </c>
      <c r="AK139" s="40">
        <f ca="1">AK138+SUMIFS('Transactions (Dated)'!$E$2:$E$53,'Transactions (Dated)'!$D$2:$D$53,'Share Values'!$X139,'Transactions (Dated)'!$B$2:$B$53,'Share Values'!AK$11,'Transactions (Dated)'!$C$2:$C$53,"Buy")-SUMIFS('Transactions (Dated)'!$E$2:$E$53,'Transactions (Dated)'!$D$2:$D$53,'Share Values'!$X139,'Transactions (Dated)'!$B$2:$B$53,'Share Values'!AK$11,'Transactions (Dated)'!$C$2:$C$53,"Sell")</f>
        <v>0</v>
      </c>
      <c r="AL139" s="40">
        <f ca="1">AL138+SUMIFS('Transactions (Dated)'!$E$2:$E$53,'Transactions (Dated)'!$D$2:$D$53,'Share Values'!$X139,'Transactions (Dated)'!$B$2:$B$53,'Share Values'!AL$11,'Transactions (Dated)'!$C$2:$C$53,"Buy")-SUMIFS('Transactions (Dated)'!$E$2:$E$53,'Transactions (Dated)'!$D$2:$D$53,'Share Values'!$X139,'Transactions (Dated)'!$B$2:$B$53,'Share Values'!AL$11,'Transactions (Dated)'!$C$2:$C$53,"Sell")</f>
        <v>0</v>
      </c>
      <c r="AM139" s="40">
        <f ca="1">AM138+SUMIFS('Transactions (Dated)'!$E$2:$E$53,'Transactions (Dated)'!$D$2:$D$53,'Share Values'!$X139,'Transactions (Dated)'!$B$2:$B$53,'Share Values'!AM$11,'Transactions (Dated)'!$C$2:$C$53,"Buy")-SUMIFS('Transactions (Dated)'!$E$2:$E$53,'Transactions (Dated)'!$D$2:$D$53,'Share Values'!$X139,'Transactions (Dated)'!$B$2:$B$53,'Share Values'!AM$11,'Transactions (Dated)'!$C$2:$C$53,"Sell")</f>
        <v>0</v>
      </c>
      <c r="AN139" s="40">
        <f ca="1">AN138+SUMIFS('Transactions (Dated)'!$E$2:$E$53,'Transactions (Dated)'!$D$2:$D$53,'Share Values'!$X139,'Transactions (Dated)'!$B$2:$B$53,'Share Values'!AN$11,'Transactions (Dated)'!$C$2:$C$53,"Buy")-SUMIFS('Transactions (Dated)'!$E$2:$E$53,'Transactions (Dated)'!$D$2:$D$53,'Share Values'!$X139,'Transactions (Dated)'!$B$2:$B$53,'Share Values'!AN$11,'Transactions (Dated)'!$C$2:$C$53,"Sell")</f>
        <v>0</v>
      </c>
      <c r="AO139" s="40"/>
      <c r="AQ139" s="3">
        <f t="shared" si="37"/>
        <v>42100</v>
      </c>
      <c r="AR139" s="6">
        <f t="shared" ca="1" si="38"/>
        <v>53881.25</v>
      </c>
      <c r="AS139" s="6">
        <f t="shared" ca="1" si="39"/>
        <v>62749.999999999993</v>
      </c>
      <c r="AT139" s="6">
        <f t="shared" ca="1" si="40"/>
        <v>801893.4</v>
      </c>
      <c r="AU139" s="6">
        <f t="shared" ca="1" si="41"/>
        <v>63892.840000000004</v>
      </c>
      <c r="AV139" s="6">
        <f t="shared" ca="1" si="42"/>
        <v>50012.4</v>
      </c>
      <c r="AW139" s="6">
        <f t="shared" ca="1" si="43"/>
        <v>0</v>
      </c>
      <c r="AX139" s="6">
        <f t="shared" ca="1" si="44"/>
        <v>0</v>
      </c>
      <c r="AY139" s="6">
        <f t="shared" ca="1" si="45"/>
        <v>0</v>
      </c>
      <c r="AZ139" s="6">
        <f t="shared" ca="1" si="46"/>
        <v>0</v>
      </c>
      <c r="BA139" s="6">
        <f t="shared" ca="1" si="47"/>
        <v>0</v>
      </c>
      <c r="BB139" s="6">
        <f t="shared" ca="1" si="48"/>
        <v>0</v>
      </c>
      <c r="BC139" s="6">
        <f t="shared" ca="1" si="49"/>
        <v>0</v>
      </c>
      <c r="BD139" s="6">
        <f t="shared" ca="1" si="50"/>
        <v>0</v>
      </c>
      <c r="BE139" s="6">
        <f t="shared" ca="1" si="51"/>
        <v>0</v>
      </c>
      <c r="BF139" s="6">
        <f t="shared" ca="1" si="58"/>
        <v>0</v>
      </c>
      <c r="BG139" s="6">
        <f t="shared" ca="1" si="59"/>
        <v>0</v>
      </c>
      <c r="BH139" s="6"/>
      <c r="BJ139" s="4">
        <f t="shared" ca="1" si="52"/>
        <v>1032429.89</v>
      </c>
      <c r="BL139" s="3">
        <f t="shared" si="53"/>
        <v>42100</v>
      </c>
      <c r="BM139" s="6">
        <f>BM138+SUMIFS('Transactions (Dated)'!G:G,'Transactions (Dated)'!D:D,'Share Values'!AQ139)</f>
        <v>17345.749999999993</v>
      </c>
      <c r="BN139" s="6">
        <f ca="1">BN138+SUMIFS('Transactions (Dated)'!$F:$F,'Transactions (Dated)'!$D:$D,$BL139,'Transactions (Dated)'!$B:$B,BN$11,'Transactions (Dated)'!$C:$C,"Dividend (paid to cash)")*Y139</f>
        <v>0</v>
      </c>
      <c r="BO139" s="6">
        <f ca="1">BO138+SUMIFS('Transactions (Dated)'!$F:$F,'Transactions (Dated)'!$D:$D,$BL139,'Transactions (Dated)'!$B:$B,BO$11,'Transactions (Dated)'!$C:$C,"Dividend (paid to cash)")*Z139</f>
        <v>1250</v>
      </c>
      <c r="BP139" s="6">
        <f ca="1">BP138+SUMIFS('Transactions (Dated)'!$F:$F,'Transactions (Dated)'!$D:$D,$BL139,'Transactions (Dated)'!$B:$B,BP$11,'Transactions (Dated)'!$C:$C,"Dividend (paid to cash)")*AA139</f>
        <v>17738.742000000002</v>
      </c>
      <c r="BQ139" s="6">
        <f ca="1">BQ138+SUMIFS('Transactions (Dated)'!$F:$F,'Transactions (Dated)'!$D:$D,$BL139,'Transactions (Dated)'!$B:$B,BQ$11,'Transactions (Dated)'!$C:$C,"Dividend (paid to cash)")*AB139</f>
        <v>47.300000000000004</v>
      </c>
      <c r="BR139" s="6">
        <f ca="1">BR138+SUMIFS('Transactions (Dated)'!$F:$F,'Transactions (Dated)'!$D:$D,$BL139,'Transactions (Dated)'!$B:$B,BR$11,'Transactions (Dated)'!$C:$C,"Dividend (paid to cash)")*AC139</f>
        <v>0</v>
      </c>
      <c r="BS139" s="6">
        <f ca="1">BS138+SUMIFS('Transactions (Dated)'!$F:$F,'Transactions (Dated)'!$D:$D,$BL139,'Transactions (Dated)'!$B:$B,BS$11,'Transactions (Dated)'!$C:$C,"Dividend (paid to cash)")*AD139</f>
        <v>0</v>
      </c>
      <c r="BT139" s="6">
        <f ca="1">BT138+SUMIFS('Transactions (Dated)'!$F:$F,'Transactions (Dated)'!$D:$D,$BL139,'Transactions (Dated)'!$B:$B,BT$11,'Transactions (Dated)'!$C:$C,"Dividend (paid to cash)")*AE139</f>
        <v>0</v>
      </c>
      <c r="BU139" s="6">
        <f ca="1">BU138+SUMIFS('Transactions (Dated)'!$F:$F,'Transactions (Dated)'!$D:$D,$BL139,'Transactions (Dated)'!$B:$B,BU$11,'Transactions (Dated)'!$C:$C,"Dividend (paid to cash)")*AF139</f>
        <v>0</v>
      </c>
      <c r="BV139" s="6">
        <f ca="1">BV138+SUMIFS('Transactions (Dated)'!$F:$F,'Transactions (Dated)'!$D:$D,$BL139,'Transactions (Dated)'!$B:$B,BV$11,'Transactions (Dated)'!$C:$C,"Dividend (paid to cash)")*AG139</f>
        <v>0</v>
      </c>
      <c r="BW139" s="6">
        <f ca="1">BW138+SUMIFS('Transactions (Dated)'!$F:$F,'Transactions (Dated)'!$D:$D,$BL139,'Transactions (Dated)'!$B:$B,BW$11,'Transactions (Dated)'!$C:$C,"Dividend (paid to cash)")*AH139</f>
        <v>0</v>
      </c>
      <c r="BX139" s="6">
        <f ca="1">BX138+SUMIFS('Transactions (Dated)'!$F:$F,'Transactions (Dated)'!$D:$D,$BL139,'Transactions (Dated)'!$B:$B,BX$11,'Transactions (Dated)'!$C:$C,"Dividend (paid to cash)")*AI139</f>
        <v>0</v>
      </c>
      <c r="BY139" s="6">
        <f ca="1">BY138+SUMIFS('Transactions (Dated)'!$F:$F,'Transactions (Dated)'!$D:$D,$BL139,'Transactions (Dated)'!$B:$B,BY$11,'Transactions (Dated)'!$C:$C,"Dividend (paid to cash)")*AJ139</f>
        <v>0</v>
      </c>
      <c r="BZ139" s="6">
        <f ca="1">BZ138+SUMIFS('Transactions (Dated)'!$F:$F,'Transactions (Dated)'!$D:$D,$BL139,'Transactions (Dated)'!$B:$B,BZ$11,'Transactions (Dated)'!$C:$C,"Dividend (paid to cash)")*AK139</f>
        <v>0</v>
      </c>
      <c r="CA139" s="6">
        <f ca="1">CA138+SUMIFS('Transactions (Dated)'!$F:$F,'Transactions (Dated)'!$D:$D,$BL139,'Transactions (Dated)'!$B:$B,CA$11,'Transactions (Dated)'!$C:$C,"Dividend (paid to cash)")*AL139</f>
        <v>0</v>
      </c>
      <c r="CB139" s="6">
        <v>0</v>
      </c>
      <c r="CC139" s="6">
        <v>0</v>
      </c>
      <c r="CD139" s="6"/>
      <c r="CF139" s="6">
        <f t="shared" ca="1" si="60"/>
        <v>36381.792000000001</v>
      </c>
      <c r="CH139" s="3">
        <f t="shared" si="61"/>
        <v>42100</v>
      </c>
      <c r="CI139" s="4">
        <f t="shared" ca="1" si="54"/>
        <v>1032429.89</v>
      </c>
      <c r="CJ139" s="4">
        <f t="shared" ca="1" si="55"/>
        <v>36381.792000000001</v>
      </c>
      <c r="CL139" s="4">
        <f t="shared" ca="1" si="56"/>
        <v>1068811.682</v>
      </c>
    </row>
    <row r="140" spans="2:90" x14ac:dyDescent="0.15">
      <c r="B140" s="3">
        <f t="shared" si="57"/>
        <v>42101</v>
      </c>
      <c r="C140" s="2">
        <v>15188.8</v>
      </c>
      <c r="E140" s="70">
        <v>42101</v>
      </c>
      <c r="F140" s="69">
        <v>11.66</v>
      </c>
      <c r="G140" s="69">
        <v>4.9000000000000004</v>
      </c>
      <c r="H140" s="69">
        <v>20.51</v>
      </c>
      <c r="I140" s="69">
        <v>33.65</v>
      </c>
      <c r="J140" s="69">
        <v>22.11</v>
      </c>
      <c r="K140" s="69">
        <v>12.63</v>
      </c>
      <c r="L140" s="69">
        <v>26.8</v>
      </c>
      <c r="M140" s="69">
        <v>2.65</v>
      </c>
      <c r="N140" s="69">
        <v>9.35</v>
      </c>
      <c r="O140" s="69">
        <v>5.3266999999999998</v>
      </c>
      <c r="P140" s="69">
        <v>33.6</v>
      </c>
      <c r="Q140" s="69">
        <v>1</v>
      </c>
      <c r="R140" s="69">
        <v>10.84</v>
      </c>
      <c r="S140" s="69">
        <v>39.229999999999997</v>
      </c>
      <c r="T140" s="69"/>
      <c r="U140" s="69"/>
      <c r="V140" s="4"/>
      <c r="X140" s="3">
        <f t="shared" ref="X140:X203" si="62">E140</f>
        <v>42101</v>
      </c>
      <c r="Y140" s="40">
        <f ca="1">Y139+SUMIFS('Transactions (Dated)'!$E$2:$E$53,'Transactions (Dated)'!$D$2:$D$53,'Share Values'!$X140,'Transactions (Dated)'!$B$2:$B$53,'Share Values'!Y$11,'Transactions (Dated)'!$C$2:$C$53,"Buy")-SUMIFS('Transactions (Dated)'!$E$2:$E$53,'Transactions (Dated)'!$D$2:$D$53,'Share Values'!$X140,'Transactions (Dated)'!$B$2:$B$53,'Share Values'!Y$11,'Transactions (Dated)'!$C$2:$C$53,"Sell")</f>
        <v>4625</v>
      </c>
      <c r="Z140" s="40">
        <f ca="1">Z139+SUMIFS('Transactions (Dated)'!$E$2:$E$53,'Transactions (Dated)'!$D$2:$D$53,'Share Values'!$X140,'Transactions (Dated)'!$B$2:$B$53,'Share Values'!Z$11,'Transactions (Dated)'!$C$2:$C$53,"Buy")-SUMIFS('Transactions (Dated)'!$E$2:$E$53,'Transactions (Dated)'!$D$2:$D$53,'Share Values'!$X140,'Transactions (Dated)'!$B$2:$B$53,'Share Values'!Z$11,'Transactions (Dated)'!$C$2:$C$53,"Sell")</f>
        <v>12500</v>
      </c>
      <c r="AA140" s="40">
        <f ca="1">AA139+SUMIFS('Transactions (Dated)'!$E$2:$E$53,'Transactions (Dated)'!$D$2:$D$53,'Share Values'!$X140,'Transactions (Dated)'!$B$2:$B$53,'Share Values'!AA$11,'Transactions (Dated)'!$C$2:$C$53,"Buy")-SUMIFS('Transactions (Dated)'!$E$2:$E$53,'Transactions (Dated)'!$D$2:$D$53,'Share Values'!$X140,'Transactions (Dated)'!$B$2:$B$53,'Share Values'!AA$11,'Transactions (Dated)'!$C$2:$C$53,"Sell")</f>
        <v>39270</v>
      </c>
      <c r="AB140" s="40">
        <f ca="1">AB139+SUMIFS('Transactions (Dated)'!$E$2:$E$53,'Transactions (Dated)'!$D$2:$D$53,'Share Values'!$X140,'Transactions (Dated)'!$B$2:$B$53,'Share Values'!AB$11,'Transactions (Dated)'!$C$2:$C$53,"Buy")-SUMIFS('Transactions (Dated)'!$E$2:$E$53,'Transactions (Dated)'!$D$2:$D$53,'Share Values'!$X140,'Transactions (Dated)'!$B$2:$B$53,'Share Values'!AB$11,'Transactions (Dated)'!$C$2:$C$53,"Sell")</f>
        <v>1892</v>
      </c>
      <c r="AC140" s="40">
        <f ca="1">AC139+SUMIFS('Transactions (Dated)'!$E$2:$E$53,'Transactions (Dated)'!$D$2:$D$53,'Share Values'!$X140,'Transactions (Dated)'!$B$2:$B$53,'Share Values'!AC$11,'Transactions (Dated)'!$C$2:$C$53,"Buy")-SUMIFS('Transactions (Dated)'!$E$2:$E$53,'Transactions (Dated)'!$D$2:$D$53,'Share Values'!$X140,'Transactions (Dated)'!$B$2:$B$53,'Share Values'!AC$11,'Transactions (Dated)'!$C$2:$C$53,"Sell")</f>
        <v>2348</v>
      </c>
      <c r="AD140" s="40">
        <f ca="1">AD139+SUMIFS('Transactions (Dated)'!$E$2:$E$53,'Transactions (Dated)'!$D$2:$D$53,'Share Values'!$X140,'Transactions (Dated)'!$B$2:$B$53,'Share Values'!AD$11,'Transactions (Dated)'!$C$2:$C$53,"Buy")-SUMIFS('Transactions (Dated)'!$E$2:$E$53,'Transactions (Dated)'!$D$2:$D$53,'Share Values'!$X140,'Transactions (Dated)'!$B$2:$B$53,'Share Values'!AD$11,'Transactions (Dated)'!$C$2:$C$53,"Sell")</f>
        <v>0</v>
      </c>
      <c r="AE140" s="40">
        <f ca="1">AE139+SUMIFS('Transactions (Dated)'!$E$2:$E$53,'Transactions (Dated)'!$D$2:$D$53,'Share Values'!$X140,'Transactions (Dated)'!$B$2:$B$53,'Share Values'!AE$11,'Transactions (Dated)'!$C$2:$C$53,"Buy")-SUMIFS('Transactions (Dated)'!$E$2:$E$53,'Transactions (Dated)'!$D$2:$D$53,'Share Values'!$X140,'Transactions (Dated)'!$B$2:$B$53,'Share Values'!AE$11,'Transactions (Dated)'!$C$2:$C$53,"Sell")</f>
        <v>0</v>
      </c>
      <c r="AF140" s="40">
        <f ca="1">AF139+SUMIFS('Transactions (Dated)'!$E$2:$E$53,'Transactions (Dated)'!$D$2:$D$53,'Share Values'!$X140,'Transactions (Dated)'!$B$2:$B$53,'Share Values'!AF$11,'Transactions (Dated)'!$C$2:$C$53,"Buy")-SUMIFS('Transactions (Dated)'!$E$2:$E$53,'Transactions (Dated)'!$D$2:$D$53,'Share Values'!$X140,'Transactions (Dated)'!$B$2:$B$53,'Share Values'!AF$11,'Transactions (Dated)'!$C$2:$C$53,"Sell")</f>
        <v>0</v>
      </c>
      <c r="AG140" s="40">
        <f ca="1">AG139+SUMIFS('Transactions (Dated)'!$E$2:$E$53,'Transactions (Dated)'!$D$2:$D$53,'Share Values'!$X140,'Transactions (Dated)'!$B$2:$B$53,'Share Values'!AG$11,'Transactions (Dated)'!$C$2:$C$53,"Buy")-SUMIFS('Transactions (Dated)'!$E$2:$E$53,'Transactions (Dated)'!$D$2:$D$53,'Share Values'!$X140,'Transactions (Dated)'!$B$2:$B$53,'Share Values'!AG$11,'Transactions (Dated)'!$C$2:$C$53,"Sell")</f>
        <v>0</v>
      </c>
      <c r="AH140" s="40">
        <f ca="1">AH139+SUMIFS('Transactions (Dated)'!$E$2:$E$53,'Transactions (Dated)'!$D$2:$D$53,'Share Values'!$X140,'Transactions (Dated)'!$B$2:$B$53,'Share Values'!AH$11,'Transactions (Dated)'!$C$2:$C$53,"Buy")-SUMIFS('Transactions (Dated)'!$E$2:$E$53,'Transactions (Dated)'!$D$2:$D$53,'Share Values'!$X140,'Transactions (Dated)'!$B$2:$B$53,'Share Values'!AH$11,'Transactions (Dated)'!$C$2:$C$53,"Sell")</f>
        <v>0</v>
      </c>
      <c r="AI140" s="40">
        <f ca="1">AI139+SUMIFS('Transactions (Dated)'!$E$2:$E$53,'Transactions (Dated)'!$D$2:$D$53,'Share Values'!$X140,'Transactions (Dated)'!$B$2:$B$53,'Share Values'!AI$11,'Transactions (Dated)'!$C$2:$C$53,"Buy")-SUMIFS('Transactions (Dated)'!$E$2:$E$53,'Transactions (Dated)'!$D$2:$D$53,'Share Values'!$X140,'Transactions (Dated)'!$B$2:$B$53,'Share Values'!AI$11,'Transactions (Dated)'!$C$2:$C$53,"Sell")</f>
        <v>0</v>
      </c>
      <c r="AJ140" s="40">
        <f ca="1">AJ139+SUMIFS('Transactions (Dated)'!$E$2:$E$53,'Transactions (Dated)'!$D$2:$D$53,'Share Values'!$X140,'Transactions (Dated)'!$B$2:$B$53,'Share Values'!AJ$11,'Transactions (Dated)'!$C$2:$C$53,"Buy")-SUMIFS('Transactions (Dated)'!$E$2:$E$53,'Transactions (Dated)'!$D$2:$D$53,'Share Values'!$X140,'Transactions (Dated)'!$B$2:$B$53,'Share Values'!AJ$11,'Transactions (Dated)'!$C$2:$C$53,"Sell")</f>
        <v>0</v>
      </c>
      <c r="AK140" s="40">
        <f ca="1">AK139+SUMIFS('Transactions (Dated)'!$E$2:$E$53,'Transactions (Dated)'!$D$2:$D$53,'Share Values'!$X140,'Transactions (Dated)'!$B$2:$B$53,'Share Values'!AK$11,'Transactions (Dated)'!$C$2:$C$53,"Buy")-SUMIFS('Transactions (Dated)'!$E$2:$E$53,'Transactions (Dated)'!$D$2:$D$53,'Share Values'!$X140,'Transactions (Dated)'!$B$2:$B$53,'Share Values'!AK$11,'Transactions (Dated)'!$C$2:$C$53,"Sell")</f>
        <v>0</v>
      </c>
      <c r="AL140" s="40">
        <f ca="1">AL139+SUMIFS('Transactions (Dated)'!$E$2:$E$53,'Transactions (Dated)'!$D$2:$D$53,'Share Values'!$X140,'Transactions (Dated)'!$B$2:$B$53,'Share Values'!AL$11,'Transactions (Dated)'!$C$2:$C$53,"Buy")-SUMIFS('Transactions (Dated)'!$E$2:$E$53,'Transactions (Dated)'!$D$2:$D$53,'Share Values'!$X140,'Transactions (Dated)'!$B$2:$B$53,'Share Values'!AL$11,'Transactions (Dated)'!$C$2:$C$53,"Sell")</f>
        <v>0</v>
      </c>
      <c r="AM140" s="40">
        <f ca="1">AM139+SUMIFS('Transactions (Dated)'!$E$2:$E$53,'Transactions (Dated)'!$D$2:$D$53,'Share Values'!$X140,'Transactions (Dated)'!$B$2:$B$53,'Share Values'!AM$11,'Transactions (Dated)'!$C$2:$C$53,"Buy")-SUMIFS('Transactions (Dated)'!$E$2:$E$53,'Transactions (Dated)'!$D$2:$D$53,'Share Values'!$X140,'Transactions (Dated)'!$B$2:$B$53,'Share Values'!AM$11,'Transactions (Dated)'!$C$2:$C$53,"Sell")</f>
        <v>0</v>
      </c>
      <c r="AN140" s="40">
        <f ca="1">AN139+SUMIFS('Transactions (Dated)'!$E$2:$E$53,'Transactions (Dated)'!$D$2:$D$53,'Share Values'!$X140,'Transactions (Dated)'!$B$2:$B$53,'Share Values'!AN$11,'Transactions (Dated)'!$C$2:$C$53,"Buy")-SUMIFS('Transactions (Dated)'!$E$2:$E$53,'Transactions (Dated)'!$D$2:$D$53,'Share Values'!$X140,'Transactions (Dated)'!$B$2:$B$53,'Share Values'!AN$11,'Transactions (Dated)'!$C$2:$C$53,"Sell")</f>
        <v>0</v>
      </c>
      <c r="AO140" s="40"/>
      <c r="AQ140" s="3">
        <f t="shared" ref="AQ140:AQ203" si="63">+X140</f>
        <v>42101</v>
      </c>
      <c r="AR140" s="6">
        <f t="shared" ref="AR140:AR203" ca="1" si="64">+Y140*F140</f>
        <v>53927.5</v>
      </c>
      <c r="AS140" s="6">
        <f t="shared" ref="AS140:AS203" ca="1" si="65">+Z140*G140</f>
        <v>61250.000000000007</v>
      </c>
      <c r="AT140" s="6">
        <f t="shared" ref="AT140:AT203" ca="1" si="66">+AA140*H140</f>
        <v>805427.70000000007</v>
      </c>
      <c r="AU140" s="6">
        <f t="shared" ref="AU140:AU203" ca="1" si="67">+AB140*I140</f>
        <v>63665.799999999996</v>
      </c>
      <c r="AV140" s="6">
        <f t="shared" ref="AV140:AV203" ca="1" si="68">+AC140*J140</f>
        <v>51914.28</v>
      </c>
      <c r="AW140" s="6">
        <f t="shared" ref="AW140:AW203" ca="1" si="69">+AD140*K140</f>
        <v>0</v>
      </c>
      <c r="AX140" s="6">
        <f t="shared" ref="AX140:AX203" ca="1" si="70">+AE140*L140</f>
        <v>0</v>
      </c>
      <c r="AY140" s="6">
        <f t="shared" ref="AY140:AY203" ca="1" si="71">+AF140*M140</f>
        <v>0</v>
      </c>
      <c r="AZ140" s="6">
        <f t="shared" ref="AZ140:AZ203" ca="1" si="72">+AG140*N140</f>
        <v>0</v>
      </c>
      <c r="BA140" s="6">
        <f t="shared" ref="BA140:BA203" ca="1" si="73">+AH140*O140</f>
        <v>0</v>
      </c>
      <c r="BB140" s="6">
        <f t="shared" ref="BB140:BB203" ca="1" si="74">+AI140*P140</f>
        <v>0</v>
      </c>
      <c r="BC140" s="6">
        <f t="shared" ref="BC140:BC203" ca="1" si="75">+AJ140*Q140</f>
        <v>0</v>
      </c>
      <c r="BD140" s="6">
        <f t="shared" ref="BD140:BD203" ca="1" si="76">+AK140*R140</f>
        <v>0</v>
      </c>
      <c r="BE140" s="6">
        <f t="shared" ref="BE140:BE203" ca="1" si="77">+AL140*S140</f>
        <v>0</v>
      </c>
      <c r="BF140" s="6">
        <f t="shared" ca="1" si="58"/>
        <v>0</v>
      </c>
      <c r="BG140" s="6">
        <f t="shared" ca="1" si="59"/>
        <v>0</v>
      </c>
      <c r="BH140" s="6"/>
      <c r="BJ140" s="4">
        <f t="shared" ref="BJ140:BJ203" ca="1" si="78">SUM(AR140:BI140)</f>
        <v>1036185.2800000001</v>
      </c>
      <c r="BL140" s="3">
        <f t="shared" ref="BL140:BL203" si="79">+X140</f>
        <v>42101</v>
      </c>
      <c r="BM140" s="6">
        <f>BM139+SUMIFS('Transactions (Dated)'!G:G,'Transactions (Dated)'!D:D,'Share Values'!AQ140)</f>
        <v>17345.749999999993</v>
      </c>
      <c r="BN140" s="6">
        <f ca="1">BN139+SUMIFS('Transactions (Dated)'!$F:$F,'Transactions (Dated)'!$D:$D,$BL140,'Transactions (Dated)'!$B:$B,BN$11,'Transactions (Dated)'!$C:$C,"Dividend (paid to cash)")*Y140</f>
        <v>0</v>
      </c>
      <c r="BO140" s="6">
        <f ca="1">BO139+SUMIFS('Transactions (Dated)'!$F:$F,'Transactions (Dated)'!$D:$D,$BL140,'Transactions (Dated)'!$B:$B,BO$11,'Transactions (Dated)'!$C:$C,"Dividend (paid to cash)")*Z140</f>
        <v>1250</v>
      </c>
      <c r="BP140" s="6">
        <f ca="1">BP139+SUMIFS('Transactions (Dated)'!$F:$F,'Transactions (Dated)'!$D:$D,$BL140,'Transactions (Dated)'!$B:$B,BP$11,'Transactions (Dated)'!$C:$C,"Dividend (paid to cash)")*AA140</f>
        <v>17738.742000000002</v>
      </c>
      <c r="BQ140" s="6">
        <f ca="1">BQ139+SUMIFS('Transactions (Dated)'!$F:$F,'Transactions (Dated)'!$D:$D,$BL140,'Transactions (Dated)'!$B:$B,BQ$11,'Transactions (Dated)'!$C:$C,"Dividend (paid to cash)")*AB140</f>
        <v>47.300000000000004</v>
      </c>
      <c r="BR140" s="6">
        <f ca="1">BR139+SUMIFS('Transactions (Dated)'!$F:$F,'Transactions (Dated)'!$D:$D,$BL140,'Transactions (Dated)'!$B:$B,BR$11,'Transactions (Dated)'!$C:$C,"Dividend (paid to cash)")*AC140</f>
        <v>0</v>
      </c>
      <c r="BS140" s="6">
        <f ca="1">BS139+SUMIFS('Transactions (Dated)'!$F:$F,'Transactions (Dated)'!$D:$D,$BL140,'Transactions (Dated)'!$B:$B,BS$11,'Transactions (Dated)'!$C:$C,"Dividend (paid to cash)")*AD140</f>
        <v>0</v>
      </c>
      <c r="BT140" s="6">
        <f ca="1">BT139+SUMIFS('Transactions (Dated)'!$F:$F,'Transactions (Dated)'!$D:$D,$BL140,'Transactions (Dated)'!$B:$B,BT$11,'Transactions (Dated)'!$C:$C,"Dividend (paid to cash)")*AE140</f>
        <v>0</v>
      </c>
      <c r="BU140" s="6">
        <f ca="1">BU139+SUMIFS('Transactions (Dated)'!$F:$F,'Transactions (Dated)'!$D:$D,$BL140,'Transactions (Dated)'!$B:$B,BU$11,'Transactions (Dated)'!$C:$C,"Dividend (paid to cash)")*AF140</f>
        <v>0</v>
      </c>
      <c r="BV140" s="6">
        <f ca="1">BV139+SUMIFS('Transactions (Dated)'!$F:$F,'Transactions (Dated)'!$D:$D,$BL140,'Transactions (Dated)'!$B:$B,BV$11,'Transactions (Dated)'!$C:$C,"Dividend (paid to cash)")*AG140</f>
        <v>0</v>
      </c>
      <c r="BW140" s="6">
        <f ca="1">BW139+SUMIFS('Transactions (Dated)'!$F:$F,'Transactions (Dated)'!$D:$D,$BL140,'Transactions (Dated)'!$B:$B,BW$11,'Transactions (Dated)'!$C:$C,"Dividend (paid to cash)")*AH140</f>
        <v>0</v>
      </c>
      <c r="BX140" s="6">
        <f ca="1">BX139+SUMIFS('Transactions (Dated)'!$F:$F,'Transactions (Dated)'!$D:$D,$BL140,'Transactions (Dated)'!$B:$B,BX$11,'Transactions (Dated)'!$C:$C,"Dividend (paid to cash)")*AI140</f>
        <v>0</v>
      </c>
      <c r="BY140" s="6">
        <f ca="1">BY139+SUMIFS('Transactions (Dated)'!$F:$F,'Transactions (Dated)'!$D:$D,$BL140,'Transactions (Dated)'!$B:$B,BY$11,'Transactions (Dated)'!$C:$C,"Dividend (paid to cash)")*AJ140</f>
        <v>0</v>
      </c>
      <c r="BZ140" s="6">
        <f ca="1">BZ139+SUMIFS('Transactions (Dated)'!$F:$F,'Transactions (Dated)'!$D:$D,$BL140,'Transactions (Dated)'!$B:$B,BZ$11,'Transactions (Dated)'!$C:$C,"Dividend (paid to cash)")*AK140</f>
        <v>0</v>
      </c>
      <c r="CA140" s="6">
        <f ca="1">CA139+SUMIFS('Transactions (Dated)'!$F:$F,'Transactions (Dated)'!$D:$D,$BL140,'Transactions (Dated)'!$B:$B,CA$11,'Transactions (Dated)'!$C:$C,"Dividend (paid to cash)")*AL140</f>
        <v>0</v>
      </c>
      <c r="CB140" s="6">
        <v>0</v>
      </c>
      <c r="CC140" s="6">
        <v>0</v>
      </c>
      <c r="CD140" s="6"/>
      <c r="CF140" s="6">
        <f t="shared" ca="1" si="60"/>
        <v>36381.792000000001</v>
      </c>
      <c r="CH140" s="3">
        <f t="shared" si="61"/>
        <v>42101</v>
      </c>
      <c r="CI140" s="4">
        <f t="shared" ref="CI140:CI203" ca="1" si="80">SUM(AR140:BI140)</f>
        <v>1036185.2800000001</v>
      </c>
      <c r="CJ140" s="4">
        <f t="shared" ref="CJ140:CJ203" ca="1" si="81">+CF140</f>
        <v>36381.792000000001</v>
      </c>
      <c r="CL140" s="4">
        <f t="shared" ref="CL140:CL203" ca="1" si="82">CI140+CJ140</f>
        <v>1072567.0720000002</v>
      </c>
    </row>
    <row r="141" spans="2:90" x14ac:dyDescent="0.15">
      <c r="B141" s="3">
        <f t="shared" ref="B141:B204" si="83">+E141</f>
        <v>42102</v>
      </c>
      <c r="C141" s="2">
        <v>15213.6</v>
      </c>
      <c r="E141" s="70">
        <v>42102</v>
      </c>
      <c r="F141" s="69">
        <v>11.68</v>
      </c>
      <c r="G141" s="69">
        <v>4.91</v>
      </c>
      <c r="H141" s="69">
        <v>20.53</v>
      </c>
      <c r="I141" s="69">
        <v>33.840000000000003</v>
      </c>
      <c r="J141" s="69">
        <v>22.37</v>
      </c>
      <c r="K141" s="69">
        <v>12.63</v>
      </c>
      <c r="L141" s="69">
        <v>26.63</v>
      </c>
      <c r="M141" s="69">
        <v>2.74</v>
      </c>
      <c r="N141" s="69">
        <v>9</v>
      </c>
      <c r="O141" s="69">
        <v>5.1767000000000003</v>
      </c>
      <c r="P141" s="69">
        <v>34.03</v>
      </c>
      <c r="Q141" s="69">
        <v>0.97</v>
      </c>
      <c r="R141" s="69">
        <v>10.88</v>
      </c>
      <c r="S141" s="69">
        <v>39.4</v>
      </c>
      <c r="T141" s="69"/>
      <c r="U141" s="69"/>
      <c r="V141" s="4"/>
      <c r="X141" s="3">
        <f t="shared" si="62"/>
        <v>42102</v>
      </c>
      <c r="Y141" s="40">
        <f ca="1">Y140+SUMIFS('Transactions (Dated)'!$E$2:$E$53,'Transactions (Dated)'!$D$2:$D$53,'Share Values'!$X141,'Transactions (Dated)'!$B$2:$B$53,'Share Values'!Y$11,'Transactions (Dated)'!$C$2:$C$53,"Buy")-SUMIFS('Transactions (Dated)'!$E$2:$E$53,'Transactions (Dated)'!$D$2:$D$53,'Share Values'!$X141,'Transactions (Dated)'!$B$2:$B$53,'Share Values'!Y$11,'Transactions (Dated)'!$C$2:$C$53,"Sell")</f>
        <v>4625</v>
      </c>
      <c r="Z141" s="40">
        <f ca="1">Z140+SUMIFS('Transactions (Dated)'!$E$2:$E$53,'Transactions (Dated)'!$D$2:$D$53,'Share Values'!$X141,'Transactions (Dated)'!$B$2:$B$53,'Share Values'!Z$11,'Transactions (Dated)'!$C$2:$C$53,"Buy")-SUMIFS('Transactions (Dated)'!$E$2:$E$53,'Transactions (Dated)'!$D$2:$D$53,'Share Values'!$X141,'Transactions (Dated)'!$B$2:$B$53,'Share Values'!Z$11,'Transactions (Dated)'!$C$2:$C$53,"Sell")</f>
        <v>12500</v>
      </c>
      <c r="AA141" s="40">
        <f ca="1">AA140+SUMIFS('Transactions (Dated)'!$E$2:$E$53,'Transactions (Dated)'!$D$2:$D$53,'Share Values'!$X141,'Transactions (Dated)'!$B$2:$B$53,'Share Values'!AA$11,'Transactions (Dated)'!$C$2:$C$53,"Buy")-SUMIFS('Transactions (Dated)'!$E$2:$E$53,'Transactions (Dated)'!$D$2:$D$53,'Share Values'!$X141,'Transactions (Dated)'!$B$2:$B$53,'Share Values'!AA$11,'Transactions (Dated)'!$C$2:$C$53,"Sell")</f>
        <v>39270</v>
      </c>
      <c r="AB141" s="40">
        <f ca="1">AB140+SUMIFS('Transactions (Dated)'!$E$2:$E$53,'Transactions (Dated)'!$D$2:$D$53,'Share Values'!$X141,'Transactions (Dated)'!$B$2:$B$53,'Share Values'!AB$11,'Transactions (Dated)'!$C$2:$C$53,"Buy")-SUMIFS('Transactions (Dated)'!$E$2:$E$53,'Transactions (Dated)'!$D$2:$D$53,'Share Values'!$X141,'Transactions (Dated)'!$B$2:$B$53,'Share Values'!AB$11,'Transactions (Dated)'!$C$2:$C$53,"Sell")</f>
        <v>1892</v>
      </c>
      <c r="AC141" s="40">
        <f ca="1">AC140+SUMIFS('Transactions (Dated)'!$E$2:$E$53,'Transactions (Dated)'!$D$2:$D$53,'Share Values'!$X141,'Transactions (Dated)'!$B$2:$B$53,'Share Values'!AC$11,'Transactions (Dated)'!$C$2:$C$53,"Buy")-SUMIFS('Transactions (Dated)'!$E$2:$E$53,'Transactions (Dated)'!$D$2:$D$53,'Share Values'!$X141,'Transactions (Dated)'!$B$2:$B$53,'Share Values'!AC$11,'Transactions (Dated)'!$C$2:$C$53,"Sell")</f>
        <v>2348</v>
      </c>
      <c r="AD141" s="40">
        <f ca="1">AD140+SUMIFS('Transactions (Dated)'!$E$2:$E$53,'Transactions (Dated)'!$D$2:$D$53,'Share Values'!$X141,'Transactions (Dated)'!$B$2:$B$53,'Share Values'!AD$11,'Transactions (Dated)'!$C$2:$C$53,"Buy")-SUMIFS('Transactions (Dated)'!$E$2:$E$53,'Transactions (Dated)'!$D$2:$D$53,'Share Values'!$X141,'Transactions (Dated)'!$B$2:$B$53,'Share Values'!AD$11,'Transactions (Dated)'!$C$2:$C$53,"Sell")</f>
        <v>0</v>
      </c>
      <c r="AE141" s="40">
        <f ca="1">AE140+SUMIFS('Transactions (Dated)'!$E$2:$E$53,'Transactions (Dated)'!$D$2:$D$53,'Share Values'!$X141,'Transactions (Dated)'!$B$2:$B$53,'Share Values'!AE$11,'Transactions (Dated)'!$C$2:$C$53,"Buy")-SUMIFS('Transactions (Dated)'!$E$2:$E$53,'Transactions (Dated)'!$D$2:$D$53,'Share Values'!$X141,'Transactions (Dated)'!$B$2:$B$53,'Share Values'!AE$11,'Transactions (Dated)'!$C$2:$C$53,"Sell")</f>
        <v>0</v>
      </c>
      <c r="AF141" s="40">
        <f ca="1">AF140+SUMIFS('Transactions (Dated)'!$E$2:$E$53,'Transactions (Dated)'!$D$2:$D$53,'Share Values'!$X141,'Transactions (Dated)'!$B$2:$B$53,'Share Values'!AF$11,'Transactions (Dated)'!$C$2:$C$53,"Buy")-SUMIFS('Transactions (Dated)'!$E$2:$E$53,'Transactions (Dated)'!$D$2:$D$53,'Share Values'!$X141,'Transactions (Dated)'!$B$2:$B$53,'Share Values'!AF$11,'Transactions (Dated)'!$C$2:$C$53,"Sell")</f>
        <v>0</v>
      </c>
      <c r="AG141" s="40">
        <f ca="1">AG140+SUMIFS('Transactions (Dated)'!$E$2:$E$53,'Transactions (Dated)'!$D$2:$D$53,'Share Values'!$X141,'Transactions (Dated)'!$B$2:$B$53,'Share Values'!AG$11,'Transactions (Dated)'!$C$2:$C$53,"Buy")-SUMIFS('Transactions (Dated)'!$E$2:$E$53,'Transactions (Dated)'!$D$2:$D$53,'Share Values'!$X141,'Transactions (Dated)'!$B$2:$B$53,'Share Values'!AG$11,'Transactions (Dated)'!$C$2:$C$53,"Sell")</f>
        <v>0</v>
      </c>
      <c r="AH141" s="40">
        <f ca="1">AH140+SUMIFS('Transactions (Dated)'!$E$2:$E$53,'Transactions (Dated)'!$D$2:$D$53,'Share Values'!$X141,'Transactions (Dated)'!$B$2:$B$53,'Share Values'!AH$11,'Transactions (Dated)'!$C$2:$C$53,"Buy")-SUMIFS('Transactions (Dated)'!$E$2:$E$53,'Transactions (Dated)'!$D$2:$D$53,'Share Values'!$X141,'Transactions (Dated)'!$B$2:$B$53,'Share Values'!AH$11,'Transactions (Dated)'!$C$2:$C$53,"Sell")</f>
        <v>0</v>
      </c>
      <c r="AI141" s="40">
        <f ca="1">AI140+SUMIFS('Transactions (Dated)'!$E$2:$E$53,'Transactions (Dated)'!$D$2:$D$53,'Share Values'!$X141,'Transactions (Dated)'!$B$2:$B$53,'Share Values'!AI$11,'Transactions (Dated)'!$C$2:$C$53,"Buy")-SUMIFS('Transactions (Dated)'!$E$2:$E$53,'Transactions (Dated)'!$D$2:$D$53,'Share Values'!$X141,'Transactions (Dated)'!$B$2:$B$53,'Share Values'!AI$11,'Transactions (Dated)'!$C$2:$C$53,"Sell")</f>
        <v>0</v>
      </c>
      <c r="AJ141" s="40">
        <f ca="1">AJ140+SUMIFS('Transactions (Dated)'!$E$2:$E$53,'Transactions (Dated)'!$D$2:$D$53,'Share Values'!$X141,'Transactions (Dated)'!$B$2:$B$53,'Share Values'!AJ$11,'Transactions (Dated)'!$C$2:$C$53,"Buy")-SUMIFS('Transactions (Dated)'!$E$2:$E$53,'Transactions (Dated)'!$D$2:$D$53,'Share Values'!$X141,'Transactions (Dated)'!$B$2:$B$53,'Share Values'!AJ$11,'Transactions (Dated)'!$C$2:$C$53,"Sell")</f>
        <v>0</v>
      </c>
      <c r="AK141" s="40">
        <f ca="1">AK140+SUMIFS('Transactions (Dated)'!$E$2:$E$53,'Transactions (Dated)'!$D$2:$D$53,'Share Values'!$X141,'Transactions (Dated)'!$B$2:$B$53,'Share Values'!AK$11,'Transactions (Dated)'!$C$2:$C$53,"Buy")-SUMIFS('Transactions (Dated)'!$E$2:$E$53,'Transactions (Dated)'!$D$2:$D$53,'Share Values'!$X141,'Transactions (Dated)'!$B$2:$B$53,'Share Values'!AK$11,'Transactions (Dated)'!$C$2:$C$53,"Sell")</f>
        <v>0</v>
      </c>
      <c r="AL141" s="40">
        <f ca="1">AL140+SUMIFS('Transactions (Dated)'!$E$2:$E$53,'Transactions (Dated)'!$D$2:$D$53,'Share Values'!$X141,'Transactions (Dated)'!$B$2:$B$53,'Share Values'!AL$11,'Transactions (Dated)'!$C$2:$C$53,"Buy")-SUMIFS('Transactions (Dated)'!$E$2:$E$53,'Transactions (Dated)'!$D$2:$D$53,'Share Values'!$X141,'Transactions (Dated)'!$B$2:$B$53,'Share Values'!AL$11,'Transactions (Dated)'!$C$2:$C$53,"Sell")</f>
        <v>0</v>
      </c>
      <c r="AM141" s="40">
        <f ca="1">AM140+SUMIFS('Transactions (Dated)'!$E$2:$E$53,'Transactions (Dated)'!$D$2:$D$53,'Share Values'!$X141,'Transactions (Dated)'!$B$2:$B$53,'Share Values'!AM$11,'Transactions (Dated)'!$C$2:$C$53,"Buy")-SUMIFS('Transactions (Dated)'!$E$2:$E$53,'Transactions (Dated)'!$D$2:$D$53,'Share Values'!$X141,'Transactions (Dated)'!$B$2:$B$53,'Share Values'!AM$11,'Transactions (Dated)'!$C$2:$C$53,"Sell")</f>
        <v>0</v>
      </c>
      <c r="AN141" s="40">
        <f ca="1">AN140+SUMIFS('Transactions (Dated)'!$E$2:$E$53,'Transactions (Dated)'!$D$2:$D$53,'Share Values'!$X141,'Transactions (Dated)'!$B$2:$B$53,'Share Values'!AN$11,'Transactions (Dated)'!$C$2:$C$53,"Buy")-SUMIFS('Transactions (Dated)'!$E$2:$E$53,'Transactions (Dated)'!$D$2:$D$53,'Share Values'!$X141,'Transactions (Dated)'!$B$2:$B$53,'Share Values'!AN$11,'Transactions (Dated)'!$C$2:$C$53,"Sell")</f>
        <v>0</v>
      </c>
      <c r="AO141" s="40"/>
      <c r="AQ141" s="3">
        <f t="shared" si="63"/>
        <v>42102</v>
      </c>
      <c r="AR141" s="6">
        <f t="shared" ca="1" si="64"/>
        <v>54020</v>
      </c>
      <c r="AS141" s="6">
        <f t="shared" ca="1" si="65"/>
        <v>61375</v>
      </c>
      <c r="AT141" s="6">
        <f t="shared" ca="1" si="66"/>
        <v>806213.10000000009</v>
      </c>
      <c r="AU141" s="6">
        <f t="shared" ca="1" si="67"/>
        <v>64025.280000000006</v>
      </c>
      <c r="AV141" s="6">
        <f t="shared" ca="1" si="68"/>
        <v>52524.76</v>
      </c>
      <c r="AW141" s="6">
        <f t="shared" ca="1" si="69"/>
        <v>0</v>
      </c>
      <c r="AX141" s="6">
        <f t="shared" ca="1" si="70"/>
        <v>0</v>
      </c>
      <c r="AY141" s="6">
        <f t="shared" ca="1" si="71"/>
        <v>0</v>
      </c>
      <c r="AZ141" s="6">
        <f t="shared" ca="1" si="72"/>
        <v>0</v>
      </c>
      <c r="BA141" s="6">
        <f t="shared" ca="1" si="73"/>
        <v>0</v>
      </c>
      <c r="BB141" s="6">
        <f t="shared" ca="1" si="74"/>
        <v>0</v>
      </c>
      <c r="BC141" s="6">
        <f t="shared" ca="1" si="75"/>
        <v>0</v>
      </c>
      <c r="BD141" s="6">
        <f t="shared" ca="1" si="76"/>
        <v>0</v>
      </c>
      <c r="BE141" s="6">
        <f t="shared" ca="1" si="77"/>
        <v>0</v>
      </c>
      <c r="BF141" s="6">
        <f t="shared" ref="BF141:BF204" ca="1" si="84">+AM141*T141</f>
        <v>0</v>
      </c>
      <c r="BG141" s="6">
        <f t="shared" ref="BG141:BG204" ca="1" si="85">+AN141*U141</f>
        <v>0</v>
      </c>
      <c r="BH141" s="6"/>
      <c r="BJ141" s="4">
        <f t="shared" ca="1" si="78"/>
        <v>1038158.1400000001</v>
      </c>
      <c r="BL141" s="3">
        <f t="shared" si="79"/>
        <v>42102</v>
      </c>
      <c r="BM141" s="6">
        <f>BM140+SUMIFS('Transactions (Dated)'!G:G,'Transactions (Dated)'!D:D,'Share Values'!AQ141)</f>
        <v>17345.749999999993</v>
      </c>
      <c r="BN141" s="6">
        <f ca="1">BN140+SUMIFS('Transactions (Dated)'!$F:$F,'Transactions (Dated)'!$D:$D,$BL141,'Transactions (Dated)'!$B:$B,BN$11,'Transactions (Dated)'!$C:$C,"Dividend (paid to cash)")*Y141</f>
        <v>0</v>
      </c>
      <c r="BO141" s="6">
        <f ca="1">BO140+SUMIFS('Transactions (Dated)'!$F:$F,'Transactions (Dated)'!$D:$D,$BL141,'Transactions (Dated)'!$B:$B,BO$11,'Transactions (Dated)'!$C:$C,"Dividend (paid to cash)")*Z141</f>
        <v>1250</v>
      </c>
      <c r="BP141" s="6">
        <f ca="1">BP140+SUMIFS('Transactions (Dated)'!$F:$F,'Transactions (Dated)'!$D:$D,$BL141,'Transactions (Dated)'!$B:$B,BP$11,'Transactions (Dated)'!$C:$C,"Dividend (paid to cash)")*AA141</f>
        <v>17738.742000000002</v>
      </c>
      <c r="BQ141" s="6">
        <f ca="1">BQ140+SUMIFS('Transactions (Dated)'!$F:$F,'Transactions (Dated)'!$D:$D,$BL141,'Transactions (Dated)'!$B:$B,BQ$11,'Transactions (Dated)'!$C:$C,"Dividend (paid to cash)")*AB141</f>
        <v>47.300000000000004</v>
      </c>
      <c r="BR141" s="6">
        <f ca="1">BR140+SUMIFS('Transactions (Dated)'!$F:$F,'Transactions (Dated)'!$D:$D,$BL141,'Transactions (Dated)'!$B:$B,BR$11,'Transactions (Dated)'!$C:$C,"Dividend (paid to cash)")*AC141</f>
        <v>0</v>
      </c>
      <c r="BS141" s="6">
        <f ca="1">BS140+SUMIFS('Transactions (Dated)'!$F:$F,'Transactions (Dated)'!$D:$D,$BL141,'Transactions (Dated)'!$B:$B,BS$11,'Transactions (Dated)'!$C:$C,"Dividend (paid to cash)")*AD141</f>
        <v>0</v>
      </c>
      <c r="BT141" s="6">
        <f ca="1">BT140+SUMIFS('Transactions (Dated)'!$F:$F,'Transactions (Dated)'!$D:$D,$BL141,'Transactions (Dated)'!$B:$B,BT$11,'Transactions (Dated)'!$C:$C,"Dividend (paid to cash)")*AE141</f>
        <v>0</v>
      </c>
      <c r="BU141" s="6">
        <f ca="1">BU140+SUMIFS('Transactions (Dated)'!$F:$F,'Transactions (Dated)'!$D:$D,$BL141,'Transactions (Dated)'!$B:$B,BU$11,'Transactions (Dated)'!$C:$C,"Dividend (paid to cash)")*AF141</f>
        <v>0</v>
      </c>
      <c r="BV141" s="6">
        <f ca="1">BV140+SUMIFS('Transactions (Dated)'!$F:$F,'Transactions (Dated)'!$D:$D,$BL141,'Transactions (Dated)'!$B:$B,BV$11,'Transactions (Dated)'!$C:$C,"Dividend (paid to cash)")*AG141</f>
        <v>0</v>
      </c>
      <c r="BW141" s="6">
        <f ca="1">BW140+SUMIFS('Transactions (Dated)'!$F:$F,'Transactions (Dated)'!$D:$D,$BL141,'Transactions (Dated)'!$B:$B,BW$11,'Transactions (Dated)'!$C:$C,"Dividend (paid to cash)")*AH141</f>
        <v>0</v>
      </c>
      <c r="BX141" s="6">
        <f ca="1">BX140+SUMIFS('Transactions (Dated)'!$F:$F,'Transactions (Dated)'!$D:$D,$BL141,'Transactions (Dated)'!$B:$B,BX$11,'Transactions (Dated)'!$C:$C,"Dividend (paid to cash)")*AI141</f>
        <v>0</v>
      </c>
      <c r="BY141" s="6">
        <f ca="1">BY140+SUMIFS('Transactions (Dated)'!$F:$F,'Transactions (Dated)'!$D:$D,$BL141,'Transactions (Dated)'!$B:$B,BY$11,'Transactions (Dated)'!$C:$C,"Dividend (paid to cash)")*AJ141</f>
        <v>0</v>
      </c>
      <c r="BZ141" s="6">
        <f ca="1">BZ140+SUMIFS('Transactions (Dated)'!$F:$F,'Transactions (Dated)'!$D:$D,$BL141,'Transactions (Dated)'!$B:$B,BZ$11,'Transactions (Dated)'!$C:$C,"Dividend (paid to cash)")*AK141</f>
        <v>0</v>
      </c>
      <c r="CA141" s="6">
        <f ca="1">CA140+SUMIFS('Transactions (Dated)'!$F:$F,'Transactions (Dated)'!$D:$D,$BL141,'Transactions (Dated)'!$B:$B,CA$11,'Transactions (Dated)'!$C:$C,"Dividend (paid to cash)")*AL141</f>
        <v>0</v>
      </c>
      <c r="CB141" s="6">
        <v>0</v>
      </c>
      <c r="CC141" s="6">
        <v>0</v>
      </c>
      <c r="CD141" s="6"/>
      <c r="CF141" s="6">
        <f t="shared" ref="CF141:CF204" ca="1" si="86">SUM(BM141:CE141)</f>
        <v>36381.792000000001</v>
      </c>
      <c r="CH141" s="3">
        <f t="shared" ref="CH141:CH204" si="87">BL141</f>
        <v>42102</v>
      </c>
      <c r="CI141" s="4">
        <f t="shared" ca="1" si="80"/>
        <v>1038158.1400000001</v>
      </c>
      <c r="CJ141" s="4">
        <f t="shared" ca="1" si="81"/>
        <v>36381.792000000001</v>
      </c>
      <c r="CL141" s="4">
        <f t="shared" ca="1" si="82"/>
        <v>1074539.932</v>
      </c>
    </row>
    <row r="142" spans="2:90" x14ac:dyDescent="0.15">
      <c r="B142" s="3">
        <f t="shared" si="83"/>
        <v>42103</v>
      </c>
      <c r="C142" s="2">
        <v>15326.3</v>
      </c>
      <c r="E142" s="70">
        <v>42103</v>
      </c>
      <c r="F142" s="69">
        <v>12.01</v>
      </c>
      <c r="G142" s="69">
        <v>4.9800000000000004</v>
      </c>
      <c r="H142" s="69">
        <v>20.69</v>
      </c>
      <c r="I142" s="69">
        <v>33.75</v>
      </c>
      <c r="J142" s="69">
        <v>22.33</v>
      </c>
      <c r="K142" s="69">
        <v>12.59</v>
      </c>
      <c r="L142" s="69">
        <v>26.54</v>
      </c>
      <c r="M142" s="69">
        <v>2.7</v>
      </c>
      <c r="N142" s="69">
        <v>9</v>
      </c>
      <c r="O142" s="69">
        <v>5.2366999999999999</v>
      </c>
      <c r="P142" s="69">
        <v>33.57</v>
      </c>
      <c r="Q142" s="69">
        <v>0.97</v>
      </c>
      <c r="R142" s="69">
        <v>10.76</v>
      </c>
      <c r="S142" s="69">
        <v>39.6</v>
      </c>
      <c r="T142" s="69"/>
      <c r="U142" s="69"/>
      <c r="V142" s="4"/>
      <c r="X142" s="3">
        <f t="shared" si="62"/>
        <v>42103</v>
      </c>
      <c r="Y142" s="40">
        <f ca="1">Y141+SUMIFS('Transactions (Dated)'!$E$2:$E$53,'Transactions (Dated)'!$D$2:$D$53,'Share Values'!$X142,'Transactions (Dated)'!$B$2:$B$53,'Share Values'!Y$11,'Transactions (Dated)'!$C$2:$C$53,"Buy")-SUMIFS('Transactions (Dated)'!$E$2:$E$53,'Transactions (Dated)'!$D$2:$D$53,'Share Values'!$X142,'Transactions (Dated)'!$B$2:$B$53,'Share Values'!Y$11,'Transactions (Dated)'!$C$2:$C$53,"Sell")</f>
        <v>4625</v>
      </c>
      <c r="Z142" s="40">
        <f ca="1">Z141+SUMIFS('Transactions (Dated)'!$E$2:$E$53,'Transactions (Dated)'!$D$2:$D$53,'Share Values'!$X142,'Transactions (Dated)'!$B$2:$B$53,'Share Values'!Z$11,'Transactions (Dated)'!$C$2:$C$53,"Buy")-SUMIFS('Transactions (Dated)'!$E$2:$E$53,'Transactions (Dated)'!$D$2:$D$53,'Share Values'!$X142,'Transactions (Dated)'!$B$2:$B$53,'Share Values'!Z$11,'Transactions (Dated)'!$C$2:$C$53,"Sell")</f>
        <v>12500</v>
      </c>
      <c r="AA142" s="40">
        <f ca="1">AA141+SUMIFS('Transactions (Dated)'!$E$2:$E$53,'Transactions (Dated)'!$D$2:$D$53,'Share Values'!$X142,'Transactions (Dated)'!$B$2:$B$53,'Share Values'!AA$11,'Transactions (Dated)'!$C$2:$C$53,"Buy")-SUMIFS('Transactions (Dated)'!$E$2:$E$53,'Transactions (Dated)'!$D$2:$D$53,'Share Values'!$X142,'Transactions (Dated)'!$B$2:$B$53,'Share Values'!AA$11,'Transactions (Dated)'!$C$2:$C$53,"Sell")</f>
        <v>39270</v>
      </c>
      <c r="AB142" s="40">
        <f ca="1">AB141+SUMIFS('Transactions (Dated)'!$E$2:$E$53,'Transactions (Dated)'!$D$2:$D$53,'Share Values'!$X142,'Transactions (Dated)'!$B$2:$B$53,'Share Values'!AB$11,'Transactions (Dated)'!$C$2:$C$53,"Buy")-SUMIFS('Transactions (Dated)'!$E$2:$E$53,'Transactions (Dated)'!$D$2:$D$53,'Share Values'!$X142,'Transactions (Dated)'!$B$2:$B$53,'Share Values'!AB$11,'Transactions (Dated)'!$C$2:$C$53,"Sell")</f>
        <v>1892</v>
      </c>
      <c r="AC142" s="40">
        <f ca="1">AC141+SUMIFS('Transactions (Dated)'!$E$2:$E$53,'Transactions (Dated)'!$D$2:$D$53,'Share Values'!$X142,'Transactions (Dated)'!$B$2:$B$53,'Share Values'!AC$11,'Transactions (Dated)'!$C$2:$C$53,"Buy")-SUMIFS('Transactions (Dated)'!$E$2:$E$53,'Transactions (Dated)'!$D$2:$D$53,'Share Values'!$X142,'Transactions (Dated)'!$B$2:$B$53,'Share Values'!AC$11,'Transactions (Dated)'!$C$2:$C$53,"Sell")</f>
        <v>2348</v>
      </c>
      <c r="AD142" s="40">
        <f ca="1">AD141+SUMIFS('Transactions (Dated)'!$E$2:$E$53,'Transactions (Dated)'!$D$2:$D$53,'Share Values'!$X142,'Transactions (Dated)'!$B$2:$B$53,'Share Values'!AD$11,'Transactions (Dated)'!$C$2:$C$53,"Buy")-SUMIFS('Transactions (Dated)'!$E$2:$E$53,'Transactions (Dated)'!$D$2:$D$53,'Share Values'!$X142,'Transactions (Dated)'!$B$2:$B$53,'Share Values'!AD$11,'Transactions (Dated)'!$C$2:$C$53,"Sell")</f>
        <v>0</v>
      </c>
      <c r="AE142" s="40">
        <f ca="1">AE141+SUMIFS('Transactions (Dated)'!$E$2:$E$53,'Transactions (Dated)'!$D$2:$D$53,'Share Values'!$X142,'Transactions (Dated)'!$B$2:$B$53,'Share Values'!AE$11,'Transactions (Dated)'!$C$2:$C$53,"Buy")-SUMIFS('Transactions (Dated)'!$E$2:$E$53,'Transactions (Dated)'!$D$2:$D$53,'Share Values'!$X142,'Transactions (Dated)'!$B$2:$B$53,'Share Values'!AE$11,'Transactions (Dated)'!$C$2:$C$53,"Sell")</f>
        <v>0</v>
      </c>
      <c r="AF142" s="40">
        <f ca="1">AF141+SUMIFS('Transactions (Dated)'!$E$2:$E$53,'Transactions (Dated)'!$D$2:$D$53,'Share Values'!$X142,'Transactions (Dated)'!$B$2:$B$53,'Share Values'!AF$11,'Transactions (Dated)'!$C$2:$C$53,"Buy")-SUMIFS('Transactions (Dated)'!$E$2:$E$53,'Transactions (Dated)'!$D$2:$D$53,'Share Values'!$X142,'Transactions (Dated)'!$B$2:$B$53,'Share Values'!AF$11,'Transactions (Dated)'!$C$2:$C$53,"Sell")</f>
        <v>0</v>
      </c>
      <c r="AG142" s="40">
        <f ca="1">AG141+SUMIFS('Transactions (Dated)'!$E$2:$E$53,'Transactions (Dated)'!$D$2:$D$53,'Share Values'!$X142,'Transactions (Dated)'!$B$2:$B$53,'Share Values'!AG$11,'Transactions (Dated)'!$C$2:$C$53,"Buy")-SUMIFS('Transactions (Dated)'!$E$2:$E$53,'Transactions (Dated)'!$D$2:$D$53,'Share Values'!$X142,'Transactions (Dated)'!$B$2:$B$53,'Share Values'!AG$11,'Transactions (Dated)'!$C$2:$C$53,"Sell")</f>
        <v>0</v>
      </c>
      <c r="AH142" s="40">
        <f ca="1">AH141+SUMIFS('Transactions (Dated)'!$E$2:$E$53,'Transactions (Dated)'!$D$2:$D$53,'Share Values'!$X142,'Transactions (Dated)'!$B$2:$B$53,'Share Values'!AH$11,'Transactions (Dated)'!$C$2:$C$53,"Buy")-SUMIFS('Transactions (Dated)'!$E$2:$E$53,'Transactions (Dated)'!$D$2:$D$53,'Share Values'!$X142,'Transactions (Dated)'!$B$2:$B$53,'Share Values'!AH$11,'Transactions (Dated)'!$C$2:$C$53,"Sell")</f>
        <v>0</v>
      </c>
      <c r="AI142" s="40">
        <f ca="1">AI141+SUMIFS('Transactions (Dated)'!$E$2:$E$53,'Transactions (Dated)'!$D$2:$D$53,'Share Values'!$X142,'Transactions (Dated)'!$B$2:$B$53,'Share Values'!AI$11,'Transactions (Dated)'!$C$2:$C$53,"Buy")-SUMIFS('Transactions (Dated)'!$E$2:$E$53,'Transactions (Dated)'!$D$2:$D$53,'Share Values'!$X142,'Transactions (Dated)'!$B$2:$B$53,'Share Values'!AI$11,'Transactions (Dated)'!$C$2:$C$53,"Sell")</f>
        <v>0</v>
      </c>
      <c r="AJ142" s="40">
        <f ca="1">AJ141+SUMIFS('Transactions (Dated)'!$E$2:$E$53,'Transactions (Dated)'!$D$2:$D$53,'Share Values'!$X142,'Transactions (Dated)'!$B$2:$B$53,'Share Values'!AJ$11,'Transactions (Dated)'!$C$2:$C$53,"Buy")-SUMIFS('Transactions (Dated)'!$E$2:$E$53,'Transactions (Dated)'!$D$2:$D$53,'Share Values'!$X142,'Transactions (Dated)'!$B$2:$B$53,'Share Values'!AJ$11,'Transactions (Dated)'!$C$2:$C$53,"Sell")</f>
        <v>0</v>
      </c>
      <c r="AK142" s="40">
        <f ca="1">AK141+SUMIFS('Transactions (Dated)'!$E$2:$E$53,'Transactions (Dated)'!$D$2:$D$53,'Share Values'!$X142,'Transactions (Dated)'!$B$2:$B$53,'Share Values'!AK$11,'Transactions (Dated)'!$C$2:$C$53,"Buy")-SUMIFS('Transactions (Dated)'!$E$2:$E$53,'Transactions (Dated)'!$D$2:$D$53,'Share Values'!$X142,'Transactions (Dated)'!$B$2:$B$53,'Share Values'!AK$11,'Transactions (Dated)'!$C$2:$C$53,"Sell")</f>
        <v>0</v>
      </c>
      <c r="AL142" s="40">
        <f ca="1">AL141+SUMIFS('Transactions (Dated)'!$E$2:$E$53,'Transactions (Dated)'!$D$2:$D$53,'Share Values'!$X142,'Transactions (Dated)'!$B$2:$B$53,'Share Values'!AL$11,'Transactions (Dated)'!$C$2:$C$53,"Buy")-SUMIFS('Transactions (Dated)'!$E$2:$E$53,'Transactions (Dated)'!$D$2:$D$53,'Share Values'!$X142,'Transactions (Dated)'!$B$2:$B$53,'Share Values'!AL$11,'Transactions (Dated)'!$C$2:$C$53,"Sell")</f>
        <v>0</v>
      </c>
      <c r="AM142" s="40">
        <f ca="1">AM141+SUMIFS('Transactions (Dated)'!$E$2:$E$53,'Transactions (Dated)'!$D$2:$D$53,'Share Values'!$X142,'Transactions (Dated)'!$B$2:$B$53,'Share Values'!AM$11,'Transactions (Dated)'!$C$2:$C$53,"Buy")-SUMIFS('Transactions (Dated)'!$E$2:$E$53,'Transactions (Dated)'!$D$2:$D$53,'Share Values'!$X142,'Transactions (Dated)'!$B$2:$B$53,'Share Values'!AM$11,'Transactions (Dated)'!$C$2:$C$53,"Sell")</f>
        <v>0</v>
      </c>
      <c r="AN142" s="40">
        <f ca="1">AN141+SUMIFS('Transactions (Dated)'!$E$2:$E$53,'Transactions (Dated)'!$D$2:$D$53,'Share Values'!$X142,'Transactions (Dated)'!$B$2:$B$53,'Share Values'!AN$11,'Transactions (Dated)'!$C$2:$C$53,"Buy")-SUMIFS('Transactions (Dated)'!$E$2:$E$53,'Transactions (Dated)'!$D$2:$D$53,'Share Values'!$X142,'Transactions (Dated)'!$B$2:$B$53,'Share Values'!AN$11,'Transactions (Dated)'!$C$2:$C$53,"Sell")</f>
        <v>0</v>
      </c>
      <c r="AO142" s="40"/>
      <c r="AQ142" s="3">
        <f t="shared" si="63"/>
        <v>42103</v>
      </c>
      <c r="AR142" s="6">
        <f t="shared" ca="1" si="64"/>
        <v>55546.25</v>
      </c>
      <c r="AS142" s="6">
        <f t="shared" ca="1" si="65"/>
        <v>62250.000000000007</v>
      </c>
      <c r="AT142" s="6">
        <f t="shared" ca="1" si="66"/>
        <v>812496.3</v>
      </c>
      <c r="AU142" s="6">
        <f t="shared" ca="1" si="67"/>
        <v>63855</v>
      </c>
      <c r="AV142" s="6">
        <f t="shared" ca="1" si="68"/>
        <v>52430.84</v>
      </c>
      <c r="AW142" s="6">
        <f t="shared" ca="1" si="69"/>
        <v>0</v>
      </c>
      <c r="AX142" s="6">
        <f t="shared" ca="1" si="70"/>
        <v>0</v>
      </c>
      <c r="AY142" s="6">
        <f t="shared" ca="1" si="71"/>
        <v>0</v>
      </c>
      <c r="AZ142" s="6">
        <f t="shared" ca="1" si="72"/>
        <v>0</v>
      </c>
      <c r="BA142" s="6">
        <f t="shared" ca="1" si="73"/>
        <v>0</v>
      </c>
      <c r="BB142" s="6">
        <f t="shared" ca="1" si="74"/>
        <v>0</v>
      </c>
      <c r="BC142" s="6">
        <f t="shared" ca="1" si="75"/>
        <v>0</v>
      </c>
      <c r="BD142" s="6">
        <f t="shared" ca="1" si="76"/>
        <v>0</v>
      </c>
      <c r="BE142" s="6">
        <f t="shared" ca="1" si="77"/>
        <v>0</v>
      </c>
      <c r="BF142" s="6">
        <f t="shared" ca="1" si="84"/>
        <v>0</v>
      </c>
      <c r="BG142" s="6">
        <f t="shared" ca="1" si="85"/>
        <v>0</v>
      </c>
      <c r="BH142" s="6"/>
      <c r="BJ142" s="4">
        <f t="shared" ca="1" si="78"/>
        <v>1046578.39</v>
      </c>
      <c r="BL142" s="3">
        <f t="shared" si="79"/>
        <v>42103</v>
      </c>
      <c r="BM142" s="6">
        <f>BM141+SUMIFS('Transactions (Dated)'!G:G,'Transactions (Dated)'!D:D,'Share Values'!AQ142)</f>
        <v>17345.749999999993</v>
      </c>
      <c r="BN142" s="6">
        <f ca="1">BN141+SUMIFS('Transactions (Dated)'!$F:$F,'Transactions (Dated)'!$D:$D,$BL142,'Transactions (Dated)'!$B:$B,BN$11,'Transactions (Dated)'!$C:$C,"Dividend (paid to cash)")*Y142</f>
        <v>0</v>
      </c>
      <c r="BO142" s="6">
        <f ca="1">BO141+SUMIFS('Transactions (Dated)'!$F:$F,'Transactions (Dated)'!$D:$D,$BL142,'Transactions (Dated)'!$B:$B,BO$11,'Transactions (Dated)'!$C:$C,"Dividend (paid to cash)")*Z142</f>
        <v>1250</v>
      </c>
      <c r="BP142" s="6">
        <f ca="1">BP141+SUMIFS('Transactions (Dated)'!$F:$F,'Transactions (Dated)'!$D:$D,$BL142,'Transactions (Dated)'!$B:$B,BP$11,'Transactions (Dated)'!$C:$C,"Dividend (paid to cash)")*AA142</f>
        <v>17738.742000000002</v>
      </c>
      <c r="BQ142" s="6">
        <f ca="1">BQ141+SUMIFS('Transactions (Dated)'!$F:$F,'Transactions (Dated)'!$D:$D,$BL142,'Transactions (Dated)'!$B:$B,BQ$11,'Transactions (Dated)'!$C:$C,"Dividend (paid to cash)")*AB142</f>
        <v>47.300000000000004</v>
      </c>
      <c r="BR142" s="6">
        <f ca="1">BR141+SUMIFS('Transactions (Dated)'!$F:$F,'Transactions (Dated)'!$D:$D,$BL142,'Transactions (Dated)'!$B:$B,BR$11,'Transactions (Dated)'!$C:$C,"Dividend (paid to cash)")*AC142</f>
        <v>0</v>
      </c>
      <c r="BS142" s="6">
        <f ca="1">BS141+SUMIFS('Transactions (Dated)'!$F:$F,'Transactions (Dated)'!$D:$D,$BL142,'Transactions (Dated)'!$B:$B,BS$11,'Transactions (Dated)'!$C:$C,"Dividend (paid to cash)")*AD142</f>
        <v>0</v>
      </c>
      <c r="BT142" s="6">
        <f ca="1">BT141+SUMIFS('Transactions (Dated)'!$F:$F,'Transactions (Dated)'!$D:$D,$BL142,'Transactions (Dated)'!$B:$B,BT$11,'Transactions (Dated)'!$C:$C,"Dividend (paid to cash)")*AE142</f>
        <v>0</v>
      </c>
      <c r="BU142" s="6">
        <f ca="1">BU141+SUMIFS('Transactions (Dated)'!$F:$F,'Transactions (Dated)'!$D:$D,$BL142,'Transactions (Dated)'!$B:$B,BU$11,'Transactions (Dated)'!$C:$C,"Dividend (paid to cash)")*AF142</f>
        <v>0</v>
      </c>
      <c r="BV142" s="6">
        <f ca="1">BV141+SUMIFS('Transactions (Dated)'!$F:$F,'Transactions (Dated)'!$D:$D,$BL142,'Transactions (Dated)'!$B:$B,BV$11,'Transactions (Dated)'!$C:$C,"Dividend (paid to cash)")*AG142</f>
        <v>0</v>
      </c>
      <c r="BW142" s="6">
        <f ca="1">BW141+SUMIFS('Transactions (Dated)'!$F:$F,'Transactions (Dated)'!$D:$D,$BL142,'Transactions (Dated)'!$B:$B,BW$11,'Transactions (Dated)'!$C:$C,"Dividend (paid to cash)")*AH142</f>
        <v>0</v>
      </c>
      <c r="BX142" s="6">
        <f ca="1">BX141+SUMIFS('Transactions (Dated)'!$F:$F,'Transactions (Dated)'!$D:$D,$BL142,'Transactions (Dated)'!$B:$B,BX$11,'Transactions (Dated)'!$C:$C,"Dividend (paid to cash)")*AI142</f>
        <v>0</v>
      </c>
      <c r="BY142" s="6">
        <f ca="1">BY141+SUMIFS('Transactions (Dated)'!$F:$F,'Transactions (Dated)'!$D:$D,$BL142,'Transactions (Dated)'!$B:$B,BY$11,'Transactions (Dated)'!$C:$C,"Dividend (paid to cash)")*AJ142</f>
        <v>0</v>
      </c>
      <c r="BZ142" s="6">
        <f ca="1">BZ141+SUMIFS('Transactions (Dated)'!$F:$F,'Transactions (Dated)'!$D:$D,$BL142,'Transactions (Dated)'!$B:$B,BZ$11,'Transactions (Dated)'!$C:$C,"Dividend (paid to cash)")*AK142</f>
        <v>0</v>
      </c>
      <c r="CA142" s="6">
        <f ca="1">CA141+SUMIFS('Transactions (Dated)'!$F:$F,'Transactions (Dated)'!$D:$D,$BL142,'Transactions (Dated)'!$B:$B,CA$11,'Transactions (Dated)'!$C:$C,"Dividend (paid to cash)")*AL142</f>
        <v>0</v>
      </c>
      <c r="CB142" s="6">
        <v>0</v>
      </c>
      <c r="CC142" s="6">
        <v>0</v>
      </c>
      <c r="CD142" s="6"/>
      <c r="CF142" s="6">
        <f t="shared" ca="1" si="86"/>
        <v>36381.792000000001</v>
      </c>
      <c r="CH142" s="3">
        <f t="shared" si="87"/>
        <v>42103</v>
      </c>
      <c r="CI142" s="4">
        <f t="shared" ca="1" si="80"/>
        <v>1046578.39</v>
      </c>
      <c r="CJ142" s="4">
        <f t="shared" ca="1" si="81"/>
        <v>36381.792000000001</v>
      </c>
      <c r="CL142" s="4">
        <f t="shared" ca="1" si="82"/>
        <v>1082960.182</v>
      </c>
    </row>
    <row r="143" spans="2:90" x14ac:dyDescent="0.15">
      <c r="B143" s="3">
        <f t="shared" si="83"/>
        <v>42104</v>
      </c>
      <c r="C143" s="2">
        <v>15388.4</v>
      </c>
      <c r="E143" s="70">
        <v>42104</v>
      </c>
      <c r="F143" s="69">
        <v>12.01</v>
      </c>
      <c r="G143" s="69">
        <v>5.15</v>
      </c>
      <c r="H143" s="69">
        <v>20.77</v>
      </c>
      <c r="I143" s="69">
        <v>33.58</v>
      </c>
      <c r="J143" s="69">
        <v>22.6</v>
      </c>
      <c r="K143" s="69">
        <v>12.61</v>
      </c>
      <c r="L143" s="69">
        <v>26.49</v>
      </c>
      <c r="M143" s="69">
        <v>2.75</v>
      </c>
      <c r="N143" s="69">
        <v>8.75</v>
      </c>
      <c r="O143" s="69">
        <v>5.3</v>
      </c>
      <c r="P143" s="69">
        <v>33.880000000000003</v>
      </c>
      <c r="Q143" s="69">
        <v>0.9</v>
      </c>
      <c r="R143" s="69">
        <v>11.06</v>
      </c>
      <c r="S143" s="69">
        <v>39.5</v>
      </c>
      <c r="T143" s="69"/>
      <c r="U143" s="69"/>
      <c r="V143" s="4"/>
      <c r="X143" s="3">
        <f t="shared" si="62"/>
        <v>42104</v>
      </c>
      <c r="Y143" s="40">
        <f ca="1">Y142+SUMIFS('Transactions (Dated)'!$E$2:$E$53,'Transactions (Dated)'!$D$2:$D$53,'Share Values'!$X143,'Transactions (Dated)'!$B$2:$B$53,'Share Values'!Y$11,'Transactions (Dated)'!$C$2:$C$53,"Buy")-SUMIFS('Transactions (Dated)'!$E$2:$E$53,'Transactions (Dated)'!$D$2:$D$53,'Share Values'!$X143,'Transactions (Dated)'!$B$2:$B$53,'Share Values'!Y$11,'Transactions (Dated)'!$C$2:$C$53,"Sell")</f>
        <v>4625</v>
      </c>
      <c r="Z143" s="40">
        <f ca="1">Z142+SUMIFS('Transactions (Dated)'!$E$2:$E$53,'Transactions (Dated)'!$D$2:$D$53,'Share Values'!$X143,'Transactions (Dated)'!$B$2:$B$53,'Share Values'!Z$11,'Transactions (Dated)'!$C$2:$C$53,"Buy")-SUMIFS('Transactions (Dated)'!$E$2:$E$53,'Transactions (Dated)'!$D$2:$D$53,'Share Values'!$X143,'Transactions (Dated)'!$B$2:$B$53,'Share Values'!Z$11,'Transactions (Dated)'!$C$2:$C$53,"Sell")</f>
        <v>12500</v>
      </c>
      <c r="AA143" s="40">
        <f ca="1">AA142+SUMIFS('Transactions (Dated)'!$E$2:$E$53,'Transactions (Dated)'!$D$2:$D$53,'Share Values'!$X143,'Transactions (Dated)'!$B$2:$B$53,'Share Values'!AA$11,'Transactions (Dated)'!$C$2:$C$53,"Buy")-SUMIFS('Transactions (Dated)'!$E$2:$E$53,'Transactions (Dated)'!$D$2:$D$53,'Share Values'!$X143,'Transactions (Dated)'!$B$2:$B$53,'Share Values'!AA$11,'Transactions (Dated)'!$C$2:$C$53,"Sell")</f>
        <v>39270</v>
      </c>
      <c r="AB143" s="40">
        <f ca="1">AB142+SUMIFS('Transactions (Dated)'!$E$2:$E$53,'Transactions (Dated)'!$D$2:$D$53,'Share Values'!$X143,'Transactions (Dated)'!$B$2:$B$53,'Share Values'!AB$11,'Transactions (Dated)'!$C$2:$C$53,"Buy")-SUMIFS('Transactions (Dated)'!$E$2:$E$53,'Transactions (Dated)'!$D$2:$D$53,'Share Values'!$X143,'Transactions (Dated)'!$B$2:$B$53,'Share Values'!AB$11,'Transactions (Dated)'!$C$2:$C$53,"Sell")</f>
        <v>1892</v>
      </c>
      <c r="AC143" s="40">
        <f ca="1">AC142+SUMIFS('Transactions (Dated)'!$E$2:$E$53,'Transactions (Dated)'!$D$2:$D$53,'Share Values'!$X143,'Transactions (Dated)'!$B$2:$B$53,'Share Values'!AC$11,'Transactions (Dated)'!$C$2:$C$53,"Buy")-SUMIFS('Transactions (Dated)'!$E$2:$E$53,'Transactions (Dated)'!$D$2:$D$53,'Share Values'!$X143,'Transactions (Dated)'!$B$2:$B$53,'Share Values'!AC$11,'Transactions (Dated)'!$C$2:$C$53,"Sell")</f>
        <v>2348</v>
      </c>
      <c r="AD143" s="40">
        <f ca="1">AD142+SUMIFS('Transactions (Dated)'!$E$2:$E$53,'Transactions (Dated)'!$D$2:$D$53,'Share Values'!$X143,'Transactions (Dated)'!$B$2:$B$53,'Share Values'!AD$11,'Transactions (Dated)'!$C$2:$C$53,"Buy")-SUMIFS('Transactions (Dated)'!$E$2:$E$53,'Transactions (Dated)'!$D$2:$D$53,'Share Values'!$X143,'Transactions (Dated)'!$B$2:$B$53,'Share Values'!AD$11,'Transactions (Dated)'!$C$2:$C$53,"Sell")</f>
        <v>0</v>
      </c>
      <c r="AE143" s="40">
        <f ca="1">AE142+SUMIFS('Transactions (Dated)'!$E$2:$E$53,'Transactions (Dated)'!$D$2:$D$53,'Share Values'!$X143,'Transactions (Dated)'!$B$2:$B$53,'Share Values'!AE$11,'Transactions (Dated)'!$C$2:$C$53,"Buy")-SUMIFS('Transactions (Dated)'!$E$2:$E$53,'Transactions (Dated)'!$D$2:$D$53,'Share Values'!$X143,'Transactions (Dated)'!$B$2:$B$53,'Share Values'!AE$11,'Transactions (Dated)'!$C$2:$C$53,"Sell")</f>
        <v>0</v>
      </c>
      <c r="AF143" s="40">
        <f ca="1">AF142+SUMIFS('Transactions (Dated)'!$E$2:$E$53,'Transactions (Dated)'!$D$2:$D$53,'Share Values'!$X143,'Transactions (Dated)'!$B$2:$B$53,'Share Values'!AF$11,'Transactions (Dated)'!$C$2:$C$53,"Buy")-SUMIFS('Transactions (Dated)'!$E$2:$E$53,'Transactions (Dated)'!$D$2:$D$53,'Share Values'!$X143,'Transactions (Dated)'!$B$2:$B$53,'Share Values'!AF$11,'Transactions (Dated)'!$C$2:$C$53,"Sell")</f>
        <v>0</v>
      </c>
      <c r="AG143" s="40">
        <f ca="1">AG142+SUMIFS('Transactions (Dated)'!$E$2:$E$53,'Transactions (Dated)'!$D$2:$D$53,'Share Values'!$X143,'Transactions (Dated)'!$B$2:$B$53,'Share Values'!AG$11,'Transactions (Dated)'!$C$2:$C$53,"Buy")-SUMIFS('Transactions (Dated)'!$E$2:$E$53,'Transactions (Dated)'!$D$2:$D$53,'Share Values'!$X143,'Transactions (Dated)'!$B$2:$B$53,'Share Values'!AG$11,'Transactions (Dated)'!$C$2:$C$53,"Sell")</f>
        <v>0</v>
      </c>
      <c r="AH143" s="40">
        <f ca="1">AH142+SUMIFS('Transactions (Dated)'!$E$2:$E$53,'Transactions (Dated)'!$D$2:$D$53,'Share Values'!$X143,'Transactions (Dated)'!$B$2:$B$53,'Share Values'!AH$11,'Transactions (Dated)'!$C$2:$C$53,"Buy")-SUMIFS('Transactions (Dated)'!$E$2:$E$53,'Transactions (Dated)'!$D$2:$D$53,'Share Values'!$X143,'Transactions (Dated)'!$B$2:$B$53,'Share Values'!AH$11,'Transactions (Dated)'!$C$2:$C$53,"Sell")</f>
        <v>0</v>
      </c>
      <c r="AI143" s="40">
        <f ca="1">AI142+SUMIFS('Transactions (Dated)'!$E$2:$E$53,'Transactions (Dated)'!$D$2:$D$53,'Share Values'!$X143,'Transactions (Dated)'!$B$2:$B$53,'Share Values'!AI$11,'Transactions (Dated)'!$C$2:$C$53,"Buy")-SUMIFS('Transactions (Dated)'!$E$2:$E$53,'Transactions (Dated)'!$D$2:$D$53,'Share Values'!$X143,'Transactions (Dated)'!$B$2:$B$53,'Share Values'!AI$11,'Transactions (Dated)'!$C$2:$C$53,"Sell")</f>
        <v>0</v>
      </c>
      <c r="AJ143" s="40">
        <f ca="1">AJ142+SUMIFS('Transactions (Dated)'!$E$2:$E$53,'Transactions (Dated)'!$D$2:$D$53,'Share Values'!$X143,'Transactions (Dated)'!$B$2:$B$53,'Share Values'!AJ$11,'Transactions (Dated)'!$C$2:$C$53,"Buy")-SUMIFS('Transactions (Dated)'!$E$2:$E$53,'Transactions (Dated)'!$D$2:$D$53,'Share Values'!$X143,'Transactions (Dated)'!$B$2:$B$53,'Share Values'!AJ$11,'Transactions (Dated)'!$C$2:$C$53,"Sell")</f>
        <v>0</v>
      </c>
      <c r="AK143" s="40">
        <f ca="1">AK142+SUMIFS('Transactions (Dated)'!$E$2:$E$53,'Transactions (Dated)'!$D$2:$D$53,'Share Values'!$X143,'Transactions (Dated)'!$B$2:$B$53,'Share Values'!AK$11,'Transactions (Dated)'!$C$2:$C$53,"Buy")-SUMIFS('Transactions (Dated)'!$E$2:$E$53,'Transactions (Dated)'!$D$2:$D$53,'Share Values'!$X143,'Transactions (Dated)'!$B$2:$B$53,'Share Values'!AK$11,'Transactions (Dated)'!$C$2:$C$53,"Sell")</f>
        <v>0</v>
      </c>
      <c r="AL143" s="40">
        <f ca="1">AL142+SUMIFS('Transactions (Dated)'!$E$2:$E$53,'Transactions (Dated)'!$D$2:$D$53,'Share Values'!$X143,'Transactions (Dated)'!$B$2:$B$53,'Share Values'!AL$11,'Transactions (Dated)'!$C$2:$C$53,"Buy")-SUMIFS('Transactions (Dated)'!$E$2:$E$53,'Transactions (Dated)'!$D$2:$D$53,'Share Values'!$X143,'Transactions (Dated)'!$B$2:$B$53,'Share Values'!AL$11,'Transactions (Dated)'!$C$2:$C$53,"Sell")</f>
        <v>0</v>
      </c>
      <c r="AM143" s="40">
        <f ca="1">AM142+SUMIFS('Transactions (Dated)'!$E$2:$E$53,'Transactions (Dated)'!$D$2:$D$53,'Share Values'!$X143,'Transactions (Dated)'!$B$2:$B$53,'Share Values'!AM$11,'Transactions (Dated)'!$C$2:$C$53,"Buy")-SUMIFS('Transactions (Dated)'!$E$2:$E$53,'Transactions (Dated)'!$D$2:$D$53,'Share Values'!$X143,'Transactions (Dated)'!$B$2:$B$53,'Share Values'!AM$11,'Transactions (Dated)'!$C$2:$C$53,"Sell")</f>
        <v>0</v>
      </c>
      <c r="AN143" s="40">
        <f ca="1">AN142+SUMIFS('Transactions (Dated)'!$E$2:$E$53,'Transactions (Dated)'!$D$2:$D$53,'Share Values'!$X143,'Transactions (Dated)'!$B$2:$B$53,'Share Values'!AN$11,'Transactions (Dated)'!$C$2:$C$53,"Buy")-SUMIFS('Transactions (Dated)'!$E$2:$E$53,'Transactions (Dated)'!$D$2:$D$53,'Share Values'!$X143,'Transactions (Dated)'!$B$2:$B$53,'Share Values'!AN$11,'Transactions (Dated)'!$C$2:$C$53,"Sell")</f>
        <v>0</v>
      </c>
      <c r="AO143" s="40"/>
      <c r="AQ143" s="3">
        <f t="shared" si="63"/>
        <v>42104</v>
      </c>
      <c r="AR143" s="6">
        <f t="shared" ca="1" si="64"/>
        <v>55546.25</v>
      </c>
      <c r="AS143" s="6">
        <f t="shared" ca="1" si="65"/>
        <v>64375.000000000007</v>
      </c>
      <c r="AT143" s="6">
        <f t="shared" ca="1" si="66"/>
        <v>815637.9</v>
      </c>
      <c r="AU143" s="6">
        <f t="shared" ca="1" si="67"/>
        <v>63533.359999999993</v>
      </c>
      <c r="AV143" s="6">
        <f t="shared" ca="1" si="68"/>
        <v>53064.800000000003</v>
      </c>
      <c r="AW143" s="6">
        <f t="shared" ca="1" si="69"/>
        <v>0</v>
      </c>
      <c r="AX143" s="6">
        <f t="shared" ca="1" si="70"/>
        <v>0</v>
      </c>
      <c r="AY143" s="6">
        <f t="shared" ca="1" si="71"/>
        <v>0</v>
      </c>
      <c r="AZ143" s="6">
        <f t="shared" ca="1" si="72"/>
        <v>0</v>
      </c>
      <c r="BA143" s="6">
        <f t="shared" ca="1" si="73"/>
        <v>0</v>
      </c>
      <c r="BB143" s="6">
        <f t="shared" ca="1" si="74"/>
        <v>0</v>
      </c>
      <c r="BC143" s="6">
        <f t="shared" ca="1" si="75"/>
        <v>0</v>
      </c>
      <c r="BD143" s="6">
        <f t="shared" ca="1" si="76"/>
        <v>0</v>
      </c>
      <c r="BE143" s="6">
        <f t="shared" ca="1" si="77"/>
        <v>0</v>
      </c>
      <c r="BF143" s="6">
        <f t="shared" ca="1" si="84"/>
        <v>0</v>
      </c>
      <c r="BG143" s="6">
        <f t="shared" ca="1" si="85"/>
        <v>0</v>
      </c>
      <c r="BH143" s="6"/>
      <c r="BJ143" s="4">
        <f t="shared" ca="1" si="78"/>
        <v>1052157.31</v>
      </c>
      <c r="BL143" s="3">
        <f t="shared" si="79"/>
        <v>42104</v>
      </c>
      <c r="BM143" s="6">
        <f>BM142+SUMIFS('Transactions (Dated)'!G:G,'Transactions (Dated)'!D:D,'Share Values'!AQ143)</f>
        <v>17345.749999999993</v>
      </c>
      <c r="BN143" s="6">
        <f ca="1">BN142+SUMIFS('Transactions (Dated)'!$F:$F,'Transactions (Dated)'!$D:$D,$BL143,'Transactions (Dated)'!$B:$B,BN$11,'Transactions (Dated)'!$C:$C,"Dividend (paid to cash)")*Y143</f>
        <v>0</v>
      </c>
      <c r="BO143" s="6">
        <f ca="1">BO142+SUMIFS('Transactions (Dated)'!$F:$F,'Transactions (Dated)'!$D:$D,$BL143,'Transactions (Dated)'!$B:$B,BO$11,'Transactions (Dated)'!$C:$C,"Dividend (paid to cash)")*Z143</f>
        <v>1250</v>
      </c>
      <c r="BP143" s="6">
        <f ca="1">BP142+SUMIFS('Transactions (Dated)'!$F:$F,'Transactions (Dated)'!$D:$D,$BL143,'Transactions (Dated)'!$B:$B,BP$11,'Transactions (Dated)'!$C:$C,"Dividend (paid to cash)")*AA143</f>
        <v>17738.742000000002</v>
      </c>
      <c r="BQ143" s="6">
        <f ca="1">BQ142+SUMIFS('Transactions (Dated)'!$F:$F,'Transactions (Dated)'!$D:$D,$BL143,'Transactions (Dated)'!$B:$B,BQ$11,'Transactions (Dated)'!$C:$C,"Dividend (paid to cash)")*AB143</f>
        <v>47.300000000000004</v>
      </c>
      <c r="BR143" s="6">
        <f ca="1">BR142+SUMIFS('Transactions (Dated)'!$F:$F,'Transactions (Dated)'!$D:$D,$BL143,'Transactions (Dated)'!$B:$B,BR$11,'Transactions (Dated)'!$C:$C,"Dividend (paid to cash)")*AC143</f>
        <v>0</v>
      </c>
      <c r="BS143" s="6">
        <f ca="1">BS142+SUMIFS('Transactions (Dated)'!$F:$F,'Transactions (Dated)'!$D:$D,$BL143,'Transactions (Dated)'!$B:$B,BS$11,'Transactions (Dated)'!$C:$C,"Dividend (paid to cash)")*AD143</f>
        <v>0</v>
      </c>
      <c r="BT143" s="6">
        <f ca="1">BT142+SUMIFS('Transactions (Dated)'!$F:$F,'Transactions (Dated)'!$D:$D,$BL143,'Transactions (Dated)'!$B:$B,BT$11,'Transactions (Dated)'!$C:$C,"Dividend (paid to cash)")*AE143</f>
        <v>0</v>
      </c>
      <c r="BU143" s="6">
        <f ca="1">BU142+SUMIFS('Transactions (Dated)'!$F:$F,'Transactions (Dated)'!$D:$D,$BL143,'Transactions (Dated)'!$B:$B,BU$11,'Transactions (Dated)'!$C:$C,"Dividend (paid to cash)")*AF143</f>
        <v>0</v>
      </c>
      <c r="BV143" s="6">
        <f ca="1">BV142+SUMIFS('Transactions (Dated)'!$F:$F,'Transactions (Dated)'!$D:$D,$BL143,'Transactions (Dated)'!$B:$B,BV$11,'Transactions (Dated)'!$C:$C,"Dividend (paid to cash)")*AG143</f>
        <v>0</v>
      </c>
      <c r="BW143" s="6">
        <f ca="1">BW142+SUMIFS('Transactions (Dated)'!$F:$F,'Transactions (Dated)'!$D:$D,$BL143,'Transactions (Dated)'!$B:$B,BW$11,'Transactions (Dated)'!$C:$C,"Dividend (paid to cash)")*AH143</f>
        <v>0</v>
      </c>
      <c r="BX143" s="6">
        <f ca="1">BX142+SUMIFS('Transactions (Dated)'!$F:$F,'Transactions (Dated)'!$D:$D,$BL143,'Transactions (Dated)'!$B:$B,BX$11,'Transactions (Dated)'!$C:$C,"Dividend (paid to cash)")*AI143</f>
        <v>0</v>
      </c>
      <c r="BY143" s="6">
        <f ca="1">BY142+SUMIFS('Transactions (Dated)'!$F:$F,'Transactions (Dated)'!$D:$D,$BL143,'Transactions (Dated)'!$B:$B,BY$11,'Transactions (Dated)'!$C:$C,"Dividend (paid to cash)")*AJ143</f>
        <v>0</v>
      </c>
      <c r="BZ143" s="6">
        <f ca="1">BZ142+SUMIFS('Transactions (Dated)'!$F:$F,'Transactions (Dated)'!$D:$D,$BL143,'Transactions (Dated)'!$B:$B,BZ$11,'Transactions (Dated)'!$C:$C,"Dividend (paid to cash)")*AK143</f>
        <v>0</v>
      </c>
      <c r="CA143" s="6">
        <f ca="1">CA142+SUMIFS('Transactions (Dated)'!$F:$F,'Transactions (Dated)'!$D:$D,$BL143,'Transactions (Dated)'!$B:$B,CA$11,'Transactions (Dated)'!$C:$C,"Dividend (paid to cash)")*AL143</f>
        <v>0</v>
      </c>
      <c r="CB143" s="6">
        <v>0</v>
      </c>
      <c r="CC143" s="6">
        <v>0</v>
      </c>
      <c r="CD143" s="6"/>
      <c r="CF143" s="6">
        <f t="shared" ca="1" si="86"/>
        <v>36381.792000000001</v>
      </c>
      <c r="CH143" s="3">
        <f t="shared" si="87"/>
        <v>42104</v>
      </c>
      <c r="CI143" s="4">
        <f t="shared" ca="1" si="80"/>
        <v>1052157.31</v>
      </c>
      <c r="CJ143" s="4">
        <f t="shared" ca="1" si="81"/>
        <v>36381.792000000001</v>
      </c>
      <c r="CL143" s="4">
        <f t="shared" ca="1" si="82"/>
        <v>1088539.102</v>
      </c>
    </row>
    <row r="144" spans="2:90" x14ac:dyDescent="0.15">
      <c r="B144" s="3">
        <f t="shared" si="83"/>
        <v>42107</v>
      </c>
      <c r="C144" s="2">
        <v>15383.6</v>
      </c>
      <c r="E144" s="70">
        <v>42107</v>
      </c>
      <c r="F144" s="69">
        <v>12.12</v>
      </c>
      <c r="G144" s="69">
        <v>5.2</v>
      </c>
      <c r="H144" s="69">
        <v>20.76</v>
      </c>
      <c r="I144" s="69">
        <v>33.85</v>
      </c>
      <c r="J144" s="69">
        <v>22.3</v>
      </c>
      <c r="K144" s="69">
        <v>12.63</v>
      </c>
      <c r="L144" s="69">
        <v>27.12</v>
      </c>
      <c r="M144" s="69">
        <v>2.8</v>
      </c>
      <c r="N144" s="69">
        <v>8.75</v>
      </c>
      <c r="O144" s="69">
        <v>5.3333000000000004</v>
      </c>
      <c r="P144" s="69">
        <v>34.200000000000003</v>
      </c>
      <c r="Q144" s="69">
        <v>0.86</v>
      </c>
      <c r="R144" s="69">
        <v>10.75</v>
      </c>
      <c r="S144" s="69">
        <v>39.380000000000003</v>
      </c>
      <c r="T144" s="69"/>
      <c r="U144" s="69"/>
      <c r="V144" s="4"/>
      <c r="X144" s="3">
        <f t="shared" si="62"/>
        <v>42107</v>
      </c>
      <c r="Y144" s="40">
        <f ca="1">Y143+SUMIFS('Transactions (Dated)'!$E$2:$E$53,'Transactions (Dated)'!$D$2:$D$53,'Share Values'!$X144,'Transactions (Dated)'!$B$2:$B$53,'Share Values'!Y$11,'Transactions (Dated)'!$C$2:$C$53,"Buy")-SUMIFS('Transactions (Dated)'!$E$2:$E$53,'Transactions (Dated)'!$D$2:$D$53,'Share Values'!$X144,'Transactions (Dated)'!$B$2:$B$53,'Share Values'!Y$11,'Transactions (Dated)'!$C$2:$C$53,"Sell")</f>
        <v>4625</v>
      </c>
      <c r="Z144" s="40">
        <f ca="1">Z143+SUMIFS('Transactions (Dated)'!$E$2:$E$53,'Transactions (Dated)'!$D$2:$D$53,'Share Values'!$X144,'Transactions (Dated)'!$B$2:$B$53,'Share Values'!Z$11,'Transactions (Dated)'!$C$2:$C$53,"Buy")-SUMIFS('Transactions (Dated)'!$E$2:$E$53,'Transactions (Dated)'!$D$2:$D$53,'Share Values'!$X144,'Transactions (Dated)'!$B$2:$B$53,'Share Values'!Z$11,'Transactions (Dated)'!$C$2:$C$53,"Sell")</f>
        <v>12500</v>
      </c>
      <c r="AA144" s="40">
        <f ca="1">AA143+SUMIFS('Transactions (Dated)'!$E$2:$E$53,'Transactions (Dated)'!$D$2:$D$53,'Share Values'!$X144,'Transactions (Dated)'!$B$2:$B$53,'Share Values'!AA$11,'Transactions (Dated)'!$C$2:$C$53,"Buy")-SUMIFS('Transactions (Dated)'!$E$2:$E$53,'Transactions (Dated)'!$D$2:$D$53,'Share Values'!$X144,'Transactions (Dated)'!$B$2:$B$53,'Share Values'!AA$11,'Transactions (Dated)'!$C$2:$C$53,"Sell")</f>
        <v>39270</v>
      </c>
      <c r="AB144" s="40">
        <f ca="1">AB143+SUMIFS('Transactions (Dated)'!$E$2:$E$53,'Transactions (Dated)'!$D$2:$D$53,'Share Values'!$X144,'Transactions (Dated)'!$B$2:$B$53,'Share Values'!AB$11,'Transactions (Dated)'!$C$2:$C$53,"Buy")-SUMIFS('Transactions (Dated)'!$E$2:$E$53,'Transactions (Dated)'!$D$2:$D$53,'Share Values'!$X144,'Transactions (Dated)'!$B$2:$B$53,'Share Values'!AB$11,'Transactions (Dated)'!$C$2:$C$53,"Sell")</f>
        <v>1892</v>
      </c>
      <c r="AC144" s="40">
        <f ca="1">AC143+SUMIFS('Transactions (Dated)'!$E$2:$E$53,'Transactions (Dated)'!$D$2:$D$53,'Share Values'!$X144,'Transactions (Dated)'!$B$2:$B$53,'Share Values'!AC$11,'Transactions (Dated)'!$C$2:$C$53,"Buy")-SUMIFS('Transactions (Dated)'!$E$2:$E$53,'Transactions (Dated)'!$D$2:$D$53,'Share Values'!$X144,'Transactions (Dated)'!$B$2:$B$53,'Share Values'!AC$11,'Transactions (Dated)'!$C$2:$C$53,"Sell")</f>
        <v>2348</v>
      </c>
      <c r="AD144" s="40">
        <f ca="1">AD143+SUMIFS('Transactions (Dated)'!$E$2:$E$53,'Transactions (Dated)'!$D$2:$D$53,'Share Values'!$X144,'Transactions (Dated)'!$B$2:$B$53,'Share Values'!AD$11,'Transactions (Dated)'!$C$2:$C$53,"Buy")-SUMIFS('Transactions (Dated)'!$E$2:$E$53,'Transactions (Dated)'!$D$2:$D$53,'Share Values'!$X144,'Transactions (Dated)'!$B$2:$B$53,'Share Values'!AD$11,'Transactions (Dated)'!$C$2:$C$53,"Sell")</f>
        <v>0</v>
      </c>
      <c r="AE144" s="40">
        <f ca="1">AE143+SUMIFS('Transactions (Dated)'!$E$2:$E$53,'Transactions (Dated)'!$D$2:$D$53,'Share Values'!$X144,'Transactions (Dated)'!$B$2:$B$53,'Share Values'!AE$11,'Transactions (Dated)'!$C$2:$C$53,"Buy")-SUMIFS('Transactions (Dated)'!$E$2:$E$53,'Transactions (Dated)'!$D$2:$D$53,'Share Values'!$X144,'Transactions (Dated)'!$B$2:$B$53,'Share Values'!AE$11,'Transactions (Dated)'!$C$2:$C$53,"Sell")</f>
        <v>0</v>
      </c>
      <c r="AF144" s="40">
        <f ca="1">AF143+SUMIFS('Transactions (Dated)'!$E$2:$E$53,'Transactions (Dated)'!$D$2:$D$53,'Share Values'!$X144,'Transactions (Dated)'!$B$2:$B$53,'Share Values'!AF$11,'Transactions (Dated)'!$C$2:$C$53,"Buy")-SUMIFS('Transactions (Dated)'!$E$2:$E$53,'Transactions (Dated)'!$D$2:$D$53,'Share Values'!$X144,'Transactions (Dated)'!$B$2:$B$53,'Share Values'!AF$11,'Transactions (Dated)'!$C$2:$C$53,"Sell")</f>
        <v>0</v>
      </c>
      <c r="AG144" s="40">
        <f ca="1">AG143+SUMIFS('Transactions (Dated)'!$E$2:$E$53,'Transactions (Dated)'!$D$2:$D$53,'Share Values'!$X144,'Transactions (Dated)'!$B$2:$B$53,'Share Values'!AG$11,'Transactions (Dated)'!$C$2:$C$53,"Buy")-SUMIFS('Transactions (Dated)'!$E$2:$E$53,'Transactions (Dated)'!$D$2:$D$53,'Share Values'!$X144,'Transactions (Dated)'!$B$2:$B$53,'Share Values'!AG$11,'Transactions (Dated)'!$C$2:$C$53,"Sell")</f>
        <v>0</v>
      </c>
      <c r="AH144" s="40">
        <f ca="1">AH143+SUMIFS('Transactions (Dated)'!$E$2:$E$53,'Transactions (Dated)'!$D$2:$D$53,'Share Values'!$X144,'Transactions (Dated)'!$B$2:$B$53,'Share Values'!AH$11,'Transactions (Dated)'!$C$2:$C$53,"Buy")-SUMIFS('Transactions (Dated)'!$E$2:$E$53,'Transactions (Dated)'!$D$2:$D$53,'Share Values'!$X144,'Transactions (Dated)'!$B$2:$B$53,'Share Values'!AH$11,'Transactions (Dated)'!$C$2:$C$53,"Sell")</f>
        <v>0</v>
      </c>
      <c r="AI144" s="40">
        <f ca="1">AI143+SUMIFS('Transactions (Dated)'!$E$2:$E$53,'Transactions (Dated)'!$D$2:$D$53,'Share Values'!$X144,'Transactions (Dated)'!$B$2:$B$53,'Share Values'!AI$11,'Transactions (Dated)'!$C$2:$C$53,"Buy")-SUMIFS('Transactions (Dated)'!$E$2:$E$53,'Transactions (Dated)'!$D$2:$D$53,'Share Values'!$X144,'Transactions (Dated)'!$B$2:$B$53,'Share Values'!AI$11,'Transactions (Dated)'!$C$2:$C$53,"Sell")</f>
        <v>0</v>
      </c>
      <c r="AJ144" s="40">
        <f ca="1">AJ143+SUMIFS('Transactions (Dated)'!$E$2:$E$53,'Transactions (Dated)'!$D$2:$D$53,'Share Values'!$X144,'Transactions (Dated)'!$B$2:$B$53,'Share Values'!AJ$11,'Transactions (Dated)'!$C$2:$C$53,"Buy")-SUMIFS('Transactions (Dated)'!$E$2:$E$53,'Transactions (Dated)'!$D$2:$D$53,'Share Values'!$X144,'Transactions (Dated)'!$B$2:$B$53,'Share Values'!AJ$11,'Transactions (Dated)'!$C$2:$C$53,"Sell")</f>
        <v>0</v>
      </c>
      <c r="AK144" s="40">
        <f ca="1">AK143+SUMIFS('Transactions (Dated)'!$E$2:$E$53,'Transactions (Dated)'!$D$2:$D$53,'Share Values'!$X144,'Transactions (Dated)'!$B$2:$B$53,'Share Values'!AK$11,'Transactions (Dated)'!$C$2:$C$53,"Buy")-SUMIFS('Transactions (Dated)'!$E$2:$E$53,'Transactions (Dated)'!$D$2:$D$53,'Share Values'!$X144,'Transactions (Dated)'!$B$2:$B$53,'Share Values'!AK$11,'Transactions (Dated)'!$C$2:$C$53,"Sell")</f>
        <v>0</v>
      </c>
      <c r="AL144" s="40">
        <f ca="1">AL143+SUMIFS('Transactions (Dated)'!$E$2:$E$53,'Transactions (Dated)'!$D$2:$D$53,'Share Values'!$X144,'Transactions (Dated)'!$B$2:$B$53,'Share Values'!AL$11,'Transactions (Dated)'!$C$2:$C$53,"Buy")-SUMIFS('Transactions (Dated)'!$E$2:$E$53,'Transactions (Dated)'!$D$2:$D$53,'Share Values'!$X144,'Transactions (Dated)'!$B$2:$B$53,'Share Values'!AL$11,'Transactions (Dated)'!$C$2:$C$53,"Sell")</f>
        <v>0</v>
      </c>
      <c r="AM144" s="40">
        <f ca="1">AM143+SUMIFS('Transactions (Dated)'!$E$2:$E$53,'Transactions (Dated)'!$D$2:$D$53,'Share Values'!$X144,'Transactions (Dated)'!$B$2:$B$53,'Share Values'!AM$11,'Transactions (Dated)'!$C$2:$C$53,"Buy")-SUMIFS('Transactions (Dated)'!$E$2:$E$53,'Transactions (Dated)'!$D$2:$D$53,'Share Values'!$X144,'Transactions (Dated)'!$B$2:$B$53,'Share Values'!AM$11,'Transactions (Dated)'!$C$2:$C$53,"Sell")</f>
        <v>0</v>
      </c>
      <c r="AN144" s="40">
        <f ca="1">AN143+SUMIFS('Transactions (Dated)'!$E$2:$E$53,'Transactions (Dated)'!$D$2:$D$53,'Share Values'!$X144,'Transactions (Dated)'!$B$2:$B$53,'Share Values'!AN$11,'Transactions (Dated)'!$C$2:$C$53,"Buy")-SUMIFS('Transactions (Dated)'!$E$2:$E$53,'Transactions (Dated)'!$D$2:$D$53,'Share Values'!$X144,'Transactions (Dated)'!$B$2:$B$53,'Share Values'!AN$11,'Transactions (Dated)'!$C$2:$C$53,"Sell")</f>
        <v>0</v>
      </c>
      <c r="AO144" s="40"/>
      <c r="AQ144" s="3">
        <f t="shared" si="63"/>
        <v>42107</v>
      </c>
      <c r="AR144" s="6">
        <f t="shared" ca="1" si="64"/>
        <v>56055</v>
      </c>
      <c r="AS144" s="6">
        <f t="shared" ca="1" si="65"/>
        <v>65000</v>
      </c>
      <c r="AT144" s="6">
        <f t="shared" ca="1" si="66"/>
        <v>815245.20000000007</v>
      </c>
      <c r="AU144" s="6">
        <f t="shared" ca="1" si="67"/>
        <v>64044.200000000004</v>
      </c>
      <c r="AV144" s="6">
        <f t="shared" ca="1" si="68"/>
        <v>52360.4</v>
      </c>
      <c r="AW144" s="6">
        <f t="shared" ca="1" si="69"/>
        <v>0</v>
      </c>
      <c r="AX144" s="6">
        <f t="shared" ca="1" si="70"/>
        <v>0</v>
      </c>
      <c r="AY144" s="6">
        <f t="shared" ca="1" si="71"/>
        <v>0</v>
      </c>
      <c r="AZ144" s="6">
        <f t="shared" ca="1" si="72"/>
        <v>0</v>
      </c>
      <c r="BA144" s="6">
        <f t="shared" ca="1" si="73"/>
        <v>0</v>
      </c>
      <c r="BB144" s="6">
        <f t="shared" ca="1" si="74"/>
        <v>0</v>
      </c>
      <c r="BC144" s="6">
        <f t="shared" ca="1" si="75"/>
        <v>0</v>
      </c>
      <c r="BD144" s="6">
        <f t="shared" ca="1" si="76"/>
        <v>0</v>
      </c>
      <c r="BE144" s="6">
        <f t="shared" ca="1" si="77"/>
        <v>0</v>
      </c>
      <c r="BF144" s="6">
        <f t="shared" ca="1" si="84"/>
        <v>0</v>
      </c>
      <c r="BG144" s="6">
        <f t="shared" ca="1" si="85"/>
        <v>0</v>
      </c>
      <c r="BH144" s="6"/>
      <c r="BJ144" s="4">
        <f t="shared" ca="1" si="78"/>
        <v>1052704.8</v>
      </c>
      <c r="BL144" s="3">
        <f t="shared" si="79"/>
        <v>42107</v>
      </c>
      <c r="BM144" s="6">
        <f>BM143+SUMIFS('Transactions (Dated)'!G:G,'Transactions (Dated)'!D:D,'Share Values'!AQ144)</f>
        <v>17345.749999999993</v>
      </c>
      <c r="BN144" s="6">
        <f ca="1">BN143+SUMIFS('Transactions (Dated)'!$F:$F,'Transactions (Dated)'!$D:$D,$BL144,'Transactions (Dated)'!$B:$B,BN$11,'Transactions (Dated)'!$C:$C,"Dividend (paid to cash)")*Y144</f>
        <v>0</v>
      </c>
      <c r="BO144" s="6">
        <f ca="1">BO143+SUMIFS('Transactions (Dated)'!$F:$F,'Transactions (Dated)'!$D:$D,$BL144,'Transactions (Dated)'!$B:$B,BO$11,'Transactions (Dated)'!$C:$C,"Dividend (paid to cash)")*Z144</f>
        <v>1250</v>
      </c>
      <c r="BP144" s="6">
        <f ca="1">BP143+SUMIFS('Transactions (Dated)'!$F:$F,'Transactions (Dated)'!$D:$D,$BL144,'Transactions (Dated)'!$B:$B,BP$11,'Transactions (Dated)'!$C:$C,"Dividend (paid to cash)")*AA144</f>
        <v>17738.742000000002</v>
      </c>
      <c r="BQ144" s="6">
        <f ca="1">BQ143+SUMIFS('Transactions (Dated)'!$F:$F,'Transactions (Dated)'!$D:$D,$BL144,'Transactions (Dated)'!$B:$B,BQ$11,'Transactions (Dated)'!$C:$C,"Dividend (paid to cash)")*AB144</f>
        <v>47.300000000000004</v>
      </c>
      <c r="BR144" s="6">
        <f ca="1">BR143+SUMIFS('Transactions (Dated)'!$F:$F,'Transactions (Dated)'!$D:$D,$BL144,'Transactions (Dated)'!$B:$B,BR$11,'Transactions (Dated)'!$C:$C,"Dividend (paid to cash)")*AC144</f>
        <v>0</v>
      </c>
      <c r="BS144" s="6">
        <f ca="1">BS143+SUMIFS('Transactions (Dated)'!$F:$F,'Transactions (Dated)'!$D:$D,$BL144,'Transactions (Dated)'!$B:$B,BS$11,'Transactions (Dated)'!$C:$C,"Dividend (paid to cash)")*AD144</f>
        <v>0</v>
      </c>
      <c r="BT144" s="6">
        <f ca="1">BT143+SUMIFS('Transactions (Dated)'!$F:$F,'Transactions (Dated)'!$D:$D,$BL144,'Transactions (Dated)'!$B:$B,BT$11,'Transactions (Dated)'!$C:$C,"Dividend (paid to cash)")*AE144</f>
        <v>0</v>
      </c>
      <c r="BU144" s="6">
        <f ca="1">BU143+SUMIFS('Transactions (Dated)'!$F:$F,'Transactions (Dated)'!$D:$D,$BL144,'Transactions (Dated)'!$B:$B,BU$11,'Transactions (Dated)'!$C:$C,"Dividend (paid to cash)")*AF144</f>
        <v>0</v>
      </c>
      <c r="BV144" s="6">
        <f ca="1">BV143+SUMIFS('Transactions (Dated)'!$F:$F,'Transactions (Dated)'!$D:$D,$BL144,'Transactions (Dated)'!$B:$B,BV$11,'Transactions (Dated)'!$C:$C,"Dividend (paid to cash)")*AG144</f>
        <v>0</v>
      </c>
      <c r="BW144" s="6">
        <f ca="1">BW143+SUMIFS('Transactions (Dated)'!$F:$F,'Transactions (Dated)'!$D:$D,$BL144,'Transactions (Dated)'!$B:$B,BW$11,'Transactions (Dated)'!$C:$C,"Dividend (paid to cash)")*AH144</f>
        <v>0</v>
      </c>
      <c r="BX144" s="6">
        <f ca="1">BX143+SUMIFS('Transactions (Dated)'!$F:$F,'Transactions (Dated)'!$D:$D,$BL144,'Transactions (Dated)'!$B:$B,BX$11,'Transactions (Dated)'!$C:$C,"Dividend (paid to cash)")*AI144</f>
        <v>0</v>
      </c>
      <c r="BY144" s="6">
        <f ca="1">BY143+SUMIFS('Transactions (Dated)'!$F:$F,'Transactions (Dated)'!$D:$D,$BL144,'Transactions (Dated)'!$B:$B,BY$11,'Transactions (Dated)'!$C:$C,"Dividend (paid to cash)")*AJ144</f>
        <v>0</v>
      </c>
      <c r="BZ144" s="6">
        <f ca="1">BZ143+SUMIFS('Transactions (Dated)'!$F:$F,'Transactions (Dated)'!$D:$D,$BL144,'Transactions (Dated)'!$B:$B,BZ$11,'Transactions (Dated)'!$C:$C,"Dividend (paid to cash)")*AK144</f>
        <v>0</v>
      </c>
      <c r="CA144" s="6">
        <f ca="1">CA143+SUMIFS('Transactions (Dated)'!$F:$F,'Transactions (Dated)'!$D:$D,$BL144,'Transactions (Dated)'!$B:$B,CA$11,'Transactions (Dated)'!$C:$C,"Dividend (paid to cash)")*AL144</f>
        <v>0</v>
      </c>
      <c r="CB144" s="6">
        <v>0</v>
      </c>
      <c r="CC144" s="6">
        <v>0</v>
      </c>
      <c r="CD144" s="6"/>
      <c r="CF144" s="6">
        <f t="shared" ca="1" si="86"/>
        <v>36381.792000000001</v>
      </c>
      <c r="CH144" s="3">
        <f t="shared" si="87"/>
        <v>42107</v>
      </c>
      <c r="CI144" s="4">
        <f t="shared" ca="1" si="80"/>
        <v>1052704.8</v>
      </c>
      <c r="CJ144" s="4">
        <f t="shared" ca="1" si="81"/>
        <v>36381.792000000001</v>
      </c>
      <c r="CL144" s="4">
        <f t="shared" ca="1" si="82"/>
        <v>1089086.5919999999</v>
      </c>
    </row>
    <row r="145" spans="2:90" x14ac:dyDescent="0.15">
      <c r="B145" s="3">
        <f t="shared" si="83"/>
        <v>42108</v>
      </c>
      <c r="C145" s="2">
        <v>15389.3</v>
      </c>
      <c r="E145" s="70">
        <v>42108</v>
      </c>
      <c r="F145" s="69">
        <v>12.17</v>
      </c>
      <c r="G145" s="69">
        <v>5.0599999999999996</v>
      </c>
      <c r="H145" s="69">
        <v>20.79</v>
      </c>
      <c r="I145" s="69">
        <v>33.369999999999997</v>
      </c>
      <c r="J145" s="69">
        <v>22.34</v>
      </c>
      <c r="K145" s="69">
        <v>12.62</v>
      </c>
      <c r="L145" s="69">
        <v>27.36</v>
      </c>
      <c r="M145" s="69">
        <v>2.93</v>
      </c>
      <c r="N145" s="69">
        <v>8.83</v>
      </c>
      <c r="O145" s="69">
        <v>5.3067000000000002</v>
      </c>
      <c r="P145" s="69">
        <v>33.75</v>
      </c>
      <c r="Q145" s="69">
        <v>0.85</v>
      </c>
      <c r="R145" s="69">
        <v>10.71</v>
      </c>
      <c r="S145" s="69">
        <v>39.090000000000003</v>
      </c>
      <c r="T145" s="69"/>
      <c r="U145" s="69"/>
      <c r="V145" s="4"/>
      <c r="X145" s="3">
        <f t="shared" si="62"/>
        <v>42108</v>
      </c>
      <c r="Y145" s="40">
        <f ca="1">Y144+SUMIFS('Transactions (Dated)'!$E$2:$E$53,'Transactions (Dated)'!$D$2:$D$53,'Share Values'!$X145,'Transactions (Dated)'!$B$2:$B$53,'Share Values'!Y$11,'Transactions (Dated)'!$C$2:$C$53,"Buy")-SUMIFS('Transactions (Dated)'!$E$2:$E$53,'Transactions (Dated)'!$D$2:$D$53,'Share Values'!$X145,'Transactions (Dated)'!$B$2:$B$53,'Share Values'!Y$11,'Transactions (Dated)'!$C$2:$C$53,"Sell")</f>
        <v>4625</v>
      </c>
      <c r="Z145" s="40">
        <f ca="1">Z144+SUMIFS('Transactions (Dated)'!$E$2:$E$53,'Transactions (Dated)'!$D$2:$D$53,'Share Values'!$X145,'Transactions (Dated)'!$B$2:$B$53,'Share Values'!Z$11,'Transactions (Dated)'!$C$2:$C$53,"Buy")-SUMIFS('Transactions (Dated)'!$E$2:$E$53,'Transactions (Dated)'!$D$2:$D$53,'Share Values'!$X145,'Transactions (Dated)'!$B$2:$B$53,'Share Values'!Z$11,'Transactions (Dated)'!$C$2:$C$53,"Sell")</f>
        <v>12500</v>
      </c>
      <c r="AA145" s="40">
        <f ca="1">AA144+SUMIFS('Transactions (Dated)'!$E$2:$E$53,'Transactions (Dated)'!$D$2:$D$53,'Share Values'!$X145,'Transactions (Dated)'!$B$2:$B$53,'Share Values'!AA$11,'Transactions (Dated)'!$C$2:$C$53,"Buy")-SUMIFS('Transactions (Dated)'!$E$2:$E$53,'Transactions (Dated)'!$D$2:$D$53,'Share Values'!$X145,'Transactions (Dated)'!$B$2:$B$53,'Share Values'!AA$11,'Transactions (Dated)'!$C$2:$C$53,"Sell")</f>
        <v>39270</v>
      </c>
      <c r="AB145" s="40">
        <f ca="1">AB144+SUMIFS('Transactions (Dated)'!$E$2:$E$53,'Transactions (Dated)'!$D$2:$D$53,'Share Values'!$X145,'Transactions (Dated)'!$B$2:$B$53,'Share Values'!AB$11,'Transactions (Dated)'!$C$2:$C$53,"Buy")-SUMIFS('Transactions (Dated)'!$E$2:$E$53,'Transactions (Dated)'!$D$2:$D$53,'Share Values'!$X145,'Transactions (Dated)'!$B$2:$B$53,'Share Values'!AB$11,'Transactions (Dated)'!$C$2:$C$53,"Sell")</f>
        <v>1892</v>
      </c>
      <c r="AC145" s="40">
        <f ca="1">AC144+SUMIFS('Transactions (Dated)'!$E$2:$E$53,'Transactions (Dated)'!$D$2:$D$53,'Share Values'!$X145,'Transactions (Dated)'!$B$2:$B$53,'Share Values'!AC$11,'Transactions (Dated)'!$C$2:$C$53,"Buy")-SUMIFS('Transactions (Dated)'!$E$2:$E$53,'Transactions (Dated)'!$D$2:$D$53,'Share Values'!$X145,'Transactions (Dated)'!$B$2:$B$53,'Share Values'!AC$11,'Transactions (Dated)'!$C$2:$C$53,"Sell")</f>
        <v>2348</v>
      </c>
      <c r="AD145" s="40">
        <f ca="1">AD144+SUMIFS('Transactions (Dated)'!$E$2:$E$53,'Transactions (Dated)'!$D$2:$D$53,'Share Values'!$X145,'Transactions (Dated)'!$B$2:$B$53,'Share Values'!AD$11,'Transactions (Dated)'!$C$2:$C$53,"Buy")-SUMIFS('Transactions (Dated)'!$E$2:$E$53,'Transactions (Dated)'!$D$2:$D$53,'Share Values'!$X145,'Transactions (Dated)'!$B$2:$B$53,'Share Values'!AD$11,'Transactions (Dated)'!$C$2:$C$53,"Sell")</f>
        <v>0</v>
      </c>
      <c r="AE145" s="40">
        <f ca="1">AE144+SUMIFS('Transactions (Dated)'!$E$2:$E$53,'Transactions (Dated)'!$D$2:$D$53,'Share Values'!$X145,'Transactions (Dated)'!$B$2:$B$53,'Share Values'!AE$11,'Transactions (Dated)'!$C$2:$C$53,"Buy")-SUMIFS('Transactions (Dated)'!$E$2:$E$53,'Transactions (Dated)'!$D$2:$D$53,'Share Values'!$X145,'Transactions (Dated)'!$B$2:$B$53,'Share Values'!AE$11,'Transactions (Dated)'!$C$2:$C$53,"Sell")</f>
        <v>0</v>
      </c>
      <c r="AF145" s="40">
        <f ca="1">AF144+SUMIFS('Transactions (Dated)'!$E$2:$E$53,'Transactions (Dated)'!$D$2:$D$53,'Share Values'!$X145,'Transactions (Dated)'!$B$2:$B$53,'Share Values'!AF$11,'Transactions (Dated)'!$C$2:$C$53,"Buy")-SUMIFS('Transactions (Dated)'!$E$2:$E$53,'Transactions (Dated)'!$D$2:$D$53,'Share Values'!$X145,'Transactions (Dated)'!$B$2:$B$53,'Share Values'!AF$11,'Transactions (Dated)'!$C$2:$C$53,"Sell")</f>
        <v>0</v>
      </c>
      <c r="AG145" s="40">
        <f ca="1">AG144+SUMIFS('Transactions (Dated)'!$E$2:$E$53,'Transactions (Dated)'!$D$2:$D$53,'Share Values'!$X145,'Transactions (Dated)'!$B$2:$B$53,'Share Values'!AG$11,'Transactions (Dated)'!$C$2:$C$53,"Buy")-SUMIFS('Transactions (Dated)'!$E$2:$E$53,'Transactions (Dated)'!$D$2:$D$53,'Share Values'!$X145,'Transactions (Dated)'!$B$2:$B$53,'Share Values'!AG$11,'Transactions (Dated)'!$C$2:$C$53,"Sell")</f>
        <v>0</v>
      </c>
      <c r="AH145" s="40">
        <f ca="1">AH144+SUMIFS('Transactions (Dated)'!$E$2:$E$53,'Transactions (Dated)'!$D$2:$D$53,'Share Values'!$X145,'Transactions (Dated)'!$B$2:$B$53,'Share Values'!AH$11,'Transactions (Dated)'!$C$2:$C$53,"Buy")-SUMIFS('Transactions (Dated)'!$E$2:$E$53,'Transactions (Dated)'!$D$2:$D$53,'Share Values'!$X145,'Transactions (Dated)'!$B$2:$B$53,'Share Values'!AH$11,'Transactions (Dated)'!$C$2:$C$53,"Sell")</f>
        <v>0</v>
      </c>
      <c r="AI145" s="40">
        <f ca="1">AI144+SUMIFS('Transactions (Dated)'!$E$2:$E$53,'Transactions (Dated)'!$D$2:$D$53,'Share Values'!$X145,'Transactions (Dated)'!$B$2:$B$53,'Share Values'!AI$11,'Transactions (Dated)'!$C$2:$C$53,"Buy")-SUMIFS('Transactions (Dated)'!$E$2:$E$53,'Transactions (Dated)'!$D$2:$D$53,'Share Values'!$X145,'Transactions (Dated)'!$B$2:$B$53,'Share Values'!AI$11,'Transactions (Dated)'!$C$2:$C$53,"Sell")</f>
        <v>0</v>
      </c>
      <c r="AJ145" s="40">
        <f ca="1">AJ144+SUMIFS('Transactions (Dated)'!$E$2:$E$53,'Transactions (Dated)'!$D$2:$D$53,'Share Values'!$X145,'Transactions (Dated)'!$B$2:$B$53,'Share Values'!AJ$11,'Transactions (Dated)'!$C$2:$C$53,"Buy")-SUMIFS('Transactions (Dated)'!$E$2:$E$53,'Transactions (Dated)'!$D$2:$D$53,'Share Values'!$X145,'Transactions (Dated)'!$B$2:$B$53,'Share Values'!AJ$11,'Transactions (Dated)'!$C$2:$C$53,"Sell")</f>
        <v>0</v>
      </c>
      <c r="AK145" s="40">
        <f ca="1">AK144+SUMIFS('Transactions (Dated)'!$E$2:$E$53,'Transactions (Dated)'!$D$2:$D$53,'Share Values'!$X145,'Transactions (Dated)'!$B$2:$B$53,'Share Values'!AK$11,'Transactions (Dated)'!$C$2:$C$53,"Buy")-SUMIFS('Transactions (Dated)'!$E$2:$E$53,'Transactions (Dated)'!$D$2:$D$53,'Share Values'!$X145,'Transactions (Dated)'!$B$2:$B$53,'Share Values'!AK$11,'Transactions (Dated)'!$C$2:$C$53,"Sell")</f>
        <v>0</v>
      </c>
      <c r="AL145" s="40">
        <f ca="1">AL144+SUMIFS('Transactions (Dated)'!$E$2:$E$53,'Transactions (Dated)'!$D$2:$D$53,'Share Values'!$X145,'Transactions (Dated)'!$B$2:$B$53,'Share Values'!AL$11,'Transactions (Dated)'!$C$2:$C$53,"Buy")-SUMIFS('Transactions (Dated)'!$E$2:$E$53,'Transactions (Dated)'!$D$2:$D$53,'Share Values'!$X145,'Transactions (Dated)'!$B$2:$B$53,'Share Values'!AL$11,'Transactions (Dated)'!$C$2:$C$53,"Sell")</f>
        <v>0</v>
      </c>
      <c r="AM145" s="40">
        <f ca="1">AM144+SUMIFS('Transactions (Dated)'!$E$2:$E$53,'Transactions (Dated)'!$D$2:$D$53,'Share Values'!$X145,'Transactions (Dated)'!$B$2:$B$53,'Share Values'!AM$11,'Transactions (Dated)'!$C$2:$C$53,"Buy")-SUMIFS('Transactions (Dated)'!$E$2:$E$53,'Transactions (Dated)'!$D$2:$D$53,'Share Values'!$X145,'Transactions (Dated)'!$B$2:$B$53,'Share Values'!AM$11,'Transactions (Dated)'!$C$2:$C$53,"Sell")</f>
        <v>0</v>
      </c>
      <c r="AN145" s="40">
        <f ca="1">AN144+SUMIFS('Transactions (Dated)'!$E$2:$E$53,'Transactions (Dated)'!$D$2:$D$53,'Share Values'!$X145,'Transactions (Dated)'!$B$2:$B$53,'Share Values'!AN$11,'Transactions (Dated)'!$C$2:$C$53,"Buy")-SUMIFS('Transactions (Dated)'!$E$2:$E$53,'Transactions (Dated)'!$D$2:$D$53,'Share Values'!$X145,'Transactions (Dated)'!$B$2:$B$53,'Share Values'!AN$11,'Transactions (Dated)'!$C$2:$C$53,"Sell")</f>
        <v>0</v>
      </c>
      <c r="AO145" s="40"/>
      <c r="AQ145" s="3">
        <f t="shared" si="63"/>
        <v>42108</v>
      </c>
      <c r="AR145" s="6">
        <f t="shared" ca="1" si="64"/>
        <v>56286.25</v>
      </c>
      <c r="AS145" s="6">
        <f t="shared" ca="1" si="65"/>
        <v>63249.999999999993</v>
      </c>
      <c r="AT145" s="6">
        <f t="shared" ca="1" si="66"/>
        <v>816423.29999999993</v>
      </c>
      <c r="AU145" s="6">
        <f t="shared" ca="1" si="67"/>
        <v>63136.039999999994</v>
      </c>
      <c r="AV145" s="6">
        <f t="shared" ca="1" si="68"/>
        <v>52454.32</v>
      </c>
      <c r="AW145" s="6">
        <f t="shared" ca="1" si="69"/>
        <v>0</v>
      </c>
      <c r="AX145" s="6">
        <f t="shared" ca="1" si="70"/>
        <v>0</v>
      </c>
      <c r="AY145" s="6">
        <f t="shared" ca="1" si="71"/>
        <v>0</v>
      </c>
      <c r="AZ145" s="6">
        <f t="shared" ca="1" si="72"/>
        <v>0</v>
      </c>
      <c r="BA145" s="6">
        <f t="shared" ca="1" si="73"/>
        <v>0</v>
      </c>
      <c r="BB145" s="6">
        <f t="shared" ca="1" si="74"/>
        <v>0</v>
      </c>
      <c r="BC145" s="6">
        <f t="shared" ca="1" si="75"/>
        <v>0</v>
      </c>
      <c r="BD145" s="6">
        <f t="shared" ca="1" si="76"/>
        <v>0</v>
      </c>
      <c r="BE145" s="6">
        <f t="shared" ca="1" si="77"/>
        <v>0</v>
      </c>
      <c r="BF145" s="6">
        <f t="shared" ca="1" si="84"/>
        <v>0</v>
      </c>
      <c r="BG145" s="6">
        <f t="shared" ca="1" si="85"/>
        <v>0</v>
      </c>
      <c r="BH145" s="6"/>
      <c r="BJ145" s="4">
        <f t="shared" ca="1" si="78"/>
        <v>1051549.9099999999</v>
      </c>
      <c r="BL145" s="3">
        <f t="shared" si="79"/>
        <v>42108</v>
      </c>
      <c r="BM145" s="6">
        <f>BM144+SUMIFS('Transactions (Dated)'!G:G,'Transactions (Dated)'!D:D,'Share Values'!AQ145)</f>
        <v>17345.749999999993</v>
      </c>
      <c r="BN145" s="6">
        <f ca="1">BN144+SUMIFS('Transactions (Dated)'!$F:$F,'Transactions (Dated)'!$D:$D,$BL145,'Transactions (Dated)'!$B:$B,BN$11,'Transactions (Dated)'!$C:$C,"Dividend (paid to cash)")*Y145</f>
        <v>0</v>
      </c>
      <c r="BO145" s="6">
        <f ca="1">BO144+SUMIFS('Transactions (Dated)'!$F:$F,'Transactions (Dated)'!$D:$D,$BL145,'Transactions (Dated)'!$B:$B,BO$11,'Transactions (Dated)'!$C:$C,"Dividend (paid to cash)")*Z145</f>
        <v>1250</v>
      </c>
      <c r="BP145" s="6">
        <f ca="1">BP144+SUMIFS('Transactions (Dated)'!$F:$F,'Transactions (Dated)'!$D:$D,$BL145,'Transactions (Dated)'!$B:$B,BP$11,'Transactions (Dated)'!$C:$C,"Dividend (paid to cash)")*AA145</f>
        <v>17738.742000000002</v>
      </c>
      <c r="BQ145" s="6">
        <f ca="1">BQ144+SUMIFS('Transactions (Dated)'!$F:$F,'Transactions (Dated)'!$D:$D,$BL145,'Transactions (Dated)'!$B:$B,BQ$11,'Transactions (Dated)'!$C:$C,"Dividend (paid to cash)")*AB145</f>
        <v>47.300000000000004</v>
      </c>
      <c r="BR145" s="6">
        <f ca="1">BR144+SUMIFS('Transactions (Dated)'!$F:$F,'Transactions (Dated)'!$D:$D,$BL145,'Transactions (Dated)'!$B:$B,BR$11,'Transactions (Dated)'!$C:$C,"Dividend (paid to cash)")*AC145</f>
        <v>0</v>
      </c>
      <c r="BS145" s="6">
        <f ca="1">BS144+SUMIFS('Transactions (Dated)'!$F:$F,'Transactions (Dated)'!$D:$D,$BL145,'Transactions (Dated)'!$B:$B,BS$11,'Transactions (Dated)'!$C:$C,"Dividend (paid to cash)")*AD145</f>
        <v>0</v>
      </c>
      <c r="BT145" s="6">
        <f ca="1">BT144+SUMIFS('Transactions (Dated)'!$F:$F,'Transactions (Dated)'!$D:$D,$BL145,'Transactions (Dated)'!$B:$B,BT$11,'Transactions (Dated)'!$C:$C,"Dividend (paid to cash)")*AE145</f>
        <v>0</v>
      </c>
      <c r="BU145" s="6">
        <f ca="1">BU144+SUMIFS('Transactions (Dated)'!$F:$F,'Transactions (Dated)'!$D:$D,$BL145,'Transactions (Dated)'!$B:$B,BU$11,'Transactions (Dated)'!$C:$C,"Dividend (paid to cash)")*AF145</f>
        <v>0</v>
      </c>
      <c r="BV145" s="6">
        <f ca="1">BV144+SUMIFS('Transactions (Dated)'!$F:$F,'Transactions (Dated)'!$D:$D,$BL145,'Transactions (Dated)'!$B:$B,BV$11,'Transactions (Dated)'!$C:$C,"Dividend (paid to cash)")*AG145</f>
        <v>0</v>
      </c>
      <c r="BW145" s="6">
        <f ca="1">BW144+SUMIFS('Transactions (Dated)'!$F:$F,'Transactions (Dated)'!$D:$D,$BL145,'Transactions (Dated)'!$B:$B,BW$11,'Transactions (Dated)'!$C:$C,"Dividend (paid to cash)")*AH145</f>
        <v>0</v>
      </c>
      <c r="BX145" s="6">
        <f ca="1">BX144+SUMIFS('Transactions (Dated)'!$F:$F,'Transactions (Dated)'!$D:$D,$BL145,'Transactions (Dated)'!$B:$B,BX$11,'Transactions (Dated)'!$C:$C,"Dividend (paid to cash)")*AI145</f>
        <v>0</v>
      </c>
      <c r="BY145" s="6">
        <f ca="1">BY144+SUMIFS('Transactions (Dated)'!$F:$F,'Transactions (Dated)'!$D:$D,$BL145,'Transactions (Dated)'!$B:$B,BY$11,'Transactions (Dated)'!$C:$C,"Dividend (paid to cash)")*AJ145</f>
        <v>0</v>
      </c>
      <c r="BZ145" s="6">
        <f ca="1">BZ144+SUMIFS('Transactions (Dated)'!$F:$F,'Transactions (Dated)'!$D:$D,$BL145,'Transactions (Dated)'!$B:$B,BZ$11,'Transactions (Dated)'!$C:$C,"Dividend (paid to cash)")*AK145</f>
        <v>0</v>
      </c>
      <c r="CA145" s="6">
        <f ca="1">CA144+SUMIFS('Transactions (Dated)'!$F:$F,'Transactions (Dated)'!$D:$D,$BL145,'Transactions (Dated)'!$B:$B,CA$11,'Transactions (Dated)'!$C:$C,"Dividend (paid to cash)")*AL145</f>
        <v>0</v>
      </c>
      <c r="CB145" s="6">
        <v>0</v>
      </c>
      <c r="CC145" s="6">
        <v>0</v>
      </c>
      <c r="CD145" s="6"/>
      <c r="CF145" s="6">
        <f t="shared" ca="1" si="86"/>
        <v>36381.792000000001</v>
      </c>
      <c r="CH145" s="3">
        <f t="shared" si="87"/>
        <v>42108</v>
      </c>
      <c r="CI145" s="4">
        <f t="shared" ca="1" si="80"/>
        <v>1051549.9099999999</v>
      </c>
      <c r="CJ145" s="4">
        <f t="shared" ca="1" si="81"/>
        <v>36381.792000000001</v>
      </c>
      <c r="CL145" s="4">
        <f t="shared" ca="1" si="82"/>
        <v>1087931.7019999998</v>
      </c>
    </row>
    <row r="146" spans="2:90" x14ac:dyDescent="0.15">
      <c r="B146" s="3">
        <f t="shared" si="83"/>
        <v>42109</v>
      </c>
      <c r="C146" s="2">
        <v>15450.9</v>
      </c>
      <c r="E146" s="70">
        <v>42109</v>
      </c>
      <c r="F146" s="69">
        <v>12.27</v>
      </c>
      <c r="G146" s="69">
        <v>5.39</v>
      </c>
      <c r="H146" s="69">
        <v>20.9</v>
      </c>
      <c r="I146" s="69">
        <v>33.380000000000003</v>
      </c>
      <c r="J146" s="69">
        <v>22.03</v>
      </c>
      <c r="K146" s="69">
        <v>12.43</v>
      </c>
      <c r="L146" s="69">
        <v>27.4</v>
      </c>
      <c r="M146" s="69">
        <v>2.94</v>
      </c>
      <c r="N146" s="69">
        <v>8.65</v>
      </c>
      <c r="O146" s="69">
        <v>5.2866999999999997</v>
      </c>
      <c r="P146" s="69">
        <v>33.74</v>
      </c>
      <c r="Q146" s="69">
        <v>0.85</v>
      </c>
      <c r="R146" s="69">
        <v>10.78</v>
      </c>
      <c r="S146" s="69">
        <v>39.15</v>
      </c>
      <c r="T146" s="69"/>
      <c r="U146" s="69"/>
      <c r="V146" s="4"/>
      <c r="X146" s="3">
        <f t="shared" si="62"/>
        <v>42109</v>
      </c>
      <c r="Y146" s="40">
        <f ca="1">Y145+SUMIFS('Transactions (Dated)'!$E$2:$E$53,'Transactions (Dated)'!$D$2:$D$53,'Share Values'!$X146,'Transactions (Dated)'!$B$2:$B$53,'Share Values'!Y$11,'Transactions (Dated)'!$C$2:$C$53,"Buy")-SUMIFS('Transactions (Dated)'!$E$2:$E$53,'Transactions (Dated)'!$D$2:$D$53,'Share Values'!$X146,'Transactions (Dated)'!$B$2:$B$53,'Share Values'!Y$11,'Transactions (Dated)'!$C$2:$C$53,"Sell")</f>
        <v>4625</v>
      </c>
      <c r="Z146" s="40">
        <f ca="1">Z145+SUMIFS('Transactions (Dated)'!$E$2:$E$53,'Transactions (Dated)'!$D$2:$D$53,'Share Values'!$X146,'Transactions (Dated)'!$B$2:$B$53,'Share Values'!Z$11,'Transactions (Dated)'!$C$2:$C$53,"Buy")-SUMIFS('Transactions (Dated)'!$E$2:$E$53,'Transactions (Dated)'!$D$2:$D$53,'Share Values'!$X146,'Transactions (Dated)'!$B$2:$B$53,'Share Values'!Z$11,'Transactions (Dated)'!$C$2:$C$53,"Sell")</f>
        <v>9375</v>
      </c>
      <c r="AA146" s="40">
        <f ca="1">AA145+SUMIFS('Transactions (Dated)'!$E$2:$E$53,'Transactions (Dated)'!$D$2:$D$53,'Share Values'!$X146,'Transactions (Dated)'!$B$2:$B$53,'Share Values'!AA$11,'Transactions (Dated)'!$C$2:$C$53,"Buy")-SUMIFS('Transactions (Dated)'!$E$2:$E$53,'Transactions (Dated)'!$D$2:$D$53,'Share Values'!$X146,'Transactions (Dated)'!$B$2:$B$53,'Share Values'!AA$11,'Transactions (Dated)'!$C$2:$C$53,"Sell")</f>
        <v>39270</v>
      </c>
      <c r="AB146" s="40">
        <f ca="1">AB145+SUMIFS('Transactions (Dated)'!$E$2:$E$53,'Transactions (Dated)'!$D$2:$D$53,'Share Values'!$X146,'Transactions (Dated)'!$B$2:$B$53,'Share Values'!AB$11,'Transactions (Dated)'!$C$2:$C$53,"Buy")-SUMIFS('Transactions (Dated)'!$E$2:$E$53,'Transactions (Dated)'!$D$2:$D$53,'Share Values'!$X146,'Transactions (Dated)'!$B$2:$B$53,'Share Values'!AB$11,'Transactions (Dated)'!$C$2:$C$53,"Sell")</f>
        <v>1892</v>
      </c>
      <c r="AC146" s="40">
        <f ca="1">AC145+SUMIFS('Transactions (Dated)'!$E$2:$E$53,'Transactions (Dated)'!$D$2:$D$53,'Share Values'!$X146,'Transactions (Dated)'!$B$2:$B$53,'Share Values'!AC$11,'Transactions (Dated)'!$C$2:$C$53,"Buy")-SUMIFS('Transactions (Dated)'!$E$2:$E$53,'Transactions (Dated)'!$D$2:$D$53,'Share Values'!$X146,'Transactions (Dated)'!$B$2:$B$53,'Share Values'!AC$11,'Transactions (Dated)'!$C$2:$C$53,"Sell")</f>
        <v>2348</v>
      </c>
      <c r="AD146" s="40">
        <f ca="1">AD145+SUMIFS('Transactions (Dated)'!$E$2:$E$53,'Transactions (Dated)'!$D$2:$D$53,'Share Values'!$X146,'Transactions (Dated)'!$B$2:$B$53,'Share Values'!AD$11,'Transactions (Dated)'!$C$2:$C$53,"Buy")-SUMIFS('Transactions (Dated)'!$E$2:$E$53,'Transactions (Dated)'!$D$2:$D$53,'Share Values'!$X146,'Transactions (Dated)'!$B$2:$B$53,'Share Values'!AD$11,'Transactions (Dated)'!$C$2:$C$53,"Sell")</f>
        <v>0</v>
      </c>
      <c r="AE146" s="40">
        <f ca="1">AE145+SUMIFS('Transactions (Dated)'!$E$2:$E$53,'Transactions (Dated)'!$D$2:$D$53,'Share Values'!$X146,'Transactions (Dated)'!$B$2:$B$53,'Share Values'!AE$11,'Transactions (Dated)'!$C$2:$C$53,"Buy")-SUMIFS('Transactions (Dated)'!$E$2:$E$53,'Transactions (Dated)'!$D$2:$D$53,'Share Values'!$X146,'Transactions (Dated)'!$B$2:$B$53,'Share Values'!AE$11,'Transactions (Dated)'!$C$2:$C$53,"Sell")</f>
        <v>0</v>
      </c>
      <c r="AF146" s="40">
        <f ca="1">AF145+SUMIFS('Transactions (Dated)'!$E$2:$E$53,'Transactions (Dated)'!$D$2:$D$53,'Share Values'!$X146,'Transactions (Dated)'!$B$2:$B$53,'Share Values'!AF$11,'Transactions (Dated)'!$C$2:$C$53,"Buy")-SUMIFS('Transactions (Dated)'!$E$2:$E$53,'Transactions (Dated)'!$D$2:$D$53,'Share Values'!$X146,'Transactions (Dated)'!$B$2:$B$53,'Share Values'!AF$11,'Transactions (Dated)'!$C$2:$C$53,"Sell")</f>
        <v>0</v>
      </c>
      <c r="AG146" s="40">
        <f ca="1">AG145+SUMIFS('Transactions (Dated)'!$E$2:$E$53,'Transactions (Dated)'!$D$2:$D$53,'Share Values'!$X146,'Transactions (Dated)'!$B$2:$B$53,'Share Values'!AG$11,'Transactions (Dated)'!$C$2:$C$53,"Buy")-SUMIFS('Transactions (Dated)'!$E$2:$E$53,'Transactions (Dated)'!$D$2:$D$53,'Share Values'!$X146,'Transactions (Dated)'!$B$2:$B$53,'Share Values'!AG$11,'Transactions (Dated)'!$C$2:$C$53,"Sell")</f>
        <v>0</v>
      </c>
      <c r="AH146" s="40">
        <f ca="1">AH145+SUMIFS('Transactions (Dated)'!$E$2:$E$53,'Transactions (Dated)'!$D$2:$D$53,'Share Values'!$X146,'Transactions (Dated)'!$B$2:$B$53,'Share Values'!AH$11,'Transactions (Dated)'!$C$2:$C$53,"Buy")-SUMIFS('Transactions (Dated)'!$E$2:$E$53,'Transactions (Dated)'!$D$2:$D$53,'Share Values'!$X146,'Transactions (Dated)'!$B$2:$B$53,'Share Values'!AH$11,'Transactions (Dated)'!$C$2:$C$53,"Sell")</f>
        <v>0</v>
      </c>
      <c r="AI146" s="40">
        <f ca="1">AI145+SUMIFS('Transactions (Dated)'!$E$2:$E$53,'Transactions (Dated)'!$D$2:$D$53,'Share Values'!$X146,'Transactions (Dated)'!$B$2:$B$53,'Share Values'!AI$11,'Transactions (Dated)'!$C$2:$C$53,"Buy")-SUMIFS('Transactions (Dated)'!$E$2:$E$53,'Transactions (Dated)'!$D$2:$D$53,'Share Values'!$X146,'Transactions (Dated)'!$B$2:$B$53,'Share Values'!AI$11,'Transactions (Dated)'!$C$2:$C$53,"Sell")</f>
        <v>0</v>
      </c>
      <c r="AJ146" s="40">
        <f ca="1">AJ145+SUMIFS('Transactions (Dated)'!$E$2:$E$53,'Transactions (Dated)'!$D$2:$D$53,'Share Values'!$X146,'Transactions (Dated)'!$B$2:$B$53,'Share Values'!AJ$11,'Transactions (Dated)'!$C$2:$C$53,"Buy")-SUMIFS('Transactions (Dated)'!$E$2:$E$53,'Transactions (Dated)'!$D$2:$D$53,'Share Values'!$X146,'Transactions (Dated)'!$B$2:$B$53,'Share Values'!AJ$11,'Transactions (Dated)'!$C$2:$C$53,"Sell")</f>
        <v>0</v>
      </c>
      <c r="AK146" s="40">
        <f ca="1">AK145+SUMIFS('Transactions (Dated)'!$E$2:$E$53,'Transactions (Dated)'!$D$2:$D$53,'Share Values'!$X146,'Transactions (Dated)'!$B$2:$B$53,'Share Values'!AK$11,'Transactions (Dated)'!$C$2:$C$53,"Buy")-SUMIFS('Transactions (Dated)'!$E$2:$E$53,'Transactions (Dated)'!$D$2:$D$53,'Share Values'!$X146,'Transactions (Dated)'!$B$2:$B$53,'Share Values'!AK$11,'Transactions (Dated)'!$C$2:$C$53,"Sell")</f>
        <v>0</v>
      </c>
      <c r="AL146" s="40">
        <f ca="1">AL145+SUMIFS('Transactions (Dated)'!$E$2:$E$53,'Transactions (Dated)'!$D$2:$D$53,'Share Values'!$X146,'Transactions (Dated)'!$B$2:$B$53,'Share Values'!AL$11,'Transactions (Dated)'!$C$2:$C$53,"Buy")-SUMIFS('Transactions (Dated)'!$E$2:$E$53,'Transactions (Dated)'!$D$2:$D$53,'Share Values'!$X146,'Transactions (Dated)'!$B$2:$B$53,'Share Values'!AL$11,'Transactions (Dated)'!$C$2:$C$53,"Sell")</f>
        <v>0</v>
      </c>
      <c r="AM146" s="40">
        <f ca="1">AM145+SUMIFS('Transactions (Dated)'!$E$2:$E$53,'Transactions (Dated)'!$D$2:$D$53,'Share Values'!$X146,'Transactions (Dated)'!$B$2:$B$53,'Share Values'!AM$11,'Transactions (Dated)'!$C$2:$C$53,"Buy")-SUMIFS('Transactions (Dated)'!$E$2:$E$53,'Transactions (Dated)'!$D$2:$D$53,'Share Values'!$X146,'Transactions (Dated)'!$B$2:$B$53,'Share Values'!AM$11,'Transactions (Dated)'!$C$2:$C$53,"Sell")</f>
        <v>0</v>
      </c>
      <c r="AN146" s="40">
        <f ca="1">AN145+SUMIFS('Transactions (Dated)'!$E$2:$E$53,'Transactions (Dated)'!$D$2:$D$53,'Share Values'!$X146,'Transactions (Dated)'!$B$2:$B$53,'Share Values'!AN$11,'Transactions (Dated)'!$C$2:$C$53,"Buy")-SUMIFS('Transactions (Dated)'!$E$2:$E$53,'Transactions (Dated)'!$D$2:$D$53,'Share Values'!$X146,'Transactions (Dated)'!$B$2:$B$53,'Share Values'!AN$11,'Transactions (Dated)'!$C$2:$C$53,"Sell")</f>
        <v>0</v>
      </c>
      <c r="AO146" s="40"/>
      <c r="AQ146" s="3">
        <f t="shared" si="63"/>
        <v>42109</v>
      </c>
      <c r="AR146" s="6">
        <f t="shared" ca="1" si="64"/>
        <v>56748.75</v>
      </c>
      <c r="AS146" s="6">
        <f t="shared" ca="1" si="65"/>
        <v>50531.25</v>
      </c>
      <c r="AT146" s="6">
        <f t="shared" ca="1" si="66"/>
        <v>820743</v>
      </c>
      <c r="AU146" s="6">
        <f t="shared" ca="1" si="67"/>
        <v>63154.960000000006</v>
      </c>
      <c r="AV146" s="6">
        <f t="shared" ca="1" si="68"/>
        <v>51726.44</v>
      </c>
      <c r="AW146" s="6">
        <f t="shared" ca="1" si="69"/>
        <v>0</v>
      </c>
      <c r="AX146" s="6">
        <f t="shared" ca="1" si="70"/>
        <v>0</v>
      </c>
      <c r="AY146" s="6">
        <f t="shared" ca="1" si="71"/>
        <v>0</v>
      </c>
      <c r="AZ146" s="6">
        <f t="shared" ca="1" si="72"/>
        <v>0</v>
      </c>
      <c r="BA146" s="6">
        <f t="shared" ca="1" si="73"/>
        <v>0</v>
      </c>
      <c r="BB146" s="6">
        <f t="shared" ca="1" si="74"/>
        <v>0</v>
      </c>
      <c r="BC146" s="6">
        <f t="shared" ca="1" si="75"/>
        <v>0</v>
      </c>
      <c r="BD146" s="6">
        <f t="shared" ca="1" si="76"/>
        <v>0</v>
      </c>
      <c r="BE146" s="6">
        <f t="shared" ca="1" si="77"/>
        <v>0</v>
      </c>
      <c r="BF146" s="6">
        <f t="shared" ca="1" si="84"/>
        <v>0</v>
      </c>
      <c r="BG146" s="6">
        <f t="shared" ca="1" si="85"/>
        <v>0</v>
      </c>
      <c r="BH146" s="6"/>
      <c r="BJ146" s="4">
        <f t="shared" ca="1" si="78"/>
        <v>1042904.3999999999</v>
      </c>
      <c r="BL146" s="3">
        <f t="shared" si="79"/>
        <v>42109</v>
      </c>
      <c r="BM146" s="6">
        <f>BM145+SUMIFS('Transactions (Dated)'!G:G,'Transactions (Dated)'!D:D,'Share Values'!AQ146)</f>
        <v>34179.499999999993</v>
      </c>
      <c r="BN146" s="6">
        <f ca="1">BN145+SUMIFS('Transactions (Dated)'!$F:$F,'Transactions (Dated)'!$D:$D,$BL146,'Transactions (Dated)'!$B:$B,BN$11,'Transactions (Dated)'!$C:$C,"Dividend (paid to cash)")*Y146</f>
        <v>0</v>
      </c>
      <c r="BO146" s="6">
        <f ca="1">BO145+SUMIFS('Transactions (Dated)'!$F:$F,'Transactions (Dated)'!$D:$D,$BL146,'Transactions (Dated)'!$B:$B,BO$11,'Transactions (Dated)'!$C:$C,"Dividend (paid to cash)")*Z146</f>
        <v>1250</v>
      </c>
      <c r="BP146" s="6">
        <f ca="1">BP145+SUMIFS('Transactions (Dated)'!$F:$F,'Transactions (Dated)'!$D:$D,$BL146,'Transactions (Dated)'!$B:$B,BP$11,'Transactions (Dated)'!$C:$C,"Dividend (paid to cash)")*AA146</f>
        <v>17738.742000000002</v>
      </c>
      <c r="BQ146" s="6">
        <f ca="1">BQ145+SUMIFS('Transactions (Dated)'!$F:$F,'Transactions (Dated)'!$D:$D,$BL146,'Transactions (Dated)'!$B:$B,BQ$11,'Transactions (Dated)'!$C:$C,"Dividend (paid to cash)")*AB146</f>
        <v>47.300000000000004</v>
      </c>
      <c r="BR146" s="6">
        <f ca="1">BR145+SUMIFS('Transactions (Dated)'!$F:$F,'Transactions (Dated)'!$D:$D,$BL146,'Transactions (Dated)'!$B:$B,BR$11,'Transactions (Dated)'!$C:$C,"Dividend (paid to cash)")*AC146</f>
        <v>0</v>
      </c>
      <c r="BS146" s="6">
        <f ca="1">BS145+SUMIFS('Transactions (Dated)'!$F:$F,'Transactions (Dated)'!$D:$D,$BL146,'Transactions (Dated)'!$B:$B,BS$11,'Transactions (Dated)'!$C:$C,"Dividend (paid to cash)")*AD146</f>
        <v>0</v>
      </c>
      <c r="BT146" s="6">
        <f ca="1">BT145+SUMIFS('Transactions (Dated)'!$F:$F,'Transactions (Dated)'!$D:$D,$BL146,'Transactions (Dated)'!$B:$B,BT$11,'Transactions (Dated)'!$C:$C,"Dividend (paid to cash)")*AE146</f>
        <v>0</v>
      </c>
      <c r="BU146" s="6">
        <f ca="1">BU145+SUMIFS('Transactions (Dated)'!$F:$F,'Transactions (Dated)'!$D:$D,$BL146,'Transactions (Dated)'!$B:$B,BU$11,'Transactions (Dated)'!$C:$C,"Dividend (paid to cash)")*AF146</f>
        <v>0</v>
      </c>
      <c r="BV146" s="6">
        <f ca="1">BV145+SUMIFS('Transactions (Dated)'!$F:$F,'Transactions (Dated)'!$D:$D,$BL146,'Transactions (Dated)'!$B:$B,BV$11,'Transactions (Dated)'!$C:$C,"Dividend (paid to cash)")*AG146</f>
        <v>0</v>
      </c>
      <c r="BW146" s="6">
        <f ca="1">BW145+SUMIFS('Transactions (Dated)'!$F:$F,'Transactions (Dated)'!$D:$D,$BL146,'Transactions (Dated)'!$B:$B,BW$11,'Transactions (Dated)'!$C:$C,"Dividend (paid to cash)")*AH146</f>
        <v>0</v>
      </c>
      <c r="BX146" s="6">
        <f ca="1">BX145+SUMIFS('Transactions (Dated)'!$F:$F,'Transactions (Dated)'!$D:$D,$BL146,'Transactions (Dated)'!$B:$B,BX$11,'Transactions (Dated)'!$C:$C,"Dividend (paid to cash)")*AI146</f>
        <v>0</v>
      </c>
      <c r="BY146" s="6">
        <f ca="1">BY145+SUMIFS('Transactions (Dated)'!$F:$F,'Transactions (Dated)'!$D:$D,$BL146,'Transactions (Dated)'!$B:$B,BY$11,'Transactions (Dated)'!$C:$C,"Dividend (paid to cash)")*AJ146</f>
        <v>0</v>
      </c>
      <c r="BZ146" s="6">
        <f ca="1">BZ145+SUMIFS('Transactions (Dated)'!$F:$F,'Transactions (Dated)'!$D:$D,$BL146,'Transactions (Dated)'!$B:$B,BZ$11,'Transactions (Dated)'!$C:$C,"Dividend (paid to cash)")*AK146</f>
        <v>0</v>
      </c>
      <c r="CA146" s="6">
        <f ca="1">CA145+SUMIFS('Transactions (Dated)'!$F:$F,'Transactions (Dated)'!$D:$D,$BL146,'Transactions (Dated)'!$B:$B,CA$11,'Transactions (Dated)'!$C:$C,"Dividend (paid to cash)")*AL146</f>
        <v>0</v>
      </c>
      <c r="CB146" s="6">
        <v>0</v>
      </c>
      <c r="CC146" s="6">
        <v>0</v>
      </c>
      <c r="CD146" s="6"/>
      <c r="CF146" s="6">
        <f t="shared" ca="1" si="86"/>
        <v>53215.542000000001</v>
      </c>
      <c r="CH146" s="3">
        <f t="shared" si="87"/>
        <v>42109</v>
      </c>
      <c r="CI146" s="4">
        <f t="shared" ca="1" si="80"/>
        <v>1042904.3999999999</v>
      </c>
      <c r="CJ146" s="4">
        <f t="shared" ca="1" si="81"/>
        <v>53215.542000000001</v>
      </c>
      <c r="CL146" s="4">
        <f t="shared" ca="1" si="82"/>
        <v>1096119.9419999998</v>
      </c>
    </row>
    <row r="147" spans="2:90" x14ac:dyDescent="0.15">
      <c r="B147" s="3">
        <f t="shared" si="83"/>
        <v>42110</v>
      </c>
      <c r="C147" s="2">
        <v>15386.8</v>
      </c>
      <c r="E147" s="70">
        <v>42110</v>
      </c>
      <c r="F147" s="69">
        <v>12.1</v>
      </c>
      <c r="G147" s="69">
        <v>5.37</v>
      </c>
      <c r="H147" s="69">
        <v>20.79</v>
      </c>
      <c r="I147" s="69">
        <v>33.56</v>
      </c>
      <c r="J147" s="69">
        <v>22</v>
      </c>
      <c r="K147" s="69">
        <v>12.48</v>
      </c>
      <c r="L147" s="69">
        <v>27.77</v>
      </c>
      <c r="M147" s="69">
        <v>3</v>
      </c>
      <c r="N147" s="69">
        <v>8.74</v>
      </c>
      <c r="O147" s="69">
        <v>5.1867000000000001</v>
      </c>
      <c r="P147" s="69">
        <v>33.6</v>
      </c>
      <c r="Q147" s="69">
        <v>0.85</v>
      </c>
      <c r="R147" s="69">
        <v>10.4</v>
      </c>
      <c r="S147" s="69">
        <v>39.01</v>
      </c>
      <c r="T147" s="69"/>
      <c r="U147" s="69"/>
      <c r="V147" s="4"/>
      <c r="X147" s="3">
        <f t="shared" si="62"/>
        <v>42110</v>
      </c>
      <c r="Y147" s="40">
        <f ca="1">Y146+SUMIFS('Transactions (Dated)'!$E$2:$E$53,'Transactions (Dated)'!$D$2:$D$53,'Share Values'!$X147,'Transactions (Dated)'!$B$2:$B$53,'Share Values'!Y$11,'Transactions (Dated)'!$C$2:$C$53,"Buy")-SUMIFS('Transactions (Dated)'!$E$2:$E$53,'Transactions (Dated)'!$D$2:$D$53,'Share Values'!$X147,'Transactions (Dated)'!$B$2:$B$53,'Share Values'!Y$11,'Transactions (Dated)'!$C$2:$C$53,"Sell")</f>
        <v>4625</v>
      </c>
      <c r="Z147" s="40">
        <f ca="1">Z146+SUMIFS('Transactions (Dated)'!$E$2:$E$53,'Transactions (Dated)'!$D$2:$D$53,'Share Values'!$X147,'Transactions (Dated)'!$B$2:$B$53,'Share Values'!Z$11,'Transactions (Dated)'!$C$2:$C$53,"Buy")-SUMIFS('Transactions (Dated)'!$E$2:$E$53,'Transactions (Dated)'!$D$2:$D$53,'Share Values'!$X147,'Transactions (Dated)'!$B$2:$B$53,'Share Values'!Z$11,'Transactions (Dated)'!$C$2:$C$53,"Sell")</f>
        <v>9375</v>
      </c>
      <c r="AA147" s="40">
        <f ca="1">AA146+SUMIFS('Transactions (Dated)'!$E$2:$E$53,'Transactions (Dated)'!$D$2:$D$53,'Share Values'!$X147,'Transactions (Dated)'!$B$2:$B$53,'Share Values'!AA$11,'Transactions (Dated)'!$C$2:$C$53,"Buy")-SUMIFS('Transactions (Dated)'!$E$2:$E$53,'Transactions (Dated)'!$D$2:$D$53,'Share Values'!$X147,'Transactions (Dated)'!$B$2:$B$53,'Share Values'!AA$11,'Transactions (Dated)'!$C$2:$C$53,"Sell")</f>
        <v>39270</v>
      </c>
      <c r="AB147" s="40">
        <f ca="1">AB146+SUMIFS('Transactions (Dated)'!$E$2:$E$53,'Transactions (Dated)'!$D$2:$D$53,'Share Values'!$X147,'Transactions (Dated)'!$B$2:$B$53,'Share Values'!AB$11,'Transactions (Dated)'!$C$2:$C$53,"Buy")-SUMIFS('Transactions (Dated)'!$E$2:$E$53,'Transactions (Dated)'!$D$2:$D$53,'Share Values'!$X147,'Transactions (Dated)'!$B$2:$B$53,'Share Values'!AB$11,'Transactions (Dated)'!$C$2:$C$53,"Sell")</f>
        <v>1892</v>
      </c>
      <c r="AC147" s="40">
        <f ca="1">AC146+SUMIFS('Transactions (Dated)'!$E$2:$E$53,'Transactions (Dated)'!$D$2:$D$53,'Share Values'!$X147,'Transactions (Dated)'!$B$2:$B$53,'Share Values'!AC$11,'Transactions (Dated)'!$C$2:$C$53,"Buy")-SUMIFS('Transactions (Dated)'!$E$2:$E$53,'Transactions (Dated)'!$D$2:$D$53,'Share Values'!$X147,'Transactions (Dated)'!$B$2:$B$53,'Share Values'!AC$11,'Transactions (Dated)'!$C$2:$C$53,"Sell")</f>
        <v>2348</v>
      </c>
      <c r="AD147" s="40">
        <f ca="1">AD146+SUMIFS('Transactions (Dated)'!$E$2:$E$53,'Transactions (Dated)'!$D$2:$D$53,'Share Values'!$X147,'Transactions (Dated)'!$B$2:$B$53,'Share Values'!AD$11,'Transactions (Dated)'!$C$2:$C$53,"Buy")-SUMIFS('Transactions (Dated)'!$E$2:$E$53,'Transactions (Dated)'!$D$2:$D$53,'Share Values'!$X147,'Transactions (Dated)'!$B$2:$B$53,'Share Values'!AD$11,'Transactions (Dated)'!$C$2:$C$53,"Sell")</f>
        <v>0</v>
      </c>
      <c r="AE147" s="40">
        <f ca="1">AE146+SUMIFS('Transactions (Dated)'!$E$2:$E$53,'Transactions (Dated)'!$D$2:$D$53,'Share Values'!$X147,'Transactions (Dated)'!$B$2:$B$53,'Share Values'!AE$11,'Transactions (Dated)'!$C$2:$C$53,"Buy")-SUMIFS('Transactions (Dated)'!$E$2:$E$53,'Transactions (Dated)'!$D$2:$D$53,'Share Values'!$X147,'Transactions (Dated)'!$B$2:$B$53,'Share Values'!AE$11,'Transactions (Dated)'!$C$2:$C$53,"Sell")</f>
        <v>0</v>
      </c>
      <c r="AF147" s="40">
        <f ca="1">AF146+SUMIFS('Transactions (Dated)'!$E$2:$E$53,'Transactions (Dated)'!$D$2:$D$53,'Share Values'!$X147,'Transactions (Dated)'!$B$2:$B$53,'Share Values'!AF$11,'Transactions (Dated)'!$C$2:$C$53,"Buy")-SUMIFS('Transactions (Dated)'!$E$2:$E$53,'Transactions (Dated)'!$D$2:$D$53,'Share Values'!$X147,'Transactions (Dated)'!$B$2:$B$53,'Share Values'!AF$11,'Transactions (Dated)'!$C$2:$C$53,"Sell")</f>
        <v>0</v>
      </c>
      <c r="AG147" s="40">
        <f ca="1">AG146+SUMIFS('Transactions (Dated)'!$E$2:$E$53,'Transactions (Dated)'!$D$2:$D$53,'Share Values'!$X147,'Transactions (Dated)'!$B$2:$B$53,'Share Values'!AG$11,'Transactions (Dated)'!$C$2:$C$53,"Buy")-SUMIFS('Transactions (Dated)'!$E$2:$E$53,'Transactions (Dated)'!$D$2:$D$53,'Share Values'!$X147,'Transactions (Dated)'!$B$2:$B$53,'Share Values'!AG$11,'Transactions (Dated)'!$C$2:$C$53,"Sell")</f>
        <v>0</v>
      </c>
      <c r="AH147" s="40">
        <f ca="1">AH146+SUMIFS('Transactions (Dated)'!$E$2:$E$53,'Transactions (Dated)'!$D$2:$D$53,'Share Values'!$X147,'Transactions (Dated)'!$B$2:$B$53,'Share Values'!AH$11,'Transactions (Dated)'!$C$2:$C$53,"Buy")-SUMIFS('Transactions (Dated)'!$E$2:$E$53,'Transactions (Dated)'!$D$2:$D$53,'Share Values'!$X147,'Transactions (Dated)'!$B$2:$B$53,'Share Values'!AH$11,'Transactions (Dated)'!$C$2:$C$53,"Sell")</f>
        <v>0</v>
      </c>
      <c r="AI147" s="40">
        <f ca="1">AI146+SUMIFS('Transactions (Dated)'!$E$2:$E$53,'Transactions (Dated)'!$D$2:$D$53,'Share Values'!$X147,'Transactions (Dated)'!$B$2:$B$53,'Share Values'!AI$11,'Transactions (Dated)'!$C$2:$C$53,"Buy")-SUMIFS('Transactions (Dated)'!$E$2:$E$53,'Transactions (Dated)'!$D$2:$D$53,'Share Values'!$X147,'Transactions (Dated)'!$B$2:$B$53,'Share Values'!AI$11,'Transactions (Dated)'!$C$2:$C$53,"Sell")</f>
        <v>0</v>
      </c>
      <c r="AJ147" s="40">
        <f ca="1">AJ146+SUMIFS('Transactions (Dated)'!$E$2:$E$53,'Transactions (Dated)'!$D$2:$D$53,'Share Values'!$X147,'Transactions (Dated)'!$B$2:$B$53,'Share Values'!AJ$11,'Transactions (Dated)'!$C$2:$C$53,"Buy")-SUMIFS('Transactions (Dated)'!$E$2:$E$53,'Transactions (Dated)'!$D$2:$D$53,'Share Values'!$X147,'Transactions (Dated)'!$B$2:$B$53,'Share Values'!AJ$11,'Transactions (Dated)'!$C$2:$C$53,"Sell")</f>
        <v>0</v>
      </c>
      <c r="AK147" s="40">
        <f ca="1">AK146+SUMIFS('Transactions (Dated)'!$E$2:$E$53,'Transactions (Dated)'!$D$2:$D$53,'Share Values'!$X147,'Transactions (Dated)'!$B$2:$B$53,'Share Values'!AK$11,'Transactions (Dated)'!$C$2:$C$53,"Buy")-SUMIFS('Transactions (Dated)'!$E$2:$E$53,'Transactions (Dated)'!$D$2:$D$53,'Share Values'!$X147,'Transactions (Dated)'!$B$2:$B$53,'Share Values'!AK$11,'Transactions (Dated)'!$C$2:$C$53,"Sell")</f>
        <v>0</v>
      </c>
      <c r="AL147" s="40">
        <f ca="1">AL146+SUMIFS('Transactions (Dated)'!$E$2:$E$53,'Transactions (Dated)'!$D$2:$D$53,'Share Values'!$X147,'Transactions (Dated)'!$B$2:$B$53,'Share Values'!AL$11,'Transactions (Dated)'!$C$2:$C$53,"Buy")-SUMIFS('Transactions (Dated)'!$E$2:$E$53,'Transactions (Dated)'!$D$2:$D$53,'Share Values'!$X147,'Transactions (Dated)'!$B$2:$B$53,'Share Values'!AL$11,'Transactions (Dated)'!$C$2:$C$53,"Sell")</f>
        <v>0</v>
      </c>
      <c r="AM147" s="40">
        <f ca="1">AM146+SUMIFS('Transactions (Dated)'!$E$2:$E$53,'Transactions (Dated)'!$D$2:$D$53,'Share Values'!$X147,'Transactions (Dated)'!$B$2:$B$53,'Share Values'!AM$11,'Transactions (Dated)'!$C$2:$C$53,"Buy")-SUMIFS('Transactions (Dated)'!$E$2:$E$53,'Transactions (Dated)'!$D$2:$D$53,'Share Values'!$X147,'Transactions (Dated)'!$B$2:$B$53,'Share Values'!AM$11,'Transactions (Dated)'!$C$2:$C$53,"Sell")</f>
        <v>0</v>
      </c>
      <c r="AN147" s="40">
        <f ca="1">AN146+SUMIFS('Transactions (Dated)'!$E$2:$E$53,'Transactions (Dated)'!$D$2:$D$53,'Share Values'!$X147,'Transactions (Dated)'!$B$2:$B$53,'Share Values'!AN$11,'Transactions (Dated)'!$C$2:$C$53,"Buy")-SUMIFS('Transactions (Dated)'!$E$2:$E$53,'Transactions (Dated)'!$D$2:$D$53,'Share Values'!$X147,'Transactions (Dated)'!$B$2:$B$53,'Share Values'!AN$11,'Transactions (Dated)'!$C$2:$C$53,"Sell")</f>
        <v>0</v>
      </c>
      <c r="AO147" s="40"/>
      <c r="AQ147" s="3">
        <f t="shared" si="63"/>
        <v>42110</v>
      </c>
      <c r="AR147" s="6">
        <f t="shared" ca="1" si="64"/>
        <v>55962.5</v>
      </c>
      <c r="AS147" s="6">
        <f t="shared" ca="1" si="65"/>
        <v>50343.75</v>
      </c>
      <c r="AT147" s="6">
        <f t="shared" ca="1" si="66"/>
        <v>816423.29999999993</v>
      </c>
      <c r="AU147" s="6">
        <f t="shared" ca="1" si="67"/>
        <v>63495.520000000004</v>
      </c>
      <c r="AV147" s="6">
        <f t="shared" ca="1" si="68"/>
        <v>51656</v>
      </c>
      <c r="AW147" s="6">
        <f t="shared" ca="1" si="69"/>
        <v>0</v>
      </c>
      <c r="AX147" s="6">
        <f t="shared" ca="1" si="70"/>
        <v>0</v>
      </c>
      <c r="AY147" s="6">
        <f t="shared" ca="1" si="71"/>
        <v>0</v>
      </c>
      <c r="AZ147" s="6">
        <f t="shared" ca="1" si="72"/>
        <v>0</v>
      </c>
      <c r="BA147" s="6">
        <f t="shared" ca="1" si="73"/>
        <v>0</v>
      </c>
      <c r="BB147" s="6">
        <f t="shared" ca="1" si="74"/>
        <v>0</v>
      </c>
      <c r="BC147" s="6">
        <f t="shared" ca="1" si="75"/>
        <v>0</v>
      </c>
      <c r="BD147" s="6">
        <f t="shared" ca="1" si="76"/>
        <v>0</v>
      </c>
      <c r="BE147" s="6">
        <f t="shared" ca="1" si="77"/>
        <v>0</v>
      </c>
      <c r="BF147" s="6">
        <f t="shared" ca="1" si="84"/>
        <v>0</v>
      </c>
      <c r="BG147" s="6">
        <f t="shared" ca="1" si="85"/>
        <v>0</v>
      </c>
      <c r="BH147" s="6"/>
      <c r="BJ147" s="4">
        <f t="shared" ca="1" si="78"/>
        <v>1037881.07</v>
      </c>
      <c r="BL147" s="3">
        <f t="shared" si="79"/>
        <v>42110</v>
      </c>
      <c r="BM147" s="6">
        <f>BM146+SUMIFS('Transactions (Dated)'!G:G,'Transactions (Dated)'!D:D,'Share Values'!AQ147)</f>
        <v>34179.499999999993</v>
      </c>
      <c r="BN147" s="6">
        <f ca="1">BN146+SUMIFS('Transactions (Dated)'!$F:$F,'Transactions (Dated)'!$D:$D,$BL147,'Transactions (Dated)'!$B:$B,BN$11,'Transactions (Dated)'!$C:$C,"Dividend (paid to cash)")*Y147</f>
        <v>0</v>
      </c>
      <c r="BO147" s="6">
        <f ca="1">BO146+SUMIFS('Transactions (Dated)'!$F:$F,'Transactions (Dated)'!$D:$D,$BL147,'Transactions (Dated)'!$B:$B,BO$11,'Transactions (Dated)'!$C:$C,"Dividend (paid to cash)")*Z147</f>
        <v>1250</v>
      </c>
      <c r="BP147" s="6">
        <f ca="1">BP146+SUMIFS('Transactions (Dated)'!$F:$F,'Transactions (Dated)'!$D:$D,$BL147,'Transactions (Dated)'!$B:$B,BP$11,'Transactions (Dated)'!$C:$C,"Dividend (paid to cash)")*AA147</f>
        <v>17738.742000000002</v>
      </c>
      <c r="BQ147" s="6">
        <f ca="1">BQ146+SUMIFS('Transactions (Dated)'!$F:$F,'Transactions (Dated)'!$D:$D,$BL147,'Transactions (Dated)'!$B:$B,BQ$11,'Transactions (Dated)'!$C:$C,"Dividend (paid to cash)")*AB147</f>
        <v>47.300000000000004</v>
      </c>
      <c r="BR147" s="6">
        <f ca="1">BR146+SUMIFS('Transactions (Dated)'!$F:$F,'Transactions (Dated)'!$D:$D,$BL147,'Transactions (Dated)'!$B:$B,BR$11,'Transactions (Dated)'!$C:$C,"Dividend (paid to cash)")*AC147</f>
        <v>0</v>
      </c>
      <c r="BS147" s="6">
        <f ca="1">BS146+SUMIFS('Transactions (Dated)'!$F:$F,'Transactions (Dated)'!$D:$D,$BL147,'Transactions (Dated)'!$B:$B,BS$11,'Transactions (Dated)'!$C:$C,"Dividend (paid to cash)")*AD147</f>
        <v>0</v>
      </c>
      <c r="BT147" s="6">
        <f ca="1">BT146+SUMIFS('Transactions (Dated)'!$F:$F,'Transactions (Dated)'!$D:$D,$BL147,'Transactions (Dated)'!$B:$B,BT$11,'Transactions (Dated)'!$C:$C,"Dividend (paid to cash)")*AE147</f>
        <v>0</v>
      </c>
      <c r="BU147" s="6">
        <f ca="1">BU146+SUMIFS('Transactions (Dated)'!$F:$F,'Transactions (Dated)'!$D:$D,$BL147,'Transactions (Dated)'!$B:$B,BU$11,'Transactions (Dated)'!$C:$C,"Dividend (paid to cash)")*AF147</f>
        <v>0</v>
      </c>
      <c r="BV147" s="6">
        <f ca="1">BV146+SUMIFS('Transactions (Dated)'!$F:$F,'Transactions (Dated)'!$D:$D,$BL147,'Transactions (Dated)'!$B:$B,BV$11,'Transactions (Dated)'!$C:$C,"Dividend (paid to cash)")*AG147</f>
        <v>0</v>
      </c>
      <c r="BW147" s="6">
        <f ca="1">BW146+SUMIFS('Transactions (Dated)'!$F:$F,'Transactions (Dated)'!$D:$D,$BL147,'Transactions (Dated)'!$B:$B,BW$11,'Transactions (Dated)'!$C:$C,"Dividend (paid to cash)")*AH147</f>
        <v>0</v>
      </c>
      <c r="BX147" s="6">
        <f ca="1">BX146+SUMIFS('Transactions (Dated)'!$F:$F,'Transactions (Dated)'!$D:$D,$BL147,'Transactions (Dated)'!$B:$B,BX$11,'Transactions (Dated)'!$C:$C,"Dividend (paid to cash)")*AI147</f>
        <v>0</v>
      </c>
      <c r="BY147" s="6">
        <f ca="1">BY146+SUMIFS('Transactions (Dated)'!$F:$F,'Transactions (Dated)'!$D:$D,$BL147,'Transactions (Dated)'!$B:$B,BY$11,'Transactions (Dated)'!$C:$C,"Dividend (paid to cash)")*AJ147</f>
        <v>0</v>
      </c>
      <c r="BZ147" s="6">
        <f ca="1">BZ146+SUMIFS('Transactions (Dated)'!$F:$F,'Transactions (Dated)'!$D:$D,$BL147,'Transactions (Dated)'!$B:$B,BZ$11,'Transactions (Dated)'!$C:$C,"Dividend (paid to cash)")*AK147</f>
        <v>0</v>
      </c>
      <c r="CA147" s="6">
        <f ca="1">CA146+SUMIFS('Transactions (Dated)'!$F:$F,'Transactions (Dated)'!$D:$D,$BL147,'Transactions (Dated)'!$B:$B,CA$11,'Transactions (Dated)'!$C:$C,"Dividend (paid to cash)")*AL147</f>
        <v>0</v>
      </c>
      <c r="CB147" s="6">
        <v>0</v>
      </c>
      <c r="CC147" s="6">
        <v>0</v>
      </c>
      <c r="CD147" s="6"/>
      <c r="CF147" s="6">
        <f t="shared" ca="1" si="86"/>
        <v>53215.542000000001</v>
      </c>
      <c r="CH147" s="3">
        <f t="shared" si="87"/>
        <v>42110</v>
      </c>
      <c r="CI147" s="4">
        <f t="shared" ca="1" si="80"/>
        <v>1037881.07</v>
      </c>
      <c r="CJ147" s="4">
        <f t="shared" ca="1" si="81"/>
        <v>53215.542000000001</v>
      </c>
      <c r="CL147" s="4">
        <f t="shared" ca="1" si="82"/>
        <v>1091096.612</v>
      </c>
    </row>
    <row r="148" spans="2:90" x14ac:dyDescent="0.15">
      <c r="B148" s="3">
        <f t="shared" si="83"/>
        <v>42111</v>
      </c>
      <c r="C148" s="2">
        <v>15360.6</v>
      </c>
      <c r="E148" s="70">
        <v>42111</v>
      </c>
      <c r="F148" s="69">
        <v>12.1</v>
      </c>
      <c r="G148" s="69">
        <v>5.25</v>
      </c>
      <c r="H148" s="69">
        <v>20.76</v>
      </c>
      <c r="I148" s="69">
        <v>33.75</v>
      </c>
      <c r="J148" s="69">
        <v>21.51</v>
      </c>
      <c r="K148" s="69">
        <v>12.49</v>
      </c>
      <c r="L148" s="69">
        <v>27.51</v>
      </c>
      <c r="M148" s="69">
        <v>3.03</v>
      </c>
      <c r="N148" s="69">
        <v>8.75</v>
      </c>
      <c r="O148" s="69">
        <v>5.33</v>
      </c>
      <c r="P148" s="69">
        <v>33.89</v>
      </c>
      <c r="Q148" s="69">
        <v>0.82</v>
      </c>
      <c r="R148" s="69">
        <v>10.54</v>
      </c>
      <c r="S148" s="69">
        <v>39.270000000000003</v>
      </c>
      <c r="T148" s="69"/>
      <c r="U148" s="69"/>
      <c r="V148" s="4"/>
      <c r="X148" s="3">
        <f t="shared" si="62"/>
        <v>42111</v>
      </c>
      <c r="Y148" s="40">
        <f ca="1">Y147+SUMIFS('Transactions (Dated)'!$E$2:$E$53,'Transactions (Dated)'!$D$2:$D$53,'Share Values'!$X148,'Transactions (Dated)'!$B$2:$B$53,'Share Values'!Y$11,'Transactions (Dated)'!$C$2:$C$53,"Buy")-SUMIFS('Transactions (Dated)'!$E$2:$E$53,'Transactions (Dated)'!$D$2:$D$53,'Share Values'!$X148,'Transactions (Dated)'!$B$2:$B$53,'Share Values'!Y$11,'Transactions (Dated)'!$C$2:$C$53,"Sell")</f>
        <v>4625</v>
      </c>
      <c r="Z148" s="40">
        <f ca="1">Z147+SUMIFS('Transactions (Dated)'!$E$2:$E$53,'Transactions (Dated)'!$D$2:$D$53,'Share Values'!$X148,'Transactions (Dated)'!$B$2:$B$53,'Share Values'!Z$11,'Transactions (Dated)'!$C$2:$C$53,"Buy")-SUMIFS('Transactions (Dated)'!$E$2:$E$53,'Transactions (Dated)'!$D$2:$D$53,'Share Values'!$X148,'Transactions (Dated)'!$B$2:$B$53,'Share Values'!Z$11,'Transactions (Dated)'!$C$2:$C$53,"Sell")</f>
        <v>9375</v>
      </c>
      <c r="AA148" s="40">
        <f ca="1">AA147+SUMIFS('Transactions (Dated)'!$E$2:$E$53,'Transactions (Dated)'!$D$2:$D$53,'Share Values'!$X148,'Transactions (Dated)'!$B$2:$B$53,'Share Values'!AA$11,'Transactions (Dated)'!$C$2:$C$53,"Buy")-SUMIFS('Transactions (Dated)'!$E$2:$E$53,'Transactions (Dated)'!$D$2:$D$53,'Share Values'!$X148,'Transactions (Dated)'!$B$2:$B$53,'Share Values'!AA$11,'Transactions (Dated)'!$C$2:$C$53,"Sell")</f>
        <v>39270</v>
      </c>
      <c r="AB148" s="40">
        <f ca="1">AB147+SUMIFS('Transactions (Dated)'!$E$2:$E$53,'Transactions (Dated)'!$D$2:$D$53,'Share Values'!$X148,'Transactions (Dated)'!$B$2:$B$53,'Share Values'!AB$11,'Transactions (Dated)'!$C$2:$C$53,"Buy")-SUMIFS('Transactions (Dated)'!$E$2:$E$53,'Transactions (Dated)'!$D$2:$D$53,'Share Values'!$X148,'Transactions (Dated)'!$B$2:$B$53,'Share Values'!AB$11,'Transactions (Dated)'!$C$2:$C$53,"Sell")</f>
        <v>1892</v>
      </c>
      <c r="AC148" s="40">
        <f ca="1">AC147+SUMIFS('Transactions (Dated)'!$E$2:$E$53,'Transactions (Dated)'!$D$2:$D$53,'Share Values'!$X148,'Transactions (Dated)'!$B$2:$B$53,'Share Values'!AC$11,'Transactions (Dated)'!$C$2:$C$53,"Buy")-SUMIFS('Transactions (Dated)'!$E$2:$E$53,'Transactions (Dated)'!$D$2:$D$53,'Share Values'!$X148,'Transactions (Dated)'!$B$2:$B$53,'Share Values'!AC$11,'Transactions (Dated)'!$C$2:$C$53,"Sell")</f>
        <v>2348</v>
      </c>
      <c r="AD148" s="40">
        <f ca="1">AD147+SUMIFS('Transactions (Dated)'!$E$2:$E$53,'Transactions (Dated)'!$D$2:$D$53,'Share Values'!$X148,'Transactions (Dated)'!$B$2:$B$53,'Share Values'!AD$11,'Transactions (Dated)'!$C$2:$C$53,"Buy")-SUMIFS('Transactions (Dated)'!$E$2:$E$53,'Transactions (Dated)'!$D$2:$D$53,'Share Values'!$X148,'Transactions (Dated)'!$B$2:$B$53,'Share Values'!AD$11,'Transactions (Dated)'!$C$2:$C$53,"Sell")</f>
        <v>0</v>
      </c>
      <c r="AE148" s="40">
        <f ca="1">AE147+SUMIFS('Transactions (Dated)'!$E$2:$E$53,'Transactions (Dated)'!$D$2:$D$53,'Share Values'!$X148,'Transactions (Dated)'!$B$2:$B$53,'Share Values'!AE$11,'Transactions (Dated)'!$C$2:$C$53,"Buy")-SUMIFS('Transactions (Dated)'!$E$2:$E$53,'Transactions (Dated)'!$D$2:$D$53,'Share Values'!$X148,'Transactions (Dated)'!$B$2:$B$53,'Share Values'!AE$11,'Transactions (Dated)'!$C$2:$C$53,"Sell")</f>
        <v>0</v>
      </c>
      <c r="AF148" s="40">
        <f ca="1">AF147+SUMIFS('Transactions (Dated)'!$E$2:$E$53,'Transactions (Dated)'!$D$2:$D$53,'Share Values'!$X148,'Transactions (Dated)'!$B$2:$B$53,'Share Values'!AF$11,'Transactions (Dated)'!$C$2:$C$53,"Buy")-SUMIFS('Transactions (Dated)'!$E$2:$E$53,'Transactions (Dated)'!$D$2:$D$53,'Share Values'!$X148,'Transactions (Dated)'!$B$2:$B$53,'Share Values'!AF$11,'Transactions (Dated)'!$C$2:$C$53,"Sell")</f>
        <v>0</v>
      </c>
      <c r="AG148" s="40">
        <f ca="1">AG147+SUMIFS('Transactions (Dated)'!$E$2:$E$53,'Transactions (Dated)'!$D$2:$D$53,'Share Values'!$X148,'Transactions (Dated)'!$B$2:$B$53,'Share Values'!AG$11,'Transactions (Dated)'!$C$2:$C$53,"Buy")-SUMIFS('Transactions (Dated)'!$E$2:$E$53,'Transactions (Dated)'!$D$2:$D$53,'Share Values'!$X148,'Transactions (Dated)'!$B$2:$B$53,'Share Values'!AG$11,'Transactions (Dated)'!$C$2:$C$53,"Sell")</f>
        <v>0</v>
      </c>
      <c r="AH148" s="40">
        <f ca="1">AH147+SUMIFS('Transactions (Dated)'!$E$2:$E$53,'Transactions (Dated)'!$D$2:$D$53,'Share Values'!$X148,'Transactions (Dated)'!$B$2:$B$53,'Share Values'!AH$11,'Transactions (Dated)'!$C$2:$C$53,"Buy")-SUMIFS('Transactions (Dated)'!$E$2:$E$53,'Transactions (Dated)'!$D$2:$D$53,'Share Values'!$X148,'Transactions (Dated)'!$B$2:$B$53,'Share Values'!AH$11,'Transactions (Dated)'!$C$2:$C$53,"Sell")</f>
        <v>0</v>
      </c>
      <c r="AI148" s="40">
        <f ca="1">AI147+SUMIFS('Transactions (Dated)'!$E$2:$E$53,'Transactions (Dated)'!$D$2:$D$53,'Share Values'!$X148,'Transactions (Dated)'!$B$2:$B$53,'Share Values'!AI$11,'Transactions (Dated)'!$C$2:$C$53,"Buy")-SUMIFS('Transactions (Dated)'!$E$2:$E$53,'Transactions (Dated)'!$D$2:$D$53,'Share Values'!$X148,'Transactions (Dated)'!$B$2:$B$53,'Share Values'!AI$11,'Transactions (Dated)'!$C$2:$C$53,"Sell")</f>
        <v>0</v>
      </c>
      <c r="AJ148" s="40">
        <f ca="1">AJ147+SUMIFS('Transactions (Dated)'!$E$2:$E$53,'Transactions (Dated)'!$D$2:$D$53,'Share Values'!$X148,'Transactions (Dated)'!$B$2:$B$53,'Share Values'!AJ$11,'Transactions (Dated)'!$C$2:$C$53,"Buy")-SUMIFS('Transactions (Dated)'!$E$2:$E$53,'Transactions (Dated)'!$D$2:$D$53,'Share Values'!$X148,'Transactions (Dated)'!$B$2:$B$53,'Share Values'!AJ$11,'Transactions (Dated)'!$C$2:$C$53,"Sell")</f>
        <v>0</v>
      </c>
      <c r="AK148" s="40">
        <f ca="1">AK147+SUMIFS('Transactions (Dated)'!$E$2:$E$53,'Transactions (Dated)'!$D$2:$D$53,'Share Values'!$X148,'Transactions (Dated)'!$B$2:$B$53,'Share Values'!AK$11,'Transactions (Dated)'!$C$2:$C$53,"Buy")-SUMIFS('Transactions (Dated)'!$E$2:$E$53,'Transactions (Dated)'!$D$2:$D$53,'Share Values'!$X148,'Transactions (Dated)'!$B$2:$B$53,'Share Values'!AK$11,'Transactions (Dated)'!$C$2:$C$53,"Sell")</f>
        <v>0</v>
      </c>
      <c r="AL148" s="40">
        <f ca="1">AL147+SUMIFS('Transactions (Dated)'!$E$2:$E$53,'Transactions (Dated)'!$D$2:$D$53,'Share Values'!$X148,'Transactions (Dated)'!$B$2:$B$53,'Share Values'!AL$11,'Transactions (Dated)'!$C$2:$C$53,"Buy")-SUMIFS('Transactions (Dated)'!$E$2:$E$53,'Transactions (Dated)'!$D$2:$D$53,'Share Values'!$X148,'Transactions (Dated)'!$B$2:$B$53,'Share Values'!AL$11,'Transactions (Dated)'!$C$2:$C$53,"Sell")</f>
        <v>0</v>
      </c>
      <c r="AM148" s="40">
        <f ca="1">AM147+SUMIFS('Transactions (Dated)'!$E$2:$E$53,'Transactions (Dated)'!$D$2:$D$53,'Share Values'!$X148,'Transactions (Dated)'!$B$2:$B$53,'Share Values'!AM$11,'Transactions (Dated)'!$C$2:$C$53,"Buy")-SUMIFS('Transactions (Dated)'!$E$2:$E$53,'Transactions (Dated)'!$D$2:$D$53,'Share Values'!$X148,'Transactions (Dated)'!$B$2:$B$53,'Share Values'!AM$11,'Transactions (Dated)'!$C$2:$C$53,"Sell")</f>
        <v>0</v>
      </c>
      <c r="AN148" s="40">
        <f ca="1">AN147+SUMIFS('Transactions (Dated)'!$E$2:$E$53,'Transactions (Dated)'!$D$2:$D$53,'Share Values'!$X148,'Transactions (Dated)'!$B$2:$B$53,'Share Values'!AN$11,'Transactions (Dated)'!$C$2:$C$53,"Buy")-SUMIFS('Transactions (Dated)'!$E$2:$E$53,'Transactions (Dated)'!$D$2:$D$53,'Share Values'!$X148,'Transactions (Dated)'!$B$2:$B$53,'Share Values'!AN$11,'Transactions (Dated)'!$C$2:$C$53,"Sell")</f>
        <v>0</v>
      </c>
      <c r="AO148" s="40"/>
      <c r="AQ148" s="3">
        <f t="shared" si="63"/>
        <v>42111</v>
      </c>
      <c r="AR148" s="6">
        <f t="shared" ca="1" si="64"/>
        <v>55962.5</v>
      </c>
      <c r="AS148" s="6">
        <f t="shared" ca="1" si="65"/>
        <v>49218.75</v>
      </c>
      <c r="AT148" s="6">
        <f t="shared" ca="1" si="66"/>
        <v>815245.20000000007</v>
      </c>
      <c r="AU148" s="6">
        <f t="shared" ca="1" si="67"/>
        <v>63855</v>
      </c>
      <c r="AV148" s="6">
        <f t="shared" ca="1" si="68"/>
        <v>50505.48</v>
      </c>
      <c r="AW148" s="6">
        <f t="shared" ca="1" si="69"/>
        <v>0</v>
      </c>
      <c r="AX148" s="6">
        <f t="shared" ca="1" si="70"/>
        <v>0</v>
      </c>
      <c r="AY148" s="6">
        <f t="shared" ca="1" si="71"/>
        <v>0</v>
      </c>
      <c r="AZ148" s="6">
        <f t="shared" ca="1" si="72"/>
        <v>0</v>
      </c>
      <c r="BA148" s="6">
        <f t="shared" ca="1" si="73"/>
        <v>0</v>
      </c>
      <c r="BB148" s="6">
        <f t="shared" ca="1" si="74"/>
        <v>0</v>
      </c>
      <c r="BC148" s="6">
        <f t="shared" ca="1" si="75"/>
        <v>0</v>
      </c>
      <c r="BD148" s="6">
        <f t="shared" ca="1" si="76"/>
        <v>0</v>
      </c>
      <c r="BE148" s="6">
        <f t="shared" ca="1" si="77"/>
        <v>0</v>
      </c>
      <c r="BF148" s="6">
        <f t="shared" ca="1" si="84"/>
        <v>0</v>
      </c>
      <c r="BG148" s="6">
        <f t="shared" ca="1" si="85"/>
        <v>0</v>
      </c>
      <c r="BH148" s="6"/>
      <c r="BJ148" s="4">
        <f t="shared" ca="1" si="78"/>
        <v>1034786.93</v>
      </c>
      <c r="BL148" s="3">
        <f t="shared" si="79"/>
        <v>42111</v>
      </c>
      <c r="BM148" s="6">
        <f>BM147+SUMIFS('Transactions (Dated)'!G:G,'Transactions (Dated)'!D:D,'Share Values'!AQ148)</f>
        <v>34179.499999999993</v>
      </c>
      <c r="BN148" s="6">
        <f ca="1">BN147+SUMIFS('Transactions (Dated)'!$F:$F,'Transactions (Dated)'!$D:$D,$BL148,'Transactions (Dated)'!$B:$B,BN$11,'Transactions (Dated)'!$C:$C,"Dividend (paid to cash)")*Y148</f>
        <v>0</v>
      </c>
      <c r="BO148" s="6">
        <f ca="1">BO147+SUMIFS('Transactions (Dated)'!$F:$F,'Transactions (Dated)'!$D:$D,$BL148,'Transactions (Dated)'!$B:$B,BO$11,'Transactions (Dated)'!$C:$C,"Dividend (paid to cash)")*Z148</f>
        <v>1250</v>
      </c>
      <c r="BP148" s="6">
        <f ca="1">BP147+SUMIFS('Transactions (Dated)'!$F:$F,'Transactions (Dated)'!$D:$D,$BL148,'Transactions (Dated)'!$B:$B,BP$11,'Transactions (Dated)'!$C:$C,"Dividend (paid to cash)")*AA148</f>
        <v>17738.742000000002</v>
      </c>
      <c r="BQ148" s="6">
        <f ca="1">BQ147+SUMIFS('Transactions (Dated)'!$F:$F,'Transactions (Dated)'!$D:$D,$BL148,'Transactions (Dated)'!$B:$B,BQ$11,'Transactions (Dated)'!$C:$C,"Dividend (paid to cash)")*AB148</f>
        <v>47.300000000000004</v>
      </c>
      <c r="BR148" s="6">
        <f ca="1">BR147+SUMIFS('Transactions (Dated)'!$F:$F,'Transactions (Dated)'!$D:$D,$BL148,'Transactions (Dated)'!$B:$B,BR$11,'Transactions (Dated)'!$C:$C,"Dividend (paid to cash)")*AC148</f>
        <v>0</v>
      </c>
      <c r="BS148" s="6">
        <f ca="1">BS147+SUMIFS('Transactions (Dated)'!$F:$F,'Transactions (Dated)'!$D:$D,$BL148,'Transactions (Dated)'!$B:$B,BS$11,'Transactions (Dated)'!$C:$C,"Dividend (paid to cash)")*AD148</f>
        <v>0</v>
      </c>
      <c r="BT148" s="6">
        <f ca="1">BT147+SUMIFS('Transactions (Dated)'!$F:$F,'Transactions (Dated)'!$D:$D,$BL148,'Transactions (Dated)'!$B:$B,BT$11,'Transactions (Dated)'!$C:$C,"Dividend (paid to cash)")*AE148</f>
        <v>0</v>
      </c>
      <c r="BU148" s="6">
        <f ca="1">BU147+SUMIFS('Transactions (Dated)'!$F:$F,'Transactions (Dated)'!$D:$D,$BL148,'Transactions (Dated)'!$B:$B,BU$11,'Transactions (Dated)'!$C:$C,"Dividend (paid to cash)")*AF148</f>
        <v>0</v>
      </c>
      <c r="BV148" s="6">
        <f ca="1">BV147+SUMIFS('Transactions (Dated)'!$F:$F,'Transactions (Dated)'!$D:$D,$BL148,'Transactions (Dated)'!$B:$B,BV$11,'Transactions (Dated)'!$C:$C,"Dividend (paid to cash)")*AG148</f>
        <v>0</v>
      </c>
      <c r="BW148" s="6">
        <f ca="1">BW147+SUMIFS('Transactions (Dated)'!$F:$F,'Transactions (Dated)'!$D:$D,$BL148,'Transactions (Dated)'!$B:$B,BW$11,'Transactions (Dated)'!$C:$C,"Dividend (paid to cash)")*AH148</f>
        <v>0</v>
      </c>
      <c r="BX148" s="6">
        <f ca="1">BX147+SUMIFS('Transactions (Dated)'!$F:$F,'Transactions (Dated)'!$D:$D,$BL148,'Transactions (Dated)'!$B:$B,BX$11,'Transactions (Dated)'!$C:$C,"Dividend (paid to cash)")*AI148</f>
        <v>0</v>
      </c>
      <c r="BY148" s="6">
        <f ca="1">BY147+SUMIFS('Transactions (Dated)'!$F:$F,'Transactions (Dated)'!$D:$D,$BL148,'Transactions (Dated)'!$B:$B,BY$11,'Transactions (Dated)'!$C:$C,"Dividend (paid to cash)")*AJ148</f>
        <v>0</v>
      </c>
      <c r="BZ148" s="6">
        <f ca="1">BZ147+SUMIFS('Transactions (Dated)'!$F:$F,'Transactions (Dated)'!$D:$D,$BL148,'Transactions (Dated)'!$B:$B,BZ$11,'Transactions (Dated)'!$C:$C,"Dividend (paid to cash)")*AK148</f>
        <v>0</v>
      </c>
      <c r="CA148" s="6">
        <f ca="1">CA147+SUMIFS('Transactions (Dated)'!$F:$F,'Transactions (Dated)'!$D:$D,$BL148,'Transactions (Dated)'!$B:$B,CA$11,'Transactions (Dated)'!$C:$C,"Dividend (paid to cash)")*AL148</f>
        <v>0</v>
      </c>
      <c r="CB148" s="6">
        <v>0</v>
      </c>
      <c r="CC148" s="6">
        <v>0</v>
      </c>
      <c r="CD148" s="6"/>
      <c r="CF148" s="6">
        <f t="shared" ca="1" si="86"/>
        <v>53215.542000000001</v>
      </c>
      <c r="CH148" s="3">
        <f t="shared" si="87"/>
        <v>42111</v>
      </c>
      <c r="CI148" s="4">
        <f t="shared" ca="1" si="80"/>
        <v>1034786.93</v>
      </c>
      <c r="CJ148" s="4">
        <f t="shared" ca="1" si="81"/>
        <v>53215.542000000001</v>
      </c>
      <c r="CL148" s="4">
        <f t="shared" ca="1" si="82"/>
        <v>1088002.4720000001</v>
      </c>
    </row>
    <row r="149" spans="2:90" x14ac:dyDescent="0.15">
      <c r="B149" s="3">
        <f t="shared" si="83"/>
        <v>42114</v>
      </c>
      <c r="C149" s="2">
        <v>15412.6</v>
      </c>
      <c r="E149" s="70">
        <v>42114</v>
      </c>
      <c r="F149" s="69">
        <v>12.25</v>
      </c>
      <c r="G149" s="69">
        <v>5.3</v>
      </c>
      <c r="H149" s="69">
        <v>20.81</v>
      </c>
      <c r="I149" s="69">
        <v>33.64</v>
      </c>
      <c r="J149" s="69">
        <v>21.93</v>
      </c>
      <c r="K149" s="69">
        <v>12.62</v>
      </c>
      <c r="L149" s="69">
        <v>28</v>
      </c>
      <c r="M149" s="69">
        <v>3.03</v>
      </c>
      <c r="N149" s="69">
        <v>8.84</v>
      </c>
      <c r="O149" s="69">
        <v>5.2832999999999997</v>
      </c>
      <c r="P149" s="69">
        <v>34.22</v>
      </c>
      <c r="Q149" s="69">
        <v>0.83</v>
      </c>
      <c r="R149" s="69">
        <v>10.51</v>
      </c>
      <c r="S149" s="69">
        <v>39.520000000000003</v>
      </c>
      <c r="T149" s="69"/>
      <c r="U149" s="69"/>
      <c r="V149" s="4"/>
      <c r="X149" s="3">
        <f t="shared" si="62"/>
        <v>42114</v>
      </c>
      <c r="Y149" s="40">
        <f ca="1">Y148+SUMIFS('Transactions (Dated)'!$E$2:$E$53,'Transactions (Dated)'!$D$2:$D$53,'Share Values'!$X149,'Transactions (Dated)'!$B$2:$B$53,'Share Values'!Y$11,'Transactions (Dated)'!$C$2:$C$53,"Buy")-SUMIFS('Transactions (Dated)'!$E$2:$E$53,'Transactions (Dated)'!$D$2:$D$53,'Share Values'!$X149,'Transactions (Dated)'!$B$2:$B$53,'Share Values'!Y$11,'Transactions (Dated)'!$C$2:$C$53,"Sell")</f>
        <v>4625</v>
      </c>
      <c r="Z149" s="40">
        <f ca="1">Z148+SUMIFS('Transactions (Dated)'!$E$2:$E$53,'Transactions (Dated)'!$D$2:$D$53,'Share Values'!$X149,'Transactions (Dated)'!$B$2:$B$53,'Share Values'!Z$11,'Transactions (Dated)'!$C$2:$C$53,"Buy")-SUMIFS('Transactions (Dated)'!$E$2:$E$53,'Transactions (Dated)'!$D$2:$D$53,'Share Values'!$X149,'Transactions (Dated)'!$B$2:$B$53,'Share Values'!Z$11,'Transactions (Dated)'!$C$2:$C$53,"Sell")</f>
        <v>9375</v>
      </c>
      <c r="AA149" s="40">
        <f ca="1">AA148+SUMIFS('Transactions (Dated)'!$E$2:$E$53,'Transactions (Dated)'!$D$2:$D$53,'Share Values'!$X149,'Transactions (Dated)'!$B$2:$B$53,'Share Values'!AA$11,'Transactions (Dated)'!$C$2:$C$53,"Buy")-SUMIFS('Transactions (Dated)'!$E$2:$E$53,'Transactions (Dated)'!$D$2:$D$53,'Share Values'!$X149,'Transactions (Dated)'!$B$2:$B$53,'Share Values'!AA$11,'Transactions (Dated)'!$C$2:$C$53,"Sell")</f>
        <v>39270</v>
      </c>
      <c r="AB149" s="40">
        <f ca="1">AB148+SUMIFS('Transactions (Dated)'!$E$2:$E$53,'Transactions (Dated)'!$D$2:$D$53,'Share Values'!$X149,'Transactions (Dated)'!$B$2:$B$53,'Share Values'!AB$11,'Transactions (Dated)'!$C$2:$C$53,"Buy")-SUMIFS('Transactions (Dated)'!$E$2:$E$53,'Transactions (Dated)'!$D$2:$D$53,'Share Values'!$X149,'Transactions (Dated)'!$B$2:$B$53,'Share Values'!AB$11,'Transactions (Dated)'!$C$2:$C$53,"Sell")</f>
        <v>1892</v>
      </c>
      <c r="AC149" s="40">
        <f ca="1">AC148+SUMIFS('Transactions (Dated)'!$E$2:$E$53,'Transactions (Dated)'!$D$2:$D$53,'Share Values'!$X149,'Transactions (Dated)'!$B$2:$B$53,'Share Values'!AC$11,'Transactions (Dated)'!$C$2:$C$53,"Buy")-SUMIFS('Transactions (Dated)'!$E$2:$E$53,'Transactions (Dated)'!$D$2:$D$53,'Share Values'!$X149,'Transactions (Dated)'!$B$2:$B$53,'Share Values'!AC$11,'Transactions (Dated)'!$C$2:$C$53,"Sell")</f>
        <v>2348</v>
      </c>
      <c r="AD149" s="40">
        <f ca="1">AD148+SUMIFS('Transactions (Dated)'!$E$2:$E$53,'Transactions (Dated)'!$D$2:$D$53,'Share Values'!$X149,'Transactions (Dated)'!$B$2:$B$53,'Share Values'!AD$11,'Transactions (Dated)'!$C$2:$C$53,"Buy")-SUMIFS('Transactions (Dated)'!$E$2:$E$53,'Transactions (Dated)'!$D$2:$D$53,'Share Values'!$X149,'Transactions (Dated)'!$B$2:$B$53,'Share Values'!AD$11,'Transactions (Dated)'!$C$2:$C$53,"Sell")</f>
        <v>0</v>
      </c>
      <c r="AE149" s="40">
        <f ca="1">AE148+SUMIFS('Transactions (Dated)'!$E$2:$E$53,'Transactions (Dated)'!$D$2:$D$53,'Share Values'!$X149,'Transactions (Dated)'!$B$2:$B$53,'Share Values'!AE$11,'Transactions (Dated)'!$C$2:$C$53,"Buy")-SUMIFS('Transactions (Dated)'!$E$2:$E$53,'Transactions (Dated)'!$D$2:$D$53,'Share Values'!$X149,'Transactions (Dated)'!$B$2:$B$53,'Share Values'!AE$11,'Transactions (Dated)'!$C$2:$C$53,"Sell")</f>
        <v>0</v>
      </c>
      <c r="AF149" s="40">
        <f ca="1">AF148+SUMIFS('Transactions (Dated)'!$E$2:$E$53,'Transactions (Dated)'!$D$2:$D$53,'Share Values'!$X149,'Transactions (Dated)'!$B$2:$B$53,'Share Values'!AF$11,'Transactions (Dated)'!$C$2:$C$53,"Buy")-SUMIFS('Transactions (Dated)'!$E$2:$E$53,'Transactions (Dated)'!$D$2:$D$53,'Share Values'!$X149,'Transactions (Dated)'!$B$2:$B$53,'Share Values'!AF$11,'Transactions (Dated)'!$C$2:$C$53,"Sell")</f>
        <v>0</v>
      </c>
      <c r="AG149" s="40">
        <f ca="1">AG148+SUMIFS('Transactions (Dated)'!$E$2:$E$53,'Transactions (Dated)'!$D$2:$D$53,'Share Values'!$X149,'Transactions (Dated)'!$B$2:$B$53,'Share Values'!AG$11,'Transactions (Dated)'!$C$2:$C$53,"Buy")-SUMIFS('Transactions (Dated)'!$E$2:$E$53,'Transactions (Dated)'!$D$2:$D$53,'Share Values'!$X149,'Transactions (Dated)'!$B$2:$B$53,'Share Values'!AG$11,'Transactions (Dated)'!$C$2:$C$53,"Sell")</f>
        <v>0</v>
      </c>
      <c r="AH149" s="40">
        <f ca="1">AH148+SUMIFS('Transactions (Dated)'!$E$2:$E$53,'Transactions (Dated)'!$D$2:$D$53,'Share Values'!$X149,'Transactions (Dated)'!$B$2:$B$53,'Share Values'!AH$11,'Transactions (Dated)'!$C$2:$C$53,"Buy")-SUMIFS('Transactions (Dated)'!$E$2:$E$53,'Transactions (Dated)'!$D$2:$D$53,'Share Values'!$X149,'Transactions (Dated)'!$B$2:$B$53,'Share Values'!AH$11,'Transactions (Dated)'!$C$2:$C$53,"Sell")</f>
        <v>0</v>
      </c>
      <c r="AI149" s="40">
        <f ca="1">AI148+SUMIFS('Transactions (Dated)'!$E$2:$E$53,'Transactions (Dated)'!$D$2:$D$53,'Share Values'!$X149,'Transactions (Dated)'!$B$2:$B$53,'Share Values'!AI$11,'Transactions (Dated)'!$C$2:$C$53,"Buy")-SUMIFS('Transactions (Dated)'!$E$2:$E$53,'Transactions (Dated)'!$D$2:$D$53,'Share Values'!$X149,'Transactions (Dated)'!$B$2:$B$53,'Share Values'!AI$11,'Transactions (Dated)'!$C$2:$C$53,"Sell")</f>
        <v>0</v>
      </c>
      <c r="AJ149" s="40">
        <f ca="1">AJ148+SUMIFS('Transactions (Dated)'!$E$2:$E$53,'Transactions (Dated)'!$D$2:$D$53,'Share Values'!$X149,'Transactions (Dated)'!$B$2:$B$53,'Share Values'!AJ$11,'Transactions (Dated)'!$C$2:$C$53,"Buy")-SUMIFS('Transactions (Dated)'!$E$2:$E$53,'Transactions (Dated)'!$D$2:$D$53,'Share Values'!$X149,'Transactions (Dated)'!$B$2:$B$53,'Share Values'!AJ$11,'Transactions (Dated)'!$C$2:$C$53,"Sell")</f>
        <v>0</v>
      </c>
      <c r="AK149" s="40">
        <f ca="1">AK148+SUMIFS('Transactions (Dated)'!$E$2:$E$53,'Transactions (Dated)'!$D$2:$D$53,'Share Values'!$X149,'Transactions (Dated)'!$B$2:$B$53,'Share Values'!AK$11,'Transactions (Dated)'!$C$2:$C$53,"Buy")-SUMIFS('Transactions (Dated)'!$E$2:$E$53,'Transactions (Dated)'!$D$2:$D$53,'Share Values'!$X149,'Transactions (Dated)'!$B$2:$B$53,'Share Values'!AK$11,'Transactions (Dated)'!$C$2:$C$53,"Sell")</f>
        <v>0</v>
      </c>
      <c r="AL149" s="40">
        <f ca="1">AL148+SUMIFS('Transactions (Dated)'!$E$2:$E$53,'Transactions (Dated)'!$D$2:$D$53,'Share Values'!$X149,'Transactions (Dated)'!$B$2:$B$53,'Share Values'!AL$11,'Transactions (Dated)'!$C$2:$C$53,"Buy")-SUMIFS('Transactions (Dated)'!$E$2:$E$53,'Transactions (Dated)'!$D$2:$D$53,'Share Values'!$X149,'Transactions (Dated)'!$B$2:$B$53,'Share Values'!AL$11,'Transactions (Dated)'!$C$2:$C$53,"Sell")</f>
        <v>0</v>
      </c>
      <c r="AM149" s="40">
        <f ca="1">AM148+SUMIFS('Transactions (Dated)'!$E$2:$E$53,'Transactions (Dated)'!$D$2:$D$53,'Share Values'!$X149,'Transactions (Dated)'!$B$2:$B$53,'Share Values'!AM$11,'Transactions (Dated)'!$C$2:$C$53,"Buy")-SUMIFS('Transactions (Dated)'!$E$2:$E$53,'Transactions (Dated)'!$D$2:$D$53,'Share Values'!$X149,'Transactions (Dated)'!$B$2:$B$53,'Share Values'!AM$11,'Transactions (Dated)'!$C$2:$C$53,"Sell")</f>
        <v>0</v>
      </c>
      <c r="AN149" s="40">
        <f ca="1">AN148+SUMIFS('Transactions (Dated)'!$E$2:$E$53,'Transactions (Dated)'!$D$2:$D$53,'Share Values'!$X149,'Transactions (Dated)'!$B$2:$B$53,'Share Values'!AN$11,'Transactions (Dated)'!$C$2:$C$53,"Buy")-SUMIFS('Transactions (Dated)'!$E$2:$E$53,'Transactions (Dated)'!$D$2:$D$53,'Share Values'!$X149,'Transactions (Dated)'!$B$2:$B$53,'Share Values'!AN$11,'Transactions (Dated)'!$C$2:$C$53,"Sell")</f>
        <v>0</v>
      </c>
      <c r="AO149" s="40"/>
      <c r="AQ149" s="3">
        <f t="shared" si="63"/>
        <v>42114</v>
      </c>
      <c r="AR149" s="6">
        <f t="shared" ca="1" si="64"/>
        <v>56656.25</v>
      </c>
      <c r="AS149" s="6">
        <f t="shared" ca="1" si="65"/>
        <v>49687.5</v>
      </c>
      <c r="AT149" s="6">
        <f t="shared" ca="1" si="66"/>
        <v>817208.7</v>
      </c>
      <c r="AU149" s="6">
        <f t="shared" ca="1" si="67"/>
        <v>63646.880000000005</v>
      </c>
      <c r="AV149" s="6">
        <f t="shared" ca="1" si="68"/>
        <v>51491.64</v>
      </c>
      <c r="AW149" s="6">
        <f t="shared" ca="1" si="69"/>
        <v>0</v>
      </c>
      <c r="AX149" s="6">
        <f t="shared" ca="1" si="70"/>
        <v>0</v>
      </c>
      <c r="AY149" s="6">
        <f t="shared" ca="1" si="71"/>
        <v>0</v>
      </c>
      <c r="AZ149" s="6">
        <f t="shared" ca="1" si="72"/>
        <v>0</v>
      </c>
      <c r="BA149" s="6">
        <f t="shared" ca="1" si="73"/>
        <v>0</v>
      </c>
      <c r="BB149" s="6">
        <f t="shared" ca="1" si="74"/>
        <v>0</v>
      </c>
      <c r="BC149" s="6">
        <f t="shared" ca="1" si="75"/>
        <v>0</v>
      </c>
      <c r="BD149" s="6">
        <f t="shared" ca="1" si="76"/>
        <v>0</v>
      </c>
      <c r="BE149" s="6">
        <f t="shared" ca="1" si="77"/>
        <v>0</v>
      </c>
      <c r="BF149" s="6">
        <f t="shared" ca="1" si="84"/>
        <v>0</v>
      </c>
      <c r="BG149" s="6">
        <f t="shared" ca="1" si="85"/>
        <v>0</v>
      </c>
      <c r="BH149" s="6"/>
      <c r="BJ149" s="4">
        <f t="shared" ca="1" si="78"/>
        <v>1038690.97</v>
      </c>
      <c r="BL149" s="3">
        <f t="shared" si="79"/>
        <v>42114</v>
      </c>
      <c r="BM149" s="6">
        <f>BM148+SUMIFS('Transactions (Dated)'!G:G,'Transactions (Dated)'!D:D,'Share Values'!AQ149)</f>
        <v>34179.499999999993</v>
      </c>
      <c r="BN149" s="6">
        <f ca="1">BN148+SUMIFS('Transactions (Dated)'!$F:$F,'Transactions (Dated)'!$D:$D,$BL149,'Transactions (Dated)'!$B:$B,BN$11,'Transactions (Dated)'!$C:$C,"Dividend (paid to cash)")*Y149</f>
        <v>0</v>
      </c>
      <c r="BO149" s="6">
        <f ca="1">BO148+SUMIFS('Transactions (Dated)'!$F:$F,'Transactions (Dated)'!$D:$D,$BL149,'Transactions (Dated)'!$B:$B,BO$11,'Transactions (Dated)'!$C:$C,"Dividend (paid to cash)")*Z149</f>
        <v>1250</v>
      </c>
      <c r="BP149" s="6">
        <f ca="1">BP148+SUMIFS('Transactions (Dated)'!$F:$F,'Transactions (Dated)'!$D:$D,$BL149,'Transactions (Dated)'!$B:$B,BP$11,'Transactions (Dated)'!$C:$C,"Dividend (paid to cash)")*AA149</f>
        <v>17738.742000000002</v>
      </c>
      <c r="BQ149" s="6">
        <f ca="1">BQ148+SUMIFS('Transactions (Dated)'!$F:$F,'Transactions (Dated)'!$D:$D,$BL149,'Transactions (Dated)'!$B:$B,BQ$11,'Transactions (Dated)'!$C:$C,"Dividend (paid to cash)")*AB149</f>
        <v>47.300000000000004</v>
      </c>
      <c r="BR149" s="6">
        <f ca="1">BR148+SUMIFS('Transactions (Dated)'!$F:$F,'Transactions (Dated)'!$D:$D,$BL149,'Transactions (Dated)'!$B:$B,BR$11,'Transactions (Dated)'!$C:$C,"Dividend (paid to cash)")*AC149</f>
        <v>0</v>
      </c>
      <c r="BS149" s="6">
        <f ca="1">BS148+SUMIFS('Transactions (Dated)'!$F:$F,'Transactions (Dated)'!$D:$D,$BL149,'Transactions (Dated)'!$B:$B,BS$11,'Transactions (Dated)'!$C:$C,"Dividend (paid to cash)")*AD149</f>
        <v>0</v>
      </c>
      <c r="BT149" s="6">
        <f ca="1">BT148+SUMIFS('Transactions (Dated)'!$F:$F,'Transactions (Dated)'!$D:$D,$BL149,'Transactions (Dated)'!$B:$B,BT$11,'Transactions (Dated)'!$C:$C,"Dividend (paid to cash)")*AE149</f>
        <v>0</v>
      </c>
      <c r="BU149" s="6">
        <f ca="1">BU148+SUMIFS('Transactions (Dated)'!$F:$F,'Transactions (Dated)'!$D:$D,$BL149,'Transactions (Dated)'!$B:$B,BU$11,'Transactions (Dated)'!$C:$C,"Dividend (paid to cash)")*AF149</f>
        <v>0</v>
      </c>
      <c r="BV149" s="6">
        <f ca="1">BV148+SUMIFS('Transactions (Dated)'!$F:$F,'Transactions (Dated)'!$D:$D,$BL149,'Transactions (Dated)'!$B:$B,BV$11,'Transactions (Dated)'!$C:$C,"Dividend (paid to cash)")*AG149</f>
        <v>0</v>
      </c>
      <c r="BW149" s="6">
        <f ca="1">BW148+SUMIFS('Transactions (Dated)'!$F:$F,'Transactions (Dated)'!$D:$D,$BL149,'Transactions (Dated)'!$B:$B,BW$11,'Transactions (Dated)'!$C:$C,"Dividend (paid to cash)")*AH149</f>
        <v>0</v>
      </c>
      <c r="BX149" s="6">
        <f ca="1">BX148+SUMIFS('Transactions (Dated)'!$F:$F,'Transactions (Dated)'!$D:$D,$BL149,'Transactions (Dated)'!$B:$B,BX$11,'Transactions (Dated)'!$C:$C,"Dividend (paid to cash)")*AI149</f>
        <v>0</v>
      </c>
      <c r="BY149" s="6">
        <f ca="1">BY148+SUMIFS('Transactions (Dated)'!$F:$F,'Transactions (Dated)'!$D:$D,$BL149,'Transactions (Dated)'!$B:$B,BY$11,'Transactions (Dated)'!$C:$C,"Dividend (paid to cash)")*AJ149</f>
        <v>0</v>
      </c>
      <c r="BZ149" s="6">
        <f ca="1">BZ148+SUMIFS('Transactions (Dated)'!$F:$F,'Transactions (Dated)'!$D:$D,$BL149,'Transactions (Dated)'!$B:$B,BZ$11,'Transactions (Dated)'!$C:$C,"Dividend (paid to cash)")*AK149</f>
        <v>0</v>
      </c>
      <c r="CA149" s="6">
        <f ca="1">CA148+SUMIFS('Transactions (Dated)'!$F:$F,'Transactions (Dated)'!$D:$D,$BL149,'Transactions (Dated)'!$B:$B,CA$11,'Transactions (Dated)'!$C:$C,"Dividend (paid to cash)")*AL149</f>
        <v>0</v>
      </c>
      <c r="CB149" s="6">
        <v>0</v>
      </c>
      <c r="CC149" s="6">
        <v>0</v>
      </c>
      <c r="CD149" s="6"/>
      <c r="CF149" s="6">
        <f t="shared" ca="1" si="86"/>
        <v>53215.542000000001</v>
      </c>
      <c r="CH149" s="3">
        <f t="shared" si="87"/>
        <v>42114</v>
      </c>
      <c r="CI149" s="4">
        <f t="shared" ca="1" si="80"/>
        <v>1038690.97</v>
      </c>
      <c r="CJ149" s="4">
        <f t="shared" ca="1" si="81"/>
        <v>53215.542000000001</v>
      </c>
      <c r="CL149" s="4">
        <f t="shared" ca="1" si="82"/>
        <v>1091906.5119999999</v>
      </c>
    </row>
    <row r="150" spans="2:90" x14ac:dyDescent="0.15">
      <c r="B150" s="3">
        <f t="shared" si="83"/>
        <v>42115</v>
      </c>
      <c r="C150" s="2">
        <v>15346.4</v>
      </c>
      <c r="E150" s="70">
        <v>42115</v>
      </c>
      <c r="F150" s="69">
        <v>12.31</v>
      </c>
      <c r="G150" s="69">
        <v>5.36</v>
      </c>
      <c r="H150" s="69">
        <v>20.73</v>
      </c>
      <c r="I150" s="69">
        <v>33.22</v>
      </c>
      <c r="J150" s="69">
        <v>21.42</v>
      </c>
      <c r="K150" s="69">
        <v>12.67</v>
      </c>
      <c r="L150" s="69">
        <v>27.97</v>
      </c>
      <c r="M150" s="69">
        <v>3.05</v>
      </c>
      <c r="N150" s="69">
        <v>8.75</v>
      </c>
      <c r="O150" s="69">
        <v>5.2766999999999999</v>
      </c>
      <c r="P150" s="69">
        <v>34.15</v>
      </c>
      <c r="Q150" s="69">
        <v>0.95</v>
      </c>
      <c r="R150" s="69">
        <v>10.15</v>
      </c>
      <c r="S150" s="69">
        <v>39.340000000000003</v>
      </c>
      <c r="T150" s="69"/>
      <c r="U150" s="69"/>
      <c r="V150" s="4"/>
      <c r="X150" s="3">
        <f t="shared" si="62"/>
        <v>42115</v>
      </c>
      <c r="Y150" s="40">
        <f ca="1">Y149+SUMIFS('Transactions (Dated)'!$E$2:$E$53,'Transactions (Dated)'!$D$2:$D$53,'Share Values'!$X150,'Transactions (Dated)'!$B$2:$B$53,'Share Values'!Y$11,'Transactions (Dated)'!$C$2:$C$53,"Buy")-SUMIFS('Transactions (Dated)'!$E$2:$E$53,'Transactions (Dated)'!$D$2:$D$53,'Share Values'!$X150,'Transactions (Dated)'!$B$2:$B$53,'Share Values'!Y$11,'Transactions (Dated)'!$C$2:$C$53,"Sell")</f>
        <v>4625</v>
      </c>
      <c r="Z150" s="40">
        <f ca="1">Z149+SUMIFS('Transactions (Dated)'!$E$2:$E$53,'Transactions (Dated)'!$D$2:$D$53,'Share Values'!$X150,'Transactions (Dated)'!$B$2:$B$53,'Share Values'!Z$11,'Transactions (Dated)'!$C$2:$C$53,"Buy")-SUMIFS('Transactions (Dated)'!$E$2:$E$53,'Transactions (Dated)'!$D$2:$D$53,'Share Values'!$X150,'Transactions (Dated)'!$B$2:$B$53,'Share Values'!Z$11,'Transactions (Dated)'!$C$2:$C$53,"Sell")</f>
        <v>9375</v>
      </c>
      <c r="AA150" s="40">
        <f ca="1">AA149+SUMIFS('Transactions (Dated)'!$E$2:$E$53,'Transactions (Dated)'!$D$2:$D$53,'Share Values'!$X150,'Transactions (Dated)'!$B$2:$B$53,'Share Values'!AA$11,'Transactions (Dated)'!$C$2:$C$53,"Buy")-SUMIFS('Transactions (Dated)'!$E$2:$E$53,'Transactions (Dated)'!$D$2:$D$53,'Share Values'!$X150,'Transactions (Dated)'!$B$2:$B$53,'Share Values'!AA$11,'Transactions (Dated)'!$C$2:$C$53,"Sell")</f>
        <v>39270</v>
      </c>
      <c r="AB150" s="40">
        <f ca="1">AB149+SUMIFS('Transactions (Dated)'!$E$2:$E$53,'Transactions (Dated)'!$D$2:$D$53,'Share Values'!$X150,'Transactions (Dated)'!$B$2:$B$53,'Share Values'!AB$11,'Transactions (Dated)'!$C$2:$C$53,"Buy")-SUMIFS('Transactions (Dated)'!$E$2:$E$53,'Transactions (Dated)'!$D$2:$D$53,'Share Values'!$X150,'Transactions (Dated)'!$B$2:$B$53,'Share Values'!AB$11,'Transactions (Dated)'!$C$2:$C$53,"Sell")</f>
        <v>1892</v>
      </c>
      <c r="AC150" s="40">
        <f ca="1">AC149+SUMIFS('Transactions (Dated)'!$E$2:$E$53,'Transactions (Dated)'!$D$2:$D$53,'Share Values'!$X150,'Transactions (Dated)'!$B$2:$B$53,'Share Values'!AC$11,'Transactions (Dated)'!$C$2:$C$53,"Buy")-SUMIFS('Transactions (Dated)'!$E$2:$E$53,'Transactions (Dated)'!$D$2:$D$53,'Share Values'!$X150,'Transactions (Dated)'!$B$2:$B$53,'Share Values'!AC$11,'Transactions (Dated)'!$C$2:$C$53,"Sell")</f>
        <v>2348</v>
      </c>
      <c r="AD150" s="40">
        <f ca="1">AD149+SUMIFS('Transactions (Dated)'!$E$2:$E$53,'Transactions (Dated)'!$D$2:$D$53,'Share Values'!$X150,'Transactions (Dated)'!$B$2:$B$53,'Share Values'!AD$11,'Transactions (Dated)'!$C$2:$C$53,"Buy")-SUMIFS('Transactions (Dated)'!$E$2:$E$53,'Transactions (Dated)'!$D$2:$D$53,'Share Values'!$X150,'Transactions (Dated)'!$B$2:$B$53,'Share Values'!AD$11,'Transactions (Dated)'!$C$2:$C$53,"Sell")</f>
        <v>0</v>
      </c>
      <c r="AE150" s="40">
        <f ca="1">AE149+SUMIFS('Transactions (Dated)'!$E$2:$E$53,'Transactions (Dated)'!$D$2:$D$53,'Share Values'!$X150,'Transactions (Dated)'!$B$2:$B$53,'Share Values'!AE$11,'Transactions (Dated)'!$C$2:$C$53,"Buy")-SUMIFS('Transactions (Dated)'!$E$2:$E$53,'Transactions (Dated)'!$D$2:$D$53,'Share Values'!$X150,'Transactions (Dated)'!$B$2:$B$53,'Share Values'!AE$11,'Transactions (Dated)'!$C$2:$C$53,"Sell")</f>
        <v>0</v>
      </c>
      <c r="AF150" s="40">
        <f ca="1">AF149+SUMIFS('Transactions (Dated)'!$E$2:$E$53,'Transactions (Dated)'!$D$2:$D$53,'Share Values'!$X150,'Transactions (Dated)'!$B$2:$B$53,'Share Values'!AF$11,'Transactions (Dated)'!$C$2:$C$53,"Buy")-SUMIFS('Transactions (Dated)'!$E$2:$E$53,'Transactions (Dated)'!$D$2:$D$53,'Share Values'!$X150,'Transactions (Dated)'!$B$2:$B$53,'Share Values'!AF$11,'Transactions (Dated)'!$C$2:$C$53,"Sell")</f>
        <v>0</v>
      </c>
      <c r="AG150" s="40">
        <f ca="1">AG149+SUMIFS('Transactions (Dated)'!$E$2:$E$53,'Transactions (Dated)'!$D$2:$D$53,'Share Values'!$X150,'Transactions (Dated)'!$B$2:$B$53,'Share Values'!AG$11,'Transactions (Dated)'!$C$2:$C$53,"Buy")-SUMIFS('Transactions (Dated)'!$E$2:$E$53,'Transactions (Dated)'!$D$2:$D$53,'Share Values'!$X150,'Transactions (Dated)'!$B$2:$B$53,'Share Values'!AG$11,'Transactions (Dated)'!$C$2:$C$53,"Sell")</f>
        <v>0</v>
      </c>
      <c r="AH150" s="40">
        <f ca="1">AH149+SUMIFS('Transactions (Dated)'!$E$2:$E$53,'Transactions (Dated)'!$D$2:$D$53,'Share Values'!$X150,'Transactions (Dated)'!$B$2:$B$53,'Share Values'!AH$11,'Transactions (Dated)'!$C$2:$C$53,"Buy")-SUMIFS('Transactions (Dated)'!$E$2:$E$53,'Transactions (Dated)'!$D$2:$D$53,'Share Values'!$X150,'Transactions (Dated)'!$B$2:$B$53,'Share Values'!AH$11,'Transactions (Dated)'!$C$2:$C$53,"Sell")</f>
        <v>0</v>
      </c>
      <c r="AI150" s="40">
        <f ca="1">AI149+SUMIFS('Transactions (Dated)'!$E$2:$E$53,'Transactions (Dated)'!$D$2:$D$53,'Share Values'!$X150,'Transactions (Dated)'!$B$2:$B$53,'Share Values'!AI$11,'Transactions (Dated)'!$C$2:$C$53,"Buy")-SUMIFS('Transactions (Dated)'!$E$2:$E$53,'Transactions (Dated)'!$D$2:$D$53,'Share Values'!$X150,'Transactions (Dated)'!$B$2:$B$53,'Share Values'!AI$11,'Transactions (Dated)'!$C$2:$C$53,"Sell")</f>
        <v>0</v>
      </c>
      <c r="AJ150" s="40">
        <f ca="1">AJ149+SUMIFS('Transactions (Dated)'!$E$2:$E$53,'Transactions (Dated)'!$D$2:$D$53,'Share Values'!$X150,'Transactions (Dated)'!$B$2:$B$53,'Share Values'!AJ$11,'Transactions (Dated)'!$C$2:$C$53,"Buy")-SUMIFS('Transactions (Dated)'!$E$2:$E$53,'Transactions (Dated)'!$D$2:$D$53,'Share Values'!$X150,'Transactions (Dated)'!$B$2:$B$53,'Share Values'!AJ$11,'Transactions (Dated)'!$C$2:$C$53,"Sell")</f>
        <v>0</v>
      </c>
      <c r="AK150" s="40">
        <f ca="1">AK149+SUMIFS('Transactions (Dated)'!$E$2:$E$53,'Transactions (Dated)'!$D$2:$D$53,'Share Values'!$X150,'Transactions (Dated)'!$B$2:$B$53,'Share Values'!AK$11,'Transactions (Dated)'!$C$2:$C$53,"Buy")-SUMIFS('Transactions (Dated)'!$E$2:$E$53,'Transactions (Dated)'!$D$2:$D$53,'Share Values'!$X150,'Transactions (Dated)'!$B$2:$B$53,'Share Values'!AK$11,'Transactions (Dated)'!$C$2:$C$53,"Sell")</f>
        <v>0</v>
      </c>
      <c r="AL150" s="40">
        <f ca="1">AL149+SUMIFS('Transactions (Dated)'!$E$2:$E$53,'Transactions (Dated)'!$D$2:$D$53,'Share Values'!$X150,'Transactions (Dated)'!$B$2:$B$53,'Share Values'!AL$11,'Transactions (Dated)'!$C$2:$C$53,"Buy")-SUMIFS('Transactions (Dated)'!$E$2:$E$53,'Transactions (Dated)'!$D$2:$D$53,'Share Values'!$X150,'Transactions (Dated)'!$B$2:$B$53,'Share Values'!AL$11,'Transactions (Dated)'!$C$2:$C$53,"Sell")</f>
        <v>0</v>
      </c>
      <c r="AM150" s="40">
        <f ca="1">AM149+SUMIFS('Transactions (Dated)'!$E$2:$E$53,'Transactions (Dated)'!$D$2:$D$53,'Share Values'!$X150,'Transactions (Dated)'!$B$2:$B$53,'Share Values'!AM$11,'Transactions (Dated)'!$C$2:$C$53,"Buy")-SUMIFS('Transactions (Dated)'!$E$2:$E$53,'Transactions (Dated)'!$D$2:$D$53,'Share Values'!$X150,'Transactions (Dated)'!$B$2:$B$53,'Share Values'!AM$11,'Transactions (Dated)'!$C$2:$C$53,"Sell")</f>
        <v>0</v>
      </c>
      <c r="AN150" s="40">
        <f ca="1">AN149+SUMIFS('Transactions (Dated)'!$E$2:$E$53,'Transactions (Dated)'!$D$2:$D$53,'Share Values'!$X150,'Transactions (Dated)'!$B$2:$B$53,'Share Values'!AN$11,'Transactions (Dated)'!$C$2:$C$53,"Buy")-SUMIFS('Transactions (Dated)'!$E$2:$E$53,'Transactions (Dated)'!$D$2:$D$53,'Share Values'!$X150,'Transactions (Dated)'!$B$2:$B$53,'Share Values'!AN$11,'Transactions (Dated)'!$C$2:$C$53,"Sell")</f>
        <v>0</v>
      </c>
      <c r="AO150" s="40"/>
      <c r="AQ150" s="3">
        <f t="shared" si="63"/>
        <v>42115</v>
      </c>
      <c r="AR150" s="6">
        <f t="shared" ca="1" si="64"/>
        <v>56933.75</v>
      </c>
      <c r="AS150" s="6">
        <f t="shared" ca="1" si="65"/>
        <v>50250</v>
      </c>
      <c r="AT150" s="6">
        <f t="shared" ca="1" si="66"/>
        <v>814067.1</v>
      </c>
      <c r="AU150" s="6">
        <f t="shared" ca="1" si="67"/>
        <v>62852.24</v>
      </c>
      <c r="AV150" s="6">
        <f t="shared" ca="1" si="68"/>
        <v>50294.16</v>
      </c>
      <c r="AW150" s="6">
        <f t="shared" ca="1" si="69"/>
        <v>0</v>
      </c>
      <c r="AX150" s="6">
        <f t="shared" ca="1" si="70"/>
        <v>0</v>
      </c>
      <c r="AY150" s="6">
        <f t="shared" ca="1" si="71"/>
        <v>0</v>
      </c>
      <c r="AZ150" s="6">
        <f t="shared" ca="1" si="72"/>
        <v>0</v>
      </c>
      <c r="BA150" s="6">
        <f t="shared" ca="1" si="73"/>
        <v>0</v>
      </c>
      <c r="BB150" s="6">
        <f t="shared" ca="1" si="74"/>
        <v>0</v>
      </c>
      <c r="BC150" s="6">
        <f t="shared" ca="1" si="75"/>
        <v>0</v>
      </c>
      <c r="BD150" s="6">
        <f t="shared" ca="1" si="76"/>
        <v>0</v>
      </c>
      <c r="BE150" s="6">
        <f t="shared" ca="1" si="77"/>
        <v>0</v>
      </c>
      <c r="BF150" s="6">
        <f t="shared" ca="1" si="84"/>
        <v>0</v>
      </c>
      <c r="BG150" s="6">
        <f t="shared" ca="1" si="85"/>
        <v>0</v>
      </c>
      <c r="BH150" s="6"/>
      <c r="BJ150" s="4">
        <f t="shared" ca="1" si="78"/>
        <v>1034397.25</v>
      </c>
      <c r="BL150" s="3">
        <f t="shared" si="79"/>
        <v>42115</v>
      </c>
      <c r="BM150" s="6">
        <f>BM149+SUMIFS('Transactions (Dated)'!G:G,'Transactions (Dated)'!D:D,'Share Values'!AQ150)</f>
        <v>34179.499999999993</v>
      </c>
      <c r="BN150" s="6">
        <f ca="1">BN149+SUMIFS('Transactions (Dated)'!$F:$F,'Transactions (Dated)'!$D:$D,$BL150,'Transactions (Dated)'!$B:$B,BN$11,'Transactions (Dated)'!$C:$C,"Dividend (paid to cash)")*Y150</f>
        <v>0</v>
      </c>
      <c r="BO150" s="6">
        <f ca="1">BO149+SUMIFS('Transactions (Dated)'!$F:$F,'Transactions (Dated)'!$D:$D,$BL150,'Transactions (Dated)'!$B:$B,BO$11,'Transactions (Dated)'!$C:$C,"Dividend (paid to cash)")*Z150</f>
        <v>1250</v>
      </c>
      <c r="BP150" s="6">
        <f ca="1">BP149+SUMIFS('Transactions (Dated)'!$F:$F,'Transactions (Dated)'!$D:$D,$BL150,'Transactions (Dated)'!$B:$B,BP$11,'Transactions (Dated)'!$C:$C,"Dividend (paid to cash)")*AA150</f>
        <v>17738.742000000002</v>
      </c>
      <c r="BQ150" s="6">
        <f ca="1">BQ149+SUMIFS('Transactions (Dated)'!$F:$F,'Transactions (Dated)'!$D:$D,$BL150,'Transactions (Dated)'!$B:$B,BQ$11,'Transactions (Dated)'!$C:$C,"Dividend (paid to cash)")*AB150</f>
        <v>47.300000000000004</v>
      </c>
      <c r="BR150" s="6">
        <f ca="1">BR149+SUMIFS('Transactions (Dated)'!$F:$F,'Transactions (Dated)'!$D:$D,$BL150,'Transactions (Dated)'!$B:$B,BR$11,'Transactions (Dated)'!$C:$C,"Dividend (paid to cash)")*AC150</f>
        <v>0</v>
      </c>
      <c r="BS150" s="6">
        <f ca="1">BS149+SUMIFS('Transactions (Dated)'!$F:$F,'Transactions (Dated)'!$D:$D,$BL150,'Transactions (Dated)'!$B:$B,BS$11,'Transactions (Dated)'!$C:$C,"Dividend (paid to cash)")*AD150</f>
        <v>0</v>
      </c>
      <c r="BT150" s="6">
        <f ca="1">BT149+SUMIFS('Transactions (Dated)'!$F:$F,'Transactions (Dated)'!$D:$D,$BL150,'Transactions (Dated)'!$B:$B,BT$11,'Transactions (Dated)'!$C:$C,"Dividend (paid to cash)")*AE150</f>
        <v>0</v>
      </c>
      <c r="BU150" s="6">
        <f ca="1">BU149+SUMIFS('Transactions (Dated)'!$F:$F,'Transactions (Dated)'!$D:$D,$BL150,'Transactions (Dated)'!$B:$B,BU$11,'Transactions (Dated)'!$C:$C,"Dividend (paid to cash)")*AF150</f>
        <v>0</v>
      </c>
      <c r="BV150" s="6">
        <f ca="1">BV149+SUMIFS('Transactions (Dated)'!$F:$F,'Transactions (Dated)'!$D:$D,$BL150,'Transactions (Dated)'!$B:$B,BV$11,'Transactions (Dated)'!$C:$C,"Dividend (paid to cash)")*AG150</f>
        <v>0</v>
      </c>
      <c r="BW150" s="6">
        <f ca="1">BW149+SUMIFS('Transactions (Dated)'!$F:$F,'Transactions (Dated)'!$D:$D,$BL150,'Transactions (Dated)'!$B:$B,BW$11,'Transactions (Dated)'!$C:$C,"Dividend (paid to cash)")*AH150</f>
        <v>0</v>
      </c>
      <c r="BX150" s="6">
        <f ca="1">BX149+SUMIFS('Transactions (Dated)'!$F:$F,'Transactions (Dated)'!$D:$D,$BL150,'Transactions (Dated)'!$B:$B,BX$11,'Transactions (Dated)'!$C:$C,"Dividend (paid to cash)")*AI150</f>
        <v>0</v>
      </c>
      <c r="BY150" s="6">
        <f ca="1">BY149+SUMIFS('Transactions (Dated)'!$F:$F,'Transactions (Dated)'!$D:$D,$BL150,'Transactions (Dated)'!$B:$B,BY$11,'Transactions (Dated)'!$C:$C,"Dividend (paid to cash)")*AJ150</f>
        <v>0</v>
      </c>
      <c r="BZ150" s="6">
        <f ca="1">BZ149+SUMIFS('Transactions (Dated)'!$F:$F,'Transactions (Dated)'!$D:$D,$BL150,'Transactions (Dated)'!$B:$B,BZ$11,'Transactions (Dated)'!$C:$C,"Dividend (paid to cash)")*AK150</f>
        <v>0</v>
      </c>
      <c r="CA150" s="6">
        <f ca="1">CA149+SUMIFS('Transactions (Dated)'!$F:$F,'Transactions (Dated)'!$D:$D,$BL150,'Transactions (Dated)'!$B:$B,CA$11,'Transactions (Dated)'!$C:$C,"Dividend (paid to cash)")*AL150</f>
        <v>0</v>
      </c>
      <c r="CB150" s="6">
        <v>0</v>
      </c>
      <c r="CC150" s="6">
        <v>0</v>
      </c>
      <c r="CD150" s="6"/>
      <c r="CF150" s="6">
        <f t="shared" ca="1" si="86"/>
        <v>53215.542000000001</v>
      </c>
      <c r="CH150" s="3">
        <f t="shared" si="87"/>
        <v>42115</v>
      </c>
      <c r="CI150" s="4">
        <f t="shared" ca="1" si="80"/>
        <v>1034397.25</v>
      </c>
      <c r="CJ150" s="4">
        <f t="shared" ca="1" si="81"/>
        <v>53215.542000000001</v>
      </c>
      <c r="CL150" s="4">
        <f t="shared" ca="1" si="82"/>
        <v>1087612.7919999999</v>
      </c>
    </row>
    <row r="151" spans="2:90" x14ac:dyDescent="0.15">
      <c r="B151" s="3">
        <f t="shared" si="83"/>
        <v>42116</v>
      </c>
      <c r="C151" s="2">
        <v>15304.8</v>
      </c>
      <c r="E151" s="70">
        <v>42116</v>
      </c>
      <c r="F151" s="69">
        <v>12.13</v>
      </c>
      <c r="G151" s="69">
        <v>5.28</v>
      </c>
      <c r="H151" s="69">
        <v>20.675000000000001</v>
      </c>
      <c r="I151" s="69">
        <v>33.159999999999997</v>
      </c>
      <c r="J151" s="69">
        <v>21.39</v>
      </c>
      <c r="K151" s="69">
        <v>12.66</v>
      </c>
      <c r="L151" s="69">
        <v>28.22</v>
      </c>
      <c r="M151" s="69">
        <v>3.02</v>
      </c>
      <c r="N151" s="69">
        <v>8.75</v>
      </c>
      <c r="O151" s="69">
        <v>5.1767000000000003</v>
      </c>
      <c r="P151" s="69">
        <v>34.44</v>
      </c>
      <c r="Q151" s="69">
        <v>0.95</v>
      </c>
      <c r="R151" s="69">
        <v>10.19</v>
      </c>
      <c r="S151" s="69">
        <v>39.39</v>
      </c>
      <c r="T151" s="69"/>
      <c r="U151" s="69"/>
      <c r="V151" s="4"/>
      <c r="X151" s="3">
        <f t="shared" si="62"/>
        <v>42116</v>
      </c>
      <c r="Y151" s="40">
        <f ca="1">Y150+SUMIFS('Transactions (Dated)'!$E$2:$E$53,'Transactions (Dated)'!$D$2:$D$53,'Share Values'!$X151,'Transactions (Dated)'!$B$2:$B$53,'Share Values'!Y$11,'Transactions (Dated)'!$C$2:$C$53,"Buy")-SUMIFS('Transactions (Dated)'!$E$2:$E$53,'Transactions (Dated)'!$D$2:$D$53,'Share Values'!$X151,'Transactions (Dated)'!$B$2:$B$53,'Share Values'!Y$11,'Transactions (Dated)'!$C$2:$C$53,"Sell")</f>
        <v>4625</v>
      </c>
      <c r="Z151" s="40">
        <f ca="1">Z150+SUMIFS('Transactions (Dated)'!$E$2:$E$53,'Transactions (Dated)'!$D$2:$D$53,'Share Values'!$X151,'Transactions (Dated)'!$B$2:$B$53,'Share Values'!Z$11,'Transactions (Dated)'!$C$2:$C$53,"Buy")-SUMIFS('Transactions (Dated)'!$E$2:$E$53,'Transactions (Dated)'!$D$2:$D$53,'Share Values'!$X151,'Transactions (Dated)'!$B$2:$B$53,'Share Values'!Z$11,'Transactions (Dated)'!$C$2:$C$53,"Sell")</f>
        <v>9375</v>
      </c>
      <c r="AA151" s="40">
        <f ca="1">AA150+SUMIFS('Transactions (Dated)'!$E$2:$E$53,'Transactions (Dated)'!$D$2:$D$53,'Share Values'!$X151,'Transactions (Dated)'!$B$2:$B$53,'Share Values'!AA$11,'Transactions (Dated)'!$C$2:$C$53,"Buy")-SUMIFS('Transactions (Dated)'!$E$2:$E$53,'Transactions (Dated)'!$D$2:$D$53,'Share Values'!$X151,'Transactions (Dated)'!$B$2:$B$53,'Share Values'!AA$11,'Transactions (Dated)'!$C$2:$C$53,"Sell")</f>
        <v>39270</v>
      </c>
      <c r="AB151" s="40">
        <f ca="1">AB150+SUMIFS('Transactions (Dated)'!$E$2:$E$53,'Transactions (Dated)'!$D$2:$D$53,'Share Values'!$X151,'Transactions (Dated)'!$B$2:$B$53,'Share Values'!AB$11,'Transactions (Dated)'!$C$2:$C$53,"Buy")-SUMIFS('Transactions (Dated)'!$E$2:$E$53,'Transactions (Dated)'!$D$2:$D$53,'Share Values'!$X151,'Transactions (Dated)'!$B$2:$B$53,'Share Values'!AB$11,'Transactions (Dated)'!$C$2:$C$53,"Sell")</f>
        <v>1892</v>
      </c>
      <c r="AC151" s="40">
        <f ca="1">AC150+SUMIFS('Transactions (Dated)'!$E$2:$E$53,'Transactions (Dated)'!$D$2:$D$53,'Share Values'!$X151,'Transactions (Dated)'!$B$2:$B$53,'Share Values'!AC$11,'Transactions (Dated)'!$C$2:$C$53,"Buy")-SUMIFS('Transactions (Dated)'!$E$2:$E$53,'Transactions (Dated)'!$D$2:$D$53,'Share Values'!$X151,'Transactions (Dated)'!$B$2:$B$53,'Share Values'!AC$11,'Transactions (Dated)'!$C$2:$C$53,"Sell")</f>
        <v>2348</v>
      </c>
      <c r="AD151" s="40">
        <f ca="1">AD150+SUMIFS('Transactions (Dated)'!$E$2:$E$53,'Transactions (Dated)'!$D$2:$D$53,'Share Values'!$X151,'Transactions (Dated)'!$B$2:$B$53,'Share Values'!AD$11,'Transactions (Dated)'!$C$2:$C$53,"Buy")-SUMIFS('Transactions (Dated)'!$E$2:$E$53,'Transactions (Dated)'!$D$2:$D$53,'Share Values'!$X151,'Transactions (Dated)'!$B$2:$B$53,'Share Values'!AD$11,'Transactions (Dated)'!$C$2:$C$53,"Sell")</f>
        <v>0</v>
      </c>
      <c r="AE151" s="40">
        <f ca="1">AE150+SUMIFS('Transactions (Dated)'!$E$2:$E$53,'Transactions (Dated)'!$D$2:$D$53,'Share Values'!$X151,'Transactions (Dated)'!$B$2:$B$53,'Share Values'!AE$11,'Transactions (Dated)'!$C$2:$C$53,"Buy")-SUMIFS('Transactions (Dated)'!$E$2:$E$53,'Transactions (Dated)'!$D$2:$D$53,'Share Values'!$X151,'Transactions (Dated)'!$B$2:$B$53,'Share Values'!AE$11,'Transactions (Dated)'!$C$2:$C$53,"Sell")</f>
        <v>0</v>
      </c>
      <c r="AF151" s="40">
        <f ca="1">AF150+SUMIFS('Transactions (Dated)'!$E$2:$E$53,'Transactions (Dated)'!$D$2:$D$53,'Share Values'!$X151,'Transactions (Dated)'!$B$2:$B$53,'Share Values'!AF$11,'Transactions (Dated)'!$C$2:$C$53,"Buy")-SUMIFS('Transactions (Dated)'!$E$2:$E$53,'Transactions (Dated)'!$D$2:$D$53,'Share Values'!$X151,'Transactions (Dated)'!$B$2:$B$53,'Share Values'!AF$11,'Transactions (Dated)'!$C$2:$C$53,"Sell")</f>
        <v>0</v>
      </c>
      <c r="AG151" s="40">
        <f ca="1">AG150+SUMIFS('Transactions (Dated)'!$E$2:$E$53,'Transactions (Dated)'!$D$2:$D$53,'Share Values'!$X151,'Transactions (Dated)'!$B$2:$B$53,'Share Values'!AG$11,'Transactions (Dated)'!$C$2:$C$53,"Buy")-SUMIFS('Transactions (Dated)'!$E$2:$E$53,'Transactions (Dated)'!$D$2:$D$53,'Share Values'!$X151,'Transactions (Dated)'!$B$2:$B$53,'Share Values'!AG$11,'Transactions (Dated)'!$C$2:$C$53,"Sell")</f>
        <v>0</v>
      </c>
      <c r="AH151" s="40">
        <f ca="1">AH150+SUMIFS('Transactions (Dated)'!$E$2:$E$53,'Transactions (Dated)'!$D$2:$D$53,'Share Values'!$X151,'Transactions (Dated)'!$B$2:$B$53,'Share Values'!AH$11,'Transactions (Dated)'!$C$2:$C$53,"Buy")-SUMIFS('Transactions (Dated)'!$E$2:$E$53,'Transactions (Dated)'!$D$2:$D$53,'Share Values'!$X151,'Transactions (Dated)'!$B$2:$B$53,'Share Values'!AH$11,'Transactions (Dated)'!$C$2:$C$53,"Sell")</f>
        <v>0</v>
      </c>
      <c r="AI151" s="40">
        <f ca="1">AI150+SUMIFS('Transactions (Dated)'!$E$2:$E$53,'Transactions (Dated)'!$D$2:$D$53,'Share Values'!$X151,'Transactions (Dated)'!$B$2:$B$53,'Share Values'!AI$11,'Transactions (Dated)'!$C$2:$C$53,"Buy")-SUMIFS('Transactions (Dated)'!$E$2:$E$53,'Transactions (Dated)'!$D$2:$D$53,'Share Values'!$X151,'Transactions (Dated)'!$B$2:$B$53,'Share Values'!AI$11,'Transactions (Dated)'!$C$2:$C$53,"Sell")</f>
        <v>0</v>
      </c>
      <c r="AJ151" s="40">
        <f ca="1">AJ150+SUMIFS('Transactions (Dated)'!$E$2:$E$53,'Transactions (Dated)'!$D$2:$D$53,'Share Values'!$X151,'Transactions (Dated)'!$B$2:$B$53,'Share Values'!AJ$11,'Transactions (Dated)'!$C$2:$C$53,"Buy")-SUMIFS('Transactions (Dated)'!$E$2:$E$53,'Transactions (Dated)'!$D$2:$D$53,'Share Values'!$X151,'Transactions (Dated)'!$B$2:$B$53,'Share Values'!AJ$11,'Transactions (Dated)'!$C$2:$C$53,"Sell")</f>
        <v>0</v>
      </c>
      <c r="AK151" s="40">
        <f ca="1">AK150+SUMIFS('Transactions (Dated)'!$E$2:$E$53,'Transactions (Dated)'!$D$2:$D$53,'Share Values'!$X151,'Transactions (Dated)'!$B$2:$B$53,'Share Values'!AK$11,'Transactions (Dated)'!$C$2:$C$53,"Buy")-SUMIFS('Transactions (Dated)'!$E$2:$E$53,'Transactions (Dated)'!$D$2:$D$53,'Share Values'!$X151,'Transactions (Dated)'!$B$2:$B$53,'Share Values'!AK$11,'Transactions (Dated)'!$C$2:$C$53,"Sell")</f>
        <v>0</v>
      </c>
      <c r="AL151" s="40">
        <f ca="1">AL150+SUMIFS('Transactions (Dated)'!$E$2:$E$53,'Transactions (Dated)'!$D$2:$D$53,'Share Values'!$X151,'Transactions (Dated)'!$B$2:$B$53,'Share Values'!AL$11,'Transactions (Dated)'!$C$2:$C$53,"Buy")-SUMIFS('Transactions (Dated)'!$E$2:$E$53,'Transactions (Dated)'!$D$2:$D$53,'Share Values'!$X151,'Transactions (Dated)'!$B$2:$B$53,'Share Values'!AL$11,'Transactions (Dated)'!$C$2:$C$53,"Sell")</f>
        <v>0</v>
      </c>
      <c r="AM151" s="40">
        <f ca="1">AM150+SUMIFS('Transactions (Dated)'!$E$2:$E$53,'Transactions (Dated)'!$D$2:$D$53,'Share Values'!$X151,'Transactions (Dated)'!$B$2:$B$53,'Share Values'!AM$11,'Transactions (Dated)'!$C$2:$C$53,"Buy")-SUMIFS('Transactions (Dated)'!$E$2:$E$53,'Transactions (Dated)'!$D$2:$D$53,'Share Values'!$X151,'Transactions (Dated)'!$B$2:$B$53,'Share Values'!AM$11,'Transactions (Dated)'!$C$2:$C$53,"Sell")</f>
        <v>0</v>
      </c>
      <c r="AN151" s="40">
        <f ca="1">AN150+SUMIFS('Transactions (Dated)'!$E$2:$E$53,'Transactions (Dated)'!$D$2:$D$53,'Share Values'!$X151,'Transactions (Dated)'!$B$2:$B$53,'Share Values'!AN$11,'Transactions (Dated)'!$C$2:$C$53,"Buy")-SUMIFS('Transactions (Dated)'!$E$2:$E$53,'Transactions (Dated)'!$D$2:$D$53,'Share Values'!$X151,'Transactions (Dated)'!$B$2:$B$53,'Share Values'!AN$11,'Transactions (Dated)'!$C$2:$C$53,"Sell")</f>
        <v>0</v>
      </c>
      <c r="AO151" s="40"/>
      <c r="AQ151" s="3">
        <f t="shared" si="63"/>
        <v>42116</v>
      </c>
      <c r="AR151" s="6">
        <f t="shared" ca="1" si="64"/>
        <v>56101.25</v>
      </c>
      <c r="AS151" s="6">
        <f t="shared" ca="1" si="65"/>
        <v>49500</v>
      </c>
      <c r="AT151" s="6">
        <f t="shared" ca="1" si="66"/>
        <v>811907.25</v>
      </c>
      <c r="AU151" s="6">
        <f t="shared" ca="1" si="67"/>
        <v>62738.719999999994</v>
      </c>
      <c r="AV151" s="6">
        <f t="shared" ca="1" si="68"/>
        <v>50223.72</v>
      </c>
      <c r="AW151" s="6">
        <f t="shared" ca="1" si="69"/>
        <v>0</v>
      </c>
      <c r="AX151" s="6">
        <f t="shared" ca="1" si="70"/>
        <v>0</v>
      </c>
      <c r="AY151" s="6">
        <f t="shared" ca="1" si="71"/>
        <v>0</v>
      </c>
      <c r="AZ151" s="6">
        <f t="shared" ca="1" si="72"/>
        <v>0</v>
      </c>
      <c r="BA151" s="6">
        <f t="shared" ca="1" si="73"/>
        <v>0</v>
      </c>
      <c r="BB151" s="6">
        <f t="shared" ca="1" si="74"/>
        <v>0</v>
      </c>
      <c r="BC151" s="6">
        <f t="shared" ca="1" si="75"/>
        <v>0</v>
      </c>
      <c r="BD151" s="6">
        <f t="shared" ca="1" si="76"/>
        <v>0</v>
      </c>
      <c r="BE151" s="6">
        <f t="shared" ca="1" si="77"/>
        <v>0</v>
      </c>
      <c r="BF151" s="6">
        <f t="shared" ca="1" si="84"/>
        <v>0</v>
      </c>
      <c r="BG151" s="6">
        <f t="shared" ca="1" si="85"/>
        <v>0</v>
      </c>
      <c r="BH151" s="6"/>
      <c r="BJ151" s="4">
        <f t="shared" ca="1" si="78"/>
        <v>1030470.94</v>
      </c>
      <c r="BL151" s="3">
        <f t="shared" si="79"/>
        <v>42116</v>
      </c>
      <c r="BM151" s="6">
        <f>BM150+SUMIFS('Transactions (Dated)'!G:G,'Transactions (Dated)'!D:D,'Share Values'!AQ151)</f>
        <v>34179.499999999993</v>
      </c>
      <c r="BN151" s="6">
        <f ca="1">BN150+SUMIFS('Transactions (Dated)'!$F:$F,'Transactions (Dated)'!$D:$D,$BL151,'Transactions (Dated)'!$B:$B,BN$11,'Transactions (Dated)'!$C:$C,"Dividend (paid to cash)")*Y151</f>
        <v>0</v>
      </c>
      <c r="BO151" s="6">
        <f ca="1">BO150+SUMIFS('Transactions (Dated)'!$F:$F,'Transactions (Dated)'!$D:$D,$BL151,'Transactions (Dated)'!$B:$B,BO$11,'Transactions (Dated)'!$C:$C,"Dividend (paid to cash)")*Z151</f>
        <v>1250</v>
      </c>
      <c r="BP151" s="6">
        <f ca="1">BP150+SUMIFS('Transactions (Dated)'!$F:$F,'Transactions (Dated)'!$D:$D,$BL151,'Transactions (Dated)'!$B:$B,BP$11,'Transactions (Dated)'!$C:$C,"Dividend (paid to cash)")*AA151</f>
        <v>17738.742000000002</v>
      </c>
      <c r="BQ151" s="6">
        <f ca="1">BQ150+SUMIFS('Transactions (Dated)'!$F:$F,'Transactions (Dated)'!$D:$D,$BL151,'Transactions (Dated)'!$B:$B,BQ$11,'Transactions (Dated)'!$C:$C,"Dividend (paid to cash)")*AB151</f>
        <v>47.300000000000004</v>
      </c>
      <c r="BR151" s="6">
        <f ca="1">BR150+SUMIFS('Transactions (Dated)'!$F:$F,'Transactions (Dated)'!$D:$D,$BL151,'Transactions (Dated)'!$B:$B,BR$11,'Transactions (Dated)'!$C:$C,"Dividend (paid to cash)")*AC151</f>
        <v>0</v>
      </c>
      <c r="BS151" s="6">
        <f ca="1">BS150+SUMIFS('Transactions (Dated)'!$F:$F,'Transactions (Dated)'!$D:$D,$BL151,'Transactions (Dated)'!$B:$B,BS$11,'Transactions (Dated)'!$C:$C,"Dividend (paid to cash)")*AD151</f>
        <v>0</v>
      </c>
      <c r="BT151" s="6">
        <f ca="1">BT150+SUMIFS('Transactions (Dated)'!$F:$F,'Transactions (Dated)'!$D:$D,$BL151,'Transactions (Dated)'!$B:$B,BT$11,'Transactions (Dated)'!$C:$C,"Dividend (paid to cash)")*AE151</f>
        <v>0</v>
      </c>
      <c r="BU151" s="6">
        <f ca="1">BU150+SUMIFS('Transactions (Dated)'!$F:$F,'Transactions (Dated)'!$D:$D,$BL151,'Transactions (Dated)'!$B:$B,BU$11,'Transactions (Dated)'!$C:$C,"Dividend (paid to cash)")*AF151</f>
        <v>0</v>
      </c>
      <c r="BV151" s="6">
        <f ca="1">BV150+SUMIFS('Transactions (Dated)'!$F:$F,'Transactions (Dated)'!$D:$D,$BL151,'Transactions (Dated)'!$B:$B,BV$11,'Transactions (Dated)'!$C:$C,"Dividend (paid to cash)")*AG151</f>
        <v>0</v>
      </c>
      <c r="BW151" s="6">
        <f ca="1">BW150+SUMIFS('Transactions (Dated)'!$F:$F,'Transactions (Dated)'!$D:$D,$BL151,'Transactions (Dated)'!$B:$B,BW$11,'Transactions (Dated)'!$C:$C,"Dividend (paid to cash)")*AH151</f>
        <v>0</v>
      </c>
      <c r="BX151" s="6">
        <f ca="1">BX150+SUMIFS('Transactions (Dated)'!$F:$F,'Transactions (Dated)'!$D:$D,$BL151,'Transactions (Dated)'!$B:$B,BX$11,'Transactions (Dated)'!$C:$C,"Dividend (paid to cash)")*AI151</f>
        <v>0</v>
      </c>
      <c r="BY151" s="6">
        <f ca="1">BY150+SUMIFS('Transactions (Dated)'!$F:$F,'Transactions (Dated)'!$D:$D,$BL151,'Transactions (Dated)'!$B:$B,BY$11,'Transactions (Dated)'!$C:$C,"Dividend (paid to cash)")*AJ151</f>
        <v>0</v>
      </c>
      <c r="BZ151" s="6">
        <f ca="1">BZ150+SUMIFS('Transactions (Dated)'!$F:$F,'Transactions (Dated)'!$D:$D,$BL151,'Transactions (Dated)'!$B:$B,BZ$11,'Transactions (Dated)'!$C:$C,"Dividend (paid to cash)")*AK151</f>
        <v>0</v>
      </c>
      <c r="CA151" s="6">
        <f ca="1">CA150+SUMIFS('Transactions (Dated)'!$F:$F,'Transactions (Dated)'!$D:$D,$BL151,'Transactions (Dated)'!$B:$B,CA$11,'Transactions (Dated)'!$C:$C,"Dividend (paid to cash)")*AL151</f>
        <v>0</v>
      </c>
      <c r="CB151" s="6">
        <v>0</v>
      </c>
      <c r="CC151" s="6">
        <v>0</v>
      </c>
      <c r="CD151" s="6"/>
      <c r="CF151" s="6">
        <f t="shared" ca="1" si="86"/>
        <v>53215.542000000001</v>
      </c>
      <c r="CH151" s="3">
        <f t="shared" si="87"/>
        <v>42116</v>
      </c>
      <c r="CI151" s="4">
        <f t="shared" ca="1" si="80"/>
        <v>1030470.94</v>
      </c>
      <c r="CJ151" s="4">
        <f t="shared" ca="1" si="81"/>
        <v>53215.542000000001</v>
      </c>
      <c r="CL151" s="4">
        <f t="shared" ca="1" si="82"/>
        <v>1083686.4819999998</v>
      </c>
    </row>
    <row r="152" spans="2:90" x14ac:dyDescent="0.15">
      <c r="B152" s="3">
        <f t="shared" si="83"/>
        <v>42117</v>
      </c>
      <c r="C152" s="2">
        <v>15392.4</v>
      </c>
      <c r="E152" s="70">
        <v>42117</v>
      </c>
      <c r="F152" s="69">
        <v>12.5</v>
      </c>
      <c r="G152" s="69">
        <v>5.46</v>
      </c>
      <c r="H152" s="69">
        <v>20.81</v>
      </c>
      <c r="I152" s="69">
        <v>33.28</v>
      </c>
      <c r="J152" s="69">
        <v>21.44</v>
      </c>
      <c r="K152" s="69">
        <v>12.7</v>
      </c>
      <c r="L152" s="69">
        <v>28.51</v>
      </c>
      <c r="M152" s="69">
        <v>3.05</v>
      </c>
      <c r="N152" s="69">
        <v>9.1199999999999992</v>
      </c>
      <c r="O152" s="69">
        <v>5.2332999999999998</v>
      </c>
      <c r="P152" s="69">
        <v>34.9</v>
      </c>
      <c r="Q152" s="69">
        <v>0.92</v>
      </c>
      <c r="R152" s="69">
        <v>10.81</v>
      </c>
      <c r="S152" s="69">
        <v>39.630000000000003</v>
      </c>
      <c r="T152" s="69"/>
      <c r="U152" s="69"/>
      <c r="V152" s="4"/>
      <c r="X152" s="3">
        <f t="shared" si="62"/>
        <v>42117</v>
      </c>
      <c r="Y152" s="40">
        <f ca="1">Y151+SUMIFS('Transactions (Dated)'!$E$2:$E$53,'Transactions (Dated)'!$D$2:$D$53,'Share Values'!$X152,'Transactions (Dated)'!$B$2:$B$53,'Share Values'!Y$11,'Transactions (Dated)'!$C$2:$C$53,"Buy")-SUMIFS('Transactions (Dated)'!$E$2:$E$53,'Transactions (Dated)'!$D$2:$D$53,'Share Values'!$X152,'Transactions (Dated)'!$B$2:$B$53,'Share Values'!Y$11,'Transactions (Dated)'!$C$2:$C$53,"Sell")</f>
        <v>4625</v>
      </c>
      <c r="Z152" s="40">
        <f ca="1">Z151+SUMIFS('Transactions (Dated)'!$E$2:$E$53,'Transactions (Dated)'!$D$2:$D$53,'Share Values'!$X152,'Transactions (Dated)'!$B$2:$B$53,'Share Values'!Z$11,'Transactions (Dated)'!$C$2:$C$53,"Buy")-SUMIFS('Transactions (Dated)'!$E$2:$E$53,'Transactions (Dated)'!$D$2:$D$53,'Share Values'!$X152,'Transactions (Dated)'!$B$2:$B$53,'Share Values'!Z$11,'Transactions (Dated)'!$C$2:$C$53,"Sell")</f>
        <v>9375</v>
      </c>
      <c r="AA152" s="40">
        <f ca="1">AA151+SUMIFS('Transactions (Dated)'!$E$2:$E$53,'Transactions (Dated)'!$D$2:$D$53,'Share Values'!$X152,'Transactions (Dated)'!$B$2:$B$53,'Share Values'!AA$11,'Transactions (Dated)'!$C$2:$C$53,"Buy")-SUMIFS('Transactions (Dated)'!$E$2:$E$53,'Transactions (Dated)'!$D$2:$D$53,'Share Values'!$X152,'Transactions (Dated)'!$B$2:$B$53,'Share Values'!AA$11,'Transactions (Dated)'!$C$2:$C$53,"Sell")</f>
        <v>39270</v>
      </c>
      <c r="AB152" s="40">
        <f ca="1">AB151+SUMIFS('Transactions (Dated)'!$E$2:$E$53,'Transactions (Dated)'!$D$2:$D$53,'Share Values'!$X152,'Transactions (Dated)'!$B$2:$B$53,'Share Values'!AB$11,'Transactions (Dated)'!$C$2:$C$53,"Buy")-SUMIFS('Transactions (Dated)'!$E$2:$E$53,'Transactions (Dated)'!$D$2:$D$53,'Share Values'!$X152,'Transactions (Dated)'!$B$2:$B$53,'Share Values'!AB$11,'Transactions (Dated)'!$C$2:$C$53,"Sell")</f>
        <v>1892</v>
      </c>
      <c r="AC152" s="40">
        <f ca="1">AC151+SUMIFS('Transactions (Dated)'!$E$2:$E$53,'Transactions (Dated)'!$D$2:$D$53,'Share Values'!$X152,'Transactions (Dated)'!$B$2:$B$53,'Share Values'!AC$11,'Transactions (Dated)'!$C$2:$C$53,"Buy")-SUMIFS('Transactions (Dated)'!$E$2:$E$53,'Transactions (Dated)'!$D$2:$D$53,'Share Values'!$X152,'Transactions (Dated)'!$B$2:$B$53,'Share Values'!AC$11,'Transactions (Dated)'!$C$2:$C$53,"Sell")</f>
        <v>2348</v>
      </c>
      <c r="AD152" s="40">
        <f ca="1">AD151+SUMIFS('Transactions (Dated)'!$E$2:$E$53,'Transactions (Dated)'!$D$2:$D$53,'Share Values'!$X152,'Transactions (Dated)'!$B$2:$B$53,'Share Values'!AD$11,'Transactions (Dated)'!$C$2:$C$53,"Buy")-SUMIFS('Transactions (Dated)'!$E$2:$E$53,'Transactions (Dated)'!$D$2:$D$53,'Share Values'!$X152,'Transactions (Dated)'!$B$2:$B$53,'Share Values'!AD$11,'Transactions (Dated)'!$C$2:$C$53,"Sell")</f>
        <v>0</v>
      </c>
      <c r="AE152" s="40">
        <f ca="1">AE151+SUMIFS('Transactions (Dated)'!$E$2:$E$53,'Transactions (Dated)'!$D$2:$D$53,'Share Values'!$X152,'Transactions (Dated)'!$B$2:$B$53,'Share Values'!AE$11,'Transactions (Dated)'!$C$2:$C$53,"Buy")-SUMIFS('Transactions (Dated)'!$E$2:$E$53,'Transactions (Dated)'!$D$2:$D$53,'Share Values'!$X152,'Transactions (Dated)'!$B$2:$B$53,'Share Values'!AE$11,'Transactions (Dated)'!$C$2:$C$53,"Sell")</f>
        <v>0</v>
      </c>
      <c r="AF152" s="40">
        <f ca="1">AF151+SUMIFS('Transactions (Dated)'!$E$2:$E$53,'Transactions (Dated)'!$D$2:$D$53,'Share Values'!$X152,'Transactions (Dated)'!$B$2:$B$53,'Share Values'!AF$11,'Transactions (Dated)'!$C$2:$C$53,"Buy")-SUMIFS('Transactions (Dated)'!$E$2:$E$53,'Transactions (Dated)'!$D$2:$D$53,'Share Values'!$X152,'Transactions (Dated)'!$B$2:$B$53,'Share Values'!AF$11,'Transactions (Dated)'!$C$2:$C$53,"Sell")</f>
        <v>0</v>
      </c>
      <c r="AG152" s="40">
        <f ca="1">AG151+SUMIFS('Transactions (Dated)'!$E$2:$E$53,'Transactions (Dated)'!$D$2:$D$53,'Share Values'!$X152,'Transactions (Dated)'!$B$2:$B$53,'Share Values'!AG$11,'Transactions (Dated)'!$C$2:$C$53,"Buy")-SUMIFS('Transactions (Dated)'!$E$2:$E$53,'Transactions (Dated)'!$D$2:$D$53,'Share Values'!$X152,'Transactions (Dated)'!$B$2:$B$53,'Share Values'!AG$11,'Transactions (Dated)'!$C$2:$C$53,"Sell")</f>
        <v>0</v>
      </c>
      <c r="AH152" s="40">
        <f ca="1">AH151+SUMIFS('Transactions (Dated)'!$E$2:$E$53,'Transactions (Dated)'!$D$2:$D$53,'Share Values'!$X152,'Transactions (Dated)'!$B$2:$B$53,'Share Values'!AH$11,'Transactions (Dated)'!$C$2:$C$53,"Buy")-SUMIFS('Transactions (Dated)'!$E$2:$E$53,'Transactions (Dated)'!$D$2:$D$53,'Share Values'!$X152,'Transactions (Dated)'!$B$2:$B$53,'Share Values'!AH$11,'Transactions (Dated)'!$C$2:$C$53,"Sell")</f>
        <v>0</v>
      </c>
      <c r="AI152" s="40">
        <f ca="1">AI151+SUMIFS('Transactions (Dated)'!$E$2:$E$53,'Transactions (Dated)'!$D$2:$D$53,'Share Values'!$X152,'Transactions (Dated)'!$B$2:$B$53,'Share Values'!AI$11,'Transactions (Dated)'!$C$2:$C$53,"Buy")-SUMIFS('Transactions (Dated)'!$E$2:$E$53,'Transactions (Dated)'!$D$2:$D$53,'Share Values'!$X152,'Transactions (Dated)'!$B$2:$B$53,'Share Values'!AI$11,'Transactions (Dated)'!$C$2:$C$53,"Sell")</f>
        <v>0</v>
      </c>
      <c r="AJ152" s="40">
        <f ca="1">AJ151+SUMIFS('Transactions (Dated)'!$E$2:$E$53,'Transactions (Dated)'!$D$2:$D$53,'Share Values'!$X152,'Transactions (Dated)'!$B$2:$B$53,'Share Values'!AJ$11,'Transactions (Dated)'!$C$2:$C$53,"Buy")-SUMIFS('Transactions (Dated)'!$E$2:$E$53,'Transactions (Dated)'!$D$2:$D$53,'Share Values'!$X152,'Transactions (Dated)'!$B$2:$B$53,'Share Values'!AJ$11,'Transactions (Dated)'!$C$2:$C$53,"Sell")</f>
        <v>0</v>
      </c>
      <c r="AK152" s="40">
        <f ca="1">AK151+SUMIFS('Transactions (Dated)'!$E$2:$E$53,'Transactions (Dated)'!$D$2:$D$53,'Share Values'!$X152,'Transactions (Dated)'!$B$2:$B$53,'Share Values'!AK$11,'Transactions (Dated)'!$C$2:$C$53,"Buy")-SUMIFS('Transactions (Dated)'!$E$2:$E$53,'Transactions (Dated)'!$D$2:$D$53,'Share Values'!$X152,'Transactions (Dated)'!$B$2:$B$53,'Share Values'!AK$11,'Transactions (Dated)'!$C$2:$C$53,"Sell")</f>
        <v>0</v>
      </c>
      <c r="AL152" s="40">
        <f ca="1">AL151+SUMIFS('Transactions (Dated)'!$E$2:$E$53,'Transactions (Dated)'!$D$2:$D$53,'Share Values'!$X152,'Transactions (Dated)'!$B$2:$B$53,'Share Values'!AL$11,'Transactions (Dated)'!$C$2:$C$53,"Buy")-SUMIFS('Transactions (Dated)'!$E$2:$E$53,'Transactions (Dated)'!$D$2:$D$53,'Share Values'!$X152,'Transactions (Dated)'!$B$2:$B$53,'Share Values'!AL$11,'Transactions (Dated)'!$C$2:$C$53,"Sell")</f>
        <v>0</v>
      </c>
      <c r="AM152" s="40">
        <f ca="1">AM151+SUMIFS('Transactions (Dated)'!$E$2:$E$53,'Transactions (Dated)'!$D$2:$D$53,'Share Values'!$X152,'Transactions (Dated)'!$B$2:$B$53,'Share Values'!AM$11,'Transactions (Dated)'!$C$2:$C$53,"Buy")-SUMIFS('Transactions (Dated)'!$E$2:$E$53,'Transactions (Dated)'!$D$2:$D$53,'Share Values'!$X152,'Transactions (Dated)'!$B$2:$B$53,'Share Values'!AM$11,'Transactions (Dated)'!$C$2:$C$53,"Sell")</f>
        <v>0</v>
      </c>
      <c r="AN152" s="40">
        <f ca="1">AN151+SUMIFS('Transactions (Dated)'!$E$2:$E$53,'Transactions (Dated)'!$D$2:$D$53,'Share Values'!$X152,'Transactions (Dated)'!$B$2:$B$53,'Share Values'!AN$11,'Transactions (Dated)'!$C$2:$C$53,"Buy")-SUMIFS('Transactions (Dated)'!$E$2:$E$53,'Transactions (Dated)'!$D$2:$D$53,'Share Values'!$X152,'Transactions (Dated)'!$B$2:$B$53,'Share Values'!AN$11,'Transactions (Dated)'!$C$2:$C$53,"Sell")</f>
        <v>0</v>
      </c>
      <c r="AO152" s="40"/>
      <c r="AQ152" s="3">
        <f t="shared" si="63"/>
        <v>42117</v>
      </c>
      <c r="AR152" s="6">
        <f t="shared" ca="1" si="64"/>
        <v>57812.5</v>
      </c>
      <c r="AS152" s="6">
        <f t="shared" ca="1" si="65"/>
        <v>51187.5</v>
      </c>
      <c r="AT152" s="6">
        <f t="shared" ca="1" si="66"/>
        <v>817208.7</v>
      </c>
      <c r="AU152" s="6">
        <f t="shared" ca="1" si="67"/>
        <v>62965.760000000002</v>
      </c>
      <c r="AV152" s="6">
        <f t="shared" ca="1" si="68"/>
        <v>50341.120000000003</v>
      </c>
      <c r="AW152" s="6">
        <f t="shared" ca="1" si="69"/>
        <v>0</v>
      </c>
      <c r="AX152" s="6">
        <f t="shared" ca="1" si="70"/>
        <v>0</v>
      </c>
      <c r="AY152" s="6">
        <f t="shared" ca="1" si="71"/>
        <v>0</v>
      </c>
      <c r="AZ152" s="6">
        <f t="shared" ca="1" si="72"/>
        <v>0</v>
      </c>
      <c r="BA152" s="6">
        <f t="shared" ca="1" si="73"/>
        <v>0</v>
      </c>
      <c r="BB152" s="6">
        <f t="shared" ca="1" si="74"/>
        <v>0</v>
      </c>
      <c r="BC152" s="6">
        <f t="shared" ca="1" si="75"/>
        <v>0</v>
      </c>
      <c r="BD152" s="6">
        <f t="shared" ca="1" si="76"/>
        <v>0</v>
      </c>
      <c r="BE152" s="6">
        <f t="shared" ca="1" si="77"/>
        <v>0</v>
      </c>
      <c r="BF152" s="6">
        <f t="shared" ca="1" si="84"/>
        <v>0</v>
      </c>
      <c r="BG152" s="6">
        <f t="shared" ca="1" si="85"/>
        <v>0</v>
      </c>
      <c r="BH152" s="6"/>
      <c r="BJ152" s="4">
        <f t="shared" ca="1" si="78"/>
        <v>1039515.58</v>
      </c>
      <c r="BL152" s="3">
        <f t="shared" si="79"/>
        <v>42117</v>
      </c>
      <c r="BM152" s="6">
        <f>BM151+SUMIFS('Transactions (Dated)'!G:G,'Transactions (Dated)'!D:D,'Share Values'!AQ152)</f>
        <v>34179.499999999993</v>
      </c>
      <c r="BN152" s="6">
        <f ca="1">BN151+SUMIFS('Transactions (Dated)'!$F:$F,'Transactions (Dated)'!$D:$D,$BL152,'Transactions (Dated)'!$B:$B,BN$11,'Transactions (Dated)'!$C:$C,"Dividend (paid to cash)")*Y152</f>
        <v>0</v>
      </c>
      <c r="BO152" s="6">
        <f ca="1">BO151+SUMIFS('Transactions (Dated)'!$F:$F,'Transactions (Dated)'!$D:$D,$BL152,'Transactions (Dated)'!$B:$B,BO$11,'Transactions (Dated)'!$C:$C,"Dividend (paid to cash)")*Z152</f>
        <v>1250</v>
      </c>
      <c r="BP152" s="6">
        <f ca="1">BP151+SUMIFS('Transactions (Dated)'!$F:$F,'Transactions (Dated)'!$D:$D,$BL152,'Transactions (Dated)'!$B:$B,BP$11,'Transactions (Dated)'!$C:$C,"Dividend (paid to cash)")*AA152</f>
        <v>17738.742000000002</v>
      </c>
      <c r="BQ152" s="6">
        <f ca="1">BQ151+SUMIFS('Transactions (Dated)'!$F:$F,'Transactions (Dated)'!$D:$D,$BL152,'Transactions (Dated)'!$B:$B,BQ$11,'Transactions (Dated)'!$C:$C,"Dividend (paid to cash)")*AB152</f>
        <v>47.300000000000004</v>
      </c>
      <c r="BR152" s="6">
        <f ca="1">BR151+SUMIFS('Transactions (Dated)'!$F:$F,'Transactions (Dated)'!$D:$D,$BL152,'Transactions (Dated)'!$B:$B,BR$11,'Transactions (Dated)'!$C:$C,"Dividend (paid to cash)")*AC152</f>
        <v>0</v>
      </c>
      <c r="BS152" s="6">
        <f ca="1">BS151+SUMIFS('Transactions (Dated)'!$F:$F,'Transactions (Dated)'!$D:$D,$BL152,'Transactions (Dated)'!$B:$B,BS$11,'Transactions (Dated)'!$C:$C,"Dividend (paid to cash)")*AD152</f>
        <v>0</v>
      </c>
      <c r="BT152" s="6">
        <f ca="1">BT151+SUMIFS('Transactions (Dated)'!$F:$F,'Transactions (Dated)'!$D:$D,$BL152,'Transactions (Dated)'!$B:$B,BT$11,'Transactions (Dated)'!$C:$C,"Dividend (paid to cash)")*AE152</f>
        <v>0</v>
      </c>
      <c r="BU152" s="6">
        <f ca="1">BU151+SUMIFS('Transactions (Dated)'!$F:$F,'Transactions (Dated)'!$D:$D,$BL152,'Transactions (Dated)'!$B:$B,BU$11,'Transactions (Dated)'!$C:$C,"Dividend (paid to cash)")*AF152</f>
        <v>0</v>
      </c>
      <c r="BV152" s="6">
        <f ca="1">BV151+SUMIFS('Transactions (Dated)'!$F:$F,'Transactions (Dated)'!$D:$D,$BL152,'Transactions (Dated)'!$B:$B,BV$11,'Transactions (Dated)'!$C:$C,"Dividend (paid to cash)")*AG152</f>
        <v>0</v>
      </c>
      <c r="BW152" s="6">
        <f ca="1">BW151+SUMIFS('Transactions (Dated)'!$F:$F,'Transactions (Dated)'!$D:$D,$BL152,'Transactions (Dated)'!$B:$B,BW$11,'Transactions (Dated)'!$C:$C,"Dividend (paid to cash)")*AH152</f>
        <v>0</v>
      </c>
      <c r="BX152" s="6">
        <f ca="1">BX151+SUMIFS('Transactions (Dated)'!$F:$F,'Transactions (Dated)'!$D:$D,$BL152,'Transactions (Dated)'!$B:$B,BX$11,'Transactions (Dated)'!$C:$C,"Dividend (paid to cash)")*AI152</f>
        <v>0</v>
      </c>
      <c r="BY152" s="6">
        <f ca="1">BY151+SUMIFS('Transactions (Dated)'!$F:$F,'Transactions (Dated)'!$D:$D,$BL152,'Transactions (Dated)'!$B:$B,BY$11,'Transactions (Dated)'!$C:$C,"Dividend (paid to cash)")*AJ152</f>
        <v>0</v>
      </c>
      <c r="BZ152" s="6">
        <f ca="1">BZ151+SUMIFS('Transactions (Dated)'!$F:$F,'Transactions (Dated)'!$D:$D,$BL152,'Transactions (Dated)'!$B:$B,BZ$11,'Transactions (Dated)'!$C:$C,"Dividend (paid to cash)")*AK152</f>
        <v>0</v>
      </c>
      <c r="CA152" s="6">
        <f ca="1">CA151+SUMIFS('Transactions (Dated)'!$F:$F,'Transactions (Dated)'!$D:$D,$BL152,'Transactions (Dated)'!$B:$B,CA$11,'Transactions (Dated)'!$C:$C,"Dividend (paid to cash)")*AL152</f>
        <v>0</v>
      </c>
      <c r="CB152" s="6">
        <v>0</v>
      </c>
      <c r="CC152" s="6">
        <v>0</v>
      </c>
      <c r="CD152" s="6"/>
      <c r="CF152" s="6">
        <f t="shared" ca="1" si="86"/>
        <v>53215.542000000001</v>
      </c>
      <c r="CH152" s="3">
        <f t="shared" si="87"/>
        <v>42117</v>
      </c>
      <c r="CI152" s="4">
        <f t="shared" ca="1" si="80"/>
        <v>1039515.58</v>
      </c>
      <c r="CJ152" s="4">
        <f t="shared" ca="1" si="81"/>
        <v>53215.542000000001</v>
      </c>
      <c r="CL152" s="4">
        <f t="shared" ca="1" si="82"/>
        <v>1092731.122</v>
      </c>
    </row>
    <row r="153" spans="2:90" x14ac:dyDescent="0.15">
      <c r="B153" s="3">
        <f t="shared" si="83"/>
        <v>42118</v>
      </c>
      <c r="C153" s="2">
        <v>15408.3</v>
      </c>
      <c r="E153" s="70">
        <v>42118</v>
      </c>
      <c r="F153" s="69">
        <v>12.62</v>
      </c>
      <c r="G153" s="69">
        <v>5.41</v>
      </c>
      <c r="H153" s="69">
        <v>20.83</v>
      </c>
      <c r="I153" s="69">
        <v>33.61</v>
      </c>
      <c r="J153" s="69">
        <v>21.32</v>
      </c>
      <c r="K153" s="69">
        <v>12.8</v>
      </c>
      <c r="L153" s="69">
        <v>28.65</v>
      </c>
      <c r="M153" s="69">
        <v>3.03</v>
      </c>
      <c r="N153" s="69">
        <v>9.74</v>
      </c>
      <c r="O153" s="69">
        <v>5.1833</v>
      </c>
      <c r="P153" s="69">
        <v>34.89</v>
      </c>
      <c r="Q153" s="69">
        <v>0.91</v>
      </c>
      <c r="R153" s="69">
        <v>11.23</v>
      </c>
      <c r="S153" s="69">
        <v>39.659999999999997</v>
      </c>
      <c r="T153" s="69"/>
      <c r="U153" s="69"/>
      <c r="V153" s="4"/>
      <c r="X153" s="3">
        <f t="shared" si="62"/>
        <v>42118</v>
      </c>
      <c r="Y153" s="40">
        <f ca="1">Y152+SUMIFS('Transactions (Dated)'!$E$2:$E$53,'Transactions (Dated)'!$D$2:$D$53,'Share Values'!$X153,'Transactions (Dated)'!$B$2:$B$53,'Share Values'!Y$11,'Transactions (Dated)'!$C$2:$C$53,"Buy")-SUMIFS('Transactions (Dated)'!$E$2:$E$53,'Transactions (Dated)'!$D$2:$D$53,'Share Values'!$X153,'Transactions (Dated)'!$B$2:$B$53,'Share Values'!Y$11,'Transactions (Dated)'!$C$2:$C$53,"Sell")</f>
        <v>4625</v>
      </c>
      <c r="Z153" s="40">
        <f ca="1">Z152+SUMIFS('Transactions (Dated)'!$E$2:$E$53,'Transactions (Dated)'!$D$2:$D$53,'Share Values'!$X153,'Transactions (Dated)'!$B$2:$B$53,'Share Values'!Z$11,'Transactions (Dated)'!$C$2:$C$53,"Buy")-SUMIFS('Transactions (Dated)'!$E$2:$E$53,'Transactions (Dated)'!$D$2:$D$53,'Share Values'!$X153,'Transactions (Dated)'!$B$2:$B$53,'Share Values'!Z$11,'Transactions (Dated)'!$C$2:$C$53,"Sell")</f>
        <v>9375</v>
      </c>
      <c r="AA153" s="40">
        <f ca="1">AA152+SUMIFS('Transactions (Dated)'!$E$2:$E$53,'Transactions (Dated)'!$D$2:$D$53,'Share Values'!$X153,'Transactions (Dated)'!$B$2:$B$53,'Share Values'!AA$11,'Transactions (Dated)'!$C$2:$C$53,"Buy")-SUMIFS('Transactions (Dated)'!$E$2:$E$53,'Transactions (Dated)'!$D$2:$D$53,'Share Values'!$X153,'Transactions (Dated)'!$B$2:$B$53,'Share Values'!AA$11,'Transactions (Dated)'!$C$2:$C$53,"Sell")</f>
        <v>39270</v>
      </c>
      <c r="AB153" s="40">
        <f ca="1">AB152+SUMIFS('Transactions (Dated)'!$E$2:$E$53,'Transactions (Dated)'!$D$2:$D$53,'Share Values'!$X153,'Transactions (Dated)'!$B$2:$B$53,'Share Values'!AB$11,'Transactions (Dated)'!$C$2:$C$53,"Buy")-SUMIFS('Transactions (Dated)'!$E$2:$E$53,'Transactions (Dated)'!$D$2:$D$53,'Share Values'!$X153,'Transactions (Dated)'!$B$2:$B$53,'Share Values'!AB$11,'Transactions (Dated)'!$C$2:$C$53,"Sell")</f>
        <v>1892</v>
      </c>
      <c r="AC153" s="40">
        <f ca="1">AC152+SUMIFS('Transactions (Dated)'!$E$2:$E$53,'Transactions (Dated)'!$D$2:$D$53,'Share Values'!$X153,'Transactions (Dated)'!$B$2:$B$53,'Share Values'!AC$11,'Transactions (Dated)'!$C$2:$C$53,"Buy")-SUMIFS('Transactions (Dated)'!$E$2:$E$53,'Transactions (Dated)'!$D$2:$D$53,'Share Values'!$X153,'Transactions (Dated)'!$B$2:$B$53,'Share Values'!AC$11,'Transactions (Dated)'!$C$2:$C$53,"Sell")</f>
        <v>2348</v>
      </c>
      <c r="AD153" s="40">
        <f ca="1">AD152+SUMIFS('Transactions (Dated)'!$E$2:$E$53,'Transactions (Dated)'!$D$2:$D$53,'Share Values'!$X153,'Transactions (Dated)'!$B$2:$B$53,'Share Values'!AD$11,'Transactions (Dated)'!$C$2:$C$53,"Buy")-SUMIFS('Transactions (Dated)'!$E$2:$E$53,'Transactions (Dated)'!$D$2:$D$53,'Share Values'!$X153,'Transactions (Dated)'!$B$2:$B$53,'Share Values'!AD$11,'Transactions (Dated)'!$C$2:$C$53,"Sell")</f>
        <v>0</v>
      </c>
      <c r="AE153" s="40">
        <f ca="1">AE152+SUMIFS('Transactions (Dated)'!$E$2:$E$53,'Transactions (Dated)'!$D$2:$D$53,'Share Values'!$X153,'Transactions (Dated)'!$B$2:$B$53,'Share Values'!AE$11,'Transactions (Dated)'!$C$2:$C$53,"Buy")-SUMIFS('Transactions (Dated)'!$E$2:$E$53,'Transactions (Dated)'!$D$2:$D$53,'Share Values'!$X153,'Transactions (Dated)'!$B$2:$B$53,'Share Values'!AE$11,'Transactions (Dated)'!$C$2:$C$53,"Sell")</f>
        <v>0</v>
      </c>
      <c r="AF153" s="40">
        <f ca="1">AF152+SUMIFS('Transactions (Dated)'!$E$2:$E$53,'Transactions (Dated)'!$D$2:$D$53,'Share Values'!$X153,'Transactions (Dated)'!$B$2:$B$53,'Share Values'!AF$11,'Transactions (Dated)'!$C$2:$C$53,"Buy")-SUMIFS('Transactions (Dated)'!$E$2:$E$53,'Transactions (Dated)'!$D$2:$D$53,'Share Values'!$X153,'Transactions (Dated)'!$B$2:$B$53,'Share Values'!AF$11,'Transactions (Dated)'!$C$2:$C$53,"Sell")</f>
        <v>0</v>
      </c>
      <c r="AG153" s="40">
        <f ca="1">AG152+SUMIFS('Transactions (Dated)'!$E$2:$E$53,'Transactions (Dated)'!$D$2:$D$53,'Share Values'!$X153,'Transactions (Dated)'!$B$2:$B$53,'Share Values'!AG$11,'Transactions (Dated)'!$C$2:$C$53,"Buy")-SUMIFS('Transactions (Dated)'!$E$2:$E$53,'Transactions (Dated)'!$D$2:$D$53,'Share Values'!$X153,'Transactions (Dated)'!$B$2:$B$53,'Share Values'!AG$11,'Transactions (Dated)'!$C$2:$C$53,"Sell")</f>
        <v>0</v>
      </c>
      <c r="AH153" s="40">
        <f ca="1">AH152+SUMIFS('Transactions (Dated)'!$E$2:$E$53,'Transactions (Dated)'!$D$2:$D$53,'Share Values'!$X153,'Transactions (Dated)'!$B$2:$B$53,'Share Values'!AH$11,'Transactions (Dated)'!$C$2:$C$53,"Buy")-SUMIFS('Transactions (Dated)'!$E$2:$E$53,'Transactions (Dated)'!$D$2:$D$53,'Share Values'!$X153,'Transactions (Dated)'!$B$2:$B$53,'Share Values'!AH$11,'Transactions (Dated)'!$C$2:$C$53,"Sell")</f>
        <v>0</v>
      </c>
      <c r="AI153" s="40">
        <f ca="1">AI152+SUMIFS('Transactions (Dated)'!$E$2:$E$53,'Transactions (Dated)'!$D$2:$D$53,'Share Values'!$X153,'Transactions (Dated)'!$B$2:$B$53,'Share Values'!AI$11,'Transactions (Dated)'!$C$2:$C$53,"Buy")-SUMIFS('Transactions (Dated)'!$E$2:$E$53,'Transactions (Dated)'!$D$2:$D$53,'Share Values'!$X153,'Transactions (Dated)'!$B$2:$B$53,'Share Values'!AI$11,'Transactions (Dated)'!$C$2:$C$53,"Sell")</f>
        <v>0</v>
      </c>
      <c r="AJ153" s="40">
        <f ca="1">AJ152+SUMIFS('Transactions (Dated)'!$E$2:$E$53,'Transactions (Dated)'!$D$2:$D$53,'Share Values'!$X153,'Transactions (Dated)'!$B$2:$B$53,'Share Values'!AJ$11,'Transactions (Dated)'!$C$2:$C$53,"Buy")-SUMIFS('Transactions (Dated)'!$E$2:$E$53,'Transactions (Dated)'!$D$2:$D$53,'Share Values'!$X153,'Transactions (Dated)'!$B$2:$B$53,'Share Values'!AJ$11,'Transactions (Dated)'!$C$2:$C$53,"Sell")</f>
        <v>0</v>
      </c>
      <c r="AK153" s="40">
        <f ca="1">AK152+SUMIFS('Transactions (Dated)'!$E$2:$E$53,'Transactions (Dated)'!$D$2:$D$53,'Share Values'!$X153,'Transactions (Dated)'!$B$2:$B$53,'Share Values'!AK$11,'Transactions (Dated)'!$C$2:$C$53,"Buy")-SUMIFS('Transactions (Dated)'!$E$2:$E$53,'Transactions (Dated)'!$D$2:$D$53,'Share Values'!$X153,'Transactions (Dated)'!$B$2:$B$53,'Share Values'!AK$11,'Transactions (Dated)'!$C$2:$C$53,"Sell")</f>
        <v>0</v>
      </c>
      <c r="AL153" s="40">
        <f ca="1">AL152+SUMIFS('Transactions (Dated)'!$E$2:$E$53,'Transactions (Dated)'!$D$2:$D$53,'Share Values'!$X153,'Transactions (Dated)'!$B$2:$B$53,'Share Values'!AL$11,'Transactions (Dated)'!$C$2:$C$53,"Buy")-SUMIFS('Transactions (Dated)'!$E$2:$E$53,'Transactions (Dated)'!$D$2:$D$53,'Share Values'!$X153,'Transactions (Dated)'!$B$2:$B$53,'Share Values'!AL$11,'Transactions (Dated)'!$C$2:$C$53,"Sell")</f>
        <v>0</v>
      </c>
      <c r="AM153" s="40">
        <f ca="1">AM152+SUMIFS('Transactions (Dated)'!$E$2:$E$53,'Transactions (Dated)'!$D$2:$D$53,'Share Values'!$X153,'Transactions (Dated)'!$B$2:$B$53,'Share Values'!AM$11,'Transactions (Dated)'!$C$2:$C$53,"Buy")-SUMIFS('Transactions (Dated)'!$E$2:$E$53,'Transactions (Dated)'!$D$2:$D$53,'Share Values'!$X153,'Transactions (Dated)'!$B$2:$B$53,'Share Values'!AM$11,'Transactions (Dated)'!$C$2:$C$53,"Sell")</f>
        <v>0</v>
      </c>
      <c r="AN153" s="40">
        <f ca="1">AN152+SUMIFS('Transactions (Dated)'!$E$2:$E$53,'Transactions (Dated)'!$D$2:$D$53,'Share Values'!$X153,'Transactions (Dated)'!$B$2:$B$53,'Share Values'!AN$11,'Transactions (Dated)'!$C$2:$C$53,"Buy")-SUMIFS('Transactions (Dated)'!$E$2:$E$53,'Transactions (Dated)'!$D$2:$D$53,'Share Values'!$X153,'Transactions (Dated)'!$B$2:$B$53,'Share Values'!AN$11,'Transactions (Dated)'!$C$2:$C$53,"Sell")</f>
        <v>0</v>
      </c>
      <c r="AO153" s="40"/>
      <c r="AQ153" s="3">
        <f t="shared" si="63"/>
        <v>42118</v>
      </c>
      <c r="AR153" s="6">
        <f t="shared" ca="1" si="64"/>
        <v>58367.5</v>
      </c>
      <c r="AS153" s="6">
        <f t="shared" ca="1" si="65"/>
        <v>50718.75</v>
      </c>
      <c r="AT153" s="6">
        <f t="shared" ca="1" si="66"/>
        <v>817994.1</v>
      </c>
      <c r="AU153" s="6">
        <f t="shared" ca="1" si="67"/>
        <v>63590.119999999995</v>
      </c>
      <c r="AV153" s="6">
        <f t="shared" ca="1" si="68"/>
        <v>50059.360000000001</v>
      </c>
      <c r="AW153" s="6">
        <f t="shared" ca="1" si="69"/>
        <v>0</v>
      </c>
      <c r="AX153" s="6">
        <f t="shared" ca="1" si="70"/>
        <v>0</v>
      </c>
      <c r="AY153" s="6">
        <f t="shared" ca="1" si="71"/>
        <v>0</v>
      </c>
      <c r="AZ153" s="6">
        <f t="shared" ca="1" si="72"/>
        <v>0</v>
      </c>
      <c r="BA153" s="6">
        <f t="shared" ca="1" si="73"/>
        <v>0</v>
      </c>
      <c r="BB153" s="6">
        <f t="shared" ca="1" si="74"/>
        <v>0</v>
      </c>
      <c r="BC153" s="6">
        <f t="shared" ca="1" si="75"/>
        <v>0</v>
      </c>
      <c r="BD153" s="6">
        <f t="shared" ca="1" si="76"/>
        <v>0</v>
      </c>
      <c r="BE153" s="6">
        <f t="shared" ca="1" si="77"/>
        <v>0</v>
      </c>
      <c r="BF153" s="6">
        <f t="shared" ca="1" si="84"/>
        <v>0</v>
      </c>
      <c r="BG153" s="6">
        <f t="shared" ca="1" si="85"/>
        <v>0</v>
      </c>
      <c r="BH153" s="6"/>
      <c r="BJ153" s="4">
        <f t="shared" ca="1" si="78"/>
        <v>1040729.83</v>
      </c>
      <c r="BL153" s="3">
        <f t="shared" si="79"/>
        <v>42118</v>
      </c>
      <c r="BM153" s="6">
        <f>BM152+SUMIFS('Transactions (Dated)'!G:G,'Transactions (Dated)'!D:D,'Share Values'!AQ153)</f>
        <v>34179.499999999993</v>
      </c>
      <c r="BN153" s="6">
        <f ca="1">BN152+SUMIFS('Transactions (Dated)'!$F:$F,'Transactions (Dated)'!$D:$D,$BL153,'Transactions (Dated)'!$B:$B,BN$11,'Transactions (Dated)'!$C:$C,"Dividend (paid to cash)")*Y153</f>
        <v>0</v>
      </c>
      <c r="BO153" s="6">
        <f ca="1">BO152+SUMIFS('Transactions (Dated)'!$F:$F,'Transactions (Dated)'!$D:$D,$BL153,'Transactions (Dated)'!$B:$B,BO$11,'Transactions (Dated)'!$C:$C,"Dividend (paid to cash)")*Z153</f>
        <v>1250</v>
      </c>
      <c r="BP153" s="6">
        <f ca="1">BP152+SUMIFS('Transactions (Dated)'!$F:$F,'Transactions (Dated)'!$D:$D,$BL153,'Transactions (Dated)'!$B:$B,BP$11,'Transactions (Dated)'!$C:$C,"Dividend (paid to cash)")*AA153</f>
        <v>17738.742000000002</v>
      </c>
      <c r="BQ153" s="6">
        <f ca="1">BQ152+SUMIFS('Transactions (Dated)'!$F:$F,'Transactions (Dated)'!$D:$D,$BL153,'Transactions (Dated)'!$B:$B,BQ$11,'Transactions (Dated)'!$C:$C,"Dividend (paid to cash)")*AB153</f>
        <v>47.300000000000004</v>
      </c>
      <c r="BR153" s="6">
        <f ca="1">BR152+SUMIFS('Transactions (Dated)'!$F:$F,'Transactions (Dated)'!$D:$D,$BL153,'Transactions (Dated)'!$B:$B,BR$11,'Transactions (Dated)'!$C:$C,"Dividend (paid to cash)")*AC153</f>
        <v>0</v>
      </c>
      <c r="BS153" s="6">
        <f ca="1">BS152+SUMIFS('Transactions (Dated)'!$F:$F,'Transactions (Dated)'!$D:$D,$BL153,'Transactions (Dated)'!$B:$B,BS$11,'Transactions (Dated)'!$C:$C,"Dividend (paid to cash)")*AD153</f>
        <v>0</v>
      </c>
      <c r="BT153" s="6">
        <f ca="1">BT152+SUMIFS('Transactions (Dated)'!$F:$F,'Transactions (Dated)'!$D:$D,$BL153,'Transactions (Dated)'!$B:$B,BT$11,'Transactions (Dated)'!$C:$C,"Dividend (paid to cash)")*AE153</f>
        <v>0</v>
      </c>
      <c r="BU153" s="6">
        <f ca="1">BU152+SUMIFS('Transactions (Dated)'!$F:$F,'Transactions (Dated)'!$D:$D,$BL153,'Transactions (Dated)'!$B:$B,BU$11,'Transactions (Dated)'!$C:$C,"Dividend (paid to cash)")*AF153</f>
        <v>0</v>
      </c>
      <c r="BV153" s="6">
        <f ca="1">BV152+SUMIFS('Transactions (Dated)'!$F:$F,'Transactions (Dated)'!$D:$D,$BL153,'Transactions (Dated)'!$B:$B,BV$11,'Transactions (Dated)'!$C:$C,"Dividend (paid to cash)")*AG153</f>
        <v>0</v>
      </c>
      <c r="BW153" s="6">
        <f ca="1">BW152+SUMIFS('Transactions (Dated)'!$F:$F,'Transactions (Dated)'!$D:$D,$BL153,'Transactions (Dated)'!$B:$B,BW$11,'Transactions (Dated)'!$C:$C,"Dividend (paid to cash)")*AH153</f>
        <v>0</v>
      </c>
      <c r="BX153" s="6">
        <f ca="1">BX152+SUMIFS('Transactions (Dated)'!$F:$F,'Transactions (Dated)'!$D:$D,$BL153,'Transactions (Dated)'!$B:$B,BX$11,'Transactions (Dated)'!$C:$C,"Dividend (paid to cash)")*AI153</f>
        <v>0</v>
      </c>
      <c r="BY153" s="6">
        <f ca="1">BY152+SUMIFS('Transactions (Dated)'!$F:$F,'Transactions (Dated)'!$D:$D,$BL153,'Transactions (Dated)'!$B:$B,BY$11,'Transactions (Dated)'!$C:$C,"Dividend (paid to cash)")*AJ153</f>
        <v>0</v>
      </c>
      <c r="BZ153" s="6">
        <f ca="1">BZ152+SUMIFS('Transactions (Dated)'!$F:$F,'Transactions (Dated)'!$D:$D,$BL153,'Transactions (Dated)'!$B:$B,BZ$11,'Transactions (Dated)'!$C:$C,"Dividend (paid to cash)")*AK153</f>
        <v>0</v>
      </c>
      <c r="CA153" s="6">
        <f ca="1">CA152+SUMIFS('Transactions (Dated)'!$F:$F,'Transactions (Dated)'!$D:$D,$BL153,'Transactions (Dated)'!$B:$B,CA$11,'Transactions (Dated)'!$C:$C,"Dividend (paid to cash)")*AL153</f>
        <v>0</v>
      </c>
      <c r="CB153" s="6">
        <v>0</v>
      </c>
      <c r="CC153" s="6">
        <v>0</v>
      </c>
      <c r="CD153" s="6"/>
      <c r="CF153" s="6">
        <f t="shared" ca="1" si="86"/>
        <v>53215.542000000001</v>
      </c>
      <c r="CH153" s="3">
        <f t="shared" si="87"/>
        <v>42118</v>
      </c>
      <c r="CI153" s="4">
        <f t="shared" ca="1" si="80"/>
        <v>1040729.83</v>
      </c>
      <c r="CJ153" s="4">
        <f t="shared" ca="1" si="81"/>
        <v>53215.542000000001</v>
      </c>
      <c r="CL153" s="4">
        <f t="shared" ca="1" si="82"/>
        <v>1093945.372</v>
      </c>
    </row>
    <row r="154" spans="2:90" x14ac:dyDescent="0.15">
      <c r="B154" s="3">
        <f t="shared" si="83"/>
        <v>42121</v>
      </c>
      <c r="C154" s="2">
        <v>15344.1</v>
      </c>
      <c r="E154" s="70">
        <v>42121</v>
      </c>
      <c r="F154" s="69">
        <v>12.38</v>
      </c>
      <c r="G154" s="69">
        <v>5.31</v>
      </c>
      <c r="H154" s="69">
        <v>20.74</v>
      </c>
      <c r="I154" s="69">
        <v>33.770000000000003</v>
      </c>
      <c r="J154" s="69">
        <v>21.03</v>
      </c>
      <c r="K154" s="69">
        <v>12.76</v>
      </c>
      <c r="L154" s="69">
        <v>28.29</v>
      </c>
      <c r="M154" s="69">
        <v>3.15</v>
      </c>
      <c r="N154" s="69">
        <v>9.81</v>
      </c>
      <c r="O154" s="69">
        <v>5.2667000000000002</v>
      </c>
      <c r="P154" s="69">
        <v>34.9</v>
      </c>
      <c r="Q154" s="69">
        <v>0.91</v>
      </c>
      <c r="R154" s="69">
        <v>11.58</v>
      </c>
      <c r="S154" s="69">
        <v>39.700000000000003</v>
      </c>
      <c r="T154" s="69"/>
      <c r="U154" s="69"/>
      <c r="V154" s="4"/>
      <c r="X154" s="3">
        <f t="shared" si="62"/>
        <v>42121</v>
      </c>
      <c r="Y154" s="40">
        <f ca="1">Y153+SUMIFS('Transactions (Dated)'!$E$2:$E$53,'Transactions (Dated)'!$D$2:$D$53,'Share Values'!$X154,'Transactions (Dated)'!$B$2:$B$53,'Share Values'!Y$11,'Transactions (Dated)'!$C$2:$C$53,"Buy")-SUMIFS('Transactions (Dated)'!$E$2:$E$53,'Transactions (Dated)'!$D$2:$D$53,'Share Values'!$X154,'Transactions (Dated)'!$B$2:$B$53,'Share Values'!Y$11,'Transactions (Dated)'!$C$2:$C$53,"Sell")</f>
        <v>4625</v>
      </c>
      <c r="Z154" s="40">
        <f ca="1">Z153+SUMIFS('Transactions (Dated)'!$E$2:$E$53,'Transactions (Dated)'!$D$2:$D$53,'Share Values'!$X154,'Transactions (Dated)'!$B$2:$B$53,'Share Values'!Z$11,'Transactions (Dated)'!$C$2:$C$53,"Buy")-SUMIFS('Transactions (Dated)'!$E$2:$E$53,'Transactions (Dated)'!$D$2:$D$53,'Share Values'!$X154,'Transactions (Dated)'!$B$2:$B$53,'Share Values'!Z$11,'Transactions (Dated)'!$C$2:$C$53,"Sell")</f>
        <v>9375</v>
      </c>
      <c r="AA154" s="40">
        <f ca="1">AA153+SUMIFS('Transactions (Dated)'!$E$2:$E$53,'Transactions (Dated)'!$D$2:$D$53,'Share Values'!$X154,'Transactions (Dated)'!$B$2:$B$53,'Share Values'!AA$11,'Transactions (Dated)'!$C$2:$C$53,"Buy")-SUMIFS('Transactions (Dated)'!$E$2:$E$53,'Transactions (Dated)'!$D$2:$D$53,'Share Values'!$X154,'Transactions (Dated)'!$B$2:$B$53,'Share Values'!AA$11,'Transactions (Dated)'!$C$2:$C$53,"Sell")</f>
        <v>39270</v>
      </c>
      <c r="AB154" s="40">
        <f ca="1">AB153+SUMIFS('Transactions (Dated)'!$E$2:$E$53,'Transactions (Dated)'!$D$2:$D$53,'Share Values'!$X154,'Transactions (Dated)'!$B$2:$B$53,'Share Values'!AB$11,'Transactions (Dated)'!$C$2:$C$53,"Buy")-SUMIFS('Transactions (Dated)'!$E$2:$E$53,'Transactions (Dated)'!$D$2:$D$53,'Share Values'!$X154,'Transactions (Dated)'!$B$2:$B$53,'Share Values'!AB$11,'Transactions (Dated)'!$C$2:$C$53,"Sell")</f>
        <v>1892</v>
      </c>
      <c r="AC154" s="40">
        <f ca="1">AC153+SUMIFS('Transactions (Dated)'!$E$2:$E$53,'Transactions (Dated)'!$D$2:$D$53,'Share Values'!$X154,'Transactions (Dated)'!$B$2:$B$53,'Share Values'!AC$11,'Transactions (Dated)'!$C$2:$C$53,"Buy")-SUMIFS('Transactions (Dated)'!$E$2:$E$53,'Transactions (Dated)'!$D$2:$D$53,'Share Values'!$X154,'Transactions (Dated)'!$B$2:$B$53,'Share Values'!AC$11,'Transactions (Dated)'!$C$2:$C$53,"Sell")</f>
        <v>2348</v>
      </c>
      <c r="AD154" s="40">
        <f ca="1">AD153+SUMIFS('Transactions (Dated)'!$E$2:$E$53,'Transactions (Dated)'!$D$2:$D$53,'Share Values'!$X154,'Transactions (Dated)'!$B$2:$B$53,'Share Values'!AD$11,'Transactions (Dated)'!$C$2:$C$53,"Buy")-SUMIFS('Transactions (Dated)'!$E$2:$E$53,'Transactions (Dated)'!$D$2:$D$53,'Share Values'!$X154,'Transactions (Dated)'!$B$2:$B$53,'Share Values'!AD$11,'Transactions (Dated)'!$C$2:$C$53,"Sell")</f>
        <v>0</v>
      </c>
      <c r="AE154" s="40">
        <f ca="1">AE153+SUMIFS('Transactions (Dated)'!$E$2:$E$53,'Transactions (Dated)'!$D$2:$D$53,'Share Values'!$X154,'Transactions (Dated)'!$B$2:$B$53,'Share Values'!AE$11,'Transactions (Dated)'!$C$2:$C$53,"Buy")-SUMIFS('Transactions (Dated)'!$E$2:$E$53,'Transactions (Dated)'!$D$2:$D$53,'Share Values'!$X154,'Transactions (Dated)'!$B$2:$B$53,'Share Values'!AE$11,'Transactions (Dated)'!$C$2:$C$53,"Sell")</f>
        <v>0</v>
      </c>
      <c r="AF154" s="40">
        <f ca="1">AF153+SUMIFS('Transactions (Dated)'!$E$2:$E$53,'Transactions (Dated)'!$D$2:$D$53,'Share Values'!$X154,'Transactions (Dated)'!$B$2:$B$53,'Share Values'!AF$11,'Transactions (Dated)'!$C$2:$C$53,"Buy")-SUMIFS('Transactions (Dated)'!$E$2:$E$53,'Transactions (Dated)'!$D$2:$D$53,'Share Values'!$X154,'Transactions (Dated)'!$B$2:$B$53,'Share Values'!AF$11,'Transactions (Dated)'!$C$2:$C$53,"Sell")</f>
        <v>0</v>
      </c>
      <c r="AG154" s="40">
        <f ca="1">AG153+SUMIFS('Transactions (Dated)'!$E$2:$E$53,'Transactions (Dated)'!$D$2:$D$53,'Share Values'!$X154,'Transactions (Dated)'!$B$2:$B$53,'Share Values'!AG$11,'Transactions (Dated)'!$C$2:$C$53,"Buy")-SUMIFS('Transactions (Dated)'!$E$2:$E$53,'Transactions (Dated)'!$D$2:$D$53,'Share Values'!$X154,'Transactions (Dated)'!$B$2:$B$53,'Share Values'!AG$11,'Transactions (Dated)'!$C$2:$C$53,"Sell")</f>
        <v>0</v>
      </c>
      <c r="AH154" s="40">
        <f ca="1">AH153+SUMIFS('Transactions (Dated)'!$E$2:$E$53,'Transactions (Dated)'!$D$2:$D$53,'Share Values'!$X154,'Transactions (Dated)'!$B$2:$B$53,'Share Values'!AH$11,'Transactions (Dated)'!$C$2:$C$53,"Buy")-SUMIFS('Transactions (Dated)'!$E$2:$E$53,'Transactions (Dated)'!$D$2:$D$53,'Share Values'!$X154,'Transactions (Dated)'!$B$2:$B$53,'Share Values'!AH$11,'Transactions (Dated)'!$C$2:$C$53,"Sell")</f>
        <v>0</v>
      </c>
      <c r="AI154" s="40">
        <f ca="1">AI153+SUMIFS('Transactions (Dated)'!$E$2:$E$53,'Transactions (Dated)'!$D$2:$D$53,'Share Values'!$X154,'Transactions (Dated)'!$B$2:$B$53,'Share Values'!AI$11,'Transactions (Dated)'!$C$2:$C$53,"Buy")-SUMIFS('Transactions (Dated)'!$E$2:$E$53,'Transactions (Dated)'!$D$2:$D$53,'Share Values'!$X154,'Transactions (Dated)'!$B$2:$B$53,'Share Values'!AI$11,'Transactions (Dated)'!$C$2:$C$53,"Sell")</f>
        <v>0</v>
      </c>
      <c r="AJ154" s="40">
        <f ca="1">AJ153+SUMIFS('Transactions (Dated)'!$E$2:$E$53,'Transactions (Dated)'!$D$2:$D$53,'Share Values'!$X154,'Transactions (Dated)'!$B$2:$B$53,'Share Values'!AJ$11,'Transactions (Dated)'!$C$2:$C$53,"Buy")-SUMIFS('Transactions (Dated)'!$E$2:$E$53,'Transactions (Dated)'!$D$2:$D$53,'Share Values'!$X154,'Transactions (Dated)'!$B$2:$B$53,'Share Values'!AJ$11,'Transactions (Dated)'!$C$2:$C$53,"Sell")</f>
        <v>0</v>
      </c>
      <c r="AK154" s="40">
        <f ca="1">AK153+SUMIFS('Transactions (Dated)'!$E$2:$E$53,'Transactions (Dated)'!$D$2:$D$53,'Share Values'!$X154,'Transactions (Dated)'!$B$2:$B$53,'Share Values'!AK$11,'Transactions (Dated)'!$C$2:$C$53,"Buy")-SUMIFS('Transactions (Dated)'!$E$2:$E$53,'Transactions (Dated)'!$D$2:$D$53,'Share Values'!$X154,'Transactions (Dated)'!$B$2:$B$53,'Share Values'!AK$11,'Transactions (Dated)'!$C$2:$C$53,"Sell")</f>
        <v>0</v>
      </c>
      <c r="AL154" s="40">
        <f ca="1">AL153+SUMIFS('Transactions (Dated)'!$E$2:$E$53,'Transactions (Dated)'!$D$2:$D$53,'Share Values'!$X154,'Transactions (Dated)'!$B$2:$B$53,'Share Values'!AL$11,'Transactions (Dated)'!$C$2:$C$53,"Buy")-SUMIFS('Transactions (Dated)'!$E$2:$E$53,'Transactions (Dated)'!$D$2:$D$53,'Share Values'!$X154,'Transactions (Dated)'!$B$2:$B$53,'Share Values'!AL$11,'Transactions (Dated)'!$C$2:$C$53,"Sell")</f>
        <v>0</v>
      </c>
      <c r="AM154" s="40">
        <f ca="1">AM153+SUMIFS('Transactions (Dated)'!$E$2:$E$53,'Transactions (Dated)'!$D$2:$D$53,'Share Values'!$X154,'Transactions (Dated)'!$B$2:$B$53,'Share Values'!AM$11,'Transactions (Dated)'!$C$2:$C$53,"Buy")-SUMIFS('Transactions (Dated)'!$E$2:$E$53,'Transactions (Dated)'!$D$2:$D$53,'Share Values'!$X154,'Transactions (Dated)'!$B$2:$B$53,'Share Values'!AM$11,'Transactions (Dated)'!$C$2:$C$53,"Sell")</f>
        <v>0</v>
      </c>
      <c r="AN154" s="40">
        <f ca="1">AN153+SUMIFS('Transactions (Dated)'!$E$2:$E$53,'Transactions (Dated)'!$D$2:$D$53,'Share Values'!$X154,'Transactions (Dated)'!$B$2:$B$53,'Share Values'!AN$11,'Transactions (Dated)'!$C$2:$C$53,"Buy")-SUMIFS('Transactions (Dated)'!$E$2:$E$53,'Transactions (Dated)'!$D$2:$D$53,'Share Values'!$X154,'Transactions (Dated)'!$B$2:$B$53,'Share Values'!AN$11,'Transactions (Dated)'!$C$2:$C$53,"Sell")</f>
        <v>0</v>
      </c>
      <c r="AO154" s="40"/>
      <c r="AQ154" s="3">
        <f t="shared" si="63"/>
        <v>42121</v>
      </c>
      <c r="AR154" s="6">
        <f t="shared" ca="1" si="64"/>
        <v>57257.5</v>
      </c>
      <c r="AS154" s="6">
        <f t="shared" ca="1" si="65"/>
        <v>49781.249999999993</v>
      </c>
      <c r="AT154" s="6">
        <f t="shared" ca="1" si="66"/>
        <v>814459.79999999993</v>
      </c>
      <c r="AU154" s="6">
        <f t="shared" ca="1" si="67"/>
        <v>63892.840000000004</v>
      </c>
      <c r="AV154" s="6">
        <f t="shared" ca="1" si="68"/>
        <v>49378.44</v>
      </c>
      <c r="AW154" s="6">
        <f t="shared" ca="1" si="69"/>
        <v>0</v>
      </c>
      <c r="AX154" s="6">
        <f t="shared" ca="1" si="70"/>
        <v>0</v>
      </c>
      <c r="AY154" s="6">
        <f t="shared" ca="1" si="71"/>
        <v>0</v>
      </c>
      <c r="AZ154" s="6">
        <f t="shared" ca="1" si="72"/>
        <v>0</v>
      </c>
      <c r="BA154" s="6">
        <f t="shared" ca="1" si="73"/>
        <v>0</v>
      </c>
      <c r="BB154" s="6">
        <f t="shared" ca="1" si="74"/>
        <v>0</v>
      </c>
      <c r="BC154" s="6">
        <f t="shared" ca="1" si="75"/>
        <v>0</v>
      </c>
      <c r="BD154" s="6">
        <f t="shared" ca="1" si="76"/>
        <v>0</v>
      </c>
      <c r="BE154" s="6">
        <f t="shared" ca="1" si="77"/>
        <v>0</v>
      </c>
      <c r="BF154" s="6">
        <f t="shared" ca="1" si="84"/>
        <v>0</v>
      </c>
      <c r="BG154" s="6">
        <f t="shared" ca="1" si="85"/>
        <v>0</v>
      </c>
      <c r="BH154" s="6"/>
      <c r="BJ154" s="4">
        <f t="shared" ca="1" si="78"/>
        <v>1034769.8299999998</v>
      </c>
      <c r="BL154" s="3">
        <f t="shared" si="79"/>
        <v>42121</v>
      </c>
      <c r="BM154" s="6">
        <f>BM153+SUMIFS('Transactions (Dated)'!G:G,'Transactions (Dated)'!D:D,'Share Values'!AQ154)</f>
        <v>34179.499999999993</v>
      </c>
      <c r="BN154" s="6">
        <f ca="1">BN153+SUMIFS('Transactions (Dated)'!$F:$F,'Transactions (Dated)'!$D:$D,$BL154,'Transactions (Dated)'!$B:$B,BN$11,'Transactions (Dated)'!$C:$C,"Dividend (paid to cash)")*Y154</f>
        <v>0</v>
      </c>
      <c r="BO154" s="6">
        <f ca="1">BO153+SUMIFS('Transactions (Dated)'!$F:$F,'Transactions (Dated)'!$D:$D,$BL154,'Transactions (Dated)'!$B:$B,BO$11,'Transactions (Dated)'!$C:$C,"Dividend (paid to cash)")*Z154</f>
        <v>1250</v>
      </c>
      <c r="BP154" s="6">
        <f ca="1">BP153+SUMIFS('Transactions (Dated)'!$F:$F,'Transactions (Dated)'!$D:$D,$BL154,'Transactions (Dated)'!$B:$B,BP$11,'Transactions (Dated)'!$C:$C,"Dividend (paid to cash)")*AA154</f>
        <v>17738.742000000002</v>
      </c>
      <c r="BQ154" s="6">
        <f ca="1">BQ153+SUMIFS('Transactions (Dated)'!$F:$F,'Transactions (Dated)'!$D:$D,$BL154,'Transactions (Dated)'!$B:$B,BQ$11,'Transactions (Dated)'!$C:$C,"Dividend (paid to cash)")*AB154</f>
        <v>47.300000000000004</v>
      </c>
      <c r="BR154" s="6">
        <f ca="1">BR153+SUMIFS('Transactions (Dated)'!$F:$F,'Transactions (Dated)'!$D:$D,$BL154,'Transactions (Dated)'!$B:$B,BR$11,'Transactions (Dated)'!$C:$C,"Dividend (paid to cash)")*AC154</f>
        <v>0</v>
      </c>
      <c r="BS154" s="6">
        <f ca="1">BS153+SUMIFS('Transactions (Dated)'!$F:$F,'Transactions (Dated)'!$D:$D,$BL154,'Transactions (Dated)'!$B:$B,BS$11,'Transactions (Dated)'!$C:$C,"Dividend (paid to cash)")*AD154</f>
        <v>0</v>
      </c>
      <c r="BT154" s="6">
        <f ca="1">BT153+SUMIFS('Transactions (Dated)'!$F:$F,'Transactions (Dated)'!$D:$D,$BL154,'Transactions (Dated)'!$B:$B,BT$11,'Transactions (Dated)'!$C:$C,"Dividend (paid to cash)")*AE154</f>
        <v>0</v>
      </c>
      <c r="BU154" s="6">
        <f ca="1">BU153+SUMIFS('Transactions (Dated)'!$F:$F,'Transactions (Dated)'!$D:$D,$BL154,'Transactions (Dated)'!$B:$B,BU$11,'Transactions (Dated)'!$C:$C,"Dividend (paid to cash)")*AF154</f>
        <v>0</v>
      </c>
      <c r="BV154" s="6">
        <f ca="1">BV153+SUMIFS('Transactions (Dated)'!$F:$F,'Transactions (Dated)'!$D:$D,$BL154,'Transactions (Dated)'!$B:$B,BV$11,'Transactions (Dated)'!$C:$C,"Dividend (paid to cash)")*AG154</f>
        <v>0</v>
      </c>
      <c r="BW154" s="6">
        <f ca="1">BW153+SUMIFS('Transactions (Dated)'!$F:$F,'Transactions (Dated)'!$D:$D,$BL154,'Transactions (Dated)'!$B:$B,BW$11,'Transactions (Dated)'!$C:$C,"Dividend (paid to cash)")*AH154</f>
        <v>0</v>
      </c>
      <c r="BX154" s="6">
        <f ca="1">BX153+SUMIFS('Transactions (Dated)'!$F:$F,'Transactions (Dated)'!$D:$D,$BL154,'Transactions (Dated)'!$B:$B,BX$11,'Transactions (Dated)'!$C:$C,"Dividend (paid to cash)")*AI154</f>
        <v>0</v>
      </c>
      <c r="BY154" s="6">
        <f ca="1">BY153+SUMIFS('Transactions (Dated)'!$F:$F,'Transactions (Dated)'!$D:$D,$BL154,'Transactions (Dated)'!$B:$B,BY$11,'Transactions (Dated)'!$C:$C,"Dividend (paid to cash)")*AJ154</f>
        <v>0</v>
      </c>
      <c r="BZ154" s="6">
        <f ca="1">BZ153+SUMIFS('Transactions (Dated)'!$F:$F,'Transactions (Dated)'!$D:$D,$BL154,'Transactions (Dated)'!$B:$B,BZ$11,'Transactions (Dated)'!$C:$C,"Dividend (paid to cash)")*AK154</f>
        <v>0</v>
      </c>
      <c r="CA154" s="6">
        <f ca="1">CA153+SUMIFS('Transactions (Dated)'!$F:$F,'Transactions (Dated)'!$D:$D,$BL154,'Transactions (Dated)'!$B:$B,CA$11,'Transactions (Dated)'!$C:$C,"Dividend (paid to cash)")*AL154</f>
        <v>0</v>
      </c>
      <c r="CB154" s="6">
        <v>0</v>
      </c>
      <c r="CC154" s="6">
        <v>0</v>
      </c>
      <c r="CD154" s="6"/>
      <c r="CF154" s="6">
        <f t="shared" ca="1" si="86"/>
        <v>53215.542000000001</v>
      </c>
      <c r="CH154" s="3">
        <f t="shared" si="87"/>
        <v>42121</v>
      </c>
      <c r="CI154" s="4">
        <f t="shared" ca="1" si="80"/>
        <v>1034769.8299999998</v>
      </c>
      <c r="CJ154" s="4">
        <f t="shared" ca="1" si="81"/>
        <v>53215.542000000001</v>
      </c>
      <c r="CL154" s="4">
        <f t="shared" ca="1" si="82"/>
        <v>1087985.3719999997</v>
      </c>
    </row>
    <row r="155" spans="2:90" x14ac:dyDescent="0.15">
      <c r="B155" s="3">
        <f t="shared" si="83"/>
        <v>42122</v>
      </c>
      <c r="C155" s="2">
        <v>15346.1</v>
      </c>
      <c r="E155" s="70">
        <v>42122</v>
      </c>
      <c r="F155" s="69">
        <v>12.51</v>
      </c>
      <c r="G155" s="69">
        <v>5.27</v>
      </c>
      <c r="H155" s="69">
        <v>20.75</v>
      </c>
      <c r="I155" s="69">
        <v>33.79</v>
      </c>
      <c r="J155" s="69">
        <v>21.07</v>
      </c>
      <c r="K155" s="69">
        <v>12.76</v>
      </c>
      <c r="L155" s="69">
        <v>28.33</v>
      </c>
      <c r="M155" s="69">
        <v>3.22</v>
      </c>
      <c r="N155" s="69">
        <v>9.81</v>
      </c>
      <c r="O155" s="69">
        <v>5.4166999999999996</v>
      </c>
      <c r="P155" s="69">
        <v>35.229999999999997</v>
      </c>
      <c r="Q155" s="69">
        <v>0.9</v>
      </c>
      <c r="R155" s="69">
        <v>11.52</v>
      </c>
      <c r="S155" s="69">
        <v>39.770000000000003</v>
      </c>
      <c r="T155" s="69"/>
      <c r="U155" s="69"/>
      <c r="V155" s="4"/>
      <c r="X155" s="3">
        <f t="shared" si="62"/>
        <v>42122</v>
      </c>
      <c r="Y155" s="40">
        <f ca="1">Y154+SUMIFS('Transactions (Dated)'!$E$2:$E$53,'Transactions (Dated)'!$D$2:$D$53,'Share Values'!$X155,'Transactions (Dated)'!$B$2:$B$53,'Share Values'!Y$11,'Transactions (Dated)'!$C$2:$C$53,"Buy")-SUMIFS('Transactions (Dated)'!$E$2:$E$53,'Transactions (Dated)'!$D$2:$D$53,'Share Values'!$X155,'Transactions (Dated)'!$B$2:$B$53,'Share Values'!Y$11,'Transactions (Dated)'!$C$2:$C$53,"Sell")</f>
        <v>4625</v>
      </c>
      <c r="Z155" s="40">
        <f ca="1">Z154+SUMIFS('Transactions (Dated)'!$E$2:$E$53,'Transactions (Dated)'!$D$2:$D$53,'Share Values'!$X155,'Transactions (Dated)'!$B$2:$B$53,'Share Values'!Z$11,'Transactions (Dated)'!$C$2:$C$53,"Buy")-SUMIFS('Transactions (Dated)'!$E$2:$E$53,'Transactions (Dated)'!$D$2:$D$53,'Share Values'!$X155,'Transactions (Dated)'!$B$2:$B$53,'Share Values'!Z$11,'Transactions (Dated)'!$C$2:$C$53,"Sell")</f>
        <v>9375</v>
      </c>
      <c r="AA155" s="40">
        <f ca="1">AA154+SUMIFS('Transactions (Dated)'!$E$2:$E$53,'Transactions (Dated)'!$D$2:$D$53,'Share Values'!$X155,'Transactions (Dated)'!$B$2:$B$53,'Share Values'!AA$11,'Transactions (Dated)'!$C$2:$C$53,"Buy")-SUMIFS('Transactions (Dated)'!$E$2:$E$53,'Transactions (Dated)'!$D$2:$D$53,'Share Values'!$X155,'Transactions (Dated)'!$B$2:$B$53,'Share Values'!AA$11,'Transactions (Dated)'!$C$2:$C$53,"Sell")</f>
        <v>39270</v>
      </c>
      <c r="AB155" s="40">
        <f ca="1">AB154+SUMIFS('Transactions (Dated)'!$E$2:$E$53,'Transactions (Dated)'!$D$2:$D$53,'Share Values'!$X155,'Transactions (Dated)'!$B$2:$B$53,'Share Values'!AB$11,'Transactions (Dated)'!$C$2:$C$53,"Buy")-SUMIFS('Transactions (Dated)'!$E$2:$E$53,'Transactions (Dated)'!$D$2:$D$53,'Share Values'!$X155,'Transactions (Dated)'!$B$2:$B$53,'Share Values'!AB$11,'Transactions (Dated)'!$C$2:$C$53,"Sell")</f>
        <v>1892</v>
      </c>
      <c r="AC155" s="40">
        <f ca="1">AC154+SUMIFS('Transactions (Dated)'!$E$2:$E$53,'Transactions (Dated)'!$D$2:$D$53,'Share Values'!$X155,'Transactions (Dated)'!$B$2:$B$53,'Share Values'!AC$11,'Transactions (Dated)'!$C$2:$C$53,"Buy")-SUMIFS('Transactions (Dated)'!$E$2:$E$53,'Transactions (Dated)'!$D$2:$D$53,'Share Values'!$X155,'Transactions (Dated)'!$B$2:$B$53,'Share Values'!AC$11,'Transactions (Dated)'!$C$2:$C$53,"Sell")</f>
        <v>2348</v>
      </c>
      <c r="AD155" s="40">
        <f ca="1">AD154+SUMIFS('Transactions (Dated)'!$E$2:$E$53,'Transactions (Dated)'!$D$2:$D$53,'Share Values'!$X155,'Transactions (Dated)'!$B$2:$B$53,'Share Values'!AD$11,'Transactions (Dated)'!$C$2:$C$53,"Buy")-SUMIFS('Transactions (Dated)'!$E$2:$E$53,'Transactions (Dated)'!$D$2:$D$53,'Share Values'!$X155,'Transactions (Dated)'!$B$2:$B$53,'Share Values'!AD$11,'Transactions (Dated)'!$C$2:$C$53,"Sell")</f>
        <v>0</v>
      </c>
      <c r="AE155" s="40">
        <f ca="1">AE154+SUMIFS('Transactions (Dated)'!$E$2:$E$53,'Transactions (Dated)'!$D$2:$D$53,'Share Values'!$X155,'Transactions (Dated)'!$B$2:$B$53,'Share Values'!AE$11,'Transactions (Dated)'!$C$2:$C$53,"Buy")-SUMIFS('Transactions (Dated)'!$E$2:$E$53,'Transactions (Dated)'!$D$2:$D$53,'Share Values'!$X155,'Transactions (Dated)'!$B$2:$B$53,'Share Values'!AE$11,'Transactions (Dated)'!$C$2:$C$53,"Sell")</f>
        <v>0</v>
      </c>
      <c r="AF155" s="40">
        <f ca="1">AF154+SUMIFS('Transactions (Dated)'!$E$2:$E$53,'Transactions (Dated)'!$D$2:$D$53,'Share Values'!$X155,'Transactions (Dated)'!$B$2:$B$53,'Share Values'!AF$11,'Transactions (Dated)'!$C$2:$C$53,"Buy")-SUMIFS('Transactions (Dated)'!$E$2:$E$53,'Transactions (Dated)'!$D$2:$D$53,'Share Values'!$X155,'Transactions (Dated)'!$B$2:$B$53,'Share Values'!AF$11,'Transactions (Dated)'!$C$2:$C$53,"Sell")</f>
        <v>0</v>
      </c>
      <c r="AG155" s="40">
        <f ca="1">AG154+SUMIFS('Transactions (Dated)'!$E$2:$E$53,'Transactions (Dated)'!$D$2:$D$53,'Share Values'!$X155,'Transactions (Dated)'!$B$2:$B$53,'Share Values'!AG$11,'Transactions (Dated)'!$C$2:$C$53,"Buy")-SUMIFS('Transactions (Dated)'!$E$2:$E$53,'Transactions (Dated)'!$D$2:$D$53,'Share Values'!$X155,'Transactions (Dated)'!$B$2:$B$53,'Share Values'!AG$11,'Transactions (Dated)'!$C$2:$C$53,"Sell")</f>
        <v>0</v>
      </c>
      <c r="AH155" s="40">
        <f ca="1">AH154+SUMIFS('Transactions (Dated)'!$E$2:$E$53,'Transactions (Dated)'!$D$2:$D$53,'Share Values'!$X155,'Transactions (Dated)'!$B$2:$B$53,'Share Values'!AH$11,'Transactions (Dated)'!$C$2:$C$53,"Buy")-SUMIFS('Transactions (Dated)'!$E$2:$E$53,'Transactions (Dated)'!$D$2:$D$53,'Share Values'!$X155,'Transactions (Dated)'!$B$2:$B$53,'Share Values'!AH$11,'Transactions (Dated)'!$C$2:$C$53,"Sell")</f>
        <v>0</v>
      </c>
      <c r="AI155" s="40">
        <f ca="1">AI154+SUMIFS('Transactions (Dated)'!$E$2:$E$53,'Transactions (Dated)'!$D$2:$D$53,'Share Values'!$X155,'Transactions (Dated)'!$B$2:$B$53,'Share Values'!AI$11,'Transactions (Dated)'!$C$2:$C$53,"Buy")-SUMIFS('Transactions (Dated)'!$E$2:$E$53,'Transactions (Dated)'!$D$2:$D$53,'Share Values'!$X155,'Transactions (Dated)'!$B$2:$B$53,'Share Values'!AI$11,'Transactions (Dated)'!$C$2:$C$53,"Sell")</f>
        <v>0</v>
      </c>
      <c r="AJ155" s="40">
        <f ca="1">AJ154+SUMIFS('Transactions (Dated)'!$E$2:$E$53,'Transactions (Dated)'!$D$2:$D$53,'Share Values'!$X155,'Transactions (Dated)'!$B$2:$B$53,'Share Values'!AJ$11,'Transactions (Dated)'!$C$2:$C$53,"Buy")-SUMIFS('Transactions (Dated)'!$E$2:$E$53,'Transactions (Dated)'!$D$2:$D$53,'Share Values'!$X155,'Transactions (Dated)'!$B$2:$B$53,'Share Values'!AJ$11,'Transactions (Dated)'!$C$2:$C$53,"Sell")</f>
        <v>0</v>
      </c>
      <c r="AK155" s="40">
        <f ca="1">AK154+SUMIFS('Transactions (Dated)'!$E$2:$E$53,'Transactions (Dated)'!$D$2:$D$53,'Share Values'!$X155,'Transactions (Dated)'!$B$2:$B$53,'Share Values'!AK$11,'Transactions (Dated)'!$C$2:$C$53,"Buy")-SUMIFS('Transactions (Dated)'!$E$2:$E$53,'Transactions (Dated)'!$D$2:$D$53,'Share Values'!$X155,'Transactions (Dated)'!$B$2:$B$53,'Share Values'!AK$11,'Transactions (Dated)'!$C$2:$C$53,"Sell")</f>
        <v>0</v>
      </c>
      <c r="AL155" s="40">
        <f ca="1">AL154+SUMIFS('Transactions (Dated)'!$E$2:$E$53,'Transactions (Dated)'!$D$2:$D$53,'Share Values'!$X155,'Transactions (Dated)'!$B$2:$B$53,'Share Values'!AL$11,'Transactions (Dated)'!$C$2:$C$53,"Buy")-SUMIFS('Transactions (Dated)'!$E$2:$E$53,'Transactions (Dated)'!$D$2:$D$53,'Share Values'!$X155,'Transactions (Dated)'!$B$2:$B$53,'Share Values'!AL$11,'Transactions (Dated)'!$C$2:$C$53,"Sell")</f>
        <v>0</v>
      </c>
      <c r="AM155" s="40">
        <f ca="1">AM154+SUMIFS('Transactions (Dated)'!$E$2:$E$53,'Transactions (Dated)'!$D$2:$D$53,'Share Values'!$X155,'Transactions (Dated)'!$B$2:$B$53,'Share Values'!AM$11,'Transactions (Dated)'!$C$2:$C$53,"Buy")-SUMIFS('Transactions (Dated)'!$E$2:$E$53,'Transactions (Dated)'!$D$2:$D$53,'Share Values'!$X155,'Transactions (Dated)'!$B$2:$B$53,'Share Values'!AM$11,'Transactions (Dated)'!$C$2:$C$53,"Sell")</f>
        <v>0</v>
      </c>
      <c r="AN155" s="40">
        <f ca="1">AN154+SUMIFS('Transactions (Dated)'!$E$2:$E$53,'Transactions (Dated)'!$D$2:$D$53,'Share Values'!$X155,'Transactions (Dated)'!$B$2:$B$53,'Share Values'!AN$11,'Transactions (Dated)'!$C$2:$C$53,"Buy")-SUMIFS('Transactions (Dated)'!$E$2:$E$53,'Transactions (Dated)'!$D$2:$D$53,'Share Values'!$X155,'Transactions (Dated)'!$B$2:$B$53,'Share Values'!AN$11,'Transactions (Dated)'!$C$2:$C$53,"Sell")</f>
        <v>0</v>
      </c>
      <c r="AO155" s="40"/>
      <c r="AQ155" s="3">
        <f t="shared" si="63"/>
        <v>42122</v>
      </c>
      <c r="AR155" s="6">
        <f t="shared" ca="1" si="64"/>
        <v>57858.75</v>
      </c>
      <c r="AS155" s="6">
        <f t="shared" ca="1" si="65"/>
        <v>49406.249999999993</v>
      </c>
      <c r="AT155" s="6">
        <f t="shared" ca="1" si="66"/>
        <v>814852.5</v>
      </c>
      <c r="AU155" s="6">
        <f t="shared" ca="1" si="67"/>
        <v>63930.68</v>
      </c>
      <c r="AV155" s="6">
        <f t="shared" ca="1" si="68"/>
        <v>49472.36</v>
      </c>
      <c r="AW155" s="6">
        <f t="shared" ca="1" si="69"/>
        <v>0</v>
      </c>
      <c r="AX155" s="6">
        <f t="shared" ca="1" si="70"/>
        <v>0</v>
      </c>
      <c r="AY155" s="6">
        <f t="shared" ca="1" si="71"/>
        <v>0</v>
      </c>
      <c r="AZ155" s="6">
        <f t="shared" ca="1" si="72"/>
        <v>0</v>
      </c>
      <c r="BA155" s="6">
        <f t="shared" ca="1" si="73"/>
        <v>0</v>
      </c>
      <c r="BB155" s="6">
        <f t="shared" ca="1" si="74"/>
        <v>0</v>
      </c>
      <c r="BC155" s="6">
        <f t="shared" ca="1" si="75"/>
        <v>0</v>
      </c>
      <c r="BD155" s="6">
        <f t="shared" ca="1" si="76"/>
        <v>0</v>
      </c>
      <c r="BE155" s="6">
        <f t="shared" ca="1" si="77"/>
        <v>0</v>
      </c>
      <c r="BF155" s="6">
        <f t="shared" ca="1" si="84"/>
        <v>0</v>
      </c>
      <c r="BG155" s="6">
        <f t="shared" ca="1" si="85"/>
        <v>0</v>
      </c>
      <c r="BH155" s="6"/>
      <c r="BJ155" s="4">
        <f t="shared" ca="1" si="78"/>
        <v>1035520.54</v>
      </c>
      <c r="BL155" s="3">
        <f t="shared" si="79"/>
        <v>42122</v>
      </c>
      <c r="BM155" s="6">
        <f>BM154+SUMIFS('Transactions (Dated)'!G:G,'Transactions (Dated)'!D:D,'Share Values'!AQ155)</f>
        <v>34179.499999999993</v>
      </c>
      <c r="BN155" s="6">
        <f ca="1">BN154+SUMIFS('Transactions (Dated)'!$F:$F,'Transactions (Dated)'!$D:$D,$BL155,'Transactions (Dated)'!$B:$B,BN$11,'Transactions (Dated)'!$C:$C,"Dividend (paid to cash)")*Y155</f>
        <v>0</v>
      </c>
      <c r="BO155" s="6">
        <f ca="1">BO154+SUMIFS('Transactions (Dated)'!$F:$F,'Transactions (Dated)'!$D:$D,$BL155,'Transactions (Dated)'!$B:$B,BO$11,'Transactions (Dated)'!$C:$C,"Dividend (paid to cash)")*Z155</f>
        <v>1250</v>
      </c>
      <c r="BP155" s="6">
        <f ca="1">BP154+SUMIFS('Transactions (Dated)'!$F:$F,'Transactions (Dated)'!$D:$D,$BL155,'Transactions (Dated)'!$B:$B,BP$11,'Transactions (Dated)'!$C:$C,"Dividend (paid to cash)")*AA155</f>
        <v>17738.742000000002</v>
      </c>
      <c r="BQ155" s="6">
        <f ca="1">BQ154+SUMIFS('Transactions (Dated)'!$F:$F,'Transactions (Dated)'!$D:$D,$BL155,'Transactions (Dated)'!$B:$B,BQ$11,'Transactions (Dated)'!$C:$C,"Dividend (paid to cash)")*AB155</f>
        <v>47.300000000000004</v>
      </c>
      <c r="BR155" s="6">
        <f ca="1">BR154+SUMIFS('Transactions (Dated)'!$F:$F,'Transactions (Dated)'!$D:$D,$BL155,'Transactions (Dated)'!$B:$B,BR$11,'Transactions (Dated)'!$C:$C,"Dividend (paid to cash)")*AC155</f>
        <v>0</v>
      </c>
      <c r="BS155" s="6">
        <f ca="1">BS154+SUMIFS('Transactions (Dated)'!$F:$F,'Transactions (Dated)'!$D:$D,$BL155,'Transactions (Dated)'!$B:$B,BS$11,'Transactions (Dated)'!$C:$C,"Dividend (paid to cash)")*AD155</f>
        <v>0</v>
      </c>
      <c r="BT155" s="6">
        <f ca="1">BT154+SUMIFS('Transactions (Dated)'!$F:$F,'Transactions (Dated)'!$D:$D,$BL155,'Transactions (Dated)'!$B:$B,BT$11,'Transactions (Dated)'!$C:$C,"Dividend (paid to cash)")*AE155</f>
        <v>0</v>
      </c>
      <c r="BU155" s="6">
        <f ca="1">BU154+SUMIFS('Transactions (Dated)'!$F:$F,'Transactions (Dated)'!$D:$D,$BL155,'Transactions (Dated)'!$B:$B,BU$11,'Transactions (Dated)'!$C:$C,"Dividend (paid to cash)")*AF155</f>
        <v>0</v>
      </c>
      <c r="BV155" s="6">
        <f ca="1">BV154+SUMIFS('Transactions (Dated)'!$F:$F,'Transactions (Dated)'!$D:$D,$BL155,'Transactions (Dated)'!$B:$B,BV$11,'Transactions (Dated)'!$C:$C,"Dividend (paid to cash)")*AG155</f>
        <v>0</v>
      </c>
      <c r="BW155" s="6">
        <f ca="1">BW154+SUMIFS('Transactions (Dated)'!$F:$F,'Transactions (Dated)'!$D:$D,$BL155,'Transactions (Dated)'!$B:$B,BW$11,'Transactions (Dated)'!$C:$C,"Dividend (paid to cash)")*AH155</f>
        <v>0</v>
      </c>
      <c r="BX155" s="6">
        <f ca="1">BX154+SUMIFS('Transactions (Dated)'!$F:$F,'Transactions (Dated)'!$D:$D,$BL155,'Transactions (Dated)'!$B:$B,BX$11,'Transactions (Dated)'!$C:$C,"Dividend (paid to cash)")*AI155</f>
        <v>0</v>
      </c>
      <c r="BY155" s="6">
        <f ca="1">BY154+SUMIFS('Transactions (Dated)'!$F:$F,'Transactions (Dated)'!$D:$D,$BL155,'Transactions (Dated)'!$B:$B,BY$11,'Transactions (Dated)'!$C:$C,"Dividend (paid to cash)")*AJ155</f>
        <v>0</v>
      </c>
      <c r="BZ155" s="6">
        <f ca="1">BZ154+SUMIFS('Transactions (Dated)'!$F:$F,'Transactions (Dated)'!$D:$D,$BL155,'Transactions (Dated)'!$B:$B,BZ$11,'Transactions (Dated)'!$C:$C,"Dividend (paid to cash)")*AK155</f>
        <v>0</v>
      </c>
      <c r="CA155" s="6">
        <f ca="1">CA154+SUMIFS('Transactions (Dated)'!$F:$F,'Transactions (Dated)'!$D:$D,$BL155,'Transactions (Dated)'!$B:$B,CA$11,'Transactions (Dated)'!$C:$C,"Dividend (paid to cash)")*AL155</f>
        <v>0</v>
      </c>
      <c r="CB155" s="6">
        <v>0</v>
      </c>
      <c r="CC155" s="6">
        <v>0</v>
      </c>
      <c r="CD155" s="6"/>
      <c r="CF155" s="6">
        <f t="shared" ca="1" si="86"/>
        <v>53215.542000000001</v>
      </c>
      <c r="CH155" s="3">
        <f t="shared" si="87"/>
        <v>42122</v>
      </c>
      <c r="CI155" s="4">
        <f t="shared" ca="1" si="80"/>
        <v>1035520.54</v>
      </c>
      <c r="CJ155" s="4">
        <f t="shared" ca="1" si="81"/>
        <v>53215.542000000001</v>
      </c>
      <c r="CL155" s="4">
        <f t="shared" ca="1" si="82"/>
        <v>1088736.0819999999</v>
      </c>
    </row>
    <row r="156" spans="2:90" x14ac:dyDescent="0.15">
      <c r="B156" s="3">
        <f t="shared" si="83"/>
        <v>42123</v>
      </c>
      <c r="C156" s="2">
        <v>15347.3</v>
      </c>
      <c r="E156" s="70">
        <v>42123</v>
      </c>
      <c r="F156" s="69">
        <v>12.48</v>
      </c>
      <c r="G156" s="69">
        <v>5.43</v>
      </c>
      <c r="H156" s="69">
        <v>20.78</v>
      </c>
      <c r="I156" s="69">
        <v>33.299999999999997</v>
      </c>
      <c r="J156" s="69">
        <v>20.84</v>
      </c>
      <c r="K156" s="69">
        <v>12.57</v>
      </c>
      <c r="L156" s="69">
        <v>28.6</v>
      </c>
      <c r="M156" s="69">
        <v>3.28</v>
      </c>
      <c r="N156" s="69">
        <v>10.19</v>
      </c>
      <c r="O156" s="69">
        <v>5.3766999999999996</v>
      </c>
      <c r="P156" s="69">
        <v>35.229999999999997</v>
      </c>
      <c r="Q156" s="69">
        <v>0.9</v>
      </c>
      <c r="R156" s="69">
        <v>11.64</v>
      </c>
      <c r="S156" s="69">
        <v>39.729999999999997</v>
      </c>
      <c r="T156" s="69"/>
      <c r="U156" s="69"/>
      <c r="V156" s="4"/>
      <c r="X156" s="3">
        <f t="shared" si="62"/>
        <v>42123</v>
      </c>
      <c r="Y156" s="40">
        <f ca="1">Y155+SUMIFS('Transactions (Dated)'!$E$2:$E$53,'Transactions (Dated)'!$D$2:$D$53,'Share Values'!$X156,'Transactions (Dated)'!$B$2:$B$53,'Share Values'!Y$11,'Transactions (Dated)'!$C$2:$C$53,"Buy")-SUMIFS('Transactions (Dated)'!$E$2:$E$53,'Transactions (Dated)'!$D$2:$D$53,'Share Values'!$X156,'Transactions (Dated)'!$B$2:$B$53,'Share Values'!Y$11,'Transactions (Dated)'!$C$2:$C$53,"Sell")</f>
        <v>4625</v>
      </c>
      <c r="Z156" s="40">
        <f ca="1">Z155+SUMIFS('Transactions (Dated)'!$E$2:$E$53,'Transactions (Dated)'!$D$2:$D$53,'Share Values'!$X156,'Transactions (Dated)'!$B$2:$B$53,'Share Values'!Z$11,'Transactions (Dated)'!$C$2:$C$53,"Buy")-SUMIFS('Transactions (Dated)'!$E$2:$E$53,'Transactions (Dated)'!$D$2:$D$53,'Share Values'!$X156,'Transactions (Dated)'!$B$2:$B$53,'Share Values'!Z$11,'Transactions (Dated)'!$C$2:$C$53,"Sell")</f>
        <v>9375</v>
      </c>
      <c r="AA156" s="40">
        <f ca="1">AA155+SUMIFS('Transactions (Dated)'!$E$2:$E$53,'Transactions (Dated)'!$D$2:$D$53,'Share Values'!$X156,'Transactions (Dated)'!$B$2:$B$53,'Share Values'!AA$11,'Transactions (Dated)'!$C$2:$C$53,"Buy")-SUMIFS('Transactions (Dated)'!$E$2:$E$53,'Transactions (Dated)'!$D$2:$D$53,'Share Values'!$X156,'Transactions (Dated)'!$B$2:$B$53,'Share Values'!AA$11,'Transactions (Dated)'!$C$2:$C$53,"Sell")</f>
        <v>39270</v>
      </c>
      <c r="AB156" s="40">
        <f ca="1">AB155+SUMIFS('Transactions (Dated)'!$E$2:$E$53,'Transactions (Dated)'!$D$2:$D$53,'Share Values'!$X156,'Transactions (Dated)'!$B$2:$B$53,'Share Values'!AB$11,'Transactions (Dated)'!$C$2:$C$53,"Buy")-SUMIFS('Transactions (Dated)'!$E$2:$E$53,'Transactions (Dated)'!$D$2:$D$53,'Share Values'!$X156,'Transactions (Dated)'!$B$2:$B$53,'Share Values'!AB$11,'Transactions (Dated)'!$C$2:$C$53,"Sell")</f>
        <v>1892</v>
      </c>
      <c r="AC156" s="40">
        <f ca="1">AC155+SUMIFS('Transactions (Dated)'!$E$2:$E$53,'Transactions (Dated)'!$D$2:$D$53,'Share Values'!$X156,'Transactions (Dated)'!$B$2:$B$53,'Share Values'!AC$11,'Transactions (Dated)'!$C$2:$C$53,"Buy")-SUMIFS('Transactions (Dated)'!$E$2:$E$53,'Transactions (Dated)'!$D$2:$D$53,'Share Values'!$X156,'Transactions (Dated)'!$B$2:$B$53,'Share Values'!AC$11,'Transactions (Dated)'!$C$2:$C$53,"Sell")</f>
        <v>2348</v>
      </c>
      <c r="AD156" s="40">
        <f ca="1">AD155+SUMIFS('Transactions (Dated)'!$E$2:$E$53,'Transactions (Dated)'!$D$2:$D$53,'Share Values'!$X156,'Transactions (Dated)'!$B$2:$B$53,'Share Values'!AD$11,'Transactions (Dated)'!$C$2:$C$53,"Buy")-SUMIFS('Transactions (Dated)'!$E$2:$E$53,'Transactions (Dated)'!$D$2:$D$53,'Share Values'!$X156,'Transactions (Dated)'!$B$2:$B$53,'Share Values'!AD$11,'Transactions (Dated)'!$C$2:$C$53,"Sell")</f>
        <v>0</v>
      </c>
      <c r="AE156" s="40">
        <f ca="1">AE155+SUMIFS('Transactions (Dated)'!$E$2:$E$53,'Transactions (Dated)'!$D$2:$D$53,'Share Values'!$X156,'Transactions (Dated)'!$B$2:$B$53,'Share Values'!AE$11,'Transactions (Dated)'!$C$2:$C$53,"Buy")-SUMIFS('Transactions (Dated)'!$E$2:$E$53,'Transactions (Dated)'!$D$2:$D$53,'Share Values'!$X156,'Transactions (Dated)'!$B$2:$B$53,'Share Values'!AE$11,'Transactions (Dated)'!$C$2:$C$53,"Sell")</f>
        <v>0</v>
      </c>
      <c r="AF156" s="40">
        <f ca="1">AF155+SUMIFS('Transactions (Dated)'!$E$2:$E$53,'Transactions (Dated)'!$D$2:$D$53,'Share Values'!$X156,'Transactions (Dated)'!$B$2:$B$53,'Share Values'!AF$11,'Transactions (Dated)'!$C$2:$C$53,"Buy")-SUMIFS('Transactions (Dated)'!$E$2:$E$53,'Transactions (Dated)'!$D$2:$D$53,'Share Values'!$X156,'Transactions (Dated)'!$B$2:$B$53,'Share Values'!AF$11,'Transactions (Dated)'!$C$2:$C$53,"Sell")</f>
        <v>0</v>
      </c>
      <c r="AG156" s="40">
        <f ca="1">AG155+SUMIFS('Transactions (Dated)'!$E$2:$E$53,'Transactions (Dated)'!$D$2:$D$53,'Share Values'!$X156,'Transactions (Dated)'!$B$2:$B$53,'Share Values'!AG$11,'Transactions (Dated)'!$C$2:$C$53,"Buy")-SUMIFS('Transactions (Dated)'!$E$2:$E$53,'Transactions (Dated)'!$D$2:$D$53,'Share Values'!$X156,'Transactions (Dated)'!$B$2:$B$53,'Share Values'!AG$11,'Transactions (Dated)'!$C$2:$C$53,"Sell")</f>
        <v>0</v>
      </c>
      <c r="AH156" s="40">
        <f ca="1">AH155+SUMIFS('Transactions (Dated)'!$E$2:$E$53,'Transactions (Dated)'!$D$2:$D$53,'Share Values'!$X156,'Transactions (Dated)'!$B$2:$B$53,'Share Values'!AH$11,'Transactions (Dated)'!$C$2:$C$53,"Buy")-SUMIFS('Transactions (Dated)'!$E$2:$E$53,'Transactions (Dated)'!$D$2:$D$53,'Share Values'!$X156,'Transactions (Dated)'!$B$2:$B$53,'Share Values'!AH$11,'Transactions (Dated)'!$C$2:$C$53,"Sell")</f>
        <v>0</v>
      </c>
      <c r="AI156" s="40">
        <f ca="1">AI155+SUMIFS('Transactions (Dated)'!$E$2:$E$53,'Transactions (Dated)'!$D$2:$D$53,'Share Values'!$X156,'Transactions (Dated)'!$B$2:$B$53,'Share Values'!AI$11,'Transactions (Dated)'!$C$2:$C$53,"Buy")-SUMIFS('Transactions (Dated)'!$E$2:$E$53,'Transactions (Dated)'!$D$2:$D$53,'Share Values'!$X156,'Transactions (Dated)'!$B$2:$B$53,'Share Values'!AI$11,'Transactions (Dated)'!$C$2:$C$53,"Sell")</f>
        <v>0</v>
      </c>
      <c r="AJ156" s="40">
        <f ca="1">AJ155+SUMIFS('Transactions (Dated)'!$E$2:$E$53,'Transactions (Dated)'!$D$2:$D$53,'Share Values'!$X156,'Transactions (Dated)'!$B$2:$B$53,'Share Values'!AJ$11,'Transactions (Dated)'!$C$2:$C$53,"Buy")-SUMIFS('Transactions (Dated)'!$E$2:$E$53,'Transactions (Dated)'!$D$2:$D$53,'Share Values'!$X156,'Transactions (Dated)'!$B$2:$B$53,'Share Values'!AJ$11,'Transactions (Dated)'!$C$2:$C$53,"Sell")</f>
        <v>0</v>
      </c>
      <c r="AK156" s="40">
        <f ca="1">AK155+SUMIFS('Transactions (Dated)'!$E$2:$E$53,'Transactions (Dated)'!$D$2:$D$53,'Share Values'!$X156,'Transactions (Dated)'!$B$2:$B$53,'Share Values'!AK$11,'Transactions (Dated)'!$C$2:$C$53,"Buy")-SUMIFS('Transactions (Dated)'!$E$2:$E$53,'Transactions (Dated)'!$D$2:$D$53,'Share Values'!$X156,'Transactions (Dated)'!$B$2:$B$53,'Share Values'!AK$11,'Transactions (Dated)'!$C$2:$C$53,"Sell")</f>
        <v>0</v>
      </c>
      <c r="AL156" s="40">
        <f ca="1">AL155+SUMIFS('Transactions (Dated)'!$E$2:$E$53,'Transactions (Dated)'!$D$2:$D$53,'Share Values'!$X156,'Transactions (Dated)'!$B$2:$B$53,'Share Values'!AL$11,'Transactions (Dated)'!$C$2:$C$53,"Buy")-SUMIFS('Transactions (Dated)'!$E$2:$E$53,'Transactions (Dated)'!$D$2:$D$53,'Share Values'!$X156,'Transactions (Dated)'!$B$2:$B$53,'Share Values'!AL$11,'Transactions (Dated)'!$C$2:$C$53,"Sell")</f>
        <v>0</v>
      </c>
      <c r="AM156" s="40">
        <f ca="1">AM155+SUMIFS('Transactions (Dated)'!$E$2:$E$53,'Transactions (Dated)'!$D$2:$D$53,'Share Values'!$X156,'Transactions (Dated)'!$B$2:$B$53,'Share Values'!AM$11,'Transactions (Dated)'!$C$2:$C$53,"Buy")-SUMIFS('Transactions (Dated)'!$E$2:$E$53,'Transactions (Dated)'!$D$2:$D$53,'Share Values'!$X156,'Transactions (Dated)'!$B$2:$B$53,'Share Values'!AM$11,'Transactions (Dated)'!$C$2:$C$53,"Sell")</f>
        <v>0</v>
      </c>
      <c r="AN156" s="40">
        <f ca="1">AN155+SUMIFS('Transactions (Dated)'!$E$2:$E$53,'Transactions (Dated)'!$D$2:$D$53,'Share Values'!$X156,'Transactions (Dated)'!$B$2:$B$53,'Share Values'!AN$11,'Transactions (Dated)'!$C$2:$C$53,"Buy")-SUMIFS('Transactions (Dated)'!$E$2:$E$53,'Transactions (Dated)'!$D$2:$D$53,'Share Values'!$X156,'Transactions (Dated)'!$B$2:$B$53,'Share Values'!AN$11,'Transactions (Dated)'!$C$2:$C$53,"Sell")</f>
        <v>0</v>
      </c>
      <c r="AO156" s="40"/>
      <c r="AQ156" s="3">
        <f t="shared" si="63"/>
        <v>42123</v>
      </c>
      <c r="AR156" s="6">
        <f t="shared" ca="1" si="64"/>
        <v>57720</v>
      </c>
      <c r="AS156" s="6">
        <f t="shared" ca="1" si="65"/>
        <v>50906.25</v>
      </c>
      <c r="AT156" s="6">
        <f t="shared" ca="1" si="66"/>
        <v>816030.60000000009</v>
      </c>
      <c r="AU156" s="6">
        <f t="shared" ca="1" si="67"/>
        <v>63003.599999999991</v>
      </c>
      <c r="AV156" s="6">
        <f t="shared" ca="1" si="68"/>
        <v>48932.32</v>
      </c>
      <c r="AW156" s="6">
        <f t="shared" ca="1" si="69"/>
        <v>0</v>
      </c>
      <c r="AX156" s="6">
        <f t="shared" ca="1" si="70"/>
        <v>0</v>
      </c>
      <c r="AY156" s="6">
        <f t="shared" ca="1" si="71"/>
        <v>0</v>
      </c>
      <c r="AZ156" s="6">
        <f t="shared" ca="1" si="72"/>
        <v>0</v>
      </c>
      <c r="BA156" s="6">
        <f t="shared" ca="1" si="73"/>
        <v>0</v>
      </c>
      <c r="BB156" s="6">
        <f t="shared" ca="1" si="74"/>
        <v>0</v>
      </c>
      <c r="BC156" s="6">
        <f t="shared" ca="1" si="75"/>
        <v>0</v>
      </c>
      <c r="BD156" s="6">
        <f t="shared" ca="1" si="76"/>
        <v>0</v>
      </c>
      <c r="BE156" s="6">
        <f t="shared" ca="1" si="77"/>
        <v>0</v>
      </c>
      <c r="BF156" s="6">
        <f t="shared" ca="1" si="84"/>
        <v>0</v>
      </c>
      <c r="BG156" s="6">
        <f t="shared" ca="1" si="85"/>
        <v>0</v>
      </c>
      <c r="BH156" s="6"/>
      <c r="BJ156" s="4">
        <f t="shared" ca="1" si="78"/>
        <v>1036592.77</v>
      </c>
      <c r="BL156" s="3">
        <f t="shared" si="79"/>
        <v>42123</v>
      </c>
      <c r="BM156" s="6">
        <f>BM155+SUMIFS('Transactions (Dated)'!G:G,'Transactions (Dated)'!D:D,'Share Values'!AQ156)</f>
        <v>34179.499999999993</v>
      </c>
      <c r="BN156" s="6">
        <f ca="1">BN155+SUMIFS('Transactions (Dated)'!$F:$F,'Transactions (Dated)'!$D:$D,$BL156,'Transactions (Dated)'!$B:$B,BN$11,'Transactions (Dated)'!$C:$C,"Dividend (paid to cash)")*Y156</f>
        <v>0</v>
      </c>
      <c r="BO156" s="6">
        <f ca="1">BO155+SUMIFS('Transactions (Dated)'!$F:$F,'Transactions (Dated)'!$D:$D,$BL156,'Transactions (Dated)'!$B:$B,BO$11,'Transactions (Dated)'!$C:$C,"Dividend (paid to cash)")*Z156</f>
        <v>1250</v>
      </c>
      <c r="BP156" s="6">
        <f ca="1">BP155+SUMIFS('Transactions (Dated)'!$F:$F,'Transactions (Dated)'!$D:$D,$BL156,'Transactions (Dated)'!$B:$B,BP$11,'Transactions (Dated)'!$C:$C,"Dividend (paid to cash)")*AA156</f>
        <v>17738.742000000002</v>
      </c>
      <c r="BQ156" s="6">
        <f ca="1">BQ155+SUMIFS('Transactions (Dated)'!$F:$F,'Transactions (Dated)'!$D:$D,$BL156,'Transactions (Dated)'!$B:$B,BQ$11,'Transactions (Dated)'!$C:$C,"Dividend (paid to cash)")*AB156</f>
        <v>47.300000000000004</v>
      </c>
      <c r="BR156" s="6">
        <f ca="1">BR155+SUMIFS('Transactions (Dated)'!$F:$F,'Transactions (Dated)'!$D:$D,$BL156,'Transactions (Dated)'!$B:$B,BR$11,'Transactions (Dated)'!$C:$C,"Dividend (paid to cash)")*AC156</f>
        <v>0</v>
      </c>
      <c r="BS156" s="6">
        <f ca="1">BS155+SUMIFS('Transactions (Dated)'!$F:$F,'Transactions (Dated)'!$D:$D,$BL156,'Transactions (Dated)'!$B:$B,BS$11,'Transactions (Dated)'!$C:$C,"Dividend (paid to cash)")*AD156</f>
        <v>0</v>
      </c>
      <c r="BT156" s="6">
        <f ca="1">BT155+SUMIFS('Transactions (Dated)'!$F:$F,'Transactions (Dated)'!$D:$D,$BL156,'Transactions (Dated)'!$B:$B,BT$11,'Transactions (Dated)'!$C:$C,"Dividend (paid to cash)")*AE156</f>
        <v>0</v>
      </c>
      <c r="BU156" s="6">
        <f ca="1">BU155+SUMIFS('Transactions (Dated)'!$F:$F,'Transactions (Dated)'!$D:$D,$BL156,'Transactions (Dated)'!$B:$B,BU$11,'Transactions (Dated)'!$C:$C,"Dividend (paid to cash)")*AF156</f>
        <v>0</v>
      </c>
      <c r="BV156" s="6">
        <f ca="1">BV155+SUMIFS('Transactions (Dated)'!$F:$F,'Transactions (Dated)'!$D:$D,$BL156,'Transactions (Dated)'!$B:$B,BV$11,'Transactions (Dated)'!$C:$C,"Dividend (paid to cash)")*AG156</f>
        <v>0</v>
      </c>
      <c r="BW156" s="6">
        <f ca="1">BW155+SUMIFS('Transactions (Dated)'!$F:$F,'Transactions (Dated)'!$D:$D,$BL156,'Transactions (Dated)'!$B:$B,BW$11,'Transactions (Dated)'!$C:$C,"Dividend (paid to cash)")*AH156</f>
        <v>0</v>
      </c>
      <c r="BX156" s="6">
        <f ca="1">BX155+SUMIFS('Transactions (Dated)'!$F:$F,'Transactions (Dated)'!$D:$D,$BL156,'Transactions (Dated)'!$B:$B,BX$11,'Transactions (Dated)'!$C:$C,"Dividend (paid to cash)")*AI156</f>
        <v>0</v>
      </c>
      <c r="BY156" s="6">
        <f ca="1">BY155+SUMIFS('Transactions (Dated)'!$F:$F,'Transactions (Dated)'!$D:$D,$BL156,'Transactions (Dated)'!$B:$B,BY$11,'Transactions (Dated)'!$C:$C,"Dividend (paid to cash)")*AJ156</f>
        <v>0</v>
      </c>
      <c r="BZ156" s="6">
        <f ca="1">BZ155+SUMIFS('Transactions (Dated)'!$F:$F,'Transactions (Dated)'!$D:$D,$BL156,'Transactions (Dated)'!$B:$B,BZ$11,'Transactions (Dated)'!$C:$C,"Dividend (paid to cash)")*AK156</f>
        <v>0</v>
      </c>
      <c r="CA156" s="6">
        <f ca="1">CA155+SUMIFS('Transactions (Dated)'!$F:$F,'Transactions (Dated)'!$D:$D,$BL156,'Transactions (Dated)'!$B:$B,CA$11,'Transactions (Dated)'!$C:$C,"Dividend (paid to cash)")*AL156</f>
        <v>0</v>
      </c>
      <c r="CB156" s="6">
        <v>0</v>
      </c>
      <c r="CC156" s="6">
        <v>0</v>
      </c>
      <c r="CD156" s="6"/>
      <c r="CF156" s="6">
        <f t="shared" ca="1" si="86"/>
        <v>53215.542000000001</v>
      </c>
      <c r="CH156" s="3">
        <f t="shared" si="87"/>
        <v>42123</v>
      </c>
      <c r="CI156" s="4">
        <f t="shared" ca="1" si="80"/>
        <v>1036592.77</v>
      </c>
      <c r="CJ156" s="4">
        <f t="shared" ca="1" si="81"/>
        <v>53215.542000000001</v>
      </c>
      <c r="CL156" s="4">
        <f t="shared" ca="1" si="82"/>
        <v>1089808.3119999999</v>
      </c>
    </row>
    <row r="157" spans="2:90" x14ac:dyDescent="0.15">
      <c r="B157" s="3">
        <f t="shared" si="83"/>
        <v>42124</v>
      </c>
      <c r="C157" s="2">
        <v>15224.5</v>
      </c>
      <c r="E157" s="70">
        <v>42124</v>
      </c>
      <c r="F157" s="69">
        <v>12.25</v>
      </c>
      <c r="G157" s="69">
        <v>5.5</v>
      </c>
      <c r="H157" s="69">
        <v>20.6</v>
      </c>
      <c r="I157" s="69">
        <v>33.18</v>
      </c>
      <c r="J157" s="69">
        <v>20.82</v>
      </c>
      <c r="K157" s="69">
        <v>12.47</v>
      </c>
      <c r="L157" s="69">
        <v>28.42</v>
      </c>
      <c r="M157" s="69">
        <v>3.25</v>
      </c>
      <c r="N157" s="69">
        <v>10.5</v>
      </c>
      <c r="O157" s="69">
        <v>5.3250000000000002</v>
      </c>
      <c r="P157" s="69">
        <v>34.75</v>
      </c>
      <c r="Q157" s="69">
        <v>0.89</v>
      </c>
      <c r="R157" s="69">
        <v>11.93</v>
      </c>
      <c r="S157" s="69">
        <v>39.270000000000003</v>
      </c>
      <c r="T157" s="69"/>
      <c r="U157" s="69"/>
      <c r="V157" s="4"/>
      <c r="X157" s="3">
        <f t="shared" si="62"/>
        <v>42124</v>
      </c>
      <c r="Y157" s="40">
        <f ca="1">Y156+SUMIFS('Transactions (Dated)'!$E$2:$E$53,'Transactions (Dated)'!$D$2:$D$53,'Share Values'!$X157,'Transactions (Dated)'!$B$2:$B$53,'Share Values'!Y$11,'Transactions (Dated)'!$C$2:$C$53,"Buy")-SUMIFS('Transactions (Dated)'!$E$2:$E$53,'Transactions (Dated)'!$D$2:$D$53,'Share Values'!$X157,'Transactions (Dated)'!$B$2:$B$53,'Share Values'!Y$11,'Transactions (Dated)'!$C$2:$C$53,"Sell")</f>
        <v>4625</v>
      </c>
      <c r="Z157" s="40">
        <f ca="1">Z156+SUMIFS('Transactions (Dated)'!$E$2:$E$53,'Transactions (Dated)'!$D$2:$D$53,'Share Values'!$X157,'Transactions (Dated)'!$B$2:$B$53,'Share Values'!Z$11,'Transactions (Dated)'!$C$2:$C$53,"Buy")-SUMIFS('Transactions (Dated)'!$E$2:$E$53,'Transactions (Dated)'!$D$2:$D$53,'Share Values'!$X157,'Transactions (Dated)'!$B$2:$B$53,'Share Values'!Z$11,'Transactions (Dated)'!$C$2:$C$53,"Sell")</f>
        <v>9375</v>
      </c>
      <c r="AA157" s="40">
        <f ca="1">AA156+SUMIFS('Transactions (Dated)'!$E$2:$E$53,'Transactions (Dated)'!$D$2:$D$53,'Share Values'!$X157,'Transactions (Dated)'!$B$2:$B$53,'Share Values'!AA$11,'Transactions (Dated)'!$C$2:$C$53,"Buy")-SUMIFS('Transactions (Dated)'!$E$2:$E$53,'Transactions (Dated)'!$D$2:$D$53,'Share Values'!$X157,'Transactions (Dated)'!$B$2:$B$53,'Share Values'!AA$11,'Transactions (Dated)'!$C$2:$C$53,"Sell")</f>
        <v>39270</v>
      </c>
      <c r="AB157" s="40">
        <f ca="1">AB156+SUMIFS('Transactions (Dated)'!$E$2:$E$53,'Transactions (Dated)'!$D$2:$D$53,'Share Values'!$X157,'Transactions (Dated)'!$B$2:$B$53,'Share Values'!AB$11,'Transactions (Dated)'!$C$2:$C$53,"Buy")-SUMIFS('Transactions (Dated)'!$E$2:$E$53,'Transactions (Dated)'!$D$2:$D$53,'Share Values'!$X157,'Transactions (Dated)'!$B$2:$B$53,'Share Values'!AB$11,'Transactions (Dated)'!$C$2:$C$53,"Sell")</f>
        <v>1892</v>
      </c>
      <c r="AC157" s="40">
        <f ca="1">AC156+SUMIFS('Transactions (Dated)'!$E$2:$E$53,'Transactions (Dated)'!$D$2:$D$53,'Share Values'!$X157,'Transactions (Dated)'!$B$2:$B$53,'Share Values'!AC$11,'Transactions (Dated)'!$C$2:$C$53,"Buy")-SUMIFS('Transactions (Dated)'!$E$2:$E$53,'Transactions (Dated)'!$D$2:$D$53,'Share Values'!$X157,'Transactions (Dated)'!$B$2:$B$53,'Share Values'!AC$11,'Transactions (Dated)'!$C$2:$C$53,"Sell")</f>
        <v>2348</v>
      </c>
      <c r="AD157" s="40">
        <f ca="1">AD156+SUMIFS('Transactions (Dated)'!$E$2:$E$53,'Transactions (Dated)'!$D$2:$D$53,'Share Values'!$X157,'Transactions (Dated)'!$B$2:$B$53,'Share Values'!AD$11,'Transactions (Dated)'!$C$2:$C$53,"Buy")-SUMIFS('Transactions (Dated)'!$E$2:$E$53,'Transactions (Dated)'!$D$2:$D$53,'Share Values'!$X157,'Transactions (Dated)'!$B$2:$B$53,'Share Values'!AD$11,'Transactions (Dated)'!$C$2:$C$53,"Sell")</f>
        <v>0</v>
      </c>
      <c r="AE157" s="40">
        <f ca="1">AE156+SUMIFS('Transactions (Dated)'!$E$2:$E$53,'Transactions (Dated)'!$D$2:$D$53,'Share Values'!$X157,'Transactions (Dated)'!$B$2:$B$53,'Share Values'!AE$11,'Transactions (Dated)'!$C$2:$C$53,"Buy")-SUMIFS('Transactions (Dated)'!$E$2:$E$53,'Transactions (Dated)'!$D$2:$D$53,'Share Values'!$X157,'Transactions (Dated)'!$B$2:$B$53,'Share Values'!AE$11,'Transactions (Dated)'!$C$2:$C$53,"Sell")</f>
        <v>0</v>
      </c>
      <c r="AF157" s="40">
        <f ca="1">AF156+SUMIFS('Transactions (Dated)'!$E$2:$E$53,'Transactions (Dated)'!$D$2:$D$53,'Share Values'!$X157,'Transactions (Dated)'!$B$2:$B$53,'Share Values'!AF$11,'Transactions (Dated)'!$C$2:$C$53,"Buy")-SUMIFS('Transactions (Dated)'!$E$2:$E$53,'Transactions (Dated)'!$D$2:$D$53,'Share Values'!$X157,'Transactions (Dated)'!$B$2:$B$53,'Share Values'!AF$11,'Transactions (Dated)'!$C$2:$C$53,"Sell")</f>
        <v>0</v>
      </c>
      <c r="AG157" s="40">
        <f ca="1">AG156+SUMIFS('Transactions (Dated)'!$E$2:$E$53,'Transactions (Dated)'!$D$2:$D$53,'Share Values'!$X157,'Transactions (Dated)'!$B$2:$B$53,'Share Values'!AG$11,'Transactions (Dated)'!$C$2:$C$53,"Buy")-SUMIFS('Transactions (Dated)'!$E$2:$E$53,'Transactions (Dated)'!$D$2:$D$53,'Share Values'!$X157,'Transactions (Dated)'!$B$2:$B$53,'Share Values'!AG$11,'Transactions (Dated)'!$C$2:$C$53,"Sell")</f>
        <v>0</v>
      </c>
      <c r="AH157" s="40">
        <f ca="1">AH156+SUMIFS('Transactions (Dated)'!$E$2:$E$53,'Transactions (Dated)'!$D$2:$D$53,'Share Values'!$X157,'Transactions (Dated)'!$B$2:$B$53,'Share Values'!AH$11,'Transactions (Dated)'!$C$2:$C$53,"Buy")-SUMIFS('Transactions (Dated)'!$E$2:$E$53,'Transactions (Dated)'!$D$2:$D$53,'Share Values'!$X157,'Transactions (Dated)'!$B$2:$B$53,'Share Values'!AH$11,'Transactions (Dated)'!$C$2:$C$53,"Sell")</f>
        <v>0</v>
      </c>
      <c r="AI157" s="40">
        <f ca="1">AI156+SUMIFS('Transactions (Dated)'!$E$2:$E$53,'Transactions (Dated)'!$D$2:$D$53,'Share Values'!$X157,'Transactions (Dated)'!$B$2:$B$53,'Share Values'!AI$11,'Transactions (Dated)'!$C$2:$C$53,"Buy")-SUMIFS('Transactions (Dated)'!$E$2:$E$53,'Transactions (Dated)'!$D$2:$D$53,'Share Values'!$X157,'Transactions (Dated)'!$B$2:$B$53,'Share Values'!AI$11,'Transactions (Dated)'!$C$2:$C$53,"Sell")</f>
        <v>0</v>
      </c>
      <c r="AJ157" s="40">
        <f ca="1">AJ156+SUMIFS('Transactions (Dated)'!$E$2:$E$53,'Transactions (Dated)'!$D$2:$D$53,'Share Values'!$X157,'Transactions (Dated)'!$B$2:$B$53,'Share Values'!AJ$11,'Transactions (Dated)'!$C$2:$C$53,"Buy")-SUMIFS('Transactions (Dated)'!$E$2:$E$53,'Transactions (Dated)'!$D$2:$D$53,'Share Values'!$X157,'Transactions (Dated)'!$B$2:$B$53,'Share Values'!AJ$11,'Transactions (Dated)'!$C$2:$C$53,"Sell")</f>
        <v>0</v>
      </c>
      <c r="AK157" s="40">
        <f ca="1">AK156+SUMIFS('Transactions (Dated)'!$E$2:$E$53,'Transactions (Dated)'!$D$2:$D$53,'Share Values'!$X157,'Transactions (Dated)'!$B$2:$B$53,'Share Values'!AK$11,'Transactions (Dated)'!$C$2:$C$53,"Buy")-SUMIFS('Transactions (Dated)'!$E$2:$E$53,'Transactions (Dated)'!$D$2:$D$53,'Share Values'!$X157,'Transactions (Dated)'!$B$2:$B$53,'Share Values'!AK$11,'Transactions (Dated)'!$C$2:$C$53,"Sell")</f>
        <v>0</v>
      </c>
      <c r="AL157" s="40">
        <f ca="1">AL156+SUMIFS('Transactions (Dated)'!$E$2:$E$53,'Transactions (Dated)'!$D$2:$D$53,'Share Values'!$X157,'Transactions (Dated)'!$B$2:$B$53,'Share Values'!AL$11,'Transactions (Dated)'!$C$2:$C$53,"Buy")-SUMIFS('Transactions (Dated)'!$E$2:$E$53,'Transactions (Dated)'!$D$2:$D$53,'Share Values'!$X157,'Transactions (Dated)'!$B$2:$B$53,'Share Values'!AL$11,'Transactions (Dated)'!$C$2:$C$53,"Sell")</f>
        <v>0</v>
      </c>
      <c r="AM157" s="40">
        <f ca="1">AM156+SUMIFS('Transactions (Dated)'!$E$2:$E$53,'Transactions (Dated)'!$D$2:$D$53,'Share Values'!$X157,'Transactions (Dated)'!$B$2:$B$53,'Share Values'!AM$11,'Transactions (Dated)'!$C$2:$C$53,"Buy")-SUMIFS('Transactions (Dated)'!$E$2:$E$53,'Transactions (Dated)'!$D$2:$D$53,'Share Values'!$X157,'Transactions (Dated)'!$B$2:$B$53,'Share Values'!AM$11,'Transactions (Dated)'!$C$2:$C$53,"Sell")</f>
        <v>0</v>
      </c>
      <c r="AN157" s="40">
        <f ca="1">AN156+SUMIFS('Transactions (Dated)'!$E$2:$E$53,'Transactions (Dated)'!$D$2:$D$53,'Share Values'!$X157,'Transactions (Dated)'!$B$2:$B$53,'Share Values'!AN$11,'Transactions (Dated)'!$C$2:$C$53,"Buy")-SUMIFS('Transactions (Dated)'!$E$2:$E$53,'Transactions (Dated)'!$D$2:$D$53,'Share Values'!$X157,'Transactions (Dated)'!$B$2:$B$53,'Share Values'!AN$11,'Transactions (Dated)'!$C$2:$C$53,"Sell")</f>
        <v>0</v>
      </c>
      <c r="AO157" s="40"/>
      <c r="AQ157" s="3">
        <f t="shared" si="63"/>
        <v>42124</v>
      </c>
      <c r="AR157" s="6">
        <f t="shared" ca="1" si="64"/>
        <v>56656.25</v>
      </c>
      <c r="AS157" s="6">
        <f t="shared" ca="1" si="65"/>
        <v>51562.5</v>
      </c>
      <c r="AT157" s="6">
        <f t="shared" ca="1" si="66"/>
        <v>808962</v>
      </c>
      <c r="AU157" s="6">
        <f t="shared" ca="1" si="67"/>
        <v>62776.56</v>
      </c>
      <c r="AV157" s="6">
        <f t="shared" ca="1" si="68"/>
        <v>48885.36</v>
      </c>
      <c r="AW157" s="6">
        <f t="shared" ca="1" si="69"/>
        <v>0</v>
      </c>
      <c r="AX157" s="6">
        <f t="shared" ca="1" si="70"/>
        <v>0</v>
      </c>
      <c r="AY157" s="6">
        <f t="shared" ca="1" si="71"/>
        <v>0</v>
      </c>
      <c r="AZ157" s="6">
        <f t="shared" ca="1" si="72"/>
        <v>0</v>
      </c>
      <c r="BA157" s="6">
        <f t="shared" ca="1" si="73"/>
        <v>0</v>
      </c>
      <c r="BB157" s="6">
        <f t="shared" ca="1" si="74"/>
        <v>0</v>
      </c>
      <c r="BC157" s="6">
        <f t="shared" ca="1" si="75"/>
        <v>0</v>
      </c>
      <c r="BD157" s="6">
        <f t="shared" ca="1" si="76"/>
        <v>0</v>
      </c>
      <c r="BE157" s="6">
        <f t="shared" ca="1" si="77"/>
        <v>0</v>
      </c>
      <c r="BF157" s="6">
        <f t="shared" ca="1" si="84"/>
        <v>0</v>
      </c>
      <c r="BG157" s="6">
        <f t="shared" ca="1" si="85"/>
        <v>0</v>
      </c>
      <c r="BH157" s="6"/>
      <c r="BJ157" s="4">
        <f t="shared" ca="1" si="78"/>
        <v>1028842.67</v>
      </c>
      <c r="BL157" s="3">
        <f t="shared" si="79"/>
        <v>42124</v>
      </c>
      <c r="BM157" s="6">
        <f>BM156+SUMIFS('Transactions (Dated)'!G:G,'Transactions (Dated)'!D:D,'Share Values'!AQ157)</f>
        <v>34179.499999999993</v>
      </c>
      <c r="BN157" s="6">
        <f ca="1">BN156+SUMIFS('Transactions (Dated)'!$F:$F,'Transactions (Dated)'!$D:$D,$BL157,'Transactions (Dated)'!$B:$B,BN$11,'Transactions (Dated)'!$C:$C,"Dividend (paid to cash)")*Y157</f>
        <v>0</v>
      </c>
      <c r="BO157" s="6">
        <f ca="1">BO156+SUMIFS('Transactions (Dated)'!$F:$F,'Transactions (Dated)'!$D:$D,$BL157,'Transactions (Dated)'!$B:$B,BO$11,'Transactions (Dated)'!$C:$C,"Dividend (paid to cash)")*Z157</f>
        <v>1250</v>
      </c>
      <c r="BP157" s="6">
        <f ca="1">BP156+SUMIFS('Transactions (Dated)'!$F:$F,'Transactions (Dated)'!$D:$D,$BL157,'Transactions (Dated)'!$B:$B,BP$11,'Transactions (Dated)'!$C:$C,"Dividend (paid to cash)")*AA157</f>
        <v>17738.742000000002</v>
      </c>
      <c r="BQ157" s="6">
        <f ca="1">BQ156+SUMIFS('Transactions (Dated)'!$F:$F,'Transactions (Dated)'!$D:$D,$BL157,'Transactions (Dated)'!$B:$B,BQ$11,'Transactions (Dated)'!$C:$C,"Dividend (paid to cash)")*AB157</f>
        <v>47.300000000000004</v>
      </c>
      <c r="BR157" s="6">
        <f ca="1">BR156+SUMIFS('Transactions (Dated)'!$F:$F,'Transactions (Dated)'!$D:$D,$BL157,'Transactions (Dated)'!$B:$B,BR$11,'Transactions (Dated)'!$C:$C,"Dividend (paid to cash)")*AC157</f>
        <v>0</v>
      </c>
      <c r="BS157" s="6">
        <f ca="1">BS156+SUMIFS('Transactions (Dated)'!$F:$F,'Transactions (Dated)'!$D:$D,$BL157,'Transactions (Dated)'!$B:$B,BS$11,'Transactions (Dated)'!$C:$C,"Dividend (paid to cash)")*AD157</f>
        <v>0</v>
      </c>
      <c r="BT157" s="6">
        <f ca="1">BT156+SUMIFS('Transactions (Dated)'!$F:$F,'Transactions (Dated)'!$D:$D,$BL157,'Transactions (Dated)'!$B:$B,BT$11,'Transactions (Dated)'!$C:$C,"Dividend (paid to cash)")*AE157</f>
        <v>0</v>
      </c>
      <c r="BU157" s="6">
        <f ca="1">BU156+SUMIFS('Transactions (Dated)'!$F:$F,'Transactions (Dated)'!$D:$D,$BL157,'Transactions (Dated)'!$B:$B,BU$11,'Transactions (Dated)'!$C:$C,"Dividend (paid to cash)")*AF157</f>
        <v>0</v>
      </c>
      <c r="BV157" s="6">
        <f ca="1">BV156+SUMIFS('Transactions (Dated)'!$F:$F,'Transactions (Dated)'!$D:$D,$BL157,'Transactions (Dated)'!$B:$B,BV$11,'Transactions (Dated)'!$C:$C,"Dividend (paid to cash)")*AG157</f>
        <v>0</v>
      </c>
      <c r="BW157" s="6">
        <f ca="1">BW156+SUMIFS('Transactions (Dated)'!$F:$F,'Transactions (Dated)'!$D:$D,$BL157,'Transactions (Dated)'!$B:$B,BW$11,'Transactions (Dated)'!$C:$C,"Dividend (paid to cash)")*AH157</f>
        <v>0</v>
      </c>
      <c r="BX157" s="6">
        <f ca="1">BX156+SUMIFS('Transactions (Dated)'!$F:$F,'Transactions (Dated)'!$D:$D,$BL157,'Transactions (Dated)'!$B:$B,BX$11,'Transactions (Dated)'!$C:$C,"Dividend (paid to cash)")*AI157</f>
        <v>0</v>
      </c>
      <c r="BY157" s="6">
        <f ca="1">BY156+SUMIFS('Transactions (Dated)'!$F:$F,'Transactions (Dated)'!$D:$D,$BL157,'Transactions (Dated)'!$B:$B,BY$11,'Transactions (Dated)'!$C:$C,"Dividend (paid to cash)")*AJ157</f>
        <v>0</v>
      </c>
      <c r="BZ157" s="6">
        <f ca="1">BZ156+SUMIFS('Transactions (Dated)'!$F:$F,'Transactions (Dated)'!$D:$D,$BL157,'Transactions (Dated)'!$B:$B,BZ$11,'Transactions (Dated)'!$C:$C,"Dividend (paid to cash)")*AK157</f>
        <v>0</v>
      </c>
      <c r="CA157" s="6">
        <f ca="1">CA156+SUMIFS('Transactions (Dated)'!$F:$F,'Transactions (Dated)'!$D:$D,$BL157,'Transactions (Dated)'!$B:$B,CA$11,'Transactions (Dated)'!$C:$C,"Dividend (paid to cash)")*AL157</f>
        <v>0</v>
      </c>
      <c r="CB157" s="6">
        <v>0</v>
      </c>
      <c r="CC157" s="6">
        <v>0</v>
      </c>
      <c r="CD157" s="6"/>
      <c r="CF157" s="6">
        <f t="shared" ca="1" si="86"/>
        <v>53215.542000000001</v>
      </c>
      <c r="CH157" s="3">
        <f t="shared" si="87"/>
        <v>42124</v>
      </c>
      <c r="CI157" s="4">
        <f t="shared" ca="1" si="80"/>
        <v>1028842.67</v>
      </c>
      <c r="CJ157" s="4">
        <f t="shared" ca="1" si="81"/>
        <v>53215.542000000001</v>
      </c>
      <c r="CL157" s="4">
        <f t="shared" ca="1" si="82"/>
        <v>1082058.2120000001</v>
      </c>
    </row>
    <row r="158" spans="2:90" x14ac:dyDescent="0.15">
      <c r="B158" s="3">
        <f t="shared" si="83"/>
        <v>42125</v>
      </c>
      <c r="C158" s="2">
        <v>15339.8</v>
      </c>
      <c r="E158" s="70">
        <v>42125</v>
      </c>
      <c r="F158" s="69">
        <v>12.5</v>
      </c>
      <c r="G158" s="69">
        <v>5.63</v>
      </c>
      <c r="H158" s="69">
        <v>20.75</v>
      </c>
      <c r="I158" s="69">
        <v>33.159999999999997</v>
      </c>
      <c r="J158" s="69">
        <v>21.01</v>
      </c>
      <c r="K158" s="69">
        <v>12.69</v>
      </c>
      <c r="L158" s="69">
        <v>28.57</v>
      </c>
      <c r="M158" s="69">
        <v>3.27</v>
      </c>
      <c r="N158" s="69">
        <v>10.5</v>
      </c>
      <c r="O158" s="69">
        <v>5.35</v>
      </c>
      <c r="P158" s="69">
        <v>34.47</v>
      </c>
      <c r="Q158" s="69">
        <v>0.89</v>
      </c>
      <c r="R158" s="69">
        <v>12.51</v>
      </c>
      <c r="S158" s="69">
        <v>39.07</v>
      </c>
      <c r="T158" s="69"/>
      <c r="U158" s="69"/>
      <c r="V158" s="4"/>
      <c r="X158" s="3">
        <f t="shared" si="62"/>
        <v>42125</v>
      </c>
      <c r="Y158" s="40">
        <f ca="1">Y157+SUMIFS('Transactions (Dated)'!$E$2:$E$53,'Transactions (Dated)'!$D$2:$D$53,'Share Values'!$X158,'Transactions (Dated)'!$B$2:$B$53,'Share Values'!Y$11,'Transactions (Dated)'!$C$2:$C$53,"Buy")-SUMIFS('Transactions (Dated)'!$E$2:$E$53,'Transactions (Dated)'!$D$2:$D$53,'Share Values'!$X158,'Transactions (Dated)'!$B$2:$B$53,'Share Values'!Y$11,'Transactions (Dated)'!$C$2:$C$53,"Sell")</f>
        <v>4625</v>
      </c>
      <c r="Z158" s="40">
        <f ca="1">Z157+SUMIFS('Transactions (Dated)'!$E$2:$E$53,'Transactions (Dated)'!$D$2:$D$53,'Share Values'!$X158,'Transactions (Dated)'!$B$2:$B$53,'Share Values'!Z$11,'Transactions (Dated)'!$C$2:$C$53,"Buy")-SUMIFS('Transactions (Dated)'!$E$2:$E$53,'Transactions (Dated)'!$D$2:$D$53,'Share Values'!$X158,'Transactions (Dated)'!$B$2:$B$53,'Share Values'!Z$11,'Transactions (Dated)'!$C$2:$C$53,"Sell")</f>
        <v>9375</v>
      </c>
      <c r="AA158" s="40">
        <f ca="1">AA157+SUMIFS('Transactions (Dated)'!$E$2:$E$53,'Transactions (Dated)'!$D$2:$D$53,'Share Values'!$X158,'Transactions (Dated)'!$B$2:$B$53,'Share Values'!AA$11,'Transactions (Dated)'!$C$2:$C$53,"Buy")-SUMIFS('Transactions (Dated)'!$E$2:$E$53,'Transactions (Dated)'!$D$2:$D$53,'Share Values'!$X158,'Transactions (Dated)'!$B$2:$B$53,'Share Values'!AA$11,'Transactions (Dated)'!$C$2:$C$53,"Sell")</f>
        <v>39270</v>
      </c>
      <c r="AB158" s="40">
        <f ca="1">AB157+SUMIFS('Transactions (Dated)'!$E$2:$E$53,'Transactions (Dated)'!$D$2:$D$53,'Share Values'!$X158,'Transactions (Dated)'!$B$2:$B$53,'Share Values'!AB$11,'Transactions (Dated)'!$C$2:$C$53,"Buy")-SUMIFS('Transactions (Dated)'!$E$2:$E$53,'Transactions (Dated)'!$D$2:$D$53,'Share Values'!$X158,'Transactions (Dated)'!$B$2:$B$53,'Share Values'!AB$11,'Transactions (Dated)'!$C$2:$C$53,"Sell")</f>
        <v>1892</v>
      </c>
      <c r="AC158" s="40">
        <f ca="1">AC157+SUMIFS('Transactions (Dated)'!$E$2:$E$53,'Transactions (Dated)'!$D$2:$D$53,'Share Values'!$X158,'Transactions (Dated)'!$B$2:$B$53,'Share Values'!AC$11,'Transactions (Dated)'!$C$2:$C$53,"Buy")-SUMIFS('Transactions (Dated)'!$E$2:$E$53,'Transactions (Dated)'!$D$2:$D$53,'Share Values'!$X158,'Transactions (Dated)'!$B$2:$B$53,'Share Values'!AC$11,'Transactions (Dated)'!$C$2:$C$53,"Sell")</f>
        <v>2348</v>
      </c>
      <c r="AD158" s="40">
        <f ca="1">AD157+SUMIFS('Transactions (Dated)'!$E$2:$E$53,'Transactions (Dated)'!$D$2:$D$53,'Share Values'!$X158,'Transactions (Dated)'!$B$2:$B$53,'Share Values'!AD$11,'Transactions (Dated)'!$C$2:$C$53,"Buy")-SUMIFS('Transactions (Dated)'!$E$2:$E$53,'Transactions (Dated)'!$D$2:$D$53,'Share Values'!$X158,'Transactions (Dated)'!$B$2:$B$53,'Share Values'!AD$11,'Transactions (Dated)'!$C$2:$C$53,"Sell")</f>
        <v>0</v>
      </c>
      <c r="AE158" s="40">
        <f ca="1">AE157+SUMIFS('Transactions (Dated)'!$E$2:$E$53,'Transactions (Dated)'!$D$2:$D$53,'Share Values'!$X158,'Transactions (Dated)'!$B$2:$B$53,'Share Values'!AE$11,'Transactions (Dated)'!$C$2:$C$53,"Buy")-SUMIFS('Transactions (Dated)'!$E$2:$E$53,'Transactions (Dated)'!$D$2:$D$53,'Share Values'!$X158,'Transactions (Dated)'!$B$2:$B$53,'Share Values'!AE$11,'Transactions (Dated)'!$C$2:$C$53,"Sell")</f>
        <v>0</v>
      </c>
      <c r="AF158" s="40">
        <f ca="1">AF157+SUMIFS('Transactions (Dated)'!$E$2:$E$53,'Transactions (Dated)'!$D$2:$D$53,'Share Values'!$X158,'Transactions (Dated)'!$B$2:$B$53,'Share Values'!AF$11,'Transactions (Dated)'!$C$2:$C$53,"Buy")-SUMIFS('Transactions (Dated)'!$E$2:$E$53,'Transactions (Dated)'!$D$2:$D$53,'Share Values'!$X158,'Transactions (Dated)'!$B$2:$B$53,'Share Values'!AF$11,'Transactions (Dated)'!$C$2:$C$53,"Sell")</f>
        <v>0</v>
      </c>
      <c r="AG158" s="40">
        <f ca="1">AG157+SUMIFS('Transactions (Dated)'!$E$2:$E$53,'Transactions (Dated)'!$D$2:$D$53,'Share Values'!$X158,'Transactions (Dated)'!$B$2:$B$53,'Share Values'!AG$11,'Transactions (Dated)'!$C$2:$C$53,"Buy")-SUMIFS('Transactions (Dated)'!$E$2:$E$53,'Transactions (Dated)'!$D$2:$D$53,'Share Values'!$X158,'Transactions (Dated)'!$B$2:$B$53,'Share Values'!AG$11,'Transactions (Dated)'!$C$2:$C$53,"Sell")</f>
        <v>0</v>
      </c>
      <c r="AH158" s="40">
        <f ca="1">AH157+SUMIFS('Transactions (Dated)'!$E$2:$E$53,'Transactions (Dated)'!$D$2:$D$53,'Share Values'!$X158,'Transactions (Dated)'!$B$2:$B$53,'Share Values'!AH$11,'Transactions (Dated)'!$C$2:$C$53,"Buy")-SUMIFS('Transactions (Dated)'!$E$2:$E$53,'Transactions (Dated)'!$D$2:$D$53,'Share Values'!$X158,'Transactions (Dated)'!$B$2:$B$53,'Share Values'!AH$11,'Transactions (Dated)'!$C$2:$C$53,"Sell")</f>
        <v>0</v>
      </c>
      <c r="AI158" s="40">
        <f ca="1">AI157+SUMIFS('Transactions (Dated)'!$E$2:$E$53,'Transactions (Dated)'!$D$2:$D$53,'Share Values'!$X158,'Transactions (Dated)'!$B$2:$B$53,'Share Values'!AI$11,'Transactions (Dated)'!$C$2:$C$53,"Buy")-SUMIFS('Transactions (Dated)'!$E$2:$E$53,'Transactions (Dated)'!$D$2:$D$53,'Share Values'!$X158,'Transactions (Dated)'!$B$2:$B$53,'Share Values'!AI$11,'Transactions (Dated)'!$C$2:$C$53,"Sell")</f>
        <v>0</v>
      </c>
      <c r="AJ158" s="40">
        <f ca="1">AJ157+SUMIFS('Transactions (Dated)'!$E$2:$E$53,'Transactions (Dated)'!$D$2:$D$53,'Share Values'!$X158,'Transactions (Dated)'!$B$2:$B$53,'Share Values'!AJ$11,'Transactions (Dated)'!$C$2:$C$53,"Buy")-SUMIFS('Transactions (Dated)'!$E$2:$E$53,'Transactions (Dated)'!$D$2:$D$53,'Share Values'!$X158,'Transactions (Dated)'!$B$2:$B$53,'Share Values'!AJ$11,'Transactions (Dated)'!$C$2:$C$53,"Sell")</f>
        <v>0</v>
      </c>
      <c r="AK158" s="40">
        <f ca="1">AK157+SUMIFS('Transactions (Dated)'!$E$2:$E$53,'Transactions (Dated)'!$D$2:$D$53,'Share Values'!$X158,'Transactions (Dated)'!$B$2:$B$53,'Share Values'!AK$11,'Transactions (Dated)'!$C$2:$C$53,"Buy")-SUMIFS('Transactions (Dated)'!$E$2:$E$53,'Transactions (Dated)'!$D$2:$D$53,'Share Values'!$X158,'Transactions (Dated)'!$B$2:$B$53,'Share Values'!AK$11,'Transactions (Dated)'!$C$2:$C$53,"Sell")</f>
        <v>0</v>
      </c>
      <c r="AL158" s="40">
        <f ca="1">AL157+SUMIFS('Transactions (Dated)'!$E$2:$E$53,'Transactions (Dated)'!$D$2:$D$53,'Share Values'!$X158,'Transactions (Dated)'!$B$2:$B$53,'Share Values'!AL$11,'Transactions (Dated)'!$C$2:$C$53,"Buy")-SUMIFS('Transactions (Dated)'!$E$2:$E$53,'Transactions (Dated)'!$D$2:$D$53,'Share Values'!$X158,'Transactions (Dated)'!$B$2:$B$53,'Share Values'!AL$11,'Transactions (Dated)'!$C$2:$C$53,"Sell")</f>
        <v>0</v>
      </c>
      <c r="AM158" s="40">
        <f ca="1">AM157+SUMIFS('Transactions (Dated)'!$E$2:$E$53,'Transactions (Dated)'!$D$2:$D$53,'Share Values'!$X158,'Transactions (Dated)'!$B$2:$B$53,'Share Values'!AM$11,'Transactions (Dated)'!$C$2:$C$53,"Buy")-SUMIFS('Transactions (Dated)'!$E$2:$E$53,'Transactions (Dated)'!$D$2:$D$53,'Share Values'!$X158,'Transactions (Dated)'!$B$2:$B$53,'Share Values'!AM$11,'Transactions (Dated)'!$C$2:$C$53,"Sell")</f>
        <v>0</v>
      </c>
      <c r="AN158" s="40">
        <f ca="1">AN157+SUMIFS('Transactions (Dated)'!$E$2:$E$53,'Transactions (Dated)'!$D$2:$D$53,'Share Values'!$X158,'Transactions (Dated)'!$B$2:$B$53,'Share Values'!AN$11,'Transactions (Dated)'!$C$2:$C$53,"Buy")-SUMIFS('Transactions (Dated)'!$E$2:$E$53,'Transactions (Dated)'!$D$2:$D$53,'Share Values'!$X158,'Transactions (Dated)'!$B$2:$B$53,'Share Values'!AN$11,'Transactions (Dated)'!$C$2:$C$53,"Sell")</f>
        <v>0</v>
      </c>
      <c r="AO158" s="40"/>
      <c r="AQ158" s="3">
        <f t="shared" si="63"/>
        <v>42125</v>
      </c>
      <c r="AR158" s="6">
        <f t="shared" ca="1" si="64"/>
        <v>57812.5</v>
      </c>
      <c r="AS158" s="6">
        <f t="shared" ca="1" si="65"/>
        <v>52781.25</v>
      </c>
      <c r="AT158" s="6">
        <f t="shared" ca="1" si="66"/>
        <v>814852.5</v>
      </c>
      <c r="AU158" s="6">
        <f t="shared" ca="1" si="67"/>
        <v>62738.719999999994</v>
      </c>
      <c r="AV158" s="6">
        <f t="shared" ca="1" si="68"/>
        <v>49331.48</v>
      </c>
      <c r="AW158" s="6">
        <f t="shared" ca="1" si="69"/>
        <v>0</v>
      </c>
      <c r="AX158" s="6">
        <f t="shared" ca="1" si="70"/>
        <v>0</v>
      </c>
      <c r="AY158" s="6">
        <f t="shared" ca="1" si="71"/>
        <v>0</v>
      </c>
      <c r="AZ158" s="6">
        <f t="shared" ca="1" si="72"/>
        <v>0</v>
      </c>
      <c r="BA158" s="6">
        <f t="shared" ca="1" si="73"/>
        <v>0</v>
      </c>
      <c r="BB158" s="6">
        <f t="shared" ca="1" si="74"/>
        <v>0</v>
      </c>
      <c r="BC158" s="6">
        <f t="shared" ca="1" si="75"/>
        <v>0</v>
      </c>
      <c r="BD158" s="6">
        <f t="shared" ca="1" si="76"/>
        <v>0</v>
      </c>
      <c r="BE158" s="6">
        <f t="shared" ca="1" si="77"/>
        <v>0</v>
      </c>
      <c r="BF158" s="6">
        <f t="shared" ca="1" si="84"/>
        <v>0</v>
      </c>
      <c r="BG158" s="6">
        <f t="shared" ca="1" si="85"/>
        <v>0</v>
      </c>
      <c r="BH158" s="6"/>
      <c r="BJ158" s="4">
        <f t="shared" ca="1" si="78"/>
        <v>1037516.45</v>
      </c>
      <c r="BL158" s="3">
        <f t="shared" si="79"/>
        <v>42125</v>
      </c>
      <c r="BM158" s="6">
        <f>BM157+SUMIFS('Transactions (Dated)'!G:G,'Transactions (Dated)'!D:D,'Share Values'!AQ158)</f>
        <v>34179.499999999993</v>
      </c>
      <c r="BN158" s="6">
        <f ca="1">BN157+SUMIFS('Transactions (Dated)'!$F:$F,'Transactions (Dated)'!$D:$D,$BL158,'Transactions (Dated)'!$B:$B,BN$11,'Transactions (Dated)'!$C:$C,"Dividend (paid to cash)")*Y158</f>
        <v>0</v>
      </c>
      <c r="BO158" s="6">
        <f ca="1">BO157+SUMIFS('Transactions (Dated)'!$F:$F,'Transactions (Dated)'!$D:$D,$BL158,'Transactions (Dated)'!$B:$B,BO$11,'Transactions (Dated)'!$C:$C,"Dividend (paid to cash)")*Z158</f>
        <v>1250</v>
      </c>
      <c r="BP158" s="6">
        <f ca="1">BP157+SUMIFS('Transactions (Dated)'!$F:$F,'Transactions (Dated)'!$D:$D,$BL158,'Transactions (Dated)'!$B:$B,BP$11,'Transactions (Dated)'!$C:$C,"Dividend (paid to cash)")*AA158</f>
        <v>17738.742000000002</v>
      </c>
      <c r="BQ158" s="6">
        <f ca="1">BQ157+SUMIFS('Transactions (Dated)'!$F:$F,'Transactions (Dated)'!$D:$D,$BL158,'Transactions (Dated)'!$B:$B,BQ$11,'Transactions (Dated)'!$C:$C,"Dividend (paid to cash)")*AB158</f>
        <v>47.300000000000004</v>
      </c>
      <c r="BR158" s="6">
        <f ca="1">BR157+SUMIFS('Transactions (Dated)'!$F:$F,'Transactions (Dated)'!$D:$D,$BL158,'Transactions (Dated)'!$B:$B,BR$11,'Transactions (Dated)'!$C:$C,"Dividend (paid to cash)")*AC158</f>
        <v>0</v>
      </c>
      <c r="BS158" s="6">
        <f ca="1">BS157+SUMIFS('Transactions (Dated)'!$F:$F,'Transactions (Dated)'!$D:$D,$BL158,'Transactions (Dated)'!$B:$B,BS$11,'Transactions (Dated)'!$C:$C,"Dividend (paid to cash)")*AD158</f>
        <v>0</v>
      </c>
      <c r="BT158" s="6">
        <f ca="1">BT157+SUMIFS('Transactions (Dated)'!$F:$F,'Transactions (Dated)'!$D:$D,$BL158,'Transactions (Dated)'!$B:$B,BT$11,'Transactions (Dated)'!$C:$C,"Dividend (paid to cash)")*AE158</f>
        <v>0</v>
      </c>
      <c r="BU158" s="6">
        <f ca="1">BU157+SUMIFS('Transactions (Dated)'!$F:$F,'Transactions (Dated)'!$D:$D,$BL158,'Transactions (Dated)'!$B:$B,BU$11,'Transactions (Dated)'!$C:$C,"Dividend (paid to cash)")*AF158</f>
        <v>0</v>
      </c>
      <c r="BV158" s="6">
        <f ca="1">BV157+SUMIFS('Transactions (Dated)'!$F:$F,'Transactions (Dated)'!$D:$D,$BL158,'Transactions (Dated)'!$B:$B,BV$11,'Transactions (Dated)'!$C:$C,"Dividend (paid to cash)")*AG158</f>
        <v>0</v>
      </c>
      <c r="BW158" s="6">
        <f ca="1">BW157+SUMIFS('Transactions (Dated)'!$F:$F,'Transactions (Dated)'!$D:$D,$BL158,'Transactions (Dated)'!$B:$B,BW$11,'Transactions (Dated)'!$C:$C,"Dividend (paid to cash)")*AH158</f>
        <v>0</v>
      </c>
      <c r="BX158" s="6">
        <f ca="1">BX157+SUMIFS('Transactions (Dated)'!$F:$F,'Transactions (Dated)'!$D:$D,$BL158,'Transactions (Dated)'!$B:$B,BX$11,'Transactions (Dated)'!$C:$C,"Dividend (paid to cash)")*AI158</f>
        <v>0</v>
      </c>
      <c r="BY158" s="6">
        <f ca="1">BY157+SUMIFS('Transactions (Dated)'!$F:$F,'Transactions (Dated)'!$D:$D,$BL158,'Transactions (Dated)'!$B:$B,BY$11,'Transactions (Dated)'!$C:$C,"Dividend (paid to cash)")*AJ158</f>
        <v>0</v>
      </c>
      <c r="BZ158" s="6">
        <f ca="1">BZ157+SUMIFS('Transactions (Dated)'!$F:$F,'Transactions (Dated)'!$D:$D,$BL158,'Transactions (Dated)'!$B:$B,BZ$11,'Transactions (Dated)'!$C:$C,"Dividend (paid to cash)")*AK158</f>
        <v>0</v>
      </c>
      <c r="CA158" s="6">
        <f ca="1">CA157+SUMIFS('Transactions (Dated)'!$F:$F,'Transactions (Dated)'!$D:$D,$BL158,'Transactions (Dated)'!$B:$B,CA$11,'Transactions (Dated)'!$C:$C,"Dividend (paid to cash)")*AL158</f>
        <v>0</v>
      </c>
      <c r="CB158" s="6">
        <v>0</v>
      </c>
      <c r="CC158" s="6">
        <v>0</v>
      </c>
      <c r="CD158" s="6"/>
      <c r="CF158" s="6">
        <f t="shared" ca="1" si="86"/>
        <v>53215.542000000001</v>
      </c>
      <c r="CH158" s="3">
        <f t="shared" si="87"/>
        <v>42125</v>
      </c>
      <c r="CI158" s="4">
        <f t="shared" ca="1" si="80"/>
        <v>1037516.45</v>
      </c>
      <c r="CJ158" s="4">
        <f t="shared" ca="1" si="81"/>
        <v>53215.542000000001</v>
      </c>
      <c r="CL158" s="4">
        <f t="shared" ca="1" si="82"/>
        <v>1090731.9919999999</v>
      </c>
    </row>
    <row r="159" spans="2:90" x14ac:dyDescent="0.15">
      <c r="B159" s="3">
        <f t="shared" si="83"/>
        <v>42128</v>
      </c>
      <c r="C159" s="2">
        <v>15367.5</v>
      </c>
      <c r="E159" s="70">
        <v>42128</v>
      </c>
      <c r="F159" s="69">
        <v>12.28</v>
      </c>
      <c r="G159" s="69">
        <v>5.59</v>
      </c>
      <c r="H159" s="69">
        <v>20.78</v>
      </c>
      <c r="I159" s="69">
        <v>33.44</v>
      </c>
      <c r="J159" s="69">
        <v>21.18</v>
      </c>
      <c r="K159" s="69">
        <v>12.74</v>
      </c>
      <c r="L159" s="69">
        <v>28.41</v>
      </c>
      <c r="M159" s="69">
        <v>3.29</v>
      </c>
      <c r="N159" s="69">
        <v>10.5</v>
      </c>
      <c r="O159" s="69">
        <v>5.4166999999999996</v>
      </c>
      <c r="P159" s="69">
        <v>34.78</v>
      </c>
      <c r="Q159" s="69">
        <v>0.89</v>
      </c>
      <c r="R159" s="69">
        <v>12.25</v>
      </c>
      <c r="S159" s="69">
        <v>39.18</v>
      </c>
      <c r="T159" s="69"/>
      <c r="U159" s="69"/>
      <c r="V159" s="4"/>
      <c r="X159" s="3">
        <f t="shared" si="62"/>
        <v>42128</v>
      </c>
      <c r="Y159" s="40">
        <f ca="1">Y158+SUMIFS('Transactions (Dated)'!$E$2:$E$53,'Transactions (Dated)'!$D$2:$D$53,'Share Values'!$X159,'Transactions (Dated)'!$B$2:$B$53,'Share Values'!Y$11,'Transactions (Dated)'!$C$2:$C$53,"Buy")-SUMIFS('Transactions (Dated)'!$E$2:$E$53,'Transactions (Dated)'!$D$2:$D$53,'Share Values'!$X159,'Transactions (Dated)'!$B$2:$B$53,'Share Values'!Y$11,'Transactions (Dated)'!$C$2:$C$53,"Sell")</f>
        <v>4625</v>
      </c>
      <c r="Z159" s="40">
        <f ca="1">Z158+SUMIFS('Transactions (Dated)'!$E$2:$E$53,'Transactions (Dated)'!$D$2:$D$53,'Share Values'!$X159,'Transactions (Dated)'!$B$2:$B$53,'Share Values'!Z$11,'Transactions (Dated)'!$C$2:$C$53,"Buy")-SUMIFS('Transactions (Dated)'!$E$2:$E$53,'Transactions (Dated)'!$D$2:$D$53,'Share Values'!$X159,'Transactions (Dated)'!$B$2:$B$53,'Share Values'!Z$11,'Transactions (Dated)'!$C$2:$C$53,"Sell")</f>
        <v>9375</v>
      </c>
      <c r="AA159" s="40">
        <f ca="1">AA158+SUMIFS('Transactions (Dated)'!$E$2:$E$53,'Transactions (Dated)'!$D$2:$D$53,'Share Values'!$X159,'Transactions (Dated)'!$B$2:$B$53,'Share Values'!AA$11,'Transactions (Dated)'!$C$2:$C$53,"Buy")-SUMIFS('Transactions (Dated)'!$E$2:$E$53,'Transactions (Dated)'!$D$2:$D$53,'Share Values'!$X159,'Transactions (Dated)'!$B$2:$B$53,'Share Values'!AA$11,'Transactions (Dated)'!$C$2:$C$53,"Sell")</f>
        <v>39270</v>
      </c>
      <c r="AB159" s="40">
        <f ca="1">AB158+SUMIFS('Transactions (Dated)'!$E$2:$E$53,'Transactions (Dated)'!$D$2:$D$53,'Share Values'!$X159,'Transactions (Dated)'!$B$2:$B$53,'Share Values'!AB$11,'Transactions (Dated)'!$C$2:$C$53,"Buy")-SUMIFS('Transactions (Dated)'!$E$2:$E$53,'Transactions (Dated)'!$D$2:$D$53,'Share Values'!$X159,'Transactions (Dated)'!$B$2:$B$53,'Share Values'!AB$11,'Transactions (Dated)'!$C$2:$C$53,"Sell")</f>
        <v>1892</v>
      </c>
      <c r="AC159" s="40">
        <f ca="1">AC158+SUMIFS('Transactions (Dated)'!$E$2:$E$53,'Transactions (Dated)'!$D$2:$D$53,'Share Values'!$X159,'Transactions (Dated)'!$B$2:$B$53,'Share Values'!AC$11,'Transactions (Dated)'!$C$2:$C$53,"Buy")-SUMIFS('Transactions (Dated)'!$E$2:$E$53,'Transactions (Dated)'!$D$2:$D$53,'Share Values'!$X159,'Transactions (Dated)'!$B$2:$B$53,'Share Values'!AC$11,'Transactions (Dated)'!$C$2:$C$53,"Sell")</f>
        <v>2348</v>
      </c>
      <c r="AD159" s="40">
        <f ca="1">AD158+SUMIFS('Transactions (Dated)'!$E$2:$E$53,'Transactions (Dated)'!$D$2:$D$53,'Share Values'!$X159,'Transactions (Dated)'!$B$2:$B$53,'Share Values'!AD$11,'Transactions (Dated)'!$C$2:$C$53,"Buy")-SUMIFS('Transactions (Dated)'!$E$2:$E$53,'Transactions (Dated)'!$D$2:$D$53,'Share Values'!$X159,'Transactions (Dated)'!$B$2:$B$53,'Share Values'!AD$11,'Transactions (Dated)'!$C$2:$C$53,"Sell")</f>
        <v>0</v>
      </c>
      <c r="AE159" s="40">
        <f ca="1">AE158+SUMIFS('Transactions (Dated)'!$E$2:$E$53,'Transactions (Dated)'!$D$2:$D$53,'Share Values'!$X159,'Transactions (Dated)'!$B$2:$B$53,'Share Values'!AE$11,'Transactions (Dated)'!$C$2:$C$53,"Buy")-SUMIFS('Transactions (Dated)'!$E$2:$E$53,'Transactions (Dated)'!$D$2:$D$53,'Share Values'!$X159,'Transactions (Dated)'!$B$2:$B$53,'Share Values'!AE$11,'Transactions (Dated)'!$C$2:$C$53,"Sell")</f>
        <v>0</v>
      </c>
      <c r="AF159" s="40">
        <f ca="1">AF158+SUMIFS('Transactions (Dated)'!$E$2:$E$53,'Transactions (Dated)'!$D$2:$D$53,'Share Values'!$X159,'Transactions (Dated)'!$B$2:$B$53,'Share Values'!AF$11,'Transactions (Dated)'!$C$2:$C$53,"Buy")-SUMIFS('Transactions (Dated)'!$E$2:$E$53,'Transactions (Dated)'!$D$2:$D$53,'Share Values'!$X159,'Transactions (Dated)'!$B$2:$B$53,'Share Values'!AF$11,'Transactions (Dated)'!$C$2:$C$53,"Sell")</f>
        <v>0</v>
      </c>
      <c r="AG159" s="40">
        <f ca="1">AG158+SUMIFS('Transactions (Dated)'!$E$2:$E$53,'Transactions (Dated)'!$D$2:$D$53,'Share Values'!$X159,'Transactions (Dated)'!$B$2:$B$53,'Share Values'!AG$11,'Transactions (Dated)'!$C$2:$C$53,"Buy")-SUMIFS('Transactions (Dated)'!$E$2:$E$53,'Transactions (Dated)'!$D$2:$D$53,'Share Values'!$X159,'Transactions (Dated)'!$B$2:$B$53,'Share Values'!AG$11,'Transactions (Dated)'!$C$2:$C$53,"Sell")</f>
        <v>0</v>
      </c>
      <c r="AH159" s="40">
        <f ca="1">AH158+SUMIFS('Transactions (Dated)'!$E$2:$E$53,'Transactions (Dated)'!$D$2:$D$53,'Share Values'!$X159,'Transactions (Dated)'!$B$2:$B$53,'Share Values'!AH$11,'Transactions (Dated)'!$C$2:$C$53,"Buy")-SUMIFS('Transactions (Dated)'!$E$2:$E$53,'Transactions (Dated)'!$D$2:$D$53,'Share Values'!$X159,'Transactions (Dated)'!$B$2:$B$53,'Share Values'!AH$11,'Transactions (Dated)'!$C$2:$C$53,"Sell")</f>
        <v>0</v>
      </c>
      <c r="AI159" s="40">
        <f ca="1">AI158+SUMIFS('Transactions (Dated)'!$E$2:$E$53,'Transactions (Dated)'!$D$2:$D$53,'Share Values'!$X159,'Transactions (Dated)'!$B$2:$B$53,'Share Values'!AI$11,'Transactions (Dated)'!$C$2:$C$53,"Buy")-SUMIFS('Transactions (Dated)'!$E$2:$E$53,'Transactions (Dated)'!$D$2:$D$53,'Share Values'!$X159,'Transactions (Dated)'!$B$2:$B$53,'Share Values'!AI$11,'Transactions (Dated)'!$C$2:$C$53,"Sell")</f>
        <v>0</v>
      </c>
      <c r="AJ159" s="40">
        <f ca="1">AJ158+SUMIFS('Transactions (Dated)'!$E$2:$E$53,'Transactions (Dated)'!$D$2:$D$53,'Share Values'!$X159,'Transactions (Dated)'!$B$2:$B$53,'Share Values'!AJ$11,'Transactions (Dated)'!$C$2:$C$53,"Buy")-SUMIFS('Transactions (Dated)'!$E$2:$E$53,'Transactions (Dated)'!$D$2:$D$53,'Share Values'!$X159,'Transactions (Dated)'!$B$2:$B$53,'Share Values'!AJ$11,'Transactions (Dated)'!$C$2:$C$53,"Sell")</f>
        <v>0</v>
      </c>
      <c r="AK159" s="40">
        <f ca="1">AK158+SUMIFS('Transactions (Dated)'!$E$2:$E$53,'Transactions (Dated)'!$D$2:$D$53,'Share Values'!$X159,'Transactions (Dated)'!$B$2:$B$53,'Share Values'!AK$11,'Transactions (Dated)'!$C$2:$C$53,"Buy")-SUMIFS('Transactions (Dated)'!$E$2:$E$53,'Transactions (Dated)'!$D$2:$D$53,'Share Values'!$X159,'Transactions (Dated)'!$B$2:$B$53,'Share Values'!AK$11,'Transactions (Dated)'!$C$2:$C$53,"Sell")</f>
        <v>0</v>
      </c>
      <c r="AL159" s="40">
        <f ca="1">AL158+SUMIFS('Transactions (Dated)'!$E$2:$E$53,'Transactions (Dated)'!$D$2:$D$53,'Share Values'!$X159,'Transactions (Dated)'!$B$2:$B$53,'Share Values'!AL$11,'Transactions (Dated)'!$C$2:$C$53,"Buy")-SUMIFS('Transactions (Dated)'!$E$2:$E$53,'Transactions (Dated)'!$D$2:$D$53,'Share Values'!$X159,'Transactions (Dated)'!$B$2:$B$53,'Share Values'!AL$11,'Transactions (Dated)'!$C$2:$C$53,"Sell")</f>
        <v>0</v>
      </c>
      <c r="AM159" s="40">
        <f ca="1">AM158+SUMIFS('Transactions (Dated)'!$E$2:$E$53,'Transactions (Dated)'!$D$2:$D$53,'Share Values'!$X159,'Transactions (Dated)'!$B$2:$B$53,'Share Values'!AM$11,'Transactions (Dated)'!$C$2:$C$53,"Buy")-SUMIFS('Transactions (Dated)'!$E$2:$E$53,'Transactions (Dated)'!$D$2:$D$53,'Share Values'!$X159,'Transactions (Dated)'!$B$2:$B$53,'Share Values'!AM$11,'Transactions (Dated)'!$C$2:$C$53,"Sell")</f>
        <v>0</v>
      </c>
      <c r="AN159" s="40">
        <f ca="1">AN158+SUMIFS('Transactions (Dated)'!$E$2:$E$53,'Transactions (Dated)'!$D$2:$D$53,'Share Values'!$X159,'Transactions (Dated)'!$B$2:$B$53,'Share Values'!AN$11,'Transactions (Dated)'!$C$2:$C$53,"Buy")-SUMIFS('Transactions (Dated)'!$E$2:$E$53,'Transactions (Dated)'!$D$2:$D$53,'Share Values'!$X159,'Transactions (Dated)'!$B$2:$B$53,'Share Values'!AN$11,'Transactions (Dated)'!$C$2:$C$53,"Sell")</f>
        <v>0</v>
      </c>
      <c r="AO159" s="40"/>
      <c r="AQ159" s="3">
        <f t="shared" si="63"/>
        <v>42128</v>
      </c>
      <c r="AR159" s="6">
        <f t="shared" ca="1" si="64"/>
        <v>56795</v>
      </c>
      <c r="AS159" s="6">
        <f t="shared" ca="1" si="65"/>
        <v>52406.25</v>
      </c>
      <c r="AT159" s="6">
        <f t="shared" ca="1" si="66"/>
        <v>816030.60000000009</v>
      </c>
      <c r="AU159" s="6">
        <f t="shared" ca="1" si="67"/>
        <v>63268.479999999996</v>
      </c>
      <c r="AV159" s="6">
        <f t="shared" ca="1" si="68"/>
        <v>49730.64</v>
      </c>
      <c r="AW159" s="6">
        <f t="shared" ca="1" si="69"/>
        <v>0</v>
      </c>
      <c r="AX159" s="6">
        <f t="shared" ca="1" si="70"/>
        <v>0</v>
      </c>
      <c r="AY159" s="6">
        <f t="shared" ca="1" si="71"/>
        <v>0</v>
      </c>
      <c r="AZ159" s="6">
        <f t="shared" ca="1" si="72"/>
        <v>0</v>
      </c>
      <c r="BA159" s="6">
        <f t="shared" ca="1" si="73"/>
        <v>0</v>
      </c>
      <c r="BB159" s="6">
        <f t="shared" ca="1" si="74"/>
        <v>0</v>
      </c>
      <c r="BC159" s="6">
        <f t="shared" ca="1" si="75"/>
        <v>0</v>
      </c>
      <c r="BD159" s="6">
        <f t="shared" ca="1" si="76"/>
        <v>0</v>
      </c>
      <c r="BE159" s="6">
        <f t="shared" ca="1" si="77"/>
        <v>0</v>
      </c>
      <c r="BF159" s="6">
        <f t="shared" ca="1" si="84"/>
        <v>0</v>
      </c>
      <c r="BG159" s="6">
        <f t="shared" ca="1" si="85"/>
        <v>0</v>
      </c>
      <c r="BH159" s="6"/>
      <c r="BJ159" s="4">
        <f t="shared" ca="1" si="78"/>
        <v>1038230.9700000001</v>
      </c>
      <c r="BL159" s="3">
        <f t="shared" si="79"/>
        <v>42128</v>
      </c>
      <c r="BM159" s="6">
        <f>BM158+SUMIFS('Transactions (Dated)'!G:G,'Transactions (Dated)'!D:D,'Share Values'!AQ159)</f>
        <v>34179.499999999993</v>
      </c>
      <c r="BN159" s="6">
        <f ca="1">BN158+SUMIFS('Transactions (Dated)'!$F:$F,'Transactions (Dated)'!$D:$D,$BL159,'Transactions (Dated)'!$B:$B,BN$11,'Transactions (Dated)'!$C:$C,"Dividend (paid to cash)")*Y159</f>
        <v>0</v>
      </c>
      <c r="BO159" s="6">
        <f ca="1">BO158+SUMIFS('Transactions (Dated)'!$F:$F,'Transactions (Dated)'!$D:$D,$BL159,'Transactions (Dated)'!$B:$B,BO$11,'Transactions (Dated)'!$C:$C,"Dividend (paid to cash)")*Z159</f>
        <v>1250</v>
      </c>
      <c r="BP159" s="6">
        <f ca="1">BP158+SUMIFS('Transactions (Dated)'!$F:$F,'Transactions (Dated)'!$D:$D,$BL159,'Transactions (Dated)'!$B:$B,BP$11,'Transactions (Dated)'!$C:$C,"Dividend (paid to cash)")*AA159</f>
        <v>17738.742000000002</v>
      </c>
      <c r="BQ159" s="6">
        <f ca="1">BQ158+SUMIFS('Transactions (Dated)'!$F:$F,'Transactions (Dated)'!$D:$D,$BL159,'Transactions (Dated)'!$B:$B,BQ$11,'Transactions (Dated)'!$C:$C,"Dividend (paid to cash)")*AB159</f>
        <v>47.300000000000004</v>
      </c>
      <c r="BR159" s="6">
        <f ca="1">BR158+SUMIFS('Transactions (Dated)'!$F:$F,'Transactions (Dated)'!$D:$D,$BL159,'Transactions (Dated)'!$B:$B,BR$11,'Transactions (Dated)'!$C:$C,"Dividend (paid to cash)")*AC159</f>
        <v>0</v>
      </c>
      <c r="BS159" s="6">
        <f ca="1">BS158+SUMIFS('Transactions (Dated)'!$F:$F,'Transactions (Dated)'!$D:$D,$BL159,'Transactions (Dated)'!$B:$B,BS$11,'Transactions (Dated)'!$C:$C,"Dividend (paid to cash)")*AD159</f>
        <v>0</v>
      </c>
      <c r="BT159" s="6">
        <f ca="1">BT158+SUMIFS('Transactions (Dated)'!$F:$F,'Transactions (Dated)'!$D:$D,$BL159,'Transactions (Dated)'!$B:$B,BT$11,'Transactions (Dated)'!$C:$C,"Dividend (paid to cash)")*AE159</f>
        <v>0</v>
      </c>
      <c r="BU159" s="6">
        <f ca="1">BU158+SUMIFS('Transactions (Dated)'!$F:$F,'Transactions (Dated)'!$D:$D,$BL159,'Transactions (Dated)'!$B:$B,BU$11,'Transactions (Dated)'!$C:$C,"Dividend (paid to cash)")*AF159</f>
        <v>0</v>
      </c>
      <c r="BV159" s="6">
        <f ca="1">BV158+SUMIFS('Transactions (Dated)'!$F:$F,'Transactions (Dated)'!$D:$D,$BL159,'Transactions (Dated)'!$B:$B,BV$11,'Transactions (Dated)'!$C:$C,"Dividend (paid to cash)")*AG159</f>
        <v>0</v>
      </c>
      <c r="BW159" s="6">
        <f ca="1">BW158+SUMIFS('Transactions (Dated)'!$F:$F,'Transactions (Dated)'!$D:$D,$BL159,'Transactions (Dated)'!$B:$B,BW$11,'Transactions (Dated)'!$C:$C,"Dividend (paid to cash)")*AH159</f>
        <v>0</v>
      </c>
      <c r="BX159" s="6">
        <f ca="1">BX158+SUMIFS('Transactions (Dated)'!$F:$F,'Transactions (Dated)'!$D:$D,$BL159,'Transactions (Dated)'!$B:$B,BX$11,'Transactions (Dated)'!$C:$C,"Dividend (paid to cash)")*AI159</f>
        <v>0</v>
      </c>
      <c r="BY159" s="6">
        <f ca="1">BY158+SUMIFS('Transactions (Dated)'!$F:$F,'Transactions (Dated)'!$D:$D,$BL159,'Transactions (Dated)'!$B:$B,BY$11,'Transactions (Dated)'!$C:$C,"Dividend (paid to cash)")*AJ159</f>
        <v>0</v>
      </c>
      <c r="BZ159" s="6">
        <f ca="1">BZ158+SUMIFS('Transactions (Dated)'!$F:$F,'Transactions (Dated)'!$D:$D,$BL159,'Transactions (Dated)'!$B:$B,BZ$11,'Transactions (Dated)'!$C:$C,"Dividend (paid to cash)")*AK159</f>
        <v>0</v>
      </c>
      <c r="CA159" s="6">
        <f ca="1">CA158+SUMIFS('Transactions (Dated)'!$F:$F,'Transactions (Dated)'!$D:$D,$BL159,'Transactions (Dated)'!$B:$B,CA$11,'Transactions (Dated)'!$C:$C,"Dividend (paid to cash)")*AL159</f>
        <v>0</v>
      </c>
      <c r="CB159" s="6">
        <v>0</v>
      </c>
      <c r="CC159" s="6">
        <v>0</v>
      </c>
      <c r="CD159" s="6"/>
      <c r="CF159" s="6">
        <f t="shared" ca="1" si="86"/>
        <v>53215.542000000001</v>
      </c>
      <c r="CH159" s="3">
        <f t="shared" si="87"/>
        <v>42128</v>
      </c>
      <c r="CI159" s="4">
        <f t="shared" ca="1" si="80"/>
        <v>1038230.9700000001</v>
      </c>
      <c r="CJ159" s="4">
        <f t="shared" ca="1" si="81"/>
        <v>53215.542000000001</v>
      </c>
      <c r="CL159" s="4">
        <f t="shared" ca="1" si="82"/>
        <v>1091446.5120000001</v>
      </c>
    </row>
    <row r="160" spans="2:90" x14ac:dyDescent="0.15">
      <c r="B160" s="3">
        <f t="shared" si="83"/>
        <v>42129</v>
      </c>
      <c r="C160" s="2">
        <v>15173.9</v>
      </c>
      <c r="E160" s="70">
        <v>42129</v>
      </c>
      <c r="F160" s="69">
        <v>11.99</v>
      </c>
      <c r="G160" s="69">
        <v>5.52</v>
      </c>
      <c r="H160" s="69">
        <v>20.51</v>
      </c>
      <c r="I160" s="69">
        <v>33</v>
      </c>
      <c r="J160" s="69">
        <v>20.74</v>
      </c>
      <c r="K160" s="69">
        <v>12.63</v>
      </c>
      <c r="L160" s="69">
        <v>28.31</v>
      </c>
      <c r="M160" s="69">
        <v>3.25</v>
      </c>
      <c r="N160" s="69">
        <v>10.26</v>
      </c>
      <c r="O160" s="69">
        <v>5.3367000000000004</v>
      </c>
      <c r="P160" s="69">
        <v>34.26</v>
      </c>
      <c r="Q160" s="69">
        <v>0.87</v>
      </c>
      <c r="R160" s="69">
        <v>11.94</v>
      </c>
      <c r="S160" s="69">
        <v>38.89</v>
      </c>
      <c r="T160" s="69"/>
      <c r="U160" s="69"/>
      <c r="V160" s="4"/>
      <c r="X160" s="3">
        <f t="shared" si="62"/>
        <v>42129</v>
      </c>
      <c r="Y160" s="40">
        <f ca="1">Y159+SUMIFS('Transactions (Dated)'!$E$2:$E$53,'Transactions (Dated)'!$D$2:$D$53,'Share Values'!$X160,'Transactions (Dated)'!$B$2:$B$53,'Share Values'!Y$11,'Transactions (Dated)'!$C$2:$C$53,"Buy")-SUMIFS('Transactions (Dated)'!$E$2:$E$53,'Transactions (Dated)'!$D$2:$D$53,'Share Values'!$X160,'Transactions (Dated)'!$B$2:$B$53,'Share Values'!Y$11,'Transactions (Dated)'!$C$2:$C$53,"Sell")</f>
        <v>4625</v>
      </c>
      <c r="Z160" s="40">
        <f ca="1">Z159+SUMIFS('Transactions (Dated)'!$E$2:$E$53,'Transactions (Dated)'!$D$2:$D$53,'Share Values'!$X160,'Transactions (Dated)'!$B$2:$B$53,'Share Values'!Z$11,'Transactions (Dated)'!$C$2:$C$53,"Buy")-SUMIFS('Transactions (Dated)'!$E$2:$E$53,'Transactions (Dated)'!$D$2:$D$53,'Share Values'!$X160,'Transactions (Dated)'!$B$2:$B$53,'Share Values'!Z$11,'Transactions (Dated)'!$C$2:$C$53,"Sell")</f>
        <v>9375</v>
      </c>
      <c r="AA160" s="40">
        <f ca="1">AA159+SUMIFS('Transactions (Dated)'!$E$2:$E$53,'Transactions (Dated)'!$D$2:$D$53,'Share Values'!$X160,'Transactions (Dated)'!$B$2:$B$53,'Share Values'!AA$11,'Transactions (Dated)'!$C$2:$C$53,"Buy")-SUMIFS('Transactions (Dated)'!$E$2:$E$53,'Transactions (Dated)'!$D$2:$D$53,'Share Values'!$X160,'Transactions (Dated)'!$B$2:$B$53,'Share Values'!AA$11,'Transactions (Dated)'!$C$2:$C$53,"Sell")</f>
        <v>39270</v>
      </c>
      <c r="AB160" s="40">
        <f ca="1">AB159+SUMIFS('Transactions (Dated)'!$E$2:$E$53,'Transactions (Dated)'!$D$2:$D$53,'Share Values'!$X160,'Transactions (Dated)'!$B$2:$B$53,'Share Values'!AB$11,'Transactions (Dated)'!$C$2:$C$53,"Buy")-SUMIFS('Transactions (Dated)'!$E$2:$E$53,'Transactions (Dated)'!$D$2:$D$53,'Share Values'!$X160,'Transactions (Dated)'!$B$2:$B$53,'Share Values'!AB$11,'Transactions (Dated)'!$C$2:$C$53,"Sell")</f>
        <v>1892</v>
      </c>
      <c r="AC160" s="40">
        <f ca="1">AC159+SUMIFS('Transactions (Dated)'!$E$2:$E$53,'Transactions (Dated)'!$D$2:$D$53,'Share Values'!$X160,'Transactions (Dated)'!$B$2:$B$53,'Share Values'!AC$11,'Transactions (Dated)'!$C$2:$C$53,"Buy")-SUMIFS('Transactions (Dated)'!$E$2:$E$53,'Transactions (Dated)'!$D$2:$D$53,'Share Values'!$X160,'Transactions (Dated)'!$B$2:$B$53,'Share Values'!AC$11,'Transactions (Dated)'!$C$2:$C$53,"Sell")</f>
        <v>2348</v>
      </c>
      <c r="AD160" s="40">
        <f ca="1">AD159+SUMIFS('Transactions (Dated)'!$E$2:$E$53,'Transactions (Dated)'!$D$2:$D$53,'Share Values'!$X160,'Transactions (Dated)'!$B$2:$B$53,'Share Values'!AD$11,'Transactions (Dated)'!$C$2:$C$53,"Buy")-SUMIFS('Transactions (Dated)'!$E$2:$E$53,'Transactions (Dated)'!$D$2:$D$53,'Share Values'!$X160,'Transactions (Dated)'!$B$2:$B$53,'Share Values'!AD$11,'Transactions (Dated)'!$C$2:$C$53,"Sell")</f>
        <v>0</v>
      </c>
      <c r="AE160" s="40">
        <f ca="1">AE159+SUMIFS('Transactions (Dated)'!$E$2:$E$53,'Transactions (Dated)'!$D$2:$D$53,'Share Values'!$X160,'Transactions (Dated)'!$B$2:$B$53,'Share Values'!AE$11,'Transactions (Dated)'!$C$2:$C$53,"Buy")-SUMIFS('Transactions (Dated)'!$E$2:$E$53,'Transactions (Dated)'!$D$2:$D$53,'Share Values'!$X160,'Transactions (Dated)'!$B$2:$B$53,'Share Values'!AE$11,'Transactions (Dated)'!$C$2:$C$53,"Sell")</f>
        <v>0</v>
      </c>
      <c r="AF160" s="40">
        <f ca="1">AF159+SUMIFS('Transactions (Dated)'!$E$2:$E$53,'Transactions (Dated)'!$D$2:$D$53,'Share Values'!$X160,'Transactions (Dated)'!$B$2:$B$53,'Share Values'!AF$11,'Transactions (Dated)'!$C$2:$C$53,"Buy")-SUMIFS('Transactions (Dated)'!$E$2:$E$53,'Transactions (Dated)'!$D$2:$D$53,'Share Values'!$X160,'Transactions (Dated)'!$B$2:$B$53,'Share Values'!AF$11,'Transactions (Dated)'!$C$2:$C$53,"Sell")</f>
        <v>0</v>
      </c>
      <c r="AG160" s="40">
        <f ca="1">AG159+SUMIFS('Transactions (Dated)'!$E$2:$E$53,'Transactions (Dated)'!$D$2:$D$53,'Share Values'!$X160,'Transactions (Dated)'!$B$2:$B$53,'Share Values'!AG$11,'Transactions (Dated)'!$C$2:$C$53,"Buy")-SUMIFS('Transactions (Dated)'!$E$2:$E$53,'Transactions (Dated)'!$D$2:$D$53,'Share Values'!$X160,'Transactions (Dated)'!$B$2:$B$53,'Share Values'!AG$11,'Transactions (Dated)'!$C$2:$C$53,"Sell")</f>
        <v>0</v>
      </c>
      <c r="AH160" s="40">
        <f ca="1">AH159+SUMIFS('Transactions (Dated)'!$E$2:$E$53,'Transactions (Dated)'!$D$2:$D$53,'Share Values'!$X160,'Transactions (Dated)'!$B$2:$B$53,'Share Values'!AH$11,'Transactions (Dated)'!$C$2:$C$53,"Buy")-SUMIFS('Transactions (Dated)'!$E$2:$E$53,'Transactions (Dated)'!$D$2:$D$53,'Share Values'!$X160,'Transactions (Dated)'!$B$2:$B$53,'Share Values'!AH$11,'Transactions (Dated)'!$C$2:$C$53,"Sell")</f>
        <v>0</v>
      </c>
      <c r="AI160" s="40">
        <f ca="1">AI159+SUMIFS('Transactions (Dated)'!$E$2:$E$53,'Transactions (Dated)'!$D$2:$D$53,'Share Values'!$X160,'Transactions (Dated)'!$B$2:$B$53,'Share Values'!AI$11,'Transactions (Dated)'!$C$2:$C$53,"Buy")-SUMIFS('Transactions (Dated)'!$E$2:$E$53,'Transactions (Dated)'!$D$2:$D$53,'Share Values'!$X160,'Transactions (Dated)'!$B$2:$B$53,'Share Values'!AI$11,'Transactions (Dated)'!$C$2:$C$53,"Sell")</f>
        <v>0</v>
      </c>
      <c r="AJ160" s="40">
        <f ca="1">AJ159+SUMIFS('Transactions (Dated)'!$E$2:$E$53,'Transactions (Dated)'!$D$2:$D$53,'Share Values'!$X160,'Transactions (Dated)'!$B$2:$B$53,'Share Values'!AJ$11,'Transactions (Dated)'!$C$2:$C$53,"Buy")-SUMIFS('Transactions (Dated)'!$E$2:$E$53,'Transactions (Dated)'!$D$2:$D$53,'Share Values'!$X160,'Transactions (Dated)'!$B$2:$B$53,'Share Values'!AJ$11,'Transactions (Dated)'!$C$2:$C$53,"Sell")</f>
        <v>0</v>
      </c>
      <c r="AK160" s="40">
        <f ca="1">AK159+SUMIFS('Transactions (Dated)'!$E$2:$E$53,'Transactions (Dated)'!$D$2:$D$53,'Share Values'!$X160,'Transactions (Dated)'!$B$2:$B$53,'Share Values'!AK$11,'Transactions (Dated)'!$C$2:$C$53,"Buy")-SUMIFS('Transactions (Dated)'!$E$2:$E$53,'Transactions (Dated)'!$D$2:$D$53,'Share Values'!$X160,'Transactions (Dated)'!$B$2:$B$53,'Share Values'!AK$11,'Transactions (Dated)'!$C$2:$C$53,"Sell")</f>
        <v>0</v>
      </c>
      <c r="AL160" s="40">
        <f ca="1">AL159+SUMIFS('Transactions (Dated)'!$E$2:$E$53,'Transactions (Dated)'!$D$2:$D$53,'Share Values'!$X160,'Transactions (Dated)'!$B$2:$B$53,'Share Values'!AL$11,'Transactions (Dated)'!$C$2:$C$53,"Buy")-SUMIFS('Transactions (Dated)'!$E$2:$E$53,'Transactions (Dated)'!$D$2:$D$53,'Share Values'!$X160,'Transactions (Dated)'!$B$2:$B$53,'Share Values'!AL$11,'Transactions (Dated)'!$C$2:$C$53,"Sell")</f>
        <v>0</v>
      </c>
      <c r="AM160" s="40">
        <f ca="1">AM159+SUMIFS('Transactions (Dated)'!$E$2:$E$53,'Transactions (Dated)'!$D$2:$D$53,'Share Values'!$X160,'Transactions (Dated)'!$B$2:$B$53,'Share Values'!AM$11,'Transactions (Dated)'!$C$2:$C$53,"Buy")-SUMIFS('Transactions (Dated)'!$E$2:$E$53,'Transactions (Dated)'!$D$2:$D$53,'Share Values'!$X160,'Transactions (Dated)'!$B$2:$B$53,'Share Values'!AM$11,'Transactions (Dated)'!$C$2:$C$53,"Sell")</f>
        <v>0</v>
      </c>
      <c r="AN160" s="40">
        <f ca="1">AN159+SUMIFS('Transactions (Dated)'!$E$2:$E$53,'Transactions (Dated)'!$D$2:$D$53,'Share Values'!$X160,'Transactions (Dated)'!$B$2:$B$53,'Share Values'!AN$11,'Transactions (Dated)'!$C$2:$C$53,"Buy")-SUMIFS('Transactions (Dated)'!$E$2:$E$53,'Transactions (Dated)'!$D$2:$D$53,'Share Values'!$X160,'Transactions (Dated)'!$B$2:$B$53,'Share Values'!AN$11,'Transactions (Dated)'!$C$2:$C$53,"Sell")</f>
        <v>0</v>
      </c>
      <c r="AO160" s="40"/>
      <c r="AQ160" s="3">
        <f t="shared" si="63"/>
        <v>42129</v>
      </c>
      <c r="AR160" s="6">
        <f t="shared" ca="1" si="64"/>
        <v>55453.75</v>
      </c>
      <c r="AS160" s="6">
        <f t="shared" ca="1" si="65"/>
        <v>51749.999999999993</v>
      </c>
      <c r="AT160" s="6">
        <f t="shared" ca="1" si="66"/>
        <v>805427.70000000007</v>
      </c>
      <c r="AU160" s="6">
        <f t="shared" ca="1" si="67"/>
        <v>62436</v>
      </c>
      <c r="AV160" s="6">
        <f t="shared" ca="1" si="68"/>
        <v>48697.52</v>
      </c>
      <c r="AW160" s="6">
        <f t="shared" ca="1" si="69"/>
        <v>0</v>
      </c>
      <c r="AX160" s="6">
        <f t="shared" ca="1" si="70"/>
        <v>0</v>
      </c>
      <c r="AY160" s="6">
        <f t="shared" ca="1" si="71"/>
        <v>0</v>
      </c>
      <c r="AZ160" s="6">
        <f t="shared" ca="1" si="72"/>
        <v>0</v>
      </c>
      <c r="BA160" s="6">
        <f t="shared" ca="1" si="73"/>
        <v>0</v>
      </c>
      <c r="BB160" s="6">
        <f t="shared" ca="1" si="74"/>
        <v>0</v>
      </c>
      <c r="BC160" s="6">
        <f t="shared" ca="1" si="75"/>
        <v>0</v>
      </c>
      <c r="BD160" s="6">
        <f t="shared" ca="1" si="76"/>
        <v>0</v>
      </c>
      <c r="BE160" s="6">
        <f t="shared" ca="1" si="77"/>
        <v>0</v>
      </c>
      <c r="BF160" s="6">
        <f t="shared" ca="1" si="84"/>
        <v>0</v>
      </c>
      <c r="BG160" s="6">
        <f t="shared" ca="1" si="85"/>
        <v>0</v>
      </c>
      <c r="BH160" s="6"/>
      <c r="BJ160" s="4">
        <f t="shared" ca="1" si="78"/>
        <v>1023764.9700000001</v>
      </c>
      <c r="BL160" s="3">
        <f t="shared" si="79"/>
        <v>42129</v>
      </c>
      <c r="BM160" s="6">
        <f>BM159+SUMIFS('Transactions (Dated)'!G:G,'Transactions (Dated)'!D:D,'Share Values'!AQ160)</f>
        <v>34179.499999999993</v>
      </c>
      <c r="BN160" s="6">
        <f ca="1">BN159+SUMIFS('Transactions (Dated)'!$F:$F,'Transactions (Dated)'!$D:$D,$BL160,'Transactions (Dated)'!$B:$B,BN$11,'Transactions (Dated)'!$C:$C,"Dividend (paid to cash)")*Y160</f>
        <v>0</v>
      </c>
      <c r="BO160" s="6">
        <f ca="1">BO159+SUMIFS('Transactions (Dated)'!$F:$F,'Transactions (Dated)'!$D:$D,$BL160,'Transactions (Dated)'!$B:$B,BO$11,'Transactions (Dated)'!$C:$C,"Dividend (paid to cash)")*Z160</f>
        <v>1250</v>
      </c>
      <c r="BP160" s="6">
        <f ca="1">BP159+SUMIFS('Transactions (Dated)'!$F:$F,'Transactions (Dated)'!$D:$D,$BL160,'Transactions (Dated)'!$B:$B,BP$11,'Transactions (Dated)'!$C:$C,"Dividend (paid to cash)")*AA160</f>
        <v>17738.742000000002</v>
      </c>
      <c r="BQ160" s="6">
        <f ca="1">BQ159+SUMIFS('Transactions (Dated)'!$F:$F,'Transactions (Dated)'!$D:$D,$BL160,'Transactions (Dated)'!$B:$B,BQ$11,'Transactions (Dated)'!$C:$C,"Dividend (paid to cash)")*AB160</f>
        <v>47.300000000000004</v>
      </c>
      <c r="BR160" s="6">
        <f ca="1">BR159+SUMIFS('Transactions (Dated)'!$F:$F,'Transactions (Dated)'!$D:$D,$BL160,'Transactions (Dated)'!$B:$B,BR$11,'Transactions (Dated)'!$C:$C,"Dividend (paid to cash)")*AC160</f>
        <v>0</v>
      </c>
      <c r="BS160" s="6">
        <f ca="1">BS159+SUMIFS('Transactions (Dated)'!$F:$F,'Transactions (Dated)'!$D:$D,$BL160,'Transactions (Dated)'!$B:$B,BS$11,'Transactions (Dated)'!$C:$C,"Dividend (paid to cash)")*AD160</f>
        <v>0</v>
      </c>
      <c r="BT160" s="6">
        <f ca="1">BT159+SUMIFS('Transactions (Dated)'!$F:$F,'Transactions (Dated)'!$D:$D,$BL160,'Transactions (Dated)'!$B:$B,BT$11,'Transactions (Dated)'!$C:$C,"Dividend (paid to cash)")*AE160</f>
        <v>0</v>
      </c>
      <c r="BU160" s="6">
        <f ca="1">BU159+SUMIFS('Transactions (Dated)'!$F:$F,'Transactions (Dated)'!$D:$D,$BL160,'Transactions (Dated)'!$B:$B,BU$11,'Transactions (Dated)'!$C:$C,"Dividend (paid to cash)")*AF160</f>
        <v>0</v>
      </c>
      <c r="BV160" s="6">
        <f ca="1">BV159+SUMIFS('Transactions (Dated)'!$F:$F,'Transactions (Dated)'!$D:$D,$BL160,'Transactions (Dated)'!$B:$B,BV$11,'Transactions (Dated)'!$C:$C,"Dividend (paid to cash)")*AG160</f>
        <v>0</v>
      </c>
      <c r="BW160" s="6">
        <f ca="1">BW159+SUMIFS('Transactions (Dated)'!$F:$F,'Transactions (Dated)'!$D:$D,$BL160,'Transactions (Dated)'!$B:$B,BW$11,'Transactions (Dated)'!$C:$C,"Dividend (paid to cash)")*AH160</f>
        <v>0</v>
      </c>
      <c r="BX160" s="6">
        <f ca="1">BX159+SUMIFS('Transactions (Dated)'!$F:$F,'Transactions (Dated)'!$D:$D,$BL160,'Transactions (Dated)'!$B:$B,BX$11,'Transactions (Dated)'!$C:$C,"Dividend (paid to cash)")*AI160</f>
        <v>0</v>
      </c>
      <c r="BY160" s="6">
        <f ca="1">BY159+SUMIFS('Transactions (Dated)'!$F:$F,'Transactions (Dated)'!$D:$D,$BL160,'Transactions (Dated)'!$B:$B,BY$11,'Transactions (Dated)'!$C:$C,"Dividend (paid to cash)")*AJ160</f>
        <v>0</v>
      </c>
      <c r="BZ160" s="6">
        <f ca="1">BZ159+SUMIFS('Transactions (Dated)'!$F:$F,'Transactions (Dated)'!$D:$D,$BL160,'Transactions (Dated)'!$B:$B,BZ$11,'Transactions (Dated)'!$C:$C,"Dividend (paid to cash)")*AK160</f>
        <v>0</v>
      </c>
      <c r="CA160" s="6">
        <f ca="1">CA159+SUMIFS('Transactions (Dated)'!$F:$F,'Transactions (Dated)'!$D:$D,$BL160,'Transactions (Dated)'!$B:$B,CA$11,'Transactions (Dated)'!$C:$C,"Dividend (paid to cash)")*AL160</f>
        <v>0</v>
      </c>
      <c r="CB160" s="6">
        <v>0</v>
      </c>
      <c r="CC160" s="6">
        <v>0</v>
      </c>
      <c r="CD160" s="6"/>
      <c r="CF160" s="6">
        <f t="shared" ca="1" si="86"/>
        <v>53215.542000000001</v>
      </c>
      <c r="CH160" s="3">
        <f t="shared" si="87"/>
        <v>42129</v>
      </c>
      <c r="CI160" s="4">
        <f t="shared" ca="1" si="80"/>
        <v>1023764.9700000001</v>
      </c>
      <c r="CJ160" s="4">
        <f t="shared" ca="1" si="81"/>
        <v>53215.542000000001</v>
      </c>
      <c r="CL160" s="4">
        <f t="shared" ca="1" si="82"/>
        <v>1076980.5120000001</v>
      </c>
    </row>
    <row r="161" spans="2:90" x14ac:dyDescent="0.15">
      <c r="B161" s="3">
        <f t="shared" si="83"/>
        <v>42130</v>
      </c>
      <c r="C161" s="2">
        <v>15023.9</v>
      </c>
      <c r="E161" s="70">
        <v>42130</v>
      </c>
      <c r="F161" s="69">
        <v>11.8</v>
      </c>
      <c r="G161" s="69">
        <v>5.5</v>
      </c>
      <c r="H161" s="69">
        <v>20.309999999999999</v>
      </c>
      <c r="I161" s="69">
        <v>33.01</v>
      </c>
      <c r="J161" s="69">
        <v>15.85</v>
      </c>
      <c r="K161" s="69">
        <v>12.11</v>
      </c>
      <c r="L161" s="69">
        <v>28.28</v>
      </c>
      <c r="M161" s="69">
        <v>3.19</v>
      </c>
      <c r="N161" s="69">
        <v>10.26</v>
      </c>
      <c r="O161" s="69">
        <v>5.4</v>
      </c>
      <c r="P161" s="69">
        <v>33.770000000000003</v>
      </c>
      <c r="Q161" s="69">
        <v>0.9</v>
      </c>
      <c r="R161" s="69">
        <v>11.89</v>
      </c>
      <c r="S161" s="69">
        <v>38.78</v>
      </c>
      <c r="T161" s="69"/>
      <c r="U161" s="69"/>
      <c r="V161" s="4"/>
      <c r="X161" s="3">
        <f t="shared" si="62"/>
        <v>42130</v>
      </c>
      <c r="Y161" s="40">
        <f ca="1">Y160+SUMIFS('Transactions (Dated)'!$E$2:$E$53,'Transactions (Dated)'!$D$2:$D$53,'Share Values'!$X161,'Transactions (Dated)'!$B$2:$B$53,'Share Values'!Y$11,'Transactions (Dated)'!$C$2:$C$53,"Buy")-SUMIFS('Transactions (Dated)'!$E$2:$E$53,'Transactions (Dated)'!$D$2:$D$53,'Share Values'!$X161,'Transactions (Dated)'!$B$2:$B$53,'Share Values'!Y$11,'Transactions (Dated)'!$C$2:$C$53,"Sell")</f>
        <v>4625</v>
      </c>
      <c r="Z161" s="40">
        <f ca="1">Z160+SUMIFS('Transactions (Dated)'!$E$2:$E$53,'Transactions (Dated)'!$D$2:$D$53,'Share Values'!$X161,'Transactions (Dated)'!$B$2:$B$53,'Share Values'!Z$11,'Transactions (Dated)'!$C$2:$C$53,"Buy")-SUMIFS('Transactions (Dated)'!$E$2:$E$53,'Transactions (Dated)'!$D$2:$D$53,'Share Values'!$X161,'Transactions (Dated)'!$B$2:$B$53,'Share Values'!Z$11,'Transactions (Dated)'!$C$2:$C$53,"Sell")</f>
        <v>9375</v>
      </c>
      <c r="AA161" s="40">
        <f ca="1">AA160+SUMIFS('Transactions (Dated)'!$E$2:$E$53,'Transactions (Dated)'!$D$2:$D$53,'Share Values'!$X161,'Transactions (Dated)'!$B$2:$B$53,'Share Values'!AA$11,'Transactions (Dated)'!$C$2:$C$53,"Buy")-SUMIFS('Transactions (Dated)'!$E$2:$E$53,'Transactions (Dated)'!$D$2:$D$53,'Share Values'!$X161,'Transactions (Dated)'!$B$2:$B$53,'Share Values'!AA$11,'Transactions (Dated)'!$C$2:$C$53,"Sell")</f>
        <v>39270</v>
      </c>
      <c r="AB161" s="40">
        <f ca="1">AB160+SUMIFS('Transactions (Dated)'!$E$2:$E$53,'Transactions (Dated)'!$D$2:$D$53,'Share Values'!$X161,'Transactions (Dated)'!$B$2:$B$53,'Share Values'!AB$11,'Transactions (Dated)'!$C$2:$C$53,"Buy")-SUMIFS('Transactions (Dated)'!$E$2:$E$53,'Transactions (Dated)'!$D$2:$D$53,'Share Values'!$X161,'Transactions (Dated)'!$B$2:$B$53,'Share Values'!AB$11,'Transactions (Dated)'!$C$2:$C$53,"Sell")</f>
        <v>1892</v>
      </c>
      <c r="AC161" s="40">
        <f ca="1">AC160+SUMIFS('Transactions (Dated)'!$E$2:$E$53,'Transactions (Dated)'!$D$2:$D$53,'Share Values'!$X161,'Transactions (Dated)'!$B$2:$B$53,'Share Values'!AC$11,'Transactions (Dated)'!$C$2:$C$53,"Buy")-SUMIFS('Transactions (Dated)'!$E$2:$E$53,'Transactions (Dated)'!$D$2:$D$53,'Share Values'!$X161,'Transactions (Dated)'!$B$2:$B$53,'Share Values'!AC$11,'Transactions (Dated)'!$C$2:$C$53,"Sell")</f>
        <v>2348</v>
      </c>
      <c r="AD161" s="40">
        <f ca="1">AD160+SUMIFS('Transactions (Dated)'!$E$2:$E$53,'Transactions (Dated)'!$D$2:$D$53,'Share Values'!$X161,'Transactions (Dated)'!$B$2:$B$53,'Share Values'!AD$11,'Transactions (Dated)'!$C$2:$C$53,"Buy")-SUMIFS('Transactions (Dated)'!$E$2:$E$53,'Transactions (Dated)'!$D$2:$D$53,'Share Values'!$X161,'Transactions (Dated)'!$B$2:$B$53,'Share Values'!AD$11,'Transactions (Dated)'!$C$2:$C$53,"Sell")</f>
        <v>0</v>
      </c>
      <c r="AE161" s="40">
        <f ca="1">AE160+SUMIFS('Transactions (Dated)'!$E$2:$E$53,'Transactions (Dated)'!$D$2:$D$53,'Share Values'!$X161,'Transactions (Dated)'!$B$2:$B$53,'Share Values'!AE$11,'Transactions (Dated)'!$C$2:$C$53,"Buy")-SUMIFS('Transactions (Dated)'!$E$2:$E$53,'Transactions (Dated)'!$D$2:$D$53,'Share Values'!$X161,'Transactions (Dated)'!$B$2:$B$53,'Share Values'!AE$11,'Transactions (Dated)'!$C$2:$C$53,"Sell")</f>
        <v>0</v>
      </c>
      <c r="AF161" s="40">
        <f ca="1">AF160+SUMIFS('Transactions (Dated)'!$E$2:$E$53,'Transactions (Dated)'!$D$2:$D$53,'Share Values'!$X161,'Transactions (Dated)'!$B$2:$B$53,'Share Values'!AF$11,'Transactions (Dated)'!$C$2:$C$53,"Buy")-SUMIFS('Transactions (Dated)'!$E$2:$E$53,'Transactions (Dated)'!$D$2:$D$53,'Share Values'!$X161,'Transactions (Dated)'!$B$2:$B$53,'Share Values'!AF$11,'Transactions (Dated)'!$C$2:$C$53,"Sell")</f>
        <v>0</v>
      </c>
      <c r="AG161" s="40">
        <f ca="1">AG160+SUMIFS('Transactions (Dated)'!$E$2:$E$53,'Transactions (Dated)'!$D$2:$D$53,'Share Values'!$X161,'Transactions (Dated)'!$B$2:$B$53,'Share Values'!AG$11,'Transactions (Dated)'!$C$2:$C$53,"Buy")-SUMIFS('Transactions (Dated)'!$E$2:$E$53,'Transactions (Dated)'!$D$2:$D$53,'Share Values'!$X161,'Transactions (Dated)'!$B$2:$B$53,'Share Values'!AG$11,'Transactions (Dated)'!$C$2:$C$53,"Sell")</f>
        <v>0</v>
      </c>
      <c r="AH161" s="40">
        <f ca="1">AH160+SUMIFS('Transactions (Dated)'!$E$2:$E$53,'Transactions (Dated)'!$D$2:$D$53,'Share Values'!$X161,'Transactions (Dated)'!$B$2:$B$53,'Share Values'!AH$11,'Transactions (Dated)'!$C$2:$C$53,"Buy")-SUMIFS('Transactions (Dated)'!$E$2:$E$53,'Transactions (Dated)'!$D$2:$D$53,'Share Values'!$X161,'Transactions (Dated)'!$B$2:$B$53,'Share Values'!AH$11,'Transactions (Dated)'!$C$2:$C$53,"Sell")</f>
        <v>0</v>
      </c>
      <c r="AI161" s="40">
        <f ca="1">AI160+SUMIFS('Transactions (Dated)'!$E$2:$E$53,'Transactions (Dated)'!$D$2:$D$53,'Share Values'!$X161,'Transactions (Dated)'!$B$2:$B$53,'Share Values'!AI$11,'Transactions (Dated)'!$C$2:$C$53,"Buy")-SUMIFS('Transactions (Dated)'!$E$2:$E$53,'Transactions (Dated)'!$D$2:$D$53,'Share Values'!$X161,'Transactions (Dated)'!$B$2:$B$53,'Share Values'!AI$11,'Transactions (Dated)'!$C$2:$C$53,"Sell")</f>
        <v>0</v>
      </c>
      <c r="AJ161" s="40">
        <f ca="1">AJ160+SUMIFS('Transactions (Dated)'!$E$2:$E$53,'Transactions (Dated)'!$D$2:$D$53,'Share Values'!$X161,'Transactions (Dated)'!$B$2:$B$53,'Share Values'!AJ$11,'Transactions (Dated)'!$C$2:$C$53,"Buy")-SUMIFS('Transactions (Dated)'!$E$2:$E$53,'Transactions (Dated)'!$D$2:$D$53,'Share Values'!$X161,'Transactions (Dated)'!$B$2:$B$53,'Share Values'!AJ$11,'Transactions (Dated)'!$C$2:$C$53,"Sell")</f>
        <v>0</v>
      </c>
      <c r="AK161" s="40">
        <f ca="1">AK160+SUMIFS('Transactions (Dated)'!$E$2:$E$53,'Transactions (Dated)'!$D$2:$D$53,'Share Values'!$X161,'Transactions (Dated)'!$B$2:$B$53,'Share Values'!AK$11,'Transactions (Dated)'!$C$2:$C$53,"Buy")-SUMIFS('Transactions (Dated)'!$E$2:$E$53,'Transactions (Dated)'!$D$2:$D$53,'Share Values'!$X161,'Transactions (Dated)'!$B$2:$B$53,'Share Values'!AK$11,'Transactions (Dated)'!$C$2:$C$53,"Sell")</f>
        <v>0</v>
      </c>
      <c r="AL161" s="40">
        <f ca="1">AL160+SUMIFS('Transactions (Dated)'!$E$2:$E$53,'Transactions (Dated)'!$D$2:$D$53,'Share Values'!$X161,'Transactions (Dated)'!$B$2:$B$53,'Share Values'!AL$11,'Transactions (Dated)'!$C$2:$C$53,"Buy")-SUMIFS('Transactions (Dated)'!$E$2:$E$53,'Transactions (Dated)'!$D$2:$D$53,'Share Values'!$X161,'Transactions (Dated)'!$B$2:$B$53,'Share Values'!AL$11,'Transactions (Dated)'!$C$2:$C$53,"Sell")</f>
        <v>0</v>
      </c>
      <c r="AM161" s="40">
        <f ca="1">AM160+SUMIFS('Transactions (Dated)'!$E$2:$E$53,'Transactions (Dated)'!$D$2:$D$53,'Share Values'!$X161,'Transactions (Dated)'!$B$2:$B$53,'Share Values'!AM$11,'Transactions (Dated)'!$C$2:$C$53,"Buy")-SUMIFS('Transactions (Dated)'!$E$2:$E$53,'Transactions (Dated)'!$D$2:$D$53,'Share Values'!$X161,'Transactions (Dated)'!$B$2:$B$53,'Share Values'!AM$11,'Transactions (Dated)'!$C$2:$C$53,"Sell")</f>
        <v>0</v>
      </c>
      <c r="AN161" s="40">
        <f ca="1">AN160+SUMIFS('Transactions (Dated)'!$E$2:$E$53,'Transactions (Dated)'!$D$2:$D$53,'Share Values'!$X161,'Transactions (Dated)'!$B$2:$B$53,'Share Values'!AN$11,'Transactions (Dated)'!$C$2:$C$53,"Buy")-SUMIFS('Transactions (Dated)'!$E$2:$E$53,'Transactions (Dated)'!$D$2:$D$53,'Share Values'!$X161,'Transactions (Dated)'!$B$2:$B$53,'Share Values'!AN$11,'Transactions (Dated)'!$C$2:$C$53,"Sell")</f>
        <v>0</v>
      </c>
      <c r="AO161" s="40"/>
      <c r="AQ161" s="3">
        <f t="shared" si="63"/>
        <v>42130</v>
      </c>
      <c r="AR161" s="6">
        <f t="shared" ca="1" si="64"/>
        <v>54575</v>
      </c>
      <c r="AS161" s="6">
        <f t="shared" ca="1" si="65"/>
        <v>51562.5</v>
      </c>
      <c r="AT161" s="6">
        <f t="shared" ca="1" si="66"/>
        <v>797573.7</v>
      </c>
      <c r="AU161" s="6">
        <f t="shared" ca="1" si="67"/>
        <v>62454.92</v>
      </c>
      <c r="AV161" s="6">
        <f t="shared" ca="1" si="68"/>
        <v>37215.799999999996</v>
      </c>
      <c r="AW161" s="6">
        <f t="shared" ca="1" si="69"/>
        <v>0</v>
      </c>
      <c r="AX161" s="6">
        <f t="shared" ca="1" si="70"/>
        <v>0</v>
      </c>
      <c r="AY161" s="6">
        <f t="shared" ca="1" si="71"/>
        <v>0</v>
      </c>
      <c r="AZ161" s="6">
        <f t="shared" ca="1" si="72"/>
        <v>0</v>
      </c>
      <c r="BA161" s="6">
        <f t="shared" ca="1" si="73"/>
        <v>0</v>
      </c>
      <c r="BB161" s="6">
        <f t="shared" ca="1" si="74"/>
        <v>0</v>
      </c>
      <c r="BC161" s="6">
        <f t="shared" ca="1" si="75"/>
        <v>0</v>
      </c>
      <c r="BD161" s="6">
        <f t="shared" ca="1" si="76"/>
        <v>0</v>
      </c>
      <c r="BE161" s="6">
        <f t="shared" ca="1" si="77"/>
        <v>0</v>
      </c>
      <c r="BF161" s="6">
        <f t="shared" ca="1" si="84"/>
        <v>0</v>
      </c>
      <c r="BG161" s="6">
        <f t="shared" ca="1" si="85"/>
        <v>0</v>
      </c>
      <c r="BH161" s="6"/>
      <c r="BJ161" s="4">
        <f t="shared" ca="1" si="78"/>
        <v>1003381.92</v>
      </c>
      <c r="BL161" s="3">
        <f t="shared" si="79"/>
        <v>42130</v>
      </c>
      <c r="BM161" s="6">
        <f>BM160+SUMIFS('Transactions (Dated)'!G:G,'Transactions (Dated)'!D:D,'Share Values'!AQ161)</f>
        <v>34179.499999999993</v>
      </c>
      <c r="BN161" s="6">
        <f ca="1">BN160+SUMIFS('Transactions (Dated)'!$F:$F,'Transactions (Dated)'!$D:$D,$BL161,'Transactions (Dated)'!$B:$B,BN$11,'Transactions (Dated)'!$C:$C,"Dividend (paid to cash)")*Y161</f>
        <v>0</v>
      </c>
      <c r="BO161" s="6">
        <f ca="1">BO160+SUMIFS('Transactions (Dated)'!$F:$F,'Transactions (Dated)'!$D:$D,$BL161,'Transactions (Dated)'!$B:$B,BO$11,'Transactions (Dated)'!$C:$C,"Dividend (paid to cash)")*Z161</f>
        <v>1250</v>
      </c>
      <c r="BP161" s="6">
        <f ca="1">BP160+SUMIFS('Transactions (Dated)'!$F:$F,'Transactions (Dated)'!$D:$D,$BL161,'Transactions (Dated)'!$B:$B,BP$11,'Transactions (Dated)'!$C:$C,"Dividend (paid to cash)")*AA161</f>
        <v>17738.742000000002</v>
      </c>
      <c r="BQ161" s="6">
        <f ca="1">BQ160+SUMIFS('Transactions (Dated)'!$F:$F,'Transactions (Dated)'!$D:$D,$BL161,'Transactions (Dated)'!$B:$B,BQ$11,'Transactions (Dated)'!$C:$C,"Dividend (paid to cash)")*AB161</f>
        <v>47.300000000000004</v>
      </c>
      <c r="BR161" s="6">
        <f ca="1">BR160+SUMIFS('Transactions (Dated)'!$F:$F,'Transactions (Dated)'!$D:$D,$BL161,'Transactions (Dated)'!$B:$B,BR$11,'Transactions (Dated)'!$C:$C,"Dividend (paid to cash)")*AC161</f>
        <v>0</v>
      </c>
      <c r="BS161" s="6">
        <f ca="1">BS160+SUMIFS('Transactions (Dated)'!$F:$F,'Transactions (Dated)'!$D:$D,$BL161,'Transactions (Dated)'!$B:$B,BS$11,'Transactions (Dated)'!$C:$C,"Dividend (paid to cash)")*AD161</f>
        <v>0</v>
      </c>
      <c r="BT161" s="6">
        <f ca="1">BT160+SUMIFS('Transactions (Dated)'!$F:$F,'Transactions (Dated)'!$D:$D,$BL161,'Transactions (Dated)'!$B:$B,BT$11,'Transactions (Dated)'!$C:$C,"Dividend (paid to cash)")*AE161</f>
        <v>0</v>
      </c>
      <c r="BU161" s="6">
        <f ca="1">BU160+SUMIFS('Transactions (Dated)'!$F:$F,'Transactions (Dated)'!$D:$D,$BL161,'Transactions (Dated)'!$B:$B,BU$11,'Transactions (Dated)'!$C:$C,"Dividend (paid to cash)")*AF161</f>
        <v>0</v>
      </c>
      <c r="BV161" s="6">
        <f ca="1">BV160+SUMIFS('Transactions (Dated)'!$F:$F,'Transactions (Dated)'!$D:$D,$BL161,'Transactions (Dated)'!$B:$B,BV$11,'Transactions (Dated)'!$C:$C,"Dividend (paid to cash)")*AG161</f>
        <v>0</v>
      </c>
      <c r="BW161" s="6">
        <f ca="1">BW160+SUMIFS('Transactions (Dated)'!$F:$F,'Transactions (Dated)'!$D:$D,$BL161,'Transactions (Dated)'!$B:$B,BW$11,'Transactions (Dated)'!$C:$C,"Dividend (paid to cash)")*AH161</f>
        <v>0</v>
      </c>
      <c r="BX161" s="6">
        <f ca="1">BX160+SUMIFS('Transactions (Dated)'!$F:$F,'Transactions (Dated)'!$D:$D,$BL161,'Transactions (Dated)'!$B:$B,BX$11,'Transactions (Dated)'!$C:$C,"Dividend (paid to cash)")*AI161</f>
        <v>0</v>
      </c>
      <c r="BY161" s="6">
        <f ca="1">BY160+SUMIFS('Transactions (Dated)'!$F:$F,'Transactions (Dated)'!$D:$D,$BL161,'Transactions (Dated)'!$B:$B,BY$11,'Transactions (Dated)'!$C:$C,"Dividend (paid to cash)")*AJ161</f>
        <v>0</v>
      </c>
      <c r="BZ161" s="6">
        <f ca="1">BZ160+SUMIFS('Transactions (Dated)'!$F:$F,'Transactions (Dated)'!$D:$D,$BL161,'Transactions (Dated)'!$B:$B,BZ$11,'Transactions (Dated)'!$C:$C,"Dividend (paid to cash)")*AK161</f>
        <v>0</v>
      </c>
      <c r="CA161" s="6">
        <f ca="1">CA160+SUMIFS('Transactions (Dated)'!$F:$F,'Transactions (Dated)'!$D:$D,$BL161,'Transactions (Dated)'!$B:$B,CA$11,'Transactions (Dated)'!$C:$C,"Dividend (paid to cash)")*AL161</f>
        <v>0</v>
      </c>
      <c r="CB161" s="6">
        <v>0</v>
      </c>
      <c r="CC161" s="6">
        <v>0</v>
      </c>
      <c r="CD161" s="6"/>
      <c r="CF161" s="6">
        <f t="shared" ca="1" si="86"/>
        <v>53215.542000000001</v>
      </c>
      <c r="CH161" s="3">
        <f t="shared" si="87"/>
        <v>42130</v>
      </c>
      <c r="CI161" s="4">
        <f t="shared" ca="1" si="80"/>
        <v>1003381.92</v>
      </c>
      <c r="CJ161" s="4">
        <f t="shared" ca="1" si="81"/>
        <v>53215.542000000001</v>
      </c>
      <c r="CL161" s="4">
        <f t="shared" ca="1" si="82"/>
        <v>1056597.4620000001</v>
      </c>
    </row>
    <row r="162" spans="2:90" x14ac:dyDescent="0.15">
      <c r="B162" s="3">
        <f t="shared" si="83"/>
        <v>42131</v>
      </c>
      <c r="C162" s="2">
        <v>15088.8</v>
      </c>
      <c r="E162" s="70">
        <v>42131</v>
      </c>
      <c r="F162" s="69">
        <v>11.8</v>
      </c>
      <c r="G162" s="69">
        <v>4.97</v>
      </c>
      <c r="H162" s="69">
        <v>20.38</v>
      </c>
      <c r="I162" s="69">
        <v>33.049999999999997</v>
      </c>
      <c r="J162" s="69">
        <v>16.54</v>
      </c>
      <c r="K162" s="69">
        <v>12.22</v>
      </c>
      <c r="L162" s="69">
        <v>28.01</v>
      </c>
      <c r="M162" s="69">
        <v>3.19</v>
      </c>
      <c r="N162" s="69">
        <v>9.68</v>
      </c>
      <c r="O162" s="69">
        <v>5.3967000000000001</v>
      </c>
      <c r="P162" s="69">
        <v>33.74</v>
      </c>
      <c r="Q162" s="69">
        <v>0.9</v>
      </c>
      <c r="R162" s="69">
        <v>11.79</v>
      </c>
      <c r="S162" s="69">
        <v>38.49</v>
      </c>
      <c r="T162" s="69"/>
      <c r="U162" s="69"/>
      <c r="V162" s="4"/>
      <c r="X162" s="3">
        <f t="shared" si="62"/>
        <v>42131</v>
      </c>
      <c r="Y162" s="40">
        <f ca="1">Y161+SUMIFS('Transactions (Dated)'!$E$2:$E$53,'Transactions (Dated)'!$D$2:$D$53,'Share Values'!$X162,'Transactions (Dated)'!$B$2:$B$53,'Share Values'!Y$11,'Transactions (Dated)'!$C$2:$C$53,"Buy")-SUMIFS('Transactions (Dated)'!$E$2:$E$53,'Transactions (Dated)'!$D$2:$D$53,'Share Values'!$X162,'Transactions (Dated)'!$B$2:$B$53,'Share Values'!Y$11,'Transactions (Dated)'!$C$2:$C$53,"Sell")</f>
        <v>4625</v>
      </c>
      <c r="Z162" s="40">
        <f ca="1">Z161+SUMIFS('Transactions (Dated)'!$E$2:$E$53,'Transactions (Dated)'!$D$2:$D$53,'Share Values'!$X162,'Transactions (Dated)'!$B$2:$B$53,'Share Values'!Z$11,'Transactions (Dated)'!$C$2:$C$53,"Buy")-SUMIFS('Transactions (Dated)'!$E$2:$E$53,'Transactions (Dated)'!$D$2:$D$53,'Share Values'!$X162,'Transactions (Dated)'!$B$2:$B$53,'Share Values'!Z$11,'Transactions (Dated)'!$C$2:$C$53,"Sell")</f>
        <v>9375</v>
      </c>
      <c r="AA162" s="40">
        <f ca="1">AA161+SUMIFS('Transactions (Dated)'!$E$2:$E$53,'Transactions (Dated)'!$D$2:$D$53,'Share Values'!$X162,'Transactions (Dated)'!$B$2:$B$53,'Share Values'!AA$11,'Transactions (Dated)'!$C$2:$C$53,"Buy")-SUMIFS('Transactions (Dated)'!$E$2:$E$53,'Transactions (Dated)'!$D$2:$D$53,'Share Values'!$X162,'Transactions (Dated)'!$B$2:$B$53,'Share Values'!AA$11,'Transactions (Dated)'!$C$2:$C$53,"Sell")</f>
        <v>39270</v>
      </c>
      <c r="AB162" s="40">
        <f ca="1">AB161+SUMIFS('Transactions (Dated)'!$E$2:$E$53,'Transactions (Dated)'!$D$2:$D$53,'Share Values'!$X162,'Transactions (Dated)'!$B$2:$B$53,'Share Values'!AB$11,'Transactions (Dated)'!$C$2:$C$53,"Buy")-SUMIFS('Transactions (Dated)'!$E$2:$E$53,'Transactions (Dated)'!$D$2:$D$53,'Share Values'!$X162,'Transactions (Dated)'!$B$2:$B$53,'Share Values'!AB$11,'Transactions (Dated)'!$C$2:$C$53,"Sell")</f>
        <v>1892</v>
      </c>
      <c r="AC162" s="40">
        <f ca="1">AC161+SUMIFS('Transactions (Dated)'!$E$2:$E$53,'Transactions (Dated)'!$D$2:$D$53,'Share Values'!$X162,'Transactions (Dated)'!$B$2:$B$53,'Share Values'!AC$11,'Transactions (Dated)'!$C$2:$C$53,"Buy")-SUMIFS('Transactions (Dated)'!$E$2:$E$53,'Transactions (Dated)'!$D$2:$D$53,'Share Values'!$X162,'Transactions (Dated)'!$B$2:$B$53,'Share Values'!AC$11,'Transactions (Dated)'!$C$2:$C$53,"Sell")</f>
        <v>2348</v>
      </c>
      <c r="AD162" s="40">
        <f ca="1">AD161+SUMIFS('Transactions (Dated)'!$E$2:$E$53,'Transactions (Dated)'!$D$2:$D$53,'Share Values'!$X162,'Transactions (Dated)'!$B$2:$B$53,'Share Values'!AD$11,'Transactions (Dated)'!$C$2:$C$53,"Buy")-SUMIFS('Transactions (Dated)'!$E$2:$E$53,'Transactions (Dated)'!$D$2:$D$53,'Share Values'!$X162,'Transactions (Dated)'!$B$2:$B$53,'Share Values'!AD$11,'Transactions (Dated)'!$C$2:$C$53,"Sell")</f>
        <v>0</v>
      </c>
      <c r="AE162" s="40">
        <f ca="1">AE161+SUMIFS('Transactions (Dated)'!$E$2:$E$53,'Transactions (Dated)'!$D$2:$D$53,'Share Values'!$X162,'Transactions (Dated)'!$B$2:$B$53,'Share Values'!AE$11,'Transactions (Dated)'!$C$2:$C$53,"Buy")-SUMIFS('Transactions (Dated)'!$E$2:$E$53,'Transactions (Dated)'!$D$2:$D$53,'Share Values'!$X162,'Transactions (Dated)'!$B$2:$B$53,'Share Values'!AE$11,'Transactions (Dated)'!$C$2:$C$53,"Sell")</f>
        <v>0</v>
      </c>
      <c r="AF162" s="40">
        <f ca="1">AF161+SUMIFS('Transactions (Dated)'!$E$2:$E$53,'Transactions (Dated)'!$D$2:$D$53,'Share Values'!$X162,'Transactions (Dated)'!$B$2:$B$53,'Share Values'!AF$11,'Transactions (Dated)'!$C$2:$C$53,"Buy")-SUMIFS('Transactions (Dated)'!$E$2:$E$53,'Transactions (Dated)'!$D$2:$D$53,'Share Values'!$X162,'Transactions (Dated)'!$B$2:$B$53,'Share Values'!AF$11,'Transactions (Dated)'!$C$2:$C$53,"Sell")</f>
        <v>0</v>
      </c>
      <c r="AG162" s="40">
        <f ca="1">AG161+SUMIFS('Transactions (Dated)'!$E$2:$E$53,'Transactions (Dated)'!$D$2:$D$53,'Share Values'!$X162,'Transactions (Dated)'!$B$2:$B$53,'Share Values'!AG$11,'Transactions (Dated)'!$C$2:$C$53,"Buy")-SUMIFS('Transactions (Dated)'!$E$2:$E$53,'Transactions (Dated)'!$D$2:$D$53,'Share Values'!$X162,'Transactions (Dated)'!$B$2:$B$53,'Share Values'!AG$11,'Transactions (Dated)'!$C$2:$C$53,"Sell")</f>
        <v>0</v>
      </c>
      <c r="AH162" s="40">
        <f ca="1">AH161+SUMIFS('Transactions (Dated)'!$E$2:$E$53,'Transactions (Dated)'!$D$2:$D$53,'Share Values'!$X162,'Transactions (Dated)'!$B$2:$B$53,'Share Values'!AH$11,'Transactions (Dated)'!$C$2:$C$53,"Buy")-SUMIFS('Transactions (Dated)'!$E$2:$E$53,'Transactions (Dated)'!$D$2:$D$53,'Share Values'!$X162,'Transactions (Dated)'!$B$2:$B$53,'Share Values'!AH$11,'Transactions (Dated)'!$C$2:$C$53,"Sell")</f>
        <v>0</v>
      </c>
      <c r="AI162" s="40">
        <f ca="1">AI161+SUMIFS('Transactions (Dated)'!$E$2:$E$53,'Transactions (Dated)'!$D$2:$D$53,'Share Values'!$X162,'Transactions (Dated)'!$B$2:$B$53,'Share Values'!AI$11,'Transactions (Dated)'!$C$2:$C$53,"Buy")-SUMIFS('Transactions (Dated)'!$E$2:$E$53,'Transactions (Dated)'!$D$2:$D$53,'Share Values'!$X162,'Transactions (Dated)'!$B$2:$B$53,'Share Values'!AI$11,'Transactions (Dated)'!$C$2:$C$53,"Sell")</f>
        <v>0</v>
      </c>
      <c r="AJ162" s="40">
        <f ca="1">AJ161+SUMIFS('Transactions (Dated)'!$E$2:$E$53,'Transactions (Dated)'!$D$2:$D$53,'Share Values'!$X162,'Transactions (Dated)'!$B$2:$B$53,'Share Values'!AJ$11,'Transactions (Dated)'!$C$2:$C$53,"Buy")-SUMIFS('Transactions (Dated)'!$E$2:$E$53,'Transactions (Dated)'!$D$2:$D$53,'Share Values'!$X162,'Transactions (Dated)'!$B$2:$B$53,'Share Values'!AJ$11,'Transactions (Dated)'!$C$2:$C$53,"Sell")</f>
        <v>0</v>
      </c>
      <c r="AK162" s="40">
        <f ca="1">AK161+SUMIFS('Transactions (Dated)'!$E$2:$E$53,'Transactions (Dated)'!$D$2:$D$53,'Share Values'!$X162,'Transactions (Dated)'!$B$2:$B$53,'Share Values'!AK$11,'Transactions (Dated)'!$C$2:$C$53,"Buy")-SUMIFS('Transactions (Dated)'!$E$2:$E$53,'Transactions (Dated)'!$D$2:$D$53,'Share Values'!$X162,'Transactions (Dated)'!$B$2:$B$53,'Share Values'!AK$11,'Transactions (Dated)'!$C$2:$C$53,"Sell")</f>
        <v>0</v>
      </c>
      <c r="AL162" s="40">
        <f ca="1">AL161+SUMIFS('Transactions (Dated)'!$E$2:$E$53,'Transactions (Dated)'!$D$2:$D$53,'Share Values'!$X162,'Transactions (Dated)'!$B$2:$B$53,'Share Values'!AL$11,'Transactions (Dated)'!$C$2:$C$53,"Buy")-SUMIFS('Transactions (Dated)'!$E$2:$E$53,'Transactions (Dated)'!$D$2:$D$53,'Share Values'!$X162,'Transactions (Dated)'!$B$2:$B$53,'Share Values'!AL$11,'Transactions (Dated)'!$C$2:$C$53,"Sell")</f>
        <v>0</v>
      </c>
      <c r="AM162" s="40">
        <f ca="1">AM161+SUMIFS('Transactions (Dated)'!$E$2:$E$53,'Transactions (Dated)'!$D$2:$D$53,'Share Values'!$X162,'Transactions (Dated)'!$B$2:$B$53,'Share Values'!AM$11,'Transactions (Dated)'!$C$2:$C$53,"Buy")-SUMIFS('Transactions (Dated)'!$E$2:$E$53,'Transactions (Dated)'!$D$2:$D$53,'Share Values'!$X162,'Transactions (Dated)'!$B$2:$B$53,'Share Values'!AM$11,'Transactions (Dated)'!$C$2:$C$53,"Sell")</f>
        <v>0</v>
      </c>
      <c r="AN162" s="40">
        <f ca="1">AN161+SUMIFS('Transactions (Dated)'!$E$2:$E$53,'Transactions (Dated)'!$D$2:$D$53,'Share Values'!$X162,'Transactions (Dated)'!$B$2:$B$53,'Share Values'!AN$11,'Transactions (Dated)'!$C$2:$C$53,"Buy")-SUMIFS('Transactions (Dated)'!$E$2:$E$53,'Transactions (Dated)'!$D$2:$D$53,'Share Values'!$X162,'Transactions (Dated)'!$B$2:$B$53,'Share Values'!AN$11,'Transactions (Dated)'!$C$2:$C$53,"Sell")</f>
        <v>0</v>
      </c>
      <c r="AO162" s="40"/>
      <c r="AQ162" s="3">
        <f t="shared" si="63"/>
        <v>42131</v>
      </c>
      <c r="AR162" s="6">
        <f t="shared" ca="1" si="64"/>
        <v>54575</v>
      </c>
      <c r="AS162" s="6">
        <f t="shared" ca="1" si="65"/>
        <v>46593.75</v>
      </c>
      <c r="AT162" s="6">
        <f t="shared" ca="1" si="66"/>
        <v>800322.6</v>
      </c>
      <c r="AU162" s="6">
        <f t="shared" ca="1" si="67"/>
        <v>62530.599999999991</v>
      </c>
      <c r="AV162" s="6">
        <f t="shared" ca="1" si="68"/>
        <v>38835.919999999998</v>
      </c>
      <c r="AW162" s="6">
        <f t="shared" ca="1" si="69"/>
        <v>0</v>
      </c>
      <c r="AX162" s="6">
        <f t="shared" ca="1" si="70"/>
        <v>0</v>
      </c>
      <c r="AY162" s="6">
        <f t="shared" ca="1" si="71"/>
        <v>0</v>
      </c>
      <c r="AZ162" s="6">
        <f t="shared" ca="1" si="72"/>
        <v>0</v>
      </c>
      <c r="BA162" s="6">
        <f t="shared" ca="1" si="73"/>
        <v>0</v>
      </c>
      <c r="BB162" s="6">
        <f t="shared" ca="1" si="74"/>
        <v>0</v>
      </c>
      <c r="BC162" s="6">
        <f t="shared" ca="1" si="75"/>
        <v>0</v>
      </c>
      <c r="BD162" s="6">
        <f t="shared" ca="1" si="76"/>
        <v>0</v>
      </c>
      <c r="BE162" s="6">
        <f t="shared" ca="1" si="77"/>
        <v>0</v>
      </c>
      <c r="BF162" s="6">
        <f t="shared" ca="1" si="84"/>
        <v>0</v>
      </c>
      <c r="BG162" s="6">
        <f t="shared" ca="1" si="85"/>
        <v>0</v>
      </c>
      <c r="BH162" s="6"/>
      <c r="BJ162" s="4">
        <f t="shared" ca="1" si="78"/>
        <v>1002857.87</v>
      </c>
      <c r="BL162" s="3">
        <f t="shared" si="79"/>
        <v>42131</v>
      </c>
      <c r="BM162" s="6">
        <f>BM161+SUMIFS('Transactions (Dated)'!G:G,'Transactions (Dated)'!D:D,'Share Values'!AQ162)</f>
        <v>34179.499999999993</v>
      </c>
      <c r="BN162" s="6">
        <f ca="1">BN161+SUMIFS('Transactions (Dated)'!$F:$F,'Transactions (Dated)'!$D:$D,$BL162,'Transactions (Dated)'!$B:$B,BN$11,'Transactions (Dated)'!$C:$C,"Dividend (paid to cash)")*Y162</f>
        <v>0</v>
      </c>
      <c r="BO162" s="6">
        <f ca="1">BO161+SUMIFS('Transactions (Dated)'!$F:$F,'Transactions (Dated)'!$D:$D,$BL162,'Transactions (Dated)'!$B:$B,BO$11,'Transactions (Dated)'!$C:$C,"Dividend (paid to cash)")*Z162</f>
        <v>1250</v>
      </c>
      <c r="BP162" s="6">
        <f ca="1">BP161+SUMIFS('Transactions (Dated)'!$F:$F,'Transactions (Dated)'!$D:$D,$BL162,'Transactions (Dated)'!$B:$B,BP$11,'Transactions (Dated)'!$C:$C,"Dividend (paid to cash)")*AA162</f>
        <v>17738.742000000002</v>
      </c>
      <c r="BQ162" s="6">
        <f ca="1">BQ161+SUMIFS('Transactions (Dated)'!$F:$F,'Transactions (Dated)'!$D:$D,$BL162,'Transactions (Dated)'!$B:$B,BQ$11,'Transactions (Dated)'!$C:$C,"Dividend (paid to cash)")*AB162</f>
        <v>47.300000000000004</v>
      </c>
      <c r="BR162" s="6">
        <f ca="1">BR161+SUMIFS('Transactions (Dated)'!$F:$F,'Transactions (Dated)'!$D:$D,$BL162,'Transactions (Dated)'!$B:$B,BR$11,'Transactions (Dated)'!$C:$C,"Dividend (paid to cash)")*AC162</f>
        <v>0</v>
      </c>
      <c r="BS162" s="6">
        <f ca="1">BS161+SUMIFS('Transactions (Dated)'!$F:$F,'Transactions (Dated)'!$D:$D,$BL162,'Transactions (Dated)'!$B:$B,BS$11,'Transactions (Dated)'!$C:$C,"Dividend (paid to cash)")*AD162</f>
        <v>0</v>
      </c>
      <c r="BT162" s="6">
        <f ca="1">BT161+SUMIFS('Transactions (Dated)'!$F:$F,'Transactions (Dated)'!$D:$D,$BL162,'Transactions (Dated)'!$B:$B,BT$11,'Transactions (Dated)'!$C:$C,"Dividend (paid to cash)")*AE162</f>
        <v>0</v>
      </c>
      <c r="BU162" s="6">
        <f ca="1">BU161+SUMIFS('Transactions (Dated)'!$F:$F,'Transactions (Dated)'!$D:$D,$BL162,'Transactions (Dated)'!$B:$B,BU$11,'Transactions (Dated)'!$C:$C,"Dividend (paid to cash)")*AF162</f>
        <v>0</v>
      </c>
      <c r="BV162" s="6">
        <f ca="1">BV161+SUMIFS('Transactions (Dated)'!$F:$F,'Transactions (Dated)'!$D:$D,$BL162,'Transactions (Dated)'!$B:$B,BV$11,'Transactions (Dated)'!$C:$C,"Dividend (paid to cash)")*AG162</f>
        <v>0</v>
      </c>
      <c r="BW162" s="6">
        <f ca="1">BW161+SUMIFS('Transactions (Dated)'!$F:$F,'Transactions (Dated)'!$D:$D,$BL162,'Transactions (Dated)'!$B:$B,BW$11,'Transactions (Dated)'!$C:$C,"Dividend (paid to cash)")*AH162</f>
        <v>0</v>
      </c>
      <c r="BX162" s="6">
        <f ca="1">BX161+SUMIFS('Transactions (Dated)'!$F:$F,'Transactions (Dated)'!$D:$D,$BL162,'Transactions (Dated)'!$B:$B,BX$11,'Transactions (Dated)'!$C:$C,"Dividend (paid to cash)")*AI162</f>
        <v>0</v>
      </c>
      <c r="BY162" s="6">
        <f ca="1">BY161+SUMIFS('Transactions (Dated)'!$F:$F,'Transactions (Dated)'!$D:$D,$BL162,'Transactions (Dated)'!$B:$B,BY$11,'Transactions (Dated)'!$C:$C,"Dividend (paid to cash)")*AJ162</f>
        <v>0</v>
      </c>
      <c r="BZ162" s="6">
        <f ca="1">BZ161+SUMIFS('Transactions (Dated)'!$F:$F,'Transactions (Dated)'!$D:$D,$BL162,'Transactions (Dated)'!$B:$B,BZ$11,'Transactions (Dated)'!$C:$C,"Dividend (paid to cash)")*AK162</f>
        <v>0</v>
      </c>
      <c r="CA162" s="6">
        <f ca="1">CA161+SUMIFS('Transactions (Dated)'!$F:$F,'Transactions (Dated)'!$D:$D,$BL162,'Transactions (Dated)'!$B:$B,CA$11,'Transactions (Dated)'!$C:$C,"Dividend (paid to cash)")*AL162</f>
        <v>0</v>
      </c>
      <c r="CB162" s="6">
        <v>0</v>
      </c>
      <c r="CC162" s="6">
        <v>0</v>
      </c>
      <c r="CD162" s="6"/>
      <c r="CF162" s="6">
        <f t="shared" ca="1" si="86"/>
        <v>53215.542000000001</v>
      </c>
      <c r="CH162" s="3">
        <f t="shared" si="87"/>
        <v>42131</v>
      </c>
      <c r="CI162" s="4">
        <f t="shared" ca="1" si="80"/>
        <v>1002857.87</v>
      </c>
      <c r="CJ162" s="4">
        <f t="shared" ca="1" si="81"/>
        <v>53215.542000000001</v>
      </c>
      <c r="CL162" s="4">
        <f t="shared" ca="1" si="82"/>
        <v>1056073.412</v>
      </c>
    </row>
    <row r="163" spans="2:90" x14ac:dyDescent="0.15">
      <c r="B163" s="3">
        <f t="shared" si="83"/>
        <v>42132</v>
      </c>
      <c r="C163" s="2">
        <v>15170</v>
      </c>
      <c r="E163" s="70">
        <v>42132</v>
      </c>
      <c r="F163" s="69">
        <v>11.93</v>
      </c>
      <c r="G163" s="69">
        <v>5.14</v>
      </c>
      <c r="H163" s="69">
        <v>20.53</v>
      </c>
      <c r="I163" s="69">
        <v>32.450000000000003</v>
      </c>
      <c r="J163" s="69">
        <v>17.37</v>
      </c>
      <c r="K163" s="69">
        <v>12.53</v>
      </c>
      <c r="L163" s="69">
        <v>28.13</v>
      </c>
      <c r="M163" s="69">
        <v>3.17</v>
      </c>
      <c r="N163" s="69">
        <v>10</v>
      </c>
      <c r="O163" s="69">
        <v>5.4333</v>
      </c>
      <c r="P163" s="69">
        <v>33.869999999999997</v>
      </c>
      <c r="Q163" s="69">
        <v>0.95</v>
      </c>
      <c r="R163" s="69">
        <v>12.1</v>
      </c>
      <c r="S163" s="69">
        <v>39.04</v>
      </c>
      <c r="T163" s="69"/>
      <c r="U163" s="69"/>
      <c r="V163" s="4"/>
      <c r="X163" s="3">
        <f t="shared" si="62"/>
        <v>42132</v>
      </c>
      <c r="Y163" s="40">
        <f ca="1">Y162+SUMIFS('Transactions (Dated)'!$E$2:$E$53,'Transactions (Dated)'!$D$2:$D$53,'Share Values'!$X163,'Transactions (Dated)'!$B$2:$B$53,'Share Values'!Y$11,'Transactions (Dated)'!$C$2:$C$53,"Buy")-SUMIFS('Transactions (Dated)'!$E$2:$E$53,'Transactions (Dated)'!$D$2:$D$53,'Share Values'!$X163,'Transactions (Dated)'!$B$2:$B$53,'Share Values'!Y$11,'Transactions (Dated)'!$C$2:$C$53,"Sell")</f>
        <v>4625</v>
      </c>
      <c r="Z163" s="40">
        <f ca="1">Z162+SUMIFS('Transactions (Dated)'!$E$2:$E$53,'Transactions (Dated)'!$D$2:$D$53,'Share Values'!$X163,'Transactions (Dated)'!$B$2:$B$53,'Share Values'!Z$11,'Transactions (Dated)'!$C$2:$C$53,"Buy")-SUMIFS('Transactions (Dated)'!$E$2:$E$53,'Transactions (Dated)'!$D$2:$D$53,'Share Values'!$X163,'Transactions (Dated)'!$B$2:$B$53,'Share Values'!Z$11,'Transactions (Dated)'!$C$2:$C$53,"Sell")</f>
        <v>9375</v>
      </c>
      <c r="AA163" s="40">
        <f ca="1">AA162+SUMIFS('Transactions (Dated)'!$E$2:$E$53,'Transactions (Dated)'!$D$2:$D$53,'Share Values'!$X163,'Transactions (Dated)'!$B$2:$B$53,'Share Values'!AA$11,'Transactions (Dated)'!$C$2:$C$53,"Buy")-SUMIFS('Transactions (Dated)'!$E$2:$E$53,'Transactions (Dated)'!$D$2:$D$53,'Share Values'!$X163,'Transactions (Dated)'!$B$2:$B$53,'Share Values'!AA$11,'Transactions (Dated)'!$C$2:$C$53,"Sell")</f>
        <v>39270</v>
      </c>
      <c r="AB163" s="40">
        <f ca="1">AB162+SUMIFS('Transactions (Dated)'!$E$2:$E$53,'Transactions (Dated)'!$D$2:$D$53,'Share Values'!$X163,'Transactions (Dated)'!$B$2:$B$53,'Share Values'!AB$11,'Transactions (Dated)'!$C$2:$C$53,"Buy")-SUMIFS('Transactions (Dated)'!$E$2:$E$53,'Transactions (Dated)'!$D$2:$D$53,'Share Values'!$X163,'Transactions (Dated)'!$B$2:$B$53,'Share Values'!AB$11,'Transactions (Dated)'!$C$2:$C$53,"Sell")</f>
        <v>1892</v>
      </c>
      <c r="AC163" s="40">
        <f ca="1">AC162+SUMIFS('Transactions (Dated)'!$E$2:$E$53,'Transactions (Dated)'!$D$2:$D$53,'Share Values'!$X163,'Transactions (Dated)'!$B$2:$B$53,'Share Values'!AC$11,'Transactions (Dated)'!$C$2:$C$53,"Buy")-SUMIFS('Transactions (Dated)'!$E$2:$E$53,'Transactions (Dated)'!$D$2:$D$53,'Share Values'!$X163,'Transactions (Dated)'!$B$2:$B$53,'Share Values'!AC$11,'Transactions (Dated)'!$C$2:$C$53,"Sell")</f>
        <v>2348</v>
      </c>
      <c r="AD163" s="40">
        <f ca="1">AD162+SUMIFS('Transactions (Dated)'!$E$2:$E$53,'Transactions (Dated)'!$D$2:$D$53,'Share Values'!$X163,'Transactions (Dated)'!$B$2:$B$53,'Share Values'!AD$11,'Transactions (Dated)'!$C$2:$C$53,"Buy")-SUMIFS('Transactions (Dated)'!$E$2:$E$53,'Transactions (Dated)'!$D$2:$D$53,'Share Values'!$X163,'Transactions (Dated)'!$B$2:$B$53,'Share Values'!AD$11,'Transactions (Dated)'!$C$2:$C$53,"Sell")</f>
        <v>0</v>
      </c>
      <c r="AE163" s="40">
        <f ca="1">AE162+SUMIFS('Transactions (Dated)'!$E$2:$E$53,'Transactions (Dated)'!$D$2:$D$53,'Share Values'!$X163,'Transactions (Dated)'!$B$2:$B$53,'Share Values'!AE$11,'Transactions (Dated)'!$C$2:$C$53,"Buy")-SUMIFS('Transactions (Dated)'!$E$2:$E$53,'Transactions (Dated)'!$D$2:$D$53,'Share Values'!$X163,'Transactions (Dated)'!$B$2:$B$53,'Share Values'!AE$11,'Transactions (Dated)'!$C$2:$C$53,"Sell")</f>
        <v>0</v>
      </c>
      <c r="AF163" s="40">
        <f ca="1">AF162+SUMIFS('Transactions (Dated)'!$E$2:$E$53,'Transactions (Dated)'!$D$2:$D$53,'Share Values'!$X163,'Transactions (Dated)'!$B$2:$B$53,'Share Values'!AF$11,'Transactions (Dated)'!$C$2:$C$53,"Buy")-SUMIFS('Transactions (Dated)'!$E$2:$E$53,'Transactions (Dated)'!$D$2:$D$53,'Share Values'!$X163,'Transactions (Dated)'!$B$2:$B$53,'Share Values'!AF$11,'Transactions (Dated)'!$C$2:$C$53,"Sell")</f>
        <v>0</v>
      </c>
      <c r="AG163" s="40">
        <f ca="1">AG162+SUMIFS('Transactions (Dated)'!$E$2:$E$53,'Transactions (Dated)'!$D$2:$D$53,'Share Values'!$X163,'Transactions (Dated)'!$B$2:$B$53,'Share Values'!AG$11,'Transactions (Dated)'!$C$2:$C$53,"Buy")-SUMIFS('Transactions (Dated)'!$E$2:$E$53,'Transactions (Dated)'!$D$2:$D$53,'Share Values'!$X163,'Transactions (Dated)'!$B$2:$B$53,'Share Values'!AG$11,'Transactions (Dated)'!$C$2:$C$53,"Sell")</f>
        <v>0</v>
      </c>
      <c r="AH163" s="40">
        <f ca="1">AH162+SUMIFS('Transactions (Dated)'!$E$2:$E$53,'Transactions (Dated)'!$D$2:$D$53,'Share Values'!$X163,'Transactions (Dated)'!$B$2:$B$53,'Share Values'!AH$11,'Transactions (Dated)'!$C$2:$C$53,"Buy")-SUMIFS('Transactions (Dated)'!$E$2:$E$53,'Transactions (Dated)'!$D$2:$D$53,'Share Values'!$X163,'Transactions (Dated)'!$B$2:$B$53,'Share Values'!AH$11,'Transactions (Dated)'!$C$2:$C$53,"Sell")</f>
        <v>0</v>
      </c>
      <c r="AI163" s="40">
        <f ca="1">AI162+SUMIFS('Transactions (Dated)'!$E$2:$E$53,'Transactions (Dated)'!$D$2:$D$53,'Share Values'!$X163,'Transactions (Dated)'!$B$2:$B$53,'Share Values'!AI$11,'Transactions (Dated)'!$C$2:$C$53,"Buy")-SUMIFS('Transactions (Dated)'!$E$2:$E$53,'Transactions (Dated)'!$D$2:$D$53,'Share Values'!$X163,'Transactions (Dated)'!$B$2:$B$53,'Share Values'!AI$11,'Transactions (Dated)'!$C$2:$C$53,"Sell")</f>
        <v>0</v>
      </c>
      <c r="AJ163" s="40">
        <f ca="1">AJ162+SUMIFS('Transactions (Dated)'!$E$2:$E$53,'Transactions (Dated)'!$D$2:$D$53,'Share Values'!$X163,'Transactions (Dated)'!$B$2:$B$53,'Share Values'!AJ$11,'Transactions (Dated)'!$C$2:$C$53,"Buy")-SUMIFS('Transactions (Dated)'!$E$2:$E$53,'Transactions (Dated)'!$D$2:$D$53,'Share Values'!$X163,'Transactions (Dated)'!$B$2:$B$53,'Share Values'!AJ$11,'Transactions (Dated)'!$C$2:$C$53,"Sell")</f>
        <v>0</v>
      </c>
      <c r="AK163" s="40">
        <f ca="1">AK162+SUMIFS('Transactions (Dated)'!$E$2:$E$53,'Transactions (Dated)'!$D$2:$D$53,'Share Values'!$X163,'Transactions (Dated)'!$B$2:$B$53,'Share Values'!AK$11,'Transactions (Dated)'!$C$2:$C$53,"Buy")-SUMIFS('Transactions (Dated)'!$E$2:$E$53,'Transactions (Dated)'!$D$2:$D$53,'Share Values'!$X163,'Transactions (Dated)'!$B$2:$B$53,'Share Values'!AK$11,'Transactions (Dated)'!$C$2:$C$53,"Sell")</f>
        <v>0</v>
      </c>
      <c r="AL163" s="40">
        <f ca="1">AL162+SUMIFS('Transactions (Dated)'!$E$2:$E$53,'Transactions (Dated)'!$D$2:$D$53,'Share Values'!$X163,'Transactions (Dated)'!$B$2:$B$53,'Share Values'!AL$11,'Transactions (Dated)'!$C$2:$C$53,"Buy")-SUMIFS('Transactions (Dated)'!$E$2:$E$53,'Transactions (Dated)'!$D$2:$D$53,'Share Values'!$X163,'Transactions (Dated)'!$B$2:$B$53,'Share Values'!AL$11,'Transactions (Dated)'!$C$2:$C$53,"Sell")</f>
        <v>0</v>
      </c>
      <c r="AM163" s="40">
        <f ca="1">AM162+SUMIFS('Transactions (Dated)'!$E$2:$E$53,'Transactions (Dated)'!$D$2:$D$53,'Share Values'!$X163,'Transactions (Dated)'!$B$2:$B$53,'Share Values'!AM$11,'Transactions (Dated)'!$C$2:$C$53,"Buy")-SUMIFS('Transactions (Dated)'!$E$2:$E$53,'Transactions (Dated)'!$D$2:$D$53,'Share Values'!$X163,'Transactions (Dated)'!$B$2:$B$53,'Share Values'!AM$11,'Transactions (Dated)'!$C$2:$C$53,"Sell")</f>
        <v>0</v>
      </c>
      <c r="AN163" s="40">
        <f ca="1">AN162+SUMIFS('Transactions (Dated)'!$E$2:$E$53,'Transactions (Dated)'!$D$2:$D$53,'Share Values'!$X163,'Transactions (Dated)'!$B$2:$B$53,'Share Values'!AN$11,'Transactions (Dated)'!$C$2:$C$53,"Buy")-SUMIFS('Transactions (Dated)'!$E$2:$E$53,'Transactions (Dated)'!$D$2:$D$53,'Share Values'!$X163,'Transactions (Dated)'!$B$2:$B$53,'Share Values'!AN$11,'Transactions (Dated)'!$C$2:$C$53,"Sell")</f>
        <v>0</v>
      </c>
      <c r="AO163" s="40"/>
      <c r="AQ163" s="3">
        <f t="shared" si="63"/>
        <v>42132</v>
      </c>
      <c r="AR163" s="6">
        <f t="shared" ca="1" si="64"/>
        <v>55176.25</v>
      </c>
      <c r="AS163" s="6">
        <f t="shared" ca="1" si="65"/>
        <v>48187.5</v>
      </c>
      <c r="AT163" s="6">
        <f t="shared" ca="1" si="66"/>
        <v>806213.10000000009</v>
      </c>
      <c r="AU163" s="6">
        <f t="shared" ca="1" si="67"/>
        <v>61395.400000000009</v>
      </c>
      <c r="AV163" s="6">
        <f t="shared" ca="1" si="68"/>
        <v>40784.76</v>
      </c>
      <c r="AW163" s="6">
        <f t="shared" ca="1" si="69"/>
        <v>0</v>
      </c>
      <c r="AX163" s="6">
        <f t="shared" ca="1" si="70"/>
        <v>0</v>
      </c>
      <c r="AY163" s="6">
        <f t="shared" ca="1" si="71"/>
        <v>0</v>
      </c>
      <c r="AZ163" s="6">
        <f t="shared" ca="1" si="72"/>
        <v>0</v>
      </c>
      <c r="BA163" s="6">
        <f t="shared" ca="1" si="73"/>
        <v>0</v>
      </c>
      <c r="BB163" s="6">
        <f t="shared" ca="1" si="74"/>
        <v>0</v>
      </c>
      <c r="BC163" s="6">
        <f t="shared" ca="1" si="75"/>
        <v>0</v>
      </c>
      <c r="BD163" s="6">
        <f t="shared" ca="1" si="76"/>
        <v>0</v>
      </c>
      <c r="BE163" s="6">
        <f t="shared" ca="1" si="77"/>
        <v>0</v>
      </c>
      <c r="BF163" s="6">
        <f t="shared" ca="1" si="84"/>
        <v>0</v>
      </c>
      <c r="BG163" s="6">
        <f t="shared" ca="1" si="85"/>
        <v>0</v>
      </c>
      <c r="BH163" s="6"/>
      <c r="BJ163" s="4">
        <f t="shared" ca="1" si="78"/>
        <v>1011757.0100000001</v>
      </c>
      <c r="BL163" s="3">
        <f t="shared" si="79"/>
        <v>42132</v>
      </c>
      <c r="BM163" s="6">
        <f>BM162+SUMIFS('Transactions (Dated)'!G:G,'Transactions (Dated)'!D:D,'Share Values'!AQ163)</f>
        <v>34179.499999999993</v>
      </c>
      <c r="BN163" s="6">
        <f ca="1">BN162+SUMIFS('Transactions (Dated)'!$F:$F,'Transactions (Dated)'!$D:$D,$BL163,'Transactions (Dated)'!$B:$B,BN$11,'Transactions (Dated)'!$C:$C,"Dividend (paid to cash)")*Y163</f>
        <v>0</v>
      </c>
      <c r="BO163" s="6">
        <f ca="1">BO162+SUMIFS('Transactions (Dated)'!$F:$F,'Transactions (Dated)'!$D:$D,$BL163,'Transactions (Dated)'!$B:$B,BO$11,'Transactions (Dated)'!$C:$C,"Dividend (paid to cash)")*Z163</f>
        <v>1250</v>
      </c>
      <c r="BP163" s="6">
        <f ca="1">BP162+SUMIFS('Transactions (Dated)'!$F:$F,'Transactions (Dated)'!$D:$D,$BL163,'Transactions (Dated)'!$B:$B,BP$11,'Transactions (Dated)'!$C:$C,"Dividend (paid to cash)")*AA163</f>
        <v>17738.742000000002</v>
      </c>
      <c r="BQ163" s="6">
        <f ca="1">BQ162+SUMIFS('Transactions (Dated)'!$F:$F,'Transactions (Dated)'!$D:$D,$BL163,'Transactions (Dated)'!$B:$B,BQ$11,'Transactions (Dated)'!$C:$C,"Dividend (paid to cash)")*AB163</f>
        <v>47.300000000000004</v>
      </c>
      <c r="BR163" s="6">
        <f ca="1">BR162+SUMIFS('Transactions (Dated)'!$F:$F,'Transactions (Dated)'!$D:$D,$BL163,'Transactions (Dated)'!$B:$B,BR$11,'Transactions (Dated)'!$C:$C,"Dividend (paid to cash)")*AC163</f>
        <v>0</v>
      </c>
      <c r="BS163" s="6">
        <f ca="1">BS162+SUMIFS('Transactions (Dated)'!$F:$F,'Transactions (Dated)'!$D:$D,$BL163,'Transactions (Dated)'!$B:$B,BS$11,'Transactions (Dated)'!$C:$C,"Dividend (paid to cash)")*AD163</f>
        <v>0</v>
      </c>
      <c r="BT163" s="6">
        <f ca="1">BT162+SUMIFS('Transactions (Dated)'!$F:$F,'Transactions (Dated)'!$D:$D,$BL163,'Transactions (Dated)'!$B:$B,BT$11,'Transactions (Dated)'!$C:$C,"Dividend (paid to cash)")*AE163</f>
        <v>0</v>
      </c>
      <c r="BU163" s="6">
        <f ca="1">BU162+SUMIFS('Transactions (Dated)'!$F:$F,'Transactions (Dated)'!$D:$D,$BL163,'Transactions (Dated)'!$B:$B,BU$11,'Transactions (Dated)'!$C:$C,"Dividend (paid to cash)")*AF163</f>
        <v>0</v>
      </c>
      <c r="BV163" s="6">
        <f ca="1">BV162+SUMIFS('Transactions (Dated)'!$F:$F,'Transactions (Dated)'!$D:$D,$BL163,'Transactions (Dated)'!$B:$B,BV$11,'Transactions (Dated)'!$C:$C,"Dividend (paid to cash)")*AG163</f>
        <v>0</v>
      </c>
      <c r="BW163" s="6">
        <f ca="1">BW162+SUMIFS('Transactions (Dated)'!$F:$F,'Transactions (Dated)'!$D:$D,$BL163,'Transactions (Dated)'!$B:$B,BW$11,'Transactions (Dated)'!$C:$C,"Dividend (paid to cash)")*AH163</f>
        <v>0</v>
      </c>
      <c r="BX163" s="6">
        <f ca="1">BX162+SUMIFS('Transactions (Dated)'!$F:$F,'Transactions (Dated)'!$D:$D,$BL163,'Transactions (Dated)'!$B:$B,BX$11,'Transactions (Dated)'!$C:$C,"Dividend (paid to cash)")*AI163</f>
        <v>0</v>
      </c>
      <c r="BY163" s="6">
        <f ca="1">BY162+SUMIFS('Transactions (Dated)'!$F:$F,'Transactions (Dated)'!$D:$D,$BL163,'Transactions (Dated)'!$B:$B,BY$11,'Transactions (Dated)'!$C:$C,"Dividend (paid to cash)")*AJ163</f>
        <v>0</v>
      </c>
      <c r="BZ163" s="6">
        <f ca="1">BZ162+SUMIFS('Transactions (Dated)'!$F:$F,'Transactions (Dated)'!$D:$D,$BL163,'Transactions (Dated)'!$B:$B,BZ$11,'Transactions (Dated)'!$C:$C,"Dividend (paid to cash)")*AK163</f>
        <v>0</v>
      </c>
      <c r="CA163" s="6">
        <f ca="1">CA162+SUMIFS('Transactions (Dated)'!$F:$F,'Transactions (Dated)'!$D:$D,$BL163,'Transactions (Dated)'!$B:$B,CA$11,'Transactions (Dated)'!$C:$C,"Dividend (paid to cash)")*AL163</f>
        <v>0</v>
      </c>
      <c r="CB163" s="6">
        <v>0</v>
      </c>
      <c r="CC163" s="6">
        <v>0</v>
      </c>
      <c r="CD163" s="6"/>
      <c r="CF163" s="6">
        <f t="shared" ca="1" si="86"/>
        <v>53215.542000000001</v>
      </c>
      <c r="CH163" s="3">
        <f t="shared" si="87"/>
        <v>42132</v>
      </c>
      <c r="CI163" s="4">
        <f t="shared" ca="1" si="80"/>
        <v>1011757.0100000001</v>
      </c>
      <c r="CJ163" s="4">
        <f t="shared" ca="1" si="81"/>
        <v>53215.542000000001</v>
      </c>
      <c r="CL163" s="4">
        <f t="shared" ca="1" si="82"/>
        <v>1064972.5520000001</v>
      </c>
    </row>
    <row r="164" spans="2:90" x14ac:dyDescent="0.15">
      <c r="B164" s="3">
        <f t="shared" si="83"/>
        <v>42135</v>
      </c>
      <c r="C164" s="2">
        <v>15152.6</v>
      </c>
      <c r="E164" s="70">
        <v>42135</v>
      </c>
      <c r="F164" s="69">
        <v>12.67</v>
      </c>
      <c r="G164" s="69">
        <v>4.96</v>
      </c>
      <c r="H164" s="69">
        <v>20.49</v>
      </c>
      <c r="I164" s="69">
        <v>32.33</v>
      </c>
      <c r="J164" s="69">
        <v>16.96</v>
      </c>
      <c r="K164" s="69">
        <v>12.26</v>
      </c>
      <c r="L164" s="69">
        <v>28.06</v>
      </c>
      <c r="M164" s="69">
        <v>3.2</v>
      </c>
      <c r="N164" s="69">
        <v>10</v>
      </c>
      <c r="O164" s="69">
        <v>5.4432999999999998</v>
      </c>
      <c r="P164" s="69">
        <v>33.979999999999997</v>
      </c>
      <c r="Q164" s="69">
        <v>0.98</v>
      </c>
      <c r="R164" s="69">
        <v>11.86</v>
      </c>
      <c r="S164" s="69">
        <v>39.36</v>
      </c>
      <c r="T164" s="69"/>
      <c r="U164" s="69"/>
      <c r="V164" s="4"/>
      <c r="X164" s="3">
        <f t="shared" si="62"/>
        <v>42135</v>
      </c>
      <c r="Y164" s="40">
        <f ca="1">Y163+SUMIFS('Transactions (Dated)'!$E$2:$E$53,'Transactions (Dated)'!$D$2:$D$53,'Share Values'!$X164,'Transactions (Dated)'!$B$2:$B$53,'Share Values'!Y$11,'Transactions (Dated)'!$C$2:$C$53,"Buy")-SUMIFS('Transactions (Dated)'!$E$2:$E$53,'Transactions (Dated)'!$D$2:$D$53,'Share Values'!$X164,'Transactions (Dated)'!$B$2:$B$53,'Share Values'!Y$11,'Transactions (Dated)'!$C$2:$C$53,"Sell")</f>
        <v>4625</v>
      </c>
      <c r="Z164" s="40">
        <f ca="1">Z163+SUMIFS('Transactions (Dated)'!$E$2:$E$53,'Transactions (Dated)'!$D$2:$D$53,'Share Values'!$X164,'Transactions (Dated)'!$B$2:$B$53,'Share Values'!Z$11,'Transactions (Dated)'!$C$2:$C$53,"Buy")-SUMIFS('Transactions (Dated)'!$E$2:$E$53,'Transactions (Dated)'!$D$2:$D$53,'Share Values'!$X164,'Transactions (Dated)'!$B$2:$B$53,'Share Values'!Z$11,'Transactions (Dated)'!$C$2:$C$53,"Sell")</f>
        <v>9375</v>
      </c>
      <c r="AA164" s="40">
        <f ca="1">AA163+SUMIFS('Transactions (Dated)'!$E$2:$E$53,'Transactions (Dated)'!$D$2:$D$53,'Share Values'!$X164,'Transactions (Dated)'!$B$2:$B$53,'Share Values'!AA$11,'Transactions (Dated)'!$C$2:$C$53,"Buy")-SUMIFS('Transactions (Dated)'!$E$2:$E$53,'Transactions (Dated)'!$D$2:$D$53,'Share Values'!$X164,'Transactions (Dated)'!$B$2:$B$53,'Share Values'!AA$11,'Transactions (Dated)'!$C$2:$C$53,"Sell")</f>
        <v>39270</v>
      </c>
      <c r="AB164" s="40">
        <f ca="1">AB163+SUMIFS('Transactions (Dated)'!$E$2:$E$53,'Transactions (Dated)'!$D$2:$D$53,'Share Values'!$X164,'Transactions (Dated)'!$B$2:$B$53,'Share Values'!AB$11,'Transactions (Dated)'!$C$2:$C$53,"Buy")-SUMIFS('Transactions (Dated)'!$E$2:$E$53,'Transactions (Dated)'!$D$2:$D$53,'Share Values'!$X164,'Transactions (Dated)'!$B$2:$B$53,'Share Values'!AB$11,'Transactions (Dated)'!$C$2:$C$53,"Sell")</f>
        <v>1892</v>
      </c>
      <c r="AC164" s="40">
        <f ca="1">AC163+SUMIFS('Transactions (Dated)'!$E$2:$E$53,'Transactions (Dated)'!$D$2:$D$53,'Share Values'!$X164,'Transactions (Dated)'!$B$2:$B$53,'Share Values'!AC$11,'Transactions (Dated)'!$C$2:$C$53,"Buy")-SUMIFS('Transactions (Dated)'!$E$2:$E$53,'Transactions (Dated)'!$D$2:$D$53,'Share Values'!$X164,'Transactions (Dated)'!$B$2:$B$53,'Share Values'!AC$11,'Transactions (Dated)'!$C$2:$C$53,"Sell")</f>
        <v>2348</v>
      </c>
      <c r="AD164" s="40">
        <f ca="1">AD163+SUMIFS('Transactions (Dated)'!$E$2:$E$53,'Transactions (Dated)'!$D$2:$D$53,'Share Values'!$X164,'Transactions (Dated)'!$B$2:$B$53,'Share Values'!AD$11,'Transactions (Dated)'!$C$2:$C$53,"Buy")-SUMIFS('Transactions (Dated)'!$E$2:$E$53,'Transactions (Dated)'!$D$2:$D$53,'Share Values'!$X164,'Transactions (Dated)'!$B$2:$B$53,'Share Values'!AD$11,'Transactions (Dated)'!$C$2:$C$53,"Sell")</f>
        <v>0</v>
      </c>
      <c r="AE164" s="40">
        <f ca="1">AE163+SUMIFS('Transactions (Dated)'!$E$2:$E$53,'Transactions (Dated)'!$D$2:$D$53,'Share Values'!$X164,'Transactions (Dated)'!$B$2:$B$53,'Share Values'!AE$11,'Transactions (Dated)'!$C$2:$C$53,"Buy")-SUMIFS('Transactions (Dated)'!$E$2:$E$53,'Transactions (Dated)'!$D$2:$D$53,'Share Values'!$X164,'Transactions (Dated)'!$B$2:$B$53,'Share Values'!AE$11,'Transactions (Dated)'!$C$2:$C$53,"Sell")</f>
        <v>0</v>
      </c>
      <c r="AF164" s="40">
        <f ca="1">AF163+SUMIFS('Transactions (Dated)'!$E$2:$E$53,'Transactions (Dated)'!$D$2:$D$53,'Share Values'!$X164,'Transactions (Dated)'!$B$2:$B$53,'Share Values'!AF$11,'Transactions (Dated)'!$C$2:$C$53,"Buy")-SUMIFS('Transactions (Dated)'!$E$2:$E$53,'Transactions (Dated)'!$D$2:$D$53,'Share Values'!$X164,'Transactions (Dated)'!$B$2:$B$53,'Share Values'!AF$11,'Transactions (Dated)'!$C$2:$C$53,"Sell")</f>
        <v>0</v>
      </c>
      <c r="AG164" s="40">
        <f ca="1">AG163+SUMIFS('Transactions (Dated)'!$E$2:$E$53,'Transactions (Dated)'!$D$2:$D$53,'Share Values'!$X164,'Transactions (Dated)'!$B$2:$B$53,'Share Values'!AG$11,'Transactions (Dated)'!$C$2:$C$53,"Buy")-SUMIFS('Transactions (Dated)'!$E$2:$E$53,'Transactions (Dated)'!$D$2:$D$53,'Share Values'!$X164,'Transactions (Dated)'!$B$2:$B$53,'Share Values'!AG$11,'Transactions (Dated)'!$C$2:$C$53,"Sell")</f>
        <v>0</v>
      </c>
      <c r="AH164" s="40">
        <f ca="1">AH163+SUMIFS('Transactions (Dated)'!$E$2:$E$53,'Transactions (Dated)'!$D$2:$D$53,'Share Values'!$X164,'Transactions (Dated)'!$B$2:$B$53,'Share Values'!AH$11,'Transactions (Dated)'!$C$2:$C$53,"Buy")-SUMIFS('Transactions (Dated)'!$E$2:$E$53,'Transactions (Dated)'!$D$2:$D$53,'Share Values'!$X164,'Transactions (Dated)'!$B$2:$B$53,'Share Values'!AH$11,'Transactions (Dated)'!$C$2:$C$53,"Sell")</f>
        <v>0</v>
      </c>
      <c r="AI164" s="40">
        <f ca="1">AI163+SUMIFS('Transactions (Dated)'!$E$2:$E$53,'Transactions (Dated)'!$D$2:$D$53,'Share Values'!$X164,'Transactions (Dated)'!$B$2:$B$53,'Share Values'!AI$11,'Transactions (Dated)'!$C$2:$C$53,"Buy")-SUMIFS('Transactions (Dated)'!$E$2:$E$53,'Transactions (Dated)'!$D$2:$D$53,'Share Values'!$X164,'Transactions (Dated)'!$B$2:$B$53,'Share Values'!AI$11,'Transactions (Dated)'!$C$2:$C$53,"Sell")</f>
        <v>0</v>
      </c>
      <c r="AJ164" s="40">
        <f ca="1">AJ163+SUMIFS('Transactions (Dated)'!$E$2:$E$53,'Transactions (Dated)'!$D$2:$D$53,'Share Values'!$X164,'Transactions (Dated)'!$B$2:$B$53,'Share Values'!AJ$11,'Transactions (Dated)'!$C$2:$C$53,"Buy")-SUMIFS('Transactions (Dated)'!$E$2:$E$53,'Transactions (Dated)'!$D$2:$D$53,'Share Values'!$X164,'Transactions (Dated)'!$B$2:$B$53,'Share Values'!AJ$11,'Transactions (Dated)'!$C$2:$C$53,"Sell")</f>
        <v>0</v>
      </c>
      <c r="AK164" s="40">
        <f ca="1">AK163+SUMIFS('Transactions (Dated)'!$E$2:$E$53,'Transactions (Dated)'!$D$2:$D$53,'Share Values'!$X164,'Transactions (Dated)'!$B$2:$B$53,'Share Values'!AK$11,'Transactions (Dated)'!$C$2:$C$53,"Buy")-SUMIFS('Transactions (Dated)'!$E$2:$E$53,'Transactions (Dated)'!$D$2:$D$53,'Share Values'!$X164,'Transactions (Dated)'!$B$2:$B$53,'Share Values'!AK$11,'Transactions (Dated)'!$C$2:$C$53,"Sell")</f>
        <v>0</v>
      </c>
      <c r="AL164" s="40">
        <f ca="1">AL163+SUMIFS('Transactions (Dated)'!$E$2:$E$53,'Transactions (Dated)'!$D$2:$D$53,'Share Values'!$X164,'Transactions (Dated)'!$B$2:$B$53,'Share Values'!AL$11,'Transactions (Dated)'!$C$2:$C$53,"Buy")-SUMIFS('Transactions (Dated)'!$E$2:$E$53,'Transactions (Dated)'!$D$2:$D$53,'Share Values'!$X164,'Transactions (Dated)'!$B$2:$B$53,'Share Values'!AL$11,'Transactions (Dated)'!$C$2:$C$53,"Sell")</f>
        <v>0</v>
      </c>
      <c r="AM164" s="40">
        <f ca="1">AM163+SUMIFS('Transactions (Dated)'!$E$2:$E$53,'Transactions (Dated)'!$D$2:$D$53,'Share Values'!$X164,'Transactions (Dated)'!$B$2:$B$53,'Share Values'!AM$11,'Transactions (Dated)'!$C$2:$C$53,"Buy")-SUMIFS('Transactions (Dated)'!$E$2:$E$53,'Transactions (Dated)'!$D$2:$D$53,'Share Values'!$X164,'Transactions (Dated)'!$B$2:$B$53,'Share Values'!AM$11,'Transactions (Dated)'!$C$2:$C$53,"Sell")</f>
        <v>0</v>
      </c>
      <c r="AN164" s="40">
        <f ca="1">AN163+SUMIFS('Transactions (Dated)'!$E$2:$E$53,'Transactions (Dated)'!$D$2:$D$53,'Share Values'!$X164,'Transactions (Dated)'!$B$2:$B$53,'Share Values'!AN$11,'Transactions (Dated)'!$C$2:$C$53,"Buy")-SUMIFS('Transactions (Dated)'!$E$2:$E$53,'Transactions (Dated)'!$D$2:$D$53,'Share Values'!$X164,'Transactions (Dated)'!$B$2:$B$53,'Share Values'!AN$11,'Transactions (Dated)'!$C$2:$C$53,"Sell")</f>
        <v>0</v>
      </c>
      <c r="AO164" s="40"/>
      <c r="AQ164" s="3">
        <f t="shared" si="63"/>
        <v>42135</v>
      </c>
      <c r="AR164" s="6">
        <f t="shared" ca="1" si="64"/>
        <v>58598.75</v>
      </c>
      <c r="AS164" s="6">
        <f t="shared" ca="1" si="65"/>
        <v>46500</v>
      </c>
      <c r="AT164" s="6">
        <f t="shared" ca="1" si="66"/>
        <v>804642.29999999993</v>
      </c>
      <c r="AU164" s="6">
        <f t="shared" ca="1" si="67"/>
        <v>61168.359999999993</v>
      </c>
      <c r="AV164" s="6">
        <f t="shared" ca="1" si="68"/>
        <v>39822.080000000002</v>
      </c>
      <c r="AW164" s="6">
        <f t="shared" ca="1" si="69"/>
        <v>0</v>
      </c>
      <c r="AX164" s="6">
        <f t="shared" ca="1" si="70"/>
        <v>0</v>
      </c>
      <c r="AY164" s="6">
        <f t="shared" ca="1" si="71"/>
        <v>0</v>
      </c>
      <c r="AZ164" s="6">
        <f t="shared" ca="1" si="72"/>
        <v>0</v>
      </c>
      <c r="BA164" s="6">
        <f t="shared" ca="1" si="73"/>
        <v>0</v>
      </c>
      <c r="BB164" s="6">
        <f t="shared" ca="1" si="74"/>
        <v>0</v>
      </c>
      <c r="BC164" s="6">
        <f t="shared" ca="1" si="75"/>
        <v>0</v>
      </c>
      <c r="BD164" s="6">
        <f t="shared" ca="1" si="76"/>
        <v>0</v>
      </c>
      <c r="BE164" s="6">
        <f t="shared" ca="1" si="77"/>
        <v>0</v>
      </c>
      <c r="BF164" s="6">
        <f t="shared" ca="1" si="84"/>
        <v>0</v>
      </c>
      <c r="BG164" s="6">
        <f t="shared" ca="1" si="85"/>
        <v>0</v>
      </c>
      <c r="BH164" s="6"/>
      <c r="BJ164" s="4">
        <f t="shared" ca="1" si="78"/>
        <v>1010731.4899999999</v>
      </c>
      <c r="BL164" s="3">
        <f t="shared" si="79"/>
        <v>42135</v>
      </c>
      <c r="BM164" s="6">
        <f>BM163+SUMIFS('Transactions (Dated)'!G:G,'Transactions (Dated)'!D:D,'Share Values'!AQ164)</f>
        <v>34179.499999999993</v>
      </c>
      <c r="BN164" s="6">
        <f ca="1">BN163+SUMIFS('Transactions (Dated)'!$F:$F,'Transactions (Dated)'!$D:$D,$BL164,'Transactions (Dated)'!$B:$B,BN$11,'Transactions (Dated)'!$C:$C,"Dividend (paid to cash)")*Y164</f>
        <v>0</v>
      </c>
      <c r="BO164" s="6">
        <f ca="1">BO163+SUMIFS('Transactions (Dated)'!$F:$F,'Transactions (Dated)'!$D:$D,$BL164,'Transactions (Dated)'!$B:$B,BO$11,'Transactions (Dated)'!$C:$C,"Dividend (paid to cash)")*Z164</f>
        <v>1250</v>
      </c>
      <c r="BP164" s="6">
        <f ca="1">BP163+SUMIFS('Transactions (Dated)'!$F:$F,'Transactions (Dated)'!$D:$D,$BL164,'Transactions (Dated)'!$B:$B,BP$11,'Transactions (Dated)'!$C:$C,"Dividend (paid to cash)")*AA164</f>
        <v>17738.742000000002</v>
      </c>
      <c r="BQ164" s="6">
        <f ca="1">BQ163+SUMIFS('Transactions (Dated)'!$F:$F,'Transactions (Dated)'!$D:$D,$BL164,'Transactions (Dated)'!$B:$B,BQ$11,'Transactions (Dated)'!$C:$C,"Dividend (paid to cash)")*AB164</f>
        <v>47.300000000000004</v>
      </c>
      <c r="BR164" s="6">
        <f ca="1">BR163+SUMIFS('Transactions (Dated)'!$F:$F,'Transactions (Dated)'!$D:$D,$BL164,'Transactions (Dated)'!$B:$B,BR$11,'Transactions (Dated)'!$C:$C,"Dividend (paid to cash)")*AC164</f>
        <v>0</v>
      </c>
      <c r="BS164" s="6">
        <f ca="1">BS163+SUMIFS('Transactions (Dated)'!$F:$F,'Transactions (Dated)'!$D:$D,$BL164,'Transactions (Dated)'!$B:$B,BS$11,'Transactions (Dated)'!$C:$C,"Dividend (paid to cash)")*AD164</f>
        <v>0</v>
      </c>
      <c r="BT164" s="6">
        <f ca="1">BT163+SUMIFS('Transactions (Dated)'!$F:$F,'Transactions (Dated)'!$D:$D,$BL164,'Transactions (Dated)'!$B:$B,BT$11,'Transactions (Dated)'!$C:$C,"Dividend (paid to cash)")*AE164</f>
        <v>0</v>
      </c>
      <c r="BU164" s="6">
        <f ca="1">BU163+SUMIFS('Transactions (Dated)'!$F:$F,'Transactions (Dated)'!$D:$D,$BL164,'Transactions (Dated)'!$B:$B,BU$11,'Transactions (Dated)'!$C:$C,"Dividend (paid to cash)")*AF164</f>
        <v>0</v>
      </c>
      <c r="BV164" s="6">
        <f ca="1">BV163+SUMIFS('Transactions (Dated)'!$F:$F,'Transactions (Dated)'!$D:$D,$BL164,'Transactions (Dated)'!$B:$B,BV$11,'Transactions (Dated)'!$C:$C,"Dividend (paid to cash)")*AG164</f>
        <v>0</v>
      </c>
      <c r="BW164" s="6">
        <f ca="1">BW163+SUMIFS('Transactions (Dated)'!$F:$F,'Transactions (Dated)'!$D:$D,$BL164,'Transactions (Dated)'!$B:$B,BW$11,'Transactions (Dated)'!$C:$C,"Dividend (paid to cash)")*AH164</f>
        <v>0</v>
      </c>
      <c r="BX164" s="6">
        <f ca="1">BX163+SUMIFS('Transactions (Dated)'!$F:$F,'Transactions (Dated)'!$D:$D,$BL164,'Transactions (Dated)'!$B:$B,BX$11,'Transactions (Dated)'!$C:$C,"Dividend (paid to cash)")*AI164</f>
        <v>0</v>
      </c>
      <c r="BY164" s="6">
        <f ca="1">BY163+SUMIFS('Transactions (Dated)'!$F:$F,'Transactions (Dated)'!$D:$D,$BL164,'Transactions (Dated)'!$B:$B,BY$11,'Transactions (Dated)'!$C:$C,"Dividend (paid to cash)")*AJ164</f>
        <v>0</v>
      </c>
      <c r="BZ164" s="6">
        <f ca="1">BZ163+SUMIFS('Transactions (Dated)'!$F:$F,'Transactions (Dated)'!$D:$D,$BL164,'Transactions (Dated)'!$B:$B,BZ$11,'Transactions (Dated)'!$C:$C,"Dividend (paid to cash)")*AK164</f>
        <v>0</v>
      </c>
      <c r="CA164" s="6">
        <f ca="1">CA163+SUMIFS('Transactions (Dated)'!$F:$F,'Transactions (Dated)'!$D:$D,$BL164,'Transactions (Dated)'!$B:$B,CA$11,'Transactions (Dated)'!$C:$C,"Dividend (paid to cash)")*AL164</f>
        <v>0</v>
      </c>
      <c r="CB164" s="6">
        <v>0</v>
      </c>
      <c r="CC164" s="6">
        <v>0</v>
      </c>
      <c r="CD164" s="6"/>
      <c r="CF164" s="6">
        <f t="shared" ca="1" si="86"/>
        <v>53215.542000000001</v>
      </c>
      <c r="CH164" s="3">
        <f t="shared" si="87"/>
        <v>42135</v>
      </c>
      <c r="CI164" s="4">
        <f t="shared" ca="1" si="80"/>
        <v>1010731.4899999999</v>
      </c>
      <c r="CJ164" s="4">
        <f t="shared" ca="1" si="81"/>
        <v>53215.542000000001</v>
      </c>
      <c r="CL164" s="4">
        <f t="shared" ca="1" si="82"/>
        <v>1063947.0319999999</v>
      </c>
    </row>
    <row r="165" spans="2:90" x14ac:dyDescent="0.15">
      <c r="B165" s="3">
        <f t="shared" si="83"/>
        <v>42136</v>
      </c>
      <c r="C165" s="2">
        <v>15043.2</v>
      </c>
      <c r="E165" s="70">
        <v>42136</v>
      </c>
      <c r="F165" s="69">
        <v>12.26</v>
      </c>
      <c r="G165" s="69">
        <v>4.9000000000000004</v>
      </c>
      <c r="H165" s="69">
        <v>20.350000000000001</v>
      </c>
      <c r="I165" s="69">
        <v>31.73</v>
      </c>
      <c r="J165" s="69">
        <v>16.52</v>
      </c>
      <c r="K165" s="69">
        <v>12.03</v>
      </c>
      <c r="L165" s="69">
        <v>27.71</v>
      </c>
      <c r="M165" s="69">
        <v>3.19</v>
      </c>
      <c r="N165" s="69">
        <v>9.76</v>
      </c>
      <c r="O165" s="69">
        <v>5.5</v>
      </c>
      <c r="P165" s="69">
        <v>33.840000000000003</v>
      </c>
      <c r="Q165" s="69">
        <v>1</v>
      </c>
      <c r="R165" s="69">
        <v>11.91</v>
      </c>
      <c r="S165" s="69">
        <v>38.25</v>
      </c>
      <c r="T165" s="69"/>
      <c r="U165" s="69"/>
      <c r="V165" s="4"/>
      <c r="X165" s="3">
        <f t="shared" si="62"/>
        <v>42136</v>
      </c>
      <c r="Y165" s="40">
        <f ca="1">Y164+SUMIFS('Transactions (Dated)'!$E$2:$E$53,'Transactions (Dated)'!$D$2:$D$53,'Share Values'!$X165,'Transactions (Dated)'!$B$2:$B$53,'Share Values'!Y$11,'Transactions (Dated)'!$C$2:$C$53,"Buy")-SUMIFS('Transactions (Dated)'!$E$2:$E$53,'Transactions (Dated)'!$D$2:$D$53,'Share Values'!$X165,'Transactions (Dated)'!$B$2:$B$53,'Share Values'!Y$11,'Transactions (Dated)'!$C$2:$C$53,"Sell")</f>
        <v>4625</v>
      </c>
      <c r="Z165" s="40">
        <f ca="1">Z164+SUMIFS('Transactions (Dated)'!$E$2:$E$53,'Transactions (Dated)'!$D$2:$D$53,'Share Values'!$X165,'Transactions (Dated)'!$B$2:$B$53,'Share Values'!Z$11,'Transactions (Dated)'!$C$2:$C$53,"Buy")-SUMIFS('Transactions (Dated)'!$E$2:$E$53,'Transactions (Dated)'!$D$2:$D$53,'Share Values'!$X165,'Transactions (Dated)'!$B$2:$B$53,'Share Values'!Z$11,'Transactions (Dated)'!$C$2:$C$53,"Sell")</f>
        <v>9375</v>
      </c>
      <c r="AA165" s="40">
        <f ca="1">AA164+SUMIFS('Transactions (Dated)'!$E$2:$E$53,'Transactions (Dated)'!$D$2:$D$53,'Share Values'!$X165,'Transactions (Dated)'!$B$2:$B$53,'Share Values'!AA$11,'Transactions (Dated)'!$C$2:$C$53,"Buy")-SUMIFS('Transactions (Dated)'!$E$2:$E$53,'Transactions (Dated)'!$D$2:$D$53,'Share Values'!$X165,'Transactions (Dated)'!$B$2:$B$53,'Share Values'!AA$11,'Transactions (Dated)'!$C$2:$C$53,"Sell")</f>
        <v>39270</v>
      </c>
      <c r="AB165" s="40">
        <f ca="1">AB164+SUMIFS('Transactions (Dated)'!$E$2:$E$53,'Transactions (Dated)'!$D$2:$D$53,'Share Values'!$X165,'Transactions (Dated)'!$B$2:$B$53,'Share Values'!AB$11,'Transactions (Dated)'!$C$2:$C$53,"Buy")-SUMIFS('Transactions (Dated)'!$E$2:$E$53,'Transactions (Dated)'!$D$2:$D$53,'Share Values'!$X165,'Transactions (Dated)'!$B$2:$B$53,'Share Values'!AB$11,'Transactions (Dated)'!$C$2:$C$53,"Sell")</f>
        <v>1892</v>
      </c>
      <c r="AC165" s="40">
        <f ca="1">AC164+SUMIFS('Transactions (Dated)'!$E$2:$E$53,'Transactions (Dated)'!$D$2:$D$53,'Share Values'!$X165,'Transactions (Dated)'!$B$2:$B$53,'Share Values'!AC$11,'Transactions (Dated)'!$C$2:$C$53,"Buy")-SUMIFS('Transactions (Dated)'!$E$2:$E$53,'Transactions (Dated)'!$D$2:$D$53,'Share Values'!$X165,'Transactions (Dated)'!$B$2:$B$53,'Share Values'!AC$11,'Transactions (Dated)'!$C$2:$C$53,"Sell")</f>
        <v>2348</v>
      </c>
      <c r="AD165" s="40">
        <f ca="1">AD164+SUMIFS('Transactions (Dated)'!$E$2:$E$53,'Transactions (Dated)'!$D$2:$D$53,'Share Values'!$X165,'Transactions (Dated)'!$B$2:$B$53,'Share Values'!AD$11,'Transactions (Dated)'!$C$2:$C$53,"Buy")-SUMIFS('Transactions (Dated)'!$E$2:$E$53,'Transactions (Dated)'!$D$2:$D$53,'Share Values'!$X165,'Transactions (Dated)'!$B$2:$B$53,'Share Values'!AD$11,'Transactions (Dated)'!$C$2:$C$53,"Sell")</f>
        <v>0</v>
      </c>
      <c r="AE165" s="40">
        <f ca="1">AE164+SUMIFS('Transactions (Dated)'!$E$2:$E$53,'Transactions (Dated)'!$D$2:$D$53,'Share Values'!$X165,'Transactions (Dated)'!$B$2:$B$53,'Share Values'!AE$11,'Transactions (Dated)'!$C$2:$C$53,"Buy")-SUMIFS('Transactions (Dated)'!$E$2:$E$53,'Transactions (Dated)'!$D$2:$D$53,'Share Values'!$X165,'Transactions (Dated)'!$B$2:$B$53,'Share Values'!AE$11,'Transactions (Dated)'!$C$2:$C$53,"Sell")</f>
        <v>0</v>
      </c>
      <c r="AF165" s="40">
        <f ca="1">AF164+SUMIFS('Transactions (Dated)'!$E$2:$E$53,'Transactions (Dated)'!$D$2:$D$53,'Share Values'!$X165,'Transactions (Dated)'!$B$2:$B$53,'Share Values'!AF$11,'Transactions (Dated)'!$C$2:$C$53,"Buy")-SUMIFS('Transactions (Dated)'!$E$2:$E$53,'Transactions (Dated)'!$D$2:$D$53,'Share Values'!$X165,'Transactions (Dated)'!$B$2:$B$53,'Share Values'!AF$11,'Transactions (Dated)'!$C$2:$C$53,"Sell")</f>
        <v>0</v>
      </c>
      <c r="AG165" s="40">
        <f ca="1">AG164+SUMIFS('Transactions (Dated)'!$E$2:$E$53,'Transactions (Dated)'!$D$2:$D$53,'Share Values'!$X165,'Transactions (Dated)'!$B$2:$B$53,'Share Values'!AG$11,'Transactions (Dated)'!$C$2:$C$53,"Buy")-SUMIFS('Transactions (Dated)'!$E$2:$E$53,'Transactions (Dated)'!$D$2:$D$53,'Share Values'!$X165,'Transactions (Dated)'!$B$2:$B$53,'Share Values'!AG$11,'Transactions (Dated)'!$C$2:$C$53,"Sell")</f>
        <v>0</v>
      </c>
      <c r="AH165" s="40">
        <f ca="1">AH164+SUMIFS('Transactions (Dated)'!$E$2:$E$53,'Transactions (Dated)'!$D$2:$D$53,'Share Values'!$X165,'Transactions (Dated)'!$B$2:$B$53,'Share Values'!AH$11,'Transactions (Dated)'!$C$2:$C$53,"Buy")-SUMIFS('Transactions (Dated)'!$E$2:$E$53,'Transactions (Dated)'!$D$2:$D$53,'Share Values'!$X165,'Transactions (Dated)'!$B$2:$B$53,'Share Values'!AH$11,'Transactions (Dated)'!$C$2:$C$53,"Sell")</f>
        <v>0</v>
      </c>
      <c r="AI165" s="40">
        <f ca="1">AI164+SUMIFS('Transactions (Dated)'!$E$2:$E$53,'Transactions (Dated)'!$D$2:$D$53,'Share Values'!$X165,'Transactions (Dated)'!$B$2:$B$53,'Share Values'!AI$11,'Transactions (Dated)'!$C$2:$C$53,"Buy")-SUMIFS('Transactions (Dated)'!$E$2:$E$53,'Transactions (Dated)'!$D$2:$D$53,'Share Values'!$X165,'Transactions (Dated)'!$B$2:$B$53,'Share Values'!AI$11,'Transactions (Dated)'!$C$2:$C$53,"Sell")</f>
        <v>0</v>
      </c>
      <c r="AJ165" s="40">
        <f ca="1">AJ164+SUMIFS('Transactions (Dated)'!$E$2:$E$53,'Transactions (Dated)'!$D$2:$D$53,'Share Values'!$X165,'Transactions (Dated)'!$B$2:$B$53,'Share Values'!AJ$11,'Transactions (Dated)'!$C$2:$C$53,"Buy")-SUMIFS('Transactions (Dated)'!$E$2:$E$53,'Transactions (Dated)'!$D$2:$D$53,'Share Values'!$X165,'Transactions (Dated)'!$B$2:$B$53,'Share Values'!AJ$11,'Transactions (Dated)'!$C$2:$C$53,"Sell")</f>
        <v>0</v>
      </c>
      <c r="AK165" s="40">
        <f ca="1">AK164+SUMIFS('Transactions (Dated)'!$E$2:$E$53,'Transactions (Dated)'!$D$2:$D$53,'Share Values'!$X165,'Transactions (Dated)'!$B$2:$B$53,'Share Values'!AK$11,'Transactions (Dated)'!$C$2:$C$53,"Buy")-SUMIFS('Transactions (Dated)'!$E$2:$E$53,'Transactions (Dated)'!$D$2:$D$53,'Share Values'!$X165,'Transactions (Dated)'!$B$2:$B$53,'Share Values'!AK$11,'Transactions (Dated)'!$C$2:$C$53,"Sell")</f>
        <v>0</v>
      </c>
      <c r="AL165" s="40">
        <f ca="1">AL164+SUMIFS('Transactions (Dated)'!$E$2:$E$53,'Transactions (Dated)'!$D$2:$D$53,'Share Values'!$X165,'Transactions (Dated)'!$B$2:$B$53,'Share Values'!AL$11,'Transactions (Dated)'!$C$2:$C$53,"Buy")-SUMIFS('Transactions (Dated)'!$E$2:$E$53,'Transactions (Dated)'!$D$2:$D$53,'Share Values'!$X165,'Transactions (Dated)'!$B$2:$B$53,'Share Values'!AL$11,'Transactions (Dated)'!$C$2:$C$53,"Sell")</f>
        <v>0</v>
      </c>
      <c r="AM165" s="40">
        <f ca="1">AM164+SUMIFS('Transactions (Dated)'!$E$2:$E$53,'Transactions (Dated)'!$D$2:$D$53,'Share Values'!$X165,'Transactions (Dated)'!$B$2:$B$53,'Share Values'!AM$11,'Transactions (Dated)'!$C$2:$C$53,"Buy")-SUMIFS('Transactions (Dated)'!$E$2:$E$53,'Transactions (Dated)'!$D$2:$D$53,'Share Values'!$X165,'Transactions (Dated)'!$B$2:$B$53,'Share Values'!AM$11,'Transactions (Dated)'!$C$2:$C$53,"Sell")</f>
        <v>0</v>
      </c>
      <c r="AN165" s="40">
        <f ca="1">AN164+SUMIFS('Transactions (Dated)'!$E$2:$E$53,'Transactions (Dated)'!$D$2:$D$53,'Share Values'!$X165,'Transactions (Dated)'!$B$2:$B$53,'Share Values'!AN$11,'Transactions (Dated)'!$C$2:$C$53,"Buy")-SUMIFS('Transactions (Dated)'!$E$2:$E$53,'Transactions (Dated)'!$D$2:$D$53,'Share Values'!$X165,'Transactions (Dated)'!$B$2:$B$53,'Share Values'!AN$11,'Transactions (Dated)'!$C$2:$C$53,"Sell")</f>
        <v>0</v>
      </c>
      <c r="AO165" s="40"/>
      <c r="AQ165" s="3">
        <f t="shared" si="63"/>
        <v>42136</v>
      </c>
      <c r="AR165" s="6">
        <f t="shared" ca="1" si="64"/>
        <v>56702.5</v>
      </c>
      <c r="AS165" s="6">
        <f t="shared" ca="1" si="65"/>
        <v>45937.5</v>
      </c>
      <c r="AT165" s="6">
        <f t="shared" ca="1" si="66"/>
        <v>799144.5</v>
      </c>
      <c r="AU165" s="6">
        <f t="shared" ca="1" si="67"/>
        <v>60033.16</v>
      </c>
      <c r="AV165" s="6">
        <f t="shared" ca="1" si="68"/>
        <v>38788.959999999999</v>
      </c>
      <c r="AW165" s="6">
        <f t="shared" ca="1" si="69"/>
        <v>0</v>
      </c>
      <c r="AX165" s="6">
        <f t="shared" ca="1" si="70"/>
        <v>0</v>
      </c>
      <c r="AY165" s="6">
        <f t="shared" ca="1" si="71"/>
        <v>0</v>
      </c>
      <c r="AZ165" s="6">
        <f t="shared" ca="1" si="72"/>
        <v>0</v>
      </c>
      <c r="BA165" s="6">
        <f t="shared" ca="1" si="73"/>
        <v>0</v>
      </c>
      <c r="BB165" s="6">
        <f t="shared" ca="1" si="74"/>
        <v>0</v>
      </c>
      <c r="BC165" s="6">
        <f t="shared" ca="1" si="75"/>
        <v>0</v>
      </c>
      <c r="BD165" s="6">
        <f t="shared" ca="1" si="76"/>
        <v>0</v>
      </c>
      <c r="BE165" s="6">
        <f t="shared" ca="1" si="77"/>
        <v>0</v>
      </c>
      <c r="BF165" s="6">
        <f t="shared" ca="1" si="84"/>
        <v>0</v>
      </c>
      <c r="BG165" s="6">
        <f t="shared" ca="1" si="85"/>
        <v>0</v>
      </c>
      <c r="BH165" s="6"/>
      <c r="BJ165" s="4">
        <f t="shared" ca="1" si="78"/>
        <v>1000606.62</v>
      </c>
      <c r="BL165" s="3">
        <f t="shared" si="79"/>
        <v>42136</v>
      </c>
      <c r="BM165" s="6">
        <f>BM164+SUMIFS('Transactions (Dated)'!G:G,'Transactions (Dated)'!D:D,'Share Values'!AQ165)</f>
        <v>34179.499999999993</v>
      </c>
      <c r="BN165" s="6">
        <f ca="1">BN164+SUMIFS('Transactions (Dated)'!$F:$F,'Transactions (Dated)'!$D:$D,$BL165,'Transactions (Dated)'!$B:$B,BN$11,'Transactions (Dated)'!$C:$C,"Dividend (paid to cash)")*Y165</f>
        <v>0</v>
      </c>
      <c r="BO165" s="6">
        <f ca="1">BO164+SUMIFS('Transactions (Dated)'!$F:$F,'Transactions (Dated)'!$D:$D,$BL165,'Transactions (Dated)'!$B:$B,BO$11,'Transactions (Dated)'!$C:$C,"Dividend (paid to cash)")*Z165</f>
        <v>1250</v>
      </c>
      <c r="BP165" s="6">
        <f ca="1">BP164+SUMIFS('Transactions (Dated)'!$F:$F,'Transactions (Dated)'!$D:$D,$BL165,'Transactions (Dated)'!$B:$B,BP$11,'Transactions (Dated)'!$C:$C,"Dividend (paid to cash)")*AA165</f>
        <v>17738.742000000002</v>
      </c>
      <c r="BQ165" s="6">
        <f ca="1">BQ164+SUMIFS('Transactions (Dated)'!$F:$F,'Transactions (Dated)'!$D:$D,$BL165,'Transactions (Dated)'!$B:$B,BQ$11,'Transactions (Dated)'!$C:$C,"Dividend (paid to cash)")*AB165</f>
        <v>47.300000000000004</v>
      </c>
      <c r="BR165" s="6">
        <f ca="1">BR164+SUMIFS('Transactions (Dated)'!$F:$F,'Transactions (Dated)'!$D:$D,$BL165,'Transactions (Dated)'!$B:$B,BR$11,'Transactions (Dated)'!$C:$C,"Dividend (paid to cash)")*AC165</f>
        <v>0</v>
      </c>
      <c r="BS165" s="6">
        <f ca="1">BS164+SUMIFS('Transactions (Dated)'!$F:$F,'Transactions (Dated)'!$D:$D,$BL165,'Transactions (Dated)'!$B:$B,BS$11,'Transactions (Dated)'!$C:$C,"Dividend (paid to cash)")*AD165</f>
        <v>0</v>
      </c>
      <c r="BT165" s="6">
        <f ca="1">BT164+SUMIFS('Transactions (Dated)'!$F:$F,'Transactions (Dated)'!$D:$D,$BL165,'Transactions (Dated)'!$B:$B,BT$11,'Transactions (Dated)'!$C:$C,"Dividend (paid to cash)")*AE165</f>
        <v>0</v>
      </c>
      <c r="BU165" s="6">
        <f ca="1">BU164+SUMIFS('Transactions (Dated)'!$F:$F,'Transactions (Dated)'!$D:$D,$BL165,'Transactions (Dated)'!$B:$B,BU$11,'Transactions (Dated)'!$C:$C,"Dividend (paid to cash)")*AF165</f>
        <v>0</v>
      </c>
      <c r="BV165" s="6">
        <f ca="1">BV164+SUMIFS('Transactions (Dated)'!$F:$F,'Transactions (Dated)'!$D:$D,$BL165,'Transactions (Dated)'!$B:$B,BV$11,'Transactions (Dated)'!$C:$C,"Dividend (paid to cash)")*AG165</f>
        <v>0</v>
      </c>
      <c r="BW165" s="6">
        <f ca="1">BW164+SUMIFS('Transactions (Dated)'!$F:$F,'Transactions (Dated)'!$D:$D,$BL165,'Transactions (Dated)'!$B:$B,BW$11,'Transactions (Dated)'!$C:$C,"Dividend (paid to cash)")*AH165</f>
        <v>0</v>
      </c>
      <c r="BX165" s="6">
        <f ca="1">BX164+SUMIFS('Transactions (Dated)'!$F:$F,'Transactions (Dated)'!$D:$D,$BL165,'Transactions (Dated)'!$B:$B,BX$11,'Transactions (Dated)'!$C:$C,"Dividend (paid to cash)")*AI165</f>
        <v>0</v>
      </c>
      <c r="BY165" s="6">
        <f ca="1">BY164+SUMIFS('Transactions (Dated)'!$F:$F,'Transactions (Dated)'!$D:$D,$BL165,'Transactions (Dated)'!$B:$B,BY$11,'Transactions (Dated)'!$C:$C,"Dividend (paid to cash)")*AJ165</f>
        <v>0</v>
      </c>
      <c r="BZ165" s="6">
        <f ca="1">BZ164+SUMIFS('Transactions (Dated)'!$F:$F,'Transactions (Dated)'!$D:$D,$BL165,'Transactions (Dated)'!$B:$B,BZ$11,'Transactions (Dated)'!$C:$C,"Dividend (paid to cash)")*AK165</f>
        <v>0</v>
      </c>
      <c r="CA165" s="6">
        <f ca="1">CA164+SUMIFS('Transactions (Dated)'!$F:$F,'Transactions (Dated)'!$D:$D,$BL165,'Transactions (Dated)'!$B:$B,CA$11,'Transactions (Dated)'!$C:$C,"Dividend (paid to cash)")*AL165</f>
        <v>0</v>
      </c>
      <c r="CB165" s="6">
        <v>0</v>
      </c>
      <c r="CC165" s="6">
        <v>0</v>
      </c>
      <c r="CD165" s="6"/>
      <c r="CF165" s="6">
        <f t="shared" ca="1" si="86"/>
        <v>53215.542000000001</v>
      </c>
      <c r="CH165" s="3">
        <f t="shared" si="87"/>
        <v>42136</v>
      </c>
      <c r="CI165" s="4">
        <f t="shared" ca="1" si="80"/>
        <v>1000606.62</v>
      </c>
      <c r="CJ165" s="4">
        <f t="shared" ca="1" si="81"/>
        <v>53215.542000000001</v>
      </c>
      <c r="CL165" s="4">
        <f t="shared" ca="1" si="82"/>
        <v>1053822.162</v>
      </c>
    </row>
    <row r="166" spans="2:90" x14ac:dyDescent="0.15">
      <c r="B166" s="3">
        <f t="shared" si="83"/>
        <v>42137</v>
      </c>
      <c r="C166" s="2">
        <v>14980.7</v>
      </c>
      <c r="E166" s="70">
        <v>42137</v>
      </c>
      <c r="F166" s="69">
        <v>12.28</v>
      </c>
      <c r="G166" s="69">
        <v>4.91</v>
      </c>
      <c r="H166" s="69">
        <v>20.274999999999999</v>
      </c>
      <c r="I166" s="69">
        <v>31.41</v>
      </c>
      <c r="J166" s="69">
        <v>16.7</v>
      </c>
      <c r="K166" s="69">
        <v>12.08</v>
      </c>
      <c r="L166" s="69">
        <v>27.77</v>
      </c>
      <c r="M166" s="69">
        <v>3.02</v>
      </c>
      <c r="N166" s="69">
        <v>9.7200000000000006</v>
      </c>
      <c r="O166" s="69">
        <v>5.51</v>
      </c>
      <c r="P166" s="69">
        <v>34.090000000000003</v>
      </c>
      <c r="Q166" s="69">
        <v>1.04</v>
      </c>
      <c r="R166" s="69">
        <v>11.69</v>
      </c>
      <c r="S166" s="69">
        <v>38.43</v>
      </c>
      <c r="T166" s="69"/>
      <c r="U166" s="69"/>
      <c r="V166" s="4"/>
      <c r="X166" s="3">
        <f t="shared" si="62"/>
        <v>42137</v>
      </c>
      <c r="Y166" s="40">
        <f ca="1">Y165+SUMIFS('Transactions (Dated)'!$E$2:$E$53,'Transactions (Dated)'!$D$2:$D$53,'Share Values'!$X166,'Transactions (Dated)'!$B$2:$B$53,'Share Values'!Y$11,'Transactions (Dated)'!$C$2:$C$53,"Buy")-SUMIFS('Transactions (Dated)'!$E$2:$E$53,'Transactions (Dated)'!$D$2:$D$53,'Share Values'!$X166,'Transactions (Dated)'!$B$2:$B$53,'Share Values'!Y$11,'Transactions (Dated)'!$C$2:$C$53,"Sell")</f>
        <v>4625</v>
      </c>
      <c r="Z166" s="40">
        <f ca="1">Z165+SUMIFS('Transactions (Dated)'!$E$2:$E$53,'Transactions (Dated)'!$D$2:$D$53,'Share Values'!$X166,'Transactions (Dated)'!$B$2:$B$53,'Share Values'!Z$11,'Transactions (Dated)'!$C$2:$C$53,"Buy")-SUMIFS('Transactions (Dated)'!$E$2:$E$53,'Transactions (Dated)'!$D$2:$D$53,'Share Values'!$X166,'Transactions (Dated)'!$B$2:$B$53,'Share Values'!Z$11,'Transactions (Dated)'!$C$2:$C$53,"Sell")</f>
        <v>9375</v>
      </c>
      <c r="AA166" s="40">
        <f ca="1">AA165+SUMIFS('Transactions (Dated)'!$E$2:$E$53,'Transactions (Dated)'!$D$2:$D$53,'Share Values'!$X166,'Transactions (Dated)'!$B$2:$B$53,'Share Values'!AA$11,'Transactions (Dated)'!$C$2:$C$53,"Buy")-SUMIFS('Transactions (Dated)'!$E$2:$E$53,'Transactions (Dated)'!$D$2:$D$53,'Share Values'!$X166,'Transactions (Dated)'!$B$2:$B$53,'Share Values'!AA$11,'Transactions (Dated)'!$C$2:$C$53,"Sell")</f>
        <v>39270</v>
      </c>
      <c r="AB166" s="40">
        <f ca="1">AB165+SUMIFS('Transactions (Dated)'!$E$2:$E$53,'Transactions (Dated)'!$D$2:$D$53,'Share Values'!$X166,'Transactions (Dated)'!$B$2:$B$53,'Share Values'!AB$11,'Transactions (Dated)'!$C$2:$C$53,"Buy")-SUMIFS('Transactions (Dated)'!$E$2:$E$53,'Transactions (Dated)'!$D$2:$D$53,'Share Values'!$X166,'Transactions (Dated)'!$B$2:$B$53,'Share Values'!AB$11,'Transactions (Dated)'!$C$2:$C$53,"Sell")</f>
        <v>1892</v>
      </c>
      <c r="AC166" s="40">
        <f ca="1">AC165+SUMIFS('Transactions (Dated)'!$E$2:$E$53,'Transactions (Dated)'!$D$2:$D$53,'Share Values'!$X166,'Transactions (Dated)'!$B$2:$B$53,'Share Values'!AC$11,'Transactions (Dated)'!$C$2:$C$53,"Buy")-SUMIFS('Transactions (Dated)'!$E$2:$E$53,'Transactions (Dated)'!$D$2:$D$53,'Share Values'!$X166,'Transactions (Dated)'!$B$2:$B$53,'Share Values'!AC$11,'Transactions (Dated)'!$C$2:$C$53,"Sell")</f>
        <v>2348</v>
      </c>
      <c r="AD166" s="40">
        <f ca="1">AD165+SUMIFS('Transactions (Dated)'!$E$2:$E$53,'Transactions (Dated)'!$D$2:$D$53,'Share Values'!$X166,'Transactions (Dated)'!$B$2:$B$53,'Share Values'!AD$11,'Transactions (Dated)'!$C$2:$C$53,"Buy")-SUMIFS('Transactions (Dated)'!$E$2:$E$53,'Transactions (Dated)'!$D$2:$D$53,'Share Values'!$X166,'Transactions (Dated)'!$B$2:$B$53,'Share Values'!AD$11,'Transactions (Dated)'!$C$2:$C$53,"Sell")</f>
        <v>0</v>
      </c>
      <c r="AE166" s="40">
        <f ca="1">AE165+SUMIFS('Transactions (Dated)'!$E$2:$E$53,'Transactions (Dated)'!$D$2:$D$53,'Share Values'!$X166,'Transactions (Dated)'!$B$2:$B$53,'Share Values'!AE$11,'Transactions (Dated)'!$C$2:$C$53,"Buy")-SUMIFS('Transactions (Dated)'!$E$2:$E$53,'Transactions (Dated)'!$D$2:$D$53,'Share Values'!$X166,'Transactions (Dated)'!$B$2:$B$53,'Share Values'!AE$11,'Transactions (Dated)'!$C$2:$C$53,"Sell")</f>
        <v>0</v>
      </c>
      <c r="AF166" s="40">
        <f ca="1">AF165+SUMIFS('Transactions (Dated)'!$E$2:$E$53,'Transactions (Dated)'!$D$2:$D$53,'Share Values'!$X166,'Transactions (Dated)'!$B$2:$B$53,'Share Values'!AF$11,'Transactions (Dated)'!$C$2:$C$53,"Buy")-SUMIFS('Transactions (Dated)'!$E$2:$E$53,'Transactions (Dated)'!$D$2:$D$53,'Share Values'!$X166,'Transactions (Dated)'!$B$2:$B$53,'Share Values'!AF$11,'Transactions (Dated)'!$C$2:$C$53,"Sell")</f>
        <v>0</v>
      </c>
      <c r="AG166" s="40">
        <f ca="1">AG165+SUMIFS('Transactions (Dated)'!$E$2:$E$53,'Transactions (Dated)'!$D$2:$D$53,'Share Values'!$X166,'Transactions (Dated)'!$B$2:$B$53,'Share Values'!AG$11,'Transactions (Dated)'!$C$2:$C$53,"Buy")-SUMIFS('Transactions (Dated)'!$E$2:$E$53,'Transactions (Dated)'!$D$2:$D$53,'Share Values'!$X166,'Transactions (Dated)'!$B$2:$B$53,'Share Values'!AG$11,'Transactions (Dated)'!$C$2:$C$53,"Sell")</f>
        <v>0</v>
      </c>
      <c r="AH166" s="40">
        <f ca="1">AH165+SUMIFS('Transactions (Dated)'!$E$2:$E$53,'Transactions (Dated)'!$D$2:$D$53,'Share Values'!$X166,'Transactions (Dated)'!$B$2:$B$53,'Share Values'!AH$11,'Transactions (Dated)'!$C$2:$C$53,"Buy")-SUMIFS('Transactions (Dated)'!$E$2:$E$53,'Transactions (Dated)'!$D$2:$D$53,'Share Values'!$X166,'Transactions (Dated)'!$B$2:$B$53,'Share Values'!AH$11,'Transactions (Dated)'!$C$2:$C$53,"Sell")</f>
        <v>0</v>
      </c>
      <c r="AI166" s="40">
        <f ca="1">AI165+SUMIFS('Transactions (Dated)'!$E$2:$E$53,'Transactions (Dated)'!$D$2:$D$53,'Share Values'!$X166,'Transactions (Dated)'!$B$2:$B$53,'Share Values'!AI$11,'Transactions (Dated)'!$C$2:$C$53,"Buy")-SUMIFS('Transactions (Dated)'!$E$2:$E$53,'Transactions (Dated)'!$D$2:$D$53,'Share Values'!$X166,'Transactions (Dated)'!$B$2:$B$53,'Share Values'!AI$11,'Transactions (Dated)'!$C$2:$C$53,"Sell")</f>
        <v>0</v>
      </c>
      <c r="AJ166" s="40">
        <f ca="1">AJ165+SUMIFS('Transactions (Dated)'!$E$2:$E$53,'Transactions (Dated)'!$D$2:$D$53,'Share Values'!$X166,'Transactions (Dated)'!$B$2:$B$53,'Share Values'!AJ$11,'Transactions (Dated)'!$C$2:$C$53,"Buy")-SUMIFS('Transactions (Dated)'!$E$2:$E$53,'Transactions (Dated)'!$D$2:$D$53,'Share Values'!$X166,'Transactions (Dated)'!$B$2:$B$53,'Share Values'!AJ$11,'Transactions (Dated)'!$C$2:$C$53,"Sell")</f>
        <v>0</v>
      </c>
      <c r="AK166" s="40">
        <f ca="1">AK165+SUMIFS('Transactions (Dated)'!$E$2:$E$53,'Transactions (Dated)'!$D$2:$D$53,'Share Values'!$X166,'Transactions (Dated)'!$B$2:$B$53,'Share Values'!AK$11,'Transactions (Dated)'!$C$2:$C$53,"Buy")-SUMIFS('Transactions (Dated)'!$E$2:$E$53,'Transactions (Dated)'!$D$2:$D$53,'Share Values'!$X166,'Transactions (Dated)'!$B$2:$B$53,'Share Values'!AK$11,'Transactions (Dated)'!$C$2:$C$53,"Sell")</f>
        <v>0</v>
      </c>
      <c r="AL166" s="40">
        <f ca="1">AL165+SUMIFS('Transactions (Dated)'!$E$2:$E$53,'Transactions (Dated)'!$D$2:$D$53,'Share Values'!$X166,'Transactions (Dated)'!$B$2:$B$53,'Share Values'!AL$11,'Transactions (Dated)'!$C$2:$C$53,"Buy")-SUMIFS('Transactions (Dated)'!$E$2:$E$53,'Transactions (Dated)'!$D$2:$D$53,'Share Values'!$X166,'Transactions (Dated)'!$B$2:$B$53,'Share Values'!AL$11,'Transactions (Dated)'!$C$2:$C$53,"Sell")</f>
        <v>0</v>
      </c>
      <c r="AM166" s="40">
        <f ca="1">AM165+SUMIFS('Transactions (Dated)'!$E$2:$E$53,'Transactions (Dated)'!$D$2:$D$53,'Share Values'!$X166,'Transactions (Dated)'!$B$2:$B$53,'Share Values'!AM$11,'Transactions (Dated)'!$C$2:$C$53,"Buy")-SUMIFS('Transactions (Dated)'!$E$2:$E$53,'Transactions (Dated)'!$D$2:$D$53,'Share Values'!$X166,'Transactions (Dated)'!$B$2:$B$53,'Share Values'!AM$11,'Transactions (Dated)'!$C$2:$C$53,"Sell")</f>
        <v>0</v>
      </c>
      <c r="AN166" s="40">
        <f ca="1">AN165+SUMIFS('Transactions (Dated)'!$E$2:$E$53,'Transactions (Dated)'!$D$2:$D$53,'Share Values'!$X166,'Transactions (Dated)'!$B$2:$B$53,'Share Values'!AN$11,'Transactions (Dated)'!$C$2:$C$53,"Buy")-SUMIFS('Transactions (Dated)'!$E$2:$E$53,'Transactions (Dated)'!$D$2:$D$53,'Share Values'!$X166,'Transactions (Dated)'!$B$2:$B$53,'Share Values'!AN$11,'Transactions (Dated)'!$C$2:$C$53,"Sell")</f>
        <v>0</v>
      </c>
      <c r="AO166" s="40"/>
      <c r="AQ166" s="3">
        <f t="shared" si="63"/>
        <v>42137</v>
      </c>
      <c r="AR166" s="6">
        <f t="shared" ca="1" si="64"/>
        <v>56795</v>
      </c>
      <c r="AS166" s="6">
        <f t="shared" ca="1" si="65"/>
        <v>46031.25</v>
      </c>
      <c r="AT166" s="6">
        <f t="shared" ca="1" si="66"/>
        <v>796199.25</v>
      </c>
      <c r="AU166" s="6">
        <f t="shared" ca="1" si="67"/>
        <v>59427.72</v>
      </c>
      <c r="AV166" s="6">
        <f t="shared" ca="1" si="68"/>
        <v>39211.599999999999</v>
      </c>
      <c r="AW166" s="6">
        <f t="shared" ca="1" si="69"/>
        <v>0</v>
      </c>
      <c r="AX166" s="6">
        <f t="shared" ca="1" si="70"/>
        <v>0</v>
      </c>
      <c r="AY166" s="6">
        <f t="shared" ca="1" si="71"/>
        <v>0</v>
      </c>
      <c r="AZ166" s="6">
        <f t="shared" ca="1" si="72"/>
        <v>0</v>
      </c>
      <c r="BA166" s="6">
        <f t="shared" ca="1" si="73"/>
        <v>0</v>
      </c>
      <c r="BB166" s="6">
        <f t="shared" ca="1" si="74"/>
        <v>0</v>
      </c>
      <c r="BC166" s="6">
        <f t="shared" ca="1" si="75"/>
        <v>0</v>
      </c>
      <c r="BD166" s="6">
        <f t="shared" ca="1" si="76"/>
        <v>0</v>
      </c>
      <c r="BE166" s="6">
        <f t="shared" ca="1" si="77"/>
        <v>0</v>
      </c>
      <c r="BF166" s="6">
        <f t="shared" ca="1" si="84"/>
        <v>0</v>
      </c>
      <c r="BG166" s="6">
        <f t="shared" ca="1" si="85"/>
        <v>0</v>
      </c>
      <c r="BH166" s="6"/>
      <c r="BJ166" s="4">
        <f t="shared" ca="1" si="78"/>
        <v>997664.82</v>
      </c>
      <c r="BL166" s="3">
        <f t="shared" si="79"/>
        <v>42137</v>
      </c>
      <c r="BM166" s="6">
        <f>BM165+SUMIFS('Transactions (Dated)'!G:G,'Transactions (Dated)'!D:D,'Share Values'!AQ166)</f>
        <v>34179.499999999993</v>
      </c>
      <c r="BN166" s="6">
        <f ca="1">BN165+SUMIFS('Transactions (Dated)'!$F:$F,'Transactions (Dated)'!$D:$D,$BL166,'Transactions (Dated)'!$B:$B,BN$11,'Transactions (Dated)'!$C:$C,"Dividend (paid to cash)")*Y166</f>
        <v>0</v>
      </c>
      <c r="BO166" s="6">
        <f ca="1">BO165+SUMIFS('Transactions (Dated)'!$F:$F,'Transactions (Dated)'!$D:$D,$BL166,'Transactions (Dated)'!$B:$B,BO$11,'Transactions (Dated)'!$C:$C,"Dividend (paid to cash)")*Z166</f>
        <v>1250</v>
      </c>
      <c r="BP166" s="6">
        <f ca="1">BP165+SUMIFS('Transactions (Dated)'!$F:$F,'Transactions (Dated)'!$D:$D,$BL166,'Transactions (Dated)'!$B:$B,BP$11,'Transactions (Dated)'!$C:$C,"Dividend (paid to cash)")*AA166</f>
        <v>17738.742000000002</v>
      </c>
      <c r="BQ166" s="6">
        <f ca="1">BQ165+SUMIFS('Transactions (Dated)'!$F:$F,'Transactions (Dated)'!$D:$D,$BL166,'Transactions (Dated)'!$B:$B,BQ$11,'Transactions (Dated)'!$C:$C,"Dividend (paid to cash)")*AB166</f>
        <v>47.300000000000004</v>
      </c>
      <c r="BR166" s="6">
        <f ca="1">BR165+SUMIFS('Transactions (Dated)'!$F:$F,'Transactions (Dated)'!$D:$D,$BL166,'Transactions (Dated)'!$B:$B,BR$11,'Transactions (Dated)'!$C:$C,"Dividend (paid to cash)")*AC166</f>
        <v>0</v>
      </c>
      <c r="BS166" s="6">
        <f ca="1">BS165+SUMIFS('Transactions (Dated)'!$F:$F,'Transactions (Dated)'!$D:$D,$BL166,'Transactions (Dated)'!$B:$B,BS$11,'Transactions (Dated)'!$C:$C,"Dividend (paid to cash)")*AD166</f>
        <v>0</v>
      </c>
      <c r="BT166" s="6">
        <f ca="1">BT165+SUMIFS('Transactions (Dated)'!$F:$F,'Transactions (Dated)'!$D:$D,$BL166,'Transactions (Dated)'!$B:$B,BT$11,'Transactions (Dated)'!$C:$C,"Dividend (paid to cash)")*AE166</f>
        <v>0</v>
      </c>
      <c r="BU166" s="6">
        <f ca="1">BU165+SUMIFS('Transactions (Dated)'!$F:$F,'Transactions (Dated)'!$D:$D,$BL166,'Transactions (Dated)'!$B:$B,BU$11,'Transactions (Dated)'!$C:$C,"Dividend (paid to cash)")*AF166</f>
        <v>0</v>
      </c>
      <c r="BV166" s="6">
        <f ca="1">BV165+SUMIFS('Transactions (Dated)'!$F:$F,'Transactions (Dated)'!$D:$D,$BL166,'Transactions (Dated)'!$B:$B,BV$11,'Transactions (Dated)'!$C:$C,"Dividend (paid to cash)")*AG166</f>
        <v>0</v>
      </c>
      <c r="BW166" s="6">
        <f ca="1">BW165+SUMIFS('Transactions (Dated)'!$F:$F,'Transactions (Dated)'!$D:$D,$BL166,'Transactions (Dated)'!$B:$B,BW$11,'Transactions (Dated)'!$C:$C,"Dividend (paid to cash)")*AH166</f>
        <v>0</v>
      </c>
      <c r="BX166" s="6">
        <f ca="1">BX165+SUMIFS('Transactions (Dated)'!$F:$F,'Transactions (Dated)'!$D:$D,$BL166,'Transactions (Dated)'!$B:$B,BX$11,'Transactions (Dated)'!$C:$C,"Dividend (paid to cash)")*AI166</f>
        <v>0</v>
      </c>
      <c r="BY166" s="6">
        <f ca="1">BY165+SUMIFS('Transactions (Dated)'!$F:$F,'Transactions (Dated)'!$D:$D,$BL166,'Transactions (Dated)'!$B:$B,BY$11,'Transactions (Dated)'!$C:$C,"Dividend (paid to cash)")*AJ166</f>
        <v>0</v>
      </c>
      <c r="BZ166" s="6">
        <f ca="1">BZ165+SUMIFS('Transactions (Dated)'!$F:$F,'Transactions (Dated)'!$D:$D,$BL166,'Transactions (Dated)'!$B:$B,BZ$11,'Transactions (Dated)'!$C:$C,"Dividend (paid to cash)")*AK166</f>
        <v>0</v>
      </c>
      <c r="CA166" s="6">
        <f ca="1">CA165+SUMIFS('Transactions (Dated)'!$F:$F,'Transactions (Dated)'!$D:$D,$BL166,'Transactions (Dated)'!$B:$B,CA$11,'Transactions (Dated)'!$C:$C,"Dividend (paid to cash)")*AL166</f>
        <v>0</v>
      </c>
      <c r="CB166" s="6">
        <v>0</v>
      </c>
      <c r="CC166" s="6">
        <v>0</v>
      </c>
      <c r="CD166" s="6"/>
      <c r="CF166" s="6">
        <f t="shared" ca="1" si="86"/>
        <v>53215.542000000001</v>
      </c>
      <c r="CH166" s="3">
        <f t="shared" si="87"/>
        <v>42137</v>
      </c>
      <c r="CI166" s="4">
        <f t="shared" ca="1" si="80"/>
        <v>997664.82</v>
      </c>
      <c r="CJ166" s="4">
        <f t="shared" ca="1" si="81"/>
        <v>53215.542000000001</v>
      </c>
      <c r="CL166" s="4">
        <f t="shared" ca="1" si="82"/>
        <v>1050880.362</v>
      </c>
    </row>
    <row r="167" spans="2:90" x14ac:dyDescent="0.15">
      <c r="B167" s="3">
        <f t="shared" si="83"/>
        <v>42138</v>
      </c>
      <c r="C167" s="2">
        <v>15028.1</v>
      </c>
      <c r="E167" s="70">
        <v>42138</v>
      </c>
      <c r="F167" s="69">
        <v>12.38</v>
      </c>
      <c r="G167" s="69">
        <v>4.87</v>
      </c>
      <c r="H167" s="69">
        <v>20.335000000000001</v>
      </c>
      <c r="I167" s="69">
        <v>31.22</v>
      </c>
      <c r="J167" s="69">
        <v>16.829999999999998</v>
      </c>
      <c r="K167" s="69">
        <v>12.19</v>
      </c>
      <c r="L167" s="69">
        <v>27.56</v>
      </c>
      <c r="M167" s="69">
        <v>3.08</v>
      </c>
      <c r="N167" s="69">
        <v>10</v>
      </c>
      <c r="O167" s="69">
        <v>5.4367000000000001</v>
      </c>
      <c r="P167" s="69">
        <v>33.880000000000003</v>
      </c>
      <c r="Q167" s="69">
        <v>0.93</v>
      </c>
      <c r="R167" s="69">
        <v>11.92</v>
      </c>
      <c r="S167" s="69">
        <v>38.340000000000003</v>
      </c>
      <c r="T167" s="69"/>
      <c r="U167" s="69"/>
      <c r="V167" s="4"/>
      <c r="X167" s="3">
        <f t="shared" si="62"/>
        <v>42138</v>
      </c>
      <c r="Y167" s="40">
        <f ca="1">Y166+SUMIFS('Transactions (Dated)'!$E$2:$E$53,'Transactions (Dated)'!$D$2:$D$53,'Share Values'!$X167,'Transactions (Dated)'!$B$2:$B$53,'Share Values'!Y$11,'Transactions (Dated)'!$C$2:$C$53,"Buy")-SUMIFS('Transactions (Dated)'!$E$2:$E$53,'Transactions (Dated)'!$D$2:$D$53,'Share Values'!$X167,'Transactions (Dated)'!$B$2:$B$53,'Share Values'!Y$11,'Transactions (Dated)'!$C$2:$C$53,"Sell")</f>
        <v>4625</v>
      </c>
      <c r="Z167" s="40">
        <f ca="1">Z166+SUMIFS('Transactions (Dated)'!$E$2:$E$53,'Transactions (Dated)'!$D$2:$D$53,'Share Values'!$X167,'Transactions (Dated)'!$B$2:$B$53,'Share Values'!Z$11,'Transactions (Dated)'!$C$2:$C$53,"Buy")-SUMIFS('Transactions (Dated)'!$E$2:$E$53,'Transactions (Dated)'!$D$2:$D$53,'Share Values'!$X167,'Transactions (Dated)'!$B$2:$B$53,'Share Values'!Z$11,'Transactions (Dated)'!$C$2:$C$53,"Sell")</f>
        <v>9375</v>
      </c>
      <c r="AA167" s="40">
        <f ca="1">AA166+SUMIFS('Transactions (Dated)'!$E$2:$E$53,'Transactions (Dated)'!$D$2:$D$53,'Share Values'!$X167,'Transactions (Dated)'!$B$2:$B$53,'Share Values'!AA$11,'Transactions (Dated)'!$C$2:$C$53,"Buy")-SUMIFS('Transactions (Dated)'!$E$2:$E$53,'Transactions (Dated)'!$D$2:$D$53,'Share Values'!$X167,'Transactions (Dated)'!$B$2:$B$53,'Share Values'!AA$11,'Transactions (Dated)'!$C$2:$C$53,"Sell")</f>
        <v>39270</v>
      </c>
      <c r="AB167" s="40">
        <f ca="1">AB166+SUMIFS('Transactions (Dated)'!$E$2:$E$53,'Transactions (Dated)'!$D$2:$D$53,'Share Values'!$X167,'Transactions (Dated)'!$B$2:$B$53,'Share Values'!AB$11,'Transactions (Dated)'!$C$2:$C$53,"Buy")-SUMIFS('Transactions (Dated)'!$E$2:$E$53,'Transactions (Dated)'!$D$2:$D$53,'Share Values'!$X167,'Transactions (Dated)'!$B$2:$B$53,'Share Values'!AB$11,'Transactions (Dated)'!$C$2:$C$53,"Sell")</f>
        <v>1892</v>
      </c>
      <c r="AC167" s="40">
        <f ca="1">AC166+SUMIFS('Transactions (Dated)'!$E$2:$E$53,'Transactions (Dated)'!$D$2:$D$53,'Share Values'!$X167,'Transactions (Dated)'!$B$2:$B$53,'Share Values'!AC$11,'Transactions (Dated)'!$C$2:$C$53,"Buy")-SUMIFS('Transactions (Dated)'!$E$2:$E$53,'Transactions (Dated)'!$D$2:$D$53,'Share Values'!$X167,'Transactions (Dated)'!$B$2:$B$53,'Share Values'!AC$11,'Transactions (Dated)'!$C$2:$C$53,"Sell")</f>
        <v>2348</v>
      </c>
      <c r="AD167" s="40">
        <f ca="1">AD166+SUMIFS('Transactions (Dated)'!$E$2:$E$53,'Transactions (Dated)'!$D$2:$D$53,'Share Values'!$X167,'Transactions (Dated)'!$B$2:$B$53,'Share Values'!AD$11,'Transactions (Dated)'!$C$2:$C$53,"Buy")-SUMIFS('Transactions (Dated)'!$E$2:$E$53,'Transactions (Dated)'!$D$2:$D$53,'Share Values'!$X167,'Transactions (Dated)'!$B$2:$B$53,'Share Values'!AD$11,'Transactions (Dated)'!$C$2:$C$53,"Sell")</f>
        <v>0</v>
      </c>
      <c r="AE167" s="40">
        <f ca="1">AE166+SUMIFS('Transactions (Dated)'!$E$2:$E$53,'Transactions (Dated)'!$D$2:$D$53,'Share Values'!$X167,'Transactions (Dated)'!$B$2:$B$53,'Share Values'!AE$11,'Transactions (Dated)'!$C$2:$C$53,"Buy")-SUMIFS('Transactions (Dated)'!$E$2:$E$53,'Transactions (Dated)'!$D$2:$D$53,'Share Values'!$X167,'Transactions (Dated)'!$B$2:$B$53,'Share Values'!AE$11,'Transactions (Dated)'!$C$2:$C$53,"Sell")</f>
        <v>0</v>
      </c>
      <c r="AF167" s="40">
        <f ca="1">AF166+SUMIFS('Transactions (Dated)'!$E$2:$E$53,'Transactions (Dated)'!$D$2:$D$53,'Share Values'!$X167,'Transactions (Dated)'!$B$2:$B$53,'Share Values'!AF$11,'Transactions (Dated)'!$C$2:$C$53,"Buy")-SUMIFS('Transactions (Dated)'!$E$2:$E$53,'Transactions (Dated)'!$D$2:$D$53,'Share Values'!$X167,'Transactions (Dated)'!$B$2:$B$53,'Share Values'!AF$11,'Transactions (Dated)'!$C$2:$C$53,"Sell")</f>
        <v>0</v>
      </c>
      <c r="AG167" s="40">
        <f ca="1">AG166+SUMIFS('Transactions (Dated)'!$E$2:$E$53,'Transactions (Dated)'!$D$2:$D$53,'Share Values'!$X167,'Transactions (Dated)'!$B$2:$B$53,'Share Values'!AG$11,'Transactions (Dated)'!$C$2:$C$53,"Buy")-SUMIFS('Transactions (Dated)'!$E$2:$E$53,'Transactions (Dated)'!$D$2:$D$53,'Share Values'!$X167,'Transactions (Dated)'!$B$2:$B$53,'Share Values'!AG$11,'Transactions (Dated)'!$C$2:$C$53,"Sell")</f>
        <v>0</v>
      </c>
      <c r="AH167" s="40">
        <f ca="1">AH166+SUMIFS('Transactions (Dated)'!$E$2:$E$53,'Transactions (Dated)'!$D$2:$D$53,'Share Values'!$X167,'Transactions (Dated)'!$B$2:$B$53,'Share Values'!AH$11,'Transactions (Dated)'!$C$2:$C$53,"Buy")-SUMIFS('Transactions (Dated)'!$E$2:$E$53,'Transactions (Dated)'!$D$2:$D$53,'Share Values'!$X167,'Transactions (Dated)'!$B$2:$B$53,'Share Values'!AH$11,'Transactions (Dated)'!$C$2:$C$53,"Sell")</f>
        <v>0</v>
      </c>
      <c r="AI167" s="40">
        <f ca="1">AI166+SUMIFS('Transactions (Dated)'!$E$2:$E$53,'Transactions (Dated)'!$D$2:$D$53,'Share Values'!$X167,'Transactions (Dated)'!$B$2:$B$53,'Share Values'!AI$11,'Transactions (Dated)'!$C$2:$C$53,"Buy")-SUMIFS('Transactions (Dated)'!$E$2:$E$53,'Transactions (Dated)'!$D$2:$D$53,'Share Values'!$X167,'Transactions (Dated)'!$B$2:$B$53,'Share Values'!AI$11,'Transactions (Dated)'!$C$2:$C$53,"Sell")</f>
        <v>0</v>
      </c>
      <c r="AJ167" s="40">
        <f ca="1">AJ166+SUMIFS('Transactions (Dated)'!$E$2:$E$53,'Transactions (Dated)'!$D$2:$D$53,'Share Values'!$X167,'Transactions (Dated)'!$B$2:$B$53,'Share Values'!AJ$11,'Transactions (Dated)'!$C$2:$C$53,"Buy")-SUMIFS('Transactions (Dated)'!$E$2:$E$53,'Transactions (Dated)'!$D$2:$D$53,'Share Values'!$X167,'Transactions (Dated)'!$B$2:$B$53,'Share Values'!AJ$11,'Transactions (Dated)'!$C$2:$C$53,"Sell")</f>
        <v>0</v>
      </c>
      <c r="AK167" s="40">
        <f ca="1">AK166+SUMIFS('Transactions (Dated)'!$E$2:$E$53,'Transactions (Dated)'!$D$2:$D$53,'Share Values'!$X167,'Transactions (Dated)'!$B$2:$B$53,'Share Values'!AK$11,'Transactions (Dated)'!$C$2:$C$53,"Buy")-SUMIFS('Transactions (Dated)'!$E$2:$E$53,'Transactions (Dated)'!$D$2:$D$53,'Share Values'!$X167,'Transactions (Dated)'!$B$2:$B$53,'Share Values'!AK$11,'Transactions (Dated)'!$C$2:$C$53,"Sell")</f>
        <v>0</v>
      </c>
      <c r="AL167" s="40">
        <f ca="1">AL166+SUMIFS('Transactions (Dated)'!$E$2:$E$53,'Transactions (Dated)'!$D$2:$D$53,'Share Values'!$X167,'Transactions (Dated)'!$B$2:$B$53,'Share Values'!AL$11,'Transactions (Dated)'!$C$2:$C$53,"Buy")-SUMIFS('Transactions (Dated)'!$E$2:$E$53,'Transactions (Dated)'!$D$2:$D$53,'Share Values'!$X167,'Transactions (Dated)'!$B$2:$B$53,'Share Values'!AL$11,'Transactions (Dated)'!$C$2:$C$53,"Sell")</f>
        <v>0</v>
      </c>
      <c r="AM167" s="40">
        <f ca="1">AM166+SUMIFS('Transactions (Dated)'!$E$2:$E$53,'Transactions (Dated)'!$D$2:$D$53,'Share Values'!$X167,'Transactions (Dated)'!$B$2:$B$53,'Share Values'!AM$11,'Transactions (Dated)'!$C$2:$C$53,"Buy")-SUMIFS('Transactions (Dated)'!$E$2:$E$53,'Transactions (Dated)'!$D$2:$D$53,'Share Values'!$X167,'Transactions (Dated)'!$B$2:$B$53,'Share Values'!AM$11,'Transactions (Dated)'!$C$2:$C$53,"Sell")</f>
        <v>0</v>
      </c>
      <c r="AN167" s="40">
        <f ca="1">AN166+SUMIFS('Transactions (Dated)'!$E$2:$E$53,'Transactions (Dated)'!$D$2:$D$53,'Share Values'!$X167,'Transactions (Dated)'!$B$2:$B$53,'Share Values'!AN$11,'Transactions (Dated)'!$C$2:$C$53,"Buy")-SUMIFS('Transactions (Dated)'!$E$2:$E$53,'Transactions (Dated)'!$D$2:$D$53,'Share Values'!$X167,'Transactions (Dated)'!$B$2:$B$53,'Share Values'!AN$11,'Transactions (Dated)'!$C$2:$C$53,"Sell")</f>
        <v>0</v>
      </c>
      <c r="AO167" s="40"/>
      <c r="AQ167" s="3">
        <f t="shared" si="63"/>
        <v>42138</v>
      </c>
      <c r="AR167" s="6">
        <f t="shared" ca="1" si="64"/>
        <v>57257.5</v>
      </c>
      <c r="AS167" s="6">
        <f t="shared" ca="1" si="65"/>
        <v>45656.25</v>
      </c>
      <c r="AT167" s="6">
        <f t="shared" ca="1" si="66"/>
        <v>798555.45000000007</v>
      </c>
      <c r="AU167" s="6">
        <f t="shared" ca="1" si="67"/>
        <v>59068.24</v>
      </c>
      <c r="AV167" s="6">
        <f t="shared" ca="1" si="68"/>
        <v>39516.839999999997</v>
      </c>
      <c r="AW167" s="6">
        <f t="shared" ca="1" si="69"/>
        <v>0</v>
      </c>
      <c r="AX167" s="6">
        <f t="shared" ca="1" si="70"/>
        <v>0</v>
      </c>
      <c r="AY167" s="6">
        <f t="shared" ca="1" si="71"/>
        <v>0</v>
      </c>
      <c r="AZ167" s="6">
        <f t="shared" ca="1" si="72"/>
        <v>0</v>
      </c>
      <c r="BA167" s="6">
        <f t="shared" ca="1" si="73"/>
        <v>0</v>
      </c>
      <c r="BB167" s="6">
        <f t="shared" ca="1" si="74"/>
        <v>0</v>
      </c>
      <c r="BC167" s="6">
        <f t="shared" ca="1" si="75"/>
        <v>0</v>
      </c>
      <c r="BD167" s="6">
        <f t="shared" ca="1" si="76"/>
        <v>0</v>
      </c>
      <c r="BE167" s="6">
        <f t="shared" ca="1" si="77"/>
        <v>0</v>
      </c>
      <c r="BF167" s="6">
        <f t="shared" ca="1" si="84"/>
        <v>0</v>
      </c>
      <c r="BG167" s="6">
        <f t="shared" ca="1" si="85"/>
        <v>0</v>
      </c>
      <c r="BH167" s="6"/>
      <c r="BJ167" s="4">
        <f t="shared" ca="1" si="78"/>
        <v>1000054.28</v>
      </c>
      <c r="BL167" s="3">
        <f t="shared" si="79"/>
        <v>42138</v>
      </c>
      <c r="BM167" s="6">
        <f>BM166+SUMIFS('Transactions (Dated)'!G:G,'Transactions (Dated)'!D:D,'Share Values'!AQ167)</f>
        <v>34179.499999999993</v>
      </c>
      <c r="BN167" s="6">
        <f ca="1">BN166+SUMIFS('Transactions (Dated)'!$F:$F,'Transactions (Dated)'!$D:$D,$BL167,'Transactions (Dated)'!$B:$B,BN$11,'Transactions (Dated)'!$C:$C,"Dividend (paid to cash)")*Y167</f>
        <v>0</v>
      </c>
      <c r="BO167" s="6">
        <f ca="1">BO166+SUMIFS('Transactions (Dated)'!$F:$F,'Transactions (Dated)'!$D:$D,$BL167,'Transactions (Dated)'!$B:$B,BO$11,'Transactions (Dated)'!$C:$C,"Dividend (paid to cash)")*Z167</f>
        <v>1250</v>
      </c>
      <c r="BP167" s="6">
        <f ca="1">BP166+SUMIFS('Transactions (Dated)'!$F:$F,'Transactions (Dated)'!$D:$D,$BL167,'Transactions (Dated)'!$B:$B,BP$11,'Transactions (Dated)'!$C:$C,"Dividend (paid to cash)")*AA167</f>
        <v>17738.742000000002</v>
      </c>
      <c r="BQ167" s="6">
        <f ca="1">BQ166+SUMIFS('Transactions (Dated)'!$F:$F,'Transactions (Dated)'!$D:$D,$BL167,'Transactions (Dated)'!$B:$B,BQ$11,'Transactions (Dated)'!$C:$C,"Dividend (paid to cash)")*AB167</f>
        <v>47.300000000000004</v>
      </c>
      <c r="BR167" s="6">
        <f ca="1">BR166+SUMIFS('Transactions (Dated)'!$F:$F,'Transactions (Dated)'!$D:$D,$BL167,'Transactions (Dated)'!$B:$B,BR$11,'Transactions (Dated)'!$C:$C,"Dividend (paid to cash)")*AC167</f>
        <v>0</v>
      </c>
      <c r="BS167" s="6">
        <f ca="1">BS166+SUMIFS('Transactions (Dated)'!$F:$F,'Transactions (Dated)'!$D:$D,$BL167,'Transactions (Dated)'!$B:$B,BS$11,'Transactions (Dated)'!$C:$C,"Dividend (paid to cash)")*AD167</f>
        <v>0</v>
      </c>
      <c r="BT167" s="6">
        <f ca="1">BT166+SUMIFS('Transactions (Dated)'!$F:$F,'Transactions (Dated)'!$D:$D,$BL167,'Transactions (Dated)'!$B:$B,BT$11,'Transactions (Dated)'!$C:$C,"Dividend (paid to cash)")*AE167</f>
        <v>0</v>
      </c>
      <c r="BU167" s="6">
        <f ca="1">BU166+SUMIFS('Transactions (Dated)'!$F:$F,'Transactions (Dated)'!$D:$D,$BL167,'Transactions (Dated)'!$B:$B,BU$11,'Transactions (Dated)'!$C:$C,"Dividend (paid to cash)")*AF167</f>
        <v>0</v>
      </c>
      <c r="BV167" s="6">
        <f ca="1">BV166+SUMIFS('Transactions (Dated)'!$F:$F,'Transactions (Dated)'!$D:$D,$BL167,'Transactions (Dated)'!$B:$B,BV$11,'Transactions (Dated)'!$C:$C,"Dividend (paid to cash)")*AG167</f>
        <v>0</v>
      </c>
      <c r="BW167" s="6">
        <f ca="1">BW166+SUMIFS('Transactions (Dated)'!$F:$F,'Transactions (Dated)'!$D:$D,$BL167,'Transactions (Dated)'!$B:$B,BW$11,'Transactions (Dated)'!$C:$C,"Dividend (paid to cash)")*AH167</f>
        <v>0</v>
      </c>
      <c r="BX167" s="6">
        <f ca="1">BX166+SUMIFS('Transactions (Dated)'!$F:$F,'Transactions (Dated)'!$D:$D,$BL167,'Transactions (Dated)'!$B:$B,BX$11,'Transactions (Dated)'!$C:$C,"Dividend (paid to cash)")*AI167</f>
        <v>0</v>
      </c>
      <c r="BY167" s="6">
        <f ca="1">BY166+SUMIFS('Transactions (Dated)'!$F:$F,'Transactions (Dated)'!$D:$D,$BL167,'Transactions (Dated)'!$B:$B,BY$11,'Transactions (Dated)'!$C:$C,"Dividend (paid to cash)")*AJ167</f>
        <v>0</v>
      </c>
      <c r="BZ167" s="6">
        <f ca="1">BZ166+SUMIFS('Transactions (Dated)'!$F:$F,'Transactions (Dated)'!$D:$D,$BL167,'Transactions (Dated)'!$B:$B,BZ$11,'Transactions (Dated)'!$C:$C,"Dividend (paid to cash)")*AK167</f>
        <v>0</v>
      </c>
      <c r="CA167" s="6">
        <f ca="1">CA166+SUMIFS('Transactions (Dated)'!$F:$F,'Transactions (Dated)'!$D:$D,$BL167,'Transactions (Dated)'!$B:$B,CA$11,'Transactions (Dated)'!$C:$C,"Dividend (paid to cash)")*AL167</f>
        <v>0</v>
      </c>
      <c r="CB167" s="6">
        <v>0</v>
      </c>
      <c r="CC167" s="6">
        <v>0</v>
      </c>
      <c r="CD167" s="6"/>
      <c r="CF167" s="6">
        <f t="shared" ca="1" si="86"/>
        <v>53215.542000000001</v>
      </c>
      <c r="CH167" s="3">
        <f t="shared" si="87"/>
        <v>42138</v>
      </c>
      <c r="CI167" s="4">
        <f t="shared" ca="1" si="80"/>
        <v>1000054.28</v>
      </c>
      <c r="CJ167" s="4">
        <f t="shared" ca="1" si="81"/>
        <v>53215.542000000001</v>
      </c>
      <c r="CL167" s="4">
        <f t="shared" ca="1" si="82"/>
        <v>1053269.8219999999</v>
      </c>
    </row>
    <row r="168" spans="2:90" x14ac:dyDescent="0.15">
      <c r="B168" s="3">
        <f t="shared" si="83"/>
        <v>42139</v>
      </c>
      <c r="C168" s="2">
        <v>15108.1</v>
      </c>
      <c r="E168" s="70">
        <v>42139</v>
      </c>
      <c r="F168" s="69">
        <v>12.42</v>
      </c>
      <c r="G168" s="69">
        <v>4.99</v>
      </c>
      <c r="H168" s="69">
        <v>20.440000000000001</v>
      </c>
      <c r="I168" s="69">
        <v>31.2</v>
      </c>
      <c r="J168" s="69">
        <v>17.03</v>
      </c>
      <c r="K168" s="69">
        <v>12.02</v>
      </c>
      <c r="L168" s="69">
        <v>27.92</v>
      </c>
      <c r="M168" s="69">
        <v>3.1</v>
      </c>
      <c r="N168" s="69">
        <v>9.9499999999999993</v>
      </c>
      <c r="O168" s="69">
        <v>5.4966999999999997</v>
      </c>
      <c r="P168" s="69">
        <v>33.479999999999997</v>
      </c>
      <c r="Q168" s="69">
        <v>0.91</v>
      </c>
      <c r="R168" s="69">
        <v>12.08</v>
      </c>
      <c r="S168" s="69">
        <v>38.880000000000003</v>
      </c>
      <c r="T168" s="69"/>
      <c r="U168" s="69"/>
      <c r="V168" s="4"/>
      <c r="X168" s="3">
        <f t="shared" si="62"/>
        <v>42139</v>
      </c>
      <c r="Y168" s="40">
        <f ca="1">Y167+SUMIFS('Transactions (Dated)'!$E$2:$E$53,'Transactions (Dated)'!$D$2:$D$53,'Share Values'!$X168,'Transactions (Dated)'!$B$2:$B$53,'Share Values'!Y$11,'Transactions (Dated)'!$C$2:$C$53,"Buy")-SUMIFS('Transactions (Dated)'!$E$2:$E$53,'Transactions (Dated)'!$D$2:$D$53,'Share Values'!$X168,'Transactions (Dated)'!$B$2:$B$53,'Share Values'!Y$11,'Transactions (Dated)'!$C$2:$C$53,"Sell")</f>
        <v>4625</v>
      </c>
      <c r="Z168" s="40">
        <f ca="1">Z167+SUMIFS('Transactions (Dated)'!$E$2:$E$53,'Transactions (Dated)'!$D$2:$D$53,'Share Values'!$X168,'Transactions (Dated)'!$B$2:$B$53,'Share Values'!Z$11,'Transactions (Dated)'!$C$2:$C$53,"Buy")-SUMIFS('Transactions (Dated)'!$E$2:$E$53,'Transactions (Dated)'!$D$2:$D$53,'Share Values'!$X168,'Transactions (Dated)'!$B$2:$B$53,'Share Values'!Z$11,'Transactions (Dated)'!$C$2:$C$53,"Sell")</f>
        <v>9375</v>
      </c>
      <c r="AA168" s="40">
        <f ca="1">AA167+SUMIFS('Transactions (Dated)'!$E$2:$E$53,'Transactions (Dated)'!$D$2:$D$53,'Share Values'!$X168,'Transactions (Dated)'!$B$2:$B$53,'Share Values'!AA$11,'Transactions (Dated)'!$C$2:$C$53,"Buy")-SUMIFS('Transactions (Dated)'!$E$2:$E$53,'Transactions (Dated)'!$D$2:$D$53,'Share Values'!$X168,'Transactions (Dated)'!$B$2:$B$53,'Share Values'!AA$11,'Transactions (Dated)'!$C$2:$C$53,"Sell")</f>
        <v>39270</v>
      </c>
      <c r="AB168" s="40">
        <f ca="1">AB167+SUMIFS('Transactions (Dated)'!$E$2:$E$53,'Transactions (Dated)'!$D$2:$D$53,'Share Values'!$X168,'Transactions (Dated)'!$B$2:$B$53,'Share Values'!AB$11,'Transactions (Dated)'!$C$2:$C$53,"Buy")-SUMIFS('Transactions (Dated)'!$E$2:$E$53,'Transactions (Dated)'!$D$2:$D$53,'Share Values'!$X168,'Transactions (Dated)'!$B$2:$B$53,'Share Values'!AB$11,'Transactions (Dated)'!$C$2:$C$53,"Sell")</f>
        <v>1892</v>
      </c>
      <c r="AC168" s="40">
        <f ca="1">AC167+SUMIFS('Transactions (Dated)'!$E$2:$E$53,'Transactions (Dated)'!$D$2:$D$53,'Share Values'!$X168,'Transactions (Dated)'!$B$2:$B$53,'Share Values'!AC$11,'Transactions (Dated)'!$C$2:$C$53,"Buy")-SUMIFS('Transactions (Dated)'!$E$2:$E$53,'Transactions (Dated)'!$D$2:$D$53,'Share Values'!$X168,'Transactions (Dated)'!$B$2:$B$53,'Share Values'!AC$11,'Transactions (Dated)'!$C$2:$C$53,"Sell")</f>
        <v>2348</v>
      </c>
      <c r="AD168" s="40">
        <f ca="1">AD167+SUMIFS('Transactions (Dated)'!$E$2:$E$53,'Transactions (Dated)'!$D$2:$D$53,'Share Values'!$X168,'Transactions (Dated)'!$B$2:$B$53,'Share Values'!AD$11,'Transactions (Dated)'!$C$2:$C$53,"Buy")-SUMIFS('Transactions (Dated)'!$E$2:$E$53,'Transactions (Dated)'!$D$2:$D$53,'Share Values'!$X168,'Transactions (Dated)'!$B$2:$B$53,'Share Values'!AD$11,'Transactions (Dated)'!$C$2:$C$53,"Sell")</f>
        <v>0</v>
      </c>
      <c r="AE168" s="40">
        <f ca="1">AE167+SUMIFS('Transactions (Dated)'!$E$2:$E$53,'Transactions (Dated)'!$D$2:$D$53,'Share Values'!$X168,'Transactions (Dated)'!$B$2:$B$53,'Share Values'!AE$11,'Transactions (Dated)'!$C$2:$C$53,"Buy")-SUMIFS('Transactions (Dated)'!$E$2:$E$53,'Transactions (Dated)'!$D$2:$D$53,'Share Values'!$X168,'Transactions (Dated)'!$B$2:$B$53,'Share Values'!AE$11,'Transactions (Dated)'!$C$2:$C$53,"Sell")</f>
        <v>0</v>
      </c>
      <c r="AF168" s="40">
        <f ca="1">AF167+SUMIFS('Transactions (Dated)'!$E$2:$E$53,'Transactions (Dated)'!$D$2:$D$53,'Share Values'!$X168,'Transactions (Dated)'!$B$2:$B$53,'Share Values'!AF$11,'Transactions (Dated)'!$C$2:$C$53,"Buy")-SUMIFS('Transactions (Dated)'!$E$2:$E$53,'Transactions (Dated)'!$D$2:$D$53,'Share Values'!$X168,'Transactions (Dated)'!$B$2:$B$53,'Share Values'!AF$11,'Transactions (Dated)'!$C$2:$C$53,"Sell")</f>
        <v>0</v>
      </c>
      <c r="AG168" s="40">
        <f ca="1">AG167+SUMIFS('Transactions (Dated)'!$E$2:$E$53,'Transactions (Dated)'!$D$2:$D$53,'Share Values'!$X168,'Transactions (Dated)'!$B$2:$B$53,'Share Values'!AG$11,'Transactions (Dated)'!$C$2:$C$53,"Buy")-SUMIFS('Transactions (Dated)'!$E$2:$E$53,'Transactions (Dated)'!$D$2:$D$53,'Share Values'!$X168,'Transactions (Dated)'!$B$2:$B$53,'Share Values'!AG$11,'Transactions (Dated)'!$C$2:$C$53,"Sell")</f>
        <v>0</v>
      </c>
      <c r="AH168" s="40">
        <f ca="1">AH167+SUMIFS('Transactions (Dated)'!$E$2:$E$53,'Transactions (Dated)'!$D$2:$D$53,'Share Values'!$X168,'Transactions (Dated)'!$B$2:$B$53,'Share Values'!AH$11,'Transactions (Dated)'!$C$2:$C$53,"Buy")-SUMIFS('Transactions (Dated)'!$E$2:$E$53,'Transactions (Dated)'!$D$2:$D$53,'Share Values'!$X168,'Transactions (Dated)'!$B$2:$B$53,'Share Values'!AH$11,'Transactions (Dated)'!$C$2:$C$53,"Sell")</f>
        <v>0</v>
      </c>
      <c r="AI168" s="40">
        <f ca="1">AI167+SUMIFS('Transactions (Dated)'!$E$2:$E$53,'Transactions (Dated)'!$D$2:$D$53,'Share Values'!$X168,'Transactions (Dated)'!$B$2:$B$53,'Share Values'!AI$11,'Transactions (Dated)'!$C$2:$C$53,"Buy")-SUMIFS('Transactions (Dated)'!$E$2:$E$53,'Transactions (Dated)'!$D$2:$D$53,'Share Values'!$X168,'Transactions (Dated)'!$B$2:$B$53,'Share Values'!AI$11,'Transactions (Dated)'!$C$2:$C$53,"Sell")</f>
        <v>0</v>
      </c>
      <c r="AJ168" s="40">
        <f ca="1">AJ167+SUMIFS('Transactions (Dated)'!$E$2:$E$53,'Transactions (Dated)'!$D$2:$D$53,'Share Values'!$X168,'Transactions (Dated)'!$B$2:$B$53,'Share Values'!AJ$11,'Transactions (Dated)'!$C$2:$C$53,"Buy")-SUMIFS('Transactions (Dated)'!$E$2:$E$53,'Transactions (Dated)'!$D$2:$D$53,'Share Values'!$X168,'Transactions (Dated)'!$B$2:$B$53,'Share Values'!AJ$11,'Transactions (Dated)'!$C$2:$C$53,"Sell")</f>
        <v>0</v>
      </c>
      <c r="AK168" s="40">
        <f ca="1">AK167+SUMIFS('Transactions (Dated)'!$E$2:$E$53,'Transactions (Dated)'!$D$2:$D$53,'Share Values'!$X168,'Transactions (Dated)'!$B$2:$B$53,'Share Values'!AK$11,'Transactions (Dated)'!$C$2:$C$53,"Buy")-SUMIFS('Transactions (Dated)'!$E$2:$E$53,'Transactions (Dated)'!$D$2:$D$53,'Share Values'!$X168,'Transactions (Dated)'!$B$2:$B$53,'Share Values'!AK$11,'Transactions (Dated)'!$C$2:$C$53,"Sell")</f>
        <v>0</v>
      </c>
      <c r="AL168" s="40">
        <f ca="1">AL167+SUMIFS('Transactions (Dated)'!$E$2:$E$53,'Transactions (Dated)'!$D$2:$D$53,'Share Values'!$X168,'Transactions (Dated)'!$B$2:$B$53,'Share Values'!AL$11,'Transactions (Dated)'!$C$2:$C$53,"Buy")-SUMIFS('Transactions (Dated)'!$E$2:$E$53,'Transactions (Dated)'!$D$2:$D$53,'Share Values'!$X168,'Transactions (Dated)'!$B$2:$B$53,'Share Values'!AL$11,'Transactions (Dated)'!$C$2:$C$53,"Sell")</f>
        <v>0</v>
      </c>
      <c r="AM168" s="40">
        <f ca="1">AM167+SUMIFS('Transactions (Dated)'!$E$2:$E$53,'Transactions (Dated)'!$D$2:$D$53,'Share Values'!$X168,'Transactions (Dated)'!$B$2:$B$53,'Share Values'!AM$11,'Transactions (Dated)'!$C$2:$C$53,"Buy")-SUMIFS('Transactions (Dated)'!$E$2:$E$53,'Transactions (Dated)'!$D$2:$D$53,'Share Values'!$X168,'Transactions (Dated)'!$B$2:$B$53,'Share Values'!AM$11,'Transactions (Dated)'!$C$2:$C$53,"Sell")</f>
        <v>0</v>
      </c>
      <c r="AN168" s="40">
        <f ca="1">AN167+SUMIFS('Transactions (Dated)'!$E$2:$E$53,'Transactions (Dated)'!$D$2:$D$53,'Share Values'!$X168,'Transactions (Dated)'!$B$2:$B$53,'Share Values'!AN$11,'Transactions (Dated)'!$C$2:$C$53,"Buy")-SUMIFS('Transactions (Dated)'!$E$2:$E$53,'Transactions (Dated)'!$D$2:$D$53,'Share Values'!$X168,'Transactions (Dated)'!$B$2:$B$53,'Share Values'!AN$11,'Transactions (Dated)'!$C$2:$C$53,"Sell")</f>
        <v>0</v>
      </c>
      <c r="AO168" s="40"/>
      <c r="AQ168" s="3">
        <f t="shared" si="63"/>
        <v>42139</v>
      </c>
      <c r="AR168" s="6">
        <f t="shared" ca="1" si="64"/>
        <v>57442.5</v>
      </c>
      <c r="AS168" s="6">
        <f t="shared" ca="1" si="65"/>
        <v>46781.25</v>
      </c>
      <c r="AT168" s="6">
        <f t="shared" ca="1" si="66"/>
        <v>802678.8</v>
      </c>
      <c r="AU168" s="6">
        <f t="shared" ca="1" si="67"/>
        <v>59030.400000000001</v>
      </c>
      <c r="AV168" s="6">
        <f t="shared" ca="1" si="68"/>
        <v>39986.44</v>
      </c>
      <c r="AW168" s="6">
        <f t="shared" ca="1" si="69"/>
        <v>0</v>
      </c>
      <c r="AX168" s="6">
        <f t="shared" ca="1" si="70"/>
        <v>0</v>
      </c>
      <c r="AY168" s="6">
        <f t="shared" ca="1" si="71"/>
        <v>0</v>
      </c>
      <c r="AZ168" s="6">
        <f t="shared" ca="1" si="72"/>
        <v>0</v>
      </c>
      <c r="BA168" s="6">
        <f t="shared" ca="1" si="73"/>
        <v>0</v>
      </c>
      <c r="BB168" s="6">
        <f t="shared" ca="1" si="74"/>
        <v>0</v>
      </c>
      <c r="BC168" s="6">
        <f t="shared" ca="1" si="75"/>
        <v>0</v>
      </c>
      <c r="BD168" s="6">
        <f t="shared" ca="1" si="76"/>
        <v>0</v>
      </c>
      <c r="BE168" s="6">
        <f t="shared" ca="1" si="77"/>
        <v>0</v>
      </c>
      <c r="BF168" s="6">
        <f t="shared" ca="1" si="84"/>
        <v>0</v>
      </c>
      <c r="BG168" s="6">
        <f t="shared" ca="1" si="85"/>
        <v>0</v>
      </c>
      <c r="BH168" s="6"/>
      <c r="BJ168" s="4">
        <f t="shared" ca="1" si="78"/>
        <v>1005919.3900000001</v>
      </c>
      <c r="BL168" s="3">
        <f t="shared" si="79"/>
        <v>42139</v>
      </c>
      <c r="BM168" s="6">
        <f>BM167+SUMIFS('Transactions (Dated)'!G:G,'Transactions (Dated)'!D:D,'Share Values'!AQ168)</f>
        <v>34179.499999999993</v>
      </c>
      <c r="BN168" s="6">
        <f ca="1">BN167+SUMIFS('Transactions (Dated)'!$F:$F,'Transactions (Dated)'!$D:$D,$BL168,'Transactions (Dated)'!$B:$B,BN$11,'Transactions (Dated)'!$C:$C,"Dividend (paid to cash)")*Y168</f>
        <v>0</v>
      </c>
      <c r="BO168" s="6">
        <f ca="1">BO167+SUMIFS('Transactions (Dated)'!$F:$F,'Transactions (Dated)'!$D:$D,$BL168,'Transactions (Dated)'!$B:$B,BO$11,'Transactions (Dated)'!$C:$C,"Dividend (paid to cash)")*Z168</f>
        <v>1250</v>
      </c>
      <c r="BP168" s="6">
        <f ca="1">BP167+SUMIFS('Transactions (Dated)'!$F:$F,'Transactions (Dated)'!$D:$D,$BL168,'Transactions (Dated)'!$B:$B,BP$11,'Transactions (Dated)'!$C:$C,"Dividend (paid to cash)")*AA168</f>
        <v>17738.742000000002</v>
      </c>
      <c r="BQ168" s="6">
        <f ca="1">BQ167+SUMIFS('Transactions (Dated)'!$F:$F,'Transactions (Dated)'!$D:$D,$BL168,'Transactions (Dated)'!$B:$B,BQ$11,'Transactions (Dated)'!$C:$C,"Dividend (paid to cash)")*AB168</f>
        <v>47.300000000000004</v>
      </c>
      <c r="BR168" s="6">
        <f ca="1">BR167+SUMIFS('Transactions (Dated)'!$F:$F,'Transactions (Dated)'!$D:$D,$BL168,'Transactions (Dated)'!$B:$B,BR$11,'Transactions (Dated)'!$C:$C,"Dividend (paid to cash)")*AC168</f>
        <v>0</v>
      </c>
      <c r="BS168" s="6">
        <f ca="1">BS167+SUMIFS('Transactions (Dated)'!$F:$F,'Transactions (Dated)'!$D:$D,$BL168,'Transactions (Dated)'!$B:$B,BS$11,'Transactions (Dated)'!$C:$C,"Dividend (paid to cash)")*AD168</f>
        <v>0</v>
      </c>
      <c r="BT168" s="6">
        <f ca="1">BT167+SUMIFS('Transactions (Dated)'!$F:$F,'Transactions (Dated)'!$D:$D,$BL168,'Transactions (Dated)'!$B:$B,BT$11,'Transactions (Dated)'!$C:$C,"Dividend (paid to cash)")*AE168</f>
        <v>0</v>
      </c>
      <c r="BU168" s="6">
        <f ca="1">BU167+SUMIFS('Transactions (Dated)'!$F:$F,'Transactions (Dated)'!$D:$D,$BL168,'Transactions (Dated)'!$B:$B,BU$11,'Transactions (Dated)'!$C:$C,"Dividend (paid to cash)")*AF168</f>
        <v>0</v>
      </c>
      <c r="BV168" s="6">
        <f ca="1">BV167+SUMIFS('Transactions (Dated)'!$F:$F,'Transactions (Dated)'!$D:$D,$BL168,'Transactions (Dated)'!$B:$B,BV$11,'Transactions (Dated)'!$C:$C,"Dividend (paid to cash)")*AG168</f>
        <v>0</v>
      </c>
      <c r="BW168" s="6">
        <f ca="1">BW167+SUMIFS('Transactions (Dated)'!$F:$F,'Transactions (Dated)'!$D:$D,$BL168,'Transactions (Dated)'!$B:$B,BW$11,'Transactions (Dated)'!$C:$C,"Dividend (paid to cash)")*AH168</f>
        <v>0</v>
      </c>
      <c r="BX168" s="6">
        <f ca="1">BX167+SUMIFS('Transactions (Dated)'!$F:$F,'Transactions (Dated)'!$D:$D,$BL168,'Transactions (Dated)'!$B:$B,BX$11,'Transactions (Dated)'!$C:$C,"Dividend (paid to cash)")*AI168</f>
        <v>0</v>
      </c>
      <c r="BY168" s="6">
        <f ca="1">BY167+SUMIFS('Transactions (Dated)'!$F:$F,'Transactions (Dated)'!$D:$D,$BL168,'Transactions (Dated)'!$B:$B,BY$11,'Transactions (Dated)'!$C:$C,"Dividend (paid to cash)")*AJ168</f>
        <v>0</v>
      </c>
      <c r="BZ168" s="6">
        <f ca="1">BZ167+SUMIFS('Transactions (Dated)'!$F:$F,'Transactions (Dated)'!$D:$D,$BL168,'Transactions (Dated)'!$B:$B,BZ$11,'Transactions (Dated)'!$C:$C,"Dividend (paid to cash)")*AK168</f>
        <v>0</v>
      </c>
      <c r="CA168" s="6">
        <f ca="1">CA167+SUMIFS('Transactions (Dated)'!$F:$F,'Transactions (Dated)'!$D:$D,$BL168,'Transactions (Dated)'!$B:$B,CA$11,'Transactions (Dated)'!$C:$C,"Dividend (paid to cash)")*AL168</f>
        <v>0</v>
      </c>
      <c r="CB168" s="6">
        <v>0</v>
      </c>
      <c r="CC168" s="6">
        <v>0</v>
      </c>
      <c r="CD168" s="6"/>
      <c r="CF168" s="6">
        <f t="shared" ca="1" si="86"/>
        <v>53215.542000000001</v>
      </c>
      <c r="CH168" s="3">
        <f t="shared" si="87"/>
        <v>42139</v>
      </c>
      <c r="CI168" s="4">
        <f t="shared" ca="1" si="80"/>
        <v>1005919.3900000001</v>
      </c>
      <c r="CJ168" s="4">
        <f t="shared" ca="1" si="81"/>
        <v>53215.542000000001</v>
      </c>
      <c r="CL168" s="4">
        <f t="shared" ca="1" si="82"/>
        <v>1059134.932</v>
      </c>
    </row>
    <row r="169" spans="2:90" x14ac:dyDescent="0.15">
      <c r="B169" s="3">
        <f t="shared" si="83"/>
        <v>42143</v>
      </c>
      <c r="C169" s="2">
        <v>15121</v>
      </c>
      <c r="E169" s="70">
        <v>42143</v>
      </c>
      <c r="F169" s="69">
        <v>12.4</v>
      </c>
      <c r="G169" s="69">
        <v>4.9800000000000004</v>
      </c>
      <c r="H169" s="69">
        <v>20.46</v>
      </c>
      <c r="I169" s="69">
        <v>31.07</v>
      </c>
      <c r="J169" s="69">
        <v>17.440000000000001</v>
      </c>
      <c r="K169" s="69">
        <v>12.4</v>
      </c>
      <c r="L169" s="69">
        <v>27.32</v>
      </c>
      <c r="M169" s="69">
        <v>3.1349999999999998</v>
      </c>
      <c r="N169" s="69">
        <v>9.9499999999999993</v>
      </c>
      <c r="O169" s="69">
        <v>5.5667</v>
      </c>
      <c r="P169" s="69">
        <v>33.270000000000003</v>
      </c>
      <c r="Q169" s="69">
        <v>0.91</v>
      </c>
      <c r="R169" s="69">
        <v>11.74</v>
      </c>
      <c r="S169" s="69">
        <v>38.67</v>
      </c>
      <c r="T169" s="69"/>
      <c r="U169" s="69"/>
      <c r="V169" s="4"/>
      <c r="X169" s="3">
        <f t="shared" si="62"/>
        <v>42143</v>
      </c>
      <c r="Y169" s="40">
        <f ca="1">Y168+SUMIFS('Transactions (Dated)'!$E$2:$E$53,'Transactions (Dated)'!$D$2:$D$53,'Share Values'!$X169,'Transactions (Dated)'!$B$2:$B$53,'Share Values'!Y$11,'Transactions (Dated)'!$C$2:$C$53,"Buy")-SUMIFS('Transactions (Dated)'!$E$2:$E$53,'Transactions (Dated)'!$D$2:$D$53,'Share Values'!$X169,'Transactions (Dated)'!$B$2:$B$53,'Share Values'!Y$11,'Transactions (Dated)'!$C$2:$C$53,"Sell")</f>
        <v>4625</v>
      </c>
      <c r="Z169" s="40">
        <f ca="1">Z168+SUMIFS('Transactions (Dated)'!$E$2:$E$53,'Transactions (Dated)'!$D$2:$D$53,'Share Values'!$X169,'Transactions (Dated)'!$B$2:$B$53,'Share Values'!Z$11,'Transactions (Dated)'!$C$2:$C$53,"Buy")-SUMIFS('Transactions (Dated)'!$E$2:$E$53,'Transactions (Dated)'!$D$2:$D$53,'Share Values'!$X169,'Transactions (Dated)'!$B$2:$B$53,'Share Values'!Z$11,'Transactions (Dated)'!$C$2:$C$53,"Sell")</f>
        <v>9375</v>
      </c>
      <c r="AA169" s="40">
        <f ca="1">AA168+SUMIFS('Transactions (Dated)'!$E$2:$E$53,'Transactions (Dated)'!$D$2:$D$53,'Share Values'!$X169,'Transactions (Dated)'!$B$2:$B$53,'Share Values'!AA$11,'Transactions (Dated)'!$C$2:$C$53,"Buy")-SUMIFS('Transactions (Dated)'!$E$2:$E$53,'Transactions (Dated)'!$D$2:$D$53,'Share Values'!$X169,'Transactions (Dated)'!$B$2:$B$53,'Share Values'!AA$11,'Transactions (Dated)'!$C$2:$C$53,"Sell")</f>
        <v>39270</v>
      </c>
      <c r="AB169" s="40">
        <f ca="1">AB168+SUMIFS('Transactions (Dated)'!$E$2:$E$53,'Transactions (Dated)'!$D$2:$D$53,'Share Values'!$X169,'Transactions (Dated)'!$B$2:$B$53,'Share Values'!AB$11,'Transactions (Dated)'!$C$2:$C$53,"Buy")-SUMIFS('Transactions (Dated)'!$E$2:$E$53,'Transactions (Dated)'!$D$2:$D$53,'Share Values'!$X169,'Transactions (Dated)'!$B$2:$B$53,'Share Values'!AB$11,'Transactions (Dated)'!$C$2:$C$53,"Sell")</f>
        <v>1892</v>
      </c>
      <c r="AC169" s="40">
        <f ca="1">AC168+SUMIFS('Transactions (Dated)'!$E$2:$E$53,'Transactions (Dated)'!$D$2:$D$53,'Share Values'!$X169,'Transactions (Dated)'!$B$2:$B$53,'Share Values'!AC$11,'Transactions (Dated)'!$C$2:$C$53,"Buy")-SUMIFS('Transactions (Dated)'!$E$2:$E$53,'Transactions (Dated)'!$D$2:$D$53,'Share Values'!$X169,'Transactions (Dated)'!$B$2:$B$53,'Share Values'!AC$11,'Transactions (Dated)'!$C$2:$C$53,"Sell")</f>
        <v>2348</v>
      </c>
      <c r="AD169" s="40">
        <f ca="1">AD168+SUMIFS('Transactions (Dated)'!$E$2:$E$53,'Transactions (Dated)'!$D$2:$D$53,'Share Values'!$X169,'Transactions (Dated)'!$B$2:$B$53,'Share Values'!AD$11,'Transactions (Dated)'!$C$2:$C$53,"Buy")-SUMIFS('Transactions (Dated)'!$E$2:$E$53,'Transactions (Dated)'!$D$2:$D$53,'Share Values'!$X169,'Transactions (Dated)'!$B$2:$B$53,'Share Values'!AD$11,'Transactions (Dated)'!$C$2:$C$53,"Sell")</f>
        <v>0</v>
      </c>
      <c r="AE169" s="40">
        <f ca="1">AE168+SUMIFS('Transactions (Dated)'!$E$2:$E$53,'Transactions (Dated)'!$D$2:$D$53,'Share Values'!$X169,'Transactions (Dated)'!$B$2:$B$53,'Share Values'!AE$11,'Transactions (Dated)'!$C$2:$C$53,"Buy")-SUMIFS('Transactions (Dated)'!$E$2:$E$53,'Transactions (Dated)'!$D$2:$D$53,'Share Values'!$X169,'Transactions (Dated)'!$B$2:$B$53,'Share Values'!AE$11,'Transactions (Dated)'!$C$2:$C$53,"Sell")</f>
        <v>0</v>
      </c>
      <c r="AF169" s="40">
        <f ca="1">AF168+SUMIFS('Transactions (Dated)'!$E$2:$E$53,'Transactions (Dated)'!$D$2:$D$53,'Share Values'!$X169,'Transactions (Dated)'!$B$2:$B$53,'Share Values'!AF$11,'Transactions (Dated)'!$C$2:$C$53,"Buy")-SUMIFS('Transactions (Dated)'!$E$2:$E$53,'Transactions (Dated)'!$D$2:$D$53,'Share Values'!$X169,'Transactions (Dated)'!$B$2:$B$53,'Share Values'!AF$11,'Transactions (Dated)'!$C$2:$C$53,"Sell")</f>
        <v>0</v>
      </c>
      <c r="AG169" s="40">
        <f ca="1">AG168+SUMIFS('Transactions (Dated)'!$E$2:$E$53,'Transactions (Dated)'!$D$2:$D$53,'Share Values'!$X169,'Transactions (Dated)'!$B$2:$B$53,'Share Values'!AG$11,'Transactions (Dated)'!$C$2:$C$53,"Buy")-SUMIFS('Transactions (Dated)'!$E$2:$E$53,'Transactions (Dated)'!$D$2:$D$53,'Share Values'!$X169,'Transactions (Dated)'!$B$2:$B$53,'Share Values'!AG$11,'Transactions (Dated)'!$C$2:$C$53,"Sell")</f>
        <v>0</v>
      </c>
      <c r="AH169" s="40">
        <f ca="1">AH168+SUMIFS('Transactions (Dated)'!$E$2:$E$53,'Transactions (Dated)'!$D$2:$D$53,'Share Values'!$X169,'Transactions (Dated)'!$B$2:$B$53,'Share Values'!AH$11,'Transactions (Dated)'!$C$2:$C$53,"Buy")-SUMIFS('Transactions (Dated)'!$E$2:$E$53,'Transactions (Dated)'!$D$2:$D$53,'Share Values'!$X169,'Transactions (Dated)'!$B$2:$B$53,'Share Values'!AH$11,'Transactions (Dated)'!$C$2:$C$53,"Sell")</f>
        <v>0</v>
      </c>
      <c r="AI169" s="40">
        <f ca="1">AI168+SUMIFS('Transactions (Dated)'!$E$2:$E$53,'Transactions (Dated)'!$D$2:$D$53,'Share Values'!$X169,'Transactions (Dated)'!$B$2:$B$53,'Share Values'!AI$11,'Transactions (Dated)'!$C$2:$C$53,"Buy")-SUMIFS('Transactions (Dated)'!$E$2:$E$53,'Transactions (Dated)'!$D$2:$D$53,'Share Values'!$X169,'Transactions (Dated)'!$B$2:$B$53,'Share Values'!AI$11,'Transactions (Dated)'!$C$2:$C$53,"Sell")</f>
        <v>0</v>
      </c>
      <c r="AJ169" s="40">
        <f ca="1">AJ168+SUMIFS('Transactions (Dated)'!$E$2:$E$53,'Transactions (Dated)'!$D$2:$D$53,'Share Values'!$X169,'Transactions (Dated)'!$B$2:$B$53,'Share Values'!AJ$11,'Transactions (Dated)'!$C$2:$C$53,"Buy")-SUMIFS('Transactions (Dated)'!$E$2:$E$53,'Transactions (Dated)'!$D$2:$D$53,'Share Values'!$X169,'Transactions (Dated)'!$B$2:$B$53,'Share Values'!AJ$11,'Transactions (Dated)'!$C$2:$C$53,"Sell")</f>
        <v>0</v>
      </c>
      <c r="AK169" s="40">
        <f ca="1">AK168+SUMIFS('Transactions (Dated)'!$E$2:$E$53,'Transactions (Dated)'!$D$2:$D$53,'Share Values'!$X169,'Transactions (Dated)'!$B$2:$B$53,'Share Values'!AK$11,'Transactions (Dated)'!$C$2:$C$53,"Buy")-SUMIFS('Transactions (Dated)'!$E$2:$E$53,'Transactions (Dated)'!$D$2:$D$53,'Share Values'!$X169,'Transactions (Dated)'!$B$2:$B$53,'Share Values'!AK$11,'Transactions (Dated)'!$C$2:$C$53,"Sell")</f>
        <v>0</v>
      </c>
      <c r="AL169" s="40">
        <f ca="1">AL168+SUMIFS('Transactions (Dated)'!$E$2:$E$53,'Transactions (Dated)'!$D$2:$D$53,'Share Values'!$X169,'Transactions (Dated)'!$B$2:$B$53,'Share Values'!AL$11,'Transactions (Dated)'!$C$2:$C$53,"Buy")-SUMIFS('Transactions (Dated)'!$E$2:$E$53,'Transactions (Dated)'!$D$2:$D$53,'Share Values'!$X169,'Transactions (Dated)'!$B$2:$B$53,'Share Values'!AL$11,'Transactions (Dated)'!$C$2:$C$53,"Sell")</f>
        <v>0</v>
      </c>
      <c r="AM169" s="40">
        <f ca="1">AM168+SUMIFS('Transactions (Dated)'!$E$2:$E$53,'Transactions (Dated)'!$D$2:$D$53,'Share Values'!$X169,'Transactions (Dated)'!$B$2:$B$53,'Share Values'!AM$11,'Transactions (Dated)'!$C$2:$C$53,"Buy")-SUMIFS('Transactions (Dated)'!$E$2:$E$53,'Transactions (Dated)'!$D$2:$D$53,'Share Values'!$X169,'Transactions (Dated)'!$B$2:$B$53,'Share Values'!AM$11,'Transactions (Dated)'!$C$2:$C$53,"Sell")</f>
        <v>0</v>
      </c>
      <c r="AN169" s="40">
        <f ca="1">AN168+SUMIFS('Transactions (Dated)'!$E$2:$E$53,'Transactions (Dated)'!$D$2:$D$53,'Share Values'!$X169,'Transactions (Dated)'!$B$2:$B$53,'Share Values'!AN$11,'Transactions (Dated)'!$C$2:$C$53,"Buy")-SUMIFS('Transactions (Dated)'!$E$2:$E$53,'Transactions (Dated)'!$D$2:$D$53,'Share Values'!$X169,'Transactions (Dated)'!$B$2:$B$53,'Share Values'!AN$11,'Transactions (Dated)'!$C$2:$C$53,"Sell")</f>
        <v>0</v>
      </c>
      <c r="AO169" s="40"/>
      <c r="AQ169" s="3">
        <f t="shared" si="63"/>
        <v>42143</v>
      </c>
      <c r="AR169" s="6">
        <f t="shared" ca="1" si="64"/>
        <v>57350</v>
      </c>
      <c r="AS169" s="6">
        <f t="shared" ca="1" si="65"/>
        <v>46687.500000000007</v>
      </c>
      <c r="AT169" s="6">
        <f t="shared" ca="1" si="66"/>
        <v>803464.20000000007</v>
      </c>
      <c r="AU169" s="6">
        <f t="shared" ca="1" si="67"/>
        <v>58784.44</v>
      </c>
      <c r="AV169" s="6">
        <f t="shared" ca="1" si="68"/>
        <v>40949.120000000003</v>
      </c>
      <c r="AW169" s="6">
        <f t="shared" ca="1" si="69"/>
        <v>0</v>
      </c>
      <c r="AX169" s="6">
        <f t="shared" ca="1" si="70"/>
        <v>0</v>
      </c>
      <c r="AY169" s="6">
        <f t="shared" ca="1" si="71"/>
        <v>0</v>
      </c>
      <c r="AZ169" s="6">
        <f t="shared" ca="1" si="72"/>
        <v>0</v>
      </c>
      <c r="BA169" s="6">
        <f t="shared" ca="1" si="73"/>
        <v>0</v>
      </c>
      <c r="BB169" s="6">
        <f t="shared" ca="1" si="74"/>
        <v>0</v>
      </c>
      <c r="BC169" s="6">
        <f t="shared" ca="1" si="75"/>
        <v>0</v>
      </c>
      <c r="BD169" s="6">
        <f t="shared" ca="1" si="76"/>
        <v>0</v>
      </c>
      <c r="BE169" s="6">
        <f t="shared" ca="1" si="77"/>
        <v>0</v>
      </c>
      <c r="BF169" s="6">
        <f t="shared" ca="1" si="84"/>
        <v>0</v>
      </c>
      <c r="BG169" s="6">
        <f t="shared" ca="1" si="85"/>
        <v>0</v>
      </c>
      <c r="BH169" s="6"/>
      <c r="BJ169" s="4">
        <f t="shared" ca="1" si="78"/>
        <v>1007235.2600000001</v>
      </c>
      <c r="BL169" s="3">
        <f t="shared" si="79"/>
        <v>42143</v>
      </c>
      <c r="BM169" s="6">
        <f>BM168+SUMIFS('Transactions (Dated)'!G:G,'Transactions (Dated)'!D:D,'Share Values'!AQ169)</f>
        <v>34179.499999999993</v>
      </c>
      <c r="BN169" s="6">
        <f ca="1">BN168+SUMIFS('Transactions (Dated)'!$F:$F,'Transactions (Dated)'!$D:$D,$BL169,'Transactions (Dated)'!$B:$B,BN$11,'Transactions (Dated)'!$C:$C,"Dividend (paid to cash)")*Y169</f>
        <v>0</v>
      </c>
      <c r="BO169" s="6">
        <f ca="1">BO168+SUMIFS('Transactions (Dated)'!$F:$F,'Transactions (Dated)'!$D:$D,$BL169,'Transactions (Dated)'!$B:$B,BO$11,'Transactions (Dated)'!$C:$C,"Dividend (paid to cash)")*Z169</f>
        <v>1250</v>
      </c>
      <c r="BP169" s="6">
        <f ca="1">BP168+SUMIFS('Transactions (Dated)'!$F:$F,'Transactions (Dated)'!$D:$D,$BL169,'Transactions (Dated)'!$B:$B,BP$11,'Transactions (Dated)'!$C:$C,"Dividend (paid to cash)")*AA169</f>
        <v>17738.742000000002</v>
      </c>
      <c r="BQ169" s="6">
        <f ca="1">BQ168+SUMIFS('Transactions (Dated)'!$F:$F,'Transactions (Dated)'!$D:$D,$BL169,'Transactions (Dated)'!$B:$B,BQ$11,'Transactions (Dated)'!$C:$C,"Dividend (paid to cash)")*AB169</f>
        <v>47.300000000000004</v>
      </c>
      <c r="BR169" s="6">
        <f ca="1">BR168+SUMIFS('Transactions (Dated)'!$F:$F,'Transactions (Dated)'!$D:$D,$BL169,'Transactions (Dated)'!$B:$B,BR$11,'Transactions (Dated)'!$C:$C,"Dividend (paid to cash)")*AC169</f>
        <v>0</v>
      </c>
      <c r="BS169" s="6">
        <f ca="1">BS168+SUMIFS('Transactions (Dated)'!$F:$F,'Transactions (Dated)'!$D:$D,$BL169,'Transactions (Dated)'!$B:$B,BS$11,'Transactions (Dated)'!$C:$C,"Dividend (paid to cash)")*AD169</f>
        <v>0</v>
      </c>
      <c r="BT169" s="6">
        <f ca="1">BT168+SUMIFS('Transactions (Dated)'!$F:$F,'Transactions (Dated)'!$D:$D,$BL169,'Transactions (Dated)'!$B:$B,BT$11,'Transactions (Dated)'!$C:$C,"Dividend (paid to cash)")*AE169</f>
        <v>0</v>
      </c>
      <c r="BU169" s="6">
        <f ca="1">BU168+SUMIFS('Transactions (Dated)'!$F:$F,'Transactions (Dated)'!$D:$D,$BL169,'Transactions (Dated)'!$B:$B,BU$11,'Transactions (Dated)'!$C:$C,"Dividend (paid to cash)")*AF169</f>
        <v>0</v>
      </c>
      <c r="BV169" s="6">
        <f ca="1">BV168+SUMIFS('Transactions (Dated)'!$F:$F,'Transactions (Dated)'!$D:$D,$BL169,'Transactions (Dated)'!$B:$B,BV$11,'Transactions (Dated)'!$C:$C,"Dividend (paid to cash)")*AG169</f>
        <v>0</v>
      </c>
      <c r="BW169" s="6">
        <f ca="1">BW168+SUMIFS('Transactions (Dated)'!$F:$F,'Transactions (Dated)'!$D:$D,$BL169,'Transactions (Dated)'!$B:$B,BW$11,'Transactions (Dated)'!$C:$C,"Dividend (paid to cash)")*AH169</f>
        <v>0</v>
      </c>
      <c r="BX169" s="6">
        <f ca="1">BX168+SUMIFS('Transactions (Dated)'!$F:$F,'Transactions (Dated)'!$D:$D,$BL169,'Transactions (Dated)'!$B:$B,BX$11,'Transactions (Dated)'!$C:$C,"Dividend (paid to cash)")*AI169</f>
        <v>0</v>
      </c>
      <c r="BY169" s="6">
        <f ca="1">BY168+SUMIFS('Transactions (Dated)'!$F:$F,'Transactions (Dated)'!$D:$D,$BL169,'Transactions (Dated)'!$B:$B,BY$11,'Transactions (Dated)'!$C:$C,"Dividend (paid to cash)")*AJ169</f>
        <v>0</v>
      </c>
      <c r="BZ169" s="6">
        <f ca="1">BZ168+SUMIFS('Transactions (Dated)'!$F:$F,'Transactions (Dated)'!$D:$D,$BL169,'Transactions (Dated)'!$B:$B,BZ$11,'Transactions (Dated)'!$C:$C,"Dividend (paid to cash)")*AK169</f>
        <v>0</v>
      </c>
      <c r="CA169" s="6">
        <f ca="1">CA168+SUMIFS('Transactions (Dated)'!$F:$F,'Transactions (Dated)'!$D:$D,$BL169,'Transactions (Dated)'!$B:$B,CA$11,'Transactions (Dated)'!$C:$C,"Dividend (paid to cash)")*AL169</f>
        <v>0</v>
      </c>
      <c r="CB169" s="6">
        <v>0</v>
      </c>
      <c r="CC169" s="6">
        <v>0</v>
      </c>
      <c r="CD169" s="6"/>
      <c r="CF169" s="6">
        <f t="shared" ca="1" si="86"/>
        <v>53215.542000000001</v>
      </c>
      <c r="CH169" s="3">
        <f t="shared" si="87"/>
        <v>42143</v>
      </c>
      <c r="CI169" s="4">
        <f t="shared" ca="1" si="80"/>
        <v>1007235.2600000001</v>
      </c>
      <c r="CJ169" s="4">
        <f t="shared" ca="1" si="81"/>
        <v>53215.542000000001</v>
      </c>
      <c r="CL169" s="4">
        <f t="shared" ca="1" si="82"/>
        <v>1060450.8020000001</v>
      </c>
    </row>
    <row r="170" spans="2:90" x14ac:dyDescent="0.15">
      <c r="B170" s="3">
        <f t="shared" si="83"/>
        <v>42144</v>
      </c>
      <c r="C170" s="2">
        <v>15072.8</v>
      </c>
      <c r="E170" s="70">
        <v>42144</v>
      </c>
      <c r="F170" s="69">
        <v>12.33</v>
      </c>
      <c r="G170" s="69">
        <v>5.14</v>
      </c>
      <c r="H170" s="69">
        <v>20.399999999999999</v>
      </c>
      <c r="I170" s="69">
        <v>30.73</v>
      </c>
      <c r="J170" s="69">
        <v>17.3</v>
      </c>
      <c r="K170" s="69">
        <v>12.46</v>
      </c>
      <c r="L170" s="69">
        <v>27.28</v>
      </c>
      <c r="M170" s="69">
        <v>3.12</v>
      </c>
      <c r="N170" s="69">
        <v>9.9499999999999993</v>
      </c>
      <c r="O170" s="69">
        <v>5.5833000000000004</v>
      </c>
      <c r="P170" s="69">
        <v>33.15</v>
      </c>
      <c r="Q170" s="69">
        <v>0.89</v>
      </c>
      <c r="R170" s="69">
        <v>11.46</v>
      </c>
      <c r="S170" s="69">
        <v>38.49</v>
      </c>
      <c r="T170" s="69"/>
      <c r="U170" s="69"/>
      <c r="V170" s="4"/>
      <c r="X170" s="3">
        <f t="shared" si="62"/>
        <v>42144</v>
      </c>
      <c r="Y170" s="40">
        <f ca="1">Y169+SUMIFS('Transactions (Dated)'!$E$2:$E$53,'Transactions (Dated)'!$D$2:$D$53,'Share Values'!$X170,'Transactions (Dated)'!$B$2:$B$53,'Share Values'!Y$11,'Transactions (Dated)'!$C$2:$C$53,"Buy")-SUMIFS('Transactions (Dated)'!$E$2:$E$53,'Transactions (Dated)'!$D$2:$D$53,'Share Values'!$X170,'Transactions (Dated)'!$B$2:$B$53,'Share Values'!Y$11,'Transactions (Dated)'!$C$2:$C$53,"Sell")</f>
        <v>4625</v>
      </c>
      <c r="Z170" s="40">
        <f ca="1">Z169+SUMIFS('Transactions (Dated)'!$E$2:$E$53,'Transactions (Dated)'!$D$2:$D$53,'Share Values'!$X170,'Transactions (Dated)'!$B$2:$B$53,'Share Values'!Z$11,'Transactions (Dated)'!$C$2:$C$53,"Buy")-SUMIFS('Transactions (Dated)'!$E$2:$E$53,'Transactions (Dated)'!$D$2:$D$53,'Share Values'!$X170,'Transactions (Dated)'!$B$2:$B$53,'Share Values'!Z$11,'Transactions (Dated)'!$C$2:$C$53,"Sell")</f>
        <v>9375</v>
      </c>
      <c r="AA170" s="40">
        <f ca="1">AA169+SUMIFS('Transactions (Dated)'!$E$2:$E$53,'Transactions (Dated)'!$D$2:$D$53,'Share Values'!$X170,'Transactions (Dated)'!$B$2:$B$53,'Share Values'!AA$11,'Transactions (Dated)'!$C$2:$C$53,"Buy")-SUMIFS('Transactions (Dated)'!$E$2:$E$53,'Transactions (Dated)'!$D$2:$D$53,'Share Values'!$X170,'Transactions (Dated)'!$B$2:$B$53,'Share Values'!AA$11,'Transactions (Dated)'!$C$2:$C$53,"Sell")</f>
        <v>39270</v>
      </c>
      <c r="AB170" s="40">
        <f ca="1">AB169+SUMIFS('Transactions (Dated)'!$E$2:$E$53,'Transactions (Dated)'!$D$2:$D$53,'Share Values'!$X170,'Transactions (Dated)'!$B$2:$B$53,'Share Values'!AB$11,'Transactions (Dated)'!$C$2:$C$53,"Buy")-SUMIFS('Transactions (Dated)'!$E$2:$E$53,'Transactions (Dated)'!$D$2:$D$53,'Share Values'!$X170,'Transactions (Dated)'!$B$2:$B$53,'Share Values'!AB$11,'Transactions (Dated)'!$C$2:$C$53,"Sell")</f>
        <v>1892</v>
      </c>
      <c r="AC170" s="40">
        <f ca="1">AC169+SUMIFS('Transactions (Dated)'!$E$2:$E$53,'Transactions (Dated)'!$D$2:$D$53,'Share Values'!$X170,'Transactions (Dated)'!$B$2:$B$53,'Share Values'!AC$11,'Transactions (Dated)'!$C$2:$C$53,"Buy")-SUMIFS('Transactions (Dated)'!$E$2:$E$53,'Transactions (Dated)'!$D$2:$D$53,'Share Values'!$X170,'Transactions (Dated)'!$B$2:$B$53,'Share Values'!AC$11,'Transactions (Dated)'!$C$2:$C$53,"Sell")</f>
        <v>2348</v>
      </c>
      <c r="AD170" s="40">
        <f ca="1">AD169+SUMIFS('Transactions (Dated)'!$E$2:$E$53,'Transactions (Dated)'!$D$2:$D$53,'Share Values'!$X170,'Transactions (Dated)'!$B$2:$B$53,'Share Values'!AD$11,'Transactions (Dated)'!$C$2:$C$53,"Buy")-SUMIFS('Transactions (Dated)'!$E$2:$E$53,'Transactions (Dated)'!$D$2:$D$53,'Share Values'!$X170,'Transactions (Dated)'!$B$2:$B$53,'Share Values'!AD$11,'Transactions (Dated)'!$C$2:$C$53,"Sell")</f>
        <v>0</v>
      </c>
      <c r="AE170" s="40">
        <f ca="1">AE169+SUMIFS('Transactions (Dated)'!$E$2:$E$53,'Transactions (Dated)'!$D$2:$D$53,'Share Values'!$X170,'Transactions (Dated)'!$B$2:$B$53,'Share Values'!AE$11,'Transactions (Dated)'!$C$2:$C$53,"Buy")-SUMIFS('Transactions (Dated)'!$E$2:$E$53,'Transactions (Dated)'!$D$2:$D$53,'Share Values'!$X170,'Transactions (Dated)'!$B$2:$B$53,'Share Values'!AE$11,'Transactions (Dated)'!$C$2:$C$53,"Sell")</f>
        <v>0</v>
      </c>
      <c r="AF170" s="40">
        <f ca="1">AF169+SUMIFS('Transactions (Dated)'!$E$2:$E$53,'Transactions (Dated)'!$D$2:$D$53,'Share Values'!$X170,'Transactions (Dated)'!$B$2:$B$53,'Share Values'!AF$11,'Transactions (Dated)'!$C$2:$C$53,"Buy")-SUMIFS('Transactions (Dated)'!$E$2:$E$53,'Transactions (Dated)'!$D$2:$D$53,'Share Values'!$X170,'Transactions (Dated)'!$B$2:$B$53,'Share Values'!AF$11,'Transactions (Dated)'!$C$2:$C$53,"Sell")</f>
        <v>0</v>
      </c>
      <c r="AG170" s="40">
        <f ca="1">AG169+SUMIFS('Transactions (Dated)'!$E$2:$E$53,'Transactions (Dated)'!$D$2:$D$53,'Share Values'!$X170,'Transactions (Dated)'!$B$2:$B$53,'Share Values'!AG$11,'Transactions (Dated)'!$C$2:$C$53,"Buy")-SUMIFS('Transactions (Dated)'!$E$2:$E$53,'Transactions (Dated)'!$D$2:$D$53,'Share Values'!$X170,'Transactions (Dated)'!$B$2:$B$53,'Share Values'!AG$11,'Transactions (Dated)'!$C$2:$C$53,"Sell")</f>
        <v>0</v>
      </c>
      <c r="AH170" s="40">
        <f ca="1">AH169+SUMIFS('Transactions (Dated)'!$E$2:$E$53,'Transactions (Dated)'!$D$2:$D$53,'Share Values'!$X170,'Transactions (Dated)'!$B$2:$B$53,'Share Values'!AH$11,'Transactions (Dated)'!$C$2:$C$53,"Buy")-SUMIFS('Transactions (Dated)'!$E$2:$E$53,'Transactions (Dated)'!$D$2:$D$53,'Share Values'!$X170,'Transactions (Dated)'!$B$2:$B$53,'Share Values'!AH$11,'Transactions (Dated)'!$C$2:$C$53,"Sell")</f>
        <v>0</v>
      </c>
      <c r="AI170" s="40">
        <f ca="1">AI169+SUMIFS('Transactions (Dated)'!$E$2:$E$53,'Transactions (Dated)'!$D$2:$D$53,'Share Values'!$X170,'Transactions (Dated)'!$B$2:$B$53,'Share Values'!AI$11,'Transactions (Dated)'!$C$2:$C$53,"Buy")-SUMIFS('Transactions (Dated)'!$E$2:$E$53,'Transactions (Dated)'!$D$2:$D$53,'Share Values'!$X170,'Transactions (Dated)'!$B$2:$B$53,'Share Values'!AI$11,'Transactions (Dated)'!$C$2:$C$53,"Sell")</f>
        <v>0</v>
      </c>
      <c r="AJ170" s="40">
        <f ca="1">AJ169+SUMIFS('Transactions (Dated)'!$E$2:$E$53,'Transactions (Dated)'!$D$2:$D$53,'Share Values'!$X170,'Transactions (Dated)'!$B$2:$B$53,'Share Values'!AJ$11,'Transactions (Dated)'!$C$2:$C$53,"Buy")-SUMIFS('Transactions (Dated)'!$E$2:$E$53,'Transactions (Dated)'!$D$2:$D$53,'Share Values'!$X170,'Transactions (Dated)'!$B$2:$B$53,'Share Values'!AJ$11,'Transactions (Dated)'!$C$2:$C$53,"Sell")</f>
        <v>0</v>
      </c>
      <c r="AK170" s="40">
        <f ca="1">AK169+SUMIFS('Transactions (Dated)'!$E$2:$E$53,'Transactions (Dated)'!$D$2:$D$53,'Share Values'!$X170,'Transactions (Dated)'!$B$2:$B$53,'Share Values'!AK$11,'Transactions (Dated)'!$C$2:$C$53,"Buy")-SUMIFS('Transactions (Dated)'!$E$2:$E$53,'Transactions (Dated)'!$D$2:$D$53,'Share Values'!$X170,'Transactions (Dated)'!$B$2:$B$53,'Share Values'!AK$11,'Transactions (Dated)'!$C$2:$C$53,"Sell")</f>
        <v>0</v>
      </c>
      <c r="AL170" s="40">
        <f ca="1">AL169+SUMIFS('Transactions (Dated)'!$E$2:$E$53,'Transactions (Dated)'!$D$2:$D$53,'Share Values'!$X170,'Transactions (Dated)'!$B$2:$B$53,'Share Values'!AL$11,'Transactions (Dated)'!$C$2:$C$53,"Buy")-SUMIFS('Transactions (Dated)'!$E$2:$E$53,'Transactions (Dated)'!$D$2:$D$53,'Share Values'!$X170,'Transactions (Dated)'!$B$2:$B$53,'Share Values'!AL$11,'Transactions (Dated)'!$C$2:$C$53,"Sell")</f>
        <v>0</v>
      </c>
      <c r="AM170" s="40">
        <f ca="1">AM169+SUMIFS('Transactions (Dated)'!$E$2:$E$53,'Transactions (Dated)'!$D$2:$D$53,'Share Values'!$X170,'Transactions (Dated)'!$B$2:$B$53,'Share Values'!AM$11,'Transactions (Dated)'!$C$2:$C$53,"Buy")-SUMIFS('Transactions (Dated)'!$E$2:$E$53,'Transactions (Dated)'!$D$2:$D$53,'Share Values'!$X170,'Transactions (Dated)'!$B$2:$B$53,'Share Values'!AM$11,'Transactions (Dated)'!$C$2:$C$53,"Sell")</f>
        <v>0</v>
      </c>
      <c r="AN170" s="40">
        <f ca="1">AN169+SUMIFS('Transactions (Dated)'!$E$2:$E$53,'Transactions (Dated)'!$D$2:$D$53,'Share Values'!$X170,'Transactions (Dated)'!$B$2:$B$53,'Share Values'!AN$11,'Transactions (Dated)'!$C$2:$C$53,"Buy")-SUMIFS('Transactions (Dated)'!$E$2:$E$53,'Transactions (Dated)'!$D$2:$D$53,'Share Values'!$X170,'Transactions (Dated)'!$B$2:$B$53,'Share Values'!AN$11,'Transactions (Dated)'!$C$2:$C$53,"Sell")</f>
        <v>0</v>
      </c>
      <c r="AO170" s="40"/>
      <c r="AQ170" s="3">
        <f t="shared" si="63"/>
        <v>42144</v>
      </c>
      <c r="AR170" s="6">
        <f t="shared" ca="1" si="64"/>
        <v>57026.25</v>
      </c>
      <c r="AS170" s="6">
        <f t="shared" ca="1" si="65"/>
        <v>48187.5</v>
      </c>
      <c r="AT170" s="6">
        <f t="shared" ca="1" si="66"/>
        <v>801108</v>
      </c>
      <c r="AU170" s="6">
        <f t="shared" ca="1" si="67"/>
        <v>58141.16</v>
      </c>
      <c r="AV170" s="6">
        <f t="shared" ca="1" si="68"/>
        <v>40620.400000000001</v>
      </c>
      <c r="AW170" s="6">
        <f t="shared" ca="1" si="69"/>
        <v>0</v>
      </c>
      <c r="AX170" s="6">
        <f t="shared" ca="1" si="70"/>
        <v>0</v>
      </c>
      <c r="AY170" s="6">
        <f t="shared" ca="1" si="71"/>
        <v>0</v>
      </c>
      <c r="AZ170" s="6">
        <f t="shared" ca="1" si="72"/>
        <v>0</v>
      </c>
      <c r="BA170" s="6">
        <f t="shared" ca="1" si="73"/>
        <v>0</v>
      </c>
      <c r="BB170" s="6">
        <f t="shared" ca="1" si="74"/>
        <v>0</v>
      </c>
      <c r="BC170" s="6">
        <f t="shared" ca="1" si="75"/>
        <v>0</v>
      </c>
      <c r="BD170" s="6">
        <f t="shared" ca="1" si="76"/>
        <v>0</v>
      </c>
      <c r="BE170" s="6">
        <f t="shared" ca="1" si="77"/>
        <v>0</v>
      </c>
      <c r="BF170" s="6">
        <f t="shared" ca="1" si="84"/>
        <v>0</v>
      </c>
      <c r="BG170" s="6">
        <f t="shared" ca="1" si="85"/>
        <v>0</v>
      </c>
      <c r="BH170" s="6"/>
      <c r="BJ170" s="4">
        <f t="shared" ca="1" si="78"/>
        <v>1005083.31</v>
      </c>
      <c r="BL170" s="3">
        <f t="shared" si="79"/>
        <v>42144</v>
      </c>
      <c r="BM170" s="6">
        <f>BM169+SUMIFS('Transactions (Dated)'!G:G,'Transactions (Dated)'!D:D,'Share Values'!AQ170)</f>
        <v>34179.499999999993</v>
      </c>
      <c r="BN170" s="6">
        <f ca="1">BN169+SUMIFS('Transactions (Dated)'!$F:$F,'Transactions (Dated)'!$D:$D,$BL170,'Transactions (Dated)'!$B:$B,BN$11,'Transactions (Dated)'!$C:$C,"Dividend (paid to cash)")*Y170</f>
        <v>0</v>
      </c>
      <c r="BO170" s="6">
        <f ca="1">BO169+SUMIFS('Transactions (Dated)'!$F:$F,'Transactions (Dated)'!$D:$D,$BL170,'Transactions (Dated)'!$B:$B,BO$11,'Transactions (Dated)'!$C:$C,"Dividend (paid to cash)")*Z170</f>
        <v>1250</v>
      </c>
      <c r="BP170" s="6">
        <f ca="1">BP169+SUMIFS('Transactions (Dated)'!$F:$F,'Transactions (Dated)'!$D:$D,$BL170,'Transactions (Dated)'!$B:$B,BP$11,'Transactions (Dated)'!$C:$C,"Dividend (paid to cash)")*AA170</f>
        <v>17738.742000000002</v>
      </c>
      <c r="BQ170" s="6">
        <f ca="1">BQ169+SUMIFS('Transactions (Dated)'!$F:$F,'Transactions (Dated)'!$D:$D,$BL170,'Transactions (Dated)'!$B:$B,BQ$11,'Transactions (Dated)'!$C:$C,"Dividend (paid to cash)")*AB170</f>
        <v>113.52000000000001</v>
      </c>
      <c r="BR170" s="6">
        <f ca="1">BR169+SUMIFS('Transactions (Dated)'!$F:$F,'Transactions (Dated)'!$D:$D,$BL170,'Transactions (Dated)'!$B:$B,BR$11,'Transactions (Dated)'!$C:$C,"Dividend (paid to cash)")*AC170</f>
        <v>0</v>
      </c>
      <c r="BS170" s="6">
        <f ca="1">BS169+SUMIFS('Transactions (Dated)'!$F:$F,'Transactions (Dated)'!$D:$D,$BL170,'Transactions (Dated)'!$B:$B,BS$11,'Transactions (Dated)'!$C:$C,"Dividend (paid to cash)")*AD170</f>
        <v>0</v>
      </c>
      <c r="BT170" s="6">
        <f ca="1">BT169+SUMIFS('Transactions (Dated)'!$F:$F,'Transactions (Dated)'!$D:$D,$BL170,'Transactions (Dated)'!$B:$B,BT$11,'Transactions (Dated)'!$C:$C,"Dividend (paid to cash)")*AE170</f>
        <v>0</v>
      </c>
      <c r="BU170" s="6">
        <f ca="1">BU169+SUMIFS('Transactions (Dated)'!$F:$F,'Transactions (Dated)'!$D:$D,$BL170,'Transactions (Dated)'!$B:$B,BU$11,'Transactions (Dated)'!$C:$C,"Dividend (paid to cash)")*AF170</f>
        <v>0</v>
      </c>
      <c r="BV170" s="6">
        <f ca="1">BV169+SUMIFS('Transactions (Dated)'!$F:$F,'Transactions (Dated)'!$D:$D,$BL170,'Transactions (Dated)'!$B:$B,BV$11,'Transactions (Dated)'!$C:$C,"Dividend (paid to cash)")*AG170</f>
        <v>0</v>
      </c>
      <c r="BW170" s="6">
        <f ca="1">BW169+SUMIFS('Transactions (Dated)'!$F:$F,'Transactions (Dated)'!$D:$D,$BL170,'Transactions (Dated)'!$B:$B,BW$11,'Transactions (Dated)'!$C:$C,"Dividend (paid to cash)")*AH170</f>
        <v>0</v>
      </c>
      <c r="BX170" s="6">
        <f ca="1">BX169+SUMIFS('Transactions (Dated)'!$F:$F,'Transactions (Dated)'!$D:$D,$BL170,'Transactions (Dated)'!$B:$B,BX$11,'Transactions (Dated)'!$C:$C,"Dividend (paid to cash)")*AI170</f>
        <v>0</v>
      </c>
      <c r="BY170" s="6">
        <f ca="1">BY169+SUMIFS('Transactions (Dated)'!$F:$F,'Transactions (Dated)'!$D:$D,$BL170,'Transactions (Dated)'!$B:$B,BY$11,'Transactions (Dated)'!$C:$C,"Dividend (paid to cash)")*AJ170</f>
        <v>0</v>
      </c>
      <c r="BZ170" s="6">
        <f ca="1">BZ169+SUMIFS('Transactions (Dated)'!$F:$F,'Transactions (Dated)'!$D:$D,$BL170,'Transactions (Dated)'!$B:$B,BZ$11,'Transactions (Dated)'!$C:$C,"Dividend (paid to cash)")*AK170</f>
        <v>0</v>
      </c>
      <c r="CA170" s="6">
        <f ca="1">CA169+SUMIFS('Transactions (Dated)'!$F:$F,'Transactions (Dated)'!$D:$D,$BL170,'Transactions (Dated)'!$B:$B,CA$11,'Transactions (Dated)'!$C:$C,"Dividend (paid to cash)")*AL170</f>
        <v>0</v>
      </c>
      <c r="CB170" s="6">
        <v>0</v>
      </c>
      <c r="CC170" s="6">
        <v>0</v>
      </c>
      <c r="CD170" s="6"/>
      <c r="CF170" s="6">
        <f t="shared" ca="1" si="86"/>
        <v>53281.761999999995</v>
      </c>
      <c r="CH170" s="3">
        <f t="shared" si="87"/>
        <v>42144</v>
      </c>
      <c r="CI170" s="4">
        <f t="shared" ca="1" si="80"/>
        <v>1005083.31</v>
      </c>
      <c r="CJ170" s="4">
        <f t="shared" ca="1" si="81"/>
        <v>53281.761999999995</v>
      </c>
      <c r="CL170" s="4">
        <f t="shared" ca="1" si="82"/>
        <v>1058365.0720000002</v>
      </c>
    </row>
    <row r="171" spans="2:90" x14ac:dyDescent="0.15">
      <c r="B171" s="3">
        <f t="shared" si="83"/>
        <v>42145</v>
      </c>
      <c r="C171" s="2">
        <v>15203.6</v>
      </c>
      <c r="E171" s="70">
        <v>42145</v>
      </c>
      <c r="F171" s="69">
        <v>12.54</v>
      </c>
      <c r="G171" s="69">
        <v>5.18</v>
      </c>
      <c r="H171" s="69">
        <v>20.57</v>
      </c>
      <c r="I171" s="69">
        <v>31.61</v>
      </c>
      <c r="J171" s="69">
        <v>17.350000000000001</v>
      </c>
      <c r="K171" s="69">
        <v>12.48</v>
      </c>
      <c r="L171" s="69">
        <v>27.65</v>
      </c>
      <c r="M171" s="69">
        <v>3.2650000000000001</v>
      </c>
      <c r="N171" s="69">
        <v>10</v>
      </c>
      <c r="O171" s="69">
        <v>5.55</v>
      </c>
      <c r="P171" s="69">
        <v>32.32</v>
      </c>
      <c r="Q171" s="69">
        <v>0.93</v>
      </c>
      <c r="R171" s="69">
        <v>11.31</v>
      </c>
      <c r="S171" s="69">
        <v>38.450000000000003</v>
      </c>
      <c r="T171" s="69"/>
      <c r="U171" s="69"/>
      <c r="V171" s="4"/>
      <c r="X171" s="3">
        <f t="shared" si="62"/>
        <v>42145</v>
      </c>
      <c r="Y171" s="40">
        <f ca="1">Y170+SUMIFS('Transactions (Dated)'!$E$2:$E$53,'Transactions (Dated)'!$D$2:$D$53,'Share Values'!$X171,'Transactions (Dated)'!$B$2:$B$53,'Share Values'!Y$11,'Transactions (Dated)'!$C$2:$C$53,"Buy")-SUMIFS('Transactions (Dated)'!$E$2:$E$53,'Transactions (Dated)'!$D$2:$D$53,'Share Values'!$X171,'Transactions (Dated)'!$B$2:$B$53,'Share Values'!Y$11,'Transactions (Dated)'!$C$2:$C$53,"Sell")</f>
        <v>4625</v>
      </c>
      <c r="Z171" s="40">
        <f ca="1">Z170+SUMIFS('Transactions (Dated)'!$E$2:$E$53,'Transactions (Dated)'!$D$2:$D$53,'Share Values'!$X171,'Transactions (Dated)'!$B$2:$B$53,'Share Values'!Z$11,'Transactions (Dated)'!$C$2:$C$53,"Buy")-SUMIFS('Transactions (Dated)'!$E$2:$E$53,'Transactions (Dated)'!$D$2:$D$53,'Share Values'!$X171,'Transactions (Dated)'!$B$2:$B$53,'Share Values'!Z$11,'Transactions (Dated)'!$C$2:$C$53,"Sell")</f>
        <v>9375</v>
      </c>
      <c r="AA171" s="40">
        <f ca="1">AA170+SUMIFS('Transactions (Dated)'!$E$2:$E$53,'Transactions (Dated)'!$D$2:$D$53,'Share Values'!$X171,'Transactions (Dated)'!$B$2:$B$53,'Share Values'!AA$11,'Transactions (Dated)'!$C$2:$C$53,"Buy")-SUMIFS('Transactions (Dated)'!$E$2:$E$53,'Transactions (Dated)'!$D$2:$D$53,'Share Values'!$X171,'Transactions (Dated)'!$B$2:$B$53,'Share Values'!AA$11,'Transactions (Dated)'!$C$2:$C$53,"Sell")</f>
        <v>39270</v>
      </c>
      <c r="AB171" s="40">
        <f ca="1">AB170+SUMIFS('Transactions (Dated)'!$E$2:$E$53,'Transactions (Dated)'!$D$2:$D$53,'Share Values'!$X171,'Transactions (Dated)'!$B$2:$B$53,'Share Values'!AB$11,'Transactions (Dated)'!$C$2:$C$53,"Buy")-SUMIFS('Transactions (Dated)'!$E$2:$E$53,'Transactions (Dated)'!$D$2:$D$53,'Share Values'!$X171,'Transactions (Dated)'!$B$2:$B$53,'Share Values'!AB$11,'Transactions (Dated)'!$C$2:$C$53,"Sell")</f>
        <v>1892</v>
      </c>
      <c r="AC171" s="40">
        <f ca="1">AC170+SUMIFS('Transactions (Dated)'!$E$2:$E$53,'Transactions (Dated)'!$D$2:$D$53,'Share Values'!$X171,'Transactions (Dated)'!$B$2:$B$53,'Share Values'!AC$11,'Transactions (Dated)'!$C$2:$C$53,"Buy")-SUMIFS('Transactions (Dated)'!$E$2:$E$53,'Transactions (Dated)'!$D$2:$D$53,'Share Values'!$X171,'Transactions (Dated)'!$B$2:$B$53,'Share Values'!AC$11,'Transactions (Dated)'!$C$2:$C$53,"Sell")</f>
        <v>2348</v>
      </c>
      <c r="AD171" s="40">
        <f ca="1">AD170+SUMIFS('Transactions (Dated)'!$E$2:$E$53,'Transactions (Dated)'!$D$2:$D$53,'Share Values'!$X171,'Transactions (Dated)'!$B$2:$B$53,'Share Values'!AD$11,'Transactions (Dated)'!$C$2:$C$53,"Buy")-SUMIFS('Transactions (Dated)'!$E$2:$E$53,'Transactions (Dated)'!$D$2:$D$53,'Share Values'!$X171,'Transactions (Dated)'!$B$2:$B$53,'Share Values'!AD$11,'Transactions (Dated)'!$C$2:$C$53,"Sell")</f>
        <v>0</v>
      </c>
      <c r="AE171" s="40">
        <f ca="1">AE170+SUMIFS('Transactions (Dated)'!$E$2:$E$53,'Transactions (Dated)'!$D$2:$D$53,'Share Values'!$X171,'Transactions (Dated)'!$B$2:$B$53,'Share Values'!AE$11,'Transactions (Dated)'!$C$2:$C$53,"Buy")-SUMIFS('Transactions (Dated)'!$E$2:$E$53,'Transactions (Dated)'!$D$2:$D$53,'Share Values'!$X171,'Transactions (Dated)'!$B$2:$B$53,'Share Values'!AE$11,'Transactions (Dated)'!$C$2:$C$53,"Sell")</f>
        <v>0</v>
      </c>
      <c r="AF171" s="40">
        <f ca="1">AF170+SUMIFS('Transactions (Dated)'!$E$2:$E$53,'Transactions (Dated)'!$D$2:$D$53,'Share Values'!$X171,'Transactions (Dated)'!$B$2:$B$53,'Share Values'!AF$11,'Transactions (Dated)'!$C$2:$C$53,"Buy")-SUMIFS('Transactions (Dated)'!$E$2:$E$53,'Transactions (Dated)'!$D$2:$D$53,'Share Values'!$X171,'Transactions (Dated)'!$B$2:$B$53,'Share Values'!AF$11,'Transactions (Dated)'!$C$2:$C$53,"Sell")</f>
        <v>0</v>
      </c>
      <c r="AG171" s="40">
        <f ca="1">AG170+SUMIFS('Transactions (Dated)'!$E$2:$E$53,'Transactions (Dated)'!$D$2:$D$53,'Share Values'!$X171,'Transactions (Dated)'!$B$2:$B$53,'Share Values'!AG$11,'Transactions (Dated)'!$C$2:$C$53,"Buy")-SUMIFS('Transactions (Dated)'!$E$2:$E$53,'Transactions (Dated)'!$D$2:$D$53,'Share Values'!$X171,'Transactions (Dated)'!$B$2:$B$53,'Share Values'!AG$11,'Transactions (Dated)'!$C$2:$C$53,"Sell")</f>
        <v>0</v>
      </c>
      <c r="AH171" s="40">
        <f ca="1">AH170+SUMIFS('Transactions (Dated)'!$E$2:$E$53,'Transactions (Dated)'!$D$2:$D$53,'Share Values'!$X171,'Transactions (Dated)'!$B$2:$B$53,'Share Values'!AH$11,'Transactions (Dated)'!$C$2:$C$53,"Buy")-SUMIFS('Transactions (Dated)'!$E$2:$E$53,'Transactions (Dated)'!$D$2:$D$53,'Share Values'!$X171,'Transactions (Dated)'!$B$2:$B$53,'Share Values'!AH$11,'Transactions (Dated)'!$C$2:$C$53,"Sell")</f>
        <v>0</v>
      </c>
      <c r="AI171" s="40">
        <f ca="1">AI170+SUMIFS('Transactions (Dated)'!$E$2:$E$53,'Transactions (Dated)'!$D$2:$D$53,'Share Values'!$X171,'Transactions (Dated)'!$B$2:$B$53,'Share Values'!AI$11,'Transactions (Dated)'!$C$2:$C$53,"Buy")-SUMIFS('Transactions (Dated)'!$E$2:$E$53,'Transactions (Dated)'!$D$2:$D$53,'Share Values'!$X171,'Transactions (Dated)'!$B$2:$B$53,'Share Values'!AI$11,'Transactions (Dated)'!$C$2:$C$53,"Sell")</f>
        <v>0</v>
      </c>
      <c r="AJ171" s="40">
        <f ca="1">AJ170+SUMIFS('Transactions (Dated)'!$E$2:$E$53,'Transactions (Dated)'!$D$2:$D$53,'Share Values'!$X171,'Transactions (Dated)'!$B$2:$B$53,'Share Values'!AJ$11,'Transactions (Dated)'!$C$2:$C$53,"Buy")-SUMIFS('Transactions (Dated)'!$E$2:$E$53,'Transactions (Dated)'!$D$2:$D$53,'Share Values'!$X171,'Transactions (Dated)'!$B$2:$B$53,'Share Values'!AJ$11,'Transactions (Dated)'!$C$2:$C$53,"Sell")</f>
        <v>0</v>
      </c>
      <c r="AK171" s="40">
        <f ca="1">AK170+SUMIFS('Transactions (Dated)'!$E$2:$E$53,'Transactions (Dated)'!$D$2:$D$53,'Share Values'!$X171,'Transactions (Dated)'!$B$2:$B$53,'Share Values'!AK$11,'Transactions (Dated)'!$C$2:$C$53,"Buy")-SUMIFS('Transactions (Dated)'!$E$2:$E$53,'Transactions (Dated)'!$D$2:$D$53,'Share Values'!$X171,'Transactions (Dated)'!$B$2:$B$53,'Share Values'!AK$11,'Transactions (Dated)'!$C$2:$C$53,"Sell")</f>
        <v>0</v>
      </c>
      <c r="AL171" s="40">
        <f ca="1">AL170+SUMIFS('Transactions (Dated)'!$E$2:$E$53,'Transactions (Dated)'!$D$2:$D$53,'Share Values'!$X171,'Transactions (Dated)'!$B$2:$B$53,'Share Values'!AL$11,'Transactions (Dated)'!$C$2:$C$53,"Buy")-SUMIFS('Transactions (Dated)'!$E$2:$E$53,'Transactions (Dated)'!$D$2:$D$53,'Share Values'!$X171,'Transactions (Dated)'!$B$2:$B$53,'Share Values'!AL$11,'Transactions (Dated)'!$C$2:$C$53,"Sell")</f>
        <v>0</v>
      </c>
      <c r="AM171" s="40">
        <f ca="1">AM170+SUMIFS('Transactions (Dated)'!$E$2:$E$53,'Transactions (Dated)'!$D$2:$D$53,'Share Values'!$X171,'Transactions (Dated)'!$B$2:$B$53,'Share Values'!AM$11,'Transactions (Dated)'!$C$2:$C$53,"Buy")-SUMIFS('Transactions (Dated)'!$E$2:$E$53,'Transactions (Dated)'!$D$2:$D$53,'Share Values'!$X171,'Transactions (Dated)'!$B$2:$B$53,'Share Values'!AM$11,'Transactions (Dated)'!$C$2:$C$53,"Sell")</f>
        <v>0</v>
      </c>
      <c r="AN171" s="40">
        <f ca="1">AN170+SUMIFS('Transactions (Dated)'!$E$2:$E$53,'Transactions (Dated)'!$D$2:$D$53,'Share Values'!$X171,'Transactions (Dated)'!$B$2:$B$53,'Share Values'!AN$11,'Transactions (Dated)'!$C$2:$C$53,"Buy")-SUMIFS('Transactions (Dated)'!$E$2:$E$53,'Transactions (Dated)'!$D$2:$D$53,'Share Values'!$X171,'Transactions (Dated)'!$B$2:$B$53,'Share Values'!AN$11,'Transactions (Dated)'!$C$2:$C$53,"Sell")</f>
        <v>0</v>
      </c>
      <c r="AO171" s="40"/>
      <c r="AQ171" s="3">
        <f t="shared" si="63"/>
        <v>42145</v>
      </c>
      <c r="AR171" s="6">
        <f t="shared" ca="1" si="64"/>
        <v>57997.499999999993</v>
      </c>
      <c r="AS171" s="6">
        <f t="shared" ca="1" si="65"/>
        <v>48562.5</v>
      </c>
      <c r="AT171" s="6">
        <f t="shared" ca="1" si="66"/>
        <v>807783.9</v>
      </c>
      <c r="AU171" s="6">
        <f t="shared" ca="1" si="67"/>
        <v>59806.119999999995</v>
      </c>
      <c r="AV171" s="6">
        <f t="shared" ca="1" si="68"/>
        <v>40737.800000000003</v>
      </c>
      <c r="AW171" s="6">
        <f t="shared" ca="1" si="69"/>
        <v>0</v>
      </c>
      <c r="AX171" s="6">
        <f t="shared" ca="1" si="70"/>
        <v>0</v>
      </c>
      <c r="AY171" s="6">
        <f t="shared" ca="1" si="71"/>
        <v>0</v>
      </c>
      <c r="AZ171" s="6">
        <f t="shared" ca="1" si="72"/>
        <v>0</v>
      </c>
      <c r="BA171" s="6">
        <f t="shared" ca="1" si="73"/>
        <v>0</v>
      </c>
      <c r="BB171" s="6">
        <f t="shared" ca="1" si="74"/>
        <v>0</v>
      </c>
      <c r="BC171" s="6">
        <f t="shared" ca="1" si="75"/>
        <v>0</v>
      </c>
      <c r="BD171" s="6">
        <f t="shared" ca="1" si="76"/>
        <v>0</v>
      </c>
      <c r="BE171" s="6">
        <f t="shared" ca="1" si="77"/>
        <v>0</v>
      </c>
      <c r="BF171" s="6">
        <f t="shared" ca="1" si="84"/>
        <v>0</v>
      </c>
      <c r="BG171" s="6">
        <f t="shared" ca="1" si="85"/>
        <v>0</v>
      </c>
      <c r="BH171" s="6"/>
      <c r="BJ171" s="4">
        <f t="shared" ca="1" si="78"/>
        <v>1014887.8200000001</v>
      </c>
      <c r="BL171" s="3">
        <f t="shared" si="79"/>
        <v>42145</v>
      </c>
      <c r="BM171" s="6">
        <f>BM170+SUMIFS('Transactions (Dated)'!G:G,'Transactions (Dated)'!D:D,'Share Values'!AQ171)</f>
        <v>34179.499999999993</v>
      </c>
      <c r="BN171" s="6">
        <f ca="1">BN170+SUMIFS('Transactions (Dated)'!$F:$F,'Transactions (Dated)'!$D:$D,$BL171,'Transactions (Dated)'!$B:$B,BN$11,'Transactions (Dated)'!$C:$C,"Dividend (paid to cash)")*Y171</f>
        <v>0</v>
      </c>
      <c r="BO171" s="6">
        <f ca="1">BO170+SUMIFS('Transactions (Dated)'!$F:$F,'Transactions (Dated)'!$D:$D,$BL171,'Transactions (Dated)'!$B:$B,BO$11,'Transactions (Dated)'!$C:$C,"Dividend (paid to cash)")*Z171</f>
        <v>1250</v>
      </c>
      <c r="BP171" s="6">
        <f ca="1">BP170+SUMIFS('Transactions (Dated)'!$F:$F,'Transactions (Dated)'!$D:$D,$BL171,'Transactions (Dated)'!$B:$B,BP$11,'Transactions (Dated)'!$C:$C,"Dividend (paid to cash)")*AA171</f>
        <v>17738.742000000002</v>
      </c>
      <c r="BQ171" s="6">
        <f ca="1">BQ170+SUMIFS('Transactions (Dated)'!$F:$F,'Transactions (Dated)'!$D:$D,$BL171,'Transactions (Dated)'!$B:$B,BQ$11,'Transactions (Dated)'!$C:$C,"Dividend (paid to cash)")*AB171</f>
        <v>113.52000000000001</v>
      </c>
      <c r="BR171" s="6">
        <f ca="1">BR170+SUMIFS('Transactions (Dated)'!$F:$F,'Transactions (Dated)'!$D:$D,$BL171,'Transactions (Dated)'!$B:$B,BR$11,'Transactions (Dated)'!$C:$C,"Dividend (paid to cash)")*AC171</f>
        <v>0</v>
      </c>
      <c r="BS171" s="6">
        <f ca="1">BS170+SUMIFS('Transactions (Dated)'!$F:$F,'Transactions (Dated)'!$D:$D,$BL171,'Transactions (Dated)'!$B:$B,BS$11,'Transactions (Dated)'!$C:$C,"Dividend (paid to cash)")*AD171</f>
        <v>0</v>
      </c>
      <c r="BT171" s="6">
        <f ca="1">BT170+SUMIFS('Transactions (Dated)'!$F:$F,'Transactions (Dated)'!$D:$D,$BL171,'Transactions (Dated)'!$B:$B,BT$11,'Transactions (Dated)'!$C:$C,"Dividend (paid to cash)")*AE171</f>
        <v>0</v>
      </c>
      <c r="BU171" s="6">
        <f ca="1">BU170+SUMIFS('Transactions (Dated)'!$F:$F,'Transactions (Dated)'!$D:$D,$BL171,'Transactions (Dated)'!$B:$B,BU$11,'Transactions (Dated)'!$C:$C,"Dividend (paid to cash)")*AF171</f>
        <v>0</v>
      </c>
      <c r="BV171" s="6">
        <f ca="1">BV170+SUMIFS('Transactions (Dated)'!$F:$F,'Transactions (Dated)'!$D:$D,$BL171,'Transactions (Dated)'!$B:$B,BV$11,'Transactions (Dated)'!$C:$C,"Dividend (paid to cash)")*AG171</f>
        <v>0</v>
      </c>
      <c r="BW171" s="6">
        <f ca="1">BW170+SUMIFS('Transactions (Dated)'!$F:$F,'Transactions (Dated)'!$D:$D,$BL171,'Transactions (Dated)'!$B:$B,BW$11,'Transactions (Dated)'!$C:$C,"Dividend (paid to cash)")*AH171</f>
        <v>0</v>
      </c>
      <c r="BX171" s="6">
        <f ca="1">BX170+SUMIFS('Transactions (Dated)'!$F:$F,'Transactions (Dated)'!$D:$D,$BL171,'Transactions (Dated)'!$B:$B,BX$11,'Transactions (Dated)'!$C:$C,"Dividend (paid to cash)")*AI171</f>
        <v>0</v>
      </c>
      <c r="BY171" s="6">
        <f ca="1">BY170+SUMIFS('Transactions (Dated)'!$F:$F,'Transactions (Dated)'!$D:$D,$BL171,'Transactions (Dated)'!$B:$B,BY$11,'Transactions (Dated)'!$C:$C,"Dividend (paid to cash)")*AJ171</f>
        <v>0</v>
      </c>
      <c r="BZ171" s="6">
        <f ca="1">BZ170+SUMIFS('Transactions (Dated)'!$F:$F,'Transactions (Dated)'!$D:$D,$BL171,'Transactions (Dated)'!$B:$B,BZ$11,'Transactions (Dated)'!$C:$C,"Dividend (paid to cash)")*AK171</f>
        <v>0</v>
      </c>
      <c r="CA171" s="6">
        <f ca="1">CA170+SUMIFS('Transactions (Dated)'!$F:$F,'Transactions (Dated)'!$D:$D,$BL171,'Transactions (Dated)'!$B:$B,CA$11,'Transactions (Dated)'!$C:$C,"Dividend (paid to cash)")*AL171</f>
        <v>0</v>
      </c>
      <c r="CB171" s="6">
        <v>0</v>
      </c>
      <c r="CC171" s="6">
        <v>0</v>
      </c>
      <c r="CD171" s="6"/>
      <c r="CF171" s="6">
        <f t="shared" ca="1" si="86"/>
        <v>53281.761999999995</v>
      </c>
      <c r="CH171" s="3">
        <f t="shared" si="87"/>
        <v>42145</v>
      </c>
      <c r="CI171" s="4">
        <f t="shared" ca="1" si="80"/>
        <v>1014887.8200000001</v>
      </c>
      <c r="CJ171" s="4">
        <f t="shared" ca="1" si="81"/>
        <v>53281.761999999995</v>
      </c>
      <c r="CL171" s="4">
        <f t="shared" ca="1" si="82"/>
        <v>1068169.5820000002</v>
      </c>
    </row>
    <row r="172" spans="2:90" x14ac:dyDescent="0.15">
      <c r="B172" s="3">
        <f t="shared" si="83"/>
        <v>42146</v>
      </c>
      <c r="C172" s="2">
        <v>15200.8</v>
      </c>
      <c r="E172" s="70">
        <v>42146</v>
      </c>
      <c r="F172" s="69">
        <v>12.88</v>
      </c>
      <c r="G172" s="69">
        <v>5.07</v>
      </c>
      <c r="H172" s="69">
        <v>20.57</v>
      </c>
      <c r="I172" s="69">
        <v>32</v>
      </c>
      <c r="J172" s="69">
        <v>17.62</v>
      </c>
      <c r="K172" s="69">
        <v>12.69</v>
      </c>
      <c r="L172" s="69">
        <v>27.19</v>
      </c>
      <c r="M172" s="69">
        <v>3.35</v>
      </c>
      <c r="N172" s="69">
        <v>10</v>
      </c>
      <c r="O172" s="69">
        <v>5.4532999999999996</v>
      </c>
      <c r="P172" s="69">
        <v>31.91</v>
      </c>
      <c r="Q172" s="69">
        <v>0.9</v>
      </c>
      <c r="R172" s="69">
        <v>11.41</v>
      </c>
      <c r="S172" s="69">
        <v>38.159999999999997</v>
      </c>
      <c r="T172" s="69"/>
      <c r="U172" s="69"/>
      <c r="V172" s="4"/>
      <c r="X172" s="3">
        <f t="shared" si="62"/>
        <v>42146</v>
      </c>
      <c r="Y172" s="40">
        <f ca="1">Y171+SUMIFS('Transactions (Dated)'!$E$2:$E$53,'Transactions (Dated)'!$D$2:$D$53,'Share Values'!$X172,'Transactions (Dated)'!$B$2:$B$53,'Share Values'!Y$11,'Transactions (Dated)'!$C$2:$C$53,"Buy")-SUMIFS('Transactions (Dated)'!$E$2:$E$53,'Transactions (Dated)'!$D$2:$D$53,'Share Values'!$X172,'Transactions (Dated)'!$B$2:$B$53,'Share Values'!Y$11,'Transactions (Dated)'!$C$2:$C$53,"Sell")</f>
        <v>4625</v>
      </c>
      <c r="Z172" s="40">
        <f ca="1">Z171+SUMIFS('Transactions (Dated)'!$E$2:$E$53,'Transactions (Dated)'!$D$2:$D$53,'Share Values'!$X172,'Transactions (Dated)'!$B$2:$B$53,'Share Values'!Z$11,'Transactions (Dated)'!$C$2:$C$53,"Buy")-SUMIFS('Transactions (Dated)'!$E$2:$E$53,'Transactions (Dated)'!$D$2:$D$53,'Share Values'!$X172,'Transactions (Dated)'!$B$2:$B$53,'Share Values'!Z$11,'Transactions (Dated)'!$C$2:$C$53,"Sell")</f>
        <v>9375</v>
      </c>
      <c r="AA172" s="40">
        <f ca="1">AA171+SUMIFS('Transactions (Dated)'!$E$2:$E$53,'Transactions (Dated)'!$D$2:$D$53,'Share Values'!$X172,'Transactions (Dated)'!$B$2:$B$53,'Share Values'!AA$11,'Transactions (Dated)'!$C$2:$C$53,"Buy")-SUMIFS('Transactions (Dated)'!$E$2:$E$53,'Transactions (Dated)'!$D$2:$D$53,'Share Values'!$X172,'Transactions (Dated)'!$B$2:$B$53,'Share Values'!AA$11,'Transactions (Dated)'!$C$2:$C$53,"Sell")</f>
        <v>39270</v>
      </c>
      <c r="AB172" s="40">
        <f ca="1">AB171+SUMIFS('Transactions (Dated)'!$E$2:$E$53,'Transactions (Dated)'!$D$2:$D$53,'Share Values'!$X172,'Transactions (Dated)'!$B$2:$B$53,'Share Values'!AB$11,'Transactions (Dated)'!$C$2:$C$53,"Buy")-SUMIFS('Transactions (Dated)'!$E$2:$E$53,'Transactions (Dated)'!$D$2:$D$53,'Share Values'!$X172,'Transactions (Dated)'!$B$2:$B$53,'Share Values'!AB$11,'Transactions (Dated)'!$C$2:$C$53,"Sell")</f>
        <v>1892</v>
      </c>
      <c r="AC172" s="40">
        <f ca="1">AC171+SUMIFS('Transactions (Dated)'!$E$2:$E$53,'Transactions (Dated)'!$D$2:$D$53,'Share Values'!$X172,'Transactions (Dated)'!$B$2:$B$53,'Share Values'!AC$11,'Transactions (Dated)'!$C$2:$C$53,"Buy")-SUMIFS('Transactions (Dated)'!$E$2:$E$53,'Transactions (Dated)'!$D$2:$D$53,'Share Values'!$X172,'Transactions (Dated)'!$B$2:$B$53,'Share Values'!AC$11,'Transactions (Dated)'!$C$2:$C$53,"Sell")</f>
        <v>2348</v>
      </c>
      <c r="AD172" s="40">
        <f ca="1">AD171+SUMIFS('Transactions (Dated)'!$E$2:$E$53,'Transactions (Dated)'!$D$2:$D$53,'Share Values'!$X172,'Transactions (Dated)'!$B$2:$B$53,'Share Values'!AD$11,'Transactions (Dated)'!$C$2:$C$53,"Buy")-SUMIFS('Transactions (Dated)'!$E$2:$E$53,'Transactions (Dated)'!$D$2:$D$53,'Share Values'!$X172,'Transactions (Dated)'!$B$2:$B$53,'Share Values'!AD$11,'Transactions (Dated)'!$C$2:$C$53,"Sell")</f>
        <v>0</v>
      </c>
      <c r="AE172" s="40">
        <f ca="1">AE171+SUMIFS('Transactions (Dated)'!$E$2:$E$53,'Transactions (Dated)'!$D$2:$D$53,'Share Values'!$X172,'Transactions (Dated)'!$B$2:$B$53,'Share Values'!AE$11,'Transactions (Dated)'!$C$2:$C$53,"Buy")-SUMIFS('Transactions (Dated)'!$E$2:$E$53,'Transactions (Dated)'!$D$2:$D$53,'Share Values'!$X172,'Transactions (Dated)'!$B$2:$B$53,'Share Values'!AE$11,'Transactions (Dated)'!$C$2:$C$53,"Sell")</f>
        <v>0</v>
      </c>
      <c r="AF172" s="40">
        <f ca="1">AF171+SUMIFS('Transactions (Dated)'!$E$2:$E$53,'Transactions (Dated)'!$D$2:$D$53,'Share Values'!$X172,'Transactions (Dated)'!$B$2:$B$53,'Share Values'!AF$11,'Transactions (Dated)'!$C$2:$C$53,"Buy")-SUMIFS('Transactions (Dated)'!$E$2:$E$53,'Transactions (Dated)'!$D$2:$D$53,'Share Values'!$X172,'Transactions (Dated)'!$B$2:$B$53,'Share Values'!AF$11,'Transactions (Dated)'!$C$2:$C$53,"Sell")</f>
        <v>0</v>
      </c>
      <c r="AG172" s="40">
        <f ca="1">AG171+SUMIFS('Transactions (Dated)'!$E$2:$E$53,'Transactions (Dated)'!$D$2:$D$53,'Share Values'!$X172,'Transactions (Dated)'!$B$2:$B$53,'Share Values'!AG$11,'Transactions (Dated)'!$C$2:$C$53,"Buy")-SUMIFS('Transactions (Dated)'!$E$2:$E$53,'Transactions (Dated)'!$D$2:$D$53,'Share Values'!$X172,'Transactions (Dated)'!$B$2:$B$53,'Share Values'!AG$11,'Transactions (Dated)'!$C$2:$C$53,"Sell")</f>
        <v>0</v>
      </c>
      <c r="AH172" s="40">
        <f ca="1">AH171+SUMIFS('Transactions (Dated)'!$E$2:$E$53,'Transactions (Dated)'!$D$2:$D$53,'Share Values'!$X172,'Transactions (Dated)'!$B$2:$B$53,'Share Values'!AH$11,'Transactions (Dated)'!$C$2:$C$53,"Buy")-SUMIFS('Transactions (Dated)'!$E$2:$E$53,'Transactions (Dated)'!$D$2:$D$53,'Share Values'!$X172,'Transactions (Dated)'!$B$2:$B$53,'Share Values'!AH$11,'Transactions (Dated)'!$C$2:$C$53,"Sell")</f>
        <v>0</v>
      </c>
      <c r="AI172" s="40">
        <f ca="1">AI171+SUMIFS('Transactions (Dated)'!$E$2:$E$53,'Transactions (Dated)'!$D$2:$D$53,'Share Values'!$X172,'Transactions (Dated)'!$B$2:$B$53,'Share Values'!AI$11,'Transactions (Dated)'!$C$2:$C$53,"Buy")-SUMIFS('Transactions (Dated)'!$E$2:$E$53,'Transactions (Dated)'!$D$2:$D$53,'Share Values'!$X172,'Transactions (Dated)'!$B$2:$B$53,'Share Values'!AI$11,'Transactions (Dated)'!$C$2:$C$53,"Sell")</f>
        <v>0</v>
      </c>
      <c r="AJ172" s="40">
        <f ca="1">AJ171+SUMIFS('Transactions (Dated)'!$E$2:$E$53,'Transactions (Dated)'!$D$2:$D$53,'Share Values'!$X172,'Transactions (Dated)'!$B$2:$B$53,'Share Values'!AJ$11,'Transactions (Dated)'!$C$2:$C$53,"Buy")-SUMIFS('Transactions (Dated)'!$E$2:$E$53,'Transactions (Dated)'!$D$2:$D$53,'Share Values'!$X172,'Transactions (Dated)'!$B$2:$B$53,'Share Values'!AJ$11,'Transactions (Dated)'!$C$2:$C$53,"Sell")</f>
        <v>0</v>
      </c>
      <c r="AK172" s="40">
        <f ca="1">AK171+SUMIFS('Transactions (Dated)'!$E$2:$E$53,'Transactions (Dated)'!$D$2:$D$53,'Share Values'!$X172,'Transactions (Dated)'!$B$2:$B$53,'Share Values'!AK$11,'Transactions (Dated)'!$C$2:$C$53,"Buy")-SUMIFS('Transactions (Dated)'!$E$2:$E$53,'Transactions (Dated)'!$D$2:$D$53,'Share Values'!$X172,'Transactions (Dated)'!$B$2:$B$53,'Share Values'!AK$11,'Transactions (Dated)'!$C$2:$C$53,"Sell")</f>
        <v>0</v>
      </c>
      <c r="AL172" s="40">
        <f ca="1">AL171+SUMIFS('Transactions (Dated)'!$E$2:$E$53,'Transactions (Dated)'!$D$2:$D$53,'Share Values'!$X172,'Transactions (Dated)'!$B$2:$B$53,'Share Values'!AL$11,'Transactions (Dated)'!$C$2:$C$53,"Buy")-SUMIFS('Transactions (Dated)'!$E$2:$E$53,'Transactions (Dated)'!$D$2:$D$53,'Share Values'!$X172,'Transactions (Dated)'!$B$2:$B$53,'Share Values'!AL$11,'Transactions (Dated)'!$C$2:$C$53,"Sell")</f>
        <v>0</v>
      </c>
      <c r="AM172" s="40">
        <f ca="1">AM171+SUMIFS('Transactions (Dated)'!$E$2:$E$53,'Transactions (Dated)'!$D$2:$D$53,'Share Values'!$X172,'Transactions (Dated)'!$B$2:$B$53,'Share Values'!AM$11,'Transactions (Dated)'!$C$2:$C$53,"Buy")-SUMIFS('Transactions (Dated)'!$E$2:$E$53,'Transactions (Dated)'!$D$2:$D$53,'Share Values'!$X172,'Transactions (Dated)'!$B$2:$B$53,'Share Values'!AM$11,'Transactions (Dated)'!$C$2:$C$53,"Sell")</f>
        <v>0</v>
      </c>
      <c r="AN172" s="40">
        <f ca="1">AN171+SUMIFS('Transactions (Dated)'!$E$2:$E$53,'Transactions (Dated)'!$D$2:$D$53,'Share Values'!$X172,'Transactions (Dated)'!$B$2:$B$53,'Share Values'!AN$11,'Transactions (Dated)'!$C$2:$C$53,"Buy")-SUMIFS('Transactions (Dated)'!$E$2:$E$53,'Transactions (Dated)'!$D$2:$D$53,'Share Values'!$X172,'Transactions (Dated)'!$B$2:$B$53,'Share Values'!AN$11,'Transactions (Dated)'!$C$2:$C$53,"Sell")</f>
        <v>0</v>
      </c>
      <c r="AO172" s="40"/>
      <c r="AQ172" s="3">
        <f t="shared" si="63"/>
        <v>42146</v>
      </c>
      <c r="AR172" s="6">
        <f t="shared" ca="1" si="64"/>
        <v>59570</v>
      </c>
      <c r="AS172" s="6">
        <f t="shared" ca="1" si="65"/>
        <v>47531.25</v>
      </c>
      <c r="AT172" s="6">
        <f t="shared" ca="1" si="66"/>
        <v>807783.9</v>
      </c>
      <c r="AU172" s="6">
        <f t="shared" ca="1" si="67"/>
        <v>60544</v>
      </c>
      <c r="AV172" s="6">
        <f t="shared" ca="1" si="68"/>
        <v>41371.760000000002</v>
      </c>
      <c r="AW172" s="6">
        <f t="shared" ca="1" si="69"/>
        <v>0</v>
      </c>
      <c r="AX172" s="6">
        <f t="shared" ca="1" si="70"/>
        <v>0</v>
      </c>
      <c r="AY172" s="6">
        <f t="shared" ca="1" si="71"/>
        <v>0</v>
      </c>
      <c r="AZ172" s="6">
        <f t="shared" ca="1" si="72"/>
        <v>0</v>
      </c>
      <c r="BA172" s="6">
        <f t="shared" ca="1" si="73"/>
        <v>0</v>
      </c>
      <c r="BB172" s="6">
        <f t="shared" ca="1" si="74"/>
        <v>0</v>
      </c>
      <c r="BC172" s="6">
        <f t="shared" ca="1" si="75"/>
        <v>0</v>
      </c>
      <c r="BD172" s="6">
        <f t="shared" ca="1" si="76"/>
        <v>0</v>
      </c>
      <c r="BE172" s="6">
        <f t="shared" ca="1" si="77"/>
        <v>0</v>
      </c>
      <c r="BF172" s="6">
        <f t="shared" ca="1" si="84"/>
        <v>0</v>
      </c>
      <c r="BG172" s="6">
        <f t="shared" ca="1" si="85"/>
        <v>0</v>
      </c>
      <c r="BH172" s="6"/>
      <c r="BJ172" s="4">
        <f t="shared" ca="1" si="78"/>
        <v>1016800.91</v>
      </c>
      <c r="BL172" s="3">
        <f t="shared" si="79"/>
        <v>42146</v>
      </c>
      <c r="BM172" s="6">
        <f>BM171+SUMIFS('Transactions (Dated)'!G:G,'Transactions (Dated)'!D:D,'Share Values'!AQ172)</f>
        <v>34179.499999999993</v>
      </c>
      <c r="BN172" s="6">
        <f ca="1">BN171+SUMIFS('Transactions (Dated)'!$F:$F,'Transactions (Dated)'!$D:$D,$BL172,'Transactions (Dated)'!$B:$B,BN$11,'Transactions (Dated)'!$C:$C,"Dividend (paid to cash)")*Y172</f>
        <v>0</v>
      </c>
      <c r="BO172" s="6">
        <f ca="1">BO171+SUMIFS('Transactions (Dated)'!$F:$F,'Transactions (Dated)'!$D:$D,$BL172,'Transactions (Dated)'!$B:$B,BO$11,'Transactions (Dated)'!$C:$C,"Dividend (paid to cash)")*Z172</f>
        <v>1250</v>
      </c>
      <c r="BP172" s="6">
        <f ca="1">BP171+SUMIFS('Transactions (Dated)'!$F:$F,'Transactions (Dated)'!$D:$D,$BL172,'Transactions (Dated)'!$B:$B,BP$11,'Transactions (Dated)'!$C:$C,"Dividend (paid to cash)")*AA172</f>
        <v>17738.742000000002</v>
      </c>
      <c r="BQ172" s="6">
        <f ca="1">BQ171+SUMIFS('Transactions (Dated)'!$F:$F,'Transactions (Dated)'!$D:$D,$BL172,'Transactions (Dated)'!$B:$B,BQ$11,'Transactions (Dated)'!$C:$C,"Dividend (paid to cash)")*AB172</f>
        <v>113.52000000000001</v>
      </c>
      <c r="BR172" s="6">
        <f ca="1">BR171+SUMIFS('Transactions (Dated)'!$F:$F,'Transactions (Dated)'!$D:$D,$BL172,'Transactions (Dated)'!$B:$B,BR$11,'Transactions (Dated)'!$C:$C,"Dividend (paid to cash)")*AC172</f>
        <v>0</v>
      </c>
      <c r="BS172" s="6">
        <f ca="1">BS171+SUMIFS('Transactions (Dated)'!$F:$F,'Transactions (Dated)'!$D:$D,$BL172,'Transactions (Dated)'!$B:$B,BS$11,'Transactions (Dated)'!$C:$C,"Dividend (paid to cash)")*AD172</f>
        <v>0</v>
      </c>
      <c r="BT172" s="6">
        <f ca="1">BT171+SUMIFS('Transactions (Dated)'!$F:$F,'Transactions (Dated)'!$D:$D,$BL172,'Transactions (Dated)'!$B:$B,BT$11,'Transactions (Dated)'!$C:$C,"Dividend (paid to cash)")*AE172</f>
        <v>0</v>
      </c>
      <c r="BU172" s="6">
        <f ca="1">BU171+SUMIFS('Transactions (Dated)'!$F:$F,'Transactions (Dated)'!$D:$D,$BL172,'Transactions (Dated)'!$B:$B,BU$11,'Transactions (Dated)'!$C:$C,"Dividend (paid to cash)")*AF172</f>
        <v>0</v>
      </c>
      <c r="BV172" s="6">
        <f ca="1">BV171+SUMIFS('Transactions (Dated)'!$F:$F,'Transactions (Dated)'!$D:$D,$BL172,'Transactions (Dated)'!$B:$B,BV$11,'Transactions (Dated)'!$C:$C,"Dividend (paid to cash)")*AG172</f>
        <v>0</v>
      </c>
      <c r="BW172" s="6">
        <f ca="1">BW171+SUMIFS('Transactions (Dated)'!$F:$F,'Transactions (Dated)'!$D:$D,$BL172,'Transactions (Dated)'!$B:$B,BW$11,'Transactions (Dated)'!$C:$C,"Dividend (paid to cash)")*AH172</f>
        <v>0</v>
      </c>
      <c r="BX172" s="6">
        <f ca="1">BX171+SUMIFS('Transactions (Dated)'!$F:$F,'Transactions (Dated)'!$D:$D,$BL172,'Transactions (Dated)'!$B:$B,BX$11,'Transactions (Dated)'!$C:$C,"Dividend (paid to cash)")*AI172</f>
        <v>0</v>
      </c>
      <c r="BY172" s="6">
        <f ca="1">BY171+SUMIFS('Transactions (Dated)'!$F:$F,'Transactions (Dated)'!$D:$D,$BL172,'Transactions (Dated)'!$B:$B,BY$11,'Transactions (Dated)'!$C:$C,"Dividend (paid to cash)")*AJ172</f>
        <v>0</v>
      </c>
      <c r="BZ172" s="6">
        <f ca="1">BZ171+SUMIFS('Transactions (Dated)'!$F:$F,'Transactions (Dated)'!$D:$D,$BL172,'Transactions (Dated)'!$B:$B,BZ$11,'Transactions (Dated)'!$C:$C,"Dividend (paid to cash)")*AK172</f>
        <v>0</v>
      </c>
      <c r="CA172" s="6">
        <f ca="1">CA171+SUMIFS('Transactions (Dated)'!$F:$F,'Transactions (Dated)'!$D:$D,$BL172,'Transactions (Dated)'!$B:$B,CA$11,'Transactions (Dated)'!$C:$C,"Dividend (paid to cash)")*AL172</f>
        <v>0</v>
      </c>
      <c r="CB172" s="6">
        <v>0</v>
      </c>
      <c r="CC172" s="6">
        <v>0</v>
      </c>
      <c r="CD172" s="6"/>
      <c r="CF172" s="6">
        <f t="shared" ca="1" si="86"/>
        <v>53281.761999999995</v>
      </c>
      <c r="CH172" s="3">
        <f t="shared" si="87"/>
        <v>42146</v>
      </c>
      <c r="CI172" s="4">
        <f t="shared" ca="1" si="80"/>
        <v>1016800.91</v>
      </c>
      <c r="CJ172" s="4">
        <f t="shared" ca="1" si="81"/>
        <v>53281.761999999995</v>
      </c>
      <c r="CL172" s="4">
        <f t="shared" ca="1" si="82"/>
        <v>1070082.672</v>
      </c>
    </row>
    <row r="173" spans="2:90" x14ac:dyDescent="0.15">
      <c r="B173" s="3">
        <f t="shared" si="83"/>
        <v>42149</v>
      </c>
      <c r="C173" s="2">
        <v>15187.4</v>
      </c>
      <c r="E173" s="70">
        <v>42149</v>
      </c>
      <c r="F173" s="69">
        <v>12.82</v>
      </c>
      <c r="G173" s="69">
        <v>5</v>
      </c>
      <c r="H173" s="69">
        <v>20.58</v>
      </c>
      <c r="I173" s="69">
        <v>32.049999999999997</v>
      </c>
      <c r="J173" s="69">
        <v>18.05</v>
      </c>
      <c r="K173" s="69">
        <v>12.65</v>
      </c>
      <c r="L173" s="69">
        <v>27.5</v>
      </c>
      <c r="M173" s="69">
        <v>3.31</v>
      </c>
      <c r="N173" s="69">
        <v>10</v>
      </c>
      <c r="O173" s="69">
        <v>5.53</v>
      </c>
      <c r="P173" s="69">
        <v>31.55</v>
      </c>
      <c r="Q173" s="69">
        <v>0.92</v>
      </c>
      <c r="R173" s="69">
        <v>11.35</v>
      </c>
      <c r="S173" s="69">
        <v>38.21</v>
      </c>
      <c r="T173" s="69"/>
      <c r="U173" s="69"/>
      <c r="V173" s="4"/>
      <c r="X173" s="3">
        <f t="shared" si="62"/>
        <v>42149</v>
      </c>
      <c r="Y173" s="40">
        <f ca="1">Y172+SUMIFS('Transactions (Dated)'!$E$2:$E$53,'Transactions (Dated)'!$D$2:$D$53,'Share Values'!$X173,'Transactions (Dated)'!$B$2:$B$53,'Share Values'!Y$11,'Transactions (Dated)'!$C$2:$C$53,"Buy")-SUMIFS('Transactions (Dated)'!$E$2:$E$53,'Transactions (Dated)'!$D$2:$D$53,'Share Values'!$X173,'Transactions (Dated)'!$B$2:$B$53,'Share Values'!Y$11,'Transactions (Dated)'!$C$2:$C$53,"Sell")</f>
        <v>4625</v>
      </c>
      <c r="Z173" s="40">
        <f ca="1">Z172+SUMIFS('Transactions (Dated)'!$E$2:$E$53,'Transactions (Dated)'!$D$2:$D$53,'Share Values'!$X173,'Transactions (Dated)'!$B$2:$B$53,'Share Values'!Z$11,'Transactions (Dated)'!$C$2:$C$53,"Buy")-SUMIFS('Transactions (Dated)'!$E$2:$E$53,'Transactions (Dated)'!$D$2:$D$53,'Share Values'!$X173,'Transactions (Dated)'!$B$2:$B$53,'Share Values'!Z$11,'Transactions (Dated)'!$C$2:$C$53,"Sell")</f>
        <v>9375</v>
      </c>
      <c r="AA173" s="40">
        <f ca="1">AA172+SUMIFS('Transactions (Dated)'!$E$2:$E$53,'Transactions (Dated)'!$D$2:$D$53,'Share Values'!$X173,'Transactions (Dated)'!$B$2:$B$53,'Share Values'!AA$11,'Transactions (Dated)'!$C$2:$C$53,"Buy")-SUMIFS('Transactions (Dated)'!$E$2:$E$53,'Transactions (Dated)'!$D$2:$D$53,'Share Values'!$X173,'Transactions (Dated)'!$B$2:$B$53,'Share Values'!AA$11,'Transactions (Dated)'!$C$2:$C$53,"Sell")</f>
        <v>39270</v>
      </c>
      <c r="AB173" s="40">
        <f ca="1">AB172+SUMIFS('Transactions (Dated)'!$E$2:$E$53,'Transactions (Dated)'!$D$2:$D$53,'Share Values'!$X173,'Transactions (Dated)'!$B$2:$B$53,'Share Values'!AB$11,'Transactions (Dated)'!$C$2:$C$53,"Buy")-SUMIFS('Transactions (Dated)'!$E$2:$E$53,'Transactions (Dated)'!$D$2:$D$53,'Share Values'!$X173,'Transactions (Dated)'!$B$2:$B$53,'Share Values'!AB$11,'Transactions (Dated)'!$C$2:$C$53,"Sell")</f>
        <v>1892</v>
      </c>
      <c r="AC173" s="40">
        <f ca="1">AC172+SUMIFS('Transactions (Dated)'!$E$2:$E$53,'Transactions (Dated)'!$D$2:$D$53,'Share Values'!$X173,'Transactions (Dated)'!$B$2:$B$53,'Share Values'!AC$11,'Transactions (Dated)'!$C$2:$C$53,"Buy")-SUMIFS('Transactions (Dated)'!$E$2:$E$53,'Transactions (Dated)'!$D$2:$D$53,'Share Values'!$X173,'Transactions (Dated)'!$B$2:$B$53,'Share Values'!AC$11,'Transactions (Dated)'!$C$2:$C$53,"Sell")</f>
        <v>2348</v>
      </c>
      <c r="AD173" s="40">
        <f ca="1">AD172+SUMIFS('Transactions (Dated)'!$E$2:$E$53,'Transactions (Dated)'!$D$2:$D$53,'Share Values'!$X173,'Transactions (Dated)'!$B$2:$B$53,'Share Values'!AD$11,'Transactions (Dated)'!$C$2:$C$53,"Buy")-SUMIFS('Transactions (Dated)'!$E$2:$E$53,'Transactions (Dated)'!$D$2:$D$53,'Share Values'!$X173,'Transactions (Dated)'!$B$2:$B$53,'Share Values'!AD$11,'Transactions (Dated)'!$C$2:$C$53,"Sell")</f>
        <v>0</v>
      </c>
      <c r="AE173" s="40">
        <f ca="1">AE172+SUMIFS('Transactions (Dated)'!$E$2:$E$53,'Transactions (Dated)'!$D$2:$D$53,'Share Values'!$X173,'Transactions (Dated)'!$B$2:$B$53,'Share Values'!AE$11,'Transactions (Dated)'!$C$2:$C$53,"Buy")-SUMIFS('Transactions (Dated)'!$E$2:$E$53,'Transactions (Dated)'!$D$2:$D$53,'Share Values'!$X173,'Transactions (Dated)'!$B$2:$B$53,'Share Values'!AE$11,'Transactions (Dated)'!$C$2:$C$53,"Sell")</f>
        <v>0</v>
      </c>
      <c r="AF173" s="40">
        <f ca="1">AF172+SUMIFS('Transactions (Dated)'!$E$2:$E$53,'Transactions (Dated)'!$D$2:$D$53,'Share Values'!$X173,'Transactions (Dated)'!$B$2:$B$53,'Share Values'!AF$11,'Transactions (Dated)'!$C$2:$C$53,"Buy")-SUMIFS('Transactions (Dated)'!$E$2:$E$53,'Transactions (Dated)'!$D$2:$D$53,'Share Values'!$X173,'Transactions (Dated)'!$B$2:$B$53,'Share Values'!AF$11,'Transactions (Dated)'!$C$2:$C$53,"Sell")</f>
        <v>0</v>
      </c>
      <c r="AG173" s="40">
        <f ca="1">AG172+SUMIFS('Transactions (Dated)'!$E$2:$E$53,'Transactions (Dated)'!$D$2:$D$53,'Share Values'!$X173,'Transactions (Dated)'!$B$2:$B$53,'Share Values'!AG$11,'Transactions (Dated)'!$C$2:$C$53,"Buy")-SUMIFS('Transactions (Dated)'!$E$2:$E$53,'Transactions (Dated)'!$D$2:$D$53,'Share Values'!$X173,'Transactions (Dated)'!$B$2:$B$53,'Share Values'!AG$11,'Transactions (Dated)'!$C$2:$C$53,"Sell")</f>
        <v>0</v>
      </c>
      <c r="AH173" s="40">
        <f ca="1">AH172+SUMIFS('Transactions (Dated)'!$E$2:$E$53,'Transactions (Dated)'!$D$2:$D$53,'Share Values'!$X173,'Transactions (Dated)'!$B$2:$B$53,'Share Values'!AH$11,'Transactions (Dated)'!$C$2:$C$53,"Buy")-SUMIFS('Transactions (Dated)'!$E$2:$E$53,'Transactions (Dated)'!$D$2:$D$53,'Share Values'!$X173,'Transactions (Dated)'!$B$2:$B$53,'Share Values'!AH$11,'Transactions (Dated)'!$C$2:$C$53,"Sell")</f>
        <v>0</v>
      </c>
      <c r="AI173" s="40">
        <f ca="1">AI172+SUMIFS('Transactions (Dated)'!$E$2:$E$53,'Transactions (Dated)'!$D$2:$D$53,'Share Values'!$X173,'Transactions (Dated)'!$B$2:$B$53,'Share Values'!AI$11,'Transactions (Dated)'!$C$2:$C$53,"Buy")-SUMIFS('Transactions (Dated)'!$E$2:$E$53,'Transactions (Dated)'!$D$2:$D$53,'Share Values'!$X173,'Transactions (Dated)'!$B$2:$B$53,'Share Values'!AI$11,'Transactions (Dated)'!$C$2:$C$53,"Sell")</f>
        <v>0</v>
      </c>
      <c r="AJ173" s="40">
        <f ca="1">AJ172+SUMIFS('Transactions (Dated)'!$E$2:$E$53,'Transactions (Dated)'!$D$2:$D$53,'Share Values'!$X173,'Transactions (Dated)'!$B$2:$B$53,'Share Values'!AJ$11,'Transactions (Dated)'!$C$2:$C$53,"Buy")-SUMIFS('Transactions (Dated)'!$E$2:$E$53,'Transactions (Dated)'!$D$2:$D$53,'Share Values'!$X173,'Transactions (Dated)'!$B$2:$B$53,'Share Values'!AJ$11,'Transactions (Dated)'!$C$2:$C$53,"Sell")</f>
        <v>0</v>
      </c>
      <c r="AK173" s="40">
        <f ca="1">AK172+SUMIFS('Transactions (Dated)'!$E$2:$E$53,'Transactions (Dated)'!$D$2:$D$53,'Share Values'!$X173,'Transactions (Dated)'!$B$2:$B$53,'Share Values'!AK$11,'Transactions (Dated)'!$C$2:$C$53,"Buy")-SUMIFS('Transactions (Dated)'!$E$2:$E$53,'Transactions (Dated)'!$D$2:$D$53,'Share Values'!$X173,'Transactions (Dated)'!$B$2:$B$53,'Share Values'!AK$11,'Transactions (Dated)'!$C$2:$C$53,"Sell")</f>
        <v>0</v>
      </c>
      <c r="AL173" s="40">
        <f ca="1">AL172+SUMIFS('Transactions (Dated)'!$E$2:$E$53,'Transactions (Dated)'!$D$2:$D$53,'Share Values'!$X173,'Transactions (Dated)'!$B$2:$B$53,'Share Values'!AL$11,'Transactions (Dated)'!$C$2:$C$53,"Buy")-SUMIFS('Transactions (Dated)'!$E$2:$E$53,'Transactions (Dated)'!$D$2:$D$53,'Share Values'!$X173,'Transactions (Dated)'!$B$2:$B$53,'Share Values'!AL$11,'Transactions (Dated)'!$C$2:$C$53,"Sell")</f>
        <v>0</v>
      </c>
      <c r="AM173" s="40">
        <f ca="1">AM172+SUMIFS('Transactions (Dated)'!$E$2:$E$53,'Transactions (Dated)'!$D$2:$D$53,'Share Values'!$X173,'Transactions (Dated)'!$B$2:$B$53,'Share Values'!AM$11,'Transactions (Dated)'!$C$2:$C$53,"Buy")-SUMIFS('Transactions (Dated)'!$E$2:$E$53,'Transactions (Dated)'!$D$2:$D$53,'Share Values'!$X173,'Transactions (Dated)'!$B$2:$B$53,'Share Values'!AM$11,'Transactions (Dated)'!$C$2:$C$53,"Sell")</f>
        <v>0</v>
      </c>
      <c r="AN173" s="40">
        <f ca="1">AN172+SUMIFS('Transactions (Dated)'!$E$2:$E$53,'Transactions (Dated)'!$D$2:$D$53,'Share Values'!$X173,'Transactions (Dated)'!$B$2:$B$53,'Share Values'!AN$11,'Transactions (Dated)'!$C$2:$C$53,"Buy")-SUMIFS('Transactions (Dated)'!$E$2:$E$53,'Transactions (Dated)'!$D$2:$D$53,'Share Values'!$X173,'Transactions (Dated)'!$B$2:$B$53,'Share Values'!AN$11,'Transactions (Dated)'!$C$2:$C$53,"Sell")</f>
        <v>0</v>
      </c>
      <c r="AO173" s="40"/>
      <c r="AQ173" s="3">
        <f t="shared" si="63"/>
        <v>42149</v>
      </c>
      <c r="AR173" s="6">
        <f t="shared" ca="1" si="64"/>
        <v>59292.5</v>
      </c>
      <c r="AS173" s="6">
        <f t="shared" ca="1" si="65"/>
        <v>46875</v>
      </c>
      <c r="AT173" s="6">
        <f t="shared" ca="1" si="66"/>
        <v>808176.6</v>
      </c>
      <c r="AU173" s="6">
        <f t="shared" ca="1" si="67"/>
        <v>60638.599999999991</v>
      </c>
      <c r="AV173" s="6">
        <f t="shared" ca="1" si="68"/>
        <v>42381.4</v>
      </c>
      <c r="AW173" s="6">
        <f t="shared" ca="1" si="69"/>
        <v>0</v>
      </c>
      <c r="AX173" s="6">
        <f t="shared" ca="1" si="70"/>
        <v>0</v>
      </c>
      <c r="AY173" s="6">
        <f t="shared" ca="1" si="71"/>
        <v>0</v>
      </c>
      <c r="AZ173" s="6">
        <f t="shared" ca="1" si="72"/>
        <v>0</v>
      </c>
      <c r="BA173" s="6">
        <f t="shared" ca="1" si="73"/>
        <v>0</v>
      </c>
      <c r="BB173" s="6">
        <f t="shared" ca="1" si="74"/>
        <v>0</v>
      </c>
      <c r="BC173" s="6">
        <f t="shared" ca="1" si="75"/>
        <v>0</v>
      </c>
      <c r="BD173" s="6">
        <f t="shared" ca="1" si="76"/>
        <v>0</v>
      </c>
      <c r="BE173" s="6">
        <f t="shared" ca="1" si="77"/>
        <v>0</v>
      </c>
      <c r="BF173" s="6">
        <f t="shared" ca="1" si="84"/>
        <v>0</v>
      </c>
      <c r="BG173" s="6">
        <f t="shared" ca="1" si="85"/>
        <v>0</v>
      </c>
      <c r="BH173" s="6"/>
      <c r="BJ173" s="4">
        <f t="shared" ca="1" si="78"/>
        <v>1017364.1</v>
      </c>
      <c r="BL173" s="3">
        <f t="shared" si="79"/>
        <v>42149</v>
      </c>
      <c r="BM173" s="6">
        <f>BM172+SUMIFS('Transactions (Dated)'!G:G,'Transactions (Dated)'!D:D,'Share Values'!AQ173)</f>
        <v>34179.499999999993</v>
      </c>
      <c r="BN173" s="6">
        <f ca="1">BN172+SUMIFS('Transactions (Dated)'!$F:$F,'Transactions (Dated)'!$D:$D,$BL173,'Transactions (Dated)'!$B:$B,BN$11,'Transactions (Dated)'!$C:$C,"Dividend (paid to cash)")*Y173</f>
        <v>0</v>
      </c>
      <c r="BO173" s="6">
        <f ca="1">BO172+SUMIFS('Transactions (Dated)'!$F:$F,'Transactions (Dated)'!$D:$D,$BL173,'Transactions (Dated)'!$B:$B,BO$11,'Transactions (Dated)'!$C:$C,"Dividend (paid to cash)")*Z173</f>
        <v>1250</v>
      </c>
      <c r="BP173" s="6">
        <f ca="1">BP172+SUMIFS('Transactions (Dated)'!$F:$F,'Transactions (Dated)'!$D:$D,$BL173,'Transactions (Dated)'!$B:$B,BP$11,'Transactions (Dated)'!$C:$C,"Dividend (paid to cash)")*AA173</f>
        <v>17738.742000000002</v>
      </c>
      <c r="BQ173" s="6">
        <f ca="1">BQ172+SUMIFS('Transactions (Dated)'!$F:$F,'Transactions (Dated)'!$D:$D,$BL173,'Transactions (Dated)'!$B:$B,BQ$11,'Transactions (Dated)'!$C:$C,"Dividend (paid to cash)")*AB173</f>
        <v>113.52000000000001</v>
      </c>
      <c r="BR173" s="6">
        <f ca="1">BR172+SUMIFS('Transactions (Dated)'!$F:$F,'Transactions (Dated)'!$D:$D,$BL173,'Transactions (Dated)'!$B:$B,BR$11,'Transactions (Dated)'!$C:$C,"Dividend (paid to cash)")*AC173</f>
        <v>0</v>
      </c>
      <c r="BS173" s="6">
        <f ca="1">BS172+SUMIFS('Transactions (Dated)'!$F:$F,'Transactions (Dated)'!$D:$D,$BL173,'Transactions (Dated)'!$B:$B,BS$11,'Transactions (Dated)'!$C:$C,"Dividend (paid to cash)")*AD173</f>
        <v>0</v>
      </c>
      <c r="BT173" s="6">
        <f ca="1">BT172+SUMIFS('Transactions (Dated)'!$F:$F,'Transactions (Dated)'!$D:$D,$BL173,'Transactions (Dated)'!$B:$B,BT$11,'Transactions (Dated)'!$C:$C,"Dividend (paid to cash)")*AE173</f>
        <v>0</v>
      </c>
      <c r="BU173" s="6">
        <f ca="1">BU172+SUMIFS('Transactions (Dated)'!$F:$F,'Transactions (Dated)'!$D:$D,$BL173,'Transactions (Dated)'!$B:$B,BU$11,'Transactions (Dated)'!$C:$C,"Dividend (paid to cash)")*AF173</f>
        <v>0</v>
      </c>
      <c r="BV173" s="6">
        <f ca="1">BV172+SUMIFS('Transactions (Dated)'!$F:$F,'Transactions (Dated)'!$D:$D,$BL173,'Transactions (Dated)'!$B:$B,BV$11,'Transactions (Dated)'!$C:$C,"Dividend (paid to cash)")*AG173</f>
        <v>0</v>
      </c>
      <c r="BW173" s="6">
        <f ca="1">BW172+SUMIFS('Transactions (Dated)'!$F:$F,'Transactions (Dated)'!$D:$D,$BL173,'Transactions (Dated)'!$B:$B,BW$11,'Transactions (Dated)'!$C:$C,"Dividend (paid to cash)")*AH173</f>
        <v>0</v>
      </c>
      <c r="BX173" s="6">
        <f ca="1">BX172+SUMIFS('Transactions (Dated)'!$F:$F,'Transactions (Dated)'!$D:$D,$BL173,'Transactions (Dated)'!$B:$B,BX$11,'Transactions (Dated)'!$C:$C,"Dividend (paid to cash)")*AI173</f>
        <v>0</v>
      </c>
      <c r="BY173" s="6">
        <f ca="1">BY172+SUMIFS('Transactions (Dated)'!$F:$F,'Transactions (Dated)'!$D:$D,$BL173,'Transactions (Dated)'!$B:$B,BY$11,'Transactions (Dated)'!$C:$C,"Dividend (paid to cash)")*AJ173</f>
        <v>0</v>
      </c>
      <c r="BZ173" s="6">
        <f ca="1">BZ172+SUMIFS('Transactions (Dated)'!$F:$F,'Transactions (Dated)'!$D:$D,$BL173,'Transactions (Dated)'!$B:$B,BZ$11,'Transactions (Dated)'!$C:$C,"Dividend (paid to cash)")*AK173</f>
        <v>0</v>
      </c>
      <c r="CA173" s="6">
        <f ca="1">CA172+SUMIFS('Transactions (Dated)'!$F:$F,'Transactions (Dated)'!$D:$D,$BL173,'Transactions (Dated)'!$B:$B,CA$11,'Transactions (Dated)'!$C:$C,"Dividend (paid to cash)")*AL173</f>
        <v>0</v>
      </c>
      <c r="CB173" s="6">
        <v>0</v>
      </c>
      <c r="CC173" s="6">
        <v>0</v>
      </c>
      <c r="CD173" s="6"/>
      <c r="CF173" s="6">
        <f t="shared" ca="1" si="86"/>
        <v>53281.761999999995</v>
      </c>
      <c r="CH173" s="3">
        <f t="shared" si="87"/>
        <v>42149</v>
      </c>
      <c r="CI173" s="4">
        <f t="shared" ca="1" si="80"/>
        <v>1017364.1</v>
      </c>
      <c r="CJ173" s="4">
        <f t="shared" ca="1" si="81"/>
        <v>53281.761999999995</v>
      </c>
      <c r="CL173" s="4">
        <f t="shared" ca="1" si="82"/>
        <v>1070645.862</v>
      </c>
    </row>
    <row r="174" spans="2:90" x14ac:dyDescent="0.15">
      <c r="B174" s="3">
        <f t="shared" si="83"/>
        <v>42150</v>
      </c>
      <c r="C174" s="2">
        <v>15050.8</v>
      </c>
      <c r="E174" s="70">
        <v>42150</v>
      </c>
      <c r="F174" s="69">
        <v>12.78</v>
      </c>
      <c r="G174" s="69">
        <v>5.0999999999999996</v>
      </c>
      <c r="H174" s="69">
        <v>20.37</v>
      </c>
      <c r="I174" s="69">
        <v>31.76</v>
      </c>
      <c r="J174" s="69">
        <v>18.23</v>
      </c>
      <c r="K174" s="69">
        <v>12.6</v>
      </c>
      <c r="L174" s="69">
        <v>27.02</v>
      </c>
      <c r="M174" s="69">
        <v>3.33</v>
      </c>
      <c r="N174" s="69">
        <v>10</v>
      </c>
      <c r="O174" s="69">
        <v>5.55</v>
      </c>
      <c r="P174" s="69">
        <v>31.05</v>
      </c>
      <c r="Q174" s="69">
        <v>0.92</v>
      </c>
      <c r="R174" s="69">
        <v>11.18</v>
      </c>
      <c r="S174" s="69">
        <v>37.36</v>
      </c>
      <c r="T174" s="69"/>
      <c r="U174" s="69"/>
      <c r="V174" s="4"/>
      <c r="X174" s="3">
        <f t="shared" si="62"/>
        <v>42150</v>
      </c>
      <c r="Y174" s="40">
        <f ca="1">Y173+SUMIFS('Transactions (Dated)'!$E$2:$E$53,'Transactions (Dated)'!$D$2:$D$53,'Share Values'!$X174,'Transactions (Dated)'!$B$2:$B$53,'Share Values'!Y$11,'Transactions (Dated)'!$C$2:$C$53,"Buy")-SUMIFS('Transactions (Dated)'!$E$2:$E$53,'Transactions (Dated)'!$D$2:$D$53,'Share Values'!$X174,'Transactions (Dated)'!$B$2:$B$53,'Share Values'!Y$11,'Transactions (Dated)'!$C$2:$C$53,"Sell")</f>
        <v>4625</v>
      </c>
      <c r="Z174" s="40">
        <f ca="1">Z173+SUMIFS('Transactions (Dated)'!$E$2:$E$53,'Transactions (Dated)'!$D$2:$D$53,'Share Values'!$X174,'Transactions (Dated)'!$B$2:$B$53,'Share Values'!Z$11,'Transactions (Dated)'!$C$2:$C$53,"Buy")-SUMIFS('Transactions (Dated)'!$E$2:$E$53,'Transactions (Dated)'!$D$2:$D$53,'Share Values'!$X174,'Transactions (Dated)'!$B$2:$B$53,'Share Values'!Z$11,'Transactions (Dated)'!$C$2:$C$53,"Sell")</f>
        <v>9375</v>
      </c>
      <c r="AA174" s="40">
        <f ca="1">AA173+SUMIFS('Transactions (Dated)'!$E$2:$E$53,'Transactions (Dated)'!$D$2:$D$53,'Share Values'!$X174,'Transactions (Dated)'!$B$2:$B$53,'Share Values'!AA$11,'Transactions (Dated)'!$C$2:$C$53,"Buy")-SUMIFS('Transactions (Dated)'!$E$2:$E$53,'Transactions (Dated)'!$D$2:$D$53,'Share Values'!$X174,'Transactions (Dated)'!$B$2:$B$53,'Share Values'!AA$11,'Transactions (Dated)'!$C$2:$C$53,"Sell")</f>
        <v>39270</v>
      </c>
      <c r="AB174" s="40">
        <f ca="1">AB173+SUMIFS('Transactions (Dated)'!$E$2:$E$53,'Transactions (Dated)'!$D$2:$D$53,'Share Values'!$X174,'Transactions (Dated)'!$B$2:$B$53,'Share Values'!AB$11,'Transactions (Dated)'!$C$2:$C$53,"Buy")-SUMIFS('Transactions (Dated)'!$E$2:$E$53,'Transactions (Dated)'!$D$2:$D$53,'Share Values'!$X174,'Transactions (Dated)'!$B$2:$B$53,'Share Values'!AB$11,'Transactions (Dated)'!$C$2:$C$53,"Sell")</f>
        <v>1892</v>
      </c>
      <c r="AC174" s="40">
        <f ca="1">AC173+SUMIFS('Transactions (Dated)'!$E$2:$E$53,'Transactions (Dated)'!$D$2:$D$53,'Share Values'!$X174,'Transactions (Dated)'!$B$2:$B$53,'Share Values'!AC$11,'Transactions (Dated)'!$C$2:$C$53,"Buy")-SUMIFS('Transactions (Dated)'!$E$2:$E$53,'Transactions (Dated)'!$D$2:$D$53,'Share Values'!$X174,'Transactions (Dated)'!$B$2:$B$53,'Share Values'!AC$11,'Transactions (Dated)'!$C$2:$C$53,"Sell")</f>
        <v>2348</v>
      </c>
      <c r="AD174" s="40">
        <f ca="1">AD173+SUMIFS('Transactions (Dated)'!$E$2:$E$53,'Transactions (Dated)'!$D$2:$D$53,'Share Values'!$X174,'Transactions (Dated)'!$B$2:$B$53,'Share Values'!AD$11,'Transactions (Dated)'!$C$2:$C$53,"Buy")-SUMIFS('Transactions (Dated)'!$E$2:$E$53,'Transactions (Dated)'!$D$2:$D$53,'Share Values'!$X174,'Transactions (Dated)'!$B$2:$B$53,'Share Values'!AD$11,'Transactions (Dated)'!$C$2:$C$53,"Sell")</f>
        <v>0</v>
      </c>
      <c r="AE174" s="40">
        <f ca="1">AE173+SUMIFS('Transactions (Dated)'!$E$2:$E$53,'Transactions (Dated)'!$D$2:$D$53,'Share Values'!$X174,'Transactions (Dated)'!$B$2:$B$53,'Share Values'!AE$11,'Transactions (Dated)'!$C$2:$C$53,"Buy")-SUMIFS('Transactions (Dated)'!$E$2:$E$53,'Transactions (Dated)'!$D$2:$D$53,'Share Values'!$X174,'Transactions (Dated)'!$B$2:$B$53,'Share Values'!AE$11,'Transactions (Dated)'!$C$2:$C$53,"Sell")</f>
        <v>0</v>
      </c>
      <c r="AF174" s="40">
        <f ca="1">AF173+SUMIFS('Transactions (Dated)'!$E$2:$E$53,'Transactions (Dated)'!$D$2:$D$53,'Share Values'!$X174,'Transactions (Dated)'!$B$2:$B$53,'Share Values'!AF$11,'Transactions (Dated)'!$C$2:$C$53,"Buy")-SUMIFS('Transactions (Dated)'!$E$2:$E$53,'Transactions (Dated)'!$D$2:$D$53,'Share Values'!$X174,'Transactions (Dated)'!$B$2:$B$53,'Share Values'!AF$11,'Transactions (Dated)'!$C$2:$C$53,"Sell")</f>
        <v>0</v>
      </c>
      <c r="AG174" s="40">
        <f ca="1">AG173+SUMIFS('Transactions (Dated)'!$E$2:$E$53,'Transactions (Dated)'!$D$2:$D$53,'Share Values'!$X174,'Transactions (Dated)'!$B$2:$B$53,'Share Values'!AG$11,'Transactions (Dated)'!$C$2:$C$53,"Buy")-SUMIFS('Transactions (Dated)'!$E$2:$E$53,'Transactions (Dated)'!$D$2:$D$53,'Share Values'!$X174,'Transactions (Dated)'!$B$2:$B$53,'Share Values'!AG$11,'Transactions (Dated)'!$C$2:$C$53,"Sell")</f>
        <v>0</v>
      </c>
      <c r="AH174" s="40">
        <f ca="1">AH173+SUMIFS('Transactions (Dated)'!$E$2:$E$53,'Transactions (Dated)'!$D$2:$D$53,'Share Values'!$X174,'Transactions (Dated)'!$B$2:$B$53,'Share Values'!AH$11,'Transactions (Dated)'!$C$2:$C$53,"Buy")-SUMIFS('Transactions (Dated)'!$E$2:$E$53,'Transactions (Dated)'!$D$2:$D$53,'Share Values'!$X174,'Transactions (Dated)'!$B$2:$B$53,'Share Values'!AH$11,'Transactions (Dated)'!$C$2:$C$53,"Sell")</f>
        <v>0</v>
      </c>
      <c r="AI174" s="40">
        <f ca="1">AI173+SUMIFS('Transactions (Dated)'!$E$2:$E$53,'Transactions (Dated)'!$D$2:$D$53,'Share Values'!$X174,'Transactions (Dated)'!$B$2:$B$53,'Share Values'!AI$11,'Transactions (Dated)'!$C$2:$C$53,"Buy")-SUMIFS('Transactions (Dated)'!$E$2:$E$53,'Transactions (Dated)'!$D$2:$D$53,'Share Values'!$X174,'Transactions (Dated)'!$B$2:$B$53,'Share Values'!AI$11,'Transactions (Dated)'!$C$2:$C$53,"Sell")</f>
        <v>0</v>
      </c>
      <c r="AJ174" s="40">
        <f ca="1">AJ173+SUMIFS('Transactions (Dated)'!$E$2:$E$53,'Transactions (Dated)'!$D$2:$D$53,'Share Values'!$X174,'Transactions (Dated)'!$B$2:$B$53,'Share Values'!AJ$11,'Transactions (Dated)'!$C$2:$C$53,"Buy")-SUMIFS('Transactions (Dated)'!$E$2:$E$53,'Transactions (Dated)'!$D$2:$D$53,'Share Values'!$X174,'Transactions (Dated)'!$B$2:$B$53,'Share Values'!AJ$11,'Transactions (Dated)'!$C$2:$C$53,"Sell")</f>
        <v>0</v>
      </c>
      <c r="AK174" s="40">
        <f ca="1">AK173+SUMIFS('Transactions (Dated)'!$E$2:$E$53,'Transactions (Dated)'!$D$2:$D$53,'Share Values'!$X174,'Transactions (Dated)'!$B$2:$B$53,'Share Values'!AK$11,'Transactions (Dated)'!$C$2:$C$53,"Buy")-SUMIFS('Transactions (Dated)'!$E$2:$E$53,'Transactions (Dated)'!$D$2:$D$53,'Share Values'!$X174,'Transactions (Dated)'!$B$2:$B$53,'Share Values'!AK$11,'Transactions (Dated)'!$C$2:$C$53,"Sell")</f>
        <v>0</v>
      </c>
      <c r="AL174" s="40">
        <f ca="1">AL173+SUMIFS('Transactions (Dated)'!$E$2:$E$53,'Transactions (Dated)'!$D$2:$D$53,'Share Values'!$X174,'Transactions (Dated)'!$B$2:$B$53,'Share Values'!AL$11,'Transactions (Dated)'!$C$2:$C$53,"Buy")-SUMIFS('Transactions (Dated)'!$E$2:$E$53,'Transactions (Dated)'!$D$2:$D$53,'Share Values'!$X174,'Transactions (Dated)'!$B$2:$B$53,'Share Values'!AL$11,'Transactions (Dated)'!$C$2:$C$53,"Sell")</f>
        <v>0</v>
      </c>
      <c r="AM174" s="40">
        <f ca="1">AM173+SUMIFS('Transactions (Dated)'!$E$2:$E$53,'Transactions (Dated)'!$D$2:$D$53,'Share Values'!$X174,'Transactions (Dated)'!$B$2:$B$53,'Share Values'!AM$11,'Transactions (Dated)'!$C$2:$C$53,"Buy")-SUMIFS('Transactions (Dated)'!$E$2:$E$53,'Transactions (Dated)'!$D$2:$D$53,'Share Values'!$X174,'Transactions (Dated)'!$B$2:$B$53,'Share Values'!AM$11,'Transactions (Dated)'!$C$2:$C$53,"Sell")</f>
        <v>0</v>
      </c>
      <c r="AN174" s="40">
        <f ca="1">AN173+SUMIFS('Transactions (Dated)'!$E$2:$E$53,'Transactions (Dated)'!$D$2:$D$53,'Share Values'!$X174,'Transactions (Dated)'!$B$2:$B$53,'Share Values'!AN$11,'Transactions (Dated)'!$C$2:$C$53,"Buy")-SUMIFS('Transactions (Dated)'!$E$2:$E$53,'Transactions (Dated)'!$D$2:$D$53,'Share Values'!$X174,'Transactions (Dated)'!$B$2:$B$53,'Share Values'!AN$11,'Transactions (Dated)'!$C$2:$C$53,"Sell")</f>
        <v>0</v>
      </c>
      <c r="AO174" s="40"/>
      <c r="AQ174" s="3">
        <f t="shared" si="63"/>
        <v>42150</v>
      </c>
      <c r="AR174" s="6">
        <f t="shared" ca="1" si="64"/>
        <v>59107.5</v>
      </c>
      <c r="AS174" s="6">
        <f t="shared" ca="1" si="65"/>
        <v>47812.5</v>
      </c>
      <c r="AT174" s="6">
        <f t="shared" ca="1" si="66"/>
        <v>799929.9</v>
      </c>
      <c r="AU174" s="6">
        <f t="shared" ca="1" si="67"/>
        <v>60089.920000000006</v>
      </c>
      <c r="AV174" s="6">
        <f t="shared" ca="1" si="68"/>
        <v>42804.04</v>
      </c>
      <c r="AW174" s="6">
        <f t="shared" ca="1" si="69"/>
        <v>0</v>
      </c>
      <c r="AX174" s="6">
        <f t="shared" ca="1" si="70"/>
        <v>0</v>
      </c>
      <c r="AY174" s="6">
        <f t="shared" ca="1" si="71"/>
        <v>0</v>
      </c>
      <c r="AZ174" s="6">
        <f t="shared" ca="1" si="72"/>
        <v>0</v>
      </c>
      <c r="BA174" s="6">
        <f t="shared" ca="1" si="73"/>
        <v>0</v>
      </c>
      <c r="BB174" s="6">
        <f t="shared" ca="1" si="74"/>
        <v>0</v>
      </c>
      <c r="BC174" s="6">
        <f t="shared" ca="1" si="75"/>
        <v>0</v>
      </c>
      <c r="BD174" s="6">
        <f t="shared" ca="1" si="76"/>
        <v>0</v>
      </c>
      <c r="BE174" s="6">
        <f t="shared" ca="1" si="77"/>
        <v>0</v>
      </c>
      <c r="BF174" s="6">
        <f t="shared" ca="1" si="84"/>
        <v>0</v>
      </c>
      <c r="BG174" s="6">
        <f t="shared" ca="1" si="85"/>
        <v>0</v>
      </c>
      <c r="BH174" s="6"/>
      <c r="BJ174" s="4">
        <f t="shared" ca="1" si="78"/>
        <v>1009743.8600000001</v>
      </c>
      <c r="BL174" s="3">
        <f t="shared" si="79"/>
        <v>42150</v>
      </c>
      <c r="BM174" s="6">
        <f>BM173+SUMIFS('Transactions (Dated)'!G:G,'Transactions (Dated)'!D:D,'Share Values'!AQ174)</f>
        <v>34179.499999999993</v>
      </c>
      <c r="BN174" s="6">
        <f ca="1">BN173+SUMIFS('Transactions (Dated)'!$F:$F,'Transactions (Dated)'!$D:$D,$BL174,'Transactions (Dated)'!$B:$B,BN$11,'Transactions (Dated)'!$C:$C,"Dividend (paid to cash)")*Y174</f>
        <v>0</v>
      </c>
      <c r="BO174" s="6">
        <f ca="1">BO173+SUMIFS('Transactions (Dated)'!$F:$F,'Transactions (Dated)'!$D:$D,$BL174,'Transactions (Dated)'!$B:$B,BO$11,'Transactions (Dated)'!$C:$C,"Dividend (paid to cash)")*Z174</f>
        <v>1250</v>
      </c>
      <c r="BP174" s="6">
        <f ca="1">BP173+SUMIFS('Transactions (Dated)'!$F:$F,'Transactions (Dated)'!$D:$D,$BL174,'Transactions (Dated)'!$B:$B,BP$11,'Transactions (Dated)'!$C:$C,"Dividend (paid to cash)")*AA174</f>
        <v>17738.742000000002</v>
      </c>
      <c r="BQ174" s="6">
        <f ca="1">BQ173+SUMIFS('Transactions (Dated)'!$F:$F,'Transactions (Dated)'!$D:$D,$BL174,'Transactions (Dated)'!$B:$B,BQ$11,'Transactions (Dated)'!$C:$C,"Dividend (paid to cash)")*AB174</f>
        <v>113.52000000000001</v>
      </c>
      <c r="BR174" s="6">
        <f ca="1">BR173+SUMIFS('Transactions (Dated)'!$F:$F,'Transactions (Dated)'!$D:$D,$BL174,'Transactions (Dated)'!$B:$B,BR$11,'Transactions (Dated)'!$C:$C,"Dividend (paid to cash)")*AC174</f>
        <v>0</v>
      </c>
      <c r="BS174" s="6">
        <f ca="1">BS173+SUMIFS('Transactions (Dated)'!$F:$F,'Transactions (Dated)'!$D:$D,$BL174,'Transactions (Dated)'!$B:$B,BS$11,'Transactions (Dated)'!$C:$C,"Dividend (paid to cash)")*AD174</f>
        <v>0</v>
      </c>
      <c r="BT174" s="6">
        <f ca="1">BT173+SUMIFS('Transactions (Dated)'!$F:$F,'Transactions (Dated)'!$D:$D,$BL174,'Transactions (Dated)'!$B:$B,BT$11,'Transactions (Dated)'!$C:$C,"Dividend (paid to cash)")*AE174</f>
        <v>0</v>
      </c>
      <c r="BU174" s="6">
        <f ca="1">BU173+SUMIFS('Transactions (Dated)'!$F:$F,'Transactions (Dated)'!$D:$D,$BL174,'Transactions (Dated)'!$B:$B,BU$11,'Transactions (Dated)'!$C:$C,"Dividend (paid to cash)")*AF174</f>
        <v>0</v>
      </c>
      <c r="BV174" s="6">
        <f ca="1">BV173+SUMIFS('Transactions (Dated)'!$F:$F,'Transactions (Dated)'!$D:$D,$BL174,'Transactions (Dated)'!$B:$B,BV$11,'Transactions (Dated)'!$C:$C,"Dividend (paid to cash)")*AG174</f>
        <v>0</v>
      </c>
      <c r="BW174" s="6">
        <f ca="1">BW173+SUMIFS('Transactions (Dated)'!$F:$F,'Transactions (Dated)'!$D:$D,$BL174,'Transactions (Dated)'!$B:$B,BW$11,'Transactions (Dated)'!$C:$C,"Dividend (paid to cash)")*AH174</f>
        <v>0</v>
      </c>
      <c r="BX174" s="6">
        <f ca="1">BX173+SUMIFS('Transactions (Dated)'!$F:$F,'Transactions (Dated)'!$D:$D,$BL174,'Transactions (Dated)'!$B:$B,BX$11,'Transactions (Dated)'!$C:$C,"Dividend (paid to cash)")*AI174</f>
        <v>0</v>
      </c>
      <c r="BY174" s="6">
        <f ca="1">BY173+SUMIFS('Transactions (Dated)'!$F:$F,'Transactions (Dated)'!$D:$D,$BL174,'Transactions (Dated)'!$B:$B,BY$11,'Transactions (Dated)'!$C:$C,"Dividend (paid to cash)")*AJ174</f>
        <v>0</v>
      </c>
      <c r="BZ174" s="6">
        <f ca="1">BZ173+SUMIFS('Transactions (Dated)'!$F:$F,'Transactions (Dated)'!$D:$D,$BL174,'Transactions (Dated)'!$B:$B,BZ$11,'Transactions (Dated)'!$C:$C,"Dividend (paid to cash)")*AK174</f>
        <v>0</v>
      </c>
      <c r="CA174" s="6">
        <f ca="1">CA173+SUMIFS('Transactions (Dated)'!$F:$F,'Transactions (Dated)'!$D:$D,$BL174,'Transactions (Dated)'!$B:$B,CA$11,'Transactions (Dated)'!$C:$C,"Dividend (paid to cash)")*AL174</f>
        <v>0</v>
      </c>
      <c r="CB174" s="6">
        <v>0</v>
      </c>
      <c r="CC174" s="6">
        <v>0</v>
      </c>
      <c r="CD174" s="6"/>
      <c r="CF174" s="6">
        <f t="shared" ca="1" si="86"/>
        <v>53281.761999999995</v>
      </c>
      <c r="CH174" s="3">
        <f t="shared" si="87"/>
        <v>42150</v>
      </c>
      <c r="CI174" s="4">
        <f t="shared" ca="1" si="80"/>
        <v>1009743.8600000001</v>
      </c>
      <c r="CJ174" s="4">
        <f t="shared" ca="1" si="81"/>
        <v>53281.761999999995</v>
      </c>
      <c r="CL174" s="4">
        <f t="shared" ca="1" si="82"/>
        <v>1063025.6220000002</v>
      </c>
    </row>
    <row r="175" spans="2:90" x14ac:dyDescent="0.15">
      <c r="B175" s="3">
        <f t="shared" si="83"/>
        <v>42151</v>
      </c>
      <c r="C175" s="2">
        <v>15110.5</v>
      </c>
      <c r="E175" s="70">
        <v>42151</v>
      </c>
      <c r="F175" s="69">
        <v>12.6</v>
      </c>
      <c r="G175" s="69">
        <v>5</v>
      </c>
      <c r="H175" s="69">
        <v>20.46</v>
      </c>
      <c r="I175" s="69">
        <v>32.380000000000003</v>
      </c>
      <c r="J175" s="69">
        <v>18.5</v>
      </c>
      <c r="K175" s="69">
        <v>12.66</v>
      </c>
      <c r="L175" s="69">
        <v>26.85</v>
      </c>
      <c r="M175" s="69">
        <v>3.32</v>
      </c>
      <c r="N175" s="69">
        <v>10</v>
      </c>
      <c r="O175" s="69">
        <v>5.5</v>
      </c>
      <c r="P175" s="69">
        <v>31.12</v>
      </c>
      <c r="Q175" s="69">
        <v>0.9</v>
      </c>
      <c r="R175" s="69">
        <v>11.25</v>
      </c>
      <c r="S175" s="69">
        <v>37.56</v>
      </c>
      <c r="T175" s="69"/>
      <c r="U175" s="69"/>
      <c r="V175" s="4"/>
      <c r="X175" s="3">
        <f t="shared" si="62"/>
        <v>42151</v>
      </c>
      <c r="Y175" s="40">
        <f ca="1">Y174+SUMIFS('Transactions (Dated)'!$E$2:$E$53,'Transactions (Dated)'!$D$2:$D$53,'Share Values'!$X175,'Transactions (Dated)'!$B$2:$B$53,'Share Values'!Y$11,'Transactions (Dated)'!$C$2:$C$53,"Buy")-SUMIFS('Transactions (Dated)'!$E$2:$E$53,'Transactions (Dated)'!$D$2:$D$53,'Share Values'!$X175,'Transactions (Dated)'!$B$2:$B$53,'Share Values'!Y$11,'Transactions (Dated)'!$C$2:$C$53,"Sell")</f>
        <v>4625</v>
      </c>
      <c r="Z175" s="40">
        <f ca="1">Z174+SUMIFS('Transactions (Dated)'!$E$2:$E$53,'Transactions (Dated)'!$D$2:$D$53,'Share Values'!$X175,'Transactions (Dated)'!$B$2:$B$53,'Share Values'!Z$11,'Transactions (Dated)'!$C$2:$C$53,"Buy")-SUMIFS('Transactions (Dated)'!$E$2:$E$53,'Transactions (Dated)'!$D$2:$D$53,'Share Values'!$X175,'Transactions (Dated)'!$B$2:$B$53,'Share Values'!Z$11,'Transactions (Dated)'!$C$2:$C$53,"Sell")</f>
        <v>9375</v>
      </c>
      <c r="AA175" s="40">
        <f ca="1">AA174+SUMIFS('Transactions (Dated)'!$E$2:$E$53,'Transactions (Dated)'!$D$2:$D$53,'Share Values'!$X175,'Transactions (Dated)'!$B$2:$B$53,'Share Values'!AA$11,'Transactions (Dated)'!$C$2:$C$53,"Buy")-SUMIFS('Transactions (Dated)'!$E$2:$E$53,'Transactions (Dated)'!$D$2:$D$53,'Share Values'!$X175,'Transactions (Dated)'!$B$2:$B$53,'Share Values'!AA$11,'Transactions (Dated)'!$C$2:$C$53,"Sell")</f>
        <v>39270</v>
      </c>
      <c r="AB175" s="40">
        <f ca="1">AB174+SUMIFS('Transactions (Dated)'!$E$2:$E$53,'Transactions (Dated)'!$D$2:$D$53,'Share Values'!$X175,'Transactions (Dated)'!$B$2:$B$53,'Share Values'!AB$11,'Transactions (Dated)'!$C$2:$C$53,"Buy")-SUMIFS('Transactions (Dated)'!$E$2:$E$53,'Transactions (Dated)'!$D$2:$D$53,'Share Values'!$X175,'Transactions (Dated)'!$B$2:$B$53,'Share Values'!AB$11,'Transactions (Dated)'!$C$2:$C$53,"Sell")</f>
        <v>1892</v>
      </c>
      <c r="AC175" s="40">
        <f ca="1">AC174+SUMIFS('Transactions (Dated)'!$E$2:$E$53,'Transactions (Dated)'!$D$2:$D$53,'Share Values'!$X175,'Transactions (Dated)'!$B$2:$B$53,'Share Values'!AC$11,'Transactions (Dated)'!$C$2:$C$53,"Buy")-SUMIFS('Transactions (Dated)'!$E$2:$E$53,'Transactions (Dated)'!$D$2:$D$53,'Share Values'!$X175,'Transactions (Dated)'!$B$2:$B$53,'Share Values'!AC$11,'Transactions (Dated)'!$C$2:$C$53,"Sell")</f>
        <v>2348</v>
      </c>
      <c r="AD175" s="40">
        <f ca="1">AD174+SUMIFS('Transactions (Dated)'!$E$2:$E$53,'Transactions (Dated)'!$D$2:$D$53,'Share Values'!$X175,'Transactions (Dated)'!$B$2:$B$53,'Share Values'!AD$11,'Transactions (Dated)'!$C$2:$C$53,"Buy")-SUMIFS('Transactions (Dated)'!$E$2:$E$53,'Transactions (Dated)'!$D$2:$D$53,'Share Values'!$X175,'Transactions (Dated)'!$B$2:$B$53,'Share Values'!AD$11,'Transactions (Dated)'!$C$2:$C$53,"Sell")</f>
        <v>0</v>
      </c>
      <c r="AE175" s="40">
        <f ca="1">AE174+SUMIFS('Transactions (Dated)'!$E$2:$E$53,'Transactions (Dated)'!$D$2:$D$53,'Share Values'!$X175,'Transactions (Dated)'!$B$2:$B$53,'Share Values'!AE$11,'Transactions (Dated)'!$C$2:$C$53,"Buy")-SUMIFS('Transactions (Dated)'!$E$2:$E$53,'Transactions (Dated)'!$D$2:$D$53,'Share Values'!$X175,'Transactions (Dated)'!$B$2:$B$53,'Share Values'!AE$11,'Transactions (Dated)'!$C$2:$C$53,"Sell")</f>
        <v>0</v>
      </c>
      <c r="AF175" s="40">
        <f ca="1">AF174+SUMIFS('Transactions (Dated)'!$E$2:$E$53,'Transactions (Dated)'!$D$2:$D$53,'Share Values'!$X175,'Transactions (Dated)'!$B$2:$B$53,'Share Values'!AF$11,'Transactions (Dated)'!$C$2:$C$53,"Buy")-SUMIFS('Transactions (Dated)'!$E$2:$E$53,'Transactions (Dated)'!$D$2:$D$53,'Share Values'!$X175,'Transactions (Dated)'!$B$2:$B$53,'Share Values'!AF$11,'Transactions (Dated)'!$C$2:$C$53,"Sell")</f>
        <v>0</v>
      </c>
      <c r="AG175" s="40">
        <f ca="1">AG174+SUMIFS('Transactions (Dated)'!$E$2:$E$53,'Transactions (Dated)'!$D$2:$D$53,'Share Values'!$X175,'Transactions (Dated)'!$B$2:$B$53,'Share Values'!AG$11,'Transactions (Dated)'!$C$2:$C$53,"Buy")-SUMIFS('Transactions (Dated)'!$E$2:$E$53,'Transactions (Dated)'!$D$2:$D$53,'Share Values'!$X175,'Transactions (Dated)'!$B$2:$B$53,'Share Values'!AG$11,'Transactions (Dated)'!$C$2:$C$53,"Sell")</f>
        <v>0</v>
      </c>
      <c r="AH175" s="40">
        <f ca="1">AH174+SUMIFS('Transactions (Dated)'!$E$2:$E$53,'Transactions (Dated)'!$D$2:$D$53,'Share Values'!$X175,'Transactions (Dated)'!$B$2:$B$53,'Share Values'!AH$11,'Transactions (Dated)'!$C$2:$C$53,"Buy")-SUMIFS('Transactions (Dated)'!$E$2:$E$53,'Transactions (Dated)'!$D$2:$D$53,'Share Values'!$X175,'Transactions (Dated)'!$B$2:$B$53,'Share Values'!AH$11,'Transactions (Dated)'!$C$2:$C$53,"Sell")</f>
        <v>0</v>
      </c>
      <c r="AI175" s="40">
        <f ca="1">AI174+SUMIFS('Transactions (Dated)'!$E$2:$E$53,'Transactions (Dated)'!$D$2:$D$53,'Share Values'!$X175,'Transactions (Dated)'!$B$2:$B$53,'Share Values'!AI$11,'Transactions (Dated)'!$C$2:$C$53,"Buy")-SUMIFS('Transactions (Dated)'!$E$2:$E$53,'Transactions (Dated)'!$D$2:$D$53,'Share Values'!$X175,'Transactions (Dated)'!$B$2:$B$53,'Share Values'!AI$11,'Transactions (Dated)'!$C$2:$C$53,"Sell")</f>
        <v>0</v>
      </c>
      <c r="AJ175" s="40">
        <f ca="1">AJ174+SUMIFS('Transactions (Dated)'!$E$2:$E$53,'Transactions (Dated)'!$D$2:$D$53,'Share Values'!$X175,'Transactions (Dated)'!$B$2:$B$53,'Share Values'!AJ$11,'Transactions (Dated)'!$C$2:$C$53,"Buy")-SUMIFS('Transactions (Dated)'!$E$2:$E$53,'Transactions (Dated)'!$D$2:$D$53,'Share Values'!$X175,'Transactions (Dated)'!$B$2:$B$53,'Share Values'!AJ$11,'Transactions (Dated)'!$C$2:$C$53,"Sell")</f>
        <v>0</v>
      </c>
      <c r="AK175" s="40">
        <f ca="1">AK174+SUMIFS('Transactions (Dated)'!$E$2:$E$53,'Transactions (Dated)'!$D$2:$D$53,'Share Values'!$X175,'Transactions (Dated)'!$B$2:$B$53,'Share Values'!AK$11,'Transactions (Dated)'!$C$2:$C$53,"Buy")-SUMIFS('Transactions (Dated)'!$E$2:$E$53,'Transactions (Dated)'!$D$2:$D$53,'Share Values'!$X175,'Transactions (Dated)'!$B$2:$B$53,'Share Values'!AK$11,'Transactions (Dated)'!$C$2:$C$53,"Sell")</f>
        <v>0</v>
      </c>
      <c r="AL175" s="40">
        <f ca="1">AL174+SUMIFS('Transactions (Dated)'!$E$2:$E$53,'Transactions (Dated)'!$D$2:$D$53,'Share Values'!$X175,'Transactions (Dated)'!$B$2:$B$53,'Share Values'!AL$11,'Transactions (Dated)'!$C$2:$C$53,"Buy")-SUMIFS('Transactions (Dated)'!$E$2:$E$53,'Transactions (Dated)'!$D$2:$D$53,'Share Values'!$X175,'Transactions (Dated)'!$B$2:$B$53,'Share Values'!AL$11,'Transactions (Dated)'!$C$2:$C$53,"Sell")</f>
        <v>0</v>
      </c>
      <c r="AM175" s="40">
        <f ca="1">AM174+SUMIFS('Transactions (Dated)'!$E$2:$E$53,'Transactions (Dated)'!$D$2:$D$53,'Share Values'!$X175,'Transactions (Dated)'!$B$2:$B$53,'Share Values'!AM$11,'Transactions (Dated)'!$C$2:$C$53,"Buy")-SUMIFS('Transactions (Dated)'!$E$2:$E$53,'Transactions (Dated)'!$D$2:$D$53,'Share Values'!$X175,'Transactions (Dated)'!$B$2:$B$53,'Share Values'!AM$11,'Transactions (Dated)'!$C$2:$C$53,"Sell")</f>
        <v>0</v>
      </c>
      <c r="AN175" s="40">
        <f ca="1">AN174+SUMIFS('Transactions (Dated)'!$E$2:$E$53,'Transactions (Dated)'!$D$2:$D$53,'Share Values'!$X175,'Transactions (Dated)'!$B$2:$B$53,'Share Values'!AN$11,'Transactions (Dated)'!$C$2:$C$53,"Buy")-SUMIFS('Transactions (Dated)'!$E$2:$E$53,'Transactions (Dated)'!$D$2:$D$53,'Share Values'!$X175,'Transactions (Dated)'!$B$2:$B$53,'Share Values'!AN$11,'Transactions (Dated)'!$C$2:$C$53,"Sell")</f>
        <v>0</v>
      </c>
      <c r="AO175" s="40"/>
      <c r="AQ175" s="3">
        <f t="shared" si="63"/>
        <v>42151</v>
      </c>
      <c r="AR175" s="6">
        <f t="shared" ca="1" si="64"/>
        <v>58275</v>
      </c>
      <c r="AS175" s="6">
        <f t="shared" ca="1" si="65"/>
        <v>46875</v>
      </c>
      <c r="AT175" s="6">
        <f t="shared" ca="1" si="66"/>
        <v>803464.20000000007</v>
      </c>
      <c r="AU175" s="6">
        <f t="shared" ca="1" si="67"/>
        <v>61262.960000000006</v>
      </c>
      <c r="AV175" s="6">
        <f t="shared" ca="1" si="68"/>
        <v>43438</v>
      </c>
      <c r="AW175" s="6">
        <f t="shared" ca="1" si="69"/>
        <v>0</v>
      </c>
      <c r="AX175" s="6">
        <f t="shared" ca="1" si="70"/>
        <v>0</v>
      </c>
      <c r="AY175" s="6">
        <f t="shared" ca="1" si="71"/>
        <v>0</v>
      </c>
      <c r="AZ175" s="6">
        <f t="shared" ca="1" si="72"/>
        <v>0</v>
      </c>
      <c r="BA175" s="6">
        <f t="shared" ca="1" si="73"/>
        <v>0</v>
      </c>
      <c r="BB175" s="6">
        <f t="shared" ca="1" si="74"/>
        <v>0</v>
      </c>
      <c r="BC175" s="6">
        <f t="shared" ca="1" si="75"/>
        <v>0</v>
      </c>
      <c r="BD175" s="6">
        <f t="shared" ca="1" si="76"/>
        <v>0</v>
      </c>
      <c r="BE175" s="6">
        <f t="shared" ca="1" si="77"/>
        <v>0</v>
      </c>
      <c r="BF175" s="6">
        <f t="shared" ca="1" si="84"/>
        <v>0</v>
      </c>
      <c r="BG175" s="6">
        <f t="shared" ca="1" si="85"/>
        <v>0</v>
      </c>
      <c r="BH175" s="6"/>
      <c r="BJ175" s="4">
        <f t="shared" ca="1" si="78"/>
        <v>1013315.16</v>
      </c>
      <c r="BL175" s="3">
        <f t="shared" si="79"/>
        <v>42151</v>
      </c>
      <c r="BM175" s="6">
        <f>BM174+SUMIFS('Transactions (Dated)'!G:G,'Transactions (Dated)'!D:D,'Share Values'!AQ175)</f>
        <v>34179.499999999993</v>
      </c>
      <c r="BN175" s="6">
        <f ca="1">BN174+SUMIFS('Transactions (Dated)'!$F:$F,'Transactions (Dated)'!$D:$D,$BL175,'Transactions (Dated)'!$B:$B,BN$11,'Transactions (Dated)'!$C:$C,"Dividend (paid to cash)")*Y175</f>
        <v>0</v>
      </c>
      <c r="BO175" s="6">
        <f ca="1">BO174+SUMIFS('Transactions (Dated)'!$F:$F,'Transactions (Dated)'!$D:$D,$BL175,'Transactions (Dated)'!$B:$B,BO$11,'Transactions (Dated)'!$C:$C,"Dividend (paid to cash)")*Z175</f>
        <v>1250</v>
      </c>
      <c r="BP175" s="6">
        <f ca="1">BP174+SUMIFS('Transactions (Dated)'!$F:$F,'Transactions (Dated)'!$D:$D,$BL175,'Transactions (Dated)'!$B:$B,BP$11,'Transactions (Dated)'!$C:$C,"Dividend (paid to cash)")*AA175</f>
        <v>17738.742000000002</v>
      </c>
      <c r="BQ175" s="6">
        <f ca="1">BQ174+SUMIFS('Transactions (Dated)'!$F:$F,'Transactions (Dated)'!$D:$D,$BL175,'Transactions (Dated)'!$B:$B,BQ$11,'Transactions (Dated)'!$C:$C,"Dividend (paid to cash)")*AB175</f>
        <v>113.52000000000001</v>
      </c>
      <c r="BR175" s="6">
        <f ca="1">BR174+SUMIFS('Transactions (Dated)'!$F:$F,'Transactions (Dated)'!$D:$D,$BL175,'Transactions (Dated)'!$B:$B,BR$11,'Transactions (Dated)'!$C:$C,"Dividend (paid to cash)")*AC175</f>
        <v>0</v>
      </c>
      <c r="BS175" s="6">
        <f ca="1">BS174+SUMIFS('Transactions (Dated)'!$F:$F,'Transactions (Dated)'!$D:$D,$BL175,'Transactions (Dated)'!$B:$B,BS$11,'Transactions (Dated)'!$C:$C,"Dividend (paid to cash)")*AD175</f>
        <v>0</v>
      </c>
      <c r="BT175" s="6">
        <f ca="1">BT174+SUMIFS('Transactions (Dated)'!$F:$F,'Transactions (Dated)'!$D:$D,$BL175,'Transactions (Dated)'!$B:$B,BT$11,'Transactions (Dated)'!$C:$C,"Dividend (paid to cash)")*AE175</f>
        <v>0</v>
      </c>
      <c r="BU175" s="6">
        <f ca="1">BU174+SUMIFS('Transactions (Dated)'!$F:$F,'Transactions (Dated)'!$D:$D,$BL175,'Transactions (Dated)'!$B:$B,BU$11,'Transactions (Dated)'!$C:$C,"Dividend (paid to cash)")*AF175</f>
        <v>0</v>
      </c>
      <c r="BV175" s="6">
        <f ca="1">BV174+SUMIFS('Transactions (Dated)'!$F:$F,'Transactions (Dated)'!$D:$D,$BL175,'Transactions (Dated)'!$B:$B,BV$11,'Transactions (Dated)'!$C:$C,"Dividend (paid to cash)")*AG175</f>
        <v>0</v>
      </c>
      <c r="BW175" s="6">
        <f ca="1">BW174+SUMIFS('Transactions (Dated)'!$F:$F,'Transactions (Dated)'!$D:$D,$BL175,'Transactions (Dated)'!$B:$B,BW$11,'Transactions (Dated)'!$C:$C,"Dividend (paid to cash)")*AH175</f>
        <v>0</v>
      </c>
      <c r="BX175" s="6">
        <f ca="1">BX174+SUMIFS('Transactions (Dated)'!$F:$F,'Transactions (Dated)'!$D:$D,$BL175,'Transactions (Dated)'!$B:$B,BX$11,'Transactions (Dated)'!$C:$C,"Dividend (paid to cash)")*AI175</f>
        <v>0</v>
      </c>
      <c r="BY175" s="6">
        <f ca="1">BY174+SUMIFS('Transactions (Dated)'!$F:$F,'Transactions (Dated)'!$D:$D,$BL175,'Transactions (Dated)'!$B:$B,BY$11,'Transactions (Dated)'!$C:$C,"Dividend (paid to cash)")*AJ175</f>
        <v>0</v>
      </c>
      <c r="BZ175" s="6">
        <f ca="1">BZ174+SUMIFS('Transactions (Dated)'!$F:$F,'Transactions (Dated)'!$D:$D,$BL175,'Transactions (Dated)'!$B:$B,BZ$11,'Transactions (Dated)'!$C:$C,"Dividend (paid to cash)")*AK175</f>
        <v>0</v>
      </c>
      <c r="CA175" s="6">
        <f ca="1">CA174+SUMIFS('Transactions (Dated)'!$F:$F,'Transactions (Dated)'!$D:$D,$BL175,'Transactions (Dated)'!$B:$B,CA$11,'Transactions (Dated)'!$C:$C,"Dividend (paid to cash)")*AL175</f>
        <v>0</v>
      </c>
      <c r="CB175" s="6">
        <v>0</v>
      </c>
      <c r="CC175" s="6">
        <v>0</v>
      </c>
      <c r="CD175" s="6"/>
      <c r="CF175" s="6">
        <f t="shared" ca="1" si="86"/>
        <v>53281.761999999995</v>
      </c>
      <c r="CH175" s="3">
        <f t="shared" si="87"/>
        <v>42151</v>
      </c>
      <c r="CI175" s="4">
        <f t="shared" ca="1" si="80"/>
        <v>1013315.16</v>
      </c>
      <c r="CJ175" s="4">
        <f t="shared" ca="1" si="81"/>
        <v>53281.761999999995</v>
      </c>
      <c r="CL175" s="4">
        <f t="shared" ca="1" si="82"/>
        <v>1066596.922</v>
      </c>
    </row>
    <row r="176" spans="2:90" x14ac:dyDescent="0.15">
      <c r="B176" s="3">
        <f t="shared" si="83"/>
        <v>42152</v>
      </c>
      <c r="C176" s="2">
        <v>15107</v>
      </c>
      <c r="E176" s="70">
        <v>42152</v>
      </c>
      <c r="F176" s="69">
        <v>12.47</v>
      </c>
      <c r="G176" s="69">
        <v>4.9000000000000004</v>
      </c>
      <c r="H176" s="69">
        <v>20.47</v>
      </c>
      <c r="I176" s="69">
        <v>32.18</v>
      </c>
      <c r="J176" s="69">
        <v>18.059999999999999</v>
      </c>
      <c r="K176" s="69">
        <v>12.66</v>
      </c>
      <c r="L176" s="69">
        <v>26.7</v>
      </c>
      <c r="M176" s="69">
        <v>3.38</v>
      </c>
      <c r="N176" s="69">
        <v>10.1</v>
      </c>
      <c r="O176" s="69">
        <v>5.5</v>
      </c>
      <c r="P176" s="69">
        <v>31.35</v>
      </c>
      <c r="Q176" s="69">
        <v>0.96</v>
      </c>
      <c r="R176" s="69">
        <v>11.35</v>
      </c>
      <c r="S176" s="69">
        <v>38.11</v>
      </c>
      <c r="T176" s="69"/>
      <c r="U176" s="69"/>
      <c r="V176" s="4"/>
      <c r="X176" s="3">
        <f t="shared" si="62"/>
        <v>42152</v>
      </c>
      <c r="Y176" s="40">
        <f ca="1">Y175+SUMIFS('Transactions (Dated)'!$E$2:$E$53,'Transactions (Dated)'!$D$2:$D$53,'Share Values'!$X176,'Transactions (Dated)'!$B$2:$B$53,'Share Values'!Y$11,'Transactions (Dated)'!$C$2:$C$53,"Buy")-SUMIFS('Transactions (Dated)'!$E$2:$E$53,'Transactions (Dated)'!$D$2:$D$53,'Share Values'!$X176,'Transactions (Dated)'!$B$2:$B$53,'Share Values'!Y$11,'Transactions (Dated)'!$C$2:$C$53,"Sell")</f>
        <v>4625</v>
      </c>
      <c r="Z176" s="40">
        <f ca="1">Z175+SUMIFS('Transactions (Dated)'!$E$2:$E$53,'Transactions (Dated)'!$D$2:$D$53,'Share Values'!$X176,'Transactions (Dated)'!$B$2:$B$53,'Share Values'!Z$11,'Transactions (Dated)'!$C$2:$C$53,"Buy")-SUMIFS('Transactions (Dated)'!$E$2:$E$53,'Transactions (Dated)'!$D$2:$D$53,'Share Values'!$X176,'Transactions (Dated)'!$B$2:$B$53,'Share Values'!Z$11,'Transactions (Dated)'!$C$2:$C$53,"Sell")</f>
        <v>9375</v>
      </c>
      <c r="AA176" s="40">
        <f ca="1">AA175+SUMIFS('Transactions (Dated)'!$E$2:$E$53,'Transactions (Dated)'!$D$2:$D$53,'Share Values'!$X176,'Transactions (Dated)'!$B$2:$B$53,'Share Values'!AA$11,'Transactions (Dated)'!$C$2:$C$53,"Buy")-SUMIFS('Transactions (Dated)'!$E$2:$E$53,'Transactions (Dated)'!$D$2:$D$53,'Share Values'!$X176,'Transactions (Dated)'!$B$2:$B$53,'Share Values'!AA$11,'Transactions (Dated)'!$C$2:$C$53,"Sell")</f>
        <v>39270</v>
      </c>
      <c r="AB176" s="40">
        <f ca="1">AB175+SUMIFS('Transactions (Dated)'!$E$2:$E$53,'Transactions (Dated)'!$D$2:$D$53,'Share Values'!$X176,'Transactions (Dated)'!$B$2:$B$53,'Share Values'!AB$11,'Transactions (Dated)'!$C$2:$C$53,"Buy")-SUMIFS('Transactions (Dated)'!$E$2:$E$53,'Transactions (Dated)'!$D$2:$D$53,'Share Values'!$X176,'Transactions (Dated)'!$B$2:$B$53,'Share Values'!AB$11,'Transactions (Dated)'!$C$2:$C$53,"Sell")</f>
        <v>1892</v>
      </c>
      <c r="AC176" s="40">
        <f ca="1">AC175+SUMIFS('Transactions (Dated)'!$E$2:$E$53,'Transactions (Dated)'!$D$2:$D$53,'Share Values'!$X176,'Transactions (Dated)'!$B$2:$B$53,'Share Values'!AC$11,'Transactions (Dated)'!$C$2:$C$53,"Buy")-SUMIFS('Transactions (Dated)'!$E$2:$E$53,'Transactions (Dated)'!$D$2:$D$53,'Share Values'!$X176,'Transactions (Dated)'!$B$2:$B$53,'Share Values'!AC$11,'Transactions (Dated)'!$C$2:$C$53,"Sell")</f>
        <v>2348</v>
      </c>
      <c r="AD176" s="40">
        <f ca="1">AD175+SUMIFS('Transactions (Dated)'!$E$2:$E$53,'Transactions (Dated)'!$D$2:$D$53,'Share Values'!$X176,'Transactions (Dated)'!$B$2:$B$53,'Share Values'!AD$11,'Transactions (Dated)'!$C$2:$C$53,"Buy")-SUMIFS('Transactions (Dated)'!$E$2:$E$53,'Transactions (Dated)'!$D$2:$D$53,'Share Values'!$X176,'Transactions (Dated)'!$B$2:$B$53,'Share Values'!AD$11,'Transactions (Dated)'!$C$2:$C$53,"Sell")</f>
        <v>0</v>
      </c>
      <c r="AE176" s="40">
        <f ca="1">AE175+SUMIFS('Transactions (Dated)'!$E$2:$E$53,'Transactions (Dated)'!$D$2:$D$53,'Share Values'!$X176,'Transactions (Dated)'!$B$2:$B$53,'Share Values'!AE$11,'Transactions (Dated)'!$C$2:$C$53,"Buy")-SUMIFS('Transactions (Dated)'!$E$2:$E$53,'Transactions (Dated)'!$D$2:$D$53,'Share Values'!$X176,'Transactions (Dated)'!$B$2:$B$53,'Share Values'!AE$11,'Transactions (Dated)'!$C$2:$C$53,"Sell")</f>
        <v>0</v>
      </c>
      <c r="AF176" s="40">
        <f ca="1">AF175+SUMIFS('Transactions (Dated)'!$E$2:$E$53,'Transactions (Dated)'!$D$2:$D$53,'Share Values'!$X176,'Transactions (Dated)'!$B$2:$B$53,'Share Values'!AF$11,'Transactions (Dated)'!$C$2:$C$53,"Buy")-SUMIFS('Transactions (Dated)'!$E$2:$E$53,'Transactions (Dated)'!$D$2:$D$53,'Share Values'!$X176,'Transactions (Dated)'!$B$2:$B$53,'Share Values'!AF$11,'Transactions (Dated)'!$C$2:$C$53,"Sell")</f>
        <v>0</v>
      </c>
      <c r="AG176" s="40">
        <f ca="1">AG175+SUMIFS('Transactions (Dated)'!$E$2:$E$53,'Transactions (Dated)'!$D$2:$D$53,'Share Values'!$X176,'Transactions (Dated)'!$B$2:$B$53,'Share Values'!AG$11,'Transactions (Dated)'!$C$2:$C$53,"Buy")-SUMIFS('Transactions (Dated)'!$E$2:$E$53,'Transactions (Dated)'!$D$2:$D$53,'Share Values'!$X176,'Transactions (Dated)'!$B$2:$B$53,'Share Values'!AG$11,'Transactions (Dated)'!$C$2:$C$53,"Sell")</f>
        <v>0</v>
      </c>
      <c r="AH176" s="40">
        <f ca="1">AH175+SUMIFS('Transactions (Dated)'!$E$2:$E$53,'Transactions (Dated)'!$D$2:$D$53,'Share Values'!$X176,'Transactions (Dated)'!$B$2:$B$53,'Share Values'!AH$11,'Transactions (Dated)'!$C$2:$C$53,"Buy")-SUMIFS('Transactions (Dated)'!$E$2:$E$53,'Transactions (Dated)'!$D$2:$D$53,'Share Values'!$X176,'Transactions (Dated)'!$B$2:$B$53,'Share Values'!AH$11,'Transactions (Dated)'!$C$2:$C$53,"Sell")</f>
        <v>0</v>
      </c>
      <c r="AI176" s="40">
        <f ca="1">AI175+SUMIFS('Transactions (Dated)'!$E$2:$E$53,'Transactions (Dated)'!$D$2:$D$53,'Share Values'!$X176,'Transactions (Dated)'!$B$2:$B$53,'Share Values'!AI$11,'Transactions (Dated)'!$C$2:$C$53,"Buy")-SUMIFS('Transactions (Dated)'!$E$2:$E$53,'Transactions (Dated)'!$D$2:$D$53,'Share Values'!$X176,'Transactions (Dated)'!$B$2:$B$53,'Share Values'!AI$11,'Transactions (Dated)'!$C$2:$C$53,"Sell")</f>
        <v>0</v>
      </c>
      <c r="AJ176" s="40">
        <f ca="1">AJ175+SUMIFS('Transactions (Dated)'!$E$2:$E$53,'Transactions (Dated)'!$D$2:$D$53,'Share Values'!$X176,'Transactions (Dated)'!$B$2:$B$53,'Share Values'!AJ$11,'Transactions (Dated)'!$C$2:$C$53,"Buy")-SUMIFS('Transactions (Dated)'!$E$2:$E$53,'Transactions (Dated)'!$D$2:$D$53,'Share Values'!$X176,'Transactions (Dated)'!$B$2:$B$53,'Share Values'!AJ$11,'Transactions (Dated)'!$C$2:$C$53,"Sell")</f>
        <v>0</v>
      </c>
      <c r="AK176" s="40">
        <f ca="1">AK175+SUMIFS('Transactions (Dated)'!$E$2:$E$53,'Transactions (Dated)'!$D$2:$D$53,'Share Values'!$X176,'Transactions (Dated)'!$B$2:$B$53,'Share Values'!AK$11,'Transactions (Dated)'!$C$2:$C$53,"Buy")-SUMIFS('Transactions (Dated)'!$E$2:$E$53,'Transactions (Dated)'!$D$2:$D$53,'Share Values'!$X176,'Transactions (Dated)'!$B$2:$B$53,'Share Values'!AK$11,'Transactions (Dated)'!$C$2:$C$53,"Sell")</f>
        <v>0</v>
      </c>
      <c r="AL176" s="40">
        <f ca="1">AL175+SUMIFS('Transactions (Dated)'!$E$2:$E$53,'Transactions (Dated)'!$D$2:$D$53,'Share Values'!$X176,'Transactions (Dated)'!$B$2:$B$53,'Share Values'!AL$11,'Transactions (Dated)'!$C$2:$C$53,"Buy")-SUMIFS('Transactions (Dated)'!$E$2:$E$53,'Transactions (Dated)'!$D$2:$D$53,'Share Values'!$X176,'Transactions (Dated)'!$B$2:$B$53,'Share Values'!AL$11,'Transactions (Dated)'!$C$2:$C$53,"Sell")</f>
        <v>0</v>
      </c>
      <c r="AM176" s="40">
        <f ca="1">AM175+SUMIFS('Transactions (Dated)'!$E$2:$E$53,'Transactions (Dated)'!$D$2:$D$53,'Share Values'!$X176,'Transactions (Dated)'!$B$2:$B$53,'Share Values'!AM$11,'Transactions (Dated)'!$C$2:$C$53,"Buy")-SUMIFS('Transactions (Dated)'!$E$2:$E$53,'Transactions (Dated)'!$D$2:$D$53,'Share Values'!$X176,'Transactions (Dated)'!$B$2:$B$53,'Share Values'!AM$11,'Transactions (Dated)'!$C$2:$C$53,"Sell")</f>
        <v>0</v>
      </c>
      <c r="AN176" s="40">
        <f ca="1">AN175+SUMIFS('Transactions (Dated)'!$E$2:$E$53,'Transactions (Dated)'!$D$2:$D$53,'Share Values'!$X176,'Transactions (Dated)'!$B$2:$B$53,'Share Values'!AN$11,'Transactions (Dated)'!$C$2:$C$53,"Buy")-SUMIFS('Transactions (Dated)'!$E$2:$E$53,'Transactions (Dated)'!$D$2:$D$53,'Share Values'!$X176,'Transactions (Dated)'!$B$2:$B$53,'Share Values'!AN$11,'Transactions (Dated)'!$C$2:$C$53,"Sell")</f>
        <v>0</v>
      </c>
      <c r="AO176" s="40"/>
      <c r="AQ176" s="3">
        <f t="shared" si="63"/>
        <v>42152</v>
      </c>
      <c r="AR176" s="6">
        <f t="shared" ca="1" si="64"/>
        <v>57673.75</v>
      </c>
      <c r="AS176" s="6">
        <f t="shared" ca="1" si="65"/>
        <v>45937.5</v>
      </c>
      <c r="AT176" s="6">
        <f t="shared" ca="1" si="66"/>
        <v>803856.89999999991</v>
      </c>
      <c r="AU176" s="6">
        <f t="shared" ca="1" si="67"/>
        <v>60884.56</v>
      </c>
      <c r="AV176" s="6">
        <f t="shared" ca="1" si="68"/>
        <v>42404.88</v>
      </c>
      <c r="AW176" s="6">
        <f t="shared" ca="1" si="69"/>
        <v>0</v>
      </c>
      <c r="AX176" s="6">
        <f t="shared" ca="1" si="70"/>
        <v>0</v>
      </c>
      <c r="AY176" s="6">
        <f t="shared" ca="1" si="71"/>
        <v>0</v>
      </c>
      <c r="AZ176" s="6">
        <f t="shared" ca="1" si="72"/>
        <v>0</v>
      </c>
      <c r="BA176" s="6">
        <f t="shared" ca="1" si="73"/>
        <v>0</v>
      </c>
      <c r="BB176" s="6">
        <f t="shared" ca="1" si="74"/>
        <v>0</v>
      </c>
      <c r="BC176" s="6">
        <f t="shared" ca="1" si="75"/>
        <v>0</v>
      </c>
      <c r="BD176" s="6">
        <f t="shared" ca="1" si="76"/>
        <v>0</v>
      </c>
      <c r="BE176" s="6">
        <f t="shared" ca="1" si="77"/>
        <v>0</v>
      </c>
      <c r="BF176" s="6">
        <f t="shared" ca="1" si="84"/>
        <v>0</v>
      </c>
      <c r="BG176" s="6">
        <f t="shared" ca="1" si="85"/>
        <v>0</v>
      </c>
      <c r="BH176" s="6"/>
      <c r="BJ176" s="4">
        <f t="shared" ca="1" si="78"/>
        <v>1010757.59</v>
      </c>
      <c r="BL176" s="3">
        <f t="shared" si="79"/>
        <v>42152</v>
      </c>
      <c r="BM176" s="6">
        <f>BM175+SUMIFS('Transactions (Dated)'!G:G,'Transactions (Dated)'!D:D,'Share Values'!AQ176)</f>
        <v>34179.499999999993</v>
      </c>
      <c r="BN176" s="6">
        <f ca="1">BN175+SUMIFS('Transactions (Dated)'!$F:$F,'Transactions (Dated)'!$D:$D,$BL176,'Transactions (Dated)'!$B:$B,BN$11,'Transactions (Dated)'!$C:$C,"Dividend (paid to cash)")*Y176</f>
        <v>0</v>
      </c>
      <c r="BO176" s="6">
        <f ca="1">BO175+SUMIFS('Transactions (Dated)'!$F:$F,'Transactions (Dated)'!$D:$D,$BL176,'Transactions (Dated)'!$B:$B,BO$11,'Transactions (Dated)'!$C:$C,"Dividend (paid to cash)")*Z176</f>
        <v>1250</v>
      </c>
      <c r="BP176" s="6">
        <f ca="1">BP175+SUMIFS('Transactions (Dated)'!$F:$F,'Transactions (Dated)'!$D:$D,$BL176,'Transactions (Dated)'!$B:$B,BP$11,'Transactions (Dated)'!$C:$C,"Dividend (paid to cash)")*AA176</f>
        <v>17738.742000000002</v>
      </c>
      <c r="BQ176" s="6">
        <f ca="1">BQ175+SUMIFS('Transactions (Dated)'!$F:$F,'Transactions (Dated)'!$D:$D,$BL176,'Transactions (Dated)'!$B:$B,BQ$11,'Transactions (Dated)'!$C:$C,"Dividend (paid to cash)")*AB176</f>
        <v>113.52000000000001</v>
      </c>
      <c r="BR176" s="6">
        <f ca="1">BR175+SUMIFS('Transactions (Dated)'!$F:$F,'Transactions (Dated)'!$D:$D,$BL176,'Transactions (Dated)'!$B:$B,BR$11,'Transactions (Dated)'!$C:$C,"Dividend (paid to cash)")*AC176</f>
        <v>0</v>
      </c>
      <c r="BS176" s="6">
        <f ca="1">BS175+SUMIFS('Transactions (Dated)'!$F:$F,'Transactions (Dated)'!$D:$D,$BL176,'Transactions (Dated)'!$B:$B,BS$11,'Transactions (Dated)'!$C:$C,"Dividend (paid to cash)")*AD176</f>
        <v>0</v>
      </c>
      <c r="BT176" s="6">
        <f ca="1">BT175+SUMIFS('Transactions (Dated)'!$F:$F,'Transactions (Dated)'!$D:$D,$BL176,'Transactions (Dated)'!$B:$B,BT$11,'Transactions (Dated)'!$C:$C,"Dividend (paid to cash)")*AE176</f>
        <v>0</v>
      </c>
      <c r="BU176" s="6">
        <f ca="1">BU175+SUMIFS('Transactions (Dated)'!$F:$F,'Transactions (Dated)'!$D:$D,$BL176,'Transactions (Dated)'!$B:$B,BU$11,'Transactions (Dated)'!$C:$C,"Dividend (paid to cash)")*AF176</f>
        <v>0</v>
      </c>
      <c r="BV176" s="6">
        <f ca="1">BV175+SUMIFS('Transactions (Dated)'!$F:$F,'Transactions (Dated)'!$D:$D,$BL176,'Transactions (Dated)'!$B:$B,BV$11,'Transactions (Dated)'!$C:$C,"Dividend (paid to cash)")*AG176</f>
        <v>0</v>
      </c>
      <c r="BW176" s="6">
        <f ca="1">BW175+SUMIFS('Transactions (Dated)'!$F:$F,'Transactions (Dated)'!$D:$D,$BL176,'Transactions (Dated)'!$B:$B,BW$11,'Transactions (Dated)'!$C:$C,"Dividend (paid to cash)")*AH176</f>
        <v>0</v>
      </c>
      <c r="BX176" s="6">
        <f ca="1">BX175+SUMIFS('Transactions (Dated)'!$F:$F,'Transactions (Dated)'!$D:$D,$BL176,'Transactions (Dated)'!$B:$B,BX$11,'Transactions (Dated)'!$C:$C,"Dividend (paid to cash)")*AI176</f>
        <v>0</v>
      </c>
      <c r="BY176" s="6">
        <f ca="1">BY175+SUMIFS('Transactions (Dated)'!$F:$F,'Transactions (Dated)'!$D:$D,$BL176,'Transactions (Dated)'!$B:$B,BY$11,'Transactions (Dated)'!$C:$C,"Dividend (paid to cash)")*AJ176</f>
        <v>0</v>
      </c>
      <c r="BZ176" s="6">
        <f ca="1">BZ175+SUMIFS('Transactions (Dated)'!$F:$F,'Transactions (Dated)'!$D:$D,$BL176,'Transactions (Dated)'!$B:$B,BZ$11,'Transactions (Dated)'!$C:$C,"Dividend (paid to cash)")*AK176</f>
        <v>0</v>
      </c>
      <c r="CA176" s="6">
        <f ca="1">CA175+SUMIFS('Transactions (Dated)'!$F:$F,'Transactions (Dated)'!$D:$D,$BL176,'Transactions (Dated)'!$B:$B,CA$11,'Transactions (Dated)'!$C:$C,"Dividend (paid to cash)")*AL176</f>
        <v>0</v>
      </c>
      <c r="CB176" s="6">
        <v>0</v>
      </c>
      <c r="CC176" s="6">
        <v>0</v>
      </c>
      <c r="CD176" s="6"/>
      <c r="CF176" s="6">
        <f t="shared" ca="1" si="86"/>
        <v>53281.761999999995</v>
      </c>
      <c r="CH176" s="3">
        <f t="shared" si="87"/>
        <v>42152</v>
      </c>
      <c r="CI176" s="4">
        <f t="shared" ca="1" si="80"/>
        <v>1010757.59</v>
      </c>
      <c r="CJ176" s="4">
        <f t="shared" ca="1" si="81"/>
        <v>53281.761999999995</v>
      </c>
      <c r="CL176" s="4">
        <f t="shared" ca="1" si="82"/>
        <v>1064039.352</v>
      </c>
    </row>
    <row r="177" spans="2:90" x14ac:dyDescent="0.15">
      <c r="B177" s="3">
        <f t="shared" si="83"/>
        <v>42153</v>
      </c>
      <c r="C177" s="2">
        <v>15014.1</v>
      </c>
      <c r="E177" s="70">
        <v>42153</v>
      </c>
      <c r="F177" s="69">
        <v>12.21</v>
      </c>
      <c r="G177" s="69">
        <v>5</v>
      </c>
      <c r="H177" s="69">
        <v>20.36</v>
      </c>
      <c r="I177" s="69">
        <v>31.86</v>
      </c>
      <c r="J177" s="69">
        <v>18.11</v>
      </c>
      <c r="K177" s="69">
        <v>12.65</v>
      </c>
      <c r="L177" s="69">
        <v>26.51</v>
      </c>
      <c r="M177" s="69">
        <v>3.31</v>
      </c>
      <c r="N177" s="69">
        <v>10.050000000000001</v>
      </c>
      <c r="O177" s="69">
        <v>5.4832999999999998</v>
      </c>
      <c r="P177" s="69">
        <v>31.49</v>
      </c>
      <c r="Q177" s="69">
        <v>0.95</v>
      </c>
      <c r="R177" s="69">
        <v>11.12</v>
      </c>
      <c r="S177" s="69">
        <v>37.979999999999997</v>
      </c>
      <c r="T177" s="69"/>
      <c r="U177" s="69"/>
      <c r="V177" s="4"/>
      <c r="X177" s="3">
        <f t="shared" si="62"/>
        <v>42153</v>
      </c>
      <c r="Y177" s="40">
        <f ca="1">Y176+SUMIFS('Transactions (Dated)'!$E$2:$E$53,'Transactions (Dated)'!$D$2:$D$53,'Share Values'!$X177,'Transactions (Dated)'!$B$2:$B$53,'Share Values'!Y$11,'Transactions (Dated)'!$C$2:$C$53,"Buy")-SUMIFS('Transactions (Dated)'!$E$2:$E$53,'Transactions (Dated)'!$D$2:$D$53,'Share Values'!$X177,'Transactions (Dated)'!$B$2:$B$53,'Share Values'!Y$11,'Transactions (Dated)'!$C$2:$C$53,"Sell")</f>
        <v>4625</v>
      </c>
      <c r="Z177" s="40">
        <f ca="1">Z176+SUMIFS('Transactions (Dated)'!$E$2:$E$53,'Transactions (Dated)'!$D$2:$D$53,'Share Values'!$X177,'Transactions (Dated)'!$B$2:$B$53,'Share Values'!Z$11,'Transactions (Dated)'!$C$2:$C$53,"Buy")-SUMIFS('Transactions (Dated)'!$E$2:$E$53,'Transactions (Dated)'!$D$2:$D$53,'Share Values'!$X177,'Transactions (Dated)'!$B$2:$B$53,'Share Values'!Z$11,'Transactions (Dated)'!$C$2:$C$53,"Sell")</f>
        <v>9375</v>
      </c>
      <c r="AA177" s="40">
        <f ca="1">AA176+SUMIFS('Transactions (Dated)'!$E$2:$E$53,'Transactions (Dated)'!$D$2:$D$53,'Share Values'!$X177,'Transactions (Dated)'!$B$2:$B$53,'Share Values'!AA$11,'Transactions (Dated)'!$C$2:$C$53,"Buy")-SUMIFS('Transactions (Dated)'!$E$2:$E$53,'Transactions (Dated)'!$D$2:$D$53,'Share Values'!$X177,'Transactions (Dated)'!$B$2:$B$53,'Share Values'!AA$11,'Transactions (Dated)'!$C$2:$C$53,"Sell")</f>
        <v>39270</v>
      </c>
      <c r="AB177" s="40">
        <f ca="1">AB176+SUMIFS('Transactions (Dated)'!$E$2:$E$53,'Transactions (Dated)'!$D$2:$D$53,'Share Values'!$X177,'Transactions (Dated)'!$B$2:$B$53,'Share Values'!AB$11,'Transactions (Dated)'!$C$2:$C$53,"Buy")-SUMIFS('Transactions (Dated)'!$E$2:$E$53,'Transactions (Dated)'!$D$2:$D$53,'Share Values'!$X177,'Transactions (Dated)'!$B$2:$B$53,'Share Values'!AB$11,'Transactions (Dated)'!$C$2:$C$53,"Sell")</f>
        <v>1892</v>
      </c>
      <c r="AC177" s="40">
        <f ca="1">AC176+SUMIFS('Transactions (Dated)'!$E$2:$E$53,'Transactions (Dated)'!$D$2:$D$53,'Share Values'!$X177,'Transactions (Dated)'!$B$2:$B$53,'Share Values'!AC$11,'Transactions (Dated)'!$C$2:$C$53,"Buy")-SUMIFS('Transactions (Dated)'!$E$2:$E$53,'Transactions (Dated)'!$D$2:$D$53,'Share Values'!$X177,'Transactions (Dated)'!$B$2:$B$53,'Share Values'!AC$11,'Transactions (Dated)'!$C$2:$C$53,"Sell")</f>
        <v>2348</v>
      </c>
      <c r="AD177" s="40">
        <f ca="1">AD176+SUMIFS('Transactions (Dated)'!$E$2:$E$53,'Transactions (Dated)'!$D$2:$D$53,'Share Values'!$X177,'Transactions (Dated)'!$B$2:$B$53,'Share Values'!AD$11,'Transactions (Dated)'!$C$2:$C$53,"Buy")-SUMIFS('Transactions (Dated)'!$E$2:$E$53,'Transactions (Dated)'!$D$2:$D$53,'Share Values'!$X177,'Transactions (Dated)'!$B$2:$B$53,'Share Values'!AD$11,'Transactions (Dated)'!$C$2:$C$53,"Sell")</f>
        <v>0</v>
      </c>
      <c r="AE177" s="40">
        <f ca="1">AE176+SUMIFS('Transactions (Dated)'!$E$2:$E$53,'Transactions (Dated)'!$D$2:$D$53,'Share Values'!$X177,'Transactions (Dated)'!$B$2:$B$53,'Share Values'!AE$11,'Transactions (Dated)'!$C$2:$C$53,"Buy")-SUMIFS('Transactions (Dated)'!$E$2:$E$53,'Transactions (Dated)'!$D$2:$D$53,'Share Values'!$X177,'Transactions (Dated)'!$B$2:$B$53,'Share Values'!AE$11,'Transactions (Dated)'!$C$2:$C$53,"Sell")</f>
        <v>0</v>
      </c>
      <c r="AF177" s="40">
        <f ca="1">AF176+SUMIFS('Transactions (Dated)'!$E$2:$E$53,'Transactions (Dated)'!$D$2:$D$53,'Share Values'!$X177,'Transactions (Dated)'!$B$2:$B$53,'Share Values'!AF$11,'Transactions (Dated)'!$C$2:$C$53,"Buy")-SUMIFS('Transactions (Dated)'!$E$2:$E$53,'Transactions (Dated)'!$D$2:$D$53,'Share Values'!$X177,'Transactions (Dated)'!$B$2:$B$53,'Share Values'!AF$11,'Transactions (Dated)'!$C$2:$C$53,"Sell")</f>
        <v>0</v>
      </c>
      <c r="AG177" s="40">
        <f ca="1">AG176+SUMIFS('Transactions (Dated)'!$E$2:$E$53,'Transactions (Dated)'!$D$2:$D$53,'Share Values'!$X177,'Transactions (Dated)'!$B$2:$B$53,'Share Values'!AG$11,'Transactions (Dated)'!$C$2:$C$53,"Buy")-SUMIFS('Transactions (Dated)'!$E$2:$E$53,'Transactions (Dated)'!$D$2:$D$53,'Share Values'!$X177,'Transactions (Dated)'!$B$2:$B$53,'Share Values'!AG$11,'Transactions (Dated)'!$C$2:$C$53,"Sell")</f>
        <v>0</v>
      </c>
      <c r="AH177" s="40">
        <f ca="1">AH176+SUMIFS('Transactions (Dated)'!$E$2:$E$53,'Transactions (Dated)'!$D$2:$D$53,'Share Values'!$X177,'Transactions (Dated)'!$B$2:$B$53,'Share Values'!AH$11,'Transactions (Dated)'!$C$2:$C$53,"Buy")-SUMIFS('Transactions (Dated)'!$E$2:$E$53,'Transactions (Dated)'!$D$2:$D$53,'Share Values'!$X177,'Transactions (Dated)'!$B$2:$B$53,'Share Values'!AH$11,'Transactions (Dated)'!$C$2:$C$53,"Sell")</f>
        <v>0</v>
      </c>
      <c r="AI177" s="40">
        <f ca="1">AI176+SUMIFS('Transactions (Dated)'!$E$2:$E$53,'Transactions (Dated)'!$D$2:$D$53,'Share Values'!$X177,'Transactions (Dated)'!$B$2:$B$53,'Share Values'!AI$11,'Transactions (Dated)'!$C$2:$C$53,"Buy")-SUMIFS('Transactions (Dated)'!$E$2:$E$53,'Transactions (Dated)'!$D$2:$D$53,'Share Values'!$X177,'Transactions (Dated)'!$B$2:$B$53,'Share Values'!AI$11,'Transactions (Dated)'!$C$2:$C$53,"Sell")</f>
        <v>0</v>
      </c>
      <c r="AJ177" s="40">
        <f ca="1">AJ176+SUMIFS('Transactions (Dated)'!$E$2:$E$53,'Transactions (Dated)'!$D$2:$D$53,'Share Values'!$X177,'Transactions (Dated)'!$B$2:$B$53,'Share Values'!AJ$11,'Transactions (Dated)'!$C$2:$C$53,"Buy")-SUMIFS('Transactions (Dated)'!$E$2:$E$53,'Transactions (Dated)'!$D$2:$D$53,'Share Values'!$X177,'Transactions (Dated)'!$B$2:$B$53,'Share Values'!AJ$11,'Transactions (Dated)'!$C$2:$C$53,"Sell")</f>
        <v>0</v>
      </c>
      <c r="AK177" s="40">
        <f ca="1">AK176+SUMIFS('Transactions (Dated)'!$E$2:$E$53,'Transactions (Dated)'!$D$2:$D$53,'Share Values'!$X177,'Transactions (Dated)'!$B$2:$B$53,'Share Values'!AK$11,'Transactions (Dated)'!$C$2:$C$53,"Buy")-SUMIFS('Transactions (Dated)'!$E$2:$E$53,'Transactions (Dated)'!$D$2:$D$53,'Share Values'!$X177,'Transactions (Dated)'!$B$2:$B$53,'Share Values'!AK$11,'Transactions (Dated)'!$C$2:$C$53,"Sell")</f>
        <v>0</v>
      </c>
      <c r="AL177" s="40">
        <f ca="1">AL176+SUMIFS('Transactions (Dated)'!$E$2:$E$53,'Transactions (Dated)'!$D$2:$D$53,'Share Values'!$X177,'Transactions (Dated)'!$B$2:$B$53,'Share Values'!AL$11,'Transactions (Dated)'!$C$2:$C$53,"Buy")-SUMIFS('Transactions (Dated)'!$E$2:$E$53,'Transactions (Dated)'!$D$2:$D$53,'Share Values'!$X177,'Transactions (Dated)'!$B$2:$B$53,'Share Values'!AL$11,'Transactions (Dated)'!$C$2:$C$53,"Sell")</f>
        <v>0</v>
      </c>
      <c r="AM177" s="40">
        <f ca="1">AM176+SUMIFS('Transactions (Dated)'!$E$2:$E$53,'Transactions (Dated)'!$D$2:$D$53,'Share Values'!$X177,'Transactions (Dated)'!$B$2:$B$53,'Share Values'!AM$11,'Transactions (Dated)'!$C$2:$C$53,"Buy")-SUMIFS('Transactions (Dated)'!$E$2:$E$53,'Transactions (Dated)'!$D$2:$D$53,'Share Values'!$X177,'Transactions (Dated)'!$B$2:$B$53,'Share Values'!AM$11,'Transactions (Dated)'!$C$2:$C$53,"Sell")</f>
        <v>0</v>
      </c>
      <c r="AN177" s="40">
        <f ca="1">AN176+SUMIFS('Transactions (Dated)'!$E$2:$E$53,'Transactions (Dated)'!$D$2:$D$53,'Share Values'!$X177,'Transactions (Dated)'!$B$2:$B$53,'Share Values'!AN$11,'Transactions (Dated)'!$C$2:$C$53,"Buy")-SUMIFS('Transactions (Dated)'!$E$2:$E$53,'Transactions (Dated)'!$D$2:$D$53,'Share Values'!$X177,'Transactions (Dated)'!$B$2:$B$53,'Share Values'!AN$11,'Transactions (Dated)'!$C$2:$C$53,"Sell")</f>
        <v>0</v>
      </c>
      <c r="AO177" s="40"/>
      <c r="AQ177" s="3">
        <f t="shared" si="63"/>
        <v>42153</v>
      </c>
      <c r="AR177" s="6">
        <f t="shared" ca="1" si="64"/>
        <v>56471.250000000007</v>
      </c>
      <c r="AS177" s="6">
        <f t="shared" ca="1" si="65"/>
        <v>46875</v>
      </c>
      <c r="AT177" s="6">
        <f t="shared" ca="1" si="66"/>
        <v>799537.2</v>
      </c>
      <c r="AU177" s="6">
        <f t="shared" ca="1" si="67"/>
        <v>60279.119999999995</v>
      </c>
      <c r="AV177" s="6">
        <f t="shared" ca="1" si="68"/>
        <v>42522.28</v>
      </c>
      <c r="AW177" s="6">
        <f t="shared" ca="1" si="69"/>
        <v>0</v>
      </c>
      <c r="AX177" s="6">
        <f t="shared" ca="1" si="70"/>
        <v>0</v>
      </c>
      <c r="AY177" s="6">
        <f t="shared" ca="1" si="71"/>
        <v>0</v>
      </c>
      <c r="AZ177" s="6">
        <f t="shared" ca="1" si="72"/>
        <v>0</v>
      </c>
      <c r="BA177" s="6">
        <f t="shared" ca="1" si="73"/>
        <v>0</v>
      </c>
      <c r="BB177" s="6">
        <f t="shared" ca="1" si="74"/>
        <v>0</v>
      </c>
      <c r="BC177" s="6">
        <f t="shared" ca="1" si="75"/>
        <v>0</v>
      </c>
      <c r="BD177" s="6">
        <f t="shared" ca="1" si="76"/>
        <v>0</v>
      </c>
      <c r="BE177" s="6">
        <f t="shared" ca="1" si="77"/>
        <v>0</v>
      </c>
      <c r="BF177" s="6">
        <f t="shared" ca="1" si="84"/>
        <v>0</v>
      </c>
      <c r="BG177" s="6">
        <f t="shared" ca="1" si="85"/>
        <v>0</v>
      </c>
      <c r="BH177" s="6"/>
      <c r="BJ177" s="4">
        <f t="shared" ca="1" si="78"/>
        <v>1005684.85</v>
      </c>
      <c r="BL177" s="3">
        <f t="shared" si="79"/>
        <v>42153</v>
      </c>
      <c r="BM177" s="6">
        <f>BM176+SUMIFS('Transactions (Dated)'!G:G,'Transactions (Dated)'!D:D,'Share Values'!AQ177)</f>
        <v>34179.499999999993</v>
      </c>
      <c r="BN177" s="6">
        <f ca="1">BN176+SUMIFS('Transactions (Dated)'!$F:$F,'Transactions (Dated)'!$D:$D,$BL177,'Transactions (Dated)'!$B:$B,BN$11,'Transactions (Dated)'!$C:$C,"Dividend (paid to cash)")*Y177</f>
        <v>0</v>
      </c>
      <c r="BO177" s="6">
        <f ca="1">BO176+SUMIFS('Transactions (Dated)'!$F:$F,'Transactions (Dated)'!$D:$D,$BL177,'Transactions (Dated)'!$B:$B,BO$11,'Transactions (Dated)'!$C:$C,"Dividend (paid to cash)")*Z177</f>
        <v>1250</v>
      </c>
      <c r="BP177" s="6">
        <f ca="1">BP176+SUMIFS('Transactions (Dated)'!$F:$F,'Transactions (Dated)'!$D:$D,$BL177,'Transactions (Dated)'!$B:$B,BP$11,'Transactions (Dated)'!$C:$C,"Dividend (paid to cash)")*AA177</f>
        <v>17738.742000000002</v>
      </c>
      <c r="BQ177" s="6">
        <f ca="1">BQ176+SUMIFS('Transactions (Dated)'!$F:$F,'Transactions (Dated)'!$D:$D,$BL177,'Transactions (Dated)'!$B:$B,BQ$11,'Transactions (Dated)'!$C:$C,"Dividend (paid to cash)")*AB177</f>
        <v>113.52000000000001</v>
      </c>
      <c r="BR177" s="6">
        <f ca="1">BR176+SUMIFS('Transactions (Dated)'!$F:$F,'Transactions (Dated)'!$D:$D,$BL177,'Transactions (Dated)'!$B:$B,BR$11,'Transactions (Dated)'!$C:$C,"Dividend (paid to cash)")*AC177</f>
        <v>0</v>
      </c>
      <c r="BS177" s="6">
        <f ca="1">BS176+SUMIFS('Transactions (Dated)'!$F:$F,'Transactions (Dated)'!$D:$D,$BL177,'Transactions (Dated)'!$B:$B,BS$11,'Transactions (Dated)'!$C:$C,"Dividend (paid to cash)")*AD177</f>
        <v>0</v>
      </c>
      <c r="BT177" s="6">
        <f ca="1">BT176+SUMIFS('Transactions (Dated)'!$F:$F,'Transactions (Dated)'!$D:$D,$BL177,'Transactions (Dated)'!$B:$B,BT$11,'Transactions (Dated)'!$C:$C,"Dividend (paid to cash)")*AE177</f>
        <v>0</v>
      </c>
      <c r="BU177" s="6">
        <f ca="1">BU176+SUMIFS('Transactions (Dated)'!$F:$F,'Transactions (Dated)'!$D:$D,$BL177,'Transactions (Dated)'!$B:$B,BU$11,'Transactions (Dated)'!$C:$C,"Dividend (paid to cash)")*AF177</f>
        <v>0</v>
      </c>
      <c r="BV177" s="6">
        <f ca="1">BV176+SUMIFS('Transactions (Dated)'!$F:$F,'Transactions (Dated)'!$D:$D,$BL177,'Transactions (Dated)'!$B:$B,BV$11,'Transactions (Dated)'!$C:$C,"Dividend (paid to cash)")*AG177</f>
        <v>0</v>
      </c>
      <c r="BW177" s="6">
        <f ca="1">BW176+SUMIFS('Transactions (Dated)'!$F:$F,'Transactions (Dated)'!$D:$D,$BL177,'Transactions (Dated)'!$B:$B,BW$11,'Transactions (Dated)'!$C:$C,"Dividend (paid to cash)")*AH177</f>
        <v>0</v>
      </c>
      <c r="BX177" s="6">
        <f ca="1">BX176+SUMIFS('Transactions (Dated)'!$F:$F,'Transactions (Dated)'!$D:$D,$BL177,'Transactions (Dated)'!$B:$B,BX$11,'Transactions (Dated)'!$C:$C,"Dividend (paid to cash)")*AI177</f>
        <v>0</v>
      </c>
      <c r="BY177" s="6">
        <f ca="1">BY176+SUMIFS('Transactions (Dated)'!$F:$F,'Transactions (Dated)'!$D:$D,$BL177,'Transactions (Dated)'!$B:$B,BY$11,'Transactions (Dated)'!$C:$C,"Dividend (paid to cash)")*AJ177</f>
        <v>0</v>
      </c>
      <c r="BZ177" s="6">
        <f ca="1">BZ176+SUMIFS('Transactions (Dated)'!$F:$F,'Transactions (Dated)'!$D:$D,$BL177,'Transactions (Dated)'!$B:$B,BZ$11,'Transactions (Dated)'!$C:$C,"Dividend (paid to cash)")*AK177</f>
        <v>0</v>
      </c>
      <c r="CA177" s="6">
        <f ca="1">CA176+SUMIFS('Transactions (Dated)'!$F:$F,'Transactions (Dated)'!$D:$D,$BL177,'Transactions (Dated)'!$B:$B,CA$11,'Transactions (Dated)'!$C:$C,"Dividend (paid to cash)")*AL177</f>
        <v>0</v>
      </c>
      <c r="CB177" s="6">
        <v>0</v>
      </c>
      <c r="CC177" s="6">
        <v>0</v>
      </c>
      <c r="CD177" s="6"/>
      <c r="CF177" s="6">
        <f t="shared" ca="1" si="86"/>
        <v>53281.761999999995</v>
      </c>
      <c r="CH177" s="3">
        <f t="shared" si="87"/>
        <v>42153</v>
      </c>
      <c r="CI177" s="4">
        <f t="shared" ca="1" si="80"/>
        <v>1005684.85</v>
      </c>
      <c r="CJ177" s="4">
        <f t="shared" ca="1" si="81"/>
        <v>53281.761999999995</v>
      </c>
      <c r="CL177" s="4">
        <f t="shared" ca="1" si="82"/>
        <v>1058966.612</v>
      </c>
    </row>
    <row r="178" spans="2:90" x14ac:dyDescent="0.15">
      <c r="B178" s="3">
        <f t="shared" si="83"/>
        <v>42156</v>
      </c>
      <c r="C178" s="2">
        <v>15074.1</v>
      </c>
      <c r="E178" s="70">
        <v>42156</v>
      </c>
      <c r="F178" s="69">
        <v>11.92</v>
      </c>
      <c r="G178" s="69">
        <v>5.0599999999999996</v>
      </c>
      <c r="H178" s="69">
        <v>20.420000000000002</v>
      </c>
      <c r="I178" s="69">
        <v>32.07</v>
      </c>
      <c r="J178" s="69">
        <v>18.09</v>
      </c>
      <c r="K178" s="69">
        <v>12.67</v>
      </c>
      <c r="L178" s="69">
        <v>26.6</v>
      </c>
      <c r="M178" s="69">
        <v>3.38</v>
      </c>
      <c r="N178" s="69">
        <v>10.25</v>
      </c>
      <c r="O178" s="69">
        <v>5.5</v>
      </c>
      <c r="P178" s="69">
        <v>32.159999999999997</v>
      </c>
      <c r="Q178" s="69">
        <v>1</v>
      </c>
      <c r="R178" s="69">
        <v>11.33</v>
      </c>
      <c r="S178" s="69">
        <v>38.299999999999997</v>
      </c>
      <c r="T178" s="69"/>
      <c r="U178" s="69"/>
      <c r="V178" s="4"/>
      <c r="X178" s="3">
        <f t="shared" si="62"/>
        <v>42156</v>
      </c>
      <c r="Y178" s="40">
        <f ca="1">Y177+SUMIFS('Transactions (Dated)'!$E$2:$E$53,'Transactions (Dated)'!$D$2:$D$53,'Share Values'!$X178,'Transactions (Dated)'!$B$2:$B$53,'Share Values'!Y$11,'Transactions (Dated)'!$C$2:$C$53,"Buy")-SUMIFS('Transactions (Dated)'!$E$2:$E$53,'Transactions (Dated)'!$D$2:$D$53,'Share Values'!$X178,'Transactions (Dated)'!$B$2:$B$53,'Share Values'!Y$11,'Transactions (Dated)'!$C$2:$C$53,"Sell")</f>
        <v>4625</v>
      </c>
      <c r="Z178" s="40">
        <f ca="1">Z177+SUMIFS('Transactions (Dated)'!$E$2:$E$53,'Transactions (Dated)'!$D$2:$D$53,'Share Values'!$X178,'Transactions (Dated)'!$B$2:$B$53,'Share Values'!Z$11,'Transactions (Dated)'!$C$2:$C$53,"Buy")-SUMIFS('Transactions (Dated)'!$E$2:$E$53,'Transactions (Dated)'!$D$2:$D$53,'Share Values'!$X178,'Transactions (Dated)'!$B$2:$B$53,'Share Values'!Z$11,'Transactions (Dated)'!$C$2:$C$53,"Sell")</f>
        <v>9375</v>
      </c>
      <c r="AA178" s="40">
        <f ca="1">AA177+SUMIFS('Transactions (Dated)'!$E$2:$E$53,'Transactions (Dated)'!$D$2:$D$53,'Share Values'!$X178,'Transactions (Dated)'!$B$2:$B$53,'Share Values'!AA$11,'Transactions (Dated)'!$C$2:$C$53,"Buy")-SUMIFS('Transactions (Dated)'!$E$2:$E$53,'Transactions (Dated)'!$D$2:$D$53,'Share Values'!$X178,'Transactions (Dated)'!$B$2:$B$53,'Share Values'!AA$11,'Transactions (Dated)'!$C$2:$C$53,"Sell")</f>
        <v>39270</v>
      </c>
      <c r="AB178" s="40">
        <f ca="1">AB177+SUMIFS('Transactions (Dated)'!$E$2:$E$53,'Transactions (Dated)'!$D$2:$D$53,'Share Values'!$X178,'Transactions (Dated)'!$B$2:$B$53,'Share Values'!AB$11,'Transactions (Dated)'!$C$2:$C$53,"Buy")-SUMIFS('Transactions (Dated)'!$E$2:$E$53,'Transactions (Dated)'!$D$2:$D$53,'Share Values'!$X178,'Transactions (Dated)'!$B$2:$B$53,'Share Values'!AB$11,'Transactions (Dated)'!$C$2:$C$53,"Sell")</f>
        <v>1892</v>
      </c>
      <c r="AC178" s="40">
        <f ca="1">AC177+SUMIFS('Transactions (Dated)'!$E$2:$E$53,'Transactions (Dated)'!$D$2:$D$53,'Share Values'!$X178,'Transactions (Dated)'!$B$2:$B$53,'Share Values'!AC$11,'Transactions (Dated)'!$C$2:$C$53,"Buy")-SUMIFS('Transactions (Dated)'!$E$2:$E$53,'Transactions (Dated)'!$D$2:$D$53,'Share Values'!$X178,'Transactions (Dated)'!$B$2:$B$53,'Share Values'!AC$11,'Transactions (Dated)'!$C$2:$C$53,"Sell")</f>
        <v>2348</v>
      </c>
      <c r="AD178" s="40">
        <f ca="1">AD177+SUMIFS('Transactions (Dated)'!$E$2:$E$53,'Transactions (Dated)'!$D$2:$D$53,'Share Values'!$X178,'Transactions (Dated)'!$B$2:$B$53,'Share Values'!AD$11,'Transactions (Dated)'!$C$2:$C$53,"Buy")-SUMIFS('Transactions (Dated)'!$E$2:$E$53,'Transactions (Dated)'!$D$2:$D$53,'Share Values'!$X178,'Transactions (Dated)'!$B$2:$B$53,'Share Values'!AD$11,'Transactions (Dated)'!$C$2:$C$53,"Sell")</f>
        <v>0</v>
      </c>
      <c r="AE178" s="40">
        <f ca="1">AE177+SUMIFS('Transactions (Dated)'!$E$2:$E$53,'Transactions (Dated)'!$D$2:$D$53,'Share Values'!$X178,'Transactions (Dated)'!$B$2:$B$53,'Share Values'!AE$11,'Transactions (Dated)'!$C$2:$C$53,"Buy")-SUMIFS('Transactions (Dated)'!$E$2:$E$53,'Transactions (Dated)'!$D$2:$D$53,'Share Values'!$X178,'Transactions (Dated)'!$B$2:$B$53,'Share Values'!AE$11,'Transactions (Dated)'!$C$2:$C$53,"Sell")</f>
        <v>0</v>
      </c>
      <c r="AF178" s="40">
        <f ca="1">AF177+SUMIFS('Transactions (Dated)'!$E$2:$E$53,'Transactions (Dated)'!$D$2:$D$53,'Share Values'!$X178,'Transactions (Dated)'!$B$2:$B$53,'Share Values'!AF$11,'Transactions (Dated)'!$C$2:$C$53,"Buy")-SUMIFS('Transactions (Dated)'!$E$2:$E$53,'Transactions (Dated)'!$D$2:$D$53,'Share Values'!$X178,'Transactions (Dated)'!$B$2:$B$53,'Share Values'!AF$11,'Transactions (Dated)'!$C$2:$C$53,"Sell")</f>
        <v>0</v>
      </c>
      <c r="AG178" s="40">
        <f ca="1">AG177+SUMIFS('Transactions (Dated)'!$E$2:$E$53,'Transactions (Dated)'!$D$2:$D$53,'Share Values'!$X178,'Transactions (Dated)'!$B$2:$B$53,'Share Values'!AG$11,'Transactions (Dated)'!$C$2:$C$53,"Buy")-SUMIFS('Transactions (Dated)'!$E$2:$E$53,'Transactions (Dated)'!$D$2:$D$53,'Share Values'!$X178,'Transactions (Dated)'!$B$2:$B$53,'Share Values'!AG$11,'Transactions (Dated)'!$C$2:$C$53,"Sell")</f>
        <v>0</v>
      </c>
      <c r="AH178" s="40">
        <f ca="1">AH177+SUMIFS('Transactions (Dated)'!$E$2:$E$53,'Transactions (Dated)'!$D$2:$D$53,'Share Values'!$X178,'Transactions (Dated)'!$B$2:$B$53,'Share Values'!AH$11,'Transactions (Dated)'!$C$2:$C$53,"Buy")-SUMIFS('Transactions (Dated)'!$E$2:$E$53,'Transactions (Dated)'!$D$2:$D$53,'Share Values'!$X178,'Transactions (Dated)'!$B$2:$B$53,'Share Values'!AH$11,'Transactions (Dated)'!$C$2:$C$53,"Sell")</f>
        <v>0</v>
      </c>
      <c r="AI178" s="40">
        <f ca="1">AI177+SUMIFS('Transactions (Dated)'!$E$2:$E$53,'Transactions (Dated)'!$D$2:$D$53,'Share Values'!$X178,'Transactions (Dated)'!$B$2:$B$53,'Share Values'!AI$11,'Transactions (Dated)'!$C$2:$C$53,"Buy")-SUMIFS('Transactions (Dated)'!$E$2:$E$53,'Transactions (Dated)'!$D$2:$D$53,'Share Values'!$X178,'Transactions (Dated)'!$B$2:$B$53,'Share Values'!AI$11,'Transactions (Dated)'!$C$2:$C$53,"Sell")</f>
        <v>0</v>
      </c>
      <c r="AJ178" s="40">
        <f ca="1">AJ177+SUMIFS('Transactions (Dated)'!$E$2:$E$53,'Transactions (Dated)'!$D$2:$D$53,'Share Values'!$X178,'Transactions (Dated)'!$B$2:$B$53,'Share Values'!AJ$11,'Transactions (Dated)'!$C$2:$C$53,"Buy")-SUMIFS('Transactions (Dated)'!$E$2:$E$53,'Transactions (Dated)'!$D$2:$D$53,'Share Values'!$X178,'Transactions (Dated)'!$B$2:$B$53,'Share Values'!AJ$11,'Transactions (Dated)'!$C$2:$C$53,"Sell")</f>
        <v>0</v>
      </c>
      <c r="AK178" s="40">
        <f ca="1">AK177+SUMIFS('Transactions (Dated)'!$E$2:$E$53,'Transactions (Dated)'!$D$2:$D$53,'Share Values'!$X178,'Transactions (Dated)'!$B$2:$B$53,'Share Values'!AK$11,'Transactions (Dated)'!$C$2:$C$53,"Buy")-SUMIFS('Transactions (Dated)'!$E$2:$E$53,'Transactions (Dated)'!$D$2:$D$53,'Share Values'!$X178,'Transactions (Dated)'!$B$2:$B$53,'Share Values'!AK$11,'Transactions (Dated)'!$C$2:$C$53,"Sell")</f>
        <v>0</v>
      </c>
      <c r="AL178" s="40">
        <f ca="1">AL177+SUMIFS('Transactions (Dated)'!$E$2:$E$53,'Transactions (Dated)'!$D$2:$D$53,'Share Values'!$X178,'Transactions (Dated)'!$B$2:$B$53,'Share Values'!AL$11,'Transactions (Dated)'!$C$2:$C$53,"Buy")-SUMIFS('Transactions (Dated)'!$E$2:$E$53,'Transactions (Dated)'!$D$2:$D$53,'Share Values'!$X178,'Transactions (Dated)'!$B$2:$B$53,'Share Values'!AL$11,'Transactions (Dated)'!$C$2:$C$53,"Sell")</f>
        <v>0</v>
      </c>
      <c r="AM178" s="40">
        <f ca="1">AM177+SUMIFS('Transactions (Dated)'!$E$2:$E$53,'Transactions (Dated)'!$D$2:$D$53,'Share Values'!$X178,'Transactions (Dated)'!$B$2:$B$53,'Share Values'!AM$11,'Transactions (Dated)'!$C$2:$C$53,"Buy")-SUMIFS('Transactions (Dated)'!$E$2:$E$53,'Transactions (Dated)'!$D$2:$D$53,'Share Values'!$X178,'Transactions (Dated)'!$B$2:$B$53,'Share Values'!AM$11,'Transactions (Dated)'!$C$2:$C$53,"Sell")</f>
        <v>0</v>
      </c>
      <c r="AN178" s="40">
        <f ca="1">AN177+SUMIFS('Transactions (Dated)'!$E$2:$E$53,'Transactions (Dated)'!$D$2:$D$53,'Share Values'!$X178,'Transactions (Dated)'!$B$2:$B$53,'Share Values'!AN$11,'Transactions (Dated)'!$C$2:$C$53,"Buy")-SUMIFS('Transactions (Dated)'!$E$2:$E$53,'Transactions (Dated)'!$D$2:$D$53,'Share Values'!$X178,'Transactions (Dated)'!$B$2:$B$53,'Share Values'!AN$11,'Transactions (Dated)'!$C$2:$C$53,"Sell")</f>
        <v>0</v>
      </c>
      <c r="AO178" s="40"/>
      <c r="AQ178" s="3">
        <f t="shared" si="63"/>
        <v>42156</v>
      </c>
      <c r="AR178" s="6">
        <f t="shared" ca="1" si="64"/>
        <v>55130</v>
      </c>
      <c r="AS178" s="6">
        <f t="shared" ca="1" si="65"/>
        <v>47437.499999999993</v>
      </c>
      <c r="AT178" s="6">
        <f t="shared" ca="1" si="66"/>
        <v>801893.4</v>
      </c>
      <c r="AU178" s="6">
        <f t="shared" ca="1" si="67"/>
        <v>60676.44</v>
      </c>
      <c r="AV178" s="6">
        <f t="shared" ca="1" si="68"/>
        <v>42475.32</v>
      </c>
      <c r="AW178" s="6">
        <f t="shared" ca="1" si="69"/>
        <v>0</v>
      </c>
      <c r="AX178" s="6">
        <f t="shared" ca="1" si="70"/>
        <v>0</v>
      </c>
      <c r="AY178" s="6">
        <f t="shared" ca="1" si="71"/>
        <v>0</v>
      </c>
      <c r="AZ178" s="6">
        <f t="shared" ca="1" si="72"/>
        <v>0</v>
      </c>
      <c r="BA178" s="6">
        <f t="shared" ca="1" si="73"/>
        <v>0</v>
      </c>
      <c r="BB178" s="6">
        <f t="shared" ca="1" si="74"/>
        <v>0</v>
      </c>
      <c r="BC178" s="6">
        <f t="shared" ca="1" si="75"/>
        <v>0</v>
      </c>
      <c r="BD178" s="6">
        <f t="shared" ca="1" si="76"/>
        <v>0</v>
      </c>
      <c r="BE178" s="6">
        <f t="shared" ca="1" si="77"/>
        <v>0</v>
      </c>
      <c r="BF178" s="6">
        <f t="shared" ca="1" si="84"/>
        <v>0</v>
      </c>
      <c r="BG178" s="6">
        <f t="shared" ca="1" si="85"/>
        <v>0</v>
      </c>
      <c r="BH178" s="6"/>
      <c r="BJ178" s="4">
        <f t="shared" ca="1" si="78"/>
        <v>1007612.66</v>
      </c>
      <c r="BL178" s="3">
        <f t="shared" si="79"/>
        <v>42156</v>
      </c>
      <c r="BM178" s="6">
        <f>BM177+SUMIFS('Transactions (Dated)'!G:G,'Transactions (Dated)'!D:D,'Share Values'!AQ178)</f>
        <v>34179.499999999993</v>
      </c>
      <c r="BN178" s="6">
        <f ca="1">BN177+SUMIFS('Transactions (Dated)'!$F:$F,'Transactions (Dated)'!$D:$D,$BL178,'Transactions (Dated)'!$B:$B,BN$11,'Transactions (Dated)'!$C:$C,"Dividend (paid to cash)")*Y178</f>
        <v>0</v>
      </c>
      <c r="BO178" s="6">
        <f ca="1">BO177+SUMIFS('Transactions (Dated)'!$F:$F,'Transactions (Dated)'!$D:$D,$BL178,'Transactions (Dated)'!$B:$B,BO$11,'Transactions (Dated)'!$C:$C,"Dividend (paid to cash)")*Z178</f>
        <v>1250</v>
      </c>
      <c r="BP178" s="6">
        <f ca="1">BP177+SUMIFS('Transactions (Dated)'!$F:$F,'Transactions (Dated)'!$D:$D,$BL178,'Transactions (Dated)'!$B:$B,BP$11,'Transactions (Dated)'!$C:$C,"Dividend (paid to cash)")*AA178</f>
        <v>17738.742000000002</v>
      </c>
      <c r="BQ178" s="6">
        <f ca="1">BQ177+SUMIFS('Transactions (Dated)'!$F:$F,'Transactions (Dated)'!$D:$D,$BL178,'Transactions (Dated)'!$B:$B,BQ$11,'Transactions (Dated)'!$C:$C,"Dividend (paid to cash)")*AB178</f>
        <v>113.52000000000001</v>
      </c>
      <c r="BR178" s="6">
        <f ca="1">BR177+SUMIFS('Transactions (Dated)'!$F:$F,'Transactions (Dated)'!$D:$D,$BL178,'Transactions (Dated)'!$B:$B,BR$11,'Transactions (Dated)'!$C:$C,"Dividend (paid to cash)")*AC178</f>
        <v>0</v>
      </c>
      <c r="BS178" s="6">
        <f ca="1">BS177+SUMIFS('Transactions (Dated)'!$F:$F,'Transactions (Dated)'!$D:$D,$BL178,'Transactions (Dated)'!$B:$B,BS$11,'Transactions (Dated)'!$C:$C,"Dividend (paid to cash)")*AD178</f>
        <v>0</v>
      </c>
      <c r="BT178" s="6">
        <f ca="1">BT177+SUMIFS('Transactions (Dated)'!$F:$F,'Transactions (Dated)'!$D:$D,$BL178,'Transactions (Dated)'!$B:$B,BT$11,'Transactions (Dated)'!$C:$C,"Dividend (paid to cash)")*AE178</f>
        <v>0</v>
      </c>
      <c r="BU178" s="6">
        <f ca="1">BU177+SUMIFS('Transactions (Dated)'!$F:$F,'Transactions (Dated)'!$D:$D,$BL178,'Transactions (Dated)'!$B:$B,BU$11,'Transactions (Dated)'!$C:$C,"Dividend (paid to cash)")*AF178</f>
        <v>0</v>
      </c>
      <c r="BV178" s="6">
        <f ca="1">BV177+SUMIFS('Transactions (Dated)'!$F:$F,'Transactions (Dated)'!$D:$D,$BL178,'Transactions (Dated)'!$B:$B,BV$11,'Transactions (Dated)'!$C:$C,"Dividend (paid to cash)")*AG178</f>
        <v>0</v>
      </c>
      <c r="BW178" s="6">
        <f ca="1">BW177+SUMIFS('Transactions (Dated)'!$F:$F,'Transactions (Dated)'!$D:$D,$BL178,'Transactions (Dated)'!$B:$B,BW$11,'Transactions (Dated)'!$C:$C,"Dividend (paid to cash)")*AH178</f>
        <v>0</v>
      </c>
      <c r="BX178" s="6">
        <f ca="1">BX177+SUMIFS('Transactions (Dated)'!$F:$F,'Transactions (Dated)'!$D:$D,$BL178,'Transactions (Dated)'!$B:$B,BX$11,'Transactions (Dated)'!$C:$C,"Dividend (paid to cash)")*AI178</f>
        <v>0</v>
      </c>
      <c r="BY178" s="6">
        <f ca="1">BY177+SUMIFS('Transactions (Dated)'!$F:$F,'Transactions (Dated)'!$D:$D,$BL178,'Transactions (Dated)'!$B:$B,BY$11,'Transactions (Dated)'!$C:$C,"Dividend (paid to cash)")*AJ178</f>
        <v>0</v>
      </c>
      <c r="BZ178" s="6">
        <f ca="1">BZ177+SUMIFS('Transactions (Dated)'!$F:$F,'Transactions (Dated)'!$D:$D,$BL178,'Transactions (Dated)'!$B:$B,BZ$11,'Transactions (Dated)'!$C:$C,"Dividend (paid to cash)")*AK178</f>
        <v>0</v>
      </c>
      <c r="CA178" s="6">
        <f ca="1">CA177+SUMIFS('Transactions (Dated)'!$F:$F,'Transactions (Dated)'!$D:$D,$BL178,'Transactions (Dated)'!$B:$B,CA$11,'Transactions (Dated)'!$C:$C,"Dividend (paid to cash)")*AL178</f>
        <v>0</v>
      </c>
      <c r="CB178" s="6">
        <v>0</v>
      </c>
      <c r="CC178" s="6">
        <v>0</v>
      </c>
      <c r="CD178" s="6"/>
      <c r="CF178" s="6">
        <f t="shared" ca="1" si="86"/>
        <v>53281.761999999995</v>
      </c>
      <c r="CH178" s="3">
        <f t="shared" si="87"/>
        <v>42156</v>
      </c>
      <c r="CI178" s="4">
        <f t="shared" ca="1" si="80"/>
        <v>1007612.66</v>
      </c>
      <c r="CJ178" s="4">
        <f t="shared" ca="1" si="81"/>
        <v>53281.761999999995</v>
      </c>
      <c r="CL178" s="4">
        <f t="shared" ca="1" si="82"/>
        <v>1060894.422</v>
      </c>
    </row>
    <row r="179" spans="2:90" x14ac:dyDescent="0.15">
      <c r="B179" s="3">
        <f t="shared" si="83"/>
        <v>42157</v>
      </c>
      <c r="C179" s="2">
        <v>15104.7</v>
      </c>
      <c r="E179" s="70">
        <v>42157</v>
      </c>
      <c r="F179" s="69">
        <v>11.95</v>
      </c>
      <c r="G179" s="69">
        <v>5.15</v>
      </c>
      <c r="H179" s="69">
        <v>20.45</v>
      </c>
      <c r="I179" s="69">
        <v>31.7</v>
      </c>
      <c r="J179" s="69">
        <v>18.21</v>
      </c>
      <c r="K179" s="69">
        <v>12.63</v>
      </c>
      <c r="L179" s="69">
        <v>26.66</v>
      </c>
      <c r="M179" s="69">
        <v>3.43</v>
      </c>
      <c r="N179" s="69">
        <v>10.199999999999999</v>
      </c>
      <c r="O179" s="69">
        <v>5.5067000000000004</v>
      </c>
      <c r="P179" s="69">
        <v>32.75</v>
      </c>
      <c r="Q179" s="69">
        <v>1.02</v>
      </c>
      <c r="R179" s="69">
        <v>11.7</v>
      </c>
      <c r="S179" s="69">
        <v>37.86</v>
      </c>
      <c r="T179" s="69"/>
      <c r="U179" s="69"/>
      <c r="V179" s="4"/>
      <c r="X179" s="3">
        <f t="shared" si="62"/>
        <v>42157</v>
      </c>
      <c r="Y179" s="40">
        <f ca="1">Y178+SUMIFS('Transactions (Dated)'!$E$2:$E$53,'Transactions (Dated)'!$D$2:$D$53,'Share Values'!$X179,'Transactions (Dated)'!$B$2:$B$53,'Share Values'!Y$11,'Transactions (Dated)'!$C$2:$C$53,"Buy")-SUMIFS('Transactions (Dated)'!$E$2:$E$53,'Transactions (Dated)'!$D$2:$D$53,'Share Values'!$X179,'Transactions (Dated)'!$B$2:$B$53,'Share Values'!Y$11,'Transactions (Dated)'!$C$2:$C$53,"Sell")</f>
        <v>4625</v>
      </c>
      <c r="Z179" s="40">
        <f ca="1">Z178+SUMIFS('Transactions (Dated)'!$E$2:$E$53,'Transactions (Dated)'!$D$2:$D$53,'Share Values'!$X179,'Transactions (Dated)'!$B$2:$B$53,'Share Values'!Z$11,'Transactions (Dated)'!$C$2:$C$53,"Buy")-SUMIFS('Transactions (Dated)'!$E$2:$E$53,'Transactions (Dated)'!$D$2:$D$53,'Share Values'!$X179,'Transactions (Dated)'!$B$2:$B$53,'Share Values'!Z$11,'Transactions (Dated)'!$C$2:$C$53,"Sell")</f>
        <v>9375</v>
      </c>
      <c r="AA179" s="40">
        <f ca="1">AA178+SUMIFS('Transactions (Dated)'!$E$2:$E$53,'Transactions (Dated)'!$D$2:$D$53,'Share Values'!$X179,'Transactions (Dated)'!$B$2:$B$53,'Share Values'!AA$11,'Transactions (Dated)'!$C$2:$C$53,"Buy")-SUMIFS('Transactions (Dated)'!$E$2:$E$53,'Transactions (Dated)'!$D$2:$D$53,'Share Values'!$X179,'Transactions (Dated)'!$B$2:$B$53,'Share Values'!AA$11,'Transactions (Dated)'!$C$2:$C$53,"Sell")</f>
        <v>39270</v>
      </c>
      <c r="AB179" s="40">
        <f ca="1">AB178+SUMIFS('Transactions (Dated)'!$E$2:$E$53,'Transactions (Dated)'!$D$2:$D$53,'Share Values'!$X179,'Transactions (Dated)'!$B$2:$B$53,'Share Values'!AB$11,'Transactions (Dated)'!$C$2:$C$53,"Buy")-SUMIFS('Transactions (Dated)'!$E$2:$E$53,'Transactions (Dated)'!$D$2:$D$53,'Share Values'!$X179,'Transactions (Dated)'!$B$2:$B$53,'Share Values'!AB$11,'Transactions (Dated)'!$C$2:$C$53,"Sell")</f>
        <v>1892</v>
      </c>
      <c r="AC179" s="40">
        <f ca="1">AC178+SUMIFS('Transactions (Dated)'!$E$2:$E$53,'Transactions (Dated)'!$D$2:$D$53,'Share Values'!$X179,'Transactions (Dated)'!$B$2:$B$53,'Share Values'!AC$11,'Transactions (Dated)'!$C$2:$C$53,"Buy")-SUMIFS('Transactions (Dated)'!$E$2:$E$53,'Transactions (Dated)'!$D$2:$D$53,'Share Values'!$X179,'Transactions (Dated)'!$B$2:$B$53,'Share Values'!AC$11,'Transactions (Dated)'!$C$2:$C$53,"Sell")</f>
        <v>2348</v>
      </c>
      <c r="AD179" s="40">
        <f ca="1">AD178+SUMIFS('Transactions (Dated)'!$E$2:$E$53,'Transactions (Dated)'!$D$2:$D$53,'Share Values'!$X179,'Transactions (Dated)'!$B$2:$B$53,'Share Values'!AD$11,'Transactions (Dated)'!$C$2:$C$53,"Buy")-SUMIFS('Transactions (Dated)'!$E$2:$E$53,'Transactions (Dated)'!$D$2:$D$53,'Share Values'!$X179,'Transactions (Dated)'!$B$2:$B$53,'Share Values'!AD$11,'Transactions (Dated)'!$C$2:$C$53,"Sell")</f>
        <v>0</v>
      </c>
      <c r="AE179" s="40">
        <f ca="1">AE178+SUMIFS('Transactions (Dated)'!$E$2:$E$53,'Transactions (Dated)'!$D$2:$D$53,'Share Values'!$X179,'Transactions (Dated)'!$B$2:$B$53,'Share Values'!AE$11,'Transactions (Dated)'!$C$2:$C$53,"Buy")-SUMIFS('Transactions (Dated)'!$E$2:$E$53,'Transactions (Dated)'!$D$2:$D$53,'Share Values'!$X179,'Transactions (Dated)'!$B$2:$B$53,'Share Values'!AE$11,'Transactions (Dated)'!$C$2:$C$53,"Sell")</f>
        <v>0</v>
      </c>
      <c r="AF179" s="40">
        <f ca="1">AF178+SUMIFS('Transactions (Dated)'!$E$2:$E$53,'Transactions (Dated)'!$D$2:$D$53,'Share Values'!$X179,'Transactions (Dated)'!$B$2:$B$53,'Share Values'!AF$11,'Transactions (Dated)'!$C$2:$C$53,"Buy")-SUMIFS('Transactions (Dated)'!$E$2:$E$53,'Transactions (Dated)'!$D$2:$D$53,'Share Values'!$X179,'Transactions (Dated)'!$B$2:$B$53,'Share Values'!AF$11,'Transactions (Dated)'!$C$2:$C$53,"Sell")</f>
        <v>0</v>
      </c>
      <c r="AG179" s="40">
        <f ca="1">AG178+SUMIFS('Transactions (Dated)'!$E$2:$E$53,'Transactions (Dated)'!$D$2:$D$53,'Share Values'!$X179,'Transactions (Dated)'!$B$2:$B$53,'Share Values'!AG$11,'Transactions (Dated)'!$C$2:$C$53,"Buy")-SUMIFS('Transactions (Dated)'!$E$2:$E$53,'Transactions (Dated)'!$D$2:$D$53,'Share Values'!$X179,'Transactions (Dated)'!$B$2:$B$53,'Share Values'!AG$11,'Transactions (Dated)'!$C$2:$C$53,"Sell")</f>
        <v>0</v>
      </c>
      <c r="AH179" s="40">
        <f ca="1">AH178+SUMIFS('Transactions (Dated)'!$E$2:$E$53,'Transactions (Dated)'!$D$2:$D$53,'Share Values'!$X179,'Transactions (Dated)'!$B$2:$B$53,'Share Values'!AH$11,'Transactions (Dated)'!$C$2:$C$53,"Buy")-SUMIFS('Transactions (Dated)'!$E$2:$E$53,'Transactions (Dated)'!$D$2:$D$53,'Share Values'!$X179,'Transactions (Dated)'!$B$2:$B$53,'Share Values'!AH$11,'Transactions (Dated)'!$C$2:$C$53,"Sell")</f>
        <v>0</v>
      </c>
      <c r="AI179" s="40">
        <f ca="1">AI178+SUMIFS('Transactions (Dated)'!$E$2:$E$53,'Transactions (Dated)'!$D$2:$D$53,'Share Values'!$X179,'Transactions (Dated)'!$B$2:$B$53,'Share Values'!AI$11,'Transactions (Dated)'!$C$2:$C$53,"Buy")-SUMIFS('Transactions (Dated)'!$E$2:$E$53,'Transactions (Dated)'!$D$2:$D$53,'Share Values'!$X179,'Transactions (Dated)'!$B$2:$B$53,'Share Values'!AI$11,'Transactions (Dated)'!$C$2:$C$53,"Sell")</f>
        <v>0</v>
      </c>
      <c r="AJ179" s="40">
        <f ca="1">AJ178+SUMIFS('Transactions (Dated)'!$E$2:$E$53,'Transactions (Dated)'!$D$2:$D$53,'Share Values'!$X179,'Transactions (Dated)'!$B$2:$B$53,'Share Values'!AJ$11,'Transactions (Dated)'!$C$2:$C$53,"Buy")-SUMIFS('Transactions (Dated)'!$E$2:$E$53,'Transactions (Dated)'!$D$2:$D$53,'Share Values'!$X179,'Transactions (Dated)'!$B$2:$B$53,'Share Values'!AJ$11,'Transactions (Dated)'!$C$2:$C$53,"Sell")</f>
        <v>0</v>
      </c>
      <c r="AK179" s="40">
        <f ca="1">AK178+SUMIFS('Transactions (Dated)'!$E$2:$E$53,'Transactions (Dated)'!$D$2:$D$53,'Share Values'!$X179,'Transactions (Dated)'!$B$2:$B$53,'Share Values'!AK$11,'Transactions (Dated)'!$C$2:$C$53,"Buy")-SUMIFS('Transactions (Dated)'!$E$2:$E$53,'Transactions (Dated)'!$D$2:$D$53,'Share Values'!$X179,'Transactions (Dated)'!$B$2:$B$53,'Share Values'!AK$11,'Transactions (Dated)'!$C$2:$C$53,"Sell")</f>
        <v>0</v>
      </c>
      <c r="AL179" s="40">
        <f ca="1">AL178+SUMIFS('Transactions (Dated)'!$E$2:$E$53,'Transactions (Dated)'!$D$2:$D$53,'Share Values'!$X179,'Transactions (Dated)'!$B$2:$B$53,'Share Values'!AL$11,'Transactions (Dated)'!$C$2:$C$53,"Buy")-SUMIFS('Transactions (Dated)'!$E$2:$E$53,'Transactions (Dated)'!$D$2:$D$53,'Share Values'!$X179,'Transactions (Dated)'!$B$2:$B$53,'Share Values'!AL$11,'Transactions (Dated)'!$C$2:$C$53,"Sell")</f>
        <v>0</v>
      </c>
      <c r="AM179" s="40">
        <f ca="1">AM178+SUMIFS('Transactions (Dated)'!$E$2:$E$53,'Transactions (Dated)'!$D$2:$D$53,'Share Values'!$X179,'Transactions (Dated)'!$B$2:$B$53,'Share Values'!AM$11,'Transactions (Dated)'!$C$2:$C$53,"Buy")-SUMIFS('Transactions (Dated)'!$E$2:$E$53,'Transactions (Dated)'!$D$2:$D$53,'Share Values'!$X179,'Transactions (Dated)'!$B$2:$B$53,'Share Values'!AM$11,'Transactions (Dated)'!$C$2:$C$53,"Sell")</f>
        <v>0</v>
      </c>
      <c r="AN179" s="40">
        <f ca="1">AN178+SUMIFS('Transactions (Dated)'!$E$2:$E$53,'Transactions (Dated)'!$D$2:$D$53,'Share Values'!$X179,'Transactions (Dated)'!$B$2:$B$53,'Share Values'!AN$11,'Transactions (Dated)'!$C$2:$C$53,"Buy")-SUMIFS('Transactions (Dated)'!$E$2:$E$53,'Transactions (Dated)'!$D$2:$D$53,'Share Values'!$X179,'Transactions (Dated)'!$B$2:$B$53,'Share Values'!AN$11,'Transactions (Dated)'!$C$2:$C$53,"Sell")</f>
        <v>0</v>
      </c>
      <c r="AO179" s="40"/>
      <c r="AQ179" s="3">
        <f t="shared" si="63"/>
        <v>42157</v>
      </c>
      <c r="AR179" s="6">
        <f t="shared" ca="1" si="64"/>
        <v>55268.75</v>
      </c>
      <c r="AS179" s="6">
        <f t="shared" ca="1" si="65"/>
        <v>48281.25</v>
      </c>
      <c r="AT179" s="6">
        <f t="shared" ca="1" si="66"/>
        <v>803071.5</v>
      </c>
      <c r="AU179" s="6">
        <f t="shared" ca="1" si="67"/>
        <v>59976.4</v>
      </c>
      <c r="AV179" s="6">
        <f t="shared" ca="1" si="68"/>
        <v>42757.08</v>
      </c>
      <c r="AW179" s="6">
        <f t="shared" ca="1" si="69"/>
        <v>0</v>
      </c>
      <c r="AX179" s="6">
        <f t="shared" ca="1" si="70"/>
        <v>0</v>
      </c>
      <c r="AY179" s="6">
        <f t="shared" ca="1" si="71"/>
        <v>0</v>
      </c>
      <c r="AZ179" s="6">
        <f t="shared" ca="1" si="72"/>
        <v>0</v>
      </c>
      <c r="BA179" s="6">
        <f t="shared" ca="1" si="73"/>
        <v>0</v>
      </c>
      <c r="BB179" s="6">
        <f t="shared" ca="1" si="74"/>
        <v>0</v>
      </c>
      <c r="BC179" s="6">
        <f t="shared" ca="1" si="75"/>
        <v>0</v>
      </c>
      <c r="BD179" s="6">
        <f t="shared" ca="1" si="76"/>
        <v>0</v>
      </c>
      <c r="BE179" s="6">
        <f t="shared" ca="1" si="77"/>
        <v>0</v>
      </c>
      <c r="BF179" s="6">
        <f t="shared" ca="1" si="84"/>
        <v>0</v>
      </c>
      <c r="BG179" s="6">
        <f t="shared" ca="1" si="85"/>
        <v>0</v>
      </c>
      <c r="BH179" s="6"/>
      <c r="BJ179" s="4">
        <f t="shared" ca="1" si="78"/>
        <v>1009354.98</v>
      </c>
      <c r="BL179" s="3">
        <f t="shared" si="79"/>
        <v>42157</v>
      </c>
      <c r="BM179" s="6">
        <f>BM178+SUMIFS('Transactions (Dated)'!G:G,'Transactions (Dated)'!D:D,'Share Values'!AQ179)</f>
        <v>34179.499999999993</v>
      </c>
      <c r="BN179" s="6">
        <f ca="1">BN178+SUMIFS('Transactions (Dated)'!$F:$F,'Transactions (Dated)'!$D:$D,$BL179,'Transactions (Dated)'!$B:$B,BN$11,'Transactions (Dated)'!$C:$C,"Dividend (paid to cash)")*Y179</f>
        <v>0</v>
      </c>
      <c r="BO179" s="6">
        <f ca="1">BO178+SUMIFS('Transactions (Dated)'!$F:$F,'Transactions (Dated)'!$D:$D,$BL179,'Transactions (Dated)'!$B:$B,BO$11,'Transactions (Dated)'!$C:$C,"Dividend (paid to cash)")*Z179</f>
        <v>1250</v>
      </c>
      <c r="BP179" s="6">
        <f ca="1">BP178+SUMIFS('Transactions (Dated)'!$F:$F,'Transactions (Dated)'!$D:$D,$BL179,'Transactions (Dated)'!$B:$B,BP$11,'Transactions (Dated)'!$C:$C,"Dividend (paid to cash)")*AA179</f>
        <v>17738.742000000002</v>
      </c>
      <c r="BQ179" s="6">
        <f ca="1">BQ178+SUMIFS('Transactions (Dated)'!$F:$F,'Transactions (Dated)'!$D:$D,$BL179,'Transactions (Dated)'!$B:$B,BQ$11,'Transactions (Dated)'!$C:$C,"Dividend (paid to cash)")*AB179</f>
        <v>113.52000000000001</v>
      </c>
      <c r="BR179" s="6">
        <f ca="1">BR178+SUMIFS('Transactions (Dated)'!$F:$F,'Transactions (Dated)'!$D:$D,$BL179,'Transactions (Dated)'!$B:$B,BR$11,'Transactions (Dated)'!$C:$C,"Dividend (paid to cash)")*AC179</f>
        <v>0</v>
      </c>
      <c r="BS179" s="6">
        <f ca="1">BS178+SUMIFS('Transactions (Dated)'!$F:$F,'Transactions (Dated)'!$D:$D,$BL179,'Transactions (Dated)'!$B:$B,BS$11,'Transactions (Dated)'!$C:$C,"Dividend (paid to cash)")*AD179</f>
        <v>0</v>
      </c>
      <c r="BT179" s="6">
        <f ca="1">BT178+SUMIFS('Transactions (Dated)'!$F:$F,'Transactions (Dated)'!$D:$D,$BL179,'Transactions (Dated)'!$B:$B,BT$11,'Transactions (Dated)'!$C:$C,"Dividend (paid to cash)")*AE179</f>
        <v>0</v>
      </c>
      <c r="BU179" s="6">
        <f ca="1">BU178+SUMIFS('Transactions (Dated)'!$F:$F,'Transactions (Dated)'!$D:$D,$BL179,'Transactions (Dated)'!$B:$B,BU$11,'Transactions (Dated)'!$C:$C,"Dividend (paid to cash)")*AF179</f>
        <v>0</v>
      </c>
      <c r="BV179" s="6">
        <f ca="1">BV178+SUMIFS('Transactions (Dated)'!$F:$F,'Transactions (Dated)'!$D:$D,$BL179,'Transactions (Dated)'!$B:$B,BV$11,'Transactions (Dated)'!$C:$C,"Dividend (paid to cash)")*AG179</f>
        <v>0</v>
      </c>
      <c r="BW179" s="6">
        <f ca="1">BW178+SUMIFS('Transactions (Dated)'!$F:$F,'Transactions (Dated)'!$D:$D,$BL179,'Transactions (Dated)'!$B:$B,BW$11,'Transactions (Dated)'!$C:$C,"Dividend (paid to cash)")*AH179</f>
        <v>0</v>
      </c>
      <c r="BX179" s="6">
        <f ca="1">BX178+SUMIFS('Transactions (Dated)'!$F:$F,'Transactions (Dated)'!$D:$D,$BL179,'Transactions (Dated)'!$B:$B,BX$11,'Transactions (Dated)'!$C:$C,"Dividend (paid to cash)")*AI179</f>
        <v>0</v>
      </c>
      <c r="BY179" s="6">
        <f ca="1">BY178+SUMIFS('Transactions (Dated)'!$F:$F,'Transactions (Dated)'!$D:$D,$BL179,'Transactions (Dated)'!$B:$B,BY$11,'Transactions (Dated)'!$C:$C,"Dividend (paid to cash)")*AJ179</f>
        <v>0</v>
      </c>
      <c r="BZ179" s="6">
        <f ca="1">BZ178+SUMIFS('Transactions (Dated)'!$F:$F,'Transactions (Dated)'!$D:$D,$BL179,'Transactions (Dated)'!$B:$B,BZ$11,'Transactions (Dated)'!$C:$C,"Dividend (paid to cash)")*AK179</f>
        <v>0</v>
      </c>
      <c r="CA179" s="6">
        <f ca="1">CA178+SUMIFS('Transactions (Dated)'!$F:$F,'Transactions (Dated)'!$D:$D,$BL179,'Transactions (Dated)'!$B:$B,CA$11,'Transactions (Dated)'!$C:$C,"Dividend (paid to cash)")*AL179</f>
        <v>0</v>
      </c>
      <c r="CB179" s="6">
        <v>0</v>
      </c>
      <c r="CC179" s="6">
        <v>0</v>
      </c>
      <c r="CD179" s="6"/>
      <c r="CF179" s="6">
        <f t="shared" ca="1" si="86"/>
        <v>53281.761999999995</v>
      </c>
      <c r="CH179" s="3">
        <f t="shared" si="87"/>
        <v>42157</v>
      </c>
      <c r="CI179" s="4">
        <f t="shared" ca="1" si="80"/>
        <v>1009354.98</v>
      </c>
      <c r="CJ179" s="4">
        <f t="shared" ca="1" si="81"/>
        <v>53281.761999999995</v>
      </c>
      <c r="CL179" s="4">
        <f t="shared" ca="1" si="82"/>
        <v>1062636.7420000001</v>
      </c>
    </row>
    <row r="180" spans="2:90" x14ac:dyDescent="0.15">
      <c r="B180" s="3">
        <f t="shared" si="83"/>
        <v>42158</v>
      </c>
      <c r="C180" s="2">
        <v>15154.7</v>
      </c>
      <c r="E180" s="70">
        <v>42158</v>
      </c>
      <c r="F180" s="69">
        <v>12.11</v>
      </c>
      <c r="G180" s="69">
        <v>5.12</v>
      </c>
      <c r="H180" s="69">
        <v>20.53</v>
      </c>
      <c r="I180" s="69">
        <v>32.07</v>
      </c>
      <c r="J180" s="69">
        <v>18.149999999999999</v>
      </c>
      <c r="K180" s="69">
        <v>12.67</v>
      </c>
      <c r="L180" s="69">
        <v>26.87</v>
      </c>
      <c r="M180" s="69">
        <v>3.43</v>
      </c>
      <c r="N180" s="69">
        <v>10.3</v>
      </c>
      <c r="O180" s="69">
        <v>5.5067000000000004</v>
      </c>
      <c r="P180" s="69">
        <v>32.700000000000003</v>
      </c>
      <c r="Q180" s="69">
        <v>1.04</v>
      </c>
      <c r="R180" s="69">
        <v>11.74</v>
      </c>
      <c r="S180" s="69">
        <v>37.57</v>
      </c>
      <c r="T180" s="69"/>
      <c r="U180" s="69"/>
      <c r="V180" s="4"/>
      <c r="X180" s="3">
        <f t="shared" si="62"/>
        <v>42158</v>
      </c>
      <c r="Y180" s="40">
        <f ca="1">Y179+SUMIFS('Transactions (Dated)'!$E$2:$E$53,'Transactions (Dated)'!$D$2:$D$53,'Share Values'!$X180,'Transactions (Dated)'!$B$2:$B$53,'Share Values'!Y$11,'Transactions (Dated)'!$C$2:$C$53,"Buy")-SUMIFS('Transactions (Dated)'!$E$2:$E$53,'Transactions (Dated)'!$D$2:$D$53,'Share Values'!$X180,'Transactions (Dated)'!$B$2:$B$53,'Share Values'!Y$11,'Transactions (Dated)'!$C$2:$C$53,"Sell")</f>
        <v>4625</v>
      </c>
      <c r="Z180" s="40">
        <f ca="1">Z179+SUMIFS('Transactions (Dated)'!$E$2:$E$53,'Transactions (Dated)'!$D$2:$D$53,'Share Values'!$X180,'Transactions (Dated)'!$B$2:$B$53,'Share Values'!Z$11,'Transactions (Dated)'!$C$2:$C$53,"Buy")-SUMIFS('Transactions (Dated)'!$E$2:$E$53,'Transactions (Dated)'!$D$2:$D$53,'Share Values'!$X180,'Transactions (Dated)'!$B$2:$B$53,'Share Values'!Z$11,'Transactions (Dated)'!$C$2:$C$53,"Sell")</f>
        <v>9375</v>
      </c>
      <c r="AA180" s="40">
        <f ca="1">AA179+SUMIFS('Transactions (Dated)'!$E$2:$E$53,'Transactions (Dated)'!$D$2:$D$53,'Share Values'!$X180,'Transactions (Dated)'!$B$2:$B$53,'Share Values'!AA$11,'Transactions (Dated)'!$C$2:$C$53,"Buy")-SUMIFS('Transactions (Dated)'!$E$2:$E$53,'Transactions (Dated)'!$D$2:$D$53,'Share Values'!$X180,'Transactions (Dated)'!$B$2:$B$53,'Share Values'!AA$11,'Transactions (Dated)'!$C$2:$C$53,"Sell")</f>
        <v>39270</v>
      </c>
      <c r="AB180" s="40">
        <f ca="1">AB179+SUMIFS('Transactions (Dated)'!$E$2:$E$53,'Transactions (Dated)'!$D$2:$D$53,'Share Values'!$X180,'Transactions (Dated)'!$B$2:$B$53,'Share Values'!AB$11,'Transactions (Dated)'!$C$2:$C$53,"Buy")-SUMIFS('Transactions (Dated)'!$E$2:$E$53,'Transactions (Dated)'!$D$2:$D$53,'Share Values'!$X180,'Transactions (Dated)'!$B$2:$B$53,'Share Values'!AB$11,'Transactions (Dated)'!$C$2:$C$53,"Sell")</f>
        <v>1892</v>
      </c>
      <c r="AC180" s="40">
        <f ca="1">AC179+SUMIFS('Transactions (Dated)'!$E$2:$E$53,'Transactions (Dated)'!$D$2:$D$53,'Share Values'!$X180,'Transactions (Dated)'!$B$2:$B$53,'Share Values'!AC$11,'Transactions (Dated)'!$C$2:$C$53,"Buy")-SUMIFS('Transactions (Dated)'!$E$2:$E$53,'Transactions (Dated)'!$D$2:$D$53,'Share Values'!$X180,'Transactions (Dated)'!$B$2:$B$53,'Share Values'!AC$11,'Transactions (Dated)'!$C$2:$C$53,"Sell")</f>
        <v>2348</v>
      </c>
      <c r="AD180" s="40">
        <f ca="1">AD179+SUMIFS('Transactions (Dated)'!$E$2:$E$53,'Transactions (Dated)'!$D$2:$D$53,'Share Values'!$X180,'Transactions (Dated)'!$B$2:$B$53,'Share Values'!AD$11,'Transactions (Dated)'!$C$2:$C$53,"Buy")-SUMIFS('Transactions (Dated)'!$E$2:$E$53,'Transactions (Dated)'!$D$2:$D$53,'Share Values'!$X180,'Transactions (Dated)'!$B$2:$B$53,'Share Values'!AD$11,'Transactions (Dated)'!$C$2:$C$53,"Sell")</f>
        <v>0</v>
      </c>
      <c r="AE180" s="40">
        <f ca="1">AE179+SUMIFS('Transactions (Dated)'!$E$2:$E$53,'Transactions (Dated)'!$D$2:$D$53,'Share Values'!$X180,'Transactions (Dated)'!$B$2:$B$53,'Share Values'!AE$11,'Transactions (Dated)'!$C$2:$C$53,"Buy")-SUMIFS('Transactions (Dated)'!$E$2:$E$53,'Transactions (Dated)'!$D$2:$D$53,'Share Values'!$X180,'Transactions (Dated)'!$B$2:$B$53,'Share Values'!AE$11,'Transactions (Dated)'!$C$2:$C$53,"Sell")</f>
        <v>0</v>
      </c>
      <c r="AF180" s="40">
        <f ca="1">AF179+SUMIFS('Transactions (Dated)'!$E$2:$E$53,'Transactions (Dated)'!$D$2:$D$53,'Share Values'!$X180,'Transactions (Dated)'!$B$2:$B$53,'Share Values'!AF$11,'Transactions (Dated)'!$C$2:$C$53,"Buy")-SUMIFS('Transactions (Dated)'!$E$2:$E$53,'Transactions (Dated)'!$D$2:$D$53,'Share Values'!$X180,'Transactions (Dated)'!$B$2:$B$53,'Share Values'!AF$11,'Transactions (Dated)'!$C$2:$C$53,"Sell")</f>
        <v>0</v>
      </c>
      <c r="AG180" s="40">
        <f ca="1">AG179+SUMIFS('Transactions (Dated)'!$E$2:$E$53,'Transactions (Dated)'!$D$2:$D$53,'Share Values'!$X180,'Transactions (Dated)'!$B$2:$B$53,'Share Values'!AG$11,'Transactions (Dated)'!$C$2:$C$53,"Buy")-SUMIFS('Transactions (Dated)'!$E$2:$E$53,'Transactions (Dated)'!$D$2:$D$53,'Share Values'!$X180,'Transactions (Dated)'!$B$2:$B$53,'Share Values'!AG$11,'Transactions (Dated)'!$C$2:$C$53,"Sell")</f>
        <v>0</v>
      </c>
      <c r="AH180" s="40">
        <f ca="1">AH179+SUMIFS('Transactions (Dated)'!$E$2:$E$53,'Transactions (Dated)'!$D$2:$D$53,'Share Values'!$X180,'Transactions (Dated)'!$B$2:$B$53,'Share Values'!AH$11,'Transactions (Dated)'!$C$2:$C$53,"Buy")-SUMIFS('Transactions (Dated)'!$E$2:$E$53,'Transactions (Dated)'!$D$2:$D$53,'Share Values'!$X180,'Transactions (Dated)'!$B$2:$B$53,'Share Values'!AH$11,'Transactions (Dated)'!$C$2:$C$53,"Sell")</f>
        <v>0</v>
      </c>
      <c r="AI180" s="40">
        <f ca="1">AI179+SUMIFS('Transactions (Dated)'!$E$2:$E$53,'Transactions (Dated)'!$D$2:$D$53,'Share Values'!$X180,'Transactions (Dated)'!$B$2:$B$53,'Share Values'!AI$11,'Transactions (Dated)'!$C$2:$C$53,"Buy")-SUMIFS('Transactions (Dated)'!$E$2:$E$53,'Transactions (Dated)'!$D$2:$D$53,'Share Values'!$X180,'Transactions (Dated)'!$B$2:$B$53,'Share Values'!AI$11,'Transactions (Dated)'!$C$2:$C$53,"Sell")</f>
        <v>0</v>
      </c>
      <c r="AJ180" s="40">
        <f ca="1">AJ179+SUMIFS('Transactions (Dated)'!$E$2:$E$53,'Transactions (Dated)'!$D$2:$D$53,'Share Values'!$X180,'Transactions (Dated)'!$B$2:$B$53,'Share Values'!AJ$11,'Transactions (Dated)'!$C$2:$C$53,"Buy")-SUMIFS('Transactions (Dated)'!$E$2:$E$53,'Transactions (Dated)'!$D$2:$D$53,'Share Values'!$X180,'Transactions (Dated)'!$B$2:$B$53,'Share Values'!AJ$11,'Transactions (Dated)'!$C$2:$C$53,"Sell")</f>
        <v>0</v>
      </c>
      <c r="AK180" s="40">
        <f ca="1">AK179+SUMIFS('Transactions (Dated)'!$E$2:$E$53,'Transactions (Dated)'!$D$2:$D$53,'Share Values'!$X180,'Transactions (Dated)'!$B$2:$B$53,'Share Values'!AK$11,'Transactions (Dated)'!$C$2:$C$53,"Buy")-SUMIFS('Transactions (Dated)'!$E$2:$E$53,'Transactions (Dated)'!$D$2:$D$53,'Share Values'!$X180,'Transactions (Dated)'!$B$2:$B$53,'Share Values'!AK$11,'Transactions (Dated)'!$C$2:$C$53,"Sell")</f>
        <v>0</v>
      </c>
      <c r="AL180" s="40">
        <f ca="1">AL179+SUMIFS('Transactions (Dated)'!$E$2:$E$53,'Transactions (Dated)'!$D$2:$D$53,'Share Values'!$X180,'Transactions (Dated)'!$B$2:$B$53,'Share Values'!AL$11,'Transactions (Dated)'!$C$2:$C$53,"Buy")-SUMIFS('Transactions (Dated)'!$E$2:$E$53,'Transactions (Dated)'!$D$2:$D$53,'Share Values'!$X180,'Transactions (Dated)'!$B$2:$B$53,'Share Values'!AL$11,'Transactions (Dated)'!$C$2:$C$53,"Sell")</f>
        <v>0</v>
      </c>
      <c r="AM180" s="40">
        <f ca="1">AM179+SUMIFS('Transactions (Dated)'!$E$2:$E$53,'Transactions (Dated)'!$D$2:$D$53,'Share Values'!$X180,'Transactions (Dated)'!$B$2:$B$53,'Share Values'!AM$11,'Transactions (Dated)'!$C$2:$C$53,"Buy")-SUMIFS('Transactions (Dated)'!$E$2:$E$53,'Transactions (Dated)'!$D$2:$D$53,'Share Values'!$X180,'Transactions (Dated)'!$B$2:$B$53,'Share Values'!AM$11,'Transactions (Dated)'!$C$2:$C$53,"Sell")</f>
        <v>0</v>
      </c>
      <c r="AN180" s="40">
        <f ca="1">AN179+SUMIFS('Transactions (Dated)'!$E$2:$E$53,'Transactions (Dated)'!$D$2:$D$53,'Share Values'!$X180,'Transactions (Dated)'!$B$2:$B$53,'Share Values'!AN$11,'Transactions (Dated)'!$C$2:$C$53,"Buy")-SUMIFS('Transactions (Dated)'!$E$2:$E$53,'Transactions (Dated)'!$D$2:$D$53,'Share Values'!$X180,'Transactions (Dated)'!$B$2:$B$53,'Share Values'!AN$11,'Transactions (Dated)'!$C$2:$C$53,"Sell")</f>
        <v>0</v>
      </c>
      <c r="AO180" s="40"/>
      <c r="AQ180" s="3">
        <f t="shared" si="63"/>
        <v>42158</v>
      </c>
      <c r="AR180" s="6">
        <f t="shared" ca="1" si="64"/>
        <v>56008.75</v>
      </c>
      <c r="AS180" s="6">
        <f t="shared" ca="1" si="65"/>
        <v>48000</v>
      </c>
      <c r="AT180" s="6">
        <f t="shared" ca="1" si="66"/>
        <v>806213.10000000009</v>
      </c>
      <c r="AU180" s="6">
        <f t="shared" ca="1" si="67"/>
        <v>60676.44</v>
      </c>
      <c r="AV180" s="6">
        <f t="shared" ca="1" si="68"/>
        <v>42616.2</v>
      </c>
      <c r="AW180" s="6">
        <f t="shared" ca="1" si="69"/>
        <v>0</v>
      </c>
      <c r="AX180" s="6">
        <f t="shared" ca="1" si="70"/>
        <v>0</v>
      </c>
      <c r="AY180" s="6">
        <f t="shared" ca="1" si="71"/>
        <v>0</v>
      </c>
      <c r="AZ180" s="6">
        <f t="shared" ca="1" si="72"/>
        <v>0</v>
      </c>
      <c r="BA180" s="6">
        <f t="shared" ca="1" si="73"/>
        <v>0</v>
      </c>
      <c r="BB180" s="6">
        <f t="shared" ca="1" si="74"/>
        <v>0</v>
      </c>
      <c r="BC180" s="6">
        <f t="shared" ca="1" si="75"/>
        <v>0</v>
      </c>
      <c r="BD180" s="6">
        <f t="shared" ca="1" si="76"/>
        <v>0</v>
      </c>
      <c r="BE180" s="6">
        <f t="shared" ca="1" si="77"/>
        <v>0</v>
      </c>
      <c r="BF180" s="6">
        <f t="shared" ca="1" si="84"/>
        <v>0</v>
      </c>
      <c r="BG180" s="6">
        <f t="shared" ca="1" si="85"/>
        <v>0</v>
      </c>
      <c r="BH180" s="6"/>
      <c r="BJ180" s="4">
        <f t="shared" ca="1" si="78"/>
        <v>1013514.49</v>
      </c>
      <c r="BL180" s="3">
        <f t="shared" si="79"/>
        <v>42158</v>
      </c>
      <c r="BM180" s="6">
        <f>BM179+SUMIFS('Transactions (Dated)'!G:G,'Transactions (Dated)'!D:D,'Share Values'!AQ180)</f>
        <v>34179.499999999993</v>
      </c>
      <c r="BN180" s="6">
        <f ca="1">BN179+SUMIFS('Transactions (Dated)'!$F:$F,'Transactions (Dated)'!$D:$D,$BL180,'Transactions (Dated)'!$B:$B,BN$11,'Transactions (Dated)'!$C:$C,"Dividend (paid to cash)")*Y180</f>
        <v>0</v>
      </c>
      <c r="BO180" s="6">
        <f ca="1">BO179+SUMIFS('Transactions (Dated)'!$F:$F,'Transactions (Dated)'!$D:$D,$BL180,'Transactions (Dated)'!$B:$B,BO$11,'Transactions (Dated)'!$C:$C,"Dividend (paid to cash)")*Z180</f>
        <v>1250</v>
      </c>
      <c r="BP180" s="6">
        <f ca="1">BP179+SUMIFS('Transactions (Dated)'!$F:$F,'Transactions (Dated)'!$D:$D,$BL180,'Transactions (Dated)'!$B:$B,BP$11,'Transactions (Dated)'!$C:$C,"Dividend (paid to cash)")*AA180</f>
        <v>17738.742000000002</v>
      </c>
      <c r="BQ180" s="6">
        <f ca="1">BQ179+SUMIFS('Transactions (Dated)'!$F:$F,'Transactions (Dated)'!$D:$D,$BL180,'Transactions (Dated)'!$B:$B,BQ$11,'Transactions (Dated)'!$C:$C,"Dividend (paid to cash)")*AB180</f>
        <v>113.52000000000001</v>
      </c>
      <c r="BR180" s="6">
        <f ca="1">BR179+SUMIFS('Transactions (Dated)'!$F:$F,'Transactions (Dated)'!$D:$D,$BL180,'Transactions (Dated)'!$B:$B,BR$11,'Transactions (Dated)'!$C:$C,"Dividend (paid to cash)")*AC180</f>
        <v>0</v>
      </c>
      <c r="BS180" s="6">
        <f ca="1">BS179+SUMIFS('Transactions (Dated)'!$F:$F,'Transactions (Dated)'!$D:$D,$BL180,'Transactions (Dated)'!$B:$B,BS$11,'Transactions (Dated)'!$C:$C,"Dividend (paid to cash)")*AD180</f>
        <v>0</v>
      </c>
      <c r="BT180" s="6">
        <f ca="1">BT179+SUMIFS('Transactions (Dated)'!$F:$F,'Transactions (Dated)'!$D:$D,$BL180,'Transactions (Dated)'!$B:$B,BT$11,'Transactions (Dated)'!$C:$C,"Dividend (paid to cash)")*AE180</f>
        <v>0</v>
      </c>
      <c r="BU180" s="6">
        <f ca="1">BU179+SUMIFS('Transactions (Dated)'!$F:$F,'Transactions (Dated)'!$D:$D,$BL180,'Transactions (Dated)'!$B:$B,BU$11,'Transactions (Dated)'!$C:$C,"Dividend (paid to cash)")*AF180</f>
        <v>0</v>
      </c>
      <c r="BV180" s="6">
        <f ca="1">BV179+SUMIFS('Transactions (Dated)'!$F:$F,'Transactions (Dated)'!$D:$D,$BL180,'Transactions (Dated)'!$B:$B,BV$11,'Transactions (Dated)'!$C:$C,"Dividend (paid to cash)")*AG180</f>
        <v>0</v>
      </c>
      <c r="BW180" s="6">
        <f ca="1">BW179+SUMIFS('Transactions (Dated)'!$F:$F,'Transactions (Dated)'!$D:$D,$BL180,'Transactions (Dated)'!$B:$B,BW$11,'Transactions (Dated)'!$C:$C,"Dividend (paid to cash)")*AH180</f>
        <v>0</v>
      </c>
      <c r="BX180" s="6">
        <f ca="1">BX179+SUMIFS('Transactions (Dated)'!$F:$F,'Transactions (Dated)'!$D:$D,$BL180,'Transactions (Dated)'!$B:$B,BX$11,'Transactions (Dated)'!$C:$C,"Dividend (paid to cash)")*AI180</f>
        <v>0</v>
      </c>
      <c r="BY180" s="6">
        <f ca="1">BY179+SUMIFS('Transactions (Dated)'!$F:$F,'Transactions (Dated)'!$D:$D,$BL180,'Transactions (Dated)'!$B:$B,BY$11,'Transactions (Dated)'!$C:$C,"Dividend (paid to cash)")*AJ180</f>
        <v>0</v>
      </c>
      <c r="BZ180" s="6">
        <f ca="1">BZ179+SUMIFS('Transactions (Dated)'!$F:$F,'Transactions (Dated)'!$D:$D,$BL180,'Transactions (Dated)'!$B:$B,BZ$11,'Transactions (Dated)'!$C:$C,"Dividend (paid to cash)")*AK180</f>
        <v>0</v>
      </c>
      <c r="CA180" s="6">
        <f ca="1">CA179+SUMIFS('Transactions (Dated)'!$F:$F,'Transactions (Dated)'!$D:$D,$BL180,'Transactions (Dated)'!$B:$B,CA$11,'Transactions (Dated)'!$C:$C,"Dividend (paid to cash)")*AL180</f>
        <v>0</v>
      </c>
      <c r="CB180" s="6">
        <v>0</v>
      </c>
      <c r="CC180" s="6">
        <v>0</v>
      </c>
      <c r="CD180" s="6"/>
      <c r="CF180" s="6">
        <f t="shared" ca="1" si="86"/>
        <v>53281.761999999995</v>
      </c>
      <c r="CH180" s="3">
        <f t="shared" si="87"/>
        <v>42158</v>
      </c>
      <c r="CI180" s="4">
        <f t="shared" ca="1" si="80"/>
        <v>1013514.49</v>
      </c>
      <c r="CJ180" s="4">
        <f t="shared" ca="1" si="81"/>
        <v>53281.761999999995</v>
      </c>
      <c r="CL180" s="4">
        <f t="shared" ca="1" si="82"/>
        <v>1066796.2520000001</v>
      </c>
    </row>
    <row r="181" spans="2:90" x14ac:dyDescent="0.15">
      <c r="B181" s="3">
        <f t="shared" si="83"/>
        <v>42159</v>
      </c>
      <c r="C181" s="2">
        <v>15019.4</v>
      </c>
      <c r="E181" s="70">
        <v>42159</v>
      </c>
      <c r="F181" s="69">
        <v>12.2</v>
      </c>
      <c r="G181" s="69">
        <v>5.0199999999999996</v>
      </c>
      <c r="H181" s="69">
        <v>20.36</v>
      </c>
      <c r="I181" s="69">
        <v>31.82</v>
      </c>
      <c r="J181" s="69">
        <v>18.079999999999998</v>
      </c>
      <c r="K181" s="69">
        <v>12.59</v>
      </c>
      <c r="L181" s="69">
        <v>26.33</v>
      </c>
      <c r="M181" s="69">
        <v>3.4</v>
      </c>
      <c r="N181" s="69">
        <v>10.34</v>
      </c>
      <c r="O181" s="69">
        <v>5.65</v>
      </c>
      <c r="P181" s="69">
        <v>31.73</v>
      </c>
      <c r="Q181" s="69">
        <v>1.06</v>
      </c>
      <c r="R181" s="69">
        <v>11.66</v>
      </c>
      <c r="S181" s="69">
        <v>36.99</v>
      </c>
      <c r="T181" s="69"/>
      <c r="U181" s="69"/>
      <c r="V181" s="4"/>
      <c r="X181" s="3">
        <f t="shared" si="62"/>
        <v>42159</v>
      </c>
      <c r="Y181" s="40">
        <f ca="1">Y180+SUMIFS('Transactions (Dated)'!$E$2:$E$53,'Transactions (Dated)'!$D$2:$D$53,'Share Values'!$X181,'Transactions (Dated)'!$B$2:$B$53,'Share Values'!Y$11,'Transactions (Dated)'!$C$2:$C$53,"Buy")-SUMIFS('Transactions (Dated)'!$E$2:$E$53,'Transactions (Dated)'!$D$2:$D$53,'Share Values'!$X181,'Transactions (Dated)'!$B$2:$B$53,'Share Values'!Y$11,'Transactions (Dated)'!$C$2:$C$53,"Sell")</f>
        <v>4625</v>
      </c>
      <c r="Z181" s="40">
        <f ca="1">Z180+SUMIFS('Transactions (Dated)'!$E$2:$E$53,'Transactions (Dated)'!$D$2:$D$53,'Share Values'!$X181,'Transactions (Dated)'!$B$2:$B$53,'Share Values'!Z$11,'Transactions (Dated)'!$C$2:$C$53,"Buy")-SUMIFS('Transactions (Dated)'!$E$2:$E$53,'Transactions (Dated)'!$D$2:$D$53,'Share Values'!$X181,'Transactions (Dated)'!$B$2:$B$53,'Share Values'!Z$11,'Transactions (Dated)'!$C$2:$C$53,"Sell")</f>
        <v>9375</v>
      </c>
      <c r="AA181" s="40">
        <f ca="1">AA180+SUMIFS('Transactions (Dated)'!$E$2:$E$53,'Transactions (Dated)'!$D$2:$D$53,'Share Values'!$X181,'Transactions (Dated)'!$B$2:$B$53,'Share Values'!AA$11,'Transactions (Dated)'!$C$2:$C$53,"Buy")-SUMIFS('Transactions (Dated)'!$E$2:$E$53,'Transactions (Dated)'!$D$2:$D$53,'Share Values'!$X181,'Transactions (Dated)'!$B$2:$B$53,'Share Values'!AA$11,'Transactions (Dated)'!$C$2:$C$53,"Sell")</f>
        <v>39270</v>
      </c>
      <c r="AB181" s="40">
        <f ca="1">AB180+SUMIFS('Transactions (Dated)'!$E$2:$E$53,'Transactions (Dated)'!$D$2:$D$53,'Share Values'!$X181,'Transactions (Dated)'!$B$2:$B$53,'Share Values'!AB$11,'Transactions (Dated)'!$C$2:$C$53,"Buy")-SUMIFS('Transactions (Dated)'!$E$2:$E$53,'Transactions (Dated)'!$D$2:$D$53,'Share Values'!$X181,'Transactions (Dated)'!$B$2:$B$53,'Share Values'!AB$11,'Transactions (Dated)'!$C$2:$C$53,"Sell")</f>
        <v>1892</v>
      </c>
      <c r="AC181" s="40">
        <f ca="1">AC180+SUMIFS('Transactions (Dated)'!$E$2:$E$53,'Transactions (Dated)'!$D$2:$D$53,'Share Values'!$X181,'Transactions (Dated)'!$B$2:$B$53,'Share Values'!AC$11,'Transactions (Dated)'!$C$2:$C$53,"Buy")-SUMIFS('Transactions (Dated)'!$E$2:$E$53,'Transactions (Dated)'!$D$2:$D$53,'Share Values'!$X181,'Transactions (Dated)'!$B$2:$B$53,'Share Values'!AC$11,'Transactions (Dated)'!$C$2:$C$53,"Sell")</f>
        <v>2348</v>
      </c>
      <c r="AD181" s="40">
        <f ca="1">AD180+SUMIFS('Transactions (Dated)'!$E$2:$E$53,'Transactions (Dated)'!$D$2:$D$53,'Share Values'!$X181,'Transactions (Dated)'!$B$2:$B$53,'Share Values'!AD$11,'Transactions (Dated)'!$C$2:$C$53,"Buy")-SUMIFS('Transactions (Dated)'!$E$2:$E$53,'Transactions (Dated)'!$D$2:$D$53,'Share Values'!$X181,'Transactions (Dated)'!$B$2:$B$53,'Share Values'!AD$11,'Transactions (Dated)'!$C$2:$C$53,"Sell")</f>
        <v>0</v>
      </c>
      <c r="AE181" s="40">
        <f ca="1">AE180+SUMIFS('Transactions (Dated)'!$E$2:$E$53,'Transactions (Dated)'!$D$2:$D$53,'Share Values'!$X181,'Transactions (Dated)'!$B$2:$B$53,'Share Values'!AE$11,'Transactions (Dated)'!$C$2:$C$53,"Buy")-SUMIFS('Transactions (Dated)'!$E$2:$E$53,'Transactions (Dated)'!$D$2:$D$53,'Share Values'!$X181,'Transactions (Dated)'!$B$2:$B$53,'Share Values'!AE$11,'Transactions (Dated)'!$C$2:$C$53,"Sell")</f>
        <v>0</v>
      </c>
      <c r="AF181" s="40">
        <f ca="1">AF180+SUMIFS('Transactions (Dated)'!$E$2:$E$53,'Transactions (Dated)'!$D$2:$D$53,'Share Values'!$X181,'Transactions (Dated)'!$B$2:$B$53,'Share Values'!AF$11,'Transactions (Dated)'!$C$2:$C$53,"Buy")-SUMIFS('Transactions (Dated)'!$E$2:$E$53,'Transactions (Dated)'!$D$2:$D$53,'Share Values'!$X181,'Transactions (Dated)'!$B$2:$B$53,'Share Values'!AF$11,'Transactions (Dated)'!$C$2:$C$53,"Sell")</f>
        <v>0</v>
      </c>
      <c r="AG181" s="40">
        <f ca="1">AG180+SUMIFS('Transactions (Dated)'!$E$2:$E$53,'Transactions (Dated)'!$D$2:$D$53,'Share Values'!$X181,'Transactions (Dated)'!$B$2:$B$53,'Share Values'!AG$11,'Transactions (Dated)'!$C$2:$C$53,"Buy")-SUMIFS('Transactions (Dated)'!$E$2:$E$53,'Transactions (Dated)'!$D$2:$D$53,'Share Values'!$X181,'Transactions (Dated)'!$B$2:$B$53,'Share Values'!AG$11,'Transactions (Dated)'!$C$2:$C$53,"Sell")</f>
        <v>0</v>
      </c>
      <c r="AH181" s="40">
        <f ca="1">AH180+SUMIFS('Transactions (Dated)'!$E$2:$E$53,'Transactions (Dated)'!$D$2:$D$53,'Share Values'!$X181,'Transactions (Dated)'!$B$2:$B$53,'Share Values'!AH$11,'Transactions (Dated)'!$C$2:$C$53,"Buy")-SUMIFS('Transactions (Dated)'!$E$2:$E$53,'Transactions (Dated)'!$D$2:$D$53,'Share Values'!$X181,'Transactions (Dated)'!$B$2:$B$53,'Share Values'!AH$11,'Transactions (Dated)'!$C$2:$C$53,"Sell")</f>
        <v>0</v>
      </c>
      <c r="AI181" s="40">
        <f ca="1">AI180+SUMIFS('Transactions (Dated)'!$E$2:$E$53,'Transactions (Dated)'!$D$2:$D$53,'Share Values'!$X181,'Transactions (Dated)'!$B$2:$B$53,'Share Values'!AI$11,'Transactions (Dated)'!$C$2:$C$53,"Buy")-SUMIFS('Transactions (Dated)'!$E$2:$E$53,'Transactions (Dated)'!$D$2:$D$53,'Share Values'!$X181,'Transactions (Dated)'!$B$2:$B$53,'Share Values'!AI$11,'Transactions (Dated)'!$C$2:$C$53,"Sell")</f>
        <v>0</v>
      </c>
      <c r="AJ181" s="40">
        <f ca="1">AJ180+SUMIFS('Transactions (Dated)'!$E$2:$E$53,'Transactions (Dated)'!$D$2:$D$53,'Share Values'!$X181,'Transactions (Dated)'!$B$2:$B$53,'Share Values'!AJ$11,'Transactions (Dated)'!$C$2:$C$53,"Buy")-SUMIFS('Transactions (Dated)'!$E$2:$E$53,'Transactions (Dated)'!$D$2:$D$53,'Share Values'!$X181,'Transactions (Dated)'!$B$2:$B$53,'Share Values'!AJ$11,'Transactions (Dated)'!$C$2:$C$53,"Sell")</f>
        <v>0</v>
      </c>
      <c r="AK181" s="40">
        <f ca="1">AK180+SUMIFS('Transactions (Dated)'!$E$2:$E$53,'Transactions (Dated)'!$D$2:$D$53,'Share Values'!$X181,'Transactions (Dated)'!$B$2:$B$53,'Share Values'!AK$11,'Transactions (Dated)'!$C$2:$C$53,"Buy")-SUMIFS('Transactions (Dated)'!$E$2:$E$53,'Transactions (Dated)'!$D$2:$D$53,'Share Values'!$X181,'Transactions (Dated)'!$B$2:$B$53,'Share Values'!AK$11,'Transactions (Dated)'!$C$2:$C$53,"Sell")</f>
        <v>0</v>
      </c>
      <c r="AL181" s="40">
        <f ca="1">AL180+SUMIFS('Transactions (Dated)'!$E$2:$E$53,'Transactions (Dated)'!$D$2:$D$53,'Share Values'!$X181,'Transactions (Dated)'!$B$2:$B$53,'Share Values'!AL$11,'Transactions (Dated)'!$C$2:$C$53,"Buy")-SUMIFS('Transactions (Dated)'!$E$2:$E$53,'Transactions (Dated)'!$D$2:$D$53,'Share Values'!$X181,'Transactions (Dated)'!$B$2:$B$53,'Share Values'!AL$11,'Transactions (Dated)'!$C$2:$C$53,"Sell")</f>
        <v>0</v>
      </c>
      <c r="AM181" s="40">
        <f ca="1">AM180+SUMIFS('Transactions (Dated)'!$E$2:$E$53,'Transactions (Dated)'!$D$2:$D$53,'Share Values'!$X181,'Transactions (Dated)'!$B$2:$B$53,'Share Values'!AM$11,'Transactions (Dated)'!$C$2:$C$53,"Buy")-SUMIFS('Transactions (Dated)'!$E$2:$E$53,'Transactions (Dated)'!$D$2:$D$53,'Share Values'!$X181,'Transactions (Dated)'!$B$2:$B$53,'Share Values'!AM$11,'Transactions (Dated)'!$C$2:$C$53,"Sell")</f>
        <v>0</v>
      </c>
      <c r="AN181" s="40">
        <f ca="1">AN180+SUMIFS('Transactions (Dated)'!$E$2:$E$53,'Transactions (Dated)'!$D$2:$D$53,'Share Values'!$X181,'Transactions (Dated)'!$B$2:$B$53,'Share Values'!AN$11,'Transactions (Dated)'!$C$2:$C$53,"Buy")-SUMIFS('Transactions (Dated)'!$E$2:$E$53,'Transactions (Dated)'!$D$2:$D$53,'Share Values'!$X181,'Transactions (Dated)'!$B$2:$B$53,'Share Values'!AN$11,'Transactions (Dated)'!$C$2:$C$53,"Sell")</f>
        <v>0</v>
      </c>
      <c r="AO181" s="40"/>
      <c r="AQ181" s="3">
        <f t="shared" si="63"/>
        <v>42159</v>
      </c>
      <c r="AR181" s="6">
        <f t="shared" ca="1" si="64"/>
        <v>56425</v>
      </c>
      <c r="AS181" s="6">
        <f t="shared" ca="1" si="65"/>
        <v>47062.499999999993</v>
      </c>
      <c r="AT181" s="6">
        <f t="shared" ca="1" si="66"/>
        <v>799537.2</v>
      </c>
      <c r="AU181" s="6">
        <f t="shared" ca="1" si="67"/>
        <v>60203.44</v>
      </c>
      <c r="AV181" s="6">
        <f t="shared" ca="1" si="68"/>
        <v>42451.839999999997</v>
      </c>
      <c r="AW181" s="6">
        <f t="shared" ca="1" si="69"/>
        <v>0</v>
      </c>
      <c r="AX181" s="6">
        <f t="shared" ca="1" si="70"/>
        <v>0</v>
      </c>
      <c r="AY181" s="6">
        <f t="shared" ca="1" si="71"/>
        <v>0</v>
      </c>
      <c r="AZ181" s="6">
        <f t="shared" ca="1" si="72"/>
        <v>0</v>
      </c>
      <c r="BA181" s="6">
        <f t="shared" ca="1" si="73"/>
        <v>0</v>
      </c>
      <c r="BB181" s="6">
        <f t="shared" ca="1" si="74"/>
        <v>0</v>
      </c>
      <c r="BC181" s="6">
        <f t="shared" ca="1" si="75"/>
        <v>0</v>
      </c>
      <c r="BD181" s="6">
        <f t="shared" ca="1" si="76"/>
        <v>0</v>
      </c>
      <c r="BE181" s="6">
        <f t="shared" ca="1" si="77"/>
        <v>0</v>
      </c>
      <c r="BF181" s="6">
        <f t="shared" ca="1" si="84"/>
        <v>0</v>
      </c>
      <c r="BG181" s="6">
        <f t="shared" ca="1" si="85"/>
        <v>0</v>
      </c>
      <c r="BH181" s="6"/>
      <c r="BJ181" s="4">
        <f t="shared" ca="1" si="78"/>
        <v>1005679.9799999999</v>
      </c>
      <c r="BL181" s="3">
        <f t="shared" si="79"/>
        <v>42159</v>
      </c>
      <c r="BM181" s="6">
        <f>BM180+SUMIFS('Transactions (Dated)'!G:G,'Transactions (Dated)'!D:D,'Share Values'!AQ181)</f>
        <v>34179.499999999993</v>
      </c>
      <c r="BN181" s="6">
        <f ca="1">BN180+SUMIFS('Transactions (Dated)'!$F:$F,'Transactions (Dated)'!$D:$D,$BL181,'Transactions (Dated)'!$B:$B,BN$11,'Transactions (Dated)'!$C:$C,"Dividend (paid to cash)")*Y181</f>
        <v>0</v>
      </c>
      <c r="BO181" s="6">
        <f ca="1">BO180+SUMIFS('Transactions (Dated)'!$F:$F,'Transactions (Dated)'!$D:$D,$BL181,'Transactions (Dated)'!$B:$B,BO$11,'Transactions (Dated)'!$C:$C,"Dividend (paid to cash)")*Z181</f>
        <v>1250</v>
      </c>
      <c r="BP181" s="6">
        <f ca="1">BP180+SUMIFS('Transactions (Dated)'!$F:$F,'Transactions (Dated)'!$D:$D,$BL181,'Transactions (Dated)'!$B:$B,BP$11,'Transactions (Dated)'!$C:$C,"Dividend (paid to cash)")*AA181</f>
        <v>17738.742000000002</v>
      </c>
      <c r="BQ181" s="6">
        <f ca="1">BQ180+SUMIFS('Transactions (Dated)'!$F:$F,'Transactions (Dated)'!$D:$D,$BL181,'Transactions (Dated)'!$B:$B,BQ$11,'Transactions (Dated)'!$C:$C,"Dividend (paid to cash)")*AB181</f>
        <v>113.52000000000001</v>
      </c>
      <c r="BR181" s="6">
        <f ca="1">BR180+SUMIFS('Transactions (Dated)'!$F:$F,'Transactions (Dated)'!$D:$D,$BL181,'Transactions (Dated)'!$B:$B,BR$11,'Transactions (Dated)'!$C:$C,"Dividend (paid to cash)")*AC181</f>
        <v>0</v>
      </c>
      <c r="BS181" s="6">
        <f ca="1">BS180+SUMIFS('Transactions (Dated)'!$F:$F,'Transactions (Dated)'!$D:$D,$BL181,'Transactions (Dated)'!$B:$B,BS$11,'Transactions (Dated)'!$C:$C,"Dividend (paid to cash)")*AD181</f>
        <v>0</v>
      </c>
      <c r="BT181" s="6">
        <f ca="1">BT180+SUMIFS('Transactions (Dated)'!$F:$F,'Transactions (Dated)'!$D:$D,$BL181,'Transactions (Dated)'!$B:$B,BT$11,'Transactions (Dated)'!$C:$C,"Dividend (paid to cash)")*AE181</f>
        <v>0</v>
      </c>
      <c r="BU181" s="6">
        <f ca="1">BU180+SUMIFS('Transactions (Dated)'!$F:$F,'Transactions (Dated)'!$D:$D,$BL181,'Transactions (Dated)'!$B:$B,BU$11,'Transactions (Dated)'!$C:$C,"Dividend (paid to cash)")*AF181</f>
        <v>0</v>
      </c>
      <c r="BV181" s="6">
        <f ca="1">BV180+SUMIFS('Transactions (Dated)'!$F:$F,'Transactions (Dated)'!$D:$D,$BL181,'Transactions (Dated)'!$B:$B,BV$11,'Transactions (Dated)'!$C:$C,"Dividend (paid to cash)")*AG181</f>
        <v>0</v>
      </c>
      <c r="BW181" s="6">
        <f ca="1">BW180+SUMIFS('Transactions (Dated)'!$F:$F,'Transactions (Dated)'!$D:$D,$BL181,'Transactions (Dated)'!$B:$B,BW$11,'Transactions (Dated)'!$C:$C,"Dividend (paid to cash)")*AH181</f>
        <v>0</v>
      </c>
      <c r="BX181" s="6">
        <f ca="1">BX180+SUMIFS('Transactions (Dated)'!$F:$F,'Transactions (Dated)'!$D:$D,$BL181,'Transactions (Dated)'!$B:$B,BX$11,'Transactions (Dated)'!$C:$C,"Dividend (paid to cash)")*AI181</f>
        <v>0</v>
      </c>
      <c r="BY181" s="6">
        <f ca="1">BY180+SUMIFS('Transactions (Dated)'!$F:$F,'Transactions (Dated)'!$D:$D,$BL181,'Transactions (Dated)'!$B:$B,BY$11,'Transactions (Dated)'!$C:$C,"Dividend (paid to cash)")*AJ181</f>
        <v>0</v>
      </c>
      <c r="BZ181" s="6">
        <f ca="1">BZ180+SUMIFS('Transactions (Dated)'!$F:$F,'Transactions (Dated)'!$D:$D,$BL181,'Transactions (Dated)'!$B:$B,BZ$11,'Transactions (Dated)'!$C:$C,"Dividend (paid to cash)")*AK181</f>
        <v>0</v>
      </c>
      <c r="CA181" s="6">
        <f ca="1">CA180+SUMIFS('Transactions (Dated)'!$F:$F,'Transactions (Dated)'!$D:$D,$BL181,'Transactions (Dated)'!$B:$B,CA$11,'Transactions (Dated)'!$C:$C,"Dividend (paid to cash)")*AL181</f>
        <v>0</v>
      </c>
      <c r="CB181" s="6">
        <v>0</v>
      </c>
      <c r="CC181" s="6">
        <v>0</v>
      </c>
      <c r="CD181" s="6"/>
      <c r="CF181" s="6">
        <f t="shared" ca="1" si="86"/>
        <v>53281.761999999995</v>
      </c>
      <c r="CH181" s="3">
        <f t="shared" si="87"/>
        <v>42159</v>
      </c>
      <c r="CI181" s="4">
        <f t="shared" ca="1" si="80"/>
        <v>1005679.9799999999</v>
      </c>
      <c r="CJ181" s="4">
        <f t="shared" ca="1" si="81"/>
        <v>53281.761999999995</v>
      </c>
      <c r="CL181" s="4">
        <f t="shared" ca="1" si="82"/>
        <v>1058961.7419999999</v>
      </c>
    </row>
    <row r="182" spans="2:90" x14ac:dyDescent="0.15">
      <c r="B182" s="3">
        <f t="shared" si="83"/>
        <v>42160</v>
      </c>
      <c r="C182" s="2">
        <v>14957.2</v>
      </c>
      <c r="E182" s="70">
        <v>42160</v>
      </c>
      <c r="F182" s="69">
        <v>12.14</v>
      </c>
      <c r="G182" s="69">
        <v>5.09</v>
      </c>
      <c r="H182" s="69">
        <v>20.29</v>
      </c>
      <c r="I182" s="69">
        <v>31.41</v>
      </c>
      <c r="J182" s="69">
        <v>18.399999999999999</v>
      </c>
      <c r="K182" s="69">
        <v>12.53</v>
      </c>
      <c r="L182" s="69">
        <v>26.17</v>
      </c>
      <c r="M182" s="69">
        <v>3.3</v>
      </c>
      <c r="N182" s="69">
        <v>10.4</v>
      </c>
      <c r="O182" s="69">
        <v>5.6166999999999998</v>
      </c>
      <c r="P182" s="69">
        <v>31.3</v>
      </c>
      <c r="Q182" s="69">
        <v>1.1200000000000001</v>
      </c>
      <c r="R182" s="69">
        <v>11.81</v>
      </c>
      <c r="S182" s="69">
        <v>36.31</v>
      </c>
      <c r="T182" s="69"/>
      <c r="U182" s="69"/>
      <c r="V182" s="4"/>
      <c r="X182" s="3">
        <f t="shared" si="62"/>
        <v>42160</v>
      </c>
      <c r="Y182" s="40">
        <f ca="1">Y181+SUMIFS('Transactions (Dated)'!$E$2:$E$53,'Transactions (Dated)'!$D$2:$D$53,'Share Values'!$X182,'Transactions (Dated)'!$B$2:$B$53,'Share Values'!Y$11,'Transactions (Dated)'!$C$2:$C$53,"Buy")-SUMIFS('Transactions (Dated)'!$E$2:$E$53,'Transactions (Dated)'!$D$2:$D$53,'Share Values'!$X182,'Transactions (Dated)'!$B$2:$B$53,'Share Values'!Y$11,'Transactions (Dated)'!$C$2:$C$53,"Sell")</f>
        <v>4625</v>
      </c>
      <c r="Z182" s="40">
        <f ca="1">Z181+SUMIFS('Transactions (Dated)'!$E$2:$E$53,'Transactions (Dated)'!$D$2:$D$53,'Share Values'!$X182,'Transactions (Dated)'!$B$2:$B$53,'Share Values'!Z$11,'Transactions (Dated)'!$C$2:$C$53,"Buy")-SUMIFS('Transactions (Dated)'!$E$2:$E$53,'Transactions (Dated)'!$D$2:$D$53,'Share Values'!$X182,'Transactions (Dated)'!$B$2:$B$53,'Share Values'!Z$11,'Transactions (Dated)'!$C$2:$C$53,"Sell")</f>
        <v>9375</v>
      </c>
      <c r="AA182" s="40">
        <f ca="1">AA181+SUMIFS('Transactions (Dated)'!$E$2:$E$53,'Transactions (Dated)'!$D$2:$D$53,'Share Values'!$X182,'Transactions (Dated)'!$B$2:$B$53,'Share Values'!AA$11,'Transactions (Dated)'!$C$2:$C$53,"Buy")-SUMIFS('Transactions (Dated)'!$E$2:$E$53,'Transactions (Dated)'!$D$2:$D$53,'Share Values'!$X182,'Transactions (Dated)'!$B$2:$B$53,'Share Values'!AA$11,'Transactions (Dated)'!$C$2:$C$53,"Sell")</f>
        <v>39270</v>
      </c>
      <c r="AB182" s="40">
        <f ca="1">AB181+SUMIFS('Transactions (Dated)'!$E$2:$E$53,'Transactions (Dated)'!$D$2:$D$53,'Share Values'!$X182,'Transactions (Dated)'!$B$2:$B$53,'Share Values'!AB$11,'Transactions (Dated)'!$C$2:$C$53,"Buy")-SUMIFS('Transactions (Dated)'!$E$2:$E$53,'Transactions (Dated)'!$D$2:$D$53,'Share Values'!$X182,'Transactions (Dated)'!$B$2:$B$53,'Share Values'!AB$11,'Transactions (Dated)'!$C$2:$C$53,"Sell")</f>
        <v>1892</v>
      </c>
      <c r="AC182" s="40">
        <f ca="1">AC181+SUMIFS('Transactions (Dated)'!$E$2:$E$53,'Transactions (Dated)'!$D$2:$D$53,'Share Values'!$X182,'Transactions (Dated)'!$B$2:$B$53,'Share Values'!AC$11,'Transactions (Dated)'!$C$2:$C$53,"Buy")-SUMIFS('Transactions (Dated)'!$E$2:$E$53,'Transactions (Dated)'!$D$2:$D$53,'Share Values'!$X182,'Transactions (Dated)'!$B$2:$B$53,'Share Values'!AC$11,'Transactions (Dated)'!$C$2:$C$53,"Sell")</f>
        <v>2348</v>
      </c>
      <c r="AD182" s="40">
        <f ca="1">AD181+SUMIFS('Transactions (Dated)'!$E$2:$E$53,'Transactions (Dated)'!$D$2:$D$53,'Share Values'!$X182,'Transactions (Dated)'!$B$2:$B$53,'Share Values'!AD$11,'Transactions (Dated)'!$C$2:$C$53,"Buy")-SUMIFS('Transactions (Dated)'!$E$2:$E$53,'Transactions (Dated)'!$D$2:$D$53,'Share Values'!$X182,'Transactions (Dated)'!$B$2:$B$53,'Share Values'!AD$11,'Transactions (Dated)'!$C$2:$C$53,"Sell")</f>
        <v>0</v>
      </c>
      <c r="AE182" s="40">
        <f ca="1">AE181+SUMIFS('Transactions (Dated)'!$E$2:$E$53,'Transactions (Dated)'!$D$2:$D$53,'Share Values'!$X182,'Transactions (Dated)'!$B$2:$B$53,'Share Values'!AE$11,'Transactions (Dated)'!$C$2:$C$53,"Buy")-SUMIFS('Transactions (Dated)'!$E$2:$E$53,'Transactions (Dated)'!$D$2:$D$53,'Share Values'!$X182,'Transactions (Dated)'!$B$2:$B$53,'Share Values'!AE$11,'Transactions (Dated)'!$C$2:$C$53,"Sell")</f>
        <v>0</v>
      </c>
      <c r="AF182" s="40">
        <f ca="1">AF181+SUMIFS('Transactions (Dated)'!$E$2:$E$53,'Transactions (Dated)'!$D$2:$D$53,'Share Values'!$X182,'Transactions (Dated)'!$B$2:$B$53,'Share Values'!AF$11,'Transactions (Dated)'!$C$2:$C$53,"Buy")-SUMIFS('Transactions (Dated)'!$E$2:$E$53,'Transactions (Dated)'!$D$2:$D$53,'Share Values'!$X182,'Transactions (Dated)'!$B$2:$B$53,'Share Values'!AF$11,'Transactions (Dated)'!$C$2:$C$53,"Sell")</f>
        <v>0</v>
      </c>
      <c r="AG182" s="40">
        <f ca="1">AG181+SUMIFS('Transactions (Dated)'!$E$2:$E$53,'Transactions (Dated)'!$D$2:$D$53,'Share Values'!$X182,'Transactions (Dated)'!$B$2:$B$53,'Share Values'!AG$11,'Transactions (Dated)'!$C$2:$C$53,"Buy")-SUMIFS('Transactions (Dated)'!$E$2:$E$53,'Transactions (Dated)'!$D$2:$D$53,'Share Values'!$X182,'Transactions (Dated)'!$B$2:$B$53,'Share Values'!AG$11,'Transactions (Dated)'!$C$2:$C$53,"Sell")</f>
        <v>0</v>
      </c>
      <c r="AH182" s="40">
        <f ca="1">AH181+SUMIFS('Transactions (Dated)'!$E$2:$E$53,'Transactions (Dated)'!$D$2:$D$53,'Share Values'!$X182,'Transactions (Dated)'!$B$2:$B$53,'Share Values'!AH$11,'Transactions (Dated)'!$C$2:$C$53,"Buy")-SUMIFS('Transactions (Dated)'!$E$2:$E$53,'Transactions (Dated)'!$D$2:$D$53,'Share Values'!$X182,'Transactions (Dated)'!$B$2:$B$53,'Share Values'!AH$11,'Transactions (Dated)'!$C$2:$C$53,"Sell")</f>
        <v>0</v>
      </c>
      <c r="AI182" s="40">
        <f ca="1">AI181+SUMIFS('Transactions (Dated)'!$E$2:$E$53,'Transactions (Dated)'!$D$2:$D$53,'Share Values'!$X182,'Transactions (Dated)'!$B$2:$B$53,'Share Values'!AI$11,'Transactions (Dated)'!$C$2:$C$53,"Buy")-SUMIFS('Transactions (Dated)'!$E$2:$E$53,'Transactions (Dated)'!$D$2:$D$53,'Share Values'!$X182,'Transactions (Dated)'!$B$2:$B$53,'Share Values'!AI$11,'Transactions (Dated)'!$C$2:$C$53,"Sell")</f>
        <v>0</v>
      </c>
      <c r="AJ182" s="40">
        <f ca="1">AJ181+SUMIFS('Transactions (Dated)'!$E$2:$E$53,'Transactions (Dated)'!$D$2:$D$53,'Share Values'!$X182,'Transactions (Dated)'!$B$2:$B$53,'Share Values'!AJ$11,'Transactions (Dated)'!$C$2:$C$53,"Buy")-SUMIFS('Transactions (Dated)'!$E$2:$E$53,'Transactions (Dated)'!$D$2:$D$53,'Share Values'!$X182,'Transactions (Dated)'!$B$2:$B$53,'Share Values'!AJ$11,'Transactions (Dated)'!$C$2:$C$53,"Sell")</f>
        <v>0</v>
      </c>
      <c r="AK182" s="40">
        <f ca="1">AK181+SUMIFS('Transactions (Dated)'!$E$2:$E$53,'Transactions (Dated)'!$D$2:$D$53,'Share Values'!$X182,'Transactions (Dated)'!$B$2:$B$53,'Share Values'!AK$11,'Transactions (Dated)'!$C$2:$C$53,"Buy")-SUMIFS('Transactions (Dated)'!$E$2:$E$53,'Transactions (Dated)'!$D$2:$D$53,'Share Values'!$X182,'Transactions (Dated)'!$B$2:$B$53,'Share Values'!AK$11,'Transactions (Dated)'!$C$2:$C$53,"Sell")</f>
        <v>0</v>
      </c>
      <c r="AL182" s="40">
        <f ca="1">AL181+SUMIFS('Transactions (Dated)'!$E$2:$E$53,'Transactions (Dated)'!$D$2:$D$53,'Share Values'!$X182,'Transactions (Dated)'!$B$2:$B$53,'Share Values'!AL$11,'Transactions (Dated)'!$C$2:$C$53,"Buy")-SUMIFS('Transactions (Dated)'!$E$2:$E$53,'Transactions (Dated)'!$D$2:$D$53,'Share Values'!$X182,'Transactions (Dated)'!$B$2:$B$53,'Share Values'!AL$11,'Transactions (Dated)'!$C$2:$C$53,"Sell")</f>
        <v>0</v>
      </c>
      <c r="AM182" s="40">
        <f ca="1">AM181+SUMIFS('Transactions (Dated)'!$E$2:$E$53,'Transactions (Dated)'!$D$2:$D$53,'Share Values'!$X182,'Transactions (Dated)'!$B$2:$B$53,'Share Values'!AM$11,'Transactions (Dated)'!$C$2:$C$53,"Buy")-SUMIFS('Transactions (Dated)'!$E$2:$E$53,'Transactions (Dated)'!$D$2:$D$53,'Share Values'!$X182,'Transactions (Dated)'!$B$2:$B$53,'Share Values'!AM$11,'Transactions (Dated)'!$C$2:$C$53,"Sell")</f>
        <v>0</v>
      </c>
      <c r="AN182" s="40">
        <f ca="1">AN181+SUMIFS('Transactions (Dated)'!$E$2:$E$53,'Transactions (Dated)'!$D$2:$D$53,'Share Values'!$X182,'Transactions (Dated)'!$B$2:$B$53,'Share Values'!AN$11,'Transactions (Dated)'!$C$2:$C$53,"Buy")-SUMIFS('Transactions (Dated)'!$E$2:$E$53,'Transactions (Dated)'!$D$2:$D$53,'Share Values'!$X182,'Transactions (Dated)'!$B$2:$B$53,'Share Values'!AN$11,'Transactions (Dated)'!$C$2:$C$53,"Sell")</f>
        <v>0</v>
      </c>
      <c r="AO182" s="40"/>
      <c r="AQ182" s="3">
        <f t="shared" si="63"/>
        <v>42160</v>
      </c>
      <c r="AR182" s="6">
        <f t="shared" ca="1" si="64"/>
        <v>56147.5</v>
      </c>
      <c r="AS182" s="6">
        <f t="shared" ca="1" si="65"/>
        <v>47718.75</v>
      </c>
      <c r="AT182" s="6">
        <f t="shared" ca="1" si="66"/>
        <v>796788.29999999993</v>
      </c>
      <c r="AU182" s="6">
        <f t="shared" ca="1" si="67"/>
        <v>59427.72</v>
      </c>
      <c r="AV182" s="6">
        <f t="shared" ca="1" si="68"/>
        <v>43203.199999999997</v>
      </c>
      <c r="AW182" s="6">
        <f t="shared" ca="1" si="69"/>
        <v>0</v>
      </c>
      <c r="AX182" s="6">
        <f t="shared" ca="1" si="70"/>
        <v>0</v>
      </c>
      <c r="AY182" s="6">
        <f t="shared" ca="1" si="71"/>
        <v>0</v>
      </c>
      <c r="AZ182" s="6">
        <f t="shared" ca="1" si="72"/>
        <v>0</v>
      </c>
      <c r="BA182" s="6">
        <f t="shared" ca="1" si="73"/>
        <v>0</v>
      </c>
      <c r="BB182" s="6">
        <f t="shared" ca="1" si="74"/>
        <v>0</v>
      </c>
      <c r="BC182" s="6">
        <f t="shared" ca="1" si="75"/>
        <v>0</v>
      </c>
      <c r="BD182" s="6">
        <f t="shared" ca="1" si="76"/>
        <v>0</v>
      </c>
      <c r="BE182" s="6">
        <f t="shared" ca="1" si="77"/>
        <v>0</v>
      </c>
      <c r="BF182" s="6">
        <f t="shared" ca="1" si="84"/>
        <v>0</v>
      </c>
      <c r="BG182" s="6">
        <f t="shared" ca="1" si="85"/>
        <v>0</v>
      </c>
      <c r="BH182" s="6"/>
      <c r="BJ182" s="4">
        <f t="shared" ca="1" si="78"/>
        <v>1003285.4699999999</v>
      </c>
      <c r="BL182" s="3">
        <f t="shared" si="79"/>
        <v>42160</v>
      </c>
      <c r="BM182" s="6">
        <f>BM181+SUMIFS('Transactions (Dated)'!G:G,'Transactions (Dated)'!D:D,'Share Values'!AQ182)</f>
        <v>34179.499999999993</v>
      </c>
      <c r="BN182" s="6">
        <f ca="1">BN181+SUMIFS('Transactions (Dated)'!$F:$F,'Transactions (Dated)'!$D:$D,$BL182,'Transactions (Dated)'!$B:$B,BN$11,'Transactions (Dated)'!$C:$C,"Dividend (paid to cash)")*Y182</f>
        <v>0</v>
      </c>
      <c r="BO182" s="6">
        <f ca="1">BO181+SUMIFS('Transactions (Dated)'!$F:$F,'Transactions (Dated)'!$D:$D,$BL182,'Transactions (Dated)'!$B:$B,BO$11,'Transactions (Dated)'!$C:$C,"Dividend (paid to cash)")*Z182</f>
        <v>1250</v>
      </c>
      <c r="BP182" s="6">
        <f ca="1">BP181+SUMIFS('Transactions (Dated)'!$F:$F,'Transactions (Dated)'!$D:$D,$BL182,'Transactions (Dated)'!$B:$B,BP$11,'Transactions (Dated)'!$C:$C,"Dividend (paid to cash)")*AA182</f>
        <v>17738.742000000002</v>
      </c>
      <c r="BQ182" s="6">
        <f ca="1">BQ181+SUMIFS('Transactions (Dated)'!$F:$F,'Transactions (Dated)'!$D:$D,$BL182,'Transactions (Dated)'!$B:$B,BQ$11,'Transactions (Dated)'!$C:$C,"Dividend (paid to cash)")*AB182</f>
        <v>113.52000000000001</v>
      </c>
      <c r="BR182" s="6">
        <f ca="1">BR181+SUMIFS('Transactions (Dated)'!$F:$F,'Transactions (Dated)'!$D:$D,$BL182,'Transactions (Dated)'!$B:$B,BR$11,'Transactions (Dated)'!$C:$C,"Dividend (paid to cash)")*AC182</f>
        <v>0</v>
      </c>
      <c r="BS182" s="6">
        <f ca="1">BS181+SUMIFS('Transactions (Dated)'!$F:$F,'Transactions (Dated)'!$D:$D,$BL182,'Transactions (Dated)'!$B:$B,BS$11,'Transactions (Dated)'!$C:$C,"Dividend (paid to cash)")*AD182</f>
        <v>0</v>
      </c>
      <c r="BT182" s="6">
        <f ca="1">BT181+SUMIFS('Transactions (Dated)'!$F:$F,'Transactions (Dated)'!$D:$D,$BL182,'Transactions (Dated)'!$B:$B,BT$11,'Transactions (Dated)'!$C:$C,"Dividend (paid to cash)")*AE182</f>
        <v>0</v>
      </c>
      <c r="BU182" s="6">
        <f ca="1">BU181+SUMIFS('Transactions (Dated)'!$F:$F,'Transactions (Dated)'!$D:$D,$BL182,'Transactions (Dated)'!$B:$B,BU$11,'Transactions (Dated)'!$C:$C,"Dividend (paid to cash)")*AF182</f>
        <v>0</v>
      </c>
      <c r="BV182" s="6">
        <f ca="1">BV181+SUMIFS('Transactions (Dated)'!$F:$F,'Transactions (Dated)'!$D:$D,$BL182,'Transactions (Dated)'!$B:$B,BV$11,'Transactions (Dated)'!$C:$C,"Dividend (paid to cash)")*AG182</f>
        <v>0</v>
      </c>
      <c r="BW182" s="6">
        <f ca="1">BW181+SUMIFS('Transactions (Dated)'!$F:$F,'Transactions (Dated)'!$D:$D,$BL182,'Transactions (Dated)'!$B:$B,BW$11,'Transactions (Dated)'!$C:$C,"Dividend (paid to cash)")*AH182</f>
        <v>0</v>
      </c>
      <c r="BX182" s="6">
        <f ca="1">BX181+SUMIFS('Transactions (Dated)'!$F:$F,'Transactions (Dated)'!$D:$D,$BL182,'Transactions (Dated)'!$B:$B,BX$11,'Transactions (Dated)'!$C:$C,"Dividend (paid to cash)")*AI182</f>
        <v>0</v>
      </c>
      <c r="BY182" s="6">
        <f ca="1">BY181+SUMIFS('Transactions (Dated)'!$F:$F,'Transactions (Dated)'!$D:$D,$BL182,'Transactions (Dated)'!$B:$B,BY$11,'Transactions (Dated)'!$C:$C,"Dividend (paid to cash)")*AJ182</f>
        <v>0</v>
      </c>
      <c r="BZ182" s="6">
        <f ca="1">BZ181+SUMIFS('Transactions (Dated)'!$F:$F,'Transactions (Dated)'!$D:$D,$BL182,'Transactions (Dated)'!$B:$B,BZ$11,'Transactions (Dated)'!$C:$C,"Dividend (paid to cash)")*AK182</f>
        <v>0</v>
      </c>
      <c r="CA182" s="6">
        <f ca="1">CA181+SUMIFS('Transactions (Dated)'!$F:$F,'Transactions (Dated)'!$D:$D,$BL182,'Transactions (Dated)'!$B:$B,CA$11,'Transactions (Dated)'!$C:$C,"Dividend (paid to cash)")*AL182</f>
        <v>0</v>
      </c>
      <c r="CB182" s="6">
        <v>0</v>
      </c>
      <c r="CC182" s="6">
        <v>0</v>
      </c>
      <c r="CD182" s="6"/>
      <c r="CF182" s="6">
        <f t="shared" ca="1" si="86"/>
        <v>53281.761999999995</v>
      </c>
      <c r="CH182" s="3">
        <f t="shared" si="87"/>
        <v>42160</v>
      </c>
      <c r="CI182" s="4">
        <f t="shared" ca="1" si="80"/>
        <v>1003285.4699999999</v>
      </c>
      <c r="CJ182" s="4">
        <f t="shared" ca="1" si="81"/>
        <v>53281.761999999995</v>
      </c>
      <c r="CL182" s="4">
        <f t="shared" ca="1" si="82"/>
        <v>1056567.2319999998</v>
      </c>
    </row>
    <row r="183" spans="2:90" x14ac:dyDescent="0.15">
      <c r="B183" s="3">
        <f t="shared" si="83"/>
        <v>42163</v>
      </c>
      <c r="C183" s="2">
        <v>14743.3</v>
      </c>
      <c r="E183" s="70">
        <v>42163</v>
      </c>
      <c r="F183" s="69">
        <v>11.8</v>
      </c>
      <c r="G183" s="69">
        <v>5.13</v>
      </c>
      <c r="H183" s="69">
        <v>19.98</v>
      </c>
      <c r="I183" s="69">
        <v>30.99</v>
      </c>
      <c r="J183" s="69">
        <v>18.25</v>
      </c>
      <c r="K183" s="69">
        <v>12.55</v>
      </c>
      <c r="L183" s="69">
        <v>26.35</v>
      </c>
      <c r="M183" s="69">
        <v>3.31</v>
      </c>
      <c r="N183" s="69">
        <v>10.45</v>
      </c>
      <c r="O183" s="69">
        <v>5.5833000000000004</v>
      </c>
      <c r="P183" s="69">
        <v>30.89</v>
      </c>
      <c r="Q183" s="69">
        <v>1.08</v>
      </c>
      <c r="R183" s="69">
        <v>11.75</v>
      </c>
      <c r="S183" s="69">
        <v>35.44</v>
      </c>
      <c r="T183" s="69"/>
      <c r="U183" s="69"/>
      <c r="V183" s="4"/>
      <c r="X183" s="3">
        <f t="shared" si="62"/>
        <v>42163</v>
      </c>
      <c r="Y183" s="40">
        <f ca="1">Y182+SUMIFS('Transactions (Dated)'!$E$2:$E$53,'Transactions (Dated)'!$D$2:$D$53,'Share Values'!$X183,'Transactions (Dated)'!$B$2:$B$53,'Share Values'!Y$11,'Transactions (Dated)'!$C$2:$C$53,"Buy")-SUMIFS('Transactions (Dated)'!$E$2:$E$53,'Transactions (Dated)'!$D$2:$D$53,'Share Values'!$X183,'Transactions (Dated)'!$B$2:$B$53,'Share Values'!Y$11,'Transactions (Dated)'!$C$2:$C$53,"Sell")</f>
        <v>4625</v>
      </c>
      <c r="Z183" s="40">
        <f ca="1">Z182+SUMIFS('Transactions (Dated)'!$E$2:$E$53,'Transactions (Dated)'!$D$2:$D$53,'Share Values'!$X183,'Transactions (Dated)'!$B$2:$B$53,'Share Values'!Z$11,'Transactions (Dated)'!$C$2:$C$53,"Buy")-SUMIFS('Transactions (Dated)'!$E$2:$E$53,'Transactions (Dated)'!$D$2:$D$53,'Share Values'!$X183,'Transactions (Dated)'!$B$2:$B$53,'Share Values'!Z$11,'Transactions (Dated)'!$C$2:$C$53,"Sell")</f>
        <v>9375</v>
      </c>
      <c r="AA183" s="40">
        <f ca="1">AA182+SUMIFS('Transactions (Dated)'!$E$2:$E$53,'Transactions (Dated)'!$D$2:$D$53,'Share Values'!$X183,'Transactions (Dated)'!$B$2:$B$53,'Share Values'!AA$11,'Transactions (Dated)'!$C$2:$C$53,"Buy")-SUMIFS('Transactions (Dated)'!$E$2:$E$53,'Transactions (Dated)'!$D$2:$D$53,'Share Values'!$X183,'Transactions (Dated)'!$B$2:$B$53,'Share Values'!AA$11,'Transactions (Dated)'!$C$2:$C$53,"Sell")</f>
        <v>39270</v>
      </c>
      <c r="AB183" s="40">
        <f ca="1">AB182+SUMIFS('Transactions (Dated)'!$E$2:$E$53,'Transactions (Dated)'!$D$2:$D$53,'Share Values'!$X183,'Transactions (Dated)'!$B$2:$B$53,'Share Values'!AB$11,'Transactions (Dated)'!$C$2:$C$53,"Buy")-SUMIFS('Transactions (Dated)'!$E$2:$E$53,'Transactions (Dated)'!$D$2:$D$53,'Share Values'!$X183,'Transactions (Dated)'!$B$2:$B$53,'Share Values'!AB$11,'Transactions (Dated)'!$C$2:$C$53,"Sell")</f>
        <v>1892</v>
      </c>
      <c r="AC183" s="40">
        <f ca="1">AC182+SUMIFS('Transactions (Dated)'!$E$2:$E$53,'Transactions (Dated)'!$D$2:$D$53,'Share Values'!$X183,'Transactions (Dated)'!$B$2:$B$53,'Share Values'!AC$11,'Transactions (Dated)'!$C$2:$C$53,"Buy")-SUMIFS('Transactions (Dated)'!$E$2:$E$53,'Transactions (Dated)'!$D$2:$D$53,'Share Values'!$X183,'Transactions (Dated)'!$B$2:$B$53,'Share Values'!AC$11,'Transactions (Dated)'!$C$2:$C$53,"Sell")</f>
        <v>2348</v>
      </c>
      <c r="AD183" s="40">
        <f ca="1">AD182+SUMIFS('Transactions (Dated)'!$E$2:$E$53,'Transactions (Dated)'!$D$2:$D$53,'Share Values'!$X183,'Transactions (Dated)'!$B$2:$B$53,'Share Values'!AD$11,'Transactions (Dated)'!$C$2:$C$53,"Buy")-SUMIFS('Transactions (Dated)'!$E$2:$E$53,'Transactions (Dated)'!$D$2:$D$53,'Share Values'!$X183,'Transactions (Dated)'!$B$2:$B$53,'Share Values'!AD$11,'Transactions (Dated)'!$C$2:$C$53,"Sell")</f>
        <v>0</v>
      </c>
      <c r="AE183" s="40">
        <f ca="1">AE182+SUMIFS('Transactions (Dated)'!$E$2:$E$53,'Transactions (Dated)'!$D$2:$D$53,'Share Values'!$X183,'Transactions (Dated)'!$B$2:$B$53,'Share Values'!AE$11,'Transactions (Dated)'!$C$2:$C$53,"Buy")-SUMIFS('Transactions (Dated)'!$E$2:$E$53,'Transactions (Dated)'!$D$2:$D$53,'Share Values'!$X183,'Transactions (Dated)'!$B$2:$B$53,'Share Values'!AE$11,'Transactions (Dated)'!$C$2:$C$53,"Sell")</f>
        <v>0</v>
      </c>
      <c r="AF183" s="40">
        <f ca="1">AF182+SUMIFS('Transactions (Dated)'!$E$2:$E$53,'Transactions (Dated)'!$D$2:$D$53,'Share Values'!$X183,'Transactions (Dated)'!$B$2:$B$53,'Share Values'!AF$11,'Transactions (Dated)'!$C$2:$C$53,"Buy")-SUMIFS('Transactions (Dated)'!$E$2:$E$53,'Transactions (Dated)'!$D$2:$D$53,'Share Values'!$X183,'Transactions (Dated)'!$B$2:$B$53,'Share Values'!AF$11,'Transactions (Dated)'!$C$2:$C$53,"Sell")</f>
        <v>0</v>
      </c>
      <c r="AG183" s="40">
        <f ca="1">AG182+SUMIFS('Transactions (Dated)'!$E$2:$E$53,'Transactions (Dated)'!$D$2:$D$53,'Share Values'!$X183,'Transactions (Dated)'!$B$2:$B$53,'Share Values'!AG$11,'Transactions (Dated)'!$C$2:$C$53,"Buy")-SUMIFS('Transactions (Dated)'!$E$2:$E$53,'Transactions (Dated)'!$D$2:$D$53,'Share Values'!$X183,'Transactions (Dated)'!$B$2:$B$53,'Share Values'!AG$11,'Transactions (Dated)'!$C$2:$C$53,"Sell")</f>
        <v>0</v>
      </c>
      <c r="AH183" s="40">
        <f ca="1">AH182+SUMIFS('Transactions (Dated)'!$E$2:$E$53,'Transactions (Dated)'!$D$2:$D$53,'Share Values'!$X183,'Transactions (Dated)'!$B$2:$B$53,'Share Values'!AH$11,'Transactions (Dated)'!$C$2:$C$53,"Buy")-SUMIFS('Transactions (Dated)'!$E$2:$E$53,'Transactions (Dated)'!$D$2:$D$53,'Share Values'!$X183,'Transactions (Dated)'!$B$2:$B$53,'Share Values'!AH$11,'Transactions (Dated)'!$C$2:$C$53,"Sell")</f>
        <v>0</v>
      </c>
      <c r="AI183" s="40">
        <f ca="1">AI182+SUMIFS('Transactions (Dated)'!$E$2:$E$53,'Transactions (Dated)'!$D$2:$D$53,'Share Values'!$X183,'Transactions (Dated)'!$B$2:$B$53,'Share Values'!AI$11,'Transactions (Dated)'!$C$2:$C$53,"Buy")-SUMIFS('Transactions (Dated)'!$E$2:$E$53,'Transactions (Dated)'!$D$2:$D$53,'Share Values'!$X183,'Transactions (Dated)'!$B$2:$B$53,'Share Values'!AI$11,'Transactions (Dated)'!$C$2:$C$53,"Sell")</f>
        <v>0</v>
      </c>
      <c r="AJ183" s="40">
        <f ca="1">AJ182+SUMIFS('Transactions (Dated)'!$E$2:$E$53,'Transactions (Dated)'!$D$2:$D$53,'Share Values'!$X183,'Transactions (Dated)'!$B$2:$B$53,'Share Values'!AJ$11,'Transactions (Dated)'!$C$2:$C$53,"Buy")-SUMIFS('Transactions (Dated)'!$E$2:$E$53,'Transactions (Dated)'!$D$2:$D$53,'Share Values'!$X183,'Transactions (Dated)'!$B$2:$B$53,'Share Values'!AJ$11,'Transactions (Dated)'!$C$2:$C$53,"Sell")</f>
        <v>0</v>
      </c>
      <c r="AK183" s="40">
        <f ca="1">AK182+SUMIFS('Transactions (Dated)'!$E$2:$E$53,'Transactions (Dated)'!$D$2:$D$53,'Share Values'!$X183,'Transactions (Dated)'!$B$2:$B$53,'Share Values'!AK$11,'Transactions (Dated)'!$C$2:$C$53,"Buy")-SUMIFS('Transactions (Dated)'!$E$2:$E$53,'Transactions (Dated)'!$D$2:$D$53,'Share Values'!$X183,'Transactions (Dated)'!$B$2:$B$53,'Share Values'!AK$11,'Transactions (Dated)'!$C$2:$C$53,"Sell")</f>
        <v>0</v>
      </c>
      <c r="AL183" s="40">
        <f ca="1">AL182+SUMIFS('Transactions (Dated)'!$E$2:$E$53,'Transactions (Dated)'!$D$2:$D$53,'Share Values'!$X183,'Transactions (Dated)'!$B$2:$B$53,'Share Values'!AL$11,'Transactions (Dated)'!$C$2:$C$53,"Buy")-SUMIFS('Transactions (Dated)'!$E$2:$E$53,'Transactions (Dated)'!$D$2:$D$53,'Share Values'!$X183,'Transactions (Dated)'!$B$2:$B$53,'Share Values'!AL$11,'Transactions (Dated)'!$C$2:$C$53,"Sell")</f>
        <v>0</v>
      </c>
      <c r="AM183" s="40">
        <f ca="1">AM182+SUMIFS('Transactions (Dated)'!$E$2:$E$53,'Transactions (Dated)'!$D$2:$D$53,'Share Values'!$X183,'Transactions (Dated)'!$B$2:$B$53,'Share Values'!AM$11,'Transactions (Dated)'!$C$2:$C$53,"Buy")-SUMIFS('Transactions (Dated)'!$E$2:$E$53,'Transactions (Dated)'!$D$2:$D$53,'Share Values'!$X183,'Transactions (Dated)'!$B$2:$B$53,'Share Values'!AM$11,'Transactions (Dated)'!$C$2:$C$53,"Sell")</f>
        <v>0</v>
      </c>
      <c r="AN183" s="40">
        <f ca="1">AN182+SUMIFS('Transactions (Dated)'!$E$2:$E$53,'Transactions (Dated)'!$D$2:$D$53,'Share Values'!$X183,'Transactions (Dated)'!$B$2:$B$53,'Share Values'!AN$11,'Transactions (Dated)'!$C$2:$C$53,"Buy")-SUMIFS('Transactions (Dated)'!$E$2:$E$53,'Transactions (Dated)'!$D$2:$D$53,'Share Values'!$X183,'Transactions (Dated)'!$B$2:$B$53,'Share Values'!AN$11,'Transactions (Dated)'!$C$2:$C$53,"Sell")</f>
        <v>0</v>
      </c>
      <c r="AO183" s="40"/>
      <c r="AQ183" s="3">
        <f t="shared" si="63"/>
        <v>42163</v>
      </c>
      <c r="AR183" s="6">
        <f t="shared" ca="1" si="64"/>
        <v>54575</v>
      </c>
      <c r="AS183" s="6">
        <f t="shared" ca="1" si="65"/>
        <v>48093.75</v>
      </c>
      <c r="AT183" s="6">
        <f t="shared" ca="1" si="66"/>
        <v>784614.6</v>
      </c>
      <c r="AU183" s="6">
        <f t="shared" ca="1" si="67"/>
        <v>58633.079999999994</v>
      </c>
      <c r="AV183" s="6">
        <f t="shared" ca="1" si="68"/>
        <v>42851</v>
      </c>
      <c r="AW183" s="6">
        <f t="shared" ca="1" si="69"/>
        <v>0</v>
      </c>
      <c r="AX183" s="6">
        <f t="shared" ca="1" si="70"/>
        <v>0</v>
      </c>
      <c r="AY183" s="6">
        <f t="shared" ca="1" si="71"/>
        <v>0</v>
      </c>
      <c r="AZ183" s="6">
        <f t="shared" ca="1" si="72"/>
        <v>0</v>
      </c>
      <c r="BA183" s="6">
        <f t="shared" ca="1" si="73"/>
        <v>0</v>
      </c>
      <c r="BB183" s="6">
        <f t="shared" ca="1" si="74"/>
        <v>0</v>
      </c>
      <c r="BC183" s="6">
        <f t="shared" ca="1" si="75"/>
        <v>0</v>
      </c>
      <c r="BD183" s="6">
        <f t="shared" ca="1" si="76"/>
        <v>0</v>
      </c>
      <c r="BE183" s="6">
        <f t="shared" ca="1" si="77"/>
        <v>0</v>
      </c>
      <c r="BF183" s="6">
        <f t="shared" ca="1" si="84"/>
        <v>0</v>
      </c>
      <c r="BG183" s="6">
        <f t="shared" ca="1" si="85"/>
        <v>0</v>
      </c>
      <c r="BH183" s="6"/>
      <c r="BJ183" s="4">
        <f t="shared" ca="1" si="78"/>
        <v>988767.42999999993</v>
      </c>
      <c r="BL183" s="3">
        <f t="shared" si="79"/>
        <v>42163</v>
      </c>
      <c r="BM183" s="6">
        <f>BM182+SUMIFS('Transactions (Dated)'!G:G,'Transactions (Dated)'!D:D,'Share Values'!AQ183)</f>
        <v>34179.499999999993</v>
      </c>
      <c r="BN183" s="6">
        <f ca="1">BN182+SUMIFS('Transactions (Dated)'!$F:$F,'Transactions (Dated)'!$D:$D,$BL183,'Transactions (Dated)'!$B:$B,BN$11,'Transactions (Dated)'!$C:$C,"Dividend (paid to cash)")*Y183</f>
        <v>0</v>
      </c>
      <c r="BO183" s="6">
        <f ca="1">BO182+SUMIFS('Transactions (Dated)'!$F:$F,'Transactions (Dated)'!$D:$D,$BL183,'Transactions (Dated)'!$B:$B,BO$11,'Transactions (Dated)'!$C:$C,"Dividend (paid to cash)")*Z183</f>
        <v>1250</v>
      </c>
      <c r="BP183" s="6">
        <f ca="1">BP182+SUMIFS('Transactions (Dated)'!$F:$F,'Transactions (Dated)'!$D:$D,$BL183,'Transactions (Dated)'!$B:$B,BP$11,'Transactions (Dated)'!$C:$C,"Dividend (paid to cash)")*AA183</f>
        <v>17738.742000000002</v>
      </c>
      <c r="BQ183" s="6">
        <f ca="1">BQ182+SUMIFS('Transactions (Dated)'!$F:$F,'Transactions (Dated)'!$D:$D,$BL183,'Transactions (Dated)'!$B:$B,BQ$11,'Transactions (Dated)'!$C:$C,"Dividend (paid to cash)")*AB183</f>
        <v>113.52000000000001</v>
      </c>
      <c r="BR183" s="6">
        <f ca="1">BR182+SUMIFS('Transactions (Dated)'!$F:$F,'Transactions (Dated)'!$D:$D,$BL183,'Transactions (Dated)'!$B:$B,BR$11,'Transactions (Dated)'!$C:$C,"Dividend (paid to cash)")*AC183</f>
        <v>0</v>
      </c>
      <c r="BS183" s="6">
        <f ca="1">BS182+SUMIFS('Transactions (Dated)'!$F:$F,'Transactions (Dated)'!$D:$D,$BL183,'Transactions (Dated)'!$B:$B,BS$11,'Transactions (Dated)'!$C:$C,"Dividend (paid to cash)")*AD183</f>
        <v>0</v>
      </c>
      <c r="BT183" s="6">
        <f ca="1">BT182+SUMIFS('Transactions (Dated)'!$F:$F,'Transactions (Dated)'!$D:$D,$BL183,'Transactions (Dated)'!$B:$B,BT$11,'Transactions (Dated)'!$C:$C,"Dividend (paid to cash)")*AE183</f>
        <v>0</v>
      </c>
      <c r="BU183" s="6">
        <f ca="1">BU182+SUMIFS('Transactions (Dated)'!$F:$F,'Transactions (Dated)'!$D:$D,$BL183,'Transactions (Dated)'!$B:$B,BU$11,'Transactions (Dated)'!$C:$C,"Dividend (paid to cash)")*AF183</f>
        <v>0</v>
      </c>
      <c r="BV183" s="6">
        <f ca="1">BV182+SUMIFS('Transactions (Dated)'!$F:$F,'Transactions (Dated)'!$D:$D,$BL183,'Transactions (Dated)'!$B:$B,BV$11,'Transactions (Dated)'!$C:$C,"Dividend (paid to cash)")*AG183</f>
        <v>0</v>
      </c>
      <c r="BW183" s="6">
        <f ca="1">BW182+SUMIFS('Transactions (Dated)'!$F:$F,'Transactions (Dated)'!$D:$D,$BL183,'Transactions (Dated)'!$B:$B,BW$11,'Transactions (Dated)'!$C:$C,"Dividend (paid to cash)")*AH183</f>
        <v>0</v>
      </c>
      <c r="BX183" s="6">
        <f ca="1">BX182+SUMIFS('Transactions (Dated)'!$F:$F,'Transactions (Dated)'!$D:$D,$BL183,'Transactions (Dated)'!$B:$B,BX$11,'Transactions (Dated)'!$C:$C,"Dividend (paid to cash)")*AI183</f>
        <v>0</v>
      </c>
      <c r="BY183" s="6">
        <f ca="1">BY182+SUMIFS('Transactions (Dated)'!$F:$F,'Transactions (Dated)'!$D:$D,$BL183,'Transactions (Dated)'!$B:$B,BY$11,'Transactions (Dated)'!$C:$C,"Dividend (paid to cash)")*AJ183</f>
        <v>0</v>
      </c>
      <c r="BZ183" s="6">
        <f ca="1">BZ182+SUMIFS('Transactions (Dated)'!$F:$F,'Transactions (Dated)'!$D:$D,$BL183,'Transactions (Dated)'!$B:$B,BZ$11,'Transactions (Dated)'!$C:$C,"Dividend (paid to cash)")*AK183</f>
        <v>0</v>
      </c>
      <c r="CA183" s="6">
        <f ca="1">CA182+SUMIFS('Transactions (Dated)'!$F:$F,'Transactions (Dated)'!$D:$D,$BL183,'Transactions (Dated)'!$B:$B,CA$11,'Transactions (Dated)'!$C:$C,"Dividend (paid to cash)")*AL183</f>
        <v>0</v>
      </c>
      <c r="CB183" s="6">
        <v>0</v>
      </c>
      <c r="CC183" s="6">
        <v>0</v>
      </c>
      <c r="CD183" s="6"/>
      <c r="CF183" s="6">
        <f t="shared" ca="1" si="86"/>
        <v>53281.761999999995</v>
      </c>
      <c r="CH183" s="3">
        <f t="shared" si="87"/>
        <v>42163</v>
      </c>
      <c r="CI183" s="4">
        <f t="shared" ca="1" si="80"/>
        <v>988767.42999999993</v>
      </c>
      <c r="CJ183" s="4">
        <f t="shared" ca="1" si="81"/>
        <v>53281.761999999995</v>
      </c>
      <c r="CL183" s="4">
        <f t="shared" ca="1" si="82"/>
        <v>1042049.1919999999</v>
      </c>
    </row>
    <row r="184" spans="2:90" x14ac:dyDescent="0.15">
      <c r="B184" s="3">
        <f t="shared" si="83"/>
        <v>42164</v>
      </c>
      <c r="C184" s="2">
        <v>14817.7</v>
      </c>
      <c r="E184" s="70">
        <v>42164</v>
      </c>
      <c r="F184" s="69">
        <v>11.79</v>
      </c>
      <c r="G184" s="69">
        <v>5.14</v>
      </c>
      <c r="H184" s="69">
        <v>20.11</v>
      </c>
      <c r="I184" s="69">
        <v>31</v>
      </c>
      <c r="J184" s="69">
        <v>17.920000000000002</v>
      </c>
      <c r="K184" s="69">
        <v>12.65</v>
      </c>
      <c r="L184" s="69">
        <v>26.38</v>
      </c>
      <c r="M184" s="69">
        <v>3.35</v>
      </c>
      <c r="N184" s="69">
        <v>10.35</v>
      </c>
      <c r="O184" s="69">
        <v>5.66</v>
      </c>
      <c r="P184" s="69">
        <v>30.65</v>
      </c>
      <c r="Q184" s="69">
        <v>1.06</v>
      </c>
      <c r="R184" s="69">
        <v>11.55</v>
      </c>
      <c r="S184" s="69">
        <v>36.06</v>
      </c>
      <c r="T184" s="69"/>
      <c r="U184" s="69"/>
      <c r="V184" s="4"/>
      <c r="X184" s="3">
        <f t="shared" si="62"/>
        <v>42164</v>
      </c>
      <c r="Y184" s="40">
        <f ca="1">Y183+SUMIFS('Transactions (Dated)'!$E$2:$E$53,'Transactions (Dated)'!$D$2:$D$53,'Share Values'!$X184,'Transactions (Dated)'!$B$2:$B$53,'Share Values'!Y$11,'Transactions (Dated)'!$C$2:$C$53,"Buy")-SUMIFS('Transactions (Dated)'!$E$2:$E$53,'Transactions (Dated)'!$D$2:$D$53,'Share Values'!$X184,'Transactions (Dated)'!$B$2:$B$53,'Share Values'!Y$11,'Transactions (Dated)'!$C$2:$C$53,"Sell")</f>
        <v>4625</v>
      </c>
      <c r="Z184" s="40">
        <f ca="1">Z183+SUMIFS('Transactions (Dated)'!$E$2:$E$53,'Transactions (Dated)'!$D$2:$D$53,'Share Values'!$X184,'Transactions (Dated)'!$B$2:$B$53,'Share Values'!Z$11,'Transactions (Dated)'!$C$2:$C$53,"Buy")-SUMIFS('Transactions (Dated)'!$E$2:$E$53,'Transactions (Dated)'!$D$2:$D$53,'Share Values'!$X184,'Transactions (Dated)'!$B$2:$B$53,'Share Values'!Z$11,'Transactions (Dated)'!$C$2:$C$53,"Sell")</f>
        <v>9375</v>
      </c>
      <c r="AA184" s="40">
        <f ca="1">AA183+SUMIFS('Transactions (Dated)'!$E$2:$E$53,'Transactions (Dated)'!$D$2:$D$53,'Share Values'!$X184,'Transactions (Dated)'!$B$2:$B$53,'Share Values'!AA$11,'Transactions (Dated)'!$C$2:$C$53,"Buy")-SUMIFS('Transactions (Dated)'!$E$2:$E$53,'Transactions (Dated)'!$D$2:$D$53,'Share Values'!$X184,'Transactions (Dated)'!$B$2:$B$53,'Share Values'!AA$11,'Transactions (Dated)'!$C$2:$C$53,"Sell")</f>
        <v>39270</v>
      </c>
      <c r="AB184" s="40">
        <f ca="1">AB183+SUMIFS('Transactions (Dated)'!$E$2:$E$53,'Transactions (Dated)'!$D$2:$D$53,'Share Values'!$X184,'Transactions (Dated)'!$B$2:$B$53,'Share Values'!AB$11,'Transactions (Dated)'!$C$2:$C$53,"Buy")-SUMIFS('Transactions (Dated)'!$E$2:$E$53,'Transactions (Dated)'!$D$2:$D$53,'Share Values'!$X184,'Transactions (Dated)'!$B$2:$B$53,'Share Values'!AB$11,'Transactions (Dated)'!$C$2:$C$53,"Sell")</f>
        <v>1892</v>
      </c>
      <c r="AC184" s="40">
        <f ca="1">AC183+SUMIFS('Transactions (Dated)'!$E$2:$E$53,'Transactions (Dated)'!$D$2:$D$53,'Share Values'!$X184,'Transactions (Dated)'!$B$2:$B$53,'Share Values'!AC$11,'Transactions (Dated)'!$C$2:$C$53,"Buy")-SUMIFS('Transactions (Dated)'!$E$2:$E$53,'Transactions (Dated)'!$D$2:$D$53,'Share Values'!$X184,'Transactions (Dated)'!$B$2:$B$53,'Share Values'!AC$11,'Transactions (Dated)'!$C$2:$C$53,"Sell")</f>
        <v>2348</v>
      </c>
      <c r="AD184" s="40">
        <f ca="1">AD183+SUMIFS('Transactions (Dated)'!$E$2:$E$53,'Transactions (Dated)'!$D$2:$D$53,'Share Values'!$X184,'Transactions (Dated)'!$B$2:$B$53,'Share Values'!AD$11,'Transactions (Dated)'!$C$2:$C$53,"Buy")-SUMIFS('Transactions (Dated)'!$E$2:$E$53,'Transactions (Dated)'!$D$2:$D$53,'Share Values'!$X184,'Transactions (Dated)'!$B$2:$B$53,'Share Values'!AD$11,'Transactions (Dated)'!$C$2:$C$53,"Sell")</f>
        <v>0</v>
      </c>
      <c r="AE184" s="40">
        <f ca="1">AE183+SUMIFS('Transactions (Dated)'!$E$2:$E$53,'Transactions (Dated)'!$D$2:$D$53,'Share Values'!$X184,'Transactions (Dated)'!$B$2:$B$53,'Share Values'!AE$11,'Transactions (Dated)'!$C$2:$C$53,"Buy")-SUMIFS('Transactions (Dated)'!$E$2:$E$53,'Transactions (Dated)'!$D$2:$D$53,'Share Values'!$X184,'Transactions (Dated)'!$B$2:$B$53,'Share Values'!AE$11,'Transactions (Dated)'!$C$2:$C$53,"Sell")</f>
        <v>0</v>
      </c>
      <c r="AF184" s="40">
        <f ca="1">AF183+SUMIFS('Transactions (Dated)'!$E$2:$E$53,'Transactions (Dated)'!$D$2:$D$53,'Share Values'!$X184,'Transactions (Dated)'!$B$2:$B$53,'Share Values'!AF$11,'Transactions (Dated)'!$C$2:$C$53,"Buy")-SUMIFS('Transactions (Dated)'!$E$2:$E$53,'Transactions (Dated)'!$D$2:$D$53,'Share Values'!$X184,'Transactions (Dated)'!$B$2:$B$53,'Share Values'!AF$11,'Transactions (Dated)'!$C$2:$C$53,"Sell")</f>
        <v>0</v>
      </c>
      <c r="AG184" s="40">
        <f ca="1">AG183+SUMIFS('Transactions (Dated)'!$E$2:$E$53,'Transactions (Dated)'!$D$2:$D$53,'Share Values'!$X184,'Transactions (Dated)'!$B$2:$B$53,'Share Values'!AG$11,'Transactions (Dated)'!$C$2:$C$53,"Buy")-SUMIFS('Transactions (Dated)'!$E$2:$E$53,'Transactions (Dated)'!$D$2:$D$53,'Share Values'!$X184,'Transactions (Dated)'!$B$2:$B$53,'Share Values'!AG$11,'Transactions (Dated)'!$C$2:$C$53,"Sell")</f>
        <v>0</v>
      </c>
      <c r="AH184" s="40">
        <f ca="1">AH183+SUMIFS('Transactions (Dated)'!$E$2:$E$53,'Transactions (Dated)'!$D$2:$D$53,'Share Values'!$X184,'Transactions (Dated)'!$B$2:$B$53,'Share Values'!AH$11,'Transactions (Dated)'!$C$2:$C$53,"Buy")-SUMIFS('Transactions (Dated)'!$E$2:$E$53,'Transactions (Dated)'!$D$2:$D$53,'Share Values'!$X184,'Transactions (Dated)'!$B$2:$B$53,'Share Values'!AH$11,'Transactions (Dated)'!$C$2:$C$53,"Sell")</f>
        <v>0</v>
      </c>
      <c r="AI184" s="40">
        <f ca="1">AI183+SUMIFS('Transactions (Dated)'!$E$2:$E$53,'Transactions (Dated)'!$D$2:$D$53,'Share Values'!$X184,'Transactions (Dated)'!$B$2:$B$53,'Share Values'!AI$11,'Transactions (Dated)'!$C$2:$C$53,"Buy")-SUMIFS('Transactions (Dated)'!$E$2:$E$53,'Transactions (Dated)'!$D$2:$D$53,'Share Values'!$X184,'Transactions (Dated)'!$B$2:$B$53,'Share Values'!AI$11,'Transactions (Dated)'!$C$2:$C$53,"Sell")</f>
        <v>0</v>
      </c>
      <c r="AJ184" s="40">
        <f ca="1">AJ183+SUMIFS('Transactions (Dated)'!$E$2:$E$53,'Transactions (Dated)'!$D$2:$D$53,'Share Values'!$X184,'Transactions (Dated)'!$B$2:$B$53,'Share Values'!AJ$11,'Transactions (Dated)'!$C$2:$C$53,"Buy")-SUMIFS('Transactions (Dated)'!$E$2:$E$53,'Transactions (Dated)'!$D$2:$D$53,'Share Values'!$X184,'Transactions (Dated)'!$B$2:$B$53,'Share Values'!AJ$11,'Transactions (Dated)'!$C$2:$C$53,"Sell")</f>
        <v>0</v>
      </c>
      <c r="AK184" s="40">
        <f ca="1">AK183+SUMIFS('Transactions (Dated)'!$E$2:$E$53,'Transactions (Dated)'!$D$2:$D$53,'Share Values'!$X184,'Transactions (Dated)'!$B$2:$B$53,'Share Values'!AK$11,'Transactions (Dated)'!$C$2:$C$53,"Buy")-SUMIFS('Transactions (Dated)'!$E$2:$E$53,'Transactions (Dated)'!$D$2:$D$53,'Share Values'!$X184,'Transactions (Dated)'!$B$2:$B$53,'Share Values'!AK$11,'Transactions (Dated)'!$C$2:$C$53,"Sell")</f>
        <v>0</v>
      </c>
      <c r="AL184" s="40">
        <f ca="1">AL183+SUMIFS('Transactions (Dated)'!$E$2:$E$53,'Transactions (Dated)'!$D$2:$D$53,'Share Values'!$X184,'Transactions (Dated)'!$B$2:$B$53,'Share Values'!AL$11,'Transactions (Dated)'!$C$2:$C$53,"Buy")-SUMIFS('Transactions (Dated)'!$E$2:$E$53,'Transactions (Dated)'!$D$2:$D$53,'Share Values'!$X184,'Transactions (Dated)'!$B$2:$B$53,'Share Values'!AL$11,'Transactions (Dated)'!$C$2:$C$53,"Sell")</f>
        <v>0</v>
      </c>
      <c r="AM184" s="40">
        <f ca="1">AM183+SUMIFS('Transactions (Dated)'!$E$2:$E$53,'Transactions (Dated)'!$D$2:$D$53,'Share Values'!$X184,'Transactions (Dated)'!$B$2:$B$53,'Share Values'!AM$11,'Transactions (Dated)'!$C$2:$C$53,"Buy")-SUMIFS('Transactions (Dated)'!$E$2:$E$53,'Transactions (Dated)'!$D$2:$D$53,'Share Values'!$X184,'Transactions (Dated)'!$B$2:$B$53,'Share Values'!AM$11,'Transactions (Dated)'!$C$2:$C$53,"Sell")</f>
        <v>0</v>
      </c>
      <c r="AN184" s="40">
        <f ca="1">AN183+SUMIFS('Transactions (Dated)'!$E$2:$E$53,'Transactions (Dated)'!$D$2:$D$53,'Share Values'!$X184,'Transactions (Dated)'!$B$2:$B$53,'Share Values'!AN$11,'Transactions (Dated)'!$C$2:$C$53,"Buy")-SUMIFS('Transactions (Dated)'!$E$2:$E$53,'Transactions (Dated)'!$D$2:$D$53,'Share Values'!$X184,'Transactions (Dated)'!$B$2:$B$53,'Share Values'!AN$11,'Transactions (Dated)'!$C$2:$C$53,"Sell")</f>
        <v>0</v>
      </c>
      <c r="AO184" s="40"/>
      <c r="AQ184" s="3">
        <f t="shared" si="63"/>
        <v>42164</v>
      </c>
      <c r="AR184" s="6">
        <f t="shared" ca="1" si="64"/>
        <v>54528.749999999993</v>
      </c>
      <c r="AS184" s="6">
        <f t="shared" ca="1" si="65"/>
        <v>48187.5</v>
      </c>
      <c r="AT184" s="6">
        <f t="shared" ca="1" si="66"/>
        <v>789719.7</v>
      </c>
      <c r="AU184" s="6">
        <f t="shared" ca="1" si="67"/>
        <v>58652</v>
      </c>
      <c r="AV184" s="6">
        <f t="shared" ca="1" si="68"/>
        <v>42076.160000000003</v>
      </c>
      <c r="AW184" s="6">
        <f t="shared" ca="1" si="69"/>
        <v>0</v>
      </c>
      <c r="AX184" s="6">
        <f t="shared" ca="1" si="70"/>
        <v>0</v>
      </c>
      <c r="AY184" s="6">
        <f t="shared" ca="1" si="71"/>
        <v>0</v>
      </c>
      <c r="AZ184" s="6">
        <f t="shared" ca="1" si="72"/>
        <v>0</v>
      </c>
      <c r="BA184" s="6">
        <f t="shared" ca="1" si="73"/>
        <v>0</v>
      </c>
      <c r="BB184" s="6">
        <f t="shared" ca="1" si="74"/>
        <v>0</v>
      </c>
      <c r="BC184" s="6">
        <f t="shared" ca="1" si="75"/>
        <v>0</v>
      </c>
      <c r="BD184" s="6">
        <f t="shared" ca="1" si="76"/>
        <v>0</v>
      </c>
      <c r="BE184" s="6">
        <f t="shared" ca="1" si="77"/>
        <v>0</v>
      </c>
      <c r="BF184" s="6">
        <f t="shared" ca="1" si="84"/>
        <v>0</v>
      </c>
      <c r="BG184" s="6">
        <f t="shared" ca="1" si="85"/>
        <v>0</v>
      </c>
      <c r="BH184" s="6"/>
      <c r="BJ184" s="4">
        <f t="shared" ca="1" si="78"/>
        <v>993164.11</v>
      </c>
      <c r="BL184" s="3">
        <f t="shared" si="79"/>
        <v>42164</v>
      </c>
      <c r="BM184" s="6">
        <f>BM183+SUMIFS('Transactions (Dated)'!G:G,'Transactions (Dated)'!D:D,'Share Values'!AQ184)</f>
        <v>34179.499999999993</v>
      </c>
      <c r="BN184" s="6">
        <f ca="1">BN183+SUMIFS('Transactions (Dated)'!$F:$F,'Transactions (Dated)'!$D:$D,$BL184,'Transactions (Dated)'!$B:$B,BN$11,'Transactions (Dated)'!$C:$C,"Dividend (paid to cash)")*Y184</f>
        <v>0</v>
      </c>
      <c r="BO184" s="6">
        <f ca="1">BO183+SUMIFS('Transactions (Dated)'!$F:$F,'Transactions (Dated)'!$D:$D,$BL184,'Transactions (Dated)'!$B:$B,BO$11,'Transactions (Dated)'!$C:$C,"Dividend (paid to cash)")*Z184</f>
        <v>1250</v>
      </c>
      <c r="BP184" s="6">
        <f ca="1">BP183+SUMIFS('Transactions (Dated)'!$F:$F,'Transactions (Dated)'!$D:$D,$BL184,'Transactions (Dated)'!$B:$B,BP$11,'Transactions (Dated)'!$C:$C,"Dividend (paid to cash)")*AA184</f>
        <v>17738.742000000002</v>
      </c>
      <c r="BQ184" s="6">
        <f ca="1">BQ183+SUMIFS('Transactions (Dated)'!$F:$F,'Transactions (Dated)'!$D:$D,$BL184,'Transactions (Dated)'!$B:$B,BQ$11,'Transactions (Dated)'!$C:$C,"Dividend (paid to cash)")*AB184</f>
        <v>113.52000000000001</v>
      </c>
      <c r="BR184" s="6">
        <f ca="1">BR183+SUMIFS('Transactions (Dated)'!$F:$F,'Transactions (Dated)'!$D:$D,$BL184,'Transactions (Dated)'!$B:$B,BR$11,'Transactions (Dated)'!$C:$C,"Dividend (paid to cash)")*AC184</f>
        <v>0</v>
      </c>
      <c r="BS184" s="6">
        <f ca="1">BS183+SUMIFS('Transactions (Dated)'!$F:$F,'Transactions (Dated)'!$D:$D,$BL184,'Transactions (Dated)'!$B:$B,BS$11,'Transactions (Dated)'!$C:$C,"Dividend (paid to cash)")*AD184</f>
        <v>0</v>
      </c>
      <c r="BT184" s="6">
        <f ca="1">BT183+SUMIFS('Transactions (Dated)'!$F:$F,'Transactions (Dated)'!$D:$D,$BL184,'Transactions (Dated)'!$B:$B,BT$11,'Transactions (Dated)'!$C:$C,"Dividend (paid to cash)")*AE184</f>
        <v>0</v>
      </c>
      <c r="BU184" s="6">
        <f ca="1">BU183+SUMIFS('Transactions (Dated)'!$F:$F,'Transactions (Dated)'!$D:$D,$BL184,'Transactions (Dated)'!$B:$B,BU$11,'Transactions (Dated)'!$C:$C,"Dividend (paid to cash)")*AF184</f>
        <v>0</v>
      </c>
      <c r="BV184" s="6">
        <f ca="1">BV183+SUMIFS('Transactions (Dated)'!$F:$F,'Transactions (Dated)'!$D:$D,$BL184,'Transactions (Dated)'!$B:$B,BV$11,'Transactions (Dated)'!$C:$C,"Dividend (paid to cash)")*AG184</f>
        <v>0</v>
      </c>
      <c r="BW184" s="6">
        <f ca="1">BW183+SUMIFS('Transactions (Dated)'!$F:$F,'Transactions (Dated)'!$D:$D,$BL184,'Transactions (Dated)'!$B:$B,BW$11,'Transactions (Dated)'!$C:$C,"Dividend (paid to cash)")*AH184</f>
        <v>0</v>
      </c>
      <c r="BX184" s="6">
        <f ca="1">BX183+SUMIFS('Transactions (Dated)'!$F:$F,'Transactions (Dated)'!$D:$D,$BL184,'Transactions (Dated)'!$B:$B,BX$11,'Transactions (Dated)'!$C:$C,"Dividend (paid to cash)")*AI184</f>
        <v>0</v>
      </c>
      <c r="BY184" s="6">
        <f ca="1">BY183+SUMIFS('Transactions (Dated)'!$F:$F,'Transactions (Dated)'!$D:$D,$BL184,'Transactions (Dated)'!$B:$B,BY$11,'Transactions (Dated)'!$C:$C,"Dividend (paid to cash)")*AJ184</f>
        <v>0</v>
      </c>
      <c r="BZ184" s="6">
        <f ca="1">BZ183+SUMIFS('Transactions (Dated)'!$F:$F,'Transactions (Dated)'!$D:$D,$BL184,'Transactions (Dated)'!$B:$B,BZ$11,'Transactions (Dated)'!$C:$C,"Dividend (paid to cash)")*AK184</f>
        <v>0</v>
      </c>
      <c r="CA184" s="6">
        <f ca="1">CA183+SUMIFS('Transactions (Dated)'!$F:$F,'Transactions (Dated)'!$D:$D,$BL184,'Transactions (Dated)'!$B:$B,CA$11,'Transactions (Dated)'!$C:$C,"Dividend (paid to cash)")*AL184</f>
        <v>0</v>
      </c>
      <c r="CB184" s="6">
        <v>0</v>
      </c>
      <c r="CC184" s="6">
        <v>0</v>
      </c>
      <c r="CD184" s="6"/>
      <c r="CF184" s="6">
        <f t="shared" ca="1" si="86"/>
        <v>53281.761999999995</v>
      </c>
      <c r="CH184" s="3">
        <f t="shared" si="87"/>
        <v>42164</v>
      </c>
      <c r="CI184" s="4">
        <f t="shared" ca="1" si="80"/>
        <v>993164.11</v>
      </c>
      <c r="CJ184" s="4">
        <f t="shared" ca="1" si="81"/>
        <v>53281.761999999995</v>
      </c>
      <c r="CL184" s="4">
        <f t="shared" ca="1" si="82"/>
        <v>1046445.872</v>
      </c>
    </row>
    <row r="185" spans="2:90" x14ac:dyDescent="0.15">
      <c r="B185" s="3">
        <f t="shared" si="83"/>
        <v>42165</v>
      </c>
      <c r="C185" s="2">
        <v>14889</v>
      </c>
      <c r="E185" s="70">
        <v>42165</v>
      </c>
      <c r="F185" s="69">
        <v>11.42</v>
      </c>
      <c r="G185" s="69">
        <v>5.08</v>
      </c>
      <c r="H185" s="69">
        <v>20.2</v>
      </c>
      <c r="I185" s="69">
        <v>30.86</v>
      </c>
      <c r="J185" s="69">
        <v>18.59</v>
      </c>
      <c r="K185" s="69">
        <v>12.77</v>
      </c>
      <c r="L185" s="69">
        <v>26.45</v>
      </c>
      <c r="M185" s="69">
        <v>3.37</v>
      </c>
      <c r="N185" s="69">
        <v>10.35</v>
      </c>
      <c r="O185" s="69">
        <v>5.6666999999999996</v>
      </c>
      <c r="P185" s="69">
        <v>30.68</v>
      </c>
      <c r="Q185" s="69">
        <v>1.07</v>
      </c>
      <c r="R185" s="69">
        <v>11.89</v>
      </c>
      <c r="S185" s="69">
        <v>35.82</v>
      </c>
      <c r="T185" s="69"/>
      <c r="U185" s="69"/>
      <c r="V185" s="4"/>
      <c r="X185" s="3">
        <f t="shared" si="62"/>
        <v>42165</v>
      </c>
      <c r="Y185" s="40">
        <f ca="1">Y184+SUMIFS('Transactions (Dated)'!$E$2:$E$53,'Transactions (Dated)'!$D$2:$D$53,'Share Values'!$X185,'Transactions (Dated)'!$B$2:$B$53,'Share Values'!Y$11,'Transactions (Dated)'!$C$2:$C$53,"Buy")-SUMIFS('Transactions (Dated)'!$E$2:$E$53,'Transactions (Dated)'!$D$2:$D$53,'Share Values'!$X185,'Transactions (Dated)'!$B$2:$B$53,'Share Values'!Y$11,'Transactions (Dated)'!$C$2:$C$53,"Sell")</f>
        <v>4625</v>
      </c>
      <c r="Z185" s="40">
        <f ca="1">Z184+SUMIFS('Transactions (Dated)'!$E$2:$E$53,'Transactions (Dated)'!$D$2:$D$53,'Share Values'!$X185,'Transactions (Dated)'!$B$2:$B$53,'Share Values'!Z$11,'Transactions (Dated)'!$C$2:$C$53,"Buy")-SUMIFS('Transactions (Dated)'!$E$2:$E$53,'Transactions (Dated)'!$D$2:$D$53,'Share Values'!$X185,'Transactions (Dated)'!$B$2:$B$53,'Share Values'!Z$11,'Transactions (Dated)'!$C$2:$C$53,"Sell")</f>
        <v>9375</v>
      </c>
      <c r="AA185" s="40">
        <f ca="1">AA184+SUMIFS('Transactions (Dated)'!$E$2:$E$53,'Transactions (Dated)'!$D$2:$D$53,'Share Values'!$X185,'Transactions (Dated)'!$B$2:$B$53,'Share Values'!AA$11,'Transactions (Dated)'!$C$2:$C$53,"Buy")-SUMIFS('Transactions (Dated)'!$E$2:$E$53,'Transactions (Dated)'!$D$2:$D$53,'Share Values'!$X185,'Transactions (Dated)'!$B$2:$B$53,'Share Values'!AA$11,'Transactions (Dated)'!$C$2:$C$53,"Sell")</f>
        <v>39270</v>
      </c>
      <c r="AB185" s="40">
        <f ca="1">AB184+SUMIFS('Transactions (Dated)'!$E$2:$E$53,'Transactions (Dated)'!$D$2:$D$53,'Share Values'!$X185,'Transactions (Dated)'!$B$2:$B$53,'Share Values'!AB$11,'Transactions (Dated)'!$C$2:$C$53,"Buy")-SUMIFS('Transactions (Dated)'!$E$2:$E$53,'Transactions (Dated)'!$D$2:$D$53,'Share Values'!$X185,'Transactions (Dated)'!$B$2:$B$53,'Share Values'!AB$11,'Transactions (Dated)'!$C$2:$C$53,"Sell")</f>
        <v>1892</v>
      </c>
      <c r="AC185" s="40">
        <f ca="1">AC184+SUMIFS('Transactions (Dated)'!$E$2:$E$53,'Transactions (Dated)'!$D$2:$D$53,'Share Values'!$X185,'Transactions (Dated)'!$B$2:$B$53,'Share Values'!AC$11,'Transactions (Dated)'!$C$2:$C$53,"Buy")-SUMIFS('Transactions (Dated)'!$E$2:$E$53,'Transactions (Dated)'!$D$2:$D$53,'Share Values'!$X185,'Transactions (Dated)'!$B$2:$B$53,'Share Values'!AC$11,'Transactions (Dated)'!$C$2:$C$53,"Sell")</f>
        <v>2348</v>
      </c>
      <c r="AD185" s="40">
        <f ca="1">AD184+SUMIFS('Transactions (Dated)'!$E$2:$E$53,'Transactions (Dated)'!$D$2:$D$53,'Share Values'!$X185,'Transactions (Dated)'!$B$2:$B$53,'Share Values'!AD$11,'Transactions (Dated)'!$C$2:$C$53,"Buy")-SUMIFS('Transactions (Dated)'!$E$2:$E$53,'Transactions (Dated)'!$D$2:$D$53,'Share Values'!$X185,'Transactions (Dated)'!$B$2:$B$53,'Share Values'!AD$11,'Transactions (Dated)'!$C$2:$C$53,"Sell")</f>
        <v>0</v>
      </c>
      <c r="AE185" s="40">
        <f ca="1">AE184+SUMIFS('Transactions (Dated)'!$E$2:$E$53,'Transactions (Dated)'!$D$2:$D$53,'Share Values'!$X185,'Transactions (Dated)'!$B$2:$B$53,'Share Values'!AE$11,'Transactions (Dated)'!$C$2:$C$53,"Buy")-SUMIFS('Transactions (Dated)'!$E$2:$E$53,'Transactions (Dated)'!$D$2:$D$53,'Share Values'!$X185,'Transactions (Dated)'!$B$2:$B$53,'Share Values'!AE$11,'Transactions (Dated)'!$C$2:$C$53,"Sell")</f>
        <v>0</v>
      </c>
      <c r="AF185" s="40">
        <f ca="1">AF184+SUMIFS('Transactions (Dated)'!$E$2:$E$53,'Transactions (Dated)'!$D$2:$D$53,'Share Values'!$X185,'Transactions (Dated)'!$B$2:$B$53,'Share Values'!AF$11,'Transactions (Dated)'!$C$2:$C$53,"Buy")-SUMIFS('Transactions (Dated)'!$E$2:$E$53,'Transactions (Dated)'!$D$2:$D$53,'Share Values'!$X185,'Transactions (Dated)'!$B$2:$B$53,'Share Values'!AF$11,'Transactions (Dated)'!$C$2:$C$53,"Sell")</f>
        <v>0</v>
      </c>
      <c r="AG185" s="40">
        <f ca="1">AG184+SUMIFS('Transactions (Dated)'!$E$2:$E$53,'Transactions (Dated)'!$D$2:$D$53,'Share Values'!$X185,'Transactions (Dated)'!$B$2:$B$53,'Share Values'!AG$11,'Transactions (Dated)'!$C$2:$C$53,"Buy")-SUMIFS('Transactions (Dated)'!$E$2:$E$53,'Transactions (Dated)'!$D$2:$D$53,'Share Values'!$X185,'Transactions (Dated)'!$B$2:$B$53,'Share Values'!AG$11,'Transactions (Dated)'!$C$2:$C$53,"Sell")</f>
        <v>0</v>
      </c>
      <c r="AH185" s="40">
        <f ca="1">AH184+SUMIFS('Transactions (Dated)'!$E$2:$E$53,'Transactions (Dated)'!$D$2:$D$53,'Share Values'!$X185,'Transactions (Dated)'!$B$2:$B$53,'Share Values'!AH$11,'Transactions (Dated)'!$C$2:$C$53,"Buy")-SUMIFS('Transactions (Dated)'!$E$2:$E$53,'Transactions (Dated)'!$D$2:$D$53,'Share Values'!$X185,'Transactions (Dated)'!$B$2:$B$53,'Share Values'!AH$11,'Transactions (Dated)'!$C$2:$C$53,"Sell")</f>
        <v>0</v>
      </c>
      <c r="AI185" s="40">
        <f ca="1">AI184+SUMIFS('Transactions (Dated)'!$E$2:$E$53,'Transactions (Dated)'!$D$2:$D$53,'Share Values'!$X185,'Transactions (Dated)'!$B$2:$B$53,'Share Values'!AI$11,'Transactions (Dated)'!$C$2:$C$53,"Buy")-SUMIFS('Transactions (Dated)'!$E$2:$E$53,'Transactions (Dated)'!$D$2:$D$53,'Share Values'!$X185,'Transactions (Dated)'!$B$2:$B$53,'Share Values'!AI$11,'Transactions (Dated)'!$C$2:$C$53,"Sell")</f>
        <v>0</v>
      </c>
      <c r="AJ185" s="40">
        <f ca="1">AJ184+SUMIFS('Transactions (Dated)'!$E$2:$E$53,'Transactions (Dated)'!$D$2:$D$53,'Share Values'!$X185,'Transactions (Dated)'!$B$2:$B$53,'Share Values'!AJ$11,'Transactions (Dated)'!$C$2:$C$53,"Buy")-SUMIFS('Transactions (Dated)'!$E$2:$E$53,'Transactions (Dated)'!$D$2:$D$53,'Share Values'!$X185,'Transactions (Dated)'!$B$2:$B$53,'Share Values'!AJ$11,'Transactions (Dated)'!$C$2:$C$53,"Sell")</f>
        <v>0</v>
      </c>
      <c r="AK185" s="40">
        <f ca="1">AK184+SUMIFS('Transactions (Dated)'!$E$2:$E$53,'Transactions (Dated)'!$D$2:$D$53,'Share Values'!$X185,'Transactions (Dated)'!$B$2:$B$53,'Share Values'!AK$11,'Transactions (Dated)'!$C$2:$C$53,"Buy")-SUMIFS('Transactions (Dated)'!$E$2:$E$53,'Transactions (Dated)'!$D$2:$D$53,'Share Values'!$X185,'Transactions (Dated)'!$B$2:$B$53,'Share Values'!AK$11,'Transactions (Dated)'!$C$2:$C$53,"Sell")</f>
        <v>0</v>
      </c>
      <c r="AL185" s="40">
        <f ca="1">AL184+SUMIFS('Transactions (Dated)'!$E$2:$E$53,'Transactions (Dated)'!$D$2:$D$53,'Share Values'!$X185,'Transactions (Dated)'!$B$2:$B$53,'Share Values'!AL$11,'Transactions (Dated)'!$C$2:$C$53,"Buy")-SUMIFS('Transactions (Dated)'!$E$2:$E$53,'Transactions (Dated)'!$D$2:$D$53,'Share Values'!$X185,'Transactions (Dated)'!$B$2:$B$53,'Share Values'!AL$11,'Transactions (Dated)'!$C$2:$C$53,"Sell")</f>
        <v>0</v>
      </c>
      <c r="AM185" s="40">
        <f ca="1">AM184+SUMIFS('Transactions (Dated)'!$E$2:$E$53,'Transactions (Dated)'!$D$2:$D$53,'Share Values'!$X185,'Transactions (Dated)'!$B$2:$B$53,'Share Values'!AM$11,'Transactions (Dated)'!$C$2:$C$53,"Buy")-SUMIFS('Transactions (Dated)'!$E$2:$E$53,'Transactions (Dated)'!$D$2:$D$53,'Share Values'!$X185,'Transactions (Dated)'!$B$2:$B$53,'Share Values'!AM$11,'Transactions (Dated)'!$C$2:$C$53,"Sell")</f>
        <v>0</v>
      </c>
      <c r="AN185" s="40">
        <f ca="1">AN184+SUMIFS('Transactions (Dated)'!$E$2:$E$53,'Transactions (Dated)'!$D$2:$D$53,'Share Values'!$X185,'Transactions (Dated)'!$B$2:$B$53,'Share Values'!AN$11,'Transactions (Dated)'!$C$2:$C$53,"Buy")-SUMIFS('Transactions (Dated)'!$E$2:$E$53,'Transactions (Dated)'!$D$2:$D$53,'Share Values'!$X185,'Transactions (Dated)'!$B$2:$B$53,'Share Values'!AN$11,'Transactions (Dated)'!$C$2:$C$53,"Sell")</f>
        <v>0</v>
      </c>
      <c r="AO185" s="40"/>
      <c r="AQ185" s="3">
        <f t="shared" si="63"/>
        <v>42165</v>
      </c>
      <c r="AR185" s="6">
        <f t="shared" ca="1" si="64"/>
        <v>52817.5</v>
      </c>
      <c r="AS185" s="6">
        <f t="shared" ca="1" si="65"/>
        <v>47625</v>
      </c>
      <c r="AT185" s="6">
        <f t="shared" ca="1" si="66"/>
        <v>793254</v>
      </c>
      <c r="AU185" s="6">
        <f t="shared" ca="1" si="67"/>
        <v>58387.119999999995</v>
      </c>
      <c r="AV185" s="6">
        <f t="shared" ca="1" si="68"/>
        <v>43649.32</v>
      </c>
      <c r="AW185" s="6">
        <f t="shared" ca="1" si="69"/>
        <v>0</v>
      </c>
      <c r="AX185" s="6">
        <f t="shared" ca="1" si="70"/>
        <v>0</v>
      </c>
      <c r="AY185" s="6">
        <f t="shared" ca="1" si="71"/>
        <v>0</v>
      </c>
      <c r="AZ185" s="6">
        <f t="shared" ca="1" si="72"/>
        <v>0</v>
      </c>
      <c r="BA185" s="6">
        <f t="shared" ca="1" si="73"/>
        <v>0</v>
      </c>
      <c r="BB185" s="6">
        <f t="shared" ca="1" si="74"/>
        <v>0</v>
      </c>
      <c r="BC185" s="6">
        <f t="shared" ca="1" si="75"/>
        <v>0</v>
      </c>
      <c r="BD185" s="6">
        <f t="shared" ca="1" si="76"/>
        <v>0</v>
      </c>
      <c r="BE185" s="6">
        <f t="shared" ca="1" si="77"/>
        <v>0</v>
      </c>
      <c r="BF185" s="6">
        <f t="shared" ca="1" si="84"/>
        <v>0</v>
      </c>
      <c r="BG185" s="6">
        <f t="shared" ca="1" si="85"/>
        <v>0</v>
      </c>
      <c r="BH185" s="6"/>
      <c r="BJ185" s="4">
        <f t="shared" ca="1" si="78"/>
        <v>995732.94</v>
      </c>
      <c r="BL185" s="3">
        <f t="shared" si="79"/>
        <v>42165</v>
      </c>
      <c r="BM185" s="6">
        <f>BM184+SUMIFS('Transactions (Dated)'!G:G,'Transactions (Dated)'!D:D,'Share Values'!AQ185)</f>
        <v>34179.499999999993</v>
      </c>
      <c r="BN185" s="6">
        <f ca="1">BN184+SUMIFS('Transactions (Dated)'!$F:$F,'Transactions (Dated)'!$D:$D,$BL185,'Transactions (Dated)'!$B:$B,BN$11,'Transactions (Dated)'!$C:$C,"Dividend (paid to cash)")*Y185</f>
        <v>0</v>
      </c>
      <c r="BO185" s="6">
        <f ca="1">BO184+SUMIFS('Transactions (Dated)'!$F:$F,'Transactions (Dated)'!$D:$D,$BL185,'Transactions (Dated)'!$B:$B,BO$11,'Transactions (Dated)'!$C:$C,"Dividend (paid to cash)")*Z185</f>
        <v>1250</v>
      </c>
      <c r="BP185" s="6">
        <f ca="1">BP184+SUMIFS('Transactions (Dated)'!$F:$F,'Transactions (Dated)'!$D:$D,$BL185,'Transactions (Dated)'!$B:$B,BP$11,'Transactions (Dated)'!$C:$C,"Dividend (paid to cash)")*AA185</f>
        <v>17738.742000000002</v>
      </c>
      <c r="BQ185" s="6">
        <f ca="1">BQ184+SUMIFS('Transactions (Dated)'!$F:$F,'Transactions (Dated)'!$D:$D,$BL185,'Transactions (Dated)'!$B:$B,BQ$11,'Transactions (Dated)'!$C:$C,"Dividend (paid to cash)")*AB185</f>
        <v>113.52000000000001</v>
      </c>
      <c r="BR185" s="6">
        <f ca="1">BR184+SUMIFS('Transactions (Dated)'!$F:$F,'Transactions (Dated)'!$D:$D,$BL185,'Transactions (Dated)'!$B:$B,BR$11,'Transactions (Dated)'!$C:$C,"Dividend (paid to cash)")*AC185</f>
        <v>0</v>
      </c>
      <c r="BS185" s="6">
        <f ca="1">BS184+SUMIFS('Transactions (Dated)'!$F:$F,'Transactions (Dated)'!$D:$D,$BL185,'Transactions (Dated)'!$B:$B,BS$11,'Transactions (Dated)'!$C:$C,"Dividend (paid to cash)")*AD185</f>
        <v>0</v>
      </c>
      <c r="BT185" s="6">
        <f ca="1">BT184+SUMIFS('Transactions (Dated)'!$F:$F,'Transactions (Dated)'!$D:$D,$BL185,'Transactions (Dated)'!$B:$B,BT$11,'Transactions (Dated)'!$C:$C,"Dividend (paid to cash)")*AE185</f>
        <v>0</v>
      </c>
      <c r="BU185" s="6">
        <f ca="1">BU184+SUMIFS('Transactions (Dated)'!$F:$F,'Transactions (Dated)'!$D:$D,$BL185,'Transactions (Dated)'!$B:$B,BU$11,'Transactions (Dated)'!$C:$C,"Dividend (paid to cash)")*AF185</f>
        <v>0</v>
      </c>
      <c r="BV185" s="6">
        <f ca="1">BV184+SUMIFS('Transactions (Dated)'!$F:$F,'Transactions (Dated)'!$D:$D,$BL185,'Transactions (Dated)'!$B:$B,BV$11,'Transactions (Dated)'!$C:$C,"Dividend (paid to cash)")*AG185</f>
        <v>0</v>
      </c>
      <c r="BW185" s="6">
        <f ca="1">BW184+SUMIFS('Transactions (Dated)'!$F:$F,'Transactions (Dated)'!$D:$D,$BL185,'Transactions (Dated)'!$B:$B,BW$11,'Transactions (Dated)'!$C:$C,"Dividend (paid to cash)")*AH185</f>
        <v>0</v>
      </c>
      <c r="BX185" s="6">
        <f ca="1">BX184+SUMIFS('Transactions (Dated)'!$F:$F,'Transactions (Dated)'!$D:$D,$BL185,'Transactions (Dated)'!$B:$B,BX$11,'Transactions (Dated)'!$C:$C,"Dividend (paid to cash)")*AI185</f>
        <v>0</v>
      </c>
      <c r="BY185" s="6">
        <f ca="1">BY184+SUMIFS('Transactions (Dated)'!$F:$F,'Transactions (Dated)'!$D:$D,$BL185,'Transactions (Dated)'!$B:$B,BY$11,'Transactions (Dated)'!$C:$C,"Dividend (paid to cash)")*AJ185</f>
        <v>0</v>
      </c>
      <c r="BZ185" s="6">
        <f ca="1">BZ184+SUMIFS('Transactions (Dated)'!$F:$F,'Transactions (Dated)'!$D:$D,$BL185,'Transactions (Dated)'!$B:$B,BZ$11,'Transactions (Dated)'!$C:$C,"Dividend (paid to cash)")*AK185</f>
        <v>0</v>
      </c>
      <c r="CA185" s="6">
        <f ca="1">CA184+SUMIFS('Transactions (Dated)'!$F:$F,'Transactions (Dated)'!$D:$D,$BL185,'Transactions (Dated)'!$B:$B,CA$11,'Transactions (Dated)'!$C:$C,"Dividend (paid to cash)")*AL185</f>
        <v>0</v>
      </c>
      <c r="CB185" s="6">
        <v>0</v>
      </c>
      <c r="CC185" s="6">
        <v>0</v>
      </c>
      <c r="CD185" s="6"/>
      <c r="CF185" s="6">
        <f t="shared" ca="1" si="86"/>
        <v>53281.761999999995</v>
      </c>
      <c r="CH185" s="3">
        <f t="shared" si="87"/>
        <v>42165</v>
      </c>
      <c r="CI185" s="4">
        <f t="shared" ca="1" si="80"/>
        <v>995732.94</v>
      </c>
      <c r="CJ185" s="4">
        <f t="shared" ca="1" si="81"/>
        <v>53281.761999999995</v>
      </c>
      <c r="CL185" s="4">
        <f t="shared" ca="1" si="82"/>
        <v>1049014.702</v>
      </c>
    </row>
    <row r="186" spans="2:90" x14ac:dyDescent="0.15">
      <c r="B186" s="3">
        <f t="shared" si="83"/>
        <v>42166</v>
      </c>
      <c r="C186" s="2">
        <v>14830.9</v>
      </c>
      <c r="E186" s="70">
        <v>42166</v>
      </c>
      <c r="F186" s="69">
        <v>11.3</v>
      </c>
      <c r="G186" s="69">
        <v>4.99</v>
      </c>
      <c r="H186" s="69">
        <v>20.12</v>
      </c>
      <c r="I186" s="69">
        <v>30.41</v>
      </c>
      <c r="J186" s="69">
        <v>18.899999999999999</v>
      </c>
      <c r="K186" s="69">
        <v>12.7</v>
      </c>
      <c r="L186" s="69">
        <v>26.49</v>
      </c>
      <c r="M186" s="69">
        <v>3.28</v>
      </c>
      <c r="N186" s="69">
        <v>10</v>
      </c>
      <c r="O186" s="69">
        <v>5.8333000000000004</v>
      </c>
      <c r="P186" s="69">
        <v>30.75</v>
      </c>
      <c r="Q186" s="69">
        <v>1.1000000000000001</v>
      </c>
      <c r="R186" s="69">
        <v>11.47</v>
      </c>
      <c r="S186" s="69">
        <v>35.86</v>
      </c>
      <c r="T186" s="69"/>
      <c r="U186" s="69"/>
      <c r="V186" s="4"/>
      <c r="X186" s="3">
        <f t="shared" si="62"/>
        <v>42166</v>
      </c>
      <c r="Y186" s="40">
        <f ca="1">Y185+SUMIFS('Transactions (Dated)'!$E$2:$E$53,'Transactions (Dated)'!$D$2:$D$53,'Share Values'!$X186,'Transactions (Dated)'!$B$2:$B$53,'Share Values'!Y$11,'Transactions (Dated)'!$C$2:$C$53,"Buy")-SUMIFS('Transactions (Dated)'!$E$2:$E$53,'Transactions (Dated)'!$D$2:$D$53,'Share Values'!$X186,'Transactions (Dated)'!$B$2:$B$53,'Share Values'!Y$11,'Transactions (Dated)'!$C$2:$C$53,"Sell")</f>
        <v>4625</v>
      </c>
      <c r="Z186" s="40">
        <f ca="1">Z185+SUMIFS('Transactions (Dated)'!$E$2:$E$53,'Transactions (Dated)'!$D$2:$D$53,'Share Values'!$X186,'Transactions (Dated)'!$B$2:$B$53,'Share Values'!Z$11,'Transactions (Dated)'!$C$2:$C$53,"Buy")-SUMIFS('Transactions (Dated)'!$E$2:$E$53,'Transactions (Dated)'!$D$2:$D$53,'Share Values'!$X186,'Transactions (Dated)'!$B$2:$B$53,'Share Values'!Z$11,'Transactions (Dated)'!$C$2:$C$53,"Sell")</f>
        <v>9375</v>
      </c>
      <c r="AA186" s="40">
        <f ca="1">AA185+SUMIFS('Transactions (Dated)'!$E$2:$E$53,'Transactions (Dated)'!$D$2:$D$53,'Share Values'!$X186,'Transactions (Dated)'!$B$2:$B$53,'Share Values'!AA$11,'Transactions (Dated)'!$C$2:$C$53,"Buy")-SUMIFS('Transactions (Dated)'!$E$2:$E$53,'Transactions (Dated)'!$D$2:$D$53,'Share Values'!$X186,'Transactions (Dated)'!$B$2:$B$53,'Share Values'!AA$11,'Transactions (Dated)'!$C$2:$C$53,"Sell")</f>
        <v>39270</v>
      </c>
      <c r="AB186" s="40">
        <f ca="1">AB185+SUMIFS('Transactions (Dated)'!$E$2:$E$53,'Transactions (Dated)'!$D$2:$D$53,'Share Values'!$X186,'Transactions (Dated)'!$B$2:$B$53,'Share Values'!AB$11,'Transactions (Dated)'!$C$2:$C$53,"Buy")-SUMIFS('Transactions (Dated)'!$E$2:$E$53,'Transactions (Dated)'!$D$2:$D$53,'Share Values'!$X186,'Transactions (Dated)'!$B$2:$B$53,'Share Values'!AB$11,'Transactions (Dated)'!$C$2:$C$53,"Sell")</f>
        <v>1892</v>
      </c>
      <c r="AC186" s="40">
        <f ca="1">AC185+SUMIFS('Transactions (Dated)'!$E$2:$E$53,'Transactions (Dated)'!$D$2:$D$53,'Share Values'!$X186,'Transactions (Dated)'!$B$2:$B$53,'Share Values'!AC$11,'Transactions (Dated)'!$C$2:$C$53,"Buy")-SUMIFS('Transactions (Dated)'!$E$2:$E$53,'Transactions (Dated)'!$D$2:$D$53,'Share Values'!$X186,'Transactions (Dated)'!$B$2:$B$53,'Share Values'!AC$11,'Transactions (Dated)'!$C$2:$C$53,"Sell")</f>
        <v>2348</v>
      </c>
      <c r="AD186" s="40">
        <f ca="1">AD185+SUMIFS('Transactions (Dated)'!$E$2:$E$53,'Transactions (Dated)'!$D$2:$D$53,'Share Values'!$X186,'Transactions (Dated)'!$B$2:$B$53,'Share Values'!AD$11,'Transactions (Dated)'!$C$2:$C$53,"Buy")-SUMIFS('Transactions (Dated)'!$E$2:$E$53,'Transactions (Dated)'!$D$2:$D$53,'Share Values'!$X186,'Transactions (Dated)'!$B$2:$B$53,'Share Values'!AD$11,'Transactions (Dated)'!$C$2:$C$53,"Sell")</f>
        <v>0</v>
      </c>
      <c r="AE186" s="40">
        <f ca="1">AE185+SUMIFS('Transactions (Dated)'!$E$2:$E$53,'Transactions (Dated)'!$D$2:$D$53,'Share Values'!$X186,'Transactions (Dated)'!$B$2:$B$53,'Share Values'!AE$11,'Transactions (Dated)'!$C$2:$C$53,"Buy")-SUMIFS('Transactions (Dated)'!$E$2:$E$53,'Transactions (Dated)'!$D$2:$D$53,'Share Values'!$X186,'Transactions (Dated)'!$B$2:$B$53,'Share Values'!AE$11,'Transactions (Dated)'!$C$2:$C$53,"Sell")</f>
        <v>0</v>
      </c>
      <c r="AF186" s="40">
        <f ca="1">AF185+SUMIFS('Transactions (Dated)'!$E$2:$E$53,'Transactions (Dated)'!$D$2:$D$53,'Share Values'!$X186,'Transactions (Dated)'!$B$2:$B$53,'Share Values'!AF$11,'Transactions (Dated)'!$C$2:$C$53,"Buy")-SUMIFS('Transactions (Dated)'!$E$2:$E$53,'Transactions (Dated)'!$D$2:$D$53,'Share Values'!$X186,'Transactions (Dated)'!$B$2:$B$53,'Share Values'!AF$11,'Transactions (Dated)'!$C$2:$C$53,"Sell")</f>
        <v>0</v>
      </c>
      <c r="AG186" s="40">
        <f ca="1">AG185+SUMIFS('Transactions (Dated)'!$E$2:$E$53,'Transactions (Dated)'!$D$2:$D$53,'Share Values'!$X186,'Transactions (Dated)'!$B$2:$B$53,'Share Values'!AG$11,'Transactions (Dated)'!$C$2:$C$53,"Buy")-SUMIFS('Transactions (Dated)'!$E$2:$E$53,'Transactions (Dated)'!$D$2:$D$53,'Share Values'!$X186,'Transactions (Dated)'!$B$2:$B$53,'Share Values'!AG$11,'Transactions (Dated)'!$C$2:$C$53,"Sell")</f>
        <v>0</v>
      </c>
      <c r="AH186" s="40">
        <f ca="1">AH185+SUMIFS('Transactions (Dated)'!$E$2:$E$53,'Transactions (Dated)'!$D$2:$D$53,'Share Values'!$X186,'Transactions (Dated)'!$B$2:$B$53,'Share Values'!AH$11,'Transactions (Dated)'!$C$2:$C$53,"Buy")-SUMIFS('Transactions (Dated)'!$E$2:$E$53,'Transactions (Dated)'!$D$2:$D$53,'Share Values'!$X186,'Transactions (Dated)'!$B$2:$B$53,'Share Values'!AH$11,'Transactions (Dated)'!$C$2:$C$53,"Sell")</f>
        <v>0</v>
      </c>
      <c r="AI186" s="40">
        <f ca="1">AI185+SUMIFS('Transactions (Dated)'!$E$2:$E$53,'Transactions (Dated)'!$D$2:$D$53,'Share Values'!$X186,'Transactions (Dated)'!$B$2:$B$53,'Share Values'!AI$11,'Transactions (Dated)'!$C$2:$C$53,"Buy")-SUMIFS('Transactions (Dated)'!$E$2:$E$53,'Transactions (Dated)'!$D$2:$D$53,'Share Values'!$X186,'Transactions (Dated)'!$B$2:$B$53,'Share Values'!AI$11,'Transactions (Dated)'!$C$2:$C$53,"Sell")</f>
        <v>0</v>
      </c>
      <c r="AJ186" s="40">
        <f ca="1">AJ185+SUMIFS('Transactions (Dated)'!$E$2:$E$53,'Transactions (Dated)'!$D$2:$D$53,'Share Values'!$X186,'Transactions (Dated)'!$B$2:$B$53,'Share Values'!AJ$11,'Transactions (Dated)'!$C$2:$C$53,"Buy")-SUMIFS('Transactions (Dated)'!$E$2:$E$53,'Transactions (Dated)'!$D$2:$D$53,'Share Values'!$X186,'Transactions (Dated)'!$B$2:$B$53,'Share Values'!AJ$11,'Transactions (Dated)'!$C$2:$C$53,"Sell")</f>
        <v>0</v>
      </c>
      <c r="AK186" s="40">
        <f ca="1">AK185+SUMIFS('Transactions (Dated)'!$E$2:$E$53,'Transactions (Dated)'!$D$2:$D$53,'Share Values'!$X186,'Transactions (Dated)'!$B$2:$B$53,'Share Values'!AK$11,'Transactions (Dated)'!$C$2:$C$53,"Buy")-SUMIFS('Transactions (Dated)'!$E$2:$E$53,'Transactions (Dated)'!$D$2:$D$53,'Share Values'!$X186,'Transactions (Dated)'!$B$2:$B$53,'Share Values'!AK$11,'Transactions (Dated)'!$C$2:$C$53,"Sell")</f>
        <v>0</v>
      </c>
      <c r="AL186" s="40">
        <f ca="1">AL185+SUMIFS('Transactions (Dated)'!$E$2:$E$53,'Transactions (Dated)'!$D$2:$D$53,'Share Values'!$X186,'Transactions (Dated)'!$B$2:$B$53,'Share Values'!AL$11,'Transactions (Dated)'!$C$2:$C$53,"Buy")-SUMIFS('Transactions (Dated)'!$E$2:$E$53,'Transactions (Dated)'!$D$2:$D$53,'Share Values'!$X186,'Transactions (Dated)'!$B$2:$B$53,'Share Values'!AL$11,'Transactions (Dated)'!$C$2:$C$53,"Sell")</f>
        <v>0</v>
      </c>
      <c r="AM186" s="40">
        <f ca="1">AM185+SUMIFS('Transactions (Dated)'!$E$2:$E$53,'Transactions (Dated)'!$D$2:$D$53,'Share Values'!$X186,'Transactions (Dated)'!$B$2:$B$53,'Share Values'!AM$11,'Transactions (Dated)'!$C$2:$C$53,"Buy")-SUMIFS('Transactions (Dated)'!$E$2:$E$53,'Transactions (Dated)'!$D$2:$D$53,'Share Values'!$X186,'Transactions (Dated)'!$B$2:$B$53,'Share Values'!AM$11,'Transactions (Dated)'!$C$2:$C$53,"Sell")</f>
        <v>0</v>
      </c>
      <c r="AN186" s="40">
        <f ca="1">AN185+SUMIFS('Transactions (Dated)'!$E$2:$E$53,'Transactions (Dated)'!$D$2:$D$53,'Share Values'!$X186,'Transactions (Dated)'!$B$2:$B$53,'Share Values'!AN$11,'Transactions (Dated)'!$C$2:$C$53,"Buy")-SUMIFS('Transactions (Dated)'!$E$2:$E$53,'Transactions (Dated)'!$D$2:$D$53,'Share Values'!$X186,'Transactions (Dated)'!$B$2:$B$53,'Share Values'!AN$11,'Transactions (Dated)'!$C$2:$C$53,"Sell")</f>
        <v>0</v>
      </c>
      <c r="AO186" s="40"/>
      <c r="AQ186" s="3">
        <f t="shared" si="63"/>
        <v>42166</v>
      </c>
      <c r="AR186" s="6">
        <f t="shared" ca="1" si="64"/>
        <v>52262.5</v>
      </c>
      <c r="AS186" s="6">
        <f t="shared" ca="1" si="65"/>
        <v>46781.25</v>
      </c>
      <c r="AT186" s="6">
        <f t="shared" ca="1" si="66"/>
        <v>790112.4</v>
      </c>
      <c r="AU186" s="6">
        <f t="shared" ca="1" si="67"/>
        <v>57535.72</v>
      </c>
      <c r="AV186" s="6">
        <f t="shared" ca="1" si="68"/>
        <v>44377.2</v>
      </c>
      <c r="AW186" s="6">
        <f t="shared" ca="1" si="69"/>
        <v>0</v>
      </c>
      <c r="AX186" s="6">
        <f t="shared" ca="1" si="70"/>
        <v>0</v>
      </c>
      <c r="AY186" s="6">
        <f t="shared" ca="1" si="71"/>
        <v>0</v>
      </c>
      <c r="AZ186" s="6">
        <f t="shared" ca="1" si="72"/>
        <v>0</v>
      </c>
      <c r="BA186" s="6">
        <f t="shared" ca="1" si="73"/>
        <v>0</v>
      </c>
      <c r="BB186" s="6">
        <f t="shared" ca="1" si="74"/>
        <v>0</v>
      </c>
      <c r="BC186" s="6">
        <f t="shared" ca="1" si="75"/>
        <v>0</v>
      </c>
      <c r="BD186" s="6">
        <f t="shared" ca="1" si="76"/>
        <v>0</v>
      </c>
      <c r="BE186" s="6">
        <f t="shared" ca="1" si="77"/>
        <v>0</v>
      </c>
      <c r="BF186" s="6">
        <f t="shared" ca="1" si="84"/>
        <v>0</v>
      </c>
      <c r="BG186" s="6">
        <f t="shared" ca="1" si="85"/>
        <v>0</v>
      </c>
      <c r="BH186" s="6"/>
      <c r="BJ186" s="4">
        <f t="shared" ca="1" si="78"/>
        <v>991069.07</v>
      </c>
      <c r="BL186" s="3">
        <f t="shared" si="79"/>
        <v>42166</v>
      </c>
      <c r="BM186" s="6">
        <f>BM185+SUMIFS('Transactions (Dated)'!G:G,'Transactions (Dated)'!D:D,'Share Values'!AQ186)</f>
        <v>34179.499999999993</v>
      </c>
      <c r="BN186" s="6">
        <f ca="1">BN185+SUMIFS('Transactions (Dated)'!$F:$F,'Transactions (Dated)'!$D:$D,$BL186,'Transactions (Dated)'!$B:$B,BN$11,'Transactions (Dated)'!$C:$C,"Dividend (paid to cash)")*Y186</f>
        <v>0</v>
      </c>
      <c r="BO186" s="6">
        <f ca="1">BO185+SUMIFS('Transactions (Dated)'!$F:$F,'Transactions (Dated)'!$D:$D,$BL186,'Transactions (Dated)'!$B:$B,BO$11,'Transactions (Dated)'!$C:$C,"Dividend (paid to cash)")*Z186</f>
        <v>1718.75</v>
      </c>
      <c r="BP186" s="6">
        <f ca="1">BP185+SUMIFS('Transactions (Dated)'!$F:$F,'Transactions (Dated)'!$D:$D,$BL186,'Transactions (Dated)'!$B:$B,BP$11,'Transactions (Dated)'!$C:$C,"Dividend (paid to cash)")*AA186</f>
        <v>17738.742000000002</v>
      </c>
      <c r="BQ186" s="6">
        <f ca="1">BQ185+SUMIFS('Transactions (Dated)'!$F:$F,'Transactions (Dated)'!$D:$D,$BL186,'Transactions (Dated)'!$B:$B,BQ$11,'Transactions (Dated)'!$C:$C,"Dividend (paid to cash)")*AB186</f>
        <v>113.52000000000001</v>
      </c>
      <c r="BR186" s="6">
        <f ca="1">BR185+SUMIFS('Transactions (Dated)'!$F:$F,'Transactions (Dated)'!$D:$D,$BL186,'Transactions (Dated)'!$B:$B,BR$11,'Transactions (Dated)'!$C:$C,"Dividend (paid to cash)")*AC186</f>
        <v>0</v>
      </c>
      <c r="BS186" s="6">
        <f ca="1">BS185+SUMIFS('Transactions (Dated)'!$F:$F,'Transactions (Dated)'!$D:$D,$BL186,'Transactions (Dated)'!$B:$B,BS$11,'Transactions (Dated)'!$C:$C,"Dividend (paid to cash)")*AD186</f>
        <v>0</v>
      </c>
      <c r="BT186" s="6">
        <f ca="1">BT185+SUMIFS('Transactions (Dated)'!$F:$F,'Transactions (Dated)'!$D:$D,$BL186,'Transactions (Dated)'!$B:$B,BT$11,'Transactions (Dated)'!$C:$C,"Dividend (paid to cash)")*AE186</f>
        <v>0</v>
      </c>
      <c r="BU186" s="6">
        <f ca="1">BU185+SUMIFS('Transactions (Dated)'!$F:$F,'Transactions (Dated)'!$D:$D,$BL186,'Transactions (Dated)'!$B:$B,BU$11,'Transactions (Dated)'!$C:$C,"Dividend (paid to cash)")*AF186</f>
        <v>0</v>
      </c>
      <c r="BV186" s="6">
        <f ca="1">BV185+SUMIFS('Transactions (Dated)'!$F:$F,'Transactions (Dated)'!$D:$D,$BL186,'Transactions (Dated)'!$B:$B,BV$11,'Transactions (Dated)'!$C:$C,"Dividend (paid to cash)")*AG186</f>
        <v>0</v>
      </c>
      <c r="BW186" s="6">
        <f ca="1">BW185+SUMIFS('Transactions (Dated)'!$F:$F,'Transactions (Dated)'!$D:$D,$BL186,'Transactions (Dated)'!$B:$B,BW$11,'Transactions (Dated)'!$C:$C,"Dividend (paid to cash)")*AH186</f>
        <v>0</v>
      </c>
      <c r="BX186" s="6">
        <f ca="1">BX185+SUMIFS('Transactions (Dated)'!$F:$F,'Transactions (Dated)'!$D:$D,$BL186,'Transactions (Dated)'!$B:$B,BX$11,'Transactions (Dated)'!$C:$C,"Dividend (paid to cash)")*AI186</f>
        <v>0</v>
      </c>
      <c r="BY186" s="6">
        <f ca="1">BY185+SUMIFS('Transactions (Dated)'!$F:$F,'Transactions (Dated)'!$D:$D,$BL186,'Transactions (Dated)'!$B:$B,BY$11,'Transactions (Dated)'!$C:$C,"Dividend (paid to cash)")*AJ186</f>
        <v>0</v>
      </c>
      <c r="BZ186" s="6">
        <f ca="1">BZ185+SUMIFS('Transactions (Dated)'!$F:$F,'Transactions (Dated)'!$D:$D,$BL186,'Transactions (Dated)'!$B:$B,BZ$11,'Transactions (Dated)'!$C:$C,"Dividend (paid to cash)")*AK186</f>
        <v>0</v>
      </c>
      <c r="CA186" s="6">
        <f ca="1">CA185+SUMIFS('Transactions (Dated)'!$F:$F,'Transactions (Dated)'!$D:$D,$BL186,'Transactions (Dated)'!$B:$B,CA$11,'Transactions (Dated)'!$C:$C,"Dividend (paid to cash)")*AL186</f>
        <v>0</v>
      </c>
      <c r="CB186" s="6">
        <v>0</v>
      </c>
      <c r="CC186" s="6">
        <v>0</v>
      </c>
      <c r="CD186" s="6"/>
      <c r="CF186" s="6">
        <f t="shared" ca="1" si="86"/>
        <v>53750.511999999995</v>
      </c>
      <c r="CH186" s="3">
        <f t="shared" si="87"/>
        <v>42166</v>
      </c>
      <c r="CI186" s="4">
        <f t="shared" ca="1" si="80"/>
        <v>991069.07</v>
      </c>
      <c r="CJ186" s="4">
        <f t="shared" ca="1" si="81"/>
        <v>53750.511999999995</v>
      </c>
      <c r="CL186" s="4">
        <f t="shared" ca="1" si="82"/>
        <v>1044819.5819999999</v>
      </c>
    </row>
    <row r="187" spans="2:90" x14ac:dyDescent="0.15">
      <c r="B187" s="3">
        <f t="shared" si="83"/>
        <v>42167</v>
      </c>
      <c r="C187" s="2">
        <v>14741.2</v>
      </c>
      <c r="E187" s="70">
        <v>42167</v>
      </c>
      <c r="F187" s="69">
        <v>11.38</v>
      </c>
      <c r="G187" s="69">
        <v>4.91</v>
      </c>
      <c r="H187" s="69">
        <v>20.010000000000002</v>
      </c>
      <c r="I187" s="69">
        <v>30.61</v>
      </c>
      <c r="J187" s="69">
        <v>19.04</v>
      </c>
      <c r="K187" s="69">
        <v>12.6</v>
      </c>
      <c r="L187" s="69">
        <v>26.5</v>
      </c>
      <c r="M187" s="69">
        <v>3.25</v>
      </c>
      <c r="N187" s="69">
        <v>10.25</v>
      </c>
      <c r="O187" s="69">
        <v>5.9667000000000003</v>
      </c>
      <c r="P187" s="69">
        <v>31.76</v>
      </c>
      <c r="Q187" s="69">
        <v>1.06</v>
      </c>
      <c r="R187" s="69">
        <v>11.51</v>
      </c>
      <c r="S187" s="69">
        <v>35.72</v>
      </c>
      <c r="T187" s="69"/>
      <c r="U187" s="69"/>
      <c r="V187" s="4"/>
      <c r="X187" s="3">
        <f t="shared" si="62"/>
        <v>42167</v>
      </c>
      <c r="Y187" s="40">
        <f ca="1">Y186+SUMIFS('Transactions (Dated)'!$E$2:$E$53,'Transactions (Dated)'!$D$2:$D$53,'Share Values'!$X187,'Transactions (Dated)'!$B$2:$B$53,'Share Values'!Y$11,'Transactions (Dated)'!$C$2:$C$53,"Buy")-SUMIFS('Transactions (Dated)'!$E$2:$E$53,'Transactions (Dated)'!$D$2:$D$53,'Share Values'!$X187,'Transactions (Dated)'!$B$2:$B$53,'Share Values'!Y$11,'Transactions (Dated)'!$C$2:$C$53,"Sell")</f>
        <v>4625</v>
      </c>
      <c r="Z187" s="40">
        <f ca="1">Z186+SUMIFS('Transactions (Dated)'!$E$2:$E$53,'Transactions (Dated)'!$D$2:$D$53,'Share Values'!$X187,'Transactions (Dated)'!$B$2:$B$53,'Share Values'!Z$11,'Transactions (Dated)'!$C$2:$C$53,"Buy")-SUMIFS('Transactions (Dated)'!$E$2:$E$53,'Transactions (Dated)'!$D$2:$D$53,'Share Values'!$X187,'Transactions (Dated)'!$B$2:$B$53,'Share Values'!Z$11,'Transactions (Dated)'!$C$2:$C$53,"Sell")</f>
        <v>9375</v>
      </c>
      <c r="AA187" s="40">
        <f ca="1">AA186+SUMIFS('Transactions (Dated)'!$E$2:$E$53,'Transactions (Dated)'!$D$2:$D$53,'Share Values'!$X187,'Transactions (Dated)'!$B$2:$B$53,'Share Values'!AA$11,'Transactions (Dated)'!$C$2:$C$53,"Buy")-SUMIFS('Transactions (Dated)'!$E$2:$E$53,'Transactions (Dated)'!$D$2:$D$53,'Share Values'!$X187,'Transactions (Dated)'!$B$2:$B$53,'Share Values'!AA$11,'Transactions (Dated)'!$C$2:$C$53,"Sell")</f>
        <v>39270</v>
      </c>
      <c r="AB187" s="40">
        <f ca="1">AB186+SUMIFS('Transactions (Dated)'!$E$2:$E$53,'Transactions (Dated)'!$D$2:$D$53,'Share Values'!$X187,'Transactions (Dated)'!$B$2:$B$53,'Share Values'!AB$11,'Transactions (Dated)'!$C$2:$C$53,"Buy")-SUMIFS('Transactions (Dated)'!$E$2:$E$53,'Transactions (Dated)'!$D$2:$D$53,'Share Values'!$X187,'Transactions (Dated)'!$B$2:$B$53,'Share Values'!AB$11,'Transactions (Dated)'!$C$2:$C$53,"Sell")</f>
        <v>1892</v>
      </c>
      <c r="AC187" s="40">
        <f ca="1">AC186+SUMIFS('Transactions (Dated)'!$E$2:$E$53,'Transactions (Dated)'!$D$2:$D$53,'Share Values'!$X187,'Transactions (Dated)'!$B$2:$B$53,'Share Values'!AC$11,'Transactions (Dated)'!$C$2:$C$53,"Buy")-SUMIFS('Transactions (Dated)'!$E$2:$E$53,'Transactions (Dated)'!$D$2:$D$53,'Share Values'!$X187,'Transactions (Dated)'!$B$2:$B$53,'Share Values'!AC$11,'Transactions (Dated)'!$C$2:$C$53,"Sell")</f>
        <v>2348</v>
      </c>
      <c r="AD187" s="40">
        <f ca="1">AD186+SUMIFS('Transactions (Dated)'!$E$2:$E$53,'Transactions (Dated)'!$D$2:$D$53,'Share Values'!$X187,'Transactions (Dated)'!$B$2:$B$53,'Share Values'!AD$11,'Transactions (Dated)'!$C$2:$C$53,"Buy")-SUMIFS('Transactions (Dated)'!$E$2:$E$53,'Transactions (Dated)'!$D$2:$D$53,'Share Values'!$X187,'Transactions (Dated)'!$B$2:$B$53,'Share Values'!AD$11,'Transactions (Dated)'!$C$2:$C$53,"Sell")</f>
        <v>0</v>
      </c>
      <c r="AE187" s="40">
        <f ca="1">AE186+SUMIFS('Transactions (Dated)'!$E$2:$E$53,'Transactions (Dated)'!$D$2:$D$53,'Share Values'!$X187,'Transactions (Dated)'!$B$2:$B$53,'Share Values'!AE$11,'Transactions (Dated)'!$C$2:$C$53,"Buy")-SUMIFS('Transactions (Dated)'!$E$2:$E$53,'Transactions (Dated)'!$D$2:$D$53,'Share Values'!$X187,'Transactions (Dated)'!$B$2:$B$53,'Share Values'!AE$11,'Transactions (Dated)'!$C$2:$C$53,"Sell")</f>
        <v>0</v>
      </c>
      <c r="AF187" s="40">
        <f ca="1">AF186+SUMIFS('Transactions (Dated)'!$E$2:$E$53,'Transactions (Dated)'!$D$2:$D$53,'Share Values'!$X187,'Transactions (Dated)'!$B$2:$B$53,'Share Values'!AF$11,'Transactions (Dated)'!$C$2:$C$53,"Buy")-SUMIFS('Transactions (Dated)'!$E$2:$E$53,'Transactions (Dated)'!$D$2:$D$53,'Share Values'!$X187,'Transactions (Dated)'!$B$2:$B$53,'Share Values'!AF$11,'Transactions (Dated)'!$C$2:$C$53,"Sell")</f>
        <v>0</v>
      </c>
      <c r="AG187" s="40">
        <f ca="1">AG186+SUMIFS('Transactions (Dated)'!$E$2:$E$53,'Transactions (Dated)'!$D$2:$D$53,'Share Values'!$X187,'Transactions (Dated)'!$B$2:$B$53,'Share Values'!AG$11,'Transactions (Dated)'!$C$2:$C$53,"Buy")-SUMIFS('Transactions (Dated)'!$E$2:$E$53,'Transactions (Dated)'!$D$2:$D$53,'Share Values'!$X187,'Transactions (Dated)'!$B$2:$B$53,'Share Values'!AG$11,'Transactions (Dated)'!$C$2:$C$53,"Sell")</f>
        <v>0</v>
      </c>
      <c r="AH187" s="40">
        <f ca="1">AH186+SUMIFS('Transactions (Dated)'!$E$2:$E$53,'Transactions (Dated)'!$D$2:$D$53,'Share Values'!$X187,'Transactions (Dated)'!$B$2:$B$53,'Share Values'!AH$11,'Transactions (Dated)'!$C$2:$C$53,"Buy")-SUMIFS('Transactions (Dated)'!$E$2:$E$53,'Transactions (Dated)'!$D$2:$D$53,'Share Values'!$X187,'Transactions (Dated)'!$B$2:$B$53,'Share Values'!AH$11,'Transactions (Dated)'!$C$2:$C$53,"Sell")</f>
        <v>0</v>
      </c>
      <c r="AI187" s="40">
        <f ca="1">AI186+SUMIFS('Transactions (Dated)'!$E$2:$E$53,'Transactions (Dated)'!$D$2:$D$53,'Share Values'!$X187,'Transactions (Dated)'!$B$2:$B$53,'Share Values'!AI$11,'Transactions (Dated)'!$C$2:$C$53,"Buy")-SUMIFS('Transactions (Dated)'!$E$2:$E$53,'Transactions (Dated)'!$D$2:$D$53,'Share Values'!$X187,'Transactions (Dated)'!$B$2:$B$53,'Share Values'!AI$11,'Transactions (Dated)'!$C$2:$C$53,"Sell")</f>
        <v>0</v>
      </c>
      <c r="AJ187" s="40">
        <f ca="1">AJ186+SUMIFS('Transactions (Dated)'!$E$2:$E$53,'Transactions (Dated)'!$D$2:$D$53,'Share Values'!$X187,'Transactions (Dated)'!$B$2:$B$53,'Share Values'!AJ$11,'Transactions (Dated)'!$C$2:$C$53,"Buy")-SUMIFS('Transactions (Dated)'!$E$2:$E$53,'Transactions (Dated)'!$D$2:$D$53,'Share Values'!$X187,'Transactions (Dated)'!$B$2:$B$53,'Share Values'!AJ$11,'Transactions (Dated)'!$C$2:$C$53,"Sell")</f>
        <v>0</v>
      </c>
      <c r="AK187" s="40">
        <f ca="1">AK186+SUMIFS('Transactions (Dated)'!$E$2:$E$53,'Transactions (Dated)'!$D$2:$D$53,'Share Values'!$X187,'Transactions (Dated)'!$B$2:$B$53,'Share Values'!AK$11,'Transactions (Dated)'!$C$2:$C$53,"Buy")-SUMIFS('Transactions (Dated)'!$E$2:$E$53,'Transactions (Dated)'!$D$2:$D$53,'Share Values'!$X187,'Transactions (Dated)'!$B$2:$B$53,'Share Values'!AK$11,'Transactions (Dated)'!$C$2:$C$53,"Sell")</f>
        <v>0</v>
      </c>
      <c r="AL187" s="40">
        <f ca="1">AL186+SUMIFS('Transactions (Dated)'!$E$2:$E$53,'Transactions (Dated)'!$D$2:$D$53,'Share Values'!$X187,'Transactions (Dated)'!$B$2:$B$53,'Share Values'!AL$11,'Transactions (Dated)'!$C$2:$C$53,"Buy")-SUMIFS('Transactions (Dated)'!$E$2:$E$53,'Transactions (Dated)'!$D$2:$D$53,'Share Values'!$X187,'Transactions (Dated)'!$B$2:$B$53,'Share Values'!AL$11,'Transactions (Dated)'!$C$2:$C$53,"Sell")</f>
        <v>0</v>
      </c>
      <c r="AM187" s="40">
        <f ca="1">AM186+SUMIFS('Transactions (Dated)'!$E$2:$E$53,'Transactions (Dated)'!$D$2:$D$53,'Share Values'!$X187,'Transactions (Dated)'!$B$2:$B$53,'Share Values'!AM$11,'Transactions (Dated)'!$C$2:$C$53,"Buy")-SUMIFS('Transactions (Dated)'!$E$2:$E$53,'Transactions (Dated)'!$D$2:$D$53,'Share Values'!$X187,'Transactions (Dated)'!$B$2:$B$53,'Share Values'!AM$11,'Transactions (Dated)'!$C$2:$C$53,"Sell")</f>
        <v>0</v>
      </c>
      <c r="AN187" s="40">
        <f ca="1">AN186+SUMIFS('Transactions (Dated)'!$E$2:$E$53,'Transactions (Dated)'!$D$2:$D$53,'Share Values'!$X187,'Transactions (Dated)'!$B$2:$B$53,'Share Values'!AN$11,'Transactions (Dated)'!$C$2:$C$53,"Buy")-SUMIFS('Transactions (Dated)'!$E$2:$E$53,'Transactions (Dated)'!$D$2:$D$53,'Share Values'!$X187,'Transactions (Dated)'!$B$2:$B$53,'Share Values'!AN$11,'Transactions (Dated)'!$C$2:$C$53,"Sell")</f>
        <v>0</v>
      </c>
      <c r="AO187" s="40"/>
      <c r="AQ187" s="3">
        <f t="shared" si="63"/>
        <v>42167</v>
      </c>
      <c r="AR187" s="6">
        <f t="shared" ca="1" si="64"/>
        <v>52632.5</v>
      </c>
      <c r="AS187" s="6">
        <f t="shared" ca="1" si="65"/>
        <v>46031.25</v>
      </c>
      <c r="AT187" s="6">
        <f t="shared" ca="1" si="66"/>
        <v>785792.70000000007</v>
      </c>
      <c r="AU187" s="6">
        <f t="shared" ca="1" si="67"/>
        <v>57914.119999999995</v>
      </c>
      <c r="AV187" s="6">
        <f t="shared" ca="1" si="68"/>
        <v>44705.919999999998</v>
      </c>
      <c r="AW187" s="6">
        <f t="shared" ca="1" si="69"/>
        <v>0</v>
      </c>
      <c r="AX187" s="6">
        <f t="shared" ca="1" si="70"/>
        <v>0</v>
      </c>
      <c r="AY187" s="6">
        <f t="shared" ca="1" si="71"/>
        <v>0</v>
      </c>
      <c r="AZ187" s="6">
        <f t="shared" ca="1" si="72"/>
        <v>0</v>
      </c>
      <c r="BA187" s="6">
        <f t="shared" ca="1" si="73"/>
        <v>0</v>
      </c>
      <c r="BB187" s="6">
        <f t="shared" ca="1" si="74"/>
        <v>0</v>
      </c>
      <c r="BC187" s="6">
        <f t="shared" ca="1" si="75"/>
        <v>0</v>
      </c>
      <c r="BD187" s="6">
        <f t="shared" ca="1" si="76"/>
        <v>0</v>
      </c>
      <c r="BE187" s="6">
        <f t="shared" ca="1" si="77"/>
        <v>0</v>
      </c>
      <c r="BF187" s="6">
        <f t="shared" ca="1" si="84"/>
        <v>0</v>
      </c>
      <c r="BG187" s="6">
        <f t="shared" ca="1" si="85"/>
        <v>0</v>
      </c>
      <c r="BH187" s="6"/>
      <c r="BJ187" s="4">
        <f t="shared" ca="1" si="78"/>
        <v>987076.49000000011</v>
      </c>
      <c r="BL187" s="3">
        <f t="shared" si="79"/>
        <v>42167</v>
      </c>
      <c r="BM187" s="6">
        <f>BM186+SUMIFS('Transactions (Dated)'!G:G,'Transactions (Dated)'!D:D,'Share Values'!AQ187)</f>
        <v>34179.499999999993</v>
      </c>
      <c r="BN187" s="6">
        <f ca="1">BN186+SUMIFS('Transactions (Dated)'!$F:$F,'Transactions (Dated)'!$D:$D,$BL187,'Transactions (Dated)'!$B:$B,BN$11,'Transactions (Dated)'!$C:$C,"Dividend (paid to cash)")*Y187</f>
        <v>0</v>
      </c>
      <c r="BO187" s="6">
        <f ca="1">BO186+SUMIFS('Transactions (Dated)'!$F:$F,'Transactions (Dated)'!$D:$D,$BL187,'Transactions (Dated)'!$B:$B,BO$11,'Transactions (Dated)'!$C:$C,"Dividend (paid to cash)")*Z187</f>
        <v>1718.75</v>
      </c>
      <c r="BP187" s="6">
        <f ca="1">BP186+SUMIFS('Transactions (Dated)'!$F:$F,'Transactions (Dated)'!$D:$D,$BL187,'Transactions (Dated)'!$B:$B,BP$11,'Transactions (Dated)'!$C:$C,"Dividend (paid to cash)")*AA187</f>
        <v>17738.742000000002</v>
      </c>
      <c r="BQ187" s="6">
        <f ca="1">BQ186+SUMIFS('Transactions (Dated)'!$F:$F,'Transactions (Dated)'!$D:$D,$BL187,'Transactions (Dated)'!$B:$B,BQ$11,'Transactions (Dated)'!$C:$C,"Dividend (paid to cash)")*AB187</f>
        <v>113.52000000000001</v>
      </c>
      <c r="BR187" s="6">
        <f ca="1">BR186+SUMIFS('Transactions (Dated)'!$F:$F,'Transactions (Dated)'!$D:$D,$BL187,'Transactions (Dated)'!$B:$B,BR$11,'Transactions (Dated)'!$C:$C,"Dividend (paid to cash)")*AC187</f>
        <v>0</v>
      </c>
      <c r="BS187" s="6">
        <f ca="1">BS186+SUMIFS('Transactions (Dated)'!$F:$F,'Transactions (Dated)'!$D:$D,$BL187,'Transactions (Dated)'!$B:$B,BS$11,'Transactions (Dated)'!$C:$C,"Dividend (paid to cash)")*AD187</f>
        <v>0</v>
      </c>
      <c r="BT187" s="6">
        <f ca="1">BT186+SUMIFS('Transactions (Dated)'!$F:$F,'Transactions (Dated)'!$D:$D,$BL187,'Transactions (Dated)'!$B:$B,BT$11,'Transactions (Dated)'!$C:$C,"Dividend (paid to cash)")*AE187</f>
        <v>0</v>
      </c>
      <c r="BU187" s="6">
        <f ca="1">BU186+SUMIFS('Transactions (Dated)'!$F:$F,'Transactions (Dated)'!$D:$D,$BL187,'Transactions (Dated)'!$B:$B,BU$11,'Transactions (Dated)'!$C:$C,"Dividend (paid to cash)")*AF187</f>
        <v>0</v>
      </c>
      <c r="BV187" s="6">
        <f ca="1">BV186+SUMIFS('Transactions (Dated)'!$F:$F,'Transactions (Dated)'!$D:$D,$BL187,'Transactions (Dated)'!$B:$B,BV$11,'Transactions (Dated)'!$C:$C,"Dividend (paid to cash)")*AG187</f>
        <v>0</v>
      </c>
      <c r="BW187" s="6">
        <f ca="1">BW186+SUMIFS('Transactions (Dated)'!$F:$F,'Transactions (Dated)'!$D:$D,$BL187,'Transactions (Dated)'!$B:$B,BW$11,'Transactions (Dated)'!$C:$C,"Dividend (paid to cash)")*AH187</f>
        <v>0</v>
      </c>
      <c r="BX187" s="6">
        <f ca="1">BX186+SUMIFS('Transactions (Dated)'!$F:$F,'Transactions (Dated)'!$D:$D,$BL187,'Transactions (Dated)'!$B:$B,BX$11,'Transactions (Dated)'!$C:$C,"Dividend (paid to cash)")*AI187</f>
        <v>0</v>
      </c>
      <c r="BY187" s="6">
        <f ca="1">BY186+SUMIFS('Transactions (Dated)'!$F:$F,'Transactions (Dated)'!$D:$D,$BL187,'Transactions (Dated)'!$B:$B,BY$11,'Transactions (Dated)'!$C:$C,"Dividend (paid to cash)")*AJ187</f>
        <v>0</v>
      </c>
      <c r="BZ187" s="6">
        <f ca="1">BZ186+SUMIFS('Transactions (Dated)'!$F:$F,'Transactions (Dated)'!$D:$D,$BL187,'Transactions (Dated)'!$B:$B,BZ$11,'Transactions (Dated)'!$C:$C,"Dividend (paid to cash)")*AK187</f>
        <v>0</v>
      </c>
      <c r="CA187" s="6">
        <f ca="1">CA186+SUMIFS('Transactions (Dated)'!$F:$F,'Transactions (Dated)'!$D:$D,$BL187,'Transactions (Dated)'!$B:$B,CA$11,'Transactions (Dated)'!$C:$C,"Dividend (paid to cash)")*AL187</f>
        <v>0</v>
      </c>
      <c r="CB187" s="6">
        <v>0</v>
      </c>
      <c r="CC187" s="6">
        <v>0</v>
      </c>
      <c r="CD187" s="6"/>
      <c r="CF187" s="6">
        <f t="shared" ca="1" si="86"/>
        <v>53750.511999999995</v>
      </c>
      <c r="CH187" s="3">
        <f t="shared" si="87"/>
        <v>42167</v>
      </c>
      <c r="CI187" s="4">
        <f t="shared" ca="1" si="80"/>
        <v>987076.49000000011</v>
      </c>
      <c r="CJ187" s="4">
        <f t="shared" ca="1" si="81"/>
        <v>53750.511999999995</v>
      </c>
      <c r="CL187" s="4">
        <f t="shared" ca="1" si="82"/>
        <v>1040827.0020000001</v>
      </c>
    </row>
    <row r="188" spans="2:90" x14ac:dyDescent="0.15">
      <c r="B188" s="3">
        <f t="shared" si="83"/>
        <v>42170</v>
      </c>
      <c r="C188" s="2">
        <v>14756.1</v>
      </c>
      <c r="E188" s="70">
        <v>42170</v>
      </c>
      <c r="F188" s="69">
        <v>11.57</v>
      </c>
      <c r="G188" s="69">
        <v>4.8099999999999996</v>
      </c>
      <c r="H188" s="69">
        <v>20.02</v>
      </c>
      <c r="I188" s="69">
        <v>30.51</v>
      </c>
      <c r="J188" s="69">
        <v>18.899999999999999</v>
      </c>
      <c r="K188" s="69">
        <v>12.32</v>
      </c>
      <c r="L188" s="69">
        <v>26.3</v>
      </c>
      <c r="M188" s="69">
        <v>3.18</v>
      </c>
      <c r="N188" s="69">
        <v>10.3</v>
      </c>
      <c r="O188" s="69">
        <v>5.9432999999999998</v>
      </c>
      <c r="P188" s="69">
        <v>31.64</v>
      </c>
      <c r="Q188" s="69">
        <v>1.0900000000000001</v>
      </c>
      <c r="R188" s="69">
        <v>11.39</v>
      </c>
      <c r="S188" s="69">
        <v>35.6</v>
      </c>
      <c r="T188" s="69"/>
      <c r="U188" s="69"/>
      <c r="V188" s="4"/>
      <c r="X188" s="3">
        <f t="shared" si="62"/>
        <v>42170</v>
      </c>
      <c r="Y188" s="40">
        <f ca="1">Y187+SUMIFS('Transactions (Dated)'!$E$2:$E$53,'Transactions (Dated)'!$D$2:$D$53,'Share Values'!$X188,'Transactions (Dated)'!$B$2:$B$53,'Share Values'!Y$11,'Transactions (Dated)'!$C$2:$C$53,"Buy")-SUMIFS('Transactions (Dated)'!$E$2:$E$53,'Transactions (Dated)'!$D$2:$D$53,'Share Values'!$X188,'Transactions (Dated)'!$B$2:$B$53,'Share Values'!Y$11,'Transactions (Dated)'!$C$2:$C$53,"Sell")</f>
        <v>4625</v>
      </c>
      <c r="Z188" s="40">
        <f ca="1">Z187+SUMIFS('Transactions (Dated)'!$E$2:$E$53,'Transactions (Dated)'!$D$2:$D$53,'Share Values'!$X188,'Transactions (Dated)'!$B$2:$B$53,'Share Values'!Z$11,'Transactions (Dated)'!$C$2:$C$53,"Buy")-SUMIFS('Transactions (Dated)'!$E$2:$E$53,'Transactions (Dated)'!$D$2:$D$53,'Share Values'!$X188,'Transactions (Dated)'!$B$2:$B$53,'Share Values'!Z$11,'Transactions (Dated)'!$C$2:$C$53,"Sell")</f>
        <v>9375</v>
      </c>
      <c r="AA188" s="40">
        <f ca="1">AA187+SUMIFS('Transactions (Dated)'!$E$2:$E$53,'Transactions (Dated)'!$D$2:$D$53,'Share Values'!$X188,'Transactions (Dated)'!$B$2:$B$53,'Share Values'!AA$11,'Transactions (Dated)'!$C$2:$C$53,"Buy")-SUMIFS('Transactions (Dated)'!$E$2:$E$53,'Transactions (Dated)'!$D$2:$D$53,'Share Values'!$X188,'Transactions (Dated)'!$B$2:$B$53,'Share Values'!AA$11,'Transactions (Dated)'!$C$2:$C$53,"Sell")</f>
        <v>39270</v>
      </c>
      <c r="AB188" s="40">
        <f ca="1">AB187+SUMIFS('Transactions (Dated)'!$E$2:$E$53,'Transactions (Dated)'!$D$2:$D$53,'Share Values'!$X188,'Transactions (Dated)'!$B$2:$B$53,'Share Values'!AB$11,'Transactions (Dated)'!$C$2:$C$53,"Buy")-SUMIFS('Transactions (Dated)'!$E$2:$E$53,'Transactions (Dated)'!$D$2:$D$53,'Share Values'!$X188,'Transactions (Dated)'!$B$2:$B$53,'Share Values'!AB$11,'Transactions (Dated)'!$C$2:$C$53,"Sell")</f>
        <v>1892</v>
      </c>
      <c r="AC188" s="40">
        <f ca="1">AC187+SUMIFS('Transactions (Dated)'!$E$2:$E$53,'Transactions (Dated)'!$D$2:$D$53,'Share Values'!$X188,'Transactions (Dated)'!$B$2:$B$53,'Share Values'!AC$11,'Transactions (Dated)'!$C$2:$C$53,"Buy")-SUMIFS('Transactions (Dated)'!$E$2:$E$53,'Transactions (Dated)'!$D$2:$D$53,'Share Values'!$X188,'Transactions (Dated)'!$B$2:$B$53,'Share Values'!AC$11,'Transactions (Dated)'!$C$2:$C$53,"Sell")</f>
        <v>2348</v>
      </c>
      <c r="AD188" s="40">
        <f ca="1">AD187+SUMIFS('Transactions (Dated)'!$E$2:$E$53,'Transactions (Dated)'!$D$2:$D$53,'Share Values'!$X188,'Transactions (Dated)'!$B$2:$B$53,'Share Values'!AD$11,'Transactions (Dated)'!$C$2:$C$53,"Buy")-SUMIFS('Transactions (Dated)'!$E$2:$E$53,'Transactions (Dated)'!$D$2:$D$53,'Share Values'!$X188,'Transactions (Dated)'!$B$2:$B$53,'Share Values'!AD$11,'Transactions (Dated)'!$C$2:$C$53,"Sell")</f>
        <v>0</v>
      </c>
      <c r="AE188" s="40">
        <f ca="1">AE187+SUMIFS('Transactions (Dated)'!$E$2:$E$53,'Transactions (Dated)'!$D$2:$D$53,'Share Values'!$X188,'Transactions (Dated)'!$B$2:$B$53,'Share Values'!AE$11,'Transactions (Dated)'!$C$2:$C$53,"Buy")-SUMIFS('Transactions (Dated)'!$E$2:$E$53,'Transactions (Dated)'!$D$2:$D$53,'Share Values'!$X188,'Transactions (Dated)'!$B$2:$B$53,'Share Values'!AE$11,'Transactions (Dated)'!$C$2:$C$53,"Sell")</f>
        <v>0</v>
      </c>
      <c r="AF188" s="40">
        <f ca="1">AF187+SUMIFS('Transactions (Dated)'!$E$2:$E$53,'Transactions (Dated)'!$D$2:$D$53,'Share Values'!$X188,'Transactions (Dated)'!$B$2:$B$53,'Share Values'!AF$11,'Transactions (Dated)'!$C$2:$C$53,"Buy")-SUMIFS('Transactions (Dated)'!$E$2:$E$53,'Transactions (Dated)'!$D$2:$D$53,'Share Values'!$X188,'Transactions (Dated)'!$B$2:$B$53,'Share Values'!AF$11,'Transactions (Dated)'!$C$2:$C$53,"Sell")</f>
        <v>0</v>
      </c>
      <c r="AG188" s="40">
        <f ca="1">AG187+SUMIFS('Transactions (Dated)'!$E$2:$E$53,'Transactions (Dated)'!$D$2:$D$53,'Share Values'!$X188,'Transactions (Dated)'!$B$2:$B$53,'Share Values'!AG$11,'Transactions (Dated)'!$C$2:$C$53,"Buy")-SUMIFS('Transactions (Dated)'!$E$2:$E$53,'Transactions (Dated)'!$D$2:$D$53,'Share Values'!$X188,'Transactions (Dated)'!$B$2:$B$53,'Share Values'!AG$11,'Transactions (Dated)'!$C$2:$C$53,"Sell")</f>
        <v>0</v>
      </c>
      <c r="AH188" s="40">
        <f ca="1">AH187+SUMIFS('Transactions (Dated)'!$E$2:$E$53,'Transactions (Dated)'!$D$2:$D$53,'Share Values'!$X188,'Transactions (Dated)'!$B$2:$B$53,'Share Values'!AH$11,'Transactions (Dated)'!$C$2:$C$53,"Buy")-SUMIFS('Transactions (Dated)'!$E$2:$E$53,'Transactions (Dated)'!$D$2:$D$53,'Share Values'!$X188,'Transactions (Dated)'!$B$2:$B$53,'Share Values'!AH$11,'Transactions (Dated)'!$C$2:$C$53,"Sell")</f>
        <v>0</v>
      </c>
      <c r="AI188" s="40">
        <f ca="1">AI187+SUMIFS('Transactions (Dated)'!$E$2:$E$53,'Transactions (Dated)'!$D$2:$D$53,'Share Values'!$X188,'Transactions (Dated)'!$B$2:$B$53,'Share Values'!AI$11,'Transactions (Dated)'!$C$2:$C$53,"Buy")-SUMIFS('Transactions (Dated)'!$E$2:$E$53,'Transactions (Dated)'!$D$2:$D$53,'Share Values'!$X188,'Transactions (Dated)'!$B$2:$B$53,'Share Values'!AI$11,'Transactions (Dated)'!$C$2:$C$53,"Sell")</f>
        <v>0</v>
      </c>
      <c r="AJ188" s="40">
        <f ca="1">AJ187+SUMIFS('Transactions (Dated)'!$E$2:$E$53,'Transactions (Dated)'!$D$2:$D$53,'Share Values'!$X188,'Transactions (Dated)'!$B$2:$B$53,'Share Values'!AJ$11,'Transactions (Dated)'!$C$2:$C$53,"Buy")-SUMIFS('Transactions (Dated)'!$E$2:$E$53,'Transactions (Dated)'!$D$2:$D$53,'Share Values'!$X188,'Transactions (Dated)'!$B$2:$B$53,'Share Values'!AJ$11,'Transactions (Dated)'!$C$2:$C$53,"Sell")</f>
        <v>0</v>
      </c>
      <c r="AK188" s="40">
        <f ca="1">AK187+SUMIFS('Transactions (Dated)'!$E$2:$E$53,'Transactions (Dated)'!$D$2:$D$53,'Share Values'!$X188,'Transactions (Dated)'!$B$2:$B$53,'Share Values'!AK$11,'Transactions (Dated)'!$C$2:$C$53,"Buy")-SUMIFS('Transactions (Dated)'!$E$2:$E$53,'Transactions (Dated)'!$D$2:$D$53,'Share Values'!$X188,'Transactions (Dated)'!$B$2:$B$53,'Share Values'!AK$11,'Transactions (Dated)'!$C$2:$C$53,"Sell")</f>
        <v>0</v>
      </c>
      <c r="AL188" s="40">
        <f ca="1">AL187+SUMIFS('Transactions (Dated)'!$E$2:$E$53,'Transactions (Dated)'!$D$2:$D$53,'Share Values'!$X188,'Transactions (Dated)'!$B$2:$B$53,'Share Values'!AL$11,'Transactions (Dated)'!$C$2:$C$53,"Buy")-SUMIFS('Transactions (Dated)'!$E$2:$E$53,'Transactions (Dated)'!$D$2:$D$53,'Share Values'!$X188,'Transactions (Dated)'!$B$2:$B$53,'Share Values'!AL$11,'Transactions (Dated)'!$C$2:$C$53,"Sell")</f>
        <v>0</v>
      </c>
      <c r="AM188" s="40">
        <f ca="1">AM187+SUMIFS('Transactions (Dated)'!$E$2:$E$53,'Transactions (Dated)'!$D$2:$D$53,'Share Values'!$X188,'Transactions (Dated)'!$B$2:$B$53,'Share Values'!AM$11,'Transactions (Dated)'!$C$2:$C$53,"Buy")-SUMIFS('Transactions (Dated)'!$E$2:$E$53,'Transactions (Dated)'!$D$2:$D$53,'Share Values'!$X188,'Transactions (Dated)'!$B$2:$B$53,'Share Values'!AM$11,'Transactions (Dated)'!$C$2:$C$53,"Sell")</f>
        <v>0</v>
      </c>
      <c r="AN188" s="40">
        <f ca="1">AN187+SUMIFS('Transactions (Dated)'!$E$2:$E$53,'Transactions (Dated)'!$D$2:$D$53,'Share Values'!$X188,'Transactions (Dated)'!$B$2:$B$53,'Share Values'!AN$11,'Transactions (Dated)'!$C$2:$C$53,"Buy")-SUMIFS('Transactions (Dated)'!$E$2:$E$53,'Transactions (Dated)'!$D$2:$D$53,'Share Values'!$X188,'Transactions (Dated)'!$B$2:$B$53,'Share Values'!AN$11,'Transactions (Dated)'!$C$2:$C$53,"Sell")</f>
        <v>0</v>
      </c>
      <c r="AO188" s="40"/>
      <c r="AQ188" s="3">
        <f t="shared" si="63"/>
        <v>42170</v>
      </c>
      <c r="AR188" s="6">
        <f t="shared" ca="1" si="64"/>
        <v>53511.25</v>
      </c>
      <c r="AS188" s="6">
        <f t="shared" ca="1" si="65"/>
        <v>45093.749999999993</v>
      </c>
      <c r="AT188" s="6">
        <f t="shared" ca="1" si="66"/>
        <v>786185.4</v>
      </c>
      <c r="AU188" s="6">
        <f t="shared" ca="1" si="67"/>
        <v>57724.920000000006</v>
      </c>
      <c r="AV188" s="6">
        <f t="shared" ca="1" si="68"/>
        <v>44377.2</v>
      </c>
      <c r="AW188" s="6">
        <f t="shared" ca="1" si="69"/>
        <v>0</v>
      </c>
      <c r="AX188" s="6">
        <f t="shared" ca="1" si="70"/>
        <v>0</v>
      </c>
      <c r="AY188" s="6">
        <f t="shared" ca="1" si="71"/>
        <v>0</v>
      </c>
      <c r="AZ188" s="6">
        <f t="shared" ca="1" si="72"/>
        <v>0</v>
      </c>
      <c r="BA188" s="6">
        <f t="shared" ca="1" si="73"/>
        <v>0</v>
      </c>
      <c r="BB188" s="6">
        <f t="shared" ca="1" si="74"/>
        <v>0</v>
      </c>
      <c r="BC188" s="6">
        <f t="shared" ca="1" si="75"/>
        <v>0</v>
      </c>
      <c r="BD188" s="6">
        <f t="shared" ca="1" si="76"/>
        <v>0</v>
      </c>
      <c r="BE188" s="6">
        <f t="shared" ca="1" si="77"/>
        <v>0</v>
      </c>
      <c r="BF188" s="6">
        <f t="shared" ca="1" si="84"/>
        <v>0</v>
      </c>
      <c r="BG188" s="6">
        <f t="shared" ca="1" si="85"/>
        <v>0</v>
      </c>
      <c r="BH188" s="6"/>
      <c r="BJ188" s="4">
        <f t="shared" ca="1" si="78"/>
        <v>986892.52</v>
      </c>
      <c r="BL188" s="3">
        <f t="shared" si="79"/>
        <v>42170</v>
      </c>
      <c r="BM188" s="6">
        <f>BM187+SUMIFS('Transactions (Dated)'!G:G,'Transactions (Dated)'!D:D,'Share Values'!AQ188)</f>
        <v>34179.499999999993</v>
      </c>
      <c r="BN188" s="6">
        <f ca="1">BN187+SUMIFS('Transactions (Dated)'!$F:$F,'Transactions (Dated)'!$D:$D,$BL188,'Transactions (Dated)'!$B:$B,BN$11,'Transactions (Dated)'!$C:$C,"Dividend (paid to cash)")*Y188</f>
        <v>0</v>
      </c>
      <c r="BO188" s="6">
        <f ca="1">BO187+SUMIFS('Transactions (Dated)'!$F:$F,'Transactions (Dated)'!$D:$D,$BL188,'Transactions (Dated)'!$B:$B,BO$11,'Transactions (Dated)'!$C:$C,"Dividend (paid to cash)")*Z188</f>
        <v>1718.75</v>
      </c>
      <c r="BP188" s="6">
        <f ca="1">BP187+SUMIFS('Transactions (Dated)'!$F:$F,'Transactions (Dated)'!$D:$D,$BL188,'Transactions (Dated)'!$B:$B,BP$11,'Transactions (Dated)'!$C:$C,"Dividend (paid to cash)")*AA188</f>
        <v>17738.742000000002</v>
      </c>
      <c r="BQ188" s="6">
        <f ca="1">BQ187+SUMIFS('Transactions (Dated)'!$F:$F,'Transactions (Dated)'!$D:$D,$BL188,'Transactions (Dated)'!$B:$B,BQ$11,'Transactions (Dated)'!$C:$C,"Dividend (paid to cash)")*AB188</f>
        <v>113.52000000000001</v>
      </c>
      <c r="BR188" s="6">
        <f ca="1">BR187+SUMIFS('Transactions (Dated)'!$F:$F,'Transactions (Dated)'!$D:$D,$BL188,'Transactions (Dated)'!$B:$B,BR$11,'Transactions (Dated)'!$C:$C,"Dividend (paid to cash)")*AC188</f>
        <v>0</v>
      </c>
      <c r="BS188" s="6">
        <f ca="1">BS187+SUMIFS('Transactions (Dated)'!$F:$F,'Transactions (Dated)'!$D:$D,$BL188,'Transactions (Dated)'!$B:$B,BS$11,'Transactions (Dated)'!$C:$C,"Dividend (paid to cash)")*AD188</f>
        <v>0</v>
      </c>
      <c r="BT188" s="6">
        <f ca="1">BT187+SUMIFS('Transactions (Dated)'!$F:$F,'Transactions (Dated)'!$D:$D,$BL188,'Transactions (Dated)'!$B:$B,BT$11,'Transactions (Dated)'!$C:$C,"Dividend (paid to cash)")*AE188</f>
        <v>0</v>
      </c>
      <c r="BU188" s="6">
        <f ca="1">BU187+SUMIFS('Transactions (Dated)'!$F:$F,'Transactions (Dated)'!$D:$D,$BL188,'Transactions (Dated)'!$B:$B,BU$11,'Transactions (Dated)'!$C:$C,"Dividend (paid to cash)")*AF188</f>
        <v>0</v>
      </c>
      <c r="BV188" s="6">
        <f ca="1">BV187+SUMIFS('Transactions (Dated)'!$F:$F,'Transactions (Dated)'!$D:$D,$BL188,'Transactions (Dated)'!$B:$B,BV$11,'Transactions (Dated)'!$C:$C,"Dividend (paid to cash)")*AG188</f>
        <v>0</v>
      </c>
      <c r="BW188" s="6">
        <f ca="1">BW187+SUMIFS('Transactions (Dated)'!$F:$F,'Transactions (Dated)'!$D:$D,$BL188,'Transactions (Dated)'!$B:$B,BW$11,'Transactions (Dated)'!$C:$C,"Dividend (paid to cash)")*AH188</f>
        <v>0</v>
      </c>
      <c r="BX188" s="6">
        <f ca="1">BX187+SUMIFS('Transactions (Dated)'!$F:$F,'Transactions (Dated)'!$D:$D,$BL188,'Transactions (Dated)'!$B:$B,BX$11,'Transactions (Dated)'!$C:$C,"Dividend (paid to cash)")*AI188</f>
        <v>0</v>
      </c>
      <c r="BY188" s="6">
        <f ca="1">BY187+SUMIFS('Transactions (Dated)'!$F:$F,'Transactions (Dated)'!$D:$D,$BL188,'Transactions (Dated)'!$B:$B,BY$11,'Transactions (Dated)'!$C:$C,"Dividend (paid to cash)")*AJ188</f>
        <v>0</v>
      </c>
      <c r="BZ188" s="6">
        <f ca="1">BZ187+SUMIFS('Transactions (Dated)'!$F:$F,'Transactions (Dated)'!$D:$D,$BL188,'Transactions (Dated)'!$B:$B,BZ$11,'Transactions (Dated)'!$C:$C,"Dividend (paid to cash)")*AK188</f>
        <v>0</v>
      </c>
      <c r="CA188" s="6">
        <f ca="1">CA187+SUMIFS('Transactions (Dated)'!$F:$F,'Transactions (Dated)'!$D:$D,$BL188,'Transactions (Dated)'!$B:$B,CA$11,'Transactions (Dated)'!$C:$C,"Dividend (paid to cash)")*AL188</f>
        <v>0</v>
      </c>
      <c r="CB188" s="6">
        <v>0</v>
      </c>
      <c r="CC188" s="6">
        <v>0</v>
      </c>
      <c r="CD188" s="6"/>
      <c r="CF188" s="6">
        <f t="shared" ca="1" si="86"/>
        <v>53750.511999999995</v>
      </c>
      <c r="CH188" s="3">
        <f t="shared" si="87"/>
        <v>42170</v>
      </c>
      <c r="CI188" s="4">
        <f t="shared" ca="1" si="80"/>
        <v>986892.52</v>
      </c>
      <c r="CJ188" s="4">
        <f t="shared" ca="1" si="81"/>
        <v>53750.511999999995</v>
      </c>
      <c r="CL188" s="4">
        <f t="shared" ca="1" si="82"/>
        <v>1040643.032</v>
      </c>
    </row>
    <row r="189" spans="2:90" x14ac:dyDescent="0.15">
      <c r="B189" s="3">
        <f t="shared" si="83"/>
        <v>42171</v>
      </c>
      <c r="C189" s="2">
        <v>14753.1</v>
      </c>
      <c r="E189" s="70">
        <v>42171</v>
      </c>
      <c r="F189" s="69">
        <v>11.41</v>
      </c>
      <c r="G189" s="69">
        <v>5</v>
      </c>
      <c r="H189" s="69">
        <v>20.02</v>
      </c>
      <c r="I189" s="69">
        <v>30.82</v>
      </c>
      <c r="J189" s="69">
        <v>19.03</v>
      </c>
      <c r="K189" s="69">
        <v>12.41</v>
      </c>
      <c r="L189" s="69">
        <v>26.29</v>
      </c>
      <c r="M189" s="69">
        <v>3.11</v>
      </c>
      <c r="N189" s="69">
        <v>10.3</v>
      </c>
      <c r="O189" s="69">
        <v>5.8833000000000002</v>
      </c>
      <c r="P189" s="69">
        <v>31.88</v>
      </c>
      <c r="Q189" s="69">
        <v>1.1000000000000001</v>
      </c>
      <c r="R189" s="69">
        <v>11.54</v>
      </c>
      <c r="S189" s="69">
        <v>35.6</v>
      </c>
      <c r="T189" s="69"/>
      <c r="U189" s="69"/>
      <c r="V189" s="4"/>
      <c r="X189" s="3">
        <f t="shared" si="62"/>
        <v>42171</v>
      </c>
      <c r="Y189" s="40">
        <f ca="1">Y188+SUMIFS('Transactions (Dated)'!$E$2:$E$53,'Transactions (Dated)'!$D$2:$D$53,'Share Values'!$X189,'Transactions (Dated)'!$B$2:$B$53,'Share Values'!Y$11,'Transactions (Dated)'!$C$2:$C$53,"Buy")-SUMIFS('Transactions (Dated)'!$E$2:$E$53,'Transactions (Dated)'!$D$2:$D$53,'Share Values'!$X189,'Transactions (Dated)'!$B$2:$B$53,'Share Values'!Y$11,'Transactions (Dated)'!$C$2:$C$53,"Sell")</f>
        <v>4625</v>
      </c>
      <c r="Z189" s="40">
        <f ca="1">Z188+SUMIFS('Transactions (Dated)'!$E$2:$E$53,'Transactions (Dated)'!$D$2:$D$53,'Share Values'!$X189,'Transactions (Dated)'!$B$2:$B$53,'Share Values'!Z$11,'Transactions (Dated)'!$C$2:$C$53,"Buy")-SUMIFS('Transactions (Dated)'!$E$2:$E$53,'Transactions (Dated)'!$D$2:$D$53,'Share Values'!$X189,'Transactions (Dated)'!$B$2:$B$53,'Share Values'!Z$11,'Transactions (Dated)'!$C$2:$C$53,"Sell")</f>
        <v>9375</v>
      </c>
      <c r="AA189" s="40">
        <f ca="1">AA188+SUMIFS('Transactions (Dated)'!$E$2:$E$53,'Transactions (Dated)'!$D$2:$D$53,'Share Values'!$X189,'Transactions (Dated)'!$B$2:$B$53,'Share Values'!AA$11,'Transactions (Dated)'!$C$2:$C$53,"Buy")-SUMIFS('Transactions (Dated)'!$E$2:$E$53,'Transactions (Dated)'!$D$2:$D$53,'Share Values'!$X189,'Transactions (Dated)'!$B$2:$B$53,'Share Values'!AA$11,'Transactions (Dated)'!$C$2:$C$53,"Sell")</f>
        <v>39270</v>
      </c>
      <c r="AB189" s="40">
        <f ca="1">AB188+SUMIFS('Transactions (Dated)'!$E$2:$E$53,'Transactions (Dated)'!$D$2:$D$53,'Share Values'!$X189,'Transactions (Dated)'!$B$2:$B$53,'Share Values'!AB$11,'Transactions (Dated)'!$C$2:$C$53,"Buy")-SUMIFS('Transactions (Dated)'!$E$2:$E$53,'Transactions (Dated)'!$D$2:$D$53,'Share Values'!$X189,'Transactions (Dated)'!$B$2:$B$53,'Share Values'!AB$11,'Transactions (Dated)'!$C$2:$C$53,"Sell")</f>
        <v>1892</v>
      </c>
      <c r="AC189" s="40">
        <f ca="1">AC188+SUMIFS('Transactions (Dated)'!$E$2:$E$53,'Transactions (Dated)'!$D$2:$D$53,'Share Values'!$X189,'Transactions (Dated)'!$B$2:$B$53,'Share Values'!AC$11,'Transactions (Dated)'!$C$2:$C$53,"Buy")-SUMIFS('Transactions (Dated)'!$E$2:$E$53,'Transactions (Dated)'!$D$2:$D$53,'Share Values'!$X189,'Transactions (Dated)'!$B$2:$B$53,'Share Values'!AC$11,'Transactions (Dated)'!$C$2:$C$53,"Sell")</f>
        <v>2348</v>
      </c>
      <c r="AD189" s="40">
        <f ca="1">AD188+SUMIFS('Transactions (Dated)'!$E$2:$E$53,'Transactions (Dated)'!$D$2:$D$53,'Share Values'!$X189,'Transactions (Dated)'!$B$2:$B$53,'Share Values'!AD$11,'Transactions (Dated)'!$C$2:$C$53,"Buy")-SUMIFS('Transactions (Dated)'!$E$2:$E$53,'Transactions (Dated)'!$D$2:$D$53,'Share Values'!$X189,'Transactions (Dated)'!$B$2:$B$53,'Share Values'!AD$11,'Transactions (Dated)'!$C$2:$C$53,"Sell")</f>
        <v>0</v>
      </c>
      <c r="AE189" s="40">
        <f ca="1">AE188+SUMIFS('Transactions (Dated)'!$E$2:$E$53,'Transactions (Dated)'!$D$2:$D$53,'Share Values'!$X189,'Transactions (Dated)'!$B$2:$B$53,'Share Values'!AE$11,'Transactions (Dated)'!$C$2:$C$53,"Buy")-SUMIFS('Transactions (Dated)'!$E$2:$E$53,'Transactions (Dated)'!$D$2:$D$53,'Share Values'!$X189,'Transactions (Dated)'!$B$2:$B$53,'Share Values'!AE$11,'Transactions (Dated)'!$C$2:$C$53,"Sell")</f>
        <v>0</v>
      </c>
      <c r="AF189" s="40">
        <f ca="1">AF188+SUMIFS('Transactions (Dated)'!$E$2:$E$53,'Transactions (Dated)'!$D$2:$D$53,'Share Values'!$X189,'Transactions (Dated)'!$B$2:$B$53,'Share Values'!AF$11,'Transactions (Dated)'!$C$2:$C$53,"Buy")-SUMIFS('Transactions (Dated)'!$E$2:$E$53,'Transactions (Dated)'!$D$2:$D$53,'Share Values'!$X189,'Transactions (Dated)'!$B$2:$B$53,'Share Values'!AF$11,'Transactions (Dated)'!$C$2:$C$53,"Sell")</f>
        <v>0</v>
      </c>
      <c r="AG189" s="40">
        <f ca="1">AG188+SUMIFS('Transactions (Dated)'!$E$2:$E$53,'Transactions (Dated)'!$D$2:$D$53,'Share Values'!$X189,'Transactions (Dated)'!$B$2:$B$53,'Share Values'!AG$11,'Transactions (Dated)'!$C$2:$C$53,"Buy")-SUMIFS('Transactions (Dated)'!$E$2:$E$53,'Transactions (Dated)'!$D$2:$D$53,'Share Values'!$X189,'Transactions (Dated)'!$B$2:$B$53,'Share Values'!AG$11,'Transactions (Dated)'!$C$2:$C$53,"Sell")</f>
        <v>0</v>
      </c>
      <c r="AH189" s="40">
        <f ca="1">AH188+SUMIFS('Transactions (Dated)'!$E$2:$E$53,'Transactions (Dated)'!$D$2:$D$53,'Share Values'!$X189,'Transactions (Dated)'!$B$2:$B$53,'Share Values'!AH$11,'Transactions (Dated)'!$C$2:$C$53,"Buy")-SUMIFS('Transactions (Dated)'!$E$2:$E$53,'Transactions (Dated)'!$D$2:$D$53,'Share Values'!$X189,'Transactions (Dated)'!$B$2:$B$53,'Share Values'!AH$11,'Transactions (Dated)'!$C$2:$C$53,"Sell")</f>
        <v>0</v>
      </c>
      <c r="AI189" s="40">
        <f ca="1">AI188+SUMIFS('Transactions (Dated)'!$E$2:$E$53,'Transactions (Dated)'!$D$2:$D$53,'Share Values'!$X189,'Transactions (Dated)'!$B$2:$B$53,'Share Values'!AI$11,'Transactions (Dated)'!$C$2:$C$53,"Buy")-SUMIFS('Transactions (Dated)'!$E$2:$E$53,'Transactions (Dated)'!$D$2:$D$53,'Share Values'!$X189,'Transactions (Dated)'!$B$2:$B$53,'Share Values'!AI$11,'Transactions (Dated)'!$C$2:$C$53,"Sell")</f>
        <v>0</v>
      </c>
      <c r="AJ189" s="40">
        <f ca="1">AJ188+SUMIFS('Transactions (Dated)'!$E$2:$E$53,'Transactions (Dated)'!$D$2:$D$53,'Share Values'!$X189,'Transactions (Dated)'!$B$2:$B$53,'Share Values'!AJ$11,'Transactions (Dated)'!$C$2:$C$53,"Buy")-SUMIFS('Transactions (Dated)'!$E$2:$E$53,'Transactions (Dated)'!$D$2:$D$53,'Share Values'!$X189,'Transactions (Dated)'!$B$2:$B$53,'Share Values'!AJ$11,'Transactions (Dated)'!$C$2:$C$53,"Sell")</f>
        <v>0</v>
      </c>
      <c r="AK189" s="40">
        <f ca="1">AK188+SUMIFS('Transactions (Dated)'!$E$2:$E$53,'Transactions (Dated)'!$D$2:$D$53,'Share Values'!$X189,'Transactions (Dated)'!$B$2:$B$53,'Share Values'!AK$11,'Transactions (Dated)'!$C$2:$C$53,"Buy")-SUMIFS('Transactions (Dated)'!$E$2:$E$53,'Transactions (Dated)'!$D$2:$D$53,'Share Values'!$X189,'Transactions (Dated)'!$B$2:$B$53,'Share Values'!AK$11,'Transactions (Dated)'!$C$2:$C$53,"Sell")</f>
        <v>0</v>
      </c>
      <c r="AL189" s="40">
        <f ca="1">AL188+SUMIFS('Transactions (Dated)'!$E$2:$E$53,'Transactions (Dated)'!$D$2:$D$53,'Share Values'!$X189,'Transactions (Dated)'!$B$2:$B$53,'Share Values'!AL$11,'Transactions (Dated)'!$C$2:$C$53,"Buy")-SUMIFS('Transactions (Dated)'!$E$2:$E$53,'Transactions (Dated)'!$D$2:$D$53,'Share Values'!$X189,'Transactions (Dated)'!$B$2:$B$53,'Share Values'!AL$11,'Transactions (Dated)'!$C$2:$C$53,"Sell")</f>
        <v>0</v>
      </c>
      <c r="AM189" s="40">
        <f ca="1">AM188+SUMIFS('Transactions (Dated)'!$E$2:$E$53,'Transactions (Dated)'!$D$2:$D$53,'Share Values'!$X189,'Transactions (Dated)'!$B$2:$B$53,'Share Values'!AM$11,'Transactions (Dated)'!$C$2:$C$53,"Buy")-SUMIFS('Transactions (Dated)'!$E$2:$E$53,'Transactions (Dated)'!$D$2:$D$53,'Share Values'!$X189,'Transactions (Dated)'!$B$2:$B$53,'Share Values'!AM$11,'Transactions (Dated)'!$C$2:$C$53,"Sell")</f>
        <v>0</v>
      </c>
      <c r="AN189" s="40">
        <f ca="1">AN188+SUMIFS('Transactions (Dated)'!$E$2:$E$53,'Transactions (Dated)'!$D$2:$D$53,'Share Values'!$X189,'Transactions (Dated)'!$B$2:$B$53,'Share Values'!AN$11,'Transactions (Dated)'!$C$2:$C$53,"Buy")-SUMIFS('Transactions (Dated)'!$E$2:$E$53,'Transactions (Dated)'!$D$2:$D$53,'Share Values'!$X189,'Transactions (Dated)'!$B$2:$B$53,'Share Values'!AN$11,'Transactions (Dated)'!$C$2:$C$53,"Sell")</f>
        <v>0</v>
      </c>
      <c r="AO189" s="40"/>
      <c r="AQ189" s="3">
        <f t="shared" si="63"/>
        <v>42171</v>
      </c>
      <c r="AR189" s="6">
        <f t="shared" ca="1" si="64"/>
        <v>52771.25</v>
      </c>
      <c r="AS189" s="6">
        <f t="shared" ca="1" si="65"/>
        <v>46875</v>
      </c>
      <c r="AT189" s="6">
        <f t="shared" ca="1" si="66"/>
        <v>786185.4</v>
      </c>
      <c r="AU189" s="6">
        <f t="shared" ca="1" si="67"/>
        <v>58311.44</v>
      </c>
      <c r="AV189" s="6">
        <f t="shared" ca="1" si="68"/>
        <v>44682.44</v>
      </c>
      <c r="AW189" s="6">
        <f t="shared" ca="1" si="69"/>
        <v>0</v>
      </c>
      <c r="AX189" s="6">
        <f t="shared" ca="1" si="70"/>
        <v>0</v>
      </c>
      <c r="AY189" s="6">
        <f t="shared" ca="1" si="71"/>
        <v>0</v>
      </c>
      <c r="AZ189" s="6">
        <f t="shared" ca="1" si="72"/>
        <v>0</v>
      </c>
      <c r="BA189" s="6">
        <f t="shared" ca="1" si="73"/>
        <v>0</v>
      </c>
      <c r="BB189" s="6">
        <f t="shared" ca="1" si="74"/>
        <v>0</v>
      </c>
      <c r="BC189" s="6">
        <f t="shared" ca="1" si="75"/>
        <v>0</v>
      </c>
      <c r="BD189" s="6">
        <f t="shared" ca="1" si="76"/>
        <v>0</v>
      </c>
      <c r="BE189" s="6">
        <f t="shared" ca="1" si="77"/>
        <v>0</v>
      </c>
      <c r="BF189" s="6">
        <f t="shared" ca="1" si="84"/>
        <v>0</v>
      </c>
      <c r="BG189" s="6">
        <f t="shared" ca="1" si="85"/>
        <v>0</v>
      </c>
      <c r="BH189" s="6"/>
      <c r="BJ189" s="4">
        <f t="shared" ca="1" si="78"/>
        <v>988825.53</v>
      </c>
      <c r="BL189" s="3">
        <f t="shared" si="79"/>
        <v>42171</v>
      </c>
      <c r="BM189" s="6">
        <f>BM188+SUMIFS('Transactions (Dated)'!G:G,'Transactions (Dated)'!D:D,'Share Values'!AQ189)</f>
        <v>34179.499999999993</v>
      </c>
      <c r="BN189" s="6">
        <f ca="1">BN188+SUMIFS('Transactions (Dated)'!$F:$F,'Transactions (Dated)'!$D:$D,$BL189,'Transactions (Dated)'!$B:$B,BN$11,'Transactions (Dated)'!$C:$C,"Dividend (paid to cash)")*Y189</f>
        <v>0</v>
      </c>
      <c r="BO189" s="6">
        <f ca="1">BO188+SUMIFS('Transactions (Dated)'!$F:$F,'Transactions (Dated)'!$D:$D,$BL189,'Transactions (Dated)'!$B:$B,BO$11,'Transactions (Dated)'!$C:$C,"Dividend (paid to cash)")*Z189</f>
        <v>1718.75</v>
      </c>
      <c r="BP189" s="6">
        <f ca="1">BP188+SUMIFS('Transactions (Dated)'!$F:$F,'Transactions (Dated)'!$D:$D,$BL189,'Transactions (Dated)'!$B:$B,BP$11,'Transactions (Dated)'!$C:$C,"Dividend (paid to cash)")*AA189</f>
        <v>17738.742000000002</v>
      </c>
      <c r="BQ189" s="6">
        <f ca="1">BQ188+SUMIFS('Transactions (Dated)'!$F:$F,'Transactions (Dated)'!$D:$D,$BL189,'Transactions (Dated)'!$B:$B,BQ$11,'Transactions (Dated)'!$C:$C,"Dividend (paid to cash)")*AB189</f>
        <v>113.52000000000001</v>
      </c>
      <c r="BR189" s="6">
        <f ca="1">BR188+SUMIFS('Transactions (Dated)'!$F:$F,'Transactions (Dated)'!$D:$D,$BL189,'Transactions (Dated)'!$B:$B,BR$11,'Transactions (Dated)'!$C:$C,"Dividend (paid to cash)")*AC189</f>
        <v>0</v>
      </c>
      <c r="BS189" s="6">
        <f ca="1">BS188+SUMIFS('Transactions (Dated)'!$F:$F,'Transactions (Dated)'!$D:$D,$BL189,'Transactions (Dated)'!$B:$B,BS$11,'Transactions (Dated)'!$C:$C,"Dividend (paid to cash)")*AD189</f>
        <v>0</v>
      </c>
      <c r="BT189" s="6">
        <f ca="1">BT188+SUMIFS('Transactions (Dated)'!$F:$F,'Transactions (Dated)'!$D:$D,$BL189,'Transactions (Dated)'!$B:$B,BT$11,'Transactions (Dated)'!$C:$C,"Dividend (paid to cash)")*AE189</f>
        <v>0</v>
      </c>
      <c r="BU189" s="6">
        <f ca="1">BU188+SUMIFS('Transactions (Dated)'!$F:$F,'Transactions (Dated)'!$D:$D,$BL189,'Transactions (Dated)'!$B:$B,BU$11,'Transactions (Dated)'!$C:$C,"Dividend (paid to cash)")*AF189</f>
        <v>0</v>
      </c>
      <c r="BV189" s="6">
        <f ca="1">BV188+SUMIFS('Transactions (Dated)'!$F:$F,'Transactions (Dated)'!$D:$D,$BL189,'Transactions (Dated)'!$B:$B,BV$11,'Transactions (Dated)'!$C:$C,"Dividend (paid to cash)")*AG189</f>
        <v>0</v>
      </c>
      <c r="BW189" s="6">
        <f ca="1">BW188+SUMIFS('Transactions (Dated)'!$F:$F,'Transactions (Dated)'!$D:$D,$BL189,'Transactions (Dated)'!$B:$B,BW$11,'Transactions (Dated)'!$C:$C,"Dividend (paid to cash)")*AH189</f>
        <v>0</v>
      </c>
      <c r="BX189" s="6">
        <f ca="1">BX188+SUMIFS('Transactions (Dated)'!$F:$F,'Transactions (Dated)'!$D:$D,$BL189,'Transactions (Dated)'!$B:$B,BX$11,'Transactions (Dated)'!$C:$C,"Dividend (paid to cash)")*AI189</f>
        <v>0</v>
      </c>
      <c r="BY189" s="6">
        <f ca="1">BY188+SUMIFS('Transactions (Dated)'!$F:$F,'Transactions (Dated)'!$D:$D,$BL189,'Transactions (Dated)'!$B:$B,BY$11,'Transactions (Dated)'!$C:$C,"Dividend (paid to cash)")*AJ189</f>
        <v>0</v>
      </c>
      <c r="BZ189" s="6">
        <f ca="1">BZ188+SUMIFS('Transactions (Dated)'!$F:$F,'Transactions (Dated)'!$D:$D,$BL189,'Transactions (Dated)'!$B:$B,BZ$11,'Transactions (Dated)'!$C:$C,"Dividend (paid to cash)")*AK189</f>
        <v>0</v>
      </c>
      <c r="CA189" s="6">
        <f ca="1">CA188+SUMIFS('Transactions (Dated)'!$F:$F,'Transactions (Dated)'!$D:$D,$BL189,'Transactions (Dated)'!$B:$B,CA$11,'Transactions (Dated)'!$C:$C,"Dividend (paid to cash)")*AL189</f>
        <v>0</v>
      </c>
      <c r="CB189" s="6">
        <v>0</v>
      </c>
      <c r="CC189" s="6">
        <v>0</v>
      </c>
      <c r="CD189" s="6"/>
      <c r="CF189" s="6">
        <f t="shared" ca="1" si="86"/>
        <v>53750.511999999995</v>
      </c>
      <c r="CH189" s="3">
        <f t="shared" si="87"/>
        <v>42171</v>
      </c>
      <c r="CI189" s="4">
        <f t="shared" ca="1" si="80"/>
        <v>988825.53</v>
      </c>
      <c r="CJ189" s="4">
        <f t="shared" ca="1" si="81"/>
        <v>53750.511999999995</v>
      </c>
      <c r="CL189" s="4">
        <f t="shared" ca="1" si="82"/>
        <v>1042576.042</v>
      </c>
    </row>
    <row r="190" spans="2:90" x14ac:dyDescent="0.15">
      <c r="B190" s="3">
        <f t="shared" si="83"/>
        <v>42172</v>
      </c>
      <c r="C190" s="2">
        <v>14733</v>
      </c>
      <c r="E190" s="70">
        <v>42172</v>
      </c>
      <c r="F190" s="69">
        <v>11.4</v>
      </c>
      <c r="G190" s="69">
        <v>4.83</v>
      </c>
      <c r="H190" s="69">
        <v>20</v>
      </c>
      <c r="I190" s="69">
        <v>31.02</v>
      </c>
      <c r="J190" s="69">
        <v>18.64</v>
      </c>
      <c r="K190" s="69">
        <v>12.53</v>
      </c>
      <c r="L190" s="69">
        <v>26.2</v>
      </c>
      <c r="M190" s="69">
        <v>3.17</v>
      </c>
      <c r="N190" s="69">
        <v>10.35</v>
      </c>
      <c r="O190" s="69">
        <v>5.9767000000000001</v>
      </c>
      <c r="P190" s="69">
        <v>31.7</v>
      </c>
      <c r="Q190" s="69">
        <v>1.2</v>
      </c>
      <c r="R190" s="69">
        <v>11.45</v>
      </c>
      <c r="S190" s="69">
        <v>35.43</v>
      </c>
      <c r="T190" s="69"/>
      <c r="U190" s="69"/>
      <c r="V190" s="4"/>
      <c r="X190" s="3">
        <f t="shared" si="62"/>
        <v>42172</v>
      </c>
      <c r="Y190" s="40">
        <f ca="1">Y189+SUMIFS('Transactions (Dated)'!$E$2:$E$53,'Transactions (Dated)'!$D$2:$D$53,'Share Values'!$X190,'Transactions (Dated)'!$B$2:$B$53,'Share Values'!Y$11,'Transactions (Dated)'!$C$2:$C$53,"Buy")-SUMIFS('Transactions (Dated)'!$E$2:$E$53,'Transactions (Dated)'!$D$2:$D$53,'Share Values'!$X190,'Transactions (Dated)'!$B$2:$B$53,'Share Values'!Y$11,'Transactions (Dated)'!$C$2:$C$53,"Sell")</f>
        <v>4625</v>
      </c>
      <c r="Z190" s="40">
        <f ca="1">Z189+SUMIFS('Transactions (Dated)'!$E$2:$E$53,'Transactions (Dated)'!$D$2:$D$53,'Share Values'!$X190,'Transactions (Dated)'!$B$2:$B$53,'Share Values'!Z$11,'Transactions (Dated)'!$C$2:$C$53,"Buy")-SUMIFS('Transactions (Dated)'!$E$2:$E$53,'Transactions (Dated)'!$D$2:$D$53,'Share Values'!$X190,'Transactions (Dated)'!$B$2:$B$53,'Share Values'!Z$11,'Transactions (Dated)'!$C$2:$C$53,"Sell")</f>
        <v>9375</v>
      </c>
      <c r="AA190" s="40">
        <f ca="1">AA189+SUMIFS('Transactions (Dated)'!$E$2:$E$53,'Transactions (Dated)'!$D$2:$D$53,'Share Values'!$X190,'Transactions (Dated)'!$B$2:$B$53,'Share Values'!AA$11,'Transactions (Dated)'!$C$2:$C$53,"Buy")-SUMIFS('Transactions (Dated)'!$E$2:$E$53,'Transactions (Dated)'!$D$2:$D$53,'Share Values'!$X190,'Transactions (Dated)'!$B$2:$B$53,'Share Values'!AA$11,'Transactions (Dated)'!$C$2:$C$53,"Sell")</f>
        <v>39270</v>
      </c>
      <c r="AB190" s="40">
        <f ca="1">AB189+SUMIFS('Transactions (Dated)'!$E$2:$E$53,'Transactions (Dated)'!$D$2:$D$53,'Share Values'!$X190,'Transactions (Dated)'!$B$2:$B$53,'Share Values'!AB$11,'Transactions (Dated)'!$C$2:$C$53,"Buy")-SUMIFS('Transactions (Dated)'!$E$2:$E$53,'Transactions (Dated)'!$D$2:$D$53,'Share Values'!$X190,'Transactions (Dated)'!$B$2:$B$53,'Share Values'!AB$11,'Transactions (Dated)'!$C$2:$C$53,"Sell")</f>
        <v>1892</v>
      </c>
      <c r="AC190" s="40">
        <f ca="1">AC189+SUMIFS('Transactions (Dated)'!$E$2:$E$53,'Transactions (Dated)'!$D$2:$D$53,'Share Values'!$X190,'Transactions (Dated)'!$B$2:$B$53,'Share Values'!AC$11,'Transactions (Dated)'!$C$2:$C$53,"Buy")-SUMIFS('Transactions (Dated)'!$E$2:$E$53,'Transactions (Dated)'!$D$2:$D$53,'Share Values'!$X190,'Transactions (Dated)'!$B$2:$B$53,'Share Values'!AC$11,'Transactions (Dated)'!$C$2:$C$53,"Sell")</f>
        <v>2348</v>
      </c>
      <c r="AD190" s="40">
        <f ca="1">AD189+SUMIFS('Transactions (Dated)'!$E$2:$E$53,'Transactions (Dated)'!$D$2:$D$53,'Share Values'!$X190,'Transactions (Dated)'!$B$2:$B$53,'Share Values'!AD$11,'Transactions (Dated)'!$C$2:$C$53,"Buy")-SUMIFS('Transactions (Dated)'!$E$2:$E$53,'Transactions (Dated)'!$D$2:$D$53,'Share Values'!$X190,'Transactions (Dated)'!$B$2:$B$53,'Share Values'!AD$11,'Transactions (Dated)'!$C$2:$C$53,"Sell")</f>
        <v>0</v>
      </c>
      <c r="AE190" s="40">
        <f ca="1">AE189+SUMIFS('Transactions (Dated)'!$E$2:$E$53,'Transactions (Dated)'!$D$2:$D$53,'Share Values'!$X190,'Transactions (Dated)'!$B$2:$B$53,'Share Values'!AE$11,'Transactions (Dated)'!$C$2:$C$53,"Buy")-SUMIFS('Transactions (Dated)'!$E$2:$E$53,'Transactions (Dated)'!$D$2:$D$53,'Share Values'!$X190,'Transactions (Dated)'!$B$2:$B$53,'Share Values'!AE$11,'Transactions (Dated)'!$C$2:$C$53,"Sell")</f>
        <v>0</v>
      </c>
      <c r="AF190" s="40">
        <f ca="1">AF189+SUMIFS('Transactions (Dated)'!$E$2:$E$53,'Transactions (Dated)'!$D$2:$D$53,'Share Values'!$X190,'Transactions (Dated)'!$B$2:$B$53,'Share Values'!AF$11,'Transactions (Dated)'!$C$2:$C$53,"Buy")-SUMIFS('Transactions (Dated)'!$E$2:$E$53,'Transactions (Dated)'!$D$2:$D$53,'Share Values'!$X190,'Transactions (Dated)'!$B$2:$B$53,'Share Values'!AF$11,'Transactions (Dated)'!$C$2:$C$53,"Sell")</f>
        <v>0</v>
      </c>
      <c r="AG190" s="40">
        <f ca="1">AG189+SUMIFS('Transactions (Dated)'!$E$2:$E$53,'Transactions (Dated)'!$D$2:$D$53,'Share Values'!$X190,'Transactions (Dated)'!$B$2:$B$53,'Share Values'!AG$11,'Transactions (Dated)'!$C$2:$C$53,"Buy")-SUMIFS('Transactions (Dated)'!$E$2:$E$53,'Transactions (Dated)'!$D$2:$D$53,'Share Values'!$X190,'Transactions (Dated)'!$B$2:$B$53,'Share Values'!AG$11,'Transactions (Dated)'!$C$2:$C$53,"Sell")</f>
        <v>0</v>
      </c>
      <c r="AH190" s="40">
        <f ca="1">AH189+SUMIFS('Transactions (Dated)'!$E$2:$E$53,'Transactions (Dated)'!$D$2:$D$53,'Share Values'!$X190,'Transactions (Dated)'!$B$2:$B$53,'Share Values'!AH$11,'Transactions (Dated)'!$C$2:$C$53,"Buy")-SUMIFS('Transactions (Dated)'!$E$2:$E$53,'Transactions (Dated)'!$D$2:$D$53,'Share Values'!$X190,'Transactions (Dated)'!$B$2:$B$53,'Share Values'!AH$11,'Transactions (Dated)'!$C$2:$C$53,"Sell")</f>
        <v>0</v>
      </c>
      <c r="AI190" s="40">
        <f ca="1">AI189+SUMIFS('Transactions (Dated)'!$E$2:$E$53,'Transactions (Dated)'!$D$2:$D$53,'Share Values'!$X190,'Transactions (Dated)'!$B$2:$B$53,'Share Values'!AI$11,'Transactions (Dated)'!$C$2:$C$53,"Buy")-SUMIFS('Transactions (Dated)'!$E$2:$E$53,'Transactions (Dated)'!$D$2:$D$53,'Share Values'!$X190,'Transactions (Dated)'!$B$2:$B$53,'Share Values'!AI$11,'Transactions (Dated)'!$C$2:$C$53,"Sell")</f>
        <v>0</v>
      </c>
      <c r="AJ190" s="40">
        <f ca="1">AJ189+SUMIFS('Transactions (Dated)'!$E$2:$E$53,'Transactions (Dated)'!$D$2:$D$53,'Share Values'!$X190,'Transactions (Dated)'!$B$2:$B$53,'Share Values'!AJ$11,'Transactions (Dated)'!$C$2:$C$53,"Buy")-SUMIFS('Transactions (Dated)'!$E$2:$E$53,'Transactions (Dated)'!$D$2:$D$53,'Share Values'!$X190,'Transactions (Dated)'!$B$2:$B$53,'Share Values'!AJ$11,'Transactions (Dated)'!$C$2:$C$53,"Sell")</f>
        <v>0</v>
      </c>
      <c r="AK190" s="40">
        <f ca="1">AK189+SUMIFS('Transactions (Dated)'!$E$2:$E$53,'Transactions (Dated)'!$D$2:$D$53,'Share Values'!$X190,'Transactions (Dated)'!$B$2:$B$53,'Share Values'!AK$11,'Transactions (Dated)'!$C$2:$C$53,"Buy")-SUMIFS('Transactions (Dated)'!$E$2:$E$53,'Transactions (Dated)'!$D$2:$D$53,'Share Values'!$X190,'Transactions (Dated)'!$B$2:$B$53,'Share Values'!AK$11,'Transactions (Dated)'!$C$2:$C$53,"Sell")</f>
        <v>0</v>
      </c>
      <c r="AL190" s="40">
        <f ca="1">AL189+SUMIFS('Transactions (Dated)'!$E$2:$E$53,'Transactions (Dated)'!$D$2:$D$53,'Share Values'!$X190,'Transactions (Dated)'!$B$2:$B$53,'Share Values'!AL$11,'Transactions (Dated)'!$C$2:$C$53,"Buy")-SUMIFS('Transactions (Dated)'!$E$2:$E$53,'Transactions (Dated)'!$D$2:$D$53,'Share Values'!$X190,'Transactions (Dated)'!$B$2:$B$53,'Share Values'!AL$11,'Transactions (Dated)'!$C$2:$C$53,"Sell")</f>
        <v>0</v>
      </c>
      <c r="AM190" s="40">
        <f ca="1">AM189+SUMIFS('Transactions (Dated)'!$E$2:$E$53,'Transactions (Dated)'!$D$2:$D$53,'Share Values'!$X190,'Transactions (Dated)'!$B$2:$B$53,'Share Values'!AM$11,'Transactions (Dated)'!$C$2:$C$53,"Buy")-SUMIFS('Transactions (Dated)'!$E$2:$E$53,'Transactions (Dated)'!$D$2:$D$53,'Share Values'!$X190,'Transactions (Dated)'!$B$2:$B$53,'Share Values'!AM$11,'Transactions (Dated)'!$C$2:$C$53,"Sell")</f>
        <v>0</v>
      </c>
      <c r="AN190" s="40">
        <f ca="1">AN189+SUMIFS('Transactions (Dated)'!$E$2:$E$53,'Transactions (Dated)'!$D$2:$D$53,'Share Values'!$X190,'Transactions (Dated)'!$B$2:$B$53,'Share Values'!AN$11,'Transactions (Dated)'!$C$2:$C$53,"Buy")-SUMIFS('Transactions (Dated)'!$E$2:$E$53,'Transactions (Dated)'!$D$2:$D$53,'Share Values'!$X190,'Transactions (Dated)'!$B$2:$B$53,'Share Values'!AN$11,'Transactions (Dated)'!$C$2:$C$53,"Sell")</f>
        <v>0</v>
      </c>
      <c r="AO190" s="40"/>
      <c r="AQ190" s="3">
        <f t="shared" si="63"/>
        <v>42172</v>
      </c>
      <c r="AR190" s="6">
        <f t="shared" ca="1" si="64"/>
        <v>52725</v>
      </c>
      <c r="AS190" s="6">
        <f t="shared" ca="1" si="65"/>
        <v>45281.25</v>
      </c>
      <c r="AT190" s="6">
        <f t="shared" ca="1" si="66"/>
        <v>785400</v>
      </c>
      <c r="AU190" s="6">
        <f t="shared" ca="1" si="67"/>
        <v>58689.84</v>
      </c>
      <c r="AV190" s="6">
        <f t="shared" ca="1" si="68"/>
        <v>43766.720000000001</v>
      </c>
      <c r="AW190" s="6">
        <f t="shared" ca="1" si="69"/>
        <v>0</v>
      </c>
      <c r="AX190" s="6">
        <f t="shared" ca="1" si="70"/>
        <v>0</v>
      </c>
      <c r="AY190" s="6">
        <f t="shared" ca="1" si="71"/>
        <v>0</v>
      </c>
      <c r="AZ190" s="6">
        <f t="shared" ca="1" si="72"/>
        <v>0</v>
      </c>
      <c r="BA190" s="6">
        <f t="shared" ca="1" si="73"/>
        <v>0</v>
      </c>
      <c r="BB190" s="6">
        <f t="shared" ca="1" si="74"/>
        <v>0</v>
      </c>
      <c r="BC190" s="6">
        <f t="shared" ca="1" si="75"/>
        <v>0</v>
      </c>
      <c r="BD190" s="6">
        <f t="shared" ca="1" si="76"/>
        <v>0</v>
      </c>
      <c r="BE190" s="6">
        <f t="shared" ca="1" si="77"/>
        <v>0</v>
      </c>
      <c r="BF190" s="6">
        <f t="shared" ca="1" si="84"/>
        <v>0</v>
      </c>
      <c r="BG190" s="6">
        <f t="shared" ca="1" si="85"/>
        <v>0</v>
      </c>
      <c r="BH190" s="6"/>
      <c r="BJ190" s="4">
        <f t="shared" ca="1" si="78"/>
        <v>985862.80999999994</v>
      </c>
      <c r="BL190" s="3">
        <f t="shared" si="79"/>
        <v>42172</v>
      </c>
      <c r="BM190" s="6">
        <f>BM189+SUMIFS('Transactions (Dated)'!G:G,'Transactions (Dated)'!D:D,'Share Values'!AQ190)</f>
        <v>34179.499999999993</v>
      </c>
      <c r="BN190" s="6">
        <f ca="1">BN189+SUMIFS('Transactions (Dated)'!$F:$F,'Transactions (Dated)'!$D:$D,$BL190,'Transactions (Dated)'!$B:$B,BN$11,'Transactions (Dated)'!$C:$C,"Dividend (paid to cash)")*Y190</f>
        <v>0</v>
      </c>
      <c r="BO190" s="6">
        <f ca="1">BO189+SUMIFS('Transactions (Dated)'!$F:$F,'Transactions (Dated)'!$D:$D,$BL190,'Transactions (Dated)'!$B:$B,BO$11,'Transactions (Dated)'!$C:$C,"Dividend (paid to cash)")*Z190</f>
        <v>1718.75</v>
      </c>
      <c r="BP190" s="6">
        <f ca="1">BP189+SUMIFS('Transactions (Dated)'!$F:$F,'Transactions (Dated)'!$D:$D,$BL190,'Transactions (Dated)'!$B:$B,BP$11,'Transactions (Dated)'!$C:$C,"Dividend (paid to cash)")*AA190</f>
        <v>17738.742000000002</v>
      </c>
      <c r="BQ190" s="6">
        <f ca="1">BQ189+SUMIFS('Transactions (Dated)'!$F:$F,'Transactions (Dated)'!$D:$D,$BL190,'Transactions (Dated)'!$B:$B,BQ$11,'Transactions (Dated)'!$C:$C,"Dividend (paid to cash)")*AB190</f>
        <v>113.52000000000001</v>
      </c>
      <c r="BR190" s="6">
        <f ca="1">BR189+SUMIFS('Transactions (Dated)'!$F:$F,'Transactions (Dated)'!$D:$D,$BL190,'Transactions (Dated)'!$B:$B,BR$11,'Transactions (Dated)'!$C:$C,"Dividend (paid to cash)")*AC190</f>
        <v>0</v>
      </c>
      <c r="BS190" s="6">
        <f ca="1">BS189+SUMIFS('Transactions (Dated)'!$F:$F,'Transactions (Dated)'!$D:$D,$BL190,'Transactions (Dated)'!$B:$B,BS$11,'Transactions (Dated)'!$C:$C,"Dividend (paid to cash)")*AD190</f>
        <v>0</v>
      </c>
      <c r="BT190" s="6">
        <f ca="1">BT189+SUMIFS('Transactions (Dated)'!$F:$F,'Transactions (Dated)'!$D:$D,$BL190,'Transactions (Dated)'!$B:$B,BT$11,'Transactions (Dated)'!$C:$C,"Dividend (paid to cash)")*AE190</f>
        <v>0</v>
      </c>
      <c r="BU190" s="6">
        <f ca="1">BU189+SUMIFS('Transactions (Dated)'!$F:$F,'Transactions (Dated)'!$D:$D,$BL190,'Transactions (Dated)'!$B:$B,BU$11,'Transactions (Dated)'!$C:$C,"Dividend (paid to cash)")*AF190</f>
        <v>0</v>
      </c>
      <c r="BV190" s="6">
        <f ca="1">BV189+SUMIFS('Transactions (Dated)'!$F:$F,'Transactions (Dated)'!$D:$D,$BL190,'Transactions (Dated)'!$B:$B,BV$11,'Transactions (Dated)'!$C:$C,"Dividend (paid to cash)")*AG190</f>
        <v>0</v>
      </c>
      <c r="BW190" s="6">
        <f ca="1">BW189+SUMIFS('Transactions (Dated)'!$F:$F,'Transactions (Dated)'!$D:$D,$BL190,'Transactions (Dated)'!$B:$B,BW$11,'Transactions (Dated)'!$C:$C,"Dividend (paid to cash)")*AH190</f>
        <v>0</v>
      </c>
      <c r="BX190" s="6">
        <f ca="1">BX189+SUMIFS('Transactions (Dated)'!$F:$F,'Transactions (Dated)'!$D:$D,$BL190,'Transactions (Dated)'!$B:$B,BX$11,'Transactions (Dated)'!$C:$C,"Dividend (paid to cash)")*AI190</f>
        <v>0</v>
      </c>
      <c r="BY190" s="6">
        <f ca="1">BY189+SUMIFS('Transactions (Dated)'!$F:$F,'Transactions (Dated)'!$D:$D,$BL190,'Transactions (Dated)'!$B:$B,BY$11,'Transactions (Dated)'!$C:$C,"Dividend (paid to cash)")*AJ190</f>
        <v>0</v>
      </c>
      <c r="BZ190" s="6">
        <f ca="1">BZ189+SUMIFS('Transactions (Dated)'!$F:$F,'Transactions (Dated)'!$D:$D,$BL190,'Transactions (Dated)'!$B:$B,BZ$11,'Transactions (Dated)'!$C:$C,"Dividend (paid to cash)")*AK190</f>
        <v>0</v>
      </c>
      <c r="CA190" s="6">
        <f ca="1">CA189+SUMIFS('Transactions (Dated)'!$F:$F,'Transactions (Dated)'!$D:$D,$BL190,'Transactions (Dated)'!$B:$B,CA$11,'Transactions (Dated)'!$C:$C,"Dividend (paid to cash)")*AL190</f>
        <v>0</v>
      </c>
      <c r="CB190" s="6">
        <v>0</v>
      </c>
      <c r="CC190" s="6">
        <v>0</v>
      </c>
      <c r="CD190" s="6"/>
      <c r="CF190" s="6">
        <f t="shared" ca="1" si="86"/>
        <v>53750.511999999995</v>
      </c>
      <c r="CH190" s="3">
        <f t="shared" si="87"/>
        <v>42172</v>
      </c>
      <c r="CI190" s="4">
        <f t="shared" ca="1" si="80"/>
        <v>985862.80999999994</v>
      </c>
      <c r="CJ190" s="4">
        <f t="shared" ca="1" si="81"/>
        <v>53750.511999999995</v>
      </c>
      <c r="CL190" s="4">
        <f t="shared" ca="1" si="82"/>
        <v>1039613.3219999999</v>
      </c>
    </row>
    <row r="191" spans="2:90" x14ac:dyDescent="0.15">
      <c r="B191" s="3">
        <f t="shared" si="83"/>
        <v>42173</v>
      </c>
      <c r="C191" s="2">
        <v>14770.6</v>
      </c>
      <c r="E191" s="70">
        <v>42173</v>
      </c>
      <c r="F191" s="69">
        <v>11.14</v>
      </c>
      <c r="G191" s="69">
        <v>4.7699999999999996</v>
      </c>
      <c r="H191" s="69">
        <v>20.04</v>
      </c>
      <c r="I191" s="69">
        <v>31.07</v>
      </c>
      <c r="J191" s="69">
        <v>18.8</v>
      </c>
      <c r="K191" s="69">
        <v>12.58</v>
      </c>
      <c r="L191" s="69">
        <v>26.39</v>
      </c>
      <c r="M191" s="69">
        <v>3.31</v>
      </c>
      <c r="N191" s="69">
        <v>10.5</v>
      </c>
      <c r="O191" s="69">
        <v>5.8167</v>
      </c>
      <c r="P191" s="69">
        <v>31.49</v>
      </c>
      <c r="Q191" s="69">
        <v>1.1499999999999999</v>
      </c>
      <c r="R191" s="69">
        <v>11.43</v>
      </c>
      <c r="S191" s="69">
        <v>36.06</v>
      </c>
      <c r="T191" s="69"/>
      <c r="U191" s="69"/>
      <c r="V191" s="4"/>
      <c r="X191" s="3">
        <f t="shared" si="62"/>
        <v>42173</v>
      </c>
      <c r="Y191" s="40">
        <f ca="1">Y190+SUMIFS('Transactions (Dated)'!$E$2:$E$53,'Transactions (Dated)'!$D$2:$D$53,'Share Values'!$X191,'Transactions (Dated)'!$B$2:$B$53,'Share Values'!Y$11,'Transactions (Dated)'!$C$2:$C$53,"Buy")-SUMIFS('Transactions (Dated)'!$E$2:$E$53,'Transactions (Dated)'!$D$2:$D$53,'Share Values'!$X191,'Transactions (Dated)'!$B$2:$B$53,'Share Values'!Y$11,'Transactions (Dated)'!$C$2:$C$53,"Sell")</f>
        <v>4625</v>
      </c>
      <c r="Z191" s="40">
        <f ca="1">Z190+SUMIFS('Transactions (Dated)'!$E$2:$E$53,'Transactions (Dated)'!$D$2:$D$53,'Share Values'!$X191,'Transactions (Dated)'!$B$2:$B$53,'Share Values'!Z$11,'Transactions (Dated)'!$C$2:$C$53,"Buy")-SUMIFS('Transactions (Dated)'!$E$2:$E$53,'Transactions (Dated)'!$D$2:$D$53,'Share Values'!$X191,'Transactions (Dated)'!$B$2:$B$53,'Share Values'!Z$11,'Transactions (Dated)'!$C$2:$C$53,"Sell")</f>
        <v>9375</v>
      </c>
      <c r="AA191" s="40">
        <f ca="1">AA190+SUMIFS('Transactions (Dated)'!$E$2:$E$53,'Transactions (Dated)'!$D$2:$D$53,'Share Values'!$X191,'Transactions (Dated)'!$B$2:$B$53,'Share Values'!AA$11,'Transactions (Dated)'!$C$2:$C$53,"Buy")-SUMIFS('Transactions (Dated)'!$E$2:$E$53,'Transactions (Dated)'!$D$2:$D$53,'Share Values'!$X191,'Transactions (Dated)'!$B$2:$B$53,'Share Values'!AA$11,'Transactions (Dated)'!$C$2:$C$53,"Sell")</f>
        <v>39270</v>
      </c>
      <c r="AB191" s="40">
        <f ca="1">AB190+SUMIFS('Transactions (Dated)'!$E$2:$E$53,'Transactions (Dated)'!$D$2:$D$53,'Share Values'!$X191,'Transactions (Dated)'!$B$2:$B$53,'Share Values'!AB$11,'Transactions (Dated)'!$C$2:$C$53,"Buy")-SUMIFS('Transactions (Dated)'!$E$2:$E$53,'Transactions (Dated)'!$D$2:$D$53,'Share Values'!$X191,'Transactions (Dated)'!$B$2:$B$53,'Share Values'!AB$11,'Transactions (Dated)'!$C$2:$C$53,"Sell")</f>
        <v>1892</v>
      </c>
      <c r="AC191" s="40">
        <f ca="1">AC190+SUMIFS('Transactions (Dated)'!$E$2:$E$53,'Transactions (Dated)'!$D$2:$D$53,'Share Values'!$X191,'Transactions (Dated)'!$B$2:$B$53,'Share Values'!AC$11,'Transactions (Dated)'!$C$2:$C$53,"Buy")-SUMIFS('Transactions (Dated)'!$E$2:$E$53,'Transactions (Dated)'!$D$2:$D$53,'Share Values'!$X191,'Transactions (Dated)'!$B$2:$B$53,'Share Values'!AC$11,'Transactions (Dated)'!$C$2:$C$53,"Sell")</f>
        <v>2348</v>
      </c>
      <c r="AD191" s="40">
        <f ca="1">AD190+SUMIFS('Transactions (Dated)'!$E$2:$E$53,'Transactions (Dated)'!$D$2:$D$53,'Share Values'!$X191,'Transactions (Dated)'!$B$2:$B$53,'Share Values'!AD$11,'Transactions (Dated)'!$C$2:$C$53,"Buy")-SUMIFS('Transactions (Dated)'!$E$2:$E$53,'Transactions (Dated)'!$D$2:$D$53,'Share Values'!$X191,'Transactions (Dated)'!$B$2:$B$53,'Share Values'!AD$11,'Transactions (Dated)'!$C$2:$C$53,"Sell")</f>
        <v>0</v>
      </c>
      <c r="AE191" s="40">
        <f ca="1">AE190+SUMIFS('Transactions (Dated)'!$E$2:$E$53,'Transactions (Dated)'!$D$2:$D$53,'Share Values'!$X191,'Transactions (Dated)'!$B$2:$B$53,'Share Values'!AE$11,'Transactions (Dated)'!$C$2:$C$53,"Buy")-SUMIFS('Transactions (Dated)'!$E$2:$E$53,'Transactions (Dated)'!$D$2:$D$53,'Share Values'!$X191,'Transactions (Dated)'!$B$2:$B$53,'Share Values'!AE$11,'Transactions (Dated)'!$C$2:$C$53,"Sell")</f>
        <v>0</v>
      </c>
      <c r="AF191" s="40">
        <f ca="1">AF190+SUMIFS('Transactions (Dated)'!$E$2:$E$53,'Transactions (Dated)'!$D$2:$D$53,'Share Values'!$X191,'Transactions (Dated)'!$B$2:$B$53,'Share Values'!AF$11,'Transactions (Dated)'!$C$2:$C$53,"Buy")-SUMIFS('Transactions (Dated)'!$E$2:$E$53,'Transactions (Dated)'!$D$2:$D$53,'Share Values'!$X191,'Transactions (Dated)'!$B$2:$B$53,'Share Values'!AF$11,'Transactions (Dated)'!$C$2:$C$53,"Sell")</f>
        <v>0</v>
      </c>
      <c r="AG191" s="40">
        <f ca="1">AG190+SUMIFS('Transactions (Dated)'!$E$2:$E$53,'Transactions (Dated)'!$D$2:$D$53,'Share Values'!$X191,'Transactions (Dated)'!$B$2:$B$53,'Share Values'!AG$11,'Transactions (Dated)'!$C$2:$C$53,"Buy")-SUMIFS('Transactions (Dated)'!$E$2:$E$53,'Transactions (Dated)'!$D$2:$D$53,'Share Values'!$X191,'Transactions (Dated)'!$B$2:$B$53,'Share Values'!AG$11,'Transactions (Dated)'!$C$2:$C$53,"Sell")</f>
        <v>0</v>
      </c>
      <c r="AH191" s="40">
        <f ca="1">AH190+SUMIFS('Transactions (Dated)'!$E$2:$E$53,'Transactions (Dated)'!$D$2:$D$53,'Share Values'!$X191,'Transactions (Dated)'!$B$2:$B$53,'Share Values'!AH$11,'Transactions (Dated)'!$C$2:$C$53,"Buy")-SUMIFS('Transactions (Dated)'!$E$2:$E$53,'Transactions (Dated)'!$D$2:$D$53,'Share Values'!$X191,'Transactions (Dated)'!$B$2:$B$53,'Share Values'!AH$11,'Transactions (Dated)'!$C$2:$C$53,"Sell")</f>
        <v>0</v>
      </c>
      <c r="AI191" s="40">
        <f ca="1">AI190+SUMIFS('Transactions (Dated)'!$E$2:$E$53,'Transactions (Dated)'!$D$2:$D$53,'Share Values'!$X191,'Transactions (Dated)'!$B$2:$B$53,'Share Values'!AI$11,'Transactions (Dated)'!$C$2:$C$53,"Buy")-SUMIFS('Transactions (Dated)'!$E$2:$E$53,'Transactions (Dated)'!$D$2:$D$53,'Share Values'!$X191,'Transactions (Dated)'!$B$2:$B$53,'Share Values'!AI$11,'Transactions (Dated)'!$C$2:$C$53,"Sell")</f>
        <v>0</v>
      </c>
      <c r="AJ191" s="40">
        <f ca="1">AJ190+SUMIFS('Transactions (Dated)'!$E$2:$E$53,'Transactions (Dated)'!$D$2:$D$53,'Share Values'!$X191,'Transactions (Dated)'!$B$2:$B$53,'Share Values'!AJ$11,'Transactions (Dated)'!$C$2:$C$53,"Buy")-SUMIFS('Transactions (Dated)'!$E$2:$E$53,'Transactions (Dated)'!$D$2:$D$53,'Share Values'!$X191,'Transactions (Dated)'!$B$2:$B$53,'Share Values'!AJ$11,'Transactions (Dated)'!$C$2:$C$53,"Sell")</f>
        <v>0</v>
      </c>
      <c r="AK191" s="40">
        <f ca="1">AK190+SUMIFS('Transactions (Dated)'!$E$2:$E$53,'Transactions (Dated)'!$D$2:$D$53,'Share Values'!$X191,'Transactions (Dated)'!$B$2:$B$53,'Share Values'!AK$11,'Transactions (Dated)'!$C$2:$C$53,"Buy")-SUMIFS('Transactions (Dated)'!$E$2:$E$53,'Transactions (Dated)'!$D$2:$D$53,'Share Values'!$X191,'Transactions (Dated)'!$B$2:$B$53,'Share Values'!AK$11,'Transactions (Dated)'!$C$2:$C$53,"Sell")</f>
        <v>0</v>
      </c>
      <c r="AL191" s="40">
        <f ca="1">AL190+SUMIFS('Transactions (Dated)'!$E$2:$E$53,'Transactions (Dated)'!$D$2:$D$53,'Share Values'!$X191,'Transactions (Dated)'!$B$2:$B$53,'Share Values'!AL$11,'Transactions (Dated)'!$C$2:$C$53,"Buy")-SUMIFS('Transactions (Dated)'!$E$2:$E$53,'Transactions (Dated)'!$D$2:$D$53,'Share Values'!$X191,'Transactions (Dated)'!$B$2:$B$53,'Share Values'!AL$11,'Transactions (Dated)'!$C$2:$C$53,"Sell")</f>
        <v>0</v>
      </c>
      <c r="AM191" s="40">
        <f ca="1">AM190+SUMIFS('Transactions (Dated)'!$E$2:$E$53,'Transactions (Dated)'!$D$2:$D$53,'Share Values'!$X191,'Transactions (Dated)'!$B$2:$B$53,'Share Values'!AM$11,'Transactions (Dated)'!$C$2:$C$53,"Buy")-SUMIFS('Transactions (Dated)'!$E$2:$E$53,'Transactions (Dated)'!$D$2:$D$53,'Share Values'!$X191,'Transactions (Dated)'!$B$2:$B$53,'Share Values'!AM$11,'Transactions (Dated)'!$C$2:$C$53,"Sell")</f>
        <v>0</v>
      </c>
      <c r="AN191" s="40">
        <f ca="1">AN190+SUMIFS('Transactions (Dated)'!$E$2:$E$53,'Transactions (Dated)'!$D$2:$D$53,'Share Values'!$X191,'Transactions (Dated)'!$B$2:$B$53,'Share Values'!AN$11,'Transactions (Dated)'!$C$2:$C$53,"Buy")-SUMIFS('Transactions (Dated)'!$E$2:$E$53,'Transactions (Dated)'!$D$2:$D$53,'Share Values'!$X191,'Transactions (Dated)'!$B$2:$B$53,'Share Values'!AN$11,'Transactions (Dated)'!$C$2:$C$53,"Sell")</f>
        <v>0</v>
      </c>
      <c r="AO191" s="40"/>
      <c r="AQ191" s="3">
        <f t="shared" si="63"/>
        <v>42173</v>
      </c>
      <c r="AR191" s="6">
        <f t="shared" ca="1" si="64"/>
        <v>51522.5</v>
      </c>
      <c r="AS191" s="6">
        <f t="shared" ca="1" si="65"/>
        <v>44718.749999999993</v>
      </c>
      <c r="AT191" s="6">
        <f t="shared" ca="1" si="66"/>
        <v>786970.79999999993</v>
      </c>
      <c r="AU191" s="6">
        <f t="shared" ca="1" si="67"/>
        <v>58784.44</v>
      </c>
      <c r="AV191" s="6">
        <f t="shared" ca="1" si="68"/>
        <v>44142.400000000001</v>
      </c>
      <c r="AW191" s="6">
        <f t="shared" ca="1" si="69"/>
        <v>0</v>
      </c>
      <c r="AX191" s="6">
        <f t="shared" ca="1" si="70"/>
        <v>0</v>
      </c>
      <c r="AY191" s="6">
        <f t="shared" ca="1" si="71"/>
        <v>0</v>
      </c>
      <c r="AZ191" s="6">
        <f t="shared" ca="1" si="72"/>
        <v>0</v>
      </c>
      <c r="BA191" s="6">
        <f t="shared" ca="1" si="73"/>
        <v>0</v>
      </c>
      <c r="BB191" s="6">
        <f t="shared" ca="1" si="74"/>
        <v>0</v>
      </c>
      <c r="BC191" s="6">
        <f t="shared" ca="1" si="75"/>
        <v>0</v>
      </c>
      <c r="BD191" s="6">
        <f t="shared" ca="1" si="76"/>
        <v>0</v>
      </c>
      <c r="BE191" s="6">
        <f t="shared" ca="1" si="77"/>
        <v>0</v>
      </c>
      <c r="BF191" s="6">
        <f t="shared" ca="1" si="84"/>
        <v>0</v>
      </c>
      <c r="BG191" s="6">
        <f t="shared" ca="1" si="85"/>
        <v>0</v>
      </c>
      <c r="BH191" s="6"/>
      <c r="BJ191" s="4">
        <f t="shared" ca="1" si="78"/>
        <v>986138.89</v>
      </c>
      <c r="BL191" s="3">
        <f t="shared" si="79"/>
        <v>42173</v>
      </c>
      <c r="BM191" s="6">
        <f>BM190+SUMIFS('Transactions (Dated)'!G:G,'Transactions (Dated)'!D:D,'Share Values'!AQ191)</f>
        <v>34179.499999999993</v>
      </c>
      <c r="BN191" s="6">
        <f ca="1">BN190+SUMIFS('Transactions (Dated)'!$F:$F,'Transactions (Dated)'!$D:$D,$BL191,'Transactions (Dated)'!$B:$B,BN$11,'Transactions (Dated)'!$C:$C,"Dividend (paid to cash)")*Y191</f>
        <v>0</v>
      </c>
      <c r="BO191" s="6">
        <f ca="1">BO190+SUMIFS('Transactions (Dated)'!$F:$F,'Transactions (Dated)'!$D:$D,$BL191,'Transactions (Dated)'!$B:$B,BO$11,'Transactions (Dated)'!$C:$C,"Dividend (paid to cash)")*Z191</f>
        <v>1718.75</v>
      </c>
      <c r="BP191" s="6">
        <f ca="1">BP190+SUMIFS('Transactions (Dated)'!$F:$F,'Transactions (Dated)'!$D:$D,$BL191,'Transactions (Dated)'!$B:$B,BP$11,'Transactions (Dated)'!$C:$C,"Dividend (paid to cash)")*AA191</f>
        <v>17738.742000000002</v>
      </c>
      <c r="BQ191" s="6">
        <f ca="1">BQ190+SUMIFS('Transactions (Dated)'!$F:$F,'Transactions (Dated)'!$D:$D,$BL191,'Transactions (Dated)'!$B:$B,BQ$11,'Transactions (Dated)'!$C:$C,"Dividend (paid to cash)")*AB191</f>
        <v>113.52000000000001</v>
      </c>
      <c r="BR191" s="6">
        <f ca="1">BR190+SUMIFS('Transactions (Dated)'!$F:$F,'Transactions (Dated)'!$D:$D,$BL191,'Transactions (Dated)'!$B:$B,BR$11,'Transactions (Dated)'!$C:$C,"Dividend (paid to cash)")*AC191</f>
        <v>0</v>
      </c>
      <c r="BS191" s="6">
        <f ca="1">BS190+SUMIFS('Transactions (Dated)'!$F:$F,'Transactions (Dated)'!$D:$D,$BL191,'Transactions (Dated)'!$B:$B,BS$11,'Transactions (Dated)'!$C:$C,"Dividend (paid to cash)")*AD191</f>
        <v>0</v>
      </c>
      <c r="BT191" s="6">
        <f ca="1">BT190+SUMIFS('Transactions (Dated)'!$F:$F,'Transactions (Dated)'!$D:$D,$BL191,'Transactions (Dated)'!$B:$B,BT$11,'Transactions (Dated)'!$C:$C,"Dividend (paid to cash)")*AE191</f>
        <v>0</v>
      </c>
      <c r="BU191" s="6">
        <f ca="1">BU190+SUMIFS('Transactions (Dated)'!$F:$F,'Transactions (Dated)'!$D:$D,$BL191,'Transactions (Dated)'!$B:$B,BU$11,'Transactions (Dated)'!$C:$C,"Dividend (paid to cash)")*AF191</f>
        <v>0</v>
      </c>
      <c r="BV191" s="6">
        <f ca="1">BV190+SUMIFS('Transactions (Dated)'!$F:$F,'Transactions (Dated)'!$D:$D,$BL191,'Transactions (Dated)'!$B:$B,BV$11,'Transactions (Dated)'!$C:$C,"Dividend (paid to cash)")*AG191</f>
        <v>0</v>
      </c>
      <c r="BW191" s="6">
        <f ca="1">BW190+SUMIFS('Transactions (Dated)'!$F:$F,'Transactions (Dated)'!$D:$D,$BL191,'Transactions (Dated)'!$B:$B,BW$11,'Transactions (Dated)'!$C:$C,"Dividend (paid to cash)")*AH191</f>
        <v>0</v>
      </c>
      <c r="BX191" s="6">
        <f ca="1">BX190+SUMIFS('Transactions (Dated)'!$F:$F,'Transactions (Dated)'!$D:$D,$BL191,'Transactions (Dated)'!$B:$B,BX$11,'Transactions (Dated)'!$C:$C,"Dividend (paid to cash)")*AI191</f>
        <v>0</v>
      </c>
      <c r="BY191" s="6">
        <f ca="1">BY190+SUMIFS('Transactions (Dated)'!$F:$F,'Transactions (Dated)'!$D:$D,$BL191,'Transactions (Dated)'!$B:$B,BY$11,'Transactions (Dated)'!$C:$C,"Dividend (paid to cash)")*AJ191</f>
        <v>0</v>
      </c>
      <c r="BZ191" s="6">
        <f ca="1">BZ190+SUMIFS('Transactions (Dated)'!$F:$F,'Transactions (Dated)'!$D:$D,$BL191,'Transactions (Dated)'!$B:$B,BZ$11,'Transactions (Dated)'!$C:$C,"Dividend (paid to cash)")*AK191</f>
        <v>0</v>
      </c>
      <c r="CA191" s="6">
        <f ca="1">CA190+SUMIFS('Transactions (Dated)'!$F:$F,'Transactions (Dated)'!$D:$D,$BL191,'Transactions (Dated)'!$B:$B,CA$11,'Transactions (Dated)'!$C:$C,"Dividend (paid to cash)")*AL191</f>
        <v>0</v>
      </c>
      <c r="CB191" s="6">
        <v>0</v>
      </c>
      <c r="CC191" s="6">
        <v>0</v>
      </c>
      <c r="CD191" s="6"/>
      <c r="CF191" s="6">
        <f t="shared" ca="1" si="86"/>
        <v>53750.511999999995</v>
      </c>
      <c r="CH191" s="3">
        <f t="shared" si="87"/>
        <v>42173</v>
      </c>
      <c r="CI191" s="4">
        <f t="shared" ca="1" si="80"/>
        <v>986138.89</v>
      </c>
      <c r="CJ191" s="4">
        <f t="shared" ca="1" si="81"/>
        <v>53750.511999999995</v>
      </c>
      <c r="CL191" s="4">
        <f t="shared" ca="1" si="82"/>
        <v>1039889.402</v>
      </c>
    </row>
    <row r="192" spans="2:90" x14ac:dyDescent="0.15">
      <c r="B192" s="3">
        <f t="shared" si="83"/>
        <v>42174</v>
      </c>
      <c r="C192" s="2">
        <v>14653.1</v>
      </c>
      <c r="E192" s="70">
        <v>42174</v>
      </c>
      <c r="F192" s="69">
        <v>10.91</v>
      </c>
      <c r="G192" s="69">
        <v>4.6399999999999997</v>
      </c>
      <c r="H192" s="69">
        <v>19.87</v>
      </c>
      <c r="I192" s="69">
        <v>31.04</v>
      </c>
      <c r="J192" s="69">
        <v>18.61</v>
      </c>
      <c r="K192" s="69">
        <v>12.57</v>
      </c>
      <c r="L192" s="69">
        <v>26.02</v>
      </c>
      <c r="M192" s="69">
        <v>3.36</v>
      </c>
      <c r="N192" s="69">
        <v>10.5</v>
      </c>
      <c r="O192" s="69">
        <v>5.87</v>
      </c>
      <c r="P192" s="69">
        <v>30.8</v>
      </c>
      <c r="Q192" s="69">
        <v>1.2</v>
      </c>
      <c r="R192" s="69">
        <v>10.99</v>
      </c>
      <c r="S192" s="69">
        <v>36</v>
      </c>
      <c r="T192" s="69"/>
      <c r="U192" s="69"/>
      <c r="V192" s="4"/>
      <c r="X192" s="3">
        <f t="shared" si="62"/>
        <v>42174</v>
      </c>
      <c r="Y192" s="40">
        <f ca="1">Y191+SUMIFS('Transactions (Dated)'!$E$2:$E$53,'Transactions (Dated)'!$D$2:$D$53,'Share Values'!$X192,'Transactions (Dated)'!$B$2:$B$53,'Share Values'!Y$11,'Transactions (Dated)'!$C$2:$C$53,"Buy")-SUMIFS('Transactions (Dated)'!$E$2:$E$53,'Transactions (Dated)'!$D$2:$D$53,'Share Values'!$X192,'Transactions (Dated)'!$B$2:$B$53,'Share Values'!Y$11,'Transactions (Dated)'!$C$2:$C$53,"Sell")</f>
        <v>4625</v>
      </c>
      <c r="Z192" s="40">
        <f ca="1">Z191+SUMIFS('Transactions (Dated)'!$E$2:$E$53,'Transactions (Dated)'!$D$2:$D$53,'Share Values'!$X192,'Transactions (Dated)'!$B$2:$B$53,'Share Values'!Z$11,'Transactions (Dated)'!$C$2:$C$53,"Buy")-SUMIFS('Transactions (Dated)'!$E$2:$E$53,'Transactions (Dated)'!$D$2:$D$53,'Share Values'!$X192,'Transactions (Dated)'!$B$2:$B$53,'Share Values'!Z$11,'Transactions (Dated)'!$C$2:$C$53,"Sell")</f>
        <v>9375</v>
      </c>
      <c r="AA192" s="40">
        <f ca="1">AA191+SUMIFS('Transactions (Dated)'!$E$2:$E$53,'Transactions (Dated)'!$D$2:$D$53,'Share Values'!$X192,'Transactions (Dated)'!$B$2:$B$53,'Share Values'!AA$11,'Transactions (Dated)'!$C$2:$C$53,"Buy")-SUMIFS('Transactions (Dated)'!$E$2:$E$53,'Transactions (Dated)'!$D$2:$D$53,'Share Values'!$X192,'Transactions (Dated)'!$B$2:$B$53,'Share Values'!AA$11,'Transactions (Dated)'!$C$2:$C$53,"Sell")</f>
        <v>39270</v>
      </c>
      <c r="AB192" s="40">
        <f ca="1">AB191+SUMIFS('Transactions (Dated)'!$E$2:$E$53,'Transactions (Dated)'!$D$2:$D$53,'Share Values'!$X192,'Transactions (Dated)'!$B$2:$B$53,'Share Values'!AB$11,'Transactions (Dated)'!$C$2:$C$53,"Buy")-SUMIFS('Transactions (Dated)'!$E$2:$E$53,'Transactions (Dated)'!$D$2:$D$53,'Share Values'!$X192,'Transactions (Dated)'!$B$2:$B$53,'Share Values'!AB$11,'Transactions (Dated)'!$C$2:$C$53,"Sell")</f>
        <v>1892</v>
      </c>
      <c r="AC192" s="40">
        <f ca="1">AC191+SUMIFS('Transactions (Dated)'!$E$2:$E$53,'Transactions (Dated)'!$D$2:$D$53,'Share Values'!$X192,'Transactions (Dated)'!$B$2:$B$53,'Share Values'!AC$11,'Transactions (Dated)'!$C$2:$C$53,"Buy")-SUMIFS('Transactions (Dated)'!$E$2:$E$53,'Transactions (Dated)'!$D$2:$D$53,'Share Values'!$X192,'Transactions (Dated)'!$B$2:$B$53,'Share Values'!AC$11,'Transactions (Dated)'!$C$2:$C$53,"Sell")</f>
        <v>2348</v>
      </c>
      <c r="AD192" s="40">
        <f ca="1">AD191+SUMIFS('Transactions (Dated)'!$E$2:$E$53,'Transactions (Dated)'!$D$2:$D$53,'Share Values'!$X192,'Transactions (Dated)'!$B$2:$B$53,'Share Values'!AD$11,'Transactions (Dated)'!$C$2:$C$53,"Buy")-SUMIFS('Transactions (Dated)'!$E$2:$E$53,'Transactions (Dated)'!$D$2:$D$53,'Share Values'!$X192,'Transactions (Dated)'!$B$2:$B$53,'Share Values'!AD$11,'Transactions (Dated)'!$C$2:$C$53,"Sell")</f>
        <v>0</v>
      </c>
      <c r="AE192" s="40">
        <f ca="1">AE191+SUMIFS('Transactions (Dated)'!$E$2:$E$53,'Transactions (Dated)'!$D$2:$D$53,'Share Values'!$X192,'Transactions (Dated)'!$B$2:$B$53,'Share Values'!AE$11,'Transactions (Dated)'!$C$2:$C$53,"Buy")-SUMIFS('Transactions (Dated)'!$E$2:$E$53,'Transactions (Dated)'!$D$2:$D$53,'Share Values'!$X192,'Transactions (Dated)'!$B$2:$B$53,'Share Values'!AE$11,'Transactions (Dated)'!$C$2:$C$53,"Sell")</f>
        <v>0</v>
      </c>
      <c r="AF192" s="40">
        <f ca="1">AF191+SUMIFS('Transactions (Dated)'!$E$2:$E$53,'Transactions (Dated)'!$D$2:$D$53,'Share Values'!$X192,'Transactions (Dated)'!$B$2:$B$53,'Share Values'!AF$11,'Transactions (Dated)'!$C$2:$C$53,"Buy")-SUMIFS('Transactions (Dated)'!$E$2:$E$53,'Transactions (Dated)'!$D$2:$D$53,'Share Values'!$X192,'Transactions (Dated)'!$B$2:$B$53,'Share Values'!AF$11,'Transactions (Dated)'!$C$2:$C$53,"Sell")</f>
        <v>0</v>
      </c>
      <c r="AG192" s="40">
        <f ca="1">AG191+SUMIFS('Transactions (Dated)'!$E$2:$E$53,'Transactions (Dated)'!$D$2:$D$53,'Share Values'!$X192,'Transactions (Dated)'!$B$2:$B$53,'Share Values'!AG$11,'Transactions (Dated)'!$C$2:$C$53,"Buy")-SUMIFS('Transactions (Dated)'!$E$2:$E$53,'Transactions (Dated)'!$D$2:$D$53,'Share Values'!$X192,'Transactions (Dated)'!$B$2:$B$53,'Share Values'!AG$11,'Transactions (Dated)'!$C$2:$C$53,"Sell")</f>
        <v>0</v>
      </c>
      <c r="AH192" s="40">
        <f ca="1">AH191+SUMIFS('Transactions (Dated)'!$E$2:$E$53,'Transactions (Dated)'!$D$2:$D$53,'Share Values'!$X192,'Transactions (Dated)'!$B$2:$B$53,'Share Values'!AH$11,'Transactions (Dated)'!$C$2:$C$53,"Buy")-SUMIFS('Transactions (Dated)'!$E$2:$E$53,'Transactions (Dated)'!$D$2:$D$53,'Share Values'!$X192,'Transactions (Dated)'!$B$2:$B$53,'Share Values'!AH$11,'Transactions (Dated)'!$C$2:$C$53,"Sell")</f>
        <v>0</v>
      </c>
      <c r="AI192" s="40">
        <f ca="1">AI191+SUMIFS('Transactions (Dated)'!$E$2:$E$53,'Transactions (Dated)'!$D$2:$D$53,'Share Values'!$X192,'Transactions (Dated)'!$B$2:$B$53,'Share Values'!AI$11,'Transactions (Dated)'!$C$2:$C$53,"Buy")-SUMIFS('Transactions (Dated)'!$E$2:$E$53,'Transactions (Dated)'!$D$2:$D$53,'Share Values'!$X192,'Transactions (Dated)'!$B$2:$B$53,'Share Values'!AI$11,'Transactions (Dated)'!$C$2:$C$53,"Sell")</f>
        <v>0</v>
      </c>
      <c r="AJ192" s="40">
        <f ca="1">AJ191+SUMIFS('Transactions (Dated)'!$E$2:$E$53,'Transactions (Dated)'!$D$2:$D$53,'Share Values'!$X192,'Transactions (Dated)'!$B$2:$B$53,'Share Values'!AJ$11,'Transactions (Dated)'!$C$2:$C$53,"Buy")-SUMIFS('Transactions (Dated)'!$E$2:$E$53,'Transactions (Dated)'!$D$2:$D$53,'Share Values'!$X192,'Transactions (Dated)'!$B$2:$B$53,'Share Values'!AJ$11,'Transactions (Dated)'!$C$2:$C$53,"Sell")</f>
        <v>0</v>
      </c>
      <c r="AK192" s="40">
        <f ca="1">AK191+SUMIFS('Transactions (Dated)'!$E$2:$E$53,'Transactions (Dated)'!$D$2:$D$53,'Share Values'!$X192,'Transactions (Dated)'!$B$2:$B$53,'Share Values'!AK$11,'Transactions (Dated)'!$C$2:$C$53,"Buy")-SUMIFS('Transactions (Dated)'!$E$2:$E$53,'Transactions (Dated)'!$D$2:$D$53,'Share Values'!$X192,'Transactions (Dated)'!$B$2:$B$53,'Share Values'!AK$11,'Transactions (Dated)'!$C$2:$C$53,"Sell")</f>
        <v>0</v>
      </c>
      <c r="AL192" s="40">
        <f ca="1">AL191+SUMIFS('Transactions (Dated)'!$E$2:$E$53,'Transactions (Dated)'!$D$2:$D$53,'Share Values'!$X192,'Transactions (Dated)'!$B$2:$B$53,'Share Values'!AL$11,'Transactions (Dated)'!$C$2:$C$53,"Buy")-SUMIFS('Transactions (Dated)'!$E$2:$E$53,'Transactions (Dated)'!$D$2:$D$53,'Share Values'!$X192,'Transactions (Dated)'!$B$2:$B$53,'Share Values'!AL$11,'Transactions (Dated)'!$C$2:$C$53,"Sell")</f>
        <v>0</v>
      </c>
      <c r="AM192" s="40">
        <f ca="1">AM191+SUMIFS('Transactions (Dated)'!$E$2:$E$53,'Transactions (Dated)'!$D$2:$D$53,'Share Values'!$X192,'Transactions (Dated)'!$B$2:$B$53,'Share Values'!AM$11,'Transactions (Dated)'!$C$2:$C$53,"Buy")-SUMIFS('Transactions (Dated)'!$E$2:$E$53,'Transactions (Dated)'!$D$2:$D$53,'Share Values'!$X192,'Transactions (Dated)'!$B$2:$B$53,'Share Values'!AM$11,'Transactions (Dated)'!$C$2:$C$53,"Sell")</f>
        <v>0</v>
      </c>
      <c r="AN192" s="40">
        <f ca="1">AN191+SUMIFS('Transactions (Dated)'!$E$2:$E$53,'Transactions (Dated)'!$D$2:$D$53,'Share Values'!$X192,'Transactions (Dated)'!$B$2:$B$53,'Share Values'!AN$11,'Transactions (Dated)'!$C$2:$C$53,"Buy")-SUMIFS('Transactions (Dated)'!$E$2:$E$53,'Transactions (Dated)'!$D$2:$D$53,'Share Values'!$X192,'Transactions (Dated)'!$B$2:$B$53,'Share Values'!AN$11,'Transactions (Dated)'!$C$2:$C$53,"Sell")</f>
        <v>0</v>
      </c>
      <c r="AO192" s="40"/>
      <c r="AQ192" s="3">
        <f t="shared" si="63"/>
        <v>42174</v>
      </c>
      <c r="AR192" s="6">
        <f t="shared" ca="1" si="64"/>
        <v>50458.75</v>
      </c>
      <c r="AS192" s="6">
        <f t="shared" ca="1" si="65"/>
        <v>43500</v>
      </c>
      <c r="AT192" s="6">
        <f t="shared" ca="1" si="66"/>
        <v>780294.9</v>
      </c>
      <c r="AU192" s="6">
        <f t="shared" ca="1" si="67"/>
        <v>58727.68</v>
      </c>
      <c r="AV192" s="6">
        <f t="shared" ca="1" si="68"/>
        <v>43696.28</v>
      </c>
      <c r="AW192" s="6">
        <f t="shared" ca="1" si="69"/>
        <v>0</v>
      </c>
      <c r="AX192" s="6">
        <f t="shared" ca="1" si="70"/>
        <v>0</v>
      </c>
      <c r="AY192" s="6">
        <f t="shared" ca="1" si="71"/>
        <v>0</v>
      </c>
      <c r="AZ192" s="6">
        <f t="shared" ca="1" si="72"/>
        <v>0</v>
      </c>
      <c r="BA192" s="6">
        <f t="shared" ca="1" si="73"/>
        <v>0</v>
      </c>
      <c r="BB192" s="6">
        <f t="shared" ca="1" si="74"/>
        <v>0</v>
      </c>
      <c r="BC192" s="6">
        <f t="shared" ca="1" si="75"/>
        <v>0</v>
      </c>
      <c r="BD192" s="6">
        <f t="shared" ca="1" si="76"/>
        <v>0</v>
      </c>
      <c r="BE192" s="6">
        <f t="shared" ca="1" si="77"/>
        <v>0</v>
      </c>
      <c r="BF192" s="6">
        <f t="shared" ca="1" si="84"/>
        <v>0</v>
      </c>
      <c r="BG192" s="6">
        <f t="shared" ca="1" si="85"/>
        <v>0</v>
      </c>
      <c r="BH192" s="6"/>
      <c r="BJ192" s="4">
        <f t="shared" ca="1" si="78"/>
        <v>976677.6100000001</v>
      </c>
      <c r="BL192" s="3">
        <f t="shared" si="79"/>
        <v>42174</v>
      </c>
      <c r="BM192" s="6">
        <f>BM191+SUMIFS('Transactions (Dated)'!G:G,'Transactions (Dated)'!D:D,'Share Values'!AQ192)</f>
        <v>34179.499999999993</v>
      </c>
      <c r="BN192" s="6">
        <f ca="1">BN191+SUMIFS('Transactions (Dated)'!$F:$F,'Transactions (Dated)'!$D:$D,$BL192,'Transactions (Dated)'!$B:$B,BN$11,'Transactions (Dated)'!$C:$C,"Dividend (paid to cash)")*Y192</f>
        <v>0</v>
      </c>
      <c r="BO192" s="6">
        <f ca="1">BO191+SUMIFS('Transactions (Dated)'!$F:$F,'Transactions (Dated)'!$D:$D,$BL192,'Transactions (Dated)'!$B:$B,BO$11,'Transactions (Dated)'!$C:$C,"Dividend (paid to cash)")*Z192</f>
        <v>1718.75</v>
      </c>
      <c r="BP192" s="6">
        <f ca="1">BP191+SUMIFS('Transactions (Dated)'!$F:$F,'Transactions (Dated)'!$D:$D,$BL192,'Transactions (Dated)'!$B:$B,BP$11,'Transactions (Dated)'!$C:$C,"Dividend (paid to cash)")*AA192</f>
        <v>17738.742000000002</v>
      </c>
      <c r="BQ192" s="6">
        <f ca="1">BQ191+SUMIFS('Transactions (Dated)'!$F:$F,'Transactions (Dated)'!$D:$D,$BL192,'Transactions (Dated)'!$B:$B,BQ$11,'Transactions (Dated)'!$C:$C,"Dividend (paid to cash)")*AB192</f>
        <v>113.52000000000001</v>
      </c>
      <c r="BR192" s="6">
        <f ca="1">BR191+SUMIFS('Transactions (Dated)'!$F:$F,'Transactions (Dated)'!$D:$D,$BL192,'Transactions (Dated)'!$B:$B,BR$11,'Transactions (Dated)'!$C:$C,"Dividend (paid to cash)")*AC192</f>
        <v>0</v>
      </c>
      <c r="BS192" s="6">
        <f ca="1">BS191+SUMIFS('Transactions (Dated)'!$F:$F,'Transactions (Dated)'!$D:$D,$BL192,'Transactions (Dated)'!$B:$B,BS$11,'Transactions (Dated)'!$C:$C,"Dividend (paid to cash)")*AD192</f>
        <v>0</v>
      </c>
      <c r="BT192" s="6">
        <f ca="1">BT191+SUMIFS('Transactions (Dated)'!$F:$F,'Transactions (Dated)'!$D:$D,$BL192,'Transactions (Dated)'!$B:$B,BT$11,'Transactions (Dated)'!$C:$C,"Dividend (paid to cash)")*AE192</f>
        <v>0</v>
      </c>
      <c r="BU192" s="6">
        <f ca="1">BU191+SUMIFS('Transactions (Dated)'!$F:$F,'Transactions (Dated)'!$D:$D,$BL192,'Transactions (Dated)'!$B:$B,BU$11,'Transactions (Dated)'!$C:$C,"Dividend (paid to cash)")*AF192</f>
        <v>0</v>
      </c>
      <c r="BV192" s="6">
        <f ca="1">BV191+SUMIFS('Transactions (Dated)'!$F:$F,'Transactions (Dated)'!$D:$D,$BL192,'Transactions (Dated)'!$B:$B,BV$11,'Transactions (Dated)'!$C:$C,"Dividend (paid to cash)")*AG192</f>
        <v>0</v>
      </c>
      <c r="BW192" s="6">
        <f ca="1">BW191+SUMIFS('Transactions (Dated)'!$F:$F,'Transactions (Dated)'!$D:$D,$BL192,'Transactions (Dated)'!$B:$B,BW$11,'Transactions (Dated)'!$C:$C,"Dividend (paid to cash)")*AH192</f>
        <v>0</v>
      </c>
      <c r="BX192" s="6">
        <f ca="1">BX191+SUMIFS('Transactions (Dated)'!$F:$F,'Transactions (Dated)'!$D:$D,$BL192,'Transactions (Dated)'!$B:$B,BX$11,'Transactions (Dated)'!$C:$C,"Dividend (paid to cash)")*AI192</f>
        <v>0</v>
      </c>
      <c r="BY192" s="6">
        <f ca="1">BY191+SUMIFS('Transactions (Dated)'!$F:$F,'Transactions (Dated)'!$D:$D,$BL192,'Transactions (Dated)'!$B:$B,BY$11,'Transactions (Dated)'!$C:$C,"Dividend (paid to cash)")*AJ192</f>
        <v>0</v>
      </c>
      <c r="BZ192" s="6">
        <f ca="1">BZ191+SUMIFS('Transactions (Dated)'!$F:$F,'Transactions (Dated)'!$D:$D,$BL192,'Transactions (Dated)'!$B:$B,BZ$11,'Transactions (Dated)'!$C:$C,"Dividend (paid to cash)")*AK192</f>
        <v>0</v>
      </c>
      <c r="CA192" s="6">
        <f ca="1">CA191+SUMIFS('Transactions (Dated)'!$F:$F,'Transactions (Dated)'!$D:$D,$BL192,'Transactions (Dated)'!$B:$B,CA$11,'Transactions (Dated)'!$C:$C,"Dividend (paid to cash)")*AL192</f>
        <v>0</v>
      </c>
      <c r="CB192" s="6">
        <v>0</v>
      </c>
      <c r="CC192" s="6">
        <v>0</v>
      </c>
      <c r="CD192" s="6"/>
      <c r="CF192" s="6">
        <f t="shared" ca="1" si="86"/>
        <v>53750.511999999995</v>
      </c>
      <c r="CH192" s="3">
        <f t="shared" si="87"/>
        <v>42174</v>
      </c>
      <c r="CI192" s="4">
        <f t="shared" ca="1" si="80"/>
        <v>976677.6100000001</v>
      </c>
      <c r="CJ192" s="4">
        <f t="shared" ca="1" si="81"/>
        <v>53750.511999999995</v>
      </c>
      <c r="CL192" s="4">
        <f t="shared" ca="1" si="82"/>
        <v>1030428.1220000001</v>
      </c>
    </row>
    <row r="193" spans="2:90" x14ac:dyDescent="0.15">
      <c r="B193" s="3">
        <f t="shared" si="83"/>
        <v>42177</v>
      </c>
      <c r="C193" s="2">
        <v>14790.5</v>
      </c>
      <c r="E193" s="70">
        <v>42177</v>
      </c>
      <c r="F193" s="69">
        <v>11.32</v>
      </c>
      <c r="G193" s="69">
        <v>4.55</v>
      </c>
      <c r="H193" s="69">
        <v>20.079999999999998</v>
      </c>
      <c r="I193" s="69">
        <v>30.85</v>
      </c>
      <c r="J193" s="69">
        <v>18.510000000000002</v>
      </c>
      <c r="K193" s="69">
        <v>12.56</v>
      </c>
      <c r="L193" s="69">
        <v>25.78</v>
      </c>
      <c r="M193" s="69">
        <v>3.38</v>
      </c>
      <c r="N193" s="69">
        <v>10.97</v>
      </c>
      <c r="O193" s="69">
        <v>5.9032999999999998</v>
      </c>
      <c r="P193" s="69">
        <v>30.9</v>
      </c>
      <c r="Q193" s="69">
        <v>1.17</v>
      </c>
      <c r="R193" s="69">
        <v>10.79</v>
      </c>
      <c r="S193" s="69">
        <v>36.4</v>
      </c>
      <c r="T193" s="69"/>
      <c r="U193" s="69"/>
      <c r="V193" s="4"/>
      <c r="X193" s="3">
        <f t="shared" si="62"/>
        <v>42177</v>
      </c>
      <c r="Y193" s="40">
        <f ca="1">Y192+SUMIFS('Transactions (Dated)'!$E$2:$E$53,'Transactions (Dated)'!$D$2:$D$53,'Share Values'!$X193,'Transactions (Dated)'!$B$2:$B$53,'Share Values'!Y$11,'Transactions (Dated)'!$C$2:$C$53,"Buy")-SUMIFS('Transactions (Dated)'!$E$2:$E$53,'Transactions (Dated)'!$D$2:$D$53,'Share Values'!$X193,'Transactions (Dated)'!$B$2:$B$53,'Share Values'!Y$11,'Transactions (Dated)'!$C$2:$C$53,"Sell")</f>
        <v>4625</v>
      </c>
      <c r="Z193" s="40">
        <f ca="1">Z192+SUMIFS('Transactions (Dated)'!$E$2:$E$53,'Transactions (Dated)'!$D$2:$D$53,'Share Values'!$X193,'Transactions (Dated)'!$B$2:$B$53,'Share Values'!Z$11,'Transactions (Dated)'!$C$2:$C$53,"Buy")-SUMIFS('Transactions (Dated)'!$E$2:$E$53,'Transactions (Dated)'!$D$2:$D$53,'Share Values'!$X193,'Transactions (Dated)'!$B$2:$B$53,'Share Values'!Z$11,'Transactions (Dated)'!$C$2:$C$53,"Sell")</f>
        <v>9375</v>
      </c>
      <c r="AA193" s="40">
        <f ca="1">AA192+SUMIFS('Transactions (Dated)'!$E$2:$E$53,'Transactions (Dated)'!$D$2:$D$53,'Share Values'!$X193,'Transactions (Dated)'!$B$2:$B$53,'Share Values'!AA$11,'Transactions (Dated)'!$C$2:$C$53,"Buy")-SUMIFS('Transactions (Dated)'!$E$2:$E$53,'Transactions (Dated)'!$D$2:$D$53,'Share Values'!$X193,'Transactions (Dated)'!$B$2:$B$53,'Share Values'!AA$11,'Transactions (Dated)'!$C$2:$C$53,"Sell")</f>
        <v>39270</v>
      </c>
      <c r="AB193" s="40">
        <f ca="1">AB192+SUMIFS('Transactions (Dated)'!$E$2:$E$53,'Transactions (Dated)'!$D$2:$D$53,'Share Values'!$X193,'Transactions (Dated)'!$B$2:$B$53,'Share Values'!AB$11,'Transactions (Dated)'!$C$2:$C$53,"Buy")-SUMIFS('Transactions (Dated)'!$E$2:$E$53,'Transactions (Dated)'!$D$2:$D$53,'Share Values'!$X193,'Transactions (Dated)'!$B$2:$B$53,'Share Values'!AB$11,'Transactions (Dated)'!$C$2:$C$53,"Sell")</f>
        <v>1892</v>
      </c>
      <c r="AC193" s="40">
        <f ca="1">AC192+SUMIFS('Transactions (Dated)'!$E$2:$E$53,'Transactions (Dated)'!$D$2:$D$53,'Share Values'!$X193,'Transactions (Dated)'!$B$2:$B$53,'Share Values'!AC$11,'Transactions (Dated)'!$C$2:$C$53,"Buy")-SUMIFS('Transactions (Dated)'!$E$2:$E$53,'Transactions (Dated)'!$D$2:$D$53,'Share Values'!$X193,'Transactions (Dated)'!$B$2:$B$53,'Share Values'!AC$11,'Transactions (Dated)'!$C$2:$C$53,"Sell")</f>
        <v>2348</v>
      </c>
      <c r="AD193" s="40">
        <f ca="1">AD192+SUMIFS('Transactions (Dated)'!$E$2:$E$53,'Transactions (Dated)'!$D$2:$D$53,'Share Values'!$X193,'Transactions (Dated)'!$B$2:$B$53,'Share Values'!AD$11,'Transactions (Dated)'!$C$2:$C$53,"Buy")-SUMIFS('Transactions (Dated)'!$E$2:$E$53,'Transactions (Dated)'!$D$2:$D$53,'Share Values'!$X193,'Transactions (Dated)'!$B$2:$B$53,'Share Values'!AD$11,'Transactions (Dated)'!$C$2:$C$53,"Sell")</f>
        <v>0</v>
      </c>
      <c r="AE193" s="40">
        <f ca="1">AE192+SUMIFS('Transactions (Dated)'!$E$2:$E$53,'Transactions (Dated)'!$D$2:$D$53,'Share Values'!$X193,'Transactions (Dated)'!$B$2:$B$53,'Share Values'!AE$11,'Transactions (Dated)'!$C$2:$C$53,"Buy")-SUMIFS('Transactions (Dated)'!$E$2:$E$53,'Transactions (Dated)'!$D$2:$D$53,'Share Values'!$X193,'Transactions (Dated)'!$B$2:$B$53,'Share Values'!AE$11,'Transactions (Dated)'!$C$2:$C$53,"Sell")</f>
        <v>0</v>
      </c>
      <c r="AF193" s="40">
        <f ca="1">AF192+SUMIFS('Transactions (Dated)'!$E$2:$E$53,'Transactions (Dated)'!$D$2:$D$53,'Share Values'!$X193,'Transactions (Dated)'!$B$2:$B$53,'Share Values'!AF$11,'Transactions (Dated)'!$C$2:$C$53,"Buy")-SUMIFS('Transactions (Dated)'!$E$2:$E$53,'Transactions (Dated)'!$D$2:$D$53,'Share Values'!$X193,'Transactions (Dated)'!$B$2:$B$53,'Share Values'!AF$11,'Transactions (Dated)'!$C$2:$C$53,"Sell")</f>
        <v>0</v>
      </c>
      <c r="AG193" s="40">
        <f ca="1">AG192+SUMIFS('Transactions (Dated)'!$E$2:$E$53,'Transactions (Dated)'!$D$2:$D$53,'Share Values'!$X193,'Transactions (Dated)'!$B$2:$B$53,'Share Values'!AG$11,'Transactions (Dated)'!$C$2:$C$53,"Buy")-SUMIFS('Transactions (Dated)'!$E$2:$E$53,'Transactions (Dated)'!$D$2:$D$53,'Share Values'!$X193,'Transactions (Dated)'!$B$2:$B$53,'Share Values'!AG$11,'Transactions (Dated)'!$C$2:$C$53,"Sell")</f>
        <v>0</v>
      </c>
      <c r="AH193" s="40">
        <f ca="1">AH192+SUMIFS('Transactions (Dated)'!$E$2:$E$53,'Transactions (Dated)'!$D$2:$D$53,'Share Values'!$X193,'Transactions (Dated)'!$B$2:$B$53,'Share Values'!AH$11,'Transactions (Dated)'!$C$2:$C$53,"Buy")-SUMIFS('Transactions (Dated)'!$E$2:$E$53,'Transactions (Dated)'!$D$2:$D$53,'Share Values'!$X193,'Transactions (Dated)'!$B$2:$B$53,'Share Values'!AH$11,'Transactions (Dated)'!$C$2:$C$53,"Sell")</f>
        <v>0</v>
      </c>
      <c r="AI193" s="40">
        <f ca="1">AI192+SUMIFS('Transactions (Dated)'!$E$2:$E$53,'Transactions (Dated)'!$D$2:$D$53,'Share Values'!$X193,'Transactions (Dated)'!$B$2:$B$53,'Share Values'!AI$11,'Transactions (Dated)'!$C$2:$C$53,"Buy")-SUMIFS('Transactions (Dated)'!$E$2:$E$53,'Transactions (Dated)'!$D$2:$D$53,'Share Values'!$X193,'Transactions (Dated)'!$B$2:$B$53,'Share Values'!AI$11,'Transactions (Dated)'!$C$2:$C$53,"Sell")</f>
        <v>0</v>
      </c>
      <c r="AJ193" s="40">
        <f ca="1">AJ192+SUMIFS('Transactions (Dated)'!$E$2:$E$53,'Transactions (Dated)'!$D$2:$D$53,'Share Values'!$X193,'Transactions (Dated)'!$B$2:$B$53,'Share Values'!AJ$11,'Transactions (Dated)'!$C$2:$C$53,"Buy")-SUMIFS('Transactions (Dated)'!$E$2:$E$53,'Transactions (Dated)'!$D$2:$D$53,'Share Values'!$X193,'Transactions (Dated)'!$B$2:$B$53,'Share Values'!AJ$11,'Transactions (Dated)'!$C$2:$C$53,"Sell")</f>
        <v>0</v>
      </c>
      <c r="AK193" s="40">
        <f ca="1">AK192+SUMIFS('Transactions (Dated)'!$E$2:$E$53,'Transactions (Dated)'!$D$2:$D$53,'Share Values'!$X193,'Transactions (Dated)'!$B$2:$B$53,'Share Values'!AK$11,'Transactions (Dated)'!$C$2:$C$53,"Buy")-SUMIFS('Transactions (Dated)'!$E$2:$E$53,'Transactions (Dated)'!$D$2:$D$53,'Share Values'!$X193,'Transactions (Dated)'!$B$2:$B$53,'Share Values'!AK$11,'Transactions (Dated)'!$C$2:$C$53,"Sell")</f>
        <v>0</v>
      </c>
      <c r="AL193" s="40">
        <f ca="1">AL192+SUMIFS('Transactions (Dated)'!$E$2:$E$53,'Transactions (Dated)'!$D$2:$D$53,'Share Values'!$X193,'Transactions (Dated)'!$B$2:$B$53,'Share Values'!AL$11,'Transactions (Dated)'!$C$2:$C$53,"Buy")-SUMIFS('Transactions (Dated)'!$E$2:$E$53,'Transactions (Dated)'!$D$2:$D$53,'Share Values'!$X193,'Transactions (Dated)'!$B$2:$B$53,'Share Values'!AL$11,'Transactions (Dated)'!$C$2:$C$53,"Sell")</f>
        <v>0</v>
      </c>
      <c r="AM193" s="40">
        <f ca="1">AM192+SUMIFS('Transactions (Dated)'!$E$2:$E$53,'Transactions (Dated)'!$D$2:$D$53,'Share Values'!$X193,'Transactions (Dated)'!$B$2:$B$53,'Share Values'!AM$11,'Transactions (Dated)'!$C$2:$C$53,"Buy")-SUMIFS('Transactions (Dated)'!$E$2:$E$53,'Transactions (Dated)'!$D$2:$D$53,'Share Values'!$X193,'Transactions (Dated)'!$B$2:$B$53,'Share Values'!AM$11,'Transactions (Dated)'!$C$2:$C$53,"Sell")</f>
        <v>0</v>
      </c>
      <c r="AN193" s="40">
        <f ca="1">AN192+SUMIFS('Transactions (Dated)'!$E$2:$E$53,'Transactions (Dated)'!$D$2:$D$53,'Share Values'!$X193,'Transactions (Dated)'!$B$2:$B$53,'Share Values'!AN$11,'Transactions (Dated)'!$C$2:$C$53,"Buy")-SUMIFS('Transactions (Dated)'!$E$2:$E$53,'Transactions (Dated)'!$D$2:$D$53,'Share Values'!$X193,'Transactions (Dated)'!$B$2:$B$53,'Share Values'!AN$11,'Transactions (Dated)'!$C$2:$C$53,"Sell")</f>
        <v>0</v>
      </c>
      <c r="AO193" s="40"/>
      <c r="AQ193" s="3">
        <f t="shared" si="63"/>
        <v>42177</v>
      </c>
      <c r="AR193" s="6">
        <f t="shared" ca="1" si="64"/>
        <v>52355</v>
      </c>
      <c r="AS193" s="6">
        <f t="shared" ca="1" si="65"/>
        <v>42656.25</v>
      </c>
      <c r="AT193" s="6">
        <f t="shared" ca="1" si="66"/>
        <v>788541.6</v>
      </c>
      <c r="AU193" s="6">
        <f t="shared" ca="1" si="67"/>
        <v>58368.200000000004</v>
      </c>
      <c r="AV193" s="6">
        <f t="shared" ca="1" si="68"/>
        <v>43461.48</v>
      </c>
      <c r="AW193" s="6">
        <f t="shared" ca="1" si="69"/>
        <v>0</v>
      </c>
      <c r="AX193" s="6">
        <f t="shared" ca="1" si="70"/>
        <v>0</v>
      </c>
      <c r="AY193" s="6">
        <f t="shared" ca="1" si="71"/>
        <v>0</v>
      </c>
      <c r="AZ193" s="6">
        <f t="shared" ca="1" si="72"/>
        <v>0</v>
      </c>
      <c r="BA193" s="6">
        <f t="shared" ca="1" si="73"/>
        <v>0</v>
      </c>
      <c r="BB193" s="6">
        <f t="shared" ca="1" si="74"/>
        <v>0</v>
      </c>
      <c r="BC193" s="6">
        <f t="shared" ca="1" si="75"/>
        <v>0</v>
      </c>
      <c r="BD193" s="6">
        <f t="shared" ca="1" si="76"/>
        <v>0</v>
      </c>
      <c r="BE193" s="6">
        <f t="shared" ca="1" si="77"/>
        <v>0</v>
      </c>
      <c r="BF193" s="6">
        <f t="shared" ca="1" si="84"/>
        <v>0</v>
      </c>
      <c r="BG193" s="6">
        <f t="shared" ca="1" si="85"/>
        <v>0</v>
      </c>
      <c r="BH193" s="6"/>
      <c r="BJ193" s="4">
        <f t="shared" ca="1" si="78"/>
        <v>985382.52999999991</v>
      </c>
      <c r="BL193" s="3">
        <f t="shared" si="79"/>
        <v>42177</v>
      </c>
      <c r="BM193" s="6">
        <f>BM192+SUMIFS('Transactions (Dated)'!G:G,'Transactions (Dated)'!D:D,'Share Values'!AQ193)</f>
        <v>34179.499999999993</v>
      </c>
      <c r="BN193" s="6">
        <f ca="1">BN192+SUMIFS('Transactions (Dated)'!$F:$F,'Transactions (Dated)'!$D:$D,$BL193,'Transactions (Dated)'!$B:$B,BN$11,'Transactions (Dated)'!$C:$C,"Dividend (paid to cash)")*Y193</f>
        <v>0</v>
      </c>
      <c r="BO193" s="6">
        <f ca="1">BO192+SUMIFS('Transactions (Dated)'!$F:$F,'Transactions (Dated)'!$D:$D,$BL193,'Transactions (Dated)'!$B:$B,BO$11,'Transactions (Dated)'!$C:$C,"Dividend (paid to cash)")*Z193</f>
        <v>1718.75</v>
      </c>
      <c r="BP193" s="6">
        <f ca="1">BP192+SUMIFS('Transactions (Dated)'!$F:$F,'Transactions (Dated)'!$D:$D,$BL193,'Transactions (Dated)'!$B:$B,BP$11,'Transactions (Dated)'!$C:$C,"Dividend (paid to cash)")*AA193</f>
        <v>17738.742000000002</v>
      </c>
      <c r="BQ193" s="6">
        <f ca="1">BQ192+SUMIFS('Transactions (Dated)'!$F:$F,'Transactions (Dated)'!$D:$D,$BL193,'Transactions (Dated)'!$B:$B,BQ$11,'Transactions (Dated)'!$C:$C,"Dividend (paid to cash)")*AB193</f>
        <v>113.52000000000001</v>
      </c>
      <c r="BR193" s="6">
        <f ca="1">BR192+SUMIFS('Transactions (Dated)'!$F:$F,'Transactions (Dated)'!$D:$D,$BL193,'Transactions (Dated)'!$B:$B,BR$11,'Transactions (Dated)'!$C:$C,"Dividend (paid to cash)")*AC193</f>
        <v>0</v>
      </c>
      <c r="BS193" s="6">
        <f ca="1">BS192+SUMIFS('Transactions (Dated)'!$F:$F,'Transactions (Dated)'!$D:$D,$BL193,'Transactions (Dated)'!$B:$B,BS$11,'Transactions (Dated)'!$C:$C,"Dividend (paid to cash)")*AD193</f>
        <v>0</v>
      </c>
      <c r="BT193" s="6">
        <f ca="1">BT192+SUMIFS('Transactions (Dated)'!$F:$F,'Transactions (Dated)'!$D:$D,$BL193,'Transactions (Dated)'!$B:$B,BT$11,'Transactions (Dated)'!$C:$C,"Dividend (paid to cash)")*AE193</f>
        <v>0</v>
      </c>
      <c r="BU193" s="6">
        <f ca="1">BU192+SUMIFS('Transactions (Dated)'!$F:$F,'Transactions (Dated)'!$D:$D,$BL193,'Transactions (Dated)'!$B:$B,BU$11,'Transactions (Dated)'!$C:$C,"Dividend (paid to cash)")*AF193</f>
        <v>0</v>
      </c>
      <c r="BV193" s="6">
        <f ca="1">BV192+SUMIFS('Transactions (Dated)'!$F:$F,'Transactions (Dated)'!$D:$D,$BL193,'Transactions (Dated)'!$B:$B,BV$11,'Transactions (Dated)'!$C:$C,"Dividend (paid to cash)")*AG193</f>
        <v>0</v>
      </c>
      <c r="BW193" s="6">
        <f ca="1">BW192+SUMIFS('Transactions (Dated)'!$F:$F,'Transactions (Dated)'!$D:$D,$BL193,'Transactions (Dated)'!$B:$B,BW$11,'Transactions (Dated)'!$C:$C,"Dividend (paid to cash)")*AH193</f>
        <v>0</v>
      </c>
      <c r="BX193" s="6">
        <f ca="1">BX192+SUMIFS('Transactions (Dated)'!$F:$F,'Transactions (Dated)'!$D:$D,$BL193,'Transactions (Dated)'!$B:$B,BX$11,'Transactions (Dated)'!$C:$C,"Dividend (paid to cash)")*AI193</f>
        <v>0</v>
      </c>
      <c r="BY193" s="6">
        <f ca="1">BY192+SUMIFS('Transactions (Dated)'!$F:$F,'Transactions (Dated)'!$D:$D,$BL193,'Transactions (Dated)'!$B:$B,BY$11,'Transactions (Dated)'!$C:$C,"Dividend (paid to cash)")*AJ193</f>
        <v>0</v>
      </c>
      <c r="BZ193" s="6">
        <f ca="1">BZ192+SUMIFS('Transactions (Dated)'!$F:$F,'Transactions (Dated)'!$D:$D,$BL193,'Transactions (Dated)'!$B:$B,BZ$11,'Transactions (Dated)'!$C:$C,"Dividend (paid to cash)")*AK193</f>
        <v>0</v>
      </c>
      <c r="CA193" s="6">
        <f ca="1">CA192+SUMIFS('Transactions (Dated)'!$F:$F,'Transactions (Dated)'!$D:$D,$BL193,'Transactions (Dated)'!$B:$B,CA$11,'Transactions (Dated)'!$C:$C,"Dividend (paid to cash)")*AL193</f>
        <v>0</v>
      </c>
      <c r="CB193" s="6">
        <v>0</v>
      </c>
      <c r="CC193" s="6">
        <v>0</v>
      </c>
      <c r="CD193" s="6"/>
      <c r="CF193" s="6">
        <f t="shared" ca="1" si="86"/>
        <v>53750.511999999995</v>
      </c>
      <c r="CH193" s="3">
        <f t="shared" si="87"/>
        <v>42177</v>
      </c>
      <c r="CI193" s="4">
        <f t="shared" ca="1" si="80"/>
        <v>985382.52999999991</v>
      </c>
      <c r="CJ193" s="4">
        <f t="shared" ca="1" si="81"/>
        <v>53750.511999999995</v>
      </c>
      <c r="CL193" s="4">
        <f t="shared" ca="1" si="82"/>
        <v>1039133.0419999999</v>
      </c>
    </row>
    <row r="194" spans="2:90" x14ac:dyDescent="0.15">
      <c r="B194" s="3">
        <f t="shared" si="83"/>
        <v>42178</v>
      </c>
      <c r="C194" s="2">
        <v>14904.9</v>
      </c>
      <c r="E194" s="70">
        <v>42178</v>
      </c>
      <c r="F194" s="69">
        <v>10.88</v>
      </c>
      <c r="G194" s="69">
        <v>5.05</v>
      </c>
      <c r="H194" s="69">
        <v>20.23</v>
      </c>
      <c r="I194" s="69">
        <v>31.08</v>
      </c>
      <c r="J194" s="69">
        <v>18.2</v>
      </c>
      <c r="K194" s="69">
        <v>12.51</v>
      </c>
      <c r="L194" s="69">
        <v>25.7</v>
      </c>
      <c r="M194" s="69">
        <v>3.4</v>
      </c>
      <c r="N194" s="69">
        <v>11</v>
      </c>
      <c r="O194" s="69">
        <v>5.9032999999999998</v>
      </c>
      <c r="P194" s="69">
        <v>31.1</v>
      </c>
      <c r="Q194" s="69">
        <v>1.1200000000000001</v>
      </c>
      <c r="R194" s="69">
        <v>11.08</v>
      </c>
      <c r="S194" s="69">
        <v>36.950000000000003</v>
      </c>
      <c r="T194" s="69"/>
      <c r="U194" s="69"/>
      <c r="V194" s="4"/>
      <c r="X194" s="3">
        <f t="shared" si="62"/>
        <v>42178</v>
      </c>
      <c r="Y194" s="40">
        <f ca="1">Y193+SUMIFS('Transactions (Dated)'!$E$2:$E$53,'Transactions (Dated)'!$D$2:$D$53,'Share Values'!$X194,'Transactions (Dated)'!$B$2:$B$53,'Share Values'!Y$11,'Transactions (Dated)'!$C$2:$C$53,"Buy")-SUMIFS('Transactions (Dated)'!$E$2:$E$53,'Transactions (Dated)'!$D$2:$D$53,'Share Values'!$X194,'Transactions (Dated)'!$B$2:$B$53,'Share Values'!Y$11,'Transactions (Dated)'!$C$2:$C$53,"Sell")</f>
        <v>4625</v>
      </c>
      <c r="Z194" s="40">
        <f ca="1">Z193+SUMIFS('Transactions (Dated)'!$E$2:$E$53,'Transactions (Dated)'!$D$2:$D$53,'Share Values'!$X194,'Transactions (Dated)'!$B$2:$B$53,'Share Values'!Z$11,'Transactions (Dated)'!$C$2:$C$53,"Buy")-SUMIFS('Transactions (Dated)'!$E$2:$E$53,'Transactions (Dated)'!$D$2:$D$53,'Share Values'!$X194,'Transactions (Dated)'!$B$2:$B$53,'Share Values'!Z$11,'Transactions (Dated)'!$C$2:$C$53,"Sell")</f>
        <v>9375</v>
      </c>
      <c r="AA194" s="40">
        <f ca="1">AA193+SUMIFS('Transactions (Dated)'!$E$2:$E$53,'Transactions (Dated)'!$D$2:$D$53,'Share Values'!$X194,'Transactions (Dated)'!$B$2:$B$53,'Share Values'!AA$11,'Transactions (Dated)'!$C$2:$C$53,"Buy")-SUMIFS('Transactions (Dated)'!$E$2:$E$53,'Transactions (Dated)'!$D$2:$D$53,'Share Values'!$X194,'Transactions (Dated)'!$B$2:$B$53,'Share Values'!AA$11,'Transactions (Dated)'!$C$2:$C$53,"Sell")</f>
        <v>39270</v>
      </c>
      <c r="AB194" s="40">
        <f ca="1">AB193+SUMIFS('Transactions (Dated)'!$E$2:$E$53,'Transactions (Dated)'!$D$2:$D$53,'Share Values'!$X194,'Transactions (Dated)'!$B$2:$B$53,'Share Values'!AB$11,'Transactions (Dated)'!$C$2:$C$53,"Buy")-SUMIFS('Transactions (Dated)'!$E$2:$E$53,'Transactions (Dated)'!$D$2:$D$53,'Share Values'!$X194,'Transactions (Dated)'!$B$2:$B$53,'Share Values'!AB$11,'Transactions (Dated)'!$C$2:$C$53,"Sell")</f>
        <v>1892</v>
      </c>
      <c r="AC194" s="40">
        <f ca="1">AC193+SUMIFS('Transactions (Dated)'!$E$2:$E$53,'Transactions (Dated)'!$D$2:$D$53,'Share Values'!$X194,'Transactions (Dated)'!$B$2:$B$53,'Share Values'!AC$11,'Transactions (Dated)'!$C$2:$C$53,"Buy")-SUMIFS('Transactions (Dated)'!$E$2:$E$53,'Transactions (Dated)'!$D$2:$D$53,'Share Values'!$X194,'Transactions (Dated)'!$B$2:$B$53,'Share Values'!AC$11,'Transactions (Dated)'!$C$2:$C$53,"Sell")</f>
        <v>2348</v>
      </c>
      <c r="AD194" s="40">
        <f ca="1">AD193+SUMIFS('Transactions (Dated)'!$E$2:$E$53,'Transactions (Dated)'!$D$2:$D$53,'Share Values'!$X194,'Transactions (Dated)'!$B$2:$B$53,'Share Values'!AD$11,'Transactions (Dated)'!$C$2:$C$53,"Buy")-SUMIFS('Transactions (Dated)'!$E$2:$E$53,'Transactions (Dated)'!$D$2:$D$53,'Share Values'!$X194,'Transactions (Dated)'!$B$2:$B$53,'Share Values'!AD$11,'Transactions (Dated)'!$C$2:$C$53,"Sell")</f>
        <v>0</v>
      </c>
      <c r="AE194" s="40">
        <f ca="1">AE193+SUMIFS('Transactions (Dated)'!$E$2:$E$53,'Transactions (Dated)'!$D$2:$D$53,'Share Values'!$X194,'Transactions (Dated)'!$B$2:$B$53,'Share Values'!AE$11,'Transactions (Dated)'!$C$2:$C$53,"Buy")-SUMIFS('Transactions (Dated)'!$E$2:$E$53,'Transactions (Dated)'!$D$2:$D$53,'Share Values'!$X194,'Transactions (Dated)'!$B$2:$B$53,'Share Values'!AE$11,'Transactions (Dated)'!$C$2:$C$53,"Sell")</f>
        <v>0</v>
      </c>
      <c r="AF194" s="40">
        <f ca="1">AF193+SUMIFS('Transactions (Dated)'!$E$2:$E$53,'Transactions (Dated)'!$D$2:$D$53,'Share Values'!$X194,'Transactions (Dated)'!$B$2:$B$53,'Share Values'!AF$11,'Transactions (Dated)'!$C$2:$C$53,"Buy")-SUMIFS('Transactions (Dated)'!$E$2:$E$53,'Transactions (Dated)'!$D$2:$D$53,'Share Values'!$X194,'Transactions (Dated)'!$B$2:$B$53,'Share Values'!AF$11,'Transactions (Dated)'!$C$2:$C$53,"Sell")</f>
        <v>0</v>
      </c>
      <c r="AG194" s="40">
        <f ca="1">AG193+SUMIFS('Transactions (Dated)'!$E$2:$E$53,'Transactions (Dated)'!$D$2:$D$53,'Share Values'!$X194,'Transactions (Dated)'!$B$2:$B$53,'Share Values'!AG$11,'Transactions (Dated)'!$C$2:$C$53,"Buy")-SUMIFS('Transactions (Dated)'!$E$2:$E$53,'Transactions (Dated)'!$D$2:$D$53,'Share Values'!$X194,'Transactions (Dated)'!$B$2:$B$53,'Share Values'!AG$11,'Transactions (Dated)'!$C$2:$C$53,"Sell")</f>
        <v>0</v>
      </c>
      <c r="AH194" s="40">
        <f ca="1">AH193+SUMIFS('Transactions (Dated)'!$E$2:$E$53,'Transactions (Dated)'!$D$2:$D$53,'Share Values'!$X194,'Transactions (Dated)'!$B$2:$B$53,'Share Values'!AH$11,'Transactions (Dated)'!$C$2:$C$53,"Buy")-SUMIFS('Transactions (Dated)'!$E$2:$E$53,'Transactions (Dated)'!$D$2:$D$53,'Share Values'!$X194,'Transactions (Dated)'!$B$2:$B$53,'Share Values'!AH$11,'Transactions (Dated)'!$C$2:$C$53,"Sell")</f>
        <v>0</v>
      </c>
      <c r="AI194" s="40">
        <f ca="1">AI193+SUMIFS('Transactions (Dated)'!$E$2:$E$53,'Transactions (Dated)'!$D$2:$D$53,'Share Values'!$X194,'Transactions (Dated)'!$B$2:$B$53,'Share Values'!AI$11,'Transactions (Dated)'!$C$2:$C$53,"Buy")-SUMIFS('Transactions (Dated)'!$E$2:$E$53,'Transactions (Dated)'!$D$2:$D$53,'Share Values'!$X194,'Transactions (Dated)'!$B$2:$B$53,'Share Values'!AI$11,'Transactions (Dated)'!$C$2:$C$53,"Sell")</f>
        <v>0</v>
      </c>
      <c r="AJ194" s="40">
        <f ca="1">AJ193+SUMIFS('Transactions (Dated)'!$E$2:$E$53,'Transactions (Dated)'!$D$2:$D$53,'Share Values'!$X194,'Transactions (Dated)'!$B$2:$B$53,'Share Values'!AJ$11,'Transactions (Dated)'!$C$2:$C$53,"Buy")-SUMIFS('Transactions (Dated)'!$E$2:$E$53,'Transactions (Dated)'!$D$2:$D$53,'Share Values'!$X194,'Transactions (Dated)'!$B$2:$B$53,'Share Values'!AJ$11,'Transactions (Dated)'!$C$2:$C$53,"Sell")</f>
        <v>0</v>
      </c>
      <c r="AK194" s="40">
        <f ca="1">AK193+SUMIFS('Transactions (Dated)'!$E$2:$E$53,'Transactions (Dated)'!$D$2:$D$53,'Share Values'!$X194,'Transactions (Dated)'!$B$2:$B$53,'Share Values'!AK$11,'Transactions (Dated)'!$C$2:$C$53,"Buy")-SUMIFS('Transactions (Dated)'!$E$2:$E$53,'Transactions (Dated)'!$D$2:$D$53,'Share Values'!$X194,'Transactions (Dated)'!$B$2:$B$53,'Share Values'!AK$11,'Transactions (Dated)'!$C$2:$C$53,"Sell")</f>
        <v>0</v>
      </c>
      <c r="AL194" s="40">
        <f ca="1">AL193+SUMIFS('Transactions (Dated)'!$E$2:$E$53,'Transactions (Dated)'!$D$2:$D$53,'Share Values'!$X194,'Transactions (Dated)'!$B$2:$B$53,'Share Values'!AL$11,'Transactions (Dated)'!$C$2:$C$53,"Buy")-SUMIFS('Transactions (Dated)'!$E$2:$E$53,'Transactions (Dated)'!$D$2:$D$53,'Share Values'!$X194,'Transactions (Dated)'!$B$2:$B$53,'Share Values'!AL$11,'Transactions (Dated)'!$C$2:$C$53,"Sell")</f>
        <v>0</v>
      </c>
      <c r="AM194" s="40">
        <f ca="1">AM193+SUMIFS('Transactions (Dated)'!$E$2:$E$53,'Transactions (Dated)'!$D$2:$D$53,'Share Values'!$X194,'Transactions (Dated)'!$B$2:$B$53,'Share Values'!AM$11,'Transactions (Dated)'!$C$2:$C$53,"Buy")-SUMIFS('Transactions (Dated)'!$E$2:$E$53,'Transactions (Dated)'!$D$2:$D$53,'Share Values'!$X194,'Transactions (Dated)'!$B$2:$B$53,'Share Values'!AM$11,'Transactions (Dated)'!$C$2:$C$53,"Sell")</f>
        <v>0</v>
      </c>
      <c r="AN194" s="40">
        <f ca="1">AN193+SUMIFS('Transactions (Dated)'!$E$2:$E$53,'Transactions (Dated)'!$D$2:$D$53,'Share Values'!$X194,'Transactions (Dated)'!$B$2:$B$53,'Share Values'!AN$11,'Transactions (Dated)'!$C$2:$C$53,"Buy")-SUMIFS('Transactions (Dated)'!$E$2:$E$53,'Transactions (Dated)'!$D$2:$D$53,'Share Values'!$X194,'Transactions (Dated)'!$B$2:$B$53,'Share Values'!AN$11,'Transactions (Dated)'!$C$2:$C$53,"Sell")</f>
        <v>0</v>
      </c>
      <c r="AO194" s="40"/>
      <c r="AQ194" s="3">
        <f t="shared" si="63"/>
        <v>42178</v>
      </c>
      <c r="AR194" s="6">
        <f t="shared" ca="1" si="64"/>
        <v>50320</v>
      </c>
      <c r="AS194" s="6">
        <f t="shared" ca="1" si="65"/>
        <v>47343.75</v>
      </c>
      <c r="AT194" s="6">
        <f t="shared" ca="1" si="66"/>
        <v>794432.1</v>
      </c>
      <c r="AU194" s="6">
        <f t="shared" ca="1" si="67"/>
        <v>58803.359999999993</v>
      </c>
      <c r="AV194" s="6">
        <f t="shared" ca="1" si="68"/>
        <v>42733.599999999999</v>
      </c>
      <c r="AW194" s="6">
        <f t="shared" ca="1" si="69"/>
        <v>0</v>
      </c>
      <c r="AX194" s="6">
        <f t="shared" ca="1" si="70"/>
        <v>0</v>
      </c>
      <c r="AY194" s="6">
        <f t="shared" ca="1" si="71"/>
        <v>0</v>
      </c>
      <c r="AZ194" s="6">
        <f t="shared" ca="1" si="72"/>
        <v>0</v>
      </c>
      <c r="BA194" s="6">
        <f t="shared" ca="1" si="73"/>
        <v>0</v>
      </c>
      <c r="BB194" s="6">
        <f t="shared" ca="1" si="74"/>
        <v>0</v>
      </c>
      <c r="BC194" s="6">
        <f t="shared" ca="1" si="75"/>
        <v>0</v>
      </c>
      <c r="BD194" s="6">
        <f t="shared" ca="1" si="76"/>
        <v>0</v>
      </c>
      <c r="BE194" s="6">
        <f t="shared" ca="1" si="77"/>
        <v>0</v>
      </c>
      <c r="BF194" s="6">
        <f t="shared" ca="1" si="84"/>
        <v>0</v>
      </c>
      <c r="BG194" s="6">
        <f t="shared" ca="1" si="85"/>
        <v>0</v>
      </c>
      <c r="BH194" s="6"/>
      <c r="BJ194" s="4">
        <f t="shared" ca="1" si="78"/>
        <v>993632.80999999994</v>
      </c>
      <c r="BL194" s="3">
        <f t="shared" si="79"/>
        <v>42178</v>
      </c>
      <c r="BM194" s="6">
        <f>BM193+SUMIFS('Transactions (Dated)'!G:G,'Transactions (Dated)'!D:D,'Share Values'!AQ194)</f>
        <v>34179.499999999993</v>
      </c>
      <c r="BN194" s="6">
        <f ca="1">BN193+SUMIFS('Transactions (Dated)'!$F:$F,'Transactions (Dated)'!$D:$D,$BL194,'Transactions (Dated)'!$B:$B,BN$11,'Transactions (Dated)'!$C:$C,"Dividend (paid to cash)")*Y194</f>
        <v>0</v>
      </c>
      <c r="BO194" s="6">
        <f ca="1">BO193+SUMIFS('Transactions (Dated)'!$F:$F,'Transactions (Dated)'!$D:$D,$BL194,'Transactions (Dated)'!$B:$B,BO$11,'Transactions (Dated)'!$C:$C,"Dividend (paid to cash)")*Z194</f>
        <v>1718.75</v>
      </c>
      <c r="BP194" s="6">
        <f ca="1">BP193+SUMIFS('Transactions (Dated)'!$F:$F,'Transactions (Dated)'!$D:$D,$BL194,'Transactions (Dated)'!$B:$B,BP$11,'Transactions (Dated)'!$C:$C,"Dividend (paid to cash)")*AA194</f>
        <v>17738.742000000002</v>
      </c>
      <c r="BQ194" s="6">
        <f ca="1">BQ193+SUMIFS('Transactions (Dated)'!$F:$F,'Transactions (Dated)'!$D:$D,$BL194,'Transactions (Dated)'!$B:$B,BQ$11,'Transactions (Dated)'!$C:$C,"Dividend (paid to cash)")*AB194</f>
        <v>113.52000000000001</v>
      </c>
      <c r="BR194" s="6">
        <f ca="1">BR193+SUMIFS('Transactions (Dated)'!$F:$F,'Transactions (Dated)'!$D:$D,$BL194,'Transactions (Dated)'!$B:$B,BR$11,'Transactions (Dated)'!$C:$C,"Dividend (paid to cash)")*AC194</f>
        <v>0</v>
      </c>
      <c r="BS194" s="6">
        <f ca="1">BS193+SUMIFS('Transactions (Dated)'!$F:$F,'Transactions (Dated)'!$D:$D,$BL194,'Transactions (Dated)'!$B:$B,BS$11,'Transactions (Dated)'!$C:$C,"Dividend (paid to cash)")*AD194</f>
        <v>0</v>
      </c>
      <c r="BT194" s="6">
        <f ca="1">BT193+SUMIFS('Transactions (Dated)'!$F:$F,'Transactions (Dated)'!$D:$D,$BL194,'Transactions (Dated)'!$B:$B,BT$11,'Transactions (Dated)'!$C:$C,"Dividend (paid to cash)")*AE194</f>
        <v>0</v>
      </c>
      <c r="BU194" s="6">
        <f ca="1">BU193+SUMIFS('Transactions (Dated)'!$F:$F,'Transactions (Dated)'!$D:$D,$BL194,'Transactions (Dated)'!$B:$B,BU$11,'Transactions (Dated)'!$C:$C,"Dividend (paid to cash)")*AF194</f>
        <v>0</v>
      </c>
      <c r="BV194" s="6">
        <f ca="1">BV193+SUMIFS('Transactions (Dated)'!$F:$F,'Transactions (Dated)'!$D:$D,$BL194,'Transactions (Dated)'!$B:$B,BV$11,'Transactions (Dated)'!$C:$C,"Dividend (paid to cash)")*AG194</f>
        <v>0</v>
      </c>
      <c r="BW194" s="6">
        <f ca="1">BW193+SUMIFS('Transactions (Dated)'!$F:$F,'Transactions (Dated)'!$D:$D,$BL194,'Transactions (Dated)'!$B:$B,BW$11,'Transactions (Dated)'!$C:$C,"Dividend (paid to cash)")*AH194</f>
        <v>0</v>
      </c>
      <c r="BX194" s="6">
        <f ca="1">BX193+SUMIFS('Transactions (Dated)'!$F:$F,'Transactions (Dated)'!$D:$D,$BL194,'Transactions (Dated)'!$B:$B,BX$11,'Transactions (Dated)'!$C:$C,"Dividend (paid to cash)")*AI194</f>
        <v>0</v>
      </c>
      <c r="BY194" s="6">
        <f ca="1">BY193+SUMIFS('Transactions (Dated)'!$F:$F,'Transactions (Dated)'!$D:$D,$BL194,'Transactions (Dated)'!$B:$B,BY$11,'Transactions (Dated)'!$C:$C,"Dividend (paid to cash)")*AJ194</f>
        <v>0</v>
      </c>
      <c r="BZ194" s="6">
        <f ca="1">BZ193+SUMIFS('Transactions (Dated)'!$F:$F,'Transactions (Dated)'!$D:$D,$BL194,'Transactions (Dated)'!$B:$B,BZ$11,'Transactions (Dated)'!$C:$C,"Dividend (paid to cash)")*AK194</f>
        <v>0</v>
      </c>
      <c r="CA194" s="6">
        <f ca="1">CA193+SUMIFS('Transactions (Dated)'!$F:$F,'Transactions (Dated)'!$D:$D,$BL194,'Transactions (Dated)'!$B:$B,CA$11,'Transactions (Dated)'!$C:$C,"Dividend (paid to cash)")*AL194</f>
        <v>0</v>
      </c>
      <c r="CB194" s="6">
        <v>0</v>
      </c>
      <c r="CC194" s="6">
        <v>0</v>
      </c>
      <c r="CD194" s="6"/>
      <c r="CF194" s="6">
        <f t="shared" ca="1" si="86"/>
        <v>53750.511999999995</v>
      </c>
      <c r="CH194" s="3">
        <f t="shared" si="87"/>
        <v>42178</v>
      </c>
      <c r="CI194" s="4">
        <f t="shared" ca="1" si="80"/>
        <v>993632.80999999994</v>
      </c>
      <c r="CJ194" s="4">
        <f t="shared" ca="1" si="81"/>
        <v>53750.511999999995</v>
      </c>
      <c r="CL194" s="4">
        <f t="shared" ca="1" si="82"/>
        <v>1047383.3219999999</v>
      </c>
    </row>
    <row r="195" spans="2:90" x14ac:dyDescent="0.15">
      <c r="B195" s="3">
        <f t="shared" si="83"/>
        <v>42179</v>
      </c>
      <c r="C195" s="2">
        <v>14947.5</v>
      </c>
      <c r="E195" s="70">
        <v>42179</v>
      </c>
      <c r="F195" s="69">
        <v>10.97</v>
      </c>
      <c r="G195" s="69">
        <v>5.07</v>
      </c>
      <c r="H195" s="69">
        <v>20.29</v>
      </c>
      <c r="I195" s="69">
        <v>31.36</v>
      </c>
      <c r="J195" s="69">
        <v>17.89</v>
      </c>
      <c r="K195" s="69">
        <v>12.78</v>
      </c>
      <c r="L195" s="69">
        <v>25.85</v>
      </c>
      <c r="M195" s="69">
        <v>3.44</v>
      </c>
      <c r="N195" s="69">
        <v>11</v>
      </c>
      <c r="O195" s="69">
        <v>5.9166999999999996</v>
      </c>
      <c r="P195" s="69">
        <v>30.82</v>
      </c>
      <c r="Q195" s="69">
        <v>1.05</v>
      </c>
      <c r="R195" s="69">
        <v>11.16</v>
      </c>
      <c r="S195" s="69">
        <v>36.86</v>
      </c>
      <c r="T195" s="69"/>
      <c r="U195" s="69"/>
      <c r="V195" s="4"/>
      <c r="X195" s="3">
        <f t="shared" si="62"/>
        <v>42179</v>
      </c>
      <c r="Y195" s="40">
        <f ca="1">Y194+SUMIFS('Transactions (Dated)'!$E$2:$E$53,'Transactions (Dated)'!$D$2:$D$53,'Share Values'!$X195,'Transactions (Dated)'!$B$2:$B$53,'Share Values'!Y$11,'Transactions (Dated)'!$C$2:$C$53,"Buy")-SUMIFS('Transactions (Dated)'!$E$2:$E$53,'Transactions (Dated)'!$D$2:$D$53,'Share Values'!$X195,'Transactions (Dated)'!$B$2:$B$53,'Share Values'!Y$11,'Transactions (Dated)'!$C$2:$C$53,"Sell")</f>
        <v>4625</v>
      </c>
      <c r="Z195" s="40">
        <f ca="1">Z194+SUMIFS('Transactions (Dated)'!$E$2:$E$53,'Transactions (Dated)'!$D$2:$D$53,'Share Values'!$X195,'Transactions (Dated)'!$B$2:$B$53,'Share Values'!Z$11,'Transactions (Dated)'!$C$2:$C$53,"Buy")-SUMIFS('Transactions (Dated)'!$E$2:$E$53,'Transactions (Dated)'!$D$2:$D$53,'Share Values'!$X195,'Transactions (Dated)'!$B$2:$B$53,'Share Values'!Z$11,'Transactions (Dated)'!$C$2:$C$53,"Sell")</f>
        <v>9375</v>
      </c>
      <c r="AA195" s="40">
        <f ca="1">AA194+SUMIFS('Transactions (Dated)'!$E$2:$E$53,'Transactions (Dated)'!$D$2:$D$53,'Share Values'!$X195,'Transactions (Dated)'!$B$2:$B$53,'Share Values'!AA$11,'Transactions (Dated)'!$C$2:$C$53,"Buy")-SUMIFS('Transactions (Dated)'!$E$2:$E$53,'Transactions (Dated)'!$D$2:$D$53,'Share Values'!$X195,'Transactions (Dated)'!$B$2:$B$53,'Share Values'!AA$11,'Transactions (Dated)'!$C$2:$C$53,"Sell")</f>
        <v>39270</v>
      </c>
      <c r="AB195" s="40">
        <f ca="1">AB194+SUMIFS('Transactions (Dated)'!$E$2:$E$53,'Transactions (Dated)'!$D$2:$D$53,'Share Values'!$X195,'Transactions (Dated)'!$B$2:$B$53,'Share Values'!AB$11,'Transactions (Dated)'!$C$2:$C$53,"Buy")-SUMIFS('Transactions (Dated)'!$E$2:$E$53,'Transactions (Dated)'!$D$2:$D$53,'Share Values'!$X195,'Transactions (Dated)'!$B$2:$B$53,'Share Values'!AB$11,'Transactions (Dated)'!$C$2:$C$53,"Sell")</f>
        <v>1892</v>
      </c>
      <c r="AC195" s="40">
        <f ca="1">AC194+SUMIFS('Transactions (Dated)'!$E$2:$E$53,'Transactions (Dated)'!$D$2:$D$53,'Share Values'!$X195,'Transactions (Dated)'!$B$2:$B$53,'Share Values'!AC$11,'Transactions (Dated)'!$C$2:$C$53,"Buy")-SUMIFS('Transactions (Dated)'!$E$2:$E$53,'Transactions (Dated)'!$D$2:$D$53,'Share Values'!$X195,'Transactions (Dated)'!$B$2:$B$53,'Share Values'!AC$11,'Transactions (Dated)'!$C$2:$C$53,"Sell")</f>
        <v>2348</v>
      </c>
      <c r="AD195" s="40">
        <f ca="1">AD194+SUMIFS('Transactions (Dated)'!$E$2:$E$53,'Transactions (Dated)'!$D$2:$D$53,'Share Values'!$X195,'Transactions (Dated)'!$B$2:$B$53,'Share Values'!AD$11,'Transactions (Dated)'!$C$2:$C$53,"Buy")-SUMIFS('Transactions (Dated)'!$E$2:$E$53,'Transactions (Dated)'!$D$2:$D$53,'Share Values'!$X195,'Transactions (Dated)'!$B$2:$B$53,'Share Values'!AD$11,'Transactions (Dated)'!$C$2:$C$53,"Sell")</f>
        <v>0</v>
      </c>
      <c r="AE195" s="40">
        <f ca="1">AE194+SUMIFS('Transactions (Dated)'!$E$2:$E$53,'Transactions (Dated)'!$D$2:$D$53,'Share Values'!$X195,'Transactions (Dated)'!$B$2:$B$53,'Share Values'!AE$11,'Transactions (Dated)'!$C$2:$C$53,"Buy")-SUMIFS('Transactions (Dated)'!$E$2:$E$53,'Transactions (Dated)'!$D$2:$D$53,'Share Values'!$X195,'Transactions (Dated)'!$B$2:$B$53,'Share Values'!AE$11,'Transactions (Dated)'!$C$2:$C$53,"Sell")</f>
        <v>0</v>
      </c>
      <c r="AF195" s="40">
        <f ca="1">AF194+SUMIFS('Transactions (Dated)'!$E$2:$E$53,'Transactions (Dated)'!$D$2:$D$53,'Share Values'!$X195,'Transactions (Dated)'!$B$2:$B$53,'Share Values'!AF$11,'Transactions (Dated)'!$C$2:$C$53,"Buy")-SUMIFS('Transactions (Dated)'!$E$2:$E$53,'Transactions (Dated)'!$D$2:$D$53,'Share Values'!$X195,'Transactions (Dated)'!$B$2:$B$53,'Share Values'!AF$11,'Transactions (Dated)'!$C$2:$C$53,"Sell")</f>
        <v>0</v>
      </c>
      <c r="AG195" s="40">
        <f ca="1">AG194+SUMIFS('Transactions (Dated)'!$E$2:$E$53,'Transactions (Dated)'!$D$2:$D$53,'Share Values'!$X195,'Transactions (Dated)'!$B$2:$B$53,'Share Values'!AG$11,'Transactions (Dated)'!$C$2:$C$53,"Buy")-SUMIFS('Transactions (Dated)'!$E$2:$E$53,'Transactions (Dated)'!$D$2:$D$53,'Share Values'!$X195,'Transactions (Dated)'!$B$2:$B$53,'Share Values'!AG$11,'Transactions (Dated)'!$C$2:$C$53,"Sell")</f>
        <v>0</v>
      </c>
      <c r="AH195" s="40">
        <f ca="1">AH194+SUMIFS('Transactions (Dated)'!$E$2:$E$53,'Transactions (Dated)'!$D$2:$D$53,'Share Values'!$X195,'Transactions (Dated)'!$B$2:$B$53,'Share Values'!AH$11,'Transactions (Dated)'!$C$2:$C$53,"Buy")-SUMIFS('Transactions (Dated)'!$E$2:$E$53,'Transactions (Dated)'!$D$2:$D$53,'Share Values'!$X195,'Transactions (Dated)'!$B$2:$B$53,'Share Values'!AH$11,'Transactions (Dated)'!$C$2:$C$53,"Sell")</f>
        <v>0</v>
      </c>
      <c r="AI195" s="40">
        <f ca="1">AI194+SUMIFS('Transactions (Dated)'!$E$2:$E$53,'Transactions (Dated)'!$D$2:$D$53,'Share Values'!$X195,'Transactions (Dated)'!$B$2:$B$53,'Share Values'!AI$11,'Transactions (Dated)'!$C$2:$C$53,"Buy")-SUMIFS('Transactions (Dated)'!$E$2:$E$53,'Transactions (Dated)'!$D$2:$D$53,'Share Values'!$X195,'Transactions (Dated)'!$B$2:$B$53,'Share Values'!AI$11,'Transactions (Dated)'!$C$2:$C$53,"Sell")</f>
        <v>0</v>
      </c>
      <c r="AJ195" s="40">
        <f ca="1">AJ194+SUMIFS('Transactions (Dated)'!$E$2:$E$53,'Transactions (Dated)'!$D$2:$D$53,'Share Values'!$X195,'Transactions (Dated)'!$B$2:$B$53,'Share Values'!AJ$11,'Transactions (Dated)'!$C$2:$C$53,"Buy")-SUMIFS('Transactions (Dated)'!$E$2:$E$53,'Transactions (Dated)'!$D$2:$D$53,'Share Values'!$X195,'Transactions (Dated)'!$B$2:$B$53,'Share Values'!AJ$11,'Transactions (Dated)'!$C$2:$C$53,"Sell")</f>
        <v>0</v>
      </c>
      <c r="AK195" s="40">
        <f ca="1">AK194+SUMIFS('Transactions (Dated)'!$E$2:$E$53,'Transactions (Dated)'!$D$2:$D$53,'Share Values'!$X195,'Transactions (Dated)'!$B$2:$B$53,'Share Values'!AK$11,'Transactions (Dated)'!$C$2:$C$53,"Buy")-SUMIFS('Transactions (Dated)'!$E$2:$E$53,'Transactions (Dated)'!$D$2:$D$53,'Share Values'!$X195,'Transactions (Dated)'!$B$2:$B$53,'Share Values'!AK$11,'Transactions (Dated)'!$C$2:$C$53,"Sell")</f>
        <v>0</v>
      </c>
      <c r="AL195" s="40">
        <f ca="1">AL194+SUMIFS('Transactions (Dated)'!$E$2:$E$53,'Transactions (Dated)'!$D$2:$D$53,'Share Values'!$X195,'Transactions (Dated)'!$B$2:$B$53,'Share Values'!AL$11,'Transactions (Dated)'!$C$2:$C$53,"Buy")-SUMIFS('Transactions (Dated)'!$E$2:$E$53,'Transactions (Dated)'!$D$2:$D$53,'Share Values'!$X195,'Transactions (Dated)'!$B$2:$B$53,'Share Values'!AL$11,'Transactions (Dated)'!$C$2:$C$53,"Sell")</f>
        <v>0</v>
      </c>
      <c r="AM195" s="40">
        <f ca="1">AM194+SUMIFS('Transactions (Dated)'!$E$2:$E$53,'Transactions (Dated)'!$D$2:$D$53,'Share Values'!$X195,'Transactions (Dated)'!$B$2:$B$53,'Share Values'!AM$11,'Transactions (Dated)'!$C$2:$C$53,"Buy")-SUMIFS('Transactions (Dated)'!$E$2:$E$53,'Transactions (Dated)'!$D$2:$D$53,'Share Values'!$X195,'Transactions (Dated)'!$B$2:$B$53,'Share Values'!AM$11,'Transactions (Dated)'!$C$2:$C$53,"Sell")</f>
        <v>0</v>
      </c>
      <c r="AN195" s="40">
        <f ca="1">AN194+SUMIFS('Transactions (Dated)'!$E$2:$E$53,'Transactions (Dated)'!$D$2:$D$53,'Share Values'!$X195,'Transactions (Dated)'!$B$2:$B$53,'Share Values'!AN$11,'Transactions (Dated)'!$C$2:$C$53,"Buy")-SUMIFS('Transactions (Dated)'!$E$2:$E$53,'Transactions (Dated)'!$D$2:$D$53,'Share Values'!$X195,'Transactions (Dated)'!$B$2:$B$53,'Share Values'!AN$11,'Transactions (Dated)'!$C$2:$C$53,"Sell")</f>
        <v>0</v>
      </c>
      <c r="AO195" s="40"/>
      <c r="AQ195" s="3">
        <f t="shared" si="63"/>
        <v>42179</v>
      </c>
      <c r="AR195" s="6">
        <f t="shared" ca="1" si="64"/>
        <v>50736.25</v>
      </c>
      <c r="AS195" s="6">
        <f t="shared" ca="1" si="65"/>
        <v>47531.25</v>
      </c>
      <c r="AT195" s="6">
        <f t="shared" ca="1" si="66"/>
        <v>796788.29999999993</v>
      </c>
      <c r="AU195" s="6">
        <f t="shared" ca="1" si="67"/>
        <v>59333.119999999995</v>
      </c>
      <c r="AV195" s="6">
        <f t="shared" ca="1" si="68"/>
        <v>42005.72</v>
      </c>
      <c r="AW195" s="6">
        <f t="shared" ca="1" si="69"/>
        <v>0</v>
      </c>
      <c r="AX195" s="6">
        <f t="shared" ca="1" si="70"/>
        <v>0</v>
      </c>
      <c r="AY195" s="6">
        <f t="shared" ca="1" si="71"/>
        <v>0</v>
      </c>
      <c r="AZ195" s="6">
        <f t="shared" ca="1" si="72"/>
        <v>0</v>
      </c>
      <c r="BA195" s="6">
        <f t="shared" ca="1" si="73"/>
        <v>0</v>
      </c>
      <c r="BB195" s="6">
        <f t="shared" ca="1" si="74"/>
        <v>0</v>
      </c>
      <c r="BC195" s="6">
        <f t="shared" ca="1" si="75"/>
        <v>0</v>
      </c>
      <c r="BD195" s="6">
        <f t="shared" ca="1" si="76"/>
        <v>0</v>
      </c>
      <c r="BE195" s="6">
        <f t="shared" ca="1" si="77"/>
        <v>0</v>
      </c>
      <c r="BF195" s="6">
        <f t="shared" ca="1" si="84"/>
        <v>0</v>
      </c>
      <c r="BG195" s="6">
        <f t="shared" ca="1" si="85"/>
        <v>0</v>
      </c>
      <c r="BH195" s="6"/>
      <c r="BJ195" s="4">
        <f t="shared" ca="1" si="78"/>
        <v>996394.6399999999</v>
      </c>
      <c r="BL195" s="3">
        <f t="shared" si="79"/>
        <v>42179</v>
      </c>
      <c r="BM195" s="6">
        <f>BM194+SUMIFS('Transactions (Dated)'!G:G,'Transactions (Dated)'!D:D,'Share Values'!AQ195)</f>
        <v>34179.499999999993</v>
      </c>
      <c r="BN195" s="6">
        <f ca="1">BN194+SUMIFS('Transactions (Dated)'!$F:$F,'Transactions (Dated)'!$D:$D,$BL195,'Transactions (Dated)'!$B:$B,BN$11,'Transactions (Dated)'!$C:$C,"Dividend (paid to cash)")*Y195</f>
        <v>0</v>
      </c>
      <c r="BO195" s="6">
        <f ca="1">BO194+SUMIFS('Transactions (Dated)'!$F:$F,'Transactions (Dated)'!$D:$D,$BL195,'Transactions (Dated)'!$B:$B,BO$11,'Transactions (Dated)'!$C:$C,"Dividend (paid to cash)")*Z195</f>
        <v>1718.75</v>
      </c>
      <c r="BP195" s="6">
        <f ca="1">BP194+SUMIFS('Transactions (Dated)'!$F:$F,'Transactions (Dated)'!$D:$D,$BL195,'Transactions (Dated)'!$B:$B,BP$11,'Transactions (Dated)'!$C:$C,"Dividend (paid to cash)")*AA195</f>
        <v>17738.742000000002</v>
      </c>
      <c r="BQ195" s="6">
        <f ca="1">BQ194+SUMIFS('Transactions (Dated)'!$F:$F,'Transactions (Dated)'!$D:$D,$BL195,'Transactions (Dated)'!$B:$B,BQ$11,'Transactions (Dated)'!$C:$C,"Dividend (paid to cash)")*AB195</f>
        <v>113.52000000000001</v>
      </c>
      <c r="BR195" s="6">
        <f ca="1">BR194+SUMIFS('Transactions (Dated)'!$F:$F,'Transactions (Dated)'!$D:$D,$BL195,'Transactions (Dated)'!$B:$B,BR$11,'Transactions (Dated)'!$C:$C,"Dividend (paid to cash)")*AC195</f>
        <v>0</v>
      </c>
      <c r="BS195" s="6">
        <f ca="1">BS194+SUMIFS('Transactions (Dated)'!$F:$F,'Transactions (Dated)'!$D:$D,$BL195,'Transactions (Dated)'!$B:$B,BS$11,'Transactions (Dated)'!$C:$C,"Dividend (paid to cash)")*AD195</f>
        <v>0</v>
      </c>
      <c r="BT195" s="6">
        <f ca="1">BT194+SUMIFS('Transactions (Dated)'!$F:$F,'Transactions (Dated)'!$D:$D,$BL195,'Transactions (Dated)'!$B:$B,BT$11,'Transactions (Dated)'!$C:$C,"Dividend (paid to cash)")*AE195</f>
        <v>0</v>
      </c>
      <c r="BU195" s="6">
        <f ca="1">BU194+SUMIFS('Transactions (Dated)'!$F:$F,'Transactions (Dated)'!$D:$D,$BL195,'Transactions (Dated)'!$B:$B,BU$11,'Transactions (Dated)'!$C:$C,"Dividend (paid to cash)")*AF195</f>
        <v>0</v>
      </c>
      <c r="BV195" s="6">
        <f ca="1">BV194+SUMIFS('Transactions (Dated)'!$F:$F,'Transactions (Dated)'!$D:$D,$BL195,'Transactions (Dated)'!$B:$B,BV$11,'Transactions (Dated)'!$C:$C,"Dividend (paid to cash)")*AG195</f>
        <v>0</v>
      </c>
      <c r="BW195" s="6">
        <f ca="1">BW194+SUMIFS('Transactions (Dated)'!$F:$F,'Transactions (Dated)'!$D:$D,$BL195,'Transactions (Dated)'!$B:$B,BW$11,'Transactions (Dated)'!$C:$C,"Dividend (paid to cash)")*AH195</f>
        <v>0</v>
      </c>
      <c r="BX195" s="6">
        <f ca="1">BX194+SUMIFS('Transactions (Dated)'!$F:$F,'Transactions (Dated)'!$D:$D,$BL195,'Transactions (Dated)'!$B:$B,BX$11,'Transactions (Dated)'!$C:$C,"Dividend (paid to cash)")*AI195</f>
        <v>0</v>
      </c>
      <c r="BY195" s="6">
        <f ca="1">BY194+SUMIFS('Transactions (Dated)'!$F:$F,'Transactions (Dated)'!$D:$D,$BL195,'Transactions (Dated)'!$B:$B,BY$11,'Transactions (Dated)'!$C:$C,"Dividend (paid to cash)")*AJ195</f>
        <v>0</v>
      </c>
      <c r="BZ195" s="6">
        <f ca="1">BZ194+SUMIFS('Transactions (Dated)'!$F:$F,'Transactions (Dated)'!$D:$D,$BL195,'Transactions (Dated)'!$B:$B,BZ$11,'Transactions (Dated)'!$C:$C,"Dividend (paid to cash)")*AK195</f>
        <v>0</v>
      </c>
      <c r="CA195" s="6">
        <f ca="1">CA194+SUMIFS('Transactions (Dated)'!$F:$F,'Transactions (Dated)'!$D:$D,$BL195,'Transactions (Dated)'!$B:$B,CA$11,'Transactions (Dated)'!$C:$C,"Dividend (paid to cash)")*AL195</f>
        <v>0</v>
      </c>
      <c r="CB195" s="6">
        <v>0</v>
      </c>
      <c r="CC195" s="6">
        <v>0</v>
      </c>
      <c r="CD195" s="6"/>
      <c r="CF195" s="6">
        <f t="shared" ca="1" si="86"/>
        <v>53750.511999999995</v>
      </c>
      <c r="CH195" s="3">
        <f t="shared" si="87"/>
        <v>42179</v>
      </c>
      <c r="CI195" s="4">
        <f t="shared" ca="1" si="80"/>
        <v>996394.6399999999</v>
      </c>
      <c r="CJ195" s="4">
        <f t="shared" ca="1" si="81"/>
        <v>53750.511999999995</v>
      </c>
      <c r="CL195" s="4">
        <f t="shared" ca="1" si="82"/>
        <v>1050145.152</v>
      </c>
    </row>
    <row r="196" spans="2:90" x14ac:dyDescent="0.15">
      <c r="B196" s="3">
        <f t="shared" si="83"/>
        <v>42180</v>
      </c>
      <c r="C196" s="2">
        <v>14897.5</v>
      </c>
      <c r="E196" s="70">
        <v>42180</v>
      </c>
      <c r="F196" s="69">
        <v>10.65</v>
      </c>
      <c r="G196" s="69">
        <v>4.99</v>
      </c>
      <c r="H196" s="69">
        <v>20.079999999999998</v>
      </c>
      <c r="I196" s="69">
        <v>31.41</v>
      </c>
      <c r="J196" s="69">
        <v>17.75</v>
      </c>
      <c r="K196" s="69">
        <v>12.73</v>
      </c>
      <c r="L196" s="69">
        <v>25.83</v>
      </c>
      <c r="M196" s="69">
        <v>3.47</v>
      </c>
      <c r="N196" s="69">
        <v>11.05</v>
      </c>
      <c r="O196" s="69">
        <v>5.9466999999999999</v>
      </c>
      <c r="P196" s="69">
        <v>31.08</v>
      </c>
      <c r="Q196" s="69">
        <v>1.1100000000000001</v>
      </c>
      <c r="R196" s="69">
        <v>10.67</v>
      </c>
      <c r="S196" s="69">
        <v>36.46</v>
      </c>
      <c r="T196" s="69"/>
      <c r="U196" s="69"/>
      <c r="V196" s="4"/>
      <c r="X196" s="3">
        <f t="shared" si="62"/>
        <v>42180</v>
      </c>
      <c r="Y196" s="40">
        <f ca="1">Y195+SUMIFS('Transactions (Dated)'!$E$2:$E$53,'Transactions (Dated)'!$D$2:$D$53,'Share Values'!$X196,'Transactions (Dated)'!$B$2:$B$53,'Share Values'!Y$11,'Transactions (Dated)'!$C$2:$C$53,"Buy")-SUMIFS('Transactions (Dated)'!$E$2:$E$53,'Transactions (Dated)'!$D$2:$D$53,'Share Values'!$X196,'Transactions (Dated)'!$B$2:$B$53,'Share Values'!Y$11,'Transactions (Dated)'!$C$2:$C$53,"Sell")</f>
        <v>4625</v>
      </c>
      <c r="Z196" s="40">
        <f ca="1">Z195+SUMIFS('Transactions (Dated)'!$E$2:$E$53,'Transactions (Dated)'!$D$2:$D$53,'Share Values'!$X196,'Transactions (Dated)'!$B$2:$B$53,'Share Values'!Z$11,'Transactions (Dated)'!$C$2:$C$53,"Buy")-SUMIFS('Transactions (Dated)'!$E$2:$E$53,'Transactions (Dated)'!$D$2:$D$53,'Share Values'!$X196,'Transactions (Dated)'!$B$2:$B$53,'Share Values'!Z$11,'Transactions (Dated)'!$C$2:$C$53,"Sell")</f>
        <v>9375</v>
      </c>
      <c r="AA196" s="40">
        <f ca="1">AA195+SUMIFS('Transactions (Dated)'!$E$2:$E$53,'Transactions (Dated)'!$D$2:$D$53,'Share Values'!$X196,'Transactions (Dated)'!$B$2:$B$53,'Share Values'!AA$11,'Transactions (Dated)'!$C$2:$C$53,"Buy")-SUMIFS('Transactions (Dated)'!$E$2:$E$53,'Transactions (Dated)'!$D$2:$D$53,'Share Values'!$X196,'Transactions (Dated)'!$B$2:$B$53,'Share Values'!AA$11,'Transactions (Dated)'!$C$2:$C$53,"Sell")</f>
        <v>39270</v>
      </c>
      <c r="AB196" s="40">
        <f ca="1">AB195+SUMIFS('Transactions (Dated)'!$E$2:$E$53,'Transactions (Dated)'!$D$2:$D$53,'Share Values'!$X196,'Transactions (Dated)'!$B$2:$B$53,'Share Values'!AB$11,'Transactions (Dated)'!$C$2:$C$53,"Buy")-SUMIFS('Transactions (Dated)'!$E$2:$E$53,'Transactions (Dated)'!$D$2:$D$53,'Share Values'!$X196,'Transactions (Dated)'!$B$2:$B$53,'Share Values'!AB$11,'Transactions (Dated)'!$C$2:$C$53,"Sell")</f>
        <v>1892</v>
      </c>
      <c r="AC196" s="40">
        <f ca="1">AC195+SUMIFS('Transactions (Dated)'!$E$2:$E$53,'Transactions (Dated)'!$D$2:$D$53,'Share Values'!$X196,'Transactions (Dated)'!$B$2:$B$53,'Share Values'!AC$11,'Transactions (Dated)'!$C$2:$C$53,"Buy")-SUMIFS('Transactions (Dated)'!$E$2:$E$53,'Transactions (Dated)'!$D$2:$D$53,'Share Values'!$X196,'Transactions (Dated)'!$B$2:$B$53,'Share Values'!AC$11,'Transactions (Dated)'!$C$2:$C$53,"Sell")</f>
        <v>2348</v>
      </c>
      <c r="AD196" s="40">
        <f ca="1">AD195+SUMIFS('Transactions (Dated)'!$E$2:$E$53,'Transactions (Dated)'!$D$2:$D$53,'Share Values'!$X196,'Transactions (Dated)'!$B$2:$B$53,'Share Values'!AD$11,'Transactions (Dated)'!$C$2:$C$53,"Buy")-SUMIFS('Transactions (Dated)'!$E$2:$E$53,'Transactions (Dated)'!$D$2:$D$53,'Share Values'!$X196,'Transactions (Dated)'!$B$2:$B$53,'Share Values'!AD$11,'Transactions (Dated)'!$C$2:$C$53,"Sell")</f>
        <v>0</v>
      </c>
      <c r="AE196" s="40">
        <f ca="1">AE195+SUMIFS('Transactions (Dated)'!$E$2:$E$53,'Transactions (Dated)'!$D$2:$D$53,'Share Values'!$X196,'Transactions (Dated)'!$B$2:$B$53,'Share Values'!AE$11,'Transactions (Dated)'!$C$2:$C$53,"Buy")-SUMIFS('Transactions (Dated)'!$E$2:$E$53,'Transactions (Dated)'!$D$2:$D$53,'Share Values'!$X196,'Transactions (Dated)'!$B$2:$B$53,'Share Values'!AE$11,'Transactions (Dated)'!$C$2:$C$53,"Sell")</f>
        <v>0</v>
      </c>
      <c r="AF196" s="40">
        <f ca="1">AF195+SUMIFS('Transactions (Dated)'!$E$2:$E$53,'Transactions (Dated)'!$D$2:$D$53,'Share Values'!$X196,'Transactions (Dated)'!$B$2:$B$53,'Share Values'!AF$11,'Transactions (Dated)'!$C$2:$C$53,"Buy")-SUMIFS('Transactions (Dated)'!$E$2:$E$53,'Transactions (Dated)'!$D$2:$D$53,'Share Values'!$X196,'Transactions (Dated)'!$B$2:$B$53,'Share Values'!AF$11,'Transactions (Dated)'!$C$2:$C$53,"Sell")</f>
        <v>0</v>
      </c>
      <c r="AG196" s="40">
        <f ca="1">AG195+SUMIFS('Transactions (Dated)'!$E$2:$E$53,'Transactions (Dated)'!$D$2:$D$53,'Share Values'!$X196,'Transactions (Dated)'!$B$2:$B$53,'Share Values'!AG$11,'Transactions (Dated)'!$C$2:$C$53,"Buy")-SUMIFS('Transactions (Dated)'!$E$2:$E$53,'Transactions (Dated)'!$D$2:$D$53,'Share Values'!$X196,'Transactions (Dated)'!$B$2:$B$53,'Share Values'!AG$11,'Transactions (Dated)'!$C$2:$C$53,"Sell")</f>
        <v>0</v>
      </c>
      <c r="AH196" s="40">
        <f ca="1">AH195+SUMIFS('Transactions (Dated)'!$E$2:$E$53,'Transactions (Dated)'!$D$2:$D$53,'Share Values'!$X196,'Transactions (Dated)'!$B$2:$B$53,'Share Values'!AH$11,'Transactions (Dated)'!$C$2:$C$53,"Buy")-SUMIFS('Transactions (Dated)'!$E$2:$E$53,'Transactions (Dated)'!$D$2:$D$53,'Share Values'!$X196,'Transactions (Dated)'!$B$2:$B$53,'Share Values'!AH$11,'Transactions (Dated)'!$C$2:$C$53,"Sell")</f>
        <v>0</v>
      </c>
      <c r="AI196" s="40">
        <f ca="1">AI195+SUMIFS('Transactions (Dated)'!$E$2:$E$53,'Transactions (Dated)'!$D$2:$D$53,'Share Values'!$X196,'Transactions (Dated)'!$B$2:$B$53,'Share Values'!AI$11,'Transactions (Dated)'!$C$2:$C$53,"Buy")-SUMIFS('Transactions (Dated)'!$E$2:$E$53,'Transactions (Dated)'!$D$2:$D$53,'Share Values'!$X196,'Transactions (Dated)'!$B$2:$B$53,'Share Values'!AI$11,'Transactions (Dated)'!$C$2:$C$53,"Sell")</f>
        <v>0</v>
      </c>
      <c r="AJ196" s="40">
        <f ca="1">AJ195+SUMIFS('Transactions (Dated)'!$E$2:$E$53,'Transactions (Dated)'!$D$2:$D$53,'Share Values'!$X196,'Transactions (Dated)'!$B$2:$B$53,'Share Values'!AJ$11,'Transactions (Dated)'!$C$2:$C$53,"Buy")-SUMIFS('Transactions (Dated)'!$E$2:$E$53,'Transactions (Dated)'!$D$2:$D$53,'Share Values'!$X196,'Transactions (Dated)'!$B$2:$B$53,'Share Values'!AJ$11,'Transactions (Dated)'!$C$2:$C$53,"Sell")</f>
        <v>0</v>
      </c>
      <c r="AK196" s="40">
        <f ca="1">AK195+SUMIFS('Transactions (Dated)'!$E$2:$E$53,'Transactions (Dated)'!$D$2:$D$53,'Share Values'!$X196,'Transactions (Dated)'!$B$2:$B$53,'Share Values'!AK$11,'Transactions (Dated)'!$C$2:$C$53,"Buy")-SUMIFS('Transactions (Dated)'!$E$2:$E$53,'Transactions (Dated)'!$D$2:$D$53,'Share Values'!$X196,'Transactions (Dated)'!$B$2:$B$53,'Share Values'!AK$11,'Transactions (Dated)'!$C$2:$C$53,"Sell")</f>
        <v>0</v>
      </c>
      <c r="AL196" s="40">
        <f ca="1">AL195+SUMIFS('Transactions (Dated)'!$E$2:$E$53,'Transactions (Dated)'!$D$2:$D$53,'Share Values'!$X196,'Transactions (Dated)'!$B$2:$B$53,'Share Values'!AL$11,'Transactions (Dated)'!$C$2:$C$53,"Buy")-SUMIFS('Transactions (Dated)'!$E$2:$E$53,'Transactions (Dated)'!$D$2:$D$53,'Share Values'!$X196,'Transactions (Dated)'!$B$2:$B$53,'Share Values'!AL$11,'Transactions (Dated)'!$C$2:$C$53,"Sell")</f>
        <v>0</v>
      </c>
      <c r="AM196" s="40">
        <f ca="1">AM195+SUMIFS('Transactions (Dated)'!$E$2:$E$53,'Transactions (Dated)'!$D$2:$D$53,'Share Values'!$X196,'Transactions (Dated)'!$B$2:$B$53,'Share Values'!AM$11,'Transactions (Dated)'!$C$2:$C$53,"Buy")-SUMIFS('Transactions (Dated)'!$E$2:$E$53,'Transactions (Dated)'!$D$2:$D$53,'Share Values'!$X196,'Transactions (Dated)'!$B$2:$B$53,'Share Values'!AM$11,'Transactions (Dated)'!$C$2:$C$53,"Sell")</f>
        <v>0</v>
      </c>
      <c r="AN196" s="40">
        <f ca="1">AN195+SUMIFS('Transactions (Dated)'!$E$2:$E$53,'Transactions (Dated)'!$D$2:$D$53,'Share Values'!$X196,'Transactions (Dated)'!$B$2:$B$53,'Share Values'!AN$11,'Transactions (Dated)'!$C$2:$C$53,"Buy")-SUMIFS('Transactions (Dated)'!$E$2:$E$53,'Transactions (Dated)'!$D$2:$D$53,'Share Values'!$X196,'Transactions (Dated)'!$B$2:$B$53,'Share Values'!AN$11,'Transactions (Dated)'!$C$2:$C$53,"Sell")</f>
        <v>0</v>
      </c>
      <c r="AO196" s="40"/>
      <c r="AQ196" s="3">
        <f t="shared" si="63"/>
        <v>42180</v>
      </c>
      <c r="AR196" s="6">
        <f t="shared" ca="1" si="64"/>
        <v>49256.25</v>
      </c>
      <c r="AS196" s="6">
        <f t="shared" ca="1" si="65"/>
        <v>46781.25</v>
      </c>
      <c r="AT196" s="6">
        <f t="shared" ca="1" si="66"/>
        <v>788541.6</v>
      </c>
      <c r="AU196" s="6">
        <f t="shared" ca="1" si="67"/>
        <v>59427.72</v>
      </c>
      <c r="AV196" s="6">
        <f t="shared" ca="1" si="68"/>
        <v>41677</v>
      </c>
      <c r="AW196" s="6">
        <f t="shared" ca="1" si="69"/>
        <v>0</v>
      </c>
      <c r="AX196" s="6">
        <f t="shared" ca="1" si="70"/>
        <v>0</v>
      </c>
      <c r="AY196" s="6">
        <f t="shared" ca="1" si="71"/>
        <v>0</v>
      </c>
      <c r="AZ196" s="6">
        <f t="shared" ca="1" si="72"/>
        <v>0</v>
      </c>
      <c r="BA196" s="6">
        <f t="shared" ca="1" si="73"/>
        <v>0</v>
      </c>
      <c r="BB196" s="6">
        <f t="shared" ca="1" si="74"/>
        <v>0</v>
      </c>
      <c r="BC196" s="6">
        <f t="shared" ca="1" si="75"/>
        <v>0</v>
      </c>
      <c r="BD196" s="6">
        <f t="shared" ca="1" si="76"/>
        <v>0</v>
      </c>
      <c r="BE196" s="6">
        <f t="shared" ca="1" si="77"/>
        <v>0</v>
      </c>
      <c r="BF196" s="6">
        <f t="shared" ca="1" si="84"/>
        <v>0</v>
      </c>
      <c r="BG196" s="6">
        <f t="shared" ca="1" si="85"/>
        <v>0</v>
      </c>
      <c r="BH196" s="6"/>
      <c r="BJ196" s="4">
        <f t="shared" ca="1" si="78"/>
        <v>985683.82</v>
      </c>
      <c r="BL196" s="3">
        <f t="shared" si="79"/>
        <v>42180</v>
      </c>
      <c r="BM196" s="6">
        <f>BM195+SUMIFS('Transactions (Dated)'!G:G,'Transactions (Dated)'!D:D,'Share Values'!AQ196)</f>
        <v>34179.499999999993</v>
      </c>
      <c r="BN196" s="6">
        <f ca="1">BN195+SUMIFS('Transactions (Dated)'!$F:$F,'Transactions (Dated)'!$D:$D,$BL196,'Transactions (Dated)'!$B:$B,BN$11,'Transactions (Dated)'!$C:$C,"Dividend (paid to cash)")*Y196</f>
        <v>0</v>
      </c>
      <c r="BO196" s="6">
        <f ca="1">BO195+SUMIFS('Transactions (Dated)'!$F:$F,'Transactions (Dated)'!$D:$D,$BL196,'Transactions (Dated)'!$B:$B,BO$11,'Transactions (Dated)'!$C:$C,"Dividend (paid to cash)")*Z196</f>
        <v>1718.75</v>
      </c>
      <c r="BP196" s="6">
        <f ca="1">BP195+SUMIFS('Transactions (Dated)'!$F:$F,'Transactions (Dated)'!$D:$D,$BL196,'Transactions (Dated)'!$B:$B,BP$11,'Transactions (Dated)'!$C:$C,"Dividend (paid to cash)")*AA196</f>
        <v>23236.542000000001</v>
      </c>
      <c r="BQ196" s="6">
        <f ca="1">BQ195+SUMIFS('Transactions (Dated)'!$F:$F,'Transactions (Dated)'!$D:$D,$BL196,'Transactions (Dated)'!$B:$B,BQ$11,'Transactions (Dated)'!$C:$C,"Dividend (paid to cash)")*AB196</f>
        <v>113.52000000000001</v>
      </c>
      <c r="BR196" s="6">
        <f ca="1">BR195+SUMIFS('Transactions (Dated)'!$F:$F,'Transactions (Dated)'!$D:$D,$BL196,'Transactions (Dated)'!$B:$B,BR$11,'Transactions (Dated)'!$C:$C,"Dividend (paid to cash)")*AC196</f>
        <v>0</v>
      </c>
      <c r="BS196" s="6">
        <f ca="1">BS195+SUMIFS('Transactions (Dated)'!$F:$F,'Transactions (Dated)'!$D:$D,$BL196,'Transactions (Dated)'!$B:$B,BS$11,'Transactions (Dated)'!$C:$C,"Dividend (paid to cash)")*AD196</f>
        <v>0</v>
      </c>
      <c r="BT196" s="6">
        <f ca="1">BT195+SUMIFS('Transactions (Dated)'!$F:$F,'Transactions (Dated)'!$D:$D,$BL196,'Transactions (Dated)'!$B:$B,BT$11,'Transactions (Dated)'!$C:$C,"Dividend (paid to cash)")*AE196</f>
        <v>0</v>
      </c>
      <c r="BU196" s="6">
        <f ca="1">BU195+SUMIFS('Transactions (Dated)'!$F:$F,'Transactions (Dated)'!$D:$D,$BL196,'Transactions (Dated)'!$B:$B,BU$11,'Transactions (Dated)'!$C:$C,"Dividend (paid to cash)")*AF196</f>
        <v>0</v>
      </c>
      <c r="BV196" s="6">
        <f ca="1">BV195+SUMIFS('Transactions (Dated)'!$F:$F,'Transactions (Dated)'!$D:$D,$BL196,'Transactions (Dated)'!$B:$B,BV$11,'Transactions (Dated)'!$C:$C,"Dividend (paid to cash)")*AG196</f>
        <v>0</v>
      </c>
      <c r="BW196" s="6">
        <f ca="1">BW195+SUMIFS('Transactions (Dated)'!$F:$F,'Transactions (Dated)'!$D:$D,$BL196,'Transactions (Dated)'!$B:$B,BW$11,'Transactions (Dated)'!$C:$C,"Dividend (paid to cash)")*AH196</f>
        <v>0</v>
      </c>
      <c r="BX196" s="6">
        <f ca="1">BX195+SUMIFS('Transactions (Dated)'!$F:$F,'Transactions (Dated)'!$D:$D,$BL196,'Transactions (Dated)'!$B:$B,BX$11,'Transactions (Dated)'!$C:$C,"Dividend (paid to cash)")*AI196</f>
        <v>0</v>
      </c>
      <c r="BY196" s="6">
        <f ca="1">BY195+SUMIFS('Transactions (Dated)'!$F:$F,'Transactions (Dated)'!$D:$D,$BL196,'Transactions (Dated)'!$B:$B,BY$11,'Transactions (Dated)'!$C:$C,"Dividend (paid to cash)")*AJ196</f>
        <v>0</v>
      </c>
      <c r="BZ196" s="6">
        <f ca="1">BZ195+SUMIFS('Transactions (Dated)'!$F:$F,'Transactions (Dated)'!$D:$D,$BL196,'Transactions (Dated)'!$B:$B,BZ$11,'Transactions (Dated)'!$C:$C,"Dividend (paid to cash)")*AK196</f>
        <v>0</v>
      </c>
      <c r="CA196" s="6">
        <f ca="1">CA195+SUMIFS('Transactions (Dated)'!$F:$F,'Transactions (Dated)'!$D:$D,$BL196,'Transactions (Dated)'!$B:$B,CA$11,'Transactions (Dated)'!$C:$C,"Dividend (paid to cash)")*AL196</f>
        <v>0</v>
      </c>
      <c r="CB196" s="6">
        <v>0</v>
      </c>
      <c r="CC196" s="6">
        <v>0</v>
      </c>
      <c r="CD196" s="6"/>
      <c r="CF196" s="6">
        <f t="shared" ca="1" si="86"/>
        <v>59248.311999999991</v>
      </c>
      <c r="CH196" s="3">
        <f t="shared" si="87"/>
        <v>42180</v>
      </c>
      <c r="CI196" s="4">
        <f t="shared" ca="1" si="80"/>
        <v>985683.82</v>
      </c>
      <c r="CJ196" s="4">
        <f t="shared" ca="1" si="81"/>
        <v>59248.311999999991</v>
      </c>
      <c r="CL196" s="4">
        <f t="shared" ca="1" si="82"/>
        <v>1044932.132</v>
      </c>
    </row>
    <row r="197" spans="2:90" x14ac:dyDescent="0.15">
      <c r="B197" s="3">
        <f t="shared" si="83"/>
        <v>42181</v>
      </c>
      <c r="C197" s="2">
        <v>14808.1</v>
      </c>
      <c r="E197" s="70">
        <v>42181</v>
      </c>
      <c r="F197" s="69">
        <v>10.53</v>
      </c>
      <c r="G197" s="69">
        <v>4.96</v>
      </c>
      <c r="H197" s="69">
        <v>19.98</v>
      </c>
      <c r="I197" s="69">
        <v>31.52</v>
      </c>
      <c r="J197" s="69">
        <v>16.940000000000001</v>
      </c>
      <c r="K197" s="69">
        <v>12.74</v>
      </c>
      <c r="L197" s="69">
        <v>25.47</v>
      </c>
      <c r="M197" s="69">
        <v>3.49</v>
      </c>
      <c r="N197" s="69">
        <v>10.99</v>
      </c>
      <c r="O197" s="69">
        <v>5.9633000000000003</v>
      </c>
      <c r="P197" s="69">
        <v>30.82</v>
      </c>
      <c r="Q197" s="69">
        <v>1.08</v>
      </c>
      <c r="R197" s="69">
        <v>10.62</v>
      </c>
      <c r="S197" s="69">
        <v>35.549999999999997</v>
      </c>
      <c r="T197" s="69"/>
      <c r="U197" s="69"/>
      <c r="V197" s="4"/>
      <c r="X197" s="3">
        <f t="shared" si="62"/>
        <v>42181</v>
      </c>
      <c r="Y197" s="40">
        <f ca="1">Y196+SUMIFS('Transactions (Dated)'!$E$2:$E$53,'Transactions (Dated)'!$D$2:$D$53,'Share Values'!$X197,'Transactions (Dated)'!$B$2:$B$53,'Share Values'!Y$11,'Transactions (Dated)'!$C$2:$C$53,"Buy")-SUMIFS('Transactions (Dated)'!$E$2:$E$53,'Transactions (Dated)'!$D$2:$D$53,'Share Values'!$X197,'Transactions (Dated)'!$B$2:$B$53,'Share Values'!Y$11,'Transactions (Dated)'!$C$2:$C$53,"Sell")</f>
        <v>4625</v>
      </c>
      <c r="Z197" s="40">
        <f ca="1">Z196+SUMIFS('Transactions (Dated)'!$E$2:$E$53,'Transactions (Dated)'!$D$2:$D$53,'Share Values'!$X197,'Transactions (Dated)'!$B$2:$B$53,'Share Values'!Z$11,'Transactions (Dated)'!$C$2:$C$53,"Buy")-SUMIFS('Transactions (Dated)'!$E$2:$E$53,'Transactions (Dated)'!$D$2:$D$53,'Share Values'!$X197,'Transactions (Dated)'!$B$2:$B$53,'Share Values'!Z$11,'Transactions (Dated)'!$C$2:$C$53,"Sell")</f>
        <v>9375</v>
      </c>
      <c r="AA197" s="40">
        <f ca="1">AA196+SUMIFS('Transactions (Dated)'!$E$2:$E$53,'Transactions (Dated)'!$D$2:$D$53,'Share Values'!$X197,'Transactions (Dated)'!$B$2:$B$53,'Share Values'!AA$11,'Transactions (Dated)'!$C$2:$C$53,"Buy")-SUMIFS('Transactions (Dated)'!$E$2:$E$53,'Transactions (Dated)'!$D$2:$D$53,'Share Values'!$X197,'Transactions (Dated)'!$B$2:$B$53,'Share Values'!AA$11,'Transactions (Dated)'!$C$2:$C$53,"Sell")</f>
        <v>39270</v>
      </c>
      <c r="AB197" s="40">
        <f ca="1">AB196+SUMIFS('Transactions (Dated)'!$E$2:$E$53,'Transactions (Dated)'!$D$2:$D$53,'Share Values'!$X197,'Transactions (Dated)'!$B$2:$B$53,'Share Values'!AB$11,'Transactions (Dated)'!$C$2:$C$53,"Buy")-SUMIFS('Transactions (Dated)'!$E$2:$E$53,'Transactions (Dated)'!$D$2:$D$53,'Share Values'!$X197,'Transactions (Dated)'!$B$2:$B$53,'Share Values'!AB$11,'Transactions (Dated)'!$C$2:$C$53,"Sell")</f>
        <v>1892</v>
      </c>
      <c r="AC197" s="40">
        <f ca="1">AC196+SUMIFS('Transactions (Dated)'!$E$2:$E$53,'Transactions (Dated)'!$D$2:$D$53,'Share Values'!$X197,'Transactions (Dated)'!$B$2:$B$53,'Share Values'!AC$11,'Transactions (Dated)'!$C$2:$C$53,"Buy")-SUMIFS('Transactions (Dated)'!$E$2:$E$53,'Transactions (Dated)'!$D$2:$D$53,'Share Values'!$X197,'Transactions (Dated)'!$B$2:$B$53,'Share Values'!AC$11,'Transactions (Dated)'!$C$2:$C$53,"Sell")</f>
        <v>2348</v>
      </c>
      <c r="AD197" s="40">
        <f ca="1">AD196+SUMIFS('Transactions (Dated)'!$E$2:$E$53,'Transactions (Dated)'!$D$2:$D$53,'Share Values'!$X197,'Transactions (Dated)'!$B$2:$B$53,'Share Values'!AD$11,'Transactions (Dated)'!$C$2:$C$53,"Buy")-SUMIFS('Transactions (Dated)'!$E$2:$E$53,'Transactions (Dated)'!$D$2:$D$53,'Share Values'!$X197,'Transactions (Dated)'!$B$2:$B$53,'Share Values'!AD$11,'Transactions (Dated)'!$C$2:$C$53,"Sell")</f>
        <v>0</v>
      </c>
      <c r="AE197" s="40">
        <f ca="1">AE196+SUMIFS('Transactions (Dated)'!$E$2:$E$53,'Transactions (Dated)'!$D$2:$D$53,'Share Values'!$X197,'Transactions (Dated)'!$B$2:$B$53,'Share Values'!AE$11,'Transactions (Dated)'!$C$2:$C$53,"Buy")-SUMIFS('Transactions (Dated)'!$E$2:$E$53,'Transactions (Dated)'!$D$2:$D$53,'Share Values'!$X197,'Transactions (Dated)'!$B$2:$B$53,'Share Values'!AE$11,'Transactions (Dated)'!$C$2:$C$53,"Sell")</f>
        <v>0</v>
      </c>
      <c r="AF197" s="40">
        <f ca="1">AF196+SUMIFS('Transactions (Dated)'!$E$2:$E$53,'Transactions (Dated)'!$D$2:$D$53,'Share Values'!$X197,'Transactions (Dated)'!$B$2:$B$53,'Share Values'!AF$11,'Transactions (Dated)'!$C$2:$C$53,"Buy")-SUMIFS('Transactions (Dated)'!$E$2:$E$53,'Transactions (Dated)'!$D$2:$D$53,'Share Values'!$X197,'Transactions (Dated)'!$B$2:$B$53,'Share Values'!AF$11,'Transactions (Dated)'!$C$2:$C$53,"Sell")</f>
        <v>0</v>
      </c>
      <c r="AG197" s="40">
        <f ca="1">AG196+SUMIFS('Transactions (Dated)'!$E$2:$E$53,'Transactions (Dated)'!$D$2:$D$53,'Share Values'!$X197,'Transactions (Dated)'!$B$2:$B$53,'Share Values'!AG$11,'Transactions (Dated)'!$C$2:$C$53,"Buy")-SUMIFS('Transactions (Dated)'!$E$2:$E$53,'Transactions (Dated)'!$D$2:$D$53,'Share Values'!$X197,'Transactions (Dated)'!$B$2:$B$53,'Share Values'!AG$11,'Transactions (Dated)'!$C$2:$C$53,"Sell")</f>
        <v>0</v>
      </c>
      <c r="AH197" s="40">
        <f ca="1">AH196+SUMIFS('Transactions (Dated)'!$E$2:$E$53,'Transactions (Dated)'!$D$2:$D$53,'Share Values'!$X197,'Transactions (Dated)'!$B$2:$B$53,'Share Values'!AH$11,'Transactions (Dated)'!$C$2:$C$53,"Buy")-SUMIFS('Transactions (Dated)'!$E$2:$E$53,'Transactions (Dated)'!$D$2:$D$53,'Share Values'!$X197,'Transactions (Dated)'!$B$2:$B$53,'Share Values'!AH$11,'Transactions (Dated)'!$C$2:$C$53,"Sell")</f>
        <v>0</v>
      </c>
      <c r="AI197" s="40">
        <f ca="1">AI196+SUMIFS('Transactions (Dated)'!$E$2:$E$53,'Transactions (Dated)'!$D$2:$D$53,'Share Values'!$X197,'Transactions (Dated)'!$B$2:$B$53,'Share Values'!AI$11,'Transactions (Dated)'!$C$2:$C$53,"Buy")-SUMIFS('Transactions (Dated)'!$E$2:$E$53,'Transactions (Dated)'!$D$2:$D$53,'Share Values'!$X197,'Transactions (Dated)'!$B$2:$B$53,'Share Values'!AI$11,'Transactions (Dated)'!$C$2:$C$53,"Sell")</f>
        <v>0</v>
      </c>
      <c r="AJ197" s="40">
        <f ca="1">AJ196+SUMIFS('Transactions (Dated)'!$E$2:$E$53,'Transactions (Dated)'!$D$2:$D$53,'Share Values'!$X197,'Transactions (Dated)'!$B$2:$B$53,'Share Values'!AJ$11,'Transactions (Dated)'!$C$2:$C$53,"Buy")-SUMIFS('Transactions (Dated)'!$E$2:$E$53,'Transactions (Dated)'!$D$2:$D$53,'Share Values'!$X197,'Transactions (Dated)'!$B$2:$B$53,'Share Values'!AJ$11,'Transactions (Dated)'!$C$2:$C$53,"Sell")</f>
        <v>0</v>
      </c>
      <c r="AK197" s="40">
        <f ca="1">AK196+SUMIFS('Transactions (Dated)'!$E$2:$E$53,'Transactions (Dated)'!$D$2:$D$53,'Share Values'!$X197,'Transactions (Dated)'!$B$2:$B$53,'Share Values'!AK$11,'Transactions (Dated)'!$C$2:$C$53,"Buy")-SUMIFS('Transactions (Dated)'!$E$2:$E$53,'Transactions (Dated)'!$D$2:$D$53,'Share Values'!$X197,'Transactions (Dated)'!$B$2:$B$53,'Share Values'!AK$11,'Transactions (Dated)'!$C$2:$C$53,"Sell")</f>
        <v>0</v>
      </c>
      <c r="AL197" s="40">
        <f ca="1">AL196+SUMIFS('Transactions (Dated)'!$E$2:$E$53,'Transactions (Dated)'!$D$2:$D$53,'Share Values'!$X197,'Transactions (Dated)'!$B$2:$B$53,'Share Values'!AL$11,'Transactions (Dated)'!$C$2:$C$53,"Buy")-SUMIFS('Transactions (Dated)'!$E$2:$E$53,'Transactions (Dated)'!$D$2:$D$53,'Share Values'!$X197,'Transactions (Dated)'!$B$2:$B$53,'Share Values'!AL$11,'Transactions (Dated)'!$C$2:$C$53,"Sell")</f>
        <v>0</v>
      </c>
      <c r="AM197" s="40">
        <f ca="1">AM196+SUMIFS('Transactions (Dated)'!$E$2:$E$53,'Transactions (Dated)'!$D$2:$D$53,'Share Values'!$X197,'Transactions (Dated)'!$B$2:$B$53,'Share Values'!AM$11,'Transactions (Dated)'!$C$2:$C$53,"Buy")-SUMIFS('Transactions (Dated)'!$E$2:$E$53,'Transactions (Dated)'!$D$2:$D$53,'Share Values'!$X197,'Transactions (Dated)'!$B$2:$B$53,'Share Values'!AM$11,'Transactions (Dated)'!$C$2:$C$53,"Sell")</f>
        <v>0</v>
      </c>
      <c r="AN197" s="40">
        <f ca="1">AN196+SUMIFS('Transactions (Dated)'!$E$2:$E$53,'Transactions (Dated)'!$D$2:$D$53,'Share Values'!$X197,'Transactions (Dated)'!$B$2:$B$53,'Share Values'!AN$11,'Transactions (Dated)'!$C$2:$C$53,"Buy")-SUMIFS('Transactions (Dated)'!$E$2:$E$53,'Transactions (Dated)'!$D$2:$D$53,'Share Values'!$X197,'Transactions (Dated)'!$B$2:$B$53,'Share Values'!AN$11,'Transactions (Dated)'!$C$2:$C$53,"Sell")</f>
        <v>0</v>
      </c>
      <c r="AO197" s="40"/>
      <c r="AQ197" s="3">
        <f t="shared" si="63"/>
        <v>42181</v>
      </c>
      <c r="AR197" s="6">
        <f t="shared" ca="1" si="64"/>
        <v>48701.25</v>
      </c>
      <c r="AS197" s="6">
        <f t="shared" ca="1" si="65"/>
        <v>46500</v>
      </c>
      <c r="AT197" s="6">
        <f t="shared" ca="1" si="66"/>
        <v>784614.6</v>
      </c>
      <c r="AU197" s="6">
        <f t="shared" ca="1" si="67"/>
        <v>59635.839999999997</v>
      </c>
      <c r="AV197" s="6">
        <f t="shared" ca="1" si="68"/>
        <v>39775.120000000003</v>
      </c>
      <c r="AW197" s="6">
        <f t="shared" ca="1" si="69"/>
        <v>0</v>
      </c>
      <c r="AX197" s="6">
        <f t="shared" ca="1" si="70"/>
        <v>0</v>
      </c>
      <c r="AY197" s="6">
        <f t="shared" ca="1" si="71"/>
        <v>0</v>
      </c>
      <c r="AZ197" s="6">
        <f t="shared" ca="1" si="72"/>
        <v>0</v>
      </c>
      <c r="BA197" s="6">
        <f t="shared" ca="1" si="73"/>
        <v>0</v>
      </c>
      <c r="BB197" s="6">
        <f t="shared" ca="1" si="74"/>
        <v>0</v>
      </c>
      <c r="BC197" s="6">
        <f t="shared" ca="1" si="75"/>
        <v>0</v>
      </c>
      <c r="BD197" s="6">
        <f t="shared" ca="1" si="76"/>
        <v>0</v>
      </c>
      <c r="BE197" s="6">
        <f t="shared" ca="1" si="77"/>
        <v>0</v>
      </c>
      <c r="BF197" s="6">
        <f t="shared" ca="1" si="84"/>
        <v>0</v>
      </c>
      <c r="BG197" s="6">
        <f t="shared" ca="1" si="85"/>
        <v>0</v>
      </c>
      <c r="BH197" s="6"/>
      <c r="BJ197" s="4">
        <f t="shared" ca="1" si="78"/>
        <v>979226.80999999994</v>
      </c>
      <c r="BL197" s="3">
        <f t="shared" si="79"/>
        <v>42181</v>
      </c>
      <c r="BM197" s="6">
        <f>BM196+SUMIFS('Transactions (Dated)'!G:G,'Transactions (Dated)'!D:D,'Share Values'!AQ197)</f>
        <v>34179.499999999993</v>
      </c>
      <c r="BN197" s="6">
        <f ca="1">BN196+SUMIFS('Transactions (Dated)'!$F:$F,'Transactions (Dated)'!$D:$D,$BL197,'Transactions (Dated)'!$B:$B,BN$11,'Transactions (Dated)'!$C:$C,"Dividend (paid to cash)")*Y197</f>
        <v>0</v>
      </c>
      <c r="BO197" s="6">
        <f ca="1">BO196+SUMIFS('Transactions (Dated)'!$F:$F,'Transactions (Dated)'!$D:$D,$BL197,'Transactions (Dated)'!$B:$B,BO$11,'Transactions (Dated)'!$C:$C,"Dividend (paid to cash)")*Z197</f>
        <v>1718.75</v>
      </c>
      <c r="BP197" s="6">
        <f ca="1">BP196+SUMIFS('Transactions (Dated)'!$F:$F,'Transactions (Dated)'!$D:$D,$BL197,'Transactions (Dated)'!$B:$B,BP$11,'Transactions (Dated)'!$C:$C,"Dividend (paid to cash)")*AA197</f>
        <v>23236.542000000001</v>
      </c>
      <c r="BQ197" s="6">
        <f ca="1">BQ196+SUMIFS('Transactions (Dated)'!$F:$F,'Transactions (Dated)'!$D:$D,$BL197,'Transactions (Dated)'!$B:$B,BQ$11,'Transactions (Dated)'!$C:$C,"Dividend (paid to cash)")*AB197</f>
        <v>113.52000000000001</v>
      </c>
      <c r="BR197" s="6">
        <f ca="1">BR196+SUMIFS('Transactions (Dated)'!$F:$F,'Transactions (Dated)'!$D:$D,$BL197,'Transactions (Dated)'!$B:$B,BR$11,'Transactions (Dated)'!$C:$C,"Dividend (paid to cash)")*AC197</f>
        <v>0</v>
      </c>
      <c r="BS197" s="6">
        <f ca="1">BS196+SUMIFS('Transactions (Dated)'!$F:$F,'Transactions (Dated)'!$D:$D,$BL197,'Transactions (Dated)'!$B:$B,BS$11,'Transactions (Dated)'!$C:$C,"Dividend (paid to cash)")*AD197</f>
        <v>0</v>
      </c>
      <c r="BT197" s="6">
        <f ca="1">BT196+SUMIFS('Transactions (Dated)'!$F:$F,'Transactions (Dated)'!$D:$D,$BL197,'Transactions (Dated)'!$B:$B,BT$11,'Transactions (Dated)'!$C:$C,"Dividend (paid to cash)")*AE197</f>
        <v>0</v>
      </c>
      <c r="BU197" s="6">
        <f ca="1">BU196+SUMIFS('Transactions (Dated)'!$F:$F,'Transactions (Dated)'!$D:$D,$BL197,'Transactions (Dated)'!$B:$B,BU$11,'Transactions (Dated)'!$C:$C,"Dividend (paid to cash)")*AF197</f>
        <v>0</v>
      </c>
      <c r="BV197" s="6">
        <f ca="1">BV196+SUMIFS('Transactions (Dated)'!$F:$F,'Transactions (Dated)'!$D:$D,$BL197,'Transactions (Dated)'!$B:$B,BV$11,'Transactions (Dated)'!$C:$C,"Dividend (paid to cash)")*AG197</f>
        <v>0</v>
      </c>
      <c r="BW197" s="6">
        <f ca="1">BW196+SUMIFS('Transactions (Dated)'!$F:$F,'Transactions (Dated)'!$D:$D,$BL197,'Transactions (Dated)'!$B:$B,BW$11,'Transactions (Dated)'!$C:$C,"Dividend (paid to cash)")*AH197</f>
        <v>0</v>
      </c>
      <c r="BX197" s="6">
        <f ca="1">BX196+SUMIFS('Transactions (Dated)'!$F:$F,'Transactions (Dated)'!$D:$D,$BL197,'Transactions (Dated)'!$B:$B,BX$11,'Transactions (Dated)'!$C:$C,"Dividend (paid to cash)")*AI197</f>
        <v>0</v>
      </c>
      <c r="BY197" s="6">
        <f ca="1">BY196+SUMIFS('Transactions (Dated)'!$F:$F,'Transactions (Dated)'!$D:$D,$BL197,'Transactions (Dated)'!$B:$B,BY$11,'Transactions (Dated)'!$C:$C,"Dividend (paid to cash)")*AJ197</f>
        <v>0</v>
      </c>
      <c r="BZ197" s="6">
        <f ca="1">BZ196+SUMIFS('Transactions (Dated)'!$F:$F,'Transactions (Dated)'!$D:$D,$BL197,'Transactions (Dated)'!$B:$B,BZ$11,'Transactions (Dated)'!$C:$C,"Dividend (paid to cash)")*AK197</f>
        <v>0</v>
      </c>
      <c r="CA197" s="6">
        <f ca="1">CA196+SUMIFS('Transactions (Dated)'!$F:$F,'Transactions (Dated)'!$D:$D,$BL197,'Transactions (Dated)'!$B:$B,CA$11,'Transactions (Dated)'!$C:$C,"Dividend (paid to cash)")*AL197</f>
        <v>0</v>
      </c>
      <c r="CB197" s="6">
        <v>0</v>
      </c>
      <c r="CC197" s="6">
        <v>0</v>
      </c>
      <c r="CD197" s="6"/>
      <c r="CF197" s="6">
        <f t="shared" ca="1" si="86"/>
        <v>59248.311999999991</v>
      </c>
      <c r="CH197" s="3">
        <f t="shared" si="87"/>
        <v>42181</v>
      </c>
      <c r="CI197" s="4">
        <f t="shared" ca="1" si="80"/>
        <v>979226.80999999994</v>
      </c>
      <c r="CJ197" s="4">
        <f t="shared" ca="1" si="81"/>
        <v>59248.311999999991</v>
      </c>
      <c r="CL197" s="4">
        <f t="shared" ca="1" si="82"/>
        <v>1038475.122</v>
      </c>
    </row>
    <row r="198" spans="2:90" x14ac:dyDescent="0.15">
      <c r="B198" s="3">
        <f t="shared" si="83"/>
        <v>42184</v>
      </c>
      <c r="C198" s="2">
        <v>14490.2</v>
      </c>
      <c r="E198" s="70">
        <v>42184</v>
      </c>
      <c r="F198" s="69">
        <v>10.27</v>
      </c>
      <c r="G198" s="69">
        <v>4.9000000000000004</v>
      </c>
      <c r="H198" s="69">
        <v>19.559999999999999</v>
      </c>
      <c r="I198" s="69">
        <v>31.29</v>
      </c>
      <c r="J198" s="69">
        <v>16.75</v>
      </c>
      <c r="K198" s="69">
        <v>12.33</v>
      </c>
      <c r="L198" s="69">
        <v>25.26</v>
      </c>
      <c r="M198" s="69">
        <v>3.4</v>
      </c>
      <c r="N198" s="69">
        <v>10.8</v>
      </c>
      <c r="O198" s="69">
        <v>5.78</v>
      </c>
      <c r="P198" s="69">
        <v>30.3</v>
      </c>
      <c r="Q198" s="69">
        <v>1.05</v>
      </c>
      <c r="R198" s="69">
        <v>10.51</v>
      </c>
      <c r="S198" s="69">
        <v>34.83</v>
      </c>
      <c r="T198" s="69"/>
      <c r="U198" s="69"/>
      <c r="V198" s="4"/>
      <c r="X198" s="3">
        <f t="shared" si="62"/>
        <v>42184</v>
      </c>
      <c r="Y198" s="40">
        <f ca="1">Y197+SUMIFS('Transactions (Dated)'!$E$2:$E$53,'Transactions (Dated)'!$D$2:$D$53,'Share Values'!$X198,'Transactions (Dated)'!$B$2:$B$53,'Share Values'!Y$11,'Transactions (Dated)'!$C$2:$C$53,"Buy")-SUMIFS('Transactions (Dated)'!$E$2:$E$53,'Transactions (Dated)'!$D$2:$D$53,'Share Values'!$X198,'Transactions (Dated)'!$B$2:$B$53,'Share Values'!Y$11,'Transactions (Dated)'!$C$2:$C$53,"Sell")</f>
        <v>4625</v>
      </c>
      <c r="Z198" s="40">
        <f ca="1">Z197+SUMIFS('Transactions (Dated)'!$E$2:$E$53,'Transactions (Dated)'!$D$2:$D$53,'Share Values'!$X198,'Transactions (Dated)'!$B$2:$B$53,'Share Values'!Z$11,'Transactions (Dated)'!$C$2:$C$53,"Buy")-SUMIFS('Transactions (Dated)'!$E$2:$E$53,'Transactions (Dated)'!$D$2:$D$53,'Share Values'!$X198,'Transactions (Dated)'!$B$2:$B$53,'Share Values'!Z$11,'Transactions (Dated)'!$C$2:$C$53,"Sell")</f>
        <v>9375</v>
      </c>
      <c r="AA198" s="40">
        <f ca="1">AA197+SUMIFS('Transactions (Dated)'!$E$2:$E$53,'Transactions (Dated)'!$D$2:$D$53,'Share Values'!$X198,'Transactions (Dated)'!$B$2:$B$53,'Share Values'!AA$11,'Transactions (Dated)'!$C$2:$C$53,"Buy")-SUMIFS('Transactions (Dated)'!$E$2:$E$53,'Transactions (Dated)'!$D$2:$D$53,'Share Values'!$X198,'Transactions (Dated)'!$B$2:$B$53,'Share Values'!AA$11,'Transactions (Dated)'!$C$2:$C$53,"Sell")</f>
        <v>39270</v>
      </c>
      <c r="AB198" s="40">
        <f ca="1">AB197+SUMIFS('Transactions (Dated)'!$E$2:$E$53,'Transactions (Dated)'!$D$2:$D$53,'Share Values'!$X198,'Transactions (Dated)'!$B$2:$B$53,'Share Values'!AB$11,'Transactions (Dated)'!$C$2:$C$53,"Buy")-SUMIFS('Transactions (Dated)'!$E$2:$E$53,'Transactions (Dated)'!$D$2:$D$53,'Share Values'!$X198,'Transactions (Dated)'!$B$2:$B$53,'Share Values'!AB$11,'Transactions (Dated)'!$C$2:$C$53,"Sell")</f>
        <v>1892</v>
      </c>
      <c r="AC198" s="40">
        <f ca="1">AC197+SUMIFS('Transactions (Dated)'!$E$2:$E$53,'Transactions (Dated)'!$D$2:$D$53,'Share Values'!$X198,'Transactions (Dated)'!$B$2:$B$53,'Share Values'!AC$11,'Transactions (Dated)'!$C$2:$C$53,"Buy")-SUMIFS('Transactions (Dated)'!$E$2:$E$53,'Transactions (Dated)'!$D$2:$D$53,'Share Values'!$X198,'Transactions (Dated)'!$B$2:$B$53,'Share Values'!AC$11,'Transactions (Dated)'!$C$2:$C$53,"Sell")</f>
        <v>2348</v>
      </c>
      <c r="AD198" s="40">
        <f ca="1">AD197+SUMIFS('Transactions (Dated)'!$E$2:$E$53,'Transactions (Dated)'!$D$2:$D$53,'Share Values'!$X198,'Transactions (Dated)'!$B$2:$B$53,'Share Values'!AD$11,'Transactions (Dated)'!$C$2:$C$53,"Buy")-SUMIFS('Transactions (Dated)'!$E$2:$E$53,'Transactions (Dated)'!$D$2:$D$53,'Share Values'!$X198,'Transactions (Dated)'!$B$2:$B$53,'Share Values'!AD$11,'Transactions (Dated)'!$C$2:$C$53,"Sell")</f>
        <v>0</v>
      </c>
      <c r="AE198" s="40">
        <f ca="1">AE197+SUMIFS('Transactions (Dated)'!$E$2:$E$53,'Transactions (Dated)'!$D$2:$D$53,'Share Values'!$X198,'Transactions (Dated)'!$B$2:$B$53,'Share Values'!AE$11,'Transactions (Dated)'!$C$2:$C$53,"Buy")-SUMIFS('Transactions (Dated)'!$E$2:$E$53,'Transactions (Dated)'!$D$2:$D$53,'Share Values'!$X198,'Transactions (Dated)'!$B$2:$B$53,'Share Values'!AE$11,'Transactions (Dated)'!$C$2:$C$53,"Sell")</f>
        <v>0</v>
      </c>
      <c r="AF198" s="40">
        <f ca="1">AF197+SUMIFS('Transactions (Dated)'!$E$2:$E$53,'Transactions (Dated)'!$D$2:$D$53,'Share Values'!$X198,'Transactions (Dated)'!$B$2:$B$53,'Share Values'!AF$11,'Transactions (Dated)'!$C$2:$C$53,"Buy")-SUMIFS('Transactions (Dated)'!$E$2:$E$53,'Transactions (Dated)'!$D$2:$D$53,'Share Values'!$X198,'Transactions (Dated)'!$B$2:$B$53,'Share Values'!AF$11,'Transactions (Dated)'!$C$2:$C$53,"Sell")</f>
        <v>0</v>
      </c>
      <c r="AG198" s="40">
        <f ca="1">AG197+SUMIFS('Transactions (Dated)'!$E$2:$E$53,'Transactions (Dated)'!$D$2:$D$53,'Share Values'!$X198,'Transactions (Dated)'!$B$2:$B$53,'Share Values'!AG$11,'Transactions (Dated)'!$C$2:$C$53,"Buy")-SUMIFS('Transactions (Dated)'!$E$2:$E$53,'Transactions (Dated)'!$D$2:$D$53,'Share Values'!$X198,'Transactions (Dated)'!$B$2:$B$53,'Share Values'!AG$11,'Transactions (Dated)'!$C$2:$C$53,"Sell")</f>
        <v>0</v>
      </c>
      <c r="AH198" s="40">
        <f ca="1">AH197+SUMIFS('Transactions (Dated)'!$E$2:$E$53,'Transactions (Dated)'!$D$2:$D$53,'Share Values'!$X198,'Transactions (Dated)'!$B$2:$B$53,'Share Values'!AH$11,'Transactions (Dated)'!$C$2:$C$53,"Buy")-SUMIFS('Transactions (Dated)'!$E$2:$E$53,'Transactions (Dated)'!$D$2:$D$53,'Share Values'!$X198,'Transactions (Dated)'!$B$2:$B$53,'Share Values'!AH$11,'Transactions (Dated)'!$C$2:$C$53,"Sell")</f>
        <v>0</v>
      </c>
      <c r="AI198" s="40">
        <f ca="1">AI197+SUMIFS('Transactions (Dated)'!$E$2:$E$53,'Transactions (Dated)'!$D$2:$D$53,'Share Values'!$X198,'Transactions (Dated)'!$B$2:$B$53,'Share Values'!AI$11,'Transactions (Dated)'!$C$2:$C$53,"Buy")-SUMIFS('Transactions (Dated)'!$E$2:$E$53,'Transactions (Dated)'!$D$2:$D$53,'Share Values'!$X198,'Transactions (Dated)'!$B$2:$B$53,'Share Values'!AI$11,'Transactions (Dated)'!$C$2:$C$53,"Sell")</f>
        <v>0</v>
      </c>
      <c r="AJ198" s="40">
        <f ca="1">AJ197+SUMIFS('Transactions (Dated)'!$E$2:$E$53,'Transactions (Dated)'!$D$2:$D$53,'Share Values'!$X198,'Transactions (Dated)'!$B$2:$B$53,'Share Values'!AJ$11,'Transactions (Dated)'!$C$2:$C$53,"Buy")-SUMIFS('Transactions (Dated)'!$E$2:$E$53,'Transactions (Dated)'!$D$2:$D$53,'Share Values'!$X198,'Transactions (Dated)'!$B$2:$B$53,'Share Values'!AJ$11,'Transactions (Dated)'!$C$2:$C$53,"Sell")</f>
        <v>0</v>
      </c>
      <c r="AK198" s="40">
        <f ca="1">AK197+SUMIFS('Transactions (Dated)'!$E$2:$E$53,'Transactions (Dated)'!$D$2:$D$53,'Share Values'!$X198,'Transactions (Dated)'!$B$2:$B$53,'Share Values'!AK$11,'Transactions (Dated)'!$C$2:$C$53,"Buy")-SUMIFS('Transactions (Dated)'!$E$2:$E$53,'Transactions (Dated)'!$D$2:$D$53,'Share Values'!$X198,'Transactions (Dated)'!$B$2:$B$53,'Share Values'!AK$11,'Transactions (Dated)'!$C$2:$C$53,"Sell")</f>
        <v>0</v>
      </c>
      <c r="AL198" s="40">
        <f ca="1">AL197+SUMIFS('Transactions (Dated)'!$E$2:$E$53,'Transactions (Dated)'!$D$2:$D$53,'Share Values'!$X198,'Transactions (Dated)'!$B$2:$B$53,'Share Values'!AL$11,'Transactions (Dated)'!$C$2:$C$53,"Buy")-SUMIFS('Transactions (Dated)'!$E$2:$E$53,'Transactions (Dated)'!$D$2:$D$53,'Share Values'!$X198,'Transactions (Dated)'!$B$2:$B$53,'Share Values'!AL$11,'Transactions (Dated)'!$C$2:$C$53,"Sell")</f>
        <v>0</v>
      </c>
      <c r="AM198" s="40">
        <f ca="1">AM197+SUMIFS('Transactions (Dated)'!$E$2:$E$53,'Transactions (Dated)'!$D$2:$D$53,'Share Values'!$X198,'Transactions (Dated)'!$B$2:$B$53,'Share Values'!AM$11,'Transactions (Dated)'!$C$2:$C$53,"Buy")-SUMIFS('Transactions (Dated)'!$E$2:$E$53,'Transactions (Dated)'!$D$2:$D$53,'Share Values'!$X198,'Transactions (Dated)'!$B$2:$B$53,'Share Values'!AM$11,'Transactions (Dated)'!$C$2:$C$53,"Sell")</f>
        <v>0</v>
      </c>
      <c r="AN198" s="40">
        <f ca="1">AN197+SUMIFS('Transactions (Dated)'!$E$2:$E$53,'Transactions (Dated)'!$D$2:$D$53,'Share Values'!$X198,'Transactions (Dated)'!$B$2:$B$53,'Share Values'!AN$11,'Transactions (Dated)'!$C$2:$C$53,"Buy")-SUMIFS('Transactions (Dated)'!$E$2:$E$53,'Transactions (Dated)'!$D$2:$D$53,'Share Values'!$X198,'Transactions (Dated)'!$B$2:$B$53,'Share Values'!AN$11,'Transactions (Dated)'!$C$2:$C$53,"Sell")</f>
        <v>0</v>
      </c>
      <c r="AO198" s="40"/>
      <c r="AQ198" s="3">
        <f t="shared" si="63"/>
        <v>42184</v>
      </c>
      <c r="AR198" s="6">
        <f t="shared" ca="1" si="64"/>
        <v>47498.75</v>
      </c>
      <c r="AS198" s="6">
        <f t="shared" ca="1" si="65"/>
        <v>45937.5</v>
      </c>
      <c r="AT198" s="6">
        <f t="shared" ca="1" si="66"/>
        <v>768121.2</v>
      </c>
      <c r="AU198" s="6">
        <f t="shared" ca="1" si="67"/>
        <v>59200.68</v>
      </c>
      <c r="AV198" s="6">
        <f t="shared" ca="1" si="68"/>
        <v>39329</v>
      </c>
      <c r="AW198" s="6">
        <f t="shared" ca="1" si="69"/>
        <v>0</v>
      </c>
      <c r="AX198" s="6">
        <f t="shared" ca="1" si="70"/>
        <v>0</v>
      </c>
      <c r="AY198" s="6">
        <f t="shared" ca="1" si="71"/>
        <v>0</v>
      </c>
      <c r="AZ198" s="6">
        <f t="shared" ca="1" si="72"/>
        <v>0</v>
      </c>
      <c r="BA198" s="6">
        <f t="shared" ca="1" si="73"/>
        <v>0</v>
      </c>
      <c r="BB198" s="6">
        <f t="shared" ca="1" si="74"/>
        <v>0</v>
      </c>
      <c r="BC198" s="6">
        <f t="shared" ca="1" si="75"/>
        <v>0</v>
      </c>
      <c r="BD198" s="6">
        <f t="shared" ca="1" si="76"/>
        <v>0</v>
      </c>
      <c r="BE198" s="6">
        <f t="shared" ca="1" si="77"/>
        <v>0</v>
      </c>
      <c r="BF198" s="6">
        <f t="shared" ca="1" si="84"/>
        <v>0</v>
      </c>
      <c r="BG198" s="6">
        <f t="shared" ca="1" si="85"/>
        <v>0</v>
      </c>
      <c r="BH198" s="6"/>
      <c r="BJ198" s="4">
        <f t="shared" ca="1" si="78"/>
        <v>960087.13</v>
      </c>
      <c r="BL198" s="3">
        <f t="shared" si="79"/>
        <v>42184</v>
      </c>
      <c r="BM198" s="6">
        <f>BM197+SUMIFS('Transactions (Dated)'!G:G,'Transactions (Dated)'!D:D,'Share Values'!AQ198)</f>
        <v>34179.499999999993</v>
      </c>
      <c r="BN198" s="6">
        <f ca="1">BN197+SUMIFS('Transactions (Dated)'!$F:$F,'Transactions (Dated)'!$D:$D,$BL198,'Transactions (Dated)'!$B:$B,BN$11,'Transactions (Dated)'!$C:$C,"Dividend (paid to cash)")*Y198</f>
        <v>0</v>
      </c>
      <c r="BO198" s="6">
        <f ca="1">BO197+SUMIFS('Transactions (Dated)'!$F:$F,'Transactions (Dated)'!$D:$D,$BL198,'Transactions (Dated)'!$B:$B,BO$11,'Transactions (Dated)'!$C:$C,"Dividend (paid to cash)")*Z198</f>
        <v>1718.75</v>
      </c>
      <c r="BP198" s="6">
        <f ca="1">BP197+SUMIFS('Transactions (Dated)'!$F:$F,'Transactions (Dated)'!$D:$D,$BL198,'Transactions (Dated)'!$B:$B,BP$11,'Transactions (Dated)'!$C:$C,"Dividend (paid to cash)")*AA198</f>
        <v>23236.542000000001</v>
      </c>
      <c r="BQ198" s="6">
        <f ca="1">BQ197+SUMIFS('Transactions (Dated)'!$F:$F,'Transactions (Dated)'!$D:$D,$BL198,'Transactions (Dated)'!$B:$B,BQ$11,'Transactions (Dated)'!$C:$C,"Dividend (paid to cash)")*AB198</f>
        <v>113.52000000000001</v>
      </c>
      <c r="BR198" s="6">
        <f ca="1">BR197+SUMIFS('Transactions (Dated)'!$F:$F,'Transactions (Dated)'!$D:$D,$BL198,'Transactions (Dated)'!$B:$B,BR$11,'Transactions (Dated)'!$C:$C,"Dividend (paid to cash)")*AC198</f>
        <v>0</v>
      </c>
      <c r="BS198" s="6">
        <f ca="1">BS197+SUMIFS('Transactions (Dated)'!$F:$F,'Transactions (Dated)'!$D:$D,$BL198,'Transactions (Dated)'!$B:$B,BS$11,'Transactions (Dated)'!$C:$C,"Dividend (paid to cash)")*AD198</f>
        <v>0</v>
      </c>
      <c r="BT198" s="6">
        <f ca="1">BT197+SUMIFS('Transactions (Dated)'!$F:$F,'Transactions (Dated)'!$D:$D,$BL198,'Transactions (Dated)'!$B:$B,BT$11,'Transactions (Dated)'!$C:$C,"Dividend (paid to cash)")*AE198</f>
        <v>0</v>
      </c>
      <c r="BU198" s="6">
        <f ca="1">BU197+SUMIFS('Transactions (Dated)'!$F:$F,'Transactions (Dated)'!$D:$D,$BL198,'Transactions (Dated)'!$B:$B,BU$11,'Transactions (Dated)'!$C:$C,"Dividend (paid to cash)")*AF198</f>
        <v>0</v>
      </c>
      <c r="BV198" s="6">
        <f ca="1">BV197+SUMIFS('Transactions (Dated)'!$F:$F,'Transactions (Dated)'!$D:$D,$BL198,'Transactions (Dated)'!$B:$B,BV$11,'Transactions (Dated)'!$C:$C,"Dividend (paid to cash)")*AG198</f>
        <v>0</v>
      </c>
      <c r="BW198" s="6">
        <f ca="1">BW197+SUMIFS('Transactions (Dated)'!$F:$F,'Transactions (Dated)'!$D:$D,$BL198,'Transactions (Dated)'!$B:$B,BW$11,'Transactions (Dated)'!$C:$C,"Dividend (paid to cash)")*AH198</f>
        <v>0</v>
      </c>
      <c r="BX198" s="6">
        <f ca="1">BX197+SUMIFS('Transactions (Dated)'!$F:$F,'Transactions (Dated)'!$D:$D,$BL198,'Transactions (Dated)'!$B:$B,BX$11,'Transactions (Dated)'!$C:$C,"Dividend (paid to cash)")*AI198</f>
        <v>0</v>
      </c>
      <c r="BY198" s="6">
        <f ca="1">BY197+SUMIFS('Transactions (Dated)'!$F:$F,'Transactions (Dated)'!$D:$D,$BL198,'Transactions (Dated)'!$B:$B,BY$11,'Transactions (Dated)'!$C:$C,"Dividend (paid to cash)")*AJ198</f>
        <v>0</v>
      </c>
      <c r="BZ198" s="6">
        <f ca="1">BZ197+SUMIFS('Transactions (Dated)'!$F:$F,'Transactions (Dated)'!$D:$D,$BL198,'Transactions (Dated)'!$B:$B,BZ$11,'Transactions (Dated)'!$C:$C,"Dividend (paid to cash)")*AK198</f>
        <v>0</v>
      </c>
      <c r="CA198" s="6">
        <f ca="1">CA197+SUMIFS('Transactions (Dated)'!$F:$F,'Transactions (Dated)'!$D:$D,$BL198,'Transactions (Dated)'!$B:$B,CA$11,'Transactions (Dated)'!$C:$C,"Dividend (paid to cash)")*AL198</f>
        <v>0</v>
      </c>
      <c r="CB198" s="6">
        <v>0</v>
      </c>
      <c r="CC198" s="6">
        <v>0</v>
      </c>
      <c r="CD198" s="6"/>
      <c r="CF198" s="6">
        <f t="shared" ca="1" si="86"/>
        <v>59248.311999999991</v>
      </c>
      <c r="CH198" s="3">
        <f t="shared" si="87"/>
        <v>42184</v>
      </c>
      <c r="CI198" s="4">
        <f t="shared" ca="1" si="80"/>
        <v>960087.13</v>
      </c>
      <c r="CJ198" s="4">
        <f t="shared" ca="1" si="81"/>
        <v>59248.311999999991</v>
      </c>
      <c r="CL198" s="4">
        <f t="shared" ca="1" si="82"/>
        <v>1019335.442</v>
      </c>
    </row>
    <row r="199" spans="2:90" x14ac:dyDescent="0.15">
      <c r="B199" s="3">
        <f t="shared" si="83"/>
        <v>42185</v>
      </c>
      <c r="C199" s="2">
        <v>14553.3</v>
      </c>
      <c r="E199" s="70">
        <v>42185</v>
      </c>
      <c r="F199" s="69">
        <v>10.210000000000001</v>
      </c>
      <c r="G199" s="69">
        <v>4.9800000000000004</v>
      </c>
      <c r="H199" s="69">
        <v>19.649999999999999</v>
      </c>
      <c r="I199" s="69">
        <v>31.22</v>
      </c>
      <c r="J199" s="69">
        <v>16.84</v>
      </c>
      <c r="K199" s="69">
        <v>12.36</v>
      </c>
      <c r="L199" s="69">
        <v>25.1</v>
      </c>
      <c r="M199" s="69">
        <v>3.4</v>
      </c>
      <c r="N199" s="69">
        <v>10.75</v>
      </c>
      <c r="O199" s="69">
        <v>5.95</v>
      </c>
      <c r="P199" s="69">
        <v>30.49</v>
      </c>
      <c r="Q199" s="69">
        <v>1</v>
      </c>
      <c r="R199" s="69">
        <v>10.4</v>
      </c>
      <c r="S199" s="69">
        <v>35.06</v>
      </c>
      <c r="T199" s="69"/>
      <c r="U199" s="69"/>
      <c r="V199" s="4"/>
      <c r="X199" s="3">
        <f t="shared" si="62"/>
        <v>42185</v>
      </c>
      <c r="Y199" s="40">
        <f ca="1">Y198+SUMIFS('Transactions (Dated)'!$E$2:$E$53,'Transactions (Dated)'!$D$2:$D$53,'Share Values'!$X199,'Transactions (Dated)'!$B$2:$B$53,'Share Values'!Y$11,'Transactions (Dated)'!$C$2:$C$53,"Buy")-SUMIFS('Transactions (Dated)'!$E$2:$E$53,'Transactions (Dated)'!$D$2:$D$53,'Share Values'!$X199,'Transactions (Dated)'!$B$2:$B$53,'Share Values'!Y$11,'Transactions (Dated)'!$C$2:$C$53,"Sell")</f>
        <v>4625</v>
      </c>
      <c r="Z199" s="40">
        <f ca="1">Z198+SUMIFS('Transactions (Dated)'!$E$2:$E$53,'Transactions (Dated)'!$D$2:$D$53,'Share Values'!$X199,'Transactions (Dated)'!$B$2:$B$53,'Share Values'!Z$11,'Transactions (Dated)'!$C$2:$C$53,"Buy")-SUMIFS('Transactions (Dated)'!$E$2:$E$53,'Transactions (Dated)'!$D$2:$D$53,'Share Values'!$X199,'Transactions (Dated)'!$B$2:$B$53,'Share Values'!Z$11,'Transactions (Dated)'!$C$2:$C$53,"Sell")</f>
        <v>9375</v>
      </c>
      <c r="AA199" s="40">
        <f ca="1">AA198+SUMIFS('Transactions (Dated)'!$E$2:$E$53,'Transactions (Dated)'!$D$2:$D$53,'Share Values'!$X199,'Transactions (Dated)'!$B$2:$B$53,'Share Values'!AA$11,'Transactions (Dated)'!$C$2:$C$53,"Buy")-SUMIFS('Transactions (Dated)'!$E$2:$E$53,'Transactions (Dated)'!$D$2:$D$53,'Share Values'!$X199,'Transactions (Dated)'!$B$2:$B$53,'Share Values'!AA$11,'Transactions (Dated)'!$C$2:$C$53,"Sell")</f>
        <v>39270</v>
      </c>
      <c r="AB199" s="40">
        <f ca="1">AB198+SUMIFS('Transactions (Dated)'!$E$2:$E$53,'Transactions (Dated)'!$D$2:$D$53,'Share Values'!$X199,'Transactions (Dated)'!$B$2:$B$53,'Share Values'!AB$11,'Transactions (Dated)'!$C$2:$C$53,"Buy")-SUMIFS('Transactions (Dated)'!$E$2:$E$53,'Transactions (Dated)'!$D$2:$D$53,'Share Values'!$X199,'Transactions (Dated)'!$B$2:$B$53,'Share Values'!AB$11,'Transactions (Dated)'!$C$2:$C$53,"Sell")</f>
        <v>1892</v>
      </c>
      <c r="AC199" s="40">
        <f ca="1">AC198+SUMIFS('Transactions (Dated)'!$E$2:$E$53,'Transactions (Dated)'!$D$2:$D$53,'Share Values'!$X199,'Transactions (Dated)'!$B$2:$B$53,'Share Values'!AC$11,'Transactions (Dated)'!$C$2:$C$53,"Buy")-SUMIFS('Transactions (Dated)'!$E$2:$E$53,'Transactions (Dated)'!$D$2:$D$53,'Share Values'!$X199,'Transactions (Dated)'!$B$2:$B$53,'Share Values'!AC$11,'Transactions (Dated)'!$C$2:$C$53,"Sell")</f>
        <v>2348</v>
      </c>
      <c r="AD199" s="40">
        <f ca="1">AD198+SUMIFS('Transactions (Dated)'!$E$2:$E$53,'Transactions (Dated)'!$D$2:$D$53,'Share Values'!$X199,'Transactions (Dated)'!$B$2:$B$53,'Share Values'!AD$11,'Transactions (Dated)'!$C$2:$C$53,"Buy")-SUMIFS('Transactions (Dated)'!$E$2:$E$53,'Transactions (Dated)'!$D$2:$D$53,'Share Values'!$X199,'Transactions (Dated)'!$B$2:$B$53,'Share Values'!AD$11,'Transactions (Dated)'!$C$2:$C$53,"Sell")</f>
        <v>0</v>
      </c>
      <c r="AE199" s="40">
        <f ca="1">AE198+SUMIFS('Transactions (Dated)'!$E$2:$E$53,'Transactions (Dated)'!$D$2:$D$53,'Share Values'!$X199,'Transactions (Dated)'!$B$2:$B$53,'Share Values'!AE$11,'Transactions (Dated)'!$C$2:$C$53,"Buy")-SUMIFS('Transactions (Dated)'!$E$2:$E$53,'Transactions (Dated)'!$D$2:$D$53,'Share Values'!$X199,'Transactions (Dated)'!$B$2:$B$53,'Share Values'!AE$11,'Transactions (Dated)'!$C$2:$C$53,"Sell")</f>
        <v>0</v>
      </c>
      <c r="AF199" s="40">
        <f ca="1">AF198+SUMIFS('Transactions (Dated)'!$E$2:$E$53,'Transactions (Dated)'!$D$2:$D$53,'Share Values'!$X199,'Transactions (Dated)'!$B$2:$B$53,'Share Values'!AF$11,'Transactions (Dated)'!$C$2:$C$53,"Buy")-SUMIFS('Transactions (Dated)'!$E$2:$E$53,'Transactions (Dated)'!$D$2:$D$53,'Share Values'!$X199,'Transactions (Dated)'!$B$2:$B$53,'Share Values'!AF$11,'Transactions (Dated)'!$C$2:$C$53,"Sell")</f>
        <v>0</v>
      </c>
      <c r="AG199" s="40">
        <f ca="1">AG198+SUMIFS('Transactions (Dated)'!$E$2:$E$53,'Transactions (Dated)'!$D$2:$D$53,'Share Values'!$X199,'Transactions (Dated)'!$B$2:$B$53,'Share Values'!AG$11,'Transactions (Dated)'!$C$2:$C$53,"Buy")-SUMIFS('Transactions (Dated)'!$E$2:$E$53,'Transactions (Dated)'!$D$2:$D$53,'Share Values'!$X199,'Transactions (Dated)'!$B$2:$B$53,'Share Values'!AG$11,'Transactions (Dated)'!$C$2:$C$53,"Sell")</f>
        <v>0</v>
      </c>
      <c r="AH199" s="40">
        <f ca="1">AH198+SUMIFS('Transactions (Dated)'!$E$2:$E$53,'Transactions (Dated)'!$D$2:$D$53,'Share Values'!$X199,'Transactions (Dated)'!$B$2:$B$53,'Share Values'!AH$11,'Transactions (Dated)'!$C$2:$C$53,"Buy")-SUMIFS('Transactions (Dated)'!$E$2:$E$53,'Transactions (Dated)'!$D$2:$D$53,'Share Values'!$X199,'Transactions (Dated)'!$B$2:$B$53,'Share Values'!AH$11,'Transactions (Dated)'!$C$2:$C$53,"Sell")</f>
        <v>0</v>
      </c>
      <c r="AI199" s="40">
        <f ca="1">AI198+SUMIFS('Transactions (Dated)'!$E$2:$E$53,'Transactions (Dated)'!$D$2:$D$53,'Share Values'!$X199,'Transactions (Dated)'!$B$2:$B$53,'Share Values'!AI$11,'Transactions (Dated)'!$C$2:$C$53,"Buy")-SUMIFS('Transactions (Dated)'!$E$2:$E$53,'Transactions (Dated)'!$D$2:$D$53,'Share Values'!$X199,'Transactions (Dated)'!$B$2:$B$53,'Share Values'!AI$11,'Transactions (Dated)'!$C$2:$C$53,"Sell")</f>
        <v>0</v>
      </c>
      <c r="AJ199" s="40">
        <f ca="1">AJ198+SUMIFS('Transactions (Dated)'!$E$2:$E$53,'Transactions (Dated)'!$D$2:$D$53,'Share Values'!$X199,'Transactions (Dated)'!$B$2:$B$53,'Share Values'!AJ$11,'Transactions (Dated)'!$C$2:$C$53,"Buy")-SUMIFS('Transactions (Dated)'!$E$2:$E$53,'Transactions (Dated)'!$D$2:$D$53,'Share Values'!$X199,'Transactions (Dated)'!$B$2:$B$53,'Share Values'!AJ$11,'Transactions (Dated)'!$C$2:$C$53,"Sell")</f>
        <v>0</v>
      </c>
      <c r="AK199" s="40">
        <f ca="1">AK198+SUMIFS('Transactions (Dated)'!$E$2:$E$53,'Transactions (Dated)'!$D$2:$D$53,'Share Values'!$X199,'Transactions (Dated)'!$B$2:$B$53,'Share Values'!AK$11,'Transactions (Dated)'!$C$2:$C$53,"Buy")-SUMIFS('Transactions (Dated)'!$E$2:$E$53,'Transactions (Dated)'!$D$2:$D$53,'Share Values'!$X199,'Transactions (Dated)'!$B$2:$B$53,'Share Values'!AK$11,'Transactions (Dated)'!$C$2:$C$53,"Sell")</f>
        <v>0</v>
      </c>
      <c r="AL199" s="40">
        <f ca="1">AL198+SUMIFS('Transactions (Dated)'!$E$2:$E$53,'Transactions (Dated)'!$D$2:$D$53,'Share Values'!$X199,'Transactions (Dated)'!$B$2:$B$53,'Share Values'!AL$11,'Transactions (Dated)'!$C$2:$C$53,"Buy")-SUMIFS('Transactions (Dated)'!$E$2:$E$53,'Transactions (Dated)'!$D$2:$D$53,'Share Values'!$X199,'Transactions (Dated)'!$B$2:$B$53,'Share Values'!AL$11,'Transactions (Dated)'!$C$2:$C$53,"Sell")</f>
        <v>0</v>
      </c>
      <c r="AM199" s="40">
        <f ca="1">AM198+SUMIFS('Transactions (Dated)'!$E$2:$E$53,'Transactions (Dated)'!$D$2:$D$53,'Share Values'!$X199,'Transactions (Dated)'!$B$2:$B$53,'Share Values'!AM$11,'Transactions (Dated)'!$C$2:$C$53,"Buy")-SUMIFS('Transactions (Dated)'!$E$2:$E$53,'Transactions (Dated)'!$D$2:$D$53,'Share Values'!$X199,'Transactions (Dated)'!$B$2:$B$53,'Share Values'!AM$11,'Transactions (Dated)'!$C$2:$C$53,"Sell")</f>
        <v>0</v>
      </c>
      <c r="AN199" s="40">
        <f ca="1">AN198+SUMIFS('Transactions (Dated)'!$E$2:$E$53,'Transactions (Dated)'!$D$2:$D$53,'Share Values'!$X199,'Transactions (Dated)'!$B$2:$B$53,'Share Values'!AN$11,'Transactions (Dated)'!$C$2:$C$53,"Buy")-SUMIFS('Transactions (Dated)'!$E$2:$E$53,'Transactions (Dated)'!$D$2:$D$53,'Share Values'!$X199,'Transactions (Dated)'!$B$2:$B$53,'Share Values'!AN$11,'Transactions (Dated)'!$C$2:$C$53,"Sell")</f>
        <v>0</v>
      </c>
      <c r="AO199" s="40"/>
      <c r="AQ199" s="3">
        <f t="shared" si="63"/>
        <v>42185</v>
      </c>
      <c r="AR199" s="6">
        <f t="shared" ca="1" si="64"/>
        <v>47221.250000000007</v>
      </c>
      <c r="AS199" s="6">
        <f t="shared" ca="1" si="65"/>
        <v>46687.500000000007</v>
      </c>
      <c r="AT199" s="6">
        <f t="shared" ca="1" si="66"/>
        <v>771655.5</v>
      </c>
      <c r="AU199" s="6">
        <f t="shared" ca="1" si="67"/>
        <v>59068.24</v>
      </c>
      <c r="AV199" s="6">
        <f t="shared" ca="1" si="68"/>
        <v>39540.32</v>
      </c>
      <c r="AW199" s="6">
        <f t="shared" ca="1" si="69"/>
        <v>0</v>
      </c>
      <c r="AX199" s="6">
        <f t="shared" ca="1" si="70"/>
        <v>0</v>
      </c>
      <c r="AY199" s="6">
        <f t="shared" ca="1" si="71"/>
        <v>0</v>
      </c>
      <c r="AZ199" s="6">
        <f t="shared" ca="1" si="72"/>
        <v>0</v>
      </c>
      <c r="BA199" s="6">
        <f t="shared" ca="1" si="73"/>
        <v>0</v>
      </c>
      <c r="BB199" s="6">
        <f t="shared" ca="1" si="74"/>
        <v>0</v>
      </c>
      <c r="BC199" s="6">
        <f t="shared" ca="1" si="75"/>
        <v>0</v>
      </c>
      <c r="BD199" s="6">
        <f t="shared" ca="1" si="76"/>
        <v>0</v>
      </c>
      <c r="BE199" s="6">
        <f t="shared" ca="1" si="77"/>
        <v>0</v>
      </c>
      <c r="BF199" s="6">
        <f t="shared" ca="1" si="84"/>
        <v>0</v>
      </c>
      <c r="BG199" s="6">
        <f t="shared" ca="1" si="85"/>
        <v>0</v>
      </c>
      <c r="BH199" s="6"/>
      <c r="BJ199" s="4">
        <f t="shared" ca="1" si="78"/>
        <v>964172.80999999994</v>
      </c>
      <c r="BL199" s="3">
        <f t="shared" si="79"/>
        <v>42185</v>
      </c>
      <c r="BM199" s="6">
        <f>BM198+SUMIFS('Transactions (Dated)'!G:G,'Transactions (Dated)'!D:D,'Share Values'!AQ199)</f>
        <v>34179.499999999993</v>
      </c>
      <c r="BN199" s="6">
        <f ca="1">BN198+SUMIFS('Transactions (Dated)'!$F:$F,'Transactions (Dated)'!$D:$D,$BL199,'Transactions (Dated)'!$B:$B,BN$11,'Transactions (Dated)'!$C:$C,"Dividend (paid to cash)")*Y199</f>
        <v>0</v>
      </c>
      <c r="BO199" s="6">
        <f ca="1">BO198+SUMIFS('Transactions (Dated)'!$F:$F,'Transactions (Dated)'!$D:$D,$BL199,'Transactions (Dated)'!$B:$B,BO$11,'Transactions (Dated)'!$C:$C,"Dividend (paid to cash)")*Z199</f>
        <v>1718.75</v>
      </c>
      <c r="BP199" s="6">
        <f ca="1">BP198+SUMIFS('Transactions (Dated)'!$F:$F,'Transactions (Dated)'!$D:$D,$BL199,'Transactions (Dated)'!$B:$B,BP$11,'Transactions (Dated)'!$C:$C,"Dividend (paid to cash)")*AA199</f>
        <v>23236.542000000001</v>
      </c>
      <c r="BQ199" s="6">
        <f ca="1">BQ198+SUMIFS('Transactions (Dated)'!$F:$F,'Transactions (Dated)'!$D:$D,$BL199,'Transactions (Dated)'!$B:$B,BQ$11,'Transactions (Dated)'!$C:$C,"Dividend (paid to cash)")*AB199</f>
        <v>113.52000000000001</v>
      </c>
      <c r="BR199" s="6">
        <f ca="1">BR198+SUMIFS('Transactions (Dated)'!$F:$F,'Transactions (Dated)'!$D:$D,$BL199,'Transactions (Dated)'!$B:$B,BR$11,'Transactions (Dated)'!$C:$C,"Dividend (paid to cash)")*AC199</f>
        <v>0</v>
      </c>
      <c r="BS199" s="6">
        <f ca="1">BS198+SUMIFS('Transactions (Dated)'!$F:$F,'Transactions (Dated)'!$D:$D,$BL199,'Transactions (Dated)'!$B:$B,BS$11,'Transactions (Dated)'!$C:$C,"Dividend (paid to cash)")*AD199</f>
        <v>0</v>
      </c>
      <c r="BT199" s="6">
        <f ca="1">BT198+SUMIFS('Transactions (Dated)'!$F:$F,'Transactions (Dated)'!$D:$D,$BL199,'Transactions (Dated)'!$B:$B,BT$11,'Transactions (Dated)'!$C:$C,"Dividend (paid to cash)")*AE199</f>
        <v>0</v>
      </c>
      <c r="BU199" s="6">
        <f ca="1">BU198+SUMIFS('Transactions (Dated)'!$F:$F,'Transactions (Dated)'!$D:$D,$BL199,'Transactions (Dated)'!$B:$B,BU$11,'Transactions (Dated)'!$C:$C,"Dividend (paid to cash)")*AF199</f>
        <v>0</v>
      </c>
      <c r="BV199" s="6">
        <f ca="1">BV198+SUMIFS('Transactions (Dated)'!$F:$F,'Transactions (Dated)'!$D:$D,$BL199,'Transactions (Dated)'!$B:$B,BV$11,'Transactions (Dated)'!$C:$C,"Dividend (paid to cash)")*AG199</f>
        <v>0</v>
      </c>
      <c r="BW199" s="6">
        <f ca="1">BW198+SUMIFS('Transactions (Dated)'!$F:$F,'Transactions (Dated)'!$D:$D,$BL199,'Transactions (Dated)'!$B:$B,BW$11,'Transactions (Dated)'!$C:$C,"Dividend (paid to cash)")*AH199</f>
        <v>0</v>
      </c>
      <c r="BX199" s="6">
        <f ca="1">BX198+SUMIFS('Transactions (Dated)'!$F:$F,'Transactions (Dated)'!$D:$D,$BL199,'Transactions (Dated)'!$B:$B,BX$11,'Transactions (Dated)'!$C:$C,"Dividend (paid to cash)")*AI199</f>
        <v>0</v>
      </c>
      <c r="BY199" s="6">
        <f ca="1">BY198+SUMIFS('Transactions (Dated)'!$F:$F,'Transactions (Dated)'!$D:$D,$BL199,'Transactions (Dated)'!$B:$B,BY$11,'Transactions (Dated)'!$C:$C,"Dividend (paid to cash)")*AJ199</f>
        <v>0</v>
      </c>
      <c r="BZ199" s="6">
        <f ca="1">BZ198+SUMIFS('Transactions (Dated)'!$F:$F,'Transactions (Dated)'!$D:$D,$BL199,'Transactions (Dated)'!$B:$B,BZ$11,'Transactions (Dated)'!$C:$C,"Dividend (paid to cash)")*AK199</f>
        <v>0</v>
      </c>
      <c r="CA199" s="6">
        <f ca="1">CA198+SUMIFS('Transactions (Dated)'!$F:$F,'Transactions (Dated)'!$D:$D,$BL199,'Transactions (Dated)'!$B:$B,CA$11,'Transactions (Dated)'!$C:$C,"Dividend (paid to cash)")*AL199</f>
        <v>0</v>
      </c>
      <c r="CB199" s="6">
        <v>0</v>
      </c>
      <c r="CC199" s="6">
        <v>0</v>
      </c>
      <c r="CD199" s="6"/>
      <c r="CF199" s="6">
        <f t="shared" ca="1" si="86"/>
        <v>59248.311999999991</v>
      </c>
      <c r="CH199" s="3">
        <f t="shared" si="87"/>
        <v>42185</v>
      </c>
      <c r="CI199" s="4">
        <f t="shared" ca="1" si="80"/>
        <v>964172.80999999994</v>
      </c>
      <c r="CJ199" s="4">
        <f t="shared" ca="1" si="81"/>
        <v>59248.311999999991</v>
      </c>
      <c r="CL199" s="4">
        <f t="shared" ca="1" si="82"/>
        <v>1023421.122</v>
      </c>
    </row>
    <row r="200" spans="2:90" x14ac:dyDescent="0.15">
      <c r="B200" s="3">
        <f t="shared" si="83"/>
        <v>42187</v>
      </c>
      <c r="C200" s="2">
        <v>14638</v>
      </c>
      <c r="E200" s="70">
        <v>42187</v>
      </c>
      <c r="F200" s="69">
        <v>9.99</v>
      </c>
      <c r="G200" s="69">
        <v>4.93</v>
      </c>
      <c r="H200" s="69">
        <v>19.760000000000002</v>
      </c>
      <c r="I200" s="69">
        <v>31.25</v>
      </c>
      <c r="J200" s="69">
        <v>17.100000000000001</v>
      </c>
      <c r="K200" s="69">
        <v>12.46</v>
      </c>
      <c r="L200" s="69">
        <v>25.71</v>
      </c>
      <c r="M200" s="69">
        <v>3.4</v>
      </c>
      <c r="N200" s="69">
        <v>10.94</v>
      </c>
      <c r="O200" s="69">
        <v>6.0332999999999997</v>
      </c>
      <c r="P200" s="69">
        <v>31.04</v>
      </c>
      <c r="Q200" s="69">
        <v>1</v>
      </c>
      <c r="R200" s="69">
        <v>10.24</v>
      </c>
      <c r="S200" s="69">
        <v>35.450000000000003</v>
      </c>
      <c r="T200" s="69"/>
      <c r="U200" s="69"/>
      <c r="V200" s="4"/>
      <c r="X200" s="3">
        <f t="shared" si="62"/>
        <v>42187</v>
      </c>
      <c r="Y200" s="40">
        <f ca="1">Y199+SUMIFS('Transactions (Dated)'!$E$2:$E$53,'Transactions (Dated)'!$D$2:$D$53,'Share Values'!$X200,'Transactions (Dated)'!$B$2:$B$53,'Share Values'!Y$11,'Transactions (Dated)'!$C$2:$C$53,"Buy")-SUMIFS('Transactions (Dated)'!$E$2:$E$53,'Transactions (Dated)'!$D$2:$D$53,'Share Values'!$X200,'Transactions (Dated)'!$B$2:$B$53,'Share Values'!Y$11,'Transactions (Dated)'!$C$2:$C$53,"Sell")</f>
        <v>4625</v>
      </c>
      <c r="Z200" s="40">
        <f ca="1">Z199+SUMIFS('Transactions (Dated)'!$E$2:$E$53,'Transactions (Dated)'!$D$2:$D$53,'Share Values'!$X200,'Transactions (Dated)'!$B$2:$B$53,'Share Values'!Z$11,'Transactions (Dated)'!$C$2:$C$53,"Buy")-SUMIFS('Transactions (Dated)'!$E$2:$E$53,'Transactions (Dated)'!$D$2:$D$53,'Share Values'!$X200,'Transactions (Dated)'!$B$2:$B$53,'Share Values'!Z$11,'Transactions (Dated)'!$C$2:$C$53,"Sell")</f>
        <v>9375</v>
      </c>
      <c r="AA200" s="40">
        <f ca="1">AA199+SUMIFS('Transactions (Dated)'!$E$2:$E$53,'Transactions (Dated)'!$D$2:$D$53,'Share Values'!$X200,'Transactions (Dated)'!$B$2:$B$53,'Share Values'!AA$11,'Transactions (Dated)'!$C$2:$C$53,"Buy")-SUMIFS('Transactions (Dated)'!$E$2:$E$53,'Transactions (Dated)'!$D$2:$D$53,'Share Values'!$X200,'Transactions (Dated)'!$B$2:$B$53,'Share Values'!AA$11,'Transactions (Dated)'!$C$2:$C$53,"Sell")</f>
        <v>39270</v>
      </c>
      <c r="AB200" s="40">
        <f ca="1">AB199+SUMIFS('Transactions (Dated)'!$E$2:$E$53,'Transactions (Dated)'!$D$2:$D$53,'Share Values'!$X200,'Transactions (Dated)'!$B$2:$B$53,'Share Values'!AB$11,'Transactions (Dated)'!$C$2:$C$53,"Buy")-SUMIFS('Transactions (Dated)'!$E$2:$E$53,'Transactions (Dated)'!$D$2:$D$53,'Share Values'!$X200,'Transactions (Dated)'!$B$2:$B$53,'Share Values'!AB$11,'Transactions (Dated)'!$C$2:$C$53,"Sell")</f>
        <v>1892</v>
      </c>
      <c r="AC200" s="40">
        <f ca="1">AC199+SUMIFS('Transactions (Dated)'!$E$2:$E$53,'Transactions (Dated)'!$D$2:$D$53,'Share Values'!$X200,'Transactions (Dated)'!$B$2:$B$53,'Share Values'!AC$11,'Transactions (Dated)'!$C$2:$C$53,"Buy")-SUMIFS('Transactions (Dated)'!$E$2:$E$53,'Transactions (Dated)'!$D$2:$D$53,'Share Values'!$X200,'Transactions (Dated)'!$B$2:$B$53,'Share Values'!AC$11,'Transactions (Dated)'!$C$2:$C$53,"Sell")</f>
        <v>2348</v>
      </c>
      <c r="AD200" s="40">
        <f ca="1">AD199+SUMIFS('Transactions (Dated)'!$E$2:$E$53,'Transactions (Dated)'!$D$2:$D$53,'Share Values'!$X200,'Transactions (Dated)'!$B$2:$B$53,'Share Values'!AD$11,'Transactions (Dated)'!$C$2:$C$53,"Buy")-SUMIFS('Transactions (Dated)'!$E$2:$E$53,'Transactions (Dated)'!$D$2:$D$53,'Share Values'!$X200,'Transactions (Dated)'!$B$2:$B$53,'Share Values'!AD$11,'Transactions (Dated)'!$C$2:$C$53,"Sell")</f>
        <v>0</v>
      </c>
      <c r="AE200" s="40">
        <f ca="1">AE199+SUMIFS('Transactions (Dated)'!$E$2:$E$53,'Transactions (Dated)'!$D$2:$D$53,'Share Values'!$X200,'Transactions (Dated)'!$B$2:$B$53,'Share Values'!AE$11,'Transactions (Dated)'!$C$2:$C$53,"Buy")-SUMIFS('Transactions (Dated)'!$E$2:$E$53,'Transactions (Dated)'!$D$2:$D$53,'Share Values'!$X200,'Transactions (Dated)'!$B$2:$B$53,'Share Values'!AE$11,'Transactions (Dated)'!$C$2:$C$53,"Sell")</f>
        <v>0</v>
      </c>
      <c r="AF200" s="40">
        <f ca="1">AF199+SUMIFS('Transactions (Dated)'!$E$2:$E$53,'Transactions (Dated)'!$D$2:$D$53,'Share Values'!$X200,'Transactions (Dated)'!$B$2:$B$53,'Share Values'!AF$11,'Transactions (Dated)'!$C$2:$C$53,"Buy")-SUMIFS('Transactions (Dated)'!$E$2:$E$53,'Transactions (Dated)'!$D$2:$D$53,'Share Values'!$X200,'Transactions (Dated)'!$B$2:$B$53,'Share Values'!AF$11,'Transactions (Dated)'!$C$2:$C$53,"Sell")</f>
        <v>0</v>
      </c>
      <c r="AG200" s="40">
        <f ca="1">AG199+SUMIFS('Transactions (Dated)'!$E$2:$E$53,'Transactions (Dated)'!$D$2:$D$53,'Share Values'!$X200,'Transactions (Dated)'!$B$2:$B$53,'Share Values'!AG$11,'Transactions (Dated)'!$C$2:$C$53,"Buy")-SUMIFS('Transactions (Dated)'!$E$2:$E$53,'Transactions (Dated)'!$D$2:$D$53,'Share Values'!$X200,'Transactions (Dated)'!$B$2:$B$53,'Share Values'!AG$11,'Transactions (Dated)'!$C$2:$C$53,"Sell")</f>
        <v>0</v>
      </c>
      <c r="AH200" s="40">
        <f ca="1">AH199+SUMIFS('Transactions (Dated)'!$E$2:$E$53,'Transactions (Dated)'!$D$2:$D$53,'Share Values'!$X200,'Transactions (Dated)'!$B$2:$B$53,'Share Values'!AH$11,'Transactions (Dated)'!$C$2:$C$53,"Buy")-SUMIFS('Transactions (Dated)'!$E$2:$E$53,'Transactions (Dated)'!$D$2:$D$53,'Share Values'!$X200,'Transactions (Dated)'!$B$2:$B$53,'Share Values'!AH$11,'Transactions (Dated)'!$C$2:$C$53,"Sell")</f>
        <v>0</v>
      </c>
      <c r="AI200" s="40">
        <f ca="1">AI199+SUMIFS('Transactions (Dated)'!$E$2:$E$53,'Transactions (Dated)'!$D$2:$D$53,'Share Values'!$X200,'Transactions (Dated)'!$B$2:$B$53,'Share Values'!AI$11,'Transactions (Dated)'!$C$2:$C$53,"Buy")-SUMIFS('Transactions (Dated)'!$E$2:$E$53,'Transactions (Dated)'!$D$2:$D$53,'Share Values'!$X200,'Transactions (Dated)'!$B$2:$B$53,'Share Values'!AI$11,'Transactions (Dated)'!$C$2:$C$53,"Sell")</f>
        <v>0</v>
      </c>
      <c r="AJ200" s="40">
        <f ca="1">AJ199+SUMIFS('Transactions (Dated)'!$E$2:$E$53,'Transactions (Dated)'!$D$2:$D$53,'Share Values'!$X200,'Transactions (Dated)'!$B$2:$B$53,'Share Values'!AJ$11,'Transactions (Dated)'!$C$2:$C$53,"Buy")-SUMIFS('Transactions (Dated)'!$E$2:$E$53,'Transactions (Dated)'!$D$2:$D$53,'Share Values'!$X200,'Transactions (Dated)'!$B$2:$B$53,'Share Values'!AJ$11,'Transactions (Dated)'!$C$2:$C$53,"Sell")</f>
        <v>0</v>
      </c>
      <c r="AK200" s="40">
        <f ca="1">AK199+SUMIFS('Transactions (Dated)'!$E$2:$E$53,'Transactions (Dated)'!$D$2:$D$53,'Share Values'!$X200,'Transactions (Dated)'!$B$2:$B$53,'Share Values'!AK$11,'Transactions (Dated)'!$C$2:$C$53,"Buy")-SUMIFS('Transactions (Dated)'!$E$2:$E$53,'Transactions (Dated)'!$D$2:$D$53,'Share Values'!$X200,'Transactions (Dated)'!$B$2:$B$53,'Share Values'!AK$11,'Transactions (Dated)'!$C$2:$C$53,"Sell")</f>
        <v>0</v>
      </c>
      <c r="AL200" s="40">
        <f ca="1">AL199+SUMIFS('Transactions (Dated)'!$E$2:$E$53,'Transactions (Dated)'!$D$2:$D$53,'Share Values'!$X200,'Transactions (Dated)'!$B$2:$B$53,'Share Values'!AL$11,'Transactions (Dated)'!$C$2:$C$53,"Buy")-SUMIFS('Transactions (Dated)'!$E$2:$E$53,'Transactions (Dated)'!$D$2:$D$53,'Share Values'!$X200,'Transactions (Dated)'!$B$2:$B$53,'Share Values'!AL$11,'Transactions (Dated)'!$C$2:$C$53,"Sell")</f>
        <v>0</v>
      </c>
      <c r="AM200" s="40">
        <f ca="1">AM199+SUMIFS('Transactions (Dated)'!$E$2:$E$53,'Transactions (Dated)'!$D$2:$D$53,'Share Values'!$X200,'Transactions (Dated)'!$B$2:$B$53,'Share Values'!AM$11,'Transactions (Dated)'!$C$2:$C$53,"Buy")-SUMIFS('Transactions (Dated)'!$E$2:$E$53,'Transactions (Dated)'!$D$2:$D$53,'Share Values'!$X200,'Transactions (Dated)'!$B$2:$B$53,'Share Values'!AM$11,'Transactions (Dated)'!$C$2:$C$53,"Sell")</f>
        <v>0</v>
      </c>
      <c r="AN200" s="40">
        <f ca="1">AN199+SUMIFS('Transactions (Dated)'!$E$2:$E$53,'Transactions (Dated)'!$D$2:$D$53,'Share Values'!$X200,'Transactions (Dated)'!$B$2:$B$53,'Share Values'!AN$11,'Transactions (Dated)'!$C$2:$C$53,"Buy")-SUMIFS('Transactions (Dated)'!$E$2:$E$53,'Transactions (Dated)'!$D$2:$D$53,'Share Values'!$X200,'Transactions (Dated)'!$B$2:$B$53,'Share Values'!AN$11,'Transactions (Dated)'!$C$2:$C$53,"Sell")</f>
        <v>0</v>
      </c>
      <c r="AO200" s="40"/>
      <c r="AQ200" s="3">
        <f t="shared" si="63"/>
        <v>42187</v>
      </c>
      <c r="AR200" s="6">
        <f t="shared" ca="1" si="64"/>
        <v>46203.75</v>
      </c>
      <c r="AS200" s="6">
        <f t="shared" ca="1" si="65"/>
        <v>46218.75</v>
      </c>
      <c r="AT200" s="6">
        <f t="shared" ca="1" si="66"/>
        <v>775975.20000000007</v>
      </c>
      <c r="AU200" s="6">
        <f t="shared" ca="1" si="67"/>
        <v>59125</v>
      </c>
      <c r="AV200" s="6">
        <f t="shared" ca="1" si="68"/>
        <v>40150.800000000003</v>
      </c>
      <c r="AW200" s="6">
        <f t="shared" ca="1" si="69"/>
        <v>0</v>
      </c>
      <c r="AX200" s="6">
        <f t="shared" ca="1" si="70"/>
        <v>0</v>
      </c>
      <c r="AY200" s="6">
        <f t="shared" ca="1" si="71"/>
        <v>0</v>
      </c>
      <c r="AZ200" s="6">
        <f t="shared" ca="1" si="72"/>
        <v>0</v>
      </c>
      <c r="BA200" s="6">
        <f t="shared" ca="1" si="73"/>
        <v>0</v>
      </c>
      <c r="BB200" s="6">
        <f t="shared" ca="1" si="74"/>
        <v>0</v>
      </c>
      <c r="BC200" s="6">
        <f t="shared" ca="1" si="75"/>
        <v>0</v>
      </c>
      <c r="BD200" s="6">
        <f t="shared" ca="1" si="76"/>
        <v>0</v>
      </c>
      <c r="BE200" s="6">
        <f t="shared" ca="1" si="77"/>
        <v>0</v>
      </c>
      <c r="BF200" s="6">
        <f t="shared" ca="1" si="84"/>
        <v>0</v>
      </c>
      <c r="BG200" s="6">
        <f t="shared" ca="1" si="85"/>
        <v>0</v>
      </c>
      <c r="BH200" s="6"/>
      <c r="BJ200" s="4">
        <f t="shared" ca="1" si="78"/>
        <v>967673.50000000012</v>
      </c>
      <c r="BL200" s="3">
        <f t="shared" si="79"/>
        <v>42187</v>
      </c>
      <c r="BM200" s="6">
        <f>BM199+SUMIFS('Transactions (Dated)'!G:G,'Transactions (Dated)'!D:D,'Share Values'!AQ200)</f>
        <v>34179.499999999993</v>
      </c>
      <c r="BN200" s="6">
        <f ca="1">BN199+SUMIFS('Transactions (Dated)'!$F:$F,'Transactions (Dated)'!$D:$D,$BL200,'Transactions (Dated)'!$B:$B,BN$11,'Transactions (Dated)'!$C:$C,"Dividend (paid to cash)")*Y200</f>
        <v>0</v>
      </c>
      <c r="BO200" s="6">
        <f ca="1">BO199+SUMIFS('Transactions (Dated)'!$F:$F,'Transactions (Dated)'!$D:$D,$BL200,'Transactions (Dated)'!$B:$B,BO$11,'Transactions (Dated)'!$C:$C,"Dividend (paid to cash)")*Z200</f>
        <v>1718.75</v>
      </c>
      <c r="BP200" s="6">
        <f ca="1">BP199+SUMIFS('Transactions (Dated)'!$F:$F,'Transactions (Dated)'!$D:$D,$BL200,'Transactions (Dated)'!$B:$B,BP$11,'Transactions (Dated)'!$C:$C,"Dividend (paid to cash)")*AA200</f>
        <v>23236.542000000001</v>
      </c>
      <c r="BQ200" s="6">
        <f ca="1">BQ199+SUMIFS('Transactions (Dated)'!$F:$F,'Transactions (Dated)'!$D:$D,$BL200,'Transactions (Dated)'!$B:$B,BQ$11,'Transactions (Dated)'!$C:$C,"Dividend (paid to cash)")*AB200</f>
        <v>113.52000000000001</v>
      </c>
      <c r="BR200" s="6">
        <f ca="1">BR199+SUMIFS('Transactions (Dated)'!$F:$F,'Transactions (Dated)'!$D:$D,$BL200,'Transactions (Dated)'!$B:$B,BR$11,'Transactions (Dated)'!$C:$C,"Dividend (paid to cash)")*AC200</f>
        <v>0</v>
      </c>
      <c r="BS200" s="6">
        <f ca="1">BS199+SUMIFS('Transactions (Dated)'!$F:$F,'Transactions (Dated)'!$D:$D,$BL200,'Transactions (Dated)'!$B:$B,BS$11,'Transactions (Dated)'!$C:$C,"Dividend (paid to cash)")*AD200</f>
        <v>0</v>
      </c>
      <c r="BT200" s="6">
        <f ca="1">BT199+SUMIFS('Transactions (Dated)'!$F:$F,'Transactions (Dated)'!$D:$D,$BL200,'Transactions (Dated)'!$B:$B,BT$11,'Transactions (Dated)'!$C:$C,"Dividend (paid to cash)")*AE200</f>
        <v>0</v>
      </c>
      <c r="BU200" s="6">
        <f ca="1">BU199+SUMIFS('Transactions (Dated)'!$F:$F,'Transactions (Dated)'!$D:$D,$BL200,'Transactions (Dated)'!$B:$B,BU$11,'Transactions (Dated)'!$C:$C,"Dividend (paid to cash)")*AF200</f>
        <v>0</v>
      </c>
      <c r="BV200" s="6">
        <f ca="1">BV199+SUMIFS('Transactions (Dated)'!$F:$F,'Transactions (Dated)'!$D:$D,$BL200,'Transactions (Dated)'!$B:$B,BV$11,'Transactions (Dated)'!$C:$C,"Dividend (paid to cash)")*AG200</f>
        <v>0</v>
      </c>
      <c r="BW200" s="6">
        <f ca="1">BW199+SUMIFS('Transactions (Dated)'!$F:$F,'Transactions (Dated)'!$D:$D,$BL200,'Transactions (Dated)'!$B:$B,BW$11,'Transactions (Dated)'!$C:$C,"Dividend (paid to cash)")*AH200</f>
        <v>0</v>
      </c>
      <c r="BX200" s="6">
        <f ca="1">BX199+SUMIFS('Transactions (Dated)'!$F:$F,'Transactions (Dated)'!$D:$D,$BL200,'Transactions (Dated)'!$B:$B,BX$11,'Transactions (Dated)'!$C:$C,"Dividend (paid to cash)")*AI200</f>
        <v>0</v>
      </c>
      <c r="BY200" s="6">
        <f ca="1">BY199+SUMIFS('Transactions (Dated)'!$F:$F,'Transactions (Dated)'!$D:$D,$BL200,'Transactions (Dated)'!$B:$B,BY$11,'Transactions (Dated)'!$C:$C,"Dividend (paid to cash)")*AJ200</f>
        <v>0</v>
      </c>
      <c r="BZ200" s="6">
        <f ca="1">BZ199+SUMIFS('Transactions (Dated)'!$F:$F,'Transactions (Dated)'!$D:$D,$BL200,'Transactions (Dated)'!$B:$B,BZ$11,'Transactions (Dated)'!$C:$C,"Dividend (paid to cash)")*AK200</f>
        <v>0</v>
      </c>
      <c r="CA200" s="6">
        <f ca="1">CA199+SUMIFS('Transactions (Dated)'!$F:$F,'Transactions (Dated)'!$D:$D,$BL200,'Transactions (Dated)'!$B:$B,CA$11,'Transactions (Dated)'!$C:$C,"Dividend (paid to cash)")*AL200</f>
        <v>0</v>
      </c>
      <c r="CB200" s="6">
        <v>0</v>
      </c>
      <c r="CC200" s="6">
        <v>0</v>
      </c>
      <c r="CD200" s="6"/>
      <c r="CF200" s="6">
        <f t="shared" ca="1" si="86"/>
        <v>59248.311999999991</v>
      </c>
      <c r="CH200" s="3">
        <f t="shared" si="87"/>
        <v>42187</v>
      </c>
      <c r="CI200" s="4">
        <f t="shared" ca="1" si="80"/>
        <v>967673.50000000012</v>
      </c>
      <c r="CJ200" s="4">
        <f t="shared" ca="1" si="81"/>
        <v>59248.311999999991</v>
      </c>
      <c r="CL200" s="4">
        <f t="shared" ca="1" si="82"/>
        <v>1026921.8120000002</v>
      </c>
    </row>
    <row r="201" spans="2:90" x14ac:dyDescent="0.15">
      <c r="B201" s="3">
        <f t="shared" si="83"/>
        <v>42188</v>
      </c>
      <c r="C201" s="2">
        <v>14682.4</v>
      </c>
      <c r="E201" s="70">
        <v>42188</v>
      </c>
      <c r="F201" s="69">
        <v>10.1</v>
      </c>
      <c r="G201" s="69">
        <v>4.82</v>
      </c>
      <c r="H201" s="69">
        <v>19.78</v>
      </c>
      <c r="I201" s="69">
        <v>31.06</v>
      </c>
      <c r="J201" s="69">
        <v>16.93</v>
      </c>
      <c r="K201" s="69">
        <v>12.42</v>
      </c>
      <c r="L201" s="69">
        <v>25.7</v>
      </c>
      <c r="M201" s="69">
        <v>3.31</v>
      </c>
      <c r="N201" s="69">
        <v>10.9</v>
      </c>
      <c r="O201" s="69">
        <v>6</v>
      </c>
      <c r="P201" s="69">
        <v>31.15</v>
      </c>
      <c r="Q201" s="69">
        <v>1.01</v>
      </c>
      <c r="R201" s="69">
        <v>10.39</v>
      </c>
      <c r="S201" s="69">
        <v>35.99</v>
      </c>
      <c r="T201" s="69"/>
      <c r="U201" s="69"/>
      <c r="V201" s="4"/>
      <c r="X201" s="3">
        <f t="shared" si="62"/>
        <v>42188</v>
      </c>
      <c r="Y201" s="40">
        <f ca="1">Y200+SUMIFS('Transactions (Dated)'!$E$2:$E$53,'Transactions (Dated)'!$D$2:$D$53,'Share Values'!$X201,'Transactions (Dated)'!$B$2:$B$53,'Share Values'!Y$11,'Transactions (Dated)'!$C$2:$C$53,"Buy")-SUMIFS('Transactions (Dated)'!$E$2:$E$53,'Transactions (Dated)'!$D$2:$D$53,'Share Values'!$X201,'Transactions (Dated)'!$B$2:$B$53,'Share Values'!Y$11,'Transactions (Dated)'!$C$2:$C$53,"Sell")</f>
        <v>4625</v>
      </c>
      <c r="Z201" s="40">
        <f ca="1">Z200+SUMIFS('Transactions (Dated)'!$E$2:$E$53,'Transactions (Dated)'!$D$2:$D$53,'Share Values'!$X201,'Transactions (Dated)'!$B$2:$B$53,'Share Values'!Z$11,'Transactions (Dated)'!$C$2:$C$53,"Buy")-SUMIFS('Transactions (Dated)'!$E$2:$E$53,'Transactions (Dated)'!$D$2:$D$53,'Share Values'!$X201,'Transactions (Dated)'!$B$2:$B$53,'Share Values'!Z$11,'Transactions (Dated)'!$C$2:$C$53,"Sell")</f>
        <v>9375</v>
      </c>
      <c r="AA201" s="40">
        <f ca="1">AA200+SUMIFS('Transactions (Dated)'!$E$2:$E$53,'Transactions (Dated)'!$D$2:$D$53,'Share Values'!$X201,'Transactions (Dated)'!$B$2:$B$53,'Share Values'!AA$11,'Transactions (Dated)'!$C$2:$C$53,"Buy")-SUMIFS('Transactions (Dated)'!$E$2:$E$53,'Transactions (Dated)'!$D$2:$D$53,'Share Values'!$X201,'Transactions (Dated)'!$B$2:$B$53,'Share Values'!AA$11,'Transactions (Dated)'!$C$2:$C$53,"Sell")</f>
        <v>39270</v>
      </c>
      <c r="AB201" s="40">
        <f ca="1">AB200+SUMIFS('Transactions (Dated)'!$E$2:$E$53,'Transactions (Dated)'!$D$2:$D$53,'Share Values'!$X201,'Transactions (Dated)'!$B$2:$B$53,'Share Values'!AB$11,'Transactions (Dated)'!$C$2:$C$53,"Buy")-SUMIFS('Transactions (Dated)'!$E$2:$E$53,'Transactions (Dated)'!$D$2:$D$53,'Share Values'!$X201,'Transactions (Dated)'!$B$2:$B$53,'Share Values'!AB$11,'Transactions (Dated)'!$C$2:$C$53,"Sell")</f>
        <v>1892</v>
      </c>
      <c r="AC201" s="40">
        <f ca="1">AC200+SUMIFS('Transactions (Dated)'!$E$2:$E$53,'Transactions (Dated)'!$D$2:$D$53,'Share Values'!$X201,'Transactions (Dated)'!$B$2:$B$53,'Share Values'!AC$11,'Transactions (Dated)'!$C$2:$C$53,"Buy")-SUMIFS('Transactions (Dated)'!$E$2:$E$53,'Transactions (Dated)'!$D$2:$D$53,'Share Values'!$X201,'Transactions (Dated)'!$B$2:$B$53,'Share Values'!AC$11,'Transactions (Dated)'!$C$2:$C$53,"Sell")</f>
        <v>2348</v>
      </c>
      <c r="AD201" s="40">
        <f ca="1">AD200+SUMIFS('Transactions (Dated)'!$E$2:$E$53,'Transactions (Dated)'!$D$2:$D$53,'Share Values'!$X201,'Transactions (Dated)'!$B$2:$B$53,'Share Values'!AD$11,'Transactions (Dated)'!$C$2:$C$53,"Buy")-SUMIFS('Transactions (Dated)'!$E$2:$E$53,'Transactions (Dated)'!$D$2:$D$53,'Share Values'!$X201,'Transactions (Dated)'!$B$2:$B$53,'Share Values'!AD$11,'Transactions (Dated)'!$C$2:$C$53,"Sell")</f>
        <v>0</v>
      </c>
      <c r="AE201" s="40">
        <f ca="1">AE200+SUMIFS('Transactions (Dated)'!$E$2:$E$53,'Transactions (Dated)'!$D$2:$D$53,'Share Values'!$X201,'Transactions (Dated)'!$B$2:$B$53,'Share Values'!AE$11,'Transactions (Dated)'!$C$2:$C$53,"Buy")-SUMIFS('Transactions (Dated)'!$E$2:$E$53,'Transactions (Dated)'!$D$2:$D$53,'Share Values'!$X201,'Transactions (Dated)'!$B$2:$B$53,'Share Values'!AE$11,'Transactions (Dated)'!$C$2:$C$53,"Sell")</f>
        <v>0</v>
      </c>
      <c r="AF201" s="40">
        <f ca="1">AF200+SUMIFS('Transactions (Dated)'!$E$2:$E$53,'Transactions (Dated)'!$D$2:$D$53,'Share Values'!$X201,'Transactions (Dated)'!$B$2:$B$53,'Share Values'!AF$11,'Transactions (Dated)'!$C$2:$C$53,"Buy")-SUMIFS('Transactions (Dated)'!$E$2:$E$53,'Transactions (Dated)'!$D$2:$D$53,'Share Values'!$X201,'Transactions (Dated)'!$B$2:$B$53,'Share Values'!AF$11,'Transactions (Dated)'!$C$2:$C$53,"Sell")</f>
        <v>0</v>
      </c>
      <c r="AG201" s="40">
        <f ca="1">AG200+SUMIFS('Transactions (Dated)'!$E$2:$E$53,'Transactions (Dated)'!$D$2:$D$53,'Share Values'!$X201,'Transactions (Dated)'!$B$2:$B$53,'Share Values'!AG$11,'Transactions (Dated)'!$C$2:$C$53,"Buy")-SUMIFS('Transactions (Dated)'!$E$2:$E$53,'Transactions (Dated)'!$D$2:$D$53,'Share Values'!$X201,'Transactions (Dated)'!$B$2:$B$53,'Share Values'!AG$11,'Transactions (Dated)'!$C$2:$C$53,"Sell")</f>
        <v>0</v>
      </c>
      <c r="AH201" s="40">
        <f ca="1">AH200+SUMIFS('Transactions (Dated)'!$E$2:$E$53,'Transactions (Dated)'!$D$2:$D$53,'Share Values'!$X201,'Transactions (Dated)'!$B$2:$B$53,'Share Values'!AH$11,'Transactions (Dated)'!$C$2:$C$53,"Buy")-SUMIFS('Transactions (Dated)'!$E$2:$E$53,'Transactions (Dated)'!$D$2:$D$53,'Share Values'!$X201,'Transactions (Dated)'!$B$2:$B$53,'Share Values'!AH$11,'Transactions (Dated)'!$C$2:$C$53,"Sell")</f>
        <v>0</v>
      </c>
      <c r="AI201" s="40">
        <f ca="1">AI200+SUMIFS('Transactions (Dated)'!$E$2:$E$53,'Transactions (Dated)'!$D$2:$D$53,'Share Values'!$X201,'Transactions (Dated)'!$B$2:$B$53,'Share Values'!AI$11,'Transactions (Dated)'!$C$2:$C$53,"Buy")-SUMIFS('Transactions (Dated)'!$E$2:$E$53,'Transactions (Dated)'!$D$2:$D$53,'Share Values'!$X201,'Transactions (Dated)'!$B$2:$B$53,'Share Values'!AI$11,'Transactions (Dated)'!$C$2:$C$53,"Sell")</f>
        <v>0</v>
      </c>
      <c r="AJ201" s="40">
        <f ca="1">AJ200+SUMIFS('Transactions (Dated)'!$E$2:$E$53,'Transactions (Dated)'!$D$2:$D$53,'Share Values'!$X201,'Transactions (Dated)'!$B$2:$B$53,'Share Values'!AJ$11,'Transactions (Dated)'!$C$2:$C$53,"Buy")-SUMIFS('Transactions (Dated)'!$E$2:$E$53,'Transactions (Dated)'!$D$2:$D$53,'Share Values'!$X201,'Transactions (Dated)'!$B$2:$B$53,'Share Values'!AJ$11,'Transactions (Dated)'!$C$2:$C$53,"Sell")</f>
        <v>0</v>
      </c>
      <c r="AK201" s="40">
        <f ca="1">AK200+SUMIFS('Transactions (Dated)'!$E$2:$E$53,'Transactions (Dated)'!$D$2:$D$53,'Share Values'!$X201,'Transactions (Dated)'!$B$2:$B$53,'Share Values'!AK$11,'Transactions (Dated)'!$C$2:$C$53,"Buy")-SUMIFS('Transactions (Dated)'!$E$2:$E$53,'Transactions (Dated)'!$D$2:$D$53,'Share Values'!$X201,'Transactions (Dated)'!$B$2:$B$53,'Share Values'!AK$11,'Transactions (Dated)'!$C$2:$C$53,"Sell")</f>
        <v>0</v>
      </c>
      <c r="AL201" s="40">
        <f ca="1">AL200+SUMIFS('Transactions (Dated)'!$E$2:$E$53,'Transactions (Dated)'!$D$2:$D$53,'Share Values'!$X201,'Transactions (Dated)'!$B$2:$B$53,'Share Values'!AL$11,'Transactions (Dated)'!$C$2:$C$53,"Buy")-SUMIFS('Transactions (Dated)'!$E$2:$E$53,'Transactions (Dated)'!$D$2:$D$53,'Share Values'!$X201,'Transactions (Dated)'!$B$2:$B$53,'Share Values'!AL$11,'Transactions (Dated)'!$C$2:$C$53,"Sell")</f>
        <v>0</v>
      </c>
      <c r="AM201" s="40">
        <f ca="1">AM200+SUMIFS('Transactions (Dated)'!$E$2:$E$53,'Transactions (Dated)'!$D$2:$D$53,'Share Values'!$X201,'Transactions (Dated)'!$B$2:$B$53,'Share Values'!AM$11,'Transactions (Dated)'!$C$2:$C$53,"Buy")-SUMIFS('Transactions (Dated)'!$E$2:$E$53,'Transactions (Dated)'!$D$2:$D$53,'Share Values'!$X201,'Transactions (Dated)'!$B$2:$B$53,'Share Values'!AM$11,'Transactions (Dated)'!$C$2:$C$53,"Sell")</f>
        <v>0</v>
      </c>
      <c r="AN201" s="40">
        <f ca="1">AN200+SUMIFS('Transactions (Dated)'!$E$2:$E$53,'Transactions (Dated)'!$D$2:$D$53,'Share Values'!$X201,'Transactions (Dated)'!$B$2:$B$53,'Share Values'!AN$11,'Transactions (Dated)'!$C$2:$C$53,"Buy")-SUMIFS('Transactions (Dated)'!$E$2:$E$53,'Transactions (Dated)'!$D$2:$D$53,'Share Values'!$X201,'Transactions (Dated)'!$B$2:$B$53,'Share Values'!AN$11,'Transactions (Dated)'!$C$2:$C$53,"Sell")</f>
        <v>0</v>
      </c>
      <c r="AO201" s="40"/>
      <c r="AQ201" s="3">
        <f t="shared" si="63"/>
        <v>42188</v>
      </c>
      <c r="AR201" s="6">
        <f t="shared" ca="1" si="64"/>
        <v>46712.5</v>
      </c>
      <c r="AS201" s="6">
        <f t="shared" ca="1" si="65"/>
        <v>45187.5</v>
      </c>
      <c r="AT201" s="6">
        <f t="shared" ca="1" si="66"/>
        <v>776760.60000000009</v>
      </c>
      <c r="AU201" s="6">
        <f t="shared" ca="1" si="67"/>
        <v>58765.52</v>
      </c>
      <c r="AV201" s="6">
        <f t="shared" ca="1" si="68"/>
        <v>39751.64</v>
      </c>
      <c r="AW201" s="6">
        <f t="shared" ca="1" si="69"/>
        <v>0</v>
      </c>
      <c r="AX201" s="6">
        <f t="shared" ca="1" si="70"/>
        <v>0</v>
      </c>
      <c r="AY201" s="6">
        <f t="shared" ca="1" si="71"/>
        <v>0</v>
      </c>
      <c r="AZ201" s="6">
        <f t="shared" ca="1" si="72"/>
        <v>0</v>
      </c>
      <c r="BA201" s="6">
        <f t="shared" ca="1" si="73"/>
        <v>0</v>
      </c>
      <c r="BB201" s="6">
        <f t="shared" ca="1" si="74"/>
        <v>0</v>
      </c>
      <c r="BC201" s="6">
        <f t="shared" ca="1" si="75"/>
        <v>0</v>
      </c>
      <c r="BD201" s="6">
        <f t="shared" ca="1" si="76"/>
        <v>0</v>
      </c>
      <c r="BE201" s="6">
        <f t="shared" ca="1" si="77"/>
        <v>0</v>
      </c>
      <c r="BF201" s="6">
        <f t="shared" ca="1" si="84"/>
        <v>0</v>
      </c>
      <c r="BG201" s="6">
        <f t="shared" ca="1" si="85"/>
        <v>0</v>
      </c>
      <c r="BH201" s="6"/>
      <c r="BJ201" s="4">
        <f t="shared" ca="1" si="78"/>
        <v>967177.76000000013</v>
      </c>
      <c r="BL201" s="3">
        <f t="shared" si="79"/>
        <v>42188</v>
      </c>
      <c r="BM201" s="6">
        <f>BM200+SUMIFS('Transactions (Dated)'!G:G,'Transactions (Dated)'!D:D,'Share Values'!AQ201)</f>
        <v>34179.499999999993</v>
      </c>
      <c r="BN201" s="6">
        <f ca="1">BN200+SUMIFS('Transactions (Dated)'!$F:$F,'Transactions (Dated)'!$D:$D,$BL201,'Transactions (Dated)'!$B:$B,BN$11,'Transactions (Dated)'!$C:$C,"Dividend (paid to cash)")*Y201</f>
        <v>0</v>
      </c>
      <c r="BO201" s="6">
        <f ca="1">BO200+SUMIFS('Transactions (Dated)'!$F:$F,'Transactions (Dated)'!$D:$D,$BL201,'Transactions (Dated)'!$B:$B,BO$11,'Transactions (Dated)'!$C:$C,"Dividend (paid to cash)")*Z201</f>
        <v>1718.75</v>
      </c>
      <c r="BP201" s="6">
        <f ca="1">BP200+SUMIFS('Transactions (Dated)'!$F:$F,'Transactions (Dated)'!$D:$D,$BL201,'Transactions (Dated)'!$B:$B,BP$11,'Transactions (Dated)'!$C:$C,"Dividend (paid to cash)")*AA201</f>
        <v>23236.542000000001</v>
      </c>
      <c r="BQ201" s="6">
        <f ca="1">BQ200+SUMIFS('Transactions (Dated)'!$F:$F,'Transactions (Dated)'!$D:$D,$BL201,'Transactions (Dated)'!$B:$B,BQ$11,'Transactions (Dated)'!$C:$C,"Dividend (paid to cash)")*AB201</f>
        <v>113.52000000000001</v>
      </c>
      <c r="BR201" s="6">
        <f ca="1">BR200+SUMIFS('Transactions (Dated)'!$F:$F,'Transactions (Dated)'!$D:$D,$BL201,'Transactions (Dated)'!$B:$B,BR$11,'Transactions (Dated)'!$C:$C,"Dividend (paid to cash)")*AC201</f>
        <v>0</v>
      </c>
      <c r="BS201" s="6">
        <f ca="1">BS200+SUMIFS('Transactions (Dated)'!$F:$F,'Transactions (Dated)'!$D:$D,$BL201,'Transactions (Dated)'!$B:$B,BS$11,'Transactions (Dated)'!$C:$C,"Dividend (paid to cash)")*AD201</f>
        <v>0</v>
      </c>
      <c r="BT201" s="6">
        <f ca="1">BT200+SUMIFS('Transactions (Dated)'!$F:$F,'Transactions (Dated)'!$D:$D,$BL201,'Transactions (Dated)'!$B:$B,BT$11,'Transactions (Dated)'!$C:$C,"Dividend (paid to cash)")*AE201</f>
        <v>0</v>
      </c>
      <c r="BU201" s="6">
        <f ca="1">BU200+SUMIFS('Transactions (Dated)'!$F:$F,'Transactions (Dated)'!$D:$D,$BL201,'Transactions (Dated)'!$B:$B,BU$11,'Transactions (Dated)'!$C:$C,"Dividend (paid to cash)")*AF201</f>
        <v>0</v>
      </c>
      <c r="BV201" s="6">
        <f ca="1">BV200+SUMIFS('Transactions (Dated)'!$F:$F,'Transactions (Dated)'!$D:$D,$BL201,'Transactions (Dated)'!$B:$B,BV$11,'Transactions (Dated)'!$C:$C,"Dividend (paid to cash)")*AG201</f>
        <v>0</v>
      </c>
      <c r="BW201" s="6">
        <f ca="1">BW200+SUMIFS('Transactions (Dated)'!$F:$F,'Transactions (Dated)'!$D:$D,$BL201,'Transactions (Dated)'!$B:$B,BW$11,'Transactions (Dated)'!$C:$C,"Dividend (paid to cash)")*AH201</f>
        <v>0</v>
      </c>
      <c r="BX201" s="6">
        <f ca="1">BX200+SUMIFS('Transactions (Dated)'!$F:$F,'Transactions (Dated)'!$D:$D,$BL201,'Transactions (Dated)'!$B:$B,BX$11,'Transactions (Dated)'!$C:$C,"Dividend (paid to cash)")*AI201</f>
        <v>0</v>
      </c>
      <c r="BY201" s="6">
        <f ca="1">BY200+SUMIFS('Transactions (Dated)'!$F:$F,'Transactions (Dated)'!$D:$D,$BL201,'Transactions (Dated)'!$B:$B,BY$11,'Transactions (Dated)'!$C:$C,"Dividend (paid to cash)")*AJ201</f>
        <v>0</v>
      </c>
      <c r="BZ201" s="6">
        <f ca="1">BZ200+SUMIFS('Transactions (Dated)'!$F:$F,'Transactions (Dated)'!$D:$D,$BL201,'Transactions (Dated)'!$B:$B,BZ$11,'Transactions (Dated)'!$C:$C,"Dividend (paid to cash)")*AK201</f>
        <v>0</v>
      </c>
      <c r="CA201" s="6">
        <f ca="1">CA200+SUMIFS('Transactions (Dated)'!$F:$F,'Transactions (Dated)'!$D:$D,$BL201,'Transactions (Dated)'!$B:$B,CA$11,'Transactions (Dated)'!$C:$C,"Dividend (paid to cash)")*AL201</f>
        <v>0</v>
      </c>
      <c r="CB201" s="6">
        <v>0</v>
      </c>
      <c r="CC201" s="6">
        <v>0</v>
      </c>
      <c r="CD201" s="6"/>
      <c r="CF201" s="6">
        <f t="shared" ca="1" si="86"/>
        <v>59248.311999999991</v>
      </c>
      <c r="CH201" s="3">
        <f t="shared" si="87"/>
        <v>42188</v>
      </c>
      <c r="CI201" s="4">
        <f t="shared" ca="1" si="80"/>
        <v>967177.76000000013</v>
      </c>
      <c r="CJ201" s="4">
        <f t="shared" ca="1" si="81"/>
        <v>59248.311999999991</v>
      </c>
      <c r="CL201" s="4">
        <f t="shared" ca="1" si="82"/>
        <v>1026426.0720000002</v>
      </c>
    </row>
    <row r="202" spans="2:90" x14ac:dyDescent="0.15">
      <c r="B202" s="3">
        <f t="shared" si="83"/>
        <v>42191</v>
      </c>
      <c r="C202" s="2">
        <v>14593.6</v>
      </c>
      <c r="E202" s="70">
        <v>42191</v>
      </c>
      <c r="F202" s="69">
        <v>10.08</v>
      </c>
      <c r="G202" s="69">
        <v>4.7300000000000004</v>
      </c>
      <c r="H202" s="69">
        <v>19.7</v>
      </c>
      <c r="I202" s="69">
        <v>31.04</v>
      </c>
      <c r="J202" s="69">
        <v>16.52</v>
      </c>
      <c r="K202" s="69">
        <v>12.42</v>
      </c>
      <c r="L202" s="69">
        <v>26.01</v>
      </c>
      <c r="M202" s="69">
        <v>3.28</v>
      </c>
      <c r="N202" s="69">
        <v>10.9</v>
      </c>
      <c r="O202" s="69">
        <v>5.9132999999999996</v>
      </c>
      <c r="P202" s="69">
        <v>31.1</v>
      </c>
      <c r="Q202" s="69">
        <v>1</v>
      </c>
      <c r="R202" s="69">
        <v>10.19</v>
      </c>
      <c r="S202" s="69">
        <v>35.659999999999997</v>
      </c>
      <c r="T202" s="69"/>
      <c r="U202" s="69"/>
      <c r="V202" s="4"/>
      <c r="X202" s="3">
        <f t="shared" si="62"/>
        <v>42191</v>
      </c>
      <c r="Y202" s="40">
        <f ca="1">Y201+SUMIFS('Transactions (Dated)'!$E$2:$E$53,'Transactions (Dated)'!$D$2:$D$53,'Share Values'!$X202,'Transactions (Dated)'!$B$2:$B$53,'Share Values'!Y$11,'Transactions (Dated)'!$C$2:$C$53,"Buy")-SUMIFS('Transactions (Dated)'!$E$2:$E$53,'Transactions (Dated)'!$D$2:$D$53,'Share Values'!$X202,'Transactions (Dated)'!$B$2:$B$53,'Share Values'!Y$11,'Transactions (Dated)'!$C$2:$C$53,"Sell")</f>
        <v>4625</v>
      </c>
      <c r="Z202" s="40">
        <f ca="1">Z201+SUMIFS('Transactions (Dated)'!$E$2:$E$53,'Transactions (Dated)'!$D$2:$D$53,'Share Values'!$X202,'Transactions (Dated)'!$B$2:$B$53,'Share Values'!Z$11,'Transactions (Dated)'!$C$2:$C$53,"Buy")-SUMIFS('Transactions (Dated)'!$E$2:$E$53,'Transactions (Dated)'!$D$2:$D$53,'Share Values'!$X202,'Transactions (Dated)'!$B$2:$B$53,'Share Values'!Z$11,'Transactions (Dated)'!$C$2:$C$53,"Sell")</f>
        <v>9375</v>
      </c>
      <c r="AA202" s="40">
        <f ca="1">AA201+SUMIFS('Transactions (Dated)'!$E$2:$E$53,'Transactions (Dated)'!$D$2:$D$53,'Share Values'!$X202,'Transactions (Dated)'!$B$2:$B$53,'Share Values'!AA$11,'Transactions (Dated)'!$C$2:$C$53,"Buy")-SUMIFS('Transactions (Dated)'!$E$2:$E$53,'Transactions (Dated)'!$D$2:$D$53,'Share Values'!$X202,'Transactions (Dated)'!$B$2:$B$53,'Share Values'!AA$11,'Transactions (Dated)'!$C$2:$C$53,"Sell")</f>
        <v>39270</v>
      </c>
      <c r="AB202" s="40">
        <f ca="1">AB201+SUMIFS('Transactions (Dated)'!$E$2:$E$53,'Transactions (Dated)'!$D$2:$D$53,'Share Values'!$X202,'Transactions (Dated)'!$B$2:$B$53,'Share Values'!AB$11,'Transactions (Dated)'!$C$2:$C$53,"Buy")-SUMIFS('Transactions (Dated)'!$E$2:$E$53,'Transactions (Dated)'!$D$2:$D$53,'Share Values'!$X202,'Transactions (Dated)'!$B$2:$B$53,'Share Values'!AB$11,'Transactions (Dated)'!$C$2:$C$53,"Sell")</f>
        <v>1892</v>
      </c>
      <c r="AC202" s="40">
        <f ca="1">AC201+SUMIFS('Transactions (Dated)'!$E$2:$E$53,'Transactions (Dated)'!$D$2:$D$53,'Share Values'!$X202,'Transactions (Dated)'!$B$2:$B$53,'Share Values'!AC$11,'Transactions (Dated)'!$C$2:$C$53,"Buy")-SUMIFS('Transactions (Dated)'!$E$2:$E$53,'Transactions (Dated)'!$D$2:$D$53,'Share Values'!$X202,'Transactions (Dated)'!$B$2:$B$53,'Share Values'!AC$11,'Transactions (Dated)'!$C$2:$C$53,"Sell")</f>
        <v>2348</v>
      </c>
      <c r="AD202" s="40">
        <f ca="1">AD201+SUMIFS('Transactions (Dated)'!$E$2:$E$53,'Transactions (Dated)'!$D$2:$D$53,'Share Values'!$X202,'Transactions (Dated)'!$B$2:$B$53,'Share Values'!AD$11,'Transactions (Dated)'!$C$2:$C$53,"Buy")-SUMIFS('Transactions (Dated)'!$E$2:$E$53,'Transactions (Dated)'!$D$2:$D$53,'Share Values'!$X202,'Transactions (Dated)'!$B$2:$B$53,'Share Values'!AD$11,'Transactions (Dated)'!$C$2:$C$53,"Sell")</f>
        <v>0</v>
      </c>
      <c r="AE202" s="40">
        <f ca="1">AE201+SUMIFS('Transactions (Dated)'!$E$2:$E$53,'Transactions (Dated)'!$D$2:$D$53,'Share Values'!$X202,'Transactions (Dated)'!$B$2:$B$53,'Share Values'!AE$11,'Transactions (Dated)'!$C$2:$C$53,"Buy")-SUMIFS('Transactions (Dated)'!$E$2:$E$53,'Transactions (Dated)'!$D$2:$D$53,'Share Values'!$X202,'Transactions (Dated)'!$B$2:$B$53,'Share Values'!AE$11,'Transactions (Dated)'!$C$2:$C$53,"Sell")</f>
        <v>0</v>
      </c>
      <c r="AF202" s="40">
        <f ca="1">AF201+SUMIFS('Transactions (Dated)'!$E$2:$E$53,'Transactions (Dated)'!$D$2:$D$53,'Share Values'!$X202,'Transactions (Dated)'!$B$2:$B$53,'Share Values'!AF$11,'Transactions (Dated)'!$C$2:$C$53,"Buy")-SUMIFS('Transactions (Dated)'!$E$2:$E$53,'Transactions (Dated)'!$D$2:$D$53,'Share Values'!$X202,'Transactions (Dated)'!$B$2:$B$53,'Share Values'!AF$11,'Transactions (Dated)'!$C$2:$C$53,"Sell")</f>
        <v>0</v>
      </c>
      <c r="AG202" s="40">
        <f ca="1">AG201+SUMIFS('Transactions (Dated)'!$E$2:$E$53,'Transactions (Dated)'!$D$2:$D$53,'Share Values'!$X202,'Transactions (Dated)'!$B$2:$B$53,'Share Values'!AG$11,'Transactions (Dated)'!$C$2:$C$53,"Buy")-SUMIFS('Transactions (Dated)'!$E$2:$E$53,'Transactions (Dated)'!$D$2:$D$53,'Share Values'!$X202,'Transactions (Dated)'!$B$2:$B$53,'Share Values'!AG$11,'Transactions (Dated)'!$C$2:$C$53,"Sell")</f>
        <v>0</v>
      </c>
      <c r="AH202" s="40">
        <f ca="1">AH201+SUMIFS('Transactions (Dated)'!$E$2:$E$53,'Transactions (Dated)'!$D$2:$D$53,'Share Values'!$X202,'Transactions (Dated)'!$B$2:$B$53,'Share Values'!AH$11,'Transactions (Dated)'!$C$2:$C$53,"Buy")-SUMIFS('Transactions (Dated)'!$E$2:$E$53,'Transactions (Dated)'!$D$2:$D$53,'Share Values'!$X202,'Transactions (Dated)'!$B$2:$B$53,'Share Values'!AH$11,'Transactions (Dated)'!$C$2:$C$53,"Sell")</f>
        <v>0</v>
      </c>
      <c r="AI202" s="40">
        <f ca="1">AI201+SUMIFS('Transactions (Dated)'!$E$2:$E$53,'Transactions (Dated)'!$D$2:$D$53,'Share Values'!$X202,'Transactions (Dated)'!$B$2:$B$53,'Share Values'!AI$11,'Transactions (Dated)'!$C$2:$C$53,"Buy")-SUMIFS('Transactions (Dated)'!$E$2:$E$53,'Transactions (Dated)'!$D$2:$D$53,'Share Values'!$X202,'Transactions (Dated)'!$B$2:$B$53,'Share Values'!AI$11,'Transactions (Dated)'!$C$2:$C$53,"Sell")</f>
        <v>0</v>
      </c>
      <c r="AJ202" s="40">
        <f ca="1">AJ201+SUMIFS('Transactions (Dated)'!$E$2:$E$53,'Transactions (Dated)'!$D$2:$D$53,'Share Values'!$X202,'Transactions (Dated)'!$B$2:$B$53,'Share Values'!AJ$11,'Transactions (Dated)'!$C$2:$C$53,"Buy")-SUMIFS('Transactions (Dated)'!$E$2:$E$53,'Transactions (Dated)'!$D$2:$D$53,'Share Values'!$X202,'Transactions (Dated)'!$B$2:$B$53,'Share Values'!AJ$11,'Transactions (Dated)'!$C$2:$C$53,"Sell")</f>
        <v>0</v>
      </c>
      <c r="AK202" s="40">
        <f ca="1">AK201+SUMIFS('Transactions (Dated)'!$E$2:$E$53,'Transactions (Dated)'!$D$2:$D$53,'Share Values'!$X202,'Transactions (Dated)'!$B$2:$B$53,'Share Values'!AK$11,'Transactions (Dated)'!$C$2:$C$53,"Buy")-SUMIFS('Transactions (Dated)'!$E$2:$E$53,'Transactions (Dated)'!$D$2:$D$53,'Share Values'!$X202,'Transactions (Dated)'!$B$2:$B$53,'Share Values'!AK$11,'Transactions (Dated)'!$C$2:$C$53,"Sell")</f>
        <v>0</v>
      </c>
      <c r="AL202" s="40">
        <f ca="1">AL201+SUMIFS('Transactions (Dated)'!$E$2:$E$53,'Transactions (Dated)'!$D$2:$D$53,'Share Values'!$X202,'Transactions (Dated)'!$B$2:$B$53,'Share Values'!AL$11,'Transactions (Dated)'!$C$2:$C$53,"Buy")-SUMIFS('Transactions (Dated)'!$E$2:$E$53,'Transactions (Dated)'!$D$2:$D$53,'Share Values'!$X202,'Transactions (Dated)'!$B$2:$B$53,'Share Values'!AL$11,'Transactions (Dated)'!$C$2:$C$53,"Sell")</f>
        <v>0</v>
      </c>
      <c r="AM202" s="40">
        <f ca="1">AM201+SUMIFS('Transactions (Dated)'!$E$2:$E$53,'Transactions (Dated)'!$D$2:$D$53,'Share Values'!$X202,'Transactions (Dated)'!$B$2:$B$53,'Share Values'!AM$11,'Transactions (Dated)'!$C$2:$C$53,"Buy")-SUMIFS('Transactions (Dated)'!$E$2:$E$53,'Transactions (Dated)'!$D$2:$D$53,'Share Values'!$X202,'Transactions (Dated)'!$B$2:$B$53,'Share Values'!AM$11,'Transactions (Dated)'!$C$2:$C$53,"Sell")</f>
        <v>0</v>
      </c>
      <c r="AN202" s="40">
        <f ca="1">AN201+SUMIFS('Transactions (Dated)'!$E$2:$E$53,'Transactions (Dated)'!$D$2:$D$53,'Share Values'!$X202,'Transactions (Dated)'!$B$2:$B$53,'Share Values'!AN$11,'Transactions (Dated)'!$C$2:$C$53,"Buy")-SUMIFS('Transactions (Dated)'!$E$2:$E$53,'Transactions (Dated)'!$D$2:$D$53,'Share Values'!$X202,'Transactions (Dated)'!$B$2:$B$53,'Share Values'!AN$11,'Transactions (Dated)'!$C$2:$C$53,"Sell")</f>
        <v>0</v>
      </c>
      <c r="AO202" s="40"/>
      <c r="AQ202" s="3">
        <f t="shared" si="63"/>
        <v>42191</v>
      </c>
      <c r="AR202" s="6">
        <f t="shared" ca="1" si="64"/>
        <v>46620</v>
      </c>
      <c r="AS202" s="6">
        <f t="shared" ca="1" si="65"/>
        <v>44343.750000000007</v>
      </c>
      <c r="AT202" s="6">
        <f t="shared" ca="1" si="66"/>
        <v>773619</v>
      </c>
      <c r="AU202" s="6">
        <f t="shared" ca="1" si="67"/>
        <v>58727.68</v>
      </c>
      <c r="AV202" s="6">
        <f t="shared" ca="1" si="68"/>
        <v>38788.959999999999</v>
      </c>
      <c r="AW202" s="6">
        <f t="shared" ca="1" si="69"/>
        <v>0</v>
      </c>
      <c r="AX202" s="6">
        <f t="shared" ca="1" si="70"/>
        <v>0</v>
      </c>
      <c r="AY202" s="6">
        <f t="shared" ca="1" si="71"/>
        <v>0</v>
      </c>
      <c r="AZ202" s="6">
        <f t="shared" ca="1" si="72"/>
        <v>0</v>
      </c>
      <c r="BA202" s="6">
        <f t="shared" ca="1" si="73"/>
        <v>0</v>
      </c>
      <c r="BB202" s="6">
        <f t="shared" ca="1" si="74"/>
        <v>0</v>
      </c>
      <c r="BC202" s="6">
        <f t="shared" ca="1" si="75"/>
        <v>0</v>
      </c>
      <c r="BD202" s="6">
        <f t="shared" ca="1" si="76"/>
        <v>0</v>
      </c>
      <c r="BE202" s="6">
        <f t="shared" ca="1" si="77"/>
        <v>0</v>
      </c>
      <c r="BF202" s="6">
        <f t="shared" ca="1" si="84"/>
        <v>0</v>
      </c>
      <c r="BG202" s="6">
        <f t="shared" ca="1" si="85"/>
        <v>0</v>
      </c>
      <c r="BH202" s="6"/>
      <c r="BJ202" s="4">
        <f t="shared" ca="1" si="78"/>
        <v>962099.39</v>
      </c>
      <c r="BL202" s="3">
        <f t="shared" si="79"/>
        <v>42191</v>
      </c>
      <c r="BM202" s="6">
        <f>BM201+SUMIFS('Transactions (Dated)'!G:G,'Transactions (Dated)'!D:D,'Share Values'!AQ202)</f>
        <v>34179.499999999993</v>
      </c>
      <c r="BN202" s="6">
        <f ca="1">BN201+SUMIFS('Transactions (Dated)'!$F:$F,'Transactions (Dated)'!$D:$D,$BL202,'Transactions (Dated)'!$B:$B,BN$11,'Transactions (Dated)'!$C:$C,"Dividend (paid to cash)")*Y202</f>
        <v>0</v>
      </c>
      <c r="BO202" s="6">
        <f ca="1">BO201+SUMIFS('Transactions (Dated)'!$F:$F,'Transactions (Dated)'!$D:$D,$BL202,'Transactions (Dated)'!$B:$B,BO$11,'Transactions (Dated)'!$C:$C,"Dividend (paid to cash)")*Z202</f>
        <v>1718.75</v>
      </c>
      <c r="BP202" s="6">
        <f ca="1">BP201+SUMIFS('Transactions (Dated)'!$F:$F,'Transactions (Dated)'!$D:$D,$BL202,'Transactions (Dated)'!$B:$B,BP$11,'Transactions (Dated)'!$C:$C,"Dividend (paid to cash)")*AA202</f>
        <v>23236.542000000001</v>
      </c>
      <c r="BQ202" s="6">
        <f ca="1">BQ201+SUMIFS('Transactions (Dated)'!$F:$F,'Transactions (Dated)'!$D:$D,$BL202,'Transactions (Dated)'!$B:$B,BQ$11,'Transactions (Dated)'!$C:$C,"Dividend (paid to cash)")*AB202</f>
        <v>113.52000000000001</v>
      </c>
      <c r="BR202" s="6">
        <f ca="1">BR201+SUMIFS('Transactions (Dated)'!$F:$F,'Transactions (Dated)'!$D:$D,$BL202,'Transactions (Dated)'!$B:$B,BR$11,'Transactions (Dated)'!$C:$C,"Dividend (paid to cash)")*AC202</f>
        <v>0</v>
      </c>
      <c r="BS202" s="6">
        <f ca="1">BS201+SUMIFS('Transactions (Dated)'!$F:$F,'Transactions (Dated)'!$D:$D,$BL202,'Transactions (Dated)'!$B:$B,BS$11,'Transactions (Dated)'!$C:$C,"Dividend (paid to cash)")*AD202</f>
        <v>0</v>
      </c>
      <c r="BT202" s="6">
        <f ca="1">BT201+SUMIFS('Transactions (Dated)'!$F:$F,'Transactions (Dated)'!$D:$D,$BL202,'Transactions (Dated)'!$B:$B,BT$11,'Transactions (Dated)'!$C:$C,"Dividend (paid to cash)")*AE202</f>
        <v>0</v>
      </c>
      <c r="BU202" s="6">
        <f ca="1">BU201+SUMIFS('Transactions (Dated)'!$F:$F,'Transactions (Dated)'!$D:$D,$BL202,'Transactions (Dated)'!$B:$B,BU$11,'Transactions (Dated)'!$C:$C,"Dividend (paid to cash)")*AF202</f>
        <v>0</v>
      </c>
      <c r="BV202" s="6">
        <f ca="1">BV201+SUMIFS('Transactions (Dated)'!$F:$F,'Transactions (Dated)'!$D:$D,$BL202,'Transactions (Dated)'!$B:$B,BV$11,'Transactions (Dated)'!$C:$C,"Dividend (paid to cash)")*AG202</f>
        <v>0</v>
      </c>
      <c r="BW202" s="6">
        <f ca="1">BW201+SUMIFS('Transactions (Dated)'!$F:$F,'Transactions (Dated)'!$D:$D,$BL202,'Transactions (Dated)'!$B:$B,BW$11,'Transactions (Dated)'!$C:$C,"Dividend (paid to cash)")*AH202</f>
        <v>0</v>
      </c>
      <c r="BX202" s="6">
        <f ca="1">BX201+SUMIFS('Transactions (Dated)'!$F:$F,'Transactions (Dated)'!$D:$D,$BL202,'Transactions (Dated)'!$B:$B,BX$11,'Transactions (Dated)'!$C:$C,"Dividend (paid to cash)")*AI202</f>
        <v>0</v>
      </c>
      <c r="BY202" s="6">
        <f ca="1">BY201+SUMIFS('Transactions (Dated)'!$F:$F,'Transactions (Dated)'!$D:$D,$BL202,'Transactions (Dated)'!$B:$B,BY$11,'Transactions (Dated)'!$C:$C,"Dividend (paid to cash)")*AJ202</f>
        <v>0</v>
      </c>
      <c r="BZ202" s="6">
        <f ca="1">BZ201+SUMIFS('Transactions (Dated)'!$F:$F,'Transactions (Dated)'!$D:$D,$BL202,'Transactions (Dated)'!$B:$B,BZ$11,'Transactions (Dated)'!$C:$C,"Dividend (paid to cash)")*AK202</f>
        <v>0</v>
      </c>
      <c r="CA202" s="6">
        <f ca="1">CA201+SUMIFS('Transactions (Dated)'!$F:$F,'Transactions (Dated)'!$D:$D,$BL202,'Transactions (Dated)'!$B:$B,CA$11,'Transactions (Dated)'!$C:$C,"Dividend (paid to cash)")*AL202</f>
        <v>0</v>
      </c>
      <c r="CB202" s="6">
        <v>0</v>
      </c>
      <c r="CC202" s="6">
        <v>0</v>
      </c>
      <c r="CD202" s="6"/>
      <c r="CF202" s="6">
        <f t="shared" ca="1" si="86"/>
        <v>59248.311999999991</v>
      </c>
      <c r="CH202" s="3">
        <f t="shared" si="87"/>
        <v>42191</v>
      </c>
      <c r="CI202" s="4">
        <f t="shared" ca="1" si="80"/>
        <v>962099.39</v>
      </c>
      <c r="CJ202" s="4">
        <f t="shared" ca="1" si="81"/>
        <v>59248.311999999991</v>
      </c>
      <c r="CL202" s="4">
        <f t="shared" ca="1" si="82"/>
        <v>1021347.702</v>
      </c>
    </row>
    <row r="203" spans="2:90" x14ac:dyDescent="0.15">
      <c r="B203" s="3">
        <f t="shared" si="83"/>
        <v>42192</v>
      </c>
      <c r="C203" s="2">
        <v>14624.5</v>
      </c>
      <c r="E203" s="70">
        <v>42192</v>
      </c>
      <c r="F203" s="69">
        <v>10.130000000000001</v>
      </c>
      <c r="G203" s="69">
        <v>4.74</v>
      </c>
      <c r="H203" s="69">
        <v>19.75</v>
      </c>
      <c r="I203" s="69">
        <v>30.9</v>
      </c>
      <c r="J203" s="69">
        <v>16.899999999999999</v>
      </c>
      <c r="K203" s="69">
        <v>12.48</v>
      </c>
      <c r="L203" s="69">
        <v>25.91</v>
      </c>
      <c r="M203" s="69">
        <v>3.17</v>
      </c>
      <c r="N203" s="69">
        <v>11.05</v>
      </c>
      <c r="O203" s="69">
        <v>6</v>
      </c>
      <c r="P203" s="69">
        <v>31.23</v>
      </c>
      <c r="Q203" s="69">
        <v>1</v>
      </c>
      <c r="R203" s="69">
        <v>9.76</v>
      </c>
      <c r="S203" s="69">
        <v>37.090000000000003</v>
      </c>
      <c r="T203" s="69"/>
      <c r="U203" s="69"/>
      <c r="V203" s="4"/>
      <c r="X203" s="3">
        <f t="shared" si="62"/>
        <v>42192</v>
      </c>
      <c r="Y203" s="40">
        <f ca="1">Y202+SUMIFS('Transactions (Dated)'!$E$2:$E$53,'Transactions (Dated)'!$D$2:$D$53,'Share Values'!$X203,'Transactions (Dated)'!$B$2:$B$53,'Share Values'!Y$11,'Transactions (Dated)'!$C$2:$C$53,"Buy")-SUMIFS('Transactions (Dated)'!$E$2:$E$53,'Transactions (Dated)'!$D$2:$D$53,'Share Values'!$X203,'Transactions (Dated)'!$B$2:$B$53,'Share Values'!Y$11,'Transactions (Dated)'!$C$2:$C$53,"Sell")</f>
        <v>4625</v>
      </c>
      <c r="Z203" s="40">
        <f ca="1">Z202+SUMIFS('Transactions (Dated)'!$E$2:$E$53,'Transactions (Dated)'!$D$2:$D$53,'Share Values'!$X203,'Transactions (Dated)'!$B$2:$B$53,'Share Values'!Z$11,'Transactions (Dated)'!$C$2:$C$53,"Buy")-SUMIFS('Transactions (Dated)'!$E$2:$E$53,'Transactions (Dated)'!$D$2:$D$53,'Share Values'!$X203,'Transactions (Dated)'!$B$2:$B$53,'Share Values'!Z$11,'Transactions (Dated)'!$C$2:$C$53,"Sell")</f>
        <v>9375</v>
      </c>
      <c r="AA203" s="40">
        <f ca="1">AA202+SUMIFS('Transactions (Dated)'!$E$2:$E$53,'Transactions (Dated)'!$D$2:$D$53,'Share Values'!$X203,'Transactions (Dated)'!$B$2:$B$53,'Share Values'!AA$11,'Transactions (Dated)'!$C$2:$C$53,"Buy")-SUMIFS('Transactions (Dated)'!$E$2:$E$53,'Transactions (Dated)'!$D$2:$D$53,'Share Values'!$X203,'Transactions (Dated)'!$B$2:$B$53,'Share Values'!AA$11,'Transactions (Dated)'!$C$2:$C$53,"Sell")</f>
        <v>39270</v>
      </c>
      <c r="AB203" s="40">
        <f ca="1">AB202+SUMIFS('Transactions (Dated)'!$E$2:$E$53,'Transactions (Dated)'!$D$2:$D$53,'Share Values'!$X203,'Transactions (Dated)'!$B$2:$B$53,'Share Values'!AB$11,'Transactions (Dated)'!$C$2:$C$53,"Buy")-SUMIFS('Transactions (Dated)'!$E$2:$E$53,'Transactions (Dated)'!$D$2:$D$53,'Share Values'!$X203,'Transactions (Dated)'!$B$2:$B$53,'Share Values'!AB$11,'Transactions (Dated)'!$C$2:$C$53,"Sell")</f>
        <v>1892</v>
      </c>
      <c r="AC203" s="40">
        <f ca="1">AC202+SUMIFS('Transactions (Dated)'!$E$2:$E$53,'Transactions (Dated)'!$D$2:$D$53,'Share Values'!$X203,'Transactions (Dated)'!$B$2:$B$53,'Share Values'!AC$11,'Transactions (Dated)'!$C$2:$C$53,"Buy")-SUMIFS('Transactions (Dated)'!$E$2:$E$53,'Transactions (Dated)'!$D$2:$D$53,'Share Values'!$X203,'Transactions (Dated)'!$B$2:$B$53,'Share Values'!AC$11,'Transactions (Dated)'!$C$2:$C$53,"Sell")</f>
        <v>2348</v>
      </c>
      <c r="AD203" s="40">
        <f ca="1">AD202+SUMIFS('Transactions (Dated)'!$E$2:$E$53,'Transactions (Dated)'!$D$2:$D$53,'Share Values'!$X203,'Transactions (Dated)'!$B$2:$B$53,'Share Values'!AD$11,'Transactions (Dated)'!$C$2:$C$53,"Buy")-SUMIFS('Transactions (Dated)'!$E$2:$E$53,'Transactions (Dated)'!$D$2:$D$53,'Share Values'!$X203,'Transactions (Dated)'!$B$2:$B$53,'Share Values'!AD$11,'Transactions (Dated)'!$C$2:$C$53,"Sell")</f>
        <v>0</v>
      </c>
      <c r="AE203" s="40">
        <f ca="1">AE202+SUMIFS('Transactions (Dated)'!$E$2:$E$53,'Transactions (Dated)'!$D$2:$D$53,'Share Values'!$X203,'Transactions (Dated)'!$B$2:$B$53,'Share Values'!AE$11,'Transactions (Dated)'!$C$2:$C$53,"Buy")-SUMIFS('Transactions (Dated)'!$E$2:$E$53,'Transactions (Dated)'!$D$2:$D$53,'Share Values'!$X203,'Transactions (Dated)'!$B$2:$B$53,'Share Values'!AE$11,'Transactions (Dated)'!$C$2:$C$53,"Sell")</f>
        <v>0</v>
      </c>
      <c r="AF203" s="40">
        <f ca="1">AF202+SUMIFS('Transactions (Dated)'!$E$2:$E$53,'Transactions (Dated)'!$D$2:$D$53,'Share Values'!$X203,'Transactions (Dated)'!$B$2:$B$53,'Share Values'!AF$11,'Transactions (Dated)'!$C$2:$C$53,"Buy")-SUMIFS('Transactions (Dated)'!$E$2:$E$53,'Transactions (Dated)'!$D$2:$D$53,'Share Values'!$X203,'Transactions (Dated)'!$B$2:$B$53,'Share Values'!AF$11,'Transactions (Dated)'!$C$2:$C$53,"Sell")</f>
        <v>0</v>
      </c>
      <c r="AG203" s="40">
        <f ca="1">AG202+SUMIFS('Transactions (Dated)'!$E$2:$E$53,'Transactions (Dated)'!$D$2:$D$53,'Share Values'!$X203,'Transactions (Dated)'!$B$2:$B$53,'Share Values'!AG$11,'Transactions (Dated)'!$C$2:$C$53,"Buy")-SUMIFS('Transactions (Dated)'!$E$2:$E$53,'Transactions (Dated)'!$D$2:$D$53,'Share Values'!$X203,'Transactions (Dated)'!$B$2:$B$53,'Share Values'!AG$11,'Transactions (Dated)'!$C$2:$C$53,"Sell")</f>
        <v>0</v>
      </c>
      <c r="AH203" s="40">
        <f ca="1">AH202+SUMIFS('Transactions (Dated)'!$E$2:$E$53,'Transactions (Dated)'!$D$2:$D$53,'Share Values'!$X203,'Transactions (Dated)'!$B$2:$B$53,'Share Values'!AH$11,'Transactions (Dated)'!$C$2:$C$53,"Buy")-SUMIFS('Transactions (Dated)'!$E$2:$E$53,'Transactions (Dated)'!$D$2:$D$53,'Share Values'!$X203,'Transactions (Dated)'!$B$2:$B$53,'Share Values'!AH$11,'Transactions (Dated)'!$C$2:$C$53,"Sell")</f>
        <v>0</v>
      </c>
      <c r="AI203" s="40">
        <f ca="1">AI202+SUMIFS('Transactions (Dated)'!$E$2:$E$53,'Transactions (Dated)'!$D$2:$D$53,'Share Values'!$X203,'Transactions (Dated)'!$B$2:$B$53,'Share Values'!AI$11,'Transactions (Dated)'!$C$2:$C$53,"Buy")-SUMIFS('Transactions (Dated)'!$E$2:$E$53,'Transactions (Dated)'!$D$2:$D$53,'Share Values'!$X203,'Transactions (Dated)'!$B$2:$B$53,'Share Values'!AI$11,'Transactions (Dated)'!$C$2:$C$53,"Sell")</f>
        <v>0</v>
      </c>
      <c r="AJ203" s="40">
        <f ca="1">AJ202+SUMIFS('Transactions (Dated)'!$E$2:$E$53,'Transactions (Dated)'!$D$2:$D$53,'Share Values'!$X203,'Transactions (Dated)'!$B$2:$B$53,'Share Values'!AJ$11,'Transactions (Dated)'!$C$2:$C$53,"Buy")-SUMIFS('Transactions (Dated)'!$E$2:$E$53,'Transactions (Dated)'!$D$2:$D$53,'Share Values'!$X203,'Transactions (Dated)'!$B$2:$B$53,'Share Values'!AJ$11,'Transactions (Dated)'!$C$2:$C$53,"Sell")</f>
        <v>0</v>
      </c>
      <c r="AK203" s="40">
        <f ca="1">AK202+SUMIFS('Transactions (Dated)'!$E$2:$E$53,'Transactions (Dated)'!$D$2:$D$53,'Share Values'!$X203,'Transactions (Dated)'!$B$2:$B$53,'Share Values'!AK$11,'Transactions (Dated)'!$C$2:$C$53,"Buy")-SUMIFS('Transactions (Dated)'!$E$2:$E$53,'Transactions (Dated)'!$D$2:$D$53,'Share Values'!$X203,'Transactions (Dated)'!$B$2:$B$53,'Share Values'!AK$11,'Transactions (Dated)'!$C$2:$C$53,"Sell")</f>
        <v>0</v>
      </c>
      <c r="AL203" s="40">
        <f ca="1">AL202+SUMIFS('Transactions (Dated)'!$E$2:$E$53,'Transactions (Dated)'!$D$2:$D$53,'Share Values'!$X203,'Transactions (Dated)'!$B$2:$B$53,'Share Values'!AL$11,'Transactions (Dated)'!$C$2:$C$53,"Buy")-SUMIFS('Transactions (Dated)'!$E$2:$E$53,'Transactions (Dated)'!$D$2:$D$53,'Share Values'!$X203,'Transactions (Dated)'!$B$2:$B$53,'Share Values'!AL$11,'Transactions (Dated)'!$C$2:$C$53,"Sell")</f>
        <v>0</v>
      </c>
      <c r="AM203" s="40">
        <f ca="1">AM202+SUMIFS('Transactions (Dated)'!$E$2:$E$53,'Transactions (Dated)'!$D$2:$D$53,'Share Values'!$X203,'Transactions (Dated)'!$B$2:$B$53,'Share Values'!AM$11,'Transactions (Dated)'!$C$2:$C$53,"Buy")-SUMIFS('Transactions (Dated)'!$E$2:$E$53,'Transactions (Dated)'!$D$2:$D$53,'Share Values'!$X203,'Transactions (Dated)'!$B$2:$B$53,'Share Values'!AM$11,'Transactions (Dated)'!$C$2:$C$53,"Sell")</f>
        <v>0</v>
      </c>
      <c r="AN203" s="40">
        <f ca="1">AN202+SUMIFS('Transactions (Dated)'!$E$2:$E$53,'Transactions (Dated)'!$D$2:$D$53,'Share Values'!$X203,'Transactions (Dated)'!$B$2:$B$53,'Share Values'!AN$11,'Transactions (Dated)'!$C$2:$C$53,"Buy")-SUMIFS('Transactions (Dated)'!$E$2:$E$53,'Transactions (Dated)'!$D$2:$D$53,'Share Values'!$X203,'Transactions (Dated)'!$B$2:$B$53,'Share Values'!AN$11,'Transactions (Dated)'!$C$2:$C$53,"Sell")</f>
        <v>0</v>
      </c>
      <c r="AO203" s="40"/>
      <c r="AQ203" s="3">
        <f t="shared" si="63"/>
        <v>42192</v>
      </c>
      <c r="AR203" s="6">
        <f t="shared" ca="1" si="64"/>
        <v>46851.25</v>
      </c>
      <c r="AS203" s="6">
        <f t="shared" ca="1" si="65"/>
        <v>44437.5</v>
      </c>
      <c r="AT203" s="6">
        <f t="shared" ca="1" si="66"/>
        <v>775582.5</v>
      </c>
      <c r="AU203" s="6">
        <f t="shared" ca="1" si="67"/>
        <v>58462.799999999996</v>
      </c>
      <c r="AV203" s="6">
        <f t="shared" ca="1" si="68"/>
        <v>39681.199999999997</v>
      </c>
      <c r="AW203" s="6">
        <f t="shared" ca="1" si="69"/>
        <v>0</v>
      </c>
      <c r="AX203" s="6">
        <f t="shared" ca="1" si="70"/>
        <v>0</v>
      </c>
      <c r="AY203" s="6">
        <f t="shared" ca="1" si="71"/>
        <v>0</v>
      </c>
      <c r="AZ203" s="6">
        <f t="shared" ca="1" si="72"/>
        <v>0</v>
      </c>
      <c r="BA203" s="6">
        <f t="shared" ca="1" si="73"/>
        <v>0</v>
      </c>
      <c r="BB203" s="6">
        <f t="shared" ca="1" si="74"/>
        <v>0</v>
      </c>
      <c r="BC203" s="6">
        <f t="shared" ca="1" si="75"/>
        <v>0</v>
      </c>
      <c r="BD203" s="6">
        <f t="shared" ca="1" si="76"/>
        <v>0</v>
      </c>
      <c r="BE203" s="6">
        <f t="shared" ca="1" si="77"/>
        <v>0</v>
      </c>
      <c r="BF203" s="6">
        <f t="shared" ca="1" si="84"/>
        <v>0</v>
      </c>
      <c r="BG203" s="6">
        <f t="shared" ca="1" si="85"/>
        <v>0</v>
      </c>
      <c r="BH203" s="6"/>
      <c r="BJ203" s="4">
        <f t="shared" ca="1" si="78"/>
        <v>965015.25</v>
      </c>
      <c r="BL203" s="3">
        <f t="shared" si="79"/>
        <v>42192</v>
      </c>
      <c r="BM203" s="6">
        <f>BM202+SUMIFS('Transactions (Dated)'!G:G,'Transactions (Dated)'!D:D,'Share Values'!AQ203)</f>
        <v>34179.499999999993</v>
      </c>
      <c r="BN203" s="6">
        <f ca="1">BN202+SUMIFS('Transactions (Dated)'!$F:$F,'Transactions (Dated)'!$D:$D,$BL203,'Transactions (Dated)'!$B:$B,BN$11,'Transactions (Dated)'!$C:$C,"Dividend (paid to cash)")*Y203</f>
        <v>0</v>
      </c>
      <c r="BO203" s="6">
        <f ca="1">BO202+SUMIFS('Transactions (Dated)'!$F:$F,'Transactions (Dated)'!$D:$D,$BL203,'Transactions (Dated)'!$B:$B,BO$11,'Transactions (Dated)'!$C:$C,"Dividend (paid to cash)")*Z203</f>
        <v>1718.75</v>
      </c>
      <c r="BP203" s="6">
        <f ca="1">BP202+SUMIFS('Transactions (Dated)'!$F:$F,'Transactions (Dated)'!$D:$D,$BL203,'Transactions (Dated)'!$B:$B,BP$11,'Transactions (Dated)'!$C:$C,"Dividend (paid to cash)")*AA203</f>
        <v>23236.542000000001</v>
      </c>
      <c r="BQ203" s="6">
        <f ca="1">BQ202+SUMIFS('Transactions (Dated)'!$F:$F,'Transactions (Dated)'!$D:$D,$BL203,'Transactions (Dated)'!$B:$B,BQ$11,'Transactions (Dated)'!$C:$C,"Dividend (paid to cash)")*AB203</f>
        <v>113.52000000000001</v>
      </c>
      <c r="BR203" s="6">
        <f ca="1">BR202+SUMIFS('Transactions (Dated)'!$F:$F,'Transactions (Dated)'!$D:$D,$BL203,'Transactions (Dated)'!$B:$B,BR$11,'Transactions (Dated)'!$C:$C,"Dividend (paid to cash)")*AC203</f>
        <v>0</v>
      </c>
      <c r="BS203" s="6">
        <f ca="1">BS202+SUMIFS('Transactions (Dated)'!$F:$F,'Transactions (Dated)'!$D:$D,$BL203,'Transactions (Dated)'!$B:$B,BS$11,'Transactions (Dated)'!$C:$C,"Dividend (paid to cash)")*AD203</f>
        <v>0</v>
      </c>
      <c r="BT203" s="6">
        <f ca="1">BT202+SUMIFS('Transactions (Dated)'!$F:$F,'Transactions (Dated)'!$D:$D,$BL203,'Transactions (Dated)'!$B:$B,BT$11,'Transactions (Dated)'!$C:$C,"Dividend (paid to cash)")*AE203</f>
        <v>0</v>
      </c>
      <c r="BU203" s="6">
        <f ca="1">BU202+SUMIFS('Transactions (Dated)'!$F:$F,'Transactions (Dated)'!$D:$D,$BL203,'Transactions (Dated)'!$B:$B,BU$11,'Transactions (Dated)'!$C:$C,"Dividend (paid to cash)")*AF203</f>
        <v>0</v>
      </c>
      <c r="BV203" s="6">
        <f ca="1">BV202+SUMIFS('Transactions (Dated)'!$F:$F,'Transactions (Dated)'!$D:$D,$BL203,'Transactions (Dated)'!$B:$B,BV$11,'Transactions (Dated)'!$C:$C,"Dividend (paid to cash)")*AG203</f>
        <v>0</v>
      </c>
      <c r="BW203" s="6">
        <f ca="1">BW202+SUMIFS('Transactions (Dated)'!$F:$F,'Transactions (Dated)'!$D:$D,$BL203,'Transactions (Dated)'!$B:$B,BW$11,'Transactions (Dated)'!$C:$C,"Dividend (paid to cash)")*AH203</f>
        <v>0</v>
      </c>
      <c r="BX203" s="6">
        <f ca="1">BX202+SUMIFS('Transactions (Dated)'!$F:$F,'Transactions (Dated)'!$D:$D,$BL203,'Transactions (Dated)'!$B:$B,BX$11,'Transactions (Dated)'!$C:$C,"Dividend (paid to cash)")*AI203</f>
        <v>0</v>
      </c>
      <c r="BY203" s="6">
        <f ca="1">BY202+SUMIFS('Transactions (Dated)'!$F:$F,'Transactions (Dated)'!$D:$D,$BL203,'Transactions (Dated)'!$B:$B,BY$11,'Transactions (Dated)'!$C:$C,"Dividend (paid to cash)")*AJ203</f>
        <v>0</v>
      </c>
      <c r="BZ203" s="6">
        <f ca="1">BZ202+SUMIFS('Transactions (Dated)'!$F:$F,'Transactions (Dated)'!$D:$D,$BL203,'Transactions (Dated)'!$B:$B,BZ$11,'Transactions (Dated)'!$C:$C,"Dividend (paid to cash)")*AK203</f>
        <v>0</v>
      </c>
      <c r="CA203" s="6">
        <f ca="1">CA202+SUMIFS('Transactions (Dated)'!$F:$F,'Transactions (Dated)'!$D:$D,$BL203,'Transactions (Dated)'!$B:$B,CA$11,'Transactions (Dated)'!$C:$C,"Dividend (paid to cash)")*AL203</f>
        <v>0</v>
      </c>
      <c r="CB203" s="6">
        <v>0</v>
      </c>
      <c r="CC203" s="6">
        <v>0</v>
      </c>
      <c r="CD203" s="6"/>
      <c r="CF203" s="6">
        <f t="shared" ca="1" si="86"/>
        <v>59248.311999999991</v>
      </c>
      <c r="CH203" s="3">
        <f t="shared" si="87"/>
        <v>42192</v>
      </c>
      <c r="CI203" s="4">
        <f t="shared" ca="1" si="80"/>
        <v>965015.25</v>
      </c>
      <c r="CJ203" s="4">
        <f t="shared" ca="1" si="81"/>
        <v>59248.311999999991</v>
      </c>
      <c r="CL203" s="4">
        <f t="shared" ca="1" si="82"/>
        <v>1024263.562</v>
      </c>
    </row>
    <row r="204" spans="2:90" x14ac:dyDescent="0.15">
      <c r="B204" s="3">
        <f t="shared" si="83"/>
        <v>42193</v>
      </c>
      <c r="C204" s="2">
        <v>14412.1</v>
      </c>
      <c r="E204" s="70">
        <v>42193</v>
      </c>
      <c r="F204" s="69">
        <v>9.7899999999999991</v>
      </c>
      <c r="G204" s="69">
        <v>4.82</v>
      </c>
      <c r="H204" s="69">
        <v>19.48</v>
      </c>
      <c r="I204" s="69">
        <v>30.69</v>
      </c>
      <c r="J204" s="69">
        <v>16.47</v>
      </c>
      <c r="K204" s="69">
        <v>12.5</v>
      </c>
      <c r="L204" s="69">
        <v>25.7</v>
      </c>
      <c r="M204" s="69">
        <v>3.18</v>
      </c>
      <c r="N204" s="69">
        <v>11.05</v>
      </c>
      <c r="O204" s="69">
        <v>5.8733000000000004</v>
      </c>
      <c r="P204" s="69">
        <v>30.7</v>
      </c>
      <c r="Q204" s="69">
        <v>1</v>
      </c>
      <c r="R204" s="69">
        <v>9.4600000000000009</v>
      </c>
      <c r="S204" s="69">
        <v>36.07</v>
      </c>
      <c r="T204" s="69"/>
      <c r="U204" s="69"/>
      <c r="V204" s="4"/>
      <c r="X204" s="3">
        <f t="shared" ref="X204:X267" si="88">E204</f>
        <v>42193</v>
      </c>
      <c r="Y204" s="40">
        <f ca="1">Y203+SUMIFS('Transactions (Dated)'!$E$2:$E$53,'Transactions (Dated)'!$D$2:$D$53,'Share Values'!$X204,'Transactions (Dated)'!$B$2:$B$53,'Share Values'!Y$11,'Transactions (Dated)'!$C$2:$C$53,"Buy")-SUMIFS('Transactions (Dated)'!$E$2:$E$53,'Transactions (Dated)'!$D$2:$D$53,'Share Values'!$X204,'Transactions (Dated)'!$B$2:$B$53,'Share Values'!Y$11,'Transactions (Dated)'!$C$2:$C$53,"Sell")</f>
        <v>4625</v>
      </c>
      <c r="Z204" s="40">
        <f ca="1">Z203+SUMIFS('Transactions (Dated)'!$E$2:$E$53,'Transactions (Dated)'!$D$2:$D$53,'Share Values'!$X204,'Transactions (Dated)'!$B$2:$B$53,'Share Values'!Z$11,'Transactions (Dated)'!$C$2:$C$53,"Buy")-SUMIFS('Transactions (Dated)'!$E$2:$E$53,'Transactions (Dated)'!$D$2:$D$53,'Share Values'!$X204,'Transactions (Dated)'!$B$2:$B$53,'Share Values'!Z$11,'Transactions (Dated)'!$C$2:$C$53,"Sell")</f>
        <v>9375</v>
      </c>
      <c r="AA204" s="40">
        <f ca="1">AA203+SUMIFS('Transactions (Dated)'!$E$2:$E$53,'Transactions (Dated)'!$D$2:$D$53,'Share Values'!$X204,'Transactions (Dated)'!$B$2:$B$53,'Share Values'!AA$11,'Transactions (Dated)'!$C$2:$C$53,"Buy")-SUMIFS('Transactions (Dated)'!$E$2:$E$53,'Transactions (Dated)'!$D$2:$D$53,'Share Values'!$X204,'Transactions (Dated)'!$B$2:$B$53,'Share Values'!AA$11,'Transactions (Dated)'!$C$2:$C$53,"Sell")</f>
        <v>39270</v>
      </c>
      <c r="AB204" s="40">
        <f ca="1">AB203+SUMIFS('Transactions (Dated)'!$E$2:$E$53,'Transactions (Dated)'!$D$2:$D$53,'Share Values'!$X204,'Transactions (Dated)'!$B$2:$B$53,'Share Values'!AB$11,'Transactions (Dated)'!$C$2:$C$53,"Buy")-SUMIFS('Transactions (Dated)'!$E$2:$E$53,'Transactions (Dated)'!$D$2:$D$53,'Share Values'!$X204,'Transactions (Dated)'!$B$2:$B$53,'Share Values'!AB$11,'Transactions (Dated)'!$C$2:$C$53,"Sell")</f>
        <v>1892</v>
      </c>
      <c r="AC204" s="40">
        <f ca="1">AC203+SUMIFS('Transactions (Dated)'!$E$2:$E$53,'Transactions (Dated)'!$D$2:$D$53,'Share Values'!$X204,'Transactions (Dated)'!$B$2:$B$53,'Share Values'!AC$11,'Transactions (Dated)'!$C$2:$C$53,"Buy")-SUMIFS('Transactions (Dated)'!$E$2:$E$53,'Transactions (Dated)'!$D$2:$D$53,'Share Values'!$X204,'Transactions (Dated)'!$B$2:$B$53,'Share Values'!AC$11,'Transactions (Dated)'!$C$2:$C$53,"Sell")</f>
        <v>2348</v>
      </c>
      <c r="AD204" s="40">
        <f ca="1">AD203+SUMIFS('Transactions (Dated)'!$E$2:$E$53,'Transactions (Dated)'!$D$2:$D$53,'Share Values'!$X204,'Transactions (Dated)'!$B$2:$B$53,'Share Values'!AD$11,'Transactions (Dated)'!$C$2:$C$53,"Buy")-SUMIFS('Transactions (Dated)'!$E$2:$E$53,'Transactions (Dated)'!$D$2:$D$53,'Share Values'!$X204,'Transactions (Dated)'!$B$2:$B$53,'Share Values'!AD$11,'Transactions (Dated)'!$C$2:$C$53,"Sell")</f>
        <v>0</v>
      </c>
      <c r="AE204" s="40">
        <f ca="1">AE203+SUMIFS('Transactions (Dated)'!$E$2:$E$53,'Transactions (Dated)'!$D$2:$D$53,'Share Values'!$X204,'Transactions (Dated)'!$B$2:$B$53,'Share Values'!AE$11,'Transactions (Dated)'!$C$2:$C$53,"Buy")-SUMIFS('Transactions (Dated)'!$E$2:$E$53,'Transactions (Dated)'!$D$2:$D$53,'Share Values'!$X204,'Transactions (Dated)'!$B$2:$B$53,'Share Values'!AE$11,'Transactions (Dated)'!$C$2:$C$53,"Sell")</f>
        <v>0</v>
      </c>
      <c r="AF204" s="40">
        <f ca="1">AF203+SUMIFS('Transactions (Dated)'!$E$2:$E$53,'Transactions (Dated)'!$D$2:$D$53,'Share Values'!$X204,'Transactions (Dated)'!$B$2:$B$53,'Share Values'!AF$11,'Transactions (Dated)'!$C$2:$C$53,"Buy")-SUMIFS('Transactions (Dated)'!$E$2:$E$53,'Transactions (Dated)'!$D$2:$D$53,'Share Values'!$X204,'Transactions (Dated)'!$B$2:$B$53,'Share Values'!AF$11,'Transactions (Dated)'!$C$2:$C$53,"Sell")</f>
        <v>0</v>
      </c>
      <c r="AG204" s="40">
        <f ca="1">AG203+SUMIFS('Transactions (Dated)'!$E$2:$E$53,'Transactions (Dated)'!$D$2:$D$53,'Share Values'!$X204,'Transactions (Dated)'!$B$2:$B$53,'Share Values'!AG$11,'Transactions (Dated)'!$C$2:$C$53,"Buy")-SUMIFS('Transactions (Dated)'!$E$2:$E$53,'Transactions (Dated)'!$D$2:$D$53,'Share Values'!$X204,'Transactions (Dated)'!$B$2:$B$53,'Share Values'!AG$11,'Transactions (Dated)'!$C$2:$C$53,"Sell")</f>
        <v>0</v>
      </c>
      <c r="AH204" s="40">
        <f ca="1">AH203+SUMIFS('Transactions (Dated)'!$E$2:$E$53,'Transactions (Dated)'!$D$2:$D$53,'Share Values'!$X204,'Transactions (Dated)'!$B$2:$B$53,'Share Values'!AH$11,'Transactions (Dated)'!$C$2:$C$53,"Buy")-SUMIFS('Transactions (Dated)'!$E$2:$E$53,'Transactions (Dated)'!$D$2:$D$53,'Share Values'!$X204,'Transactions (Dated)'!$B$2:$B$53,'Share Values'!AH$11,'Transactions (Dated)'!$C$2:$C$53,"Sell")</f>
        <v>0</v>
      </c>
      <c r="AI204" s="40">
        <f ca="1">AI203+SUMIFS('Transactions (Dated)'!$E$2:$E$53,'Transactions (Dated)'!$D$2:$D$53,'Share Values'!$X204,'Transactions (Dated)'!$B$2:$B$53,'Share Values'!AI$11,'Transactions (Dated)'!$C$2:$C$53,"Buy")-SUMIFS('Transactions (Dated)'!$E$2:$E$53,'Transactions (Dated)'!$D$2:$D$53,'Share Values'!$X204,'Transactions (Dated)'!$B$2:$B$53,'Share Values'!AI$11,'Transactions (Dated)'!$C$2:$C$53,"Sell")</f>
        <v>0</v>
      </c>
      <c r="AJ204" s="40">
        <f ca="1">AJ203+SUMIFS('Transactions (Dated)'!$E$2:$E$53,'Transactions (Dated)'!$D$2:$D$53,'Share Values'!$X204,'Transactions (Dated)'!$B$2:$B$53,'Share Values'!AJ$11,'Transactions (Dated)'!$C$2:$C$53,"Buy")-SUMIFS('Transactions (Dated)'!$E$2:$E$53,'Transactions (Dated)'!$D$2:$D$53,'Share Values'!$X204,'Transactions (Dated)'!$B$2:$B$53,'Share Values'!AJ$11,'Transactions (Dated)'!$C$2:$C$53,"Sell")</f>
        <v>0</v>
      </c>
      <c r="AK204" s="40">
        <f ca="1">AK203+SUMIFS('Transactions (Dated)'!$E$2:$E$53,'Transactions (Dated)'!$D$2:$D$53,'Share Values'!$X204,'Transactions (Dated)'!$B$2:$B$53,'Share Values'!AK$11,'Transactions (Dated)'!$C$2:$C$53,"Buy")-SUMIFS('Transactions (Dated)'!$E$2:$E$53,'Transactions (Dated)'!$D$2:$D$53,'Share Values'!$X204,'Transactions (Dated)'!$B$2:$B$53,'Share Values'!AK$11,'Transactions (Dated)'!$C$2:$C$53,"Sell")</f>
        <v>0</v>
      </c>
      <c r="AL204" s="40">
        <f ca="1">AL203+SUMIFS('Transactions (Dated)'!$E$2:$E$53,'Transactions (Dated)'!$D$2:$D$53,'Share Values'!$X204,'Transactions (Dated)'!$B$2:$B$53,'Share Values'!AL$11,'Transactions (Dated)'!$C$2:$C$53,"Buy")-SUMIFS('Transactions (Dated)'!$E$2:$E$53,'Transactions (Dated)'!$D$2:$D$53,'Share Values'!$X204,'Transactions (Dated)'!$B$2:$B$53,'Share Values'!AL$11,'Transactions (Dated)'!$C$2:$C$53,"Sell")</f>
        <v>0</v>
      </c>
      <c r="AM204" s="40">
        <f ca="1">AM203+SUMIFS('Transactions (Dated)'!$E$2:$E$53,'Transactions (Dated)'!$D$2:$D$53,'Share Values'!$X204,'Transactions (Dated)'!$B$2:$B$53,'Share Values'!AM$11,'Transactions (Dated)'!$C$2:$C$53,"Buy")-SUMIFS('Transactions (Dated)'!$E$2:$E$53,'Transactions (Dated)'!$D$2:$D$53,'Share Values'!$X204,'Transactions (Dated)'!$B$2:$B$53,'Share Values'!AM$11,'Transactions (Dated)'!$C$2:$C$53,"Sell")</f>
        <v>0</v>
      </c>
      <c r="AN204" s="40">
        <f ca="1">AN203+SUMIFS('Transactions (Dated)'!$E$2:$E$53,'Transactions (Dated)'!$D$2:$D$53,'Share Values'!$X204,'Transactions (Dated)'!$B$2:$B$53,'Share Values'!AN$11,'Transactions (Dated)'!$C$2:$C$53,"Buy")-SUMIFS('Transactions (Dated)'!$E$2:$E$53,'Transactions (Dated)'!$D$2:$D$53,'Share Values'!$X204,'Transactions (Dated)'!$B$2:$B$53,'Share Values'!AN$11,'Transactions (Dated)'!$C$2:$C$53,"Sell")</f>
        <v>0</v>
      </c>
      <c r="AO204" s="40"/>
      <c r="AQ204" s="3">
        <f t="shared" ref="AQ204:AQ267" si="89">+X204</f>
        <v>42193</v>
      </c>
      <c r="AR204" s="6">
        <f t="shared" ref="AR204:AR267" ca="1" si="90">+Y204*F204</f>
        <v>45278.749999999993</v>
      </c>
      <c r="AS204" s="6">
        <f t="shared" ref="AS204:AS267" ca="1" si="91">+Z204*G204</f>
        <v>45187.5</v>
      </c>
      <c r="AT204" s="6">
        <f t="shared" ref="AT204:AT267" ca="1" si="92">+AA204*H204</f>
        <v>764979.6</v>
      </c>
      <c r="AU204" s="6">
        <f t="shared" ref="AU204:AU267" ca="1" si="93">+AB204*I204</f>
        <v>58065.48</v>
      </c>
      <c r="AV204" s="6">
        <f t="shared" ref="AV204:AV267" ca="1" si="94">+AC204*J204</f>
        <v>38671.56</v>
      </c>
      <c r="AW204" s="6">
        <f t="shared" ref="AW204:AW267" ca="1" si="95">+AD204*K204</f>
        <v>0</v>
      </c>
      <c r="AX204" s="6">
        <f t="shared" ref="AX204:AX267" ca="1" si="96">+AE204*L204</f>
        <v>0</v>
      </c>
      <c r="AY204" s="6">
        <f t="shared" ref="AY204:AY267" ca="1" si="97">+AF204*M204</f>
        <v>0</v>
      </c>
      <c r="AZ204" s="6">
        <f t="shared" ref="AZ204:AZ267" ca="1" si="98">+AG204*N204</f>
        <v>0</v>
      </c>
      <c r="BA204" s="6">
        <f t="shared" ref="BA204:BA267" ca="1" si="99">+AH204*O204</f>
        <v>0</v>
      </c>
      <c r="BB204" s="6">
        <f t="shared" ref="BB204:BB267" ca="1" si="100">+AI204*P204</f>
        <v>0</v>
      </c>
      <c r="BC204" s="6">
        <f t="shared" ref="BC204:BC267" ca="1" si="101">+AJ204*Q204</f>
        <v>0</v>
      </c>
      <c r="BD204" s="6">
        <f t="shared" ref="BD204:BD267" ca="1" si="102">+AK204*R204</f>
        <v>0</v>
      </c>
      <c r="BE204" s="6">
        <f t="shared" ref="BE204:BE267" ca="1" si="103">+AL204*S204</f>
        <v>0</v>
      </c>
      <c r="BF204" s="6">
        <f t="shared" ca="1" si="84"/>
        <v>0</v>
      </c>
      <c r="BG204" s="6">
        <f t="shared" ca="1" si="85"/>
        <v>0</v>
      </c>
      <c r="BH204" s="6"/>
      <c r="BJ204" s="4">
        <f t="shared" ref="BJ204:BJ267" ca="1" si="104">SUM(AR204:BI204)</f>
        <v>952182.8899999999</v>
      </c>
      <c r="BL204" s="3">
        <f t="shared" ref="BL204:BL267" si="105">+X204</f>
        <v>42193</v>
      </c>
      <c r="BM204" s="6">
        <f>BM203+SUMIFS('Transactions (Dated)'!G:G,'Transactions (Dated)'!D:D,'Share Values'!AQ204)</f>
        <v>34179.499999999993</v>
      </c>
      <c r="BN204" s="6">
        <f ca="1">BN203+SUMIFS('Transactions (Dated)'!$F:$F,'Transactions (Dated)'!$D:$D,$BL204,'Transactions (Dated)'!$B:$B,BN$11,'Transactions (Dated)'!$C:$C,"Dividend (paid to cash)")*Y204</f>
        <v>0</v>
      </c>
      <c r="BO204" s="6">
        <f ca="1">BO203+SUMIFS('Transactions (Dated)'!$F:$F,'Transactions (Dated)'!$D:$D,$BL204,'Transactions (Dated)'!$B:$B,BO$11,'Transactions (Dated)'!$C:$C,"Dividend (paid to cash)")*Z204</f>
        <v>1718.75</v>
      </c>
      <c r="BP204" s="6">
        <f ca="1">BP203+SUMIFS('Transactions (Dated)'!$F:$F,'Transactions (Dated)'!$D:$D,$BL204,'Transactions (Dated)'!$B:$B,BP$11,'Transactions (Dated)'!$C:$C,"Dividend (paid to cash)")*AA204</f>
        <v>23236.542000000001</v>
      </c>
      <c r="BQ204" s="6">
        <f ca="1">BQ203+SUMIFS('Transactions (Dated)'!$F:$F,'Transactions (Dated)'!$D:$D,$BL204,'Transactions (Dated)'!$B:$B,BQ$11,'Transactions (Dated)'!$C:$C,"Dividend (paid to cash)")*AB204</f>
        <v>113.52000000000001</v>
      </c>
      <c r="BR204" s="6">
        <f ca="1">BR203+SUMIFS('Transactions (Dated)'!$F:$F,'Transactions (Dated)'!$D:$D,$BL204,'Transactions (Dated)'!$B:$B,BR$11,'Transactions (Dated)'!$C:$C,"Dividend (paid to cash)")*AC204</f>
        <v>0</v>
      </c>
      <c r="BS204" s="6">
        <f ca="1">BS203+SUMIFS('Transactions (Dated)'!$F:$F,'Transactions (Dated)'!$D:$D,$BL204,'Transactions (Dated)'!$B:$B,BS$11,'Transactions (Dated)'!$C:$C,"Dividend (paid to cash)")*AD204</f>
        <v>0</v>
      </c>
      <c r="BT204" s="6">
        <f ca="1">BT203+SUMIFS('Transactions (Dated)'!$F:$F,'Transactions (Dated)'!$D:$D,$BL204,'Transactions (Dated)'!$B:$B,BT$11,'Transactions (Dated)'!$C:$C,"Dividend (paid to cash)")*AE204</f>
        <v>0</v>
      </c>
      <c r="BU204" s="6">
        <f ca="1">BU203+SUMIFS('Transactions (Dated)'!$F:$F,'Transactions (Dated)'!$D:$D,$BL204,'Transactions (Dated)'!$B:$B,BU$11,'Transactions (Dated)'!$C:$C,"Dividend (paid to cash)")*AF204</f>
        <v>0</v>
      </c>
      <c r="BV204" s="6">
        <f ca="1">BV203+SUMIFS('Transactions (Dated)'!$F:$F,'Transactions (Dated)'!$D:$D,$BL204,'Transactions (Dated)'!$B:$B,BV$11,'Transactions (Dated)'!$C:$C,"Dividend (paid to cash)")*AG204</f>
        <v>0</v>
      </c>
      <c r="BW204" s="6">
        <f ca="1">BW203+SUMIFS('Transactions (Dated)'!$F:$F,'Transactions (Dated)'!$D:$D,$BL204,'Transactions (Dated)'!$B:$B,BW$11,'Transactions (Dated)'!$C:$C,"Dividend (paid to cash)")*AH204</f>
        <v>0</v>
      </c>
      <c r="BX204" s="6">
        <f ca="1">BX203+SUMIFS('Transactions (Dated)'!$F:$F,'Transactions (Dated)'!$D:$D,$BL204,'Transactions (Dated)'!$B:$B,BX$11,'Transactions (Dated)'!$C:$C,"Dividend (paid to cash)")*AI204</f>
        <v>0</v>
      </c>
      <c r="BY204" s="6">
        <f ca="1">BY203+SUMIFS('Transactions (Dated)'!$F:$F,'Transactions (Dated)'!$D:$D,$BL204,'Transactions (Dated)'!$B:$B,BY$11,'Transactions (Dated)'!$C:$C,"Dividend (paid to cash)")*AJ204</f>
        <v>0</v>
      </c>
      <c r="BZ204" s="6">
        <f ca="1">BZ203+SUMIFS('Transactions (Dated)'!$F:$F,'Transactions (Dated)'!$D:$D,$BL204,'Transactions (Dated)'!$B:$B,BZ$11,'Transactions (Dated)'!$C:$C,"Dividend (paid to cash)")*AK204</f>
        <v>0</v>
      </c>
      <c r="CA204" s="6">
        <f ca="1">CA203+SUMIFS('Transactions (Dated)'!$F:$F,'Transactions (Dated)'!$D:$D,$BL204,'Transactions (Dated)'!$B:$B,CA$11,'Transactions (Dated)'!$C:$C,"Dividend (paid to cash)")*AL204</f>
        <v>0</v>
      </c>
      <c r="CB204" s="6">
        <v>0</v>
      </c>
      <c r="CC204" s="6">
        <v>0</v>
      </c>
      <c r="CD204" s="6"/>
      <c r="CF204" s="6">
        <f t="shared" ca="1" si="86"/>
        <v>59248.311999999991</v>
      </c>
      <c r="CH204" s="3">
        <f t="shared" si="87"/>
        <v>42193</v>
      </c>
      <c r="CI204" s="4">
        <f t="shared" ref="CI204:CI267" ca="1" si="106">SUM(AR204:BI204)</f>
        <v>952182.8899999999</v>
      </c>
      <c r="CJ204" s="4">
        <f t="shared" ref="CJ204:CJ267" ca="1" si="107">+CF204</f>
        <v>59248.311999999991</v>
      </c>
      <c r="CL204" s="4">
        <f t="shared" ref="CL204:CL267" ca="1" si="108">CI204+CJ204</f>
        <v>1011431.2019999999</v>
      </c>
    </row>
    <row r="205" spans="2:90" x14ac:dyDescent="0.15">
      <c r="B205" s="3">
        <f t="shared" ref="B205:B268" si="109">+E205</f>
        <v>42194</v>
      </c>
      <c r="C205" s="2">
        <v>14278.5</v>
      </c>
      <c r="E205" s="70">
        <v>42194</v>
      </c>
      <c r="F205" s="69">
        <v>9.8800000000000008</v>
      </c>
      <c r="G205" s="69">
        <v>4.78</v>
      </c>
      <c r="H205" s="69">
        <v>19.3</v>
      </c>
      <c r="I205" s="69">
        <v>30.31</v>
      </c>
      <c r="J205" s="69">
        <v>16.45</v>
      </c>
      <c r="K205" s="69">
        <v>12.42</v>
      </c>
      <c r="L205" s="69">
        <v>25.4</v>
      </c>
      <c r="M205" s="69">
        <v>3.2</v>
      </c>
      <c r="N205" s="69">
        <v>10.94</v>
      </c>
      <c r="O205" s="69">
        <v>5.88</v>
      </c>
      <c r="P205" s="69">
        <v>30.64</v>
      </c>
      <c r="Q205" s="69">
        <v>1.05</v>
      </c>
      <c r="R205" s="69">
        <v>9.74</v>
      </c>
      <c r="S205" s="69">
        <v>35.299999999999997</v>
      </c>
      <c r="T205" s="69"/>
      <c r="U205" s="69"/>
      <c r="V205" s="4"/>
      <c r="X205" s="3">
        <f t="shared" si="88"/>
        <v>42194</v>
      </c>
      <c r="Y205" s="40">
        <f ca="1">Y204+SUMIFS('Transactions (Dated)'!$E$2:$E$53,'Transactions (Dated)'!$D$2:$D$53,'Share Values'!$X205,'Transactions (Dated)'!$B$2:$B$53,'Share Values'!Y$11,'Transactions (Dated)'!$C$2:$C$53,"Buy")-SUMIFS('Transactions (Dated)'!$E$2:$E$53,'Transactions (Dated)'!$D$2:$D$53,'Share Values'!$X205,'Transactions (Dated)'!$B$2:$B$53,'Share Values'!Y$11,'Transactions (Dated)'!$C$2:$C$53,"Sell")</f>
        <v>4625</v>
      </c>
      <c r="Z205" s="40">
        <f ca="1">Z204+SUMIFS('Transactions (Dated)'!$E$2:$E$53,'Transactions (Dated)'!$D$2:$D$53,'Share Values'!$X205,'Transactions (Dated)'!$B$2:$B$53,'Share Values'!Z$11,'Transactions (Dated)'!$C$2:$C$53,"Buy")-SUMIFS('Transactions (Dated)'!$E$2:$E$53,'Transactions (Dated)'!$D$2:$D$53,'Share Values'!$X205,'Transactions (Dated)'!$B$2:$B$53,'Share Values'!Z$11,'Transactions (Dated)'!$C$2:$C$53,"Sell")</f>
        <v>9375</v>
      </c>
      <c r="AA205" s="40">
        <f ca="1">AA204+SUMIFS('Transactions (Dated)'!$E$2:$E$53,'Transactions (Dated)'!$D$2:$D$53,'Share Values'!$X205,'Transactions (Dated)'!$B$2:$B$53,'Share Values'!AA$11,'Transactions (Dated)'!$C$2:$C$53,"Buy")-SUMIFS('Transactions (Dated)'!$E$2:$E$53,'Transactions (Dated)'!$D$2:$D$53,'Share Values'!$X205,'Transactions (Dated)'!$B$2:$B$53,'Share Values'!AA$11,'Transactions (Dated)'!$C$2:$C$53,"Sell")</f>
        <v>39270</v>
      </c>
      <c r="AB205" s="40">
        <f ca="1">AB204+SUMIFS('Transactions (Dated)'!$E$2:$E$53,'Transactions (Dated)'!$D$2:$D$53,'Share Values'!$X205,'Transactions (Dated)'!$B$2:$B$53,'Share Values'!AB$11,'Transactions (Dated)'!$C$2:$C$53,"Buy")-SUMIFS('Transactions (Dated)'!$E$2:$E$53,'Transactions (Dated)'!$D$2:$D$53,'Share Values'!$X205,'Transactions (Dated)'!$B$2:$B$53,'Share Values'!AB$11,'Transactions (Dated)'!$C$2:$C$53,"Sell")</f>
        <v>1892</v>
      </c>
      <c r="AC205" s="40">
        <f ca="1">AC204+SUMIFS('Transactions (Dated)'!$E$2:$E$53,'Transactions (Dated)'!$D$2:$D$53,'Share Values'!$X205,'Transactions (Dated)'!$B$2:$B$53,'Share Values'!AC$11,'Transactions (Dated)'!$C$2:$C$53,"Buy")-SUMIFS('Transactions (Dated)'!$E$2:$E$53,'Transactions (Dated)'!$D$2:$D$53,'Share Values'!$X205,'Transactions (Dated)'!$B$2:$B$53,'Share Values'!AC$11,'Transactions (Dated)'!$C$2:$C$53,"Sell")</f>
        <v>2348</v>
      </c>
      <c r="AD205" s="40">
        <f ca="1">AD204+SUMIFS('Transactions (Dated)'!$E$2:$E$53,'Transactions (Dated)'!$D$2:$D$53,'Share Values'!$X205,'Transactions (Dated)'!$B$2:$B$53,'Share Values'!AD$11,'Transactions (Dated)'!$C$2:$C$53,"Buy")-SUMIFS('Transactions (Dated)'!$E$2:$E$53,'Transactions (Dated)'!$D$2:$D$53,'Share Values'!$X205,'Transactions (Dated)'!$B$2:$B$53,'Share Values'!AD$11,'Transactions (Dated)'!$C$2:$C$53,"Sell")</f>
        <v>0</v>
      </c>
      <c r="AE205" s="40">
        <f ca="1">AE204+SUMIFS('Transactions (Dated)'!$E$2:$E$53,'Transactions (Dated)'!$D$2:$D$53,'Share Values'!$X205,'Transactions (Dated)'!$B$2:$B$53,'Share Values'!AE$11,'Transactions (Dated)'!$C$2:$C$53,"Buy")-SUMIFS('Transactions (Dated)'!$E$2:$E$53,'Transactions (Dated)'!$D$2:$D$53,'Share Values'!$X205,'Transactions (Dated)'!$B$2:$B$53,'Share Values'!AE$11,'Transactions (Dated)'!$C$2:$C$53,"Sell")</f>
        <v>0</v>
      </c>
      <c r="AF205" s="40">
        <f ca="1">AF204+SUMIFS('Transactions (Dated)'!$E$2:$E$53,'Transactions (Dated)'!$D$2:$D$53,'Share Values'!$X205,'Transactions (Dated)'!$B$2:$B$53,'Share Values'!AF$11,'Transactions (Dated)'!$C$2:$C$53,"Buy")-SUMIFS('Transactions (Dated)'!$E$2:$E$53,'Transactions (Dated)'!$D$2:$D$53,'Share Values'!$X205,'Transactions (Dated)'!$B$2:$B$53,'Share Values'!AF$11,'Transactions (Dated)'!$C$2:$C$53,"Sell")</f>
        <v>0</v>
      </c>
      <c r="AG205" s="40">
        <f ca="1">AG204+SUMIFS('Transactions (Dated)'!$E$2:$E$53,'Transactions (Dated)'!$D$2:$D$53,'Share Values'!$X205,'Transactions (Dated)'!$B$2:$B$53,'Share Values'!AG$11,'Transactions (Dated)'!$C$2:$C$53,"Buy")-SUMIFS('Transactions (Dated)'!$E$2:$E$53,'Transactions (Dated)'!$D$2:$D$53,'Share Values'!$X205,'Transactions (Dated)'!$B$2:$B$53,'Share Values'!AG$11,'Transactions (Dated)'!$C$2:$C$53,"Sell")</f>
        <v>0</v>
      </c>
      <c r="AH205" s="40">
        <f ca="1">AH204+SUMIFS('Transactions (Dated)'!$E$2:$E$53,'Transactions (Dated)'!$D$2:$D$53,'Share Values'!$X205,'Transactions (Dated)'!$B$2:$B$53,'Share Values'!AH$11,'Transactions (Dated)'!$C$2:$C$53,"Buy")-SUMIFS('Transactions (Dated)'!$E$2:$E$53,'Transactions (Dated)'!$D$2:$D$53,'Share Values'!$X205,'Transactions (Dated)'!$B$2:$B$53,'Share Values'!AH$11,'Transactions (Dated)'!$C$2:$C$53,"Sell")</f>
        <v>0</v>
      </c>
      <c r="AI205" s="40">
        <f ca="1">AI204+SUMIFS('Transactions (Dated)'!$E$2:$E$53,'Transactions (Dated)'!$D$2:$D$53,'Share Values'!$X205,'Transactions (Dated)'!$B$2:$B$53,'Share Values'!AI$11,'Transactions (Dated)'!$C$2:$C$53,"Buy")-SUMIFS('Transactions (Dated)'!$E$2:$E$53,'Transactions (Dated)'!$D$2:$D$53,'Share Values'!$X205,'Transactions (Dated)'!$B$2:$B$53,'Share Values'!AI$11,'Transactions (Dated)'!$C$2:$C$53,"Sell")</f>
        <v>0</v>
      </c>
      <c r="AJ205" s="40">
        <f ca="1">AJ204+SUMIFS('Transactions (Dated)'!$E$2:$E$53,'Transactions (Dated)'!$D$2:$D$53,'Share Values'!$X205,'Transactions (Dated)'!$B$2:$B$53,'Share Values'!AJ$11,'Transactions (Dated)'!$C$2:$C$53,"Buy")-SUMIFS('Transactions (Dated)'!$E$2:$E$53,'Transactions (Dated)'!$D$2:$D$53,'Share Values'!$X205,'Transactions (Dated)'!$B$2:$B$53,'Share Values'!AJ$11,'Transactions (Dated)'!$C$2:$C$53,"Sell")</f>
        <v>0</v>
      </c>
      <c r="AK205" s="40">
        <f ca="1">AK204+SUMIFS('Transactions (Dated)'!$E$2:$E$53,'Transactions (Dated)'!$D$2:$D$53,'Share Values'!$X205,'Transactions (Dated)'!$B$2:$B$53,'Share Values'!AK$11,'Transactions (Dated)'!$C$2:$C$53,"Buy")-SUMIFS('Transactions (Dated)'!$E$2:$E$53,'Transactions (Dated)'!$D$2:$D$53,'Share Values'!$X205,'Transactions (Dated)'!$B$2:$B$53,'Share Values'!AK$11,'Transactions (Dated)'!$C$2:$C$53,"Sell")</f>
        <v>0</v>
      </c>
      <c r="AL205" s="40">
        <f ca="1">AL204+SUMIFS('Transactions (Dated)'!$E$2:$E$53,'Transactions (Dated)'!$D$2:$D$53,'Share Values'!$X205,'Transactions (Dated)'!$B$2:$B$53,'Share Values'!AL$11,'Transactions (Dated)'!$C$2:$C$53,"Buy")-SUMIFS('Transactions (Dated)'!$E$2:$E$53,'Transactions (Dated)'!$D$2:$D$53,'Share Values'!$X205,'Transactions (Dated)'!$B$2:$B$53,'Share Values'!AL$11,'Transactions (Dated)'!$C$2:$C$53,"Sell")</f>
        <v>0</v>
      </c>
      <c r="AM205" s="40">
        <f ca="1">AM204+SUMIFS('Transactions (Dated)'!$E$2:$E$53,'Transactions (Dated)'!$D$2:$D$53,'Share Values'!$X205,'Transactions (Dated)'!$B$2:$B$53,'Share Values'!AM$11,'Transactions (Dated)'!$C$2:$C$53,"Buy")-SUMIFS('Transactions (Dated)'!$E$2:$E$53,'Transactions (Dated)'!$D$2:$D$53,'Share Values'!$X205,'Transactions (Dated)'!$B$2:$B$53,'Share Values'!AM$11,'Transactions (Dated)'!$C$2:$C$53,"Sell")</f>
        <v>0</v>
      </c>
      <c r="AN205" s="40">
        <f ca="1">AN204+SUMIFS('Transactions (Dated)'!$E$2:$E$53,'Transactions (Dated)'!$D$2:$D$53,'Share Values'!$X205,'Transactions (Dated)'!$B$2:$B$53,'Share Values'!AN$11,'Transactions (Dated)'!$C$2:$C$53,"Buy")-SUMIFS('Transactions (Dated)'!$E$2:$E$53,'Transactions (Dated)'!$D$2:$D$53,'Share Values'!$X205,'Transactions (Dated)'!$B$2:$B$53,'Share Values'!AN$11,'Transactions (Dated)'!$C$2:$C$53,"Sell")</f>
        <v>0</v>
      </c>
      <c r="AO205" s="40"/>
      <c r="AQ205" s="3">
        <f t="shared" si="89"/>
        <v>42194</v>
      </c>
      <c r="AR205" s="6">
        <f t="shared" ca="1" si="90"/>
        <v>45695</v>
      </c>
      <c r="AS205" s="6">
        <f t="shared" ca="1" si="91"/>
        <v>44812.5</v>
      </c>
      <c r="AT205" s="6">
        <f t="shared" ca="1" si="92"/>
        <v>757911</v>
      </c>
      <c r="AU205" s="6">
        <f t="shared" ca="1" si="93"/>
        <v>57346.52</v>
      </c>
      <c r="AV205" s="6">
        <f t="shared" ca="1" si="94"/>
        <v>38624.6</v>
      </c>
      <c r="AW205" s="6">
        <f t="shared" ca="1" si="95"/>
        <v>0</v>
      </c>
      <c r="AX205" s="6">
        <f t="shared" ca="1" si="96"/>
        <v>0</v>
      </c>
      <c r="AY205" s="6">
        <f t="shared" ca="1" si="97"/>
        <v>0</v>
      </c>
      <c r="AZ205" s="6">
        <f t="shared" ca="1" si="98"/>
        <v>0</v>
      </c>
      <c r="BA205" s="6">
        <f t="shared" ca="1" si="99"/>
        <v>0</v>
      </c>
      <c r="BB205" s="6">
        <f t="shared" ca="1" si="100"/>
        <v>0</v>
      </c>
      <c r="BC205" s="6">
        <f t="shared" ca="1" si="101"/>
        <v>0</v>
      </c>
      <c r="BD205" s="6">
        <f t="shared" ca="1" si="102"/>
        <v>0</v>
      </c>
      <c r="BE205" s="6">
        <f t="shared" ca="1" si="103"/>
        <v>0</v>
      </c>
      <c r="BF205" s="6">
        <f t="shared" ref="BF205:BF268" ca="1" si="110">+AM205*T205</f>
        <v>0</v>
      </c>
      <c r="BG205" s="6">
        <f t="shared" ref="BG205:BG268" ca="1" si="111">+AN205*U205</f>
        <v>0</v>
      </c>
      <c r="BH205" s="6"/>
      <c r="BJ205" s="4">
        <f t="shared" ca="1" si="104"/>
        <v>944389.62</v>
      </c>
      <c r="BL205" s="3">
        <f t="shared" si="105"/>
        <v>42194</v>
      </c>
      <c r="BM205" s="6">
        <f>BM204+SUMIFS('Transactions (Dated)'!G:G,'Transactions (Dated)'!D:D,'Share Values'!AQ205)</f>
        <v>34179.499999999993</v>
      </c>
      <c r="BN205" s="6">
        <f ca="1">BN204+SUMIFS('Transactions (Dated)'!$F:$F,'Transactions (Dated)'!$D:$D,$BL205,'Transactions (Dated)'!$B:$B,BN$11,'Transactions (Dated)'!$C:$C,"Dividend (paid to cash)")*Y205</f>
        <v>0</v>
      </c>
      <c r="BO205" s="6">
        <f ca="1">BO204+SUMIFS('Transactions (Dated)'!$F:$F,'Transactions (Dated)'!$D:$D,$BL205,'Transactions (Dated)'!$B:$B,BO$11,'Transactions (Dated)'!$C:$C,"Dividend (paid to cash)")*Z205</f>
        <v>1718.75</v>
      </c>
      <c r="BP205" s="6">
        <f ca="1">BP204+SUMIFS('Transactions (Dated)'!$F:$F,'Transactions (Dated)'!$D:$D,$BL205,'Transactions (Dated)'!$B:$B,BP$11,'Transactions (Dated)'!$C:$C,"Dividend (paid to cash)")*AA205</f>
        <v>23236.542000000001</v>
      </c>
      <c r="BQ205" s="6">
        <f ca="1">BQ204+SUMIFS('Transactions (Dated)'!$F:$F,'Transactions (Dated)'!$D:$D,$BL205,'Transactions (Dated)'!$B:$B,BQ$11,'Transactions (Dated)'!$C:$C,"Dividend (paid to cash)")*AB205</f>
        <v>113.52000000000001</v>
      </c>
      <c r="BR205" s="6">
        <f ca="1">BR204+SUMIFS('Transactions (Dated)'!$F:$F,'Transactions (Dated)'!$D:$D,$BL205,'Transactions (Dated)'!$B:$B,BR$11,'Transactions (Dated)'!$C:$C,"Dividend (paid to cash)")*AC205</f>
        <v>0</v>
      </c>
      <c r="BS205" s="6">
        <f ca="1">BS204+SUMIFS('Transactions (Dated)'!$F:$F,'Transactions (Dated)'!$D:$D,$BL205,'Transactions (Dated)'!$B:$B,BS$11,'Transactions (Dated)'!$C:$C,"Dividend (paid to cash)")*AD205</f>
        <v>0</v>
      </c>
      <c r="BT205" s="6">
        <f ca="1">BT204+SUMIFS('Transactions (Dated)'!$F:$F,'Transactions (Dated)'!$D:$D,$BL205,'Transactions (Dated)'!$B:$B,BT$11,'Transactions (Dated)'!$C:$C,"Dividend (paid to cash)")*AE205</f>
        <v>0</v>
      </c>
      <c r="BU205" s="6">
        <f ca="1">BU204+SUMIFS('Transactions (Dated)'!$F:$F,'Transactions (Dated)'!$D:$D,$BL205,'Transactions (Dated)'!$B:$B,BU$11,'Transactions (Dated)'!$C:$C,"Dividend (paid to cash)")*AF205</f>
        <v>0</v>
      </c>
      <c r="BV205" s="6">
        <f ca="1">BV204+SUMIFS('Transactions (Dated)'!$F:$F,'Transactions (Dated)'!$D:$D,$BL205,'Transactions (Dated)'!$B:$B,BV$11,'Transactions (Dated)'!$C:$C,"Dividend (paid to cash)")*AG205</f>
        <v>0</v>
      </c>
      <c r="BW205" s="6">
        <f ca="1">BW204+SUMIFS('Transactions (Dated)'!$F:$F,'Transactions (Dated)'!$D:$D,$BL205,'Transactions (Dated)'!$B:$B,BW$11,'Transactions (Dated)'!$C:$C,"Dividend (paid to cash)")*AH205</f>
        <v>0</v>
      </c>
      <c r="BX205" s="6">
        <f ca="1">BX204+SUMIFS('Transactions (Dated)'!$F:$F,'Transactions (Dated)'!$D:$D,$BL205,'Transactions (Dated)'!$B:$B,BX$11,'Transactions (Dated)'!$C:$C,"Dividend (paid to cash)")*AI205</f>
        <v>0</v>
      </c>
      <c r="BY205" s="6">
        <f ca="1">BY204+SUMIFS('Transactions (Dated)'!$F:$F,'Transactions (Dated)'!$D:$D,$BL205,'Transactions (Dated)'!$B:$B,BY$11,'Transactions (Dated)'!$C:$C,"Dividend (paid to cash)")*AJ205</f>
        <v>0</v>
      </c>
      <c r="BZ205" s="6">
        <f ca="1">BZ204+SUMIFS('Transactions (Dated)'!$F:$F,'Transactions (Dated)'!$D:$D,$BL205,'Transactions (Dated)'!$B:$B,BZ$11,'Transactions (Dated)'!$C:$C,"Dividend (paid to cash)")*AK205</f>
        <v>0</v>
      </c>
      <c r="CA205" s="6">
        <f ca="1">CA204+SUMIFS('Transactions (Dated)'!$F:$F,'Transactions (Dated)'!$D:$D,$BL205,'Transactions (Dated)'!$B:$B,CA$11,'Transactions (Dated)'!$C:$C,"Dividend (paid to cash)")*AL205</f>
        <v>0</v>
      </c>
      <c r="CB205" s="6">
        <v>0</v>
      </c>
      <c r="CC205" s="6">
        <v>0</v>
      </c>
      <c r="CD205" s="6"/>
      <c r="CF205" s="6">
        <f t="shared" ref="CF205:CF268" ca="1" si="112">SUM(BM205:CE205)</f>
        <v>59248.311999999991</v>
      </c>
      <c r="CH205" s="3">
        <f t="shared" ref="CH205:CH268" si="113">BL205</f>
        <v>42194</v>
      </c>
      <c r="CI205" s="4">
        <f t="shared" ca="1" si="106"/>
        <v>944389.62</v>
      </c>
      <c r="CJ205" s="4">
        <f t="shared" ca="1" si="107"/>
        <v>59248.311999999991</v>
      </c>
      <c r="CL205" s="4">
        <f t="shared" ca="1" si="108"/>
        <v>1003637.932</v>
      </c>
    </row>
    <row r="206" spans="2:90" x14ac:dyDescent="0.15">
      <c r="B206" s="3">
        <f t="shared" si="109"/>
        <v>42195</v>
      </c>
      <c r="C206" s="2">
        <v>14411.1</v>
      </c>
      <c r="E206" s="70">
        <v>42195</v>
      </c>
      <c r="F206" s="69">
        <v>9.75</v>
      </c>
      <c r="G206" s="69">
        <v>4.59</v>
      </c>
      <c r="H206" s="69">
        <v>19.489999999999998</v>
      </c>
      <c r="I206" s="69">
        <v>30.52</v>
      </c>
      <c r="J206" s="69">
        <v>16.7</v>
      </c>
      <c r="K206" s="69">
        <v>12.41</v>
      </c>
      <c r="L206" s="69">
        <v>25.6</v>
      </c>
      <c r="M206" s="69">
        <v>3.15</v>
      </c>
      <c r="N206" s="69">
        <v>10.56</v>
      </c>
      <c r="O206" s="69">
        <v>5.9333</v>
      </c>
      <c r="P206" s="69">
        <v>30.45</v>
      </c>
      <c r="Q206" s="69">
        <v>1</v>
      </c>
      <c r="R206" s="69">
        <v>9.5500000000000007</v>
      </c>
      <c r="S206" s="69">
        <v>36.28</v>
      </c>
      <c r="T206" s="69"/>
      <c r="U206" s="69"/>
      <c r="V206" s="4"/>
      <c r="X206" s="3">
        <f t="shared" si="88"/>
        <v>42195</v>
      </c>
      <c r="Y206" s="40">
        <f ca="1">Y205+SUMIFS('Transactions (Dated)'!$E$2:$E$53,'Transactions (Dated)'!$D$2:$D$53,'Share Values'!$X206,'Transactions (Dated)'!$B$2:$B$53,'Share Values'!Y$11,'Transactions (Dated)'!$C$2:$C$53,"Buy")-SUMIFS('Transactions (Dated)'!$E$2:$E$53,'Transactions (Dated)'!$D$2:$D$53,'Share Values'!$X206,'Transactions (Dated)'!$B$2:$B$53,'Share Values'!Y$11,'Transactions (Dated)'!$C$2:$C$53,"Sell")</f>
        <v>4625</v>
      </c>
      <c r="Z206" s="40">
        <f ca="1">Z205+SUMIFS('Transactions (Dated)'!$E$2:$E$53,'Transactions (Dated)'!$D$2:$D$53,'Share Values'!$X206,'Transactions (Dated)'!$B$2:$B$53,'Share Values'!Z$11,'Transactions (Dated)'!$C$2:$C$53,"Buy")-SUMIFS('Transactions (Dated)'!$E$2:$E$53,'Transactions (Dated)'!$D$2:$D$53,'Share Values'!$X206,'Transactions (Dated)'!$B$2:$B$53,'Share Values'!Z$11,'Transactions (Dated)'!$C$2:$C$53,"Sell")</f>
        <v>9375</v>
      </c>
      <c r="AA206" s="40">
        <f ca="1">AA205+SUMIFS('Transactions (Dated)'!$E$2:$E$53,'Transactions (Dated)'!$D$2:$D$53,'Share Values'!$X206,'Transactions (Dated)'!$B$2:$B$53,'Share Values'!AA$11,'Transactions (Dated)'!$C$2:$C$53,"Buy")-SUMIFS('Transactions (Dated)'!$E$2:$E$53,'Transactions (Dated)'!$D$2:$D$53,'Share Values'!$X206,'Transactions (Dated)'!$B$2:$B$53,'Share Values'!AA$11,'Transactions (Dated)'!$C$2:$C$53,"Sell")</f>
        <v>39270</v>
      </c>
      <c r="AB206" s="40">
        <f ca="1">AB205+SUMIFS('Transactions (Dated)'!$E$2:$E$53,'Transactions (Dated)'!$D$2:$D$53,'Share Values'!$X206,'Transactions (Dated)'!$B$2:$B$53,'Share Values'!AB$11,'Transactions (Dated)'!$C$2:$C$53,"Buy")-SUMIFS('Transactions (Dated)'!$E$2:$E$53,'Transactions (Dated)'!$D$2:$D$53,'Share Values'!$X206,'Transactions (Dated)'!$B$2:$B$53,'Share Values'!AB$11,'Transactions (Dated)'!$C$2:$C$53,"Sell")</f>
        <v>1892</v>
      </c>
      <c r="AC206" s="40">
        <f ca="1">AC205+SUMIFS('Transactions (Dated)'!$E$2:$E$53,'Transactions (Dated)'!$D$2:$D$53,'Share Values'!$X206,'Transactions (Dated)'!$B$2:$B$53,'Share Values'!AC$11,'Transactions (Dated)'!$C$2:$C$53,"Buy")-SUMIFS('Transactions (Dated)'!$E$2:$E$53,'Transactions (Dated)'!$D$2:$D$53,'Share Values'!$X206,'Transactions (Dated)'!$B$2:$B$53,'Share Values'!AC$11,'Transactions (Dated)'!$C$2:$C$53,"Sell")</f>
        <v>2348</v>
      </c>
      <c r="AD206" s="40">
        <f ca="1">AD205+SUMIFS('Transactions (Dated)'!$E$2:$E$53,'Transactions (Dated)'!$D$2:$D$53,'Share Values'!$X206,'Transactions (Dated)'!$B$2:$B$53,'Share Values'!AD$11,'Transactions (Dated)'!$C$2:$C$53,"Buy")-SUMIFS('Transactions (Dated)'!$E$2:$E$53,'Transactions (Dated)'!$D$2:$D$53,'Share Values'!$X206,'Transactions (Dated)'!$B$2:$B$53,'Share Values'!AD$11,'Transactions (Dated)'!$C$2:$C$53,"Sell")</f>
        <v>0</v>
      </c>
      <c r="AE206" s="40">
        <f ca="1">AE205+SUMIFS('Transactions (Dated)'!$E$2:$E$53,'Transactions (Dated)'!$D$2:$D$53,'Share Values'!$X206,'Transactions (Dated)'!$B$2:$B$53,'Share Values'!AE$11,'Transactions (Dated)'!$C$2:$C$53,"Buy")-SUMIFS('Transactions (Dated)'!$E$2:$E$53,'Transactions (Dated)'!$D$2:$D$53,'Share Values'!$X206,'Transactions (Dated)'!$B$2:$B$53,'Share Values'!AE$11,'Transactions (Dated)'!$C$2:$C$53,"Sell")</f>
        <v>0</v>
      </c>
      <c r="AF206" s="40">
        <f ca="1">AF205+SUMIFS('Transactions (Dated)'!$E$2:$E$53,'Transactions (Dated)'!$D$2:$D$53,'Share Values'!$X206,'Transactions (Dated)'!$B$2:$B$53,'Share Values'!AF$11,'Transactions (Dated)'!$C$2:$C$53,"Buy")-SUMIFS('Transactions (Dated)'!$E$2:$E$53,'Transactions (Dated)'!$D$2:$D$53,'Share Values'!$X206,'Transactions (Dated)'!$B$2:$B$53,'Share Values'!AF$11,'Transactions (Dated)'!$C$2:$C$53,"Sell")</f>
        <v>0</v>
      </c>
      <c r="AG206" s="40">
        <f ca="1">AG205+SUMIFS('Transactions (Dated)'!$E$2:$E$53,'Transactions (Dated)'!$D$2:$D$53,'Share Values'!$X206,'Transactions (Dated)'!$B$2:$B$53,'Share Values'!AG$11,'Transactions (Dated)'!$C$2:$C$53,"Buy")-SUMIFS('Transactions (Dated)'!$E$2:$E$53,'Transactions (Dated)'!$D$2:$D$53,'Share Values'!$X206,'Transactions (Dated)'!$B$2:$B$53,'Share Values'!AG$11,'Transactions (Dated)'!$C$2:$C$53,"Sell")</f>
        <v>0</v>
      </c>
      <c r="AH206" s="40">
        <f ca="1">AH205+SUMIFS('Transactions (Dated)'!$E$2:$E$53,'Transactions (Dated)'!$D$2:$D$53,'Share Values'!$X206,'Transactions (Dated)'!$B$2:$B$53,'Share Values'!AH$11,'Transactions (Dated)'!$C$2:$C$53,"Buy")-SUMIFS('Transactions (Dated)'!$E$2:$E$53,'Transactions (Dated)'!$D$2:$D$53,'Share Values'!$X206,'Transactions (Dated)'!$B$2:$B$53,'Share Values'!AH$11,'Transactions (Dated)'!$C$2:$C$53,"Sell")</f>
        <v>0</v>
      </c>
      <c r="AI206" s="40">
        <f ca="1">AI205+SUMIFS('Transactions (Dated)'!$E$2:$E$53,'Transactions (Dated)'!$D$2:$D$53,'Share Values'!$X206,'Transactions (Dated)'!$B$2:$B$53,'Share Values'!AI$11,'Transactions (Dated)'!$C$2:$C$53,"Buy")-SUMIFS('Transactions (Dated)'!$E$2:$E$53,'Transactions (Dated)'!$D$2:$D$53,'Share Values'!$X206,'Transactions (Dated)'!$B$2:$B$53,'Share Values'!AI$11,'Transactions (Dated)'!$C$2:$C$53,"Sell")</f>
        <v>0</v>
      </c>
      <c r="AJ206" s="40">
        <f ca="1">AJ205+SUMIFS('Transactions (Dated)'!$E$2:$E$53,'Transactions (Dated)'!$D$2:$D$53,'Share Values'!$X206,'Transactions (Dated)'!$B$2:$B$53,'Share Values'!AJ$11,'Transactions (Dated)'!$C$2:$C$53,"Buy")-SUMIFS('Transactions (Dated)'!$E$2:$E$53,'Transactions (Dated)'!$D$2:$D$53,'Share Values'!$X206,'Transactions (Dated)'!$B$2:$B$53,'Share Values'!AJ$11,'Transactions (Dated)'!$C$2:$C$53,"Sell")</f>
        <v>0</v>
      </c>
      <c r="AK206" s="40">
        <f ca="1">AK205+SUMIFS('Transactions (Dated)'!$E$2:$E$53,'Transactions (Dated)'!$D$2:$D$53,'Share Values'!$X206,'Transactions (Dated)'!$B$2:$B$53,'Share Values'!AK$11,'Transactions (Dated)'!$C$2:$C$53,"Buy")-SUMIFS('Transactions (Dated)'!$E$2:$E$53,'Transactions (Dated)'!$D$2:$D$53,'Share Values'!$X206,'Transactions (Dated)'!$B$2:$B$53,'Share Values'!AK$11,'Transactions (Dated)'!$C$2:$C$53,"Sell")</f>
        <v>0</v>
      </c>
      <c r="AL206" s="40">
        <f ca="1">AL205+SUMIFS('Transactions (Dated)'!$E$2:$E$53,'Transactions (Dated)'!$D$2:$D$53,'Share Values'!$X206,'Transactions (Dated)'!$B$2:$B$53,'Share Values'!AL$11,'Transactions (Dated)'!$C$2:$C$53,"Buy")-SUMIFS('Transactions (Dated)'!$E$2:$E$53,'Transactions (Dated)'!$D$2:$D$53,'Share Values'!$X206,'Transactions (Dated)'!$B$2:$B$53,'Share Values'!AL$11,'Transactions (Dated)'!$C$2:$C$53,"Sell")</f>
        <v>0</v>
      </c>
      <c r="AM206" s="40">
        <f ca="1">AM205+SUMIFS('Transactions (Dated)'!$E$2:$E$53,'Transactions (Dated)'!$D$2:$D$53,'Share Values'!$X206,'Transactions (Dated)'!$B$2:$B$53,'Share Values'!AM$11,'Transactions (Dated)'!$C$2:$C$53,"Buy")-SUMIFS('Transactions (Dated)'!$E$2:$E$53,'Transactions (Dated)'!$D$2:$D$53,'Share Values'!$X206,'Transactions (Dated)'!$B$2:$B$53,'Share Values'!AM$11,'Transactions (Dated)'!$C$2:$C$53,"Sell")</f>
        <v>0</v>
      </c>
      <c r="AN206" s="40">
        <f ca="1">AN205+SUMIFS('Transactions (Dated)'!$E$2:$E$53,'Transactions (Dated)'!$D$2:$D$53,'Share Values'!$X206,'Transactions (Dated)'!$B$2:$B$53,'Share Values'!AN$11,'Transactions (Dated)'!$C$2:$C$53,"Buy")-SUMIFS('Transactions (Dated)'!$E$2:$E$53,'Transactions (Dated)'!$D$2:$D$53,'Share Values'!$X206,'Transactions (Dated)'!$B$2:$B$53,'Share Values'!AN$11,'Transactions (Dated)'!$C$2:$C$53,"Sell")</f>
        <v>0</v>
      </c>
      <c r="AO206" s="40"/>
      <c r="AQ206" s="3">
        <f t="shared" si="89"/>
        <v>42195</v>
      </c>
      <c r="AR206" s="6">
        <f t="shared" ca="1" si="90"/>
        <v>45093.75</v>
      </c>
      <c r="AS206" s="6">
        <f t="shared" ca="1" si="91"/>
        <v>43031.25</v>
      </c>
      <c r="AT206" s="6">
        <f t="shared" ca="1" si="92"/>
        <v>765372.29999999993</v>
      </c>
      <c r="AU206" s="6">
        <f t="shared" ca="1" si="93"/>
        <v>57743.839999999997</v>
      </c>
      <c r="AV206" s="6">
        <f t="shared" ca="1" si="94"/>
        <v>39211.599999999999</v>
      </c>
      <c r="AW206" s="6">
        <f t="shared" ca="1" si="95"/>
        <v>0</v>
      </c>
      <c r="AX206" s="6">
        <f t="shared" ca="1" si="96"/>
        <v>0</v>
      </c>
      <c r="AY206" s="6">
        <f t="shared" ca="1" si="97"/>
        <v>0</v>
      </c>
      <c r="AZ206" s="6">
        <f t="shared" ca="1" si="98"/>
        <v>0</v>
      </c>
      <c r="BA206" s="6">
        <f t="shared" ca="1" si="99"/>
        <v>0</v>
      </c>
      <c r="BB206" s="6">
        <f t="shared" ca="1" si="100"/>
        <v>0</v>
      </c>
      <c r="BC206" s="6">
        <f t="shared" ca="1" si="101"/>
        <v>0</v>
      </c>
      <c r="BD206" s="6">
        <f t="shared" ca="1" si="102"/>
        <v>0</v>
      </c>
      <c r="BE206" s="6">
        <f t="shared" ca="1" si="103"/>
        <v>0</v>
      </c>
      <c r="BF206" s="6">
        <f t="shared" ca="1" si="110"/>
        <v>0</v>
      </c>
      <c r="BG206" s="6">
        <f t="shared" ca="1" si="111"/>
        <v>0</v>
      </c>
      <c r="BH206" s="6"/>
      <c r="BJ206" s="4">
        <f t="shared" ca="1" si="104"/>
        <v>950452.73999999987</v>
      </c>
      <c r="BL206" s="3">
        <f t="shared" si="105"/>
        <v>42195</v>
      </c>
      <c r="BM206" s="6">
        <f>BM205+SUMIFS('Transactions (Dated)'!G:G,'Transactions (Dated)'!D:D,'Share Values'!AQ206)</f>
        <v>34179.499999999993</v>
      </c>
      <c r="BN206" s="6">
        <f ca="1">BN205+SUMIFS('Transactions (Dated)'!$F:$F,'Transactions (Dated)'!$D:$D,$BL206,'Transactions (Dated)'!$B:$B,BN$11,'Transactions (Dated)'!$C:$C,"Dividend (paid to cash)")*Y206</f>
        <v>0</v>
      </c>
      <c r="BO206" s="6">
        <f ca="1">BO205+SUMIFS('Transactions (Dated)'!$F:$F,'Transactions (Dated)'!$D:$D,$BL206,'Transactions (Dated)'!$B:$B,BO$11,'Transactions (Dated)'!$C:$C,"Dividend (paid to cash)")*Z206</f>
        <v>1718.75</v>
      </c>
      <c r="BP206" s="6">
        <f ca="1">BP205+SUMIFS('Transactions (Dated)'!$F:$F,'Transactions (Dated)'!$D:$D,$BL206,'Transactions (Dated)'!$B:$B,BP$11,'Transactions (Dated)'!$C:$C,"Dividend (paid to cash)")*AA206</f>
        <v>23236.542000000001</v>
      </c>
      <c r="BQ206" s="6">
        <f ca="1">BQ205+SUMIFS('Transactions (Dated)'!$F:$F,'Transactions (Dated)'!$D:$D,$BL206,'Transactions (Dated)'!$B:$B,BQ$11,'Transactions (Dated)'!$C:$C,"Dividend (paid to cash)")*AB206</f>
        <v>113.52000000000001</v>
      </c>
      <c r="BR206" s="6">
        <f ca="1">BR205+SUMIFS('Transactions (Dated)'!$F:$F,'Transactions (Dated)'!$D:$D,$BL206,'Transactions (Dated)'!$B:$B,BR$11,'Transactions (Dated)'!$C:$C,"Dividend (paid to cash)")*AC206</f>
        <v>0</v>
      </c>
      <c r="BS206" s="6">
        <f ca="1">BS205+SUMIFS('Transactions (Dated)'!$F:$F,'Transactions (Dated)'!$D:$D,$BL206,'Transactions (Dated)'!$B:$B,BS$11,'Transactions (Dated)'!$C:$C,"Dividend (paid to cash)")*AD206</f>
        <v>0</v>
      </c>
      <c r="BT206" s="6">
        <f ca="1">BT205+SUMIFS('Transactions (Dated)'!$F:$F,'Transactions (Dated)'!$D:$D,$BL206,'Transactions (Dated)'!$B:$B,BT$11,'Transactions (Dated)'!$C:$C,"Dividend (paid to cash)")*AE206</f>
        <v>0</v>
      </c>
      <c r="BU206" s="6">
        <f ca="1">BU205+SUMIFS('Transactions (Dated)'!$F:$F,'Transactions (Dated)'!$D:$D,$BL206,'Transactions (Dated)'!$B:$B,BU$11,'Transactions (Dated)'!$C:$C,"Dividend (paid to cash)")*AF206</f>
        <v>0</v>
      </c>
      <c r="BV206" s="6">
        <f ca="1">BV205+SUMIFS('Transactions (Dated)'!$F:$F,'Transactions (Dated)'!$D:$D,$BL206,'Transactions (Dated)'!$B:$B,BV$11,'Transactions (Dated)'!$C:$C,"Dividend (paid to cash)")*AG206</f>
        <v>0</v>
      </c>
      <c r="BW206" s="6">
        <f ca="1">BW205+SUMIFS('Transactions (Dated)'!$F:$F,'Transactions (Dated)'!$D:$D,$BL206,'Transactions (Dated)'!$B:$B,BW$11,'Transactions (Dated)'!$C:$C,"Dividend (paid to cash)")*AH206</f>
        <v>0</v>
      </c>
      <c r="BX206" s="6">
        <f ca="1">BX205+SUMIFS('Transactions (Dated)'!$F:$F,'Transactions (Dated)'!$D:$D,$BL206,'Transactions (Dated)'!$B:$B,BX$11,'Transactions (Dated)'!$C:$C,"Dividend (paid to cash)")*AI206</f>
        <v>0</v>
      </c>
      <c r="BY206" s="6">
        <f ca="1">BY205+SUMIFS('Transactions (Dated)'!$F:$F,'Transactions (Dated)'!$D:$D,$BL206,'Transactions (Dated)'!$B:$B,BY$11,'Transactions (Dated)'!$C:$C,"Dividend (paid to cash)")*AJ206</f>
        <v>0</v>
      </c>
      <c r="BZ206" s="6">
        <f ca="1">BZ205+SUMIFS('Transactions (Dated)'!$F:$F,'Transactions (Dated)'!$D:$D,$BL206,'Transactions (Dated)'!$B:$B,BZ$11,'Transactions (Dated)'!$C:$C,"Dividend (paid to cash)")*AK206</f>
        <v>0</v>
      </c>
      <c r="CA206" s="6">
        <f ca="1">CA205+SUMIFS('Transactions (Dated)'!$F:$F,'Transactions (Dated)'!$D:$D,$BL206,'Transactions (Dated)'!$B:$B,CA$11,'Transactions (Dated)'!$C:$C,"Dividend (paid to cash)")*AL206</f>
        <v>0</v>
      </c>
      <c r="CB206" s="6">
        <v>0</v>
      </c>
      <c r="CC206" s="6">
        <v>0</v>
      </c>
      <c r="CD206" s="6"/>
      <c r="CF206" s="6">
        <f t="shared" ca="1" si="112"/>
        <v>59248.311999999991</v>
      </c>
      <c r="CH206" s="3">
        <f t="shared" si="113"/>
        <v>42195</v>
      </c>
      <c r="CI206" s="4">
        <f t="shared" ca="1" si="106"/>
        <v>950452.73999999987</v>
      </c>
      <c r="CJ206" s="4">
        <f t="shared" ca="1" si="107"/>
        <v>59248.311999999991</v>
      </c>
      <c r="CL206" s="4">
        <f t="shared" ca="1" si="108"/>
        <v>1009701.0519999999</v>
      </c>
    </row>
    <row r="207" spans="2:90" x14ac:dyDescent="0.15">
      <c r="B207" s="3">
        <f t="shared" si="109"/>
        <v>42198</v>
      </c>
      <c r="C207" s="2">
        <v>14533.2</v>
      </c>
      <c r="E207" s="70">
        <v>42198</v>
      </c>
      <c r="F207" s="69">
        <v>9.83</v>
      </c>
      <c r="G207" s="69">
        <v>4.62</v>
      </c>
      <c r="H207" s="69">
        <v>19.66</v>
      </c>
      <c r="I207" s="69">
        <v>30.97</v>
      </c>
      <c r="J207" s="69">
        <v>17.36</v>
      </c>
      <c r="K207" s="69">
        <v>12.41</v>
      </c>
      <c r="L207" s="69">
        <v>25.7</v>
      </c>
      <c r="M207" s="69">
        <v>3.15</v>
      </c>
      <c r="N207" s="69">
        <v>9.9</v>
      </c>
      <c r="O207" s="69">
        <v>5.9767000000000001</v>
      </c>
      <c r="P207" s="69">
        <v>30.46</v>
      </c>
      <c r="Q207" s="69">
        <v>1</v>
      </c>
      <c r="R207" s="69">
        <v>9.85</v>
      </c>
      <c r="S207" s="69">
        <v>36</v>
      </c>
      <c r="T207" s="69"/>
      <c r="U207" s="69"/>
      <c r="V207" s="4"/>
      <c r="X207" s="3">
        <f t="shared" si="88"/>
        <v>42198</v>
      </c>
      <c r="Y207" s="40">
        <f ca="1">Y206+SUMIFS('Transactions (Dated)'!$E$2:$E$53,'Transactions (Dated)'!$D$2:$D$53,'Share Values'!$X207,'Transactions (Dated)'!$B$2:$B$53,'Share Values'!Y$11,'Transactions (Dated)'!$C$2:$C$53,"Buy")-SUMIFS('Transactions (Dated)'!$E$2:$E$53,'Transactions (Dated)'!$D$2:$D$53,'Share Values'!$X207,'Transactions (Dated)'!$B$2:$B$53,'Share Values'!Y$11,'Transactions (Dated)'!$C$2:$C$53,"Sell")</f>
        <v>4625</v>
      </c>
      <c r="Z207" s="40">
        <f ca="1">Z206+SUMIFS('Transactions (Dated)'!$E$2:$E$53,'Transactions (Dated)'!$D$2:$D$53,'Share Values'!$X207,'Transactions (Dated)'!$B$2:$B$53,'Share Values'!Z$11,'Transactions (Dated)'!$C$2:$C$53,"Buy")-SUMIFS('Transactions (Dated)'!$E$2:$E$53,'Transactions (Dated)'!$D$2:$D$53,'Share Values'!$X207,'Transactions (Dated)'!$B$2:$B$53,'Share Values'!Z$11,'Transactions (Dated)'!$C$2:$C$53,"Sell")</f>
        <v>9375</v>
      </c>
      <c r="AA207" s="40">
        <f ca="1">AA206+SUMIFS('Transactions (Dated)'!$E$2:$E$53,'Transactions (Dated)'!$D$2:$D$53,'Share Values'!$X207,'Transactions (Dated)'!$B$2:$B$53,'Share Values'!AA$11,'Transactions (Dated)'!$C$2:$C$53,"Buy")-SUMIFS('Transactions (Dated)'!$E$2:$E$53,'Transactions (Dated)'!$D$2:$D$53,'Share Values'!$X207,'Transactions (Dated)'!$B$2:$B$53,'Share Values'!AA$11,'Transactions (Dated)'!$C$2:$C$53,"Sell")</f>
        <v>39270</v>
      </c>
      <c r="AB207" s="40">
        <f ca="1">AB206+SUMIFS('Transactions (Dated)'!$E$2:$E$53,'Transactions (Dated)'!$D$2:$D$53,'Share Values'!$X207,'Transactions (Dated)'!$B$2:$B$53,'Share Values'!AB$11,'Transactions (Dated)'!$C$2:$C$53,"Buy")-SUMIFS('Transactions (Dated)'!$E$2:$E$53,'Transactions (Dated)'!$D$2:$D$53,'Share Values'!$X207,'Transactions (Dated)'!$B$2:$B$53,'Share Values'!AB$11,'Transactions (Dated)'!$C$2:$C$53,"Sell")</f>
        <v>1892</v>
      </c>
      <c r="AC207" s="40">
        <f ca="1">AC206+SUMIFS('Transactions (Dated)'!$E$2:$E$53,'Transactions (Dated)'!$D$2:$D$53,'Share Values'!$X207,'Transactions (Dated)'!$B$2:$B$53,'Share Values'!AC$11,'Transactions (Dated)'!$C$2:$C$53,"Buy")-SUMIFS('Transactions (Dated)'!$E$2:$E$53,'Transactions (Dated)'!$D$2:$D$53,'Share Values'!$X207,'Transactions (Dated)'!$B$2:$B$53,'Share Values'!AC$11,'Transactions (Dated)'!$C$2:$C$53,"Sell")</f>
        <v>2348</v>
      </c>
      <c r="AD207" s="40">
        <f ca="1">AD206+SUMIFS('Transactions (Dated)'!$E$2:$E$53,'Transactions (Dated)'!$D$2:$D$53,'Share Values'!$X207,'Transactions (Dated)'!$B$2:$B$53,'Share Values'!AD$11,'Transactions (Dated)'!$C$2:$C$53,"Buy")-SUMIFS('Transactions (Dated)'!$E$2:$E$53,'Transactions (Dated)'!$D$2:$D$53,'Share Values'!$X207,'Transactions (Dated)'!$B$2:$B$53,'Share Values'!AD$11,'Transactions (Dated)'!$C$2:$C$53,"Sell")</f>
        <v>0</v>
      </c>
      <c r="AE207" s="40">
        <f ca="1">AE206+SUMIFS('Transactions (Dated)'!$E$2:$E$53,'Transactions (Dated)'!$D$2:$D$53,'Share Values'!$X207,'Transactions (Dated)'!$B$2:$B$53,'Share Values'!AE$11,'Transactions (Dated)'!$C$2:$C$53,"Buy")-SUMIFS('Transactions (Dated)'!$E$2:$E$53,'Transactions (Dated)'!$D$2:$D$53,'Share Values'!$X207,'Transactions (Dated)'!$B$2:$B$53,'Share Values'!AE$11,'Transactions (Dated)'!$C$2:$C$53,"Sell")</f>
        <v>0</v>
      </c>
      <c r="AF207" s="40">
        <f ca="1">AF206+SUMIFS('Transactions (Dated)'!$E$2:$E$53,'Transactions (Dated)'!$D$2:$D$53,'Share Values'!$X207,'Transactions (Dated)'!$B$2:$B$53,'Share Values'!AF$11,'Transactions (Dated)'!$C$2:$C$53,"Buy")-SUMIFS('Transactions (Dated)'!$E$2:$E$53,'Transactions (Dated)'!$D$2:$D$53,'Share Values'!$X207,'Transactions (Dated)'!$B$2:$B$53,'Share Values'!AF$11,'Transactions (Dated)'!$C$2:$C$53,"Sell")</f>
        <v>0</v>
      </c>
      <c r="AG207" s="40">
        <f ca="1">AG206+SUMIFS('Transactions (Dated)'!$E$2:$E$53,'Transactions (Dated)'!$D$2:$D$53,'Share Values'!$X207,'Transactions (Dated)'!$B$2:$B$53,'Share Values'!AG$11,'Transactions (Dated)'!$C$2:$C$53,"Buy")-SUMIFS('Transactions (Dated)'!$E$2:$E$53,'Transactions (Dated)'!$D$2:$D$53,'Share Values'!$X207,'Transactions (Dated)'!$B$2:$B$53,'Share Values'!AG$11,'Transactions (Dated)'!$C$2:$C$53,"Sell")</f>
        <v>0</v>
      </c>
      <c r="AH207" s="40">
        <f ca="1">AH206+SUMIFS('Transactions (Dated)'!$E$2:$E$53,'Transactions (Dated)'!$D$2:$D$53,'Share Values'!$X207,'Transactions (Dated)'!$B$2:$B$53,'Share Values'!AH$11,'Transactions (Dated)'!$C$2:$C$53,"Buy")-SUMIFS('Transactions (Dated)'!$E$2:$E$53,'Transactions (Dated)'!$D$2:$D$53,'Share Values'!$X207,'Transactions (Dated)'!$B$2:$B$53,'Share Values'!AH$11,'Transactions (Dated)'!$C$2:$C$53,"Sell")</f>
        <v>0</v>
      </c>
      <c r="AI207" s="40">
        <f ca="1">AI206+SUMIFS('Transactions (Dated)'!$E$2:$E$53,'Transactions (Dated)'!$D$2:$D$53,'Share Values'!$X207,'Transactions (Dated)'!$B$2:$B$53,'Share Values'!AI$11,'Transactions (Dated)'!$C$2:$C$53,"Buy")-SUMIFS('Transactions (Dated)'!$E$2:$E$53,'Transactions (Dated)'!$D$2:$D$53,'Share Values'!$X207,'Transactions (Dated)'!$B$2:$B$53,'Share Values'!AI$11,'Transactions (Dated)'!$C$2:$C$53,"Sell")</f>
        <v>0</v>
      </c>
      <c r="AJ207" s="40">
        <f ca="1">AJ206+SUMIFS('Transactions (Dated)'!$E$2:$E$53,'Transactions (Dated)'!$D$2:$D$53,'Share Values'!$X207,'Transactions (Dated)'!$B$2:$B$53,'Share Values'!AJ$11,'Transactions (Dated)'!$C$2:$C$53,"Buy")-SUMIFS('Transactions (Dated)'!$E$2:$E$53,'Transactions (Dated)'!$D$2:$D$53,'Share Values'!$X207,'Transactions (Dated)'!$B$2:$B$53,'Share Values'!AJ$11,'Transactions (Dated)'!$C$2:$C$53,"Sell")</f>
        <v>0</v>
      </c>
      <c r="AK207" s="40">
        <f ca="1">AK206+SUMIFS('Transactions (Dated)'!$E$2:$E$53,'Transactions (Dated)'!$D$2:$D$53,'Share Values'!$X207,'Transactions (Dated)'!$B$2:$B$53,'Share Values'!AK$11,'Transactions (Dated)'!$C$2:$C$53,"Buy")-SUMIFS('Transactions (Dated)'!$E$2:$E$53,'Transactions (Dated)'!$D$2:$D$53,'Share Values'!$X207,'Transactions (Dated)'!$B$2:$B$53,'Share Values'!AK$11,'Transactions (Dated)'!$C$2:$C$53,"Sell")</f>
        <v>0</v>
      </c>
      <c r="AL207" s="40">
        <f ca="1">AL206+SUMIFS('Transactions (Dated)'!$E$2:$E$53,'Transactions (Dated)'!$D$2:$D$53,'Share Values'!$X207,'Transactions (Dated)'!$B$2:$B$53,'Share Values'!AL$11,'Transactions (Dated)'!$C$2:$C$53,"Buy")-SUMIFS('Transactions (Dated)'!$E$2:$E$53,'Transactions (Dated)'!$D$2:$D$53,'Share Values'!$X207,'Transactions (Dated)'!$B$2:$B$53,'Share Values'!AL$11,'Transactions (Dated)'!$C$2:$C$53,"Sell")</f>
        <v>0</v>
      </c>
      <c r="AM207" s="40">
        <f ca="1">AM206+SUMIFS('Transactions (Dated)'!$E$2:$E$53,'Transactions (Dated)'!$D$2:$D$53,'Share Values'!$X207,'Transactions (Dated)'!$B$2:$B$53,'Share Values'!AM$11,'Transactions (Dated)'!$C$2:$C$53,"Buy")-SUMIFS('Transactions (Dated)'!$E$2:$E$53,'Transactions (Dated)'!$D$2:$D$53,'Share Values'!$X207,'Transactions (Dated)'!$B$2:$B$53,'Share Values'!AM$11,'Transactions (Dated)'!$C$2:$C$53,"Sell")</f>
        <v>0</v>
      </c>
      <c r="AN207" s="40">
        <f ca="1">AN206+SUMIFS('Transactions (Dated)'!$E$2:$E$53,'Transactions (Dated)'!$D$2:$D$53,'Share Values'!$X207,'Transactions (Dated)'!$B$2:$B$53,'Share Values'!AN$11,'Transactions (Dated)'!$C$2:$C$53,"Buy")-SUMIFS('Transactions (Dated)'!$E$2:$E$53,'Transactions (Dated)'!$D$2:$D$53,'Share Values'!$X207,'Transactions (Dated)'!$B$2:$B$53,'Share Values'!AN$11,'Transactions (Dated)'!$C$2:$C$53,"Sell")</f>
        <v>0</v>
      </c>
      <c r="AO207" s="40"/>
      <c r="AQ207" s="3">
        <f t="shared" si="89"/>
        <v>42198</v>
      </c>
      <c r="AR207" s="6">
        <f t="shared" ca="1" si="90"/>
        <v>45463.75</v>
      </c>
      <c r="AS207" s="6">
        <f t="shared" ca="1" si="91"/>
        <v>43312.5</v>
      </c>
      <c r="AT207" s="6">
        <f t="shared" ca="1" si="92"/>
        <v>772048.2</v>
      </c>
      <c r="AU207" s="6">
        <f t="shared" ca="1" si="93"/>
        <v>58595.24</v>
      </c>
      <c r="AV207" s="6">
        <f t="shared" ca="1" si="94"/>
        <v>40761.279999999999</v>
      </c>
      <c r="AW207" s="6">
        <f t="shared" ca="1" si="95"/>
        <v>0</v>
      </c>
      <c r="AX207" s="6">
        <f t="shared" ca="1" si="96"/>
        <v>0</v>
      </c>
      <c r="AY207" s="6">
        <f t="shared" ca="1" si="97"/>
        <v>0</v>
      </c>
      <c r="AZ207" s="6">
        <f t="shared" ca="1" si="98"/>
        <v>0</v>
      </c>
      <c r="BA207" s="6">
        <f t="shared" ca="1" si="99"/>
        <v>0</v>
      </c>
      <c r="BB207" s="6">
        <f t="shared" ca="1" si="100"/>
        <v>0</v>
      </c>
      <c r="BC207" s="6">
        <f t="shared" ca="1" si="101"/>
        <v>0</v>
      </c>
      <c r="BD207" s="6">
        <f t="shared" ca="1" si="102"/>
        <v>0</v>
      </c>
      <c r="BE207" s="6">
        <f t="shared" ca="1" si="103"/>
        <v>0</v>
      </c>
      <c r="BF207" s="6">
        <f t="shared" ca="1" si="110"/>
        <v>0</v>
      </c>
      <c r="BG207" s="6">
        <f t="shared" ca="1" si="111"/>
        <v>0</v>
      </c>
      <c r="BH207" s="6"/>
      <c r="BJ207" s="4">
        <f t="shared" ca="1" si="104"/>
        <v>960180.97</v>
      </c>
      <c r="BL207" s="3">
        <f t="shared" si="105"/>
        <v>42198</v>
      </c>
      <c r="BM207" s="6">
        <f>BM206+SUMIFS('Transactions (Dated)'!G:G,'Transactions (Dated)'!D:D,'Share Values'!AQ207)</f>
        <v>34179.499999999993</v>
      </c>
      <c r="BN207" s="6">
        <f ca="1">BN206+SUMIFS('Transactions (Dated)'!$F:$F,'Transactions (Dated)'!$D:$D,$BL207,'Transactions (Dated)'!$B:$B,BN$11,'Transactions (Dated)'!$C:$C,"Dividend (paid to cash)")*Y207</f>
        <v>0</v>
      </c>
      <c r="BO207" s="6">
        <f ca="1">BO206+SUMIFS('Transactions (Dated)'!$F:$F,'Transactions (Dated)'!$D:$D,$BL207,'Transactions (Dated)'!$B:$B,BO$11,'Transactions (Dated)'!$C:$C,"Dividend (paid to cash)")*Z207</f>
        <v>1718.75</v>
      </c>
      <c r="BP207" s="6">
        <f ca="1">BP206+SUMIFS('Transactions (Dated)'!$F:$F,'Transactions (Dated)'!$D:$D,$BL207,'Transactions (Dated)'!$B:$B,BP$11,'Transactions (Dated)'!$C:$C,"Dividend (paid to cash)")*AA207</f>
        <v>23236.542000000001</v>
      </c>
      <c r="BQ207" s="6">
        <f ca="1">BQ206+SUMIFS('Transactions (Dated)'!$F:$F,'Transactions (Dated)'!$D:$D,$BL207,'Transactions (Dated)'!$B:$B,BQ$11,'Transactions (Dated)'!$C:$C,"Dividend (paid to cash)")*AB207</f>
        <v>113.52000000000001</v>
      </c>
      <c r="BR207" s="6">
        <f ca="1">BR206+SUMIFS('Transactions (Dated)'!$F:$F,'Transactions (Dated)'!$D:$D,$BL207,'Transactions (Dated)'!$B:$B,BR$11,'Transactions (Dated)'!$C:$C,"Dividend (paid to cash)")*AC207</f>
        <v>0</v>
      </c>
      <c r="BS207" s="6">
        <f ca="1">BS206+SUMIFS('Transactions (Dated)'!$F:$F,'Transactions (Dated)'!$D:$D,$BL207,'Transactions (Dated)'!$B:$B,BS$11,'Transactions (Dated)'!$C:$C,"Dividend (paid to cash)")*AD207</f>
        <v>0</v>
      </c>
      <c r="BT207" s="6">
        <f ca="1">BT206+SUMIFS('Transactions (Dated)'!$F:$F,'Transactions (Dated)'!$D:$D,$BL207,'Transactions (Dated)'!$B:$B,BT$11,'Transactions (Dated)'!$C:$C,"Dividend (paid to cash)")*AE207</f>
        <v>0</v>
      </c>
      <c r="BU207" s="6">
        <f ca="1">BU206+SUMIFS('Transactions (Dated)'!$F:$F,'Transactions (Dated)'!$D:$D,$BL207,'Transactions (Dated)'!$B:$B,BU$11,'Transactions (Dated)'!$C:$C,"Dividend (paid to cash)")*AF207</f>
        <v>0</v>
      </c>
      <c r="BV207" s="6">
        <f ca="1">BV206+SUMIFS('Transactions (Dated)'!$F:$F,'Transactions (Dated)'!$D:$D,$BL207,'Transactions (Dated)'!$B:$B,BV$11,'Transactions (Dated)'!$C:$C,"Dividend (paid to cash)")*AG207</f>
        <v>0</v>
      </c>
      <c r="BW207" s="6">
        <f ca="1">BW206+SUMIFS('Transactions (Dated)'!$F:$F,'Transactions (Dated)'!$D:$D,$BL207,'Transactions (Dated)'!$B:$B,BW$11,'Transactions (Dated)'!$C:$C,"Dividend (paid to cash)")*AH207</f>
        <v>0</v>
      </c>
      <c r="BX207" s="6">
        <f ca="1">BX206+SUMIFS('Transactions (Dated)'!$F:$F,'Transactions (Dated)'!$D:$D,$BL207,'Transactions (Dated)'!$B:$B,BX$11,'Transactions (Dated)'!$C:$C,"Dividend (paid to cash)")*AI207</f>
        <v>0</v>
      </c>
      <c r="BY207" s="6">
        <f ca="1">BY206+SUMIFS('Transactions (Dated)'!$F:$F,'Transactions (Dated)'!$D:$D,$BL207,'Transactions (Dated)'!$B:$B,BY$11,'Transactions (Dated)'!$C:$C,"Dividend (paid to cash)")*AJ207</f>
        <v>0</v>
      </c>
      <c r="BZ207" s="6">
        <f ca="1">BZ206+SUMIFS('Transactions (Dated)'!$F:$F,'Transactions (Dated)'!$D:$D,$BL207,'Transactions (Dated)'!$B:$B,BZ$11,'Transactions (Dated)'!$C:$C,"Dividend (paid to cash)")*AK207</f>
        <v>0</v>
      </c>
      <c r="CA207" s="6">
        <f ca="1">CA206+SUMIFS('Transactions (Dated)'!$F:$F,'Transactions (Dated)'!$D:$D,$BL207,'Transactions (Dated)'!$B:$B,CA$11,'Transactions (Dated)'!$C:$C,"Dividend (paid to cash)")*AL207</f>
        <v>0</v>
      </c>
      <c r="CB207" s="6">
        <v>0</v>
      </c>
      <c r="CC207" s="6">
        <v>0</v>
      </c>
      <c r="CD207" s="6"/>
      <c r="CF207" s="6">
        <f t="shared" ca="1" si="112"/>
        <v>59248.311999999991</v>
      </c>
      <c r="CH207" s="3">
        <f t="shared" si="113"/>
        <v>42198</v>
      </c>
      <c r="CI207" s="4">
        <f t="shared" ca="1" si="106"/>
        <v>960180.97</v>
      </c>
      <c r="CJ207" s="4">
        <f t="shared" ca="1" si="107"/>
        <v>59248.311999999991</v>
      </c>
      <c r="CL207" s="4">
        <f t="shared" ca="1" si="108"/>
        <v>1019429.282</v>
      </c>
    </row>
    <row r="208" spans="2:90" x14ac:dyDescent="0.15">
      <c r="B208" s="3">
        <f t="shared" si="109"/>
        <v>42199</v>
      </c>
      <c r="C208" s="2">
        <v>14599.4</v>
      </c>
      <c r="E208" s="70">
        <v>42199</v>
      </c>
      <c r="F208" s="69">
        <v>10.130000000000001</v>
      </c>
      <c r="G208" s="69">
        <v>4.53</v>
      </c>
      <c r="H208" s="69">
        <v>19.73</v>
      </c>
      <c r="I208" s="69">
        <v>30.76</v>
      </c>
      <c r="J208" s="69">
        <v>17.87</v>
      </c>
      <c r="K208" s="69">
        <v>12.44</v>
      </c>
      <c r="L208" s="69">
        <v>25.68</v>
      </c>
      <c r="M208" s="69">
        <v>3.25</v>
      </c>
      <c r="N208" s="69">
        <v>10</v>
      </c>
      <c r="O208" s="69">
        <v>5.9832999999999998</v>
      </c>
      <c r="P208" s="69">
        <v>30.44</v>
      </c>
      <c r="Q208" s="69">
        <v>1</v>
      </c>
      <c r="R208" s="69">
        <v>10.08</v>
      </c>
      <c r="S208" s="69">
        <v>36.299999999999997</v>
      </c>
      <c r="T208" s="69"/>
      <c r="U208" s="69"/>
      <c r="V208" s="4"/>
      <c r="X208" s="3">
        <f t="shared" si="88"/>
        <v>42199</v>
      </c>
      <c r="Y208" s="40">
        <f ca="1">Y207+SUMIFS('Transactions (Dated)'!$E$2:$E$53,'Transactions (Dated)'!$D$2:$D$53,'Share Values'!$X208,'Transactions (Dated)'!$B$2:$B$53,'Share Values'!Y$11,'Transactions (Dated)'!$C$2:$C$53,"Buy")-SUMIFS('Transactions (Dated)'!$E$2:$E$53,'Transactions (Dated)'!$D$2:$D$53,'Share Values'!$X208,'Transactions (Dated)'!$B$2:$B$53,'Share Values'!Y$11,'Transactions (Dated)'!$C$2:$C$53,"Sell")</f>
        <v>4625</v>
      </c>
      <c r="Z208" s="40">
        <f ca="1">Z207+SUMIFS('Transactions (Dated)'!$E$2:$E$53,'Transactions (Dated)'!$D$2:$D$53,'Share Values'!$X208,'Transactions (Dated)'!$B$2:$B$53,'Share Values'!Z$11,'Transactions (Dated)'!$C$2:$C$53,"Buy")-SUMIFS('Transactions (Dated)'!$E$2:$E$53,'Transactions (Dated)'!$D$2:$D$53,'Share Values'!$X208,'Transactions (Dated)'!$B$2:$B$53,'Share Values'!Z$11,'Transactions (Dated)'!$C$2:$C$53,"Sell")</f>
        <v>9375</v>
      </c>
      <c r="AA208" s="40">
        <f ca="1">AA207+SUMIFS('Transactions (Dated)'!$E$2:$E$53,'Transactions (Dated)'!$D$2:$D$53,'Share Values'!$X208,'Transactions (Dated)'!$B$2:$B$53,'Share Values'!AA$11,'Transactions (Dated)'!$C$2:$C$53,"Buy")-SUMIFS('Transactions (Dated)'!$E$2:$E$53,'Transactions (Dated)'!$D$2:$D$53,'Share Values'!$X208,'Transactions (Dated)'!$B$2:$B$53,'Share Values'!AA$11,'Transactions (Dated)'!$C$2:$C$53,"Sell")</f>
        <v>39270</v>
      </c>
      <c r="AB208" s="40">
        <f ca="1">AB207+SUMIFS('Transactions (Dated)'!$E$2:$E$53,'Transactions (Dated)'!$D$2:$D$53,'Share Values'!$X208,'Transactions (Dated)'!$B$2:$B$53,'Share Values'!AB$11,'Transactions (Dated)'!$C$2:$C$53,"Buy")-SUMIFS('Transactions (Dated)'!$E$2:$E$53,'Transactions (Dated)'!$D$2:$D$53,'Share Values'!$X208,'Transactions (Dated)'!$B$2:$B$53,'Share Values'!AB$11,'Transactions (Dated)'!$C$2:$C$53,"Sell")</f>
        <v>1892</v>
      </c>
      <c r="AC208" s="40">
        <f ca="1">AC207+SUMIFS('Transactions (Dated)'!$E$2:$E$53,'Transactions (Dated)'!$D$2:$D$53,'Share Values'!$X208,'Transactions (Dated)'!$B$2:$B$53,'Share Values'!AC$11,'Transactions (Dated)'!$C$2:$C$53,"Buy")-SUMIFS('Transactions (Dated)'!$E$2:$E$53,'Transactions (Dated)'!$D$2:$D$53,'Share Values'!$X208,'Transactions (Dated)'!$B$2:$B$53,'Share Values'!AC$11,'Transactions (Dated)'!$C$2:$C$53,"Sell")</f>
        <v>2348</v>
      </c>
      <c r="AD208" s="40">
        <f ca="1">AD207+SUMIFS('Transactions (Dated)'!$E$2:$E$53,'Transactions (Dated)'!$D$2:$D$53,'Share Values'!$X208,'Transactions (Dated)'!$B$2:$B$53,'Share Values'!AD$11,'Transactions (Dated)'!$C$2:$C$53,"Buy")-SUMIFS('Transactions (Dated)'!$E$2:$E$53,'Transactions (Dated)'!$D$2:$D$53,'Share Values'!$X208,'Transactions (Dated)'!$B$2:$B$53,'Share Values'!AD$11,'Transactions (Dated)'!$C$2:$C$53,"Sell")</f>
        <v>0</v>
      </c>
      <c r="AE208" s="40">
        <f ca="1">AE207+SUMIFS('Transactions (Dated)'!$E$2:$E$53,'Transactions (Dated)'!$D$2:$D$53,'Share Values'!$X208,'Transactions (Dated)'!$B$2:$B$53,'Share Values'!AE$11,'Transactions (Dated)'!$C$2:$C$53,"Buy")-SUMIFS('Transactions (Dated)'!$E$2:$E$53,'Transactions (Dated)'!$D$2:$D$53,'Share Values'!$X208,'Transactions (Dated)'!$B$2:$B$53,'Share Values'!AE$11,'Transactions (Dated)'!$C$2:$C$53,"Sell")</f>
        <v>0</v>
      </c>
      <c r="AF208" s="40">
        <f ca="1">AF207+SUMIFS('Transactions (Dated)'!$E$2:$E$53,'Transactions (Dated)'!$D$2:$D$53,'Share Values'!$X208,'Transactions (Dated)'!$B$2:$B$53,'Share Values'!AF$11,'Transactions (Dated)'!$C$2:$C$53,"Buy")-SUMIFS('Transactions (Dated)'!$E$2:$E$53,'Transactions (Dated)'!$D$2:$D$53,'Share Values'!$X208,'Transactions (Dated)'!$B$2:$B$53,'Share Values'!AF$11,'Transactions (Dated)'!$C$2:$C$53,"Sell")</f>
        <v>0</v>
      </c>
      <c r="AG208" s="40">
        <f ca="1">AG207+SUMIFS('Transactions (Dated)'!$E$2:$E$53,'Transactions (Dated)'!$D$2:$D$53,'Share Values'!$X208,'Transactions (Dated)'!$B$2:$B$53,'Share Values'!AG$11,'Transactions (Dated)'!$C$2:$C$53,"Buy")-SUMIFS('Transactions (Dated)'!$E$2:$E$53,'Transactions (Dated)'!$D$2:$D$53,'Share Values'!$X208,'Transactions (Dated)'!$B$2:$B$53,'Share Values'!AG$11,'Transactions (Dated)'!$C$2:$C$53,"Sell")</f>
        <v>0</v>
      </c>
      <c r="AH208" s="40">
        <f ca="1">AH207+SUMIFS('Transactions (Dated)'!$E$2:$E$53,'Transactions (Dated)'!$D$2:$D$53,'Share Values'!$X208,'Transactions (Dated)'!$B$2:$B$53,'Share Values'!AH$11,'Transactions (Dated)'!$C$2:$C$53,"Buy")-SUMIFS('Transactions (Dated)'!$E$2:$E$53,'Transactions (Dated)'!$D$2:$D$53,'Share Values'!$X208,'Transactions (Dated)'!$B$2:$B$53,'Share Values'!AH$11,'Transactions (Dated)'!$C$2:$C$53,"Sell")</f>
        <v>0</v>
      </c>
      <c r="AI208" s="40">
        <f ca="1">AI207+SUMIFS('Transactions (Dated)'!$E$2:$E$53,'Transactions (Dated)'!$D$2:$D$53,'Share Values'!$X208,'Transactions (Dated)'!$B$2:$B$53,'Share Values'!AI$11,'Transactions (Dated)'!$C$2:$C$53,"Buy")-SUMIFS('Transactions (Dated)'!$E$2:$E$53,'Transactions (Dated)'!$D$2:$D$53,'Share Values'!$X208,'Transactions (Dated)'!$B$2:$B$53,'Share Values'!AI$11,'Transactions (Dated)'!$C$2:$C$53,"Sell")</f>
        <v>0</v>
      </c>
      <c r="AJ208" s="40">
        <f ca="1">AJ207+SUMIFS('Transactions (Dated)'!$E$2:$E$53,'Transactions (Dated)'!$D$2:$D$53,'Share Values'!$X208,'Transactions (Dated)'!$B$2:$B$53,'Share Values'!AJ$11,'Transactions (Dated)'!$C$2:$C$53,"Buy")-SUMIFS('Transactions (Dated)'!$E$2:$E$53,'Transactions (Dated)'!$D$2:$D$53,'Share Values'!$X208,'Transactions (Dated)'!$B$2:$B$53,'Share Values'!AJ$11,'Transactions (Dated)'!$C$2:$C$53,"Sell")</f>
        <v>0</v>
      </c>
      <c r="AK208" s="40">
        <f ca="1">AK207+SUMIFS('Transactions (Dated)'!$E$2:$E$53,'Transactions (Dated)'!$D$2:$D$53,'Share Values'!$X208,'Transactions (Dated)'!$B$2:$B$53,'Share Values'!AK$11,'Transactions (Dated)'!$C$2:$C$53,"Buy")-SUMIFS('Transactions (Dated)'!$E$2:$E$53,'Transactions (Dated)'!$D$2:$D$53,'Share Values'!$X208,'Transactions (Dated)'!$B$2:$B$53,'Share Values'!AK$11,'Transactions (Dated)'!$C$2:$C$53,"Sell")</f>
        <v>0</v>
      </c>
      <c r="AL208" s="40">
        <f ca="1">AL207+SUMIFS('Transactions (Dated)'!$E$2:$E$53,'Transactions (Dated)'!$D$2:$D$53,'Share Values'!$X208,'Transactions (Dated)'!$B$2:$B$53,'Share Values'!AL$11,'Transactions (Dated)'!$C$2:$C$53,"Buy")-SUMIFS('Transactions (Dated)'!$E$2:$E$53,'Transactions (Dated)'!$D$2:$D$53,'Share Values'!$X208,'Transactions (Dated)'!$B$2:$B$53,'Share Values'!AL$11,'Transactions (Dated)'!$C$2:$C$53,"Sell")</f>
        <v>0</v>
      </c>
      <c r="AM208" s="40">
        <f ca="1">AM207+SUMIFS('Transactions (Dated)'!$E$2:$E$53,'Transactions (Dated)'!$D$2:$D$53,'Share Values'!$X208,'Transactions (Dated)'!$B$2:$B$53,'Share Values'!AM$11,'Transactions (Dated)'!$C$2:$C$53,"Buy")-SUMIFS('Transactions (Dated)'!$E$2:$E$53,'Transactions (Dated)'!$D$2:$D$53,'Share Values'!$X208,'Transactions (Dated)'!$B$2:$B$53,'Share Values'!AM$11,'Transactions (Dated)'!$C$2:$C$53,"Sell")</f>
        <v>0</v>
      </c>
      <c r="AN208" s="40">
        <f ca="1">AN207+SUMIFS('Transactions (Dated)'!$E$2:$E$53,'Transactions (Dated)'!$D$2:$D$53,'Share Values'!$X208,'Transactions (Dated)'!$B$2:$B$53,'Share Values'!AN$11,'Transactions (Dated)'!$C$2:$C$53,"Buy")-SUMIFS('Transactions (Dated)'!$E$2:$E$53,'Transactions (Dated)'!$D$2:$D$53,'Share Values'!$X208,'Transactions (Dated)'!$B$2:$B$53,'Share Values'!AN$11,'Transactions (Dated)'!$C$2:$C$53,"Sell")</f>
        <v>0</v>
      </c>
      <c r="AO208" s="40"/>
      <c r="AQ208" s="3">
        <f t="shared" si="89"/>
        <v>42199</v>
      </c>
      <c r="AR208" s="6">
        <f t="shared" ca="1" si="90"/>
        <v>46851.25</v>
      </c>
      <c r="AS208" s="6">
        <f t="shared" ca="1" si="91"/>
        <v>42468.75</v>
      </c>
      <c r="AT208" s="6">
        <f t="shared" ca="1" si="92"/>
        <v>774797.1</v>
      </c>
      <c r="AU208" s="6">
        <f t="shared" ca="1" si="93"/>
        <v>58197.920000000006</v>
      </c>
      <c r="AV208" s="6">
        <f t="shared" ca="1" si="94"/>
        <v>41958.76</v>
      </c>
      <c r="AW208" s="6">
        <f t="shared" ca="1" si="95"/>
        <v>0</v>
      </c>
      <c r="AX208" s="6">
        <f t="shared" ca="1" si="96"/>
        <v>0</v>
      </c>
      <c r="AY208" s="6">
        <f t="shared" ca="1" si="97"/>
        <v>0</v>
      </c>
      <c r="AZ208" s="6">
        <f t="shared" ca="1" si="98"/>
        <v>0</v>
      </c>
      <c r="BA208" s="6">
        <f t="shared" ca="1" si="99"/>
        <v>0</v>
      </c>
      <c r="BB208" s="6">
        <f t="shared" ca="1" si="100"/>
        <v>0</v>
      </c>
      <c r="BC208" s="6">
        <f t="shared" ca="1" si="101"/>
        <v>0</v>
      </c>
      <c r="BD208" s="6">
        <f t="shared" ca="1" si="102"/>
        <v>0</v>
      </c>
      <c r="BE208" s="6">
        <f t="shared" ca="1" si="103"/>
        <v>0</v>
      </c>
      <c r="BF208" s="6">
        <f t="shared" ca="1" si="110"/>
        <v>0</v>
      </c>
      <c r="BG208" s="6">
        <f t="shared" ca="1" si="111"/>
        <v>0</v>
      </c>
      <c r="BH208" s="6"/>
      <c r="BJ208" s="4">
        <f t="shared" ca="1" si="104"/>
        <v>964273.78</v>
      </c>
      <c r="BL208" s="3">
        <f t="shared" si="105"/>
        <v>42199</v>
      </c>
      <c r="BM208" s="6">
        <f>BM207+SUMIFS('Transactions (Dated)'!G:G,'Transactions (Dated)'!D:D,'Share Values'!AQ208)</f>
        <v>34179.499999999993</v>
      </c>
      <c r="BN208" s="6">
        <f ca="1">BN207+SUMIFS('Transactions (Dated)'!$F:$F,'Transactions (Dated)'!$D:$D,$BL208,'Transactions (Dated)'!$B:$B,BN$11,'Transactions (Dated)'!$C:$C,"Dividend (paid to cash)")*Y208</f>
        <v>0</v>
      </c>
      <c r="BO208" s="6">
        <f ca="1">BO207+SUMIFS('Transactions (Dated)'!$F:$F,'Transactions (Dated)'!$D:$D,$BL208,'Transactions (Dated)'!$B:$B,BO$11,'Transactions (Dated)'!$C:$C,"Dividend (paid to cash)")*Z208</f>
        <v>1718.75</v>
      </c>
      <c r="BP208" s="6">
        <f ca="1">BP207+SUMIFS('Transactions (Dated)'!$F:$F,'Transactions (Dated)'!$D:$D,$BL208,'Transactions (Dated)'!$B:$B,BP$11,'Transactions (Dated)'!$C:$C,"Dividend (paid to cash)")*AA208</f>
        <v>23236.542000000001</v>
      </c>
      <c r="BQ208" s="6">
        <f ca="1">BQ207+SUMIFS('Transactions (Dated)'!$F:$F,'Transactions (Dated)'!$D:$D,$BL208,'Transactions (Dated)'!$B:$B,BQ$11,'Transactions (Dated)'!$C:$C,"Dividend (paid to cash)")*AB208</f>
        <v>113.52000000000001</v>
      </c>
      <c r="BR208" s="6">
        <f ca="1">BR207+SUMIFS('Transactions (Dated)'!$F:$F,'Transactions (Dated)'!$D:$D,$BL208,'Transactions (Dated)'!$B:$B,BR$11,'Transactions (Dated)'!$C:$C,"Dividend (paid to cash)")*AC208</f>
        <v>0</v>
      </c>
      <c r="BS208" s="6">
        <f ca="1">BS207+SUMIFS('Transactions (Dated)'!$F:$F,'Transactions (Dated)'!$D:$D,$BL208,'Transactions (Dated)'!$B:$B,BS$11,'Transactions (Dated)'!$C:$C,"Dividend (paid to cash)")*AD208</f>
        <v>0</v>
      </c>
      <c r="BT208" s="6">
        <f ca="1">BT207+SUMIFS('Transactions (Dated)'!$F:$F,'Transactions (Dated)'!$D:$D,$BL208,'Transactions (Dated)'!$B:$B,BT$11,'Transactions (Dated)'!$C:$C,"Dividend (paid to cash)")*AE208</f>
        <v>0</v>
      </c>
      <c r="BU208" s="6">
        <f ca="1">BU207+SUMIFS('Transactions (Dated)'!$F:$F,'Transactions (Dated)'!$D:$D,$BL208,'Transactions (Dated)'!$B:$B,BU$11,'Transactions (Dated)'!$C:$C,"Dividend (paid to cash)")*AF208</f>
        <v>0</v>
      </c>
      <c r="BV208" s="6">
        <f ca="1">BV207+SUMIFS('Transactions (Dated)'!$F:$F,'Transactions (Dated)'!$D:$D,$BL208,'Transactions (Dated)'!$B:$B,BV$11,'Transactions (Dated)'!$C:$C,"Dividend (paid to cash)")*AG208</f>
        <v>0</v>
      </c>
      <c r="BW208" s="6">
        <f ca="1">BW207+SUMIFS('Transactions (Dated)'!$F:$F,'Transactions (Dated)'!$D:$D,$BL208,'Transactions (Dated)'!$B:$B,BW$11,'Transactions (Dated)'!$C:$C,"Dividend (paid to cash)")*AH208</f>
        <v>0</v>
      </c>
      <c r="BX208" s="6">
        <f ca="1">BX207+SUMIFS('Transactions (Dated)'!$F:$F,'Transactions (Dated)'!$D:$D,$BL208,'Transactions (Dated)'!$B:$B,BX$11,'Transactions (Dated)'!$C:$C,"Dividend (paid to cash)")*AI208</f>
        <v>0</v>
      </c>
      <c r="BY208" s="6">
        <f ca="1">BY207+SUMIFS('Transactions (Dated)'!$F:$F,'Transactions (Dated)'!$D:$D,$BL208,'Transactions (Dated)'!$B:$B,BY$11,'Transactions (Dated)'!$C:$C,"Dividend (paid to cash)")*AJ208</f>
        <v>0</v>
      </c>
      <c r="BZ208" s="6">
        <f ca="1">BZ207+SUMIFS('Transactions (Dated)'!$F:$F,'Transactions (Dated)'!$D:$D,$BL208,'Transactions (Dated)'!$B:$B,BZ$11,'Transactions (Dated)'!$C:$C,"Dividend (paid to cash)")*AK208</f>
        <v>0</v>
      </c>
      <c r="CA208" s="6">
        <f ca="1">CA207+SUMIFS('Transactions (Dated)'!$F:$F,'Transactions (Dated)'!$D:$D,$BL208,'Transactions (Dated)'!$B:$B,CA$11,'Transactions (Dated)'!$C:$C,"Dividend (paid to cash)")*AL208</f>
        <v>0</v>
      </c>
      <c r="CB208" s="6">
        <v>0</v>
      </c>
      <c r="CC208" s="6">
        <v>0</v>
      </c>
      <c r="CD208" s="6"/>
      <c r="CF208" s="6">
        <f t="shared" ca="1" si="112"/>
        <v>59248.311999999991</v>
      </c>
      <c r="CH208" s="3">
        <f t="shared" si="113"/>
        <v>42199</v>
      </c>
      <c r="CI208" s="4">
        <f t="shared" ca="1" si="106"/>
        <v>964273.78</v>
      </c>
      <c r="CJ208" s="4">
        <f t="shared" ca="1" si="107"/>
        <v>59248.311999999991</v>
      </c>
      <c r="CL208" s="4">
        <f t="shared" ca="1" si="108"/>
        <v>1023522.0920000001</v>
      </c>
    </row>
    <row r="209" spans="2:90" x14ac:dyDescent="0.15">
      <c r="B209" s="3">
        <f t="shared" si="109"/>
        <v>42200</v>
      </c>
      <c r="C209" s="2">
        <v>14662.3</v>
      </c>
      <c r="E209" s="70">
        <v>42200</v>
      </c>
      <c r="F209" s="69">
        <v>10.130000000000001</v>
      </c>
      <c r="G209" s="69">
        <v>4.63</v>
      </c>
      <c r="H209" s="69">
        <v>19.809999999999999</v>
      </c>
      <c r="I209" s="69">
        <v>30.39</v>
      </c>
      <c r="J209" s="69">
        <v>17.5</v>
      </c>
      <c r="K209" s="69">
        <v>12.6</v>
      </c>
      <c r="L209" s="69">
        <v>24.2</v>
      </c>
      <c r="M209" s="69">
        <v>3.25</v>
      </c>
      <c r="N209" s="69">
        <v>9.9</v>
      </c>
      <c r="O209" s="69">
        <v>5.9966999999999997</v>
      </c>
      <c r="P209" s="69">
        <v>30.63</v>
      </c>
      <c r="Q209" s="69">
        <v>0.99</v>
      </c>
      <c r="R209" s="69">
        <v>9.76</v>
      </c>
      <c r="S209" s="69">
        <v>37.200000000000003</v>
      </c>
      <c r="T209" s="69"/>
      <c r="U209" s="69"/>
      <c r="V209" s="4"/>
      <c r="X209" s="3">
        <f t="shared" si="88"/>
        <v>42200</v>
      </c>
      <c r="Y209" s="40">
        <f ca="1">Y208+SUMIFS('Transactions (Dated)'!$E$2:$E$53,'Transactions (Dated)'!$D$2:$D$53,'Share Values'!$X209,'Transactions (Dated)'!$B$2:$B$53,'Share Values'!Y$11,'Transactions (Dated)'!$C$2:$C$53,"Buy")-SUMIFS('Transactions (Dated)'!$E$2:$E$53,'Transactions (Dated)'!$D$2:$D$53,'Share Values'!$X209,'Transactions (Dated)'!$B$2:$B$53,'Share Values'!Y$11,'Transactions (Dated)'!$C$2:$C$53,"Sell")</f>
        <v>4625</v>
      </c>
      <c r="Z209" s="40">
        <f ca="1">Z208+SUMIFS('Transactions (Dated)'!$E$2:$E$53,'Transactions (Dated)'!$D$2:$D$53,'Share Values'!$X209,'Transactions (Dated)'!$B$2:$B$53,'Share Values'!Z$11,'Transactions (Dated)'!$C$2:$C$53,"Buy")-SUMIFS('Transactions (Dated)'!$E$2:$E$53,'Transactions (Dated)'!$D$2:$D$53,'Share Values'!$X209,'Transactions (Dated)'!$B$2:$B$53,'Share Values'!Z$11,'Transactions (Dated)'!$C$2:$C$53,"Sell")</f>
        <v>9375</v>
      </c>
      <c r="AA209" s="40">
        <f ca="1">AA208+SUMIFS('Transactions (Dated)'!$E$2:$E$53,'Transactions (Dated)'!$D$2:$D$53,'Share Values'!$X209,'Transactions (Dated)'!$B$2:$B$53,'Share Values'!AA$11,'Transactions (Dated)'!$C$2:$C$53,"Buy")-SUMIFS('Transactions (Dated)'!$E$2:$E$53,'Transactions (Dated)'!$D$2:$D$53,'Share Values'!$X209,'Transactions (Dated)'!$B$2:$B$53,'Share Values'!AA$11,'Transactions (Dated)'!$C$2:$C$53,"Sell")</f>
        <v>39270</v>
      </c>
      <c r="AB209" s="40">
        <f ca="1">AB208+SUMIFS('Transactions (Dated)'!$E$2:$E$53,'Transactions (Dated)'!$D$2:$D$53,'Share Values'!$X209,'Transactions (Dated)'!$B$2:$B$53,'Share Values'!AB$11,'Transactions (Dated)'!$C$2:$C$53,"Buy")-SUMIFS('Transactions (Dated)'!$E$2:$E$53,'Transactions (Dated)'!$D$2:$D$53,'Share Values'!$X209,'Transactions (Dated)'!$B$2:$B$53,'Share Values'!AB$11,'Transactions (Dated)'!$C$2:$C$53,"Sell")</f>
        <v>1892</v>
      </c>
      <c r="AC209" s="40">
        <f ca="1">AC208+SUMIFS('Transactions (Dated)'!$E$2:$E$53,'Transactions (Dated)'!$D$2:$D$53,'Share Values'!$X209,'Transactions (Dated)'!$B$2:$B$53,'Share Values'!AC$11,'Transactions (Dated)'!$C$2:$C$53,"Buy")-SUMIFS('Transactions (Dated)'!$E$2:$E$53,'Transactions (Dated)'!$D$2:$D$53,'Share Values'!$X209,'Transactions (Dated)'!$B$2:$B$53,'Share Values'!AC$11,'Transactions (Dated)'!$C$2:$C$53,"Sell")</f>
        <v>2348</v>
      </c>
      <c r="AD209" s="40">
        <f ca="1">AD208+SUMIFS('Transactions (Dated)'!$E$2:$E$53,'Transactions (Dated)'!$D$2:$D$53,'Share Values'!$X209,'Transactions (Dated)'!$B$2:$B$53,'Share Values'!AD$11,'Transactions (Dated)'!$C$2:$C$53,"Buy")-SUMIFS('Transactions (Dated)'!$E$2:$E$53,'Transactions (Dated)'!$D$2:$D$53,'Share Values'!$X209,'Transactions (Dated)'!$B$2:$B$53,'Share Values'!AD$11,'Transactions (Dated)'!$C$2:$C$53,"Sell")</f>
        <v>0</v>
      </c>
      <c r="AE209" s="40">
        <f ca="1">AE208+SUMIFS('Transactions (Dated)'!$E$2:$E$53,'Transactions (Dated)'!$D$2:$D$53,'Share Values'!$X209,'Transactions (Dated)'!$B$2:$B$53,'Share Values'!AE$11,'Transactions (Dated)'!$C$2:$C$53,"Buy")-SUMIFS('Transactions (Dated)'!$E$2:$E$53,'Transactions (Dated)'!$D$2:$D$53,'Share Values'!$X209,'Transactions (Dated)'!$B$2:$B$53,'Share Values'!AE$11,'Transactions (Dated)'!$C$2:$C$53,"Sell")</f>
        <v>0</v>
      </c>
      <c r="AF209" s="40">
        <f ca="1">AF208+SUMIFS('Transactions (Dated)'!$E$2:$E$53,'Transactions (Dated)'!$D$2:$D$53,'Share Values'!$X209,'Transactions (Dated)'!$B$2:$B$53,'Share Values'!AF$11,'Transactions (Dated)'!$C$2:$C$53,"Buy")-SUMIFS('Transactions (Dated)'!$E$2:$E$53,'Transactions (Dated)'!$D$2:$D$53,'Share Values'!$X209,'Transactions (Dated)'!$B$2:$B$53,'Share Values'!AF$11,'Transactions (Dated)'!$C$2:$C$53,"Sell")</f>
        <v>0</v>
      </c>
      <c r="AG209" s="40">
        <f ca="1">AG208+SUMIFS('Transactions (Dated)'!$E$2:$E$53,'Transactions (Dated)'!$D$2:$D$53,'Share Values'!$X209,'Transactions (Dated)'!$B$2:$B$53,'Share Values'!AG$11,'Transactions (Dated)'!$C$2:$C$53,"Buy")-SUMIFS('Transactions (Dated)'!$E$2:$E$53,'Transactions (Dated)'!$D$2:$D$53,'Share Values'!$X209,'Transactions (Dated)'!$B$2:$B$53,'Share Values'!AG$11,'Transactions (Dated)'!$C$2:$C$53,"Sell")</f>
        <v>0</v>
      </c>
      <c r="AH209" s="40">
        <f ca="1">AH208+SUMIFS('Transactions (Dated)'!$E$2:$E$53,'Transactions (Dated)'!$D$2:$D$53,'Share Values'!$X209,'Transactions (Dated)'!$B$2:$B$53,'Share Values'!AH$11,'Transactions (Dated)'!$C$2:$C$53,"Buy")-SUMIFS('Transactions (Dated)'!$E$2:$E$53,'Transactions (Dated)'!$D$2:$D$53,'Share Values'!$X209,'Transactions (Dated)'!$B$2:$B$53,'Share Values'!AH$11,'Transactions (Dated)'!$C$2:$C$53,"Sell")</f>
        <v>0</v>
      </c>
      <c r="AI209" s="40">
        <f ca="1">AI208+SUMIFS('Transactions (Dated)'!$E$2:$E$53,'Transactions (Dated)'!$D$2:$D$53,'Share Values'!$X209,'Transactions (Dated)'!$B$2:$B$53,'Share Values'!AI$11,'Transactions (Dated)'!$C$2:$C$53,"Buy")-SUMIFS('Transactions (Dated)'!$E$2:$E$53,'Transactions (Dated)'!$D$2:$D$53,'Share Values'!$X209,'Transactions (Dated)'!$B$2:$B$53,'Share Values'!AI$11,'Transactions (Dated)'!$C$2:$C$53,"Sell")</f>
        <v>0</v>
      </c>
      <c r="AJ209" s="40">
        <f ca="1">AJ208+SUMIFS('Transactions (Dated)'!$E$2:$E$53,'Transactions (Dated)'!$D$2:$D$53,'Share Values'!$X209,'Transactions (Dated)'!$B$2:$B$53,'Share Values'!AJ$11,'Transactions (Dated)'!$C$2:$C$53,"Buy")-SUMIFS('Transactions (Dated)'!$E$2:$E$53,'Transactions (Dated)'!$D$2:$D$53,'Share Values'!$X209,'Transactions (Dated)'!$B$2:$B$53,'Share Values'!AJ$11,'Transactions (Dated)'!$C$2:$C$53,"Sell")</f>
        <v>0</v>
      </c>
      <c r="AK209" s="40">
        <f ca="1">AK208+SUMIFS('Transactions (Dated)'!$E$2:$E$53,'Transactions (Dated)'!$D$2:$D$53,'Share Values'!$X209,'Transactions (Dated)'!$B$2:$B$53,'Share Values'!AK$11,'Transactions (Dated)'!$C$2:$C$53,"Buy")-SUMIFS('Transactions (Dated)'!$E$2:$E$53,'Transactions (Dated)'!$D$2:$D$53,'Share Values'!$X209,'Transactions (Dated)'!$B$2:$B$53,'Share Values'!AK$11,'Transactions (Dated)'!$C$2:$C$53,"Sell")</f>
        <v>0</v>
      </c>
      <c r="AL209" s="40">
        <f ca="1">AL208+SUMIFS('Transactions (Dated)'!$E$2:$E$53,'Transactions (Dated)'!$D$2:$D$53,'Share Values'!$X209,'Transactions (Dated)'!$B$2:$B$53,'Share Values'!AL$11,'Transactions (Dated)'!$C$2:$C$53,"Buy")-SUMIFS('Transactions (Dated)'!$E$2:$E$53,'Transactions (Dated)'!$D$2:$D$53,'Share Values'!$X209,'Transactions (Dated)'!$B$2:$B$53,'Share Values'!AL$11,'Transactions (Dated)'!$C$2:$C$53,"Sell")</f>
        <v>0</v>
      </c>
      <c r="AM209" s="40">
        <f ca="1">AM208+SUMIFS('Transactions (Dated)'!$E$2:$E$53,'Transactions (Dated)'!$D$2:$D$53,'Share Values'!$X209,'Transactions (Dated)'!$B$2:$B$53,'Share Values'!AM$11,'Transactions (Dated)'!$C$2:$C$53,"Buy")-SUMIFS('Transactions (Dated)'!$E$2:$E$53,'Transactions (Dated)'!$D$2:$D$53,'Share Values'!$X209,'Transactions (Dated)'!$B$2:$B$53,'Share Values'!AM$11,'Transactions (Dated)'!$C$2:$C$53,"Sell")</f>
        <v>0</v>
      </c>
      <c r="AN209" s="40">
        <f ca="1">AN208+SUMIFS('Transactions (Dated)'!$E$2:$E$53,'Transactions (Dated)'!$D$2:$D$53,'Share Values'!$X209,'Transactions (Dated)'!$B$2:$B$53,'Share Values'!AN$11,'Transactions (Dated)'!$C$2:$C$53,"Buy")-SUMIFS('Transactions (Dated)'!$E$2:$E$53,'Transactions (Dated)'!$D$2:$D$53,'Share Values'!$X209,'Transactions (Dated)'!$B$2:$B$53,'Share Values'!AN$11,'Transactions (Dated)'!$C$2:$C$53,"Sell")</f>
        <v>0</v>
      </c>
      <c r="AO209" s="40"/>
      <c r="AQ209" s="3">
        <f t="shared" si="89"/>
        <v>42200</v>
      </c>
      <c r="AR209" s="6">
        <f t="shared" ca="1" si="90"/>
        <v>46851.25</v>
      </c>
      <c r="AS209" s="6">
        <f t="shared" ca="1" si="91"/>
        <v>43406.25</v>
      </c>
      <c r="AT209" s="6">
        <f t="shared" ca="1" si="92"/>
        <v>777938.7</v>
      </c>
      <c r="AU209" s="6">
        <f t="shared" ca="1" si="93"/>
        <v>57497.880000000005</v>
      </c>
      <c r="AV209" s="6">
        <f t="shared" ca="1" si="94"/>
        <v>41090</v>
      </c>
      <c r="AW209" s="6">
        <f t="shared" ca="1" si="95"/>
        <v>0</v>
      </c>
      <c r="AX209" s="6">
        <f t="shared" ca="1" si="96"/>
        <v>0</v>
      </c>
      <c r="AY209" s="6">
        <f t="shared" ca="1" si="97"/>
        <v>0</v>
      </c>
      <c r="AZ209" s="6">
        <f t="shared" ca="1" si="98"/>
        <v>0</v>
      </c>
      <c r="BA209" s="6">
        <f t="shared" ca="1" si="99"/>
        <v>0</v>
      </c>
      <c r="BB209" s="6">
        <f t="shared" ca="1" si="100"/>
        <v>0</v>
      </c>
      <c r="BC209" s="6">
        <f t="shared" ca="1" si="101"/>
        <v>0</v>
      </c>
      <c r="BD209" s="6">
        <f t="shared" ca="1" si="102"/>
        <v>0</v>
      </c>
      <c r="BE209" s="6">
        <f t="shared" ca="1" si="103"/>
        <v>0</v>
      </c>
      <c r="BF209" s="6">
        <f t="shared" ca="1" si="110"/>
        <v>0</v>
      </c>
      <c r="BG209" s="6">
        <f t="shared" ca="1" si="111"/>
        <v>0</v>
      </c>
      <c r="BH209" s="6"/>
      <c r="BJ209" s="4">
        <f t="shared" ca="1" si="104"/>
        <v>966784.08</v>
      </c>
      <c r="BL209" s="3">
        <f t="shared" si="105"/>
        <v>42200</v>
      </c>
      <c r="BM209" s="6">
        <f>BM208+SUMIFS('Transactions (Dated)'!G:G,'Transactions (Dated)'!D:D,'Share Values'!AQ209)</f>
        <v>34179.499999999993</v>
      </c>
      <c r="BN209" s="6">
        <f ca="1">BN208+SUMIFS('Transactions (Dated)'!$F:$F,'Transactions (Dated)'!$D:$D,$BL209,'Transactions (Dated)'!$B:$B,BN$11,'Transactions (Dated)'!$C:$C,"Dividend (paid to cash)")*Y209</f>
        <v>0</v>
      </c>
      <c r="BO209" s="6">
        <f ca="1">BO208+SUMIFS('Transactions (Dated)'!$F:$F,'Transactions (Dated)'!$D:$D,$BL209,'Transactions (Dated)'!$B:$B,BO$11,'Transactions (Dated)'!$C:$C,"Dividend (paid to cash)")*Z209</f>
        <v>1718.75</v>
      </c>
      <c r="BP209" s="6">
        <f ca="1">BP208+SUMIFS('Transactions (Dated)'!$F:$F,'Transactions (Dated)'!$D:$D,$BL209,'Transactions (Dated)'!$B:$B,BP$11,'Transactions (Dated)'!$C:$C,"Dividend (paid to cash)")*AA209</f>
        <v>23236.542000000001</v>
      </c>
      <c r="BQ209" s="6">
        <f ca="1">BQ208+SUMIFS('Transactions (Dated)'!$F:$F,'Transactions (Dated)'!$D:$D,$BL209,'Transactions (Dated)'!$B:$B,BQ$11,'Transactions (Dated)'!$C:$C,"Dividend (paid to cash)")*AB209</f>
        <v>113.52000000000001</v>
      </c>
      <c r="BR209" s="6">
        <f ca="1">BR208+SUMIFS('Transactions (Dated)'!$F:$F,'Transactions (Dated)'!$D:$D,$BL209,'Transactions (Dated)'!$B:$B,BR$11,'Transactions (Dated)'!$C:$C,"Dividend (paid to cash)")*AC209</f>
        <v>0</v>
      </c>
      <c r="BS209" s="6">
        <f ca="1">BS208+SUMIFS('Transactions (Dated)'!$F:$F,'Transactions (Dated)'!$D:$D,$BL209,'Transactions (Dated)'!$B:$B,BS$11,'Transactions (Dated)'!$C:$C,"Dividend (paid to cash)")*AD209</f>
        <v>0</v>
      </c>
      <c r="BT209" s="6">
        <f ca="1">BT208+SUMIFS('Transactions (Dated)'!$F:$F,'Transactions (Dated)'!$D:$D,$BL209,'Transactions (Dated)'!$B:$B,BT$11,'Transactions (Dated)'!$C:$C,"Dividend (paid to cash)")*AE209</f>
        <v>0</v>
      </c>
      <c r="BU209" s="6">
        <f ca="1">BU208+SUMIFS('Transactions (Dated)'!$F:$F,'Transactions (Dated)'!$D:$D,$BL209,'Transactions (Dated)'!$B:$B,BU$11,'Transactions (Dated)'!$C:$C,"Dividend (paid to cash)")*AF209</f>
        <v>0</v>
      </c>
      <c r="BV209" s="6">
        <f ca="1">BV208+SUMIFS('Transactions (Dated)'!$F:$F,'Transactions (Dated)'!$D:$D,$BL209,'Transactions (Dated)'!$B:$B,BV$11,'Transactions (Dated)'!$C:$C,"Dividend (paid to cash)")*AG209</f>
        <v>0</v>
      </c>
      <c r="BW209" s="6">
        <f ca="1">BW208+SUMIFS('Transactions (Dated)'!$F:$F,'Transactions (Dated)'!$D:$D,$BL209,'Transactions (Dated)'!$B:$B,BW$11,'Transactions (Dated)'!$C:$C,"Dividend (paid to cash)")*AH209</f>
        <v>0</v>
      </c>
      <c r="BX209" s="6">
        <f ca="1">BX208+SUMIFS('Transactions (Dated)'!$F:$F,'Transactions (Dated)'!$D:$D,$BL209,'Transactions (Dated)'!$B:$B,BX$11,'Transactions (Dated)'!$C:$C,"Dividend (paid to cash)")*AI209</f>
        <v>0</v>
      </c>
      <c r="BY209" s="6">
        <f ca="1">BY208+SUMIFS('Transactions (Dated)'!$F:$F,'Transactions (Dated)'!$D:$D,$BL209,'Transactions (Dated)'!$B:$B,BY$11,'Transactions (Dated)'!$C:$C,"Dividend (paid to cash)")*AJ209</f>
        <v>0</v>
      </c>
      <c r="BZ209" s="6">
        <f ca="1">BZ208+SUMIFS('Transactions (Dated)'!$F:$F,'Transactions (Dated)'!$D:$D,$BL209,'Transactions (Dated)'!$B:$B,BZ$11,'Transactions (Dated)'!$C:$C,"Dividend (paid to cash)")*AK209</f>
        <v>0</v>
      </c>
      <c r="CA209" s="6">
        <f ca="1">CA208+SUMIFS('Transactions (Dated)'!$F:$F,'Transactions (Dated)'!$D:$D,$BL209,'Transactions (Dated)'!$B:$B,CA$11,'Transactions (Dated)'!$C:$C,"Dividend (paid to cash)")*AL209</f>
        <v>0</v>
      </c>
      <c r="CB209" s="6">
        <v>0</v>
      </c>
      <c r="CC209" s="6">
        <v>0</v>
      </c>
      <c r="CD209" s="6"/>
      <c r="CF209" s="6">
        <f t="shared" ca="1" si="112"/>
        <v>59248.311999999991</v>
      </c>
      <c r="CH209" s="3">
        <f t="shared" si="113"/>
        <v>42200</v>
      </c>
      <c r="CI209" s="4">
        <f t="shared" ca="1" si="106"/>
        <v>966784.08</v>
      </c>
      <c r="CJ209" s="4">
        <f t="shared" ca="1" si="107"/>
        <v>59248.311999999991</v>
      </c>
      <c r="CL209" s="4">
        <f t="shared" ca="1" si="108"/>
        <v>1026032.392</v>
      </c>
    </row>
    <row r="210" spans="2:90" x14ac:dyDescent="0.15">
      <c r="B210" s="3">
        <f t="shared" si="109"/>
        <v>42201</v>
      </c>
      <c r="C210" s="2">
        <v>14731.1</v>
      </c>
      <c r="E210" s="70">
        <v>42201</v>
      </c>
      <c r="F210" s="69">
        <v>10.1</v>
      </c>
      <c r="G210" s="69">
        <v>4.42</v>
      </c>
      <c r="H210" s="69">
        <v>19.89</v>
      </c>
      <c r="I210" s="69">
        <v>30.13</v>
      </c>
      <c r="J210" s="69">
        <v>17.84</v>
      </c>
      <c r="K210" s="69">
        <v>12.6</v>
      </c>
      <c r="L210" s="69">
        <v>24.17</v>
      </c>
      <c r="M210" s="69">
        <v>3.26</v>
      </c>
      <c r="N210" s="69">
        <v>9.85</v>
      </c>
      <c r="O210" s="69">
        <v>6.0332999999999997</v>
      </c>
      <c r="P210" s="69">
        <v>31.29</v>
      </c>
      <c r="Q210" s="69">
        <v>0.99</v>
      </c>
      <c r="R210" s="69">
        <v>9.64</v>
      </c>
      <c r="S210" s="69">
        <v>38.36</v>
      </c>
      <c r="T210" s="69"/>
      <c r="U210" s="69"/>
      <c r="V210" s="4"/>
      <c r="X210" s="3">
        <f t="shared" si="88"/>
        <v>42201</v>
      </c>
      <c r="Y210" s="40">
        <f ca="1">Y209+SUMIFS('Transactions (Dated)'!$E$2:$E$53,'Transactions (Dated)'!$D$2:$D$53,'Share Values'!$X210,'Transactions (Dated)'!$B$2:$B$53,'Share Values'!Y$11,'Transactions (Dated)'!$C$2:$C$53,"Buy")-SUMIFS('Transactions (Dated)'!$E$2:$E$53,'Transactions (Dated)'!$D$2:$D$53,'Share Values'!$X210,'Transactions (Dated)'!$B$2:$B$53,'Share Values'!Y$11,'Transactions (Dated)'!$C$2:$C$53,"Sell")</f>
        <v>4625</v>
      </c>
      <c r="Z210" s="40">
        <f ca="1">Z209+SUMIFS('Transactions (Dated)'!$E$2:$E$53,'Transactions (Dated)'!$D$2:$D$53,'Share Values'!$X210,'Transactions (Dated)'!$B$2:$B$53,'Share Values'!Z$11,'Transactions (Dated)'!$C$2:$C$53,"Buy")-SUMIFS('Transactions (Dated)'!$E$2:$E$53,'Transactions (Dated)'!$D$2:$D$53,'Share Values'!$X210,'Transactions (Dated)'!$B$2:$B$53,'Share Values'!Z$11,'Transactions (Dated)'!$C$2:$C$53,"Sell")</f>
        <v>9375</v>
      </c>
      <c r="AA210" s="40">
        <f ca="1">AA209+SUMIFS('Transactions (Dated)'!$E$2:$E$53,'Transactions (Dated)'!$D$2:$D$53,'Share Values'!$X210,'Transactions (Dated)'!$B$2:$B$53,'Share Values'!AA$11,'Transactions (Dated)'!$C$2:$C$53,"Buy")-SUMIFS('Transactions (Dated)'!$E$2:$E$53,'Transactions (Dated)'!$D$2:$D$53,'Share Values'!$X210,'Transactions (Dated)'!$B$2:$B$53,'Share Values'!AA$11,'Transactions (Dated)'!$C$2:$C$53,"Sell")</f>
        <v>39270</v>
      </c>
      <c r="AB210" s="40">
        <f ca="1">AB209+SUMIFS('Transactions (Dated)'!$E$2:$E$53,'Transactions (Dated)'!$D$2:$D$53,'Share Values'!$X210,'Transactions (Dated)'!$B$2:$B$53,'Share Values'!AB$11,'Transactions (Dated)'!$C$2:$C$53,"Buy")-SUMIFS('Transactions (Dated)'!$E$2:$E$53,'Transactions (Dated)'!$D$2:$D$53,'Share Values'!$X210,'Transactions (Dated)'!$B$2:$B$53,'Share Values'!AB$11,'Transactions (Dated)'!$C$2:$C$53,"Sell")</f>
        <v>1892</v>
      </c>
      <c r="AC210" s="40">
        <f ca="1">AC209+SUMIFS('Transactions (Dated)'!$E$2:$E$53,'Transactions (Dated)'!$D$2:$D$53,'Share Values'!$X210,'Transactions (Dated)'!$B$2:$B$53,'Share Values'!AC$11,'Transactions (Dated)'!$C$2:$C$53,"Buy")-SUMIFS('Transactions (Dated)'!$E$2:$E$53,'Transactions (Dated)'!$D$2:$D$53,'Share Values'!$X210,'Transactions (Dated)'!$B$2:$B$53,'Share Values'!AC$11,'Transactions (Dated)'!$C$2:$C$53,"Sell")</f>
        <v>2348</v>
      </c>
      <c r="AD210" s="40">
        <f ca="1">AD209+SUMIFS('Transactions (Dated)'!$E$2:$E$53,'Transactions (Dated)'!$D$2:$D$53,'Share Values'!$X210,'Transactions (Dated)'!$B$2:$B$53,'Share Values'!AD$11,'Transactions (Dated)'!$C$2:$C$53,"Buy")-SUMIFS('Transactions (Dated)'!$E$2:$E$53,'Transactions (Dated)'!$D$2:$D$53,'Share Values'!$X210,'Transactions (Dated)'!$B$2:$B$53,'Share Values'!AD$11,'Transactions (Dated)'!$C$2:$C$53,"Sell")</f>
        <v>0</v>
      </c>
      <c r="AE210" s="40">
        <f ca="1">AE209+SUMIFS('Transactions (Dated)'!$E$2:$E$53,'Transactions (Dated)'!$D$2:$D$53,'Share Values'!$X210,'Transactions (Dated)'!$B$2:$B$53,'Share Values'!AE$11,'Transactions (Dated)'!$C$2:$C$53,"Buy")-SUMIFS('Transactions (Dated)'!$E$2:$E$53,'Transactions (Dated)'!$D$2:$D$53,'Share Values'!$X210,'Transactions (Dated)'!$B$2:$B$53,'Share Values'!AE$11,'Transactions (Dated)'!$C$2:$C$53,"Sell")</f>
        <v>0</v>
      </c>
      <c r="AF210" s="40">
        <f ca="1">AF209+SUMIFS('Transactions (Dated)'!$E$2:$E$53,'Transactions (Dated)'!$D$2:$D$53,'Share Values'!$X210,'Transactions (Dated)'!$B$2:$B$53,'Share Values'!AF$11,'Transactions (Dated)'!$C$2:$C$53,"Buy")-SUMIFS('Transactions (Dated)'!$E$2:$E$53,'Transactions (Dated)'!$D$2:$D$53,'Share Values'!$X210,'Transactions (Dated)'!$B$2:$B$53,'Share Values'!AF$11,'Transactions (Dated)'!$C$2:$C$53,"Sell")</f>
        <v>0</v>
      </c>
      <c r="AG210" s="40">
        <f ca="1">AG209+SUMIFS('Transactions (Dated)'!$E$2:$E$53,'Transactions (Dated)'!$D$2:$D$53,'Share Values'!$X210,'Transactions (Dated)'!$B$2:$B$53,'Share Values'!AG$11,'Transactions (Dated)'!$C$2:$C$53,"Buy")-SUMIFS('Transactions (Dated)'!$E$2:$E$53,'Transactions (Dated)'!$D$2:$D$53,'Share Values'!$X210,'Transactions (Dated)'!$B$2:$B$53,'Share Values'!AG$11,'Transactions (Dated)'!$C$2:$C$53,"Sell")</f>
        <v>0</v>
      </c>
      <c r="AH210" s="40">
        <f ca="1">AH209+SUMIFS('Transactions (Dated)'!$E$2:$E$53,'Transactions (Dated)'!$D$2:$D$53,'Share Values'!$X210,'Transactions (Dated)'!$B$2:$B$53,'Share Values'!AH$11,'Transactions (Dated)'!$C$2:$C$53,"Buy")-SUMIFS('Transactions (Dated)'!$E$2:$E$53,'Transactions (Dated)'!$D$2:$D$53,'Share Values'!$X210,'Transactions (Dated)'!$B$2:$B$53,'Share Values'!AH$11,'Transactions (Dated)'!$C$2:$C$53,"Sell")</f>
        <v>0</v>
      </c>
      <c r="AI210" s="40">
        <f ca="1">AI209+SUMIFS('Transactions (Dated)'!$E$2:$E$53,'Transactions (Dated)'!$D$2:$D$53,'Share Values'!$X210,'Transactions (Dated)'!$B$2:$B$53,'Share Values'!AI$11,'Transactions (Dated)'!$C$2:$C$53,"Buy")-SUMIFS('Transactions (Dated)'!$E$2:$E$53,'Transactions (Dated)'!$D$2:$D$53,'Share Values'!$X210,'Transactions (Dated)'!$B$2:$B$53,'Share Values'!AI$11,'Transactions (Dated)'!$C$2:$C$53,"Sell")</f>
        <v>0</v>
      </c>
      <c r="AJ210" s="40">
        <f ca="1">AJ209+SUMIFS('Transactions (Dated)'!$E$2:$E$53,'Transactions (Dated)'!$D$2:$D$53,'Share Values'!$X210,'Transactions (Dated)'!$B$2:$B$53,'Share Values'!AJ$11,'Transactions (Dated)'!$C$2:$C$53,"Buy")-SUMIFS('Transactions (Dated)'!$E$2:$E$53,'Transactions (Dated)'!$D$2:$D$53,'Share Values'!$X210,'Transactions (Dated)'!$B$2:$B$53,'Share Values'!AJ$11,'Transactions (Dated)'!$C$2:$C$53,"Sell")</f>
        <v>0</v>
      </c>
      <c r="AK210" s="40">
        <f ca="1">AK209+SUMIFS('Transactions (Dated)'!$E$2:$E$53,'Transactions (Dated)'!$D$2:$D$53,'Share Values'!$X210,'Transactions (Dated)'!$B$2:$B$53,'Share Values'!AK$11,'Transactions (Dated)'!$C$2:$C$53,"Buy")-SUMIFS('Transactions (Dated)'!$E$2:$E$53,'Transactions (Dated)'!$D$2:$D$53,'Share Values'!$X210,'Transactions (Dated)'!$B$2:$B$53,'Share Values'!AK$11,'Transactions (Dated)'!$C$2:$C$53,"Sell")</f>
        <v>0</v>
      </c>
      <c r="AL210" s="40">
        <f ca="1">AL209+SUMIFS('Transactions (Dated)'!$E$2:$E$53,'Transactions (Dated)'!$D$2:$D$53,'Share Values'!$X210,'Transactions (Dated)'!$B$2:$B$53,'Share Values'!AL$11,'Transactions (Dated)'!$C$2:$C$53,"Buy")-SUMIFS('Transactions (Dated)'!$E$2:$E$53,'Transactions (Dated)'!$D$2:$D$53,'Share Values'!$X210,'Transactions (Dated)'!$B$2:$B$53,'Share Values'!AL$11,'Transactions (Dated)'!$C$2:$C$53,"Sell")</f>
        <v>0</v>
      </c>
      <c r="AM210" s="40">
        <f ca="1">AM209+SUMIFS('Transactions (Dated)'!$E$2:$E$53,'Transactions (Dated)'!$D$2:$D$53,'Share Values'!$X210,'Transactions (Dated)'!$B$2:$B$53,'Share Values'!AM$11,'Transactions (Dated)'!$C$2:$C$53,"Buy")-SUMIFS('Transactions (Dated)'!$E$2:$E$53,'Transactions (Dated)'!$D$2:$D$53,'Share Values'!$X210,'Transactions (Dated)'!$B$2:$B$53,'Share Values'!AM$11,'Transactions (Dated)'!$C$2:$C$53,"Sell")</f>
        <v>0</v>
      </c>
      <c r="AN210" s="40">
        <f ca="1">AN209+SUMIFS('Transactions (Dated)'!$E$2:$E$53,'Transactions (Dated)'!$D$2:$D$53,'Share Values'!$X210,'Transactions (Dated)'!$B$2:$B$53,'Share Values'!AN$11,'Transactions (Dated)'!$C$2:$C$53,"Buy")-SUMIFS('Transactions (Dated)'!$E$2:$E$53,'Transactions (Dated)'!$D$2:$D$53,'Share Values'!$X210,'Transactions (Dated)'!$B$2:$B$53,'Share Values'!AN$11,'Transactions (Dated)'!$C$2:$C$53,"Sell")</f>
        <v>0</v>
      </c>
      <c r="AO210" s="40"/>
      <c r="AQ210" s="3">
        <f t="shared" si="89"/>
        <v>42201</v>
      </c>
      <c r="AR210" s="6">
        <f t="shared" ca="1" si="90"/>
        <v>46712.5</v>
      </c>
      <c r="AS210" s="6">
        <f t="shared" ca="1" si="91"/>
        <v>41437.5</v>
      </c>
      <c r="AT210" s="6">
        <f t="shared" ca="1" si="92"/>
        <v>781080.3</v>
      </c>
      <c r="AU210" s="6">
        <f t="shared" ca="1" si="93"/>
        <v>57005.96</v>
      </c>
      <c r="AV210" s="6">
        <f t="shared" ca="1" si="94"/>
        <v>41888.32</v>
      </c>
      <c r="AW210" s="6">
        <f t="shared" ca="1" si="95"/>
        <v>0</v>
      </c>
      <c r="AX210" s="6">
        <f t="shared" ca="1" si="96"/>
        <v>0</v>
      </c>
      <c r="AY210" s="6">
        <f t="shared" ca="1" si="97"/>
        <v>0</v>
      </c>
      <c r="AZ210" s="6">
        <f t="shared" ca="1" si="98"/>
        <v>0</v>
      </c>
      <c r="BA210" s="6">
        <f t="shared" ca="1" si="99"/>
        <v>0</v>
      </c>
      <c r="BB210" s="6">
        <f t="shared" ca="1" si="100"/>
        <v>0</v>
      </c>
      <c r="BC210" s="6">
        <f t="shared" ca="1" si="101"/>
        <v>0</v>
      </c>
      <c r="BD210" s="6">
        <f t="shared" ca="1" si="102"/>
        <v>0</v>
      </c>
      <c r="BE210" s="6">
        <f t="shared" ca="1" si="103"/>
        <v>0</v>
      </c>
      <c r="BF210" s="6">
        <f t="shared" ca="1" si="110"/>
        <v>0</v>
      </c>
      <c r="BG210" s="6">
        <f t="shared" ca="1" si="111"/>
        <v>0</v>
      </c>
      <c r="BH210" s="6"/>
      <c r="BJ210" s="4">
        <f t="shared" ca="1" si="104"/>
        <v>968124.58</v>
      </c>
      <c r="BL210" s="3">
        <f t="shared" si="105"/>
        <v>42201</v>
      </c>
      <c r="BM210" s="6">
        <f>BM209+SUMIFS('Transactions (Dated)'!G:G,'Transactions (Dated)'!D:D,'Share Values'!AQ210)</f>
        <v>34179.499999999993</v>
      </c>
      <c r="BN210" s="6">
        <f ca="1">BN209+SUMIFS('Transactions (Dated)'!$F:$F,'Transactions (Dated)'!$D:$D,$BL210,'Transactions (Dated)'!$B:$B,BN$11,'Transactions (Dated)'!$C:$C,"Dividend (paid to cash)")*Y210</f>
        <v>0</v>
      </c>
      <c r="BO210" s="6">
        <f ca="1">BO209+SUMIFS('Transactions (Dated)'!$F:$F,'Transactions (Dated)'!$D:$D,$BL210,'Transactions (Dated)'!$B:$B,BO$11,'Transactions (Dated)'!$C:$C,"Dividend (paid to cash)")*Z210</f>
        <v>1718.75</v>
      </c>
      <c r="BP210" s="6">
        <f ca="1">BP209+SUMIFS('Transactions (Dated)'!$F:$F,'Transactions (Dated)'!$D:$D,$BL210,'Transactions (Dated)'!$B:$B,BP$11,'Transactions (Dated)'!$C:$C,"Dividend (paid to cash)")*AA210</f>
        <v>23236.542000000001</v>
      </c>
      <c r="BQ210" s="6">
        <f ca="1">BQ209+SUMIFS('Transactions (Dated)'!$F:$F,'Transactions (Dated)'!$D:$D,$BL210,'Transactions (Dated)'!$B:$B,BQ$11,'Transactions (Dated)'!$C:$C,"Dividend (paid to cash)")*AB210</f>
        <v>113.52000000000001</v>
      </c>
      <c r="BR210" s="6">
        <f ca="1">BR209+SUMIFS('Transactions (Dated)'!$F:$F,'Transactions (Dated)'!$D:$D,$BL210,'Transactions (Dated)'!$B:$B,BR$11,'Transactions (Dated)'!$C:$C,"Dividend (paid to cash)")*AC210</f>
        <v>0</v>
      </c>
      <c r="BS210" s="6">
        <f ca="1">BS209+SUMIFS('Transactions (Dated)'!$F:$F,'Transactions (Dated)'!$D:$D,$BL210,'Transactions (Dated)'!$B:$B,BS$11,'Transactions (Dated)'!$C:$C,"Dividend (paid to cash)")*AD210</f>
        <v>0</v>
      </c>
      <c r="BT210" s="6">
        <f ca="1">BT209+SUMIFS('Transactions (Dated)'!$F:$F,'Transactions (Dated)'!$D:$D,$BL210,'Transactions (Dated)'!$B:$B,BT$11,'Transactions (Dated)'!$C:$C,"Dividend (paid to cash)")*AE210</f>
        <v>0</v>
      </c>
      <c r="BU210" s="6">
        <f ca="1">BU209+SUMIFS('Transactions (Dated)'!$F:$F,'Transactions (Dated)'!$D:$D,$BL210,'Transactions (Dated)'!$B:$B,BU$11,'Transactions (Dated)'!$C:$C,"Dividend (paid to cash)")*AF210</f>
        <v>0</v>
      </c>
      <c r="BV210" s="6">
        <f ca="1">BV209+SUMIFS('Transactions (Dated)'!$F:$F,'Transactions (Dated)'!$D:$D,$BL210,'Transactions (Dated)'!$B:$B,BV$11,'Transactions (Dated)'!$C:$C,"Dividend (paid to cash)")*AG210</f>
        <v>0</v>
      </c>
      <c r="BW210" s="6">
        <f ca="1">BW209+SUMIFS('Transactions (Dated)'!$F:$F,'Transactions (Dated)'!$D:$D,$BL210,'Transactions (Dated)'!$B:$B,BW$11,'Transactions (Dated)'!$C:$C,"Dividend (paid to cash)")*AH210</f>
        <v>0</v>
      </c>
      <c r="BX210" s="6">
        <f ca="1">BX209+SUMIFS('Transactions (Dated)'!$F:$F,'Transactions (Dated)'!$D:$D,$BL210,'Transactions (Dated)'!$B:$B,BX$11,'Transactions (Dated)'!$C:$C,"Dividend (paid to cash)")*AI210</f>
        <v>0</v>
      </c>
      <c r="BY210" s="6">
        <f ca="1">BY209+SUMIFS('Transactions (Dated)'!$F:$F,'Transactions (Dated)'!$D:$D,$BL210,'Transactions (Dated)'!$B:$B,BY$11,'Transactions (Dated)'!$C:$C,"Dividend (paid to cash)")*AJ210</f>
        <v>0</v>
      </c>
      <c r="BZ210" s="6">
        <f ca="1">BZ209+SUMIFS('Transactions (Dated)'!$F:$F,'Transactions (Dated)'!$D:$D,$BL210,'Transactions (Dated)'!$B:$B,BZ$11,'Transactions (Dated)'!$C:$C,"Dividend (paid to cash)")*AK210</f>
        <v>0</v>
      </c>
      <c r="CA210" s="6">
        <f ca="1">CA209+SUMIFS('Transactions (Dated)'!$F:$F,'Transactions (Dated)'!$D:$D,$BL210,'Transactions (Dated)'!$B:$B,CA$11,'Transactions (Dated)'!$C:$C,"Dividend (paid to cash)")*AL210</f>
        <v>0</v>
      </c>
      <c r="CB210" s="6">
        <v>0</v>
      </c>
      <c r="CC210" s="6">
        <v>0</v>
      </c>
      <c r="CD210" s="6"/>
      <c r="CF210" s="6">
        <f t="shared" ca="1" si="112"/>
        <v>59248.311999999991</v>
      </c>
      <c r="CH210" s="3">
        <f t="shared" si="113"/>
        <v>42201</v>
      </c>
      <c r="CI210" s="4">
        <f t="shared" ca="1" si="106"/>
        <v>968124.58</v>
      </c>
      <c r="CJ210" s="4">
        <f t="shared" ca="1" si="107"/>
        <v>59248.311999999991</v>
      </c>
      <c r="CL210" s="4">
        <f t="shared" ca="1" si="108"/>
        <v>1027372.892</v>
      </c>
    </row>
    <row r="211" spans="2:90" x14ac:dyDescent="0.15">
      <c r="B211" s="3">
        <f t="shared" si="109"/>
        <v>42202</v>
      </c>
      <c r="C211" s="2">
        <v>14642.8</v>
      </c>
      <c r="E211" s="70">
        <v>42202</v>
      </c>
      <c r="F211" s="69">
        <v>10.11</v>
      </c>
      <c r="G211" s="69">
        <v>4.17</v>
      </c>
      <c r="H211" s="69">
        <v>19.79</v>
      </c>
      <c r="I211" s="69">
        <v>30.52</v>
      </c>
      <c r="J211" s="69">
        <v>18.010000000000002</v>
      </c>
      <c r="K211" s="69">
        <v>12.65</v>
      </c>
      <c r="L211" s="69">
        <v>24.35</v>
      </c>
      <c r="M211" s="69">
        <v>3.14</v>
      </c>
      <c r="N211" s="69">
        <v>9.85</v>
      </c>
      <c r="O211" s="69">
        <v>6.0732999999999997</v>
      </c>
      <c r="P211" s="69">
        <v>31.55</v>
      </c>
      <c r="Q211" s="69">
        <v>0.98</v>
      </c>
      <c r="R211" s="69">
        <v>9.33</v>
      </c>
      <c r="S211" s="69">
        <v>38.229999999999997</v>
      </c>
      <c r="T211" s="69"/>
      <c r="U211" s="69"/>
      <c r="V211" s="4"/>
      <c r="X211" s="3">
        <f t="shared" si="88"/>
        <v>42202</v>
      </c>
      <c r="Y211" s="40">
        <f ca="1">Y210+SUMIFS('Transactions (Dated)'!$E$2:$E$53,'Transactions (Dated)'!$D$2:$D$53,'Share Values'!$X211,'Transactions (Dated)'!$B$2:$B$53,'Share Values'!Y$11,'Transactions (Dated)'!$C$2:$C$53,"Buy")-SUMIFS('Transactions (Dated)'!$E$2:$E$53,'Transactions (Dated)'!$D$2:$D$53,'Share Values'!$X211,'Transactions (Dated)'!$B$2:$B$53,'Share Values'!Y$11,'Transactions (Dated)'!$C$2:$C$53,"Sell")</f>
        <v>4625</v>
      </c>
      <c r="Z211" s="40">
        <f ca="1">Z210+SUMIFS('Transactions (Dated)'!$E$2:$E$53,'Transactions (Dated)'!$D$2:$D$53,'Share Values'!$X211,'Transactions (Dated)'!$B$2:$B$53,'Share Values'!Z$11,'Transactions (Dated)'!$C$2:$C$53,"Buy")-SUMIFS('Transactions (Dated)'!$E$2:$E$53,'Transactions (Dated)'!$D$2:$D$53,'Share Values'!$X211,'Transactions (Dated)'!$B$2:$B$53,'Share Values'!Z$11,'Transactions (Dated)'!$C$2:$C$53,"Sell")</f>
        <v>9375</v>
      </c>
      <c r="AA211" s="40">
        <f ca="1">AA210+SUMIFS('Transactions (Dated)'!$E$2:$E$53,'Transactions (Dated)'!$D$2:$D$53,'Share Values'!$X211,'Transactions (Dated)'!$B$2:$B$53,'Share Values'!AA$11,'Transactions (Dated)'!$C$2:$C$53,"Buy")-SUMIFS('Transactions (Dated)'!$E$2:$E$53,'Transactions (Dated)'!$D$2:$D$53,'Share Values'!$X211,'Transactions (Dated)'!$B$2:$B$53,'Share Values'!AA$11,'Transactions (Dated)'!$C$2:$C$53,"Sell")</f>
        <v>39270</v>
      </c>
      <c r="AB211" s="40">
        <f ca="1">AB210+SUMIFS('Transactions (Dated)'!$E$2:$E$53,'Transactions (Dated)'!$D$2:$D$53,'Share Values'!$X211,'Transactions (Dated)'!$B$2:$B$53,'Share Values'!AB$11,'Transactions (Dated)'!$C$2:$C$53,"Buy")-SUMIFS('Transactions (Dated)'!$E$2:$E$53,'Transactions (Dated)'!$D$2:$D$53,'Share Values'!$X211,'Transactions (Dated)'!$B$2:$B$53,'Share Values'!AB$11,'Transactions (Dated)'!$C$2:$C$53,"Sell")</f>
        <v>1892</v>
      </c>
      <c r="AC211" s="40">
        <f ca="1">AC210+SUMIFS('Transactions (Dated)'!$E$2:$E$53,'Transactions (Dated)'!$D$2:$D$53,'Share Values'!$X211,'Transactions (Dated)'!$B$2:$B$53,'Share Values'!AC$11,'Transactions (Dated)'!$C$2:$C$53,"Buy")-SUMIFS('Transactions (Dated)'!$E$2:$E$53,'Transactions (Dated)'!$D$2:$D$53,'Share Values'!$X211,'Transactions (Dated)'!$B$2:$B$53,'Share Values'!AC$11,'Transactions (Dated)'!$C$2:$C$53,"Sell")</f>
        <v>2348</v>
      </c>
      <c r="AD211" s="40">
        <f ca="1">AD210+SUMIFS('Transactions (Dated)'!$E$2:$E$53,'Transactions (Dated)'!$D$2:$D$53,'Share Values'!$X211,'Transactions (Dated)'!$B$2:$B$53,'Share Values'!AD$11,'Transactions (Dated)'!$C$2:$C$53,"Buy")-SUMIFS('Transactions (Dated)'!$E$2:$E$53,'Transactions (Dated)'!$D$2:$D$53,'Share Values'!$X211,'Transactions (Dated)'!$B$2:$B$53,'Share Values'!AD$11,'Transactions (Dated)'!$C$2:$C$53,"Sell")</f>
        <v>0</v>
      </c>
      <c r="AE211" s="40">
        <f ca="1">AE210+SUMIFS('Transactions (Dated)'!$E$2:$E$53,'Transactions (Dated)'!$D$2:$D$53,'Share Values'!$X211,'Transactions (Dated)'!$B$2:$B$53,'Share Values'!AE$11,'Transactions (Dated)'!$C$2:$C$53,"Buy")-SUMIFS('Transactions (Dated)'!$E$2:$E$53,'Transactions (Dated)'!$D$2:$D$53,'Share Values'!$X211,'Transactions (Dated)'!$B$2:$B$53,'Share Values'!AE$11,'Transactions (Dated)'!$C$2:$C$53,"Sell")</f>
        <v>0</v>
      </c>
      <c r="AF211" s="40">
        <f ca="1">AF210+SUMIFS('Transactions (Dated)'!$E$2:$E$53,'Transactions (Dated)'!$D$2:$D$53,'Share Values'!$X211,'Transactions (Dated)'!$B$2:$B$53,'Share Values'!AF$11,'Transactions (Dated)'!$C$2:$C$53,"Buy")-SUMIFS('Transactions (Dated)'!$E$2:$E$53,'Transactions (Dated)'!$D$2:$D$53,'Share Values'!$X211,'Transactions (Dated)'!$B$2:$B$53,'Share Values'!AF$11,'Transactions (Dated)'!$C$2:$C$53,"Sell")</f>
        <v>0</v>
      </c>
      <c r="AG211" s="40">
        <f ca="1">AG210+SUMIFS('Transactions (Dated)'!$E$2:$E$53,'Transactions (Dated)'!$D$2:$D$53,'Share Values'!$X211,'Transactions (Dated)'!$B$2:$B$53,'Share Values'!AG$11,'Transactions (Dated)'!$C$2:$C$53,"Buy")-SUMIFS('Transactions (Dated)'!$E$2:$E$53,'Transactions (Dated)'!$D$2:$D$53,'Share Values'!$X211,'Transactions (Dated)'!$B$2:$B$53,'Share Values'!AG$11,'Transactions (Dated)'!$C$2:$C$53,"Sell")</f>
        <v>0</v>
      </c>
      <c r="AH211" s="40">
        <f ca="1">AH210+SUMIFS('Transactions (Dated)'!$E$2:$E$53,'Transactions (Dated)'!$D$2:$D$53,'Share Values'!$X211,'Transactions (Dated)'!$B$2:$B$53,'Share Values'!AH$11,'Transactions (Dated)'!$C$2:$C$53,"Buy")-SUMIFS('Transactions (Dated)'!$E$2:$E$53,'Transactions (Dated)'!$D$2:$D$53,'Share Values'!$X211,'Transactions (Dated)'!$B$2:$B$53,'Share Values'!AH$11,'Transactions (Dated)'!$C$2:$C$53,"Sell")</f>
        <v>0</v>
      </c>
      <c r="AI211" s="40">
        <f ca="1">AI210+SUMIFS('Transactions (Dated)'!$E$2:$E$53,'Transactions (Dated)'!$D$2:$D$53,'Share Values'!$X211,'Transactions (Dated)'!$B$2:$B$53,'Share Values'!AI$11,'Transactions (Dated)'!$C$2:$C$53,"Buy")-SUMIFS('Transactions (Dated)'!$E$2:$E$53,'Transactions (Dated)'!$D$2:$D$53,'Share Values'!$X211,'Transactions (Dated)'!$B$2:$B$53,'Share Values'!AI$11,'Transactions (Dated)'!$C$2:$C$53,"Sell")</f>
        <v>0</v>
      </c>
      <c r="AJ211" s="40">
        <f ca="1">AJ210+SUMIFS('Transactions (Dated)'!$E$2:$E$53,'Transactions (Dated)'!$D$2:$D$53,'Share Values'!$X211,'Transactions (Dated)'!$B$2:$B$53,'Share Values'!AJ$11,'Transactions (Dated)'!$C$2:$C$53,"Buy")-SUMIFS('Transactions (Dated)'!$E$2:$E$53,'Transactions (Dated)'!$D$2:$D$53,'Share Values'!$X211,'Transactions (Dated)'!$B$2:$B$53,'Share Values'!AJ$11,'Transactions (Dated)'!$C$2:$C$53,"Sell")</f>
        <v>0</v>
      </c>
      <c r="AK211" s="40">
        <f ca="1">AK210+SUMIFS('Transactions (Dated)'!$E$2:$E$53,'Transactions (Dated)'!$D$2:$D$53,'Share Values'!$X211,'Transactions (Dated)'!$B$2:$B$53,'Share Values'!AK$11,'Transactions (Dated)'!$C$2:$C$53,"Buy")-SUMIFS('Transactions (Dated)'!$E$2:$E$53,'Transactions (Dated)'!$D$2:$D$53,'Share Values'!$X211,'Transactions (Dated)'!$B$2:$B$53,'Share Values'!AK$11,'Transactions (Dated)'!$C$2:$C$53,"Sell")</f>
        <v>0</v>
      </c>
      <c r="AL211" s="40">
        <f ca="1">AL210+SUMIFS('Transactions (Dated)'!$E$2:$E$53,'Transactions (Dated)'!$D$2:$D$53,'Share Values'!$X211,'Transactions (Dated)'!$B$2:$B$53,'Share Values'!AL$11,'Transactions (Dated)'!$C$2:$C$53,"Buy")-SUMIFS('Transactions (Dated)'!$E$2:$E$53,'Transactions (Dated)'!$D$2:$D$53,'Share Values'!$X211,'Transactions (Dated)'!$B$2:$B$53,'Share Values'!AL$11,'Transactions (Dated)'!$C$2:$C$53,"Sell")</f>
        <v>0</v>
      </c>
      <c r="AM211" s="40">
        <f ca="1">AM210+SUMIFS('Transactions (Dated)'!$E$2:$E$53,'Transactions (Dated)'!$D$2:$D$53,'Share Values'!$X211,'Transactions (Dated)'!$B$2:$B$53,'Share Values'!AM$11,'Transactions (Dated)'!$C$2:$C$53,"Buy")-SUMIFS('Transactions (Dated)'!$E$2:$E$53,'Transactions (Dated)'!$D$2:$D$53,'Share Values'!$X211,'Transactions (Dated)'!$B$2:$B$53,'Share Values'!AM$11,'Transactions (Dated)'!$C$2:$C$53,"Sell")</f>
        <v>0</v>
      </c>
      <c r="AN211" s="40">
        <f ca="1">AN210+SUMIFS('Transactions (Dated)'!$E$2:$E$53,'Transactions (Dated)'!$D$2:$D$53,'Share Values'!$X211,'Transactions (Dated)'!$B$2:$B$53,'Share Values'!AN$11,'Transactions (Dated)'!$C$2:$C$53,"Buy")-SUMIFS('Transactions (Dated)'!$E$2:$E$53,'Transactions (Dated)'!$D$2:$D$53,'Share Values'!$X211,'Transactions (Dated)'!$B$2:$B$53,'Share Values'!AN$11,'Transactions (Dated)'!$C$2:$C$53,"Sell")</f>
        <v>0</v>
      </c>
      <c r="AO211" s="40"/>
      <c r="AQ211" s="3">
        <f t="shared" si="89"/>
        <v>42202</v>
      </c>
      <c r="AR211" s="6">
        <f t="shared" ca="1" si="90"/>
        <v>46758.75</v>
      </c>
      <c r="AS211" s="6">
        <f t="shared" ca="1" si="91"/>
        <v>39093.75</v>
      </c>
      <c r="AT211" s="6">
        <f t="shared" ca="1" si="92"/>
        <v>777153.29999999993</v>
      </c>
      <c r="AU211" s="6">
        <f t="shared" ca="1" si="93"/>
        <v>57743.839999999997</v>
      </c>
      <c r="AV211" s="6">
        <f t="shared" ca="1" si="94"/>
        <v>42287.48</v>
      </c>
      <c r="AW211" s="6">
        <f t="shared" ca="1" si="95"/>
        <v>0</v>
      </c>
      <c r="AX211" s="6">
        <f t="shared" ca="1" si="96"/>
        <v>0</v>
      </c>
      <c r="AY211" s="6">
        <f t="shared" ca="1" si="97"/>
        <v>0</v>
      </c>
      <c r="AZ211" s="6">
        <f t="shared" ca="1" si="98"/>
        <v>0</v>
      </c>
      <c r="BA211" s="6">
        <f t="shared" ca="1" si="99"/>
        <v>0</v>
      </c>
      <c r="BB211" s="6">
        <f t="shared" ca="1" si="100"/>
        <v>0</v>
      </c>
      <c r="BC211" s="6">
        <f t="shared" ca="1" si="101"/>
        <v>0</v>
      </c>
      <c r="BD211" s="6">
        <f t="shared" ca="1" si="102"/>
        <v>0</v>
      </c>
      <c r="BE211" s="6">
        <f t="shared" ca="1" si="103"/>
        <v>0</v>
      </c>
      <c r="BF211" s="6">
        <f t="shared" ca="1" si="110"/>
        <v>0</v>
      </c>
      <c r="BG211" s="6">
        <f t="shared" ca="1" si="111"/>
        <v>0</v>
      </c>
      <c r="BH211" s="6"/>
      <c r="BJ211" s="4">
        <f t="shared" ca="1" si="104"/>
        <v>963037.11999999988</v>
      </c>
      <c r="BL211" s="3">
        <f t="shared" si="105"/>
        <v>42202</v>
      </c>
      <c r="BM211" s="6">
        <f>BM210+SUMIFS('Transactions (Dated)'!G:G,'Transactions (Dated)'!D:D,'Share Values'!AQ211)</f>
        <v>34179.499999999993</v>
      </c>
      <c r="BN211" s="6">
        <f ca="1">BN210+SUMIFS('Transactions (Dated)'!$F:$F,'Transactions (Dated)'!$D:$D,$BL211,'Transactions (Dated)'!$B:$B,BN$11,'Transactions (Dated)'!$C:$C,"Dividend (paid to cash)")*Y211</f>
        <v>0</v>
      </c>
      <c r="BO211" s="6">
        <f ca="1">BO210+SUMIFS('Transactions (Dated)'!$F:$F,'Transactions (Dated)'!$D:$D,$BL211,'Transactions (Dated)'!$B:$B,BO$11,'Transactions (Dated)'!$C:$C,"Dividend (paid to cash)")*Z211</f>
        <v>1718.75</v>
      </c>
      <c r="BP211" s="6">
        <f ca="1">BP210+SUMIFS('Transactions (Dated)'!$F:$F,'Transactions (Dated)'!$D:$D,$BL211,'Transactions (Dated)'!$B:$B,BP$11,'Transactions (Dated)'!$C:$C,"Dividend (paid to cash)")*AA211</f>
        <v>23236.542000000001</v>
      </c>
      <c r="BQ211" s="6">
        <f ca="1">BQ210+SUMIFS('Transactions (Dated)'!$F:$F,'Transactions (Dated)'!$D:$D,$BL211,'Transactions (Dated)'!$B:$B,BQ$11,'Transactions (Dated)'!$C:$C,"Dividend (paid to cash)")*AB211</f>
        <v>113.52000000000001</v>
      </c>
      <c r="BR211" s="6">
        <f ca="1">BR210+SUMIFS('Transactions (Dated)'!$F:$F,'Transactions (Dated)'!$D:$D,$BL211,'Transactions (Dated)'!$B:$B,BR$11,'Transactions (Dated)'!$C:$C,"Dividend (paid to cash)")*AC211</f>
        <v>0</v>
      </c>
      <c r="BS211" s="6">
        <f ca="1">BS210+SUMIFS('Transactions (Dated)'!$F:$F,'Transactions (Dated)'!$D:$D,$BL211,'Transactions (Dated)'!$B:$B,BS$11,'Transactions (Dated)'!$C:$C,"Dividend (paid to cash)")*AD211</f>
        <v>0</v>
      </c>
      <c r="BT211" s="6">
        <f ca="1">BT210+SUMIFS('Transactions (Dated)'!$F:$F,'Transactions (Dated)'!$D:$D,$BL211,'Transactions (Dated)'!$B:$B,BT$11,'Transactions (Dated)'!$C:$C,"Dividend (paid to cash)")*AE211</f>
        <v>0</v>
      </c>
      <c r="BU211" s="6">
        <f ca="1">BU210+SUMIFS('Transactions (Dated)'!$F:$F,'Transactions (Dated)'!$D:$D,$BL211,'Transactions (Dated)'!$B:$B,BU$11,'Transactions (Dated)'!$C:$C,"Dividend (paid to cash)")*AF211</f>
        <v>0</v>
      </c>
      <c r="BV211" s="6">
        <f ca="1">BV210+SUMIFS('Transactions (Dated)'!$F:$F,'Transactions (Dated)'!$D:$D,$BL211,'Transactions (Dated)'!$B:$B,BV$11,'Transactions (Dated)'!$C:$C,"Dividend (paid to cash)")*AG211</f>
        <v>0</v>
      </c>
      <c r="BW211" s="6">
        <f ca="1">BW210+SUMIFS('Transactions (Dated)'!$F:$F,'Transactions (Dated)'!$D:$D,$BL211,'Transactions (Dated)'!$B:$B,BW$11,'Transactions (Dated)'!$C:$C,"Dividend (paid to cash)")*AH211</f>
        <v>0</v>
      </c>
      <c r="BX211" s="6">
        <f ca="1">BX210+SUMIFS('Transactions (Dated)'!$F:$F,'Transactions (Dated)'!$D:$D,$BL211,'Transactions (Dated)'!$B:$B,BX$11,'Transactions (Dated)'!$C:$C,"Dividend (paid to cash)")*AI211</f>
        <v>0</v>
      </c>
      <c r="BY211" s="6">
        <f ca="1">BY210+SUMIFS('Transactions (Dated)'!$F:$F,'Transactions (Dated)'!$D:$D,$BL211,'Transactions (Dated)'!$B:$B,BY$11,'Transactions (Dated)'!$C:$C,"Dividend (paid to cash)")*AJ211</f>
        <v>0</v>
      </c>
      <c r="BZ211" s="6">
        <f ca="1">BZ210+SUMIFS('Transactions (Dated)'!$F:$F,'Transactions (Dated)'!$D:$D,$BL211,'Transactions (Dated)'!$B:$B,BZ$11,'Transactions (Dated)'!$C:$C,"Dividend (paid to cash)")*AK211</f>
        <v>0</v>
      </c>
      <c r="CA211" s="6">
        <f ca="1">CA210+SUMIFS('Transactions (Dated)'!$F:$F,'Transactions (Dated)'!$D:$D,$BL211,'Transactions (Dated)'!$B:$B,CA$11,'Transactions (Dated)'!$C:$C,"Dividend (paid to cash)")*AL211</f>
        <v>0</v>
      </c>
      <c r="CB211" s="6">
        <v>0</v>
      </c>
      <c r="CC211" s="6">
        <v>0</v>
      </c>
      <c r="CD211" s="6"/>
      <c r="CF211" s="6">
        <f t="shared" ca="1" si="112"/>
        <v>59248.311999999991</v>
      </c>
      <c r="CH211" s="3">
        <f t="shared" si="113"/>
        <v>42202</v>
      </c>
      <c r="CI211" s="4">
        <f t="shared" ca="1" si="106"/>
        <v>963037.11999999988</v>
      </c>
      <c r="CJ211" s="4">
        <f t="shared" ca="1" si="107"/>
        <v>59248.311999999991</v>
      </c>
      <c r="CL211" s="4">
        <f t="shared" ca="1" si="108"/>
        <v>1022285.4319999999</v>
      </c>
    </row>
    <row r="212" spans="2:90" x14ac:dyDescent="0.15">
      <c r="B212" s="3">
        <f t="shared" si="109"/>
        <v>42205</v>
      </c>
      <c r="C212" s="2">
        <v>14425.6</v>
      </c>
      <c r="E212" s="70">
        <v>42205</v>
      </c>
      <c r="F212" s="69">
        <v>9.99</v>
      </c>
      <c r="G212" s="69">
        <v>3.94</v>
      </c>
      <c r="H212" s="69">
        <v>19.489999999999998</v>
      </c>
      <c r="I212" s="69">
        <v>30.65</v>
      </c>
      <c r="J212" s="69">
        <v>17.84</v>
      </c>
      <c r="K212" s="69">
        <v>12.53</v>
      </c>
      <c r="L212" s="69">
        <v>23.92</v>
      </c>
      <c r="M212" s="69">
        <v>2.9</v>
      </c>
      <c r="N212" s="69">
        <v>9.85</v>
      </c>
      <c r="O212" s="69">
        <v>6.07</v>
      </c>
      <c r="P212" s="69">
        <v>31.3</v>
      </c>
      <c r="Q212" s="69">
        <v>0.99</v>
      </c>
      <c r="R212" s="69">
        <v>9.11</v>
      </c>
      <c r="S212" s="69">
        <v>37.69</v>
      </c>
      <c r="T212" s="69"/>
      <c r="U212" s="69"/>
      <c r="V212" s="4"/>
      <c r="X212" s="3">
        <f t="shared" si="88"/>
        <v>42205</v>
      </c>
      <c r="Y212" s="40">
        <f ca="1">Y211+SUMIFS('Transactions (Dated)'!$E$2:$E$53,'Transactions (Dated)'!$D$2:$D$53,'Share Values'!$X212,'Transactions (Dated)'!$B$2:$B$53,'Share Values'!Y$11,'Transactions (Dated)'!$C$2:$C$53,"Buy")-SUMIFS('Transactions (Dated)'!$E$2:$E$53,'Transactions (Dated)'!$D$2:$D$53,'Share Values'!$X212,'Transactions (Dated)'!$B$2:$B$53,'Share Values'!Y$11,'Transactions (Dated)'!$C$2:$C$53,"Sell")</f>
        <v>4625</v>
      </c>
      <c r="Z212" s="40">
        <f ca="1">Z211+SUMIFS('Transactions (Dated)'!$E$2:$E$53,'Transactions (Dated)'!$D$2:$D$53,'Share Values'!$X212,'Transactions (Dated)'!$B$2:$B$53,'Share Values'!Z$11,'Transactions (Dated)'!$C$2:$C$53,"Buy")-SUMIFS('Transactions (Dated)'!$E$2:$E$53,'Transactions (Dated)'!$D$2:$D$53,'Share Values'!$X212,'Transactions (Dated)'!$B$2:$B$53,'Share Values'!Z$11,'Transactions (Dated)'!$C$2:$C$53,"Sell")</f>
        <v>9375</v>
      </c>
      <c r="AA212" s="40">
        <f ca="1">AA211+SUMIFS('Transactions (Dated)'!$E$2:$E$53,'Transactions (Dated)'!$D$2:$D$53,'Share Values'!$X212,'Transactions (Dated)'!$B$2:$B$53,'Share Values'!AA$11,'Transactions (Dated)'!$C$2:$C$53,"Buy")-SUMIFS('Transactions (Dated)'!$E$2:$E$53,'Transactions (Dated)'!$D$2:$D$53,'Share Values'!$X212,'Transactions (Dated)'!$B$2:$B$53,'Share Values'!AA$11,'Transactions (Dated)'!$C$2:$C$53,"Sell")</f>
        <v>39270</v>
      </c>
      <c r="AB212" s="40">
        <f ca="1">AB211+SUMIFS('Transactions (Dated)'!$E$2:$E$53,'Transactions (Dated)'!$D$2:$D$53,'Share Values'!$X212,'Transactions (Dated)'!$B$2:$B$53,'Share Values'!AB$11,'Transactions (Dated)'!$C$2:$C$53,"Buy")-SUMIFS('Transactions (Dated)'!$E$2:$E$53,'Transactions (Dated)'!$D$2:$D$53,'Share Values'!$X212,'Transactions (Dated)'!$B$2:$B$53,'Share Values'!AB$11,'Transactions (Dated)'!$C$2:$C$53,"Sell")</f>
        <v>1892</v>
      </c>
      <c r="AC212" s="40">
        <f ca="1">AC211+SUMIFS('Transactions (Dated)'!$E$2:$E$53,'Transactions (Dated)'!$D$2:$D$53,'Share Values'!$X212,'Transactions (Dated)'!$B$2:$B$53,'Share Values'!AC$11,'Transactions (Dated)'!$C$2:$C$53,"Buy")-SUMIFS('Transactions (Dated)'!$E$2:$E$53,'Transactions (Dated)'!$D$2:$D$53,'Share Values'!$X212,'Transactions (Dated)'!$B$2:$B$53,'Share Values'!AC$11,'Transactions (Dated)'!$C$2:$C$53,"Sell")</f>
        <v>2348</v>
      </c>
      <c r="AD212" s="40">
        <f ca="1">AD211+SUMIFS('Transactions (Dated)'!$E$2:$E$53,'Transactions (Dated)'!$D$2:$D$53,'Share Values'!$X212,'Transactions (Dated)'!$B$2:$B$53,'Share Values'!AD$11,'Transactions (Dated)'!$C$2:$C$53,"Buy")-SUMIFS('Transactions (Dated)'!$E$2:$E$53,'Transactions (Dated)'!$D$2:$D$53,'Share Values'!$X212,'Transactions (Dated)'!$B$2:$B$53,'Share Values'!AD$11,'Transactions (Dated)'!$C$2:$C$53,"Sell")</f>
        <v>0</v>
      </c>
      <c r="AE212" s="40">
        <f ca="1">AE211+SUMIFS('Transactions (Dated)'!$E$2:$E$53,'Transactions (Dated)'!$D$2:$D$53,'Share Values'!$X212,'Transactions (Dated)'!$B$2:$B$53,'Share Values'!AE$11,'Transactions (Dated)'!$C$2:$C$53,"Buy")-SUMIFS('Transactions (Dated)'!$E$2:$E$53,'Transactions (Dated)'!$D$2:$D$53,'Share Values'!$X212,'Transactions (Dated)'!$B$2:$B$53,'Share Values'!AE$11,'Transactions (Dated)'!$C$2:$C$53,"Sell")</f>
        <v>0</v>
      </c>
      <c r="AF212" s="40">
        <f ca="1">AF211+SUMIFS('Transactions (Dated)'!$E$2:$E$53,'Transactions (Dated)'!$D$2:$D$53,'Share Values'!$X212,'Transactions (Dated)'!$B$2:$B$53,'Share Values'!AF$11,'Transactions (Dated)'!$C$2:$C$53,"Buy")-SUMIFS('Transactions (Dated)'!$E$2:$E$53,'Transactions (Dated)'!$D$2:$D$53,'Share Values'!$X212,'Transactions (Dated)'!$B$2:$B$53,'Share Values'!AF$11,'Transactions (Dated)'!$C$2:$C$53,"Sell")</f>
        <v>0</v>
      </c>
      <c r="AG212" s="40">
        <f ca="1">AG211+SUMIFS('Transactions (Dated)'!$E$2:$E$53,'Transactions (Dated)'!$D$2:$D$53,'Share Values'!$X212,'Transactions (Dated)'!$B$2:$B$53,'Share Values'!AG$11,'Transactions (Dated)'!$C$2:$C$53,"Buy")-SUMIFS('Transactions (Dated)'!$E$2:$E$53,'Transactions (Dated)'!$D$2:$D$53,'Share Values'!$X212,'Transactions (Dated)'!$B$2:$B$53,'Share Values'!AG$11,'Transactions (Dated)'!$C$2:$C$53,"Sell")</f>
        <v>0</v>
      </c>
      <c r="AH212" s="40">
        <f ca="1">AH211+SUMIFS('Transactions (Dated)'!$E$2:$E$53,'Transactions (Dated)'!$D$2:$D$53,'Share Values'!$X212,'Transactions (Dated)'!$B$2:$B$53,'Share Values'!AH$11,'Transactions (Dated)'!$C$2:$C$53,"Buy")-SUMIFS('Transactions (Dated)'!$E$2:$E$53,'Transactions (Dated)'!$D$2:$D$53,'Share Values'!$X212,'Transactions (Dated)'!$B$2:$B$53,'Share Values'!AH$11,'Transactions (Dated)'!$C$2:$C$53,"Sell")</f>
        <v>0</v>
      </c>
      <c r="AI212" s="40">
        <f ca="1">AI211+SUMIFS('Transactions (Dated)'!$E$2:$E$53,'Transactions (Dated)'!$D$2:$D$53,'Share Values'!$X212,'Transactions (Dated)'!$B$2:$B$53,'Share Values'!AI$11,'Transactions (Dated)'!$C$2:$C$53,"Buy")-SUMIFS('Transactions (Dated)'!$E$2:$E$53,'Transactions (Dated)'!$D$2:$D$53,'Share Values'!$X212,'Transactions (Dated)'!$B$2:$B$53,'Share Values'!AI$11,'Transactions (Dated)'!$C$2:$C$53,"Sell")</f>
        <v>0</v>
      </c>
      <c r="AJ212" s="40">
        <f ca="1">AJ211+SUMIFS('Transactions (Dated)'!$E$2:$E$53,'Transactions (Dated)'!$D$2:$D$53,'Share Values'!$X212,'Transactions (Dated)'!$B$2:$B$53,'Share Values'!AJ$11,'Transactions (Dated)'!$C$2:$C$53,"Buy")-SUMIFS('Transactions (Dated)'!$E$2:$E$53,'Transactions (Dated)'!$D$2:$D$53,'Share Values'!$X212,'Transactions (Dated)'!$B$2:$B$53,'Share Values'!AJ$11,'Transactions (Dated)'!$C$2:$C$53,"Sell")</f>
        <v>0</v>
      </c>
      <c r="AK212" s="40">
        <f ca="1">AK211+SUMIFS('Transactions (Dated)'!$E$2:$E$53,'Transactions (Dated)'!$D$2:$D$53,'Share Values'!$X212,'Transactions (Dated)'!$B$2:$B$53,'Share Values'!AK$11,'Transactions (Dated)'!$C$2:$C$53,"Buy")-SUMIFS('Transactions (Dated)'!$E$2:$E$53,'Transactions (Dated)'!$D$2:$D$53,'Share Values'!$X212,'Transactions (Dated)'!$B$2:$B$53,'Share Values'!AK$11,'Transactions (Dated)'!$C$2:$C$53,"Sell")</f>
        <v>0</v>
      </c>
      <c r="AL212" s="40">
        <f ca="1">AL211+SUMIFS('Transactions (Dated)'!$E$2:$E$53,'Transactions (Dated)'!$D$2:$D$53,'Share Values'!$X212,'Transactions (Dated)'!$B$2:$B$53,'Share Values'!AL$11,'Transactions (Dated)'!$C$2:$C$53,"Buy")-SUMIFS('Transactions (Dated)'!$E$2:$E$53,'Transactions (Dated)'!$D$2:$D$53,'Share Values'!$X212,'Transactions (Dated)'!$B$2:$B$53,'Share Values'!AL$11,'Transactions (Dated)'!$C$2:$C$53,"Sell")</f>
        <v>0</v>
      </c>
      <c r="AM212" s="40">
        <f ca="1">AM211+SUMIFS('Transactions (Dated)'!$E$2:$E$53,'Transactions (Dated)'!$D$2:$D$53,'Share Values'!$X212,'Transactions (Dated)'!$B$2:$B$53,'Share Values'!AM$11,'Transactions (Dated)'!$C$2:$C$53,"Buy")-SUMIFS('Transactions (Dated)'!$E$2:$E$53,'Transactions (Dated)'!$D$2:$D$53,'Share Values'!$X212,'Transactions (Dated)'!$B$2:$B$53,'Share Values'!AM$11,'Transactions (Dated)'!$C$2:$C$53,"Sell")</f>
        <v>0</v>
      </c>
      <c r="AN212" s="40">
        <f ca="1">AN211+SUMIFS('Transactions (Dated)'!$E$2:$E$53,'Transactions (Dated)'!$D$2:$D$53,'Share Values'!$X212,'Transactions (Dated)'!$B$2:$B$53,'Share Values'!AN$11,'Transactions (Dated)'!$C$2:$C$53,"Buy")-SUMIFS('Transactions (Dated)'!$E$2:$E$53,'Transactions (Dated)'!$D$2:$D$53,'Share Values'!$X212,'Transactions (Dated)'!$B$2:$B$53,'Share Values'!AN$11,'Transactions (Dated)'!$C$2:$C$53,"Sell")</f>
        <v>0</v>
      </c>
      <c r="AO212" s="40"/>
      <c r="AQ212" s="3">
        <f t="shared" si="89"/>
        <v>42205</v>
      </c>
      <c r="AR212" s="6">
        <f t="shared" ca="1" si="90"/>
        <v>46203.75</v>
      </c>
      <c r="AS212" s="6">
        <f t="shared" ca="1" si="91"/>
        <v>36937.5</v>
      </c>
      <c r="AT212" s="6">
        <f t="shared" ca="1" si="92"/>
        <v>765372.29999999993</v>
      </c>
      <c r="AU212" s="6">
        <f t="shared" ca="1" si="93"/>
        <v>57989.799999999996</v>
      </c>
      <c r="AV212" s="6">
        <f t="shared" ca="1" si="94"/>
        <v>41888.32</v>
      </c>
      <c r="AW212" s="6">
        <f t="shared" ca="1" si="95"/>
        <v>0</v>
      </c>
      <c r="AX212" s="6">
        <f t="shared" ca="1" si="96"/>
        <v>0</v>
      </c>
      <c r="AY212" s="6">
        <f t="shared" ca="1" si="97"/>
        <v>0</v>
      </c>
      <c r="AZ212" s="6">
        <f t="shared" ca="1" si="98"/>
        <v>0</v>
      </c>
      <c r="BA212" s="6">
        <f t="shared" ca="1" si="99"/>
        <v>0</v>
      </c>
      <c r="BB212" s="6">
        <f t="shared" ca="1" si="100"/>
        <v>0</v>
      </c>
      <c r="BC212" s="6">
        <f t="shared" ca="1" si="101"/>
        <v>0</v>
      </c>
      <c r="BD212" s="6">
        <f t="shared" ca="1" si="102"/>
        <v>0</v>
      </c>
      <c r="BE212" s="6">
        <f t="shared" ca="1" si="103"/>
        <v>0</v>
      </c>
      <c r="BF212" s="6">
        <f t="shared" ca="1" si="110"/>
        <v>0</v>
      </c>
      <c r="BG212" s="6">
        <f t="shared" ca="1" si="111"/>
        <v>0</v>
      </c>
      <c r="BH212" s="6"/>
      <c r="BJ212" s="4">
        <f t="shared" ca="1" si="104"/>
        <v>948391.66999999993</v>
      </c>
      <c r="BL212" s="3">
        <f t="shared" si="105"/>
        <v>42205</v>
      </c>
      <c r="BM212" s="6">
        <f>BM211+SUMIFS('Transactions (Dated)'!G:G,'Transactions (Dated)'!D:D,'Share Values'!AQ212)</f>
        <v>34179.499999999993</v>
      </c>
      <c r="BN212" s="6">
        <f ca="1">BN211+SUMIFS('Transactions (Dated)'!$F:$F,'Transactions (Dated)'!$D:$D,$BL212,'Transactions (Dated)'!$B:$B,BN$11,'Transactions (Dated)'!$C:$C,"Dividend (paid to cash)")*Y212</f>
        <v>0</v>
      </c>
      <c r="BO212" s="6">
        <f ca="1">BO211+SUMIFS('Transactions (Dated)'!$F:$F,'Transactions (Dated)'!$D:$D,$BL212,'Transactions (Dated)'!$B:$B,BO$11,'Transactions (Dated)'!$C:$C,"Dividend (paid to cash)")*Z212</f>
        <v>1718.75</v>
      </c>
      <c r="BP212" s="6">
        <f ca="1">BP211+SUMIFS('Transactions (Dated)'!$F:$F,'Transactions (Dated)'!$D:$D,$BL212,'Transactions (Dated)'!$B:$B,BP$11,'Transactions (Dated)'!$C:$C,"Dividend (paid to cash)")*AA212</f>
        <v>23236.542000000001</v>
      </c>
      <c r="BQ212" s="6">
        <f ca="1">BQ211+SUMIFS('Transactions (Dated)'!$F:$F,'Transactions (Dated)'!$D:$D,$BL212,'Transactions (Dated)'!$B:$B,BQ$11,'Transactions (Dated)'!$C:$C,"Dividend (paid to cash)")*AB212</f>
        <v>113.52000000000001</v>
      </c>
      <c r="BR212" s="6">
        <f ca="1">BR211+SUMIFS('Transactions (Dated)'!$F:$F,'Transactions (Dated)'!$D:$D,$BL212,'Transactions (Dated)'!$B:$B,BR$11,'Transactions (Dated)'!$C:$C,"Dividend (paid to cash)")*AC212</f>
        <v>0</v>
      </c>
      <c r="BS212" s="6">
        <f ca="1">BS211+SUMIFS('Transactions (Dated)'!$F:$F,'Transactions (Dated)'!$D:$D,$BL212,'Transactions (Dated)'!$B:$B,BS$11,'Transactions (Dated)'!$C:$C,"Dividend (paid to cash)")*AD212</f>
        <v>0</v>
      </c>
      <c r="BT212" s="6">
        <f ca="1">BT211+SUMIFS('Transactions (Dated)'!$F:$F,'Transactions (Dated)'!$D:$D,$BL212,'Transactions (Dated)'!$B:$B,BT$11,'Transactions (Dated)'!$C:$C,"Dividend (paid to cash)")*AE212</f>
        <v>0</v>
      </c>
      <c r="BU212" s="6">
        <f ca="1">BU211+SUMIFS('Transactions (Dated)'!$F:$F,'Transactions (Dated)'!$D:$D,$BL212,'Transactions (Dated)'!$B:$B,BU$11,'Transactions (Dated)'!$C:$C,"Dividend (paid to cash)")*AF212</f>
        <v>0</v>
      </c>
      <c r="BV212" s="6">
        <f ca="1">BV211+SUMIFS('Transactions (Dated)'!$F:$F,'Transactions (Dated)'!$D:$D,$BL212,'Transactions (Dated)'!$B:$B,BV$11,'Transactions (Dated)'!$C:$C,"Dividend (paid to cash)")*AG212</f>
        <v>0</v>
      </c>
      <c r="BW212" s="6">
        <f ca="1">BW211+SUMIFS('Transactions (Dated)'!$F:$F,'Transactions (Dated)'!$D:$D,$BL212,'Transactions (Dated)'!$B:$B,BW$11,'Transactions (Dated)'!$C:$C,"Dividend (paid to cash)")*AH212</f>
        <v>0</v>
      </c>
      <c r="BX212" s="6">
        <f ca="1">BX211+SUMIFS('Transactions (Dated)'!$F:$F,'Transactions (Dated)'!$D:$D,$BL212,'Transactions (Dated)'!$B:$B,BX$11,'Transactions (Dated)'!$C:$C,"Dividend (paid to cash)")*AI212</f>
        <v>0</v>
      </c>
      <c r="BY212" s="6">
        <f ca="1">BY211+SUMIFS('Transactions (Dated)'!$F:$F,'Transactions (Dated)'!$D:$D,$BL212,'Transactions (Dated)'!$B:$B,BY$11,'Transactions (Dated)'!$C:$C,"Dividend (paid to cash)")*AJ212</f>
        <v>0</v>
      </c>
      <c r="BZ212" s="6">
        <f ca="1">BZ211+SUMIFS('Transactions (Dated)'!$F:$F,'Transactions (Dated)'!$D:$D,$BL212,'Transactions (Dated)'!$B:$B,BZ$11,'Transactions (Dated)'!$C:$C,"Dividend (paid to cash)")*AK212</f>
        <v>0</v>
      </c>
      <c r="CA212" s="6">
        <f ca="1">CA211+SUMIFS('Transactions (Dated)'!$F:$F,'Transactions (Dated)'!$D:$D,$BL212,'Transactions (Dated)'!$B:$B,CA$11,'Transactions (Dated)'!$C:$C,"Dividend (paid to cash)")*AL212</f>
        <v>0</v>
      </c>
      <c r="CB212" s="6">
        <v>0</v>
      </c>
      <c r="CC212" s="6">
        <v>0</v>
      </c>
      <c r="CD212" s="6"/>
      <c r="CF212" s="6">
        <f t="shared" ca="1" si="112"/>
        <v>59248.311999999991</v>
      </c>
      <c r="CH212" s="3">
        <f t="shared" si="113"/>
        <v>42205</v>
      </c>
      <c r="CI212" s="4">
        <f t="shared" ca="1" si="106"/>
        <v>948391.66999999993</v>
      </c>
      <c r="CJ212" s="4">
        <f t="shared" ca="1" si="107"/>
        <v>59248.311999999991</v>
      </c>
      <c r="CL212" s="4">
        <f t="shared" ca="1" si="108"/>
        <v>1007639.982</v>
      </c>
    </row>
    <row r="213" spans="2:90" x14ac:dyDescent="0.15">
      <c r="B213" s="3">
        <f t="shared" si="109"/>
        <v>42206</v>
      </c>
      <c r="C213" s="2">
        <v>14376.2</v>
      </c>
      <c r="E213" s="70">
        <v>42206</v>
      </c>
      <c r="F213" s="69">
        <v>10.15</v>
      </c>
      <c r="G213" s="69">
        <v>4.05</v>
      </c>
      <c r="H213" s="69">
        <v>19.43</v>
      </c>
      <c r="I213" s="69">
        <v>30.7</v>
      </c>
      <c r="J213" s="69">
        <v>17.88</v>
      </c>
      <c r="K213" s="69">
        <v>12.39</v>
      </c>
      <c r="L213" s="69">
        <v>23.7</v>
      </c>
      <c r="M213" s="69">
        <v>2.94</v>
      </c>
      <c r="N213" s="69">
        <v>9.8699999999999992</v>
      </c>
      <c r="O213" s="69">
        <v>6.08</v>
      </c>
      <c r="P213" s="69">
        <v>31.69</v>
      </c>
      <c r="Q213" s="69">
        <v>0.97</v>
      </c>
      <c r="R213" s="69">
        <v>8.9499999999999993</v>
      </c>
      <c r="S213" s="69">
        <v>36.770000000000003</v>
      </c>
      <c r="T213" s="69"/>
      <c r="U213" s="69"/>
      <c r="V213" s="4"/>
      <c r="X213" s="3">
        <f t="shared" si="88"/>
        <v>42206</v>
      </c>
      <c r="Y213" s="40">
        <f ca="1">Y212+SUMIFS('Transactions (Dated)'!$E$2:$E$53,'Transactions (Dated)'!$D$2:$D$53,'Share Values'!$X213,'Transactions (Dated)'!$B$2:$B$53,'Share Values'!Y$11,'Transactions (Dated)'!$C$2:$C$53,"Buy")-SUMIFS('Transactions (Dated)'!$E$2:$E$53,'Transactions (Dated)'!$D$2:$D$53,'Share Values'!$X213,'Transactions (Dated)'!$B$2:$B$53,'Share Values'!Y$11,'Transactions (Dated)'!$C$2:$C$53,"Sell")</f>
        <v>4625</v>
      </c>
      <c r="Z213" s="40">
        <f ca="1">Z212+SUMIFS('Transactions (Dated)'!$E$2:$E$53,'Transactions (Dated)'!$D$2:$D$53,'Share Values'!$X213,'Transactions (Dated)'!$B$2:$B$53,'Share Values'!Z$11,'Transactions (Dated)'!$C$2:$C$53,"Buy")-SUMIFS('Transactions (Dated)'!$E$2:$E$53,'Transactions (Dated)'!$D$2:$D$53,'Share Values'!$X213,'Transactions (Dated)'!$B$2:$B$53,'Share Values'!Z$11,'Transactions (Dated)'!$C$2:$C$53,"Sell")</f>
        <v>9375</v>
      </c>
      <c r="AA213" s="40">
        <f ca="1">AA212+SUMIFS('Transactions (Dated)'!$E$2:$E$53,'Transactions (Dated)'!$D$2:$D$53,'Share Values'!$X213,'Transactions (Dated)'!$B$2:$B$53,'Share Values'!AA$11,'Transactions (Dated)'!$C$2:$C$53,"Buy")-SUMIFS('Transactions (Dated)'!$E$2:$E$53,'Transactions (Dated)'!$D$2:$D$53,'Share Values'!$X213,'Transactions (Dated)'!$B$2:$B$53,'Share Values'!AA$11,'Transactions (Dated)'!$C$2:$C$53,"Sell")</f>
        <v>39270</v>
      </c>
      <c r="AB213" s="40">
        <f ca="1">AB212+SUMIFS('Transactions (Dated)'!$E$2:$E$53,'Transactions (Dated)'!$D$2:$D$53,'Share Values'!$X213,'Transactions (Dated)'!$B$2:$B$53,'Share Values'!AB$11,'Transactions (Dated)'!$C$2:$C$53,"Buy")-SUMIFS('Transactions (Dated)'!$E$2:$E$53,'Transactions (Dated)'!$D$2:$D$53,'Share Values'!$X213,'Transactions (Dated)'!$B$2:$B$53,'Share Values'!AB$11,'Transactions (Dated)'!$C$2:$C$53,"Sell")</f>
        <v>1892</v>
      </c>
      <c r="AC213" s="40">
        <f ca="1">AC212+SUMIFS('Transactions (Dated)'!$E$2:$E$53,'Transactions (Dated)'!$D$2:$D$53,'Share Values'!$X213,'Transactions (Dated)'!$B$2:$B$53,'Share Values'!AC$11,'Transactions (Dated)'!$C$2:$C$53,"Buy")-SUMIFS('Transactions (Dated)'!$E$2:$E$53,'Transactions (Dated)'!$D$2:$D$53,'Share Values'!$X213,'Transactions (Dated)'!$B$2:$B$53,'Share Values'!AC$11,'Transactions (Dated)'!$C$2:$C$53,"Sell")</f>
        <v>2348</v>
      </c>
      <c r="AD213" s="40">
        <f ca="1">AD212+SUMIFS('Transactions (Dated)'!$E$2:$E$53,'Transactions (Dated)'!$D$2:$D$53,'Share Values'!$X213,'Transactions (Dated)'!$B$2:$B$53,'Share Values'!AD$11,'Transactions (Dated)'!$C$2:$C$53,"Buy")-SUMIFS('Transactions (Dated)'!$E$2:$E$53,'Transactions (Dated)'!$D$2:$D$53,'Share Values'!$X213,'Transactions (Dated)'!$B$2:$B$53,'Share Values'!AD$11,'Transactions (Dated)'!$C$2:$C$53,"Sell")</f>
        <v>0</v>
      </c>
      <c r="AE213" s="40">
        <f ca="1">AE212+SUMIFS('Transactions (Dated)'!$E$2:$E$53,'Transactions (Dated)'!$D$2:$D$53,'Share Values'!$X213,'Transactions (Dated)'!$B$2:$B$53,'Share Values'!AE$11,'Transactions (Dated)'!$C$2:$C$53,"Buy")-SUMIFS('Transactions (Dated)'!$E$2:$E$53,'Transactions (Dated)'!$D$2:$D$53,'Share Values'!$X213,'Transactions (Dated)'!$B$2:$B$53,'Share Values'!AE$11,'Transactions (Dated)'!$C$2:$C$53,"Sell")</f>
        <v>0</v>
      </c>
      <c r="AF213" s="40">
        <f ca="1">AF212+SUMIFS('Transactions (Dated)'!$E$2:$E$53,'Transactions (Dated)'!$D$2:$D$53,'Share Values'!$X213,'Transactions (Dated)'!$B$2:$B$53,'Share Values'!AF$11,'Transactions (Dated)'!$C$2:$C$53,"Buy")-SUMIFS('Transactions (Dated)'!$E$2:$E$53,'Transactions (Dated)'!$D$2:$D$53,'Share Values'!$X213,'Transactions (Dated)'!$B$2:$B$53,'Share Values'!AF$11,'Transactions (Dated)'!$C$2:$C$53,"Sell")</f>
        <v>0</v>
      </c>
      <c r="AG213" s="40">
        <f ca="1">AG212+SUMIFS('Transactions (Dated)'!$E$2:$E$53,'Transactions (Dated)'!$D$2:$D$53,'Share Values'!$X213,'Transactions (Dated)'!$B$2:$B$53,'Share Values'!AG$11,'Transactions (Dated)'!$C$2:$C$53,"Buy")-SUMIFS('Transactions (Dated)'!$E$2:$E$53,'Transactions (Dated)'!$D$2:$D$53,'Share Values'!$X213,'Transactions (Dated)'!$B$2:$B$53,'Share Values'!AG$11,'Transactions (Dated)'!$C$2:$C$53,"Sell")</f>
        <v>0</v>
      </c>
      <c r="AH213" s="40">
        <f ca="1">AH212+SUMIFS('Transactions (Dated)'!$E$2:$E$53,'Transactions (Dated)'!$D$2:$D$53,'Share Values'!$X213,'Transactions (Dated)'!$B$2:$B$53,'Share Values'!AH$11,'Transactions (Dated)'!$C$2:$C$53,"Buy")-SUMIFS('Transactions (Dated)'!$E$2:$E$53,'Transactions (Dated)'!$D$2:$D$53,'Share Values'!$X213,'Transactions (Dated)'!$B$2:$B$53,'Share Values'!AH$11,'Transactions (Dated)'!$C$2:$C$53,"Sell")</f>
        <v>0</v>
      </c>
      <c r="AI213" s="40">
        <f ca="1">AI212+SUMIFS('Transactions (Dated)'!$E$2:$E$53,'Transactions (Dated)'!$D$2:$D$53,'Share Values'!$X213,'Transactions (Dated)'!$B$2:$B$53,'Share Values'!AI$11,'Transactions (Dated)'!$C$2:$C$53,"Buy")-SUMIFS('Transactions (Dated)'!$E$2:$E$53,'Transactions (Dated)'!$D$2:$D$53,'Share Values'!$X213,'Transactions (Dated)'!$B$2:$B$53,'Share Values'!AI$11,'Transactions (Dated)'!$C$2:$C$53,"Sell")</f>
        <v>0</v>
      </c>
      <c r="AJ213" s="40">
        <f ca="1">AJ212+SUMIFS('Transactions (Dated)'!$E$2:$E$53,'Transactions (Dated)'!$D$2:$D$53,'Share Values'!$X213,'Transactions (Dated)'!$B$2:$B$53,'Share Values'!AJ$11,'Transactions (Dated)'!$C$2:$C$53,"Buy")-SUMIFS('Transactions (Dated)'!$E$2:$E$53,'Transactions (Dated)'!$D$2:$D$53,'Share Values'!$X213,'Transactions (Dated)'!$B$2:$B$53,'Share Values'!AJ$11,'Transactions (Dated)'!$C$2:$C$53,"Sell")</f>
        <v>0</v>
      </c>
      <c r="AK213" s="40">
        <f ca="1">AK212+SUMIFS('Transactions (Dated)'!$E$2:$E$53,'Transactions (Dated)'!$D$2:$D$53,'Share Values'!$X213,'Transactions (Dated)'!$B$2:$B$53,'Share Values'!AK$11,'Transactions (Dated)'!$C$2:$C$53,"Buy")-SUMIFS('Transactions (Dated)'!$E$2:$E$53,'Transactions (Dated)'!$D$2:$D$53,'Share Values'!$X213,'Transactions (Dated)'!$B$2:$B$53,'Share Values'!AK$11,'Transactions (Dated)'!$C$2:$C$53,"Sell")</f>
        <v>0</v>
      </c>
      <c r="AL213" s="40">
        <f ca="1">AL212+SUMIFS('Transactions (Dated)'!$E$2:$E$53,'Transactions (Dated)'!$D$2:$D$53,'Share Values'!$X213,'Transactions (Dated)'!$B$2:$B$53,'Share Values'!AL$11,'Transactions (Dated)'!$C$2:$C$53,"Buy")-SUMIFS('Transactions (Dated)'!$E$2:$E$53,'Transactions (Dated)'!$D$2:$D$53,'Share Values'!$X213,'Transactions (Dated)'!$B$2:$B$53,'Share Values'!AL$11,'Transactions (Dated)'!$C$2:$C$53,"Sell")</f>
        <v>0</v>
      </c>
      <c r="AM213" s="40">
        <f ca="1">AM212+SUMIFS('Transactions (Dated)'!$E$2:$E$53,'Transactions (Dated)'!$D$2:$D$53,'Share Values'!$X213,'Transactions (Dated)'!$B$2:$B$53,'Share Values'!AM$11,'Transactions (Dated)'!$C$2:$C$53,"Buy")-SUMIFS('Transactions (Dated)'!$E$2:$E$53,'Transactions (Dated)'!$D$2:$D$53,'Share Values'!$X213,'Transactions (Dated)'!$B$2:$B$53,'Share Values'!AM$11,'Transactions (Dated)'!$C$2:$C$53,"Sell")</f>
        <v>0</v>
      </c>
      <c r="AN213" s="40">
        <f ca="1">AN212+SUMIFS('Transactions (Dated)'!$E$2:$E$53,'Transactions (Dated)'!$D$2:$D$53,'Share Values'!$X213,'Transactions (Dated)'!$B$2:$B$53,'Share Values'!AN$11,'Transactions (Dated)'!$C$2:$C$53,"Buy")-SUMIFS('Transactions (Dated)'!$E$2:$E$53,'Transactions (Dated)'!$D$2:$D$53,'Share Values'!$X213,'Transactions (Dated)'!$B$2:$B$53,'Share Values'!AN$11,'Transactions (Dated)'!$C$2:$C$53,"Sell")</f>
        <v>0</v>
      </c>
      <c r="AO213" s="40"/>
      <c r="AQ213" s="3">
        <f t="shared" si="89"/>
        <v>42206</v>
      </c>
      <c r="AR213" s="6">
        <f t="shared" ca="1" si="90"/>
        <v>46943.75</v>
      </c>
      <c r="AS213" s="6">
        <f t="shared" ca="1" si="91"/>
        <v>37968.75</v>
      </c>
      <c r="AT213" s="6">
        <f t="shared" ca="1" si="92"/>
        <v>763016.1</v>
      </c>
      <c r="AU213" s="6">
        <f t="shared" ca="1" si="93"/>
        <v>58084.4</v>
      </c>
      <c r="AV213" s="6">
        <f t="shared" ca="1" si="94"/>
        <v>41982.239999999998</v>
      </c>
      <c r="AW213" s="6">
        <f t="shared" ca="1" si="95"/>
        <v>0</v>
      </c>
      <c r="AX213" s="6">
        <f t="shared" ca="1" si="96"/>
        <v>0</v>
      </c>
      <c r="AY213" s="6">
        <f t="shared" ca="1" si="97"/>
        <v>0</v>
      </c>
      <c r="AZ213" s="6">
        <f t="shared" ca="1" si="98"/>
        <v>0</v>
      </c>
      <c r="BA213" s="6">
        <f t="shared" ca="1" si="99"/>
        <v>0</v>
      </c>
      <c r="BB213" s="6">
        <f t="shared" ca="1" si="100"/>
        <v>0</v>
      </c>
      <c r="BC213" s="6">
        <f t="shared" ca="1" si="101"/>
        <v>0</v>
      </c>
      <c r="BD213" s="6">
        <f t="shared" ca="1" si="102"/>
        <v>0</v>
      </c>
      <c r="BE213" s="6">
        <f t="shared" ca="1" si="103"/>
        <v>0</v>
      </c>
      <c r="BF213" s="6">
        <f t="shared" ca="1" si="110"/>
        <v>0</v>
      </c>
      <c r="BG213" s="6">
        <f t="shared" ca="1" si="111"/>
        <v>0</v>
      </c>
      <c r="BH213" s="6"/>
      <c r="BJ213" s="4">
        <f t="shared" ca="1" si="104"/>
        <v>947995.24</v>
      </c>
      <c r="BL213" s="3">
        <f t="shared" si="105"/>
        <v>42206</v>
      </c>
      <c r="BM213" s="6">
        <f>BM212+SUMIFS('Transactions (Dated)'!G:G,'Transactions (Dated)'!D:D,'Share Values'!AQ213)</f>
        <v>34179.499999999993</v>
      </c>
      <c r="BN213" s="6">
        <f ca="1">BN212+SUMIFS('Transactions (Dated)'!$F:$F,'Transactions (Dated)'!$D:$D,$BL213,'Transactions (Dated)'!$B:$B,BN$11,'Transactions (Dated)'!$C:$C,"Dividend (paid to cash)")*Y213</f>
        <v>0</v>
      </c>
      <c r="BO213" s="6">
        <f ca="1">BO212+SUMIFS('Transactions (Dated)'!$F:$F,'Transactions (Dated)'!$D:$D,$BL213,'Transactions (Dated)'!$B:$B,BO$11,'Transactions (Dated)'!$C:$C,"Dividend (paid to cash)")*Z213</f>
        <v>1718.75</v>
      </c>
      <c r="BP213" s="6">
        <f ca="1">BP212+SUMIFS('Transactions (Dated)'!$F:$F,'Transactions (Dated)'!$D:$D,$BL213,'Transactions (Dated)'!$B:$B,BP$11,'Transactions (Dated)'!$C:$C,"Dividend (paid to cash)")*AA213</f>
        <v>23236.542000000001</v>
      </c>
      <c r="BQ213" s="6">
        <f ca="1">BQ212+SUMIFS('Transactions (Dated)'!$F:$F,'Transactions (Dated)'!$D:$D,$BL213,'Transactions (Dated)'!$B:$B,BQ$11,'Transactions (Dated)'!$C:$C,"Dividend (paid to cash)")*AB213</f>
        <v>113.52000000000001</v>
      </c>
      <c r="BR213" s="6">
        <f ca="1">BR212+SUMIFS('Transactions (Dated)'!$F:$F,'Transactions (Dated)'!$D:$D,$BL213,'Transactions (Dated)'!$B:$B,BR$11,'Transactions (Dated)'!$C:$C,"Dividend (paid to cash)")*AC213</f>
        <v>0</v>
      </c>
      <c r="BS213" s="6">
        <f ca="1">BS212+SUMIFS('Transactions (Dated)'!$F:$F,'Transactions (Dated)'!$D:$D,$BL213,'Transactions (Dated)'!$B:$B,BS$11,'Transactions (Dated)'!$C:$C,"Dividend (paid to cash)")*AD213</f>
        <v>0</v>
      </c>
      <c r="BT213" s="6">
        <f ca="1">BT212+SUMIFS('Transactions (Dated)'!$F:$F,'Transactions (Dated)'!$D:$D,$BL213,'Transactions (Dated)'!$B:$B,BT$11,'Transactions (Dated)'!$C:$C,"Dividend (paid to cash)")*AE213</f>
        <v>0</v>
      </c>
      <c r="BU213" s="6">
        <f ca="1">BU212+SUMIFS('Transactions (Dated)'!$F:$F,'Transactions (Dated)'!$D:$D,$BL213,'Transactions (Dated)'!$B:$B,BU$11,'Transactions (Dated)'!$C:$C,"Dividend (paid to cash)")*AF213</f>
        <v>0</v>
      </c>
      <c r="BV213" s="6">
        <f ca="1">BV212+SUMIFS('Transactions (Dated)'!$F:$F,'Transactions (Dated)'!$D:$D,$BL213,'Transactions (Dated)'!$B:$B,BV$11,'Transactions (Dated)'!$C:$C,"Dividend (paid to cash)")*AG213</f>
        <v>0</v>
      </c>
      <c r="BW213" s="6">
        <f ca="1">BW212+SUMIFS('Transactions (Dated)'!$F:$F,'Transactions (Dated)'!$D:$D,$BL213,'Transactions (Dated)'!$B:$B,BW$11,'Transactions (Dated)'!$C:$C,"Dividend (paid to cash)")*AH213</f>
        <v>0</v>
      </c>
      <c r="BX213" s="6">
        <f ca="1">BX212+SUMIFS('Transactions (Dated)'!$F:$F,'Transactions (Dated)'!$D:$D,$BL213,'Transactions (Dated)'!$B:$B,BX$11,'Transactions (Dated)'!$C:$C,"Dividend (paid to cash)")*AI213</f>
        <v>0</v>
      </c>
      <c r="BY213" s="6">
        <f ca="1">BY212+SUMIFS('Transactions (Dated)'!$F:$F,'Transactions (Dated)'!$D:$D,$BL213,'Transactions (Dated)'!$B:$B,BY$11,'Transactions (Dated)'!$C:$C,"Dividend (paid to cash)")*AJ213</f>
        <v>0</v>
      </c>
      <c r="BZ213" s="6">
        <f ca="1">BZ212+SUMIFS('Transactions (Dated)'!$F:$F,'Transactions (Dated)'!$D:$D,$BL213,'Transactions (Dated)'!$B:$B,BZ$11,'Transactions (Dated)'!$C:$C,"Dividend (paid to cash)")*AK213</f>
        <v>0</v>
      </c>
      <c r="CA213" s="6">
        <f ca="1">CA212+SUMIFS('Transactions (Dated)'!$F:$F,'Transactions (Dated)'!$D:$D,$BL213,'Transactions (Dated)'!$B:$B,CA$11,'Transactions (Dated)'!$C:$C,"Dividend (paid to cash)")*AL213</f>
        <v>0</v>
      </c>
      <c r="CB213" s="6">
        <v>0</v>
      </c>
      <c r="CC213" s="6">
        <v>0</v>
      </c>
      <c r="CD213" s="6"/>
      <c r="CF213" s="6">
        <f t="shared" ca="1" si="112"/>
        <v>59248.311999999991</v>
      </c>
      <c r="CH213" s="3">
        <f t="shared" si="113"/>
        <v>42206</v>
      </c>
      <c r="CI213" s="4">
        <f t="shared" ca="1" si="106"/>
        <v>947995.24</v>
      </c>
      <c r="CJ213" s="4">
        <f t="shared" ca="1" si="107"/>
        <v>59248.311999999991</v>
      </c>
      <c r="CL213" s="4">
        <f t="shared" ca="1" si="108"/>
        <v>1007243.552</v>
      </c>
    </row>
    <row r="214" spans="2:90" x14ac:dyDescent="0.15">
      <c r="B214" s="3">
        <f t="shared" si="109"/>
        <v>42207</v>
      </c>
      <c r="C214" s="2">
        <v>14307.1</v>
      </c>
      <c r="E214" s="70">
        <v>42207</v>
      </c>
      <c r="F214" s="69">
        <v>10.039999999999999</v>
      </c>
      <c r="G214" s="69">
        <v>4.0199999999999996</v>
      </c>
      <c r="H214" s="69">
        <v>19.34</v>
      </c>
      <c r="I214" s="69">
        <v>30.32</v>
      </c>
      <c r="J214" s="69">
        <v>17.52</v>
      </c>
      <c r="K214" s="69">
        <v>12.26</v>
      </c>
      <c r="L214" s="69">
        <v>24.14</v>
      </c>
      <c r="M214" s="69">
        <v>2.93</v>
      </c>
      <c r="N214" s="69">
        <v>9.8699999999999992</v>
      </c>
      <c r="O214" s="69">
        <v>6.01</v>
      </c>
      <c r="P214" s="69">
        <v>31.44</v>
      </c>
      <c r="Q214" s="69"/>
      <c r="R214" s="69">
        <v>8.73</v>
      </c>
      <c r="S214" s="69">
        <v>36.99</v>
      </c>
      <c r="T214" s="69"/>
      <c r="U214" s="69"/>
      <c r="V214" s="4"/>
      <c r="X214" s="3">
        <f t="shared" si="88"/>
        <v>42207</v>
      </c>
      <c r="Y214" s="40">
        <f ca="1">Y213+SUMIFS('Transactions (Dated)'!$E$2:$E$53,'Transactions (Dated)'!$D$2:$D$53,'Share Values'!$X214,'Transactions (Dated)'!$B$2:$B$53,'Share Values'!Y$11,'Transactions (Dated)'!$C$2:$C$53,"Buy")-SUMIFS('Transactions (Dated)'!$E$2:$E$53,'Transactions (Dated)'!$D$2:$D$53,'Share Values'!$X214,'Transactions (Dated)'!$B$2:$B$53,'Share Values'!Y$11,'Transactions (Dated)'!$C$2:$C$53,"Sell")</f>
        <v>4625</v>
      </c>
      <c r="Z214" s="40">
        <f ca="1">Z213+SUMIFS('Transactions (Dated)'!$E$2:$E$53,'Transactions (Dated)'!$D$2:$D$53,'Share Values'!$X214,'Transactions (Dated)'!$B$2:$B$53,'Share Values'!Z$11,'Transactions (Dated)'!$C$2:$C$53,"Buy")-SUMIFS('Transactions (Dated)'!$E$2:$E$53,'Transactions (Dated)'!$D$2:$D$53,'Share Values'!$X214,'Transactions (Dated)'!$B$2:$B$53,'Share Values'!Z$11,'Transactions (Dated)'!$C$2:$C$53,"Sell")</f>
        <v>9375</v>
      </c>
      <c r="AA214" s="40">
        <f ca="1">AA213+SUMIFS('Transactions (Dated)'!$E$2:$E$53,'Transactions (Dated)'!$D$2:$D$53,'Share Values'!$X214,'Transactions (Dated)'!$B$2:$B$53,'Share Values'!AA$11,'Transactions (Dated)'!$C$2:$C$53,"Buy")-SUMIFS('Transactions (Dated)'!$E$2:$E$53,'Transactions (Dated)'!$D$2:$D$53,'Share Values'!$X214,'Transactions (Dated)'!$B$2:$B$53,'Share Values'!AA$11,'Transactions (Dated)'!$C$2:$C$53,"Sell")</f>
        <v>39270</v>
      </c>
      <c r="AB214" s="40">
        <f ca="1">AB213+SUMIFS('Transactions (Dated)'!$E$2:$E$53,'Transactions (Dated)'!$D$2:$D$53,'Share Values'!$X214,'Transactions (Dated)'!$B$2:$B$53,'Share Values'!AB$11,'Transactions (Dated)'!$C$2:$C$53,"Buy")-SUMIFS('Transactions (Dated)'!$E$2:$E$53,'Transactions (Dated)'!$D$2:$D$53,'Share Values'!$X214,'Transactions (Dated)'!$B$2:$B$53,'Share Values'!AB$11,'Transactions (Dated)'!$C$2:$C$53,"Sell")</f>
        <v>1892</v>
      </c>
      <c r="AC214" s="40">
        <f ca="1">AC213+SUMIFS('Transactions (Dated)'!$E$2:$E$53,'Transactions (Dated)'!$D$2:$D$53,'Share Values'!$X214,'Transactions (Dated)'!$B$2:$B$53,'Share Values'!AC$11,'Transactions (Dated)'!$C$2:$C$53,"Buy")-SUMIFS('Transactions (Dated)'!$E$2:$E$53,'Transactions (Dated)'!$D$2:$D$53,'Share Values'!$X214,'Transactions (Dated)'!$B$2:$B$53,'Share Values'!AC$11,'Transactions (Dated)'!$C$2:$C$53,"Sell")</f>
        <v>2348</v>
      </c>
      <c r="AD214" s="40">
        <f ca="1">AD213+SUMIFS('Transactions (Dated)'!$E$2:$E$53,'Transactions (Dated)'!$D$2:$D$53,'Share Values'!$X214,'Transactions (Dated)'!$B$2:$B$53,'Share Values'!AD$11,'Transactions (Dated)'!$C$2:$C$53,"Buy")-SUMIFS('Transactions (Dated)'!$E$2:$E$53,'Transactions (Dated)'!$D$2:$D$53,'Share Values'!$X214,'Transactions (Dated)'!$B$2:$B$53,'Share Values'!AD$11,'Transactions (Dated)'!$C$2:$C$53,"Sell")</f>
        <v>0</v>
      </c>
      <c r="AE214" s="40">
        <f ca="1">AE213+SUMIFS('Transactions (Dated)'!$E$2:$E$53,'Transactions (Dated)'!$D$2:$D$53,'Share Values'!$X214,'Transactions (Dated)'!$B$2:$B$53,'Share Values'!AE$11,'Transactions (Dated)'!$C$2:$C$53,"Buy")-SUMIFS('Transactions (Dated)'!$E$2:$E$53,'Transactions (Dated)'!$D$2:$D$53,'Share Values'!$X214,'Transactions (Dated)'!$B$2:$B$53,'Share Values'!AE$11,'Transactions (Dated)'!$C$2:$C$53,"Sell")</f>
        <v>0</v>
      </c>
      <c r="AF214" s="40">
        <f ca="1">AF213+SUMIFS('Transactions (Dated)'!$E$2:$E$53,'Transactions (Dated)'!$D$2:$D$53,'Share Values'!$X214,'Transactions (Dated)'!$B$2:$B$53,'Share Values'!AF$11,'Transactions (Dated)'!$C$2:$C$53,"Buy")-SUMIFS('Transactions (Dated)'!$E$2:$E$53,'Transactions (Dated)'!$D$2:$D$53,'Share Values'!$X214,'Transactions (Dated)'!$B$2:$B$53,'Share Values'!AF$11,'Transactions (Dated)'!$C$2:$C$53,"Sell")</f>
        <v>0</v>
      </c>
      <c r="AG214" s="40">
        <f ca="1">AG213+SUMIFS('Transactions (Dated)'!$E$2:$E$53,'Transactions (Dated)'!$D$2:$D$53,'Share Values'!$X214,'Transactions (Dated)'!$B$2:$B$53,'Share Values'!AG$11,'Transactions (Dated)'!$C$2:$C$53,"Buy")-SUMIFS('Transactions (Dated)'!$E$2:$E$53,'Transactions (Dated)'!$D$2:$D$53,'Share Values'!$X214,'Transactions (Dated)'!$B$2:$B$53,'Share Values'!AG$11,'Transactions (Dated)'!$C$2:$C$53,"Sell")</f>
        <v>0</v>
      </c>
      <c r="AH214" s="40">
        <f ca="1">AH213+SUMIFS('Transactions (Dated)'!$E$2:$E$53,'Transactions (Dated)'!$D$2:$D$53,'Share Values'!$X214,'Transactions (Dated)'!$B$2:$B$53,'Share Values'!AH$11,'Transactions (Dated)'!$C$2:$C$53,"Buy")-SUMIFS('Transactions (Dated)'!$E$2:$E$53,'Transactions (Dated)'!$D$2:$D$53,'Share Values'!$X214,'Transactions (Dated)'!$B$2:$B$53,'Share Values'!AH$11,'Transactions (Dated)'!$C$2:$C$53,"Sell")</f>
        <v>0</v>
      </c>
      <c r="AI214" s="40">
        <f ca="1">AI213+SUMIFS('Transactions (Dated)'!$E$2:$E$53,'Transactions (Dated)'!$D$2:$D$53,'Share Values'!$X214,'Transactions (Dated)'!$B$2:$B$53,'Share Values'!AI$11,'Transactions (Dated)'!$C$2:$C$53,"Buy")-SUMIFS('Transactions (Dated)'!$E$2:$E$53,'Transactions (Dated)'!$D$2:$D$53,'Share Values'!$X214,'Transactions (Dated)'!$B$2:$B$53,'Share Values'!AI$11,'Transactions (Dated)'!$C$2:$C$53,"Sell")</f>
        <v>0</v>
      </c>
      <c r="AJ214" s="40">
        <f ca="1">AJ213+SUMIFS('Transactions (Dated)'!$E$2:$E$53,'Transactions (Dated)'!$D$2:$D$53,'Share Values'!$X214,'Transactions (Dated)'!$B$2:$B$53,'Share Values'!AJ$11,'Transactions (Dated)'!$C$2:$C$53,"Buy")-SUMIFS('Transactions (Dated)'!$E$2:$E$53,'Transactions (Dated)'!$D$2:$D$53,'Share Values'!$X214,'Transactions (Dated)'!$B$2:$B$53,'Share Values'!AJ$11,'Transactions (Dated)'!$C$2:$C$53,"Sell")</f>
        <v>0</v>
      </c>
      <c r="AK214" s="40">
        <f ca="1">AK213+SUMIFS('Transactions (Dated)'!$E$2:$E$53,'Transactions (Dated)'!$D$2:$D$53,'Share Values'!$X214,'Transactions (Dated)'!$B$2:$B$53,'Share Values'!AK$11,'Transactions (Dated)'!$C$2:$C$53,"Buy")-SUMIFS('Transactions (Dated)'!$E$2:$E$53,'Transactions (Dated)'!$D$2:$D$53,'Share Values'!$X214,'Transactions (Dated)'!$B$2:$B$53,'Share Values'!AK$11,'Transactions (Dated)'!$C$2:$C$53,"Sell")</f>
        <v>0</v>
      </c>
      <c r="AL214" s="40">
        <f ca="1">AL213+SUMIFS('Transactions (Dated)'!$E$2:$E$53,'Transactions (Dated)'!$D$2:$D$53,'Share Values'!$X214,'Transactions (Dated)'!$B$2:$B$53,'Share Values'!AL$11,'Transactions (Dated)'!$C$2:$C$53,"Buy")-SUMIFS('Transactions (Dated)'!$E$2:$E$53,'Transactions (Dated)'!$D$2:$D$53,'Share Values'!$X214,'Transactions (Dated)'!$B$2:$B$53,'Share Values'!AL$11,'Transactions (Dated)'!$C$2:$C$53,"Sell")</f>
        <v>0</v>
      </c>
      <c r="AM214" s="40">
        <f ca="1">AM213+SUMIFS('Transactions (Dated)'!$E$2:$E$53,'Transactions (Dated)'!$D$2:$D$53,'Share Values'!$X214,'Transactions (Dated)'!$B$2:$B$53,'Share Values'!AM$11,'Transactions (Dated)'!$C$2:$C$53,"Buy")-SUMIFS('Transactions (Dated)'!$E$2:$E$53,'Transactions (Dated)'!$D$2:$D$53,'Share Values'!$X214,'Transactions (Dated)'!$B$2:$B$53,'Share Values'!AM$11,'Transactions (Dated)'!$C$2:$C$53,"Sell")</f>
        <v>0</v>
      </c>
      <c r="AN214" s="40">
        <f ca="1">AN213+SUMIFS('Transactions (Dated)'!$E$2:$E$53,'Transactions (Dated)'!$D$2:$D$53,'Share Values'!$X214,'Transactions (Dated)'!$B$2:$B$53,'Share Values'!AN$11,'Transactions (Dated)'!$C$2:$C$53,"Buy")-SUMIFS('Transactions (Dated)'!$E$2:$E$53,'Transactions (Dated)'!$D$2:$D$53,'Share Values'!$X214,'Transactions (Dated)'!$B$2:$B$53,'Share Values'!AN$11,'Transactions (Dated)'!$C$2:$C$53,"Sell")</f>
        <v>0</v>
      </c>
      <c r="AO214" s="40"/>
      <c r="AQ214" s="3">
        <f t="shared" si="89"/>
        <v>42207</v>
      </c>
      <c r="AR214" s="6">
        <f t="shared" ca="1" si="90"/>
        <v>46434.999999999993</v>
      </c>
      <c r="AS214" s="6">
        <f t="shared" ca="1" si="91"/>
        <v>37687.499999999993</v>
      </c>
      <c r="AT214" s="6">
        <f t="shared" ca="1" si="92"/>
        <v>759481.8</v>
      </c>
      <c r="AU214" s="6">
        <f t="shared" ca="1" si="93"/>
        <v>57365.440000000002</v>
      </c>
      <c r="AV214" s="6">
        <f t="shared" ca="1" si="94"/>
        <v>41136.959999999999</v>
      </c>
      <c r="AW214" s="6">
        <f t="shared" ca="1" si="95"/>
        <v>0</v>
      </c>
      <c r="AX214" s="6">
        <f t="shared" ca="1" si="96"/>
        <v>0</v>
      </c>
      <c r="AY214" s="6">
        <f t="shared" ca="1" si="97"/>
        <v>0</v>
      </c>
      <c r="AZ214" s="6">
        <f t="shared" ca="1" si="98"/>
        <v>0</v>
      </c>
      <c r="BA214" s="6">
        <f t="shared" ca="1" si="99"/>
        <v>0</v>
      </c>
      <c r="BB214" s="6">
        <f t="shared" ca="1" si="100"/>
        <v>0</v>
      </c>
      <c r="BC214" s="6">
        <f t="shared" ca="1" si="101"/>
        <v>0</v>
      </c>
      <c r="BD214" s="6">
        <f t="shared" ca="1" si="102"/>
        <v>0</v>
      </c>
      <c r="BE214" s="6">
        <f t="shared" ca="1" si="103"/>
        <v>0</v>
      </c>
      <c r="BF214" s="6">
        <f t="shared" ca="1" si="110"/>
        <v>0</v>
      </c>
      <c r="BG214" s="6">
        <f t="shared" ca="1" si="111"/>
        <v>0</v>
      </c>
      <c r="BH214" s="6"/>
      <c r="BJ214" s="4">
        <f t="shared" ca="1" si="104"/>
        <v>942106.7</v>
      </c>
      <c r="BL214" s="3">
        <f t="shared" si="105"/>
        <v>42207</v>
      </c>
      <c r="BM214" s="6">
        <f>BM213+SUMIFS('Transactions (Dated)'!G:G,'Transactions (Dated)'!D:D,'Share Values'!AQ214)</f>
        <v>34179.499999999993</v>
      </c>
      <c r="BN214" s="6">
        <f ca="1">BN213+SUMIFS('Transactions (Dated)'!$F:$F,'Transactions (Dated)'!$D:$D,$BL214,'Transactions (Dated)'!$B:$B,BN$11,'Transactions (Dated)'!$C:$C,"Dividend (paid to cash)")*Y214</f>
        <v>0</v>
      </c>
      <c r="BO214" s="6">
        <f ca="1">BO213+SUMIFS('Transactions (Dated)'!$F:$F,'Transactions (Dated)'!$D:$D,$BL214,'Transactions (Dated)'!$B:$B,BO$11,'Transactions (Dated)'!$C:$C,"Dividend (paid to cash)")*Z214</f>
        <v>1718.75</v>
      </c>
      <c r="BP214" s="6">
        <f ca="1">BP213+SUMIFS('Transactions (Dated)'!$F:$F,'Transactions (Dated)'!$D:$D,$BL214,'Transactions (Dated)'!$B:$B,BP$11,'Transactions (Dated)'!$C:$C,"Dividend (paid to cash)")*AA214</f>
        <v>23236.542000000001</v>
      </c>
      <c r="BQ214" s="6">
        <f ca="1">BQ213+SUMIFS('Transactions (Dated)'!$F:$F,'Transactions (Dated)'!$D:$D,$BL214,'Transactions (Dated)'!$B:$B,BQ$11,'Transactions (Dated)'!$C:$C,"Dividend (paid to cash)")*AB214</f>
        <v>113.52000000000001</v>
      </c>
      <c r="BR214" s="6">
        <f ca="1">BR213+SUMIFS('Transactions (Dated)'!$F:$F,'Transactions (Dated)'!$D:$D,$BL214,'Transactions (Dated)'!$B:$B,BR$11,'Transactions (Dated)'!$C:$C,"Dividend (paid to cash)")*AC214</f>
        <v>0</v>
      </c>
      <c r="BS214" s="6">
        <f ca="1">BS213+SUMIFS('Transactions (Dated)'!$F:$F,'Transactions (Dated)'!$D:$D,$BL214,'Transactions (Dated)'!$B:$B,BS$11,'Transactions (Dated)'!$C:$C,"Dividend (paid to cash)")*AD214</f>
        <v>0</v>
      </c>
      <c r="BT214" s="6">
        <f ca="1">BT213+SUMIFS('Transactions (Dated)'!$F:$F,'Transactions (Dated)'!$D:$D,$BL214,'Transactions (Dated)'!$B:$B,BT$11,'Transactions (Dated)'!$C:$C,"Dividend (paid to cash)")*AE214</f>
        <v>0</v>
      </c>
      <c r="BU214" s="6">
        <f ca="1">BU213+SUMIFS('Transactions (Dated)'!$F:$F,'Transactions (Dated)'!$D:$D,$BL214,'Transactions (Dated)'!$B:$B,BU$11,'Transactions (Dated)'!$C:$C,"Dividend (paid to cash)")*AF214</f>
        <v>0</v>
      </c>
      <c r="BV214" s="6">
        <f ca="1">BV213+SUMIFS('Transactions (Dated)'!$F:$F,'Transactions (Dated)'!$D:$D,$BL214,'Transactions (Dated)'!$B:$B,BV$11,'Transactions (Dated)'!$C:$C,"Dividend (paid to cash)")*AG214</f>
        <v>0</v>
      </c>
      <c r="BW214" s="6">
        <f ca="1">BW213+SUMIFS('Transactions (Dated)'!$F:$F,'Transactions (Dated)'!$D:$D,$BL214,'Transactions (Dated)'!$B:$B,BW$11,'Transactions (Dated)'!$C:$C,"Dividend (paid to cash)")*AH214</f>
        <v>0</v>
      </c>
      <c r="BX214" s="6">
        <f ca="1">BX213+SUMIFS('Transactions (Dated)'!$F:$F,'Transactions (Dated)'!$D:$D,$BL214,'Transactions (Dated)'!$B:$B,BX$11,'Transactions (Dated)'!$C:$C,"Dividend (paid to cash)")*AI214</f>
        <v>0</v>
      </c>
      <c r="BY214" s="6">
        <f ca="1">BY213+SUMIFS('Transactions (Dated)'!$F:$F,'Transactions (Dated)'!$D:$D,$BL214,'Transactions (Dated)'!$B:$B,BY$11,'Transactions (Dated)'!$C:$C,"Dividend (paid to cash)")*AJ214</f>
        <v>0</v>
      </c>
      <c r="BZ214" s="6">
        <f ca="1">BZ213+SUMIFS('Transactions (Dated)'!$F:$F,'Transactions (Dated)'!$D:$D,$BL214,'Transactions (Dated)'!$B:$B,BZ$11,'Transactions (Dated)'!$C:$C,"Dividend (paid to cash)")*AK214</f>
        <v>0</v>
      </c>
      <c r="CA214" s="6">
        <f ca="1">CA213+SUMIFS('Transactions (Dated)'!$F:$F,'Transactions (Dated)'!$D:$D,$BL214,'Transactions (Dated)'!$B:$B,CA$11,'Transactions (Dated)'!$C:$C,"Dividend (paid to cash)")*AL214</f>
        <v>0</v>
      </c>
      <c r="CB214" s="6">
        <v>0</v>
      </c>
      <c r="CC214" s="6">
        <v>0</v>
      </c>
      <c r="CD214" s="6"/>
      <c r="CF214" s="6">
        <f t="shared" ca="1" si="112"/>
        <v>59248.311999999991</v>
      </c>
      <c r="CH214" s="3">
        <f t="shared" si="113"/>
        <v>42207</v>
      </c>
      <c r="CI214" s="4">
        <f t="shared" ca="1" si="106"/>
        <v>942106.7</v>
      </c>
      <c r="CJ214" s="4">
        <f t="shared" ca="1" si="107"/>
        <v>59248.311999999991</v>
      </c>
      <c r="CL214" s="4">
        <f t="shared" ca="1" si="108"/>
        <v>1001355.012</v>
      </c>
    </row>
    <row r="215" spans="2:90" x14ac:dyDescent="0.15">
      <c r="B215" s="3">
        <f t="shared" si="109"/>
        <v>42208</v>
      </c>
      <c r="C215" s="2">
        <v>14265.4</v>
      </c>
      <c r="E215" s="70">
        <v>42208</v>
      </c>
      <c r="F215" s="69">
        <v>9.93</v>
      </c>
      <c r="G215" s="69">
        <v>3.83</v>
      </c>
      <c r="H215" s="69">
        <v>19.22</v>
      </c>
      <c r="I215" s="69">
        <v>30.11</v>
      </c>
      <c r="J215" s="69">
        <v>17.43</v>
      </c>
      <c r="K215" s="69">
        <v>12.26</v>
      </c>
      <c r="L215" s="69">
        <v>24.05</v>
      </c>
      <c r="M215" s="69">
        <v>2.98</v>
      </c>
      <c r="N215" s="69">
        <v>9.8699999999999992</v>
      </c>
      <c r="O215" s="69">
        <v>6</v>
      </c>
      <c r="P215" s="69">
        <v>30.92</v>
      </c>
      <c r="Q215" s="69">
        <v>0.98</v>
      </c>
      <c r="R215" s="69">
        <v>8.32</v>
      </c>
      <c r="S215" s="69">
        <v>36.61</v>
      </c>
      <c r="T215" s="69"/>
      <c r="U215" s="69"/>
      <c r="V215" s="4"/>
      <c r="X215" s="3">
        <f t="shared" si="88"/>
        <v>42208</v>
      </c>
      <c r="Y215" s="40">
        <f ca="1">Y214+SUMIFS('Transactions (Dated)'!$E$2:$E$53,'Transactions (Dated)'!$D$2:$D$53,'Share Values'!$X215,'Transactions (Dated)'!$B$2:$B$53,'Share Values'!Y$11,'Transactions (Dated)'!$C$2:$C$53,"Buy")-SUMIFS('Transactions (Dated)'!$E$2:$E$53,'Transactions (Dated)'!$D$2:$D$53,'Share Values'!$X215,'Transactions (Dated)'!$B$2:$B$53,'Share Values'!Y$11,'Transactions (Dated)'!$C$2:$C$53,"Sell")</f>
        <v>4625</v>
      </c>
      <c r="Z215" s="40">
        <f ca="1">Z214+SUMIFS('Transactions (Dated)'!$E$2:$E$53,'Transactions (Dated)'!$D$2:$D$53,'Share Values'!$X215,'Transactions (Dated)'!$B$2:$B$53,'Share Values'!Z$11,'Transactions (Dated)'!$C$2:$C$53,"Buy")-SUMIFS('Transactions (Dated)'!$E$2:$E$53,'Transactions (Dated)'!$D$2:$D$53,'Share Values'!$X215,'Transactions (Dated)'!$B$2:$B$53,'Share Values'!Z$11,'Transactions (Dated)'!$C$2:$C$53,"Sell")</f>
        <v>9375</v>
      </c>
      <c r="AA215" s="40">
        <f ca="1">AA214+SUMIFS('Transactions (Dated)'!$E$2:$E$53,'Transactions (Dated)'!$D$2:$D$53,'Share Values'!$X215,'Transactions (Dated)'!$B$2:$B$53,'Share Values'!AA$11,'Transactions (Dated)'!$C$2:$C$53,"Buy")-SUMIFS('Transactions (Dated)'!$E$2:$E$53,'Transactions (Dated)'!$D$2:$D$53,'Share Values'!$X215,'Transactions (Dated)'!$B$2:$B$53,'Share Values'!AA$11,'Transactions (Dated)'!$C$2:$C$53,"Sell")</f>
        <v>39270</v>
      </c>
      <c r="AB215" s="40">
        <f ca="1">AB214+SUMIFS('Transactions (Dated)'!$E$2:$E$53,'Transactions (Dated)'!$D$2:$D$53,'Share Values'!$X215,'Transactions (Dated)'!$B$2:$B$53,'Share Values'!AB$11,'Transactions (Dated)'!$C$2:$C$53,"Buy")-SUMIFS('Transactions (Dated)'!$E$2:$E$53,'Transactions (Dated)'!$D$2:$D$53,'Share Values'!$X215,'Transactions (Dated)'!$B$2:$B$53,'Share Values'!AB$11,'Transactions (Dated)'!$C$2:$C$53,"Sell")</f>
        <v>1892</v>
      </c>
      <c r="AC215" s="40">
        <f ca="1">AC214+SUMIFS('Transactions (Dated)'!$E$2:$E$53,'Transactions (Dated)'!$D$2:$D$53,'Share Values'!$X215,'Transactions (Dated)'!$B$2:$B$53,'Share Values'!AC$11,'Transactions (Dated)'!$C$2:$C$53,"Buy")-SUMIFS('Transactions (Dated)'!$E$2:$E$53,'Transactions (Dated)'!$D$2:$D$53,'Share Values'!$X215,'Transactions (Dated)'!$B$2:$B$53,'Share Values'!AC$11,'Transactions (Dated)'!$C$2:$C$53,"Sell")</f>
        <v>2348</v>
      </c>
      <c r="AD215" s="40">
        <f ca="1">AD214+SUMIFS('Transactions (Dated)'!$E$2:$E$53,'Transactions (Dated)'!$D$2:$D$53,'Share Values'!$X215,'Transactions (Dated)'!$B$2:$B$53,'Share Values'!AD$11,'Transactions (Dated)'!$C$2:$C$53,"Buy")-SUMIFS('Transactions (Dated)'!$E$2:$E$53,'Transactions (Dated)'!$D$2:$D$53,'Share Values'!$X215,'Transactions (Dated)'!$B$2:$B$53,'Share Values'!AD$11,'Transactions (Dated)'!$C$2:$C$53,"Sell")</f>
        <v>0</v>
      </c>
      <c r="AE215" s="40">
        <f ca="1">AE214+SUMIFS('Transactions (Dated)'!$E$2:$E$53,'Transactions (Dated)'!$D$2:$D$53,'Share Values'!$X215,'Transactions (Dated)'!$B$2:$B$53,'Share Values'!AE$11,'Transactions (Dated)'!$C$2:$C$53,"Buy")-SUMIFS('Transactions (Dated)'!$E$2:$E$53,'Transactions (Dated)'!$D$2:$D$53,'Share Values'!$X215,'Transactions (Dated)'!$B$2:$B$53,'Share Values'!AE$11,'Transactions (Dated)'!$C$2:$C$53,"Sell")</f>
        <v>0</v>
      </c>
      <c r="AF215" s="40">
        <f ca="1">AF214+SUMIFS('Transactions (Dated)'!$E$2:$E$53,'Transactions (Dated)'!$D$2:$D$53,'Share Values'!$X215,'Transactions (Dated)'!$B$2:$B$53,'Share Values'!AF$11,'Transactions (Dated)'!$C$2:$C$53,"Buy")-SUMIFS('Transactions (Dated)'!$E$2:$E$53,'Transactions (Dated)'!$D$2:$D$53,'Share Values'!$X215,'Transactions (Dated)'!$B$2:$B$53,'Share Values'!AF$11,'Transactions (Dated)'!$C$2:$C$53,"Sell")</f>
        <v>0</v>
      </c>
      <c r="AG215" s="40">
        <f ca="1">AG214+SUMIFS('Transactions (Dated)'!$E$2:$E$53,'Transactions (Dated)'!$D$2:$D$53,'Share Values'!$X215,'Transactions (Dated)'!$B$2:$B$53,'Share Values'!AG$11,'Transactions (Dated)'!$C$2:$C$53,"Buy")-SUMIFS('Transactions (Dated)'!$E$2:$E$53,'Transactions (Dated)'!$D$2:$D$53,'Share Values'!$X215,'Transactions (Dated)'!$B$2:$B$53,'Share Values'!AG$11,'Transactions (Dated)'!$C$2:$C$53,"Sell")</f>
        <v>0</v>
      </c>
      <c r="AH215" s="40">
        <f ca="1">AH214+SUMIFS('Transactions (Dated)'!$E$2:$E$53,'Transactions (Dated)'!$D$2:$D$53,'Share Values'!$X215,'Transactions (Dated)'!$B$2:$B$53,'Share Values'!AH$11,'Transactions (Dated)'!$C$2:$C$53,"Buy")-SUMIFS('Transactions (Dated)'!$E$2:$E$53,'Transactions (Dated)'!$D$2:$D$53,'Share Values'!$X215,'Transactions (Dated)'!$B$2:$B$53,'Share Values'!AH$11,'Transactions (Dated)'!$C$2:$C$53,"Sell")</f>
        <v>0</v>
      </c>
      <c r="AI215" s="40">
        <f ca="1">AI214+SUMIFS('Transactions (Dated)'!$E$2:$E$53,'Transactions (Dated)'!$D$2:$D$53,'Share Values'!$X215,'Transactions (Dated)'!$B$2:$B$53,'Share Values'!AI$11,'Transactions (Dated)'!$C$2:$C$53,"Buy")-SUMIFS('Transactions (Dated)'!$E$2:$E$53,'Transactions (Dated)'!$D$2:$D$53,'Share Values'!$X215,'Transactions (Dated)'!$B$2:$B$53,'Share Values'!AI$11,'Transactions (Dated)'!$C$2:$C$53,"Sell")</f>
        <v>0</v>
      </c>
      <c r="AJ215" s="40">
        <f ca="1">AJ214+SUMIFS('Transactions (Dated)'!$E$2:$E$53,'Transactions (Dated)'!$D$2:$D$53,'Share Values'!$X215,'Transactions (Dated)'!$B$2:$B$53,'Share Values'!AJ$11,'Transactions (Dated)'!$C$2:$C$53,"Buy")-SUMIFS('Transactions (Dated)'!$E$2:$E$53,'Transactions (Dated)'!$D$2:$D$53,'Share Values'!$X215,'Transactions (Dated)'!$B$2:$B$53,'Share Values'!AJ$11,'Transactions (Dated)'!$C$2:$C$53,"Sell")</f>
        <v>0</v>
      </c>
      <c r="AK215" s="40">
        <f ca="1">AK214+SUMIFS('Transactions (Dated)'!$E$2:$E$53,'Transactions (Dated)'!$D$2:$D$53,'Share Values'!$X215,'Transactions (Dated)'!$B$2:$B$53,'Share Values'!AK$11,'Transactions (Dated)'!$C$2:$C$53,"Buy")-SUMIFS('Transactions (Dated)'!$E$2:$E$53,'Transactions (Dated)'!$D$2:$D$53,'Share Values'!$X215,'Transactions (Dated)'!$B$2:$B$53,'Share Values'!AK$11,'Transactions (Dated)'!$C$2:$C$53,"Sell")</f>
        <v>0</v>
      </c>
      <c r="AL215" s="40">
        <f ca="1">AL214+SUMIFS('Transactions (Dated)'!$E$2:$E$53,'Transactions (Dated)'!$D$2:$D$53,'Share Values'!$X215,'Transactions (Dated)'!$B$2:$B$53,'Share Values'!AL$11,'Transactions (Dated)'!$C$2:$C$53,"Buy")-SUMIFS('Transactions (Dated)'!$E$2:$E$53,'Transactions (Dated)'!$D$2:$D$53,'Share Values'!$X215,'Transactions (Dated)'!$B$2:$B$53,'Share Values'!AL$11,'Transactions (Dated)'!$C$2:$C$53,"Sell")</f>
        <v>0</v>
      </c>
      <c r="AM215" s="40">
        <f ca="1">AM214+SUMIFS('Transactions (Dated)'!$E$2:$E$53,'Transactions (Dated)'!$D$2:$D$53,'Share Values'!$X215,'Transactions (Dated)'!$B$2:$B$53,'Share Values'!AM$11,'Transactions (Dated)'!$C$2:$C$53,"Buy")-SUMIFS('Transactions (Dated)'!$E$2:$E$53,'Transactions (Dated)'!$D$2:$D$53,'Share Values'!$X215,'Transactions (Dated)'!$B$2:$B$53,'Share Values'!AM$11,'Transactions (Dated)'!$C$2:$C$53,"Sell")</f>
        <v>0</v>
      </c>
      <c r="AN215" s="40">
        <f ca="1">AN214+SUMIFS('Transactions (Dated)'!$E$2:$E$53,'Transactions (Dated)'!$D$2:$D$53,'Share Values'!$X215,'Transactions (Dated)'!$B$2:$B$53,'Share Values'!AN$11,'Transactions (Dated)'!$C$2:$C$53,"Buy")-SUMIFS('Transactions (Dated)'!$E$2:$E$53,'Transactions (Dated)'!$D$2:$D$53,'Share Values'!$X215,'Transactions (Dated)'!$B$2:$B$53,'Share Values'!AN$11,'Transactions (Dated)'!$C$2:$C$53,"Sell")</f>
        <v>0</v>
      </c>
      <c r="AO215" s="40"/>
      <c r="AQ215" s="3">
        <f t="shared" si="89"/>
        <v>42208</v>
      </c>
      <c r="AR215" s="6">
        <f t="shared" ca="1" si="90"/>
        <v>45926.25</v>
      </c>
      <c r="AS215" s="6">
        <f t="shared" ca="1" si="91"/>
        <v>35906.25</v>
      </c>
      <c r="AT215" s="6">
        <f t="shared" ca="1" si="92"/>
        <v>754769.39999999991</v>
      </c>
      <c r="AU215" s="6">
        <f t="shared" ca="1" si="93"/>
        <v>56968.119999999995</v>
      </c>
      <c r="AV215" s="6">
        <f t="shared" ca="1" si="94"/>
        <v>40925.64</v>
      </c>
      <c r="AW215" s="6">
        <f t="shared" ca="1" si="95"/>
        <v>0</v>
      </c>
      <c r="AX215" s="6">
        <f t="shared" ca="1" si="96"/>
        <v>0</v>
      </c>
      <c r="AY215" s="6">
        <f t="shared" ca="1" si="97"/>
        <v>0</v>
      </c>
      <c r="AZ215" s="6">
        <f t="shared" ca="1" si="98"/>
        <v>0</v>
      </c>
      <c r="BA215" s="6">
        <f t="shared" ca="1" si="99"/>
        <v>0</v>
      </c>
      <c r="BB215" s="6">
        <f t="shared" ca="1" si="100"/>
        <v>0</v>
      </c>
      <c r="BC215" s="6">
        <f t="shared" ca="1" si="101"/>
        <v>0</v>
      </c>
      <c r="BD215" s="6">
        <f t="shared" ca="1" si="102"/>
        <v>0</v>
      </c>
      <c r="BE215" s="6">
        <f t="shared" ca="1" si="103"/>
        <v>0</v>
      </c>
      <c r="BF215" s="6">
        <f t="shared" ca="1" si="110"/>
        <v>0</v>
      </c>
      <c r="BG215" s="6">
        <f t="shared" ca="1" si="111"/>
        <v>0</v>
      </c>
      <c r="BH215" s="6"/>
      <c r="BJ215" s="4">
        <f t="shared" ca="1" si="104"/>
        <v>934495.65999999992</v>
      </c>
      <c r="BL215" s="3">
        <f t="shared" si="105"/>
        <v>42208</v>
      </c>
      <c r="BM215" s="6">
        <f>BM214+SUMIFS('Transactions (Dated)'!G:G,'Transactions (Dated)'!D:D,'Share Values'!AQ215)</f>
        <v>34179.499999999993</v>
      </c>
      <c r="BN215" s="6">
        <f ca="1">BN214+SUMIFS('Transactions (Dated)'!$F:$F,'Transactions (Dated)'!$D:$D,$BL215,'Transactions (Dated)'!$B:$B,BN$11,'Transactions (Dated)'!$C:$C,"Dividend (paid to cash)")*Y215</f>
        <v>0</v>
      </c>
      <c r="BO215" s="6">
        <f ca="1">BO214+SUMIFS('Transactions (Dated)'!$F:$F,'Transactions (Dated)'!$D:$D,$BL215,'Transactions (Dated)'!$B:$B,BO$11,'Transactions (Dated)'!$C:$C,"Dividend (paid to cash)")*Z215</f>
        <v>1718.75</v>
      </c>
      <c r="BP215" s="6">
        <f ca="1">BP214+SUMIFS('Transactions (Dated)'!$F:$F,'Transactions (Dated)'!$D:$D,$BL215,'Transactions (Dated)'!$B:$B,BP$11,'Transactions (Dated)'!$C:$C,"Dividend (paid to cash)")*AA215</f>
        <v>23236.542000000001</v>
      </c>
      <c r="BQ215" s="6">
        <f ca="1">BQ214+SUMIFS('Transactions (Dated)'!$F:$F,'Transactions (Dated)'!$D:$D,$BL215,'Transactions (Dated)'!$B:$B,BQ$11,'Transactions (Dated)'!$C:$C,"Dividend (paid to cash)")*AB215</f>
        <v>113.52000000000001</v>
      </c>
      <c r="BR215" s="6">
        <f ca="1">BR214+SUMIFS('Transactions (Dated)'!$F:$F,'Transactions (Dated)'!$D:$D,$BL215,'Transactions (Dated)'!$B:$B,BR$11,'Transactions (Dated)'!$C:$C,"Dividend (paid to cash)")*AC215</f>
        <v>0</v>
      </c>
      <c r="BS215" s="6">
        <f ca="1">BS214+SUMIFS('Transactions (Dated)'!$F:$F,'Transactions (Dated)'!$D:$D,$BL215,'Transactions (Dated)'!$B:$B,BS$11,'Transactions (Dated)'!$C:$C,"Dividend (paid to cash)")*AD215</f>
        <v>0</v>
      </c>
      <c r="BT215" s="6">
        <f ca="1">BT214+SUMIFS('Transactions (Dated)'!$F:$F,'Transactions (Dated)'!$D:$D,$BL215,'Transactions (Dated)'!$B:$B,BT$11,'Transactions (Dated)'!$C:$C,"Dividend (paid to cash)")*AE215</f>
        <v>0</v>
      </c>
      <c r="BU215" s="6">
        <f ca="1">BU214+SUMIFS('Transactions (Dated)'!$F:$F,'Transactions (Dated)'!$D:$D,$BL215,'Transactions (Dated)'!$B:$B,BU$11,'Transactions (Dated)'!$C:$C,"Dividend (paid to cash)")*AF215</f>
        <v>0</v>
      </c>
      <c r="BV215" s="6">
        <f ca="1">BV214+SUMIFS('Transactions (Dated)'!$F:$F,'Transactions (Dated)'!$D:$D,$BL215,'Transactions (Dated)'!$B:$B,BV$11,'Transactions (Dated)'!$C:$C,"Dividend (paid to cash)")*AG215</f>
        <v>0</v>
      </c>
      <c r="BW215" s="6">
        <f ca="1">BW214+SUMIFS('Transactions (Dated)'!$F:$F,'Transactions (Dated)'!$D:$D,$BL215,'Transactions (Dated)'!$B:$B,BW$11,'Transactions (Dated)'!$C:$C,"Dividend (paid to cash)")*AH215</f>
        <v>0</v>
      </c>
      <c r="BX215" s="6">
        <f ca="1">BX214+SUMIFS('Transactions (Dated)'!$F:$F,'Transactions (Dated)'!$D:$D,$BL215,'Transactions (Dated)'!$B:$B,BX$11,'Transactions (Dated)'!$C:$C,"Dividend (paid to cash)")*AI215</f>
        <v>0</v>
      </c>
      <c r="BY215" s="6">
        <f ca="1">BY214+SUMIFS('Transactions (Dated)'!$F:$F,'Transactions (Dated)'!$D:$D,$BL215,'Transactions (Dated)'!$B:$B,BY$11,'Transactions (Dated)'!$C:$C,"Dividend (paid to cash)")*AJ215</f>
        <v>0</v>
      </c>
      <c r="BZ215" s="6">
        <f ca="1">BZ214+SUMIFS('Transactions (Dated)'!$F:$F,'Transactions (Dated)'!$D:$D,$BL215,'Transactions (Dated)'!$B:$B,BZ$11,'Transactions (Dated)'!$C:$C,"Dividend (paid to cash)")*AK215</f>
        <v>0</v>
      </c>
      <c r="CA215" s="6">
        <f ca="1">CA214+SUMIFS('Transactions (Dated)'!$F:$F,'Transactions (Dated)'!$D:$D,$BL215,'Transactions (Dated)'!$B:$B,CA$11,'Transactions (Dated)'!$C:$C,"Dividend (paid to cash)")*AL215</f>
        <v>0</v>
      </c>
      <c r="CB215" s="6">
        <v>0</v>
      </c>
      <c r="CC215" s="6">
        <v>0</v>
      </c>
      <c r="CD215" s="6"/>
      <c r="CF215" s="6">
        <f t="shared" ca="1" si="112"/>
        <v>59248.311999999991</v>
      </c>
      <c r="CH215" s="3">
        <f t="shared" si="113"/>
        <v>42208</v>
      </c>
      <c r="CI215" s="4">
        <f t="shared" ca="1" si="106"/>
        <v>934495.65999999992</v>
      </c>
      <c r="CJ215" s="4">
        <f t="shared" ca="1" si="107"/>
        <v>59248.311999999991</v>
      </c>
      <c r="CL215" s="4">
        <f t="shared" ca="1" si="108"/>
        <v>993743.97199999995</v>
      </c>
    </row>
    <row r="216" spans="2:90" x14ac:dyDescent="0.15">
      <c r="B216" s="3">
        <f t="shared" si="109"/>
        <v>42209</v>
      </c>
      <c r="C216" s="2">
        <v>14186.2</v>
      </c>
      <c r="E216" s="70">
        <v>42209</v>
      </c>
      <c r="F216" s="69">
        <v>9.58</v>
      </c>
      <c r="G216" s="69">
        <v>3.74</v>
      </c>
      <c r="H216" s="69">
        <v>19.16</v>
      </c>
      <c r="I216" s="69">
        <v>30.16</v>
      </c>
      <c r="J216" s="69">
        <v>16.920000000000002</v>
      </c>
      <c r="K216" s="69">
        <v>12.13</v>
      </c>
      <c r="L216" s="69">
        <v>23.72</v>
      </c>
      <c r="M216" s="69">
        <v>3.05</v>
      </c>
      <c r="N216" s="69">
        <v>9.8699999999999992</v>
      </c>
      <c r="O216" s="69">
        <v>6.0833000000000004</v>
      </c>
      <c r="P216" s="69">
        <v>30.57</v>
      </c>
      <c r="Q216" s="69">
        <v>0.99</v>
      </c>
      <c r="R216" s="69">
        <v>8.6300000000000008</v>
      </c>
      <c r="S216" s="69">
        <v>36.64</v>
      </c>
      <c r="T216" s="69"/>
      <c r="U216" s="69"/>
      <c r="V216" s="4"/>
      <c r="X216" s="3">
        <f t="shared" si="88"/>
        <v>42209</v>
      </c>
      <c r="Y216" s="40">
        <f ca="1">Y215+SUMIFS('Transactions (Dated)'!$E$2:$E$53,'Transactions (Dated)'!$D$2:$D$53,'Share Values'!$X216,'Transactions (Dated)'!$B$2:$B$53,'Share Values'!Y$11,'Transactions (Dated)'!$C$2:$C$53,"Buy")-SUMIFS('Transactions (Dated)'!$E$2:$E$53,'Transactions (Dated)'!$D$2:$D$53,'Share Values'!$X216,'Transactions (Dated)'!$B$2:$B$53,'Share Values'!Y$11,'Transactions (Dated)'!$C$2:$C$53,"Sell")</f>
        <v>4625</v>
      </c>
      <c r="Z216" s="40">
        <f ca="1">Z215+SUMIFS('Transactions (Dated)'!$E$2:$E$53,'Transactions (Dated)'!$D$2:$D$53,'Share Values'!$X216,'Transactions (Dated)'!$B$2:$B$53,'Share Values'!Z$11,'Transactions (Dated)'!$C$2:$C$53,"Buy")-SUMIFS('Transactions (Dated)'!$E$2:$E$53,'Transactions (Dated)'!$D$2:$D$53,'Share Values'!$X216,'Transactions (Dated)'!$B$2:$B$53,'Share Values'!Z$11,'Transactions (Dated)'!$C$2:$C$53,"Sell")</f>
        <v>9375</v>
      </c>
      <c r="AA216" s="40">
        <f ca="1">AA215+SUMIFS('Transactions (Dated)'!$E$2:$E$53,'Transactions (Dated)'!$D$2:$D$53,'Share Values'!$X216,'Transactions (Dated)'!$B$2:$B$53,'Share Values'!AA$11,'Transactions (Dated)'!$C$2:$C$53,"Buy")-SUMIFS('Transactions (Dated)'!$E$2:$E$53,'Transactions (Dated)'!$D$2:$D$53,'Share Values'!$X216,'Transactions (Dated)'!$B$2:$B$53,'Share Values'!AA$11,'Transactions (Dated)'!$C$2:$C$53,"Sell")</f>
        <v>39270</v>
      </c>
      <c r="AB216" s="40">
        <f ca="1">AB215+SUMIFS('Transactions (Dated)'!$E$2:$E$53,'Transactions (Dated)'!$D$2:$D$53,'Share Values'!$X216,'Transactions (Dated)'!$B$2:$B$53,'Share Values'!AB$11,'Transactions (Dated)'!$C$2:$C$53,"Buy")-SUMIFS('Transactions (Dated)'!$E$2:$E$53,'Transactions (Dated)'!$D$2:$D$53,'Share Values'!$X216,'Transactions (Dated)'!$B$2:$B$53,'Share Values'!AB$11,'Transactions (Dated)'!$C$2:$C$53,"Sell")</f>
        <v>1892</v>
      </c>
      <c r="AC216" s="40">
        <f ca="1">AC215+SUMIFS('Transactions (Dated)'!$E$2:$E$53,'Transactions (Dated)'!$D$2:$D$53,'Share Values'!$X216,'Transactions (Dated)'!$B$2:$B$53,'Share Values'!AC$11,'Transactions (Dated)'!$C$2:$C$53,"Buy")-SUMIFS('Transactions (Dated)'!$E$2:$E$53,'Transactions (Dated)'!$D$2:$D$53,'Share Values'!$X216,'Transactions (Dated)'!$B$2:$B$53,'Share Values'!AC$11,'Transactions (Dated)'!$C$2:$C$53,"Sell")</f>
        <v>2348</v>
      </c>
      <c r="AD216" s="40">
        <f ca="1">AD215+SUMIFS('Transactions (Dated)'!$E$2:$E$53,'Transactions (Dated)'!$D$2:$D$53,'Share Values'!$X216,'Transactions (Dated)'!$B$2:$B$53,'Share Values'!AD$11,'Transactions (Dated)'!$C$2:$C$53,"Buy")-SUMIFS('Transactions (Dated)'!$E$2:$E$53,'Transactions (Dated)'!$D$2:$D$53,'Share Values'!$X216,'Transactions (Dated)'!$B$2:$B$53,'Share Values'!AD$11,'Transactions (Dated)'!$C$2:$C$53,"Sell")</f>
        <v>0</v>
      </c>
      <c r="AE216" s="40">
        <f ca="1">AE215+SUMIFS('Transactions (Dated)'!$E$2:$E$53,'Transactions (Dated)'!$D$2:$D$53,'Share Values'!$X216,'Transactions (Dated)'!$B$2:$B$53,'Share Values'!AE$11,'Transactions (Dated)'!$C$2:$C$53,"Buy")-SUMIFS('Transactions (Dated)'!$E$2:$E$53,'Transactions (Dated)'!$D$2:$D$53,'Share Values'!$X216,'Transactions (Dated)'!$B$2:$B$53,'Share Values'!AE$11,'Transactions (Dated)'!$C$2:$C$53,"Sell")</f>
        <v>0</v>
      </c>
      <c r="AF216" s="40">
        <f ca="1">AF215+SUMIFS('Transactions (Dated)'!$E$2:$E$53,'Transactions (Dated)'!$D$2:$D$53,'Share Values'!$X216,'Transactions (Dated)'!$B$2:$B$53,'Share Values'!AF$11,'Transactions (Dated)'!$C$2:$C$53,"Buy")-SUMIFS('Transactions (Dated)'!$E$2:$E$53,'Transactions (Dated)'!$D$2:$D$53,'Share Values'!$X216,'Transactions (Dated)'!$B$2:$B$53,'Share Values'!AF$11,'Transactions (Dated)'!$C$2:$C$53,"Sell")</f>
        <v>0</v>
      </c>
      <c r="AG216" s="40">
        <f ca="1">AG215+SUMIFS('Transactions (Dated)'!$E$2:$E$53,'Transactions (Dated)'!$D$2:$D$53,'Share Values'!$X216,'Transactions (Dated)'!$B$2:$B$53,'Share Values'!AG$11,'Transactions (Dated)'!$C$2:$C$53,"Buy")-SUMIFS('Transactions (Dated)'!$E$2:$E$53,'Transactions (Dated)'!$D$2:$D$53,'Share Values'!$X216,'Transactions (Dated)'!$B$2:$B$53,'Share Values'!AG$11,'Transactions (Dated)'!$C$2:$C$53,"Sell")</f>
        <v>0</v>
      </c>
      <c r="AH216" s="40">
        <f ca="1">AH215+SUMIFS('Transactions (Dated)'!$E$2:$E$53,'Transactions (Dated)'!$D$2:$D$53,'Share Values'!$X216,'Transactions (Dated)'!$B$2:$B$53,'Share Values'!AH$11,'Transactions (Dated)'!$C$2:$C$53,"Buy")-SUMIFS('Transactions (Dated)'!$E$2:$E$53,'Transactions (Dated)'!$D$2:$D$53,'Share Values'!$X216,'Transactions (Dated)'!$B$2:$B$53,'Share Values'!AH$11,'Transactions (Dated)'!$C$2:$C$53,"Sell")</f>
        <v>0</v>
      </c>
      <c r="AI216" s="40">
        <f ca="1">AI215+SUMIFS('Transactions (Dated)'!$E$2:$E$53,'Transactions (Dated)'!$D$2:$D$53,'Share Values'!$X216,'Transactions (Dated)'!$B$2:$B$53,'Share Values'!AI$11,'Transactions (Dated)'!$C$2:$C$53,"Buy")-SUMIFS('Transactions (Dated)'!$E$2:$E$53,'Transactions (Dated)'!$D$2:$D$53,'Share Values'!$X216,'Transactions (Dated)'!$B$2:$B$53,'Share Values'!AI$11,'Transactions (Dated)'!$C$2:$C$53,"Sell")</f>
        <v>0</v>
      </c>
      <c r="AJ216" s="40">
        <f ca="1">AJ215+SUMIFS('Transactions (Dated)'!$E$2:$E$53,'Transactions (Dated)'!$D$2:$D$53,'Share Values'!$X216,'Transactions (Dated)'!$B$2:$B$53,'Share Values'!AJ$11,'Transactions (Dated)'!$C$2:$C$53,"Buy")-SUMIFS('Transactions (Dated)'!$E$2:$E$53,'Transactions (Dated)'!$D$2:$D$53,'Share Values'!$X216,'Transactions (Dated)'!$B$2:$B$53,'Share Values'!AJ$11,'Transactions (Dated)'!$C$2:$C$53,"Sell")</f>
        <v>0</v>
      </c>
      <c r="AK216" s="40">
        <f ca="1">AK215+SUMIFS('Transactions (Dated)'!$E$2:$E$53,'Transactions (Dated)'!$D$2:$D$53,'Share Values'!$X216,'Transactions (Dated)'!$B$2:$B$53,'Share Values'!AK$11,'Transactions (Dated)'!$C$2:$C$53,"Buy")-SUMIFS('Transactions (Dated)'!$E$2:$E$53,'Transactions (Dated)'!$D$2:$D$53,'Share Values'!$X216,'Transactions (Dated)'!$B$2:$B$53,'Share Values'!AK$11,'Transactions (Dated)'!$C$2:$C$53,"Sell")</f>
        <v>0</v>
      </c>
      <c r="AL216" s="40">
        <f ca="1">AL215+SUMIFS('Transactions (Dated)'!$E$2:$E$53,'Transactions (Dated)'!$D$2:$D$53,'Share Values'!$X216,'Transactions (Dated)'!$B$2:$B$53,'Share Values'!AL$11,'Transactions (Dated)'!$C$2:$C$53,"Buy")-SUMIFS('Transactions (Dated)'!$E$2:$E$53,'Transactions (Dated)'!$D$2:$D$53,'Share Values'!$X216,'Transactions (Dated)'!$B$2:$B$53,'Share Values'!AL$11,'Transactions (Dated)'!$C$2:$C$53,"Sell")</f>
        <v>0</v>
      </c>
      <c r="AM216" s="40">
        <f ca="1">AM215+SUMIFS('Transactions (Dated)'!$E$2:$E$53,'Transactions (Dated)'!$D$2:$D$53,'Share Values'!$X216,'Transactions (Dated)'!$B$2:$B$53,'Share Values'!AM$11,'Transactions (Dated)'!$C$2:$C$53,"Buy")-SUMIFS('Transactions (Dated)'!$E$2:$E$53,'Transactions (Dated)'!$D$2:$D$53,'Share Values'!$X216,'Transactions (Dated)'!$B$2:$B$53,'Share Values'!AM$11,'Transactions (Dated)'!$C$2:$C$53,"Sell")</f>
        <v>0</v>
      </c>
      <c r="AN216" s="40">
        <f ca="1">AN215+SUMIFS('Transactions (Dated)'!$E$2:$E$53,'Transactions (Dated)'!$D$2:$D$53,'Share Values'!$X216,'Transactions (Dated)'!$B$2:$B$53,'Share Values'!AN$11,'Transactions (Dated)'!$C$2:$C$53,"Buy")-SUMIFS('Transactions (Dated)'!$E$2:$E$53,'Transactions (Dated)'!$D$2:$D$53,'Share Values'!$X216,'Transactions (Dated)'!$B$2:$B$53,'Share Values'!AN$11,'Transactions (Dated)'!$C$2:$C$53,"Sell")</f>
        <v>0</v>
      </c>
      <c r="AO216" s="40"/>
      <c r="AQ216" s="3">
        <f t="shared" si="89"/>
        <v>42209</v>
      </c>
      <c r="AR216" s="6">
        <f t="shared" ca="1" si="90"/>
        <v>44307.5</v>
      </c>
      <c r="AS216" s="6">
        <f t="shared" ca="1" si="91"/>
        <v>35062.5</v>
      </c>
      <c r="AT216" s="6">
        <f t="shared" ca="1" si="92"/>
        <v>752413.2</v>
      </c>
      <c r="AU216" s="6">
        <f t="shared" ca="1" si="93"/>
        <v>57062.720000000001</v>
      </c>
      <c r="AV216" s="6">
        <f t="shared" ca="1" si="94"/>
        <v>39728.160000000003</v>
      </c>
      <c r="AW216" s="6">
        <f t="shared" ca="1" si="95"/>
        <v>0</v>
      </c>
      <c r="AX216" s="6">
        <f t="shared" ca="1" si="96"/>
        <v>0</v>
      </c>
      <c r="AY216" s="6">
        <f t="shared" ca="1" si="97"/>
        <v>0</v>
      </c>
      <c r="AZ216" s="6">
        <f t="shared" ca="1" si="98"/>
        <v>0</v>
      </c>
      <c r="BA216" s="6">
        <f t="shared" ca="1" si="99"/>
        <v>0</v>
      </c>
      <c r="BB216" s="6">
        <f t="shared" ca="1" si="100"/>
        <v>0</v>
      </c>
      <c r="BC216" s="6">
        <f t="shared" ca="1" si="101"/>
        <v>0</v>
      </c>
      <c r="BD216" s="6">
        <f t="shared" ca="1" si="102"/>
        <v>0</v>
      </c>
      <c r="BE216" s="6">
        <f t="shared" ca="1" si="103"/>
        <v>0</v>
      </c>
      <c r="BF216" s="6">
        <f t="shared" ca="1" si="110"/>
        <v>0</v>
      </c>
      <c r="BG216" s="6">
        <f t="shared" ca="1" si="111"/>
        <v>0</v>
      </c>
      <c r="BH216" s="6"/>
      <c r="BJ216" s="4">
        <f t="shared" ca="1" si="104"/>
        <v>928574.08</v>
      </c>
      <c r="BL216" s="3">
        <f t="shared" si="105"/>
        <v>42209</v>
      </c>
      <c r="BM216" s="6">
        <f>BM215+SUMIFS('Transactions (Dated)'!G:G,'Transactions (Dated)'!D:D,'Share Values'!AQ216)</f>
        <v>34179.499999999993</v>
      </c>
      <c r="BN216" s="6">
        <f ca="1">BN215+SUMIFS('Transactions (Dated)'!$F:$F,'Transactions (Dated)'!$D:$D,$BL216,'Transactions (Dated)'!$B:$B,BN$11,'Transactions (Dated)'!$C:$C,"Dividend (paid to cash)")*Y216</f>
        <v>0</v>
      </c>
      <c r="BO216" s="6">
        <f ca="1">BO215+SUMIFS('Transactions (Dated)'!$F:$F,'Transactions (Dated)'!$D:$D,$BL216,'Transactions (Dated)'!$B:$B,BO$11,'Transactions (Dated)'!$C:$C,"Dividend (paid to cash)")*Z216</f>
        <v>1718.75</v>
      </c>
      <c r="BP216" s="6">
        <f ca="1">BP215+SUMIFS('Transactions (Dated)'!$F:$F,'Transactions (Dated)'!$D:$D,$BL216,'Transactions (Dated)'!$B:$B,BP$11,'Transactions (Dated)'!$C:$C,"Dividend (paid to cash)")*AA216</f>
        <v>23236.542000000001</v>
      </c>
      <c r="BQ216" s="6">
        <f ca="1">BQ215+SUMIFS('Transactions (Dated)'!$F:$F,'Transactions (Dated)'!$D:$D,$BL216,'Transactions (Dated)'!$B:$B,BQ$11,'Transactions (Dated)'!$C:$C,"Dividend (paid to cash)")*AB216</f>
        <v>113.52000000000001</v>
      </c>
      <c r="BR216" s="6">
        <f ca="1">BR215+SUMIFS('Transactions (Dated)'!$F:$F,'Transactions (Dated)'!$D:$D,$BL216,'Transactions (Dated)'!$B:$B,BR$11,'Transactions (Dated)'!$C:$C,"Dividend (paid to cash)")*AC216</f>
        <v>0</v>
      </c>
      <c r="BS216" s="6">
        <f ca="1">BS215+SUMIFS('Transactions (Dated)'!$F:$F,'Transactions (Dated)'!$D:$D,$BL216,'Transactions (Dated)'!$B:$B,BS$11,'Transactions (Dated)'!$C:$C,"Dividend (paid to cash)")*AD216</f>
        <v>0</v>
      </c>
      <c r="BT216" s="6">
        <f ca="1">BT215+SUMIFS('Transactions (Dated)'!$F:$F,'Transactions (Dated)'!$D:$D,$BL216,'Transactions (Dated)'!$B:$B,BT$11,'Transactions (Dated)'!$C:$C,"Dividend (paid to cash)")*AE216</f>
        <v>0</v>
      </c>
      <c r="BU216" s="6">
        <f ca="1">BU215+SUMIFS('Transactions (Dated)'!$F:$F,'Transactions (Dated)'!$D:$D,$BL216,'Transactions (Dated)'!$B:$B,BU$11,'Transactions (Dated)'!$C:$C,"Dividend (paid to cash)")*AF216</f>
        <v>0</v>
      </c>
      <c r="BV216" s="6">
        <f ca="1">BV215+SUMIFS('Transactions (Dated)'!$F:$F,'Transactions (Dated)'!$D:$D,$BL216,'Transactions (Dated)'!$B:$B,BV$11,'Transactions (Dated)'!$C:$C,"Dividend (paid to cash)")*AG216</f>
        <v>0</v>
      </c>
      <c r="BW216" s="6">
        <f ca="1">BW215+SUMIFS('Transactions (Dated)'!$F:$F,'Transactions (Dated)'!$D:$D,$BL216,'Transactions (Dated)'!$B:$B,BW$11,'Transactions (Dated)'!$C:$C,"Dividend (paid to cash)")*AH216</f>
        <v>0</v>
      </c>
      <c r="BX216" s="6">
        <f ca="1">BX215+SUMIFS('Transactions (Dated)'!$F:$F,'Transactions (Dated)'!$D:$D,$BL216,'Transactions (Dated)'!$B:$B,BX$11,'Transactions (Dated)'!$C:$C,"Dividend (paid to cash)")*AI216</f>
        <v>0</v>
      </c>
      <c r="BY216" s="6">
        <f ca="1">BY215+SUMIFS('Transactions (Dated)'!$F:$F,'Transactions (Dated)'!$D:$D,$BL216,'Transactions (Dated)'!$B:$B,BY$11,'Transactions (Dated)'!$C:$C,"Dividend (paid to cash)")*AJ216</f>
        <v>0</v>
      </c>
      <c r="BZ216" s="6">
        <f ca="1">BZ215+SUMIFS('Transactions (Dated)'!$F:$F,'Transactions (Dated)'!$D:$D,$BL216,'Transactions (Dated)'!$B:$B,BZ$11,'Transactions (Dated)'!$C:$C,"Dividend (paid to cash)")*AK216</f>
        <v>0</v>
      </c>
      <c r="CA216" s="6">
        <f ca="1">CA215+SUMIFS('Transactions (Dated)'!$F:$F,'Transactions (Dated)'!$D:$D,$BL216,'Transactions (Dated)'!$B:$B,CA$11,'Transactions (Dated)'!$C:$C,"Dividend (paid to cash)")*AL216</f>
        <v>0</v>
      </c>
      <c r="CB216" s="6">
        <v>0</v>
      </c>
      <c r="CC216" s="6">
        <v>0</v>
      </c>
      <c r="CD216" s="6"/>
      <c r="CF216" s="6">
        <f t="shared" ca="1" si="112"/>
        <v>59248.311999999991</v>
      </c>
      <c r="CH216" s="3">
        <f t="shared" si="113"/>
        <v>42209</v>
      </c>
      <c r="CI216" s="4">
        <f t="shared" ca="1" si="106"/>
        <v>928574.08</v>
      </c>
      <c r="CJ216" s="4">
        <f t="shared" ca="1" si="107"/>
        <v>59248.311999999991</v>
      </c>
      <c r="CL216" s="4">
        <f t="shared" ca="1" si="108"/>
        <v>987822.39199999999</v>
      </c>
    </row>
    <row r="217" spans="2:90" x14ac:dyDescent="0.15">
      <c r="B217" s="3">
        <f t="shared" si="109"/>
        <v>42212</v>
      </c>
      <c r="C217" s="2">
        <v>14001.4</v>
      </c>
      <c r="E217" s="70">
        <v>42212</v>
      </c>
      <c r="F217" s="69">
        <v>9.5</v>
      </c>
      <c r="G217" s="69">
        <v>3.64</v>
      </c>
      <c r="H217" s="69">
        <v>18.920000000000002</v>
      </c>
      <c r="I217" s="69">
        <v>29.74</v>
      </c>
      <c r="J217" s="69">
        <v>16.149999999999999</v>
      </c>
      <c r="K217" s="69">
        <v>12.14</v>
      </c>
      <c r="L217" s="69">
        <v>22.67</v>
      </c>
      <c r="M217" s="69">
        <v>2.85</v>
      </c>
      <c r="N217" s="69">
        <v>9.75</v>
      </c>
      <c r="O217" s="69">
        <v>6</v>
      </c>
      <c r="P217" s="69">
        <v>29.85</v>
      </c>
      <c r="Q217" s="69">
        <v>0.97</v>
      </c>
      <c r="R217" s="69">
        <v>8.2799999999999994</v>
      </c>
      <c r="S217" s="69">
        <v>36.380000000000003</v>
      </c>
      <c r="T217" s="69"/>
      <c r="U217" s="69"/>
      <c r="V217" s="4"/>
      <c r="X217" s="3">
        <f t="shared" si="88"/>
        <v>42212</v>
      </c>
      <c r="Y217" s="40">
        <f ca="1">Y216+SUMIFS('Transactions (Dated)'!$E$2:$E$53,'Transactions (Dated)'!$D$2:$D$53,'Share Values'!$X217,'Transactions (Dated)'!$B$2:$B$53,'Share Values'!Y$11,'Transactions (Dated)'!$C$2:$C$53,"Buy")-SUMIFS('Transactions (Dated)'!$E$2:$E$53,'Transactions (Dated)'!$D$2:$D$53,'Share Values'!$X217,'Transactions (Dated)'!$B$2:$B$53,'Share Values'!Y$11,'Transactions (Dated)'!$C$2:$C$53,"Sell")</f>
        <v>4625</v>
      </c>
      <c r="Z217" s="40">
        <f ca="1">Z216+SUMIFS('Transactions (Dated)'!$E$2:$E$53,'Transactions (Dated)'!$D$2:$D$53,'Share Values'!$X217,'Transactions (Dated)'!$B$2:$B$53,'Share Values'!Z$11,'Transactions (Dated)'!$C$2:$C$53,"Buy")-SUMIFS('Transactions (Dated)'!$E$2:$E$53,'Transactions (Dated)'!$D$2:$D$53,'Share Values'!$X217,'Transactions (Dated)'!$B$2:$B$53,'Share Values'!Z$11,'Transactions (Dated)'!$C$2:$C$53,"Sell")</f>
        <v>9375</v>
      </c>
      <c r="AA217" s="40">
        <f ca="1">AA216+SUMIFS('Transactions (Dated)'!$E$2:$E$53,'Transactions (Dated)'!$D$2:$D$53,'Share Values'!$X217,'Transactions (Dated)'!$B$2:$B$53,'Share Values'!AA$11,'Transactions (Dated)'!$C$2:$C$53,"Buy")-SUMIFS('Transactions (Dated)'!$E$2:$E$53,'Transactions (Dated)'!$D$2:$D$53,'Share Values'!$X217,'Transactions (Dated)'!$B$2:$B$53,'Share Values'!AA$11,'Transactions (Dated)'!$C$2:$C$53,"Sell")</f>
        <v>39270</v>
      </c>
      <c r="AB217" s="40">
        <f ca="1">AB216+SUMIFS('Transactions (Dated)'!$E$2:$E$53,'Transactions (Dated)'!$D$2:$D$53,'Share Values'!$X217,'Transactions (Dated)'!$B$2:$B$53,'Share Values'!AB$11,'Transactions (Dated)'!$C$2:$C$53,"Buy")-SUMIFS('Transactions (Dated)'!$E$2:$E$53,'Transactions (Dated)'!$D$2:$D$53,'Share Values'!$X217,'Transactions (Dated)'!$B$2:$B$53,'Share Values'!AB$11,'Transactions (Dated)'!$C$2:$C$53,"Sell")</f>
        <v>1892</v>
      </c>
      <c r="AC217" s="40">
        <f ca="1">AC216+SUMIFS('Transactions (Dated)'!$E$2:$E$53,'Transactions (Dated)'!$D$2:$D$53,'Share Values'!$X217,'Transactions (Dated)'!$B$2:$B$53,'Share Values'!AC$11,'Transactions (Dated)'!$C$2:$C$53,"Buy")-SUMIFS('Transactions (Dated)'!$E$2:$E$53,'Transactions (Dated)'!$D$2:$D$53,'Share Values'!$X217,'Transactions (Dated)'!$B$2:$B$53,'Share Values'!AC$11,'Transactions (Dated)'!$C$2:$C$53,"Sell")</f>
        <v>2348</v>
      </c>
      <c r="AD217" s="40">
        <f ca="1">AD216+SUMIFS('Transactions (Dated)'!$E$2:$E$53,'Transactions (Dated)'!$D$2:$D$53,'Share Values'!$X217,'Transactions (Dated)'!$B$2:$B$53,'Share Values'!AD$11,'Transactions (Dated)'!$C$2:$C$53,"Buy")-SUMIFS('Transactions (Dated)'!$E$2:$E$53,'Transactions (Dated)'!$D$2:$D$53,'Share Values'!$X217,'Transactions (Dated)'!$B$2:$B$53,'Share Values'!AD$11,'Transactions (Dated)'!$C$2:$C$53,"Sell")</f>
        <v>0</v>
      </c>
      <c r="AE217" s="40">
        <f ca="1">AE216+SUMIFS('Transactions (Dated)'!$E$2:$E$53,'Transactions (Dated)'!$D$2:$D$53,'Share Values'!$X217,'Transactions (Dated)'!$B$2:$B$53,'Share Values'!AE$11,'Transactions (Dated)'!$C$2:$C$53,"Buy")-SUMIFS('Transactions (Dated)'!$E$2:$E$53,'Transactions (Dated)'!$D$2:$D$53,'Share Values'!$X217,'Transactions (Dated)'!$B$2:$B$53,'Share Values'!AE$11,'Transactions (Dated)'!$C$2:$C$53,"Sell")</f>
        <v>0</v>
      </c>
      <c r="AF217" s="40">
        <f ca="1">AF216+SUMIFS('Transactions (Dated)'!$E$2:$E$53,'Transactions (Dated)'!$D$2:$D$53,'Share Values'!$X217,'Transactions (Dated)'!$B$2:$B$53,'Share Values'!AF$11,'Transactions (Dated)'!$C$2:$C$53,"Buy")-SUMIFS('Transactions (Dated)'!$E$2:$E$53,'Transactions (Dated)'!$D$2:$D$53,'Share Values'!$X217,'Transactions (Dated)'!$B$2:$B$53,'Share Values'!AF$11,'Transactions (Dated)'!$C$2:$C$53,"Sell")</f>
        <v>0</v>
      </c>
      <c r="AG217" s="40">
        <f ca="1">AG216+SUMIFS('Transactions (Dated)'!$E$2:$E$53,'Transactions (Dated)'!$D$2:$D$53,'Share Values'!$X217,'Transactions (Dated)'!$B$2:$B$53,'Share Values'!AG$11,'Transactions (Dated)'!$C$2:$C$53,"Buy")-SUMIFS('Transactions (Dated)'!$E$2:$E$53,'Transactions (Dated)'!$D$2:$D$53,'Share Values'!$X217,'Transactions (Dated)'!$B$2:$B$53,'Share Values'!AG$11,'Transactions (Dated)'!$C$2:$C$53,"Sell")</f>
        <v>0</v>
      </c>
      <c r="AH217" s="40">
        <f ca="1">AH216+SUMIFS('Transactions (Dated)'!$E$2:$E$53,'Transactions (Dated)'!$D$2:$D$53,'Share Values'!$X217,'Transactions (Dated)'!$B$2:$B$53,'Share Values'!AH$11,'Transactions (Dated)'!$C$2:$C$53,"Buy")-SUMIFS('Transactions (Dated)'!$E$2:$E$53,'Transactions (Dated)'!$D$2:$D$53,'Share Values'!$X217,'Transactions (Dated)'!$B$2:$B$53,'Share Values'!AH$11,'Transactions (Dated)'!$C$2:$C$53,"Sell")</f>
        <v>0</v>
      </c>
      <c r="AI217" s="40">
        <f ca="1">AI216+SUMIFS('Transactions (Dated)'!$E$2:$E$53,'Transactions (Dated)'!$D$2:$D$53,'Share Values'!$X217,'Transactions (Dated)'!$B$2:$B$53,'Share Values'!AI$11,'Transactions (Dated)'!$C$2:$C$53,"Buy")-SUMIFS('Transactions (Dated)'!$E$2:$E$53,'Transactions (Dated)'!$D$2:$D$53,'Share Values'!$X217,'Transactions (Dated)'!$B$2:$B$53,'Share Values'!AI$11,'Transactions (Dated)'!$C$2:$C$53,"Sell")</f>
        <v>0</v>
      </c>
      <c r="AJ217" s="40">
        <f ca="1">AJ216+SUMIFS('Transactions (Dated)'!$E$2:$E$53,'Transactions (Dated)'!$D$2:$D$53,'Share Values'!$X217,'Transactions (Dated)'!$B$2:$B$53,'Share Values'!AJ$11,'Transactions (Dated)'!$C$2:$C$53,"Buy")-SUMIFS('Transactions (Dated)'!$E$2:$E$53,'Transactions (Dated)'!$D$2:$D$53,'Share Values'!$X217,'Transactions (Dated)'!$B$2:$B$53,'Share Values'!AJ$11,'Transactions (Dated)'!$C$2:$C$53,"Sell")</f>
        <v>0</v>
      </c>
      <c r="AK217" s="40">
        <f ca="1">AK216+SUMIFS('Transactions (Dated)'!$E$2:$E$53,'Transactions (Dated)'!$D$2:$D$53,'Share Values'!$X217,'Transactions (Dated)'!$B$2:$B$53,'Share Values'!AK$11,'Transactions (Dated)'!$C$2:$C$53,"Buy")-SUMIFS('Transactions (Dated)'!$E$2:$E$53,'Transactions (Dated)'!$D$2:$D$53,'Share Values'!$X217,'Transactions (Dated)'!$B$2:$B$53,'Share Values'!AK$11,'Transactions (Dated)'!$C$2:$C$53,"Sell")</f>
        <v>0</v>
      </c>
      <c r="AL217" s="40">
        <f ca="1">AL216+SUMIFS('Transactions (Dated)'!$E$2:$E$53,'Transactions (Dated)'!$D$2:$D$53,'Share Values'!$X217,'Transactions (Dated)'!$B$2:$B$53,'Share Values'!AL$11,'Transactions (Dated)'!$C$2:$C$53,"Buy")-SUMIFS('Transactions (Dated)'!$E$2:$E$53,'Transactions (Dated)'!$D$2:$D$53,'Share Values'!$X217,'Transactions (Dated)'!$B$2:$B$53,'Share Values'!AL$11,'Transactions (Dated)'!$C$2:$C$53,"Sell")</f>
        <v>0</v>
      </c>
      <c r="AM217" s="40">
        <f ca="1">AM216+SUMIFS('Transactions (Dated)'!$E$2:$E$53,'Transactions (Dated)'!$D$2:$D$53,'Share Values'!$X217,'Transactions (Dated)'!$B$2:$B$53,'Share Values'!AM$11,'Transactions (Dated)'!$C$2:$C$53,"Buy")-SUMIFS('Transactions (Dated)'!$E$2:$E$53,'Transactions (Dated)'!$D$2:$D$53,'Share Values'!$X217,'Transactions (Dated)'!$B$2:$B$53,'Share Values'!AM$11,'Transactions (Dated)'!$C$2:$C$53,"Sell")</f>
        <v>0</v>
      </c>
      <c r="AN217" s="40">
        <f ca="1">AN216+SUMIFS('Transactions (Dated)'!$E$2:$E$53,'Transactions (Dated)'!$D$2:$D$53,'Share Values'!$X217,'Transactions (Dated)'!$B$2:$B$53,'Share Values'!AN$11,'Transactions (Dated)'!$C$2:$C$53,"Buy")-SUMIFS('Transactions (Dated)'!$E$2:$E$53,'Transactions (Dated)'!$D$2:$D$53,'Share Values'!$X217,'Transactions (Dated)'!$B$2:$B$53,'Share Values'!AN$11,'Transactions (Dated)'!$C$2:$C$53,"Sell")</f>
        <v>0</v>
      </c>
      <c r="AO217" s="40"/>
      <c r="AQ217" s="3">
        <f t="shared" si="89"/>
        <v>42212</v>
      </c>
      <c r="AR217" s="6">
        <f t="shared" ca="1" si="90"/>
        <v>43937.5</v>
      </c>
      <c r="AS217" s="6">
        <f t="shared" ca="1" si="91"/>
        <v>34125</v>
      </c>
      <c r="AT217" s="6">
        <f t="shared" ca="1" si="92"/>
        <v>742988.4</v>
      </c>
      <c r="AU217" s="6">
        <f t="shared" ca="1" si="93"/>
        <v>56268.079999999994</v>
      </c>
      <c r="AV217" s="6">
        <f t="shared" ca="1" si="94"/>
        <v>37920.199999999997</v>
      </c>
      <c r="AW217" s="6">
        <f t="shared" ca="1" si="95"/>
        <v>0</v>
      </c>
      <c r="AX217" s="6">
        <f t="shared" ca="1" si="96"/>
        <v>0</v>
      </c>
      <c r="AY217" s="6">
        <f t="shared" ca="1" si="97"/>
        <v>0</v>
      </c>
      <c r="AZ217" s="6">
        <f t="shared" ca="1" si="98"/>
        <v>0</v>
      </c>
      <c r="BA217" s="6">
        <f t="shared" ca="1" si="99"/>
        <v>0</v>
      </c>
      <c r="BB217" s="6">
        <f t="shared" ca="1" si="100"/>
        <v>0</v>
      </c>
      <c r="BC217" s="6">
        <f t="shared" ca="1" si="101"/>
        <v>0</v>
      </c>
      <c r="BD217" s="6">
        <f t="shared" ca="1" si="102"/>
        <v>0</v>
      </c>
      <c r="BE217" s="6">
        <f t="shared" ca="1" si="103"/>
        <v>0</v>
      </c>
      <c r="BF217" s="6">
        <f t="shared" ca="1" si="110"/>
        <v>0</v>
      </c>
      <c r="BG217" s="6">
        <f t="shared" ca="1" si="111"/>
        <v>0</v>
      </c>
      <c r="BH217" s="6"/>
      <c r="BJ217" s="4">
        <f t="shared" ca="1" si="104"/>
        <v>915239.17999999993</v>
      </c>
      <c r="BL217" s="3">
        <f t="shared" si="105"/>
        <v>42212</v>
      </c>
      <c r="BM217" s="6">
        <f>BM216+SUMIFS('Transactions (Dated)'!G:G,'Transactions (Dated)'!D:D,'Share Values'!AQ217)</f>
        <v>34179.499999999993</v>
      </c>
      <c r="BN217" s="6">
        <f ca="1">BN216+SUMIFS('Transactions (Dated)'!$F:$F,'Transactions (Dated)'!$D:$D,$BL217,'Transactions (Dated)'!$B:$B,BN$11,'Transactions (Dated)'!$C:$C,"Dividend (paid to cash)")*Y217</f>
        <v>0</v>
      </c>
      <c r="BO217" s="6">
        <f ca="1">BO216+SUMIFS('Transactions (Dated)'!$F:$F,'Transactions (Dated)'!$D:$D,$BL217,'Transactions (Dated)'!$B:$B,BO$11,'Transactions (Dated)'!$C:$C,"Dividend (paid to cash)")*Z217</f>
        <v>1718.75</v>
      </c>
      <c r="BP217" s="6">
        <f ca="1">BP216+SUMIFS('Transactions (Dated)'!$F:$F,'Transactions (Dated)'!$D:$D,$BL217,'Transactions (Dated)'!$B:$B,BP$11,'Transactions (Dated)'!$C:$C,"Dividend (paid to cash)")*AA217</f>
        <v>23236.542000000001</v>
      </c>
      <c r="BQ217" s="6">
        <f ca="1">BQ216+SUMIFS('Transactions (Dated)'!$F:$F,'Transactions (Dated)'!$D:$D,$BL217,'Transactions (Dated)'!$B:$B,BQ$11,'Transactions (Dated)'!$C:$C,"Dividend (paid to cash)")*AB217</f>
        <v>113.52000000000001</v>
      </c>
      <c r="BR217" s="6">
        <f ca="1">BR216+SUMIFS('Transactions (Dated)'!$F:$F,'Transactions (Dated)'!$D:$D,$BL217,'Transactions (Dated)'!$B:$B,BR$11,'Transactions (Dated)'!$C:$C,"Dividend (paid to cash)")*AC217</f>
        <v>0</v>
      </c>
      <c r="BS217" s="6">
        <f ca="1">BS216+SUMIFS('Transactions (Dated)'!$F:$F,'Transactions (Dated)'!$D:$D,$BL217,'Transactions (Dated)'!$B:$B,BS$11,'Transactions (Dated)'!$C:$C,"Dividend (paid to cash)")*AD217</f>
        <v>0</v>
      </c>
      <c r="BT217" s="6">
        <f ca="1">BT216+SUMIFS('Transactions (Dated)'!$F:$F,'Transactions (Dated)'!$D:$D,$BL217,'Transactions (Dated)'!$B:$B,BT$11,'Transactions (Dated)'!$C:$C,"Dividend (paid to cash)")*AE217</f>
        <v>0</v>
      </c>
      <c r="BU217" s="6">
        <f ca="1">BU216+SUMIFS('Transactions (Dated)'!$F:$F,'Transactions (Dated)'!$D:$D,$BL217,'Transactions (Dated)'!$B:$B,BU$11,'Transactions (Dated)'!$C:$C,"Dividend (paid to cash)")*AF217</f>
        <v>0</v>
      </c>
      <c r="BV217" s="6">
        <f ca="1">BV216+SUMIFS('Transactions (Dated)'!$F:$F,'Transactions (Dated)'!$D:$D,$BL217,'Transactions (Dated)'!$B:$B,BV$11,'Transactions (Dated)'!$C:$C,"Dividend (paid to cash)")*AG217</f>
        <v>0</v>
      </c>
      <c r="BW217" s="6">
        <f ca="1">BW216+SUMIFS('Transactions (Dated)'!$F:$F,'Transactions (Dated)'!$D:$D,$BL217,'Transactions (Dated)'!$B:$B,BW$11,'Transactions (Dated)'!$C:$C,"Dividend (paid to cash)")*AH217</f>
        <v>0</v>
      </c>
      <c r="BX217" s="6">
        <f ca="1">BX216+SUMIFS('Transactions (Dated)'!$F:$F,'Transactions (Dated)'!$D:$D,$BL217,'Transactions (Dated)'!$B:$B,BX$11,'Transactions (Dated)'!$C:$C,"Dividend (paid to cash)")*AI217</f>
        <v>0</v>
      </c>
      <c r="BY217" s="6">
        <f ca="1">BY216+SUMIFS('Transactions (Dated)'!$F:$F,'Transactions (Dated)'!$D:$D,$BL217,'Transactions (Dated)'!$B:$B,BY$11,'Transactions (Dated)'!$C:$C,"Dividend (paid to cash)")*AJ217</f>
        <v>0</v>
      </c>
      <c r="BZ217" s="6">
        <f ca="1">BZ216+SUMIFS('Transactions (Dated)'!$F:$F,'Transactions (Dated)'!$D:$D,$BL217,'Transactions (Dated)'!$B:$B,BZ$11,'Transactions (Dated)'!$C:$C,"Dividend (paid to cash)")*AK217</f>
        <v>0</v>
      </c>
      <c r="CA217" s="6">
        <f ca="1">CA216+SUMIFS('Transactions (Dated)'!$F:$F,'Transactions (Dated)'!$D:$D,$BL217,'Transactions (Dated)'!$B:$B,CA$11,'Transactions (Dated)'!$C:$C,"Dividend (paid to cash)")*AL217</f>
        <v>0</v>
      </c>
      <c r="CB217" s="6">
        <v>0</v>
      </c>
      <c r="CC217" s="6">
        <v>0</v>
      </c>
      <c r="CD217" s="6"/>
      <c r="CF217" s="6">
        <f t="shared" ca="1" si="112"/>
        <v>59248.311999999991</v>
      </c>
      <c r="CH217" s="3">
        <f t="shared" si="113"/>
        <v>42212</v>
      </c>
      <c r="CI217" s="4">
        <f t="shared" ca="1" si="106"/>
        <v>915239.17999999993</v>
      </c>
      <c r="CJ217" s="4">
        <f t="shared" ca="1" si="107"/>
        <v>59248.311999999991</v>
      </c>
      <c r="CL217" s="4">
        <f t="shared" ca="1" si="108"/>
        <v>974487.49199999997</v>
      </c>
    </row>
    <row r="218" spans="2:90" x14ac:dyDescent="0.15">
      <c r="B218" s="3">
        <f t="shared" si="109"/>
        <v>42213</v>
      </c>
      <c r="C218" s="2">
        <v>14077.4</v>
      </c>
      <c r="E218" s="70">
        <v>42213</v>
      </c>
      <c r="F218" s="69">
        <v>10.07</v>
      </c>
      <c r="G218" s="69">
        <v>3.7</v>
      </c>
      <c r="H218" s="69">
        <v>19.05</v>
      </c>
      <c r="I218" s="69">
        <v>29.68</v>
      </c>
      <c r="J218" s="69">
        <v>16.989999999999998</v>
      </c>
      <c r="K218" s="69">
        <v>12.15</v>
      </c>
      <c r="L218" s="69">
        <v>22.55</v>
      </c>
      <c r="M218" s="69">
        <v>2.9</v>
      </c>
      <c r="N218" s="69">
        <v>9.75</v>
      </c>
      <c r="O218" s="69">
        <v>6.08</v>
      </c>
      <c r="P218" s="69">
        <v>30.35</v>
      </c>
      <c r="Q218" s="69">
        <v>0.95</v>
      </c>
      <c r="R218" s="69">
        <v>8.26</v>
      </c>
      <c r="S218" s="69">
        <v>36.35</v>
      </c>
      <c r="T218" s="69"/>
      <c r="U218" s="69"/>
      <c r="V218" s="4"/>
      <c r="X218" s="3">
        <f t="shared" si="88"/>
        <v>42213</v>
      </c>
      <c r="Y218" s="40">
        <f ca="1">Y217+SUMIFS('Transactions (Dated)'!$E$2:$E$53,'Transactions (Dated)'!$D$2:$D$53,'Share Values'!$X218,'Transactions (Dated)'!$B$2:$B$53,'Share Values'!Y$11,'Transactions (Dated)'!$C$2:$C$53,"Buy")-SUMIFS('Transactions (Dated)'!$E$2:$E$53,'Transactions (Dated)'!$D$2:$D$53,'Share Values'!$X218,'Transactions (Dated)'!$B$2:$B$53,'Share Values'!Y$11,'Transactions (Dated)'!$C$2:$C$53,"Sell")</f>
        <v>4625</v>
      </c>
      <c r="Z218" s="40">
        <f ca="1">Z217+SUMIFS('Transactions (Dated)'!$E$2:$E$53,'Transactions (Dated)'!$D$2:$D$53,'Share Values'!$X218,'Transactions (Dated)'!$B$2:$B$53,'Share Values'!Z$11,'Transactions (Dated)'!$C$2:$C$53,"Buy")-SUMIFS('Transactions (Dated)'!$E$2:$E$53,'Transactions (Dated)'!$D$2:$D$53,'Share Values'!$X218,'Transactions (Dated)'!$B$2:$B$53,'Share Values'!Z$11,'Transactions (Dated)'!$C$2:$C$53,"Sell")</f>
        <v>9375</v>
      </c>
      <c r="AA218" s="40">
        <f ca="1">AA217+SUMIFS('Transactions (Dated)'!$E$2:$E$53,'Transactions (Dated)'!$D$2:$D$53,'Share Values'!$X218,'Transactions (Dated)'!$B$2:$B$53,'Share Values'!AA$11,'Transactions (Dated)'!$C$2:$C$53,"Buy")-SUMIFS('Transactions (Dated)'!$E$2:$E$53,'Transactions (Dated)'!$D$2:$D$53,'Share Values'!$X218,'Transactions (Dated)'!$B$2:$B$53,'Share Values'!AA$11,'Transactions (Dated)'!$C$2:$C$53,"Sell")</f>
        <v>39270</v>
      </c>
      <c r="AB218" s="40">
        <f ca="1">AB217+SUMIFS('Transactions (Dated)'!$E$2:$E$53,'Transactions (Dated)'!$D$2:$D$53,'Share Values'!$X218,'Transactions (Dated)'!$B$2:$B$53,'Share Values'!AB$11,'Transactions (Dated)'!$C$2:$C$53,"Buy")-SUMIFS('Transactions (Dated)'!$E$2:$E$53,'Transactions (Dated)'!$D$2:$D$53,'Share Values'!$X218,'Transactions (Dated)'!$B$2:$B$53,'Share Values'!AB$11,'Transactions (Dated)'!$C$2:$C$53,"Sell")</f>
        <v>1892</v>
      </c>
      <c r="AC218" s="40">
        <f ca="1">AC217+SUMIFS('Transactions (Dated)'!$E$2:$E$53,'Transactions (Dated)'!$D$2:$D$53,'Share Values'!$X218,'Transactions (Dated)'!$B$2:$B$53,'Share Values'!AC$11,'Transactions (Dated)'!$C$2:$C$53,"Buy")-SUMIFS('Transactions (Dated)'!$E$2:$E$53,'Transactions (Dated)'!$D$2:$D$53,'Share Values'!$X218,'Transactions (Dated)'!$B$2:$B$53,'Share Values'!AC$11,'Transactions (Dated)'!$C$2:$C$53,"Sell")</f>
        <v>2348</v>
      </c>
      <c r="AD218" s="40">
        <f ca="1">AD217+SUMIFS('Transactions (Dated)'!$E$2:$E$53,'Transactions (Dated)'!$D$2:$D$53,'Share Values'!$X218,'Transactions (Dated)'!$B$2:$B$53,'Share Values'!AD$11,'Transactions (Dated)'!$C$2:$C$53,"Buy")-SUMIFS('Transactions (Dated)'!$E$2:$E$53,'Transactions (Dated)'!$D$2:$D$53,'Share Values'!$X218,'Transactions (Dated)'!$B$2:$B$53,'Share Values'!AD$11,'Transactions (Dated)'!$C$2:$C$53,"Sell")</f>
        <v>0</v>
      </c>
      <c r="AE218" s="40">
        <f ca="1">AE217+SUMIFS('Transactions (Dated)'!$E$2:$E$53,'Transactions (Dated)'!$D$2:$D$53,'Share Values'!$X218,'Transactions (Dated)'!$B$2:$B$53,'Share Values'!AE$11,'Transactions (Dated)'!$C$2:$C$53,"Buy")-SUMIFS('Transactions (Dated)'!$E$2:$E$53,'Transactions (Dated)'!$D$2:$D$53,'Share Values'!$X218,'Transactions (Dated)'!$B$2:$B$53,'Share Values'!AE$11,'Transactions (Dated)'!$C$2:$C$53,"Sell")</f>
        <v>0</v>
      </c>
      <c r="AF218" s="40">
        <f ca="1">AF217+SUMIFS('Transactions (Dated)'!$E$2:$E$53,'Transactions (Dated)'!$D$2:$D$53,'Share Values'!$X218,'Transactions (Dated)'!$B$2:$B$53,'Share Values'!AF$11,'Transactions (Dated)'!$C$2:$C$53,"Buy")-SUMIFS('Transactions (Dated)'!$E$2:$E$53,'Transactions (Dated)'!$D$2:$D$53,'Share Values'!$X218,'Transactions (Dated)'!$B$2:$B$53,'Share Values'!AF$11,'Transactions (Dated)'!$C$2:$C$53,"Sell")</f>
        <v>0</v>
      </c>
      <c r="AG218" s="40">
        <f ca="1">AG217+SUMIFS('Transactions (Dated)'!$E$2:$E$53,'Transactions (Dated)'!$D$2:$D$53,'Share Values'!$X218,'Transactions (Dated)'!$B$2:$B$53,'Share Values'!AG$11,'Transactions (Dated)'!$C$2:$C$53,"Buy")-SUMIFS('Transactions (Dated)'!$E$2:$E$53,'Transactions (Dated)'!$D$2:$D$53,'Share Values'!$X218,'Transactions (Dated)'!$B$2:$B$53,'Share Values'!AG$11,'Transactions (Dated)'!$C$2:$C$53,"Sell")</f>
        <v>0</v>
      </c>
      <c r="AH218" s="40">
        <f ca="1">AH217+SUMIFS('Transactions (Dated)'!$E$2:$E$53,'Transactions (Dated)'!$D$2:$D$53,'Share Values'!$X218,'Transactions (Dated)'!$B$2:$B$53,'Share Values'!AH$11,'Transactions (Dated)'!$C$2:$C$53,"Buy")-SUMIFS('Transactions (Dated)'!$E$2:$E$53,'Transactions (Dated)'!$D$2:$D$53,'Share Values'!$X218,'Transactions (Dated)'!$B$2:$B$53,'Share Values'!AH$11,'Transactions (Dated)'!$C$2:$C$53,"Sell")</f>
        <v>0</v>
      </c>
      <c r="AI218" s="40">
        <f ca="1">AI217+SUMIFS('Transactions (Dated)'!$E$2:$E$53,'Transactions (Dated)'!$D$2:$D$53,'Share Values'!$X218,'Transactions (Dated)'!$B$2:$B$53,'Share Values'!AI$11,'Transactions (Dated)'!$C$2:$C$53,"Buy")-SUMIFS('Transactions (Dated)'!$E$2:$E$53,'Transactions (Dated)'!$D$2:$D$53,'Share Values'!$X218,'Transactions (Dated)'!$B$2:$B$53,'Share Values'!AI$11,'Transactions (Dated)'!$C$2:$C$53,"Sell")</f>
        <v>0</v>
      </c>
      <c r="AJ218" s="40">
        <f ca="1">AJ217+SUMIFS('Transactions (Dated)'!$E$2:$E$53,'Transactions (Dated)'!$D$2:$D$53,'Share Values'!$X218,'Transactions (Dated)'!$B$2:$B$53,'Share Values'!AJ$11,'Transactions (Dated)'!$C$2:$C$53,"Buy")-SUMIFS('Transactions (Dated)'!$E$2:$E$53,'Transactions (Dated)'!$D$2:$D$53,'Share Values'!$X218,'Transactions (Dated)'!$B$2:$B$53,'Share Values'!AJ$11,'Transactions (Dated)'!$C$2:$C$53,"Sell")</f>
        <v>0</v>
      </c>
      <c r="AK218" s="40">
        <f ca="1">AK217+SUMIFS('Transactions (Dated)'!$E$2:$E$53,'Transactions (Dated)'!$D$2:$D$53,'Share Values'!$X218,'Transactions (Dated)'!$B$2:$B$53,'Share Values'!AK$11,'Transactions (Dated)'!$C$2:$C$53,"Buy")-SUMIFS('Transactions (Dated)'!$E$2:$E$53,'Transactions (Dated)'!$D$2:$D$53,'Share Values'!$X218,'Transactions (Dated)'!$B$2:$B$53,'Share Values'!AK$11,'Transactions (Dated)'!$C$2:$C$53,"Sell")</f>
        <v>0</v>
      </c>
      <c r="AL218" s="40">
        <f ca="1">AL217+SUMIFS('Transactions (Dated)'!$E$2:$E$53,'Transactions (Dated)'!$D$2:$D$53,'Share Values'!$X218,'Transactions (Dated)'!$B$2:$B$53,'Share Values'!AL$11,'Transactions (Dated)'!$C$2:$C$53,"Buy")-SUMIFS('Transactions (Dated)'!$E$2:$E$53,'Transactions (Dated)'!$D$2:$D$53,'Share Values'!$X218,'Transactions (Dated)'!$B$2:$B$53,'Share Values'!AL$11,'Transactions (Dated)'!$C$2:$C$53,"Sell")</f>
        <v>0</v>
      </c>
      <c r="AM218" s="40">
        <f ca="1">AM217+SUMIFS('Transactions (Dated)'!$E$2:$E$53,'Transactions (Dated)'!$D$2:$D$53,'Share Values'!$X218,'Transactions (Dated)'!$B$2:$B$53,'Share Values'!AM$11,'Transactions (Dated)'!$C$2:$C$53,"Buy")-SUMIFS('Transactions (Dated)'!$E$2:$E$53,'Transactions (Dated)'!$D$2:$D$53,'Share Values'!$X218,'Transactions (Dated)'!$B$2:$B$53,'Share Values'!AM$11,'Transactions (Dated)'!$C$2:$C$53,"Sell")</f>
        <v>0</v>
      </c>
      <c r="AN218" s="40">
        <f ca="1">AN217+SUMIFS('Transactions (Dated)'!$E$2:$E$53,'Transactions (Dated)'!$D$2:$D$53,'Share Values'!$X218,'Transactions (Dated)'!$B$2:$B$53,'Share Values'!AN$11,'Transactions (Dated)'!$C$2:$C$53,"Buy")-SUMIFS('Transactions (Dated)'!$E$2:$E$53,'Transactions (Dated)'!$D$2:$D$53,'Share Values'!$X218,'Transactions (Dated)'!$B$2:$B$53,'Share Values'!AN$11,'Transactions (Dated)'!$C$2:$C$53,"Sell")</f>
        <v>0</v>
      </c>
      <c r="AO218" s="40"/>
      <c r="AQ218" s="3">
        <f t="shared" si="89"/>
        <v>42213</v>
      </c>
      <c r="AR218" s="6">
        <f t="shared" ca="1" si="90"/>
        <v>46573.75</v>
      </c>
      <c r="AS218" s="6">
        <f t="shared" ca="1" si="91"/>
        <v>34687.5</v>
      </c>
      <c r="AT218" s="6">
        <f t="shared" ca="1" si="92"/>
        <v>748093.5</v>
      </c>
      <c r="AU218" s="6">
        <f t="shared" ca="1" si="93"/>
        <v>56154.559999999998</v>
      </c>
      <c r="AV218" s="6">
        <f t="shared" ca="1" si="94"/>
        <v>39892.519999999997</v>
      </c>
      <c r="AW218" s="6">
        <f t="shared" ca="1" si="95"/>
        <v>0</v>
      </c>
      <c r="AX218" s="6">
        <f t="shared" ca="1" si="96"/>
        <v>0</v>
      </c>
      <c r="AY218" s="6">
        <f t="shared" ca="1" si="97"/>
        <v>0</v>
      </c>
      <c r="AZ218" s="6">
        <f t="shared" ca="1" si="98"/>
        <v>0</v>
      </c>
      <c r="BA218" s="6">
        <f t="shared" ca="1" si="99"/>
        <v>0</v>
      </c>
      <c r="BB218" s="6">
        <f t="shared" ca="1" si="100"/>
        <v>0</v>
      </c>
      <c r="BC218" s="6">
        <f t="shared" ca="1" si="101"/>
        <v>0</v>
      </c>
      <c r="BD218" s="6">
        <f t="shared" ca="1" si="102"/>
        <v>0</v>
      </c>
      <c r="BE218" s="6">
        <f t="shared" ca="1" si="103"/>
        <v>0</v>
      </c>
      <c r="BF218" s="6">
        <f t="shared" ca="1" si="110"/>
        <v>0</v>
      </c>
      <c r="BG218" s="6">
        <f t="shared" ca="1" si="111"/>
        <v>0</v>
      </c>
      <c r="BH218" s="6"/>
      <c r="BJ218" s="4">
        <f t="shared" ca="1" si="104"/>
        <v>925401.83000000007</v>
      </c>
      <c r="BL218" s="3">
        <f t="shared" si="105"/>
        <v>42213</v>
      </c>
      <c r="BM218" s="6">
        <f>BM217+SUMIFS('Transactions (Dated)'!G:G,'Transactions (Dated)'!D:D,'Share Values'!AQ218)</f>
        <v>34179.499999999993</v>
      </c>
      <c r="BN218" s="6">
        <f ca="1">BN217+SUMIFS('Transactions (Dated)'!$F:$F,'Transactions (Dated)'!$D:$D,$BL218,'Transactions (Dated)'!$B:$B,BN$11,'Transactions (Dated)'!$C:$C,"Dividend (paid to cash)")*Y218</f>
        <v>0</v>
      </c>
      <c r="BO218" s="6">
        <f ca="1">BO217+SUMIFS('Transactions (Dated)'!$F:$F,'Transactions (Dated)'!$D:$D,$BL218,'Transactions (Dated)'!$B:$B,BO$11,'Transactions (Dated)'!$C:$C,"Dividend (paid to cash)")*Z218</f>
        <v>1718.75</v>
      </c>
      <c r="BP218" s="6">
        <f ca="1">BP217+SUMIFS('Transactions (Dated)'!$F:$F,'Transactions (Dated)'!$D:$D,$BL218,'Transactions (Dated)'!$B:$B,BP$11,'Transactions (Dated)'!$C:$C,"Dividend (paid to cash)")*AA218</f>
        <v>23236.542000000001</v>
      </c>
      <c r="BQ218" s="6">
        <f ca="1">BQ217+SUMIFS('Transactions (Dated)'!$F:$F,'Transactions (Dated)'!$D:$D,$BL218,'Transactions (Dated)'!$B:$B,BQ$11,'Transactions (Dated)'!$C:$C,"Dividend (paid to cash)")*AB218</f>
        <v>113.52000000000001</v>
      </c>
      <c r="BR218" s="6">
        <f ca="1">BR217+SUMIFS('Transactions (Dated)'!$F:$F,'Transactions (Dated)'!$D:$D,$BL218,'Transactions (Dated)'!$B:$B,BR$11,'Transactions (Dated)'!$C:$C,"Dividend (paid to cash)")*AC218</f>
        <v>0</v>
      </c>
      <c r="BS218" s="6">
        <f ca="1">BS217+SUMIFS('Transactions (Dated)'!$F:$F,'Transactions (Dated)'!$D:$D,$BL218,'Transactions (Dated)'!$B:$B,BS$11,'Transactions (Dated)'!$C:$C,"Dividend (paid to cash)")*AD218</f>
        <v>0</v>
      </c>
      <c r="BT218" s="6">
        <f ca="1">BT217+SUMIFS('Transactions (Dated)'!$F:$F,'Transactions (Dated)'!$D:$D,$BL218,'Transactions (Dated)'!$B:$B,BT$11,'Transactions (Dated)'!$C:$C,"Dividend (paid to cash)")*AE218</f>
        <v>0</v>
      </c>
      <c r="BU218" s="6">
        <f ca="1">BU217+SUMIFS('Transactions (Dated)'!$F:$F,'Transactions (Dated)'!$D:$D,$BL218,'Transactions (Dated)'!$B:$B,BU$11,'Transactions (Dated)'!$C:$C,"Dividend (paid to cash)")*AF218</f>
        <v>0</v>
      </c>
      <c r="BV218" s="6">
        <f ca="1">BV217+SUMIFS('Transactions (Dated)'!$F:$F,'Transactions (Dated)'!$D:$D,$BL218,'Transactions (Dated)'!$B:$B,BV$11,'Transactions (Dated)'!$C:$C,"Dividend (paid to cash)")*AG218</f>
        <v>0</v>
      </c>
      <c r="BW218" s="6">
        <f ca="1">BW217+SUMIFS('Transactions (Dated)'!$F:$F,'Transactions (Dated)'!$D:$D,$BL218,'Transactions (Dated)'!$B:$B,BW$11,'Transactions (Dated)'!$C:$C,"Dividend (paid to cash)")*AH218</f>
        <v>0</v>
      </c>
      <c r="BX218" s="6">
        <f ca="1">BX217+SUMIFS('Transactions (Dated)'!$F:$F,'Transactions (Dated)'!$D:$D,$BL218,'Transactions (Dated)'!$B:$B,BX$11,'Transactions (Dated)'!$C:$C,"Dividend (paid to cash)")*AI218</f>
        <v>0</v>
      </c>
      <c r="BY218" s="6">
        <f ca="1">BY217+SUMIFS('Transactions (Dated)'!$F:$F,'Transactions (Dated)'!$D:$D,$BL218,'Transactions (Dated)'!$B:$B,BY$11,'Transactions (Dated)'!$C:$C,"Dividend (paid to cash)")*AJ218</f>
        <v>0</v>
      </c>
      <c r="BZ218" s="6">
        <f ca="1">BZ217+SUMIFS('Transactions (Dated)'!$F:$F,'Transactions (Dated)'!$D:$D,$BL218,'Transactions (Dated)'!$B:$B,BZ$11,'Transactions (Dated)'!$C:$C,"Dividend (paid to cash)")*AK218</f>
        <v>0</v>
      </c>
      <c r="CA218" s="6">
        <f ca="1">CA217+SUMIFS('Transactions (Dated)'!$F:$F,'Transactions (Dated)'!$D:$D,$BL218,'Transactions (Dated)'!$B:$B,CA$11,'Transactions (Dated)'!$C:$C,"Dividend (paid to cash)")*AL218</f>
        <v>0</v>
      </c>
      <c r="CB218" s="6">
        <v>0</v>
      </c>
      <c r="CC218" s="6">
        <v>0</v>
      </c>
      <c r="CD218" s="6"/>
      <c r="CF218" s="6">
        <f t="shared" ca="1" si="112"/>
        <v>59248.311999999991</v>
      </c>
      <c r="CH218" s="3">
        <f t="shared" si="113"/>
        <v>42213</v>
      </c>
      <c r="CI218" s="4">
        <f t="shared" ca="1" si="106"/>
        <v>925401.83000000007</v>
      </c>
      <c r="CJ218" s="4">
        <f t="shared" ca="1" si="107"/>
        <v>59248.311999999991</v>
      </c>
      <c r="CL218" s="4">
        <f t="shared" ca="1" si="108"/>
        <v>984650.14200000011</v>
      </c>
    </row>
    <row r="219" spans="2:90" x14ac:dyDescent="0.15">
      <c r="B219" s="3">
        <f t="shared" si="109"/>
        <v>42214</v>
      </c>
      <c r="C219" s="2">
        <v>14301.8</v>
      </c>
      <c r="E219" s="70">
        <v>42214</v>
      </c>
      <c r="F219" s="69">
        <v>10.36</v>
      </c>
      <c r="G219" s="69">
        <v>3.86</v>
      </c>
      <c r="H219" s="69">
        <v>19.34</v>
      </c>
      <c r="I219" s="69">
        <v>29.98</v>
      </c>
      <c r="J219" s="69">
        <v>16.98</v>
      </c>
      <c r="K219" s="69">
        <v>12.42</v>
      </c>
      <c r="L219" s="69">
        <v>23.2</v>
      </c>
      <c r="M219" s="69">
        <v>2.88</v>
      </c>
      <c r="N219" s="69">
        <v>9.75</v>
      </c>
      <c r="O219" s="69">
        <v>5.9966999999999997</v>
      </c>
      <c r="P219" s="69">
        <v>29.04</v>
      </c>
      <c r="Q219" s="69">
        <v>0.93</v>
      </c>
      <c r="R219" s="69">
        <v>8.5500000000000007</v>
      </c>
      <c r="S219" s="69">
        <v>36.58</v>
      </c>
      <c r="T219" s="69"/>
      <c r="U219" s="69"/>
      <c r="V219" s="4"/>
      <c r="X219" s="3">
        <f t="shared" si="88"/>
        <v>42214</v>
      </c>
      <c r="Y219" s="40">
        <f ca="1">Y218+SUMIFS('Transactions (Dated)'!$E$2:$E$53,'Transactions (Dated)'!$D$2:$D$53,'Share Values'!$X219,'Transactions (Dated)'!$B$2:$B$53,'Share Values'!Y$11,'Transactions (Dated)'!$C$2:$C$53,"Buy")-SUMIFS('Transactions (Dated)'!$E$2:$E$53,'Transactions (Dated)'!$D$2:$D$53,'Share Values'!$X219,'Transactions (Dated)'!$B$2:$B$53,'Share Values'!Y$11,'Transactions (Dated)'!$C$2:$C$53,"Sell")</f>
        <v>4625</v>
      </c>
      <c r="Z219" s="40">
        <f ca="1">Z218+SUMIFS('Transactions (Dated)'!$E$2:$E$53,'Transactions (Dated)'!$D$2:$D$53,'Share Values'!$X219,'Transactions (Dated)'!$B$2:$B$53,'Share Values'!Z$11,'Transactions (Dated)'!$C$2:$C$53,"Buy")-SUMIFS('Transactions (Dated)'!$E$2:$E$53,'Transactions (Dated)'!$D$2:$D$53,'Share Values'!$X219,'Transactions (Dated)'!$B$2:$B$53,'Share Values'!Z$11,'Transactions (Dated)'!$C$2:$C$53,"Sell")</f>
        <v>9375</v>
      </c>
      <c r="AA219" s="40">
        <f ca="1">AA218+SUMIFS('Transactions (Dated)'!$E$2:$E$53,'Transactions (Dated)'!$D$2:$D$53,'Share Values'!$X219,'Transactions (Dated)'!$B$2:$B$53,'Share Values'!AA$11,'Transactions (Dated)'!$C$2:$C$53,"Buy")-SUMIFS('Transactions (Dated)'!$E$2:$E$53,'Transactions (Dated)'!$D$2:$D$53,'Share Values'!$X219,'Transactions (Dated)'!$B$2:$B$53,'Share Values'!AA$11,'Transactions (Dated)'!$C$2:$C$53,"Sell")</f>
        <v>39270</v>
      </c>
      <c r="AB219" s="40">
        <f ca="1">AB218+SUMIFS('Transactions (Dated)'!$E$2:$E$53,'Transactions (Dated)'!$D$2:$D$53,'Share Values'!$X219,'Transactions (Dated)'!$B$2:$B$53,'Share Values'!AB$11,'Transactions (Dated)'!$C$2:$C$53,"Buy")-SUMIFS('Transactions (Dated)'!$E$2:$E$53,'Transactions (Dated)'!$D$2:$D$53,'Share Values'!$X219,'Transactions (Dated)'!$B$2:$B$53,'Share Values'!AB$11,'Transactions (Dated)'!$C$2:$C$53,"Sell")</f>
        <v>1892</v>
      </c>
      <c r="AC219" s="40">
        <f ca="1">AC218+SUMIFS('Transactions (Dated)'!$E$2:$E$53,'Transactions (Dated)'!$D$2:$D$53,'Share Values'!$X219,'Transactions (Dated)'!$B$2:$B$53,'Share Values'!AC$11,'Transactions (Dated)'!$C$2:$C$53,"Buy")-SUMIFS('Transactions (Dated)'!$E$2:$E$53,'Transactions (Dated)'!$D$2:$D$53,'Share Values'!$X219,'Transactions (Dated)'!$B$2:$B$53,'Share Values'!AC$11,'Transactions (Dated)'!$C$2:$C$53,"Sell")</f>
        <v>2348</v>
      </c>
      <c r="AD219" s="40">
        <f ca="1">AD218+SUMIFS('Transactions (Dated)'!$E$2:$E$53,'Transactions (Dated)'!$D$2:$D$53,'Share Values'!$X219,'Transactions (Dated)'!$B$2:$B$53,'Share Values'!AD$11,'Transactions (Dated)'!$C$2:$C$53,"Buy")-SUMIFS('Transactions (Dated)'!$E$2:$E$53,'Transactions (Dated)'!$D$2:$D$53,'Share Values'!$X219,'Transactions (Dated)'!$B$2:$B$53,'Share Values'!AD$11,'Transactions (Dated)'!$C$2:$C$53,"Sell")</f>
        <v>0</v>
      </c>
      <c r="AE219" s="40">
        <f ca="1">AE218+SUMIFS('Transactions (Dated)'!$E$2:$E$53,'Transactions (Dated)'!$D$2:$D$53,'Share Values'!$X219,'Transactions (Dated)'!$B$2:$B$53,'Share Values'!AE$11,'Transactions (Dated)'!$C$2:$C$53,"Buy")-SUMIFS('Transactions (Dated)'!$E$2:$E$53,'Transactions (Dated)'!$D$2:$D$53,'Share Values'!$X219,'Transactions (Dated)'!$B$2:$B$53,'Share Values'!AE$11,'Transactions (Dated)'!$C$2:$C$53,"Sell")</f>
        <v>0</v>
      </c>
      <c r="AF219" s="40">
        <f ca="1">AF218+SUMIFS('Transactions (Dated)'!$E$2:$E$53,'Transactions (Dated)'!$D$2:$D$53,'Share Values'!$X219,'Transactions (Dated)'!$B$2:$B$53,'Share Values'!AF$11,'Transactions (Dated)'!$C$2:$C$53,"Buy")-SUMIFS('Transactions (Dated)'!$E$2:$E$53,'Transactions (Dated)'!$D$2:$D$53,'Share Values'!$X219,'Transactions (Dated)'!$B$2:$B$53,'Share Values'!AF$11,'Transactions (Dated)'!$C$2:$C$53,"Sell")</f>
        <v>0</v>
      </c>
      <c r="AG219" s="40">
        <f ca="1">AG218+SUMIFS('Transactions (Dated)'!$E$2:$E$53,'Transactions (Dated)'!$D$2:$D$53,'Share Values'!$X219,'Transactions (Dated)'!$B$2:$B$53,'Share Values'!AG$11,'Transactions (Dated)'!$C$2:$C$53,"Buy")-SUMIFS('Transactions (Dated)'!$E$2:$E$53,'Transactions (Dated)'!$D$2:$D$53,'Share Values'!$X219,'Transactions (Dated)'!$B$2:$B$53,'Share Values'!AG$11,'Transactions (Dated)'!$C$2:$C$53,"Sell")</f>
        <v>0</v>
      </c>
      <c r="AH219" s="40">
        <f ca="1">AH218+SUMIFS('Transactions (Dated)'!$E$2:$E$53,'Transactions (Dated)'!$D$2:$D$53,'Share Values'!$X219,'Transactions (Dated)'!$B$2:$B$53,'Share Values'!AH$11,'Transactions (Dated)'!$C$2:$C$53,"Buy")-SUMIFS('Transactions (Dated)'!$E$2:$E$53,'Transactions (Dated)'!$D$2:$D$53,'Share Values'!$X219,'Transactions (Dated)'!$B$2:$B$53,'Share Values'!AH$11,'Transactions (Dated)'!$C$2:$C$53,"Sell")</f>
        <v>0</v>
      </c>
      <c r="AI219" s="40">
        <f ca="1">AI218+SUMIFS('Transactions (Dated)'!$E$2:$E$53,'Transactions (Dated)'!$D$2:$D$53,'Share Values'!$X219,'Transactions (Dated)'!$B$2:$B$53,'Share Values'!AI$11,'Transactions (Dated)'!$C$2:$C$53,"Buy")-SUMIFS('Transactions (Dated)'!$E$2:$E$53,'Transactions (Dated)'!$D$2:$D$53,'Share Values'!$X219,'Transactions (Dated)'!$B$2:$B$53,'Share Values'!AI$11,'Transactions (Dated)'!$C$2:$C$53,"Sell")</f>
        <v>0</v>
      </c>
      <c r="AJ219" s="40">
        <f ca="1">AJ218+SUMIFS('Transactions (Dated)'!$E$2:$E$53,'Transactions (Dated)'!$D$2:$D$53,'Share Values'!$X219,'Transactions (Dated)'!$B$2:$B$53,'Share Values'!AJ$11,'Transactions (Dated)'!$C$2:$C$53,"Buy")-SUMIFS('Transactions (Dated)'!$E$2:$E$53,'Transactions (Dated)'!$D$2:$D$53,'Share Values'!$X219,'Transactions (Dated)'!$B$2:$B$53,'Share Values'!AJ$11,'Transactions (Dated)'!$C$2:$C$53,"Sell")</f>
        <v>0</v>
      </c>
      <c r="AK219" s="40">
        <f ca="1">AK218+SUMIFS('Transactions (Dated)'!$E$2:$E$53,'Transactions (Dated)'!$D$2:$D$53,'Share Values'!$X219,'Transactions (Dated)'!$B$2:$B$53,'Share Values'!AK$11,'Transactions (Dated)'!$C$2:$C$53,"Buy")-SUMIFS('Transactions (Dated)'!$E$2:$E$53,'Transactions (Dated)'!$D$2:$D$53,'Share Values'!$X219,'Transactions (Dated)'!$B$2:$B$53,'Share Values'!AK$11,'Transactions (Dated)'!$C$2:$C$53,"Sell")</f>
        <v>0</v>
      </c>
      <c r="AL219" s="40">
        <f ca="1">AL218+SUMIFS('Transactions (Dated)'!$E$2:$E$53,'Transactions (Dated)'!$D$2:$D$53,'Share Values'!$X219,'Transactions (Dated)'!$B$2:$B$53,'Share Values'!AL$11,'Transactions (Dated)'!$C$2:$C$53,"Buy")-SUMIFS('Transactions (Dated)'!$E$2:$E$53,'Transactions (Dated)'!$D$2:$D$53,'Share Values'!$X219,'Transactions (Dated)'!$B$2:$B$53,'Share Values'!AL$11,'Transactions (Dated)'!$C$2:$C$53,"Sell")</f>
        <v>0</v>
      </c>
      <c r="AM219" s="40">
        <f ca="1">AM218+SUMIFS('Transactions (Dated)'!$E$2:$E$53,'Transactions (Dated)'!$D$2:$D$53,'Share Values'!$X219,'Transactions (Dated)'!$B$2:$B$53,'Share Values'!AM$11,'Transactions (Dated)'!$C$2:$C$53,"Buy")-SUMIFS('Transactions (Dated)'!$E$2:$E$53,'Transactions (Dated)'!$D$2:$D$53,'Share Values'!$X219,'Transactions (Dated)'!$B$2:$B$53,'Share Values'!AM$11,'Transactions (Dated)'!$C$2:$C$53,"Sell")</f>
        <v>0</v>
      </c>
      <c r="AN219" s="40">
        <f ca="1">AN218+SUMIFS('Transactions (Dated)'!$E$2:$E$53,'Transactions (Dated)'!$D$2:$D$53,'Share Values'!$X219,'Transactions (Dated)'!$B$2:$B$53,'Share Values'!AN$11,'Transactions (Dated)'!$C$2:$C$53,"Buy")-SUMIFS('Transactions (Dated)'!$E$2:$E$53,'Transactions (Dated)'!$D$2:$D$53,'Share Values'!$X219,'Transactions (Dated)'!$B$2:$B$53,'Share Values'!AN$11,'Transactions (Dated)'!$C$2:$C$53,"Sell")</f>
        <v>0</v>
      </c>
      <c r="AO219" s="40"/>
      <c r="AQ219" s="3">
        <f t="shared" si="89"/>
        <v>42214</v>
      </c>
      <c r="AR219" s="6">
        <f t="shared" ca="1" si="90"/>
        <v>47915</v>
      </c>
      <c r="AS219" s="6">
        <f t="shared" ca="1" si="91"/>
        <v>36187.5</v>
      </c>
      <c r="AT219" s="6">
        <f t="shared" ca="1" si="92"/>
        <v>759481.8</v>
      </c>
      <c r="AU219" s="6">
        <f t="shared" ca="1" si="93"/>
        <v>56722.16</v>
      </c>
      <c r="AV219" s="6">
        <f t="shared" ca="1" si="94"/>
        <v>39869.040000000001</v>
      </c>
      <c r="AW219" s="6">
        <f t="shared" ca="1" si="95"/>
        <v>0</v>
      </c>
      <c r="AX219" s="6">
        <f t="shared" ca="1" si="96"/>
        <v>0</v>
      </c>
      <c r="AY219" s="6">
        <f t="shared" ca="1" si="97"/>
        <v>0</v>
      </c>
      <c r="AZ219" s="6">
        <f t="shared" ca="1" si="98"/>
        <v>0</v>
      </c>
      <c r="BA219" s="6">
        <f t="shared" ca="1" si="99"/>
        <v>0</v>
      </c>
      <c r="BB219" s="6">
        <f t="shared" ca="1" si="100"/>
        <v>0</v>
      </c>
      <c r="BC219" s="6">
        <f t="shared" ca="1" si="101"/>
        <v>0</v>
      </c>
      <c r="BD219" s="6">
        <f t="shared" ca="1" si="102"/>
        <v>0</v>
      </c>
      <c r="BE219" s="6">
        <f t="shared" ca="1" si="103"/>
        <v>0</v>
      </c>
      <c r="BF219" s="6">
        <f t="shared" ca="1" si="110"/>
        <v>0</v>
      </c>
      <c r="BG219" s="6">
        <f t="shared" ca="1" si="111"/>
        <v>0</v>
      </c>
      <c r="BH219" s="6"/>
      <c r="BJ219" s="4">
        <f t="shared" ca="1" si="104"/>
        <v>940175.50000000012</v>
      </c>
      <c r="BL219" s="3">
        <f t="shared" si="105"/>
        <v>42214</v>
      </c>
      <c r="BM219" s="6">
        <f>BM218+SUMIFS('Transactions (Dated)'!G:G,'Transactions (Dated)'!D:D,'Share Values'!AQ219)</f>
        <v>34179.499999999993</v>
      </c>
      <c r="BN219" s="6">
        <f ca="1">BN218+SUMIFS('Transactions (Dated)'!$F:$F,'Transactions (Dated)'!$D:$D,$BL219,'Transactions (Dated)'!$B:$B,BN$11,'Transactions (Dated)'!$C:$C,"Dividend (paid to cash)")*Y219</f>
        <v>0</v>
      </c>
      <c r="BO219" s="6">
        <f ca="1">BO218+SUMIFS('Transactions (Dated)'!$F:$F,'Transactions (Dated)'!$D:$D,$BL219,'Transactions (Dated)'!$B:$B,BO$11,'Transactions (Dated)'!$C:$C,"Dividend (paid to cash)")*Z219</f>
        <v>1718.75</v>
      </c>
      <c r="BP219" s="6">
        <f ca="1">BP218+SUMIFS('Transactions (Dated)'!$F:$F,'Transactions (Dated)'!$D:$D,$BL219,'Transactions (Dated)'!$B:$B,BP$11,'Transactions (Dated)'!$C:$C,"Dividend (paid to cash)")*AA219</f>
        <v>23236.542000000001</v>
      </c>
      <c r="BQ219" s="6">
        <f ca="1">BQ218+SUMIFS('Transactions (Dated)'!$F:$F,'Transactions (Dated)'!$D:$D,$BL219,'Transactions (Dated)'!$B:$B,BQ$11,'Transactions (Dated)'!$C:$C,"Dividend (paid to cash)")*AB219</f>
        <v>113.52000000000001</v>
      </c>
      <c r="BR219" s="6">
        <f ca="1">BR218+SUMIFS('Transactions (Dated)'!$F:$F,'Transactions (Dated)'!$D:$D,$BL219,'Transactions (Dated)'!$B:$B,BR$11,'Transactions (Dated)'!$C:$C,"Dividend (paid to cash)")*AC219</f>
        <v>0</v>
      </c>
      <c r="BS219" s="6">
        <f ca="1">BS218+SUMIFS('Transactions (Dated)'!$F:$F,'Transactions (Dated)'!$D:$D,$BL219,'Transactions (Dated)'!$B:$B,BS$11,'Transactions (Dated)'!$C:$C,"Dividend (paid to cash)")*AD219</f>
        <v>0</v>
      </c>
      <c r="BT219" s="6">
        <f ca="1">BT218+SUMIFS('Transactions (Dated)'!$F:$F,'Transactions (Dated)'!$D:$D,$BL219,'Transactions (Dated)'!$B:$B,BT$11,'Transactions (Dated)'!$C:$C,"Dividend (paid to cash)")*AE219</f>
        <v>0</v>
      </c>
      <c r="BU219" s="6">
        <f ca="1">BU218+SUMIFS('Transactions (Dated)'!$F:$F,'Transactions (Dated)'!$D:$D,$BL219,'Transactions (Dated)'!$B:$B,BU$11,'Transactions (Dated)'!$C:$C,"Dividend (paid to cash)")*AF219</f>
        <v>0</v>
      </c>
      <c r="BV219" s="6">
        <f ca="1">BV218+SUMIFS('Transactions (Dated)'!$F:$F,'Transactions (Dated)'!$D:$D,$BL219,'Transactions (Dated)'!$B:$B,BV$11,'Transactions (Dated)'!$C:$C,"Dividend (paid to cash)")*AG219</f>
        <v>0</v>
      </c>
      <c r="BW219" s="6">
        <f ca="1">BW218+SUMIFS('Transactions (Dated)'!$F:$F,'Transactions (Dated)'!$D:$D,$BL219,'Transactions (Dated)'!$B:$B,BW$11,'Transactions (Dated)'!$C:$C,"Dividend (paid to cash)")*AH219</f>
        <v>0</v>
      </c>
      <c r="BX219" s="6">
        <f ca="1">BX218+SUMIFS('Transactions (Dated)'!$F:$F,'Transactions (Dated)'!$D:$D,$BL219,'Transactions (Dated)'!$B:$B,BX$11,'Transactions (Dated)'!$C:$C,"Dividend (paid to cash)")*AI219</f>
        <v>0</v>
      </c>
      <c r="BY219" s="6">
        <f ca="1">BY218+SUMIFS('Transactions (Dated)'!$F:$F,'Transactions (Dated)'!$D:$D,$BL219,'Transactions (Dated)'!$B:$B,BY$11,'Transactions (Dated)'!$C:$C,"Dividend (paid to cash)")*AJ219</f>
        <v>0</v>
      </c>
      <c r="BZ219" s="6">
        <f ca="1">BZ218+SUMIFS('Transactions (Dated)'!$F:$F,'Transactions (Dated)'!$D:$D,$BL219,'Transactions (Dated)'!$B:$B,BZ$11,'Transactions (Dated)'!$C:$C,"Dividend (paid to cash)")*AK219</f>
        <v>0</v>
      </c>
      <c r="CA219" s="6">
        <f ca="1">CA218+SUMIFS('Transactions (Dated)'!$F:$F,'Transactions (Dated)'!$D:$D,$BL219,'Transactions (Dated)'!$B:$B,CA$11,'Transactions (Dated)'!$C:$C,"Dividend (paid to cash)")*AL219</f>
        <v>0</v>
      </c>
      <c r="CB219" s="6">
        <v>0</v>
      </c>
      <c r="CC219" s="6">
        <v>0</v>
      </c>
      <c r="CD219" s="6"/>
      <c r="CF219" s="6">
        <f t="shared" ca="1" si="112"/>
        <v>59248.311999999991</v>
      </c>
      <c r="CH219" s="3">
        <f t="shared" si="113"/>
        <v>42214</v>
      </c>
      <c r="CI219" s="4">
        <f t="shared" ca="1" si="106"/>
        <v>940175.50000000012</v>
      </c>
      <c r="CJ219" s="4">
        <f t="shared" ca="1" si="107"/>
        <v>59248.311999999991</v>
      </c>
      <c r="CL219" s="4">
        <f t="shared" ca="1" si="108"/>
        <v>999423.81200000015</v>
      </c>
    </row>
    <row r="220" spans="2:90" x14ac:dyDescent="0.15">
      <c r="B220" s="3">
        <f t="shared" si="109"/>
        <v>42215</v>
      </c>
      <c r="C220" s="2">
        <v>14382.8</v>
      </c>
      <c r="E220" s="70">
        <v>42215</v>
      </c>
      <c r="F220" s="69">
        <v>10.31</v>
      </c>
      <c r="G220" s="69">
        <v>3.87</v>
      </c>
      <c r="H220" s="69">
        <v>19.46</v>
      </c>
      <c r="I220" s="69">
        <v>29.6</v>
      </c>
      <c r="J220" s="69">
        <v>16.059999999999999</v>
      </c>
      <c r="K220" s="69">
        <v>12.28</v>
      </c>
      <c r="L220" s="69">
        <v>23.97</v>
      </c>
      <c r="M220" s="69">
        <v>2.9</v>
      </c>
      <c r="N220" s="69">
        <v>9.75</v>
      </c>
      <c r="O220" s="69">
        <v>6.0667</v>
      </c>
      <c r="P220" s="69">
        <v>29.9</v>
      </c>
      <c r="Q220" s="69">
        <v>0.91</v>
      </c>
      <c r="R220" s="69">
        <v>7.86</v>
      </c>
      <c r="S220" s="69">
        <v>36.03</v>
      </c>
      <c r="T220" s="69"/>
      <c r="U220" s="69"/>
      <c r="V220" s="4"/>
      <c r="X220" s="3">
        <f t="shared" si="88"/>
        <v>42215</v>
      </c>
      <c r="Y220" s="40">
        <f ca="1">Y219+SUMIFS('Transactions (Dated)'!$E$2:$E$53,'Transactions (Dated)'!$D$2:$D$53,'Share Values'!$X220,'Transactions (Dated)'!$B$2:$B$53,'Share Values'!Y$11,'Transactions (Dated)'!$C$2:$C$53,"Buy")-SUMIFS('Transactions (Dated)'!$E$2:$E$53,'Transactions (Dated)'!$D$2:$D$53,'Share Values'!$X220,'Transactions (Dated)'!$B$2:$B$53,'Share Values'!Y$11,'Transactions (Dated)'!$C$2:$C$53,"Sell")</f>
        <v>4625</v>
      </c>
      <c r="Z220" s="40">
        <f ca="1">Z219+SUMIFS('Transactions (Dated)'!$E$2:$E$53,'Transactions (Dated)'!$D$2:$D$53,'Share Values'!$X220,'Transactions (Dated)'!$B$2:$B$53,'Share Values'!Z$11,'Transactions (Dated)'!$C$2:$C$53,"Buy")-SUMIFS('Transactions (Dated)'!$E$2:$E$53,'Transactions (Dated)'!$D$2:$D$53,'Share Values'!$X220,'Transactions (Dated)'!$B$2:$B$53,'Share Values'!Z$11,'Transactions (Dated)'!$C$2:$C$53,"Sell")</f>
        <v>9375</v>
      </c>
      <c r="AA220" s="40">
        <f ca="1">AA219+SUMIFS('Transactions (Dated)'!$E$2:$E$53,'Transactions (Dated)'!$D$2:$D$53,'Share Values'!$X220,'Transactions (Dated)'!$B$2:$B$53,'Share Values'!AA$11,'Transactions (Dated)'!$C$2:$C$53,"Buy")-SUMIFS('Transactions (Dated)'!$E$2:$E$53,'Transactions (Dated)'!$D$2:$D$53,'Share Values'!$X220,'Transactions (Dated)'!$B$2:$B$53,'Share Values'!AA$11,'Transactions (Dated)'!$C$2:$C$53,"Sell")</f>
        <v>39270</v>
      </c>
      <c r="AB220" s="40">
        <f ca="1">AB219+SUMIFS('Transactions (Dated)'!$E$2:$E$53,'Transactions (Dated)'!$D$2:$D$53,'Share Values'!$X220,'Transactions (Dated)'!$B$2:$B$53,'Share Values'!AB$11,'Transactions (Dated)'!$C$2:$C$53,"Buy")-SUMIFS('Transactions (Dated)'!$E$2:$E$53,'Transactions (Dated)'!$D$2:$D$53,'Share Values'!$X220,'Transactions (Dated)'!$B$2:$B$53,'Share Values'!AB$11,'Transactions (Dated)'!$C$2:$C$53,"Sell")</f>
        <v>1892</v>
      </c>
      <c r="AC220" s="40">
        <f ca="1">AC219+SUMIFS('Transactions (Dated)'!$E$2:$E$53,'Transactions (Dated)'!$D$2:$D$53,'Share Values'!$X220,'Transactions (Dated)'!$B$2:$B$53,'Share Values'!AC$11,'Transactions (Dated)'!$C$2:$C$53,"Buy")-SUMIFS('Transactions (Dated)'!$E$2:$E$53,'Transactions (Dated)'!$D$2:$D$53,'Share Values'!$X220,'Transactions (Dated)'!$B$2:$B$53,'Share Values'!AC$11,'Transactions (Dated)'!$C$2:$C$53,"Sell")</f>
        <v>2348</v>
      </c>
      <c r="AD220" s="40">
        <f ca="1">AD219+SUMIFS('Transactions (Dated)'!$E$2:$E$53,'Transactions (Dated)'!$D$2:$D$53,'Share Values'!$X220,'Transactions (Dated)'!$B$2:$B$53,'Share Values'!AD$11,'Transactions (Dated)'!$C$2:$C$53,"Buy")-SUMIFS('Transactions (Dated)'!$E$2:$E$53,'Transactions (Dated)'!$D$2:$D$53,'Share Values'!$X220,'Transactions (Dated)'!$B$2:$B$53,'Share Values'!AD$11,'Transactions (Dated)'!$C$2:$C$53,"Sell")</f>
        <v>0</v>
      </c>
      <c r="AE220" s="40">
        <f ca="1">AE219+SUMIFS('Transactions (Dated)'!$E$2:$E$53,'Transactions (Dated)'!$D$2:$D$53,'Share Values'!$X220,'Transactions (Dated)'!$B$2:$B$53,'Share Values'!AE$11,'Transactions (Dated)'!$C$2:$C$53,"Buy")-SUMIFS('Transactions (Dated)'!$E$2:$E$53,'Transactions (Dated)'!$D$2:$D$53,'Share Values'!$X220,'Transactions (Dated)'!$B$2:$B$53,'Share Values'!AE$11,'Transactions (Dated)'!$C$2:$C$53,"Sell")</f>
        <v>0</v>
      </c>
      <c r="AF220" s="40">
        <f ca="1">AF219+SUMIFS('Transactions (Dated)'!$E$2:$E$53,'Transactions (Dated)'!$D$2:$D$53,'Share Values'!$X220,'Transactions (Dated)'!$B$2:$B$53,'Share Values'!AF$11,'Transactions (Dated)'!$C$2:$C$53,"Buy")-SUMIFS('Transactions (Dated)'!$E$2:$E$53,'Transactions (Dated)'!$D$2:$D$53,'Share Values'!$X220,'Transactions (Dated)'!$B$2:$B$53,'Share Values'!AF$11,'Transactions (Dated)'!$C$2:$C$53,"Sell")</f>
        <v>0</v>
      </c>
      <c r="AG220" s="40">
        <f ca="1">AG219+SUMIFS('Transactions (Dated)'!$E$2:$E$53,'Transactions (Dated)'!$D$2:$D$53,'Share Values'!$X220,'Transactions (Dated)'!$B$2:$B$53,'Share Values'!AG$11,'Transactions (Dated)'!$C$2:$C$53,"Buy")-SUMIFS('Transactions (Dated)'!$E$2:$E$53,'Transactions (Dated)'!$D$2:$D$53,'Share Values'!$X220,'Transactions (Dated)'!$B$2:$B$53,'Share Values'!AG$11,'Transactions (Dated)'!$C$2:$C$53,"Sell")</f>
        <v>0</v>
      </c>
      <c r="AH220" s="40">
        <f ca="1">AH219+SUMIFS('Transactions (Dated)'!$E$2:$E$53,'Transactions (Dated)'!$D$2:$D$53,'Share Values'!$X220,'Transactions (Dated)'!$B$2:$B$53,'Share Values'!AH$11,'Transactions (Dated)'!$C$2:$C$53,"Buy")-SUMIFS('Transactions (Dated)'!$E$2:$E$53,'Transactions (Dated)'!$D$2:$D$53,'Share Values'!$X220,'Transactions (Dated)'!$B$2:$B$53,'Share Values'!AH$11,'Transactions (Dated)'!$C$2:$C$53,"Sell")</f>
        <v>0</v>
      </c>
      <c r="AI220" s="40">
        <f ca="1">AI219+SUMIFS('Transactions (Dated)'!$E$2:$E$53,'Transactions (Dated)'!$D$2:$D$53,'Share Values'!$X220,'Transactions (Dated)'!$B$2:$B$53,'Share Values'!AI$11,'Transactions (Dated)'!$C$2:$C$53,"Buy")-SUMIFS('Transactions (Dated)'!$E$2:$E$53,'Transactions (Dated)'!$D$2:$D$53,'Share Values'!$X220,'Transactions (Dated)'!$B$2:$B$53,'Share Values'!AI$11,'Transactions (Dated)'!$C$2:$C$53,"Sell")</f>
        <v>0</v>
      </c>
      <c r="AJ220" s="40">
        <f ca="1">AJ219+SUMIFS('Transactions (Dated)'!$E$2:$E$53,'Transactions (Dated)'!$D$2:$D$53,'Share Values'!$X220,'Transactions (Dated)'!$B$2:$B$53,'Share Values'!AJ$11,'Transactions (Dated)'!$C$2:$C$53,"Buy")-SUMIFS('Transactions (Dated)'!$E$2:$E$53,'Transactions (Dated)'!$D$2:$D$53,'Share Values'!$X220,'Transactions (Dated)'!$B$2:$B$53,'Share Values'!AJ$11,'Transactions (Dated)'!$C$2:$C$53,"Sell")</f>
        <v>0</v>
      </c>
      <c r="AK220" s="40">
        <f ca="1">AK219+SUMIFS('Transactions (Dated)'!$E$2:$E$53,'Transactions (Dated)'!$D$2:$D$53,'Share Values'!$X220,'Transactions (Dated)'!$B$2:$B$53,'Share Values'!AK$11,'Transactions (Dated)'!$C$2:$C$53,"Buy")-SUMIFS('Transactions (Dated)'!$E$2:$E$53,'Transactions (Dated)'!$D$2:$D$53,'Share Values'!$X220,'Transactions (Dated)'!$B$2:$B$53,'Share Values'!AK$11,'Transactions (Dated)'!$C$2:$C$53,"Sell")</f>
        <v>0</v>
      </c>
      <c r="AL220" s="40">
        <f ca="1">AL219+SUMIFS('Transactions (Dated)'!$E$2:$E$53,'Transactions (Dated)'!$D$2:$D$53,'Share Values'!$X220,'Transactions (Dated)'!$B$2:$B$53,'Share Values'!AL$11,'Transactions (Dated)'!$C$2:$C$53,"Buy")-SUMIFS('Transactions (Dated)'!$E$2:$E$53,'Transactions (Dated)'!$D$2:$D$53,'Share Values'!$X220,'Transactions (Dated)'!$B$2:$B$53,'Share Values'!AL$11,'Transactions (Dated)'!$C$2:$C$53,"Sell")</f>
        <v>0</v>
      </c>
      <c r="AM220" s="40">
        <f ca="1">AM219+SUMIFS('Transactions (Dated)'!$E$2:$E$53,'Transactions (Dated)'!$D$2:$D$53,'Share Values'!$X220,'Transactions (Dated)'!$B$2:$B$53,'Share Values'!AM$11,'Transactions (Dated)'!$C$2:$C$53,"Buy")-SUMIFS('Transactions (Dated)'!$E$2:$E$53,'Transactions (Dated)'!$D$2:$D$53,'Share Values'!$X220,'Transactions (Dated)'!$B$2:$B$53,'Share Values'!AM$11,'Transactions (Dated)'!$C$2:$C$53,"Sell")</f>
        <v>0</v>
      </c>
      <c r="AN220" s="40">
        <f ca="1">AN219+SUMIFS('Transactions (Dated)'!$E$2:$E$53,'Transactions (Dated)'!$D$2:$D$53,'Share Values'!$X220,'Transactions (Dated)'!$B$2:$B$53,'Share Values'!AN$11,'Transactions (Dated)'!$C$2:$C$53,"Buy")-SUMIFS('Transactions (Dated)'!$E$2:$E$53,'Transactions (Dated)'!$D$2:$D$53,'Share Values'!$X220,'Transactions (Dated)'!$B$2:$B$53,'Share Values'!AN$11,'Transactions (Dated)'!$C$2:$C$53,"Sell")</f>
        <v>0</v>
      </c>
      <c r="AO220" s="40"/>
      <c r="AQ220" s="3">
        <f t="shared" si="89"/>
        <v>42215</v>
      </c>
      <c r="AR220" s="6">
        <f t="shared" ca="1" si="90"/>
        <v>47683.75</v>
      </c>
      <c r="AS220" s="6">
        <f t="shared" ca="1" si="91"/>
        <v>36281.25</v>
      </c>
      <c r="AT220" s="6">
        <f t="shared" ca="1" si="92"/>
        <v>764194.20000000007</v>
      </c>
      <c r="AU220" s="6">
        <f t="shared" ca="1" si="93"/>
        <v>56003.200000000004</v>
      </c>
      <c r="AV220" s="6">
        <f t="shared" ca="1" si="94"/>
        <v>37708.879999999997</v>
      </c>
      <c r="AW220" s="6">
        <f t="shared" ca="1" si="95"/>
        <v>0</v>
      </c>
      <c r="AX220" s="6">
        <f t="shared" ca="1" si="96"/>
        <v>0</v>
      </c>
      <c r="AY220" s="6">
        <f t="shared" ca="1" si="97"/>
        <v>0</v>
      </c>
      <c r="AZ220" s="6">
        <f t="shared" ca="1" si="98"/>
        <v>0</v>
      </c>
      <c r="BA220" s="6">
        <f t="shared" ca="1" si="99"/>
        <v>0</v>
      </c>
      <c r="BB220" s="6">
        <f t="shared" ca="1" si="100"/>
        <v>0</v>
      </c>
      <c r="BC220" s="6">
        <f t="shared" ca="1" si="101"/>
        <v>0</v>
      </c>
      <c r="BD220" s="6">
        <f t="shared" ca="1" si="102"/>
        <v>0</v>
      </c>
      <c r="BE220" s="6">
        <f t="shared" ca="1" si="103"/>
        <v>0</v>
      </c>
      <c r="BF220" s="6">
        <f t="shared" ca="1" si="110"/>
        <v>0</v>
      </c>
      <c r="BG220" s="6">
        <f t="shared" ca="1" si="111"/>
        <v>0</v>
      </c>
      <c r="BH220" s="6"/>
      <c r="BJ220" s="4">
        <f t="shared" ca="1" si="104"/>
        <v>941871.28</v>
      </c>
      <c r="BL220" s="3">
        <f t="shared" si="105"/>
        <v>42215</v>
      </c>
      <c r="BM220" s="6">
        <f>BM219+SUMIFS('Transactions (Dated)'!G:G,'Transactions (Dated)'!D:D,'Share Values'!AQ220)</f>
        <v>34179.499999999993</v>
      </c>
      <c r="BN220" s="6">
        <f ca="1">BN219+SUMIFS('Transactions (Dated)'!$F:$F,'Transactions (Dated)'!$D:$D,$BL220,'Transactions (Dated)'!$B:$B,BN$11,'Transactions (Dated)'!$C:$C,"Dividend (paid to cash)")*Y220</f>
        <v>0</v>
      </c>
      <c r="BO220" s="6">
        <f ca="1">BO219+SUMIFS('Transactions (Dated)'!$F:$F,'Transactions (Dated)'!$D:$D,$BL220,'Transactions (Dated)'!$B:$B,BO$11,'Transactions (Dated)'!$C:$C,"Dividend (paid to cash)")*Z220</f>
        <v>1718.75</v>
      </c>
      <c r="BP220" s="6">
        <f ca="1">BP219+SUMIFS('Transactions (Dated)'!$F:$F,'Transactions (Dated)'!$D:$D,$BL220,'Transactions (Dated)'!$B:$B,BP$11,'Transactions (Dated)'!$C:$C,"Dividend (paid to cash)")*AA220</f>
        <v>23236.542000000001</v>
      </c>
      <c r="BQ220" s="6">
        <f ca="1">BQ219+SUMIFS('Transactions (Dated)'!$F:$F,'Transactions (Dated)'!$D:$D,$BL220,'Transactions (Dated)'!$B:$B,BQ$11,'Transactions (Dated)'!$C:$C,"Dividend (paid to cash)")*AB220</f>
        <v>113.52000000000001</v>
      </c>
      <c r="BR220" s="6">
        <f ca="1">BR219+SUMIFS('Transactions (Dated)'!$F:$F,'Transactions (Dated)'!$D:$D,$BL220,'Transactions (Dated)'!$B:$B,BR$11,'Transactions (Dated)'!$C:$C,"Dividend (paid to cash)")*AC220</f>
        <v>0</v>
      </c>
      <c r="BS220" s="6">
        <f ca="1">BS219+SUMIFS('Transactions (Dated)'!$F:$F,'Transactions (Dated)'!$D:$D,$BL220,'Transactions (Dated)'!$B:$B,BS$11,'Transactions (Dated)'!$C:$C,"Dividend (paid to cash)")*AD220</f>
        <v>0</v>
      </c>
      <c r="BT220" s="6">
        <f ca="1">BT219+SUMIFS('Transactions (Dated)'!$F:$F,'Transactions (Dated)'!$D:$D,$BL220,'Transactions (Dated)'!$B:$B,BT$11,'Transactions (Dated)'!$C:$C,"Dividend (paid to cash)")*AE220</f>
        <v>0</v>
      </c>
      <c r="BU220" s="6">
        <f ca="1">BU219+SUMIFS('Transactions (Dated)'!$F:$F,'Transactions (Dated)'!$D:$D,$BL220,'Transactions (Dated)'!$B:$B,BU$11,'Transactions (Dated)'!$C:$C,"Dividend (paid to cash)")*AF220</f>
        <v>0</v>
      </c>
      <c r="BV220" s="6">
        <f ca="1">BV219+SUMIFS('Transactions (Dated)'!$F:$F,'Transactions (Dated)'!$D:$D,$BL220,'Transactions (Dated)'!$B:$B,BV$11,'Transactions (Dated)'!$C:$C,"Dividend (paid to cash)")*AG220</f>
        <v>0</v>
      </c>
      <c r="BW220" s="6">
        <f ca="1">BW219+SUMIFS('Transactions (Dated)'!$F:$F,'Transactions (Dated)'!$D:$D,$BL220,'Transactions (Dated)'!$B:$B,BW$11,'Transactions (Dated)'!$C:$C,"Dividend (paid to cash)")*AH220</f>
        <v>0</v>
      </c>
      <c r="BX220" s="6">
        <f ca="1">BX219+SUMIFS('Transactions (Dated)'!$F:$F,'Transactions (Dated)'!$D:$D,$BL220,'Transactions (Dated)'!$B:$B,BX$11,'Transactions (Dated)'!$C:$C,"Dividend (paid to cash)")*AI220</f>
        <v>0</v>
      </c>
      <c r="BY220" s="6">
        <f ca="1">BY219+SUMIFS('Transactions (Dated)'!$F:$F,'Transactions (Dated)'!$D:$D,$BL220,'Transactions (Dated)'!$B:$B,BY$11,'Transactions (Dated)'!$C:$C,"Dividend (paid to cash)")*AJ220</f>
        <v>0</v>
      </c>
      <c r="BZ220" s="6">
        <f ca="1">BZ219+SUMIFS('Transactions (Dated)'!$F:$F,'Transactions (Dated)'!$D:$D,$BL220,'Transactions (Dated)'!$B:$B,BZ$11,'Transactions (Dated)'!$C:$C,"Dividend (paid to cash)")*AK220</f>
        <v>0</v>
      </c>
      <c r="CA220" s="6">
        <f ca="1">CA219+SUMIFS('Transactions (Dated)'!$F:$F,'Transactions (Dated)'!$D:$D,$BL220,'Transactions (Dated)'!$B:$B,CA$11,'Transactions (Dated)'!$C:$C,"Dividend (paid to cash)")*AL220</f>
        <v>0</v>
      </c>
      <c r="CB220" s="6">
        <v>0</v>
      </c>
      <c r="CC220" s="6">
        <v>0</v>
      </c>
      <c r="CD220" s="6"/>
      <c r="CF220" s="6">
        <f t="shared" ca="1" si="112"/>
        <v>59248.311999999991</v>
      </c>
      <c r="CH220" s="3">
        <f t="shared" si="113"/>
        <v>42215</v>
      </c>
      <c r="CI220" s="4">
        <f t="shared" ca="1" si="106"/>
        <v>941871.28</v>
      </c>
      <c r="CJ220" s="4">
        <f t="shared" ca="1" si="107"/>
        <v>59248.311999999991</v>
      </c>
      <c r="CL220" s="4">
        <f t="shared" ca="1" si="108"/>
        <v>1001119.5920000001</v>
      </c>
    </row>
    <row r="221" spans="2:90" x14ac:dyDescent="0.15">
      <c r="B221" s="3">
        <f t="shared" si="109"/>
        <v>42216</v>
      </c>
      <c r="C221" s="2">
        <v>14468.7</v>
      </c>
      <c r="E221" s="70">
        <v>42216</v>
      </c>
      <c r="F221" s="69">
        <v>10.130000000000001</v>
      </c>
      <c r="G221" s="69">
        <v>3.87</v>
      </c>
      <c r="H221" s="69">
        <v>19.57</v>
      </c>
      <c r="I221" s="69">
        <v>30.93</v>
      </c>
      <c r="J221" s="69">
        <v>15.93</v>
      </c>
      <c r="K221" s="69">
        <v>12.5</v>
      </c>
      <c r="L221" s="69">
        <v>23.97</v>
      </c>
      <c r="M221" s="69">
        <v>3.05</v>
      </c>
      <c r="N221" s="69">
        <v>9.75</v>
      </c>
      <c r="O221" s="69">
        <v>6.0433000000000003</v>
      </c>
      <c r="P221" s="69">
        <v>29.99</v>
      </c>
      <c r="Q221" s="69">
        <v>0.95</v>
      </c>
      <c r="R221" s="69">
        <v>8.43</v>
      </c>
      <c r="S221" s="69">
        <v>37.450000000000003</v>
      </c>
      <c r="T221" s="69"/>
      <c r="U221" s="69"/>
      <c r="V221" s="4"/>
      <c r="X221" s="3">
        <f t="shared" si="88"/>
        <v>42216</v>
      </c>
      <c r="Y221" s="40">
        <f ca="1">Y220+SUMIFS('Transactions (Dated)'!$E$2:$E$53,'Transactions (Dated)'!$D$2:$D$53,'Share Values'!$X221,'Transactions (Dated)'!$B$2:$B$53,'Share Values'!Y$11,'Transactions (Dated)'!$C$2:$C$53,"Buy")-SUMIFS('Transactions (Dated)'!$E$2:$E$53,'Transactions (Dated)'!$D$2:$D$53,'Share Values'!$X221,'Transactions (Dated)'!$B$2:$B$53,'Share Values'!Y$11,'Transactions (Dated)'!$C$2:$C$53,"Sell")</f>
        <v>4625</v>
      </c>
      <c r="Z221" s="40">
        <f ca="1">Z220+SUMIFS('Transactions (Dated)'!$E$2:$E$53,'Transactions (Dated)'!$D$2:$D$53,'Share Values'!$X221,'Transactions (Dated)'!$B$2:$B$53,'Share Values'!Z$11,'Transactions (Dated)'!$C$2:$C$53,"Buy")-SUMIFS('Transactions (Dated)'!$E$2:$E$53,'Transactions (Dated)'!$D$2:$D$53,'Share Values'!$X221,'Transactions (Dated)'!$B$2:$B$53,'Share Values'!Z$11,'Transactions (Dated)'!$C$2:$C$53,"Sell")</f>
        <v>9375</v>
      </c>
      <c r="AA221" s="40">
        <f ca="1">AA220+SUMIFS('Transactions (Dated)'!$E$2:$E$53,'Transactions (Dated)'!$D$2:$D$53,'Share Values'!$X221,'Transactions (Dated)'!$B$2:$B$53,'Share Values'!AA$11,'Transactions (Dated)'!$C$2:$C$53,"Buy")-SUMIFS('Transactions (Dated)'!$E$2:$E$53,'Transactions (Dated)'!$D$2:$D$53,'Share Values'!$X221,'Transactions (Dated)'!$B$2:$B$53,'Share Values'!AA$11,'Transactions (Dated)'!$C$2:$C$53,"Sell")</f>
        <v>39270</v>
      </c>
      <c r="AB221" s="40">
        <f ca="1">AB220+SUMIFS('Transactions (Dated)'!$E$2:$E$53,'Transactions (Dated)'!$D$2:$D$53,'Share Values'!$X221,'Transactions (Dated)'!$B$2:$B$53,'Share Values'!AB$11,'Transactions (Dated)'!$C$2:$C$53,"Buy")-SUMIFS('Transactions (Dated)'!$E$2:$E$53,'Transactions (Dated)'!$D$2:$D$53,'Share Values'!$X221,'Transactions (Dated)'!$B$2:$B$53,'Share Values'!AB$11,'Transactions (Dated)'!$C$2:$C$53,"Sell")</f>
        <v>1892</v>
      </c>
      <c r="AC221" s="40">
        <f ca="1">AC220+SUMIFS('Transactions (Dated)'!$E$2:$E$53,'Transactions (Dated)'!$D$2:$D$53,'Share Values'!$X221,'Transactions (Dated)'!$B$2:$B$53,'Share Values'!AC$11,'Transactions (Dated)'!$C$2:$C$53,"Buy")-SUMIFS('Transactions (Dated)'!$E$2:$E$53,'Transactions (Dated)'!$D$2:$D$53,'Share Values'!$X221,'Transactions (Dated)'!$B$2:$B$53,'Share Values'!AC$11,'Transactions (Dated)'!$C$2:$C$53,"Sell")</f>
        <v>2348</v>
      </c>
      <c r="AD221" s="40">
        <f ca="1">AD220+SUMIFS('Transactions (Dated)'!$E$2:$E$53,'Transactions (Dated)'!$D$2:$D$53,'Share Values'!$X221,'Transactions (Dated)'!$B$2:$B$53,'Share Values'!AD$11,'Transactions (Dated)'!$C$2:$C$53,"Buy")-SUMIFS('Transactions (Dated)'!$E$2:$E$53,'Transactions (Dated)'!$D$2:$D$53,'Share Values'!$X221,'Transactions (Dated)'!$B$2:$B$53,'Share Values'!AD$11,'Transactions (Dated)'!$C$2:$C$53,"Sell")</f>
        <v>0</v>
      </c>
      <c r="AE221" s="40">
        <f ca="1">AE220+SUMIFS('Transactions (Dated)'!$E$2:$E$53,'Transactions (Dated)'!$D$2:$D$53,'Share Values'!$X221,'Transactions (Dated)'!$B$2:$B$53,'Share Values'!AE$11,'Transactions (Dated)'!$C$2:$C$53,"Buy")-SUMIFS('Transactions (Dated)'!$E$2:$E$53,'Transactions (Dated)'!$D$2:$D$53,'Share Values'!$X221,'Transactions (Dated)'!$B$2:$B$53,'Share Values'!AE$11,'Transactions (Dated)'!$C$2:$C$53,"Sell")</f>
        <v>0</v>
      </c>
      <c r="AF221" s="40">
        <f ca="1">AF220+SUMIFS('Transactions (Dated)'!$E$2:$E$53,'Transactions (Dated)'!$D$2:$D$53,'Share Values'!$X221,'Transactions (Dated)'!$B$2:$B$53,'Share Values'!AF$11,'Transactions (Dated)'!$C$2:$C$53,"Buy")-SUMIFS('Transactions (Dated)'!$E$2:$E$53,'Transactions (Dated)'!$D$2:$D$53,'Share Values'!$X221,'Transactions (Dated)'!$B$2:$B$53,'Share Values'!AF$11,'Transactions (Dated)'!$C$2:$C$53,"Sell")</f>
        <v>0</v>
      </c>
      <c r="AG221" s="40">
        <f ca="1">AG220+SUMIFS('Transactions (Dated)'!$E$2:$E$53,'Transactions (Dated)'!$D$2:$D$53,'Share Values'!$X221,'Transactions (Dated)'!$B$2:$B$53,'Share Values'!AG$11,'Transactions (Dated)'!$C$2:$C$53,"Buy")-SUMIFS('Transactions (Dated)'!$E$2:$E$53,'Transactions (Dated)'!$D$2:$D$53,'Share Values'!$X221,'Transactions (Dated)'!$B$2:$B$53,'Share Values'!AG$11,'Transactions (Dated)'!$C$2:$C$53,"Sell")</f>
        <v>0</v>
      </c>
      <c r="AH221" s="40">
        <f ca="1">AH220+SUMIFS('Transactions (Dated)'!$E$2:$E$53,'Transactions (Dated)'!$D$2:$D$53,'Share Values'!$X221,'Transactions (Dated)'!$B$2:$B$53,'Share Values'!AH$11,'Transactions (Dated)'!$C$2:$C$53,"Buy")-SUMIFS('Transactions (Dated)'!$E$2:$E$53,'Transactions (Dated)'!$D$2:$D$53,'Share Values'!$X221,'Transactions (Dated)'!$B$2:$B$53,'Share Values'!AH$11,'Transactions (Dated)'!$C$2:$C$53,"Sell")</f>
        <v>0</v>
      </c>
      <c r="AI221" s="40">
        <f ca="1">AI220+SUMIFS('Transactions (Dated)'!$E$2:$E$53,'Transactions (Dated)'!$D$2:$D$53,'Share Values'!$X221,'Transactions (Dated)'!$B$2:$B$53,'Share Values'!AI$11,'Transactions (Dated)'!$C$2:$C$53,"Buy")-SUMIFS('Transactions (Dated)'!$E$2:$E$53,'Transactions (Dated)'!$D$2:$D$53,'Share Values'!$X221,'Transactions (Dated)'!$B$2:$B$53,'Share Values'!AI$11,'Transactions (Dated)'!$C$2:$C$53,"Sell")</f>
        <v>0</v>
      </c>
      <c r="AJ221" s="40">
        <f ca="1">AJ220+SUMIFS('Transactions (Dated)'!$E$2:$E$53,'Transactions (Dated)'!$D$2:$D$53,'Share Values'!$X221,'Transactions (Dated)'!$B$2:$B$53,'Share Values'!AJ$11,'Transactions (Dated)'!$C$2:$C$53,"Buy")-SUMIFS('Transactions (Dated)'!$E$2:$E$53,'Transactions (Dated)'!$D$2:$D$53,'Share Values'!$X221,'Transactions (Dated)'!$B$2:$B$53,'Share Values'!AJ$11,'Transactions (Dated)'!$C$2:$C$53,"Sell")</f>
        <v>0</v>
      </c>
      <c r="AK221" s="40">
        <f ca="1">AK220+SUMIFS('Transactions (Dated)'!$E$2:$E$53,'Transactions (Dated)'!$D$2:$D$53,'Share Values'!$X221,'Transactions (Dated)'!$B$2:$B$53,'Share Values'!AK$11,'Transactions (Dated)'!$C$2:$C$53,"Buy")-SUMIFS('Transactions (Dated)'!$E$2:$E$53,'Transactions (Dated)'!$D$2:$D$53,'Share Values'!$X221,'Transactions (Dated)'!$B$2:$B$53,'Share Values'!AK$11,'Transactions (Dated)'!$C$2:$C$53,"Sell")</f>
        <v>0</v>
      </c>
      <c r="AL221" s="40">
        <f ca="1">AL220+SUMIFS('Transactions (Dated)'!$E$2:$E$53,'Transactions (Dated)'!$D$2:$D$53,'Share Values'!$X221,'Transactions (Dated)'!$B$2:$B$53,'Share Values'!AL$11,'Transactions (Dated)'!$C$2:$C$53,"Buy")-SUMIFS('Transactions (Dated)'!$E$2:$E$53,'Transactions (Dated)'!$D$2:$D$53,'Share Values'!$X221,'Transactions (Dated)'!$B$2:$B$53,'Share Values'!AL$11,'Transactions (Dated)'!$C$2:$C$53,"Sell")</f>
        <v>0</v>
      </c>
      <c r="AM221" s="40">
        <f ca="1">AM220+SUMIFS('Transactions (Dated)'!$E$2:$E$53,'Transactions (Dated)'!$D$2:$D$53,'Share Values'!$X221,'Transactions (Dated)'!$B$2:$B$53,'Share Values'!AM$11,'Transactions (Dated)'!$C$2:$C$53,"Buy")-SUMIFS('Transactions (Dated)'!$E$2:$E$53,'Transactions (Dated)'!$D$2:$D$53,'Share Values'!$X221,'Transactions (Dated)'!$B$2:$B$53,'Share Values'!AM$11,'Transactions (Dated)'!$C$2:$C$53,"Sell")</f>
        <v>0</v>
      </c>
      <c r="AN221" s="40">
        <f ca="1">AN220+SUMIFS('Transactions (Dated)'!$E$2:$E$53,'Transactions (Dated)'!$D$2:$D$53,'Share Values'!$X221,'Transactions (Dated)'!$B$2:$B$53,'Share Values'!AN$11,'Transactions (Dated)'!$C$2:$C$53,"Buy")-SUMIFS('Transactions (Dated)'!$E$2:$E$53,'Transactions (Dated)'!$D$2:$D$53,'Share Values'!$X221,'Transactions (Dated)'!$B$2:$B$53,'Share Values'!AN$11,'Transactions (Dated)'!$C$2:$C$53,"Sell")</f>
        <v>0</v>
      </c>
      <c r="AO221" s="40"/>
      <c r="AQ221" s="3">
        <f t="shared" si="89"/>
        <v>42216</v>
      </c>
      <c r="AR221" s="6">
        <f t="shared" ca="1" si="90"/>
        <v>46851.25</v>
      </c>
      <c r="AS221" s="6">
        <f t="shared" ca="1" si="91"/>
        <v>36281.25</v>
      </c>
      <c r="AT221" s="6">
        <f t="shared" ca="1" si="92"/>
        <v>768513.9</v>
      </c>
      <c r="AU221" s="6">
        <f t="shared" ca="1" si="93"/>
        <v>58519.56</v>
      </c>
      <c r="AV221" s="6">
        <f t="shared" ca="1" si="94"/>
        <v>37403.64</v>
      </c>
      <c r="AW221" s="6">
        <f t="shared" ca="1" si="95"/>
        <v>0</v>
      </c>
      <c r="AX221" s="6">
        <f t="shared" ca="1" si="96"/>
        <v>0</v>
      </c>
      <c r="AY221" s="6">
        <f t="shared" ca="1" si="97"/>
        <v>0</v>
      </c>
      <c r="AZ221" s="6">
        <f t="shared" ca="1" si="98"/>
        <v>0</v>
      </c>
      <c r="BA221" s="6">
        <f t="shared" ca="1" si="99"/>
        <v>0</v>
      </c>
      <c r="BB221" s="6">
        <f t="shared" ca="1" si="100"/>
        <v>0</v>
      </c>
      <c r="BC221" s="6">
        <f t="shared" ca="1" si="101"/>
        <v>0</v>
      </c>
      <c r="BD221" s="6">
        <f t="shared" ca="1" si="102"/>
        <v>0</v>
      </c>
      <c r="BE221" s="6">
        <f t="shared" ca="1" si="103"/>
        <v>0</v>
      </c>
      <c r="BF221" s="6">
        <f t="shared" ca="1" si="110"/>
        <v>0</v>
      </c>
      <c r="BG221" s="6">
        <f t="shared" ca="1" si="111"/>
        <v>0</v>
      </c>
      <c r="BH221" s="6"/>
      <c r="BJ221" s="4">
        <f t="shared" ca="1" si="104"/>
        <v>947569.6</v>
      </c>
      <c r="BL221" s="3">
        <f t="shared" si="105"/>
        <v>42216</v>
      </c>
      <c r="BM221" s="6">
        <f>BM220+SUMIFS('Transactions (Dated)'!G:G,'Transactions (Dated)'!D:D,'Share Values'!AQ221)</f>
        <v>34179.499999999993</v>
      </c>
      <c r="BN221" s="6">
        <f ca="1">BN220+SUMIFS('Transactions (Dated)'!$F:$F,'Transactions (Dated)'!$D:$D,$BL221,'Transactions (Dated)'!$B:$B,BN$11,'Transactions (Dated)'!$C:$C,"Dividend (paid to cash)")*Y221</f>
        <v>0</v>
      </c>
      <c r="BO221" s="6">
        <f ca="1">BO220+SUMIFS('Transactions (Dated)'!$F:$F,'Transactions (Dated)'!$D:$D,$BL221,'Transactions (Dated)'!$B:$B,BO$11,'Transactions (Dated)'!$C:$C,"Dividend (paid to cash)")*Z221</f>
        <v>1718.75</v>
      </c>
      <c r="BP221" s="6">
        <f ca="1">BP220+SUMIFS('Transactions (Dated)'!$F:$F,'Transactions (Dated)'!$D:$D,$BL221,'Transactions (Dated)'!$B:$B,BP$11,'Transactions (Dated)'!$C:$C,"Dividend (paid to cash)")*AA221</f>
        <v>23236.542000000001</v>
      </c>
      <c r="BQ221" s="6">
        <f ca="1">BQ220+SUMIFS('Transactions (Dated)'!$F:$F,'Transactions (Dated)'!$D:$D,$BL221,'Transactions (Dated)'!$B:$B,BQ$11,'Transactions (Dated)'!$C:$C,"Dividend (paid to cash)")*AB221</f>
        <v>113.52000000000001</v>
      </c>
      <c r="BR221" s="6">
        <f ca="1">BR220+SUMIFS('Transactions (Dated)'!$F:$F,'Transactions (Dated)'!$D:$D,$BL221,'Transactions (Dated)'!$B:$B,BR$11,'Transactions (Dated)'!$C:$C,"Dividend (paid to cash)")*AC221</f>
        <v>0</v>
      </c>
      <c r="BS221" s="6">
        <f ca="1">BS220+SUMIFS('Transactions (Dated)'!$F:$F,'Transactions (Dated)'!$D:$D,$BL221,'Transactions (Dated)'!$B:$B,BS$11,'Transactions (Dated)'!$C:$C,"Dividend (paid to cash)")*AD221</f>
        <v>0</v>
      </c>
      <c r="BT221" s="6">
        <f ca="1">BT220+SUMIFS('Transactions (Dated)'!$F:$F,'Transactions (Dated)'!$D:$D,$BL221,'Transactions (Dated)'!$B:$B,BT$11,'Transactions (Dated)'!$C:$C,"Dividend (paid to cash)")*AE221</f>
        <v>0</v>
      </c>
      <c r="BU221" s="6">
        <f ca="1">BU220+SUMIFS('Transactions (Dated)'!$F:$F,'Transactions (Dated)'!$D:$D,$BL221,'Transactions (Dated)'!$B:$B,BU$11,'Transactions (Dated)'!$C:$C,"Dividend (paid to cash)")*AF221</f>
        <v>0</v>
      </c>
      <c r="BV221" s="6">
        <f ca="1">BV220+SUMIFS('Transactions (Dated)'!$F:$F,'Transactions (Dated)'!$D:$D,$BL221,'Transactions (Dated)'!$B:$B,BV$11,'Transactions (Dated)'!$C:$C,"Dividend (paid to cash)")*AG221</f>
        <v>0</v>
      </c>
      <c r="BW221" s="6">
        <f ca="1">BW220+SUMIFS('Transactions (Dated)'!$F:$F,'Transactions (Dated)'!$D:$D,$BL221,'Transactions (Dated)'!$B:$B,BW$11,'Transactions (Dated)'!$C:$C,"Dividend (paid to cash)")*AH221</f>
        <v>0</v>
      </c>
      <c r="BX221" s="6">
        <f ca="1">BX220+SUMIFS('Transactions (Dated)'!$F:$F,'Transactions (Dated)'!$D:$D,$BL221,'Transactions (Dated)'!$B:$B,BX$11,'Transactions (Dated)'!$C:$C,"Dividend (paid to cash)")*AI221</f>
        <v>0</v>
      </c>
      <c r="BY221" s="6">
        <f ca="1">BY220+SUMIFS('Transactions (Dated)'!$F:$F,'Transactions (Dated)'!$D:$D,$BL221,'Transactions (Dated)'!$B:$B,BY$11,'Transactions (Dated)'!$C:$C,"Dividend (paid to cash)")*AJ221</f>
        <v>0</v>
      </c>
      <c r="BZ221" s="6">
        <f ca="1">BZ220+SUMIFS('Transactions (Dated)'!$F:$F,'Transactions (Dated)'!$D:$D,$BL221,'Transactions (Dated)'!$B:$B,BZ$11,'Transactions (Dated)'!$C:$C,"Dividend (paid to cash)")*AK221</f>
        <v>0</v>
      </c>
      <c r="CA221" s="6">
        <f ca="1">CA220+SUMIFS('Transactions (Dated)'!$F:$F,'Transactions (Dated)'!$D:$D,$BL221,'Transactions (Dated)'!$B:$B,CA$11,'Transactions (Dated)'!$C:$C,"Dividend (paid to cash)")*AL221</f>
        <v>0</v>
      </c>
      <c r="CB221" s="6">
        <v>0</v>
      </c>
      <c r="CC221" s="6">
        <v>0</v>
      </c>
      <c r="CD221" s="6"/>
      <c r="CF221" s="6">
        <f t="shared" ca="1" si="112"/>
        <v>59248.311999999991</v>
      </c>
      <c r="CH221" s="3">
        <f t="shared" si="113"/>
        <v>42216</v>
      </c>
      <c r="CI221" s="4">
        <f t="shared" ca="1" si="106"/>
        <v>947569.6</v>
      </c>
      <c r="CJ221" s="4">
        <f t="shared" ca="1" si="107"/>
        <v>59248.311999999991</v>
      </c>
      <c r="CL221" s="4">
        <f t="shared" ca="1" si="108"/>
        <v>1006817.912</v>
      </c>
    </row>
    <row r="222" spans="2:90" x14ac:dyDescent="0.15">
      <c r="B222" s="3">
        <f t="shared" si="109"/>
        <v>42220</v>
      </c>
      <c r="C222" s="2">
        <v>14491.1</v>
      </c>
      <c r="E222" s="70">
        <v>42220</v>
      </c>
      <c r="F222" s="69">
        <v>10.02</v>
      </c>
      <c r="G222" s="69">
        <v>3.95</v>
      </c>
      <c r="H222" s="69">
        <v>19.62</v>
      </c>
      <c r="I222" s="69">
        <v>31.23</v>
      </c>
      <c r="J222" s="69">
        <v>15.5</v>
      </c>
      <c r="K222" s="69">
        <v>12.2</v>
      </c>
      <c r="L222" s="69">
        <v>23.25</v>
      </c>
      <c r="M222" s="69">
        <v>3.21</v>
      </c>
      <c r="N222" s="69">
        <v>9.98</v>
      </c>
      <c r="O222" s="69">
        <v>6</v>
      </c>
      <c r="P222" s="69">
        <v>29.95</v>
      </c>
      <c r="Q222" s="69">
        <v>0.91</v>
      </c>
      <c r="R222" s="69">
        <v>8.14</v>
      </c>
      <c r="S222" s="69">
        <v>37.58</v>
      </c>
      <c r="T222" s="69"/>
      <c r="U222" s="69"/>
      <c r="V222" s="4"/>
      <c r="X222" s="3">
        <f t="shared" si="88"/>
        <v>42220</v>
      </c>
      <c r="Y222" s="40">
        <f ca="1">Y221+SUMIFS('Transactions (Dated)'!$E$2:$E$53,'Transactions (Dated)'!$D$2:$D$53,'Share Values'!$X222,'Transactions (Dated)'!$B$2:$B$53,'Share Values'!Y$11,'Transactions (Dated)'!$C$2:$C$53,"Buy")-SUMIFS('Transactions (Dated)'!$E$2:$E$53,'Transactions (Dated)'!$D$2:$D$53,'Share Values'!$X222,'Transactions (Dated)'!$B$2:$B$53,'Share Values'!Y$11,'Transactions (Dated)'!$C$2:$C$53,"Sell")</f>
        <v>4625</v>
      </c>
      <c r="Z222" s="40">
        <f ca="1">Z221+SUMIFS('Transactions (Dated)'!$E$2:$E$53,'Transactions (Dated)'!$D$2:$D$53,'Share Values'!$X222,'Transactions (Dated)'!$B$2:$B$53,'Share Values'!Z$11,'Transactions (Dated)'!$C$2:$C$53,"Buy")-SUMIFS('Transactions (Dated)'!$E$2:$E$53,'Transactions (Dated)'!$D$2:$D$53,'Share Values'!$X222,'Transactions (Dated)'!$B$2:$B$53,'Share Values'!Z$11,'Transactions (Dated)'!$C$2:$C$53,"Sell")</f>
        <v>9375</v>
      </c>
      <c r="AA222" s="40">
        <f ca="1">AA221+SUMIFS('Transactions (Dated)'!$E$2:$E$53,'Transactions (Dated)'!$D$2:$D$53,'Share Values'!$X222,'Transactions (Dated)'!$B$2:$B$53,'Share Values'!AA$11,'Transactions (Dated)'!$C$2:$C$53,"Buy")-SUMIFS('Transactions (Dated)'!$E$2:$E$53,'Transactions (Dated)'!$D$2:$D$53,'Share Values'!$X222,'Transactions (Dated)'!$B$2:$B$53,'Share Values'!AA$11,'Transactions (Dated)'!$C$2:$C$53,"Sell")</f>
        <v>39270</v>
      </c>
      <c r="AB222" s="40">
        <f ca="1">AB221+SUMIFS('Transactions (Dated)'!$E$2:$E$53,'Transactions (Dated)'!$D$2:$D$53,'Share Values'!$X222,'Transactions (Dated)'!$B$2:$B$53,'Share Values'!AB$11,'Transactions (Dated)'!$C$2:$C$53,"Buy")-SUMIFS('Transactions (Dated)'!$E$2:$E$53,'Transactions (Dated)'!$D$2:$D$53,'Share Values'!$X222,'Transactions (Dated)'!$B$2:$B$53,'Share Values'!AB$11,'Transactions (Dated)'!$C$2:$C$53,"Sell")</f>
        <v>1892</v>
      </c>
      <c r="AC222" s="40">
        <f ca="1">AC221+SUMIFS('Transactions (Dated)'!$E$2:$E$53,'Transactions (Dated)'!$D$2:$D$53,'Share Values'!$X222,'Transactions (Dated)'!$B$2:$B$53,'Share Values'!AC$11,'Transactions (Dated)'!$C$2:$C$53,"Buy")-SUMIFS('Transactions (Dated)'!$E$2:$E$53,'Transactions (Dated)'!$D$2:$D$53,'Share Values'!$X222,'Transactions (Dated)'!$B$2:$B$53,'Share Values'!AC$11,'Transactions (Dated)'!$C$2:$C$53,"Sell")</f>
        <v>2348</v>
      </c>
      <c r="AD222" s="40">
        <f ca="1">AD221+SUMIFS('Transactions (Dated)'!$E$2:$E$53,'Transactions (Dated)'!$D$2:$D$53,'Share Values'!$X222,'Transactions (Dated)'!$B$2:$B$53,'Share Values'!AD$11,'Transactions (Dated)'!$C$2:$C$53,"Buy")-SUMIFS('Transactions (Dated)'!$E$2:$E$53,'Transactions (Dated)'!$D$2:$D$53,'Share Values'!$X222,'Transactions (Dated)'!$B$2:$B$53,'Share Values'!AD$11,'Transactions (Dated)'!$C$2:$C$53,"Sell")</f>
        <v>0</v>
      </c>
      <c r="AE222" s="40">
        <f ca="1">AE221+SUMIFS('Transactions (Dated)'!$E$2:$E$53,'Transactions (Dated)'!$D$2:$D$53,'Share Values'!$X222,'Transactions (Dated)'!$B$2:$B$53,'Share Values'!AE$11,'Transactions (Dated)'!$C$2:$C$53,"Buy")-SUMIFS('Transactions (Dated)'!$E$2:$E$53,'Transactions (Dated)'!$D$2:$D$53,'Share Values'!$X222,'Transactions (Dated)'!$B$2:$B$53,'Share Values'!AE$11,'Transactions (Dated)'!$C$2:$C$53,"Sell")</f>
        <v>0</v>
      </c>
      <c r="AF222" s="40">
        <f ca="1">AF221+SUMIFS('Transactions (Dated)'!$E$2:$E$53,'Transactions (Dated)'!$D$2:$D$53,'Share Values'!$X222,'Transactions (Dated)'!$B$2:$B$53,'Share Values'!AF$11,'Transactions (Dated)'!$C$2:$C$53,"Buy")-SUMIFS('Transactions (Dated)'!$E$2:$E$53,'Transactions (Dated)'!$D$2:$D$53,'Share Values'!$X222,'Transactions (Dated)'!$B$2:$B$53,'Share Values'!AF$11,'Transactions (Dated)'!$C$2:$C$53,"Sell")</f>
        <v>0</v>
      </c>
      <c r="AG222" s="40">
        <f ca="1">AG221+SUMIFS('Transactions (Dated)'!$E$2:$E$53,'Transactions (Dated)'!$D$2:$D$53,'Share Values'!$X222,'Transactions (Dated)'!$B$2:$B$53,'Share Values'!AG$11,'Transactions (Dated)'!$C$2:$C$53,"Buy")-SUMIFS('Transactions (Dated)'!$E$2:$E$53,'Transactions (Dated)'!$D$2:$D$53,'Share Values'!$X222,'Transactions (Dated)'!$B$2:$B$53,'Share Values'!AG$11,'Transactions (Dated)'!$C$2:$C$53,"Sell")</f>
        <v>0</v>
      </c>
      <c r="AH222" s="40">
        <f ca="1">AH221+SUMIFS('Transactions (Dated)'!$E$2:$E$53,'Transactions (Dated)'!$D$2:$D$53,'Share Values'!$X222,'Transactions (Dated)'!$B$2:$B$53,'Share Values'!AH$11,'Transactions (Dated)'!$C$2:$C$53,"Buy")-SUMIFS('Transactions (Dated)'!$E$2:$E$53,'Transactions (Dated)'!$D$2:$D$53,'Share Values'!$X222,'Transactions (Dated)'!$B$2:$B$53,'Share Values'!AH$11,'Transactions (Dated)'!$C$2:$C$53,"Sell")</f>
        <v>0</v>
      </c>
      <c r="AI222" s="40">
        <f ca="1">AI221+SUMIFS('Transactions (Dated)'!$E$2:$E$53,'Transactions (Dated)'!$D$2:$D$53,'Share Values'!$X222,'Transactions (Dated)'!$B$2:$B$53,'Share Values'!AI$11,'Transactions (Dated)'!$C$2:$C$53,"Buy")-SUMIFS('Transactions (Dated)'!$E$2:$E$53,'Transactions (Dated)'!$D$2:$D$53,'Share Values'!$X222,'Transactions (Dated)'!$B$2:$B$53,'Share Values'!AI$11,'Transactions (Dated)'!$C$2:$C$53,"Sell")</f>
        <v>0</v>
      </c>
      <c r="AJ222" s="40">
        <f ca="1">AJ221+SUMIFS('Transactions (Dated)'!$E$2:$E$53,'Transactions (Dated)'!$D$2:$D$53,'Share Values'!$X222,'Transactions (Dated)'!$B$2:$B$53,'Share Values'!AJ$11,'Transactions (Dated)'!$C$2:$C$53,"Buy")-SUMIFS('Transactions (Dated)'!$E$2:$E$53,'Transactions (Dated)'!$D$2:$D$53,'Share Values'!$X222,'Transactions (Dated)'!$B$2:$B$53,'Share Values'!AJ$11,'Transactions (Dated)'!$C$2:$C$53,"Sell")</f>
        <v>0</v>
      </c>
      <c r="AK222" s="40">
        <f ca="1">AK221+SUMIFS('Transactions (Dated)'!$E$2:$E$53,'Transactions (Dated)'!$D$2:$D$53,'Share Values'!$X222,'Transactions (Dated)'!$B$2:$B$53,'Share Values'!AK$11,'Transactions (Dated)'!$C$2:$C$53,"Buy")-SUMIFS('Transactions (Dated)'!$E$2:$E$53,'Transactions (Dated)'!$D$2:$D$53,'Share Values'!$X222,'Transactions (Dated)'!$B$2:$B$53,'Share Values'!AK$11,'Transactions (Dated)'!$C$2:$C$53,"Sell")</f>
        <v>0</v>
      </c>
      <c r="AL222" s="40">
        <f ca="1">AL221+SUMIFS('Transactions (Dated)'!$E$2:$E$53,'Transactions (Dated)'!$D$2:$D$53,'Share Values'!$X222,'Transactions (Dated)'!$B$2:$B$53,'Share Values'!AL$11,'Transactions (Dated)'!$C$2:$C$53,"Buy")-SUMIFS('Transactions (Dated)'!$E$2:$E$53,'Transactions (Dated)'!$D$2:$D$53,'Share Values'!$X222,'Transactions (Dated)'!$B$2:$B$53,'Share Values'!AL$11,'Transactions (Dated)'!$C$2:$C$53,"Sell")</f>
        <v>0</v>
      </c>
      <c r="AM222" s="40">
        <f ca="1">AM221+SUMIFS('Transactions (Dated)'!$E$2:$E$53,'Transactions (Dated)'!$D$2:$D$53,'Share Values'!$X222,'Transactions (Dated)'!$B$2:$B$53,'Share Values'!AM$11,'Transactions (Dated)'!$C$2:$C$53,"Buy")-SUMIFS('Transactions (Dated)'!$E$2:$E$53,'Transactions (Dated)'!$D$2:$D$53,'Share Values'!$X222,'Transactions (Dated)'!$B$2:$B$53,'Share Values'!AM$11,'Transactions (Dated)'!$C$2:$C$53,"Sell")</f>
        <v>0</v>
      </c>
      <c r="AN222" s="40">
        <f ca="1">AN221+SUMIFS('Transactions (Dated)'!$E$2:$E$53,'Transactions (Dated)'!$D$2:$D$53,'Share Values'!$X222,'Transactions (Dated)'!$B$2:$B$53,'Share Values'!AN$11,'Transactions (Dated)'!$C$2:$C$53,"Buy")-SUMIFS('Transactions (Dated)'!$E$2:$E$53,'Transactions (Dated)'!$D$2:$D$53,'Share Values'!$X222,'Transactions (Dated)'!$B$2:$B$53,'Share Values'!AN$11,'Transactions (Dated)'!$C$2:$C$53,"Sell")</f>
        <v>0</v>
      </c>
      <c r="AO222" s="40"/>
      <c r="AQ222" s="3">
        <f t="shared" si="89"/>
        <v>42220</v>
      </c>
      <c r="AR222" s="6">
        <f t="shared" ca="1" si="90"/>
        <v>46342.5</v>
      </c>
      <c r="AS222" s="6">
        <f t="shared" ca="1" si="91"/>
        <v>37031.25</v>
      </c>
      <c r="AT222" s="6">
        <f t="shared" ca="1" si="92"/>
        <v>770477.4</v>
      </c>
      <c r="AU222" s="6">
        <f t="shared" ca="1" si="93"/>
        <v>59087.16</v>
      </c>
      <c r="AV222" s="6">
        <f t="shared" ca="1" si="94"/>
        <v>36394</v>
      </c>
      <c r="AW222" s="6">
        <f t="shared" ca="1" si="95"/>
        <v>0</v>
      </c>
      <c r="AX222" s="6">
        <f t="shared" ca="1" si="96"/>
        <v>0</v>
      </c>
      <c r="AY222" s="6">
        <f t="shared" ca="1" si="97"/>
        <v>0</v>
      </c>
      <c r="AZ222" s="6">
        <f t="shared" ca="1" si="98"/>
        <v>0</v>
      </c>
      <c r="BA222" s="6">
        <f t="shared" ca="1" si="99"/>
        <v>0</v>
      </c>
      <c r="BB222" s="6">
        <f t="shared" ca="1" si="100"/>
        <v>0</v>
      </c>
      <c r="BC222" s="6">
        <f t="shared" ca="1" si="101"/>
        <v>0</v>
      </c>
      <c r="BD222" s="6">
        <f t="shared" ca="1" si="102"/>
        <v>0</v>
      </c>
      <c r="BE222" s="6">
        <f t="shared" ca="1" si="103"/>
        <v>0</v>
      </c>
      <c r="BF222" s="6">
        <f t="shared" ca="1" si="110"/>
        <v>0</v>
      </c>
      <c r="BG222" s="6">
        <f t="shared" ca="1" si="111"/>
        <v>0</v>
      </c>
      <c r="BH222" s="6"/>
      <c r="BJ222" s="4">
        <f t="shared" ca="1" si="104"/>
        <v>949332.31</v>
      </c>
      <c r="BL222" s="3">
        <f t="shared" si="105"/>
        <v>42220</v>
      </c>
      <c r="BM222" s="6">
        <f>BM221+SUMIFS('Transactions (Dated)'!G:G,'Transactions (Dated)'!D:D,'Share Values'!AQ222)</f>
        <v>34179.499999999993</v>
      </c>
      <c r="BN222" s="6">
        <f ca="1">BN221+SUMIFS('Transactions (Dated)'!$F:$F,'Transactions (Dated)'!$D:$D,$BL222,'Transactions (Dated)'!$B:$B,BN$11,'Transactions (Dated)'!$C:$C,"Dividend (paid to cash)")*Y222</f>
        <v>0</v>
      </c>
      <c r="BO222" s="6">
        <f ca="1">BO221+SUMIFS('Transactions (Dated)'!$F:$F,'Transactions (Dated)'!$D:$D,$BL222,'Transactions (Dated)'!$B:$B,BO$11,'Transactions (Dated)'!$C:$C,"Dividend (paid to cash)")*Z222</f>
        <v>1718.75</v>
      </c>
      <c r="BP222" s="6">
        <f ca="1">BP221+SUMIFS('Transactions (Dated)'!$F:$F,'Transactions (Dated)'!$D:$D,$BL222,'Transactions (Dated)'!$B:$B,BP$11,'Transactions (Dated)'!$C:$C,"Dividend (paid to cash)")*AA222</f>
        <v>23236.542000000001</v>
      </c>
      <c r="BQ222" s="6">
        <f ca="1">BQ221+SUMIFS('Transactions (Dated)'!$F:$F,'Transactions (Dated)'!$D:$D,$BL222,'Transactions (Dated)'!$B:$B,BQ$11,'Transactions (Dated)'!$C:$C,"Dividend (paid to cash)")*AB222</f>
        <v>113.52000000000001</v>
      </c>
      <c r="BR222" s="6">
        <f ca="1">BR221+SUMIFS('Transactions (Dated)'!$F:$F,'Transactions (Dated)'!$D:$D,$BL222,'Transactions (Dated)'!$B:$B,BR$11,'Transactions (Dated)'!$C:$C,"Dividend (paid to cash)")*AC222</f>
        <v>0</v>
      </c>
      <c r="BS222" s="6">
        <f ca="1">BS221+SUMIFS('Transactions (Dated)'!$F:$F,'Transactions (Dated)'!$D:$D,$BL222,'Transactions (Dated)'!$B:$B,BS$11,'Transactions (Dated)'!$C:$C,"Dividend (paid to cash)")*AD222</f>
        <v>0</v>
      </c>
      <c r="BT222" s="6">
        <f ca="1">BT221+SUMIFS('Transactions (Dated)'!$F:$F,'Transactions (Dated)'!$D:$D,$BL222,'Transactions (Dated)'!$B:$B,BT$11,'Transactions (Dated)'!$C:$C,"Dividend (paid to cash)")*AE222</f>
        <v>0</v>
      </c>
      <c r="BU222" s="6">
        <f ca="1">BU221+SUMIFS('Transactions (Dated)'!$F:$F,'Transactions (Dated)'!$D:$D,$BL222,'Transactions (Dated)'!$B:$B,BU$11,'Transactions (Dated)'!$C:$C,"Dividend (paid to cash)")*AF222</f>
        <v>0</v>
      </c>
      <c r="BV222" s="6">
        <f ca="1">BV221+SUMIFS('Transactions (Dated)'!$F:$F,'Transactions (Dated)'!$D:$D,$BL222,'Transactions (Dated)'!$B:$B,BV$11,'Transactions (Dated)'!$C:$C,"Dividend (paid to cash)")*AG222</f>
        <v>0</v>
      </c>
      <c r="BW222" s="6">
        <f ca="1">BW221+SUMIFS('Transactions (Dated)'!$F:$F,'Transactions (Dated)'!$D:$D,$BL222,'Transactions (Dated)'!$B:$B,BW$11,'Transactions (Dated)'!$C:$C,"Dividend (paid to cash)")*AH222</f>
        <v>0</v>
      </c>
      <c r="BX222" s="6">
        <f ca="1">BX221+SUMIFS('Transactions (Dated)'!$F:$F,'Transactions (Dated)'!$D:$D,$BL222,'Transactions (Dated)'!$B:$B,BX$11,'Transactions (Dated)'!$C:$C,"Dividend (paid to cash)")*AI222</f>
        <v>0</v>
      </c>
      <c r="BY222" s="6">
        <f ca="1">BY221+SUMIFS('Transactions (Dated)'!$F:$F,'Transactions (Dated)'!$D:$D,$BL222,'Transactions (Dated)'!$B:$B,BY$11,'Transactions (Dated)'!$C:$C,"Dividend (paid to cash)")*AJ222</f>
        <v>0</v>
      </c>
      <c r="BZ222" s="6">
        <f ca="1">BZ221+SUMIFS('Transactions (Dated)'!$F:$F,'Transactions (Dated)'!$D:$D,$BL222,'Transactions (Dated)'!$B:$B,BZ$11,'Transactions (Dated)'!$C:$C,"Dividend (paid to cash)")*AK222</f>
        <v>0</v>
      </c>
      <c r="CA222" s="6">
        <f ca="1">CA221+SUMIFS('Transactions (Dated)'!$F:$F,'Transactions (Dated)'!$D:$D,$BL222,'Transactions (Dated)'!$B:$B,CA$11,'Transactions (Dated)'!$C:$C,"Dividend (paid to cash)")*AL222</f>
        <v>0</v>
      </c>
      <c r="CB222" s="6">
        <v>0</v>
      </c>
      <c r="CC222" s="6">
        <v>0</v>
      </c>
      <c r="CD222" s="6"/>
      <c r="CF222" s="6">
        <f t="shared" ca="1" si="112"/>
        <v>59248.311999999991</v>
      </c>
      <c r="CH222" s="3">
        <f t="shared" si="113"/>
        <v>42220</v>
      </c>
      <c r="CI222" s="4">
        <f t="shared" ca="1" si="106"/>
        <v>949332.31</v>
      </c>
      <c r="CJ222" s="4">
        <f t="shared" ca="1" si="107"/>
        <v>59248.311999999991</v>
      </c>
      <c r="CL222" s="4">
        <f t="shared" ca="1" si="108"/>
        <v>1008580.6220000001</v>
      </c>
    </row>
    <row r="223" spans="2:90" x14ac:dyDescent="0.15">
      <c r="B223" s="3">
        <f t="shared" si="109"/>
        <v>42221</v>
      </c>
      <c r="C223" s="2">
        <v>14503</v>
      </c>
      <c r="E223" s="70">
        <v>42221</v>
      </c>
      <c r="F223" s="69">
        <v>10.02</v>
      </c>
      <c r="G223" s="69">
        <v>3.82</v>
      </c>
      <c r="H223" s="69">
        <v>19.61</v>
      </c>
      <c r="I223" s="69">
        <v>30.99</v>
      </c>
      <c r="J223" s="69">
        <v>15.37</v>
      </c>
      <c r="K223" s="69">
        <v>12.19</v>
      </c>
      <c r="L223" s="69">
        <v>23.42</v>
      </c>
      <c r="M223" s="69">
        <v>3.18</v>
      </c>
      <c r="N223" s="69">
        <v>9.98</v>
      </c>
      <c r="O223" s="69">
        <v>6</v>
      </c>
      <c r="P223" s="69">
        <v>29.54</v>
      </c>
      <c r="Q223" s="69">
        <v>0.91</v>
      </c>
      <c r="R223" s="69">
        <v>7.97</v>
      </c>
      <c r="S223" s="69">
        <v>37.43</v>
      </c>
      <c r="T223" s="69"/>
      <c r="U223" s="69"/>
      <c r="V223" s="4"/>
      <c r="X223" s="3">
        <f t="shared" si="88"/>
        <v>42221</v>
      </c>
      <c r="Y223" s="40">
        <f ca="1">Y222+SUMIFS('Transactions (Dated)'!$E$2:$E$53,'Transactions (Dated)'!$D$2:$D$53,'Share Values'!$X223,'Transactions (Dated)'!$B$2:$B$53,'Share Values'!Y$11,'Transactions (Dated)'!$C$2:$C$53,"Buy")-SUMIFS('Transactions (Dated)'!$E$2:$E$53,'Transactions (Dated)'!$D$2:$D$53,'Share Values'!$X223,'Transactions (Dated)'!$B$2:$B$53,'Share Values'!Y$11,'Transactions (Dated)'!$C$2:$C$53,"Sell")</f>
        <v>4625</v>
      </c>
      <c r="Z223" s="40">
        <f ca="1">Z222+SUMIFS('Transactions (Dated)'!$E$2:$E$53,'Transactions (Dated)'!$D$2:$D$53,'Share Values'!$X223,'Transactions (Dated)'!$B$2:$B$53,'Share Values'!Z$11,'Transactions (Dated)'!$C$2:$C$53,"Buy")-SUMIFS('Transactions (Dated)'!$E$2:$E$53,'Transactions (Dated)'!$D$2:$D$53,'Share Values'!$X223,'Transactions (Dated)'!$B$2:$B$53,'Share Values'!Z$11,'Transactions (Dated)'!$C$2:$C$53,"Sell")</f>
        <v>9375</v>
      </c>
      <c r="AA223" s="40">
        <f ca="1">AA222+SUMIFS('Transactions (Dated)'!$E$2:$E$53,'Transactions (Dated)'!$D$2:$D$53,'Share Values'!$X223,'Transactions (Dated)'!$B$2:$B$53,'Share Values'!AA$11,'Transactions (Dated)'!$C$2:$C$53,"Buy")-SUMIFS('Transactions (Dated)'!$E$2:$E$53,'Transactions (Dated)'!$D$2:$D$53,'Share Values'!$X223,'Transactions (Dated)'!$B$2:$B$53,'Share Values'!AA$11,'Transactions (Dated)'!$C$2:$C$53,"Sell")</f>
        <v>39270</v>
      </c>
      <c r="AB223" s="40">
        <f ca="1">AB222+SUMIFS('Transactions (Dated)'!$E$2:$E$53,'Transactions (Dated)'!$D$2:$D$53,'Share Values'!$X223,'Transactions (Dated)'!$B$2:$B$53,'Share Values'!AB$11,'Transactions (Dated)'!$C$2:$C$53,"Buy")-SUMIFS('Transactions (Dated)'!$E$2:$E$53,'Transactions (Dated)'!$D$2:$D$53,'Share Values'!$X223,'Transactions (Dated)'!$B$2:$B$53,'Share Values'!AB$11,'Transactions (Dated)'!$C$2:$C$53,"Sell")</f>
        <v>1892</v>
      </c>
      <c r="AC223" s="40">
        <f ca="1">AC222+SUMIFS('Transactions (Dated)'!$E$2:$E$53,'Transactions (Dated)'!$D$2:$D$53,'Share Values'!$X223,'Transactions (Dated)'!$B$2:$B$53,'Share Values'!AC$11,'Transactions (Dated)'!$C$2:$C$53,"Buy")-SUMIFS('Transactions (Dated)'!$E$2:$E$53,'Transactions (Dated)'!$D$2:$D$53,'Share Values'!$X223,'Transactions (Dated)'!$B$2:$B$53,'Share Values'!AC$11,'Transactions (Dated)'!$C$2:$C$53,"Sell")</f>
        <v>2348</v>
      </c>
      <c r="AD223" s="40">
        <f ca="1">AD222+SUMIFS('Transactions (Dated)'!$E$2:$E$53,'Transactions (Dated)'!$D$2:$D$53,'Share Values'!$X223,'Transactions (Dated)'!$B$2:$B$53,'Share Values'!AD$11,'Transactions (Dated)'!$C$2:$C$53,"Buy")-SUMIFS('Transactions (Dated)'!$E$2:$E$53,'Transactions (Dated)'!$D$2:$D$53,'Share Values'!$X223,'Transactions (Dated)'!$B$2:$B$53,'Share Values'!AD$11,'Transactions (Dated)'!$C$2:$C$53,"Sell")</f>
        <v>0</v>
      </c>
      <c r="AE223" s="40">
        <f ca="1">AE222+SUMIFS('Transactions (Dated)'!$E$2:$E$53,'Transactions (Dated)'!$D$2:$D$53,'Share Values'!$X223,'Transactions (Dated)'!$B$2:$B$53,'Share Values'!AE$11,'Transactions (Dated)'!$C$2:$C$53,"Buy")-SUMIFS('Transactions (Dated)'!$E$2:$E$53,'Transactions (Dated)'!$D$2:$D$53,'Share Values'!$X223,'Transactions (Dated)'!$B$2:$B$53,'Share Values'!AE$11,'Transactions (Dated)'!$C$2:$C$53,"Sell")</f>
        <v>0</v>
      </c>
      <c r="AF223" s="40">
        <f ca="1">AF222+SUMIFS('Transactions (Dated)'!$E$2:$E$53,'Transactions (Dated)'!$D$2:$D$53,'Share Values'!$X223,'Transactions (Dated)'!$B$2:$B$53,'Share Values'!AF$11,'Transactions (Dated)'!$C$2:$C$53,"Buy")-SUMIFS('Transactions (Dated)'!$E$2:$E$53,'Transactions (Dated)'!$D$2:$D$53,'Share Values'!$X223,'Transactions (Dated)'!$B$2:$B$53,'Share Values'!AF$11,'Transactions (Dated)'!$C$2:$C$53,"Sell")</f>
        <v>0</v>
      </c>
      <c r="AG223" s="40">
        <f ca="1">AG222+SUMIFS('Transactions (Dated)'!$E$2:$E$53,'Transactions (Dated)'!$D$2:$D$53,'Share Values'!$X223,'Transactions (Dated)'!$B$2:$B$53,'Share Values'!AG$11,'Transactions (Dated)'!$C$2:$C$53,"Buy")-SUMIFS('Transactions (Dated)'!$E$2:$E$53,'Transactions (Dated)'!$D$2:$D$53,'Share Values'!$X223,'Transactions (Dated)'!$B$2:$B$53,'Share Values'!AG$11,'Transactions (Dated)'!$C$2:$C$53,"Sell")</f>
        <v>0</v>
      </c>
      <c r="AH223" s="40">
        <f ca="1">AH222+SUMIFS('Transactions (Dated)'!$E$2:$E$53,'Transactions (Dated)'!$D$2:$D$53,'Share Values'!$X223,'Transactions (Dated)'!$B$2:$B$53,'Share Values'!AH$11,'Transactions (Dated)'!$C$2:$C$53,"Buy")-SUMIFS('Transactions (Dated)'!$E$2:$E$53,'Transactions (Dated)'!$D$2:$D$53,'Share Values'!$X223,'Transactions (Dated)'!$B$2:$B$53,'Share Values'!AH$11,'Transactions (Dated)'!$C$2:$C$53,"Sell")</f>
        <v>0</v>
      </c>
      <c r="AI223" s="40">
        <f ca="1">AI222+SUMIFS('Transactions (Dated)'!$E$2:$E$53,'Transactions (Dated)'!$D$2:$D$53,'Share Values'!$X223,'Transactions (Dated)'!$B$2:$B$53,'Share Values'!AI$11,'Transactions (Dated)'!$C$2:$C$53,"Buy")-SUMIFS('Transactions (Dated)'!$E$2:$E$53,'Transactions (Dated)'!$D$2:$D$53,'Share Values'!$X223,'Transactions (Dated)'!$B$2:$B$53,'Share Values'!AI$11,'Transactions (Dated)'!$C$2:$C$53,"Sell")</f>
        <v>0</v>
      </c>
      <c r="AJ223" s="40">
        <f ca="1">AJ222+SUMIFS('Transactions (Dated)'!$E$2:$E$53,'Transactions (Dated)'!$D$2:$D$53,'Share Values'!$X223,'Transactions (Dated)'!$B$2:$B$53,'Share Values'!AJ$11,'Transactions (Dated)'!$C$2:$C$53,"Buy")-SUMIFS('Transactions (Dated)'!$E$2:$E$53,'Transactions (Dated)'!$D$2:$D$53,'Share Values'!$X223,'Transactions (Dated)'!$B$2:$B$53,'Share Values'!AJ$11,'Transactions (Dated)'!$C$2:$C$53,"Sell")</f>
        <v>0</v>
      </c>
      <c r="AK223" s="40">
        <f ca="1">AK222+SUMIFS('Transactions (Dated)'!$E$2:$E$53,'Transactions (Dated)'!$D$2:$D$53,'Share Values'!$X223,'Transactions (Dated)'!$B$2:$B$53,'Share Values'!AK$11,'Transactions (Dated)'!$C$2:$C$53,"Buy")-SUMIFS('Transactions (Dated)'!$E$2:$E$53,'Transactions (Dated)'!$D$2:$D$53,'Share Values'!$X223,'Transactions (Dated)'!$B$2:$B$53,'Share Values'!AK$11,'Transactions (Dated)'!$C$2:$C$53,"Sell")</f>
        <v>0</v>
      </c>
      <c r="AL223" s="40">
        <f ca="1">AL222+SUMIFS('Transactions (Dated)'!$E$2:$E$53,'Transactions (Dated)'!$D$2:$D$53,'Share Values'!$X223,'Transactions (Dated)'!$B$2:$B$53,'Share Values'!AL$11,'Transactions (Dated)'!$C$2:$C$53,"Buy")-SUMIFS('Transactions (Dated)'!$E$2:$E$53,'Transactions (Dated)'!$D$2:$D$53,'Share Values'!$X223,'Transactions (Dated)'!$B$2:$B$53,'Share Values'!AL$11,'Transactions (Dated)'!$C$2:$C$53,"Sell")</f>
        <v>0</v>
      </c>
      <c r="AM223" s="40">
        <f ca="1">AM222+SUMIFS('Transactions (Dated)'!$E$2:$E$53,'Transactions (Dated)'!$D$2:$D$53,'Share Values'!$X223,'Transactions (Dated)'!$B$2:$B$53,'Share Values'!AM$11,'Transactions (Dated)'!$C$2:$C$53,"Buy")-SUMIFS('Transactions (Dated)'!$E$2:$E$53,'Transactions (Dated)'!$D$2:$D$53,'Share Values'!$X223,'Transactions (Dated)'!$B$2:$B$53,'Share Values'!AM$11,'Transactions (Dated)'!$C$2:$C$53,"Sell")</f>
        <v>0</v>
      </c>
      <c r="AN223" s="40">
        <f ca="1">AN222+SUMIFS('Transactions (Dated)'!$E$2:$E$53,'Transactions (Dated)'!$D$2:$D$53,'Share Values'!$X223,'Transactions (Dated)'!$B$2:$B$53,'Share Values'!AN$11,'Transactions (Dated)'!$C$2:$C$53,"Buy")-SUMIFS('Transactions (Dated)'!$E$2:$E$53,'Transactions (Dated)'!$D$2:$D$53,'Share Values'!$X223,'Transactions (Dated)'!$B$2:$B$53,'Share Values'!AN$11,'Transactions (Dated)'!$C$2:$C$53,"Sell")</f>
        <v>0</v>
      </c>
      <c r="AO223" s="40"/>
      <c r="AQ223" s="3">
        <f t="shared" si="89"/>
        <v>42221</v>
      </c>
      <c r="AR223" s="6">
        <f t="shared" ca="1" si="90"/>
        <v>46342.5</v>
      </c>
      <c r="AS223" s="6">
        <f t="shared" ca="1" si="91"/>
        <v>35812.5</v>
      </c>
      <c r="AT223" s="6">
        <f t="shared" ca="1" si="92"/>
        <v>770084.7</v>
      </c>
      <c r="AU223" s="6">
        <f t="shared" ca="1" si="93"/>
        <v>58633.079999999994</v>
      </c>
      <c r="AV223" s="6">
        <f t="shared" ca="1" si="94"/>
        <v>36088.759999999995</v>
      </c>
      <c r="AW223" s="6">
        <f t="shared" ca="1" si="95"/>
        <v>0</v>
      </c>
      <c r="AX223" s="6">
        <f t="shared" ca="1" si="96"/>
        <v>0</v>
      </c>
      <c r="AY223" s="6">
        <f t="shared" ca="1" si="97"/>
        <v>0</v>
      </c>
      <c r="AZ223" s="6">
        <f t="shared" ca="1" si="98"/>
        <v>0</v>
      </c>
      <c r="BA223" s="6">
        <f t="shared" ca="1" si="99"/>
        <v>0</v>
      </c>
      <c r="BB223" s="6">
        <f t="shared" ca="1" si="100"/>
        <v>0</v>
      </c>
      <c r="BC223" s="6">
        <f t="shared" ca="1" si="101"/>
        <v>0</v>
      </c>
      <c r="BD223" s="6">
        <f t="shared" ca="1" si="102"/>
        <v>0</v>
      </c>
      <c r="BE223" s="6">
        <f t="shared" ca="1" si="103"/>
        <v>0</v>
      </c>
      <c r="BF223" s="6">
        <f t="shared" ca="1" si="110"/>
        <v>0</v>
      </c>
      <c r="BG223" s="6">
        <f t="shared" ca="1" si="111"/>
        <v>0</v>
      </c>
      <c r="BH223" s="6"/>
      <c r="BJ223" s="4">
        <f t="shared" ca="1" si="104"/>
        <v>946961.53999999992</v>
      </c>
      <c r="BL223" s="3">
        <f t="shared" si="105"/>
        <v>42221</v>
      </c>
      <c r="BM223" s="6">
        <f>BM222+SUMIFS('Transactions (Dated)'!G:G,'Transactions (Dated)'!D:D,'Share Values'!AQ223)</f>
        <v>34179.499999999993</v>
      </c>
      <c r="BN223" s="6">
        <f ca="1">BN222+SUMIFS('Transactions (Dated)'!$F:$F,'Transactions (Dated)'!$D:$D,$BL223,'Transactions (Dated)'!$B:$B,BN$11,'Transactions (Dated)'!$C:$C,"Dividend (paid to cash)")*Y223</f>
        <v>0</v>
      </c>
      <c r="BO223" s="6">
        <f ca="1">BO222+SUMIFS('Transactions (Dated)'!$F:$F,'Transactions (Dated)'!$D:$D,$BL223,'Transactions (Dated)'!$B:$B,BO$11,'Transactions (Dated)'!$C:$C,"Dividend (paid to cash)")*Z223</f>
        <v>1718.75</v>
      </c>
      <c r="BP223" s="6">
        <f ca="1">BP222+SUMIFS('Transactions (Dated)'!$F:$F,'Transactions (Dated)'!$D:$D,$BL223,'Transactions (Dated)'!$B:$B,BP$11,'Transactions (Dated)'!$C:$C,"Dividend (paid to cash)")*AA223</f>
        <v>23236.542000000001</v>
      </c>
      <c r="BQ223" s="6">
        <f ca="1">BQ222+SUMIFS('Transactions (Dated)'!$F:$F,'Transactions (Dated)'!$D:$D,$BL223,'Transactions (Dated)'!$B:$B,BQ$11,'Transactions (Dated)'!$C:$C,"Dividend (paid to cash)")*AB223</f>
        <v>113.52000000000001</v>
      </c>
      <c r="BR223" s="6">
        <f ca="1">BR222+SUMIFS('Transactions (Dated)'!$F:$F,'Transactions (Dated)'!$D:$D,$BL223,'Transactions (Dated)'!$B:$B,BR$11,'Transactions (Dated)'!$C:$C,"Dividend (paid to cash)")*AC223</f>
        <v>0</v>
      </c>
      <c r="BS223" s="6">
        <f ca="1">BS222+SUMIFS('Transactions (Dated)'!$F:$F,'Transactions (Dated)'!$D:$D,$BL223,'Transactions (Dated)'!$B:$B,BS$11,'Transactions (Dated)'!$C:$C,"Dividend (paid to cash)")*AD223</f>
        <v>0</v>
      </c>
      <c r="BT223" s="6">
        <f ca="1">BT222+SUMIFS('Transactions (Dated)'!$F:$F,'Transactions (Dated)'!$D:$D,$BL223,'Transactions (Dated)'!$B:$B,BT$11,'Transactions (Dated)'!$C:$C,"Dividend (paid to cash)")*AE223</f>
        <v>0</v>
      </c>
      <c r="BU223" s="6">
        <f ca="1">BU222+SUMIFS('Transactions (Dated)'!$F:$F,'Transactions (Dated)'!$D:$D,$BL223,'Transactions (Dated)'!$B:$B,BU$11,'Transactions (Dated)'!$C:$C,"Dividend (paid to cash)")*AF223</f>
        <v>0</v>
      </c>
      <c r="BV223" s="6">
        <f ca="1">BV222+SUMIFS('Transactions (Dated)'!$F:$F,'Transactions (Dated)'!$D:$D,$BL223,'Transactions (Dated)'!$B:$B,BV$11,'Transactions (Dated)'!$C:$C,"Dividend (paid to cash)")*AG223</f>
        <v>0</v>
      </c>
      <c r="BW223" s="6">
        <f ca="1">BW222+SUMIFS('Transactions (Dated)'!$F:$F,'Transactions (Dated)'!$D:$D,$BL223,'Transactions (Dated)'!$B:$B,BW$11,'Transactions (Dated)'!$C:$C,"Dividend (paid to cash)")*AH223</f>
        <v>0</v>
      </c>
      <c r="BX223" s="6">
        <f ca="1">BX222+SUMIFS('Transactions (Dated)'!$F:$F,'Transactions (Dated)'!$D:$D,$BL223,'Transactions (Dated)'!$B:$B,BX$11,'Transactions (Dated)'!$C:$C,"Dividend (paid to cash)")*AI223</f>
        <v>0</v>
      </c>
      <c r="BY223" s="6">
        <f ca="1">BY222+SUMIFS('Transactions (Dated)'!$F:$F,'Transactions (Dated)'!$D:$D,$BL223,'Transactions (Dated)'!$B:$B,BY$11,'Transactions (Dated)'!$C:$C,"Dividend (paid to cash)")*AJ223</f>
        <v>0</v>
      </c>
      <c r="BZ223" s="6">
        <f ca="1">BZ222+SUMIFS('Transactions (Dated)'!$F:$F,'Transactions (Dated)'!$D:$D,$BL223,'Transactions (Dated)'!$B:$B,BZ$11,'Transactions (Dated)'!$C:$C,"Dividend (paid to cash)")*AK223</f>
        <v>0</v>
      </c>
      <c r="CA223" s="6">
        <f ca="1">CA222+SUMIFS('Transactions (Dated)'!$F:$F,'Transactions (Dated)'!$D:$D,$BL223,'Transactions (Dated)'!$B:$B,CA$11,'Transactions (Dated)'!$C:$C,"Dividend (paid to cash)")*AL223</f>
        <v>0</v>
      </c>
      <c r="CB223" s="6">
        <v>0</v>
      </c>
      <c r="CC223" s="6">
        <v>0</v>
      </c>
      <c r="CD223" s="6"/>
      <c r="CF223" s="6">
        <f t="shared" ca="1" si="112"/>
        <v>59248.311999999991</v>
      </c>
      <c r="CH223" s="3">
        <f t="shared" si="113"/>
        <v>42221</v>
      </c>
      <c r="CI223" s="4">
        <f t="shared" ca="1" si="106"/>
        <v>946961.53999999992</v>
      </c>
      <c r="CJ223" s="4">
        <f t="shared" ca="1" si="107"/>
        <v>59248.311999999991</v>
      </c>
      <c r="CL223" s="4">
        <f t="shared" ca="1" si="108"/>
        <v>1006209.852</v>
      </c>
    </row>
    <row r="224" spans="2:90" x14ac:dyDescent="0.15">
      <c r="B224" s="3">
        <f t="shared" si="109"/>
        <v>42222</v>
      </c>
      <c r="C224" s="2">
        <v>14405.9</v>
      </c>
      <c r="E224" s="70">
        <v>42222</v>
      </c>
      <c r="F224" s="69">
        <v>10.050000000000001</v>
      </c>
      <c r="G224" s="69">
        <v>4</v>
      </c>
      <c r="H224" s="69">
        <v>19.5</v>
      </c>
      <c r="I224" s="69">
        <v>30.74</v>
      </c>
      <c r="J224" s="69">
        <v>15.38</v>
      </c>
      <c r="K224" s="69">
        <v>12.27</v>
      </c>
      <c r="L224" s="69">
        <v>23.05</v>
      </c>
      <c r="M224" s="69">
        <v>3.28</v>
      </c>
      <c r="N224" s="69">
        <v>9.9499999999999993</v>
      </c>
      <c r="O224" s="69">
        <v>6</v>
      </c>
      <c r="P224" s="69">
        <v>29.2</v>
      </c>
      <c r="Q224" s="69">
        <v>0.86</v>
      </c>
      <c r="R224" s="69">
        <v>8.19</v>
      </c>
      <c r="S224" s="69">
        <v>37.619999999999997</v>
      </c>
      <c r="T224" s="69"/>
      <c r="U224" s="69"/>
      <c r="V224" s="4"/>
      <c r="X224" s="3">
        <f t="shared" si="88"/>
        <v>42222</v>
      </c>
      <c r="Y224" s="40">
        <f ca="1">Y223+SUMIFS('Transactions (Dated)'!$E$2:$E$53,'Transactions (Dated)'!$D$2:$D$53,'Share Values'!$X224,'Transactions (Dated)'!$B$2:$B$53,'Share Values'!Y$11,'Transactions (Dated)'!$C$2:$C$53,"Buy")-SUMIFS('Transactions (Dated)'!$E$2:$E$53,'Transactions (Dated)'!$D$2:$D$53,'Share Values'!$X224,'Transactions (Dated)'!$B$2:$B$53,'Share Values'!Y$11,'Transactions (Dated)'!$C$2:$C$53,"Sell")</f>
        <v>4625</v>
      </c>
      <c r="Z224" s="40">
        <f ca="1">Z223+SUMIFS('Transactions (Dated)'!$E$2:$E$53,'Transactions (Dated)'!$D$2:$D$53,'Share Values'!$X224,'Transactions (Dated)'!$B$2:$B$53,'Share Values'!Z$11,'Transactions (Dated)'!$C$2:$C$53,"Buy")-SUMIFS('Transactions (Dated)'!$E$2:$E$53,'Transactions (Dated)'!$D$2:$D$53,'Share Values'!$X224,'Transactions (Dated)'!$B$2:$B$53,'Share Values'!Z$11,'Transactions (Dated)'!$C$2:$C$53,"Sell")</f>
        <v>9375</v>
      </c>
      <c r="AA224" s="40">
        <f ca="1">AA223+SUMIFS('Transactions (Dated)'!$E$2:$E$53,'Transactions (Dated)'!$D$2:$D$53,'Share Values'!$X224,'Transactions (Dated)'!$B$2:$B$53,'Share Values'!AA$11,'Transactions (Dated)'!$C$2:$C$53,"Buy")-SUMIFS('Transactions (Dated)'!$E$2:$E$53,'Transactions (Dated)'!$D$2:$D$53,'Share Values'!$X224,'Transactions (Dated)'!$B$2:$B$53,'Share Values'!AA$11,'Transactions (Dated)'!$C$2:$C$53,"Sell")</f>
        <v>39270</v>
      </c>
      <c r="AB224" s="40">
        <f ca="1">AB223+SUMIFS('Transactions (Dated)'!$E$2:$E$53,'Transactions (Dated)'!$D$2:$D$53,'Share Values'!$X224,'Transactions (Dated)'!$B$2:$B$53,'Share Values'!AB$11,'Transactions (Dated)'!$C$2:$C$53,"Buy")-SUMIFS('Transactions (Dated)'!$E$2:$E$53,'Transactions (Dated)'!$D$2:$D$53,'Share Values'!$X224,'Transactions (Dated)'!$B$2:$B$53,'Share Values'!AB$11,'Transactions (Dated)'!$C$2:$C$53,"Sell")</f>
        <v>1892</v>
      </c>
      <c r="AC224" s="40">
        <f ca="1">AC223+SUMIFS('Transactions (Dated)'!$E$2:$E$53,'Transactions (Dated)'!$D$2:$D$53,'Share Values'!$X224,'Transactions (Dated)'!$B$2:$B$53,'Share Values'!AC$11,'Transactions (Dated)'!$C$2:$C$53,"Buy")-SUMIFS('Transactions (Dated)'!$E$2:$E$53,'Transactions (Dated)'!$D$2:$D$53,'Share Values'!$X224,'Transactions (Dated)'!$B$2:$B$53,'Share Values'!AC$11,'Transactions (Dated)'!$C$2:$C$53,"Sell")</f>
        <v>2348</v>
      </c>
      <c r="AD224" s="40">
        <f ca="1">AD223+SUMIFS('Transactions (Dated)'!$E$2:$E$53,'Transactions (Dated)'!$D$2:$D$53,'Share Values'!$X224,'Transactions (Dated)'!$B$2:$B$53,'Share Values'!AD$11,'Transactions (Dated)'!$C$2:$C$53,"Buy")-SUMIFS('Transactions (Dated)'!$E$2:$E$53,'Transactions (Dated)'!$D$2:$D$53,'Share Values'!$X224,'Transactions (Dated)'!$B$2:$B$53,'Share Values'!AD$11,'Transactions (Dated)'!$C$2:$C$53,"Sell")</f>
        <v>0</v>
      </c>
      <c r="AE224" s="40">
        <f ca="1">AE223+SUMIFS('Transactions (Dated)'!$E$2:$E$53,'Transactions (Dated)'!$D$2:$D$53,'Share Values'!$X224,'Transactions (Dated)'!$B$2:$B$53,'Share Values'!AE$11,'Transactions (Dated)'!$C$2:$C$53,"Buy")-SUMIFS('Transactions (Dated)'!$E$2:$E$53,'Transactions (Dated)'!$D$2:$D$53,'Share Values'!$X224,'Transactions (Dated)'!$B$2:$B$53,'Share Values'!AE$11,'Transactions (Dated)'!$C$2:$C$53,"Sell")</f>
        <v>0</v>
      </c>
      <c r="AF224" s="40">
        <f ca="1">AF223+SUMIFS('Transactions (Dated)'!$E$2:$E$53,'Transactions (Dated)'!$D$2:$D$53,'Share Values'!$X224,'Transactions (Dated)'!$B$2:$B$53,'Share Values'!AF$11,'Transactions (Dated)'!$C$2:$C$53,"Buy")-SUMIFS('Transactions (Dated)'!$E$2:$E$53,'Transactions (Dated)'!$D$2:$D$53,'Share Values'!$X224,'Transactions (Dated)'!$B$2:$B$53,'Share Values'!AF$11,'Transactions (Dated)'!$C$2:$C$53,"Sell")</f>
        <v>0</v>
      </c>
      <c r="AG224" s="40">
        <f ca="1">AG223+SUMIFS('Transactions (Dated)'!$E$2:$E$53,'Transactions (Dated)'!$D$2:$D$53,'Share Values'!$X224,'Transactions (Dated)'!$B$2:$B$53,'Share Values'!AG$11,'Transactions (Dated)'!$C$2:$C$53,"Buy")-SUMIFS('Transactions (Dated)'!$E$2:$E$53,'Transactions (Dated)'!$D$2:$D$53,'Share Values'!$X224,'Transactions (Dated)'!$B$2:$B$53,'Share Values'!AG$11,'Transactions (Dated)'!$C$2:$C$53,"Sell")</f>
        <v>0</v>
      </c>
      <c r="AH224" s="40">
        <f ca="1">AH223+SUMIFS('Transactions (Dated)'!$E$2:$E$53,'Transactions (Dated)'!$D$2:$D$53,'Share Values'!$X224,'Transactions (Dated)'!$B$2:$B$53,'Share Values'!AH$11,'Transactions (Dated)'!$C$2:$C$53,"Buy")-SUMIFS('Transactions (Dated)'!$E$2:$E$53,'Transactions (Dated)'!$D$2:$D$53,'Share Values'!$X224,'Transactions (Dated)'!$B$2:$B$53,'Share Values'!AH$11,'Transactions (Dated)'!$C$2:$C$53,"Sell")</f>
        <v>0</v>
      </c>
      <c r="AI224" s="40">
        <f ca="1">AI223+SUMIFS('Transactions (Dated)'!$E$2:$E$53,'Transactions (Dated)'!$D$2:$D$53,'Share Values'!$X224,'Transactions (Dated)'!$B$2:$B$53,'Share Values'!AI$11,'Transactions (Dated)'!$C$2:$C$53,"Buy")-SUMIFS('Transactions (Dated)'!$E$2:$E$53,'Transactions (Dated)'!$D$2:$D$53,'Share Values'!$X224,'Transactions (Dated)'!$B$2:$B$53,'Share Values'!AI$11,'Transactions (Dated)'!$C$2:$C$53,"Sell")</f>
        <v>0</v>
      </c>
      <c r="AJ224" s="40">
        <f ca="1">AJ223+SUMIFS('Transactions (Dated)'!$E$2:$E$53,'Transactions (Dated)'!$D$2:$D$53,'Share Values'!$X224,'Transactions (Dated)'!$B$2:$B$53,'Share Values'!AJ$11,'Transactions (Dated)'!$C$2:$C$53,"Buy")-SUMIFS('Transactions (Dated)'!$E$2:$E$53,'Transactions (Dated)'!$D$2:$D$53,'Share Values'!$X224,'Transactions (Dated)'!$B$2:$B$53,'Share Values'!AJ$11,'Transactions (Dated)'!$C$2:$C$53,"Sell")</f>
        <v>0</v>
      </c>
      <c r="AK224" s="40">
        <f ca="1">AK223+SUMIFS('Transactions (Dated)'!$E$2:$E$53,'Transactions (Dated)'!$D$2:$D$53,'Share Values'!$X224,'Transactions (Dated)'!$B$2:$B$53,'Share Values'!AK$11,'Transactions (Dated)'!$C$2:$C$53,"Buy")-SUMIFS('Transactions (Dated)'!$E$2:$E$53,'Transactions (Dated)'!$D$2:$D$53,'Share Values'!$X224,'Transactions (Dated)'!$B$2:$B$53,'Share Values'!AK$11,'Transactions (Dated)'!$C$2:$C$53,"Sell")</f>
        <v>0</v>
      </c>
      <c r="AL224" s="40">
        <f ca="1">AL223+SUMIFS('Transactions (Dated)'!$E$2:$E$53,'Transactions (Dated)'!$D$2:$D$53,'Share Values'!$X224,'Transactions (Dated)'!$B$2:$B$53,'Share Values'!AL$11,'Transactions (Dated)'!$C$2:$C$53,"Buy")-SUMIFS('Transactions (Dated)'!$E$2:$E$53,'Transactions (Dated)'!$D$2:$D$53,'Share Values'!$X224,'Transactions (Dated)'!$B$2:$B$53,'Share Values'!AL$11,'Transactions (Dated)'!$C$2:$C$53,"Sell")</f>
        <v>0</v>
      </c>
      <c r="AM224" s="40">
        <f ca="1">AM223+SUMIFS('Transactions (Dated)'!$E$2:$E$53,'Transactions (Dated)'!$D$2:$D$53,'Share Values'!$X224,'Transactions (Dated)'!$B$2:$B$53,'Share Values'!AM$11,'Transactions (Dated)'!$C$2:$C$53,"Buy")-SUMIFS('Transactions (Dated)'!$E$2:$E$53,'Transactions (Dated)'!$D$2:$D$53,'Share Values'!$X224,'Transactions (Dated)'!$B$2:$B$53,'Share Values'!AM$11,'Transactions (Dated)'!$C$2:$C$53,"Sell")</f>
        <v>0</v>
      </c>
      <c r="AN224" s="40">
        <f ca="1">AN223+SUMIFS('Transactions (Dated)'!$E$2:$E$53,'Transactions (Dated)'!$D$2:$D$53,'Share Values'!$X224,'Transactions (Dated)'!$B$2:$B$53,'Share Values'!AN$11,'Transactions (Dated)'!$C$2:$C$53,"Buy")-SUMIFS('Transactions (Dated)'!$E$2:$E$53,'Transactions (Dated)'!$D$2:$D$53,'Share Values'!$X224,'Transactions (Dated)'!$B$2:$B$53,'Share Values'!AN$11,'Transactions (Dated)'!$C$2:$C$53,"Sell")</f>
        <v>0</v>
      </c>
      <c r="AO224" s="40"/>
      <c r="AQ224" s="3">
        <f t="shared" si="89"/>
        <v>42222</v>
      </c>
      <c r="AR224" s="6">
        <f t="shared" ca="1" si="90"/>
        <v>46481.25</v>
      </c>
      <c r="AS224" s="6">
        <f t="shared" ca="1" si="91"/>
        <v>37500</v>
      </c>
      <c r="AT224" s="6">
        <f t="shared" ca="1" si="92"/>
        <v>765765</v>
      </c>
      <c r="AU224" s="6">
        <f t="shared" ca="1" si="93"/>
        <v>58160.079999999994</v>
      </c>
      <c r="AV224" s="6">
        <f t="shared" ca="1" si="94"/>
        <v>36112.240000000005</v>
      </c>
      <c r="AW224" s="6">
        <f t="shared" ca="1" si="95"/>
        <v>0</v>
      </c>
      <c r="AX224" s="6">
        <f t="shared" ca="1" si="96"/>
        <v>0</v>
      </c>
      <c r="AY224" s="6">
        <f t="shared" ca="1" si="97"/>
        <v>0</v>
      </c>
      <c r="AZ224" s="6">
        <f t="shared" ca="1" si="98"/>
        <v>0</v>
      </c>
      <c r="BA224" s="6">
        <f t="shared" ca="1" si="99"/>
        <v>0</v>
      </c>
      <c r="BB224" s="6">
        <f t="shared" ca="1" si="100"/>
        <v>0</v>
      </c>
      <c r="BC224" s="6">
        <f t="shared" ca="1" si="101"/>
        <v>0</v>
      </c>
      <c r="BD224" s="6">
        <f t="shared" ca="1" si="102"/>
        <v>0</v>
      </c>
      <c r="BE224" s="6">
        <f t="shared" ca="1" si="103"/>
        <v>0</v>
      </c>
      <c r="BF224" s="6">
        <f t="shared" ca="1" si="110"/>
        <v>0</v>
      </c>
      <c r="BG224" s="6">
        <f t="shared" ca="1" si="111"/>
        <v>0</v>
      </c>
      <c r="BH224" s="6"/>
      <c r="BJ224" s="4">
        <f t="shared" ca="1" si="104"/>
        <v>944018.57</v>
      </c>
      <c r="BL224" s="3">
        <f t="shared" si="105"/>
        <v>42222</v>
      </c>
      <c r="BM224" s="6">
        <f>BM223+SUMIFS('Transactions (Dated)'!G:G,'Transactions (Dated)'!D:D,'Share Values'!AQ224)</f>
        <v>34179.499999999993</v>
      </c>
      <c r="BN224" s="6">
        <f ca="1">BN223+SUMIFS('Transactions (Dated)'!$F:$F,'Transactions (Dated)'!$D:$D,$BL224,'Transactions (Dated)'!$B:$B,BN$11,'Transactions (Dated)'!$C:$C,"Dividend (paid to cash)")*Y224</f>
        <v>0</v>
      </c>
      <c r="BO224" s="6">
        <f ca="1">BO223+SUMIFS('Transactions (Dated)'!$F:$F,'Transactions (Dated)'!$D:$D,$BL224,'Transactions (Dated)'!$B:$B,BO$11,'Transactions (Dated)'!$C:$C,"Dividend (paid to cash)")*Z224</f>
        <v>1718.75</v>
      </c>
      <c r="BP224" s="6">
        <f ca="1">BP223+SUMIFS('Transactions (Dated)'!$F:$F,'Transactions (Dated)'!$D:$D,$BL224,'Transactions (Dated)'!$B:$B,BP$11,'Transactions (Dated)'!$C:$C,"Dividend (paid to cash)")*AA224</f>
        <v>23236.542000000001</v>
      </c>
      <c r="BQ224" s="6">
        <f ca="1">BQ223+SUMIFS('Transactions (Dated)'!$F:$F,'Transactions (Dated)'!$D:$D,$BL224,'Transactions (Dated)'!$B:$B,BQ$11,'Transactions (Dated)'!$C:$C,"Dividend (paid to cash)")*AB224</f>
        <v>113.52000000000001</v>
      </c>
      <c r="BR224" s="6">
        <f ca="1">BR223+SUMIFS('Transactions (Dated)'!$F:$F,'Transactions (Dated)'!$D:$D,$BL224,'Transactions (Dated)'!$B:$B,BR$11,'Transactions (Dated)'!$C:$C,"Dividend (paid to cash)")*AC224</f>
        <v>0</v>
      </c>
      <c r="BS224" s="6">
        <f ca="1">BS223+SUMIFS('Transactions (Dated)'!$F:$F,'Transactions (Dated)'!$D:$D,$BL224,'Transactions (Dated)'!$B:$B,BS$11,'Transactions (Dated)'!$C:$C,"Dividend (paid to cash)")*AD224</f>
        <v>0</v>
      </c>
      <c r="BT224" s="6">
        <f ca="1">BT223+SUMIFS('Transactions (Dated)'!$F:$F,'Transactions (Dated)'!$D:$D,$BL224,'Transactions (Dated)'!$B:$B,BT$11,'Transactions (Dated)'!$C:$C,"Dividend (paid to cash)")*AE224</f>
        <v>0</v>
      </c>
      <c r="BU224" s="6">
        <f ca="1">BU223+SUMIFS('Transactions (Dated)'!$F:$F,'Transactions (Dated)'!$D:$D,$BL224,'Transactions (Dated)'!$B:$B,BU$11,'Transactions (Dated)'!$C:$C,"Dividend (paid to cash)")*AF224</f>
        <v>0</v>
      </c>
      <c r="BV224" s="6">
        <f ca="1">BV223+SUMIFS('Transactions (Dated)'!$F:$F,'Transactions (Dated)'!$D:$D,$BL224,'Transactions (Dated)'!$B:$B,BV$11,'Transactions (Dated)'!$C:$C,"Dividend (paid to cash)")*AG224</f>
        <v>0</v>
      </c>
      <c r="BW224" s="6">
        <f ca="1">BW223+SUMIFS('Transactions (Dated)'!$F:$F,'Transactions (Dated)'!$D:$D,$BL224,'Transactions (Dated)'!$B:$B,BW$11,'Transactions (Dated)'!$C:$C,"Dividend (paid to cash)")*AH224</f>
        <v>0</v>
      </c>
      <c r="BX224" s="6">
        <f ca="1">BX223+SUMIFS('Transactions (Dated)'!$F:$F,'Transactions (Dated)'!$D:$D,$BL224,'Transactions (Dated)'!$B:$B,BX$11,'Transactions (Dated)'!$C:$C,"Dividend (paid to cash)")*AI224</f>
        <v>0</v>
      </c>
      <c r="BY224" s="6">
        <f ca="1">BY223+SUMIFS('Transactions (Dated)'!$F:$F,'Transactions (Dated)'!$D:$D,$BL224,'Transactions (Dated)'!$B:$B,BY$11,'Transactions (Dated)'!$C:$C,"Dividend (paid to cash)")*AJ224</f>
        <v>0</v>
      </c>
      <c r="BZ224" s="6">
        <f ca="1">BZ223+SUMIFS('Transactions (Dated)'!$F:$F,'Transactions (Dated)'!$D:$D,$BL224,'Transactions (Dated)'!$B:$B,BZ$11,'Transactions (Dated)'!$C:$C,"Dividend (paid to cash)")*AK224</f>
        <v>0</v>
      </c>
      <c r="CA224" s="6">
        <f ca="1">CA223+SUMIFS('Transactions (Dated)'!$F:$F,'Transactions (Dated)'!$D:$D,$BL224,'Transactions (Dated)'!$B:$B,CA$11,'Transactions (Dated)'!$C:$C,"Dividend (paid to cash)")*AL224</f>
        <v>0</v>
      </c>
      <c r="CB224" s="6">
        <v>0</v>
      </c>
      <c r="CC224" s="6">
        <v>0</v>
      </c>
      <c r="CD224" s="6"/>
      <c r="CF224" s="6">
        <f t="shared" ca="1" si="112"/>
        <v>59248.311999999991</v>
      </c>
      <c r="CH224" s="3">
        <f t="shared" si="113"/>
        <v>42222</v>
      </c>
      <c r="CI224" s="4">
        <f t="shared" ca="1" si="106"/>
        <v>944018.57</v>
      </c>
      <c r="CJ224" s="4">
        <f t="shared" ca="1" si="107"/>
        <v>59248.311999999991</v>
      </c>
      <c r="CL224" s="4">
        <f t="shared" ca="1" si="108"/>
        <v>1003266.882</v>
      </c>
    </row>
    <row r="225" spans="2:90" x14ac:dyDescent="0.15">
      <c r="B225" s="3">
        <f t="shared" si="109"/>
        <v>42223</v>
      </c>
      <c r="C225" s="2">
        <v>14302.7</v>
      </c>
      <c r="E225" s="70">
        <v>42223</v>
      </c>
      <c r="F225" s="69">
        <v>9.94</v>
      </c>
      <c r="G225" s="69">
        <v>3.76</v>
      </c>
      <c r="H225" s="69">
        <v>19.36</v>
      </c>
      <c r="I225" s="69">
        <v>30.22</v>
      </c>
      <c r="J225" s="69">
        <v>15.38</v>
      </c>
      <c r="K225" s="69">
        <v>12.29</v>
      </c>
      <c r="L225" s="69">
        <v>23.3</v>
      </c>
      <c r="M225" s="69">
        <v>3.32</v>
      </c>
      <c r="N225" s="69">
        <v>9.9499999999999993</v>
      </c>
      <c r="O225" s="69">
        <v>5.96</v>
      </c>
      <c r="P225" s="69">
        <v>28.61</v>
      </c>
      <c r="Q225" s="69">
        <v>0.89</v>
      </c>
      <c r="R225" s="69">
        <v>7.96</v>
      </c>
      <c r="S225" s="69">
        <v>37.229999999999997</v>
      </c>
      <c r="T225" s="69"/>
      <c r="U225" s="69"/>
      <c r="V225" s="4"/>
      <c r="X225" s="3">
        <f t="shared" si="88"/>
        <v>42223</v>
      </c>
      <c r="Y225" s="40">
        <f ca="1">Y224+SUMIFS('Transactions (Dated)'!$E$2:$E$53,'Transactions (Dated)'!$D$2:$D$53,'Share Values'!$X225,'Transactions (Dated)'!$B$2:$B$53,'Share Values'!Y$11,'Transactions (Dated)'!$C$2:$C$53,"Buy")-SUMIFS('Transactions (Dated)'!$E$2:$E$53,'Transactions (Dated)'!$D$2:$D$53,'Share Values'!$X225,'Transactions (Dated)'!$B$2:$B$53,'Share Values'!Y$11,'Transactions (Dated)'!$C$2:$C$53,"Sell")</f>
        <v>4625</v>
      </c>
      <c r="Z225" s="40">
        <f ca="1">Z224+SUMIFS('Transactions (Dated)'!$E$2:$E$53,'Transactions (Dated)'!$D$2:$D$53,'Share Values'!$X225,'Transactions (Dated)'!$B$2:$B$53,'Share Values'!Z$11,'Transactions (Dated)'!$C$2:$C$53,"Buy")-SUMIFS('Transactions (Dated)'!$E$2:$E$53,'Transactions (Dated)'!$D$2:$D$53,'Share Values'!$X225,'Transactions (Dated)'!$B$2:$B$53,'Share Values'!Z$11,'Transactions (Dated)'!$C$2:$C$53,"Sell")</f>
        <v>9375</v>
      </c>
      <c r="AA225" s="40">
        <f ca="1">AA224+SUMIFS('Transactions (Dated)'!$E$2:$E$53,'Transactions (Dated)'!$D$2:$D$53,'Share Values'!$X225,'Transactions (Dated)'!$B$2:$B$53,'Share Values'!AA$11,'Transactions (Dated)'!$C$2:$C$53,"Buy")-SUMIFS('Transactions (Dated)'!$E$2:$E$53,'Transactions (Dated)'!$D$2:$D$53,'Share Values'!$X225,'Transactions (Dated)'!$B$2:$B$53,'Share Values'!AA$11,'Transactions (Dated)'!$C$2:$C$53,"Sell")</f>
        <v>39270</v>
      </c>
      <c r="AB225" s="40">
        <f ca="1">AB224+SUMIFS('Transactions (Dated)'!$E$2:$E$53,'Transactions (Dated)'!$D$2:$D$53,'Share Values'!$X225,'Transactions (Dated)'!$B$2:$B$53,'Share Values'!AB$11,'Transactions (Dated)'!$C$2:$C$53,"Buy")-SUMIFS('Transactions (Dated)'!$E$2:$E$53,'Transactions (Dated)'!$D$2:$D$53,'Share Values'!$X225,'Transactions (Dated)'!$B$2:$B$53,'Share Values'!AB$11,'Transactions (Dated)'!$C$2:$C$53,"Sell")</f>
        <v>1892</v>
      </c>
      <c r="AC225" s="40">
        <f ca="1">AC224+SUMIFS('Transactions (Dated)'!$E$2:$E$53,'Transactions (Dated)'!$D$2:$D$53,'Share Values'!$X225,'Transactions (Dated)'!$B$2:$B$53,'Share Values'!AC$11,'Transactions (Dated)'!$C$2:$C$53,"Buy")-SUMIFS('Transactions (Dated)'!$E$2:$E$53,'Transactions (Dated)'!$D$2:$D$53,'Share Values'!$X225,'Transactions (Dated)'!$B$2:$B$53,'Share Values'!AC$11,'Transactions (Dated)'!$C$2:$C$53,"Sell")</f>
        <v>2348</v>
      </c>
      <c r="AD225" s="40">
        <f ca="1">AD224+SUMIFS('Transactions (Dated)'!$E$2:$E$53,'Transactions (Dated)'!$D$2:$D$53,'Share Values'!$X225,'Transactions (Dated)'!$B$2:$B$53,'Share Values'!AD$11,'Transactions (Dated)'!$C$2:$C$53,"Buy")-SUMIFS('Transactions (Dated)'!$E$2:$E$53,'Transactions (Dated)'!$D$2:$D$53,'Share Values'!$X225,'Transactions (Dated)'!$B$2:$B$53,'Share Values'!AD$11,'Transactions (Dated)'!$C$2:$C$53,"Sell")</f>
        <v>0</v>
      </c>
      <c r="AE225" s="40">
        <f ca="1">AE224+SUMIFS('Transactions (Dated)'!$E$2:$E$53,'Transactions (Dated)'!$D$2:$D$53,'Share Values'!$X225,'Transactions (Dated)'!$B$2:$B$53,'Share Values'!AE$11,'Transactions (Dated)'!$C$2:$C$53,"Buy")-SUMIFS('Transactions (Dated)'!$E$2:$E$53,'Transactions (Dated)'!$D$2:$D$53,'Share Values'!$X225,'Transactions (Dated)'!$B$2:$B$53,'Share Values'!AE$11,'Transactions (Dated)'!$C$2:$C$53,"Sell")</f>
        <v>0</v>
      </c>
      <c r="AF225" s="40">
        <f ca="1">AF224+SUMIFS('Transactions (Dated)'!$E$2:$E$53,'Transactions (Dated)'!$D$2:$D$53,'Share Values'!$X225,'Transactions (Dated)'!$B$2:$B$53,'Share Values'!AF$11,'Transactions (Dated)'!$C$2:$C$53,"Buy")-SUMIFS('Transactions (Dated)'!$E$2:$E$53,'Transactions (Dated)'!$D$2:$D$53,'Share Values'!$X225,'Transactions (Dated)'!$B$2:$B$53,'Share Values'!AF$11,'Transactions (Dated)'!$C$2:$C$53,"Sell")</f>
        <v>0</v>
      </c>
      <c r="AG225" s="40">
        <f ca="1">AG224+SUMIFS('Transactions (Dated)'!$E$2:$E$53,'Transactions (Dated)'!$D$2:$D$53,'Share Values'!$X225,'Transactions (Dated)'!$B$2:$B$53,'Share Values'!AG$11,'Transactions (Dated)'!$C$2:$C$53,"Buy")-SUMIFS('Transactions (Dated)'!$E$2:$E$53,'Transactions (Dated)'!$D$2:$D$53,'Share Values'!$X225,'Transactions (Dated)'!$B$2:$B$53,'Share Values'!AG$11,'Transactions (Dated)'!$C$2:$C$53,"Sell")</f>
        <v>0</v>
      </c>
      <c r="AH225" s="40">
        <f ca="1">AH224+SUMIFS('Transactions (Dated)'!$E$2:$E$53,'Transactions (Dated)'!$D$2:$D$53,'Share Values'!$X225,'Transactions (Dated)'!$B$2:$B$53,'Share Values'!AH$11,'Transactions (Dated)'!$C$2:$C$53,"Buy")-SUMIFS('Transactions (Dated)'!$E$2:$E$53,'Transactions (Dated)'!$D$2:$D$53,'Share Values'!$X225,'Transactions (Dated)'!$B$2:$B$53,'Share Values'!AH$11,'Transactions (Dated)'!$C$2:$C$53,"Sell")</f>
        <v>0</v>
      </c>
      <c r="AI225" s="40">
        <f ca="1">AI224+SUMIFS('Transactions (Dated)'!$E$2:$E$53,'Transactions (Dated)'!$D$2:$D$53,'Share Values'!$X225,'Transactions (Dated)'!$B$2:$B$53,'Share Values'!AI$11,'Transactions (Dated)'!$C$2:$C$53,"Buy")-SUMIFS('Transactions (Dated)'!$E$2:$E$53,'Transactions (Dated)'!$D$2:$D$53,'Share Values'!$X225,'Transactions (Dated)'!$B$2:$B$53,'Share Values'!AI$11,'Transactions (Dated)'!$C$2:$C$53,"Sell")</f>
        <v>0</v>
      </c>
      <c r="AJ225" s="40">
        <f ca="1">AJ224+SUMIFS('Transactions (Dated)'!$E$2:$E$53,'Transactions (Dated)'!$D$2:$D$53,'Share Values'!$X225,'Transactions (Dated)'!$B$2:$B$53,'Share Values'!AJ$11,'Transactions (Dated)'!$C$2:$C$53,"Buy")-SUMIFS('Transactions (Dated)'!$E$2:$E$53,'Transactions (Dated)'!$D$2:$D$53,'Share Values'!$X225,'Transactions (Dated)'!$B$2:$B$53,'Share Values'!AJ$11,'Transactions (Dated)'!$C$2:$C$53,"Sell")</f>
        <v>0</v>
      </c>
      <c r="AK225" s="40">
        <f ca="1">AK224+SUMIFS('Transactions (Dated)'!$E$2:$E$53,'Transactions (Dated)'!$D$2:$D$53,'Share Values'!$X225,'Transactions (Dated)'!$B$2:$B$53,'Share Values'!AK$11,'Transactions (Dated)'!$C$2:$C$53,"Buy")-SUMIFS('Transactions (Dated)'!$E$2:$E$53,'Transactions (Dated)'!$D$2:$D$53,'Share Values'!$X225,'Transactions (Dated)'!$B$2:$B$53,'Share Values'!AK$11,'Transactions (Dated)'!$C$2:$C$53,"Sell")</f>
        <v>0</v>
      </c>
      <c r="AL225" s="40">
        <f ca="1">AL224+SUMIFS('Transactions (Dated)'!$E$2:$E$53,'Transactions (Dated)'!$D$2:$D$53,'Share Values'!$X225,'Transactions (Dated)'!$B$2:$B$53,'Share Values'!AL$11,'Transactions (Dated)'!$C$2:$C$53,"Buy")-SUMIFS('Transactions (Dated)'!$E$2:$E$53,'Transactions (Dated)'!$D$2:$D$53,'Share Values'!$X225,'Transactions (Dated)'!$B$2:$B$53,'Share Values'!AL$11,'Transactions (Dated)'!$C$2:$C$53,"Sell")</f>
        <v>0</v>
      </c>
      <c r="AM225" s="40">
        <f ca="1">AM224+SUMIFS('Transactions (Dated)'!$E$2:$E$53,'Transactions (Dated)'!$D$2:$D$53,'Share Values'!$X225,'Transactions (Dated)'!$B$2:$B$53,'Share Values'!AM$11,'Transactions (Dated)'!$C$2:$C$53,"Buy")-SUMIFS('Transactions (Dated)'!$E$2:$E$53,'Transactions (Dated)'!$D$2:$D$53,'Share Values'!$X225,'Transactions (Dated)'!$B$2:$B$53,'Share Values'!AM$11,'Transactions (Dated)'!$C$2:$C$53,"Sell")</f>
        <v>0</v>
      </c>
      <c r="AN225" s="40">
        <f ca="1">AN224+SUMIFS('Transactions (Dated)'!$E$2:$E$53,'Transactions (Dated)'!$D$2:$D$53,'Share Values'!$X225,'Transactions (Dated)'!$B$2:$B$53,'Share Values'!AN$11,'Transactions (Dated)'!$C$2:$C$53,"Buy")-SUMIFS('Transactions (Dated)'!$E$2:$E$53,'Transactions (Dated)'!$D$2:$D$53,'Share Values'!$X225,'Transactions (Dated)'!$B$2:$B$53,'Share Values'!AN$11,'Transactions (Dated)'!$C$2:$C$53,"Sell")</f>
        <v>0</v>
      </c>
      <c r="AO225" s="40"/>
      <c r="AQ225" s="3">
        <f t="shared" si="89"/>
        <v>42223</v>
      </c>
      <c r="AR225" s="6">
        <f t="shared" ca="1" si="90"/>
        <v>45972.5</v>
      </c>
      <c r="AS225" s="6">
        <f t="shared" ca="1" si="91"/>
        <v>35250</v>
      </c>
      <c r="AT225" s="6">
        <f t="shared" ca="1" si="92"/>
        <v>760267.2</v>
      </c>
      <c r="AU225" s="6">
        <f t="shared" ca="1" si="93"/>
        <v>57176.24</v>
      </c>
      <c r="AV225" s="6">
        <f t="shared" ca="1" si="94"/>
        <v>36112.240000000005</v>
      </c>
      <c r="AW225" s="6">
        <f t="shared" ca="1" si="95"/>
        <v>0</v>
      </c>
      <c r="AX225" s="6">
        <f t="shared" ca="1" si="96"/>
        <v>0</v>
      </c>
      <c r="AY225" s="6">
        <f t="shared" ca="1" si="97"/>
        <v>0</v>
      </c>
      <c r="AZ225" s="6">
        <f t="shared" ca="1" si="98"/>
        <v>0</v>
      </c>
      <c r="BA225" s="6">
        <f t="shared" ca="1" si="99"/>
        <v>0</v>
      </c>
      <c r="BB225" s="6">
        <f t="shared" ca="1" si="100"/>
        <v>0</v>
      </c>
      <c r="BC225" s="6">
        <f t="shared" ca="1" si="101"/>
        <v>0</v>
      </c>
      <c r="BD225" s="6">
        <f t="shared" ca="1" si="102"/>
        <v>0</v>
      </c>
      <c r="BE225" s="6">
        <f t="shared" ca="1" si="103"/>
        <v>0</v>
      </c>
      <c r="BF225" s="6">
        <f t="shared" ca="1" si="110"/>
        <v>0</v>
      </c>
      <c r="BG225" s="6">
        <f t="shared" ca="1" si="111"/>
        <v>0</v>
      </c>
      <c r="BH225" s="6"/>
      <c r="BJ225" s="4">
        <f t="shared" ca="1" si="104"/>
        <v>934778.17999999993</v>
      </c>
      <c r="BL225" s="3">
        <f t="shared" si="105"/>
        <v>42223</v>
      </c>
      <c r="BM225" s="6">
        <f>BM224+SUMIFS('Transactions (Dated)'!G:G,'Transactions (Dated)'!D:D,'Share Values'!AQ225)</f>
        <v>34179.499999999993</v>
      </c>
      <c r="BN225" s="6">
        <f ca="1">BN224+SUMIFS('Transactions (Dated)'!$F:$F,'Transactions (Dated)'!$D:$D,$BL225,'Transactions (Dated)'!$B:$B,BN$11,'Transactions (Dated)'!$C:$C,"Dividend (paid to cash)")*Y225</f>
        <v>0</v>
      </c>
      <c r="BO225" s="6">
        <f ca="1">BO224+SUMIFS('Transactions (Dated)'!$F:$F,'Transactions (Dated)'!$D:$D,$BL225,'Transactions (Dated)'!$B:$B,BO$11,'Transactions (Dated)'!$C:$C,"Dividend (paid to cash)")*Z225</f>
        <v>1718.75</v>
      </c>
      <c r="BP225" s="6">
        <f ca="1">BP224+SUMIFS('Transactions (Dated)'!$F:$F,'Transactions (Dated)'!$D:$D,$BL225,'Transactions (Dated)'!$B:$B,BP$11,'Transactions (Dated)'!$C:$C,"Dividend (paid to cash)")*AA225</f>
        <v>23236.542000000001</v>
      </c>
      <c r="BQ225" s="6">
        <f ca="1">BQ224+SUMIFS('Transactions (Dated)'!$F:$F,'Transactions (Dated)'!$D:$D,$BL225,'Transactions (Dated)'!$B:$B,BQ$11,'Transactions (Dated)'!$C:$C,"Dividend (paid to cash)")*AB225</f>
        <v>113.52000000000001</v>
      </c>
      <c r="BR225" s="6">
        <f ca="1">BR224+SUMIFS('Transactions (Dated)'!$F:$F,'Transactions (Dated)'!$D:$D,$BL225,'Transactions (Dated)'!$B:$B,BR$11,'Transactions (Dated)'!$C:$C,"Dividend (paid to cash)")*AC225</f>
        <v>0</v>
      </c>
      <c r="BS225" s="6">
        <f ca="1">BS224+SUMIFS('Transactions (Dated)'!$F:$F,'Transactions (Dated)'!$D:$D,$BL225,'Transactions (Dated)'!$B:$B,BS$11,'Transactions (Dated)'!$C:$C,"Dividend (paid to cash)")*AD225</f>
        <v>0</v>
      </c>
      <c r="BT225" s="6">
        <f ca="1">BT224+SUMIFS('Transactions (Dated)'!$F:$F,'Transactions (Dated)'!$D:$D,$BL225,'Transactions (Dated)'!$B:$B,BT$11,'Transactions (Dated)'!$C:$C,"Dividend (paid to cash)")*AE225</f>
        <v>0</v>
      </c>
      <c r="BU225" s="6">
        <f ca="1">BU224+SUMIFS('Transactions (Dated)'!$F:$F,'Transactions (Dated)'!$D:$D,$BL225,'Transactions (Dated)'!$B:$B,BU$11,'Transactions (Dated)'!$C:$C,"Dividend (paid to cash)")*AF225</f>
        <v>0</v>
      </c>
      <c r="BV225" s="6">
        <f ca="1">BV224+SUMIFS('Transactions (Dated)'!$F:$F,'Transactions (Dated)'!$D:$D,$BL225,'Transactions (Dated)'!$B:$B,BV$11,'Transactions (Dated)'!$C:$C,"Dividend (paid to cash)")*AG225</f>
        <v>0</v>
      </c>
      <c r="BW225" s="6">
        <f ca="1">BW224+SUMIFS('Transactions (Dated)'!$F:$F,'Transactions (Dated)'!$D:$D,$BL225,'Transactions (Dated)'!$B:$B,BW$11,'Transactions (Dated)'!$C:$C,"Dividend (paid to cash)")*AH225</f>
        <v>0</v>
      </c>
      <c r="BX225" s="6">
        <f ca="1">BX224+SUMIFS('Transactions (Dated)'!$F:$F,'Transactions (Dated)'!$D:$D,$BL225,'Transactions (Dated)'!$B:$B,BX$11,'Transactions (Dated)'!$C:$C,"Dividend (paid to cash)")*AI225</f>
        <v>0</v>
      </c>
      <c r="BY225" s="6">
        <f ca="1">BY224+SUMIFS('Transactions (Dated)'!$F:$F,'Transactions (Dated)'!$D:$D,$BL225,'Transactions (Dated)'!$B:$B,BY$11,'Transactions (Dated)'!$C:$C,"Dividend (paid to cash)")*AJ225</f>
        <v>0</v>
      </c>
      <c r="BZ225" s="6">
        <f ca="1">BZ224+SUMIFS('Transactions (Dated)'!$F:$F,'Transactions (Dated)'!$D:$D,$BL225,'Transactions (Dated)'!$B:$B,BZ$11,'Transactions (Dated)'!$C:$C,"Dividend (paid to cash)")*AK225</f>
        <v>0</v>
      </c>
      <c r="CA225" s="6">
        <f ca="1">CA224+SUMIFS('Transactions (Dated)'!$F:$F,'Transactions (Dated)'!$D:$D,$BL225,'Transactions (Dated)'!$B:$B,CA$11,'Transactions (Dated)'!$C:$C,"Dividend (paid to cash)")*AL225</f>
        <v>0</v>
      </c>
      <c r="CB225" s="6">
        <v>0</v>
      </c>
      <c r="CC225" s="6">
        <v>0</v>
      </c>
      <c r="CD225" s="6"/>
      <c r="CF225" s="6">
        <f t="shared" ca="1" si="112"/>
        <v>59248.311999999991</v>
      </c>
      <c r="CH225" s="3">
        <f t="shared" si="113"/>
        <v>42223</v>
      </c>
      <c r="CI225" s="4">
        <f t="shared" ca="1" si="106"/>
        <v>934778.17999999993</v>
      </c>
      <c r="CJ225" s="4">
        <f t="shared" ca="1" si="107"/>
        <v>59248.311999999991</v>
      </c>
      <c r="CL225" s="4">
        <f t="shared" ca="1" si="108"/>
        <v>994026.49199999997</v>
      </c>
    </row>
    <row r="226" spans="2:90" x14ac:dyDescent="0.15">
      <c r="B226" s="3">
        <f t="shared" si="109"/>
        <v>42226</v>
      </c>
      <c r="C226" s="2">
        <v>14466.4</v>
      </c>
      <c r="E226" s="70">
        <v>42226</v>
      </c>
      <c r="F226" s="69">
        <v>10</v>
      </c>
      <c r="G226" s="69">
        <v>3.97</v>
      </c>
      <c r="H226" s="69">
        <v>19.59</v>
      </c>
      <c r="I226" s="69">
        <v>29.94</v>
      </c>
      <c r="J226" s="69">
        <v>16.059999999999999</v>
      </c>
      <c r="K226" s="69">
        <v>12.33</v>
      </c>
      <c r="L226" s="69">
        <v>23.59</v>
      </c>
      <c r="M226" s="69">
        <v>3.37</v>
      </c>
      <c r="N226" s="69">
        <v>9.86</v>
      </c>
      <c r="O226" s="69">
        <v>6.0067000000000004</v>
      </c>
      <c r="P226" s="69">
        <v>28.3</v>
      </c>
      <c r="Q226" s="69">
        <v>0.9</v>
      </c>
      <c r="R226" s="69">
        <v>8.42</v>
      </c>
      <c r="S226" s="69">
        <v>37.78</v>
      </c>
      <c r="T226" s="69"/>
      <c r="U226" s="69"/>
      <c r="V226" s="4"/>
      <c r="X226" s="3">
        <f t="shared" si="88"/>
        <v>42226</v>
      </c>
      <c r="Y226" s="40">
        <f ca="1">Y225+SUMIFS('Transactions (Dated)'!$E$2:$E$53,'Transactions (Dated)'!$D$2:$D$53,'Share Values'!$X226,'Transactions (Dated)'!$B$2:$B$53,'Share Values'!Y$11,'Transactions (Dated)'!$C$2:$C$53,"Buy")-SUMIFS('Transactions (Dated)'!$E$2:$E$53,'Transactions (Dated)'!$D$2:$D$53,'Share Values'!$X226,'Transactions (Dated)'!$B$2:$B$53,'Share Values'!Y$11,'Transactions (Dated)'!$C$2:$C$53,"Sell")</f>
        <v>4625</v>
      </c>
      <c r="Z226" s="40">
        <f ca="1">Z225+SUMIFS('Transactions (Dated)'!$E$2:$E$53,'Transactions (Dated)'!$D$2:$D$53,'Share Values'!$X226,'Transactions (Dated)'!$B$2:$B$53,'Share Values'!Z$11,'Transactions (Dated)'!$C$2:$C$53,"Buy")-SUMIFS('Transactions (Dated)'!$E$2:$E$53,'Transactions (Dated)'!$D$2:$D$53,'Share Values'!$X226,'Transactions (Dated)'!$B$2:$B$53,'Share Values'!Z$11,'Transactions (Dated)'!$C$2:$C$53,"Sell")</f>
        <v>9375</v>
      </c>
      <c r="AA226" s="40">
        <f ca="1">AA225+SUMIFS('Transactions (Dated)'!$E$2:$E$53,'Transactions (Dated)'!$D$2:$D$53,'Share Values'!$X226,'Transactions (Dated)'!$B$2:$B$53,'Share Values'!AA$11,'Transactions (Dated)'!$C$2:$C$53,"Buy")-SUMIFS('Transactions (Dated)'!$E$2:$E$53,'Transactions (Dated)'!$D$2:$D$53,'Share Values'!$X226,'Transactions (Dated)'!$B$2:$B$53,'Share Values'!AA$11,'Transactions (Dated)'!$C$2:$C$53,"Sell")</f>
        <v>39270</v>
      </c>
      <c r="AB226" s="40">
        <f ca="1">AB225+SUMIFS('Transactions (Dated)'!$E$2:$E$53,'Transactions (Dated)'!$D$2:$D$53,'Share Values'!$X226,'Transactions (Dated)'!$B$2:$B$53,'Share Values'!AB$11,'Transactions (Dated)'!$C$2:$C$53,"Buy")-SUMIFS('Transactions (Dated)'!$E$2:$E$53,'Transactions (Dated)'!$D$2:$D$53,'Share Values'!$X226,'Transactions (Dated)'!$B$2:$B$53,'Share Values'!AB$11,'Transactions (Dated)'!$C$2:$C$53,"Sell")</f>
        <v>1892</v>
      </c>
      <c r="AC226" s="40">
        <f ca="1">AC225+SUMIFS('Transactions (Dated)'!$E$2:$E$53,'Transactions (Dated)'!$D$2:$D$53,'Share Values'!$X226,'Transactions (Dated)'!$B$2:$B$53,'Share Values'!AC$11,'Transactions (Dated)'!$C$2:$C$53,"Buy")-SUMIFS('Transactions (Dated)'!$E$2:$E$53,'Transactions (Dated)'!$D$2:$D$53,'Share Values'!$X226,'Transactions (Dated)'!$B$2:$B$53,'Share Values'!AC$11,'Transactions (Dated)'!$C$2:$C$53,"Sell")</f>
        <v>2348</v>
      </c>
      <c r="AD226" s="40">
        <f ca="1">AD225+SUMIFS('Transactions (Dated)'!$E$2:$E$53,'Transactions (Dated)'!$D$2:$D$53,'Share Values'!$X226,'Transactions (Dated)'!$B$2:$B$53,'Share Values'!AD$11,'Transactions (Dated)'!$C$2:$C$53,"Buy")-SUMIFS('Transactions (Dated)'!$E$2:$E$53,'Transactions (Dated)'!$D$2:$D$53,'Share Values'!$X226,'Transactions (Dated)'!$B$2:$B$53,'Share Values'!AD$11,'Transactions (Dated)'!$C$2:$C$53,"Sell")</f>
        <v>0</v>
      </c>
      <c r="AE226" s="40">
        <f ca="1">AE225+SUMIFS('Transactions (Dated)'!$E$2:$E$53,'Transactions (Dated)'!$D$2:$D$53,'Share Values'!$X226,'Transactions (Dated)'!$B$2:$B$53,'Share Values'!AE$11,'Transactions (Dated)'!$C$2:$C$53,"Buy")-SUMIFS('Transactions (Dated)'!$E$2:$E$53,'Transactions (Dated)'!$D$2:$D$53,'Share Values'!$X226,'Transactions (Dated)'!$B$2:$B$53,'Share Values'!AE$11,'Transactions (Dated)'!$C$2:$C$53,"Sell")</f>
        <v>0</v>
      </c>
      <c r="AF226" s="40">
        <f ca="1">AF225+SUMIFS('Transactions (Dated)'!$E$2:$E$53,'Transactions (Dated)'!$D$2:$D$53,'Share Values'!$X226,'Transactions (Dated)'!$B$2:$B$53,'Share Values'!AF$11,'Transactions (Dated)'!$C$2:$C$53,"Buy")-SUMIFS('Transactions (Dated)'!$E$2:$E$53,'Transactions (Dated)'!$D$2:$D$53,'Share Values'!$X226,'Transactions (Dated)'!$B$2:$B$53,'Share Values'!AF$11,'Transactions (Dated)'!$C$2:$C$53,"Sell")</f>
        <v>0</v>
      </c>
      <c r="AG226" s="40">
        <f ca="1">AG225+SUMIFS('Transactions (Dated)'!$E$2:$E$53,'Transactions (Dated)'!$D$2:$D$53,'Share Values'!$X226,'Transactions (Dated)'!$B$2:$B$53,'Share Values'!AG$11,'Transactions (Dated)'!$C$2:$C$53,"Buy")-SUMIFS('Transactions (Dated)'!$E$2:$E$53,'Transactions (Dated)'!$D$2:$D$53,'Share Values'!$X226,'Transactions (Dated)'!$B$2:$B$53,'Share Values'!AG$11,'Transactions (Dated)'!$C$2:$C$53,"Sell")</f>
        <v>0</v>
      </c>
      <c r="AH226" s="40">
        <f ca="1">AH225+SUMIFS('Transactions (Dated)'!$E$2:$E$53,'Transactions (Dated)'!$D$2:$D$53,'Share Values'!$X226,'Transactions (Dated)'!$B$2:$B$53,'Share Values'!AH$11,'Transactions (Dated)'!$C$2:$C$53,"Buy")-SUMIFS('Transactions (Dated)'!$E$2:$E$53,'Transactions (Dated)'!$D$2:$D$53,'Share Values'!$X226,'Transactions (Dated)'!$B$2:$B$53,'Share Values'!AH$11,'Transactions (Dated)'!$C$2:$C$53,"Sell")</f>
        <v>0</v>
      </c>
      <c r="AI226" s="40">
        <f ca="1">AI225+SUMIFS('Transactions (Dated)'!$E$2:$E$53,'Transactions (Dated)'!$D$2:$D$53,'Share Values'!$X226,'Transactions (Dated)'!$B$2:$B$53,'Share Values'!AI$11,'Transactions (Dated)'!$C$2:$C$53,"Buy")-SUMIFS('Transactions (Dated)'!$E$2:$E$53,'Transactions (Dated)'!$D$2:$D$53,'Share Values'!$X226,'Transactions (Dated)'!$B$2:$B$53,'Share Values'!AI$11,'Transactions (Dated)'!$C$2:$C$53,"Sell")</f>
        <v>0</v>
      </c>
      <c r="AJ226" s="40">
        <f ca="1">AJ225+SUMIFS('Transactions (Dated)'!$E$2:$E$53,'Transactions (Dated)'!$D$2:$D$53,'Share Values'!$X226,'Transactions (Dated)'!$B$2:$B$53,'Share Values'!AJ$11,'Transactions (Dated)'!$C$2:$C$53,"Buy")-SUMIFS('Transactions (Dated)'!$E$2:$E$53,'Transactions (Dated)'!$D$2:$D$53,'Share Values'!$X226,'Transactions (Dated)'!$B$2:$B$53,'Share Values'!AJ$11,'Transactions (Dated)'!$C$2:$C$53,"Sell")</f>
        <v>0</v>
      </c>
      <c r="AK226" s="40">
        <f ca="1">AK225+SUMIFS('Transactions (Dated)'!$E$2:$E$53,'Transactions (Dated)'!$D$2:$D$53,'Share Values'!$X226,'Transactions (Dated)'!$B$2:$B$53,'Share Values'!AK$11,'Transactions (Dated)'!$C$2:$C$53,"Buy")-SUMIFS('Transactions (Dated)'!$E$2:$E$53,'Transactions (Dated)'!$D$2:$D$53,'Share Values'!$X226,'Transactions (Dated)'!$B$2:$B$53,'Share Values'!AK$11,'Transactions (Dated)'!$C$2:$C$53,"Sell")</f>
        <v>0</v>
      </c>
      <c r="AL226" s="40">
        <f ca="1">AL225+SUMIFS('Transactions (Dated)'!$E$2:$E$53,'Transactions (Dated)'!$D$2:$D$53,'Share Values'!$X226,'Transactions (Dated)'!$B$2:$B$53,'Share Values'!AL$11,'Transactions (Dated)'!$C$2:$C$53,"Buy")-SUMIFS('Transactions (Dated)'!$E$2:$E$53,'Transactions (Dated)'!$D$2:$D$53,'Share Values'!$X226,'Transactions (Dated)'!$B$2:$B$53,'Share Values'!AL$11,'Transactions (Dated)'!$C$2:$C$53,"Sell")</f>
        <v>0</v>
      </c>
      <c r="AM226" s="40">
        <f ca="1">AM225+SUMIFS('Transactions (Dated)'!$E$2:$E$53,'Transactions (Dated)'!$D$2:$D$53,'Share Values'!$X226,'Transactions (Dated)'!$B$2:$B$53,'Share Values'!AM$11,'Transactions (Dated)'!$C$2:$C$53,"Buy")-SUMIFS('Transactions (Dated)'!$E$2:$E$53,'Transactions (Dated)'!$D$2:$D$53,'Share Values'!$X226,'Transactions (Dated)'!$B$2:$B$53,'Share Values'!AM$11,'Transactions (Dated)'!$C$2:$C$53,"Sell")</f>
        <v>0</v>
      </c>
      <c r="AN226" s="40">
        <f ca="1">AN225+SUMIFS('Transactions (Dated)'!$E$2:$E$53,'Transactions (Dated)'!$D$2:$D$53,'Share Values'!$X226,'Transactions (Dated)'!$B$2:$B$53,'Share Values'!AN$11,'Transactions (Dated)'!$C$2:$C$53,"Buy")-SUMIFS('Transactions (Dated)'!$E$2:$E$53,'Transactions (Dated)'!$D$2:$D$53,'Share Values'!$X226,'Transactions (Dated)'!$B$2:$B$53,'Share Values'!AN$11,'Transactions (Dated)'!$C$2:$C$53,"Sell")</f>
        <v>0</v>
      </c>
      <c r="AO226" s="40"/>
      <c r="AQ226" s="3">
        <f t="shared" si="89"/>
        <v>42226</v>
      </c>
      <c r="AR226" s="6">
        <f t="shared" ca="1" si="90"/>
        <v>46250</v>
      </c>
      <c r="AS226" s="6">
        <f t="shared" ca="1" si="91"/>
        <v>37218.75</v>
      </c>
      <c r="AT226" s="6">
        <f t="shared" ca="1" si="92"/>
        <v>769299.3</v>
      </c>
      <c r="AU226" s="6">
        <f t="shared" ca="1" si="93"/>
        <v>56646.48</v>
      </c>
      <c r="AV226" s="6">
        <f t="shared" ca="1" si="94"/>
        <v>37708.879999999997</v>
      </c>
      <c r="AW226" s="6">
        <f t="shared" ca="1" si="95"/>
        <v>0</v>
      </c>
      <c r="AX226" s="6">
        <f t="shared" ca="1" si="96"/>
        <v>0</v>
      </c>
      <c r="AY226" s="6">
        <f t="shared" ca="1" si="97"/>
        <v>0</v>
      </c>
      <c r="AZ226" s="6">
        <f t="shared" ca="1" si="98"/>
        <v>0</v>
      </c>
      <c r="BA226" s="6">
        <f t="shared" ca="1" si="99"/>
        <v>0</v>
      </c>
      <c r="BB226" s="6">
        <f t="shared" ca="1" si="100"/>
        <v>0</v>
      </c>
      <c r="BC226" s="6">
        <f t="shared" ca="1" si="101"/>
        <v>0</v>
      </c>
      <c r="BD226" s="6">
        <f t="shared" ca="1" si="102"/>
        <v>0</v>
      </c>
      <c r="BE226" s="6">
        <f t="shared" ca="1" si="103"/>
        <v>0</v>
      </c>
      <c r="BF226" s="6">
        <f t="shared" ca="1" si="110"/>
        <v>0</v>
      </c>
      <c r="BG226" s="6">
        <f t="shared" ca="1" si="111"/>
        <v>0</v>
      </c>
      <c r="BH226" s="6"/>
      <c r="BJ226" s="4">
        <f t="shared" ca="1" si="104"/>
        <v>947123.41</v>
      </c>
      <c r="BL226" s="3">
        <f t="shared" si="105"/>
        <v>42226</v>
      </c>
      <c r="BM226" s="6">
        <f>BM225+SUMIFS('Transactions (Dated)'!G:G,'Transactions (Dated)'!D:D,'Share Values'!AQ226)</f>
        <v>34179.499999999993</v>
      </c>
      <c r="BN226" s="6">
        <f ca="1">BN225+SUMIFS('Transactions (Dated)'!$F:$F,'Transactions (Dated)'!$D:$D,$BL226,'Transactions (Dated)'!$B:$B,BN$11,'Transactions (Dated)'!$C:$C,"Dividend (paid to cash)")*Y226</f>
        <v>0</v>
      </c>
      <c r="BO226" s="6">
        <f ca="1">BO225+SUMIFS('Transactions (Dated)'!$F:$F,'Transactions (Dated)'!$D:$D,$BL226,'Transactions (Dated)'!$B:$B,BO$11,'Transactions (Dated)'!$C:$C,"Dividend (paid to cash)")*Z226</f>
        <v>1718.75</v>
      </c>
      <c r="BP226" s="6">
        <f ca="1">BP225+SUMIFS('Transactions (Dated)'!$F:$F,'Transactions (Dated)'!$D:$D,$BL226,'Transactions (Dated)'!$B:$B,BP$11,'Transactions (Dated)'!$C:$C,"Dividend (paid to cash)")*AA226</f>
        <v>23236.542000000001</v>
      </c>
      <c r="BQ226" s="6">
        <f ca="1">BQ225+SUMIFS('Transactions (Dated)'!$F:$F,'Transactions (Dated)'!$D:$D,$BL226,'Transactions (Dated)'!$B:$B,BQ$11,'Transactions (Dated)'!$C:$C,"Dividend (paid to cash)")*AB226</f>
        <v>113.52000000000001</v>
      </c>
      <c r="BR226" s="6">
        <f ca="1">BR225+SUMIFS('Transactions (Dated)'!$F:$F,'Transactions (Dated)'!$D:$D,$BL226,'Transactions (Dated)'!$B:$B,BR$11,'Transactions (Dated)'!$C:$C,"Dividend (paid to cash)")*AC226</f>
        <v>0</v>
      </c>
      <c r="BS226" s="6">
        <f ca="1">BS225+SUMIFS('Transactions (Dated)'!$F:$F,'Transactions (Dated)'!$D:$D,$BL226,'Transactions (Dated)'!$B:$B,BS$11,'Transactions (Dated)'!$C:$C,"Dividend (paid to cash)")*AD226</f>
        <v>0</v>
      </c>
      <c r="BT226" s="6">
        <f ca="1">BT225+SUMIFS('Transactions (Dated)'!$F:$F,'Transactions (Dated)'!$D:$D,$BL226,'Transactions (Dated)'!$B:$B,BT$11,'Transactions (Dated)'!$C:$C,"Dividend (paid to cash)")*AE226</f>
        <v>0</v>
      </c>
      <c r="BU226" s="6">
        <f ca="1">BU225+SUMIFS('Transactions (Dated)'!$F:$F,'Transactions (Dated)'!$D:$D,$BL226,'Transactions (Dated)'!$B:$B,BU$11,'Transactions (Dated)'!$C:$C,"Dividend (paid to cash)")*AF226</f>
        <v>0</v>
      </c>
      <c r="BV226" s="6">
        <f ca="1">BV225+SUMIFS('Transactions (Dated)'!$F:$F,'Transactions (Dated)'!$D:$D,$BL226,'Transactions (Dated)'!$B:$B,BV$11,'Transactions (Dated)'!$C:$C,"Dividend (paid to cash)")*AG226</f>
        <v>0</v>
      </c>
      <c r="BW226" s="6">
        <f ca="1">BW225+SUMIFS('Transactions (Dated)'!$F:$F,'Transactions (Dated)'!$D:$D,$BL226,'Transactions (Dated)'!$B:$B,BW$11,'Transactions (Dated)'!$C:$C,"Dividend (paid to cash)")*AH226</f>
        <v>0</v>
      </c>
      <c r="BX226" s="6">
        <f ca="1">BX225+SUMIFS('Transactions (Dated)'!$F:$F,'Transactions (Dated)'!$D:$D,$BL226,'Transactions (Dated)'!$B:$B,BX$11,'Transactions (Dated)'!$C:$C,"Dividend (paid to cash)")*AI226</f>
        <v>0</v>
      </c>
      <c r="BY226" s="6">
        <f ca="1">BY225+SUMIFS('Transactions (Dated)'!$F:$F,'Transactions (Dated)'!$D:$D,$BL226,'Transactions (Dated)'!$B:$B,BY$11,'Transactions (Dated)'!$C:$C,"Dividend (paid to cash)")*AJ226</f>
        <v>0</v>
      </c>
      <c r="BZ226" s="6">
        <f ca="1">BZ225+SUMIFS('Transactions (Dated)'!$F:$F,'Transactions (Dated)'!$D:$D,$BL226,'Transactions (Dated)'!$B:$B,BZ$11,'Transactions (Dated)'!$C:$C,"Dividend (paid to cash)")*AK226</f>
        <v>0</v>
      </c>
      <c r="CA226" s="6">
        <f ca="1">CA225+SUMIFS('Transactions (Dated)'!$F:$F,'Transactions (Dated)'!$D:$D,$BL226,'Transactions (Dated)'!$B:$B,CA$11,'Transactions (Dated)'!$C:$C,"Dividend (paid to cash)")*AL226</f>
        <v>0</v>
      </c>
      <c r="CB226" s="6">
        <v>0</v>
      </c>
      <c r="CC226" s="6">
        <v>0</v>
      </c>
      <c r="CD226" s="6"/>
      <c r="CF226" s="6">
        <f t="shared" ca="1" si="112"/>
        <v>59248.311999999991</v>
      </c>
      <c r="CH226" s="3">
        <f t="shared" si="113"/>
        <v>42226</v>
      </c>
      <c r="CI226" s="4">
        <f t="shared" ca="1" si="106"/>
        <v>947123.41</v>
      </c>
      <c r="CJ226" s="4">
        <f t="shared" ca="1" si="107"/>
        <v>59248.311999999991</v>
      </c>
      <c r="CL226" s="4">
        <f t="shared" ca="1" si="108"/>
        <v>1006371.7220000001</v>
      </c>
    </row>
    <row r="227" spans="2:90" x14ac:dyDescent="0.15">
      <c r="B227" s="3">
        <f t="shared" si="109"/>
        <v>42227</v>
      </c>
      <c r="C227" s="2">
        <v>14414.7</v>
      </c>
      <c r="E227" s="70">
        <v>42227</v>
      </c>
      <c r="F227" s="69">
        <v>9.91</v>
      </c>
      <c r="G227" s="69">
        <v>3.89</v>
      </c>
      <c r="H227" s="69">
        <v>19.489999999999998</v>
      </c>
      <c r="I227" s="69">
        <v>29.78</v>
      </c>
      <c r="J227" s="69">
        <v>15.58</v>
      </c>
      <c r="K227" s="69">
        <v>12.16</v>
      </c>
      <c r="L227" s="69">
        <v>23.38</v>
      </c>
      <c r="M227" s="69">
        <v>3.39</v>
      </c>
      <c r="N227" s="69">
        <v>9.86</v>
      </c>
      <c r="O227" s="69">
        <v>6.0332999999999997</v>
      </c>
      <c r="P227" s="69">
        <v>28.33</v>
      </c>
      <c r="Q227" s="69">
        <v>0.9</v>
      </c>
      <c r="R227" s="69">
        <v>7.83</v>
      </c>
      <c r="S227" s="69">
        <v>38.17</v>
      </c>
      <c r="T227" s="69"/>
      <c r="U227" s="69"/>
      <c r="V227" s="4"/>
      <c r="X227" s="3">
        <f t="shared" si="88"/>
        <v>42227</v>
      </c>
      <c r="Y227" s="40">
        <f ca="1">Y226+SUMIFS('Transactions (Dated)'!$E$2:$E$53,'Transactions (Dated)'!$D$2:$D$53,'Share Values'!$X227,'Transactions (Dated)'!$B$2:$B$53,'Share Values'!Y$11,'Transactions (Dated)'!$C$2:$C$53,"Buy")-SUMIFS('Transactions (Dated)'!$E$2:$E$53,'Transactions (Dated)'!$D$2:$D$53,'Share Values'!$X227,'Transactions (Dated)'!$B$2:$B$53,'Share Values'!Y$11,'Transactions (Dated)'!$C$2:$C$53,"Sell")</f>
        <v>4625</v>
      </c>
      <c r="Z227" s="40">
        <f ca="1">Z226+SUMIFS('Transactions (Dated)'!$E$2:$E$53,'Transactions (Dated)'!$D$2:$D$53,'Share Values'!$X227,'Transactions (Dated)'!$B$2:$B$53,'Share Values'!Z$11,'Transactions (Dated)'!$C$2:$C$53,"Buy")-SUMIFS('Transactions (Dated)'!$E$2:$E$53,'Transactions (Dated)'!$D$2:$D$53,'Share Values'!$X227,'Transactions (Dated)'!$B$2:$B$53,'Share Values'!Z$11,'Transactions (Dated)'!$C$2:$C$53,"Sell")</f>
        <v>9375</v>
      </c>
      <c r="AA227" s="40">
        <f ca="1">AA226+SUMIFS('Transactions (Dated)'!$E$2:$E$53,'Transactions (Dated)'!$D$2:$D$53,'Share Values'!$X227,'Transactions (Dated)'!$B$2:$B$53,'Share Values'!AA$11,'Transactions (Dated)'!$C$2:$C$53,"Buy")-SUMIFS('Transactions (Dated)'!$E$2:$E$53,'Transactions (Dated)'!$D$2:$D$53,'Share Values'!$X227,'Transactions (Dated)'!$B$2:$B$53,'Share Values'!AA$11,'Transactions (Dated)'!$C$2:$C$53,"Sell")</f>
        <v>39270</v>
      </c>
      <c r="AB227" s="40">
        <f ca="1">AB226+SUMIFS('Transactions (Dated)'!$E$2:$E$53,'Transactions (Dated)'!$D$2:$D$53,'Share Values'!$X227,'Transactions (Dated)'!$B$2:$B$53,'Share Values'!AB$11,'Transactions (Dated)'!$C$2:$C$53,"Buy")-SUMIFS('Transactions (Dated)'!$E$2:$E$53,'Transactions (Dated)'!$D$2:$D$53,'Share Values'!$X227,'Transactions (Dated)'!$B$2:$B$53,'Share Values'!AB$11,'Transactions (Dated)'!$C$2:$C$53,"Sell")</f>
        <v>1892</v>
      </c>
      <c r="AC227" s="40">
        <f ca="1">AC226+SUMIFS('Transactions (Dated)'!$E$2:$E$53,'Transactions (Dated)'!$D$2:$D$53,'Share Values'!$X227,'Transactions (Dated)'!$B$2:$B$53,'Share Values'!AC$11,'Transactions (Dated)'!$C$2:$C$53,"Buy")-SUMIFS('Transactions (Dated)'!$E$2:$E$53,'Transactions (Dated)'!$D$2:$D$53,'Share Values'!$X227,'Transactions (Dated)'!$B$2:$B$53,'Share Values'!AC$11,'Transactions (Dated)'!$C$2:$C$53,"Sell")</f>
        <v>2348</v>
      </c>
      <c r="AD227" s="40">
        <f ca="1">AD226+SUMIFS('Transactions (Dated)'!$E$2:$E$53,'Transactions (Dated)'!$D$2:$D$53,'Share Values'!$X227,'Transactions (Dated)'!$B$2:$B$53,'Share Values'!AD$11,'Transactions (Dated)'!$C$2:$C$53,"Buy")-SUMIFS('Transactions (Dated)'!$E$2:$E$53,'Transactions (Dated)'!$D$2:$D$53,'Share Values'!$X227,'Transactions (Dated)'!$B$2:$B$53,'Share Values'!AD$11,'Transactions (Dated)'!$C$2:$C$53,"Sell")</f>
        <v>0</v>
      </c>
      <c r="AE227" s="40">
        <f ca="1">AE226+SUMIFS('Transactions (Dated)'!$E$2:$E$53,'Transactions (Dated)'!$D$2:$D$53,'Share Values'!$X227,'Transactions (Dated)'!$B$2:$B$53,'Share Values'!AE$11,'Transactions (Dated)'!$C$2:$C$53,"Buy")-SUMIFS('Transactions (Dated)'!$E$2:$E$53,'Transactions (Dated)'!$D$2:$D$53,'Share Values'!$X227,'Transactions (Dated)'!$B$2:$B$53,'Share Values'!AE$11,'Transactions (Dated)'!$C$2:$C$53,"Sell")</f>
        <v>0</v>
      </c>
      <c r="AF227" s="40">
        <f ca="1">AF226+SUMIFS('Transactions (Dated)'!$E$2:$E$53,'Transactions (Dated)'!$D$2:$D$53,'Share Values'!$X227,'Transactions (Dated)'!$B$2:$B$53,'Share Values'!AF$11,'Transactions (Dated)'!$C$2:$C$53,"Buy")-SUMIFS('Transactions (Dated)'!$E$2:$E$53,'Transactions (Dated)'!$D$2:$D$53,'Share Values'!$X227,'Transactions (Dated)'!$B$2:$B$53,'Share Values'!AF$11,'Transactions (Dated)'!$C$2:$C$53,"Sell")</f>
        <v>0</v>
      </c>
      <c r="AG227" s="40">
        <f ca="1">AG226+SUMIFS('Transactions (Dated)'!$E$2:$E$53,'Transactions (Dated)'!$D$2:$D$53,'Share Values'!$X227,'Transactions (Dated)'!$B$2:$B$53,'Share Values'!AG$11,'Transactions (Dated)'!$C$2:$C$53,"Buy")-SUMIFS('Transactions (Dated)'!$E$2:$E$53,'Transactions (Dated)'!$D$2:$D$53,'Share Values'!$X227,'Transactions (Dated)'!$B$2:$B$53,'Share Values'!AG$11,'Transactions (Dated)'!$C$2:$C$53,"Sell")</f>
        <v>0</v>
      </c>
      <c r="AH227" s="40">
        <f ca="1">AH226+SUMIFS('Transactions (Dated)'!$E$2:$E$53,'Transactions (Dated)'!$D$2:$D$53,'Share Values'!$X227,'Transactions (Dated)'!$B$2:$B$53,'Share Values'!AH$11,'Transactions (Dated)'!$C$2:$C$53,"Buy")-SUMIFS('Transactions (Dated)'!$E$2:$E$53,'Transactions (Dated)'!$D$2:$D$53,'Share Values'!$X227,'Transactions (Dated)'!$B$2:$B$53,'Share Values'!AH$11,'Transactions (Dated)'!$C$2:$C$53,"Sell")</f>
        <v>0</v>
      </c>
      <c r="AI227" s="40">
        <f ca="1">AI226+SUMIFS('Transactions (Dated)'!$E$2:$E$53,'Transactions (Dated)'!$D$2:$D$53,'Share Values'!$X227,'Transactions (Dated)'!$B$2:$B$53,'Share Values'!AI$11,'Transactions (Dated)'!$C$2:$C$53,"Buy")-SUMIFS('Transactions (Dated)'!$E$2:$E$53,'Transactions (Dated)'!$D$2:$D$53,'Share Values'!$X227,'Transactions (Dated)'!$B$2:$B$53,'Share Values'!AI$11,'Transactions (Dated)'!$C$2:$C$53,"Sell")</f>
        <v>0</v>
      </c>
      <c r="AJ227" s="40">
        <f ca="1">AJ226+SUMIFS('Transactions (Dated)'!$E$2:$E$53,'Transactions (Dated)'!$D$2:$D$53,'Share Values'!$X227,'Transactions (Dated)'!$B$2:$B$53,'Share Values'!AJ$11,'Transactions (Dated)'!$C$2:$C$53,"Buy")-SUMIFS('Transactions (Dated)'!$E$2:$E$53,'Transactions (Dated)'!$D$2:$D$53,'Share Values'!$X227,'Transactions (Dated)'!$B$2:$B$53,'Share Values'!AJ$11,'Transactions (Dated)'!$C$2:$C$53,"Sell")</f>
        <v>0</v>
      </c>
      <c r="AK227" s="40">
        <f ca="1">AK226+SUMIFS('Transactions (Dated)'!$E$2:$E$53,'Transactions (Dated)'!$D$2:$D$53,'Share Values'!$X227,'Transactions (Dated)'!$B$2:$B$53,'Share Values'!AK$11,'Transactions (Dated)'!$C$2:$C$53,"Buy")-SUMIFS('Transactions (Dated)'!$E$2:$E$53,'Transactions (Dated)'!$D$2:$D$53,'Share Values'!$X227,'Transactions (Dated)'!$B$2:$B$53,'Share Values'!AK$11,'Transactions (Dated)'!$C$2:$C$53,"Sell")</f>
        <v>0</v>
      </c>
      <c r="AL227" s="40">
        <f ca="1">AL226+SUMIFS('Transactions (Dated)'!$E$2:$E$53,'Transactions (Dated)'!$D$2:$D$53,'Share Values'!$X227,'Transactions (Dated)'!$B$2:$B$53,'Share Values'!AL$11,'Transactions (Dated)'!$C$2:$C$53,"Buy")-SUMIFS('Transactions (Dated)'!$E$2:$E$53,'Transactions (Dated)'!$D$2:$D$53,'Share Values'!$X227,'Transactions (Dated)'!$B$2:$B$53,'Share Values'!AL$11,'Transactions (Dated)'!$C$2:$C$53,"Sell")</f>
        <v>0</v>
      </c>
      <c r="AM227" s="40">
        <f ca="1">AM226+SUMIFS('Transactions (Dated)'!$E$2:$E$53,'Transactions (Dated)'!$D$2:$D$53,'Share Values'!$X227,'Transactions (Dated)'!$B$2:$B$53,'Share Values'!AM$11,'Transactions (Dated)'!$C$2:$C$53,"Buy")-SUMIFS('Transactions (Dated)'!$E$2:$E$53,'Transactions (Dated)'!$D$2:$D$53,'Share Values'!$X227,'Transactions (Dated)'!$B$2:$B$53,'Share Values'!AM$11,'Transactions (Dated)'!$C$2:$C$53,"Sell")</f>
        <v>0</v>
      </c>
      <c r="AN227" s="40">
        <f ca="1">AN226+SUMIFS('Transactions (Dated)'!$E$2:$E$53,'Transactions (Dated)'!$D$2:$D$53,'Share Values'!$X227,'Transactions (Dated)'!$B$2:$B$53,'Share Values'!AN$11,'Transactions (Dated)'!$C$2:$C$53,"Buy")-SUMIFS('Transactions (Dated)'!$E$2:$E$53,'Transactions (Dated)'!$D$2:$D$53,'Share Values'!$X227,'Transactions (Dated)'!$B$2:$B$53,'Share Values'!AN$11,'Transactions (Dated)'!$C$2:$C$53,"Sell")</f>
        <v>0</v>
      </c>
      <c r="AO227" s="40"/>
      <c r="AQ227" s="3">
        <f t="shared" si="89"/>
        <v>42227</v>
      </c>
      <c r="AR227" s="6">
        <f t="shared" ca="1" si="90"/>
        <v>45833.75</v>
      </c>
      <c r="AS227" s="6">
        <f t="shared" ca="1" si="91"/>
        <v>36468.75</v>
      </c>
      <c r="AT227" s="6">
        <f t="shared" ca="1" si="92"/>
        <v>765372.29999999993</v>
      </c>
      <c r="AU227" s="6">
        <f t="shared" ca="1" si="93"/>
        <v>56343.76</v>
      </c>
      <c r="AV227" s="6">
        <f t="shared" ca="1" si="94"/>
        <v>36581.840000000004</v>
      </c>
      <c r="AW227" s="6">
        <f t="shared" ca="1" si="95"/>
        <v>0</v>
      </c>
      <c r="AX227" s="6">
        <f t="shared" ca="1" si="96"/>
        <v>0</v>
      </c>
      <c r="AY227" s="6">
        <f t="shared" ca="1" si="97"/>
        <v>0</v>
      </c>
      <c r="AZ227" s="6">
        <f t="shared" ca="1" si="98"/>
        <v>0</v>
      </c>
      <c r="BA227" s="6">
        <f t="shared" ca="1" si="99"/>
        <v>0</v>
      </c>
      <c r="BB227" s="6">
        <f t="shared" ca="1" si="100"/>
        <v>0</v>
      </c>
      <c r="BC227" s="6">
        <f t="shared" ca="1" si="101"/>
        <v>0</v>
      </c>
      <c r="BD227" s="6">
        <f t="shared" ca="1" si="102"/>
        <v>0</v>
      </c>
      <c r="BE227" s="6">
        <f t="shared" ca="1" si="103"/>
        <v>0</v>
      </c>
      <c r="BF227" s="6">
        <f t="shared" ca="1" si="110"/>
        <v>0</v>
      </c>
      <c r="BG227" s="6">
        <f t="shared" ca="1" si="111"/>
        <v>0</v>
      </c>
      <c r="BH227" s="6"/>
      <c r="BJ227" s="4">
        <f t="shared" ca="1" si="104"/>
        <v>940600.39999999991</v>
      </c>
      <c r="BL227" s="3">
        <f t="shared" si="105"/>
        <v>42227</v>
      </c>
      <c r="BM227" s="6">
        <f>BM226+SUMIFS('Transactions (Dated)'!G:G,'Transactions (Dated)'!D:D,'Share Values'!AQ227)</f>
        <v>34179.499999999993</v>
      </c>
      <c r="BN227" s="6">
        <f ca="1">BN226+SUMIFS('Transactions (Dated)'!$F:$F,'Transactions (Dated)'!$D:$D,$BL227,'Transactions (Dated)'!$B:$B,BN$11,'Transactions (Dated)'!$C:$C,"Dividend (paid to cash)")*Y227</f>
        <v>0</v>
      </c>
      <c r="BO227" s="6">
        <f ca="1">BO226+SUMIFS('Transactions (Dated)'!$F:$F,'Transactions (Dated)'!$D:$D,$BL227,'Transactions (Dated)'!$B:$B,BO$11,'Transactions (Dated)'!$C:$C,"Dividend (paid to cash)")*Z227</f>
        <v>1718.75</v>
      </c>
      <c r="BP227" s="6">
        <f ca="1">BP226+SUMIFS('Transactions (Dated)'!$F:$F,'Transactions (Dated)'!$D:$D,$BL227,'Transactions (Dated)'!$B:$B,BP$11,'Transactions (Dated)'!$C:$C,"Dividend (paid to cash)")*AA227</f>
        <v>23236.542000000001</v>
      </c>
      <c r="BQ227" s="6">
        <f ca="1">BQ226+SUMIFS('Transactions (Dated)'!$F:$F,'Transactions (Dated)'!$D:$D,$BL227,'Transactions (Dated)'!$B:$B,BQ$11,'Transactions (Dated)'!$C:$C,"Dividend (paid to cash)")*AB227</f>
        <v>113.52000000000001</v>
      </c>
      <c r="BR227" s="6">
        <f ca="1">BR226+SUMIFS('Transactions (Dated)'!$F:$F,'Transactions (Dated)'!$D:$D,$BL227,'Transactions (Dated)'!$B:$B,BR$11,'Transactions (Dated)'!$C:$C,"Dividend (paid to cash)")*AC227</f>
        <v>0</v>
      </c>
      <c r="BS227" s="6">
        <f ca="1">BS226+SUMIFS('Transactions (Dated)'!$F:$F,'Transactions (Dated)'!$D:$D,$BL227,'Transactions (Dated)'!$B:$B,BS$11,'Transactions (Dated)'!$C:$C,"Dividend (paid to cash)")*AD227</f>
        <v>0</v>
      </c>
      <c r="BT227" s="6">
        <f ca="1">BT226+SUMIFS('Transactions (Dated)'!$F:$F,'Transactions (Dated)'!$D:$D,$BL227,'Transactions (Dated)'!$B:$B,BT$11,'Transactions (Dated)'!$C:$C,"Dividend (paid to cash)")*AE227</f>
        <v>0</v>
      </c>
      <c r="BU227" s="6">
        <f ca="1">BU226+SUMIFS('Transactions (Dated)'!$F:$F,'Transactions (Dated)'!$D:$D,$BL227,'Transactions (Dated)'!$B:$B,BU$11,'Transactions (Dated)'!$C:$C,"Dividend (paid to cash)")*AF227</f>
        <v>0</v>
      </c>
      <c r="BV227" s="6">
        <f ca="1">BV226+SUMIFS('Transactions (Dated)'!$F:$F,'Transactions (Dated)'!$D:$D,$BL227,'Transactions (Dated)'!$B:$B,BV$11,'Transactions (Dated)'!$C:$C,"Dividend (paid to cash)")*AG227</f>
        <v>0</v>
      </c>
      <c r="BW227" s="6">
        <f ca="1">BW226+SUMIFS('Transactions (Dated)'!$F:$F,'Transactions (Dated)'!$D:$D,$BL227,'Transactions (Dated)'!$B:$B,BW$11,'Transactions (Dated)'!$C:$C,"Dividend (paid to cash)")*AH227</f>
        <v>0</v>
      </c>
      <c r="BX227" s="6">
        <f ca="1">BX226+SUMIFS('Transactions (Dated)'!$F:$F,'Transactions (Dated)'!$D:$D,$BL227,'Transactions (Dated)'!$B:$B,BX$11,'Transactions (Dated)'!$C:$C,"Dividend (paid to cash)")*AI227</f>
        <v>0</v>
      </c>
      <c r="BY227" s="6">
        <f ca="1">BY226+SUMIFS('Transactions (Dated)'!$F:$F,'Transactions (Dated)'!$D:$D,$BL227,'Transactions (Dated)'!$B:$B,BY$11,'Transactions (Dated)'!$C:$C,"Dividend (paid to cash)")*AJ227</f>
        <v>0</v>
      </c>
      <c r="BZ227" s="6">
        <f ca="1">BZ226+SUMIFS('Transactions (Dated)'!$F:$F,'Transactions (Dated)'!$D:$D,$BL227,'Transactions (Dated)'!$B:$B,BZ$11,'Transactions (Dated)'!$C:$C,"Dividend (paid to cash)")*AK227</f>
        <v>0</v>
      </c>
      <c r="CA227" s="6">
        <f ca="1">CA226+SUMIFS('Transactions (Dated)'!$F:$F,'Transactions (Dated)'!$D:$D,$BL227,'Transactions (Dated)'!$B:$B,CA$11,'Transactions (Dated)'!$C:$C,"Dividend (paid to cash)")*AL227</f>
        <v>0</v>
      </c>
      <c r="CB227" s="6">
        <v>0</v>
      </c>
      <c r="CC227" s="6">
        <v>0</v>
      </c>
      <c r="CD227" s="6"/>
      <c r="CF227" s="6">
        <f t="shared" ca="1" si="112"/>
        <v>59248.311999999991</v>
      </c>
      <c r="CH227" s="3">
        <f t="shared" si="113"/>
        <v>42227</v>
      </c>
      <c r="CI227" s="4">
        <f t="shared" ca="1" si="106"/>
        <v>940600.39999999991</v>
      </c>
      <c r="CJ227" s="4">
        <f t="shared" ca="1" si="107"/>
        <v>59248.311999999991</v>
      </c>
      <c r="CL227" s="4">
        <f t="shared" ca="1" si="108"/>
        <v>999848.71199999994</v>
      </c>
    </row>
    <row r="228" spans="2:90" x14ac:dyDescent="0.15">
      <c r="B228" s="3">
        <f t="shared" si="109"/>
        <v>42228</v>
      </c>
      <c r="C228" s="2">
        <v>14339.5</v>
      </c>
      <c r="E228" s="70">
        <v>42228</v>
      </c>
      <c r="F228" s="69">
        <v>10.039999999999999</v>
      </c>
      <c r="G228" s="69">
        <v>4.03</v>
      </c>
      <c r="H228" s="69">
        <v>19.43</v>
      </c>
      <c r="I228" s="69">
        <v>29.5</v>
      </c>
      <c r="J228" s="69">
        <v>15.56</v>
      </c>
      <c r="K228" s="69">
        <v>11.9</v>
      </c>
      <c r="L228" s="69">
        <v>22.65</v>
      </c>
      <c r="M228" s="69">
        <v>3.49</v>
      </c>
      <c r="N228" s="69">
        <v>9.98</v>
      </c>
      <c r="O228" s="69">
        <v>6.0266999999999999</v>
      </c>
      <c r="P228" s="69">
        <v>27.77</v>
      </c>
      <c r="Q228" s="69">
        <v>0.9</v>
      </c>
      <c r="R228" s="69">
        <v>7.74</v>
      </c>
      <c r="S228" s="69">
        <v>38.549999999999997</v>
      </c>
      <c r="T228" s="69"/>
      <c r="U228" s="69"/>
      <c r="V228" s="4"/>
      <c r="X228" s="3">
        <f t="shared" si="88"/>
        <v>42228</v>
      </c>
      <c r="Y228" s="40">
        <f ca="1">Y227+SUMIFS('Transactions (Dated)'!$E$2:$E$53,'Transactions (Dated)'!$D$2:$D$53,'Share Values'!$X228,'Transactions (Dated)'!$B$2:$B$53,'Share Values'!Y$11,'Transactions (Dated)'!$C$2:$C$53,"Buy")-SUMIFS('Transactions (Dated)'!$E$2:$E$53,'Transactions (Dated)'!$D$2:$D$53,'Share Values'!$X228,'Transactions (Dated)'!$B$2:$B$53,'Share Values'!Y$11,'Transactions (Dated)'!$C$2:$C$53,"Sell")</f>
        <v>4625</v>
      </c>
      <c r="Z228" s="40">
        <f ca="1">Z227+SUMIFS('Transactions (Dated)'!$E$2:$E$53,'Transactions (Dated)'!$D$2:$D$53,'Share Values'!$X228,'Transactions (Dated)'!$B$2:$B$53,'Share Values'!Z$11,'Transactions (Dated)'!$C$2:$C$53,"Buy")-SUMIFS('Transactions (Dated)'!$E$2:$E$53,'Transactions (Dated)'!$D$2:$D$53,'Share Values'!$X228,'Transactions (Dated)'!$B$2:$B$53,'Share Values'!Z$11,'Transactions (Dated)'!$C$2:$C$53,"Sell")</f>
        <v>9375</v>
      </c>
      <c r="AA228" s="40">
        <f ca="1">AA227+SUMIFS('Transactions (Dated)'!$E$2:$E$53,'Transactions (Dated)'!$D$2:$D$53,'Share Values'!$X228,'Transactions (Dated)'!$B$2:$B$53,'Share Values'!AA$11,'Transactions (Dated)'!$C$2:$C$53,"Buy")-SUMIFS('Transactions (Dated)'!$E$2:$E$53,'Transactions (Dated)'!$D$2:$D$53,'Share Values'!$X228,'Transactions (Dated)'!$B$2:$B$53,'Share Values'!AA$11,'Transactions (Dated)'!$C$2:$C$53,"Sell")</f>
        <v>39270</v>
      </c>
      <c r="AB228" s="40">
        <f ca="1">AB227+SUMIFS('Transactions (Dated)'!$E$2:$E$53,'Transactions (Dated)'!$D$2:$D$53,'Share Values'!$X228,'Transactions (Dated)'!$B$2:$B$53,'Share Values'!AB$11,'Transactions (Dated)'!$C$2:$C$53,"Buy")-SUMIFS('Transactions (Dated)'!$E$2:$E$53,'Transactions (Dated)'!$D$2:$D$53,'Share Values'!$X228,'Transactions (Dated)'!$B$2:$B$53,'Share Values'!AB$11,'Transactions (Dated)'!$C$2:$C$53,"Sell")</f>
        <v>1892</v>
      </c>
      <c r="AC228" s="40">
        <f ca="1">AC227+SUMIFS('Transactions (Dated)'!$E$2:$E$53,'Transactions (Dated)'!$D$2:$D$53,'Share Values'!$X228,'Transactions (Dated)'!$B$2:$B$53,'Share Values'!AC$11,'Transactions (Dated)'!$C$2:$C$53,"Buy")-SUMIFS('Transactions (Dated)'!$E$2:$E$53,'Transactions (Dated)'!$D$2:$D$53,'Share Values'!$X228,'Transactions (Dated)'!$B$2:$B$53,'Share Values'!AC$11,'Transactions (Dated)'!$C$2:$C$53,"Sell")</f>
        <v>2348</v>
      </c>
      <c r="AD228" s="40">
        <f ca="1">AD227+SUMIFS('Transactions (Dated)'!$E$2:$E$53,'Transactions (Dated)'!$D$2:$D$53,'Share Values'!$X228,'Transactions (Dated)'!$B$2:$B$53,'Share Values'!AD$11,'Transactions (Dated)'!$C$2:$C$53,"Buy")-SUMIFS('Transactions (Dated)'!$E$2:$E$53,'Transactions (Dated)'!$D$2:$D$53,'Share Values'!$X228,'Transactions (Dated)'!$B$2:$B$53,'Share Values'!AD$11,'Transactions (Dated)'!$C$2:$C$53,"Sell")</f>
        <v>0</v>
      </c>
      <c r="AE228" s="40">
        <f ca="1">AE227+SUMIFS('Transactions (Dated)'!$E$2:$E$53,'Transactions (Dated)'!$D$2:$D$53,'Share Values'!$X228,'Transactions (Dated)'!$B$2:$B$53,'Share Values'!AE$11,'Transactions (Dated)'!$C$2:$C$53,"Buy")-SUMIFS('Transactions (Dated)'!$E$2:$E$53,'Transactions (Dated)'!$D$2:$D$53,'Share Values'!$X228,'Transactions (Dated)'!$B$2:$B$53,'Share Values'!AE$11,'Transactions (Dated)'!$C$2:$C$53,"Sell")</f>
        <v>0</v>
      </c>
      <c r="AF228" s="40">
        <f ca="1">AF227+SUMIFS('Transactions (Dated)'!$E$2:$E$53,'Transactions (Dated)'!$D$2:$D$53,'Share Values'!$X228,'Transactions (Dated)'!$B$2:$B$53,'Share Values'!AF$11,'Transactions (Dated)'!$C$2:$C$53,"Buy")-SUMIFS('Transactions (Dated)'!$E$2:$E$53,'Transactions (Dated)'!$D$2:$D$53,'Share Values'!$X228,'Transactions (Dated)'!$B$2:$B$53,'Share Values'!AF$11,'Transactions (Dated)'!$C$2:$C$53,"Sell")</f>
        <v>0</v>
      </c>
      <c r="AG228" s="40">
        <f ca="1">AG227+SUMIFS('Transactions (Dated)'!$E$2:$E$53,'Transactions (Dated)'!$D$2:$D$53,'Share Values'!$X228,'Transactions (Dated)'!$B$2:$B$53,'Share Values'!AG$11,'Transactions (Dated)'!$C$2:$C$53,"Buy")-SUMIFS('Transactions (Dated)'!$E$2:$E$53,'Transactions (Dated)'!$D$2:$D$53,'Share Values'!$X228,'Transactions (Dated)'!$B$2:$B$53,'Share Values'!AG$11,'Transactions (Dated)'!$C$2:$C$53,"Sell")</f>
        <v>0</v>
      </c>
      <c r="AH228" s="40">
        <f ca="1">AH227+SUMIFS('Transactions (Dated)'!$E$2:$E$53,'Transactions (Dated)'!$D$2:$D$53,'Share Values'!$X228,'Transactions (Dated)'!$B$2:$B$53,'Share Values'!AH$11,'Transactions (Dated)'!$C$2:$C$53,"Buy")-SUMIFS('Transactions (Dated)'!$E$2:$E$53,'Transactions (Dated)'!$D$2:$D$53,'Share Values'!$X228,'Transactions (Dated)'!$B$2:$B$53,'Share Values'!AH$11,'Transactions (Dated)'!$C$2:$C$53,"Sell")</f>
        <v>0</v>
      </c>
      <c r="AI228" s="40">
        <f ca="1">AI227+SUMIFS('Transactions (Dated)'!$E$2:$E$53,'Transactions (Dated)'!$D$2:$D$53,'Share Values'!$X228,'Transactions (Dated)'!$B$2:$B$53,'Share Values'!AI$11,'Transactions (Dated)'!$C$2:$C$53,"Buy")-SUMIFS('Transactions (Dated)'!$E$2:$E$53,'Transactions (Dated)'!$D$2:$D$53,'Share Values'!$X228,'Transactions (Dated)'!$B$2:$B$53,'Share Values'!AI$11,'Transactions (Dated)'!$C$2:$C$53,"Sell")</f>
        <v>0</v>
      </c>
      <c r="AJ228" s="40">
        <f ca="1">AJ227+SUMIFS('Transactions (Dated)'!$E$2:$E$53,'Transactions (Dated)'!$D$2:$D$53,'Share Values'!$X228,'Transactions (Dated)'!$B$2:$B$53,'Share Values'!AJ$11,'Transactions (Dated)'!$C$2:$C$53,"Buy")-SUMIFS('Transactions (Dated)'!$E$2:$E$53,'Transactions (Dated)'!$D$2:$D$53,'Share Values'!$X228,'Transactions (Dated)'!$B$2:$B$53,'Share Values'!AJ$11,'Transactions (Dated)'!$C$2:$C$53,"Sell")</f>
        <v>0</v>
      </c>
      <c r="AK228" s="40">
        <f ca="1">AK227+SUMIFS('Transactions (Dated)'!$E$2:$E$53,'Transactions (Dated)'!$D$2:$D$53,'Share Values'!$X228,'Transactions (Dated)'!$B$2:$B$53,'Share Values'!AK$11,'Transactions (Dated)'!$C$2:$C$53,"Buy")-SUMIFS('Transactions (Dated)'!$E$2:$E$53,'Transactions (Dated)'!$D$2:$D$53,'Share Values'!$X228,'Transactions (Dated)'!$B$2:$B$53,'Share Values'!AK$11,'Transactions (Dated)'!$C$2:$C$53,"Sell")</f>
        <v>0</v>
      </c>
      <c r="AL228" s="40">
        <f ca="1">AL227+SUMIFS('Transactions (Dated)'!$E$2:$E$53,'Transactions (Dated)'!$D$2:$D$53,'Share Values'!$X228,'Transactions (Dated)'!$B$2:$B$53,'Share Values'!AL$11,'Transactions (Dated)'!$C$2:$C$53,"Buy")-SUMIFS('Transactions (Dated)'!$E$2:$E$53,'Transactions (Dated)'!$D$2:$D$53,'Share Values'!$X228,'Transactions (Dated)'!$B$2:$B$53,'Share Values'!AL$11,'Transactions (Dated)'!$C$2:$C$53,"Sell")</f>
        <v>0</v>
      </c>
      <c r="AM228" s="40">
        <f ca="1">AM227+SUMIFS('Transactions (Dated)'!$E$2:$E$53,'Transactions (Dated)'!$D$2:$D$53,'Share Values'!$X228,'Transactions (Dated)'!$B$2:$B$53,'Share Values'!AM$11,'Transactions (Dated)'!$C$2:$C$53,"Buy")-SUMIFS('Transactions (Dated)'!$E$2:$E$53,'Transactions (Dated)'!$D$2:$D$53,'Share Values'!$X228,'Transactions (Dated)'!$B$2:$B$53,'Share Values'!AM$11,'Transactions (Dated)'!$C$2:$C$53,"Sell")</f>
        <v>0</v>
      </c>
      <c r="AN228" s="40">
        <f ca="1">AN227+SUMIFS('Transactions (Dated)'!$E$2:$E$53,'Transactions (Dated)'!$D$2:$D$53,'Share Values'!$X228,'Transactions (Dated)'!$B$2:$B$53,'Share Values'!AN$11,'Transactions (Dated)'!$C$2:$C$53,"Buy")-SUMIFS('Transactions (Dated)'!$E$2:$E$53,'Transactions (Dated)'!$D$2:$D$53,'Share Values'!$X228,'Transactions (Dated)'!$B$2:$B$53,'Share Values'!AN$11,'Transactions (Dated)'!$C$2:$C$53,"Sell")</f>
        <v>0</v>
      </c>
      <c r="AO228" s="40"/>
      <c r="AQ228" s="3">
        <f t="shared" si="89"/>
        <v>42228</v>
      </c>
      <c r="AR228" s="6">
        <f t="shared" ca="1" si="90"/>
        <v>46434.999999999993</v>
      </c>
      <c r="AS228" s="6">
        <f t="shared" ca="1" si="91"/>
        <v>37781.25</v>
      </c>
      <c r="AT228" s="6">
        <f t="shared" ca="1" si="92"/>
        <v>763016.1</v>
      </c>
      <c r="AU228" s="6">
        <f t="shared" ca="1" si="93"/>
        <v>55814</v>
      </c>
      <c r="AV228" s="6">
        <f t="shared" ca="1" si="94"/>
        <v>36534.880000000005</v>
      </c>
      <c r="AW228" s="6">
        <f t="shared" ca="1" si="95"/>
        <v>0</v>
      </c>
      <c r="AX228" s="6">
        <f t="shared" ca="1" si="96"/>
        <v>0</v>
      </c>
      <c r="AY228" s="6">
        <f t="shared" ca="1" si="97"/>
        <v>0</v>
      </c>
      <c r="AZ228" s="6">
        <f t="shared" ca="1" si="98"/>
        <v>0</v>
      </c>
      <c r="BA228" s="6">
        <f t="shared" ca="1" si="99"/>
        <v>0</v>
      </c>
      <c r="BB228" s="6">
        <f t="shared" ca="1" si="100"/>
        <v>0</v>
      </c>
      <c r="BC228" s="6">
        <f t="shared" ca="1" si="101"/>
        <v>0</v>
      </c>
      <c r="BD228" s="6">
        <f t="shared" ca="1" si="102"/>
        <v>0</v>
      </c>
      <c r="BE228" s="6">
        <f t="shared" ca="1" si="103"/>
        <v>0</v>
      </c>
      <c r="BF228" s="6">
        <f t="shared" ca="1" si="110"/>
        <v>0</v>
      </c>
      <c r="BG228" s="6">
        <f t="shared" ca="1" si="111"/>
        <v>0</v>
      </c>
      <c r="BH228" s="6"/>
      <c r="BJ228" s="4">
        <f t="shared" ca="1" si="104"/>
        <v>939581.23</v>
      </c>
      <c r="BL228" s="3">
        <f t="shared" si="105"/>
        <v>42228</v>
      </c>
      <c r="BM228" s="6">
        <f>BM227+SUMIFS('Transactions (Dated)'!G:G,'Transactions (Dated)'!D:D,'Share Values'!AQ228)</f>
        <v>34179.499999999993</v>
      </c>
      <c r="BN228" s="6">
        <f ca="1">BN227+SUMIFS('Transactions (Dated)'!$F:$F,'Transactions (Dated)'!$D:$D,$BL228,'Transactions (Dated)'!$B:$B,BN$11,'Transactions (Dated)'!$C:$C,"Dividend (paid to cash)")*Y228</f>
        <v>0</v>
      </c>
      <c r="BO228" s="6">
        <f ca="1">BO227+SUMIFS('Transactions (Dated)'!$F:$F,'Transactions (Dated)'!$D:$D,$BL228,'Transactions (Dated)'!$B:$B,BO$11,'Transactions (Dated)'!$C:$C,"Dividend (paid to cash)")*Z228</f>
        <v>1718.75</v>
      </c>
      <c r="BP228" s="6">
        <f ca="1">BP227+SUMIFS('Transactions (Dated)'!$F:$F,'Transactions (Dated)'!$D:$D,$BL228,'Transactions (Dated)'!$B:$B,BP$11,'Transactions (Dated)'!$C:$C,"Dividend (paid to cash)")*AA228</f>
        <v>23236.542000000001</v>
      </c>
      <c r="BQ228" s="6">
        <f ca="1">BQ227+SUMIFS('Transactions (Dated)'!$F:$F,'Transactions (Dated)'!$D:$D,$BL228,'Transactions (Dated)'!$B:$B,BQ$11,'Transactions (Dated)'!$C:$C,"Dividend (paid to cash)")*AB228</f>
        <v>179.74</v>
      </c>
      <c r="BR228" s="6">
        <f ca="1">BR227+SUMIFS('Transactions (Dated)'!$F:$F,'Transactions (Dated)'!$D:$D,$BL228,'Transactions (Dated)'!$B:$B,BR$11,'Transactions (Dated)'!$C:$C,"Dividend (paid to cash)")*AC228</f>
        <v>0</v>
      </c>
      <c r="BS228" s="6">
        <f ca="1">BS227+SUMIFS('Transactions (Dated)'!$F:$F,'Transactions (Dated)'!$D:$D,$BL228,'Transactions (Dated)'!$B:$B,BS$11,'Transactions (Dated)'!$C:$C,"Dividend (paid to cash)")*AD228</f>
        <v>0</v>
      </c>
      <c r="BT228" s="6">
        <f ca="1">BT227+SUMIFS('Transactions (Dated)'!$F:$F,'Transactions (Dated)'!$D:$D,$BL228,'Transactions (Dated)'!$B:$B,BT$11,'Transactions (Dated)'!$C:$C,"Dividend (paid to cash)")*AE228</f>
        <v>0</v>
      </c>
      <c r="BU228" s="6">
        <f ca="1">BU227+SUMIFS('Transactions (Dated)'!$F:$F,'Transactions (Dated)'!$D:$D,$BL228,'Transactions (Dated)'!$B:$B,BU$11,'Transactions (Dated)'!$C:$C,"Dividend (paid to cash)")*AF228</f>
        <v>0</v>
      </c>
      <c r="BV228" s="6">
        <f ca="1">BV227+SUMIFS('Transactions (Dated)'!$F:$F,'Transactions (Dated)'!$D:$D,$BL228,'Transactions (Dated)'!$B:$B,BV$11,'Transactions (Dated)'!$C:$C,"Dividend (paid to cash)")*AG228</f>
        <v>0</v>
      </c>
      <c r="BW228" s="6">
        <f ca="1">BW227+SUMIFS('Transactions (Dated)'!$F:$F,'Transactions (Dated)'!$D:$D,$BL228,'Transactions (Dated)'!$B:$B,BW$11,'Transactions (Dated)'!$C:$C,"Dividend (paid to cash)")*AH228</f>
        <v>0</v>
      </c>
      <c r="BX228" s="6">
        <f ca="1">BX227+SUMIFS('Transactions (Dated)'!$F:$F,'Transactions (Dated)'!$D:$D,$BL228,'Transactions (Dated)'!$B:$B,BX$11,'Transactions (Dated)'!$C:$C,"Dividend (paid to cash)")*AI228</f>
        <v>0</v>
      </c>
      <c r="BY228" s="6">
        <f ca="1">BY227+SUMIFS('Transactions (Dated)'!$F:$F,'Transactions (Dated)'!$D:$D,$BL228,'Transactions (Dated)'!$B:$B,BY$11,'Transactions (Dated)'!$C:$C,"Dividend (paid to cash)")*AJ228</f>
        <v>0</v>
      </c>
      <c r="BZ228" s="6">
        <f ca="1">BZ227+SUMIFS('Transactions (Dated)'!$F:$F,'Transactions (Dated)'!$D:$D,$BL228,'Transactions (Dated)'!$B:$B,BZ$11,'Transactions (Dated)'!$C:$C,"Dividend (paid to cash)")*AK228</f>
        <v>0</v>
      </c>
      <c r="CA228" s="6">
        <f ca="1">CA227+SUMIFS('Transactions (Dated)'!$F:$F,'Transactions (Dated)'!$D:$D,$BL228,'Transactions (Dated)'!$B:$B,CA$11,'Transactions (Dated)'!$C:$C,"Dividend (paid to cash)")*AL228</f>
        <v>0</v>
      </c>
      <c r="CB228" s="6">
        <v>0</v>
      </c>
      <c r="CC228" s="6">
        <v>0</v>
      </c>
      <c r="CD228" s="6"/>
      <c r="CF228" s="6">
        <f t="shared" ca="1" si="112"/>
        <v>59314.531999999992</v>
      </c>
      <c r="CH228" s="3">
        <f t="shared" si="113"/>
        <v>42228</v>
      </c>
      <c r="CI228" s="4">
        <f t="shared" ca="1" si="106"/>
        <v>939581.23</v>
      </c>
      <c r="CJ228" s="4">
        <f t="shared" ca="1" si="107"/>
        <v>59314.531999999992</v>
      </c>
      <c r="CL228" s="4">
        <f t="shared" ca="1" si="108"/>
        <v>998895.76199999999</v>
      </c>
    </row>
    <row r="229" spans="2:90" x14ac:dyDescent="0.15">
      <c r="B229" s="3">
        <f t="shared" si="109"/>
        <v>42229</v>
      </c>
      <c r="C229" s="2">
        <v>14238.4</v>
      </c>
      <c r="E229" s="70">
        <v>42229</v>
      </c>
      <c r="F229" s="69">
        <v>9.94</v>
      </c>
      <c r="G229" s="69">
        <v>3.86</v>
      </c>
      <c r="H229" s="69">
        <v>19.28</v>
      </c>
      <c r="I229" s="69">
        <v>29.5</v>
      </c>
      <c r="J229" s="69">
        <v>15.21</v>
      </c>
      <c r="K229" s="69">
        <v>11.78</v>
      </c>
      <c r="L229" s="69">
        <v>23.36</v>
      </c>
      <c r="M229" s="69">
        <v>3.45</v>
      </c>
      <c r="N229" s="69">
        <v>9.6300000000000008</v>
      </c>
      <c r="O229" s="69">
        <v>6.1333000000000002</v>
      </c>
      <c r="P229" s="69">
        <v>27.5</v>
      </c>
      <c r="Q229" s="69">
        <v>0.93</v>
      </c>
      <c r="R229" s="69">
        <v>7.29</v>
      </c>
      <c r="S229" s="69">
        <v>38.18</v>
      </c>
      <c r="T229" s="69"/>
      <c r="U229" s="69"/>
      <c r="V229" s="4"/>
      <c r="X229" s="3">
        <f t="shared" si="88"/>
        <v>42229</v>
      </c>
      <c r="Y229" s="40">
        <f ca="1">Y228+SUMIFS('Transactions (Dated)'!$E$2:$E$53,'Transactions (Dated)'!$D$2:$D$53,'Share Values'!$X229,'Transactions (Dated)'!$B$2:$B$53,'Share Values'!Y$11,'Transactions (Dated)'!$C$2:$C$53,"Buy")-SUMIFS('Transactions (Dated)'!$E$2:$E$53,'Transactions (Dated)'!$D$2:$D$53,'Share Values'!$X229,'Transactions (Dated)'!$B$2:$B$53,'Share Values'!Y$11,'Transactions (Dated)'!$C$2:$C$53,"Sell")</f>
        <v>4625</v>
      </c>
      <c r="Z229" s="40">
        <f ca="1">Z228+SUMIFS('Transactions (Dated)'!$E$2:$E$53,'Transactions (Dated)'!$D$2:$D$53,'Share Values'!$X229,'Transactions (Dated)'!$B$2:$B$53,'Share Values'!Z$11,'Transactions (Dated)'!$C$2:$C$53,"Buy")-SUMIFS('Transactions (Dated)'!$E$2:$E$53,'Transactions (Dated)'!$D$2:$D$53,'Share Values'!$X229,'Transactions (Dated)'!$B$2:$B$53,'Share Values'!Z$11,'Transactions (Dated)'!$C$2:$C$53,"Sell")</f>
        <v>9375</v>
      </c>
      <c r="AA229" s="40">
        <f ca="1">AA228+SUMIFS('Transactions (Dated)'!$E$2:$E$53,'Transactions (Dated)'!$D$2:$D$53,'Share Values'!$X229,'Transactions (Dated)'!$B$2:$B$53,'Share Values'!AA$11,'Transactions (Dated)'!$C$2:$C$53,"Buy")-SUMIFS('Transactions (Dated)'!$E$2:$E$53,'Transactions (Dated)'!$D$2:$D$53,'Share Values'!$X229,'Transactions (Dated)'!$B$2:$B$53,'Share Values'!AA$11,'Transactions (Dated)'!$C$2:$C$53,"Sell")</f>
        <v>39270</v>
      </c>
      <c r="AB229" s="40">
        <f ca="1">AB228+SUMIFS('Transactions (Dated)'!$E$2:$E$53,'Transactions (Dated)'!$D$2:$D$53,'Share Values'!$X229,'Transactions (Dated)'!$B$2:$B$53,'Share Values'!AB$11,'Transactions (Dated)'!$C$2:$C$53,"Buy")-SUMIFS('Transactions (Dated)'!$E$2:$E$53,'Transactions (Dated)'!$D$2:$D$53,'Share Values'!$X229,'Transactions (Dated)'!$B$2:$B$53,'Share Values'!AB$11,'Transactions (Dated)'!$C$2:$C$53,"Sell")</f>
        <v>1892</v>
      </c>
      <c r="AC229" s="40">
        <f ca="1">AC228+SUMIFS('Transactions (Dated)'!$E$2:$E$53,'Transactions (Dated)'!$D$2:$D$53,'Share Values'!$X229,'Transactions (Dated)'!$B$2:$B$53,'Share Values'!AC$11,'Transactions (Dated)'!$C$2:$C$53,"Buy")-SUMIFS('Transactions (Dated)'!$E$2:$E$53,'Transactions (Dated)'!$D$2:$D$53,'Share Values'!$X229,'Transactions (Dated)'!$B$2:$B$53,'Share Values'!AC$11,'Transactions (Dated)'!$C$2:$C$53,"Sell")</f>
        <v>2348</v>
      </c>
      <c r="AD229" s="40">
        <f ca="1">AD228+SUMIFS('Transactions (Dated)'!$E$2:$E$53,'Transactions (Dated)'!$D$2:$D$53,'Share Values'!$X229,'Transactions (Dated)'!$B$2:$B$53,'Share Values'!AD$11,'Transactions (Dated)'!$C$2:$C$53,"Buy")-SUMIFS('Transactions (Dated)'!$E$2:$E$53,'Transactions (Dated)'!$D$2:$D$53,'Share Values'!$X229,'Transactions (Dated)'!$B$2:$B$53,'Share Values'!AD$11,'Transactions (Dated)'!$C$2:$C$53,"Sell")</f>
        <v>0</v>
      </c>
      <c r="AE229" s="40">
        <f ca="1">AE228+SUMIFS('Transactions (Dated)'!$E$2:$E$53,'Transactions (Dated)'!$D$2:$D$53,'Share Values'!$X229,'Transactions (Dated)'!$B$2:$B$53,'Share Values'!AE$11,'Transactions (Dated)'!$C$2:$C$53,"Buy")-SUMIFS('Transactions (Dated)'!$E$2:$E$53,'Transactions (Dated)'!$D$2:$D$53,'Share Values'!$X229,'Transactions (Dated)'!$B$2:$B$53,'Share Values'!AE$11,'Transactions (Dated)'!$C$2:$C$53,"Sell")</f>
        <v>0</v>
      </c>
      <c r="AF229" s="40">
        <f ca="1">AF228+SUMIFS('Transactions (Dated)'!$E$2:$E$53,'Transactions (Dated)'!$D$2:$D$53,'Share Values'!$X229,'Transactions (Dated)'!$B$2:$B$53,'Share Values'!AF$11,'Transactions (Dated)'!$C$2:$C$53,"Buy")-SUMIFS('Transactions (Dated)'!$E$2:$E$53,'Transactions (Dated)'!$D$2:$D$53,'Share Values'!$X229,'Transactions (Dated)'!$B$2:$B$53,'Share Values'!AF$11,'Transactions (Dated)'!$C$2:$C$53,"Sell")</f>
        <v>0</v>
      </c>
      <c r="AG229" s="40">
        <f ca="1">AG228+SUMIFS('Transactions (Dated)'!$E$2:$E$53,'Transactions (Dated)'!$D$2:$D$53,'Share Values'!$X229,'Transactions (Dated)'!$B$2:$B$53,'Share Values'!AG$11,'Transactions (Dated)'!$C$2:$C$53,"Buy")-SUMIFS('Transactions (Dated)'!$E$2:$E$53,'Transactions (Dated)'!$D$2:$D$53,'Share Values'!$X229,'Transactions (Dated)'!$B$2:$B$53,'Share Values'!AG$11,'Transactions (Dated)'!$C$2:$C$53,"Sell")</f>
        <v>0</v>
      </c>
      <c r="AH229" s="40">
        <f ca="1">AH228+SUMIFS('Transactions (Dated)'!$E$2:$E$53,'Transactions (Dated)'!$D$2:$D$53,'Share Values'!$X229,'Transactions (Dated)'!$B$2:$B$53,'Share Values'!AH$11,'Transactions (Dated)'!$C$2:$C$53,"Buy")-SUMIFS('Transactions (Dated)'!$E$2:$E$53,'Transactions (Dated)'!$D$2:$D$53,'Share Values'!$X229,'Transactions (Dated)'!$B$2:$B$53,'Share Values'!AH$11,'Transactions (Dated)'!$C$2:$C$53,"Sell")</f>
        <v>0</v>
      </c>
      <c r="AI229" s="40">
        <f ca="1">AI228+SUMIFS('Transactions (Dated)'!$E$2:$E$53,'Transactions (Dated)'!$D$2:$D$53,'Share Values'!$X229,'Transactions (Dated)'!$B$2:$B$53,'Share Values'!AI$11,'Transactions (Dated)'!$C$2:$C$53,"Buy")-SUMIFS('Transactions (Dated)'!$E$2:$E$53,'Transactions (Dated)'!$D$2:$D$53,'Share Values'!$X229,'Transactions (Dated)'!$B$2:$B$53,'Share Values'!AI$11,'Transactions (Dated)'!$C$2:$C$53,"Sell")</f>
        <v>0</v>
      </c>
      <c r="AJ229" s="40">
        <f ca="1">AJ228+SUMIFS('Transactions (Dated)'!$E$2:$E$53,'Transactions (Dated)'!$D$2:$D$53,'Share Values'!$X229,'Transactions (Dated)'!$B$2:$B$53,'Share Values'!AJ$11,'Transactions (Dated)'!$C$2:$C$53,"Buy")-SUMIFS('Transactions (Dated)'!$E$2:$E$53,'Transactions (Dated)'!$D$2:$D$53,'Share Values'!$X229,'Transactions (Dated)'!$B$2:$B$53,'Share Values'!AJ$11,'Transactions (Dated)'!$C$2:$C$53,"Sell")</f>
        <v>0</v>
      </c>
      <c r="AK229" s="40">
        <f ca="1">AK228+SUMIFS('Transactions (Dated)'!$E$2:$E$53,'Transactions (Dated)'!$D$2:$D$53,'Share Values'!$X229,'Transactions (Dated)'!$B$2:$B$53,'Share Values'!AK$11,'Transactions (Dated)'!$C$2:$C$53,"Buy")-SUMIFS('Transactions (Dated)'!$E$2:$E$53,'Transactions (Dated)'!$D$2:$D$53,'Share Values'!$X229,'Transactions (Dated)'!$B$2:$B$53,'Share Values'!AK$11,'Transactions (Dated)'!$C$2:$C$53,"Sell")</f>
        <v>0</v>
      </c>
      <c r="AL229" s="40">
        <f ca="1">AL228+SUMIFS('Transactions (Dated)'!$E$2:$E$53,'Transactions (Dated)'!$D$2:$D$53,'Share Values'!$X229,'Transactions (Dated)'!$B$2:$B$53,'Share Values'!AL$11,'Transactions (Dated)'!$C$2:$C$53,"Buy")-SUMIFS('Transactions (Dated)'!$E$2:$E$53,'Transactions (Dated)'!$D$2:$D$53,'Share Values'!$X229,'Transactions (Dated)'!$B$2:$B$53,'Share Values'!AL$11,'Transactions (Dated)'!$C$2:$C$53,"Sell")</f>
        <v>0</v>
      </c>
      <c r="AM229" s="40">
        <f ca="1">AM228+SUMIFS('Transactions (Dated)'!$E$2:$E$53,'Transactions (Dated)'!$D$2:$D$53,'Share Values'!$X229,'Transactions (Dated)'!$B$2:$B$53,'Share Values'!AM$11,'Transactions (Dated)'!$C$2:$C$53,"Buy")-SUMIFS('Transactions (Dated)'!$E$2:$E$53,'Transactions (Dated)'!$D$2:$D$53,'Share Values'!$X229,'Transactions (Dated)'!$B$2:$B$53,'Share Values'!AM$11,'Transactions (Dated)'!$C$2:$C$53,"Sell")</f>
        <v>0</v>
      </c>
      <c r="AN229" s="40">
        <f ca="1">AN228+SUMIFS('Transactions (Dated)'!$E$2:$E$53,'Transactions (Dated)'!$D$2:$D$53,'Share Values'!$X229,'Transactions (Dated)'!$B$2:$B$53,'Share Values'!AN$11,'Transactions (Dated)'!$C$2:$C$53,"Buy")-SUMIFS('Transactions (Dated)'!$E$2:$E$53,'Transactions (Dated)'!$D$2:$D$53,'Share Values'!$X229,'Transactions (Dated)'!$B$2:$B$53,'Share Values'!AN$11,'Transactions (Dated)'!$C$2:$C$53,"Sell")</f>
        <v>0</v>
      </c>
      <c r="AO229" s="40"/>
      <c r="AQ229" s="3">
        <f t="shared" si="89"/>
        <v>42229</v>
      </c>
      <c r="AR229" s="6">
        <f t="shared" ca="1" si="90"/>
        <v>45972.5</v>
      </c>
      <c r="AS229" s="6">
        <f t="shared" ca="1" si="91"/>
        <v>36187.5</v>
      </c>
      <c r="AT229" s="6">
        <f t="shared" ca="1" si="92"/>
        <v>757125.60000000009</v>
      </c>
      <c r="AU229" s="6">
        <f t="shared" ca="1" si="93"/>
        <v>55814</v>
      </c>
      <c r="AV229" s="6">
        <f t="shared" ca="1" si="94"/>
        <v>35713.08</v>
      </c>
      <c r="AW229" s="6">
        <f t="shared" ca="1" si="95"/>
        <v>0</v>
      </c>
      <c r="AX229" s="6">
        <f t="shared" ca="1" si="96"/>
        <v>0</v>
      </c>
      <c r="AY229" s="6">
        <f t="shared" ca="1" si="97"/>
        <v>0</v>
      </c>
      <c r="AZ229" s="6">
        <f t="shared" ca="1" si="98"/>
        <v>0</v>
      </c>
      <c r="BA229" s="6">
        <f t="shared" ca="1" si="99"/>
        <v>0</v>
      </c>
      <c r="BB229" s="6">
        <f t="shared" ca="1" si="100"/>
        <v>0</v>
      </c>
      <c r="BC229" s="6">
        <f t="shared" ca="1" si="101"/>
        <v>0</v>
      </c>
      <c r="BD229" s="6">
        <f t="shared" ca="1" si="102"/>
        <v>0</v>
      </c>
      <c r="BE229" s="6">
        <f t="shared" ca="1" si="103"/>
        <v>0</v>
      </c>
      <c r="BF229" s="6">
        <f t="shared" ca="1" si="110"/>
        <v>0</v>
      </c>
      <c r="BG229" s="6">
        <f t="shared" ca="1" si="111"/>
        <v>0</v>
      </c>
      <c r="BH229" s="6"/>
      <c r="BJ229" s="4">
        <f t="shared" ca="1" si="104"/>
        <v>930812.68</v>
      </c>
      <c r="BL229" s="3">
        <f t="shared" si="105"/>
        <v>42229</v>
      </c>
      <c r="BM229" s="6">
        <f>BM228+SUMIFS('Transactions (Dated)'!G:G,'Transactions (Dated)'!D:D,'Share Values'!AQ229)</f>
        <v>34179.499999999993</v>
      </c>
      <c r="BN229" s="6">
        <f ca="1">BN228+SUMIFS('Transactions (Dated)'!$F:$F,'Transactions (Dated)'!$D:$D,$BL229,'Transactions (Dated)'!$B:$B,BN$11,'Transactions (Dated)'!$C:$C,"Dividend (paid to cash)")*Y229</f>
        <v>0</v>
      </c>
      <c r="BO229" s="6">
        <f ca="1">BO228+SUMIFS('Transactions (Dated)'!$F:$F,'Transactions (Dated)'!$D:$D,$BL229,'Transactions (Dated)'!$B:$B,BO$11,'Transactions (Dated)'!$C:$C,"Dividend (paid to cash)")*Z229</f>
        <v>1718.75</v>
      </c>
      <c r="BP229" s="6">
        <f ca="1">BP228+SUMIFS('Transactions (Dated)'!$F:$F,'Transactions (Dated)'!$D:$D,$BL229,'Transactions (Dated)'!$B:$B,BP$11,'Transactions (Dated)'!$C:$C,"Dividend (paid to cash)")*AA229</f>
        <v>23236.542000000001</v>
      </c>
      <c r="BQ229" s="6">
        <f ca="1">BQ228+SUMIFS('Transactions (Dated)'!$F:$F,'Transactions (Dated)'!$D:$D,$BL229,'Transactions (Dated)'!$B:$B,BQ$11,'Transactions (Dated)'!$C:$C,"Dividend (paid to cash)")*AB229</f>
        <v>179.74</v>
      </c>
      <c r="BR229" s="6">
        <f ca="1">BR228+SUMIFS('Transactions (Dated)'!$F:$F,'Transactions (Dated)'!$D:$D,$BL229,'Transactions (Dated)'!$B:$B,BR$11,'Transactions (Dated)'!$C:$C,"Dividend (paid to cash)")*AC229</f>
        <v>0</v>
      </c>
      <c r="BS229" s="6">
        <f ca="1">BS228+SUMIFS('Transactions (Dated)'!$F:$F,'Transactions (Dated)'!$D:$D,$BL229,'Transactions (Dated)'!$B:$B,BS$11,'Transactions (Dated)'!$C:$C,"Dividend (paid to cash)")*AD229</f>
        <v>0</v>
      </c>
      <c r="BT229" s="6">
        <f ca="1">BT228+SUMIFS('Transactions (Dated)'!$F:$F,'Transactions (Dated)'!$D:$D,$BL229,'Transactions (Dated)'!$B:$B,BT$11,'Transactions (Dated)'!$C:$C,"Dividend (paid to cash)")*AE229</f>
        <v>0</v>
      </c>
      <c r="BU229" s="6">
        <f ca="1">BU228+SUMIFS('Transactions (Dated)'!$F:$F,'Transactions (Dated)'!$D:$D,$BL229,'Transactions (Dated)'!$B:$B,BU$11,'Transactions (Dated)'!$C:$C,"Dividend (paid to cash)")*AF229</f>
        <v>0</v>
      </c>
      <c r="BV229" s="6">
        <f ca="1">BV228+SUMIFS('Transactions (Dated)'!$F:$F,'Transactions (Dated)'!$D:$D,$BL229,'Transactions (Dated)'!$B:$B,BV$11,'Transactions (Dated)'!$C:$C,"Dividend (paid to cash)")*AG229</f>
        <v>0</v>
      </c>
      <c r="BW229" s="6">
        <f ca="1">BW228+SUMIFS('Transactions (Dated)'!$F:$F,'Transactions (Dated)'!$D:$D,$BL229,'Transactions (Dated)'!$B:$B,BW$11,'Transactions (Dated)'!$C:$C,"Dividend (paid to cash)")*AH229</f>
        <v>0</v>
      </c>
      <c r="BX229" s="6">
        <f ca="1">BX228+SUMIFS('Transactions (Dated)'!$F:$F,'Transactions (Dated)'!$D:$D,$BL229,'Transactions (Dated)'!$B:$B,BX$11,'Transactions (Dated)'!$C:$C,"Dividend (paid to cash)")*AI229</f>
        <v>0</v>
      </c>
      <c r="BY229" s="6">
        <f ca="1">BY228+SUMIFS('Transactions (Dated)'!$F:$F,'Transactions (Dated)'!$D:$D,$BL229,'Transactions (Dated)'!$B:$B,BY$11,'Transactions (Dated)'!$C:$C,"Dividend (paid to cash)")*AJ229</f>
        <v>0</v>
      </c>
      <c r="BZ229" s="6">
        <f ca="1">BZ228+SUMIFS('Transactions (Dated)'!$F:$F,'Transactions (Dated)'!$D:$D,$BL229,'Transactions (Dated)'!$B:$B,BZ$11,'Transactions (Dated)'!$C:$C,"Dividend (paid to cash)")*AK229</f>
        <v>0</v>
      </c>
      <c r="CA229" s="6">
        <f ca="1">CA228+SUMIFS('Transactions (Dated)'!$F:$F,'Transactions (Dated)'!$D:$D,$BL229,'Transactions (Dated)'!$B:$B,CA$11,'Transactions (Dated)'!$C:$C,"Dividend (paid to cash)")*AL229</f>
        <v>0</v>
      </c>
      <c r="CB229" s="6">
        <v>0</v>
      </c>
      <c r="CC229" s="6">
        <v>0</v>
      </c>
      <c r="CD229" s="6"/>
      <c r="CF229" s="6">
        <f t="shared" ca="1" si="112"/>
        <v>59314.531999999992</v>
      </c>
      <c r="CH229" s="3">
        <f t="shared" si="113"/>
        <v>42229</v>
      </c>
      <c r="CI229" s="4">
        <f t="shared" ca="1" si="106"/>
        <v>930812.68</v>
      </c>
      <c r="CJ229" s="4">
        <f t="shared" ca="1" si="107"/>
        <v>59314.531999999992</v>
      </c>
      <c r="CL229" s="4">
        <f t="shared" ca="1" si="108"/>
        <v>990127.21200000006</v>
      </c>
    </row>
    <row r="230" spans="2:90" x14ac:dyDescent="0.15">
      <c r="B230" s="3">
        <f t="shared" si="109"/>
        <v>42230</v>
      </c>
      <c r="C230" s="2">
        <v>14277.9</v>
      </c>
      <c r="E230" s="70">
        <v>42230</v>
      </c>
      <c r="F230" s="69">
        <v>10.029999999999999</v>
      </c>
      <c r="G230" s="69">
        <v>3.87</v>
      </c>
      <c r="H230" s="69">
        <v>19.34</v>
      </c>
      <c r="I230" s="69">
        <v>29.95</v>
      </c>
      <c r="J230" s="69">
        <v>14.75</v>
      </c>
      <c r="K230" s="69">
        <v>11.81</v>
      </c>
      <c r="L230" s="69">
        <v>23.85</v>
      </c>
      <c r="M230" s="69">
        <v>3.44</v>
      </c>
      <c r="N230" s="69">
        <v>9.6300000000000008</v>
      </c>
      <c r="O230" s="69">
        <v>6.1032999999999999</v>
      </c>
      <c r="P230" s="69">
        <v>27.2</v>
      </c>
      <c r="Q230" s="69">
        <v>0.88</v>
      </c>
      <c r="R230" s="69">
        <v>7.13</v>
      </c>
      <c r="S230" s="69">
        <v>38.700000000000003</v>
      </c>
      <c r="T230" s="69"/>
      <c r="U230" s="69"/>
      <c r="V230" s="4"/>
      <c r="X230" s="3">
        <f t="shared" si="88"/>
        <v>42230</v>
      </c>
      <c r="Y230" s="40">
        <f ca="1">Y229+SUMIFS('Transactions (Dated)'!$E$2:$E$53,'Transactions (Dated)'!$D$2:$D$53,'Share Values'!$X230,'Transactions (Dated)'!$B$2:$B$53,'Share Values'!Y$11,'Transactions (Dated)'!$C$2:$C$53,"Buy")-SUMIFS('Transactions (Dated)'!$E$2:$E$53,'Transactions (Dated)'!$D$2:$D$53,'Share Values'!$X230,'Transactions (Dated)'!$B$2:$B$53,'Share Values'!Y$11,'Transactions (Dated)'!$C$2:$C$53,"Sell")</f>
        <v>4625</v>
      </c>
      <c r="Z230" s="40">
        <f ca="1">Z229+SUMIFS('Transactions (Dated)'!$E$2:$E$53,'Transactions (Dated)'!$D$2:$D$53,'Share Values'!$X230,'Transactions (Dated)'!$B$2:$B$53,'Share Values'!Z$11,'Transactions (Dated)'!$C$2:$C$53,"Buy")-SUMIFS('Transactions (Dated)'!$E$2:$E$53,'Transactions (Dated)'!$D$2:$D$53,'Share Values'!$X230,'Transactions (Dated)'!$B$2:$B$53,'Share Values'!Z$11,'Transactions (Dated)'!$C$2:$C$53,"Sell")</f>
        <v>9375</v>
      </c>
      <c r="AA230" s="40">
        <f ca="1">AA229+SUMIFS('Transactions (Dated)'!$E$2:$E$53,'Transactions (Dated)'!$D$2:$D$53,'Share Values'!$X230,'Transactions (Dated)'!$B$2:$B$53,'Share Values'!AA$11,'Transactions (Dated)'!$C$2:$C$53,"Buy")-SUMIFS('Transactions (Dated)'!$E$2:$E$53,'Transactions (Dated)'!$D$2:$D$53,'Share Values'!$X230,'Transactions (Dated)'!$B$2:$B$53,'Share Values'!AA$11,'Transactions (Dated)'!$C$2:$C$53,"Sell")</f>
        <v>39270</v>
      </c>
      <c r="AB230" s="40">
        <f ca="1">AB229+SUMIFS('Transactions (Dated)'!$E$2:$E$53,'Transactions (Dated)'!$D$2:$D$53,'Share Values'!$X230,'Transactions (Dated)'!$B$2:$B$53,'Share Values'!AB$11,'Transactions (Dated)'!$C$2:$C$53,"Buy")-SUMIFS('Transactions (Dated)'!$E$2:$E$53,'Transactions (Dated)'!$D$2:$D$53,'Share Values'!$X230,'Transactions (Dated)'!$B$2:$B$53,'Share Values'!AB$11,'Transactions (Dated)'!$C$2:$C$53,"Sell")</f>
        <v>1892</v>
      </c>
      <c r="AC230" s="40">
        <f ca="1">AC229+SUMIFS('Transactions (Dated)'!$E$2:$E$53,'Transactions (Dated)'!$D$2:$D$53,'Share Values'!$X230,'Transactions (Dated)'!$B$2:$B$53,'Share Values'!AC$11,'Transactions (Dated)'!$C$2:$C$53,"Buy")-SUMIFS('Transactions (Dated)'!$E$2:$E$53,'Transactions (Dated)'!$D$2:$D$53,'Share Values'!$X230,'Transactions (Dated)'!$B$2:$B$53,'Share Values'!AC$11,'Transactions (Dated)'!$C$2:$C$53,"Sell")</f>
        <v>2348</v>
      </c>
      <c r="AD230" s="40">
        <f ca="1">AD229+SUMIFS('Transactions (Dated)'!$E$2:$E$53,'Transactions (Dated)'!$D$2:$D$53,'Share Values'!$X230,'Transactions (Dated)'!$B$2:$B$53,'Share Values'!AD$11,'Transactions (Dated)'!$C$2:$C$53,"Buy")-SUMIFS('Transactions (Dated)'!$E$2:$E$53,'Transactions (Dated)'!$D$2:$D$53,'Share Values'!$X230,'Transactions (Dated)'!$B$2:$B$53,'Share Values'!AD$11,'Transactions (Dated)'!$C$2:$C$53,"Sell")</f>
        <v>0</v>
      </c>
      <c r="AE230" s="40">
        <f ca="1">AE229+SUMIFS('Transactions (Dated)'!$E$2:$E$53,'Transactions (Dated)'!$D$2:$D$53,'Share Values'!$X230,'Transactions (Dated)'!$B$2:$B$53,'Share Values'!AE$11,'Transactions (Dated)'!$C$2:$C$53,"Buy")-SUMIFS('Transactions (Dated)'!$E$2:$E$53,'Transactions (Dated)'!$D$2:$D$53,'Share Values'!$X230,'Transactions (Dated)'!$B$2:$B$53,'Share Values'!AE$11,'Transactions (Dated)'!$C$2:$C$53,"Sell")</f>
        <v>0</v>
      </c>
      <c r="AF230" s="40">
        <f ca="1">AF229+SUMIFS('Transactions (Dated)'!$E$2:$E$53,'Transactions (Dated)'!$D$2:$D$53,'Share Values'!$X230,'Transactions (Dated)'!$B$2:$B$53,'Share Values'!AF$11,'Transactions (Dated)'!$C$2:$C$53,"Buy")-SUMIFS('Transactions (Dated)'!$E$2:$E$53,'Transactions (Dated)'!$D$2:$D$53,'Share Values'!$X230,'Transactions (Dated)'!$B$2:$B$53,'Share Values'!AF$11,'Transactions (Dated)'!$C$2:$C$53,"Sell")</f>
        <v>0</v>
      </c>
      <c r="AG230" s="40">
        <f ca="1">AG229+SUMIFS('Transactions (Dated)'!$E$2:$E$53,'Transactions (Dated)'!$D$2:$D$53,'Share Values'!$X230,'Transactions (Dated)'!$B$2:$B$53,'Share Values'!AG$11,'Transactions (Dated)'!$C$2:$C$53,"Buy")-SUMIFS('Transactions (Dated)'!$E$2:$E$53,'Transactions (Dated)'!$D$2:$D$53,'Share Values'!$X230,'Transactions (Dated)'!$B$2:$B$53,'Share Values'!AG$11,'Transactions (Dated)'!$C$2:$C$53,"Sell")</f>
        <v>0</v>
      </c>
      <c r="AH230" s="40">
        <f ca="1">AH229+SUMIFS('Transactions (Dated)'!$E$2:$E$53,'Transactions (Dated)'!$D$2:$D$53,'Share Values'!$X230,'Transactions (Dated)'!$B$2:$B$53,'Share Values'!AH$11,'Transactions (Dated)'!$C$2:$C$53,"Buy")-SUMIFS('Transactions (Dated)'!$E$2:$E$53,'Transactions (Dated)'!$D$2:$D$53,'Share Values'!$X230,'Transactions (Dated)'!$B$2:$B$53,'Share Values'!AH$11,'Transactions (Dated)'!$C$2:$C$53,"Sell")</f>
        <v>0</v>
      </c>
      <c r="AI230" s="40">
        <f ca="1">AI229+SUMIFS('Transactions (Dated)'!$E$2:$E$53,'Transactions (Dated)'!$D$2:$D$53,'Share Values'!$X230,'Transactions (Dated)'!$B$2:$B$53,'Share Values'!AI$11,'Transactions (Dated)'!$C$2:$C$53,"Buy")-SUMIFS('Transactions (Dated)'!$E$2:$E$53,'Transactions (Dated)'!$D$2:$D$53,'Share Values'!$X230,'Transactions (Dated)'!$B$2:$B$53,'Share Values'!AI$11,'Transactions (Dated)'!$C$2:$C$53,"Sell")</f>
        <v>0</v>
      </c>
      <c r="AJ230" s="40">
        <f ca="1">AJ229+SUMIFS('Transactions (Dated)'!$E$2:$E$53,'Transactions (Dated)'!$D$2:$D$53,'Share Values'!$X230,'Transactions (Dated)'!$B$2:$B$53,'Share Values'!AJ$11,'Transactions (Dated)'!$C$2:$C$53,"Buy")-SUMIFS('Transactions (Dated)'!$E$2:$E$53,'Transactions (Dated)'!$D$2:$D$53,'Share Values'!$X230,'Transactions (Dated)'!$B$2:$B$53,'Share Values'!AJ$11,'Transactions (Dated)'!$C$2:$C$53,"Sell")</f>
        <v>0</v>
      </c>
      <c r="AK230" s="40">
        <f ca="1">AK229+SUMIFS('Transactions (Dated)'!$E$2:$E$53,'Transactions (Dated)'!$D$2:$D$53,'Share Values'!$X230,'Transactions (Dated)'!$B$2:$B$53,'Share Values'!AK$11,'Transactions (Dated)'!$C$2:$C$53,"Buy")-SUMIFS('Transactions (Dated)'!$E$2:$E$53,'Transactions (Dated)'!$D$2:$D$53,'Share Values'!$X230,'Transactions (Dated)'!$B$2:$B$53,'Share Values'!AK$11,'Transactions (Dated)'!$C$2:$C$53,"Sell")</f>
        <v>0</v>
      </c>
      <c r="AL230" s="40">
        <f ca="1">AL229+SUMIFS('Transactions (Dated)'!$E$2:$E$53,'Transactions (Dated)'!$D$2:$D$53,'Share Values'!$X230,'Transactions (Dated)'!$B$2:$B$53,'Share Values'!AL$11,'Transactions (Dated)'!$C$2:$C$53,"Buy")-SUMIFS('Transactions (Dated)'!$E$2:$E$53,'Transactions (Dated)'!$D$2:$D$53,'Share Values'!$X230,'Transactions (Dated)'!$B$2:$B$53,'Share Values'!AL$11,'Transactions (Dated)'!$C$2:$C$53,"Sell")</f>
        <v>0</v>
      </c>
      <c r="AM230" s="40">
        <f ca="1">AM229+SUMIFS('Transactions (Dated)'!$E$2:$E$53,'Transactions (Dated)'!$D$2:$D$53,'Share Values'!$X230,'Transactions (Dated)'!$B$2:$B$53,'Share Values'!AM$11,'Transactions (Dated)'!$C$2:$C$53,"Buy")-SUMIFS('Transactions (Dated)'!$E$2:$E$53,'Transactions (Dated)'!$D$2:$D$53,'Share Values'!$X230,'Transactions (Dated)'!$B$2:$B$53,'Share Values'!AM$11,'Transactions (Dated)'!$C$2:$C$53,"Sell")</f>
        <v>0</v>
      </c>
      <c r="AN230" s="40">
        <f ca="1">AN229+SUMIFS('Transactions (Dated)'!$E$2:$E$53,'Transactions (Dated)'!$D$2:$D$53,'Share Values'!$X230,'Transactions (Dated)'!$B$2:$B$53,'Share Values'!AN$11,'Transactions (Dated)'!$C$2:$C$53,"Buy")-SUMIFS('Transactions (Dated)'!$E$2:$E$53,'Transactions (Dated)'!$D$2:$D$53,'Share Values'!$X230,'Transactions (Dated)'!$B$2:$B$53,'Share Values'!AN$11,'Transactions (Dated)'!$C$2:$C$53,"Sell")</f>
        <v>0</v>
      </c>
      <c r="AO230" s="40"/>
      <c r="AQ230" s="3">
        <f t="shared" si="89"/>
        <v>42230</v>
      </c>
      <c r="AR230" s="6">
        <f t="shared" ca="1" si="90"/>
        <v>46388.75</v>
      </c>
      <c r="AS230" s="6">
        <f t="shared" ca="1" si="91"/>
        <v>36281.25</v>
      </c>
      <c r="AT230" s="6">
        <f t="shared" ca="1" si="92"/>
        <v>759481.8</v>
      </c>
      <c r="AU230" s="6">
        <f t="shared" ca="1" si="93"/>
        <v>56665.4</v>
      </c>
      <c r="AV230" s="6">
        <f t="shared" ca="1" si="94"/>
        <v>34633</v>
      </c>
      <c r="AW230" s="6">
        <f t="shared" ca="1" si="95"/>
        <v>0</v>
      </c>
      <c r="AX230" s="6">
        <f t="shared" ca="1" si="96"/>
        <v>0</v>
      </c>
      <c r="AY230" s="6">
        <f t="shared" ca="1" si="97"/>
        <v>0</v>
      </c>
      <c r="AZ230" s="6">
        <f t="shared" ca="1" si="98"/>
        <v>0</v>
      </c>
      <c r="BA230" s="6">
        <f t="shared" ca="1" si="99"/>
        <v>0</v>
      </c>
      <c r="BB230" s="6">
        <f t="shared" ca="1" si="100"/>
        <v>0</v>
      </c>
      <c r="BC230" s="6">
        <f t="shared" ca="1" si="101"/>
        <v>0</v>
      </c>
      <c r="BD230" s="6">
        <f t="shared" ca="1" si="102"/>
        <v>0</v>
      </c>
      <c r="BE230" s="6">
        <f t="shared" ca="1" si="103"/>
        <v>0</v>
      </c>
      <c r="BF230" s="6">
        <f t="shared" ca="1" si="110"/>
        <v>0</v>
      </c>
      <c r="BG230" s="6">
        <f t="shared" ca="1" si="111"/>
        <v>0</v>
      </c>
      <c r="BH230" s="6"/>
      <c r="BJ230" s="4">
        <f t="shared" ca="1" si="104"/>
        <v>933450.20000000007</v>
      </c>
      <c r="BL230" s="3">
        <f t="shared" si="105"/>
        <v>42230</v>
      </c>
      <c r="BM230" s="6">
        <f>BM229+SUMIFS('Transactions (Dated)'!G:G,'Transactions (Dated)'!D:D,'Share Values'!AQ230)</f>
        <v>34179.499999999993</v>
      </c>
      <c r="BN230" s="6">
        <f ca="1">BN229+SUMIFS('Transactions (Dated)'!$F:$F,'Transactions (Dated)'!$D:$D,$BL230,'Transactions (Dated)'!$B:$B,BN$11,'Transactions (Dated)'!$C:$C,"Dividend (paid to cash)")*Y230</f>
        <v>0</v>
      </c>
      <c r="BO230" s="6">
        <f ca="1">BO229+SUMIFS('Transactions (Dated)'!$F:$F,'Transactions (Dated)'!$D:$D,$BL230,'Transactions (Dated)'!$B:$B,BO$11,'Transactions (Dated)'!$C:$C,"Dividend (paid to cash)")*Z230</f>
        <v>1718.75</v>
      </c>
      <c r="BP230" s="6">
        <f ca="1">BP229+SUMIFS('Transactions (Dated)'!$F:$F,'Transactions (Dated)'!$D:$D,$BL230,'Transactions (Dated)'!$B:$B,BP$11,'Transactions (Dated)'!$C:$C,"Dividend (paid to cash)")*AA230</f>
        <v>23236.542000000001</v>
      </c>
      <c r="BQ230" s="6">
        <f ca="1">BQ229+SUMIFS('Transactions (Dated)'!$F:$F,'Transactions (Dated)'!$D:$D,$BL230,'Transactions (Dated)'!$B:$B,BQ$11,'Transactions (Dated)'!$C:$C,"Dividend (paid to cash)")*AB230</f>
        <v>179.74</v>
      </c>
      <c r="BR230" s="6">
        <f ca="1">BR229+SUMIFS('Transactions (Dated)'!$F:$F,'Transactions (Dated)'!$D:$D,$BL230,'Transactions (Dated)'!$B:$B,BR$11,'Transactions (Dated)'!$C:$C,"Dividend (paid to cash)")*AC230</f>
        <v>0</v>
      </c>
      <c r="BS230" s="6">
        <f ca="1">BS229+SUMIFS('Transactions (Dated)'!$F:$F,'Transactions (Dated)'!$D:$D,$BL230,'Transactions (Dated)'!$B:$B,BS$11,'Transactions (Dated)'!$C:$C,"Dividend (paid to cash)")*AD230</f>
        <v>0</v>
      </c>
      <c r="BT230" s="6">
        <f ca="1">BT229+SUMIFS('Transactions (Dated)'!$F:$F,'Transactions (Dated)'!$D:$D,$BL230,'Transactions (Dated)'!$B:$B,BT$11,'Transactions (Dated)'!$C:$C,"Dividend (paid to cash)")*AE230</f>
        <v>0</v>
      </c>
      <c r="BU230" s="6">
        <f ca="1">BU229+SUMIFS('Transactions (Dated)'!$F:$F,'Transactions (Dated)'!$D:$D,$BL230,'Transactions (Dated)'!$B:$B,BU$11,'Transactions (Dated)'!$C:$C,"Dividend (paid to cash)")*AF230</f>
        <v>0</v>
      </c>
      <c r="BV230" s="6">
        <f ca="1">BV229+SUMIFS('Transactions (Dated)'!$F:$F,'Transactions (Dated)'!$D:$D,$BL230,'Transactions (Dated)'!$B:$B,BV$11,'Transactions (Dated)'!$C:$C,"Dividend (paid to cash)")*AG230</f>
        <v>0</v>
      </c>
      <c r="BW230" s="6">
        <f ca="1">BW229+SUMIFS('Transactions (Dated)'!$F:$F,'Transactions (Dated)'!$D:$D,$BL230,'Transactions (Dated)'!$B:$B,BW$11,'Transactions (Dated)'!$C:$C,"Dividend (paid to cash)")*AH230</f>
        <v>0</v>
      </c>
      <c r="BX230" s="6">
        <f ca="1">BX229+SUMIFS('Transactions (Dated)'!$F:$F,'Transactions (Dated)'!$D:$D,$BL230,'Transactions (Dated)'!$B:$B,BX$11,'Transactions (Dated)'!$C:$C,"Dividend (paid to cash)")*AI230</f>
        <v>0</v>
      </c>
      <c r="BY230" s="6">
        <f ca="1">BY229+SUMIFS('Transactions (Dated)'!$F:$F,'Transactions (Dated)'!$D:$D,$BL230,'Transactions (Dated)'!$B:$B,BY$11,'Transactions (Dated)'!$C:$C,"Dividend (paid to cash)")*AJ230</f>
        <v>0</v>
      </c>
      <c r="BZ230" s="6">
        <f ca="1">BZ229+SUMIFS('Transactions (Dated)'!$F:$F,'Transactions (Dated)'!$D:$D,$BL230,'Transactions (Dated)'!$B:$B,BZ$11,'Transactions (Dated)'!$C:$C,"Dividend (paid to cash)")*AK230</f>
        <v>0</v>
      </c>
      <c r="CA230" s="6">
        <f ca="1">CA229+SUMIFS('Transactions (Dated)'!$F:$F,'Transactions (Dated)'!$D:$D,$BL230,'Transactions (Dated)'!$B:$B,CA$11,'Transactions (Dated)'!$C:$C,"Dividend (paid to cash)")*AL230</f>
        <v>0</v>
      </c>
      <c r="CB230" s="6">
        <v>0</v>
      </c>
      <c r="CC230" s="6">
        <v>0</v>
      </c>
      <c r="CD230" s="6"/>
      <c r="CF230" s="6">
        <f t="shared" ca="1" si="112"/>
        <v>59314.531999999992</v>
      </c>
      <c r="CH230" s="3">
        <f t="shared" si="113"/>
        <v>42230</v>
      </c>
      <c r="CI230" s="4">
        <f t="shared" ca="1" si="106"/>
        <v>933450.20000000007</v>
      </c>
      <c r="CJ230" s="4">
        <f t="shared" ca="1" si="107"/>
        <v>59314.531999999992</v>
      </c>
      <c r="CL230" s="4">
        <f t="shared" ca="1" si="108"/>
        <v>992764.73200000008</v>
      </c>
    </row>
    <row r="231" spans="2:90" x14ac:dyDescent="0.15">
      <c r="B231" s="3">
        <f t="shared" si="109"/>
        <v>42233</v>
      </c>
      <c r="C231" s="2">
        <v>14251.5</v>
      </c>
      <c r="E231" s="70">
        <v>42233</v>
      </c>
      <c r="F231" s="69">
        <v>9.98</v>
      </c>
      <c r="G231" s="69">
        <v>3.73</v>
      </c>
      <c r="H231" s="69">
        <v>19.3</v>
      </c>
      <c r="I231" s="69">
        <v>29.81</v>
      </c>
      <c r="J231" s="69">
        <v>14.47</v>
      </c>
      <c r="K231" s="69">
        <v>11.96</v>
      </c>
      <c r="L231" s="69">
        <v>23.36</v>
      </c>
      <c r="M231" s="69">
        <v>3.46</v>
      </c>
      <c r="N231" s="69">
        <v>9.6</v>
      </c>
      <c r="O231" s="69">
        <v>6.1166999999999998</v>
      </c>
      <c r="P231" s="69">
        <v>27.22</v>
      </c>
      <c r="Q231" s="69">
        <v>0.93</v>
      </c>
      <c r="R231" s="69">
        <v>7.13</v>
      </c>
      <c r="S231" s="69">
        <v>38.49</v>
      </c>
      <c r="T231" s="69"/>
      <c r="U231" s="69"/>
      <c r="V231" s="4"/>
      <c r="X231" s="3">
        <f t="shared" si="88"/>
        <v>42233</v>
      </c>
      <c r="Y231" s="40">
        <f ca="1">Y230+SUMIFS('Transactions (Dated)'!$E$2:$E$53,'Transactions (Dated)'!$D$2:$D$53,'Share Values'!$X231,'Transactions (Dated)'!$B$2:$B$53,'Share Values'!Y$11,'Transactions (Dated)'!$C$2:$C$53,"Buy")-SUMIFS('Transactions (Dated)'!$E$2:$E$53,'Transactions (Dated)'!$D$2:$D$53,'Share Values'!$X231,'Transactions (Dated)'!$B$2:$B$53,'Share Values'!Y$11,'Transactions (Dated)'!$C$2:$C$53,"Sell")</f>
        <v>4625</v>
      </c>
      <c r="Z231" s="40">
        <f ca="1">Z230+SUMIFS('Transactions (Dated)'!$E$2:$E$53,'Transactions (Dated)'!$D$2:$D$53,'Share Values'!$X231,'Transactions (Dated)'!$B$2:$B$53,'Share Values'!Z$11,'Transactions (Dated)'!$C$2:$C$53,"Buy")-SUMIFS('Transactions (Dated)'!$E$2:$E$53,'Transactions (Dated)'!$D$2:$D$53,'Share Values'!$X231,'Transactions (Dated)'!$B$2:$B$53,'Share Values'!Z$11,'Transactions (Dated)'!$C$2:$C$53,"Sell")</f>
        <v>9375</v>
      </c>
      <c r="AA231" s="40">
        <f ca="1">AA230+SUMIFS('Transactions (Dated)'!$E$2:$E$53,'Transactions (Dated)'!$D$2:$D$53,'Share Values'!$X231,'Transactions (Dated)'!$B$2:$B$53,'Share Values'!AA$11,'Transactions (Dated)'!$C$2:$C$53,"Buy")-SUMIFS('Transactions (Dated)'!$E$2:$E$53,'Transactions (Dated)'!$D$2:$D$53,'Share Values'!$X231,'Transactions (Dated)'!$B$2:$B$53,'Share Values'!AA$11,'Transactions (Dated)'!$C$2:$C$53,"Sell")</f>
        <v>39270</v>
      </c>
      <c r="AB231" s="40">
        <f ca="1">AB230+SUMIFS('Transactions (Dated)'!$E$2:$E$53,'Transactions (Dated)'!$D$2:$D$53,'Share Values'!$X231,'Transactions (Dated)'!$B$2:$B$53,'Share Values'!AB$11,'Transactions (Dated)'!$C$2:$C$53,"Buy")-SUMIFS('Transactions (Dated)'!$E$2:$E$53,'Transactions (Dated)'!$D$2:$D$53,'Share Values'!$X231,'Transactions (Dated)'!$B$2:$B$53,'Share Values'!AB$11,'Transactions (Dated)'!$C$2:$C$53,"Sell")</f>
        <v>1892</v>
      </c>
      <c r="AC231" s="40">
        <f ca="1">AC230+SUMIFS('Transactions (Dated)'!$E$2:$E$53,'Transactions (Dated)'!$D$2:$D$53,'Share Values'!$X231,'Transactions (Dated)'!$B$2:$B$53,'Share Values'!AC$11,'Transactions (Dated)'!$C$2:$C$53,"Buy")-SUMIFS('Transactions (Dated)'!$E$2:$E$53,'Transactions (Dated)'!$D$2:$D$53,'Share Values'!$X231,'Transactions (Dated)'!$B$2:$B$53,'Share Values'!AC$11,'Transactions (Dated)'!$C$2:$C$53,"Sell")</f>
        <v>2348</v>
      </c>
      <c r="AD231" s="40">
        <f ca="1">AD230+SUMIFS('Transactions (Dated)'!$E$2:$E$53,'Transactions (Dated)'!$D$2:$D$53,'Share Values'!$X231,'Transactions (Dated)'!$B$2:$B$53,'Share Values'!AD$11,'Transactions (Dated)'!$C$2:$C$53,"Buy")-SUMIFS('Transactions (Dated)'!$E$2:$E$53,'Transactions (Dated)'!$D$2:$D$53,'Share Values'!$X231,'Transactions (Dated)'!$B$2:$B$53,'Share Values'!AD$11,'Transactions (Dated)'!$C$2:$C$53,"Sell")</f>
        <v>0</v>
      </c>
      <c r="AE231" s="40">
        <f ca="1">AE230+SUMIFS('Transactions (Dated)'!$E$2:$E$53,'Transactions (Dated)'!$D$2:$D$53,'Share Values'!$X231,'Transactions (Dated)'!$B$2:$B$53,'Share Values'!AE$11,'Transactions (Dated)'!$C$2:$C$53,"Buy")-SUMIFS('Transactions (Dated)'!$E$2:$E$53,'Transactions (Dated)'!$D$2:$D$53,'Share Values'!$X231,'Transactions (Dated)'!$B$2:$B$53,'Share Values'!AE$11,'Transactions (Dated)'!$C$2:$C$53,"Sell")</f>
        <v>0</v>
      </c>
      <c r="AF231" s="40">
        <f ca="1">AF230+SUMIFS('Transactions (Dated)'!$E$2:$E$53,'Transactions (Dated)'!$D$2:$D$53,'Share Values'!$X231,'Transactions (Dated)'!$B$2:$B$53,'Share Values'!AF$11,'Transactions (Dated)'!$C$2:$C$53,"Buy")-SUMIFS('Transactions (Dated)'!$E$2:$E$53,'Transactions (Dated)'!$D$2:$D$53,'Share Values'!$X231,'Transactions (Dated)'!$B$2:$B$53,'Share Values'!AF$11,'Transactions (Dated)'!$C$2:$C$53,"Sell")</f>
        <v>0</v>
      </c>
      <c r="AG231" s="40">
        <f ca="1">AG230+SUMIFS('Transactions (Dated)'!$E$2:$E$53,'Transactions (Dated)'!$D$2:$D$53,'Share Values'!$X231,'Transactions (Dated)'!$B$2:$B$53,'Share Values'!AG$11,'Transactions (Dated)'!$C$2:$C$53,"Buy")-SUMIFS('Transactions (Dated)'!$E$2:$E$53,'Transactions (Dated)'!$D$2:$D$53,'Share Values'!$X231,'Transactions (Dated)'!$B$2:$B$53,'Share Values'!AG$11,'Transactions (Dated)'!$C$2:$C$53,"Sell")</f>
        <v>0</v>
      </c>
      <c r="AH231" s="40">
        <f ca="1">AH230+SUMIFS('Transactions (Dated)'!$E$2:$E$53,'Transactions (Dated)'!$D$2:$D$53,'Share Values'!$X231,'Transactions (Dated)'!$B$2:$B$53,'Share Values'!AH$11,'Transactions (Dated)'!$C$2:$C$53,"Buy")-SUMIFS('Transactions (Dated)'!$E$2:$E$53,'Transactions (Dated)'!$D$2:$D$53,'Share Values'!$X231,'Transactions (Dated)'!$B$2:$B$53,'Share Values'!AH$11,'Transactions (Dated)'!$C$2:$C$53,"Sell")</f>
        <v>0</v>
      </c>
      <c r="AI231" s="40">
        <f ca="1">AI230+SUMIFS('Transactions (Dated)'!$E$2:$E$53,'Transactions (Dated)'!$D$2:$D$53,'Share Values'!$X231,'Transactions (Dated)'!$B$2:$B$53,'Share Values'!AI$11,'Transactions (Dated)'!$C$2:$C$53,"Buy")-SUMIFS('Transactions (Dated)'!$E$2:$E$53,'Transactions (Dated)'!$D$2:$D$53,'Share Values'!$X231,'Transactions (Dated)'!$B$2:$B$53,'Share Values'!AI$11,'Transactions (Dated)'!$C$2:$C$53,"Sell")</f>
        <v>0</v>
      </c>
      <c r="AJ231" s="40">
        <f ca="1">AJ230+SUMIFS('Transactions (Dated)'!$E$2:$E$53,'Transactions (Dated)'!$D$2:$D$53,'Share Values'!$X231,'Transactions (Dated)'!$B$2:$B$53,'Share Values'!AJ$11,'Transactions (Dated)'!$C$2:$C$53,"Buy")-SUMIFS('Transactions (Dated)'!$E$2:$E$53,'Transactions (Dated)'!$D$2:$D$53,'Share Values'!$X231,'Transactions (Dated)'!$B$2:$B$53,'Share Values'!AJ$11,'Transactions (Dated)'!$C$2:$C$53,"Sell")</f>
        <v>0</v>
      </c>
      <c r="AK231" s="40">
        <f ca="1">AK230+SUMIFS('Transactions (Dated)'!$E$2:$E$53,'Transactions (Dated)'!$D$2:$D$53,'Share Values'!$X231,'Transactions (Dated)'!$B$2:$B$53,'Share Values'!AK$11,'Transactions (Dated)'!$C$2:$C$53,"Buy")-SUMIFS('Transactions (Dated)'!$E$2:$E$53,'Transactions (Dated)'!$D$2:$D$53,'Share Values'!$X231,'Transactions (Dated)'!$B$2:$B$53,'Share Values'!AK$11,'Transactions (Dated)'!$C$2:$C$53,"Sell")</f>
        <v>0</v>
      </c>
      <c r="AL231" s="40">
        <f ca="1">AL230+SUMIFS('Transactions (Dated)'!$E$2:$E$53,'Transactions (Dated)'!$D$2:$D$53,'Share Values'!$X231,'Transactions (Dated)'!$B$2:$B$53,'Share Values'!AL$11,'Transactions (Dated)'!$C$2:$C$53,"Buy")-SUMIFS('Transactions (Dated)'!$E$2:$E$53,'Transactions (Dated)'!$D$2:$D$53,'Share Values'!$X231,'Transactions (Dated)'!$B$2:$B$53,'Share Values'!AL$11,'Transactions (Dated)'!$C$2:$C$53,"Sell")</f>
        <v>0</v>
      </c>
      <c r="AM231" s="40">
        <f ca="1">AM230+SUMIFS('Transactions (Dated)'!$E$2:$E$53,'Transactions (Dated)'!$D$2:$D$53,'Share Values'!$X231,'Transactions (Dated)'!$B$2:$B$53,'Share Values'!AM$11,'Transactions (Dated)'!$C$2:$C$53,"Buy")-SUMIFS('Transactions (Dated)'!$E$2:$E$53,'Transactions (Dated)'!$D$2:$D$53,'Share Values'!$X231,'Transactions (Dated)'!$B$2:$B$53,'Share Values'!AM$11,'Transactions (Dated)'!$C$2:$C$53,"Sell")</f>
        <v>0</v>
      </c>
      <c r="AN231" s="40">
        <f ca="1">AN230+SUMIFS('Transactions (Dated)'!$E$2:$E$53,'Transactions (Dated)'!$D$2:$D$53,'Share Values'!$X231,'Transactions (Dated)'!$B$2:$B$53,'Share Values'!AN$11,'Transactions (Dated)'!$C$2:$C$53,"Buy")-SUMIFS('Transactions (Dated)'!$E$2:$E$53,'Transactions (Dated)'!$D$2:$D$53,'Share Values'!$X231,'Transactions (Dated)'!$B$2:$B$53,'Share Values'!AN$11,'Transactions (Dated)'!$C$2:$C$53,"Sell")</f>
        <v>0</v>
      </c>
      <c r="AO231" s="40"/>
      <c r="AQ231" s="3">
        <f t="shared" si="89"/>
        <v>42233</v>
      </c>
      <c r="AR231" s="6">
        <f t="shared" ca="1" si="90"/>
        <v>46157.5</v>
      </c>
      <c r="AS231" s="6">
        <f t="shared" ca="1" si="91"/>
        <v>34968.75</v>
      </c>
      <c r="AT231" s="6">
        <f t="shared" ca="1" si="92"/>
        <v>757911</v>
      </c>
      <c r="AU231" s="6">
        <f t="shared" ca="1" si="93"/>
        <v>56400.52</v>
      </c>
      <c r="AV231" s="6">
        <f t="shared" ca="1" si="94"/>
        <v>33975.560000000005</v>
      </c>
      <c r="AW231" s="6">
        <f t="shared" ca="1" si="95"/>
        <v>0</v>
      </c>
      <c r="AX231" s="6">
        <f t="shared" ca="1" si="96"/>
        <v>0</v>
      </c>
      <c r="AY231" s="6">
        <f t="shared" ca="1" si="97"/>
        <v>0</v>
      </c>
      <c r="AZ231" s="6">
        <f t="shared" ca="1" si="98"/>
        <v>0</v>
      </c>
      <c r="BA231" s="6">
        <f t="shared" ca="1" si="99"/>
        <v>0</v>
      </c>
      <c r="BB231" s="6">
        <f t="shared" ca="1" si="100"/>
        <v>0</v>
      </c>
      <c r="BC231" s="6">
        <f t="shared" ca="1" si="101"/>
        <v>0</v>
      </c>
      <c r="BD231" s="6">
        <f t="shared" ca="1" si="102"/>
        <v>0</v>
      </c>
      <c r="BE231" s="6">
        <f t="shared" ca="1" si="103"/>
        <v>0</v>
      </c>
      <c r="BF231" s="6">
        <f t="shared" ca="1" si="110"/>
        <v>0</v>
      </c>
      <c r="BG231" s="6">
        <f t="shared" ca="1" si="111"/>
        <v>0</v>
      </c>
      <c r="BH231" s="6"/>
      <c r="BJ231" s="4">
        <f t="shared" ca="1" si="104"/>
        <v>929413.33000000007</v>
      </c>
      <c r="BL231" s="3">
        <f t="shared" si="105"/>
        <v>42233</v>
      </c>
      <c r="BM231" s="6">
        <f>BM230+SUMIFS('Transactions (Dated)'!G:G,'Transactions (Dated)'!D:D,'Share Values'!AQ231)</f>
        <v>34179.499999999993</v>
      </c>
      <c r="BN231" s="6">
        <f ca="1">BN230+SUMIFS('Transactions (Dated)'!$F:$F,'Transactions (Dated)'!$D:$D,$BL231,'Transactions (Dated)'!$B:$B,BN$11,'Transactions (Dated)'!$C:$C,"Dividend (paid to cash)")*Y231</f>
        <v>0</v>
      </c>
      <c r="BO231" s="6">
        <f ca="1">BO230+SUMIFS('Transactions (Dated)'!$F:$F,'Transactions (Dated)'!$D:$D,$BL231,'Transactions (Dated)'!$B:$B,BO$11,'Transactions (Dated)'!$C:$C,"Dividend (paid to cash)")*Z231</f>
        <v>1718.75</v>
      </c>
      <c r="BP231" s="6">
        <f ca="1">BP230+SUMIFS('Transactions (Dated)'!$F:$F,'Transactions (Dated)'!$D:$D,$BL231,'Transactions (Dated)'!$B:$B,BP$11,'Transactions (Dated)'!$C:$C,"Dividend (paid to cash)")*AA231</f>
        <v>23236.542000000001</v>
      </c>
      <c r="BQ231" s="6">
        <f ca="1">BQ230+SUMIFS('Transactions (Dated)'!$F:$F,'Transactions (Dated)'!$D:$D,$BL231,'Transactions (Dated)'!$B:$B,BQ$11,'Transactions (Dated)'!$C:$C,"Dividend (paid to cash)")*AB231</f>
        <v>179.74</v>
      </c>
      <c r="BR231" s="6">
        <f ca="1">BR230+SUMIFS('Transactions (Dated)'!$F:$F,'Transactions (Dated)'!$D:$D,$BL231,'Transactions (Dated)'!$B:$B,BR$11,'Transactions (Dated)'!$C:$C,"Dividend (paid to cash)")*AC231</f>
        <v>0</v>
      </c>
      <c r="BS231" s="6">
        <f ca="1">BS230+SUMIFS('Transactions (Dated)'!$F:$F,'Transactions (Dated)'!$D:$D,$BL231,'Transactions (Dated)'!$B:$B,BS$11,'Transactions (Dated)'!$C:$C,"Dividend (paid to cash)")*AD231</f>
        <v>0</v>
      </c>
      <c r="BT231" s="6">
        <f ca="1">BT230+SUMIFS('Transactions (Dated)'!$F:$F,'Transactions (Dated)'!$D:$D,$BL231,'Transactions (Dated)'!$B:$B,BT$11,'Transactions (Dated)'!$C:$C,"Dividend (paid to cash)")*AE231</f>
        <v>0</v>
      </c>
      <c r="BU231" s="6">
        <f ca="1">BU230+SUMIFS('Transactions (Dated)'!$F:$F,'Transactions (Dated)'!$D:$D,$BL231,'Transactions (Dated)'!$B:$B,BU$11,'Transactions (Dated)'!$C:$C,"Dividend (paid to cash)")*AF231</f>
        <v>0</v>
      </c>
      <c r="BV231" s="6">
        <f ca="1">BV230+SUMIFS('Transactions (Dated)'!$F:$F,'Transactions (Dated)'!$D:$D,$BL231,'Transactions (Dated)'!$B:$B,BV$11,'Transactions (Dated)'!$C:$C,"Dividend (paid to cash)")*AG231</f>
        <v>0</v>
      </c>
      <c r="BW231" s="6">
        <f ca="1">BW230+SUMIFS('Transactions (Dated)'!$F:$F,'Transactions (Dated)'!$D:$D,$BL231,'Transactions (Dated)'!$B:$B,BW$11,'Transactions (Dated)'!$C:$C,"Dividend (paid to cash)")*AH231</f>
        <v>0</v>
      </c>
      <c r="BX231" s="6">
        <f ca="1">BX230+SUMIFS('Transactions (Dated)'!$F:$F,'Transactions (Dated)'!$D:$D,$BL231,'Transactions (Dated)'!$B:$B,BX$11,'Transactions (Dated)'!$C:$C,"Dividend (paid to cash)")*AI231</f>
        <v>0</v>
      </c>
      <c r="BY231" s="6">
        <f ca="1">BY230+SUMIFS('Transactions (Dated)'!$F:$F,'Transactions (Dated)'!$D:$D,$BL231,'Transactions (Dated)'!$B:$B,BY$11,'Transactions (Dated)'!$C:$C,"Dividend (paid to cash)")*AJ231</f>
        <v>0</v>
      </c>
      <c r="BZ231" s="6">
        <f ca="1">BZ230+SUMIFS('Transactions (Dated)'!$F:$F,'Transactions (Dated)'!$D:$D,$BL231,'Transactions (Dated)'!$B:$B,BZ$11,'Transactions (Dated)'!$C:$C,"Dividend (paid to cash)")*AK231</f>
        <v>0</v>
      </c>
      <c r="CA231" s="6">
        <f ca="1">CA230+SUMIFS('Transactions (Dated)'!$F:$F,'Transactions (Dated)'!$D:$D,$BL231,'Transactions (Dated)'!$B:$B,CA$11,'Transactions (Dated)'!$C:$C,"Dividend (paid to cash)")*AL231</f>
        <v>0</v>
      </c>
      <c r="CB231" s="6">
        <v>0</v>
      </c>
      <c r="CC231" s="6">
        <v>0</v>
      </c>
      <c r="CD231" s="6"/>
      <c r="CF231" s="6">
        <f t="shared" ca="1" si="112"/>
        <v>59314.531999999992</v>
      </c>
      <c r="CH231" s="3">
        <f t="shared" si="113"/>
        <v>42233</v>
      </c>
      <c r="CI231" s="4">
        <f t="shared" ca="1" si="106"/>
        <v>929413.33000000007</v>
      </c>
      <c r="CJ231" s="4">
        <f t="shared" ca="1" si="107"/>
        <v>59314.531999999992</v>
      </c>
      <c r="CL231" s="4">
        <f t="shared" ca="1" si="108"/>
        <v>988727.86200000008</v>
      </c>
    </row>
    <row r="232" spans="2:90" x14ac:dyDescent="0.15">
      <c r="B232" s="3">
        <f t="shared" si="109"/>
        <v>42234</v>
      </c>
      <c r="C232" s="2">
        <v>14193.9</v>
      </c>
      <c r="E232" s="70">
        <v>42234</v>
      </c>
      <c r="F232" s="69">
        <v>9.8800000000000008</v>
      </c>
      <c r="G232" s="69">
        <v>3.72</v>
      </c>
      <c r="H232" s="69">
        <v>19.22</v>
      </c>
      <c r="I232" s="69">
        <v>29.76</v>
      </c>
      <c r="J232" s="69">
        <v>14.43</v>
      </c>
      <c r="K232" s="69">
        <v>11.76</v>
      </c>
      <c r="L232" s="69">
        <v>22.95</v>
      </c>
      <c r="M232" s="69">
        <v>3.41</v>
      </c>
      <c r="N232" s="69">
        <v>9.6</v>
      </c>
      <c r="O232" s="69">
        <v>6.1</v>
      </c>
      <c r="P232" s="69">
        <v>27.96</v>
      </c>
      <c r="Q232" s="69">
        <v>0.87</v>
      </c>
      <c r="R232" s="69">
        <v>6.8</v>
      </c>
      <c r="S232" s="69">
        <v>38.29</v>
      </c>
      <c r="T232" s="69"/>
      <c r="U232" s="69"/>
      <c r="V232" s="4"/>
      <c r="X232" s="3">
        <f t="shared" si="88"/>
        <v>42234</v>
      </c>
      <c r="Y232" s="40">
        <f ca="1">Y231+SUMIFS('Transactions (Dated)'!$E$2:$E$53,'Transactions (Dated)'!$D$2:$D$53,'Share Values'!$X232,'Transactions (Dated)'!$B$2:$B$53,'Share Values'!Y$11,'Transactions (Dated)'!$C$2:$C$53,"Buy")-SUMIFS('Transactions (Dated)'!$E$2:$E$53,'Transactions (Dated)'!$D$2:$D$53,'Share Values'!$X232,'Transactions (Dated)'!$B$2:$B$53,'Share Values'!Y$11,'Transactions (Dated)'!$C$2:$C$53,"Sell")</f>
        <v>4625</v>
      </c>
      <c r="Z232" s="40">
        <f ca="1">Z231+SUMIFS('Transactions (Dated)'!$E$2:$E$53,'Transactions (Dated)'!$D$2:$D$53,'Share Values'!$X232,'Transactions (Dated)'!$B$2:$B$53,'Share Values'!Z$11,'Transactions (Dated)'!$C$2:$C$53,"Buy")-SUMIFS('Transactions (Dated)'!$E$2:$E$53,'Transactions (Dated)'!$D$2:$D$53,'Share Values'!$X232,'Transactions (Dated)'!$B$2:$B$53,'Share Values'!Z$11,'Transactions (Dated)'!$C$2:$C$53,"Sell")</f>
        <v>9375</v>
      </c>
      <c r="AA232" s="40">
        <f ca="1">AA231+SUMIFS('Transactions (Dated)'!$E$2:$E$53,'Transactions (Dated)'!$D$2:$D$53,'Share Values'!$X232,'Transactions (Dated)'!$B$2:$B$53,'Share Values'!AA$11,'Transactions (Dated)'!$C$2:$C$53,"Buy")-SUMIFS('Transactions (Dated)'!$E$2:$E$53,'Transactions (Dated)'!$D$2:$D$53,'Share Values'!$X232,'Transactions (Dated)'!$B$2:$B$53,'Share Values'!AA$11,'Transactions (Dated)'!$C$2:$C$53,"Sell")</f>
        <v>39270</v>
      </c>
      <c r="AB232" s="40">
        <f ca="1">AB231+SUMIFS('Transactions (Dated)'!$E$2:$E$53,'Transactions (Dated)'!$D$2:$D$53,'Share Values'!$X232,'Transactions (Dated)'!$B$2:$B$53,'Share Values'!AB$11,'Transactions (Dated)'!$C$2:$C$53,"Buy")-SUMIFS('Transactions (Dated)'!$E$2:$E$53,'Transactions (Dated)'!$D$2:$D$53,'Share Values'!$X232,'Transactions (Dated)'!$B$2:$B$53,'Share Values'!AB$11,'Transactions (Dated)'!$C$2:$C$53,"Sell")</f>
        <v>1892</v>
      </c>
      <c r="AC232" s="40">
        <f ca="1">AC231+SUMIFS('Transactions (Dated)'!$E$2:$E$53,'Transactions (Dated)'!$D$2:$D$53,'Share Values'!$X232,'Transactions (Dated)'!$B$2:$B$53,'Share Values'!AC$11,'Transactions (Dated)'!$C$2:$C$53,"Buy")-SUMIFS('Transactions (Dated)'!$E$2:$E$53,'Transactions (Dated)'!$D$2:$D$53,'Share Values'!$X232,'Transactions (Dated)'!$B$2:$B$53,'Share Values'!AC$11,'Transactions (Dated)'!$C$2:$C$53,"Sell")</f>
        <v>2348</v>
      </c>
      <c r="AD232" s="40">
        <f ca="1">AD231+SUMIFS('Transactions (Dated)'!$E$2:$E$53,'Transactions (Dated)'!$D$2:$D$53,'Share Values'!$X232,'Transactions (Dated)'!$B$2:$B$53,'Share Values'!AD$11,'Transactions (Dated)'!$C$2:$C$53,"Buy")-SUMIFS('Transactions (Dated)'!$E$2:$E$53,'Transactions (Dated)'!$D$2:$D$53,'Share Values'!$X232,'Transactions (Dated)'!$B$2:$B$53,'Share Values'!AD$11,'Transactions (Dated)'!$C$2:$C$53,"Sell")</f>
        <v>0</v>
      </c>
      <c r="AE232" s="40">
        <f ca="1">AE231+SUMIFS('Transactions (Dated)'!$E$2:$E$53,'Transactions (Dated)'!$D$2:$D$53,'Share Values'!$X232,'Transactions (Dated)'!$B$2:$B$53,'Share Values'!AE$11,'Transactions (Dated)'!$C$2:$C$53,"Buy")-SUMIFS('Transactions (Dated)'!$E$2:$E$53,'Transactions (Dated)'!$D$2:$D$53,'Share Values'!$X232,'Transactions (Dated)'!$B$2:$B$53,'Share Values'!AE$11,'Transactions (Dated)'!$C$2:$C$53,"Sell")</f>
        <v>0</v>
      </c>
      <c r="AF232" s="40">
        <f ca="1">AF231+SUMIFS('Transactions (Dated)'!$E$2:$E$53,'Transactions (Dated)'!$D$2:$D$53,'Share Values'!$X232,'Transactions (Dated)'!$B$2:$B$53,'Share Values'!AF$11,'Transactions (Dated)'!$C$2:$C$53,"Buy")-SUMIFS('Transactions (Dated)'!$E$2:$E$53,'Transactions (Dated)'!$D$2:$D$53,'Share Values'!$X232,'Transactions (Dated)'!$B$2:$B$53,'Share Values'!AF$11,'Transactions (Dated)'!$C$2:$C$53,"Sell")</f>
        <v>0</v>
      </c>
      <c r="AG232" s="40">
        <f ca="1">AG231+SUMIFS('Transactions (Dated)'!$E$2:$E$53,'Transactions (Dated)'!$D$2:$D$53,'Share Values'!$X232,'Transactions (Dated)'!$B$2:$B$53,'Share Values'!AG$11,'Transactions (Dated)'!$C$2:$C$53,"Buy")-SUMIFS('Transactions (Dated)'!$E$2:$E$53,'Transactions (Dated)'!$D$2:$D$53,'Share Values'!$X232,'Transactions (Dated)'!$B$2:$B$53,'Share Values'!AG$11,'Transactions (Dated)'!$C$2:$C$53,"Sell")</f>
        <v>0</v>
      </c>
      <c r="AH232" s="40">
        <f ca="1">AH231+SUMIFS('Transactions (Dated)'!$E$2:$E$53,'Transactions (Dated)'!$D$2:$D$53,'Share Values'!$X232,'Transactions (Dated)'!$B$2:$B$53,'Share Values'!AH$11,'Transactions (Dated)'!$C$2:$C$53,"Buy")-SUMIFS('Transactions (Dated)'!$E$2:$E$53,'Transactions (Dated)'!$D$2:$D$53,'Share Values'!$X232,'Transactions (Dated)'!$B$2:$B$53,'Share Values'!AH$11,'Transactions (Dated)'!$C$2:$C$53,"Sell")</f>
        <v>0</v>
      </c>
      <c r="AI232" s="40">
        <f ca="1">AI231+SUMIFS('Transactions (Dated)'!$E$2:$E$53,'Transactions (Dated)'!$D$2:$D$53,'Share Values'!$X232,'Transactions (Dated)'!$B$2:$B$53,'Share Values'!AI$11,'Transactions (Dated)'!$C$2:$C$53,"Buy")-SUMIFS('Transactions (Dated)'!$E$2:$E$53,'Transactions (Dated)'!$D$2:$D$53,'Share Values'!$X232,'Transactions (Dated)'!$B$2:$B$53,'Share Values'!AI$11,'Transactions (Dated)'!$C$2:$C$53,"Sell")</f>
        <v>0</v>
      </c>
      <c r="AJ232" s="40">
        <f ca="1">AJ231+SUMIFS('Transactions (Dated)'!$E$2:$E$53,'Transactions (Dated)'!$D$2:$D$53,'Share Values'!$X232,'Transactions (Dated)'!$B$2:$B$53,'Share Values'!AJ$11,'Transactions (Dated)'!$C$2:$C$53,"Buy")-SUMIFS('Transactions (Dated)'!$E$2:$E$53,'Transactions (Dated)'!$D$2:$D$53,'Share Values'!$X232,'Transactions (Dated)'!$B$2:$B$53,'Share Values'!AJ$11,'Transactions (Dated)'!$C$2:$C$53,"Sell")</f>
        <v>0</v>
      </c>
      <c r="AK232" s="40">
        <f ca="1">AK231+SUMIFS('Transactions (Dated)'!$E$2:$E$53,'Transactions (Dated)'!$D$2:$D$53,'Share Values'!$X232,'Transactions (Dated)'!$B$2:$B$53,'Share Values'!AK$11,'Transactions (Dated)'!$C$2:$C$53,"Buy")-SUMIFS('Transactions (Dated)'!$E$2:$E$53,'Transactions (Dated)'!$D$2:$D$53,'Share Values'!$X232,'Transactions (Dated)'!$B$2:$B$53,'Share Values'!AK$11,'Transactions (Dated)'!$C$2:$C$53,"Sell")</f>
        <v>0</v>
      </c>
      <c r="AL232" s="40">
        <f ca="1">AL231+SUMIFS('Transactions (Dated)'!$E$2:$E$53,'Transactions (Dated)'!$D$2:$D$53,'Share Values'!$X232,'Transactions (Dated)'!$B$2:$B$53,'Share Values'!AL$11,'Transactions (Dated)'!$C$2:$C$53,"Buy")-SUMIFS('Transactions (Dated)'!$E$2:$E$53,'Transactions (Dated)'!$D$2:$D$53,'Share Values'!$X232,'Transactions (Dated)'!$B$2:$B$53,'Share Values'!AL$11,'Transactions (Dated)'!$C$2:$C$53,"Sell")</f>
        <v>0</v>
      </c>
      <c r="AM232" s="40">
        <f ca="1">AM231+SUMIFS('Transactions (Dated)'!$E$2:$E$53,'Transactions (Dated)'!$D$2:$D$53,'Share Values'!$X232,'Transactions (Dated)'!$B$2:$B$53,'Share Values'!AM$11,'Transactions (Dated)'!$C$2:$C$53,"Buy")-SUMIFS('Transactions (Dated)'!$E$2:$E$53,'Transactions (Dated)'!$D$2:$D$53,'Share Values'!$X232,'Transactions (Dated)'!$B$2:$B$53,'Share Values'!AM$11,'Transactions (Dated)'!$C$2:$C$53,"Sell")</f>
        <v>0</v>
      </c>
      <c r="AN232" s="40">
        <f ca="1">AN231+SUMIFS('Transactions (Dated)'!$E$2:$E$53,'Transactions (Dated)'!$D$2:$D$53,'Share Values'!$X232,'Transactions (Dated)'!$B$2:$B$53,'Share Values'!AN$11,'Transactions (Dated)'!$C$2:$C$53,"Buy")-SUMIFS('Transactions (Dated)'!$E$2:$E$53,'Transactions (Dated)'!$D$2:$D$53,'Share Values'!$X232,'Transactions (Dated)'!$B$2:$B$53,'Share Values'!AN$11,'Transactions (Dated)'!$C$2:$C$53,"Sell")</f>
        <v>0</v>
      </c>
      <c r="AO232" s="40"/>
      <c r="AQ232" s="3">
        <f t="shared" si="89"/>
        <v>42234</v>
      </c>
      <c r="AR232" s="6">
        <f t="shared" ca="1" si="90"/>
        <v>45695</v>
      </c>
      <c r="AS232" s="6">
        <f t="shared" ca="1" si="91"/>
        <v>34875</v>
      </c>
      <c r="AT232" s="6">
        <f t="shared" ca="1" si="92"/>
        <v>754769.39999999991</v>
      </c>
      <c r="AU232" s="6">
        <f t="shared" ca="1" si="93"/>
        <v>56305.920000000006</v>
      </c>
      <c r="AV232" s="6">
        <f t="shared" ca="1" si="94"/>
        <v>33881.64</v>
      </c>
      <c r="AW232" s="6">
        <f t="shared" ca="1" si="95"/>
        <v>0</v>
      </c>
      <c r="AX232" s="6">
        <f t="shared" ca="1" si="96"/>
        <v>0</v>
      </c>
      <c r="AY232" s="6">
        <f t="shared" ca="1" si="97"/>
        <v>0</v>
      </c>
      <c r="AZ232" s="6">
        <f t="shared" ca="1" si="98"/>
        <v>0</v>
      </c>
      <c r="BA232" s="6">
        <f t="shared" ca="1" si="99"/>
        <v>0</v>
      </c>
      <c r="BB232" s="6">
        <f t="shared" ca="1" si="100"/>
        <v>0</v>
      </c>
      <c r="BC232" s="6">
        <f t="shared" ca="1" si="101"/>
        <v>0</v>
      </c>
      <c r="BD232" s="6">
        <f t="shared" ca="1" si="102"/>
        <v>0</v>
      </c>
      <c r="BE232" s="6">
        <f t="shared" ca="1" si="103"/>
        <v>0</v>
      </c>
      <c r="BF232" s="6">
        <f t="shared" ca="1" si="110"/>
        <v>0</v>
      </c>
      <c r="BG232" s="6">
        <f t="shared" ca="1" si="111"/>
        <v>0</v>
      </c>
      <c r="BH232" s="6"/>
      <c r="BJ232" s="4">
        <f t="shared" ca="1" si="104"/>
        <v>925526.96</v>
      </c>
      <c r="BL232" s="3">
        <f t="shared" si="105"/>
        <v>42234</v>
      </c>
      <c r="BM232" s="6">
        <f>BM231+SUMIFS('Transactions (Dated)'!G:G,'Transactions (Dated)'!D:D,'Share Values'!AQ232)</f>
        <v>34179.499999999993</v>
      </c>
      <c r="BN232" s="6">
        <f ca="1">BN231+SUMIFS('Transactions (Dated)'!$F:$F,'Transactions (Dated)'!$D:$D,$BL232,'Transactions (Dated)'!$B:$B,BN$11,'Transactions (Dated)'!$C:$C,"Dividend (paid to cash)")*Y232</f>
        <v>0</v>
      </c>
      <c r="BO232" s="6">
        <f ca="1">BO231+SUMIFS('Transactions (Dated)'!$F:$F,'Transactions (Dated)'!$D:$D,$BL232,'Transactions (Dated)'!$B:$B,BO$11,'Transactions (Dated)'!$C:$C,"Dividend (paid to cash)")*Z232</f>
        <v>1718.75</v>
      </c>
      <c r="BP232" s="6">
        <f ca="1">BP231+SUMIFS('Transactions (Dated)'!$F:$F,'Transactions (Dated)'!$D:$D,$BL232,'Transactions (Dated)'!$B:$B,BP$11,'Transactions (Dated)'!$C:$C,"Dividend (paid to cash)")*AA232</f>
        <v>23236.542000000001</v>
      </c>
      <c r="BQ232" s="6">
        <f ca="1">BQ231+SUMIFS('Transactions (Dated)'!$F:$F,'Transactions (Dated)'!$D:$D,$BL232,'Transactions (Dated)'!$B:$B,BQ$11,'Transactions (Dated)'!$C:$C,"Dividend (paid to cash)")*AB232</f>
        <v>179.74</v>
      </c>
      <c r="BR232" s="6">
        <f ca="1">BR231+SUMIFS('Transactions (Dated)'!$F:$F,'Transactions (Dated)'!$D:$D,$BL232,'Transactions (Dated)'!$B:$B,BR$11,'Transactions (Dated)'!$C:$C,"Dividend (paid to cash)")*AC232</f>
        <v>0</v>
      </c>
      <c r="BS232" s="6">
        <f ca="1">BS231+SUMIFS('Transactions (Dated)'!$F:$F,'Transactions (Dated)'!$D:$D,$BL232,'Transactions (Dated)'!$B:$B,BS$11,'Transactions (Dated)'!$C:$C,"Dividend (paid to cash)")*AD232</f>
        <v>0</v>
      </c>
      <c r="BT232" s="6">
        <f ca="1">BT231+SUMIFS('Transactions (Dated)'!$F:$F,'Transactions (Dated)'!$D:$D,$BL232,'Transactions (Dated)'!$B:$B,BT$11,'Transactions (Dated)'!$C:$C,"Dividend (paid to cash)")*AE232</f>
        <v>0</v>
      </c>
      <c r="BU232" s="6">
        <f ca="1">BU231+SUMIFS('Transactions (Dated)'!$F:$F,'Transactions (Dated)'!$D:$D,$BL232,'Transactions (Dated)'!$B:$B,BU$11,'Transactions (Dated)'!$C:$C,"Dividend (paid to cash)")*AF232</f>
        <v>0</v>
      </c>
      <c r="BV232" s="6">
        <f ca="1">BV231+SUMIFS('Transactions (Dated)'!$F:$F,'Transactions (Dated)'!$D:$D,$BL232,'Transactions (Dated)'!$B:$B,BV$11,'Transactions (Dated)'!$C:$C,"Dividend (paid to cash)")*AG232</f>
        <v>0</v>
      </c>
      <c r="BW232" s="6">
        <f ca="1">BW231+SUMIFS('Transactions (Dated)'!$F:$F,'Transactions (Dated)'!$D:$D,$BL232,'Transactions (Dated)'!$B:$B,BW$11,'Transactions (Dated)'!$C:$C,"Dividend (paid to cash)")*AH232</f>
        <v>0</v>
      </c>
      <c r="BX232" s="6">
        <f ca="1">BX231+SUMIFS('Transactions (Dated)'!$F:$F,'Transactions (Dated)'!$D:$D,$BL232,'Transactions (Dated)'!$B:$B,BX$11,'Transactions (Dated)'!$C:$C,"Dividend (paid to cash)")*AI232</f>
        <v>0</v>
      </c>
      <c r="BY232" s="6">
        <f ca="1">BY231+SUMIFS('Transactions (Dated)'!$F:$F,'Transactions (Dated)'!$D:$D,$BL232,'Transactions (Dated)'!$B:$B,BY$11,'Transactions (Dated)'!$C:$C,"Dividend (paid to cash)")*AJ232</f>
        <v>0</v>
      </c>
      <c r="BZ232" s="6">
        <f ca="1">BZ231+SUMIFS('Transactions (Dated)'!$F:$F,'Transactions (Dated)'!$D:$D,$BL232,'Transactions (Dated)'!$B:$B,BZ$11,'Transactions (Dated)'!$C:$C,"Dividend (paid to cash)")*AK232</f>
        <v>0</v>
      </c>
      <c r="CA232" s="6">
        <f ca="1">CA231+SUMIFS('Transactions (Dated)'!$F:$F,'Transactions (Dated)'!$D:$D,$BL232,'Transactions (Dated)'!$B:$B,CA$11,'Transactions (Dated)'!$C:$C,"Dividend (paid to cash)")*AL232</f>
        <v>0</v>
      </c>
      <c r="CB232" s="6">
        <v>0</v>
      </c>
      <c r="CC232" s="6">
        <v>0</v>
      </c>
      <c r="CD232" s="6"/>
      <c r="CF232" s="6">
        <f t="shared" ca="1" si="112"/>
        <v>59314.531999999992</v>
      </c>
      <c r="CH232" s="3">
        <f t="shared" si="113"/>
        <v>42234</v>
      </c>
      <c r="CI232" s="4">
        <f t="shared" ca="1" si="106"/>
        <v>925526.96</v>
      </c>
      <c r="CJ232" s="4">
        <f t="shared" ca="1" si="107"/>
        <v>59314.531999999992</v>
      </c>
      <c r="CL232" s="4">
        <f t="shared" ca="1" si="108"/>
        <v>984841.49199999997</v>
      </c>
    </row>
    <row r="233" spans="2:90" x14ac:dyDescent="0.15">
      <c r="B233" s="3">
        <f t="shared" si="109"/>
        <v>42235</v>
      </c>
      <c r="C233" s="2">
        <v>14036.6</v>
      </c>
      <c r="E233" s="70">
        <v>42235</v>
      </c>
      <c r="F233" s="69">
        <v>9.83</v>
      </c>
      <c r="G233" s="69">
        <v>3.56</v>
      </c>
      <c r="H233" s="69">
        <v>19.04</v>
      </c>
      <c r="I233" s="69">
        <v>29.6</v>
      </c>
      <c r="J233" s="69">
        <v>14.58</v>
      </c>
      <c r="K233" s="69">
        <v>11.53</v>
      </c>
      <c r="L233" s="69">
        <v>22.29</v>
      </c>
      <c r="M233" s="69">
        <v>3.57</v>
      </c>
      <c r="N233" s="69">
        <v>9.41</v>
      </c>
      <c r="O233" s="69">
        <v>6.0332999999999997</v>
      </c>
      <c r="P233" s="69">
        <v>27.72</v>
      </c>
      <c r="Q233" s="69">
        <v>0.85</v>
      </c>
      <c r="R233" s="69">
        <v>6.63</v>
      </c>
      <c r="S233" s="69">
        <v>38.549999999999997</v>
      </c>
      <c r="T233" s="69"/>
      <c r="U233" s="69"/>
      <c r="V233" s="4"/>
      <c r="X233" s="3">
        <f t="shared" si="88"/>
        <v>42235</v>
      </c>
      <c r="Y233" s="40">
        <f ca="1">Y232+SUMIFS('Transactions (Dated)'!$E$2:$E$53,'Transactions (Dated)'!$D$2:$D$53,'Share Values'!$X233,'Transactions (Dated)'!$B$2:$B$53,'Share Values'!Y$11,'Transactions (Dated)'!$C$2:$C$53,"Buy")-SUMIFS('Transactions (Dated)'!$E$2:$E$53,'Transactions (Dated)'!$D$2:$D$53,'Share Values'!$X233,'Transactions (Dated)'!$B$2:$B$53,'Share Values'!Y$11,'Transactions (Dated)'!$C$2:$C$53,"Sell")</f>
        <v>4625</v>
      </c>
      <c r="Z233" s="40">
        <f ca="1">Z232+SUMIFS('Transactions (Dated)'!$E$2:$E$53,'Transactions (Dated)'!$D$2:$D$53,'Share Values'!$X233,'Transactions (Dated)'!$B$2:$B$53,'Share Values'!Z$11,'Transactions (Dated)'!$C$2:$C$53,"Buy")-SUMIFS('Transactions (Dated)'!$E$2:$E$53,'Transactions (Dated)'!$D$2:$D$53,'Share Values'!$X233,'Transactions (Dated)'!$B$2:$B$53,'Share Values'!Z$11,'Transactions (Dated)'!$C$2:$C$53,"Sell")</f>
        <v>9375</v>
      </c>
      <c r="AA233" s="40">
        <f ca="1">AA232+SUMIFS('Transactions (Dated)'!$E$2:$E$53,'Transactions (Dated)'!$D$2:$D$53,'Share Values'!$X233,'Transactions (Dated)'!$B$2:$B$53,'Share Values'!AA$11,'Transactions (Dated)'!$C$2:$C$53,"Buy")-SUMIFS('Transactions (Dated)'!$E$2:$E$53,'Transactions (Dated)'!$D$2:$D$53,'Share Values'!$X233,'Transactions (Dated)'!$B$2:$B$53,'Share Values'!AA$11,'Transactions (Dated)'!$C$2:$C$53,"Sell")</f>
        <v>39270</v>
      </c>
      <c r="AB233" s="40">
        <f ca="1">AB232+SUMIFS('Transactions (Dated)'!$E$2:$E$53,'Transactions (Dated)'!$D$2:$D$53,'Share Values'!$X233,'Transactions (Dated)'!$B$2:$B$53,'Share Values'!AB$11,'Transactions (Dated)'!$C$2:$C$53,"Buy")-SUMIFS('Transactions (Dated)'!$E$2:$E$53,'Transactions (Dated)'!$D$2:$D$53,'Share Values'!$X233,'Transactions (Dated)'!$B$2:$B$53,'Share Values'!AB$11,'Transactions (Dated)'!$C$2:$C$53,"Sell")</f>
        <v>1892</v>
      </c>
      <c r="AC233" s="40">
        <f ca="1">AC232+SUMIFS('Transactions (Dated)'!$E$2:$E$53,'Transactions (Dated)'!$D$2:$D$53,'Share Values'!$X233,'Transactions (Dated)'!$B$2:$B$53,'Share Values'!AC$11,'Transactions (Dated)'!$C$2:$C$53,"Buy")-SUMIFS('Transactions (Dated)'!$E$2:$E$53,'Transactions (Dated)'!$D$2:$D$53,'Share Values'!$X233,'Transactions (Dated)'!$B$2:$B$53,'Share Values'!AC$11,'Transactions (Dated)'!$C$2:$C$53,"Sell")</f>
        <v>2348</v>
      </c>
      <c r="AD233" s="40">
        <f ca="1">AD232+SUMIFS('Transactions (Dated)'!$E$2:$E$53,'Transactions (Dated)'!$D$2:$D$53,'Share Values'!$X233,'Transactions (Dated)'!$B$2:$B$53,'Share Values'!AD$11,'Transactions (Dated)'!$C$2:$C$53,"Buy")-SUMIFS('Transactions (Dated)'!$E$2:$E$53,'Transactions (Dated)'!$D$2:$D$53,'Share Values'!$X233,'Transactions (Dated)'!$B$2:$B$53,'Share Values'!AD$11,'Transactions (Dated)'!$C$2:$C$53,"Sell")</f>
        <v>0</v>
      </c>
      <c r="AE233" s="40">
        <f ca="1">AE232+SUMIFS('Transactions (Dated)'!$E$2:$E$53,'Transactions (Dated)'!$D$2:$D$53,'Share Values'!$X233,'Transactions (Dated)'!$B$2:$B$53,'Share Values'!AE$11,'Transactions (Dated)'!$C$2:$C$53,"Buy")-SUMIFS('Transactions (Dated)'!$E$2:$E$53,'Transactions (Dated)'!$D$2:$D$53,'Share Values'!$X233,'Transactions (Dated)'!$B$2:$B$53,'Share Values'!AE$11,'Transactions (Dated)'!$C$2:$C$53,"Sell")</f>
        <v>0</v>
      </c>
      <c r="AF233" s="40">
        <f ca="1">AF232+SUMIFS('Transactions (Dated)'!$E$2:$E$53,'Transactions (Dated)'!$D$2:$D$53,'Share Values'!$X233,'Transactions (Dated)'!$B$2:$B$53,'Share Values'!AF$11,'Transactions (Dated)'!$C$2:$C$53,"Buy")-SUMIFS('Transactions (Dated)'!$E$2:$E$53,'Transactions (Dated)'!$D$2:$D$53,'Share Values'!$X233,'Transactions (Dated)'!$B$2:$B$53,'Share Values'!AF$11,'Transactions (Dated)'!$C$2:$C$53,"Sell")</f>
        <v>0</v>
      </c>
      <c r="AG233" s="40">
        <f ca="1">AG232+SUMIFS('Transactions (Dated)'!$E$2:$E$53,'Transactions (Dated)'!$D$2:$D$53,'Share Values'!$X233,'Transactions (Dated)'!$B$2:$B$53,'Share Values'!AG$11,'Transactions (Dated)'!$C$2:$C$53,"Buy")-SUMIFS('Transactions (Dated)'!$E$2:$E$53,'Transactions (Dated)'!$D$2:$D$53,'Share Values'!$X233,'Transactions (Dated)'!$B$2:$B$53,'Share Values'!AG$11,'Transactions (Dated)'!$C$2:$C$53,"Sell")</f>
        <v>0</v>
      </c>
      <c r="AH233" s="40">
        <f ca="1">AH232+SUMIFS('Transactions (Dated)'!$E$2:$E$53,'Transactions (Dated)'!$D$2:$D$53,'Share Values'!$X233,'Transactions (Dated)'!$B$2:$B$53,'Share Values'!AH$11,'Transactions (Dated)'!$C$2:$C$53,"Buy")-SUMIFS('Transactions (Dated)'!$E$2:$E$53,'Transactions (Dated)'!$D$2:$D$53,'Share Values'!$X233,'Transactions (Dated)'!$B$2:$B$53,'Share Values'!AH$11,'Transactions (Dated)'!$C$2:$C$53,"Sell")</f>
        <v>0</v>
      </c>
      <c r="AI233" s="40">
        <f ca="1">AI232+SUMIFS('Transactions (Dated)'!$E$2:$E$53,'Transactions (Dated)'!$D$2:$D$53,'Share Values'!$X233,'Transactions (Dated)'!$B$2:$B$53,'Share Values'!AI$11,'Transactions (Dated)'!$C$2:$C$53,"Buy")-SUMIFS('Transactions (Dated)'!$E$2:$E$53,'Transactions (Dated)'!$D$2:$D$53,'Share Values'!$X233,'Transactions (Dated)'!$B$2:$B$53,'Share Values'!AI$11,'Transactions (Dated)'!$C$2:$C$53,"Sell")</f>
        <v>0</v>
      </c>
      <c r="AJ233" s="40">
        <f ca="1">AJ232+SUMIFS('Transactions (Dated)'!$E$2:$E$53,'Transactions (Dated)'!$D$2:$D$53,'Share Values'!$X233,'Transactions (Dated)'!$B$2:$B$53,'Share Values'!AJ$11,'Transactions (Dated)'!$C$2:$C$53,"Buy")-SUMIFS('Transactions (Dated)'!$E$2:$E$53,'Transactions (Dated)'!$D$2:$D$53,'Share Values'!$X233,'Transactions (Dated)'!$B$2:$B$53,'Share Values'!AJ$11,'Transactions (Dated)'!$C$2:$C$53,"Sell")</f>
        <v>0</v>
      </c>
      <c r="AK233" s="40">
        <f ca="1">AK232+SUMIFS('Transactions (Dated)'!$E$2:$E$53,'Transactions (Dated)'!$D$2:$D$53,'Share Values'!$X233,'Transactions (Dated)'!$B$2:$B$53,'Share Values'!AK$11,'Transactions (Dated)'!$C$2:$C$53,"Buy")-SUMIFS('Transactions (Dated)'!$E$2:$E$53,'Transactions (Dated)'!$D$2:$D$53,'Share Values'!$X233,'Transactions (Dated)'!$B$2:$B$53,'Share Values'!AK$11,'Transactions (Dated)'!$C$2:$C$53,"Sell")</f>
        <v>0</v>
      </c>
      <c r="AL233" s="40">
        <f ca="1">AL232+SUMIFS('Transactions (Dated)'!$E$2:$E$53,'Transactions (Dated)'!$D$2:$D$53,'Share Values'!$X233,'Transactions (Dated)'!$B$2:$B$53,'Share Values'!AL$11,'Transactions (Dated)'!$C$2:$C$53,"Buy")-SUMIFS('Transactions (Dated)'!$E$2:$E$53,'Transactions (Dated)'!$D$2:$D$53,'Share Values'!$X233,'Transactions (Dated)'!$B$2:$B$53,'Share Values'!AL$11,'Transactions (Dated)'!$C$2:$C$53,"Sell")</f>
        <v>0</v>
      </c>
      <c r="AM233" s="40">
        <f ca="1">AM232+SUMIFS('Transactions (Dated)'!$E$2:$E$53,'Transactions (Dated)'!$D$2:$D$53,'Share Values'!$X233,'Transactions (Dated)'!$B$2:$B$53,'Share Values'!AM$11,'Transactions (Dated)'!$C$2:$C$53,"Buy")-SUMIFS('Transactions (Dated)'!$E$2:$E$53,'Transactions (Dated)'!$D$2:$D$53,'Share Values'!$X233,'Transactions (Dated)'!$B$2:$B$53,'Share Values'!AM$11,'Transactions (Dated)'!$C$2:$C$53,"Sell")</f>
        <v>0</v>
      </c>
      <c r="AN233" s="40">
        <f ca="1">AN232+SUMIFS('Transactions (Dated)'!$E$2:$E$53,'Transactions (Dated)'!$D$2:$D$53,'Share Values'!$X233,'Transactions (Dated)'!$B$2:$B$53,'Share Values'!AN$11,'Transactions (Dated)'!$C$2:$C$53,"Buy")-SUMIFS('Transactions (Dated)'!$E$2:$E$53,'Transactions (Dated)'!$D$2:$D$53,'Share Values'!$X233,'Transactions (Dated)'!$B$2:$B$53,'Share Values'!AN$11,'Transactions (Dated)'!$C$2:$C$53,"Sell")</f>
        <v>0</v>
      </c>
      <c r="AO233" s="40"/>
      <c r="AQ233" s="3">
        <f t="shared" si="89"/>
        <v>42235</v>
      </c>
      <c r="AR233" s="6">
        <f t="shared" ca="1" si="90"/>
        <v>45463.75</v>
      </c>
      <c r="AS233" s="6">
        <f t="shared" ca="1" si="91"/>
        <v>33375</v>
      </c>
      <c r="AT233" s="6">
        <f t="shared" ca="1" si="92"/>
        <v>747700.79999999993</v>
      </c>
      <c r="AU233" s="6">
        <f t="shared" ca="1" si="93"/>
        <v>56003.200000000004</v>
      </c>
      <c r="AV233" s="6">
        <f t="shared" ca="1" si="94"/>
        <v>34233.840000000004</v>
      </c>
      <c r="AW233" s="6">
        <f t="shared" ca="1" si="95"/>
        <v>0</v>
      </c>
      <c r="AX233" s="6">
        <f t="shared" ca="1" si="96"/>
        <v>0</v>
      </c>
      <c r="AY233" s="6">
        <f t="shared" ca="1" si="97"/>
        <v>0</v>
      </c>
      <c r="AZ233" s="6">
        <f t="shared" ca="1" si="98"/>
        <v>0</v>
      </c>
      <c r="BA233" s="6">
        <f t="shared" ca="1" si="99"/>
        <v>0</v>
      </c>
      <c r="BB233" s="6">
        <f t="shared" ca="1" si="100"/>
        <v>0</v>
      </c>
      <c r="BC233" s="6">
        <f t="shared" ca="1" si="101"/>
        <v>0</v>
      </c>
      <c r="BD233" s="6">
        <f t="shared" ca="1" si="102"/>
        <v>0</v>
      </c>
      <c r="BE233" s="6">
        <f t="shared" ca="1" si="103"/>
        <v>0</v>
      </c>
      <c r="BF233" s="6">
        <f t="shared" ca="1" si="110"/>
        <v>0</v>
      </c>
      <c r="BG233" s="6">
        <f t="shared" ca="1" si="111"/>
        <v>0</v>
      </c>
      <c r="BH233" s="6"/>
      <c r="BJ233" s="4">
        <f t="shared" ca="1" si="104"/>
        <v>916776.58999999985</v>
      </c>
      <c r="BL233" s="3">
        <f t="shared" si="105"/>
        <v>42235</v>
      </c>
      <c r="BM233" s="6">
        <f>BM232+SUMIFS('Transactions (Dated)'!G:G,'Transactions (Dated)'!D:D,'Share Values'!AQ233)</f>
        <v>34179.499999999993</v>
      </c>
      <c r="BN233" s="6">
        <f ca="1">BN232+SUMIFS('Transactions (Dated)'!$F:$F,'Transactions (Dated)'!$D:$D,$BL233,'Transactions (Dated)'!$B:$B,BN$11,'Transactions (Dated)'!$C:$C,"Dividend (paid to cash)")*Y233</f>
        <v>0</v>
      </c>
      <c r="BO233" s="6">
        <f ca="1">BO232+SUMIFS('Transactions (Dated)'!$F:$F,'Transactions (Dated)'!$D:$D,$BL233,'Transactions (Dated)'!$B:$B,BO$11,'Transactions (Dated)'!$C:$C,"Dividend (paid to cash)")*Z233</f>
        <v>1718.75</v>
      </c>
      <c r="BP233" s="6">
        <f ca="1">BP232+SUMIFS('Transactions (Dated)'!$F:$F,'Transactions (Dated)'!$D:$D,$BL233,'Transactions (Dated)'!$B:$B,BP$11,'Transactions (Dated)'!$C:$C,"Dividend (paid to cash)")*AA233</f>
        <v>23236.542000000001</v>
      </c>
      <c r="BQ233" s="6">
        <f ca="1">BQ232+SUMIFS('Transactions (Dated)'!$F:$F,'Transactions (Dated)'!$D:$D,$BL233,'Transactions (Dated)'!$B:$B,BQ$11,'Transactions (Dated)'!$C:$C,"Dividend (paid to cash)")*AB233</f>
        <v>179.74</v>
      </c>
      <c r="BR233" s="6">
        <f ca="1">BR232+SUMIFS('Transactions (Dated)'!$F:$F,'Transactions (Dated)'!$D:$D,$BL233,'Transactions (Dated)'!$B:$B,BR$11,'Transactions (Dated)'!$C:$C,"Dividend (paid to cash)")*AC233</f>
        <v>0</v>
      </c>
      <c r="BS233" s="6">
        <f ca="1">BS232+SUMIFS('Transactions (Dated)'!$F:$F,'Transactions (Dated)'!$D:$D,$BL233,'Transactions (Dated)'!$B:$B,BS$11,'Transactions (Dated)'!$C:$C,"Dividend (paid to cash)")*AD233</f>
        <v>0</v>
      </c>
      <c r="BT233" s="6">
        <f ca="1">BT232+SUMIFS('Transactions (Dated)'!$F:$F,'Transactions (Dated)'!$D:$D,$BL233,'Transactions (Dated)'!$B:$B,BT$11,'Transactions (Dated)'!$C:$C,"Dividend (paid to cash)")*AE233</f>
        <v>0</v>
      </c>
      <c r="BU233" s="6">
        <f ca="1">BU232+SUMIFS('Transactions (Dated)'!$F:$F,'Transactions (Dated)'!$D:$D,$BL233,'Transactions (Dated)'!$B:$B,BU$11,'Transactions (Dated)'!$C:$C,"Dividend (paid to cash)")*AF233</f>
        <v>0</v>
      </c>
      <c r="BV233" s="6">
        <f ca="1">BV232+SUMIFS('Transactions (Dated)'!$F:$F,'Transactions (Dated)'!$D:$D,$BL233,'Transactions (Dated)'!$B:$B,BV$11,'Transactions (Dated)'!$C:$C,"Dividend (paid to cash)")*AG233</f>
        <v>0</v>
      </c>
      <c r="BW233" s="6">
        <f ca="1">BW232+SUMIFS('Transactions (Dated)'!$F:$F,'Transactions (Dated)'!$D:$D,$BL233,'Transactions (Dated)'!$B:$B,BW$11,'Transactions (Dated)'!$C:$C,"Dividend (paid to cash)")*AH233</f>
        <v>0</v>
      </c>
      <c r="BX233" s="6">
        <f ca="1">BX232+SUMIFS('Transactions (Dated)'!$F:$F,'Transactions (Dated)'!$D:$D,$BL233,'Transactions (Dated)'!$B:$B,BX$11,'Transactions (Dated)'!$C:$C,"Dividend (paid to cash)")*AI233</f>
        <v>0</v>
      </c>
      <c r="BY233" s="6">
        <f ca="1">BY232+SUMIFS('Transactions (Dated)'!$F:$F,'Transactions (Dated)'!$D:$D,$BL233,'Transactions (Dated)'!$B:$B,BY$11,'Transactions (Dated)'!$C:$C,"Dividend (paid to cash)")*AJ233</f>
        <v>0</v>
      </c>
      <c r="BZ233" s="6">
        <f ca="1">BZ232+SUMIFS('Transactions (Dated)'!$F:$F,'Transactions (Dated)'!$D:$D,$BL233,'Transactions (Dated)'!$B:$B,BZ$11,'Transactions (Dated)'!$C:$C,"Dividend (paid to cash)")*AK233</f>
        <v>0</v>
      </c>
      <c r="CA233" s="6">
        <f ca="1">CA232+SUMIFS('Transactions (Dated)'!$F:$F,'Transactions (Dated)'!$D:$D,$BL233,'Transactions (Dated)'!$B:$B,CA$11,'Transactions (Dated)'!$C:$C,"Dividend (paid to cash)")*AL233</f>
        <v>0</v>
      </c>
      <c r="CB233" s="6">
        <v>0</v>
      </c>
      <c r="CC233" s="6">
        <v>0</v>
      </c>
      <c r="CD233" s="6"/>
      <c r="CF233" s="6">
        <f t="shared" ca="1" si="112"/>
        <v>59314.531999999992</v>
      </c>
      <c r="CH233" s="3">
        <f t="shared" si="113"/>
        <v>42235</v>
      </c>
      <c r="CI233" s="4">
        <f t="shared" ca="1" si="106"/>
        <v>916776.58999999985</v>
      </c>
      <c r="CJ233" s="4">
        <f t="shared" ca="1" si="107"/>
        <v>59314.531999999992</v>
      </c>
      <c r="CL233" s="4">
        <f t="shared" ca="1" si="108"/>
        <v>976091.12199999986</v>
      </c>
    </row>
    <row r="234" spans="2:90" x14ac:dyDescent="0.15">
      <c r="B234" s="3">
        <f t="shared" si="109"/>
        <v>42236</v>
      </c>
      <c r="C234" s="2">
        <v>13737</v>
      </c>
      <c r="E234" s="70">
        <v>42236</v>
      </c>
      <c r="F234" s="69">
        <v>9.66</v>
      </c>
      <c r="G234" s="69">
        <v>3.5</v>
      </c>
      <c r="H234" s="69">
        <v>18.63</v>
      </c>
      <c r="I234" s="69">
        <v>29.02</v>
      </c>
      <c r="J234" s="69">
        <v>14.39</v>
      </c>
      <c r="K234" s="69">
        <v>11.29</v>
      </c>
      <c r="L234" s="69">
        <v>21.89</v>
      </c>
      <c r="M234" s="69">
        <v>3.7</v>
      </c>
      <c r="N234" s="69">
        <v>9.32</v>
      </c>
      <c r="O234" s="69">
        <v>6</v>
      </c>
      <c r="P234" s="69">
        <v>27.5</v>
      </c>
      <c r="Q234" s="69">
        <v>0.88</v>
      </c>
      <c r="R234" s="69">
        <v>6.67</v>
      </c>
      <c r="S234" s="69">
        <v>37.25</v>
      </c>
      <c r="T234" s="69"/>
      <c r="U234" s="69"/>
      <c r="V234" s="4"/>
      <c r="X234" s="3">
        <f t="shared" si="88"/>
        <v>42236</v>
      </c>
      <c r="Y234" s="40">
        <f ca="1">Y233+SUMIFS('Transactions (Dated)'!$E$2:$E$53,'Transactions (Dated)'!$D$2:$D$53,'Share Values'!$X234,'Transactions (Dated)'!$B$2:$B$53,'Share Values'!Y$11,'Transactions (Dated)'!$C$2:$C$53,"Buy")-SUMIFS('Transactions (Dated)'!$E$2:$E$53,'Transactions (Dated)'!$D$2:$D$53,'Share Values'!$X234,'Transactions (Dated)'!$B$2:$B$53,'Share Values'!Y$11,'Transactions (Dated)'!$C$2:$C$53,"Sell")</f>
        <v>4625</v>
      </c>
      <c r="Z234" s="40">
        <f ca="1">Z233+SUMIFS('Transactions (Dated)'!$E$2:$E$53,'Transactions (Dated)'!$D$2:$D$53,'Share Values'!$X234,'Transactions (Dated)'!$B$2:$B$53,'Share Values'!Z$11,'Transactions (Dated)'!$C$2:$C$53,"Buy")-SUMIFS('Transactions (Dated)'!$E$2:$E$53,'Transactions (Dated)'!$D$2:$D$53,'Share Values'!$X234,'Transactions (Dated)'!$B$2:$B$53,'Share Values'!Z$11,'Transactions (Dated)'!$C$2:$C$53,"Sell")</f>
        <v>9375</v>
      </c>
      <c r="AA234" s="40">
        <f ca="1">AA233+SUMIFS('Transactions (Dated)'!$E$2:$E$53,'Transactions (Dated)'!$D$2:$D$53,'Share Values'!$X234,'Transactions (Dated)'!$B$2:$B$53,'Share Values'!AA$11,'Transactions (Dated)'!$C$2:$C$53,"Buy")-SUMIFS('Transactions (Dated)'!$E$2:$E$53,'Transactions (Dated)'!$D$2:$D$53,'Share Values'!$X234,'Transactions (Dated)'!$B$2:$B$53,'Share Values'!AA$11,'Transactions (Dated)'!$C$2:$C$53,"Sell")</f>
        <v>39270</v>
      </c>
      <c r="AB234" s="40">
        <f ca="1">AB233+SUMIFS('Transactions (Dated)'!$E$2:$E$53,'Transactions (Dated)'!$D$2:$D$53,'Share Values'!$X234,'Transactions (Dated)'!$B$2:$B$53,'Share Values'!AB$11,'Transactions (Dated)'!$C$2:$C$53,"Buy")-SUMIFS('Transactions (Dated)'!$E$2:$E$53,'Transactions (Dated)'!$D$2:$D$53,'Share Values'!$X234,'Transactions (Dated)'!$B$2:$B$53,'Share Values'!AB$11,'Transactions (Dated)'!$C$2:$C$53,"Sell")</f>
        <v>1892</v>
      </c>
      <c r="AC234" s="40">
        <f ca="1">AC233+SUMIFS('Transactions (Dated)'!$E$2:$E$53,'Transactions (Dated)'!$D$2:$D$53,'Share Values'!$X234,'Transactions (Dated)'!$B$2:$B$53,'Share Values'!AC$11,'Transactions (Dated)'!$C$2:$C$53,"Buy")-SUMIFS('Transactions (Dated)'!$E$2:$E$53,'Transactions (Dated)'!$D$2:$D$53,'Share Values'!$X234,'Transactions (Dated)'!$B$2:$B$53,'Share Values'!AC$11,'Transactions (Dated)'!$C$2:$C$53,"Sell")</f>
        <v>2348</v>
      </c>
      <c r="AD234" s="40">
        <f ca="1">AD233+SUMIFS('Transactions (Dated)'!$E$2:$E$53,'Transactions (Dated)'!$D$2:$D$53,'Share Values'!$X234,'Transactions (Dated)'!$B$2:$B$53,'Share Values'!AD$11,'Transactions (Dated)'!$C$2:$C$53,"Buy")-SUMIFS('Transactions (Dated)'!$E$2:$E$53,'Transactions (Dated)'!$D$2:$D$53,'Share Values'!$X234,'Transactions (Dated)'!$B$2:$B$53,'Share Values'!AD$11,'Transactions (Dated)'!$C$2:$C$53,"Sell")</f>
        <v>0</v>
      </c>
      <c r="AE234" s="40">
        <f ca="1">AE233+SUMIFS('Transactions (Dated)'!$E$2:$E$53,'Transactions (Dated)'!$D$2:$D$53,'Share Values'!$X234,'Transactions (Dated)'!$B$2:$B$53,'Share Values'!AE$11,'Transactions (Dated)'!$C$2:$C$53,"Buy")-SUMIFS('Transactions (Dated)'!$E$2:$E$53,'Transactions (Dated)'!$D$2:$D$53,'Share Values'!$X234,'Transactions (Dated)'!$B$2:$B$53,'Share Values'!AE$11,'Transactions (Dated)'!$C$2:$C$53,"Sell")</f>
        <v>0</v>
      </c>
      <c r="AF234" s="40">
        <f ca="1">AF233+SUMIFS('Transactions (Dated)'!$E$2:$E$53,'Transactions (Dated)'!$D$2:$D$53,'Share Values'!$X234,'Transactions (Dated)'!$B$2:$B$53,'Share Values'!AF$11,'Transactions (Dated)'!$C$2:$C$53,"Buy")-SUMIFS('Transactions (Dated)'!$E$2:$E$53,'Transactions (Dated)'!$D$2:$D$53,'Share Values'!$X234,'Transactions (Dated)'!$B$2:$B$53,'Share Values'!AF$11,'Transactions (Dated)'!$C$2:$C$53,"Sell")</f>
        <v>0</v>
      </c>
      <c r="AG234" s="40">
        <f ca="1">AG233+SUMIFS('Transactions (Dated)'!$E$2:$E$53,'Transactions (Dated)'!$D$2:$D$53,'Share Values'!$X234,'Transactions (Dated)'!$B$2:$B$53,'Share Values'!AG$11,'Transactions (Dated)'!$C$2:$C$53,"Buy")-SUMIFS('Transactions (Dated)'!$E$2:$E$53,'Transactions (Dated)'!$D$2:$D$53,'Share Values'!$X234,'Transactions (Dated)'!$B$2:$B$53,'Share Values'!AG$11,'Transactions (Dated)'!$C$2:$C$53,"Sell")</f>
        <v>0</v>
      </c>
      <c r="AH234" s="40">
        <f ca="1">AH233+SUMIFS('Transactions (Dated)'!$E$2:$E$53,'Transactions (Dated)'!$D$2:$D$53,'Share Values'!$X234,'Transactions (Dated)'!$B$2:$B$53,'Share Values'!AH$11,'Transactions (Dated)'!$C$2:$C$53,"Buy")-SUMIFS('Transactions (Dated)'!$E$2:$E$53,'Transactions (Dated)'!$D$2:$D$53,'Share Values'!$X234,'Transactions (Dated)'!$B$2:$B$53,'Share Values'!AH$11,'Transactions (Dated)'!$C$2:$C$53,"Sell")</f>
        <v>0</v>
      </c>
      <c r="AI234" s="40">
        <f ca="1">AI233+SUMIFS('Transactions (Dated)'!$E$2:$E$53,'Transactions (Dated)'!$D$2:$D$53,'Share Values'!$X234,'Transactions (Dated)'!$B$2:$B$53,'Share Values'!AI$11,'Transactions (Dated)'!$C$2:$C$53,"Buy")-SUMIFS('Transactions (Dated)'!$E$2:$E$53,'Transactions (Dated)'!$D$2:$D$53,'Share Values'!$X234,'Transactions (Dated)'!$B$2:$B$53,'Share Values'!AI$11,'Transactions (Dated)'!$C$2:$C$53,"Sell")</f>
        <v>0</v>
      </c>
      <c r="AJ234" s="40">
        <f ca="1">AJ233+SUMIFS('Transactions (Dated)'!$E$2:$E$53,'Transactions (Dated)'!$D$2:$D$53,'Share Values'!$X234,'Transactions (Dated)'!$B$2:$B$53,'Share Values'!AJ$11,'Transactions (Dated)'!$C$2:$C$53,"Buy")-SUMIFS('Transactions (Dated)'!$E$2:$E$53,'Transactions (Dated)'!$D$2:$D$53,'Share Values'!$X234,'Transactions (Dated)'!$B$2:$B$53,'Share Values'!AJ$11,'Transactions (Dated)'!$C$2:$C$53,"Sell")</f>
        <v>0</v>
      </c>
      <c r="AK234" s="40">
        <f ca="1">AK233+SUMIFS('Transactions (Dated)'!$E$2:$E$53,'Transactions (Dated)'!$D$2:$D$53,'Share Values'!$X234,'Transactions (Dated)'!$B$2:$B$53,'Share Values'!AK$11,'Transactions (Dated)'!$C$2:$C$53,"Buy")-SUMIFS('Transactions (Dated)'!$E$2:$E$53,'Transactions (Dated)'!$D$2:$D$53,'Share Values'!$X234,'Transactions (Dated)'!$B$2:$B$53,'Share Values'!AK$11,'Transactions (Dated)'!$C$2:$C$53,"Sell")</f>
        <v>0</v>
      </c>
      <c r="AL234" s="40">
        <f ca="1">AL233+SUMIFS('Transactions (Dated)'!$E$2:$E$53,'Transactions (Dated)'!$D$2:$D$53,'Share Values'!$X234,'Transactions (Dated)'!$B$2:$B$53,'Share Values'!AL$11,'Transactions (Dated)'!$C$2:$C$53,"Buy")-SUMIFS('Transactions (Dated)'!$E$2:$E$53,'Transactions (Dated)'!$D$2:$D$53,'Share Values'!$X234,'Transactions (Dated)'!$B$2:$B$53,'Share Values'!AL$11,'Transactions (Dated)'!$C$2:$C$53,"Sell")</f>
        <v>0</v>
      </c>
      <c r="AM234" s="40">
        <f ca="1">AM233+SUMIFS('Transactions (Dated)'!$E$2:$E$53,'Transactions (Dated)'!$D$2:$D$53,'Share Values'!$X234,'Transactions (Dated)'!$B$2:$B$53,'Share Values'!AM$11,'Transactions (Dated)'!$C$2:$C$53,"Buy")-SUMIFS('Transactions (Dated)'!$E$2:$E$53,'Transactions (Dated)'!$D$2:$D$53,'Share Values'!$X234,'Transactions (Dated)'!$B$2:$B$53,'Share Values'!AM$11,'Transactions (Dated)'!$C$2:$C$53,"Sell")</f>
        <v>0</v>
      </c>
      <c r="AN234" s="40">
        <f ca="1">AN233+SUMIFS('Transactions (Dated)'!$E$2:$E$53,'Transactions (Dated)'!$D$2:$D$53,'Share Values'!$X234,'Transactions (Dated)'!$B$2:$B$53,'Share Values'!AN$11,'Transactions (Dated)'!$C$2:$C$53,"Buy")-SUMIFS('Transactions (Dated)'!$E$2:$E$53,'Transactions (Dated)'!$D$2:$D$53,'Share Values'!$X234,'Transactions (Dated)'!$B$2:$B$53,'Share Values'!AN$11,'Transactions (Dated)'!$C$2:$C$53,"Sell")</f>
        <v>0</v>
      </c>
      <c r="AO234" s="40"/>
      <c r="AQ234" s="3">
        <f t="shared" si="89"/>
        <v>42236</v>
      </c>
      <c r="AR234" s="6">
        <f t="shared" ca="1" si="90"/>
        <v>44677.5</v>
      </c>
      <c r="AS234" s="6">
        <f t="shared" ca="1" si="91"/>
        <v>32812.5</v>
      </c>
      <c r="AT234" s="6">
        <f t="shared" ca="1" si="92"/>
        <v>731600.1</v>
      </c>
      <c r="AU234" s="6">
        <f t="shared" ca="1" si="93"/>
        <v>54905.84</v>
      </c>
      <c r="AV234" s="6">
        <f t="shared" ca="1" si="94"/>
        <v>33787.72</v>
      </c>
      <c r="AW234" s="6">
        <f t="shared" ca="1" si="95"/>
        <v>0</v>
      </c>
      <c r="AX234" s="6">
        <f t="shared" ca="1" si="96"/>
        <v>0</v>
      </c>
      <c r="AY234" s="6">
        <f t="shared" ca="1" si="97"/>
        <v>0</v>
      </c>
      <c r="AZ234" s="6">
        <f t="shared" ca="1" si="98"/>
        <v>0</v>
      </c>
      <c r="BA234" s="6">
        <f t="shared" ca="1" si="99"/>
        <v>0</v>
      </c>
      <c r="BB234" s="6">
        <f t="shared" ca="1" si="100"/>
        <v>0</v>
      </c>
      <c r="BC234" s="6">
        <f t="shared" ca="1" si="101"/>
        <v>0</v>
      </c>
      <c r="BD234" s="6">
        <f t="shared" ca="1" si="102"/>
        <v>0</v>
      </c>
      <c r="BE234" s="6">
        <f t="shared" ca="1" si="103"/>
        <v>0</v>
      </c>
      <c r="BF234" s="6">
        <f t="shared" ca="1" si="110"/>
        <v>0</v>
      </c>
      <c r="BG234" s="6">
        <f t="shared" ca="1" si="111"/>
        <v>0</v>
      </c>
      <c r="BH234" s="6"/>
      <c r="BJ234" s="4">
        <f t="shared" ca="1" si="104"/>
        <v>897783.65999999992</v>
      </c>
      <c r="BL234" s="3">
        <f t="shared" si="105"/>
        <v>42236</v>
      </c>
      <c r="BM234" s="6">
        <f>BM233+SUMIFS('Transactions (Dated)'!G:G,'Transactions (Dated)'!D:D,'Share Values'!AQ234)</f>
        <v>34179.499999999993</v>
      </c>
      <c r="BN234" s="6">
        <f ca="1">BN233+SUMIFS('Transactions (Dated)'!$F:$F,'Transactions (Dated)'!$D:$D,$BL234,'Transactions (Dated)'!$B:$B,BN$11,'Transactions (Dated)'!$C:$C,"Dividend (paid to cash)")*Y234</f>
        <v>0</v>
      </c>
      <c r="BO234" s="6">
        <f ca="1">BO233+SUMIFS('Transactions (Dated)'!$F:$F,'Transactions (Dated)'!$D:$D,$BL234,'Transactions (Dated)'!$B:$B,BO$11,'Transactions (Dated)'!$C:$C,"Dividend (paid to cash)")*Z234</f>
        <v>1718.75</v>
      </c>
      <c r="BP234" s="6">
        <f ca="1">BP233+SUMIFS('Transactions (Dated)'!$F:$F,'Transactions (Dated)'!$D:$D,$BL234,'Transactions (Dated)'!$B:$B,BP$11,'Transactions (Dated)'!$C:$C,"Dividend (paid to cash)")*AA234</f>
        <v>23236.542000000001</v>
      </c>
      <c r="BQ234" s="6">
        <f ca="1">BQ233+SUMIFS('Transactions (Dated)'!$F:$F,'Transactions (Dated)'!$D:$D,$BL234,'Transactions (Dated)'!$B:$B,BQ$11,'Transactions (Dated)'!$C:$C,"Dividend (paid to cash)")*AB234</f>
        <v>179.74</v>
      </c>
      <c r="BR234" s="6">
        <f ca="1">BR233+SUMIFS('Transactions (Dated)'!$F:$F,'Transactions (Dated)'!$D:$D,$BL234,'Transactions (Dated)'!$B:$B,BR$11,'Transactions (Dated)'!$C:$C,"Dividend (paid to cash)")*AC234</f>
        <v>0</v>
      </c>
      <c r="BS234" s="6">
        <f ca="1">BS233+SUMIFS('Transactions (Dated)'!$F:$F,'Transactions (Dated)'!$D:$D,$BL234,'Transactions (Dated)'!$B:$B,BS$11,'Transactions (Dated)'!$C:$C,"Dividend (paid to cash)")*AD234</f>
        <v>0</v>
      </c>
      <c r="BT234" s="6">
        <f ca="1">BT233+SUMIFS('Transactions (Dated)'!$F:$F,'Transactions (Dated)'!$D:$D,$BL234,'Transactions (Dated)'!$B:$B,BT$11,'Transactions (Dated)'!$C:$C,"Dividend (paid to cash)")*AE234</f>
        <v>0</v>
      </c>
      <c r="BU234" s="6">
        <f ca="1">BU233+SUMIFS('Transactions (Dated)'!$F:$F,'Transactions (Dated)'!$D:$D,$BL234,'Transactions (Dated)'!$B:$B,BU$11,'Transactions (Dated)'!$C:$C,"Dividend (paid to cash)")*AF234</f>
        <v>0</v>
      </c>
      <c r="BV234" s="6">
        <f ca="1">BV233+SUMIFS('Transactions (Dated)'!$F:$F,'Transactions (Dated)'!$D:$D,$BL234,'Transactions (Dated)'!$B:$B,BV$11,'Transactions (Dated)'!$C:$C,"Dividend (paid to cash)")*AG234</f>
        <v>0</v>
      </c>
      <c r="BW234" s="6">
        <f ca="1">BW233+SUMIFS('Transactions (Dated)'!$F:$F,'Transactions (Dated)'!$D:$D,$BL234,'Transactions (Dated)'!$B:$B,BW$11,'Transactions (Dated)'!$C:$C,"Dividend (paid to cash)")*AH234</f>
        <v>0</v>
      </c>
      <c r="BX234" s="6">
        <f ca="1">BX233+SUMIFS('Transactions (Dated)'!$F:$F,'Transactions (Dated)'!$D:$D,$BL234,'Transactions (Dated)'!$B:$B,BX$11,'Transactions (Dated)'!$C:$C,"Dividend (paid to cash)")*AI234</f>
        <v>0</v>
      </c>
      <c r="BY234" s="6">
        <f ca="1">BY233+SUMIFS('Transactions (Dated)'!$F:$F,'Transactions (Dated)'!$D:$D,$BL234,'Transactions (Dated)'!$B:$B,BY$11,'Transactions (Dated)'!$C:$C,"Dividend (paid to cash)")*AJ234</f>
        <v>0</v>
      </c>
      <c r="BZ234" s="6">
        <f ca="1">BZ233+SUMIFS('Transactions (Dated)'!$F:$F,'Transactions (Dated)'!$D:$D,$BL234,'Transactions (Dated)'!$B:$B,BZ$11,'Transactions (Dated)'!$C:$C,"Dividend (paid to cash)")*AK234</f>
        <v>0</v>
      </c>
      <c r="CA234" s="6">
        <f ca="1">CA233+SUMIFS('Transactions (Dated)'!$F:$F,'Transactions (Dated)'!$D:$D,$BL234,'Transactions (Dated)'!$B:$B,CA$11,'Transactions (Dated)'!$C:$C,"Dividend (paid to cash)")*AL234</f>
        <v>0</v>
      </c>
      <c r="CB234" s="6">
        <v>0</v>
      </c>
      <c r="CC234" s="6">
        <v>0</v>
      </c>
      <c r="CD234" s="6"/>
      <c r="CF234" s="6">
        <f t="shared" ca="1" si="112"/>
        <v>59314.531999999992</v>
      </c>
      <c r="CH234" s="3">
        <f t="shared" si="113"/>
        <v>42236</v>
      </c>
      <c r="CI234" s="4">
        <f t="shared" ca="1" si="106"/>
        <v>897783.65999999992</v>
      </c>
      <c r="CJ234" s="4">
        <f t="shared" ca="1" si="107"/>
        <v>59314.531999999992</v>
      </c>
      <c r="CL234" s="4">
        <f t="shared" ca="1" si="108"/>
        <v>957098.19199999992</v>
      </c>
    </row>
    <row r="235" spans="2:90" x14ac:dyDescent="0.15">
      <c r="B235" s="3">
        <f t="shared" si="109"/>
        <v>42237</v>
      </c>
      <c r="C235" s="2">
        <v>13473.7</v>
      </c>
      <c r="E235" s="70">
        <v>42237</v>
      </c>
      <c r="F235" s="69">
        <v>9.41</v>
      </c>
      <c r="G235" s="69">
        <v>3.53</v>
      </c>
      <c r="H235" s="69">
        <v>18.260000000000002</v>
      </c>
      <c r="I235" s="69">
        <v>28.68</v>
      </c>
      <c r="J235" s="69">
        <v>14.17</v>
      </c>
      <c r="K235" s="69">
        <v>10.97</v>
      </c>
      <c r="L235" s="69">
        <v>21.17</v>
      </c>
      <c r="M235" s="69">
        <v>3.53</v>
      </c>
      <c r="N235" s="69">
        <v>9.3000000000000007</v>
      </c>
      <c r="O235" s="69">
        <v>5.8</v>
      </c>
      <c r="P235" s="69">
        <v>27.17</v>
      </c>
      <c r="Q235" s="69">
        <v>0.86</v>
      </c>
      <c r="R235" s="69">
        <v>6.5</v>
      </c>
      <c r="S235" s="69">
        <v>36.31</v>
      </c>
      <c r="T235" s="69"/>
      <c r="U235" s="69"/>
      <c r="V235" s="4"/>
      <c r="X235" s="3">
        <f t="shared" si="88"/>
        <v>42237</v>
      </c>
      <c r="Y235" s="40">
        <f ca="1">Y234+SUMIFS('Transactions (Dated)'!$E$2:$E$53,'Transactions (Dated)'!$D$2:$D$53,'Share Values'!$X235,'Transactions (Dated)'!$B$2:$B$53,'Share Values'!Y$11,'Transactions (Dated)'!$C$2:$C$53,"Buy")-SUMIFS('Transactions (Dated)'!$E$2:$E$53,'Transactions (Dated)'!$D$2:$D$53,'Share Values'!$X235,'Transactions (Dated)'!$B$2:$B$53,'Share Values'!Y$11,'Transactions (Dated)'!$C$2:$C$53,"Sell")</f>
        <v>4625</v>
      </c>
      <c r="Z235" s="40">
        <f ca="1">Z234+SUMIFS('Transactions (Dated)'!$E$2:$E$53,'Transactions (Dated)'!$D$2:$D$53,'Share Values'!$X235,'Transactions (Dated)'!$B$2:$B$53,'Share Values'!Z$11,'Transactions (Dated)'!$C$2:$C$53,"Buy")-SUMIFS('Transactions (Dated)'!$E$2:$E$53,'Transactions (Dated)'!$D$2:$D$53,'Share Values'!$X235,'Transactions (Dated)'!$B$2:$B$53,'Share Values'!Z$11,'Transactions (Dated)'!$C$2:$C$53,"Sell")</f>
        <v>9375</v>
      </c>
      <c r="AA235" s="40">
        <f ca="1">AA234+SUMIFS('Transactions (Dated)'!$E$2:$E$53,'Transactions (Dated)'!$D$2:$D$53,'Share Values'!$X235,'Transactions (Dated)'!$B$2:$B$53,'Share Values'!AA$11,'Transactions (Dated)'!$C$2:$C$53,"Buy")-SUMIFS('Transactions (Dated)'!$E$2:$E$53,'Transactions (Dated)'!$D$2:$D$53,'Share Values'!$X235,'Transactions (Dated)'!$B$2:$B$53,'Share Values'!AA$11,'Transactions (Dated)'!$C$2:$C$53,"Sell")</f>
        <v>39270</v>
      </c>
      <c r="AB235" s="40">
        <f ca="1">AB234+SUMIFS('Transactions (Dated)'!$E$2:$E$53,'Transactions (Dated)'!$D$2:$D$53,'Share Values'!$X235,'Transactions (Dated)'!$B$2:$B$53,'Share Values'!AB$11,'Transactions (Dated)'!$C$2:$C$53,"Buy")-SUMIFS('Transactions (Dated)'!$E$2:$E$53,'Transactions (Dated)'!$D$2:$D$53,'Share Values'!$X235,'Transactions (Dated)'!$B$2:$B$53,'Share Values'!AB$11,'Transactions (Dated)'!$C$2:$C$53,"Sell")</f>
        <v>1892</v>
      </c>
      <c r="AC235" s="40">
        <f ca="1">AC234+SUMIFS('Transactions (Dated)'!$E$2:$E$53,'Transactions (Dated)'!$D$2:$D$53,'Share Values'!$X235,'Transactions (Dated)'!$B$2:$B$53,'Share Values'!AC$11,'Transactions (Dated)'!$C$2:$C$53,"Buy")-SUMIFS('Transactions (Dated)'!$E$2:$E$53,'Transactions (Dated)'!$D$2:$D$53,'Share Values'!$X235,'Transactions (Dated)'!$B$2:$B$53,'Share Values'!AC$11,'Transactions (Dated)'!$C$2:$C$53,"Sell")</f>
        <v>2348</v>
      </c>
      <c r="AD235" s="40">
        <f ca="1">AD234+SUMIFS('Transactions (Dated)'!$E$2:$E$53,'Transactions (Dated)'!$D$2:$D$53,'Share Values'!$X235,'Transactions (Dated)'!$B$2:$B$53,'Share Values'!AD$11,'Transactions (Dated)'!$C$2:$C$53,"Buy")-SUMIFS('Transactions (Dated)'!$E$2:$E$53,'Transactions (Dated)'!$D$2:$D$53,'Share Values'!$X235,'Transactions (Dated)'!$B$2:$B$53,'Share Values'!AD$11,'Transactions (Dated)'!$C$2:$C$53,"Sell")</f>
        <v>0</v>
      </c>
      <c r="AE235" s="40">
        <f ca="1">AE234+SUMIFS('Transactions (Dated)'!$E$2:$E$53,'Transactions (Dated)'!$D$2:$D$53,'Share Values'!$X235,'Transactions (Dated)'!$B$2:$B$53,'Share Values'!AE$11,'Transactions (Dated)'!$C$2:$C$53,"Buy")-SUMIFS('Transactions (Dated)'!$E$2:$E$53,'Transactions (Dated)'!$D$2:$D$53,'Share Values'!$X235,'Transactions (Dated)'!$B$2:$B$53,'Share Values'!AE$11,'Transactions (Dated)'!$C$2:$C$53,"Sell")</f>
        <v>0</v>
      </c>
      <c r="AF235" s="40">
        <f ca="1">AF234+SUMIFS('Transactions (Dated)'!$E$2:$E$53,'Transactions (Dated)'!$D$2:$D$53,'Share Values'!$X235,'Transactions (Dated)'!$B$2:$B$53,'Share Values'!AF$11,'Transactions (Dated)'!$C$2:$C$53,"Buy")-SUMIFS('Transactions (Dated)'!$E$2:$E$53,'Transactions (Dated)'!$D$2:$D$53,'Share Values'!$X235,'Transactions (Dated)'!$B$2:$B$53,'Share Values'!AF$11,'Transactions (Dated)'!$C$2:$C$53,"Sell")</f>
        <v>0</v>
      </c>
      <c r="AG235" s="40">
        <f ca="1">AG234+SUMIFS('Transactions (Dated)'!$E$2:$E$53,'Transactions (Dated)'!$D$2:$D$53,'Share Values'!$X235,'Transactions (Dated)'!$B$2:$B$53,'Share Values'!AG$11,'Transactions (Dated)'!$C$2:$C$53,"Buy")-SUMIFS('Transactions (Dated)'!$E$2:$E$53,'Transactions (Dated)'!$D$2:$D$53,'Share Values'!$X235,'Transactions (Dated)'!$B$2:$B$53,'Share Values'!AG$11,'Transactions (Dated)'!$C$2:$C$53,"Sell")</f>
        <v>0</v>
      </c>
      <c r="AH235" s="40">
        <f ca="1">AH234+SUMIFS('Transactions (Dated)'!$E$2:$E$53,'Transactions (Dated)'!$D$2:$D$53,'Share Values'!$X235,'Transactions (Dated)'!$B$2:$B$53,'Share Values'!AH$11,'Transactions (Dated)'!$C$2:$C$53,"Buy")-SUMIFS('Transactions (Dated)'!$E$2:$E$53,'Transactions (Dated)'!$D$2:$D$53,'Share Values'!$X235,'Transactions (Dated)'!$B$2:$B$53,'Share Values'!AH$11,'Transactions (Dated)'!$C$2:$C$53,"Sell")</f>
        <v>0</v>
      </c>
      <c r="AI235" s="40">
        <f ca="1">AI234+SUMIFS('Transactions (Dated)'!$E$2:$E$53,'Transactions (Dated)'!$D$2:$D$53,'Share Values'!$X235,'Transactions (Dated)'!$B$2:$B$53,'Share Values'!AI$11,'Transactions (Dated)'!$C$2:$C$53,"Buy")-SUMIFS('Transactions (Dated)'!$E$2:$E$53,'Transactions (Dated)'!$D$2:$D$53,'Share Values'!$X235,'Transactions (Dated)'!$B$2:$B$53,'Share Values'!AI$11,'Transactions (Dated)'!$C$2:$C$53,"Sell")</f>
        <v>0</v>
      </c>
      <c r="AJ235" s="40">
        <f ca="1">AJ234+SUMIFS('Transactions (Dated)'!$E$2:$E$53,'Transactions (Dated)'!$D$2:$D$53,'Share Values'!$X235,'Transactions (Dated)'!$B$2:$B$53,'Share Values'!AJ$11,'Transactions (Dated)'!$C$2:$C$53,"Buy")-SUMIFS('Transactions (Dated)'!$E$2:$E$53,'Transactions (Dated)'!$D$2:$D$53,'Share Values'!$X235,'Transactions (Dated)'!$B$2:$B$53,'Share Values'!AJ$11,'Transactions (Dated)'!$C$2:$C$53,"Sell")</f>
        <v>0</v>
      </c>
      <c r="AK235" s="40">
        <f ca="1">AK234+SUMIFS('Transactions (Dated)'!$E$2:$E$53,'Transactions (Dated)'!$D$2:$D$53,'Share Values'!$X235,'Transactions (Dated)'!$B$2:$B$53,'Share Values'!AK$11,'Transactions (Dated)'!$C$2:$C$53,"Buy")-SUMIFS('Transactions (Dated)'!$E$2:$E$53,'Transactions (Dated)'!$D$2:$D$53,'Share Values'!$X235,'Transactions (Dated)'!$B$2:$B$53,'Share Values'!AK$11,'Transactions (Dated)'!$C$2:$C$53,"Sell")</f>
        <v>0</v>
      </c>
      <c r="AL235" s="40">
        <f ca="1">AL234+SUMIFS('Transactions (Dated)'!$E$2:$E$53,'Transactions (Dated)'!$D$2:$D$53,'Share Values'!$X235,'Transactions (Dated)'!$B$2:$B$53,'Share Values'!AL$11,'Transactions (Dated)'!$C$2:$C$53,"Buy")-SUMIFS('Transactions (Dated)'!$E$2:$E$53,'Transactions (Dated)'!$D$2:$D$53,'Share Values'!$X235,'Transactions (Dated)'!$B$2:$B$53,'Share Values'!AL$11,'Transactions (Dated)'!$C$2:$C$53,"Sell")</f>
        <v>0</v>
      </c>
      <c r="AM235" s="40">
        <f ca="1">AM234+SUMIFS('Transactions (Dated)'!$E$2:$E$53,'Transactions (Dated)'!$D$2:$D$53,'Share Values'!$X235,'Transactions (Dated)'!$B$2:$B$53,'Share Values'!AM$11,'Transactions (Dated)'!$C$2:$C$53,"Buy")-SUMIFS('Transactions (Dated)'!$E$2:$E$53,'Transactions (Dated)'!$D$2:$D$53,'Share Values'!$X235,'Transactions (Dated)'!$B$2:$B$53,'Share Values'!AM$11,'Transactions (Dated)'!$C$2:$C$53,"Sell")</f>
        <v>0</v>
      </c>
      <c r="AN235" s="40">
        <f ca="1">AN234+SUMIFS('Transactions (Dated)'!$E$2:$E$53,'Transactions (Dated)'!$D$2:$D$53,'Share Values'!$X235,'Transactions (Dated)'!$B$2:$B$53,'Share Values'!AN$11,'Transactions (Dated)'!$C$2:$C$53,"Buy")-SUMIFS('Transactions (Dated)'!$E$2:$E$53,'Transactions (Dated)'!$D$2:$D$53,'Share Values'!$X235,'Transactions (Dated)'!$B$2:$B$53,'Share Values'!AN$11,'Transactions (Dated)'!$C$2:$C$53,"Sell")</f>
        <v>0</v>
      </c>
      <c r="AO235" s="40"/>
      <c r="AQ235" s="3">
        <f t="shared" si="89"/>
        <v>42237</v>
      </c>
      <c r="AR235" s="6">
        <f t="shared" ca="1" si="90"/>
        <v>43521.25</v>
      </c>
      <c r="AS235" s="6">
        <f t="shared" ca="1" si="91"/>
        <v>33093.75</v>
      </c>
      <c r="AT235" s="6">
        <f t="shared" ca="1" si="92"/>
        <v>717070.20000000007</v>
      </c>
      <c r="AU235" s="6">
        <f t="shared" ca="1" si="93"/>
        <v>54262.559999999998</v>
      </c>
      <c r="AV235" s="6">
        <f t="shared" ca="1" si="94"/>
        <v>33271.159999999996</v>
      </c>
      <c r="AW235" s="6">
        <f t="shared" ca="1" si="95"/>
        <v>0</v>
      </c>
      <c r="AX235" s="6">
        <f t="shared" ca="1" si="96"/>
        <v>0</v>
      </c>
      <c r="AY235" s="6">
        <f t="shared" ca="1" si="97"/>
        <v>0</v>
      </c>
      <c r="AZ235" s="6">
        <f t="shared" ca="1" si="98"/>
        <v>0</v>
      </c>
      <c r="BA235" s="6">
        <f t="shared" ca="1" si="99"/>
        <v>0</v>
      </c>
      <c r="BB235" s="6">
        <f t="shared" ca="1" si="100"/>
        <v>0</v>
      </c>
      <c r="BC235" s="6">
        <f t="shared" ca="1" si="101"/>
        <v>0</v>
      </c>
      <c r="BD235" s="6">
        <f t="shared" ca="1" si="102"/>
        <v>0</v>
      </c>
      <c r="BE235" s="6">
        <f t="shared" ca="1" si="103"/>
        <v>0</v>
      </c>
      <c r="BF235" s="6">
        <f t="shared" ca="1" si="110"/>
        <v>0</v>
      </c>
      <c r="BG235" s="6">
        <f t="shared" ca="1" si="111"/>
        <v>0</v>
      </c>
      <c r="BH235" s="6"/>
      <c r="BJ235" s="4">
        <f t="shared" ca="1" si="104"/>
        <v>881218.92</v>
      </c>
      <c r="BL235" s="3">
        <f t="shared" si="105"/>
        <v>42237</v>
      </c>
      <c r="BM235" s="6">
        <f>BM234+SUMIFS('Transactions (Dated)'!G:G,'Transactions (Dated)'!D:D,'Share Values'!AQ235)</f>
        <v>34179.499999999993</v>
      </c>
      <c r="BN235" s="6">
        <f ca="1">BN234+SUMIFS('Transactions (Dated)'!$F:$F,'Transactions (Dated)'!$D:$D,$BL235,'Transactions (Dated)'!$B:$B,BN$11,'Transactions (Dated)'!$C:$C,"Dividend (paid to cash)")*Y235</f>
        <v>0</v>
      </c>
      <c r="BO235" s="6">
        <f ca="1">BO234+SUMIFS('Transactions (Dated)'!$F:$F,'Transactions (Dated)'!$D:$D,$BL235,'Transactions (Dated)'!$B:$B,BO$11,'Transactions (Dated)'!$C:$C,"Dividend (paid to cash)")*Z235</f>
        <v>1718.75</v>
      </c>
      <c r="BP235" s="6">
        <f ca="1">BP234+SUMIFS('Transactions (Dated)'!$F:$F,'Transactions (Dated)'!$D:$D,$BL235,'Transactions (Dated)'!$B:$B,BP$11,'Transactions (Dated)'!$C:$C,"Dividend (paid to cash)")*AA235</f>
        <v>23236.542000000001</v>
      </c>
      <c r="BQ235" s="6">
        <f ca="1">BQ234+SUMIFS('Transactions (Dated)'!$F:$F,'Transactions (Dated)'!$D:$D,$BL235,'Transactions (Dated)'!$B:$B,BQ$11,'Transactions (Dated)'!$C:$C,"Dividend (paid to cash)")*AB235</f>
        <v>179.74</v>
      </c>
      <c r="BR235" s="6">
        <f ca="1">BR234+SUMIFS('Transactions (Dated)'!$F:$F,'Transactions (Dated)'!$D:$D,$BL235,'Transactions (Dated)'!$B:$B,BR$11,'Transactions (Dated)'!$C:$C,"Dividend (paid to cash)")*AC235</f>
        <v>0</v>
      </c>
      <c r="BS235" s="6">
        <f ca="1">BS234+SUMIFS('Transactions (Dated)'!$F:$F,'Transactions (Dated)'!$D:$D,$BL235,'Transactions (Dated)'!$B:$B,BS$11,'Transactions (Dated)'!$C:$C,"Dividend (paid to cash)")*AD235</f>
        <v>0</v>
      </c>
      <c r="BT235" s="6">
        <f ca="1">BT234+SUMIFS('Transactions (Dated)'!$F:$F,'Transactions (Dated)'!$D:$D,$BL235,'Transactions (Dated)'!$B:$B,BT$11,'Transactions (Dated)'!$C:$C,"Dividend (paid to cash)")*AE235</f>
        <v>0</v>
      </c>
      <c r="BU235" s="6">
        <f ca="1">BU234+SUMIFS('Transactions (Dated)'!$F:$F,'Transactions (Dated)'!$D:$D,$BL235,'Transactions (Dated)'!$B:$B,BU$11,'Transactions (Dated)'!$C:$C,"Dividend (paid to cash)")*AF235</f>
        <v>0</v>
      </c>
      <c r="BV235" s="6">
        <f ca="1">BV234+SUMIFS('Transactions (Dated)'!$F:$F,'Transactions (Dated)'!$D:$D,$BL235,'Transactions (Dated)'!$B:$B,BV$11,'Transactions (Dated)'!$C:$C,"Dividend (paid to cash)")*AG235</f>
        <v>0</v>
      </c>
      <c r="BW235" s="6">
        <f ca="1">BW234+SUMIFS('Transactions (Dated)'!$F:$F,'Transactions (Dated)'!$D:$D,$BL235,'Transactions (Dated)'!$B:$B,BW$11,'Transactions (Dated)'!$C:$C,"Dividend (paid to cash)")*AH235</f>
        <v>0</v>
      </c>
      <c r="BX235" s="6">
        <f ca="1">BX234+SUMIFS('Transactions (Dated)'!$F:$F,'Transactions (Dated)'!$D:$D,$BL235,'Transactions (Dated)'!$B:$B,BX$11,'Transactions (Dated)'!$C:$C,"Dividend (paid to cash)")*AI235</f>
        <v>0</v>
      </c>
      <c r="BY235" s="6">
        <f ca="1">BY234+SUMIFS('Transactions (Dated)'!$F:$F,'Transactions (Dated)'!$D:$D,$BL235,'Transactions (Dated)'!$B:$B,BY$11,'Transactions (Dated)'!$C:$C,"Dividend (paid to cash)")*AJ235</f>
        <v>0</v>
      </c>
      <c r="BZ235" s="6">
        <f ca="1">BZ234+SUMIFS('Transactions (Dated)'!$F:$F,'Transactions (Dated)'!$D:$D,$BL235,'Transactions (Dated)'!$B:$B,BZ$11,'Transactions (Dated)'!$C:$C,"Dividend (paid to cash)")*AK235</f>
        <v>0</v>
      </c>
      <c r="CA235" s="6">
        <f ca="1">CA234+SUMIFS('Transactions (Dated)'!$F:$F,'Transactions (Dated)'!$D:$D,$BL235,'Transactions (Dated)'!$B:$B,CA$11,'Transactions (Dated)'!$C:$C,"Dividend (paid to cash)")*AL235</f>
        <v>0</v>
      </c>
      <c r="CB235" s="6">
        <v>0</v>
      </c>
      <c r="CC235" s="6">
        <v>0</v>
      </c>
      <c r="CD235" s="6"/>
      <c r="CF235" s="6">
        <f t="shared" ca="1" si="112"/>
        <v>59314.531999999992</v>
      </c>
      <c r="CH235" s="3">
        <f t="shared" si="113"/>
        <v>42237</v>
      </c>
      <c r="CI235" s="4">
        <f t="shared" ca="1" si="106"/>
        <v>881218.92</v>
      </c>
      <c r="CJ235" s="4">
        <f t="shared" ca="1" si="107"/>
        <v>59314.531999999992</v>
      </c>
      <c r="CL235" s="4">
        <f t="shared" ca="1" si="108"/>
        <v>940533.45200000005</v>
      </c>
    </row>
    <row r="236" spans="2:90" x14ac:dyDescent="0.15">
      <c r="B236" s="3">
        <f t="shared" si="109"/>
        <v>42240</v>
      </c>
      <c r="C236" s="2">
        <v>13052.7</v>
      </c>
      <c r="E236" s="70">
        <v>42240</v>
      </c>
      <c r="F236" s="69">
        <v>9.24</v>
      </c>
      <c r="G236" s="69">
        <v>3.53</v>
      </c>
      <c r="H236" s="69">
        <v>17.760000000000002</v>
      </c>
      <c r="I236" s="69">
        <v>28.33</v>
      </c>
      <c r="J236" s="69">
        <v>13.3</v>
      </c>
      <c r="K236" s="69">
        <v>10.51</v>
      </c>
      <c r="L236" s="69">
        <v>20.36</v>
      </c>
      <c r="M236" s="69">
        <v>3.43</v>
      </c>
      <c r="N236" s="69">
        <v>9</v>
      </c>
      <c r="O236" s="69">
        <v>5.85</v>
      </c>
      <c r="P236" s="69">
        <v>26.42</v>
      </c>
      <c r="Q236" s="69">
        <v>0.81</v>
      </c>
      <c r="R236" s="69">
        <v>5.98</v>
      </c>
      <c r="S236" s="69">
        <v>34.97</v>
      </c>
      <c r="T236" s="69"/>
      <c r="U236" s="69"/>
      <c r="V236" s="4"/>
      <c r="X236" s="3">
        <f t="shared" si="88"/>
        <v>42240</v>
      </c>
      <c r="Y236" s="40">
        <f ca="1">Y235+SUMIFS('Transactions (Dated)'!$E$2:$E$53,'Transactions (Dated)'!$D$2:$D$53,'Share Values'!$X236,'Transactions (Dated)'!$B$2:$B$53,'Share Values'!Y$11,'Transactions (Dated)'!$C$2:$C$53,"Buy")-SUMIFS('Transactions (Dated)'!$E$2:$E$53,'Transactions (Dated)'!$D$2:$D$53,'Share Values'!$X236,'Transactions (Dated)'!$B$2:$B$53,'Share Values'!Y$11,'Transactions (Dated)'!$C$2:$C$53,"Sell")</f>
        <v>4625</v>
      </c>
      <c r="Z236" s="40">
        <f ca="1">Z235+SUMIFS('Transactions (Dated)'!$E$2:$E$53,'Transactions (Dated)'!$D$2:$D$53,'Share Values'!$X236,'Transactions (Dated)'!$B$2:$B$53,'Share Values'!Z$11,'Transactions (Dated)'!$C$2:$C$53,"Buy")-SUMIFS('Transactions (Dated)'!$E$2:$E$53,'Transactions (Dated)'!$D$2:$D$53,'Share Values'!$X236,'Transactions (Dated)'!$B$2:$B$53,'Share Values'!Z$11,'Transactions (Dated)'!$C$2:$C$53,"Sell")</f>
        <v>9375</v>
      </c>
      <c r="AA236" s="40">
        <f ca="1">AA235+SUMIFS('Transactions (Dated)'!$E$2:$E$53,'Transactions (Dated)'!$D$2:$D$53,'Share Values'!$X236,'Transactions (Dated)'!$B$2:$B$53,'Share Values'!AA$11,'Transactions (Dated)'!$C$2:$C$53,"Buy")-SUMIFS('Transactions (Dated)'!$E$2:$E$53,'Transactions (Dated)'!$D$2:$D$53,'Share Values'!$X236,'Transactions (Dated)'!$B$2:$B$53,'Share Values'!AA$11,'Transactions (Dated)'!$C$2:$C$53,"Sell")</f>
        <v>39270</v>
      </c>
      <c r="AB236" s="40">
        <f ca="1">AB235+SUMIFS('Transactions (Dated)'!$E$2:$E$53,'Transactions (Dated)'!$D$2:$D$53,'Share Values'!$X236,'Transactions (Dated)'!$B$2:$B$53,'Share Values'!AB$11,'Transactions (Dated)'!$C$2:$C$53,"Buy")-SUMIFS('Transactions (Dated)'!$E$2:$E$53,'Transactions (Dated)'!$D$2:$D$53,'Share Values'!$X236,'Transactions (Dated)'!$B$2:$B$53,'Share Values'!AB$11,'Transactions (Dated)'!$C$2:$C$53,"Sell")</f>
        <v>1892</v>
      </c>
      <c r="AC236" s="40">
        <f ca="1">AC235+SUMIFS('Transactions (Dated)'!$E$2:$E$53,'Transactions (Dated)'!$D$2:$D$53,'Share Values'!$X236,'Transactions (Dated)'!$B$2:$B$53,'Share Values'!AC$11,'Transactions (Dated)'!$C$2:$C$53,"Buy")-SUMIFS('Transactions (Dated)'!$E$2:$E$53,'Transactions (Dated)'!$D$2:$D$53,'Share Values'!$X236,'Transactions (Dated)'!$B$2:$B$53,'Share Values'!AC$11,'Transactions (Dated)'!$C$2:$C$53,"Sell")</f>
        <v>2348</v>
      </c>
      <c r="AD236" s="40">
        <f ca="1">AD235+SUMIFS('Transactions (Dated)'!$E$2:$E$53,'Transactions (Dated)'!$D$2:$D$53,'Share Values'!$X236,'Transactions (Dated)'!$B$2:$B$53,'Share Values'!AD$11,'Transactions (Dated)'!$C$2:$C$53,"Buy")-SUMIFS('Transactions (Dated)'!$E$2:$E$53,'Transactions (Dated)'!$D$2:$D$53,'Share Values'!$X236,'Transactions (Dated)'!$B$2:$B$53,'Share Values'!AD$11,'Transactions (Dated)'!$C$2:$C$53,"Sell")</f>
        <v>0</v>
      </c>
      <c r="AE236" s="40">
        <f ca="1">AE235+SUMIFS('Transactions (Dated)'!$E$2:$E$53,'Transactions (Dated)'!$D$2:$D$53,'Share Values'!$X236,'Transactions (Dated)'!$B$2:$B$53,'Share Values'!AE$11,'Transactions (Dated)'!$C$2:$C$53,"Buy")-SUMIFS('Transactions (Dated)'!$E$2:$E$53,'Transactions (Dated)'!$D$2:$D$53,'Share Values'!$X236,'Transactions (Dated)'!$B$2:$B$53,'Share Values'!AE$11,'Transactions (Dated)'!$C$2:$C$53,"Sell")</f>
        <v>0</v>
      </c>
      <c r="AF236" s="40">
        <f ca="1">AF235+SUMIFS('Transactions (Dated)'!$E$2:$E$53,'Transactions (Dated)'!$D$2:$D$53,'Share Values'!$X236,'Transactions (Dated)'!$B$2:$B$53,'Share Values'!AF$11,'Transactions (Dated)'!$C$2:$C$53,"Buy")-SUMIFS('Transactions (Dated)'!$E$2:$E$53,'Transactions (Dated)'!$D$2:$D$53,'Share Values'!$X236,'Transactions (Dated)'!$B$2:$B$53,'Share Values'!AF$11,'Transactions (Dated)'!$C$2:$C$53,"Sell")</f>
        <v>0</v>
      </c>
      <c r="AG236" s="40">
        <f ca="1">AG235+SUMIFS('Transactions (Dated)'!$E$2:$E$53,'Transactions (Dated)'!$D$2:$D$53,'Share Values'!$X236,'Transactions (Dated)'!$B$2:$B$53,'Share Values'!AG$11,'Transactions (Dated)'!$C$2:$C$53,"Buy")-SUMIFS('Transactions (Dated)'!$E$2:$E$53,'Transactions (Dated)'!$D$2:$D$53,'Share Values'!$X236,'Transactions (Dated)'!$B$2:$B$53,'Share Values'!AG$11,'Transactions (Dated)'!$C$2:$C$53,"Sell")</f>
        <v>0</v>
      </c>
      <c r="AH236" s="40">
        <f ca="1">AH235+SUMIFS('Transactions (Dated)'!$E$2:$E$53,'Transactions (Dated)'!$D$2:$D$53,'Share Values'!$X236,'Transactions (Dated)'!$B$2:$B$53,'Share Values'!AH$11,'Transactions (Dated)'!$C$2:$C$53,"Buy")-SUMIFS('Transactions (Dated)'!$E$2:$E$53,'Transactions (Dated)'!$D$2:$D$53,'Share Values'!$X236,'Transactions (Dated)'!$B$2:$B$53,'Share Values'!AH$11,'Transactions (Dated)'!$C$2:$C$53,"Sell")</f>
        <v>0</v>
      </c>
      <c r="AI236" s="40">
        <f ca="1">AI235+SUMIFS('Transactions (Dated)'!$E$2:$E$53,'Transactions (Dated)'!$D$2:$D$53,'Share Values'!$X236,'Transactions (Dated)'!$B$2:$B$53,'Share Values'!AI$11,'Transactions (Dated)'!$C$2:$C$53,"Buy")-SUMIFS('Transactions (Dated)'!$E$2:$E$53,'Transactions (Dated)'!$D$2:$D$53,'Share Values'!$X236,'Transactions (Dated)'!$B$2:$B$53,'Share Values'!AI$11,'Transactions (Dated)'!$C$2:$C$53,"Sell")</f>
        <v>0</v>
      </c>
      <c r="AJ236" s="40">
        <f ca="1">AJ235+SUMIFS('Transactions (Dated)'!$E$2:$E$53,'Transactions (Dated)'!$D$2:$D$53,'Share Values'!$X236,'Transactions (Dated)'!$B$2:$B$53,'Share Values'!AJ$11,'Transactions (Dated)'!$C$2:$C$53,"Buy")-SUMIFS('Transactions (Dated)'!$E$2:$E$53,'Transactions (Dated)'!$D$2:$D$53,'Share Values'!$X236,'Transactions (Dated)'!$B$2:$B$53,'Share Values'!AJ$11,'Transactions (Dated)'!$C$2:$C$53,"Sell")</f>
        <v>0</v>
      </c>
      <c r="AK236" s="40">
        <f ca="1">AK235+SUMIFS('Transactions (Dated)'!$E$2:$E$53,'Transactions (Dated)'!$D$2:$D$53,'Share Values'!$X236,'Transactions (Dated)'!$B$2:$B$53,'Share Values'!AK$11,'Transactions (Dated)'!$C$2:$C$53,"Buy")-SUMIFS('Transactions (Dated)'!$E$2:$E$53,'Transactions (Dated)'!$D$2:$D$53,'Share Values'!$X236,'Transactions (Dated)'!$B$2:$B$53,'Share Values'!AK$11,'Transactions (Dated)'!$C$2:$C$53,"Sell")</f>
        <v>0</v>
      </c>
      <c r="AL236" s="40">
        <f ca="1">AL235+SUMIFS('Transactions (Dated)'!$E$2:$E$53,'Transactions (Dated)'!$D$2:$D$53,'Share Values'!$X236,'Transactions (Dated)'!$B$2:$B$53,'Share Values'!AL$11,'Transactions (Dated)'!$C$2:$C$53,"Buy")-SUMIFS('Transactions (Dated)'!$E$2:$E$53,'Transactions (Dated)'!$D$2:$D$53,'Share Values'!$X236,'Transactions (Dated)'!$B$2:$B$53,'Share Values'!AL$11,'Transactions (Dated)'!$C$2:$C$53,"Sell")</f>
        <v>0</v>
      </c>
      <c r="AM236" s="40">
        <f ca="1">AM235+SUMIFS('Transactions (Dated)'!$E$2:$E$53,'Transactions (Dated)'!$D$2:$D$53,'Share Values'!$X236,'Transactions (Dated)'!$B$2:$B$53,'Share Values'!AM$11,'Transactions (Dated)'!$C$2:$C$53,"Buy")-SUMIFS('Transactions (Dated)'!$E$2:$E$53,'Transactions (Dated)'!$D$2:$D$53,'Share Values'!$X236,'Transactions (Dated)'!$B$2:$B$53,'Share Values'!AM$11,'Transactions (Dated)'!$C$2:$C$53,"Sell")</f>
        <v>0</v>
      </c>
      <c r="AN236" s="40">
        <f ca="1">AN235+SUMIFS('Transactions (Dated)'!$E$2:$E$53,'Transactions (Dated)'!$D$2:$D$53,'Share Values'!$X236,'Transactions (Dated)'!$B$2:$B$53,'Share Values'!AN$11,'Transactions (Dated)'!$C$2:$C$53,"Buy")-SUMIFS('Transactions (Dated)'!$E$2:$E$53,'Transactions (Dated)'!$D$2:$D$53,'Share Values'!$X236,'Transactions (Dated)'!$B$2:$B$53,'Share Values'!AN$11,'Transactions (Dated)'!$C$2:$C$53,"Sell")</f>
        <v>0</v>
      </c>
      <c r="AO236" s="40"/>
      <c r="AQ236" s="3">
        <f t="shared" si="89"/>
        <v>42240</v>
      </c>
      <c r="AR236" s="6">
        <f t="shared" ca="1" si="90"/>
        <v>42735</v>
      </c>
      <c r="AS236" s="6">
        <f t="shared" ca="1" si="91"/>
        <v>33093.75</v>
      </c>
      <c r="AT236" s="6">
        <f t="shared" ca="1" si="92"/>
        <v>697435.20000000007</v>
      </c>
      <c r="AU236" s="6">
        <f t="shared" ca="1" si="93"/>
        <v>53600.359999999993</v>
      </c>
      <c r="AV236" s="6">
        <f t="shared" ca="1" si="94"/>
        <v>31228.400000000001</v>
      </c>
      <c r="AW236" s="6">
        <f t="shared" ca="1" si="95"/>
        <v>0</v>
      </c>
      <c r="AX236" s="6">
        <f t="shared" ca="1" si="96"/>
        <v>0</v>
      </c>
      <c r="AY236" s="6">
        <f t="shared" ca="1" si="97"/>
        <v>0</v>
      </c>
      <c r="AZ236" s="6">
        <f t="shared" ca="1" si="98"/>
        <v>0</v>
      </c>
      <c r="BA236" s="6">
        <f t="shared" ca="1" si="99"/>
        <v>0</v>
      </c>
      <c r="BB236" s="6">
        <f t="shared" ca="1" si="100"/>
        <v>0</v>
      </c>
      <c r="BC236" s="6">
        <f t="shared" ca="1" si="101"/>
        <v>0</v>
      </c>
      <c r="BD236" s="6">
        <f t="shared" ca="1" si="102"/>
        <v>0</v>
      </c>
      <c r="BE236" s="6">
        <f t="shared" ca="1" si="103"/>
        <v>0</v>
      </c>
      <c r="BF236" s="6">
        <f t="shared" ca="1" si="110"/>
        <v>0</v>
      </c>
      <c r="BG236" s="6">
        <f t="shared" ca="1" si="111"/>
        <v>0</v>
      </c>
      <c r="BH236" s="6"/>
      <c r="BJ236" s="4">
        <f t="shared" ca="1" si="104"/>
        <v>858092.71000000008</v>
      </c>
      <c r="BL236" s="3">
        <f t="shared" si="105"/>
        <v>42240</v>
      </c>
      <c r="BM236" s="6">
        <f>BM235+SUMIFS('Transactions (Dated)'!G:G,'Transactions (Dated)'!D:D,'Share Values'!AQ236)</f>
        <v>34179.499999999993</v>
      </c>
      <c r="BN236" s="6">
        <f ca="1">BN235+SUMIFS('Transactions (Dated)'!$F:$F,'Transactions (Dated)'!$D:$D,$BL236,'Transactions (Dated)'!$B:$B,BN$11,'Transactions (Dated)'!$C:$C,"Dividend (paid to cash)")*Y236</f>
        <v>0</v>
      </c>
      <c r="BO236" s="6">
        <f ca="1">BO235+SUMIFS('Transactions (Dated)'!$F:$F,'Transactions (Dated)'!$D:$D,$BL236,'Transactions (Dated)'!$B:$B,BO$11,'Transactions (Dated)'!$C:$C,"Dividend (paid to cash)")*Z236</f>
        <v>1718.75</v>
      </c>
      <c r="BP236" s="6">
        <f ca="1">BP235+SUMIFS('Transactions (Dated)'!$F:$F,'Transactions (Dated)'!$D:$D,$BL236,'Transactions (Dated)'!$B:$B,BP$11,'Transactions (Dated)'!$C:$C,"Dividend (paid to cash)")*AA236</f>
        <v>23236.542000000001</v>
      </c>
      <c r="BQ236" s="6">
        <f ca="1">BQ235+SUMIFS('Transactions (Dated)'!$F:$F,'Transactions (Dated)'!$D:$D,$BL236,'Transactions (Dated)'!$B:$B,BQ$11,'Transactions (Dated)'!$C:$C,"Dividend (paid to cash)")*AB236</f>
        <v>179.74</v>
      </c>
      <c r="BR236" s="6">
        <f ca="1">BR235+SUMIFS('Transactions (Dated)'!$F:$F,'Transactions (Dated)'!$D:$D,$BL236,'Transactions (Dated)'!$B:$B,BR$11,'Transactions (Dated)'!$C:$C,"Dividend (paid to cash)")*AC236</f>
        <v>0</v>
      </c>
      <c r="BS236" s="6">
        <f ca="1">BS235+SUMIFS('Transactions (Dated)'!$F:$F,'Transactions (Dated)'!$D:$D,$BL236,'Transactions (Dated)'!$B:$B,BS$11,'Transactions (Dated)'!$C:$C,"Dividend (paid to cash)")*AD236</f>
        <v>0</v>
      </c>
      <c r="BT236" s="6">
        <f ca="1">BT235+SUMIFS('Transactions (Dated)'!$F:$F,'Transactions (Dated)'!$D:$D,$BL236,'Transactions (Dated)'!$B:$B,BT$11,'Transactions (Dated)'!$C:$C,"Dividend (paid to cash)")*AE236</f>
        <v>0</v>
      </c>
      <c r="BU236" s="6">
        <f ca="1">BU235+SUMIFS('Transactions (Dated)'!$F:$F,'Transactions (Dated)'!$D:$D,$BL236,'Transactions (Dated)'!$B:$B,BU$11,'Transactions (Dated)'!$C:$C,"Dividend (paid to cash)")*AF236</f>
        <v>0</v>
      </c>
      <c r="BV236" s="6">
        <f ca="1">BV235+SUMIFS('Transactions (Dated)'!$F:$F,'Transactions (Dated)'!$D:$D,$BL236,'Transactions (Dated)'!$B:$B,BV$11,'Transactions (Dated)'!$C:$C,"Dividend (paid to cash)")*AG236</f>
        <v>0</v>
      </c>
      <c r="BW236" s="6">
        <f ca="1">BW235+SUMIFS('Transactions (Dated)'!$F:$F,'Transactions (Dated)'!$D:$D,$BL236,'Transactions (Dated)'!$B:$B,BW$11,'Transactions (Dated)'!$C:$C,"Dividend (paid to cash)")*AH236</f>
        <v>0</v>
      </c>
      <c r="BX236" s="6">
        <f ca="1">BX235+SUMIFS('Transactions (Dated)'!$F:$F,'Transactions (Dated)'!$D:$D,$BL236,'Transactions (Dated)'!$B:$B,BX$11,'Transactions (Dated)'!$C:$C,"Dividend (paid to cash)")*AI236</f>
        <v>0</v>
      </c>
      <c r="BY236" s="6">
        <f ca="1">BY235+SUMIFS('Transactions (Dated)'!$F:$F,'Transactions (Dated)'!$D:$D,$BL236,'Transactions (Dated)'!$B:$B,BY$11,'Transactions (Dated)'!$C:$C,"Dividend (paid to cash)")*AJ236</f>
        <v>0</v>
      </c>
      <c r="BZ236" s="6">
        <f ca="1">BZ235+SUMIFS('Transactions (Dated)'!$F:$F,'Transactions (Dated)'!$D:$D,$BL236,'Transactions (Dated)'!$B:$B,BZ$11,'Transactions (Dated)'!$C:$C,"Dividend (paid to cash)")*AK236</f>
        <v>0</v>
      </c>
      <c r="CA236" s="6">
        <f ca="1">CA235+SUMIFS('Transactions (Dated)'!$F:$F,'Transactions (Dated)'!$D:$D,$BL236,'Transactions (Dated)'!$B:$B,CA$11,'Transactions (Dated)'!$C:$C,"Dividend (paid to cash)")*AL236</f>
        <v>0</v>
      </c>
      <c r="CB236" s="6">
        <v>0</v>
      </c>
      <c r="CC236" s="6">
        <v>0</v>
      </c>
      <c r="CD236" s="6"/>
      <c r="CF236" s="6">
        <f t="shared" ca="1" si="112"/>
        <v>59314.531999999992</v>
      </c>
      <c r="CH236" s="3">
        <f t="shared" si="113"/>
        <v>42240</v>
      </c>
      <c r="CI236" s="4">
        <f t="shared" ca="1" si="106"/>
        <v>858092.71000000008</v>
      </c>
      <c r="CJ236" s="4">
        <f t="shared" ca="1" si="107"/>
        <v>59314.531999999992</v>
      </c>
      <c r="CL236" s="4">
        <f t="shared" ca="1" si="108"/>
        <v>917407.24200000009</v>
      </c>
    </row>
    <row r="237" spans="2:90" x14ac:dyDescent="0.15">
      <c r="B237" s="3">
        <f t="shared" si="109"/>
        <v>42241</v>
      </c>
      <c r="C237" s="2">
        <v>13150.9</v>
      </c>
      <c r="E237" s="70">
        <v>42241</v>
      </c>
      <c r="F237" s="69">
        <v>9.01</v>
      </c>
      <c r="G237" s="69">
        <v>3.6</v>
      </c>
      <c r="H237" s="69">
        <v>17.829999999999998</v>
      </c>
      <c r="I237" s="69">
        <v>27.63</v>
      </c>
      <c r="J237" s="69">
        <v>13.02</v>
      </c>
      <c r="K237" s="69">
        <v>10.5</v>
      </c>
      <c r="L237" s="69">
        <v>21.56</v>
      </c>
      <c r="M237" s="69">
        <v>3.37</v>
      </c>
      <c r="N237" s="69">
        <v>8.9499999999999993</v>
      </c>
      <c r="O237" s="69">
        <v>5.95</v>
      </c>
      <c r="P237" s="69">
        <v>26.58</v>
      </c>
      <c r="Q237" s="69">
        <v>0.86</v>
      </c>
      <c r="R237" s="69">
        <v>6.13</v>
      </c>
      <c r="S237" s="69">
        <v>35.119999999999997</v>
      </c>
      <c r="T237" s="69"/>
      <c r="U237" s="69"/>
      <c r="V237" s="4"/>
      <c r="X237" s="3">
        <f t="shared" si="88"/>
        <v>42241</v>
      </c>
      <c r="Y237" s="40">
        <f ca="1">Y236+SUMIFS('Transactions (Dated)'!$E$2:$E$53,'Transactions (Dated)'!$D$2:$D$53,'Share Values'!$X237,'Transactions (Dated)'!$B$2:$B$53,'Share Values'!Y$11,'Transactions (Dated)'!$C$2:$C$53,"Buy")-SUMIFS('Transactions (Dated)'!$E$2:$E$53,'Transactions (Dated)'!$D$2:$D$53,'Share Values'!$X237,'Transactions (Dated)'!$B$2:$B$53,'Share Values'!Y$11,'Transactions (Dated)'!$C$2:$C$53,"Sell")</f>
        <v>4625</v>
      </c>
      <c r="Z237" s="40">
        <f ca="1">Z236+SUMIFS('Transactions (Dated)'!$E$2:$E$53,'Transactions (Dated)'!$D$2:$D$53,'Share Values'!$X237,'Transactions (Dated)'!$B$2:$B$53,'Share Values'!Z$11,'Transactions (Dated)'!$C$2:$C$53,"Buy")-SUMIFS('Transactions (Dated)'!$E$2:$E$53,'Transactions (Dated)'!$D$2:$D$53,'Share Values'!$X237,'Transactions (Dated)'!$B$2:$B$53,'Share Values'!Z$11,'Transactions (Dated)'!$C$2:$C$53,"Sell")</f>
        <v>9375</v>
      </c>
      <c r="AA237" s="40">
        <f ca="1">AA236+SUMIFS('Transactions (Dated)'!$E$2:$E$53,'Transactions (Dated)'!$D$2:$D$53,'Share Values'!$X237,'Transactions (Dated)'!$B$2:$B$53,'Share Values'!AA$11,'Transactions (Dated)'!$C$2:$C$53,"Buy")-SUMIFS('Transactions (Dated)'!$E$2:$E$53,'Transactions (Dated)'!$D$2:$D$53,'Share Values'!$X237,'Transactions (Dated)'!$B$2:$B$53,'Share Values'!AA$11,'Transactions (Dated)'!$C$2:$C$53,"Sell")</f>
        <v>39270</v>
      </c>
      <c r="AB237" s="40">
        <f ca="1">AB236+SUMIFS('Transactions (Dated)'!$E$2:$E$53,'Transactions (Dated)'!$D$2:$D$53,'Share Values'!$X237,'Transactions (Dated)'!$B$2:$B$53,'Share Values'!AB$11,'Transactions (Dated)'!$C$2:$C$53,"Buy")-SUMIFS('Transactions (Dated)'!$E$2:$E$53,'Transactions (Dated)'!$D$2:$D$53,'Share Values'!$X237,'Transactions (Dated)'!$B$2:$B$53,'Share Values'!AB$11,'Transactions (Dated)'!$C$2:$C$53,"Sell")</f>
        <v>1892</v>
      </c>
      <c r="AC237" s="40">
        <f ca="1">AC236+SUMIFS('Transactions (Dated)'!$E$2:$E$53,'Transactions (Dated)'!$D$2:$D$53,'Share Values'!$X237,'Transactions (Dated)'!$B$2:$B$53,'Share Values'!AC$11,'Transactions (Dated)'!$C$2:$C$53,"Buy")-SUMIFS('Transactions (Dated)'!$E$2:$E$53,'Transactions (Dated)'!$D$2:$D$53,'Share Values'!$X237,'Transactions (Dated)'!$B$2:$B$53,'Share Values'!AC$11,'Transactions (Dated)'!$C$2:$C$53,"Sell")</f>
        <v>2348</v>
      </c>
      <c r="AD237" s="40">
        <f ca="1">AD236+SUMIFS('Transactions (Dated)'!$E$2:$E$53,'Transactions (Dated)'!$D$2:$D$53,'Share Values'!$X237,'Transactions (Dated)'!$B$2:$B$53,'Share Values'!AD$11,'Transactions (Dated)'!$C$2:$C$53,"Buy")-SUMIFS('Transactions (Dated)'!$E$2:$E$53,'Transactions (Dated)'!$D$2:$D$53,'Share Values'!$X237,'Transactions (Dated)'!$B$2:$B$53,'Share Values'!AD$11,'Transactions (Dated)'!$C$2:$C$53,"Sell")</f>
        <v>0</v>
      </c>
      <c r="AE237" s="40">
        <f ca="1">AE236+SUMIFS('Transactions (Dated)'!$E$2:$E$53,'Transactions (Dated)'!$D$2:$D$53,'Share Values'!$X237,'Transactions (Dated)'!$B$2:$B$53,'Share Values'!AE$11,'Transactions (Dated)'!$C$2:$C$53,"Buy")-SUMIFS('Transactions (Dated)'!$E$2:$E$53,'Transactions (Dated)'!$D$2:$D$53,'Share Values'!$X237,'Transactions (Dated)'!$B$2:$B$53,'Share Values'!AE$11,'Transactions (Dated)'!$C$2:$C$53,"Sell")</f>
        <v>0</v>
      </c>
      <c r="AF237" s="40">
        <f ca="1">AF236+SUMIFS('Transactions (Dated)'!$E$2:$E$53,'Transactions (Dated)'!$D$2:$D$53,'Share Values'!$X237,'Transactions (Dated)'!$B$2:$B$53,'Share Values'!AF$11,'Transactions (Dated)'!$C$2:$C$53,"Buy")-SUMIFS('Transactions (Dated)'!$E$2:$E$53,'Transactions (Dated)'!$D$2:$D$53,'Share Values'!$X237,'Transactions (Dated)'!$B$2:$B$53,'Share Values'!AF$11,'Transactions (Dated)'!$C$2:$C$53,"Sell")</f>
        <v>0</v>
      </c>
      <c r="AG237" s="40">
        <f ca="1">AG236+SUMIFS('Transactions (Dated)'!$E$2:$E$53,'Transactions (Dated)'!$D$2:$D$53,'Share Values'!$X237,'Transactions (Dated)'!$B$2:$B$53,'Share Values'!AG$11,'Transactions (Dated)'!$C$2:$C$53,"Buy")-SUMIFS('Transactions (Dated)'!$E$2:$E$53,'Transactions (Dated)'!$D$2:$D$53,'Share Values'!$X237,'Transactions (Dated)'!$B$2:$B$53,'Share Values'!AG$11,'Transactions (Dated)'!$C$2:$C$53,"Sell")</f>
        <v>0</v>
      </c>
      <c r="AH237" s="40">
        <f ca="1">AH236+SUMIFS('Transactions (Dated)'!$E$2:$E$53,'Transactions (Dated)'!$D$2:$D$53,'Share Values'!$X237,'Transactions (Dated)'!$B$2:$B$53,'Share Values'!AH$11,'Transactions (Dated)'!$C$2:$C$53,"Buy")-SUMIFS('Transactions (Dated)'!$E$2:$E$53,'Transactions (Dated)'!$D$2:$D$53,'Share Values'!$X237,'Transactions (Dated)'!$B$2:$B$53,'Share Values'!AH$11,'Transactions (Dated)'!$C$2:$C$53,"Sell")</f>
        <v>0</v>
      </c>
      <c r="AI237" s="40">
        <f ca="1">AI236+SUMIFS('Transactions (Dated)'!$E$2:$E$53,'Transactions (Dated)'!$D$2:$D$53,'Share Values'!$X237,'Transactions (Dated)'!$B$2:$B$53,'Share Values'!AI$11,'Transactions (Dated)'!$C$2:$C$53,"Buy")-SUMIFS('Transactions (Dated)'!$E$2:$E$53,'Transactions (Dated)'!$D$2:$D$53,'Share Values'!$X237,'Transactions (Dated)'!$B$2:$B$53,'Share Values'!AI$11,'Transactions (Dated)'!$C$2:$C$53,"Sell")</f>
        <v>0</v>
      </c>
      <c r="AJ237" s="40">
        <f ca="1">AJ236+SUMIFS('Transactions (Dated)'!$E$2:$E$53,'Transactions (Dated)'!$D$2:$D$53,'Share Values'!$X237,'Transactions (Dated)'!$B$2:$B$53,'Share Values'!AJ$11,'Transactions (Dated)'!$C$2:$C$53,"Buy")-SUMIFS('Transactions (Dated)'!$E$2:$E$53,'Transactions (Dated)'!$D$2:$D$53,'Share Values'!$X237,'Transactions (Dated)'!$B$2:$B$53,'Share Values'!AJ$11,'Transactions (Dated)'!$C$2:$C$53,"Sell")</f>
        <v>0</v>
      </c>
      <c r="AK237" s="40">
        <f ca="1">AK236+SUMIFS('Transactions (Dated)'!$E$2:$E$53,'Transactions (Dated)'!$D$2:$D$53,'Share Values'!$X237,'Transactions (Dated)'!$B$2:$B$53,'Share Values'!AK$11,'Transactions (Dated)'!$C$2:$C$53,"Buy")-SUMIFS('Transactions (Dated)'!$E$2:$E$53,'Transactions (Dated)'!$D$2:$D$53,'Share Values'!$X237,'Transactions (Dated)'!$B$2:$B$53,'Share Values'!AK$11,'Transactions (Dated)'!$C$2:$C$53,"Sell")</f>
        <v>0</v>
      </c>
      <c r="AL237" s="40">
        <f ca="1">AL236+SUMIFS('Transactions (Dated)'!$E$2:$E$53,'Transactions (Dated)'!$D$2:$D$53,'Share Values'!$X237,'Transactions (Dated)'!$B$2:$B$53,'Share Values'!AL$11,'Transactions (Dated)'!$C$2:$C$53,"Buy")-SUMIFS('Transactions (Dated)'!$E$2:$E$53,'Transactions (Dated)'!$D$2:$D$53,'Share Values'!$X237,'Transactions (Dated)'!$B$2:$B$53,'Share Values'!AL$11,'Transactions (Dated)'!$C$2:$C$53,"Sell")</f>
        <v>0</v>
      </c>
      <c r="AM237" s="40">
        <f ca="1">AM236+SUMIFS('Transactions (Dated)'!$E$2:$E$53,'Transactions (Dated)'!$D$2:$D$53,'Share Values'!$X237,'Transactions (Dated)'!$B$2:$B$53,'Share Values'!AM$11,'Transactions (Dated)'!$C$2:$C$53,"Buy")-SUMIFS('Transactions (Dated)'!$E$2:$E$53,'Transactions (Dated)'!$D$2:$D$53,'Share Values'!$X237,'Transactions (Dated)'!$B$2:$B$53,'Share Values'!AM$11,'Transactions (Dated)'!$C$2:$C$53,"Sell")</f>
        <v>0</v>
      </c>
      <c r="AN237" s="40">
        <f ca="1">AN236+SUMIFS('Transactions (Dated)'!$E$2:$E$53,'Transactions (Dated)'!$D$2:$D$53,'Share Values'!$X237,'Transactions (Dated)'!$B$2:$B$53,'Share Values'!AN$11,'Transactions (Dated)'!$C$2:$C$53,"Buy")-SUMIFS('Transactions (Dated)'!$E$2:$E$53,'Transactions (Dated)'!$D$2:$D$53,'Share Values'!$X237,'Transactions (Dated)'!$B$2:$B$53,'Share Values'!AN$11,'Transactions (Dated)'!$C$2:$C$53,"Sell")</f>
        <v>0</v>
      </c>
      <c r="AO237" s="40"/>
      <c r="AQ237" s="3">
        <f t="shared" si="89"/>
        <v>42241</v>
      </c>
      <c r="AR237" s="6">
        <f t="shared" ca="1" si="90"/>
        <v>41671.25</v>
      </c>
      <c r="AS237" s="6">
        <f t="shared" ca="1" si="91"/>
        <v>33750</v>
      </c>
      <c r="AT237" s="6">
        <f t="shared" ca="1" si="92"/>
        <v>700184.1</v>
      </c>
      <c r="AU237" s="6">
        <f t="shared" ca="1" si="93"/>
        <v>52275.96</v>
      </c>
      <c r="AV237" s="6">
        <f t="shared" ca="1" si="94"/>
        <v>30570.959999999999</v>
      </c>
      <c r="AW237" s="6">
        <f t="shared" ca="1" si="95"/>
        <v>0</v>
      </c>
      <c r="AX237" s="6">
        <f t="shared" ca="1" si="96"/>
        <v>0</v>
      </c>
      <c r="AY237" s="6">
        <f t="shared" ca="1" si="97"/>
        <v>0</v>
      </c>
      <c r="AZ237" s="6">
        <f t="shared" ca="1" si="98"/>
        <v>0</v>
      </c>
      <c r="BA237" s="6">
        <f t="shared" ca="1" si="99"/>
        <v>0</v>
      </c>
      <c r="BB237" s="6">
        <f t="shared" ca="1" si="100"/>
        <v>0</v>
      </c>
      <c r="BC237" s="6">
        <f t="shared" ca="1" si="101"/>
        <v>0</v>
      </c>
      <c r="BD237" s="6">
        <f t="shared" ca="1" si="102"/>
        <v>0</v>
      </c>
      <c r="BE237" s="6">
        <f t="shared" ca="1" si="103"/>
        <v>0</v>
      </c>
      <c r="BF237" s="6">
        <f t="shared" ca="1" si="110"/>
        <v>0</v>
      </c>
      <c r="BG237" s="6">
        <f t="shared" ca="1" si="111"/>
        <v>0</v>
      </c>
      <c r="BH237" s="6"/>
      <c r="BJ237" s="4">
        <f t="shared" ca="1" si="104"/>
        <v>858452.2699999999</v>
      </c>
      <c r="BL237" s="3">
        <f t="shared" si="105"/>
        <v>42241</v>
      </c>
      <c r="BM237" s="6">
        <f>BM236+SUMIFS('Transactions (Dated)'!G:G,'Transactions (Dated)'!D:D,'Share Values'!AQ237)</f>
        <v>34179.499999999993</v>
      </c>
      <c r="BN237" s="6">
        <f ca="1">BN236+SUMIFS('Transactions (Dated)'!$F:$F,'Transactions (Dated)'!$D:$D,$BL237,'Transactions (Dated)'!$B:$B,BN$11,'Transactions (Dated)'!$C:$C,"Dividend (paid to cash)")*Y237</f>
        <v>0</v>
      </c>
      <c r="BO237" s="6">
        <f ca="1">BO236+SUMIFS('Transactions (Dated)'!$F:$F,'Transactions (Dated)'!$D:$D,$BL237,'Transactions (Dated)'!$B:$B,BO$11,'Transactions (Dated)'!$C:$C,"Dividend (paid to cash)")*Z237</f>
        <v>1718.75</v>
      </c>
      <c r="BP237" s="6">
        <f ca="1">BP236+SUMIFS('Transactions (Dated)'!$F:$F,'Transactions (Dated)'!$D:$D,$BL237,'Transactions (Dated)'!$B:$B,BP$11,'Transactions (Dated)'!$C:$C,"Dividend (paid to cash)")*AA237</f>
        <v>23236.542000000001</v>
      </c>
      <c r="BQ237" s="6">
        <f ca="1">BQ236+SUMIFS('Transactions (Dated)'!$F:$F,'Transactions (Dated)'!$D:$D,$BL237,'Transactions (Dated)'!$B:$B,BQ$11,'Transactions (Dated)'!$C:$C,"Dividend (paid to cash)")*AB237</f>
        <v>179.74</v>
      </c>
      <c r="BR237" s="6">
        <f ca="1">BR236+SUMIFS('Transactions (Dated)'!$F:$F,'Transactions (Dated)'!$D:$D,$BL237,'Transactions (Dated)'!$B:$B,BR$11,'Transactions (Dated)'!$C:$C,"Dividend (paid to cash)")*AC237</f>
        <v>0</v>
      </c>
      <c r="BS237" s="6">
        <f ca="1">BS236+SUMIFS('Transactions (Dated)'!$F:$F,'Transactions (Dated)'!$D:$D,$BL237,'Transactions (Dated)'!$B:$B,BS$11,'Transactions (Dated)'!$C:$C,"Dividend (paid to cash)")*AD237</f>
        <v>0</v>
      </c>
      <c r="BT237" s="6">
        <f ca="1">BT236+SUMIFS('Transactions (Dated)'!$F:$F,'Transactions (Dated)'!$D:$D,$BL237,'Transactions (Dated)'!$B:$B,BT$11,'Transactions (Dated)'!$C:$C,"Dividend (paid to cash)")*AE237</f>
        <v>0</v>
      </c>
      <c r="BU237" s="6">
        <f ca="1">BU236+SUMIFS('Transactions (Dated)'!$F:$F,'Transactions (Dated)'!$D:$D,$BL237,'Transactions (Dated)'!$B:$B,BU$11,'Transactions (Dated)'!$C:$C,"Dividend (paid to cash)")*AF237</f>
        <v>0</v>
      </c>
      <c r="BV237" s="6">
        <f ca="1">BV236+SUMIFS('Transactions (Dated)'!$F:$F,'Transactions (Dated)'!$D:$D,$BL237,'Transactions (Dated)'!$B:$B,BV$11,'Transactions (Dated)'!$C:$C,"Dividend (paid to cash)")*AG237</f>
        <v>0</v>
      </c>
      <c r="BW237" s="6">
        <f ca="1">BW236+SUMIFS('Transactions (Dated)'!$F:$F,'Transactions (Dated)'!$D:$D,$BL237,'Transactions (Dated)'!$B:$B,BW$11,'Transactions (Dated)'!$C:$C,"Dividend (paid to cash)")*AH237</f>
        <v>0</v>
      </c>
      <c r="BX237" s="6">
        <f ca="1">BX236+SUMIFS('Transactions (Dated)'!$F:$F,'Transactions (Dated)'!$D:$D,$BL237,'Transactions (Dated)'!$B:$B,BX$11,'Transactions (Dated)'!$C:$C,"Dividend (paid to cash)")*AI237</f>
        <v>0</v>
      </c>
      <c r="BY237" s="6">
        <f ca="1">BY236+SUMIFS('Transactions (Dated)'!$F:$F,'Transactions (Dated)'!$D:$D,$BL237,'Transactions (Dated)'!$B:$B,BY$11,'Transactions (Dated)'!$C:$C,"Dividend (paid to cash)")*AJ237</f>
        <v>0</v>
      </c>
      <c r="BZ237" s="6">
        <f ca="1">BZ236+SUMIFS('Transactions (Dated)'!$F:$F,'Transactions (Dated)'!$D:$D,$BL237,'Transactions (Dated)'!$B:$B,BZ$11,'Transactions (Dated)'!$C:$C,"Dividend (paid to cash)")*AK237</f>
        <v>0</v>
      </c>
      <c r="CA237" s="6">
        <f ca="1">CA236+SUMIFS('Transactions (Dated)'!$F:$F,'Transactions (Dated)'!$D:$D,$BL237,'Transactions (Dated)'!$B:$B,CA$11,'Transactions (Dated)'!$C:$C,"Dividend (paid to cash)")*AL237</f>
        <v>0</v>
      </c>
      <c r="CB237" s="6">
        <v>0</v>
      </c>
      <c r="CC237" s="6">
        <v>0</v>
      </c>
      <c r="CD237" s="6"/>
      <c r="CF237" s="6">
        <f t="shared" ca="1" si="112"/>
        <v>59314.531999999992</v>
      </c>
      <c r="CH237" s="3">
        <f t="shared" si="113"/>
        <v>42241</v>
      </c>
      <c r="CI237" s="4">
        <f t="shared" ca="1" si="106"/>
        <v>858452.2699999999</v>
      </c>
      <c r="CJ237" s="4">
        <f t="shared" ca="1" si="107"/>
        <v>59314.531999999992</v>
      </c>
      <c r="CL237" s="4">
        <f t="shared" ca="1" si="108"/>
        <v>917766.80199999991</v>
      </c>
    </row>
    <row r="238" spans="2:90" x14ac:dyDescent="0.15">
      <c r="B238" s="3">
        <f t="shared" si="109"/>
        <v>42242</v>
      </c>
      <c r="C238" s="2">
        <v>13381.6</v>
      </c>
      <c r="E238" s="70">
        <v>42242</v>
      </c>
      <c r="F238" s="69">
        <v>9.0399999999999991</v>
      </c>
      <c r="G238" s="69">
        <v>3.8</v>
      </c>
      <c r="H238" s="69">
        <v>18.149999999999999</v>
      </c>
      <c r="I238" s="69">
        <v>28.01</v>
      </c>
      <c r="J238" s="69">
        <v>13.42</v>
      </c>
      <c r="K238" s="69">
        <v>10.7</v>
      </c>
      <c r="L238" s="69">
        <v>22.21</v>
      </c>
      <c r="M238" s="69">
        <v>3.38</v>
      </c>
      <c r="N238" s="69">
        <v>8.77</v>
      </c>
      <c r="O238" s="69">
        <v>5.9667000000000003</v>
      </c>
      <c r="P238" s="69">
        <v>26.54</v>
      </c>
      <c r="Q238" s="69">
        <v>0.88</v>
      </c>
      <c r="R238" s="69">
        <v>5.73</v>
      </c>
      <c r="S238" s="69">
        <v>36.200000000000003</v>
      </c>
      <c r="T238" s="69"/>
      <c r="U238" s="69"/>
      <c r="V238" s="4"/>
      <c r="X238" s="3">
        <f t="shared" si="88"/>
        <v>42242</v>
      </c>
      <c r="Y238" s="40">
        <f ca="1">Y237+SUMIFS('Transactions (Dated)'!$E$2:$E$53,'Transactions (Dated)'!$D$2:$D$53,'Share Values'!$X238,'Transactions (Dated)'!$B$2:$B$53,'Share Values'!Y$11,'Transactions (Dated)'!$C$2:$C$53,"Buy")-SUMIFS('Transactions (Dated)'!$E$2:$E$53,'Transactions (Dated)'!$D$2:$D$53,'Share Values'!$X238,'Transactions (Dated)'!$B$2:$B$53,'Share Values'!Y$11,'Transactions (Dated)'!$C$2:$C$53,"Sell")</f>
        <v>4625</v>
      </c>
      <c r="Z238" s="40">
        <f ca="1">Z237+SUMIFS('Transactions (Dated)'!$E$2:$E$53,'Transactions (Dated)'!$D$2:$D$53,'Share Values'!$X238,'Transactions (Dated)'!$B$2:$B$53,'Share Values'!Z$11,'Transactions (Dated)'!$C$2:$C$53,"Buy")-SUMIFS('Transactions (Dated)'!$E$2:$E$53,'Transactions (Dated)'!$D$2:$D$53,'Share Values'!$X238,'Transactions (Dated)'!$B$2:$B$53,'Share Values'!Z$11,'Transactions (Dated)'!$C$2:$C$53,"Sell")</f>
        <v>9375</v>
      </c>
      <c r="AA238" s="40">
        <f ca="1">AA237+SUMIFS('Transactions (Dated)'!$E$2:$E$53,'Transactions (Dated)'!$D$2:$D$53,'Share Values'!$X238,'Transactions (Dated)'!$B$2:$B$53,'Share Values'!AA$11,'Transactions (Dated)'!$C$2:$C$53,"Buy")-SUMIFS('Transactions (Dated)'!$E$2:$E$53,'Transactions (Dated)'!$D$2:$D$53,'Share Values'!$X238,'Transactions (Dated)'!$B$2:$B$53,'Share Values'!AA$11,'Transactions (Dated)'!$C$2:$C$53,"Sell")</f>
        <v>39270</v>
      </c>
      <c r="AB238" s="40">
        <f ca="1">AB237+SUMIFS('Transactions (Dated)'!$E$2:$E$53,'Transactions (Dated)'!$D$2:$D$53,'Share Values'!$X238,'Transactions (Dated)'!$B$2:$B$53,'Share Values'!AB$11,'Transactions (Dated)'!$C$2:$C$53,"Buy")-SUMIFS('Transactions (Dated)'!$E$2:$E$53,'Transactions (Dated)'!$D$2:$D$53,'Share Values'!$X238,'Transactions (Dated)'!$B$2:$B$53,'Share Values'!AB$11,'Transactions (Dated)'!$C$2:$C$53,"Sell")</f>
        <v>1892</v>
      </c>
      <c r="AC238" s="40">
        <f ca="1">AC237+SUMIFS('Transactions (Dated)'!$E$2:$E$53,'Transactions (Dated)'!$D$2:$D$53,'Share Values'!$X238,'Transactions (Dated)'!$B$2:$B$53,'Share Values'!AC$11,'Transactions (Dated)'!$C$2:$C$53,"Buy")-SUMIFS('Transactions (Dated)'!$E$2:$E$53,'Transactions (Dated)'!$D$2:$D$53,'Share Values'!$X238,'Transactions (Dated)'!$B$2:$B$53,'Share Values'!AC$11,'Transactions (Dated)'!$C$2:$C$53,"Sell")</f>
        <v>2348</v>
      </c>
      <c r="AD238" s="40">
        <f ca="1">AD237+SUMIFS('Transactions (Dated)'!$E$2:$E$53,'Transactions (Dated)'!$D$2:$D$53,'Share Values'!$X238,'Transactions (Dated)'!$B$2:$B$53,'Share Values'!AD$11,'Transactions (Dated)'!$C$2:$C$53,"Buy")-SUMIFS('Transactions (Dated)'!$E$2:$E$53,'Transactions (Dated)'!$D$2:$D$53,'Share Values'!$X238,'Transactions (Dated)'!$B$2:$B$53,'Share Values'!AD$11,'Transactions (Dated)'!$C$2:$C$53,"Sell")</f>
        <v>0</v>
      </c>
      <c r="AE238" s="40">
        <f ca="1">AE237+SUMIFS('Transactions (Dated)'!$E$2:$E$53,'Transactions (Dated)'!$D$2:$D$53,'Share Values'!$X238,'Transactions (Dated)'!$B$2:$B$53,'Share Values'!AE$11,'Transactions (Dated)'!$C$2:$C$53,"Buy")-SUMIFS('Transactions (Dated)'!$E$2:$E$53,'Transactions (Dated)'!$D$2:$D$53,'Share Values'!$X238,'Transactions (Dated)'!$B$2:$B$53,'Share Values'!AE$11,'Transactions (Dated)'!$C$2:$C$53,"Sell")</f>
        <v>0</v>
      </c>
      <c r="AF238" s="40">
        <f ca="1">AF237+SUMIFS('Transactions (Dated)'!$E$2:$E$53,'Transactions (Dated)'!$D$2:$D$53,'Share Values'!$X238,'Transactions (Dated)'!$B$2:$B$53,'Share Values'!AF$11,'Transactions (Dated)'!$C$2:$C$53,"Buy")-SUMIFS('Transactions (Dated)'!$E$2:$E$53,'Transactions (Dated)'!$D$2:$D$53,'Share Values'!$X238,'Transactions (Dated)'!$B$2:$B$53,'Share Values'!AF$11,'Transactions (Dated)'!$C$2:$C$53,"Sell")</f>
        <v>0</v>
      </c>
      <c r="AG238" s="40">
        <f ca="1">AG237+SUMIFS('Transactions (Dated)'!$E$2:$E$53,'Transactions (Dated)'!$D$2:$D$53,'Share Values'!$X238,'Transactions (Dated)'!$B$2:$B$53,'Share Values'!AG$11,'Transactions (Dated)'!$C$2:$C$53,"Buy")-SUMIFS('Transactions (Dated)'!$E$2:$E$53,'Transactions (Dated)'!$D$2:$D$53,'Share Values'!$X238,'Transactions (Dated)'!$B$2:$B$53,'Share Values'!AG$11,'Transactions (Dated)'!$C$2:$C$53,"Sell")</f>
        <v>0</v>
      </c>
      <c r="AH238" s="40">
        <f ca="1">AH237+SUMIFS('Transactions (Dated)'!$E$2:$E$53,'Transactions (Dated)'!$D$2:$D$53,'Share Values'!$X238,'Transactions (Dated)'!$B$2:$B$53,'Share Values'!AH$11,'Transactions (Dated)'!$C$2:$C$53,"Buy")-SUMIFS('Transactions (Dated)'!$E$2:$E$53,'Transactions (Dated)'!$D$2:$D$53,'Share Values'!$X238,'Transactions (Dated)'!$B$2:$B$53,'Share Values'!AH$11,'Transactions (Dated)'!$C$2:$C$53,"Sell")</f>
        <v>0</v>
      </c>
      <c r="AI238" s="40">
        <f ca="1">AI237+SUMIFS('Transactions (Dated)'!$E$2:$E$53,'Transactions (Dated)'!$D$2:$D$53,'Share Values'!$X238,'Transactions (Dated)'!$B$2:$B$53,'Share Values'!AI$11,'Transactions (Dated)'!$C$2:$C$53,"Buy")-SUMIFS('Transactions (Dated)'!$E$2:$E$53,'Transactions (Dated)'!$D$2:$D$53,'Share Values'!$X238,'Transactions (Dated)'!$B$2:$B$53,'Share Values'!AI$11,'Transactions (Dated)'!$C$2:$C$53,"Sell")</f>
        <v>0</v>
      </c>
      <c r="AJ238" s="40">
        <f ca="1">AJ237+SUMIFS('Transactions (Dated)'!$E$2:$E$53,'Transactions (Dated)'!$D$2:$D$53,'Share Values'!$X238,'Transactions (Dated)'!$B$2:$B$53,'Share Values'!AJ$11,'Transactions (Dated)'!$C$2:$C$53,"Buy")-SUMIFS('Transactions (Dated)'!$E$2:$E$53,'Transactions (Dated)'!$D$2:$D$53,'Share Values'!$X238,'Transactions (Dated)'!$B$2:$B$53,'Share Values'!AJ$11,'Transactions (Dated)'!$C$2:$C$53,"Sell")</f>
        <v>0</v>
      </c>
      <c r="AK238" s="40">
        <f ca="1">AK237+SUMIFS('Transactions (Dated)'!$E$2:$E$53,'Transactions (Dated)'!$D$2:$D$53,'Share Values'!$X238,'Transactions (Dated)'!$B$2:$B$53,'Share Values'!AK$11,'Transactions (Dated)'!$C$2:$C$53,"Buy")-SUMIFS('Transactions (Dated)'!$E$2:$E$53,'Transactions (Dated)'!$D$2:$D$53,'Share Values'!$X238,'Transactions (Dated)'!$B$2:$B$53,'Share Values'!AK$11,'Transactions (Dated)'!$C$2:$C$53,"Sell")</f>
        <v>0</v>
      </c>
      <c r="AL238" s="40">
        <f ca="1">AL237+SUMIFS('Transactions (Dated)'!$E$2:$E$53,'Transactions (Dated)'!$D$2:$D$53,'Share Values'!$X238,'Transactions (Dated)'!$B$2:$B$53,'Share Values'!AL$11,'Transactions (Dated)'!$C$2:$C$53,"Buy")-SUMIFS('Transactions (Dated)'!$E$2:$E$53,'Transactions (Dated)'!$D$2:$D$53,'Share Values'!$X238,'Transactions (Dated)'!$B$2:$B$53,'Share Values'!AL$11,'Transactions (Dated)'!$C$2:$C$53,"Sell")</f>
        <v>0</v>
      </c>
      <c r="AM238" s="40">
        <f ca="1">AM237+SUMIFS('Transactions (Dated)'!$E$2:$E$53,'Transactions (Dated)'!$D$2:$D$53,'Share Values'!$X238,'Transactions (Dated)'!$B$2:$B$53,'Share Values'!AM$11,'Transactions (Dated)'!$C$2:$C$53,"Buy")-SUMIFS('Transactions (Dated)'!$E$2:$E$53,'Transactions (Dated)'!$D$2:$D$53,'Share Values'!$X238,'Transactions (Dated)'!$B$2:$B$53,'Share Values'!AM$11,'Transactions (Dated)'!$C$2:$C$53,"Sell")</f>
        <v>0</v>
      </c>
      <c r="AN238" s="40">
        <f ca="1">AN237+SUMIFS('Transactions (Dated)'!$E$2:$E$53,'Transactions (Dated)'!$D$2:$D$53,'Share Values'!$X238,'Transactions (Dated)'!$B$2:$B$53,'Share Values'!AN$11,'Transactions (Dated)'!$C$2:$C$53,"Buy")-SUMIFS('Transactions (Dated)'!$E$2:$E$53,'Transactions (Dated)'!$D$2:$D$53,'Share Values'!$X238,'Transactions (Dated)'!$B$2:$B$53,'Share Values'!AN$11,'Transactions (Dated)'!$C$2:$C$53,"Sell")</f>
        <v>0</v>
      </c>
      <c r="AO238" s="40"/>
      <c r="AQ238" s="3">
        <f t="shared" si="89"/>
        <v>42242</v>
      </c>
      <c r="AR238" s="6">
        <f t="shared" ca="1" si="90"/>
        <v>41809.999999999993</v>
      </c>
      <c r="AS238" s="6">
        <f t="shared" ca="1" si="91"/>
        <v>35625</v>
      </c>
      <c r="AT238" s="6">
        <f t="shared" ca="1" si="92"/>
        <v>712750.5</v>
      </c>
      <c r="AU238" s="6">
        <f t="shared" ca="1" si="93"/>
        <v>52994.920000000006</v>
      </c>
      <c r="AV238" s="6">
        <f t="shared" ca="1" si="94"/>
        <v>31510.16</v>
      </c>
      <c r="AW238" s="6">
        <f t="shared" ca="1" si="95"/>
        <v>0</v>
      </c>
      <c r="AX238" s="6">
        <f t="shared" ca="1" si="96"/>
        <v>0</v>
      </c>
      <c r="AY238" s="6">
        <f t="shared" ca="1" si="97"/>
        <v>0</v>
      </c>
      <c r="AZ238" s="6">
        <f t="shared" ca="1" si="98"/>
        <v>0</v>
      </c>
      <c r="BA238" s="6">
        <f t="shared" ca="1" si="99"/>
        <v>0</v>
      </c>
      <c r="BB238" s="6">
        <f t="shared" ca="1" si="100"/>
        <v>0</v>
      </c>
      <c r="BC238" s="6">
        <f t="shared" ca="1" si="101"/>
        <v>0</v>
      </c>
      <c r="BD238" s="6">
        <f t="shared" ca="1" si="102"/>
        <v>0</v>
      </c>
      <c r="BE238" s="6">
        <f t="shared" ca="1" si="103"/>
        <v>0</v>
      </c>
      <c r="BF238" s="6">
        <f t="shared" ca="1" si="110"/>
        <v>0</v>
      </c>
      <c r="BG238" s="6">
        <f t="shared" ca="1" si="111"/>
        <v>0</v>
      </c>
      <c r="BH238" s="6"/>
      <c r="BJ238" s="4">
        <f t="shared" ca="1" si="104"/>
        <v>874690.58000000007</v>
      </c>
      <c r="BL238" s="3">
        <f t="shared" si="105"/>
        <v>42242</v>
      </c>
      <c r="BM238" s="6">
        <f>BM237+SUMIFS('Transactions (Dated)'!G:G,'Transactions (Dated)'!D:D,'Share Values'!AQ238)</f>
        <v>34179.499999999993</v>
      </c>
      <c r="BN238" s="6">
        <f ca="1">BN237+SUMIFS('Transactions (Dated)'!$F:$F,'Transactions (Dated)'!$D:$D,$BL238,'Transactions (Dated)'!$B:$B,BN$11,'Transactions (Dated)'!$C:$C,"Dividend (paid to cash)")*Y238</f>
        <v>0</v>
      </c>
      <c r="BO238" s="6">
        <f ca="1">BO237+SUMIFS('Transactions (Dated)'!$F:$F,'Transactions (Dated)'!$D:$D,$BL238,'Transactions (Dated)'!$B:$B,BO$11,'Transactions (Dated)'!$C:$C,"Dividend (paid to cash)")*Z238</f>
        <v>1718.75</v>
      </c>
      <c r="BP238" s="6">
        <f ca="1">BP237+SUMIFS('Transactions (Dated)'!$F:$F,'Transactions (Dated)'!$D:$D,$BL238,'Transactions (Dated)'!$B:$B,BP$11,'Transactions (Dated)'!$C:$C,"Dividend (paid to cash)")*AA238</f>
        <v>23236.542000000001</v>
      </c>
      <c r="BQ238" s="6">
        <f ca="1">BQ237+SUMIFS('Transactions (Dated)'!$F:$F,'Transactions (Dated)'!$D:$D,$BL238,'Transactions (Dated)'!$B:$B,BQ$11,'Transactions (Dated)'!$C:$C,"Dividend (paid to cash)")*AB238</f>
        <v>179.74</v>
      </c>
      <c r="BR238" s="6">
        <f ca="1">BR237+SUMIFS('Transactions (Dated)'!$F:$F,'Transactions (Dated)'!$D:$D,$BL238,'Transactions (Dated)'!$B:$B,BR$11,'Transactions (Dated)'!$C:$C,"Dividend (paid to cash)")*AC238</f>
        <v>0</v>
      </c>
      <c r="BS238" s="6">
        <f ca="1">BS237+SUMIFS('Transactions (Dated)'!$F:$F,'Transactions (Dated)'!$D:$D,$BL238,'Transactions (Dated)'!$B:$B,BS$11,'Transactions (Dated)'!$C:$C,"Dividend (paid to cash)")*AD238</f>
        <v>0</v>
      </c>
      <c r="BT238" s="6">
        <f ca="1">BT237+SUMIFS('Transactions (Dated)'!$F:$F,'Transactions (Dated)'!$D:$D,$BL238,'Transactions (Dated)'!$B:$B,BT$11,'Transactions (Dated)'!$C:$C,"Dividend (paid to cash)")*AE238</f>
        <v>0</v>
      </c>
      <c r="BU238" s="6">
        <f ca="1">BU237+SUMIFS('Transactions (Dated)'!$F:$F,'Transactions (Dated)'!$D:$D,$BL238,'Transactions (Dated)'!$B:$B,BU$11,'Transactions (Dated)'!$C:$C,"Dividend (paid to cash)")*AF238</f>
        <v>0</v>
      </c>
      <c r="BV238" s="6">
        <f ca="1">BV237+SUMIFS('Transactions (Dated)'!$F:$F,'Transactions (Dated)'!$D:$D,$BL238,'Transactions (Dated)'!$B:$B,BV$11,'Transactions (Dated)'!$C:$C,"Dividend (paid to cash)")*AG238</f>
        <v>0</v>
      </c>
      <c r="BW238" s="6">
        <f ca="1">BW237+SUMIFS('Transactions (Dated)'!$F:$F,'Transactions (Dated)'!$D:$D,$BL238,'Transactions (Dated)'!$B:$B,BW$11,'Transactions (Dated)'!$C:$C,"Dividend (paid to cash)")*AH238</f>
        <v>0</v>
      </c>
      <c r="BX238" s="6">
        <f ca="1">BX237+SUMIFS('Transactions (Dated)'!$F:$F,'Transactions (Dated)'!$D:$D,$BL238,'Transactions (Dated)'!$B:$B,BX$11,'Transactions (Dated)'!$C:$C,"Dividend (paid to cash)")*AI238</f>
        <v>0</v>
      </c>
      <c r="BY238" s="6">
        <f ca="1">BY237+SUMIFS('Transactions (Dated)'!$F:$F,'Transactions (Dated)'!$D:$D,$BL238,'Transactions (Dated)'!$B:$B,BY$11,'Transactions (Dated)'!$C:$C,"Dividend (paid to cash)")*AJ238</f>
        <v>0</v>
      </c>
      <c r="BZ238" s="6">
        <f ca="1">BZ237+SUMIFS('Transactions (Dated)'!$F:$F,'Transactions (Dated)'!$D:$D,$BL238,'Transactions (Dated)'!$B:$B,BZ$11,'Transactions (Dated)'!$C:$C,"Dividend (paid to cash)")*AK238</f>
        <v>0</v>
      </c>
      <c r="CA238" s="6">
        <f ca="1">CA237+SUMIFS('Transactions (Dated)'!$F:$F,'Transactions (Dated)'!$D:$D,$BL238,'Transactions (Dated)'!$B:$B,CA$11,'Transactions (Dated)'!$C:$C,"Dividend (paid to cash)")*AL238</f>
        <v>0</v>
      </c>
      <c r="CB238" s="6">
        <v>0</v>
      </c>
      <c r="CC238" s="6">
        <v>0</v>
      </c>
      <c r="CD238" s="6"/>
      <c r="CF238" s="6">
        <f t="shared" ca="1" si="112"/>
        <v>59314.531999999992</v>
      </c>
      <c r="CH238" s="3">
        <f t="shared" si="113"/>
        <v>42242</v>
      </c>
      <c r="CI238" s="4">
        <f t="shared" ca="1" si="106"/>
        <v>874690.58000000007</v>
      </c>
      <c r="CJ238" s="4">
        <f t="shared" ca="1" si="107"/>
        <v>59314.531999999992</v>
      </c>
      <c r="CL238" s="4">
        <f t="shared" ca="1" si="108"/>
        <v>934005.11200000008</v>
      </c>
    </row>
    <row r="239" spans="2:90" x14ac:dyDescent="0.15">
      <c r="B239" s="3">
        <f t="shared" si="109"/>
        <v>42243</v>
      </c>
      <c r="C239" s="2">
        <v>13766.7</v>
      </c>
      <c r="E239" s="70">
        <v>42243</v>
      </c>
      <c r="F239" s="69">
        <v>9.49</v>
      </c>
      <c r="G239" s="69">
        <v>4.04</v>
      </c>
      <c r="H239" s="69">
        <v>18.649999999999999</v>
      </c>
      <c r="I239" s="69">
        <v>27.27</v>
      </c>
      <c r="J239" s="69">
        <v>13.63</v>
      </c>
      <c r="K239" s="69">
        <v>11.21</v>
      </c>
      <c r="L239" s="69">
        <v>23.12</v>
      </c>
      <c r="M239" s="69">
        <v>3.42</v>
      </c>
      <c r="N239" s="69">
        <v>8.82</v>
      </c>
      <c r="O239" s="69">
        <v>6.05</v>
      </c>
      <c r="P239" s="69">
        <v>26.97</v>
      </c>
      <c r="Q239" s="69">
        <v>0.92</v>
      </c>
      <c r="R239" s="69">
        <v>6.59</v>
      </c>
      <c r="S239" s="69">
        <v>37.590000000000003</v>
      </c>
      <c r="T239" s="69"/>
      <c r="U239" s="69"/>
      <c r="V239" s="4"/>
      <c r="X239" s="3">
        <f t="shared" si="88"/>
        <v>42243</v>
      </c>
      <c r="Y239" s="40">
        <f ca="1">Y238+SUMIFS('Transactions (Dated)'!$E$2:$E$53,'Transactions (Dated)'!$D$2:$D$53,'Share Values'!$X239,'Transactions (Dated)'!$B$2:$B$53,'Share Values'!Y$11,'Transactions (Dated)'!$C$2:$C$53,"Buy")-SUMIFS('Transactions (Dated)'!$E$2:$E$53,'Transactions (Dated)'!$D$2:$D$53,'Share Values'!$X239,'Transactions (Dated)'!$B$2:$B$53,'Share Values'!Y$11,'Transactions (Dated)'!$C$2:$C$53,"Sell")</f>
        <v>4625</v>
      </c>
      <c r="Z239" s="40">
        <f ca="1">Z238+SUMIFS('Transactions (Dated)'!$E$2:$E$53,'Transactions (Dated)'!$D$2:$D$53,'Share Values'!$X239,'Transactions (Dated)'!$B$2:$B$53,'Share Values'!Z$11,'Transactions (Dated)'!$C$2:$C$53,"Buy")-SUMIFS('Transactions (Dated)'!$E$2:$E$53,'Transactions (Dated)'!$D$2:$D$53,'Share Values'!$X239,'Transactions (Dated)'!$B$2:$B$53,'Share Values'!Z$11,'Transactions (Dated)'!$C$2:$C$53,"Sell")</f>
        <v>9375</v>
      </c>
      <c r="AA239" s="40">
        <f ca="1">AA238+SUMIFS('Transactions (Dated)'!$E$2:$E$53,'Transactions (Dated)'!$D$2:$D$53,'Share Values'!$X239,'Transactions (Dated)'!$B$2:$B$53,'Share Values'!AA$11,'Transactions (Dated)'!$C$2:$C$53,"Buy")-SUMIFS('Transactions (Dated)'!$E$2:$E$53,'Transactions (Dated)'!$D$2:$D$53,'Share Values'!$X239,'Transactions (Dated)'!$B$2:$B$53,'Share Values'!AA$11,'Transactions (Dated)'!$C$2:$C$53,"Sell")</f>
        <v>39270</v>
      </c>
      <c r="AB239" s="40">
        <f ca="1">AB238+SUMIFS('Transactions (Dated)'!$E$2:$E$53,'Transactions (Dated)'!$D$2:$D$53,'Share Values'!$X239,'Transactions (Dated)'!$B$2:$B$53,'Share Values'!AB$11,'Transactions (Dated)'!$C$2:$C$53,"Buy")-SUMIFS('Transactions (Dated)'!$E$2:$E$53,'Transactions (Dated)'!$D$2:$D$53,'Share Values'!$X239,'Transactions (Dated)'!$B$2:$B$53,'Share Values'!AB$11,'Transactions (Dated)'!$C$2:$C$53,"Sell")</f>
        <v>1892</v>
      </c>
      <c r="AC239" s="40">
        <f ca="1">AC238+SUMIFS('Transactions (Dated)'!$E$2:$E$53,'Transactions (Dated)'!$D$2:$D$53,'Share Values'!$X239,'Transactions (Dated)'!$B$2:$B$53,'Share Values'!AC$11,'Transactions (Dated)'!$C$2:$C$53,"Buy")-SUMIFS('Transactions (Dated)'!$E$2:$E$53,'Transactions (Dated)'!$D$2:$D$53,'Share Values'!$X239,'Transactions (Dated)'!$B$2:$B$53,'Share Values'!AC$11,'Transactions (Dated)'!$C$2:$C$53,"Sell")</f>
        <v>2348</v>
      </c>
      <c r="AD239" s="40">
        <f ca="1">AD238+SUMIFS('Transactions (Dated)'!$E$2:$E$53,'Transactions (Dated)'!$D$2:$D$53,'Share Values'!$X239,'Transactions (Dated)'!$B$2:$B$53,'Share Values'!AD$11,'Transactions (Dated)'!$C$2:$C$53,"Buy")-SUMIFS('Transactions (Dated)'!$E$2:$E$53,'Transactions (Dated)'!$D$2:$D$53,'Share Values'!$X239,'Transactions (Dated)'!$B$2:$B$53,'Share Values'!AD$11,'Transactions (Dated)'!$C$2:$C$53,"Sell")</f>
        <v>0</v>
      </c>
      <c r="AE239" s="40">
        <f ca="1">AE238+SUMIFS('Transactions (Dated)'!$E$2:$E$53,'Transactions (Dated)'!$D$2:$D$53,'Share Values'!$X239,'Transactions (Dated)'!$B$2:$B$53,'Share Values'!AE$11,'Transactions (Dated)'!$C$2:$C$53,"Buy")-SUMIFS('Transactions (Dated)'!$E$2:$E$53,'Transactions (Dated)'!$D$2:$D$53,'Share Values'!$X239,'Transactions (Dated)'!$B$2:$B$53,'Share Values'!AE$11,'Transactions (Dated)'!$C$2:$C$53,"Sell")</f>
        <v>0</v>
      </c>
      <c r="AF239" s="40">
        <f ca="1">AF238+SUMIFS('Transactions (Dated)'!$E$2:$E$53,'Transactions (Dated)'!$D$2:$D$53,'Share Values'!$X239,'Transactions (Dated)'!$B$2:$B$53,'Share Values'!AF$11,'Transactions (Dated)'!$C$2:$C$53,"Buy")-SUMIFS('Transactions (Dated)'!$E$2:$E$53,'Transactions (Dated)'!$D$2:$D$53,'Share Values'!$X239,'Transactions (Dated)'!$B$2:$B$53,'Share Values'!AF$11,'Transactions (Dated)'!$C$2:$C$53,"Sell")</f>
        <v>0</v>
      </c>
      <c r="AG239" s="40">
        <f ca="1">AG238+SUMIFS('Transactions (Dated)'!$E$2:$E$53,'Transactions (Dated)'!$D$2:$D$53,'Share Values'!$X239,'Transactions (Dated)'!$B$2:$B$53,'Share Values'!AG$11,'Transactions (Dated)'!$C$2:$C$53,"Buy")-SUMIFS('Transactions (Dated)'!$E$2:$E$53,'Transactions (Dated)'!$D$2:$D$53,'Share Values'!$X239,'Transactions (Dated)'!$B$2:$B$53,'Share Values'!AG$11,'Transactions (Dated)'!$C$2:$C$53,"Sell")</f>
        <v>0</v>
      </c>
      <c r="AH239" s="40">
        <f ca="1">AH238+SUMIFS('Transactions (Dated)'!$E$2:$E$53,'Transactions (Dated)'!$D$2:$D$53,'Share Values'!$X239,'Transactions (Dated)'!$B$2:$B$53,'Share Values'!AH$11,'Transactions (Dated)'!$C$2:$C$53,"Buy")-SUMIFS('Transactions (Dated)'!$E$2:$E$53,'Transactions (Dated)'!$D$2:$D$53,'Share Values'!$X239,'Transactions (Dated)'!$B$2:$B$53,'Share Values'!AH$11,'Transactions (Dated)'!$C$2:$C$53,"Sell")</f>
        <v>0</v>
      </c>
      <c r="AI239" s="40">
        <f ca="1">AI238+SUMIFS('Transactions (Dated)'!$E$2:$E$53,'Transactions (Dated)'!$D$2:$D$53,'Share Values'!$X239,'Transactions (Dated)'!$B$2:$B$53,'Share Values'!AI$11,'Transactions (Dated)'!$C$2:$C$53,"Buy")-SUMIFS('Transactions (Dated)'!$E$2:$E$53,'Transactions (Dated)'!$D$2:$D$53,'Share Values'!$X239,'Transactions (Dated)'!$B$2:$B$53,'Share Values'!AI$11,'Transactions (Dated)'!$C$2:$C$53,"Sell")</f>
        <v>0</v>
      </c>
      <c r="AJ239" s="40">
        <f ca="1">AJ238+SUMIFS('Transactions (Dated)'!$E$2:$E$53,'Transactions (Dated)'!$D$2:$D$53,'Share Values'!$X239,'Transactions (Dated)'!$B$2:$B$53,'Share Values'!AJ$11,'Transactions (Dated)'!$C$2:$C$53,"Buy")-SUMIFS('Transactions (Dated)'!$E$2:$E$53,'Transactions (Dated)'!$D$2:$D$53,'Share Values'!$X239,'Transactions (Dated)'!$B$2:$B$53,'Share Values'!AJ$11,'Transactions (Dated)'!$C$2:$C$53,"Sell")</f>
        <v>0</v>
      </c>
      <c r="AK239" s="40">
        <f ca="1">AK238+SUMIFS('Transactions (Dated)'!$E$2:$E$53,'Transactions (Dated)'!$D$2:$D$53,'Share Values'!$X239,'Transactions (Dated)'!$B$2:$B$53,'Share Values'!AK$11,'Transactions (Dated)'!$C$2:$C$53,"Buy")-SUMIFS('Transactions (Dated)'!$E$2:$E$53,'Transactions (Dated)'!$D$2:$D$53,'Share Values'!$X239,'Transactions (Dated)'!$B$2:$B$53,'Share Values'!AK$11,'Transactions (Dated)'!$C$2:$C$53,"Sell")</f>
        <v>0</v>
      </c>
      <c r="AL239" s="40">
        <f ca="1">AL238+SUMIFS('Transactions (Dated)'!$E$2:$E$53,'Transactions (Dated)'!$D$2:$D$53,'Share Values'!$X239,'Transactions (Dated)'!$B$2:$B$53,'Share Values'!AL$11,'Transactions (Dated)'!$C$2:$C$53,"Buy")-SUMIFS('Transactions (Dated)'!$E$2:$E$53,'Transactions (Dated)'!$D$2:$D$53,'Share Values'!$X239,'Transactions (Dated)'!$B$2:$B$53,'Share Values'!AL$11,'Transactions (Dated)'!$C$2:$C$53,"Sell")</f>
        <v>0</v>
      </c>
      <c r="AM239" s="40">
        <f ca="1">AM238+SUMIFS('Transactions (Dated)'!$E$2:$E$53,'Transactions (Dated)'!$D$2:$D$53,'Share Values'!$X239,'Transactions (Dated)'!$B$2:$B$53,'Share Values'!AM$11,'Transactions (Dated)'!$C$2:$C$53,"Buy")-SUMIFS('Transactions (Dated)'!$E$2:$E$53,'Transactions (Dated)'!$D$2:$D$53,'Share Values'!$X239,'Transactions (Dated)'!$B$2:$B$53,'Share Values'!AM$11,'Transactions (Dated)'!$C$2:$C$53,"Sell")</f>
        <v>0</v>
      </c>
      <c r="AN239" s="40">
        <f ca="1">AN238+SUMIFS('Transactions (Dated)'!$E$2:$E$53,'Transactions (Dated)'!$D$2:$D$53,'Share Values'!$X239,'Transactions (Dated)'!$B$2:$B$53,'Share Values'!AN$11,'Transactions (Dated)'!$C$2:$C$53,"Buy")-SUMIFS('Transactions (Dated)'!$E$2:$E$53,'Transactions (Dated)'!$D$2:$D$53,'Share Values'!$X239,'Transactions (Dated)'!$B$2:$B$53,'Share Values'!AN$11,'Transactions (Dated)'!$C$2:$C$53,"Sell")</f>
        <v>0</v>
      </c>
      <c r="AO239" s="40"/>
      <c r="AQ239" s="3">
        <f t="shared" si="89"/>
        <v>42243</v>
      </c>
      <c r="AR239" s="6">
        <f t="shared" ca="1" si="90"/>
        <v>43891.25</v>
      </c>
      <c r="AS239" s="6">
        <f t="shared" ca="1" si="91"/>
        <v>37875</v>
      </c>
      <c r="AT239" s="6">
        <f t="shared" ca="1" si="92"/>
        <v>732385.5</v>
      </c>
      <c r="AU239" s="6">
        <f t="shared" ca="1" si="93"/>
        <v>51594.84</v>
      </c>
      <c r="AV239" s="6">
        <f t="shared" ca="1" si="94"/>
        <v>32003.24</v>
      </c>
      <c r="AW239" s="6">
        <f t="shared" ca="1" si="95"/>
        <v>0</v>
      </c>
      <c r="AX239" s="6">
        <f t="shared" ca="1" si="96"/>
        <v>0</v>
      </c>
      <c r="AY239" s="6">
        <f t="shared" ca="1" si="97"/>
        <v>0</v>
      </c>
      <c r="AZ239" s="6">
        <f t="shared" ca="1" si="98"/>
        <v>0</v>
      </c>
      <c r="BA239" s="6">
        <f t="shared" ca="1" si="99"/>
        <v>0</v>
      </c>
      <c r="BB239" s="6">
        <f t="shared" ca="1" si="100"/>
        <v>0</v>
      </c>
      <c r="BC239" s="6">
        <f t="shared" ca="1" si="101"/>
        <v>0</v>
      </c>
      <c r="BD239" s="6">
        <f t="shared" ca="1" si="102"/>
        <v>0</v>
      </c>
      <c r="BE239" s="6">
        <f t="shared" ca="1" si="103"/>
        <v>0</v>
      </c>
      <c r="BF239" s="6">
        <f t="shared" ca="1" si="110"/>
        <v>0</v>
      </c>
      <c r="BG239" s="6">
        <f t="shared" ca="1" si="111"/>
        <v>0</v>
      </c>
      <c r="BH239" s="6"/>
      <c r="BJ239" s="4">
        <f t="shared" ca="1" si="104"/>
        <v>897749.83</v>
      </c>
      <c r="BL239" s="3">
        <f t="shared" si="105"/>
        <v>42243</v>
      </c>
      <c r="BM239" s="6">
        <f>BM238+SUMIFS('Transactions (Dated)'!G:G,'Transactions (Dated)'!D:D,'Share Values'!AQ239)</f>
        <v>34179.499999999993</v>
      </c>
      <c r="BN239" s="6">
        <f ca="1">BN238+SUMIFS('Transactions (Dated)'!$F:$F,'Transactions (Dated)'!$D:$D,$BL239,'Transactions (Dated)'!$B:$B,BN$11,'Transactions (Dated)'!$C:$C,"Dividend (paid to cash)")*Y239</f>
        <v>0</v>
      </c>
      <c r="BO239" s="6">
        <f ca="1">BO238+SUMIFS('Transactions (Dated)'!$F:$F,'Transactions (Dated)'!$D:$D,$BL239,'Transactions (Dated)'!$B:$B,BO$11,'Transactions (Dated)'!$C:$C,"Dividend (paid to cash)")*Z239</f>
        <v>1718.75</v>
      </c>
      <c r="BP239" s="6">
        <f ca="1">BP238+SUMIFS('Transactions (Dated)'!$F:$F,'Transactions (Dated)'!$D:$D,$BL239,'Transactions (Dated)'!$B:$B,BP$11,'Transactions (Dated)'!$C:$C,"Dividend (paid to cash)")*AA239</f>
        <v>23236.542000000001</v>
      </c>
      <c r="BQ239" s="6">
        <f ca="1">BQ238+SUMIFS('Transactions (Dated)'!$F:$F,'Transactions (Dated)'!$D:$D,$BL239,'Transactions (Dated)'!$B:$B,BQ$11,'Transactions (Dated)'!$C:$C,"Dividend (paid to cash)")*AB239</f>
        <v>179.74</v>
      </c>
      <c r="BR239" s="6">
        <f ca="1">BR238+SUMIFS('Transactions (Dated)'!$F:$F,'Transactions (Dated)'!$D:$D,$BL239,'Transactions (Dated)'!$B:$B,BR$11,'Transactions (Dated)'!$C:$C,"Dividend (paid to cash)")*AC239</f>
        <v>0</v>
      </c>
      <c r="BS239" s="6">
        <f ca="1">BS238+SUMIFS('Transactions (Dated)'!$F:$F,'Transactions (Dated)'!$D:$D,$BL239,'Transactions (Dated)'!$B:$B,BS$11,'Transactions (Dated)'!$C:$C,"Dividend (paid to cash)")*AD239</f>
        <v>0</v>
      </c>
      <c r="BT239" s="6">
        <f ca="1">BT238+SUMIFS('Transactions (Dated)'!$F:$F,'Transactions (Dated)'!$D:$D,$BL239,'Transactions (Dated)'!$B:$B,BT$11,'Transactions (Dated)'!$C:$C,"Dividend (paid to cash)")*AE239</f>
        <v>0</v>
      </c>
      <c r="BU239" s="6">
        <f ca="1">BU238+SUMIFS('Transactions (Dated)'!$F:$F,'Transactions (Dated)'!$D:$D,$BL239,'Transactions (Dated)'!$B:$B,BU$11,'Transactions (Dated)'!$C:$C,"Dividend (paid to cash)")*AF239</f>
        <v>0</v>
      </c>
      <c r="BV239" s="6">
        <f ca="1">BV238+SUMIFS('Transactions (Dated)'!$F:$F,'Transactions (Dated)'!$D:$D,$BL239,'Transactions (Dated)'!$B:$B,BV$11,'Transactions (Dated)'!$C:$C,"Dividend (paid to cash)")*AG239</f>
        <v>0</v>
      </c>
      <c r="BW239" s="6">
        <f ca="1">BW238+SUMIFS('Transactions (Dated)'!$F:$F,'Transactions (Dated)'!$D:$D,$BL239,'Transactions (Dated)'!$B:$B,BW$11,'Transactions (Dated)'!$C:$C,"Dividend (paid to cash)")*AH239</f>
        <v>0</v>
      </c>
      <c r="BX239" s="6">
        <f ca="1">BX238+SUMIFS('Transactions (Dated)'!$F:$F,'Transactions (Dated)'!$D:$D,$BL239,'Transactions (Dated)'!$B:$B,BX$11,'Transactions (Dated)'!$C:$C,"Dividend (paid to cash)")*AI239</f>
        <v>0</v>
      </c>
      <c r="BY239" s="6">
        <f ca="1">BY238+SUMIFS('Transactions (Dated)'!$F:$F,'Transactions (Dated)'!$D:$D,$BL239,'Transactions (Dated)'!$B:$B,BY$11,'Transactions (Dated)'!$C:$C,"Dividend (paid to cash)")*AJ239</f>
        <v>0</v>
      </c>
      <c r="BZ239" s="6">
        <f ca="1">BZ238+SUMIFS('Transactions (Dated)'!$F:$F,'Transactions (Dated)'!$D:$D,$BL239,'Transactions (Dated)'!$B:$B,BZ$11,'Transactions (Dated)'!$C:$C,"Dividend (paid to cash)")*AK239</f>
        <v>0</v>
      </c>
      <c r="CA239" s="6">
        <f ca="1">CA238+SUMIFS('Transactions (Dated)'!$F:$F,'Transactions (Dated)'!$D:$D,$BL239,'Transactions (Dated)'!$B:$B,CA$11,'Transactions (Dated)'!$C:$C,"Dividend (paid to cash)")*AL239</f>
        <v>0</v>
      </c>
      <c r="CB239" s="6">
        <v>0</v>
      </c>
      <c r="CC239" s="6">
        <v>0</v>
      </c>
      <c r="CD239" s="6"/>
      <c r="CF239" s="6">
        <f t="shared" ca="1" si="112"/>
        <v>59314.531999999992</v>
      </c>
      <c r="CH239" s="3">
        <f t="shared" si="113"/>
        <v>42243</v>
      </c>
      <c r="CI239" s="4">
        <f t="shared" ca="1" si="106"/>
        <v>897749.83</v>
      </c>
      <c r="CJ239" s="4">
        <f t="shared" ca="1" si="107"/>
        <v>59314.531999999992</v>
      </c>
      <c r="CL239" s="4">
        <f t="shared" ca="1" si="108"/>
        <v>957064.36199999996</v>
      </c>
    </row>
    <row r="240" spans="2:90" x14ac:dyDescent="0.15">
      <c r="B240" s="3">
        <f t="shared" si="109"/>
        <v>42244</v>
      </c>
      <c r="C240" s="2">
        <v>13865.1</v>
      </c>
      <c r="E240" s="70">
        <v>42244</v>
      </c>
      <c r="F240" s="69">
        <v>9.7200000000000006</v>
      </c>
      <c r="G240" s="69">
        <v>4.33</v>
      </c>
      <c r="H240" s="69">
        <v>18.77</v>
      </c>
      <c r="I240" s="69">
        <v>27.91</v>
      </c>
      <c r="J240" s="69">
        <v>14.21</v>
      </c>
      <c r="K240" s="69">
        <v>11.11</v>
      </c>
      <c r="L240" s="69">
        <v>22.54</v>
      </c>
      <c r="M240" s="69">
        <v>3.46</v>
      </c>
      <c r="N240" s="69">
        <v>8.65</v>
      </c>
      <c r="O240" s="69">
        <v>6.0667</v>
      </c>
      <c r="P240" s="69">
        <v>26.58</v>
      </c>
      <c r="Q240" s="69">
        <v>0.91</v>
      </c>
      <c r="R240" s="69">
        <v>6.83</v>
      </c>
      <c r="S240" s="69">
        <v>37.31</v>
      </c>
      <c r="T240" s="69"/>
      <c r="U240" s="69"/>
      <c r="V240" s="4"/>
      <c r="X240" s="3">
        <f t="shared" si="88"/>
        <v>42244</v>
      </c>
      <c r="Y240" s="40">
        <f ca="1">Y239+SUMIFS('Transactions (Dated)'!$E$2:$E$53,'Transactions (Dated)'!$D$2:$D$53,'Share Values'!$X240,'Transactions (Dated)'!$B$2:$B$53,'Share Values'!Y$11,'Transactions (Dated)'!$C$2:$C$53,"Buy")-SUMIFS('Transactions (Dated)'!$E$2:$E$53,'Transactions (Dated)'!$D$2:$D$53,'Share Values'!$X240,'Transactions (Dated)'!$B$2:$B$53,'Share Values'!Y$11,'Transactions (Dated)'!$C$2:$C$53,"Sell")</f>
        <v>4625</v>
      </c>
      <c r="Z240" s="40">
        <f ca="1">Z239+SUMIFS('Transactions (Dated)'!$E$2:$E$53,'Transactions (Dated)'!$D$2:$D$53,'Share Values'!$X240,'Transactions (Dated)'!$B$2:$B$53,'Share Values'!Z$11,'Transactions (Dated)'!$C$2:$C$53,"Buy")-SUMIFS('Transactions (Dated)'!$E$2:$E$53,'Transactions (Dated)'!$D$2:$D$53,'Share Values'!$X240,'Transactions (Dated)'!$B$2:$B$53,'Share Values'!Z$11,'Transactions (Dated)'!$C$2:$C$53,"Sell")</f>
        <v>9375</v>
      </c>
      <c r="AA240" s="40">
        <f ca="1">AA239+SUMIFS('Transactions (Dated)'!$E$2:$E$53,'Transactions (Dated)'!$D$2:$D$53,'Share Values'!$X240,'Transactions (Dated)'!$B$2:$B$53,'Share Values'!AA$11,'Transactions (Dated)'!$C$2:$C$53,"Buy")-SUMIFS('Transactions (Dated)'!$E$2:$E$53,'Transactions (Dated)'!$D$2:$D$53,'Share Values'!$X240,'Transactions (Dated)'!$B$2:$B$53,'Share Values'!AA$11,'Transactions (Dated)'!$C$2:$C$53,"Sell")</f>
        <v>39270</v>
      </c>
      <c r="AB240" s="40">
        <f ca="1">AB239+SUMIFS('Transactions (Dated)'!$E$2:$E$53,'Transactions (Dated)'!$D$2:$D$53,'Share Values'!$X240,'Transactions (Dated)'!$B$2:$B$53,'Share Values'!AB$11,'Transactions (Dated)'!$C$2:$C$53,"Buy")-SUMIFS('Transactions (Dated)'!$E$2:$E$53,'Transactions (Dated)'!$D$2:$D$53,'Share Values'!$X240,'Transactions (Dated)'!$B$2:$B$53,'Share Values'!AB$11,'Transactions (Dated)'!$C$2:$C$53,"Sell")</f>
        <v>1892</v>
      </c>
      <c r="AC240" s="40">
        <f ca="1">AC239+SUMIFS('Transactions (Dated)'!$E$2:$E$53,'Transactions (Dated)'!$D$2:$D$53,'Share Values'!$X240,'Transactions (Dated)'!$B$2:$B$53,'Share Values'!AC$11,'Transactions (Dated)'!$C$2:$C$53,"Buy")-SUMIFS('Transactions (Dated)'!$E$2:$E$53,'Transactions (Dated)'!$D$2:$D$53,'Share Values'!$X240,'Transactions (Dated)'!$B$2:$B$53,'Share Values'!AC$11,'Transactions (Dated)'!$C$2:$C$53,"Sell")</f>
        <v>2348</v>
      </c>
      <c r="AD240" s="40">
        <f ca="1">AD239+SUMIFS('Transactions (Dated)'!$E$2:$E$53,'Transactions (Dated)'!$D$2:$D$53,'Share Values'!$X240,'Transactions (Dated)'!$B$2:$B$53,'Share Values'!AD$11,'Transactions (Dated)'!$C$2:$C$53,"Buy")-SUMIFS('Transactions (Dated)'!$E$2:$E$53,'Transactions (Dated)'!$D$2:$D$53,'Share Values'!$X240,'Transactions (Dated)'!$B$2:$B$53,'Share Values'!AD$11,'Transactions (Dated)'!$C$2:$C$53,"Sell")</f>
        <v>0</v>
      </c>
      <c r="AE240" s="40">
        <f ca="1">AE239+SUMIFS('Transactions (Dated)'!$E$2:$E$53,'Transactions (Dated)'!$D$2:$D$53,'Share Values'!$X240,'Transactions (Dated)'!$B$2:$B$53,'Share Values'!AE$11,'Transactions (Dated)'!$C$2:$C$53,"Buy")-SUMIFS('Transactions (Dated)'!$E$2:$E$53,'Transactions (Dated)'!$D$2:$D$53,'Share Values'!$X240,'Transactions (Dated)'!$B$2:$B$53,'Share Values'!AE$11,'Transactions (Dated)'!$C$2:$C$53,"Sell")</f>
        <v>0</v>
      </c>
      <c r="AF240" s="40">
        <f ca="1">AF239+SUMIFS('Transactions (Dated)'!$E$2:$E$53,'Transactions (Dated)'!$D$2:$D$53,'Share Values'!$X240,'Transactions (Dated)'!$B$2:$B$53,'Share Values'!AF$11,'Transactions (Dated)'!$C$2:$C$53,"Buy")-SUMIFS('Transactions (Dated)'!$E$2:$E$53,'Transactions (Dated)'!$D$2:$D$53,'Share Values'!$X240,'Transactions (Dated)'!$B$2:$B$53,'Share Values'!AF$11,'Transactions (Dated)'!$C$2:$C$53,"Sell")</f>
        <v>0</v>
      </c>
      <c r="AG240" s="40">
        <f ca="1">AG239+SUMIFS('Transactions (Dated)'!$E$2:$E$53,'Transactions (Dated)'!$D$2:$D$53,'Share Values'!$X240,'Transactions (Dated)'!$B$2:$B$53,'Share Values'!AG$11,'Transactions (Dated)'!$C$2:$C$53,"Buy")-SUMIFS('Transactions (Dated)'!$E$2:$E$53,'Transactions (Dated)'!$D$2:$D$53,'Share Values'!$X240,'Transactions (Dated)'!$B$2:$B$53,'Share Values'!AG$11,'Transactions (Dated)'!$C$2:$C$53,"Sell")</f>
        <v>0</v>
      </c>
      <c r="AH240" s="40">
        <f ca="1">AH239+SUMIFS('Transactions (Dated)'!$E$2:$E$53,'Transactions (Dated)'!$D$2:$D$53,'Share Values'!$X240,'Transactions (Dated)'!$B$2:$B$53,'Share Values'!AH$11,'Transactions (Dated)'!$C$2:$C$53,"Buy")-SUMIFS('Transactions (Dated)'!$E$2:$E$53,'Transactions (Dated)'!$D$2:$D$53,'Share Values'!$X240,'Transactions (Dated)'!$B$2:$B$53,'Share Values'!AH$11,'Transactions (Dated)'!$C$2:$C$53,"Sell")</f>
        <v>0</v>
      </c>
      <c r="AI240" s="40">
        <f ca="1">AI239+SUMIFS('Transactions (Dated)'!$E$2:$E$53,'Transactions (Dated)'!$D$2:$D$53,'Share Values'!$X240,'Transactions (Dated)'!$B$2:$B$53,'Share Values'!AI$11,'Transactions (Dated)'!$C$2:$C$53,"Buy")-SUMIFS('Transactions (Dated)'!$E$2:$E$53,'Transactions (Dated)'!$D$2:$D$53,'Share Values'!$X240,'Transactions (Dated)'!$B$2:$B$53,'Share Values'!AI$11,'Transactions (Dated)'!$C$2:$C$53,"Sell")</f>
        <v>0</v>
      </c>
      <c r="AJ240" s="40">
        <f ca="1">AJ239+SUMIFS('Transactions (Dated)'!$E$2:$E$53,'Transactions (Dated)'!$D$2:$D$53,'Share Values'!$X240,'Transactions (Dated)'!$B$2:$B$53,'Share Values'!AJ$11,'Transactions (Dated)'!$C$2:$C$53,"Buy")-SUMIFS('Transactions (Dated)'!$E$2:$E$53,'Transactions (Dated)'!$D$2:$D$53,'Share Values'!$X240,'Transactions (Dated)'!$B$2:$B$53,'Share Values'!AJ$11,'Transactions (Dated)'!$C$2:$C$53,"Sell")</f>
        <v>0</v>
      </c>
      <c r="AK240" s="40">
        <f ca="1">AK239+SUMIFS('Transactions (Dated)'!$E$2:$E$53,'Transactions (Dated)'!$D$2:$D$53,'Share Values'!$X240,'Transactions (Dated)'!$B$2:$B$53,'Share Values'!AK$11,'Transactions (Dated)'!$C$2:$C$53,"Buy")-SUMIFS('Transactions (Dated)'!$E$2:$E$53,'Transactions (Dated)'!$D$2:$D$53,'Share Values'!$X240,'Transactions (Dated)'!$B$2:$B$53,'Share Values'!AK$11,'Transactions (Dated)'!$C$2:$C$53,"Sell")</f>
        <v>0</v>
      </c>
      <c r="AL240" s="40">
        <f ca="1">AL239+SUMIFS('Transactions (Dated)'!$E$2:$E$53,'Transactions (Dated)'!$D$2:$D$53,'Share Values'!$X240,'Transactions (Dated)'!$B$2:$B$53,'Share Values'!AL$11,'Transactions (Dated)'!$C$2:$C$53,"Buy")-SUMIFS('Transactions (Dated)'!$E$2:$E$53,'Transactions (Dated)'!$D$2:$D$53,'Share Values'!$X240,'Transactions (Dated)'!$B$2:$B$53,'Share Values'!AL$11,'Transactions (Dated)'!$C$2:$C$53,"Sell")</f>
        <v>0</v>
      </c>
      <c r="AM240" s="40">
        <f ca="1">AM239+SUMIFS('Transactions (Dated)'!$E$2:$E$53,'Transactions (Dated)'!$D$2:$D$53,'Share Values'!$X240,'Transactions (Dated)'!$B$2:$B$53,'Share Values'!AM$11,'Transactions (Dated)'!$C$2:$C$53,"Buy")-SUMIFS('Transactions (Dated)'!$E$2:$E$53,'Transactions (Dated)'!$D$2:$D$53,'Share Values'!$X240,'Transactions (Dated)'!$B$2:$B$53,'Share Values'!AM$11,'Transactions (Dated)'!$C$2:$C$53,"Sell")</f>
        <v>0</v>
      </c>
      <c r="AN240" s="40">
        <f ca="1">AN239+SUMIFS('Transactions (Dated)'!$E$2:$E$53,'Transactions (Dated)'!$D$2:$D$53,'Share Values'!$X240,'Transactions (Dated)'!$B$2:$B$53,'Share Values'!AN$11,'Transactions (Dated)'!$C$2:$C$53,"Buy")-SUMIFS('Transactions (Dated)'!$E$2:$E$53,'Transactions (Dated)'!$D$2:$D$53,'Share Values'!$X240,'Transactions (Dated)'!$B$2:$B$53,'Share Values'!AN$11,'Transactions (Dated)'!$C$2:$C$53,"Sell")</f>
        <v>0</v>
      </c>
      <c r="AO240" s="40"/>
      <c r="AQ240" s="3">
        <f t="shared" si="89"/>
        <v>42244</v>
      </c>
      <c r="AR240" s="6">
        <f t="shared" ca="1" si="90"/>
        <v>44955</v>
      </c>
      <c r="AS240" s="6">
        <f t="shared" ca="1" si="91"/>
        <v>40593.75</v>
      </c>
      <c r="AT240" s="6">
        <f t="shared" ca="1" si="92"/>
        <v>737097.9</v>
      </c>
      <c r="AU240" s="6">
        <f t="shared" ca="1" si="93"/>
        <v>52805.72</v>
      </c>
      <c r="AV240" s="6">
        <f t="shared" ca="1" si="94"/>
        <v>33365.08</v>
      </c>
      <c r="AW240" s="6">
        <f t="shared" ca="1" si="95"/>
        <v>0</v>
      </c>
      <c r="AX240" s="6">
        <f t="shared" ca="1" si="96"/>
        <v>0</v>
      </c>
      <c r="AY240" s="6">
        <f t="shared" ca="1" si="97"/>
        <v>0</v>
      </c>
      <c r="AZ240" s="6">
        <f t="shared" ca="1" si="98"/>
        <v>0</v>
      </c>
      <c r="BA240" s="6">
        <f t="shared" ca="1" si="99"/>
        <v>0</v>
      </c>
      <c r="BB240" s="6">
        <f t="shared" ca="1" si="100"/>
        <v>0</v>
      </c>
      <c r="BC240" s="6">
        <f t="shared" ca="1" si="101"/>
        <v>0</v>
      </c>
      <c r="BD240" s="6">
        <f t="shared" ca="1" si="102"/>
        <v>0</v>
      </c>
      <c r="BE240" s="6">
        <f t="shared" ca="1" si="103"/>
        <v>0</v>
      </c>
      <c r="BF240" s="6">
        <f t="shared" ca="1" si="110"/>
        <v>0</v>
      </c>
      <c r="BG240" s="6">
        <f t="shared" ca="1" si="111"/>
        <v>0</v>
      </c>
      <c r="BH240" s="6"/>
      <c r="BJ240" s="4">
        <f t="shared" ca="1" si="104"/>
        <v>908817.45</v>
      </c>
      <c r="BL240" s="3">
        <f t="shared" si="105"/>
        <v>42244</v>
      </c>
      <c r="BM240" s="6">
        <f>BM239+SUMIFS('Transactions (Dated)'!G:G,'Transactions (Dated)'!D:D,'Share Values'!AQ240)</f>
        <v>34179.499999999993</v>
      </c>
      <c r="BN240" s="6">
        <f ca="1">BN239+SUMIFS('Transactions (Dated)'!$F:$F,'Transactions (Dated)'!$D:$D,$BL240,'Transactions (Dated)'!$B:$B,BN$11,'Transactions (Dated)'!$C:$C,"Dividend (paid to cash)")*Y240</f>
        <v>0</v>
      </c>
      <c r="BO240" s="6">
        <f ca="1">BO239+SUMIFS('Transactions (Dated)'!$F:$F,'Transactions (Dated)'!$D:$D,$BL240,'Transactions (Dated)'!$B:$B,BO$11,'Transactions (Dated)'!$C:$C,"Dividend (paid to cash)")*Z240</f>
        <v>1718.75</v>
      </c>
      <c r="BP240" s="6">
        <f ca="1">BP239+SUMIFS('Transactions (Dated)'!$F:$F,'Transactions (Dated)'!$D:$D,$BL240,'Transactions (Dated)'!$B:$B,BP$11,'Transactions (Dated)'!$C:$C,"Dividend (paid to cash)")*AA240</f>
        <v>23236.542000000001</v>
      </c>
      <c r="BQ240" s="6">
        <f ca="1">BQ239+SUMIFS('Transactions (Dated)'!$F:$F,'Transactions (Dated)'!$D:$D,$BL240,'Transactions (Dated)'!$B:$B,BQ$11,'Transactions (Dated)'!$C:$C,"Dividend (paid to cash)")*AB240</f>
        <v>179.74</v>
      </c>
      <c r="BR240" s="6">
        <f ca="1">BR239+SUMIFS('Transactions (Dated)'!$F:$F,'Transactions (Dated)'!$D:$D,$BL240,'Transactions (Dated)'!$B:$B,BR$11,'Transactions (Dated)'!$C:$C,"Dividend (paid to cash)")*AC240</f>
        <v>0</v>
      </c>
      <c r="BS240" s="6">
        <f ca="1">BS239+SUMIFS('Transactions (Dated)'!$F:$F,'Transactions (Dated)'!$D:$D,$BL240,'Transactions (Dated)'!$B:$B,BS$11,'Transactions (Dated)'!$C:$C,"Dividend (paid to cash)")*AD240</f>
        <v>0</v>
      </c>
      <c r="BT240" s="6">
        <f ca="1">BT239+SUMIFS('Transactions (Dated)'!$F:$F,'Transactions (Dated)'!$D:$D,$BL240,'Transactions (Dated)'!$B:$B,BT$11,'Transactions (Dated)'!$C:$C,"Dividend (paid to cash)")*AE240</f>
        <v>0</v>
      </c>
      <c r="BU240" s="6">
        <f ca="1">BU239+SUMIFS('Transactions (Dated)'!$F:$F,'Transactions (Dated)'!$D:$D,$BL240,'Transactions (Dated)'!$B:$B,BU$11,'Transactions (Dated)'!$C:$C,"Dividend (paid to cash)")*AF240</f>
        <v>0</v>
      </c>
      <c r="BV240" s="6">
        <f ca="1">BV239+SUMIFS('Transactions (Dated)'!$F:$F,'Transactions (Dated)'!$D:$D,$BL240,'Transactions (Dated)'!$B:$B,BV$11,'Transactions (Dated)'!$C:$C,"Dividend (paid to cash)")*AG240</f>
        <v>0</v>
      </c>
      <c r="BW240" s="6">
        <f ca="1">BW239+SUMIFS('Transactions (Dated)'!$F:$F,'Transactions (Dated)'!$D:$D,$BL240,'Transactions (Dated)'!$B:$B,BW$11,'Transactions (Dated)'!$C:$C,"Dividend (paid to cash)")*AH240</f>
        <v>0</v>
      </c>
      <c r="BX240" s="6">
        <f ca="1">BX239+SUMIFS('Transactions (Dated)'!$F:$F,'Transactions (Dated)'!$D:$D,$BL240,'Transactions (Dated)'!$B:$B,BX$11,'Transactions (Dated)'!$C:$C,"Dividend (paid to cash)")*AI240</f>
        <v>0</v>
      </c>
      <c r="BY240" s="6">
        <f ca="1">BY239+SUMIFS('Transactions (Dated)'!$F:$F,'Transactions (Dated)'!$D:$D,$BL240,'Transactions (Dated)'!$B:$B,BY$11,'Transactions (Dated)'!$C:$C,"Dividend (paid to cash)")*AJ240</f>
        <v>0</v>
      </c>
      <c r="BZ240" s="6">
        <f ca="1">BZ239+SUMIFS('Transactions (Dated)'!$F:$F,'Transactions (Dated)'!$D:$D,$BL240,'Transactions (Dated)'!$B:$B,BZ$11,'Transactions (Dated)'!$C:$C,"Dividend (paid to cash)")*AK240</f>
        <v>0</v>
      </c>
      <c r="CA240" s="6">
        <f ca="1">CA239+SUMIFS('Transactions (Dated)'!$F:$F,'Transactions (Dated)'!$D:$D,$BL240,'Transactions (Dated)'!$B:$B,CA$11,'Transactions (Dated)'!$C:$C,"Dividend (paid to cash)")*AL240</f>
        <v>0</v>
      </c>
      <c r="CB240" s="6">
        <v>0</v>
      </c>
      <c r="CC240" s="6">
        <v>0</v>
      </c>
      <c r="CD240" s="6"/>
      <c r="CF240" s="6">
        <f t="shared" ca="1" si="112"/>
        <v>59314.531999999992</v>
      </c>
      <c r="CH240" s="3">
        <f t="shared" si="113"/>
        <v>42244</v>
      </c>
      <c r="CI240" s="4">
        <f t="shared" ca="1" si="106"/>
        <v>908817.45</v>
      </c>
      <c r="CJ240" s="4">
        <f t="shared" ca="1" si="107"/>
        <v>59314.531999999992</v>
      </c>
      <c r="CL240" s="4">
        <f t="shared" ca="1" si="108"/>
        <v>968131.98199999996</v>
      </c>
    </row>
    <row r="241" spans="2:90" x14ac:dyDescent="0.15">
      <c r="B241" s="3">
        <f t="shared" si="109"/>
        <v>42247</v>
      </c>
      <c r="C241" s="2">
        <v>13859.1</v>
      </c>
      <c r="E241" s="70">
        <v>42247</v>
      </c>
      <c r="F241" s="69">
        <v>9.98</v>
      </c>
      <c r="G241" s="69">
        <v>4.5199999999999996</v>
      </c>
      <c r="H241" s="69">
        <v>18.77</v>
      </c>
      <c r="I241" s="69">
        <v>28.2</v>
      </c>
      <c r="J241" s="69">
        <v>13.9</v>
      </c>
      <c r="K241" s="69">
        <v>11.02</v>
      </c>
      <c r="L241" s="69">
        <v>23</v>
      </c>
      <c r="M241" s="69">
        <v>3.5</v>
      </c>
      <c r="N241" s="69">
        <v>8.65</v>
      </c>
      <c r="O241" s="69">
        <v>6.01</v>
      </c>
      <c r="P241" s="69">
        <v>26.92</v>
      </c>
      <c r="Q241" s="69">
        <v>0.91</v>
      </c>
      <c r="R241" s="69">
        <v>6.59</v>
      </c>
      <c r="S241" s="69">
        <v>35.69</v>
      </c>
      <c r="T241" s="69"/>
      <c r="U241" s="69"/>
      <c r="V241" s="4"/>
      <c r="X241" s="3">
        <f t="shared" si="88"/>
        <v>42247</v>
      </c>
      <c r="Y241" s="40">
        <f ca="1">Y240+SUMIFS('Transactions (Dated)'!$E$2:$E$53,'Transactions (Dated)'!$D$2:$D$53,'Share Values'!$X241,'Transactions (Dated)'!$B$2:$B$53,'Share Values'!Y$11,'Transactions (Dated)'!$C$2:$C$53,"Buy")-SUMIFS('Transactions (Dated)'!$E$2:$E$53,'Transactions (Dated)'!$D$2:$D$53,'Share Values'!$X241,'Transactions (Dated)'!$B$2:$B$53,'Share Values'!Y$11,'Transactions (Dated)'!$C$2:$C$53,"Sell")</f>
        <v>4625</v>
      </c>
      <c r="Z241" s="40">
        <f ca="1">Z240+SUMIFS('Transactions (Dated)'!$E$2:$E$53,'Transactions (Dated)'!$D$2:$D$53,'Share Values'!$X241,'Transactions (Dated)'!$B$2:$B$53,'Share Values'!Z$11,'Transactions (Dated)'!$C$2:$C$53,"Buy")-SUMIFS('Transactions (Dated)'!$E$2:$E$53,'Transactions (Dated)'!$D$2:$D$53,'Share Values'!$X241,'Transactions (Dated)'!$B$2:$B$53,'Share Values'!Z$11,'Transactions (Dated)'!$C$2:$C$53,"Sell")</f>
        <v>9375</v>
      </c>
      <c r="AA241" s="40">
        <f ca="1">AA240+SUMIFS('Transactions (Dated)'!$E$2:$E$53,'Transactions (Dated)'!$D$2:$D$53,'Share Values'!$X241,'Transactions (Dated)'!$B$2:$B$53,'Share Values'!AA$11,'Transactions (Dated)'!$C$2:$C$53,"Buy")-SUMIFS('Transactions (Dated)'!$E$2:$E$53,'Transactions (Dated)'!$D$2:$D$53,'Share Values'!$X241,'Transactions (Dated)'!$B$2:$B$53,'Share Values'!AA$11,'Transactions (Dated)'!$C$2:$C$53,"Sell")</f>
        <v>39270</v>
      </c>
      <c r="AB241" s="40">
        <f ca="1">AB240+SUMIFS('Transactions (Dated)'!$E$2:$E$53,'Transactions (Dated)'!$D$2:$D$53,'Share Values'!$X241,'Transactions (Dated)'!$B$2:$B$53,'Share Values'!AB$11,'Transactions (Dated)'!$C$2:$C$53,"Buy")-SUMIFS('Transactions (Dated)'!$E$2:$E$53,'Transactions (Dated)'!$D$2:$D$53,'Share Values'!$X241,'Transactions (Dated)'!$B$2:$B$53,'Share Values'!AB$11,'Transactions (Dated)'!$C$2:$C$53,"Sell")</f>
        <v>1892</v>
      </c>
      <c r="AC241" s="40">
        <f ca="1">AC240+SUMIFS('Transactions (Dated)'!$E$2:$E$53,'Transactions (Dated)'!$D$2:$D$53,'Share Values'!$X241,'Transactions (Dated)'!$B$2:$B$53,'Share Values'!AC$11,'Transactions (Dated)'!$C$2:$C$53,"Buy")-SUMIFS('Transactions (Dated)'!$E$2:$E$53,'Transactions (Dated)'!$D$2:$D$53,'Share Values'!$X241,'Transactions (Dated)'!$B$2:$B$53,'Share Values'!AC$11,'Transactions (Dated)'!$C$2:$C$53,"Sell")</f>
        <v>2348</v>
      </c>
      <c r="AD241" s="40">
        <f ca="1">AD240+SUMIFS('Transactions (Dated)'!$E$2:$E$53,'Transactions (Dated)'!$D$2:$D$53,'Share Values'!$X241,'Transactions (Dated)'!$B$2:$B$53,'Share Values'!AD$11,'Transactions (Dated)'!$C$2:$C$53,"Buy")-SUMIFS('Transactions (Dated)'!$E$2:$E$53,'Transactions (Dated)'!$D$2:$D$53,'Share Values'!$X241,'Transactions (Dated)'!$B$2:$B$53,'Share Values'!AD$11,'Transactions (Dated)'!$C$2:$C$53,"Sell")</f>
        <v>0</v>
      </c>
      <c r="AE241" s="40">
        <f ca="1">AE240+SUMIFS('Transactions (Dated)'!$E$2:$E$53,'Transactions (Dated)'!$D$2:$D$53,'Share Values'!$X241,'Transactions (Dated)'!$B$2:$B$53,'Share Values'!AE$11,'Transactions (Dated)'!$C$2:$C$53,"Buy")-SUMIFS('Transactions (Dated)'!$E$2:$E$53,'Transactions (Dated)'!$D$2:$D$53,'Share Values'!$X241,'Transactions (Dated)'!$B$2:$B$53,'Share Values'!AE$11,'Transactions (Dated)'!$C$2:$C$53,"Sell")</f>
        <v>0</v>
      </c>
      <c r="AF241" s="40">
        <f ca="1">AF240+SUMIFS('Transactions (Dated)'!$E$2:$E$53,'Transactions (Dated)'!$D$2:$D$53,'Share Values'!$X241,'Transactions (Dated)'!$B$2:$B$53,'Share Values'!AF$11,'Transactions (Dated)'!$C$2:$C$53,"Buy")-SUMIFS('Transactions (Dated)'!$E$2:$E$53,'Transactions (Dated)'!$D$2:$D$53,'Share Values'!$X241,'Transactions (Dated)'!$B$2:$B$53,'Share Values'!AF$11,'Transactions (Dated)'!$C$2:$C$53,"Sell")</f>
        <v>0</v>
      </c>
      <c r="AG241" s="40">
        <f ca="1">AG240+SUMIFS('Transactions (Dated)'!$E$2:$E$53,'Transactions (Dated)'!$D$2:$D$53,'Share Values'!$X241,'Transactions (Dated)'!$B$2:$B$53,'Share Values'!AG$11,'Transactions (Dated)'!$C$2:$C$53,"Buy")-SUMIFS('Transactions (Dated)'!$E$2:$E$53,'Transactions (Dated)'!$D$2:$D$53,'Share Values'!$X241,'Transactions (Dated)'!$B$2:$B$53,'Share Values'!AG$11,'Transactions (Dated)'!$C$2:$C$53,"Sell")</f>
        <v>0</v>
      </c>
      <c r="AH241" s="40">
        <f ca="1">AH240+SUMIFS('Transactions (Dated)'!$E$2:$E$53,'Transactions (Dated)'!$D$2:$D$53,'Share Values'!$X241,'Transactions (Dated)'!$B$2:$B$53,'Share Values'!AH$11,'Transactions (Dated)'!$C$2:$C$53,"Buy")-SUMIFS('Transactions (Dated)'!$E$2:$E$53,'Transactions (Dated)'!$D$2:$D$53,'Share Values'!$X241,'Transactions (Dated)'!$B$2:$B$53,'Share Values'!AH$11,'Transactions (Dated)'!$C$2:$C$53,"Sell")</f>
        <v>0</v>
      </c>
      <c r="AI241" s="40">
        <f ca="1">AI240+SUMIFS('Transactions (Dated)'!$E$2:$E$53,'Transactions (Dated)'!$D$2:$D$53,'Share Values'!$X241,'Transactions (Dated)'!$B$2:$B$53,'Share Values'!AI$11,'Transactions (Dated)'!$C$2:$C$53,"Buy")-SUMIFS('Transactions (Dated)'!$E$2:$E$53,'Transactions (Dated)'!$D$2:$D$53,'Share Values'!$X241,'Transactions (Dated)'!$B$2:$B$53,'Share Values'!AI$11,'Transactions (Dated)'!$C$2:$C$53,"Sell")</f>
        <v>0</v>
      </c>
      <c r="AJ241" s="40">
        <f ca="1">AJ240+SUMIFS('Transactions (Dated)'!$E$2:$E$53,'Transactions (Dated)'!$D$2:$D$53,'Share Values'!$X241,'Transactions (Dated)'!$B$2:$B$53,'Share Values'!AJ$11,'Transactions (Dated)'!$C$2:$C$53,"Buy")-SUMIFS('Transactions (Dated)'!$E$2:$E$53,'Transactions (Dated)'!$D$2:$D$53,'Share Values'!$X241,'Transactions (Dated)'!$B$2:$B$53,'Share Values'!AJ$11,'Transactions (Dated)'!$C$2:$C$53,"Sell")</f>
        <v>0</v>
      </c>
      <c r="AK241" s="40">
        <f ca="1">AK240+SUMIFS('Transactions (Dated)'!$E$2:$E$53,'Transactions (Dated)'!$D$2:$D$53,'Share Values'!$X241,'Transactions (Dated)'!$B$2:$B$53,'Share Values'!AK$11,'Transactions (Dated)'!$C$2:$C$53,"Buy")-SUMIFS('Transactions (Dated)'!$E$2:$E$53,'Transactions (Dated)'!$D$2:$D$53,'Share Values'!$X241,'Transactions (Dated)'!$B$2:$B$53,'Share Values'!AK$11,'Transactions (Dated)'!$C$2:$C$53,"Sell")</f>
        <v>0</v>
      </c>
      <c r="AL241" s="40">
        <f ca="1">AL240+SUMIFS('Transactions (Dated)'!$E$2:$E$53,'Transactions (Dated)'!$D$2:$D$53,'Share Values'!$X241,'Transactions (Dated)'!$B$2:$B$53,'Share Values'!AL$11,'Transactions (Dated)'!$C$2:$C$53,"Buy")-SUMIFS('Transactions (Dated)'!$E$2:$E$53,'Transactions (Dated)'!$D$2:$D$53,'Share Values'!$X241,'Transactions (Dated)'!$B$2:$B$53,'Share Values'!AL$11,'Transactions (Dated)'!$C$2:$C$53,"Sell")</f>
        <v>0</v>
      </c>
      <c r="AM241" s="40">
        <f ca="1">AM240+SUMIFS('Transactions (Dated)'!$E$2:$E$53,'Transactions (Dated)'!$D$2:$D$53,'Share Values'!$X241,'Transactions (Dated)'!$B$2:$B$53,'Share Values'!AM$11,'Transactions (Dated)'!$C$2:$C$53,"Buy")-SUMIFS('Transactions (Dated)'!$E$2:$E$53,'Transactions (Dated)'!$D$2:$D$53,'Share Values'!$X241,'Transactions (Dated)'!$B$2:$B$53,'Share Values'!AM$11,'Transactions (Dated)'!$C$2:$C$53,"Sell")</f>
        <v>0</v>
      </c>
      <c r="AN241" s="40">
        <f ca="1">AN240+SUMIFS('Transactions (Dated)'!$E$2:$E$53,'Transactions (Dated)'!$D$2:$D$53,'Share Values'!$X241,'Transactions (Dated)'!$B$2:$B$53,'Share Values'!AN$11,'Transactions (Dated)'!$C$2:$C$53,"Buy")-SUMIFS('Transactions (Dated)'!$E$2:$E$53,'Transactions (Dated)'!$D$2:$D$53,'Share Values'!$X241,'Transactions (Dated)'!$B$2:$B$53,'Share Values'!AN$11,'Transactions (Dated)'!$C$2:$C$53,"Sell")</f>
        <v>0</v>
      </c>
      <c r="AO241" s="40"/>
      <c r="AQ241" s="3">
        <f t="shared" si="89"/>
        <v>42247</v>
      </c>
      <c r="AR241" s="6">
        <f t="shared" ca="1" si="90"/>
        <v>46157.5</v>
      </c>
      <c r="AS241" s="6">
        <f t="shared" ca="1" si="91"/>
        <v>42374.999999999993</v>
      </c>
      <c r="AT241" s="6">
        <f t="shared" ca="1" si="92"/>
        <v>737097.9</v>
      </c>
      <c r="AU241" s="6">
        <f t="shared" ca="1" si="93"/>
        <v>53354.400000000001</v>
      </c>
      <c r="AV241" s="6">
        <f t="shared" ca="1" si="94"/>
        <v>32637.200000000001</v>
      </c>
      <c r="AW241" s="6">
        <f t="shared" ca="1" si="95"/>
        <v>0</v>
      </c>
      <c r="AX241" s="6">
        <f t="shared" ca="1" si="96"/>
        <v>0</v>
      </c>
      <c r="AY241" s="6">
        <f t="shared" ca="1" si="97"/>
        <v>0</v>
      </c>
      <c r="AZ241" s="6">
        <f t="shared" ca="1" si="98"/>
        <v>0</v>
      </c>
      <c r="BA241" s="6">
        <f t="shared" ca="1" si="99"/>
        <v>0</v>
      </c>
      <c r="BB241" s="6">
        <f t="shared" ca="1" si="100"/>
        <v>0</v>
      </c>
      <c r="BC241" s="6">
        <f t="shared" ca="1" si="101"/>
        <v>0</v>
      </c>
      <c r="BD241" s="6">
        <f t="shared" ca="1" si="102"/>
        <v>0</v>
      </c>
      <c r="BE241" s="6">
        <f t="shared" ca="1" si="103"/>
        <v>0</v>
      </c>
      <c r="BF241" s="6">
        <f t="shared" ca="1" si="110"/>
        <v>0</v>
      </c>
      <c r="BG241" s="6">
        <f t="shared" ca="1" si="111"/>
        <v>0</v>
      </c>
      <c r="BH241" s="6"/>
      <c r="BJ241" s="4">
        <f t="shared" ca="1" si="104"/>
        <v>911622</v>
      </c>
      <c r="BL241" s="3">
        <f t="shared" si="105"/>
        <v>42247</v>
      </c>
      <c r="BM241" s="6">
        <f>BM240+SUMIFS('Transactions (Dated)'!G:G,'Transactions (Dated)'!D:D,'Share Values'!AQ241)</f>
        <v>34179.499999999993</v>
      </c>
      <c r="BN241" s="6">
        <f ca="1">BN240+SUMIFS('Transactions (Dated)'!$F:$F,'Transactions (Dated)'!$D:$D,$BL241,'Transactions (Dated)'!$B:$B,BN$11,'Transactions (Dated)'!$C:$C,"Dividend (paid to cash)")*Y241</f>
        <v>0</v>
      </c>
      <c r="BO241" s="6">
        <f ca="1">BO240+SUMIFS('Transactions (Dated)'!$F:$F,'Transactions (Dated)'!$D:$D,$BL241,'Transactions (Dated)'!$B:$B,BO$11,'Transactions (Dated)'!$C:$C,"Dividend (paid to cash)")*Z241</f>
        <v>1718.75</v>
      </c>
      <c r="BP241" s="6">
        <f ca="1">BP240+SUMIFS('Transactions (Dated)'!$F:$F,'Transactions (Dated)'!$D:$D,$BL241,'Transactions (Dated)'!$B:$B,BP$11,'Transactions (Dated)'!$C:$C,"Dividend (paid to cash)")*AA241</f>
        <v>23236.542000000001</v>
      </c>
      <c r="BQ241" s="6">
        <f ca="1">BQ240+SUMIFS('Transactions (Dated)'!$F:$F,'Transactions (Dated)'!$D:$D,$BL241,'Transactions (Dated)'!$B:$B,BQ$11,'Transactions (Dated)'!$C:$C,"Dividend (paid to cash)")*AB241</f>
        <v>179.74</v>
      </c>
      <c r="BR241" s="6">
        <f ca="1">BR240+SUMIFS('Transactions (Dated)'!$F:$F,'Transactions (Dated)'!$D:$D,$BL241,'Transactions (Dated)'!$B:$B,BR$11,'Transactions (Dated)'!$C:$C,"Dividend (paid to cash)")*AC241</f>
        <v>0</v>
      </c>
      <c r="BS241" s="6">
        <f ca="1">BS240+SUMIFS('Transactions (Dated)'!$F:$F,'Transactions (Dated)'!$D:$D,$BL241,'Transactions (Dated)'!$B:$B,BS$11,'Transactions (Dated)'!$C:$C,"Dividend (paid to cash)")*AD241</f>
        <v>0</v>
      </c>
      <c r="BT241" s="6">
        <f ca="1">BT240+SUMIFS('Transactions (Dated)'!$F:$F,'Transactions (Dated)'!$D:$D,$BL241,'Transactions (Dated)'!$B:$B,BT$11,'Transactions (Dated)'!$C:$C,"Dividend (paid to cash)")*AE241</f>
        <v>0</v>
      </c>
      <c r="BU241" s="6">
        <f ca="1">BU240+SUMIFS('Transactions (Dated)'!$F:$F,'Transactions (Dated)'!$D:$D,$BL241,'Transactions (Dated)'!$B:$B,BU$11,'Transactions (Dated)'!$C:$C,"Dividend (paid to cash)")*AF241</f>
        <v>0</v>
      </c>
      <c r="BV241" s="6">
        <f ca="1">BV240+SUMIFS('Transactions (Dated)'!$F:$F,'Transactions (Dated)'!$D:$D,$BL241,'Transactions (Dated)'!$B:$B,BV$11,'Transactions (Dated)'!$C:$C,"Dividend (paid to cash)")*AG241</f>
        <v>0</v>
      </c>
      <c r="BW241" s="6">
        <f ca="1">BW240+SUMIFS('Transactions (Dated)'!$F:$F,'Transactions (Dated)'!$D:$D,$BL241,'Transactions (Dated)'!$B:$B,BW$11,'Transactions (Dated)'!$C:$C,"Dividend (paid to cash)")*AH241</f>
        <v>0</v>
      </c>
      <c r="BX241" s="6">
        <f ca="1">BX240+SUMIFS('Transactions (Dated)'!$F:$F,'Transactions (Dated)'!$D:$D,$BL241,'Transactions (Dated)'!$B:$B,BX$11,'Transactions (Dated)'!$C:$C,"Dividend (paid to cash)")*AI241</f>
        <v>0</v>
      </c>
      <c r="BY241" s="6">
        <f ca="1">BY240+SUMIFS('Transactions (Dated)'!$F:$F,'Transactions (Dated)'!$D:$D,$BL241,'Transactions (Dated)'!$B:$B,BY$11,'Transactions (Dated)'!$C:$C,"Dividend (paid to cash)")*AJ241</f>
        <v>0</v>
      </c>
      <c r="BZ241" s="6">
        <f ca="1">BZ240+SUMIFS('Transactions (Dated)'!$F:$F,'Transactions (Dated)'!$D:$D,$BL241,'Transactions (Dated)'!$B:$B,BZ$11,'Transactions (Dated)'!$C:$C,"Dividend (paid to cash)")*AK241</f>
        <v>0</v>
      </c>
      <c r="CA241" s="6">
        <f ca="1">CA240+SUMIFS('Transactions (Dated)'!$F:$F,'Transactions (Dated)'!$D:$D,$BL241,'Transactions (Dated)'!$B:$B,CA$11,'Transactions (Dated)'!$C:$C,"Dividend (paid to cash)")*AL241</f>
        <v>0</v>
      </c>
      <c r="CB241" s="6">
        <v>0</v>
      </c>
      <c r="CC241" s="6">
        <v>0</v>
      </c>
      <c r="CD241" s="6"/>
      <c r="CF241" s="6">
        <f t="shared" ca="1" si="112"/>
        <v>59314.531999999992</v>
      </c>
      <c r="CH241" s="3">
        <f t="shared" si="113"/>
        <v>42247</v>
      </c>
      <c r="CI241" s="4">
        <f t="shared" ca="1" si="106"/>
        <v>911622</v>
      </c>
      <c r="CJ241" s="4">
        <f t="shared" ca="1" si="107"/>
        <v>59314.531999999992</v>
      </c>
      <c r="CL241" s="4">
        <f t="shared" ca="1" si="108"/>
        <v>970936.53200000001</v>
      </c>
    </row>
    <row r="242" spans="2:90" x14ac:dyDescent="0.15">
      <c r="B242" s="3">
        <f t="shared" si="109"/>
        <v>42248</v>
      </c>
      <c r="C242" s="2">
        <v>13481.9</v>
      </c>
      <c r="E242" s="70">
        <v>42248</v>
      </c>
      <c r="F242" s="69">
        <v>9.7100000000000009</v>
      </c>
      <c r="G242" s="69">
        <v>4.09</v>
      </c>
      <c r="H242" s="69">
        <v>18.3</v>
      </c>
      <c r="I242" s="69">
        <v>27.3</v>
      </c>
      <c r="J242" s="69">
        <v>14</v>
      </c>
      <c r="K242" s="69">
        <v>10.79</v>
      </c>
      <c r="L242" s="69">
        <v>22.25</v>
      </c>
      <c r="M242" s="69">
        <v>3.49</v>
      </c>
      <c r="N242" s="69">
        <v>8.57</v>
      </c>
      <c r="O242" s="69">
        <v>6</v>
      </c>
      <c r="P242" s="69">
        <v>26.26</v>
      </c>
      <c r="Q242" s="69">
        <v>0.86</v>
      </c>
      <c r="R242" s="69">
        <v>6.26</v>
      </c>
      <c r="S242" s="69">
        <v>35.28</v>
      </c>
      <c r="T242" s="69"/>
      <c r="U242" s="69"/>
      <c r="V242" s="4"/>
      <c r="X242" s="3">
        <f t="shared" si="88"/>
        <v>42248</v>
      </c>
      <c r="Y242" s="40">
        <f ca="1">Y241+SUMIFS('Transactions (Dated)'!$E$2:$E$53,'Transactions (Dated)'!$D$2:$D$53,'Share Values'!$X242,'Transactions (Dated)'!$B$2:$B$53,'Share Values'!Y$11,'Transactions (Dated)'!$C$2:$C$53,"Buy")-SUMIFS('Transactions (Dated)'!$E$2:$E$53,'Transactions (Dated)'!$D$2:$D$53,'Share Values'!$X242,'Transactions (Dated)'!$B$2:$B$53,'Share Values'!Y$11,'Transactions (Dated)'!$C$2:$C$53,"Sell")</f>
        <v>4625</v>
      </c>
      <c r="Z242" s="40">
        <f ca="1">Z241+SUMIFS('Transactions (Dated)'!$E$2:$E$53,'Transactions (Dated)'!$D$2:$D$53,'Share Values'!$X242,'Transactions (Dated)'!$B$2:$B$53,'Share Values'!Z$11,'Transactions (Dated)'!$C$2:$C$53,"Buy")-SUMIFS('Transactions (Dated)'!$E$2:$E$53,'Transactions (Dated)'!$D$2:$D$53,'Share Values'!$X242,'Transactions (Dated)'!$B$2:$B$53,'Share Values'!Z$11,'Transactions (Dated)'!$C$2:$C$53,"Sell")</f>
        <v>9375</v>
      </c>
      <c r="AA242" s="40">
        <f ca="1">AA241+SUMIFS('Transactions (Dated)'!$E$2:$E$53,'Transactions (Dated)'!$D$2:$D$53,'Share Values'!$X242,'Transactions (Dated)'!$B$2:$B$53,'Share Values'!AA$11,'Transactions (Dated)'!$C$2:$C$53,"Buy")-SUMIFS('Transactions (Dated)'!$E$2:$E$53,'Transactions (Dated)'!$D$2:$D$53,'Share Values'!$X242,'Transactions (Dated)'!$B$2:$B$53,'Share Values'!AA$11,'Transactions (Dated)'!$C$2:$C$53,"Sell")</f>
        <v>39270</v>
      </c>
      <c r="AB242" s="40">
        <f ca="1">AB241+SUMIFS('Transactions (Dated)'!$E$2:$E$53,'Transactions (Dated)'!$D$2:$D$53,'Share Values'!$X242,'Transactions (Dated)'!$B$2:$B$53,'Share Values'!AB$11,'Transactions (Dated)'!$C$2:$C$53,"Buy")-SUMIFS('Transactions (Dated)'!$E$2:$E$53,'Transactions (Dated)'!$D$2:$D$53,'Share Values'!$X242,'Transactions (Dated)'!$B$2:$B$53,'Share Values'!AB$11,'Transactions (Dated)'!$C$2:$C$53,"Sell")</f>
        <v>1892</v>
      </c>
      <c r="AC242" s="40">
        <f ca="1">AC241+SUMIFS('Transactions (Dated)'!$E$2:$E$53,'Transactions (Dated)'!$D$2:$D$53,'Share Values'!$X242,'Transactions (Dated)'!$B$2:$B$53,'Share Values'!AC$11,'Transactions (Dated)'!$C$2:$C$53,"Buy")-SUMIFS('Transactions (Dated)'!$E$2:$E$53,'Transactions (Dated)'!$D$2:$D$53,'Share Values'!$X242,'Transactions (Dated)'!$B$2:$B$53,'Share Values'!AC$11,'Transactions (Dated)'!$C$2:$C$53,"Sell")</f>
        <v>2348</v>
      </c>
      <c r="AD242" s="40">
        <f ca="1">AD241+SUMIFS('Transactions (Dated)'!$E$2:$E$53,'Transactions (Dated)'!$D$2:$D$53,'Share Values'!$X242,'Transactions (Dated)'!$B$2:$B$53,'Share Values'!AD$11,'Transactions (Dated)'!$C$2:$C$53,"Buy")-SUMIFS('Transactions (Dated)'!$E$2:$E$53,'Transactions (Dated)'!$D$2:$D$53,'Share Values'!$X242,'Transactions (Dated)'!$B$2:$B$53,'Share Values'!AD$11,'Transactions (Dated)'!$C$2:$C$53,"Sell")</f>
        <v>0</v>
      </c>
      <c r="AE242" s="40">
        <f ca="1">AE241+SUMIFS('Transactions (Dated)'!$E$2:$E$53,'Transactions (Dated)'!$D$2:$D$53,'Share Values'!$X242,'Transactions (Dated)'!$B$2:$B$53,'Share Values'!AE$11,'Transactions (Dated)'!$C$2:$C$53,"Buy")-SUMIFS('Transactions (Dated)'!$E$2:$E$53,'Transactions (Dated)'!$D$2:$D$53,'Share Values'!$X242,'Transactions (Dated)'!$B$2:$B$53,'Share Values'!AE$11,'Transactions (Dated)'!$C$2:$C$53,"Sell")</f>
        <v>0</v>
      </c>
      <c r="AF242" s="40">
        <f ca="1">AF241+SUMIFS('Transactions (Dated)'!$E$2:$E$53,'Transactions (Dated)'!$D$2:$D$53,'Share Values'!$X242,'Transactions (Dated)'!$B$2:$B$53,'Share Values'!AF$11,'Transactions (Dated)'!$C$2:$C$53,"Buy")-SUMIFS('Transactions (Dated)'!$E$2:$E$53,'Transactions (Dated)'!$D$2:$D$53,'Share Values'!$X242,'Transactions (Dated)'!$B$2:$B$53,'Share Values'!AF$11,'Transactions (Dated)'!$C$2:$C$53,"Sell")</f>
        <v>0</v>
      </c>
      <c r="AG242" s="40">
        <f ca="1">AG241+SUMIFS('Transactions (Dated)'!$E$2:$E$53,'Transactions (Dated)'!$D$2:$D$53,'Share Values'!$X242,'Transactions (Dated)'!$B$2:$B$53,'Share Values'!AG$11,'Transactions (Dated)'!$C$2:$C$53,"Buy")-SUMIFS('Transactions (Dated)'!$E$2:$E$53,'Transactions (Dated)'!$D$2:$D$53,'Share Values'!$X242,'Transactions (Dated)'!$B$2:$B$53,'Share Values'!AG$11,'Transactions (Dated)'!$C$2:$C$53,"Sell")</f>
        <v>0</v>
      </c>
      <c r="AH242" s="40">
        <f ca="1">AH241+SUMIFS('Transactions (Dated)'!$E$2:$E$53,'Transactions (Dated)'!$D$2:$D$53,'Share Values'!$X242,'Transactions (Dated)'!$B$2:$B$53,'Share Values'!AH$11,'Transactions (Dated)'!$C$2:$C$53,"Buy")-SUMIFS('Transactions (Dated)'!$E$2:$E$53,'Transactions (Dated)'!$D$2:$D$53,'Share Values'!$X242,'Transactions (Dated)'!$B$2:$B$53,'Share Values'!AH$11,'Transactions (Dated)'!$C$2:$C$53,"Sell")</f>
        <v>0</v>
      </c>
      <c r="AI242" s="40">
        <f ca="1">AI241+SUMIFS('Transactions (Dated)'!$E$2:$E$53,'Transactions (Dated)'!$D$2:$D$53,'Share Values'!$X242,'Transactions (Dated)'!$B$2:$B$53,'Share Values'!AI$11,'Transactions (Dated)'!$C$2:$C$53,"Buy")-SUMIFS('Transactions (Dated)'!$E$2:$E$53,'Transactions (Dated)'!$D$2:$D$53,'Share Values'!$X242,'Transactions (Dated)'!$B$2:$B$53,'Share Values'!AI$11,'Transactions (Dated)'!$C$2:$C$53,"Sell")</f>
        <v>0</v>
      </c>
      <c r="AJ242" s="40">
        <f ca="1">AJ241+SUMIFS('Transactions (Dated)'!$E$2:$E$53,'Transactions (Dated)'!$D$2:$D$53,'Share Values'!$X242,'Transactions (Dated)'!$B$2:$B$53,'Share Values'!AJ$11,'Transactions (Dated)'!$C$2:$C$53,"Buy")-SUMIFS('Transactions (Dated)'!$E$2:$E$53,'Transactions (Dated)'!$D$2:$D$53,'Share Values'!$X242,'Transactions (Dated)'!$B$2:$B$53,'Share Values'!AJ$11,'Transactions (Dated)'!$C$2:$C$53,"Sell")</f>
        <v>0</v>
      </c>
      <c r="AK242" s="40">
        <f ca="1">AK241+SUMIFS('Transactions (Dated)'!$E$2:$E$53,'Transactions (Dated)'!$D$2:$D$53,'Share Values'!$X242,'Transactions (Dated)'!$B$2:$B$53,'Share Values'!AK$11,'Transactions (Dated)'!$C$2:$C$53,"Buy")-SUMIFS('Transactions (Dated)'!$E$2:$E$53,'Transactions (Dated)'!$D$2:$D$53,'Share Values'!$X242,'Transactions (Dated)'!$B$2:$B$53,'Share Values'!AK$11,'Transactions (Dated)'!$C$2:$C$53,"Sell")</f>
        <v>0</v>
      </c>
      <c r="AL242" s="40">
        <f ca="1">AL241+SUMIFS('Transactions (Dated)'!$E$2:$E$53,'Transactions (Dated)'!$D$2:$D$53,'Share Values'!$X242,'Transactions (Dated)'!$B$2:$B$53,'Share Values'!AL$11,'Transactions (Dated)'!$C$2:$C$53,"Buy")-SUMIFS('Transactions (Dated)'!$E$2:$E$53,'Transactions (Dated)'!$D$2:$D$53,'Share Values'!$X242,'Transactions (Dated)'!$B$2:$B$53,'Share Values'!AL$11,'Transactions (Dated)'!$C$2:$C$53,"Sell")</f>
        <v>0</v>
      </c>
      <c r="AM242" s="40">
        <f ca="1">AM241+SUMIFS('Transactions (Dated)'!$E$2:$E$53,'Transactions (Dated)'!$D$2:$D$53,'Share Values'!$X242,'Transactions (Dated)'!$B$2:$B$53,'Share Values'!AM$11,'Transactions (Dated)'!$C$2:$C$53,"Buy")-SUMIFS('Transactions (Dated)'!$E$2:$E$53,'Transactions (Dated)'!$D$2:$D$53,'Share Values'!$X242,'Transactions (Dated)'!$B$2:$B$53,'Share Values'!AM$11,'Transactions (Dated)'!$C$2:$C$53,"Sell")</f>
        <v>0</v>
      </c>
      <c r="AN242" s="40">
        <f ca="1">AN241+SUMIFS('Transactions (Dated)'!$E$2:$E$53,'Transactions (Dated)'!$D$2:$D$53,'Share Values'!$X242,'Transactions (Dated)'!$B$2:$B$53,'Share Values'!AN$11,'Transactions (Dated)'!$C$2:$C$53,"Buy")-SUMIFS('Transactions (Dated)'!$E$2:$E$53,'Transactions (Dated)'!$D$2:$D$53,'Share Values'!$X242,'Transactions (Dated)'!$B$2:$B$53,'Share Values'!AN$11,'Transactions (Dated)'!$C$2:$C$53,"Sell")</f>
        <v>0</v>
      </c>
      <c r="AO242" s="40"/>
      <c r="AQ242" s="3">
        <f t="shared" si="89"/>
        <v>42248</v>
      </c>
      <c r="AR242" s="6">
        <f t="shared" ca="1" si="90"/>
        <v>44908.750000000007</v>
      </c>
      <c r="AS242" s="6">
        <f t="shared" ca="1" si="91"/>
        <v>38343.75</v>
      </c>
      <c r="AT242" s="6">
        <f t="shared" ca="1" si="92"/>
        <v>718641</v>
      </c>
      <c r="AU242" s="6">
        <f t="shared" ca="1" si="93"/>
        <v>51651.6</v>
      </c>
      <c r="AV242" s="6">
        <f t="shared" ca="1" si="94"/>
        <v>32872</v>
      </c>
      <c r="AW242" s="6">
        <f t="shared" ca="1" si="95"/>
        <v>0</v>
      </c>
      <c r="AX242" s="6">
        <f t="shared" ca="1" si="96"/>
        <v>0</v>
      </c>
      <c r="AY242" s="6">
        <f t="shared" ca="1" si="97"/>
        <v>0</v>
      </c>
      <c r="AZ242" s="6">
        <f t="shared" ca="1" si="98"/>
        <v>0</v>
      </c>
      <c r="BA242" s="6">
        <f t="shared" ca="1" si="99"/>
        <v>0</v>
      </c>
      <c r="BB242" s="6">
        <f t="shared" ca="1" si="100"/>
        <v>0</v>
      </c>
      <c r="BC242" s="6">
        <f t="shared" ca="1" si="101"/>
        <v>0</v>
      </c>
      <c r="BD242" s="6">
        <f t="shared" ca="1" si="102"/>
        <v>0</v>
      </c>
      <c r="BE242" s="6">
        <f t="shared" ca="1" si="103"/>
        <v>0</v>
      </c>
      <c r="BF242" s="6">
        <f t="shared" ca="1" si="110"/>
        <v>0</v>
      </c>
      <c r="BG242" s="6">
        <f t="shared" ca="1" si="111"/>
        <v>0</v>
      </c>
      <c r="BH242" s="6"/>
      <c r="BJ242" s="4">
        <f t="shared" ca="1" si="104"/>
        <v>886417.1</v>
      </c>
      <c r="BL242" s="3">
        <f t="shared" si="105"/>
        <v>42248</v>
      </c>
      <c r="BM242" s="6">
        <f>BM241+SUMIFS('Transactions (Dated)'!G:G,'Transactions (Dated)'!D:D,'Share Values'!AQ242)</f>
        <v>34179.499999999993</v>
      </c>
      <c r="BN242" s="6">
        <f ca="1">BN241+SUMIFS('Transactions (Dated)'!$F:$F,'Transactions (Dated)'!$D:$D,$BL242,'Transactions (Dated)'!$B:$B,BN$11,'Transactions (Dated)'!$C:$C,"Dividend (paid to cash)")*Y242</f>
        <v>0</v>
      </c>
      <c r="BO242" s="6">
        <f ca="1">BO241+SUMIFS('Transactions (Dated)'!$F:$F,'Transactions (Dated)'!$D:$D,$BL242,'Transactions (Dated)'!$B:$B,BO$11,'Transactions (Dated)'!$C:$C,"Dividend (paid to cash)")*Z242</f>
        <v>1718.75</v>
      </c>
      <c r="BP242" s="6">
        <f ca="1">BP241+SUMIFS('Transactions (Dated)'!$F:$F,'Transactions (Dated)'!$D:$D,$BL242,'Transactions (Dated)'!$B:$B,BP$11,'Transactions (Dated)'!$C:$C,"Dividend (paid to cash)")*AA242</f>
        <v>23236.542000000001</v>
      </c>
      <c r="BQ242" s="6">
        <f ca="1">BQ241+SUMIFS('Transactions (Dated)'!$F:$F,'Transactions (Dated)'!$D:$D,$BL242,'Transactions (Dated)'!$B:$B,BQ$11,'Transactions (Dated)'!$C:$C,"Dividend (paid to cash)")*AB242</f>
        <v>179.74</v>
      </c>
      <c r="BR242" s="6">
        <f ca="1">BR241+SUMIFS('Transactions (Dated)'!$F:$F,'Transactions (Dated)'!$D:$D,$BL242,'Transactions (Dated)'!$B:$B,BR$11,'Transactions (Dated)'!$C:$C,"Dividend (paid to cash)")*AC242</f>
        <v>0</v>
      </c>
      <c r="BS242" s="6">
        <f ca="1">BS241+SUMIFS('Transactions (Dated)'!$F:$F,'Transactions (Dated)'!$D:$D,$BL242,'Transactions (Dated)'!$B:$B,BS$11,'Transactions (Dated)'!$C:$C,"Dividend (paid to cash)")*AD242</f>
        <v>0</v>
      </c>
      <c r="BT242" s="6">
        <f ca="1">BT241+SUMIFS('Transactions (Dated)'!$F:$F,'Transactions (Dated)'!$D:$D,$BL242,'Transactions (Dated)'!$B:$B,BT$11,'Transactions (Dated)'!$C:$C,"Dividend (paid to cash)")*AE242</f>
        <v>0</v>
      </c>
      <c r="BU242" s="6">
        <f ca="1">BU241+SUMIFS('Transactions (Dated)'!$F:$F,'Transactions (Dated)'!$D:$D,$BL242,'Transactions (Dated)'!$B:$B,BU$11,'Transactions (Dated)'!$C:$C,"Dividend (paid to cash)")*AF242</f>
        <v>0</v>
      </c>
      <c r="BV242" s="6">
        <f ca="1">BV241+SUMIFS('Transactions (Dated)'!$F:$F,'Transactions (Dated)'!$D:$D,$BL242,'Transactions (Dated)'!$B:$B,BV$11,'Transactions (Dated)'!$C:$C,"Dividend (paid to cash)")*AG242</f>
        <v>0</v>
      </c>
      <c r="BW242" s="6">
        <f ca="1">BW241+SUMIFS('Transactions (Dated)'!$F:$F,'Transactions (Dated)'!$D:$D,$BL242,'Transactions (Dated)'!$B:$B,BW$11,'Transactions (Dated)'!$C:$C,"Dividend (paid to cash)")*AH242</f>
        <v>0</v>
      </c>
      <c r="BX242" s="6">
        <f ca="1">BX241+SUMIFS('Transactions (Dated)'!$F:$F,'Transactions (Dated)'!$D:$D,$BL242,'Transactions (Dated)'!$B:$B,BX$11,'Transactions (Dated)'!$C:$C,"Dividend (paid to cash)")*AI242</f>
        <v>0</v>
      </c>
      <c r="BY242" s="6">
        <f ca="1">BY241+SUMIFS('Transactions (Dated)'!$F:$F,'Transactions (Dated)'!$D:$D,$BL242,'Transactions (Dated)'!$B:$B,BY$11,'Transactions (Dated)'!$C:$C,"Dividend (paid to cash)")*AJ242</f>
        <v>0</v>
      </c>
      <c r="BZ242" s="6">
        <f ca="1">BZ241+SUMIFS('Transactions (Dated)'!$F:$F,'Transactions (Dated)'!$D:$D,$BL242,'Transactions (Dated)'!$B:$B,BZ$11,'Transactions (Dated)'!$C:$C,"Dividend (paid to cash)")*AK242</f>
        <v>0</v>
      </c>
      <c r="CA242" s="6">
        <f ca="1">CA241+SUMIFS('Transactions (Dated)'!$F:$F,'Transactions (Dated)'!$D:$D,$BL242,'Transactions (Dated)'!$B:$B,CA$11,'Transactions (Dated)'!$C:$C,"Dividend (paid to cash)")*AL242</f>
        <v>0</v>
      </c>
      <c r="CB242" s="6">
        <v>0</v>
      </c>
      <c r="CC242" s="6">
        <v>0</v>
      </c>
      <c r="CD242" s="6"/>
      <c r="CF242" s="6">
        <f t="shared" ca="1" si="112"/>
        <v>59314.531999999992</v>
      </c>
      <c r="CH242" s="3">
        <f t="shared" si="113"/>
        <v>42248</v>
      </c>
      <c r="CI242" s="4">
        <f t="shared" ca="1" si="106"/>
        <v>886417.1</v>
      </c>
      <c r="CJ242" s="4">
        <f t="shared" ca="1" si="107"/>
        <v>59314.531999999992</v>
      </c>
      <c r="CL242" s="4">
        <f t="shared" ca="1" si="108"/>
        <v>945731.63199999998</v>
      </c>
    </row>
    <row r="243" spans="2:90" x14ac:dyDescent="0.15">
      <c r="B243" s="3">
        <f t="shared" si="109"/>
        <v>42249</v>
      </c>
      <c r="C243" s="2">
        <v>13545.3</v>
      </c>
      <c r="E243" s="70">
        <v>42249</v>
      </c>
      <c r="F243" s="69">
        <v>9.91</v>
      </c>
      <c r="G243" s="69">
        <v>3.77</v>
      </c>
      <c r="H243" s="69">
        <v>18.38</v>
      </c>
      <c r="I243" s="69">
        <v>27.31</v>
      </c>
      <c r="J243" s="69">
        <v>12.37</v>
      </c>
      <c r="K243" s="69">
        <v>10.58</v>
      </c>
      <c r="L243" s="69">
        <v>22.39</v>
      </c>
      <c r="M243" s="69">
        <v>3.51</v>
      </c>
      <c r="N243" s="69">
        <v>8.67</v>
      </c>
      <c r="O243" s="69">
        <v>6.0332999999999997</v>
      </c>
      <c r="P243" s="69">
        <v>25.79</v>
      </c>
      <c r="Q243" s="69">
        <v>0.9</v>
      </c>
      <c r="R243" s="69">
        <v>6.13</v>
      </c>
      <c r="S243" s="69">
        <v>34.26</v>
      </c>
      <c r="T243" s="69"/>
      <c r="U243" s="69"/>
      <c r="V243" s="4"/>
      <c r="X243" s="3">
        <f t="shared" si="88"/>
        <v>42249</v>
      </c>
      <c r="Y243" s="40">
        <f ca="1">Y242+SUMIFS('Transactions (Dated)'!$E$2:$E$53,'Transactions (Dated)'!$D$2:$D$53,'Share Values'!$X243,'Transactions (Dated)'!$B$2:$B$53,'Share Values'!Y$11,'Transactions (Dated)'!$C$2:$C$53,"Buy")-SUMIFS('Transactions (Dated)'!$E$2:$E$53,'Transactions (Dated)'!$D$2:$D$53,'Share Values'!$X243,'Transactions (Dated)'!$B$2:$B$53,'Share Values'!Y$11,'Transactions (Dated)'!$C$2:$C$53,"Sell")</f>
        <v>4625</v>
      </c>
      <c r="Z243" s="40">
        <f ca="1">Z242+SUMIFS('Transactions (Dated)'!$E$2:$E$53,'Transactions (Dated)'!$D$2:$D$53,'Share Values'!$X243,'Transactions (Dated)'!$B$2:$B$53,'Share Values'!Z$11,'Transactions (Dated)'!$C$2:$C$53,"Buy")-SUMIFS('Transactions (Dated)'!$E$2:$E$53,'Transactions (Dated)'!$D$2:$D$53,'Share Values'!$X243,'Transactions (Dated)'!$B$2:$B$53,'Share Values'!Z$11,'Transactions (Dated)'!$C$2:$C$53,"Sell")</f>
        <v>9375</v>
      </c>
      <c r="AA243" s="40">
        <f ca="1">AA242+SUMIFS('Transactions (Dated)'!$E$2:$E$53,'Transactions (Dated)'!$D$2:$D$53,'Share Values'!$X243,'Transactions (Dated)'!$B$2:$B$53,'Share Values'!AA$11,'Transactions (Dated)'!$C$2:$C$53,"Buy")-SUMIFS('Transactions (Dated)'!$E$2:$E$53,'Transactions (Dated)'!$D$2:$D$53,'Share Values'!$X243,'Transactions (Dated)'!$B$2:$B$53,'Share Values'!AA$11,'Transactions (Dated)'!$C$2:$C$53,"Sell")</f>
        <v>39270</v>
      </c>
      <c r="AB243" s="40">
        <f ca="1">AB242+SUMIFS('Transactions (Dated)'!$E$2:$E$53,'Transactions (Dated)'!$D$2:$D$53,'Share Values'!$X243,'Transactions (Dated)'!$B$2:$B$53,'Share Values'!AB$11,'Transactions (Dated)'!$C$2:$C$53,"Buy")-SUMIFS('Transactions (Dated)'!$E$2:$E$53,'Transactions (Dated)'!$D$2:$D$53,'Share Values'!$X243,'Transactions (Dated)'!$B$2:$B$53,'Share Values'!AB$11,'Transactions (Dated)'!$C$2:$C$53,"Sell")</f>
        <v>1892</v>
      </c>
      <c r="AC243" s="40">
        <f ca="1">AC242+SUMIFS('Transactions (Dated)'!$E$2:$E$53,'Transactions (Dated)'!$D$2:$D$53,'Share Values'!$X243,'Transactions (Dated)'!$B$2:$B$53,'Share Values'!AC$11,'Transactions (Dated)'!$C$2:$C$53,"Buy")-SUMIFS('Transactions (Dated)'!$E$2:$E$53,'Transactions (Dated)'!$D$2:$D$53,'Share Values'!$X243,'Transactions (Dated)'!$B$2:$B$53,'Share Values'!AC$11,'Transactions (Dated)'!$C$2:$C$53,"Sell")</f>
        <v>2348</v>
      </c>
      <c r="AD243" s="40">
        <f ca="1">AD242+SUMIFS('Transactions (Dated)'!$E$2:$E$53,'Transactions (Dated)'!$D$2:$D$53,'Share Values'!$X243,'Transactions (Dated)'!$B$2:$B$53,'Share Values'!AD$11,'Transactions (Dated)'!$C$2:$C$53,"Buy")-SUMIFS('Transactions (Dated)'!$E$2:$E$53,'Transactions (Dated)'!$D$2:$D$53,'Share Values'!$X243,'Transactions (Dated)'!$B$2:$B$53,'Share Values'!AD$11,'Transactions (Dated)'!$C$2:$C$53,"Sell")</f>
        <v>0</v>
      </c>
      <c r="AE243" s="40">
        <f ca="1">AE242+SUMIFS('Transactions (Dated)'!$E$2:$E$53,'Transactions (Dated)'!$D$2:$D$53,'Share Values'!$X243,'Transactions (Dated)'!$B$2:$B$53,'Share Values'!AE$11,'Transactions (Dated)'!$C$2:$C$53,"Buy")-SUMIFS('Transactions (Dated)'!$E$2:$E$53,'Transactions (Dated)'!$D$2:$D$53,'Share Values'!$X243,'Transactions (Dated)'!$B$2:$B$53,'Share Values'!AE$11,'Transactions (Dated)'!$C$2:$C$53,"Sell")</f>
        <v>0</v>
      </c>
      <c r="AF243" s="40">
        <f ca="1">AF242+SUMIFS('Transactions (Dated)'!$E$2:$E$53,'Transactions (Dated)'!$D$2:$D$53,'Share Values'!$X243,'Transactions (Dated)'!$B$2:$B$53,'Share Values'!AF$11,'Transactions (Dated)'!$C$2:$C$53,"Buy")-SUMIFS('Transactions (Dated)'!$E$2:$E$53,'Transactions (Dated)'!$D$2:$D$53,'Share Values'!$X243,'Transactions (Dated)'!$B$2:$B$53,'Share Values'!AF$11,'Transactions (Dated)'!$C$2:$C$53,"Sell")</f>
        <v>0</v>
      </c>
      <c r="AG243" s="40">
        <f ca="1">AG242+SUMIFS('Transactions (Dated)'!$E$2:$E$53,'Transactions (Dated)'!$D$2:$D$53,'Share Values'!$X243,'Transactions (Dated)'!$B$2:$B$53,'Share Values'!AG$11,'Transactions (Dated)'!$C$2:$C$53,"Buy")-SUMIFS('Transactions (Dated)'!$E$2:$E$53,'Transactions (Dated)'!$D$2:$D$53,'Share Values'!$X243,'Transactions (Dated)'!$B$2:$B$53,'Share Values'!AG$11,'Transactions (Dated)'!$C$2:$C$53,"Sell")</f>
        <v>0</v>
      </c>
      <c r="AH243" s="40">
        <f ca="1">AH242+SUMIFS('Transactions (Dated)'!$E$2:$E$53,'Transactions (Dated)'!$D$2:$D$53,'Share Values'!$X243,'Transactions (Dated)'!$B$2:$B$53,'Share Values'!AH$11,'Transactions (Dated)'!$C$2:$C$53,"Buy")-SUMIFS('Transactions (Dated)'!$E$2:$E$53,'Transactions (Dated)'!$D$2:$D$53,'Share Values'!$X243,'Transactions (Dated)'!$B$2:$B$53,'Share Values'!AH$11,'Transactions (Dated)'!$C$2:$C$53,"Sell")</f>
        <v>0</v>
      </c>
      <c r="AI243" s="40">
        <f ca="1">AI242+SUMIFS('Transactions (Dated)'!$E$2:$E$53,'Transactions (Dated)'!$D$2:$D$53,'Share Values'!$X243,'Transactions (Dated)'!$B$2:$B$53,'Share Values'!AI$11,'Transactions (Dated)'!$C$2:$C$53,"Buy")-SUMIFS('Transactions (Dated)'!$E$2:$E$53,'Transactions (Dated)'!$D$2:$D$53,'Share Values'!$X243,'Transactions (Dated)'!$B$2:$B$53,'Share Values'!AI$11,'Transactions (Dated)'!$C$2:$C$53,"Sell")</f>
        <v>0</v>
      </c>
      <c r="AJ243" s="40">
        <f ca="1">AJ242+SUMIFS('Transactions (Dated)'!$E$2:$E$53,'Transactions (Dated)'!$D$2:$D$53,'Share Values'!$X243,'Transactions (Dated)'!$B$2:$B$53,'Share Values'!AJ$11,'Transactions (Dated)'!$C$2:$C$53,"Buy")-SUMIFS('Transactions (Dated)'!$E$2:$E$53,'Transactions (Dated)'!$D$2:$D$53,'Share Values'!$X243,'Transactions (Dated)'!$B$2:$B$53,'Share Values'!AJ$11,'Transactions (Dated)'!$C$2:$C$53,"Sell")</f>
        <v>0</v>
      </c>
      <c r="AK243" s="40">
        <f ca="1">AK242+SUMIFS('Transactions (Dated)'!$E$2:$E$53,'Transactions (Dated)'!$D$2:$D$53,'Share Values'!$X243,'Transactions (Dated)'!$B$2:$B$53,'Share Values'!AK$11,'Transactions (Dated)'!$C$2:$C$53,"Buy")-SUMIFS('Transactions (Dated)'!$E$2:$E$53,'Transactions (Dated)'!$D$2:$D$53,'Share Values'!$X243,'Transactions (Dated)'!$B$2:$B$53,'Share Values'!AK$11,'Transactions (Dated)'!$C$2:$C$53,"Sell")</f>
        <v>0</v>
      </c>
      <c r="AL243" s="40">
        <f ca="1">AL242+SUMIFS('Transactions (Dated)'!$E$2:$E$53,'Transactions (Dated)'!$D$2:$D$53,'Share Values'!$X243,'Transactions (Dated)'!$B$2:$B$53,'Share Values'!AL$11,'Transactions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40">
        <f ca="1">AM242+SUMIFS('Transactions (Dated)'!$E$2:$E$53,'Transactions (Dated)'!$D$2:$D$53,'Share Values'!$X243,'Transactions (Dated)'!$B$2:$B$53,'Share Values'!AM$11,'Transactions (Dated)'!$C$2:$C$53,"Buy")-SUMIFS('Transactions (Dated)'!$E$2:$E$53,'Transactions (Dated)'!$D$2:$D$53,'Share Values'!$X243,'Transactions (Dated)'!$B$2:$B$53,'Share Values'!AM$11,'Transactions (Dated)'!$C$2:$C$53,"Sell")</f>
        <v>0</v>
      </c>
      <c r="AN243" s="40">
        <f ca="1">AN242+SUMIFS('Transactions (Dated)'!$E$2:$E$53,'Transactions (Dated)'!$D$2:$D$53,'Share Values'!$X243,'Transactions (Dated)'!$B$2:$B$53,'Share Values'!AN$11,'Transactions (Dated)'!$C$2:$C$53,"Buy")-SUMIFS('Transactions (Dated)'!$E$2:$E$53,'Transactions (Dated)'!$D$2:$D$53,'Share Values'!$X243,'Transactions (Dated)'!$B$2:$B$53,'Share Values'!AN$11,'Transactions (Dated)'!$C$2:$C$53,"Sell")</f>
        <v>0</v>
      </c>
      <c r="AO243" s="40"/>
      <c r="AQ243" s="3">
        <f t="shared" si="89"/>
        <v>42249</v>
      </c>
      <c r="AR243" s="6">
        <f t="shared" ca="1" si="90"/>
        <v>45833.75</v>
      </c>
      <c r="AS243" s="6">
        <f t="shared" ca="1" si="91"/>
        <v>35343.75</v>
      </c>
      <c r="AT243" s="6">
        <f t="shared" ca="1" si="92"/>
        <v>721782.6</v>
      </c>
      <c r="AU243" s="6">
        <f t="shared" ca="1" si="93"/>
        <v>51670.52</v>
      </c>
      <c r="AV243" s="6">
        <f t="shared" ca="1" si="94"/>
        <v>29044.76</v>
      </c>
      <c r="AW243" s="6">
        <f t="shared" ca="1" si="95"/>
        <v>0</v>
      </c>
      <c r="AX243" s="6">
        <f t="shared" ca="1" si="96"/>
        <v>0</v>
      </c>
      <c r="AY243" s="6">
        <f t="shared" ca="1" si="97"/>
        <v>0</v>
      </c>
      <c r="AZ243" s="6">
        <f t="shared" ca="1" si="98"/>
        <v>0</v>
      </c>
      <c r="BA243" s="6">
        <f t="shared" ca="1" si="99"/>
        <v>0</v>
      </c>
      <c r="BB243" s="6">
        <f t="shared" ca="1" si="100"/>
        <v>0</v>
      </c>
      <c r="BC243" s="6">
        <f t="shared" ca="1" si="101"/>
        <v>0</v>
      </c>
      <c r="BD243" s="6">
        <f t="shared" ca="1" si="102"/>
        <v>0</v>
      </c>
      <c r="BE243" s="6">
        <f t="shared" ca="1" si="103"/>
        <v>0</v>
      </c>
      <c r="BF243" s="6">
        <f t="shared" ca="1" si="110"/>
        <v>0</v>
      </c>
      <c r="BG243" s="6">
        <f t="shared" ca="1" si="111"/>
        <v>0</v>
      </c>
      <c r="BH243" s="6"/>
      <c r="BJ243" s="4">
        <f t="shared" ca="1" si="104"/>
        <v>883675.38</v>
      </c>
      <c r="BL243" s="3">
        <f t="shared" si="105"/>
        <v>42249</v>
      </c>
      <c r="BM243" s="6">
        <f>BM242+SUMIFS('Transactions (Dated)'!G:G,'Transactions (Dated)'!D:D,'Share Values'!AQ243)</f>
        <v>34179.499999999993</v>
      </c>
      <c r="BN243" s="6">
        <f ca="1">BN242+SUMIFS('Transactions (Dated)'!$F:$F,'Transactions (Dated)'!$D:$D,$BL243,'Transactions (Dated)'!$B:$B,BN$11,'Transactions (Dated)'!$C:$C,"Dividend (paid to cash)")*Y243</f>
        <v>0</v>
      </c>
      <c r="BO243" s="6">
        <f ca="1">BO242+SUMIFS('Transactions (Dated)'!$F:$F,'Transactions (Dated)'!$D:$D,$BL243,'Transactions (Dated)'!$B:$B,BO$11,'Transactions (Dated)'!$C:$C,"Dividend (paid to cash)")*Z243</f>
        <v>1718.75</v>
      </c>
      <c r="BP243" s="6">
        <f ca="1">BP242+SUMIFS('Transactions (Dated)'!$F:$F,'Transactions (Dated)'!$D:$D,$BL243,'Transactions (Dated)'!$B:$B,BP$11,'Transactions (Dated)'!$C:$C,"Dividend (paid to cash)")*AA243</f>
        <v>23236.542000000001</v>
      </c>
      <c r="BQ243" s="6">
        <f ca="1">BQ242+SUMIFS('Transactions (Dated)'!$F:$F,'Transactions (Dated)'!$D:$D,$BL243,'Transactions (Dated)'!$B:$B,BQ$11,'Transactions (Dated)'!$C:$C,"Dividend (paid to cash)")*AB243</f>
        <v>179.74</v>
      </c>
      <c r="BR243" s="6">
        <f ca="1">BR242+SUMIFS('Transactions (Dated)'!$F:$F,'Transactions (Dated)'!$D:$D,$BL243,'Transactions (Dated)'!$B:$B,BR$11,'Transactions (Dated)'!$C:$C,"Dividend (paid to cash)")*AC243</f>
        <v>0</v>
      </c>
      <c r="BS243" s="6">
        <f ca="1">BS242+SUMIFS('Transactions (Dated)'!$F:$F,'Transactions (Dated)'!$D:$D,$BL243,'Transactions (Dated)'!$B:$B,BS$11,'Transactions (Dated)'!$C:$C,"Dividend (paid to cash)")*AD243</f>
        <v>0</v>
      </c>
      <c r="BT243" s="6">
        <f ca="1">BT242+SUMIFS('Transactions (Dated)'!$F:$F,'Transactions (Dated)'!$D:$D,$BL243,'Transactions (Dated)'!$B:$B,BT$11,'Transactions (Dated)'!$C:$C,"Dividend (paid to cash)")*AE243</f>
        <v>0</v>
      </c>
      <c r="BU243" s="6">
        <f ca="1">BU242+SUMIFS('Transactions (Dated)'!$F:$F,'Transactions (Dated)'!$D:$D,$BL243,'Transactions (Dated)'!$B:$B,BU$11,'Transactions (Dated)'!$C:$C,"Dividend (paid to cash)")*AF243</f>
        <v>0</v>
      </c>
      <c r="BV243" s="6">
        <f ca="1">BV242+SUMIFS('Transactions (Dated)'!$F:$F,'Transactions (Dated)'!$D:$D,$BL243,'Transactions (Dated)'!$B:$B,BV$11,'Transactions (Dated)'!$C:$C,"Dividend (paid to cash)")*AG243</f>
        <v>0</v>
      </c>
      <c r="BW243" s="6">
        <f ca="1">BW242+SUMIFS('Transactions (Dated)'!$F:$F,'Transactions (Dated)'!$D:$D,$BL243,'Transactions (Dated)'!$B:$B,BW$11,'Transactions (Dated)'!$C:$C,"Dividend (paid to cash)")*AH243</f>
        <v>0</v>
      </c>
      <c r="BX243" s="6">
        <f ca="1">BX242+SUMIFS('Transactions (Dated)'!$F:$F,'Transactions (Dated)'!$D:$D,$BL243,'Transactions (Dated)'!$B:$B,BX$11,'Transactions (Dated)'!$C:$C,"Dividend (paid to cash)")*AI243</f>
        <v>0</v>
      </c>
      <c r="BY243" s="6">
        <f ca="1">BY242+SUMIFS('Transactions (Dated)'!$F:$F,'Transactions (Dated)'!$D:$D,$BL243,'Transactions (Dated)'!$B:$B,BY$11,'Transactions (Dated)'!$C:$C,"Dividend (paid to cash)")*AJ243</f>
        <v>0</v>
      </c>
      <c r="BZ243" s="6">
        <f ca="1">BZ242+SUMIFS('Transactions (Dated)'!$F:$F,'Transactions (Dated)'!$D:$D,$BL243,'Transactions (Dated)'!$B:$B,BZ$11,'Transactions (Dated)'!$C:$C,"Dividend (paid to cash)")*AK243</f>
        <v>0</v>
      </c>
      <c r="CA243" s="6">
        <f ca="1">CA242+SUMIFS('Transactions (Dated)'!$F:$F,'Transactions (Dated)'!$D:$D,$BL243,'Transactions (Dated)'!$B:$B,CA$11,'Transactions (Dated)'!$C:$C,"Dividend (paid to cash)")*AL243</f>
        <v>0</v>
      </c>
      <c r="CB243" s="6">
        <v>0</v>
      </c>
      <c r="CC243" s="6">
        <v>0</v>
      </c>
      <c r="CD243" s="6"/>
      <c r="CF243" s="6">
        <f t="shared" ca="1" si="112"/>
        <v>59314.531999999992</v>
      </c>
      <c r="CH243" s="3">
        <f t="shared" si="113"/>
        <v>42249</v>
      </c>
      <c r="CI243" s="4">
        <f t="shared" ca="1" si="106"/>
        <v>883675.38</v>
      </c>
      <c r="CJ243" s="4">
        <f t="shared" ca="1" si="107"/>
        <v>59314.531999999992</v>
      </c>
      <c r="CL243" s="4">
        <f t="shared" ca="1" si="108"/>
        <v>942989.91200000001</v>
      </c>
    </row>
    <row r="244" spans="2:90" x14ac:dyDescent="0.15">
      <c r="B244" s="3">
        <f t="shared" si="109"/>
        <v>42250</v>
      </c>
      <c r="C244" s="2">
        <v>13596.4</v>
      </c>
      <c r="E244" s="70">
        <v>42250</v>
      </c>
      <c r="F244" s="69">
        <v>9.86</v>
      </c>
      <c r="G244" s="69">
        <v>3.67</v>
      </c>
      <c r="H244" s="69">
        <v>18.440000000000001</v>
      </c>
      <c r="I244" s="69">
        <v>27.72</v>
      </c>
      <c r="J244" s="69">
        <v>11.73</v>
      </c>
      <c r="K244" s="69">
        <v>10.61</v>
      </c>
      <c r="L244" s="69">
        <v>22.08</v>
      </c>
      <c r="M244" s="69">
        <v>3.4</v>
      </c>
      <c r="N244" s="69">
        <v>8.8000000000000007</v>
      </c>
      <c r="O244" s="69">
        <v>6.06</v>
      </c>
      <c r="P244" s="69">
        <v>26</v>
      </c>
      <c r="Q244" s="69">
        <v>0.92</v>
      </c>
      <c r="R244" s="69">
        <v>6.11</v>
      </c>
      <c r="S244" s="69">
        <v>35.04</v>
      </c>
      <c r="T244" s="69"/>
      <c r="U244" s="69"/>
      <c r="V244" s="4"/>
      <c r="X244" s="3">
        <f t="shared" si="88"/>
        <v>42250</v>
      </c>
      <c r="Y244" s="40">
        <f ca="1">Y243+SUMIFS('Transactions (Dated)'!$E$2:$E$53,'Transactions (Dated)'!$D$2:$D$53,'Share Values'!$X244,'Transactions (Dated)'!$B$2:$B$53,'Share Values'!Y$11,'Transactions (Dated)'!$C$2:$C$53,"Buy")-SUMIFS('Transactions (Dated)'!$E$2:$E$53,'Transactions (Dated)'!$D$2:$D$53,'Share Values'!$X244,'Transactions (Dated)'!$B$2:$B$53,'Share Values'!Y$11,'Transactions (Dated)'!$C$2:$C$53,"Sell")</f>
        <v>4625</v>
      </c>
      <c r="Z244" s="40">
        <f ca="1">Z243+SUMIFS('Transactions (Dated)'!$E$2:$E$53,'Transactions (Dated)'!$D$2:$D$53,'Share Values'!$X244,'Transactions (Dated)'!$B$2:$B$53,'Share Values'!Z$11,'Transactions (Dated)'!$C$2:$C$53,"Buy")-SUMIFS('Transactions (Dated)'!$E$2:$E$53,'Transactions (Dated)'!$D$2:$D$53,'Share Values'!$X244,'Transactions (Dated)'!$B$2:$B$53,'Share Values'!Z$11,'Transactions (Dated)'!$C$2:$C$53,"Sell")</f>
        <v>9375</v>
      </c>
      <c r="AA244" s="40">
        <f ca="1">AA243+SUMIFS('Transactions (Dated)'!$E$2:$E$53,'Transactions (Dated)'!$D$2:$D$53,'Share Values'!$X244,'Transactions (Dated)'!$B$2:$B$53,'Share Values'!AA$11,'Transactions (Dated)'!$C$2:$C$53,"Buy")-SUMIFS('Transactions (Dated)'!$E$2:$E$53,'Transactions (Dated)'!$D$2:$D$53,'Share Values'!$X244,'Transactions (Dated)'!$B$2:$B$53,'Share Values'!AA$11,'Transactions (Dated)'!$C$2:$C$53,"Sell")</f>
        <v>39270</v>
      </c>
      <c r="AB244" s="40">
        <f ca="1">AB243+SUMIFS('Transactions (Dated)'!$E$2:$E$53,'Transactions (Dated)'!$D$2:$D$53,'Share Values'!$X244,'Transactions (Dated)'!$B$2:$B$53,'Share Values'!AB$11,'Transactions (Dated)'!$C$2:$C$53,"Buy")-SUMIFS('Transactions (Dated)'!$E$2:$E$53,'Transactions (Dated)'!$D$2:$D$53,'Share Values'!$X244,'Transactions (Dated)'!$B$2:$B$53,'Share Values'!AB$11,'Transactions (Dated)'!$C$2:$C$53,"Sell")</f>
        <v>1892</v>
      </c>
      <c r="AC244" s="40">
        <f ca="1">AC243+SUMIFS('Transactions (Dated)'!$E$2:$E$53,'Transactions (Dated)'!$D$2:$D$53,'Share Values'!$X244,'Transactions (Dated)'!$B$2:$B$53,'Share Values'!AC$11,'Transactions (Dated)'!$C$2:$C$53,"Buy")-SUMIFS('Transactions (Dated)'!$E$2:$E$53,'Transactions (Dated)'!$D$2:$D$53,'Share Values'!$X244,'Transactions (Dated)'!$B$2:$B$53,'Share Values'!AC$11,'Transactions (Dated)'!$C$2:$C$53,"Sell")</f>
        <v>2348</v>
      </c>
      <c r="AD244" s="40">
        <f ca="1">AD243+SUMIFS('Transactions (Dated)'!$E$2:$E$53,'Transactions (Dated)'!$D$2:$D$53,'Share Values'!$X244,'Transactions (Dated)'!$B$2:$B$53,'Share Values'!AD$11,'Transactions (Dated)'!$C$2:$C$53,"Buy")-SUMIFS('Transactions (Dated)'!$E$2:$E$53,'Transactions (Dated)'!$D$2:$D$53,'Share Values'!$X244,'Transactions (Dated)'!$B$2:$B$53,'Share Values'!AD$11,'Transactions (Dated)'!$C$2:$C$53,"Sell")</f>
        <v>0</v>
      </c>
      <c r="AE244" s="40">
        <f ca="1">AE243+SUMIFS('Transactions (Dated)'!$E$2:$E$53,'Transactions (Dated)'!$D$2:$D$53,'Share Values'!$X244,'Transactions (Dated)'!$B$2:$B$53,'Share Values'!AE$11,'Transactions (Dated)'!$C$2:$C$53,"Buy")-SUMIFS('Transactions (Dated)'!$E$2:$E$53,'Transactions (Dated)'!$D$2:$D$53,'Share Values'!$X244,'Transactions (Dated)'!$B$2:$B$53,'Share Values'!AE$11,'Transactions (Dated)'!$C$2:$C$53,"Sell")</f>
        <v>0</v>
      </c>
      <c r="AF244" s="40">
        <f ca="1">AF243+SUMIFS('Transactions (Dated)'!$E$2:$E$53,'Transactions (Dated)'!$D$2:$D$53,'Share Values'!$X244,'Transactions (Dated)'!$B$2:$B$53,'Share Values'!AF$11,'Transactions (Dated)'!$C$2:$C$53,"Buy")-SUMIFS('Transactions (Dated)'!$E$2:$E$53,'Transactions (Dated)'!$D$2:$D$53,'Share Values'!$X244,'Transactions (Dated)'!$B$2:$B$53,'Share Values'!AF$11,'Transactions (Dated)'!$C$2:$C$53,"Sell")</f>
        <v>0</v>
      </c>
      <c r="AG244" s="40">
        <f ca="1">AG243+SUMIFS('Transactions (Dated)'!$E$2:$E$53,'Transactions (Dated)'!$D$2:$D$53,'Share Values'!$X244,'Transactions (Dated)'!$B$2:$B$53,'Share Values'!AG$11,'Transactions (Dated)'!$C$2:$C$53,"Buy")-SUMIFS('Transactions (Dated)'!$E$2:$E$53,'Transactions (Dated)'!$D$2:$D$53,'Share Values'!$X244,'Transactions (Dated)'!$B$2:$B$53,'Share Values'!AG$11,'Transactions (Dated)'!$C$2:$C$53,"Sell")</f>
        <v>0</v>
      </c>
      <c r="AH244" s="40">
        <f ca="1">AH243+SUMIFS('Transactions (Dated)'!$E$2:$E$53,'Transactions (Dated)'!$D$2:$D$53,'Share Values'!$X244,'Transactions (Dated)'!$B$2:$B$53,'Share Values'!AH$11,'Transactions (Dated)'!$C$2:$C$53,"Buy")-SUMIFS('Transactions (Dated)'!$E$2:$E$53,'Transactions (Dated)'!$D$2:$D$53,'Share Values'!$X244,'Transactions (Dated)'!$B$2:$B$53,'Share Values'!AH$11,'Transactions (Dated)'!$C$2:$C$53,"Sell")</f>
        <v>0</v>
      </c>
      <c r="AI244" s="40">
        <f ca="1">AI243+SUMIFS('Transactions (Dated)'!$E$2:$E$53,'Transactions (Dated)'!$D$2:$D$53,'Share Values'!$X244,'Transactions (Dated)'!$B$2:$B$53,'Share Values'!AI$11,'Transactions (Dated)'!$C$2:$C$53,"Buy")-SUMIFS('Transactions (Dated)'!$E$2:$E$53,'Transactions (Dated)'!$D$2:$D$53,'Share Values'!$X244,'Transactions (Dated)'!$B$2:$B$53,'Share Values'!AI$11,'Transactions (Dated)'!$C$2:$C$53,"Sell")</f>
        <v>0</v>
      </c>
      <c r="AJ244" s="40">
        <f ca="1">AJ243+SUMIFS('Transactions (Dated)'!$E$2:$E$53,'Transactions (Dated)'!$D$2:$D$53,'Share Values'!$X244,'Transactions (Dated)'!$B$2:$B$53,'Share Values'!AJ$11,'Transactions (Dated)'!$C$2:$C$53,"Buy")-SUMIFS('Transactions (Dated)'!$E$2:$E$53,'Transactions (Dated)'!$D$2:$D$53,'Share Values'!$X244,'Transactions (Dated)'!$B$2:$B$53,'Share Values'!AJ$11,'Transactions (Dated)'!$C$2:$C$53,"Sell")</f>
        <v>0</v>
      </c>
      <c r="AK244" s="40">
        <f ca="1">AK243+SUMIFS('Transactions (Dated)'!$E$2:$E$53,'Transactions (Dated)'!$D$2:$D$53,'Share Values'!$X244,'Transactions (Dated)'!$B$2:$B$53,'Share Values'!AK$11,'Transactions (Dated)'!$C$2:$C$53,"Buy")-SUMIFS('Transactions (Dated)'!$E$2:$E$53,'Transactions (Dated)'!$D$2:$D$53,'Share Values'!$X244,'Transactions (Dated)'!$B$2:$B$53,'Share Values'!AK$11,'Transactions (Dated)'!$C$2:$C$53,"Sell")</f>
        <v>0</v>
      </c>
      <c r="AL244" s="40">
        <f ca="1">AL243+SUMIFS('Transactions (Dated)'!$E$2:$E$53,'Transactions (Dated)'!$D$2:$D$53,'Share Values'!$X244,'Transactions (Dated)'!$B$2:$B$53,'Share Values'!AL$11,'Transactions (Dated)'!$C$2:$C$53,"Buy")-SUMIFS('Transactions (Dated)'!$E$2:$E$53,'Transactions (Dated)'!$D$2:$D$53,'Share Values'!$X244,'Transactions (Dated)'!$B$2:$B$53,'Share Values'!AL$11,'Transactions (Dated)'!$C$2:$C$53,"Sell")</f>
        <v>0</v>
      </c>
      <c r="AM244" s="40">
        <f ca="1">AM243+SUMIFS('Transactions (Dated)'!$E$2:$E$53,'Transactions (Dated)'!$D$2:$D$53,'Share Values'!$X244,'Transactions (Dated)'!$B$2:$B$53,'Share Values'!AM$11,'Transactions (Dated)'!$C$2:$C$53,"Buy")-SUMIFS('Transactions (Dated)'!$E$2:$E$53,'Transactions (Dated)'!$D$2:$D$53,'Share Values'!$X244,'Transactions (Dated)'!$B$2:$B$53,'Share Values'!AM$11,'Transactions (Dated)'!$C$2:$C$53,"Sell")</f>
        <v>0</v>
      </c>
      <c r="AN244" s="40">
        <f ca="1">AN243+SUMIFS('Transactions (Dated)'!$E$2:$E$53,'Transactions (Dated)'!$D$2:$D$53,'Share Values'!$X244,'Transactions (Dated)'!$B$2:$B$53,'Share Values'!AN$11,'Transactions (Dated)'!$C$2:$C$53,"Buy")-SUMIFS('Transactions (Dated)'!$E$2:$E$53,'Transactions (Dated)'!$D$2:$D$53,'Share Values'!$X244,'Transactions (Dated)'!$B$2:$B$53,'Share Values'!AN$11,'Transactions (Dated)'!$C$2:$C$53,"Sell")</f>
        <v>0</v>
      </c>
      <c r="AO244" s="40"/>
      <c r="AQ244" s="3">
        <f t="shared" si="89"/>
        <v>42250</v>
      </c>
      <c r="AR244" s="6">
        <f t="shared" ca="1" si="90"/>
        <v>45602.5</v>
      </c>
      <c r="AS244" s="6">
        <f t="shared" ca="1" si="91"/>
        <v>34406.25</v>
      </c>
      <c r="AT244" s="6">
        <f t="shared" ca="1" si="92"/>
        <v>724138.8</v>
      </c>
      <c r="AU244" s="6">
        <f t="shared" ca="1" si="93"/>
        <v>52446.239999999998</v>
      </c>
      <c r="AV244" s="6">
        <f t="shared" ca="1" si="94"/>
        <v>27542.04</v>
      </c>
      <c r="AW244" s="6">
        <f t="shared" ca="1" si="95"/>
        <v>0</v>
      </c>
      <c r="AX244" s="6">
        <f t="shared" ca="1" si="96"/>
        <v>0</v>
      </c>
      <c r="AY244" s="6">
        <f t="shared" ca="1" si="97"/>
        <v>0</v>
      </c>
      <c r="AZ244" s="6">
        <f t="shared" ca="1" si="98"/>
        <v>0</v>
      </c>
      <c r="BA244" s="6">
        <f t="shared" ca="1" si="99"/>
        <v>0</v>
      </c>
      <c r="BB244" s="6">
        <f t="shared" ca="1" si="100"/>
        <v>0</v>
      </c>
      <c r="BC244" s="6">
        <f t="shared" ca="1" si="101"/>
        <v>0</v>
      </c>
      <c r="BD244" s="6">
        <f t="shared" ca="1" si="102"/>
        <v>0</v>
      </c>
      <c r="BE244" s="6">
        <f t="shared" ca="1" si="103"/>
        <v>0</v>
      </c>
      <c r="BF244" s="6">
        <f t="shared" ca="1" si="110"/>
        <v>0</v>
      </c>
      <c r="BG244" s="6">
        <f t="shared" ca="1" si="111"/>
        <v>0</v>
      </c>
      <c r="BH244" s="6"/>
      <c r="BJ244" s="4">
        <f t="shared" ca="1" si="104"/>
        <v>884135.83000000007</v>
      </c>
      <c r="BL244" s="3">
        <f t="shared" si="105"/>
        <v>42250</v>
      </c>
      <c r="BM244" s="6">
        <f>BM243+SUMIFS('Transactions (Dated)'!G:G,'Transactions (Dated)'!D:D,'Share Values'!AQ244)</f>
        <v>34179.499999999993</v>
      </c>
      <c r="BN244" s="6">
        <f ca="1">BN243+SUMIFS('Transactions (Dated)'!$F:$F,'Transactions (Dated)'!$D:$D,$BL244,'Transactions (Dated)'!$B:$B,BN$11,'Transactions (Dated)'!$C:$C,"Dividend (paid to cash)")*Y244</f>
        <v>0</v>
      </c>
      <c r="BO244" s="6">
        <f ca="1">BO243+SUMIFS('Transactions (Dated)'!$F:$F,'Transactions (Dated)'!$D:$D,$BL244,'Transactions (Dated)'!$B:$B,BO$11,'Transactions (Dated)'!$C:$C,"Dividend (paid to cash)")*Z244</f>
        <v>1718.75</v>
      </c>
      <c r="BP244" s="6">
        <f ca="1">BP243+SUMIFS('Transactions (Dated)'!$F:$F,'Transactions (Dated)'!$D:$D,$BL244,'Transactions (Dated)'!$B:$B,BP$11,'Transactions (Dated)'!$C:$C,"Dividend (paid to cash)")*AA244</f>
        <v>23236.542000000001</v>
      </c>
      <c r="BQ244" s="6">
        <f ca="1">BQ243+SUMIFS('Transactions (Dated)'!$F:$F,'Transactions (Dated)'!$D:$D,$BL244,'Transactions (Dated)'!$B:$B,BQ$11,'Transactions (Dated)'!$C:$C,"Dividend (paid to cash)")*AB244</f>
        <v>179.74</v>
      </c>
      <c r="BR244" s="6">
        <f ca="1">BR243+SUMIFS('Transactions (Dated)'!$F:$F,'Transactions (Dated)'!$D:$D,$BL244,'Transactions (Dated)'!$B:$B,BR$11,'Transactions (Dated)'!$C:$C,"Dividend (paid to cash)")*AC244</f>
        <v>0</v>
      </c>
      <c r="BS244" s="6">
        <f ca="1">BS243+SUMIFS('Transactions (Dated)'!$F:$F,'Transactions (Dated)'!$D:$D,$BL244,'Transactions (Dated)'!$B:$B,BS$11,'Transactions (Dated)'!$C:$C,"Dividend (paid to cash)")*AD244</f>
        <v>0</v>
      </c>
      <c r="BT244" s="6">
        <f ca="1">BT243+SUMIFS('Transactions (Dated)'!$F:$F,'Transactions (Dated)'!$D:$D,$BL244,'Transactions (Dated)'!$B:$B,BT$11,'Transactions (Dated)'!$C:$C,"Dividend (paid to cash)")*AE244</f>
        <v>0</v>
      </c>
      <c r="BU244" s="6">
        <f ca="1">BU243+SUMIFS('Transactions (Dated)'!$F:$F,'Transactions (Dated)'!$D:$D,$BL244,'Transactions (Dated)'!$B:$B,BU$11,'Transactions (Dated)'!$C:$C,"Dividend (paid to cash)")*AF244</f>
        <v>0</v>
      </c>
      <c r="BV244" s="6">
        <f ca="1">BV243+SUMIFS('Transactions (Dated)'!$F:$F,'Transactions (Dated)'!$D:$D,$BL244,'Transactions (Dated)'!$B:$B,BV$11,'Transactions (Dated)'!$C:$C,"Dividend (paid to cash)")*AG244</f>
        <v>0</v>
      </c>
      <c r="BW244" s="6">
        <f ca="1">BW243+SUMIFS('Transactions (Dated)'!$F:$F,'Transactions (Dated)'!$D:$D,$BL244,'Transactions (Dated)'!$B:$B,BW$11,'Transactions (Dated)'!$C:$C,"Dividend (paid to cash)")*AH244</f>
        <v>0</v>
      </c>
      <c r="BX244" s="6">
        <f ca="1">BX243+SUMIFS('Transactions (Dated)'!$F:$F,'Transactions (Dated)'!$D:$D,$BL244,'Transactions (Dated)'!$B:$B,BX$11,'Transactions (Dated)'!$C:$C,"Dividend (paid to cash)")*AI244</f>
        <v>0</v>
      </c>
      <c r="BY244" s="6">
        <f ca="1">BY243+SUMIFS('Transactions (Dated)'!$F:$F,'Transactions (Dated)'!$D:$D,$BL244,'Transactions (Dated)'!$B:$B,BY$11,'Transactions (Dated)'!$C:$C,"Dividend (paid to cash)")*AJ244</f>
        <v>0</v>
      </c>
      <c r="BZ244" s="6">
        <f ca="1">BZ243+SUMIFS('Transactions (Dated)'!$F:$F,'Transactions (Dated)'!$D:$D,$BL244,'Transactions (Dated)'!$B:$B,BZ$11,'Transactions (Dated)'!$C:$C,"Dividend (paid to cash)")*AK244</f>
        <v>0</v>
      </c>
      <c r="CA244" s="6">
        <f ca="1">CA243+SUMIFS('Transactions (Dated)'!$F:$F,'Transactions (Dated)'!$D:$D,$BL244,'Transactions (Dated)'!$B:$B,CA$11,'Transactions (Dated)'!$C:$C,"Dividend (paid to cash)")*AL244</f>
        <v>0</v>
      </c>
      <c r="CB244" s="6">
        <v>0</v>
      </c>
      <c r="CC244" s="6">
        <v>0</v>
      </c>
      <c r="CD244" s="6"/>
      <c r="CF244" s="6">
        <f t="shared" ca="1" si="112"/>
        <v>59314.531999999992</v>
      </c>
      <c r="CH244" s="3">
        <f t="shared" si="113"/>
        <v>42250</v>
      </c>
      <c r="CI244" s="4">
        <f t="shared" ca="1" si="106"/>
        <v>884135.83000000007</v>
      </c>
      <c r="CJ244" s="4">
        <f t="shared" ca="1" si="107"/>
        <v>59314.531999999992</v>
      </c>
      <c r="CL244" s="4">
        <f t="shared" ca="1" si="108"/>
        <v>943450.36200000008</v>
      </c>
    </row>
    <row r="245" spans="2:90" x14ac:dyDescent="0.15">
      <c r="B245" s="3">
        <f t="shared" si="109"/>
        <v>42251</v>
      </c>
      <c r="C245" s="2">
        <v>13478.3</v>
      </c>
      <c r="E245" s="70">
        <v>42251</v>
      </c>
      <c r="F245" s="69">
        <v>9.66</v>
      </c>
      <c r="G245" s="69">
        <v>3.67</v>
      </c>
      <c r="H245" s="69">
        <v>18.29</v>
      </c>
      <c r="I245" s="69">
        <v>27.53</v>
      </c>
      <c r="J245" s="69">
        <v>12.47</v>
      </c>
      <c r="K245" s="69">
        <v>10.62</v>
      </c>
      <c r="L245" s="69">
        <v>21.66</v>
      </c>
      <c r="M245" s="69">
        <v>3.49</v>
      </c>
      <c r="N245" s="69">
        <v>8.6999999999999993</v>
      </c>
      <c r="O245" s="69">
        <v>6.0167000000000002</v>
      </c>
      <c r="P245" s="69">
        <v>26.21</v>
      </c>
      <c r="Q245" s="69">
        <v>0.94</v>
      </c>
      <c r="R245" s="69">
        <v>5.86</v>
      </c>
      <c r="S245" s="69">
        <v>34.94</v>
      </c>
      <c r="T245" s="69"/>
      <c r="U245" s="69"/>
      <c r="V245" s="4"/>
      <c r="X245" s="3">
        <f t="shared" si="88"/>
        <v>42251</v>
      </c>
      <c r="Y245" s="40">
        <f ca="1">Y244+SUMIFS('Transactions (Dated)'!$E$2:$E$53,'Transactions (Dated)'!$D$2:$D$53,'Share Values'!$X245,'Transactions (Dated)'!$B$2:$B$53,'Share Values'!Y$11,'Transactions (Dated)'!$C$2:$C$53,"Buy")-SUMIFS('Transactions (Dated)'!$E$2:$E$53,'Transactions (Dated)'!$D$2:$D$53,'Share Values'!$X245,'Transactions (Dated)'!$B$2:$B$53,'Share Values'!Y$11,'Transactions (Dated)'!$C$2:$C$53,"Sell")</f>
        <v>4625</v>
      </c>
      <c r="Z245" s="40">
        <f ca="1">Z244+SUMIFS('Transactions (Dated)'!$E$2:$E$53,'Transactions (Dated)'!$D$2:$D$53,'Share Values'!$X245,'Transactions (Dated)'!$B$2:$B$53,'Share Values'!Z$11,'Transactions (Dated)'!$C$2:$C$53,"Buy")-SUMIFS('Transactions (Dated)'!$E$2:$E$53,'Transactions (Dated)'!$D$2:$D$53,'Share Values'!$X245,'Transactions (Dated)'!$B$2:$B$53,'Share Values'!Z$11,'Transactions (Dated)'!$C$2:$C$53,"Sell")</f>
        <v>9375</v>
      </c>
      <c r="AA245" s="40">
        <f ca="1">AA244+SUMIFS('Transactions (Dated)'!$E$2:$E$53,'Transactions (Dated)'!$D$2:$D$53,'Share Values'!$X245,'Transactions (Dated)'!$B$2:$B$53,'Share Values'!AA$11,'Transactions (Dated)'!$C$2:$C$53,"Buy")-SUMIFS('Transactions (Dated)'!$E$2:$E$53,'Transactions (Dated)'!$D$2:$D$53,'Share Values'!$X245,'Transactions (Dated)'!$B$2:$B$53,'Share Values'!AA$11,'Transactions (Dated)'!$C$2:$C$53,"Sell")</f>
        <v>39270</v>
      </c>
      <c r="AB245" s="40">
        <f ca="1">AB244+SUMIFS('Transactions (Dated)'!$E$2:$E$53,'Transactions (Dated)'!$D$2:$D$53,'Share Values'!$X245,'Transactions (Dated)'!$B$2:$B$53,'Share Values'!AB$11,'Transactions (Dated)'!$C$2:$C$53,"Buy")-SUMIFS('Transactions (Dated)'!$E$2:$E$53,'Transactions (Dated)'!$D$2:$D$53,'Share Values'!$X245,'Transactions (Dated)'!$B$2:$B$53,'Share Values'!AB$11,'Transactions (Dated)'!$C$2:$C$53,"Sell")</f>
        <v>1892</v>
      </c>
      <c r="AC245" s="40">
        <f ca="1">AC244+SUMIFS('Transactions (Dated)'!$E$2:$E$53,'Transactions (Dated)'!$D$2:$D$53,'Share Values'!$X245,'Transactions (Dated)'!$B$2:$B$53,'Share Values'!AC$11,'Transactions (Dated)'!$C$2:$C$53,"Buy")-SUMIFS('Transactions (Dated)'!$E$2:$E$53,'Transactions (Dated)'!$D$2:$D$53,'Share Values'!$X245,'Transactions (Dated)'!$B$2:$B$53,'Share Values'!AC$11,'Transactions (Dated)'!$C$2:$C$53,"Sell")</f>
        <v>2348</v>
      </c>
      <c r="AD245" s="40">
        <f ca="1">AD244+SUMIFS('Transactions (Dated)'!$E$2:$E$53,'Transactions (Dated)'!$D$2:$D$53,'Share Values'!$X245,'Transactions (Dated)'!$B$2:$B$53,'Share Values'!AD$11,'Transactions (Dated)'!$C$2:$C$53,"Buy")-SUMIFS('Transactions (Dated)'!$E$2:$E$53,'Transactions (Dated)'!$D$2:$D$53,'Share Values'!$X245,'Transactions (Dated)'!$B$2:$B$53,'Share Values'!AD$11,'Transactions (Dated)'!$C$2:$C$53,"Sell")</f>
        <v>0</v>
      </c>
      <c r="AE245" s="40">
        <f ca="1">AE244+SUMIFS('Transactions (Dated)'!$E$2:$E$53,'Transactions (Dated)'!$D$2:$D$53,'Share Values'!$X245,'Transactions (Dated)'!$B$2:$B$53,'Share Values'!AE$11,'Transactions (Dated)'!$C$2:$C$53,"Buy")-SUMIFS('Transactions (Dated)'!$E$2:$E$53,'Transactions (Dated)'!$D$2:$D$53,'Share Values'!$X245,'Transactions (Dated)'!$B$2:$B$53,'Share Values'!AE$11,'Transactions (Dated)'!$C$2:$C$53,"Sell")</f>
        <v>0</v>
      </c>
      <c r="AF245" s="40">
        <f ca="1">AF244+SUMIFS('Transactions (Dated)'!$E$2:$E$53,'Transactions (Dated)'!$D$2:$D$53,'Share Values'!$X245,'Transactions (Dated)'!$B$2:$B$53,'Share Values'!AF$11,'Transactions (Dated)'!$C$2:$C$53,"Buy")-SUMIFS('Transactions (Dated)'!$E$2:$E$53,'Transactions (Dated)'!$D$2:$D$53,'Share Values'!$X245,'Transactions (Dated)'!$B$2:$B$53,'Share Values'!AF$11,'Transactions (Dated)'!$C$2:$C$53,"Sell")</f>
        <v>0</v>
      </c>
      <c r="AG245" s="40">
        <f ca="1">AG244+SUMIFS('Transactions (Dated)'!$E$2:$E$53,'Transactions (Dated)'!$D$2:$D$53,'Share Values'!$X245,'Transactions (Dated)'!$B$2:$B$53,'Share Values'!AG$11,'Transactions (Dated)'!$C$2:$C$53,"Buy")-SUMIFS('Transactions (Dated)'!$E$2:$E$53,'Transactions (Dated)'!$D$2:$D$53,'Share Values'!$X245,'Transactions (Dated)'!$B$2:$B$53,'Share Values'!AG$11,'Transactions (Dated)'!$C$2:$C$53,"Sell")</f>
        <v>0</v>
      </c>
      <c r="AH245" s="40">
        <f ca="1">AH244+SUMIFS('Transactions (Dated)'!$E$2:$E$53,'Transactions (Dated)'!$D$2:$D$53,'Share Values'!$X245,'Transactions (Dated)'!$B$2:$B$53,'Share Values'!AH$11,'Transactions (Dated)'!$C$2:$C$53,"Buy")-SUMIFS('Transactions (Dated)'!$E$2:$E$53,'Transactions (Dated)'!$D$2:$D$53,'Share Values'!$X245,'Transactions (Dated)'!$B$2:$B$53,'Share Values'!AH$11,'Transactions (Dated)'!$C$2:$C$53,"Sell")</f>
        <v>0</v>
      </c>
      <c r="AI245" s="40">
        <f ca="1">AI244+SUMIFS('Transactions (Dated)'!$E$2:$E$53,'Transactions (Dated)'!$D$2:$D$53,'Share Values'!$X245,'Transactions (Dated)'!$B$2:$B$53,'Share Values'!AI$11,'Transactions (Dated)'!$C$2:$C$53,"Buy")-SUMIFS('Transactions (Dated)'!$E$2:$E$53,'Transactions (Dated)'!$D$2:$D$53,'Share Values'!$X245,'Transactions (Dated)'!$B$2:$B$53,'Share Values'!AI$11,'Transactions (Dated)'!$C$2:$C$53,"Sell")</f>
        <v>0</v>
      </c>
      <c r="AJ245" s="40">
        <f ca="1">AJ244+SUMIFS('Transactions (Dated)'!$E$2:$E$53,'Transactions (Dated)'!$D$2:$D$53,'Share Values'!$X245,'Transactions (Dated)'!$B$2:$B$53,'Share Values'!AJ$11,'Transactions (Dated)'!$C$2:$C$53,"Buy")-SUMIFS('Transactions (Dated)'!$E$2:$E$53,'Transactions (Dated)'!$D$2:$D$53,'Share Values'!$X245,'Transactions (Dated)'!$B$2:$B$53,'Share Values'!AJ$11,'Transactions (Dated)'!$C$2:$C$53,"Sell")</f>
        <v>0</v>
      </c>
      <c r="AK245" s="40">
        <f ca="1">AK244+SUMIFS('Transactions (Dated)'!$E$2:$E$53,'Transactions (Dated)'!$D$2:$D$53,'Share Values'!$X245,'Transactions (Dated)'!$B$2:$B$53,'Share Values'!AK$11,'Transactions (Dated)'!$C$2:$C$53,"Buy")-SUMIFS('Transactions (Dated)'!$E$2:$E$53,'Transactions (Dated)'!$D$2:$D$53,'Share Values'!$X245,'Transactions (Dated)'!$B$2:$B$53,'Share Values'!AK$11,'Transactions (Dated)'!$C$2:$C$53,"Sell")</f>
        <v>0</v>
      </c>
      <c r="AL245" s="40">
        <f ca="1">AL244+SUMIFS('Transactions (Dated)'!$E$2:$E$53,'Transactions (Dated)'!$D$2:$D$53,'Share Values'!$X245,'Transactions (Dated)'!$B$2:$B$53,'Share Values'!AL$11,'Transactions (Dated)'!$C$2:$C$53,"Buy")-SUMIFS('Transactions (Dated)'!$E$2:$E$53,'Transactions (Dated)'!$D$2:$D$53,'Share Values'!$X245,'Transactions (Dated)'!$B$2:$B$53,'Share Values'!AL$11,'Transactions (Dated)'!$C$2:$C$53,"Sell")</f>
        <v>0</v>
      </c>
      <c r="AM245" s="40">
        <f ca="1">AM244+SUMIFS('Transactions (Dated)'!$E$2:$E$53,'Transactions (Dated)'!$D$2:$D$53,'Share Values'!$X245,'Transactions (Dated)'!$B$2:$B$53,'Share Values'!AM$11,'Transactions (Dated)'!$C$2:$C$53,"Buy")-SUMIFS('Transactions (Dated)'!$E$2:$E$53,'Transactions (Dated)'!$D$2:$D$53,'Share Values'!$X245,'Transactions (Dated)'!$B$2:$B$53,'Share Values'!AM$11,'Transactions (Dated)'!$C$2:$C$53,"Sell")</f>
        <v>0</v>
      </c>
      <c r="AN245" s="40">
        <f ca="1">AN244+SUMIFS('Transactions (Dated)'!$E$2:$E$53,'Transactions (Dated)'!$D$2:$D$53,'Share Values'!$X245,'Transactions (Dated)'!$B$2:$B$53,'Share Values'!AN$11,'Transactions (Dated)'!$C$2:$C$53,"Buy")-SUMIFS('Transactions (Dated)'!$E$2:$E$53,'Transactions (Dated)'!$D$2:$D$53,'Share Values'!$X245,'Transactions (Dated)'!$B$2:$B$53,'Share Values'!AN$11,'Transactions (Dated)'!$C$2:$C$53,"Sell")</f>
        <v>0</v>
      </c>
      <c r="AO245" s="40"/>
      <c r="AQ245" s="3">
        <f t="shared" si="89"/>
        <v>42251</v>
      </c>
      <c r="AR245" s="6">
        <f t="shared" ca="1" si="90"/>
        <v>44677.5</v>
      </c>
      <c r="AS245" s="6">
        <f t="shared" ca="1" si="91"/>
        <v>34406.25</v>
      </c>
      <c r="AT245" s="6">
        <f t="shared" ca="1" si="92"/>
        <v>718248.29999999993</v>
      </c>
      <c r="AU245" s="6">
        <f t="shared" ca="1" si="93"/>
        <v>52086.76</v>
      </c>
      <c r="AV245" s="6">
        <f t="shared" ca="1" si="94"/>
        <v>29279.56</v>
      </c>
      <c r="AW245" s="6">
        <f t="shared" ca="1" si="95"/>
        <v>0</v>
      </c>
      <c r="AX245" s="6">
        <f t="shared" ca="1" si="96"/>
        <v>0</v>
      </c>
      <c r="AY245" s="6">
        <f t="shared" ca="1" si="97"/>
        <v>0</v>
      </c>
      <c r="AZ245" s="6">
        <f t="shared" ca="1" si="98"/>
        <v>0</v>
      </c>
      <c r="BA245" s="6">
        <f t="shared" ca="1" si="99"/>
        <v>0</v>
      </c>
      <c r="BB245" s="6">
        <f t="shared" ca="1" si="100"/>
        <v>0</v>
      </c>
      <c r="BC245" s="6">
        <f t="shared" ca="1" si="101"/>
        <v>0</v>
      </c>
      <c r="BD245" s="6">
        <f t="shared" ca="1" si="102"/>
        <v>0</v>
      </c>
      <c r="BE245" s="6">
        <f t="shared" ca="1" si="103"/>
        <v>0</v>
      </c>
      <c r="BF245" s="6">
        <f t="shared" ca="1" si="110"/>
        <v>0</v>
      </c>
      <c r="BG245" s="6">
        <f t="shared" ca="1" si="111"/>
        <v>0</v>
      </c>
      <c r="BH245" s="6"/>
      <c r="BJ245" s="4">
        <f t="shared" ca="1" si="104"/>
        <v>878698.37</v>
      </c>
      <c r="BL245" s="3">
        <f t="shared" si="105"/>
        <v>42251</v>
      </c>
      <c r="BM245" s="6">
        <f>BM244+SUMIFS('Transactions (Dated)'!G:G,'Transactions (Dated)'!D:D,'Share Values'!AQ245)</f>
        <v>34179.499999999993</v>
      </c>
      <c r="BN245" s="6">
        <f ca="1">BN244+SUMIFS('Transactions (Dated)'!$F:$F,'Transactions (Dated)'!$D:$D,$BL245,'Transactions (Dated)'!$B:$B,BN$11,'Transactions (Dated)'!$C:$C,"Dividend (paid to cash)")*Y245</f>
        <v>0</v>
      </c>
      <c r="BO245" s="6">
        <f ca="1">BO244+SUMIFS('Transactions (Dated)'!$F:$F,'Transactions (Dated)'!$D:$D,$BL245,'Transactions (Dated)'!$B:$B,BO$11,'Transactions (Dated)'!$C:$C,"Dividend (paid to cash)")*Z245</f>
        <v>1718.75</v>
      </c>
      <c r="BP245" s="6">
        <f ca="1">BP244+SUMIFS('Transactions (Dated)'!$F:$F,'Transactions (Dated)'!$D:$D,$BL245,'Transactions (Dated)'!$B:$B,BP$11,'Transactions (Dated)'!$C:$C,"Dividend (paid to cash)")*AA245</f>
        <v>23236.542000000001</v>
      </c>
      <c r="BQ245" s="6">
        <f ca="1">BQ244+SUMIFS('Transactions (Dated)'!$F:$F,'Transactions (Dated)'!$D:$D,$BL245,'Transactions (Dated)'!$B:$B,BQ$11,'Transactions (Dated)'!$C:$C,"Dividend (paid to cash)")*AB245</f>
        <v>179.74</v>
      </c>
      <c r="BR245" s="6">
        <f ca="1">BR244+SUMIFS('Transactions (Dated)'!$F:$F,'Transactions (Dated)'!$D:$D,$BL245,'Transactions (Dated)'!$B:$B,BR$11,'Transactions (Dated)'!$C:$C,"Dividend (paid to cash)")*AC245</f>
        <v>0</v>
      </c>
      <c r="BS245" s="6">
        <f ca="1">BS244+SUMIFS('Transactions (Dated)'!$F:$F,'Transactions (Dated)'!$D:$D,$BL245,'Transactions (Dated)'!$B:$B,BS$11,'Transactions (Dated)'!$C:$C,"Dividend (paid to cash)")*AD245</f>
        <v>0</v>
      </c>
      <c r="BT245" s="6">
        <f ca="1">BT244+SUMIFS('Transactions (Dated)'!$F:$F,'Transactions (Dated)'!$D:$D,$BL245,'Transactions (Dated)'!$B:$B,BT$11,'Transactions (Dated)'!$C:$C,"Dividend (paid to cash)")*AE245</f>
        <v>0</v>
      </c>
      <c r="BU245" s="6">
        <f ca="1">BU244+SUMIFS('Transactions (Dated)'!$F:$F,'Transactions (Dated)'!$D:$D,$BL245,'Transactions (Dated)'!$B:$B,BU$11,'Transactions (Dated)'!$C:$C,"Dividend (paid to cash)")*AF245</f>
        <v>0</v>
      </c>
      <c r="BV245" s="6">
        <f ca="1">BV244+SUMIFS('Transactions (Dated)'!$F:$F,'Transactions (Dated)'!$D:$D,$BL245,'Transactions (Dated)'!$B:$B,BV$11,'Transactions (Dated)'!$C:$C,"Dividend (paid to cash)")*AG245</f>
        <v>0</v>
      </c>
      <c r="BW245" s="6">
        <f ca="1">BW244+SUMIFS('Transactions (Dated)'!$F:$F,'Transactions (Dated)'!$D:$D,$BL245,'Transactions (Dated)'!$B:$B,BW$11,'Transactions (Dated)'!$C:$C,"Dividend (paid to cash)")*AH245</f>
        <v>0</v>
      </c>
      <c r="BX245" s="6">
        <f ca="1">BX244+SUMIFS('Transactions (Dated)'!$F:$F,'Transactions (Dated)'!$D:$D,$BL245,'Transactions (Dated)'!$B:$B,BX$11,'Transactions (Dated)'!$C:$C,"Dividend (paid to cash)")*AI245</f>
        <v>0</v>
      </c>
      <c r="BY245" s="6">
        <f ca="1">BY244+SUMIFS('Transactions (Dated)'!$F:$F,'Transactions (Dated)'!$D:$D,$BL245,'Transactions (Dated)'!$B:$B,BY$11,'Transactions (Dated)'!$C:$C,"Dividend (paid to cash)")*AJ245</f>
        <v>0</v>
      </c>
      <c r="BZ245" s="6">
        <f ca="1">BZ244+SUMIFS('Transactions (Dated)'!$F:$F,'Transactions (Dated)'!$D:$D,$BL245,'Transactions (Dated)'!$B:$B,BZ$11,'Transactions (Dated)'!$C:$C,"Dividend (paid to cash)")*AK245</f>
        <v>0</v>
      </c>
      <c r="CA245" s="6">
        <f ca="1">CA244+SUMIFS('Transactions (Dated)'!$F:$F,'Transactions (Dated)'!$D:$D,$BL245,'Transactions (Dated)'!$B:$B,CA$11,'Transactions (Dated)'!$C:$C,"Dividend (paid to cash)")*AL245</f>
        <v>0</v>
      </c>
      <c r="CB245" s="6">
        <v>0</v>
      </c>
      <c r="CC245" s="6">
        <v>0</v>
      </c>
      <c r="CD245" s="6"/>
      <c r="CF245" s="6">
        <f t="shared" ca="1" si="112"/>
        <v>59314.531999999992</v>
      </c>
      <c r="CH245" s="3">
        <f t="shared" si="113"/>
        <v>42251</v>
      </c>
      <c r="CI245" s="4">
        <f t="shared" ca="1" si="106"/>
        <v>878698.37</v>
      </c>
      <c r="CJ245" s="4">
        <f t="shared" ca="1" si="107"/>
        <v>59314.531999999992</v>
      </c>
      <c r="CL245" s="4">
        <f t="shared" ca="1" si="108"/>
        <v>938012.902</v>
      </c>
    </row>
    <row r="246" spans="2:90" x14ac:dyDescent="0.15">
      <c r="B246" s="3">
        <f t="shared" si="109"/>
        <v>42255</v>
      </c>
      <c r="C246" s="2">
        <v>13630.7</v>
      </c>
      <c r="E246" s="70">
        <v>42255</v>
      </c>
      <c r="F246" s="69">
        <v>9.75</v>
      </c>
      <c r="G246" s="69">
        <v>3.74</v>
      </c>
      <c r="H246" s="69">
        <v>18.510000000000002</v>
      </c>
      <c r="I246" s="69">
        <v>27.87</v>
      </c>
      <c r="J246" s="69">
        <v>12.12</v>
      </c>
      <c r="K246" s="69">
        <v>10.72</v>
      </c>
      <c r="L246" s="69">
        <v>22.61</v>
      </c>
      <c r="M246" s="69">
        <v>3.44</v>
      </c>
      <c r="N246" s="69">
        <v>8.5</v>
      </c>
      <c r="O246" s="69">
        <v>6.0667</v>
      </c>
      <c r="P246" s="69">
        <v>26.65</v>
      </c>
      <c r="Q246" s="69">
        <v>0.98</v>
      </c>
      <c r="R246" s="69">
        <v>6.38</v>
      </c>
      <c r="S246" s="69">
        <v>35.25</v>
      </c>
      <c r="T246" s="69"/>
      <c r="U246" s="69"/>
      <c r="V246" s="4"/>
      <c r="X246" s="3">
        <f t="shared" si="88"/>
        <v>42255</v>
      </c>
      <c r="Y246" s="40">
        <f ca="1">Y245+SUMIFS('Transactions (Dated)'!$E$2:$E$53,'Transactions (Dated)'!$D$2:$D$53,'Share Values'!$X246,'Transactions (Dated)'!$B$2:$B$53,'Share Values'!Y$11,'Transactions (Dated)'!$C$2:$C$53,"Buy")-SUMIFS('Transactions (Dated)'!$E$2:$E$53,'Transactions (Dated)'!$D$2:$D$53,'Share Values'!$X246,'Transactions (Dated)'!$B$2:$B$53,'Share Values'!Y$11,'Transactions (Dated)'!$C$2:$C$53,"Sell")</f>
        <v>4625</v>
      </c>
      <c r="Z246" s="40">
        <f ca="1">Z245+SUMIFS('Transactions (Dated)'!$E$2:$E$53,'Transactions (Dated)'!$D$2:$D$53,'Share Values'!$X246,'Transactions (Dated)'!$B$2:$B$53,'Share Values'!Z$11,'Transactions (Dated)'!$C$2:$C$53,"Buy")-SUMIFS('Transactions (Dated)'!$E$2:$E$53,'Transactions (Dated)'!$D$2:$D$53,'Share Values'!$X246,'Transactions (Dated)'!$B$2:$B$53,'Share Values'!Z$11,'Transactions (Dated)'!$C$2:$C$53,"Sell")</f>
        <v>9375</v>
      </c>
      <c r="AA246" s="40">
        <f ca="1">AA245+SUMIFS('Transactions (Dated)'!$E$2:$E$53,'Transactions (Dated)'!$D$2:$D$53,'Share Values'!$X246,'Transactions (Dated)'!$B$2:$B$53,'Share Values'!AA$11,'Transactions (Dated)'!$C$2:$C$53,"Buy")-SUMIFS('Transactions (Dated)'!$E$2:$E$53,'Transactions (Dated)'!$D$2:$D$53,'Share Values'!$X246,'Transactions (Dated)'!$B$2:$B$53,'Share Values'!AA$11,'Transactions (Dated)'!$C$2:$C$53,"Sell")</f>
        <v>39270</v>
      </c>
      <c r="AB246" s="40">
        <f ca="1">AB245+SUMIFS('Transactions (Dated)'!$E$2:$E$53,'Transactions (Dated)'!$D$2:$D$53,'Share Values'!$X246,'Transactions (Dated)'!$B$2:$B$53,'Share Values'!AB$11,'Transactions (Dated)'!$C$2:$C$53,"Buy")-SUMIFS('Transactions (Dated)'!$E$2:$E$53,'Transactions (Dated)'!$D$2:$D$53,'Share Values'!$X246,'Transactions (Dated)'!$B$2:$B$53,'Share Values'!AB$11,'Transactions (Dated)'!$C$2:$C$53,"Sell")</f>
        <v>1892</v>
      </c>
      <c r="AC246" s="40">
        <f ca="1">AC245+SUMIFS('Transactions (Dated)'!$E$2:$E$53,'Transactions (Dated)'!$D$2:$D$53,'Share Values'!$X246,'Transactions (Dated)'!$B$2:$B$53,'Share Values'!AC$11,'Transactions (Dated)'!$C$2:$C$53,"Buy")-SUMIFS('Transactions (Dated)'!$E$2:$E$53,'Transactions (Dated)'!$D$2:$D$53,'Share Values'!$X246,'Transactions (Dated)'!$B$2:$B$53,'Share Values'!AC$11,'Transactions (Dated)'!$C$2:$C$53,"Sell")</f>
        <v>2348</v>
      </c>
      <c r="AD246" s="40">
        <f ca="1">AD245+SUMIFS('Transactions (Dated)'!$E$2:$E$53,'Transactions (Dated)'!$D$2:$D$53,'Share Values'!$X246,'Transactions (Dated)'!$B$2:$B$53,'Share Values'!AD$11,'Transactions (Dated)'!$C$2:$C$53,"Buy")-SUMIFS('Transactions (Dated)'!$E$2:$E$53,'Transactions (Dated)'!$D$2:$D$53,'Share Values'!$X246,'Transactions (Dated)'!$B$2:$B$53,'Share Values'!AD$11,'Transactions (Dated)'!$C$2:$C$53,"Sell")</f>
        <v>0</v>
      </c>
      <c r="AE246" s="40">
        <f ca="1">AE245+SUMIFS('Transactions (Dated)'!$E$2:$E$53,'Transactions (Dated)'!$D$2:$D$53,'Share Values'!$X246,'Transactions (Dated)'!$B$2:$B$53,'Share Values'!AE$11,'Transactions (Dated)'!$C$2:$C$53,"Buy")-SUMIFS('Transactions (Dated)'!$E$2:$E$53,'Transactions (Dated)'!$D$2:$D$53,'Share Values'!$X246,'Transactions (Dated)'!$B$2:$B$53,'Share Values'!AE$11,'Transactions (Dated)'!$C$2:$C$53,"Sell")</f>
        <v>0</v>
      </c>
      <c r="AF246" s="40">
        <f ca="1">AF245+SUMIFS('Transactions (Dated)'!$E$2:$E$53,'Transactions (Dated)'!$D$2:$D$53,'Share Values'!$X246,'Transactions (Dated)'!$B$2:$B$53,'Share Values'!AF$11,'Transactions (Dated)'!$C$2:$C$53,"Buy")-SUMIFS('Transactions (Dated)'!$E$2:$E$53,'Transactions (Dated)'!$D$2:$D$53,'Share Values'!$X246,'Transactions (Dated)'!$B$2:$B$53,'Share Values'!AF$11,'Transactions (Dated)'!$C$2:$C$53,"Sell")</f>
        <v>0</v>
      </c>
      <c r="AG246" s="40">
        <f ca="1">AG245+SUMIFS('Transactions (Dated)'!$E$2:$E$53,'Transactions (Dated)'!$D$2:$D$53,'Share Values'!$X246,'Transactions (Dated)'!$B$2:$B$53,'Share Values'!AG$11,'Transactions (Dated)'!$C$2:$C$53,"Buy")-SUMIFS('Transactions (Dated)'!$E$2:$E$53,'Transactions (Dated)'!$D$2:$D$53,'Share Values'!$X246,'Transactions (Dated)'!$B$2:$B$53,'Share Values'!AG$11,'Transactions (Dated)'!$C$2:$C$53,"Sell")</f>
        <v>0</v>
      </c>
      <c r="AH246" s="40">
        <f ca="1">AH245+SUMIFS('Transactions (Dated)'!$E$2:$E$53,'Transactions (Dated)'!$D$2:$D$53,'Share Values'!$X246,'Transactions (Dated)'!$B$2:$B$53,'Share Values'!AH$11,'Transactions (Dated)'!$C$2:$C$53,"Buy")-SUMIFS('Transactions (Dated)'!$E$2:$E$53,'Transactions (Dated)'!$D$2:$D$53,'Share Values'!$X246,'Transactions (Dated)'!$B$2:$B$53,'Share Values'!AH$11,'Transactions (Dated)'!$C$2:$C$53,"Sell")</f>
        <v>0</v>
      </c>
      <c r="AI246" s="40">
        <f ca="1">AI245+SUMIFS('Transactions (Dated)'!$E$2:$E$53,'Transactions (Dated)'!$D$2:$D$53,'Share Values'!$X246,'Transactions (Dated)'!$B$2:$B$53,'Share Values'!AI$11,'Transactions (Dated)'!$C$2:$C$53,"Buy")-SUMIFS('Transactions (Dated)'!$E$2:$E$53,'Transactions (Dated)'!$D$2:$D$53,'Share Values'!$X246,'Transactions (Dated)'!$B$2:$B$53,'Share Values'!AI$11,'Transactions (Dated)'!$C$2:$C$53,"Sell")</f>
        <v>0</v>
      </c>
      <c r="AJ246" s="40">
        <f ca="1">AJ245+SUMIFS('Transactions (Dated)'!$E$2:$E$53,'Transactions (Dated)'!$D$2:$D$53,'Share Values'!$X246,'Transactions (Dated)'!$B$2:$B$53,'Share Values'!AJ$11,'Transactions (Dated)'!$C$2:$C$53,"Buy")-SUMIFS('Transactions (Dated)'!$E$2:$E$53,'Transactions (Dated)'!$D$2:$D$53,'Share Values'!$X246,'Transactions (Dated)'!$B$2:$B$53,'Share Values'!AJ$11,'Transactions (Dated)'!$C$2:$C$53,"Sell")</f>
        <v>0</v>
      </c>
      <c r="AK246" s="40">
        <f ca="1">AK245+SUMIFS('Transactions (Dated)'!$E$2:$E$53,'Transactions (Dated)'!$D$2:$D$53,'Share Values'!$X246,'Transactions (Dated)'!$B$2:$B$53,'Share Values'!AK$11,'Transactions (Dated)'!$C$2:$C$53,"Buy")-SUMIFS('Transactions (Dated)'!$E$2:$E$53,'Transactions (Dated)'!$D$2:$D$53,'Share Values'!$X246,'Transactions (Dated)'!$B$2:$B$53,'Share Values'!AK$11,'Transactions (Dated)'!$C$2:$C$53,"Sell")</f>
        <v>0</v>
      </c>
      <c r="AL246" s="40">
        <f ca="1">AL245+SUMIFS('Transactions (Dated)'!$E$2:$E$53,'Transactions (Dated)'!$D$2:$D$53,'Share Values'!$X246,'Transactions (Dated)'!$B$2:$B$53,'Share Values'!AL$11,'Transactions (Dated)'!$C$2:$C$53,"Buy")-SUMIFS('Transactions (Dated)'!$E$2:$E$53,'Transactions (Dated)'!$D$2:$D$53,'Share Values'!$X246,'Transactions (Dated)'!$B$2:$B$53,'Share Values'!AL$11,'Transactions (Dated)'!$C$2:$C$53,"Sell")</f>
        <v>0</v>
      </c>
      <c r="AM246" s="40">
        <f ca="1">AM245+SUMIFS('Transactions (Dated)'!$E$2:$E$53,'Transactions (Dated)'!$D$2:$D$53,'Share Values'!$X246,'Transactions (Dated)'!$B$2:$B$53,'Share Values'!AM$11,'Transactions (Dated)'!$C$2:$C$53,"Buy")-SUMIFS('Transactions (Dated)'!$E$2:$E$53,'Transactions (Dated)'!$D$2:$D$53,'Share Values'!$X246,'Transactions (Dated)'!$B$2:$B$53,'Share Values'!AM$11,'Transactions (Dated)'!$C$2:$C$53,"Sell")</f>
        <v>0</v>
      </c>
      <c r="AN246" s="40">
        <f ca="1">AN245+SUMIFS('Transactions (Dated)'!$E$2:$E$53,'Transactions (Dated)'!$D$2:$D$53,'Share Values'!$X246,'Transactions (Dated)'!$B$2:$B$53,'Share Values'!AN$11,'Transactions (Dated)'!$C$2:$C$53,"Buy")-SUMIFS('Transactions (Dated)'!$E$2:$E$53,'Transactions (Dated)'!$D$2:$D$53,'Share Values'!$X246,'Transactions (Dated)'!$B$2:$B$53,'Share Values'!AN$11,'Transactions (Dated)'!$C$2:$C$53,"Sell")</f>
        <v>0</v>
      </c>
      <c r="AO246" s="40"/>
      <c r="AQ246" s="3">
        <f t="shared" si="89"/>
        <v>42255</v>
      </c>
      <c r="AR246" s="6">
        <f t="shared" ca="1" si="90"/>
        <v>45093.75</v>
      </c>
      <c r="AS246" s="6">
        <f t="shared" ca="1" si="91"/>
        <v>35062.5</v>
      </c>
      <c r="AT246" s="6">
        <f t="shared" ca="1" si="92"/>
        <v>726887.70000000007</v>
      </c>
      <c r="AU246" s="6">
        <f t="shared" ca="1" si="93"/>
        <v>52730.04</v>
      </c>
      <c r="AV246" s="6">
        <f t="shared" ca="1" si="94"/>
        <v>28457.759999999998</v>
      </c>
      <c r="AW246" s="6">
        <f t="shared" ca="1" si="95"/>
        <v>0</v>
      </c>
      <c r="AX246" s="6">
        <f t="shared" ca="1" si="96"/>
        <v>0</v>
      </c>
      <c r="AY246" s="6">
        <f t="shared" ca="1" si="97"/>
        <v>0</v>
      </c>
      <c r="AZ246" s="6">
        <f t="shared" ca="1" si="98"/>
        <v>0</v>
      </c>
      <c r="BA246" s="6">
        <f t="shared" ca="1" si="99"/>
        <v>0</v>
      </c>
      <c r="BB246" s="6">
        <f t="shared" ca="1" si="100"/>
        <v>0</v>
      </c>
      <c r="BC246" s="6">
        <f t="shared" ca="1" si="101"/>
        <v>0</v>
      </c>
      <c r="BD246" s="6">
        <f t="shared" ca="1" si="102"/>
        <v>0</v>
      </c>
      <c r="BE246" s="6">
        <f t="shared" ca="1" si="103"/>
        <v>0</v>
      </c>
      <c r="BF246" s="6">
        <f t="shared" ca="1" si="110"/>
        <v>0</v>
      </c>
      <c r="BG246" s="6">
        <f t="shared" ca="1" si="111"/>
        <v>0</v>
      </c>
      <c r="BH246" s="6"/>
      <c r="BJ246" s="4">
        <f t="shared" ca="1" si="104"/>
        <v>888231.75000000012</v>
      </c>
      <c r="BL246" s="3">
        <f t="shared" si="105"/>
        <v>42255</v>
      </c>
      <c r="BM246" s="6">
        <f>BM245+SUMIFS('Transactions (Dated)'!G:G,'Transactions (Dated)'!D:D,'Share Values'!AQ246)</f>
        <v>34179.499999999993</v>
      </c>
      <c r="BN246" s="6">
        <f ca="1">BN245+SUMIFS('Transactions (Dated)'!$F:$F,'Transactions (Dated)'!$D:$D,$BL246,'Transactions (Dated)'!$B:$B,BN$11,'Transactions (Dated)'!$C:$C,"Dividend (paid to cash)")*Y246</f>
        <v>0</v>
      </c>
      <c r="BO246" s="6">
        <f ca="1">BO245+SUMIFS('Transactions (Dated)'!$F:$F,'Transactions (Dated)'!$D:$D,$BL246,'Transactions (Dated)'!$B:$B,BO$11,'Transactions (Dated)'!$C:$C,"Dividend (paid to cash)")*Z246</f>
        <v>1718.75</v>
      </c>
      <c r="BP246" s="6">
        <f ca="1">BP245+SUMIFS('Transactions (Dated)'!$F:$F,'Transactions (Dated)'!$D:$D,$BL246,'Transactions (Dated)'!$B:$B,BP$11,'Transactions (Dated)'!$C:$C,"Dividend (paid to cash)")*AA246</f>
        <v>23236.542000000001</v>
      </c>
      <c r="BQ246" s="6">
        <f ca="1">BQ245+SUMIFS('Transactions (Dated)'!$F:$F,'Transactions (Dated)'!$D:$D,$BL246,'Transactions (Dated)'!$B:$B,BQ$11,'Transactions (Dated)'!$C:$C,"Dividend (paid to cash)")*AB246</f>
        <v>179.74</v>
      </c>
      <c r="BR246" s="6">
        <f ca="1">BR245+SUMIFS('Transactions (Dated)'!$F:$F,'Transactions (Dated)'!$D:$D,$BL246,'Transactions (Dated)'!$B:$B,BR$11,'Transactions (Dated)'!$C:$C,"Dividend (paid to cash)")*AC246</f>
        <v>0</v>
      </c>
      <c r="BS246" s="6">
        <f ca="1">BS245+SUMIFS('Transactions (Dated)'!$F:$F,'Transactions (Dated)'!$D:$D,$BL246,'Transactions (Dated)'!$B:$B,BS$11,'Transactions (Dated)'!$C:$C,"Dividend (paid to cash)")*AD246</f>
        <v>0</v>
      </c>
      <c r="BT246" s="6">
        <f ca="1">BT245+SUMIFS('Transactions (Dated)'!$F:$F,'Transactions (Dated)'!$D:$D,$BL246,'Transactions (Dated)'!$B:$B,BT$11,'Transactions (Dated)'!$C:$C,"Dividend (paid to cash)")*AE246</f>
        <v>0</v>
      </c>
      <c r="BU246" s="6">
        <f ca="1">BU245+SUMIFS('Transactions (Dated)'!$F:$F,'Transactions (Dated)'!$D:$D,$BL246,'Transactions (Dated)'!$B:$B,BU$11,'Transactions (Dated)'!$C:$C,"Dividend (paid to cash)")*AF246</f>
        <v>0</v>
      </c>
      <c r="BV246" s="6">
        <f ca="1">BV245+SUMIFS('Transactions (Dated)'!$F:$F,'Transactions (Dated)'!$D:$D,$BL246,'Transactions (Dated)'!$B:$B,BV$11,'Transactions (Dated)'!$C:$C,"Dividend (paid to cash)")*AG246</f>
        <v>0</v>
      </c>
      <c r="BW246" s="6">
        <f ca="1">BW245+SUMIFS('Transactions (Dated)'!$F:$F,'Transactions (Dated)'!$D:$D,$BL246,'Transactions (Dated)'!$B:$B,BW$11,'Transactions (Dated)'!$C:$C,"Dividend (paid to cash)")*AH246</f>
        <v>0</v>
      </c>
      <c r="BX246" s="6">
        <f ca="1">BX245+SUMIFS('Transactions (Dated)'!$F:$F,'Transactions (Dated)'!$D:$D,$BL246,'Transactions (Dated)'!$B:$B,BX$11,'Transactions (Dated)'!$C:$C,"Dividend (paid to cash)")*AI246</f>
        <v>0</v>
      </c>
      <c r="BY246" s="6">
        <f ca="1">BY245+SUMIFS('Transactions (Dated)'!$F:$F,'Transactions (Dated)'!$D:$D,$BL246,'Transactions (Dated)'!$B:$B,BY$11,'Transactions (Dated)'!$C:$C,"Dividend (paid to cash)")*AJ246</f>
        <v>0</v>
      </c>
      <c r="BZ246" s="6">
        <f ca="1">BZ245+SUMIFS('Transactions (Dated)'!$F:$F,'Transactions (Dated)'!$D:$D,$BL246,'Transactions (Dated)'!$B:$B,BZ$11,'Transactions (Dated)'!$C:$C,"Dividend (paid to cash)")*AK246</f>
        <v>0</v>
      </c>
      <c r="CA246" s="6">
        <f ca="1">CA245+SUMIFS('Transactions (Dated)'!$F:$F,'Transactions (Dated)'!$D:$D,$BL246,'Transactions (Dated)'!$B:$B,CA$11,'Transactions (Dated)'!$C:$C,"Dividend (paid to cash)")*AL246</f>
        <v>0</v>
      </c>
      <c r="CB246" s="6">
        <v>0</v>
      </c>
      <c r="CC246" s="6">
        <v>0</v>
      </c>
      <c r="CD246" s="6"/>
      <c r="CF246" s="6">
        <f t="shared" ca="1" si="112"/>
        <v>59314.531999999992</v>
      </c>
      <c r="CH246" s="3">
        <f t="shared" si="113"/>
        <v>42255</v>
      </c>
      <c r="CI246" s="4">
        <f t="shared" ca="1" si="106"/>
        <v>888231.75000000012</v>
      </c>
      <c r="CJ246" s="4">
        <f t="shared" ca="1" si="107"/>
        <v>59314.531999999992</v>
      </c>
      <c r="CL246" s="4">
        <f t="shared" ca="1" si="108"/>
        <v>947546.28200000012</v>
      </c>
    </row>
    <row r="247" spans="2:90" x14ac:dyDescent="0.15">
      <c r="B247" s="3">
        <f t="shared" si="109"/>
        <v>42256</v>
      </c>
      <c r="C247" s="2">
        <v>13531.9</v>
      </c>
      <c r="E247" s="70">
        <v>42256</v>
      </c>
      <c r="F247" s="69">
        <v>9.58</v>
      </c>
      <c r="G247" s="69">
        <v>3.5</v>
      </c>
      <c r="H247" s="69">
        <v>18.38</v>
      </c>
      <c r="I247" s="69">
        <v>28</v>
      </c>
      <c r="J247" s="69">
        <v>12.2</v>
      </c>
      <c r="K247" s="69">
        <v>10.59</v>
      </c>
      <c r="L247" s="69">
        <v>22.06</v>
      </c>
      <c r="M247" s="69">
        <v>3.33</v>
      </c>
      <c r="N247" s="69">
        <v>8.2799999999999994</v>
      </c>
      <c r="O247" s="69">
        <v>6.02</v>
      </c>
      <c r="P247" s="69">
        <v>27.5</v>
      </c>
      <c r="Q247" s="69">
        <v>0.94</v>
      </c>
      <c r="R247" s="69">
        <v>6.22</v>
      </c>
      <c r="S247" s="69">
        <v>35.1</v>
      </c>
      <c r="T247" s="69"/>
      <c r="U247" s="69"/>
      <c r="V247" s="4"/>
      <c r="X247" s="3">
        <f t="shared" si="88"/>
        <v>42256</v>
      </c>
      <c r="Y247" s="40">
        <f ca="1">Y246+SUMIFS('Transactions (Dated)'!$E$2:$E$53,'Transactions (Dated)'!$D$2:$D$53,'Share Values'!$X247,'Transactions (Dated)'!$B$2:$B$53,'Share Values'!Y$11,'Transactions (Dated)'!$C$2:$C$53,"Buy")-SUMIFS('Transactions (Dated)'!$E$2:$E$53,'Transactions (Dated)'!$D$2:$D$53,'Share Values'!$X247,'Transactions (Dated)'!$B$2:$B$53,'Share Values'!Y$11,'Transactions (Dated)'!$C$2:$C$53,"Sell")</f>
        <v>4625</v>
      </c>
      <c r="Z247" s="40">
        <f ca="1">Z246+SUMIFS('Transactions (Dated)'!$E$2:$E$53,'Transactions (Dated)'!$D$2:$D$53,'Share Values'!$X247,'Transactions (Dated)'!$B$2:$B$53,'Share Values'!Z$11,'Transactions (Dated)'!$C$2:$C$53,"Buy")-SUMIFS('Transactions (Dated)'!$E$2:$E$53,'Transactions (Dated)'!$D$2:$D$53,'Share Values'!$X247,'Transactions (Dated)'!$B$2:$B$53,'Share Values'!Z$11,'Transactions (Dated)'!$C$2:$C$53,"Sell")</f>
        <v>9375</v>
      </c>
      <c r="AA247" s="40">
        <f ca="1">AA246+SUMIFS('Transactions (Dated)'!$E$2:$E$53,'Transactions (Dated)'!$D$2:$D$53,'Share Values'!$X247,'Transactions (Dated)'!$B$2:$B$53,'Share Values'!AA$11,'Transactions (Dated)'!$C$2:$C$53,"Buy")-SUMIFS('Transactions (Dated)'!$E$2:$E$53,'Transactions (Dated)'!$D$2:$D$53,'Share Values'!$X247,'Transactions (Dated)'!$B$2:$B$53,'Share Values'!AA$11,'Transactions (Dated)'!$C$2:$C$53,"Sell")</f>
        <v>39270</v>
      </c>
      <c r="AB247" s="40">
        <f ca="1">AB246+SUMIFS('Transactions (Dated)'!$E$2:$E$53,'Transactions (Dated)'!$D$2:$D$53,'Share Values'!$X247,'Transactions (Dated)'!$B$2:$B$53,'Share Values'!AB$11,'Transactions (Dated)'!$C$2:$C$53,"Buy")-SUMIFS('Transactions (Dated)'!$E$2:$E$53,'Transactions (Dated)'!$D$2:$D$53,'Share Values'!$X247,'Transactions (Dated)'!$B$2:$B$53,'Share Values'!AB$11,'Transactions (Dated)'!$C$2:$C$53,"Sell")</f>
        <v>1892</v>
      </c>
      <c r="AC247" s="40">
        <f ca="1">AC246+SUMIFS('Transactions (Dated)'!$E$2:$E$53,'Transactions (Dated)'!$D$2:$D$53,'Share Values'!$X247,'Transactions (Dated)'!$B$2:$B$53,'Share Values'!AC$11,'Transactions (Dated)'!$C$2:$C$53,"Buy")-SUMIFS('Transactions (Dated)'!$E$2:$E$53,'Transactions (Dated)'!$D$2:$D$53,'Share Values'!$X247,'Transactions (Dated)'!$B$2:$B$53,'Share Values'!AC$11,'Transactions (Dated)'!$C$2:$C$53,"Sell")</f>
        <v>2348</v>
      </c>
      <c r="AD247" s="40">
        <f ca="1">AD246+SUMIFS('Transactions (Dated)'!$E$2:$E$53,'Transactions (Dated)'!$D$2:$D$53,'Share Values'!$X247,'Transactions (Dated)'!$B$2:$B$53,'Share Values'!AD$11,'Transactions (Dated)'!$C$2:$C$53,"Buy")-SUMIFS('Transactions (Dated)'!$E$2:$E$53,'Transactions (Dated)'!$D$2:$D$53,'Share Values'!$X247,'Transactions (Dated)'!$B$2:$B$53,'Share Values'!AD$11,'Transactions (Dated)'!$C$2:$C$53,"Sell")</f>
        <v>0</v>
      </c>
      <c r="AE247" s="40">
        <f ca="1">AE246+SUMIFS('Transactions (Dated)'!$E$2:$E$53,'Transactions (Dated)'!$D$2:$D$53,'Share Values'!$X247,'Transactions (Dated)'!$B$2:$B$53,'Share Values'!AE$11,'Transactions (Dated)'!$C$2:$C$53,"Buy")-SUMIFS('Transactions (Dated)'!$E$2:$E$53,'Transactions (Dated)'!$D$2:$D$53,'Share Values'!$X247,'Transactions (Dated)'!$B$2:$B$53,'Share Values'!AE$11,'Transactions (Dated)'!$C$2:$C$53,"Sell")</f>
        <v>0</v>
      </c>
      <c r="AF247" s="40">
        <f ca="1">AF246+SUMIFS('Transactions (Dated)'!$E$2:$E$53,'Transactions (Dated)'!$D$2:$D$53,'Share Values'!$X247,'Transactions (Dated)'!$B$2:$B$53,'Share Values'!AF$11,'Transactions (Dated)'!$C$2:$C$53,"Buy")-SUMIFS('Transactions (Dated)'!$E$2:$E$53,'Transactions (Dated)'!$D$2:$D$53,'Share Values'!$X247,'Transactions (Dated)'!$B$2:$B$53,'Share Values'!AF$11,'Transactions (Dated)'!$C$2:$C$53,"Sell")</f>
        <v>0</v>
      </c>
      <c r="AG247" s="40">
        <f ca="1">AG246+SUMIFS('Transactions (Dated)'!$E$2:$E$53,'Transactions (Dated)'!$D$2:$D$53,'Share Values'!$X247,'Transactions (Dated)'!$B$2:$B$53,'Share Values'!AG$11,'Transactions (Dated)'!$C$2:$C$53,"Buy")-SUMIFS('Transactions (Dated)'!$E$2:$E$53,'Transactions (Dated)'!$D$2:$D$53,'Share Values'!$X247,'Transactions (Dated)'!$B$2:$B$53,'Share Values'!AG$11,'Transactions (Dated)'!$C$2:$C$53,"Sell")</f>
        <v>0</v>
      </c>
      <c r="AH247" s="40">
        <f ca="1">AH246+SUMIFS('Transactions (Dated)'!$E$2:$E$53,'Transactions (Dated)'!$D$2:$D$53,'Share Values'!$X247,'Transactions (Dated)'!$B$2:$B$53,'Share Values'!AH$11,'Transactions (Dated)'!$C$2:$C$53,"Buy")-SUMIFS('Transactions (Dated)'!$E$2:$E$53,'Transactions (Dated)'!$D$2:$D$53,'Share Values'!$X247,'Transactions (Dated)'!$B$2:$B$53,'Share Values'!AH$11,'Transactions (Dated)'!$C$2:$C$53,"Sell")</f>
        <v>0</v>
      </c>
      <c r="AI247" s="40">
        <f ca="1">AI246+SUMIFS('Transactions (Dated)'!$E$2:$E$53,'Transactions (Dated)'!$D$2:$D$53,'Share Values'!$X247,'Transactions (Dated)'!$B$2:$B$53,'Share Values'!AI$11,'Transactions (Dated)'!$C$2:$C$53,"Buy")-SUMIFS('Transactions (Dated)'!$E$2:$E$53,'Transactions (Dated)'!$D$2:$D$53,'Share Values'!$X247,'Transactions (Dated)'!$B$2:$B$53,'Share Values'!AI$11,'Transactions (Dated)'!$C$2:$C$53,"Sell")</f>
        <v>0</v>
      </c>
      <c r="AJ247" s="40">
        <f ca="1">AJ246+SUMIFS('Transactions (Dated)'!$E$2:$E$53,'Transactions (Dated)'!$D$2:$D$53,'Share Values'!$X247,'Transactions (Dated)'!$B$2:$B$53,'Share Values'!AJ$11,'Transactions (Dated)'!$C$2:$C$53,"Buy")-SUMIFS('Transactions (Dated)'!$E$2:$E$53,'Transactions (Dated)'!$D$2:$D$53,'Share Values'!$X247,'Transactions (Dated)'!$B$2:$B$53,'Share Values'!AJ$11,'Transactions (Dated)'!$C$2:$C$53,"Sell")</f>
        <v>0</v>
      </c>
      <c r="AK247" s="40">
        <f ca="1">AK246+SUMIFS('Transactions (Dated)'!$E$2:$E$53,'Transactions (Dated)'!$D$2:$D$53,'Share Values'!$X247,'Transactions (Dated)'!$B$2:$B$53,'Share Values'!AK$11,'Transactions (Dated)'!$C$2:$C$53,"Buy")-SUMIFS('Transactions (Dated)'!$E$2:$E$53,'Transactions (Dated)'!$D$2:$D$53,'Share Values'!$X247,'Transactions (Dated)'!$B$2:$B$53,'Share Values'!AK$11,'Transactions (Dated)'!$C$2:$C$53,"Sell")</f>
        <v>0</v>
      </c>
      <c r="AL247" s="40">
        <f ca="1">AL246+SUMIFS('Transactions (Dated)'!$E$2:$E$53,'Transactions (Dated)'!$D$2:$D$53,'Share Values'!$X247,'Transactions (Dated)'!$B$2:$B$53,'Share Values'!AL$11,'Transactions (Dated)'!$C$2:$C$53,"Buy")-SUMIFS('Transactions (Dated)'!$E$2:$E$53,'Transactions (Dated)'!$D$2:$D$53,'Share Values'!$X247,'Transactions (Dated)'!$B$2:$B$53,'Share Values'!AL$11,'Transactions (Dated)'!$C$2:$C$53,"Sell")</f>
        <v>0</v>
      </c>
      <c r="AM247" s="40">
        <f ca="1">AM246+SUMIFS('Transactions (Dated)'!$E$2:$E$53,'Transactions (Dated)'!$D$2:$D$53,'Share Values'!$X247,'Transactions (Dated)'!$B$2:$B$53,'Share Values'!AM$11,'Transactions (Dated)'!$C$2:$C$53,"Buy")-SUMIFS('Transactions (Dated)'!$E$2:$E$53,'Transactions (Dated)'!$D$2:$D$53,'Share Values'!$X247,'Transactions (Dated)'!$B$2:$B$53,'Share Values'!AM$11,'Transactions (Dated)'!$C$2:$C$53,"Sell")</f>
        <v>0</v>
      </c>
      <c r="AN247" s="40">
        <f ca="1">AN246+SUMIFS('Transactions (Dated)'!$E$2:$E$53,'Transactions (Dated)'!$D$2:$D$53,'Share Values'!$X247,'Transactions (Dated)'!$B$2:$B$53,'Share Values'!AN$11,'Transactions (Dated)'!$C$2:$C$53,"Buy")-SUMIFS('Transactions (Dated)'!$E$2:$E$53,'Transactions (Dated)'!$D$2:$D$53,'Share Values'!$X247,'Transactions (Dated)'!$B$2:$B$53,'Share Values'!AN$11,'Transactions (Dated)'!$C$2:$C$53,"Sell")</f>
        <v>0</v>
      </c>
      <c r="AO247" s="40"/>
      <c r="AQ247" s="3">
        <f t="shared" si="89"/>
        <v>42256</v>
      </c>
      <c r="AR247" s="6">
        <f t="shared" ca="1" si="90"/>
        <v>44307.5</v>
      </c>
      <c r="AS247" s="6">
        <f t="shared" ca="1" si="91"/>
        <v>32812.5</v>
      </c>
      <c r="AT247" s="6">
        <f t="shared" ca="1" si="92"/>
        <v>721782.6</v>
      </c>
      <c r="AU247" s="6">
        <f t="shared" ca="1" si="93"/>
        <v>52976</v>
      </c>
      <c r="AV247" s="6">
        <f t="shared" ca="1" si="94"/>
        <v>28645.599999999999</v>
      </c>
      <c r="AW247" s="6">
        <f t="shared" ca="1" si="95"/>
        <v>0</v>
      </c>
      <c r="AX247" s="6">
        <f t="shared" ca="1" si="96"/>
        <v>0</v>
      </c>
      <c r="AY247" s="6">
        <f t="shared" ca="1" si="97"/>
        <v>0</v>
      </c>
      <c r="AZ247" s="6">
        <f t="shared" ca="1" si="98"/>
        <v>0</v>
      </c>
      <c r="BA247" s="6">
        <f t="shared" ca="1" si="99"/>
        <v>0</v>
      </c>
      <c r="BB247" s="6">
        <f t="shared" ca="1" si="100"/>
        <v>0</v>
      </c>
      <c r="BC247" s="6">
        <f t="shared" ca="1" si="101"/>
        <v>0</v>
      </c>
      <c r="BD247" s="6">
        <f t="shared" ca="1" si="102"/>
        <v>0</v>
      </c>
      <c r="BE247" s="6">
        <f t="shared" ca="1" si="103"/>
        <v>0</v>
      </c>
      <c r="BF247" s="6">
        <f t="shared" ca="1" si="110"/>
        <v>0</v>
      </c>
      <c r="BG247" s="6">
        <f t="shared" ca="1" si="111"/>
        <v>0</v>
      </c>
      <c r="BH247" s="6"/>
      <c r="BJ247" s="4">
        <f t="shared" ca="1" si="104"/>
        <v>880524.2</v>
      </c>
      <c r="BL247" s="3">
        <f t="shared" si="105"/>
        <v>42256</v>
      </c>
      <c r="BM247" s="6">
        <f>BM246+SUMIFS('Transactions (Dated)'!G:G,'Transactions (Dated)'!D:D,'Share Values'!AQ247)</f>
        <v>34179.499999999993</v>
      </c>
      <c r="BN247" s="6">
        <f ca="1">BN246+SUMIFS('Transactions (Dated)'!$F:$F,'Transactions (Dated)'!$D:$D,$BL247,'Transactions (Dated)'!$B:$B,BN$11,'Transactions (Dated)'!$C:$C,"Dividend (paid to cash)")*Y247</f>
        <v>0</v>
      </c>
      <c r="BO247" s="6">
        <f ca="1">BO246+SUMIFS('Transactions (Dated)'!$F:$F,'Transactions (Dated)'!$D:$D,$BL247,'Transactions (Dated)'!$B:$B,BO$11,'Transactions (Dated)'!$C:$C,"Dividend (paid to cash)")*Z247</f>
        <v>1718.75</v>
      </c>
      <c r="BP247" s="6">
        <f ca="1">BP246+SUMIFS('Transactions (Dated)'!$F:$F,'Transactions (Dated)'!$D:$D,$BL247,'Transactions (Dated)'!$B:$B,BP$11,'Transactions (Dated)'!$C:$C,"Dividend (paid to cash)")*AA247</f>
        <v>23236.542000000001</v>
      </c>
      <c r="BQ247" s="6">
        <f ca="1">BQ246+SUMIFS('Transactions (Dated)'!$F:$F,'Transactions (Dated)'!$D:$D,$BL247,'Transactions (Dated)'!$B:$B,BQ$11,'Transactions (Dated)'!$C:$C,"Dividend (paid to cash)")*AB247</f>
        <v>179.74</v>
      </c>
      <c r="BR247" s="6">
        <f ca="1">BR246+SUMIFS('Transactions (Dated)'!$F:$F,'Transactions (Dated)'!$D:$D,$BL247,'Transactions (Dated)'!$B:$B,BR$11,'Transactions (Dated)'!$C:$C,"Dividend (paid to cash)")*AC247</f>
        <v>0</v>
      </c>
      <c r="BS247" s="6">
        <f ca="1">BS246+SUMIFS('Transactions (Dated)'!$F:$F,'Transactions (Dated)'!$D:$D,$BL247,'Transactions (Dated)'!$B:$B,BS$11,'Transactions (Dated)'!$C:$C,"Dividend (paid to cash)")*AD247</f>
        <v>0</v>
      </c>
      <c r="BT247" s="6">
        <f ca="1">BT246+SUMIFS('Transactions (Dated)'!$F:$F,'Transactions (Dated)'!$D:$D,$BL247,'Transactions (Dated)'!$B:$B,BT$11,'Transactions (Dated)'!$C:$C,"Dividend (paid to cash)")*AE247</f>
        <v>0</v>
      </c>
      <c r="BU247" s="6">
        <f ca="1">BU246+SUMIFS('Transactions (Dated)'!$F:$F,'Transactions (Dated)'!$D:$D,$BL247,'Transactions (Dated)'!$B:$B,BU$11,'Transactions (Dated)'!$C:$C,"Dividend (paid to cash)")*AF247</f>
        <v>0</v>
      </c>
      <c r="BV247" s="6">
        <f ca="1">BV246+SUMIFS('Transactions (Dated)'!$F:$F,'Transactions (Dated)'!$D:$D,$BL247,'Transactions (Dated)'!$B:$B,BV$11,'Transactions (Dated)'!$C:$C,"Dividend (paid to cash)")*AG247</f>
        <v>0</v>
      </c>
      <c r="BW247" s="6">
        <f ca="1">BW246+SUMIFS('Transactions (Dated)'!$F:$F,'Transactions (Dated)'!$D:$D,$BL247,'Transactions (Dated)'!$B:$B,BW$11,'Transactions (Dated)'!$C:$C,"Dividend (paid to cash)")*AH247</f>
        <v>0</v>
      </c>
      <c r="BX247" s="6">
        <f ca="1">BX246+SUMIFS('Transactions (Dated)'!$F:$F,'Transactions (Dated)'!$D:$D,$BL247,'Transactions (Dated)'!$B:$B,BX$11,'Transactions (Dated)'!$C:$C,"Dividend (paid to cash)")*AI247</f>
        <v>0</v>
      </c>
      <c r="BY247" s="6">
        <f ca="1">BY246+SUMIFS('Transactions (Dated)'!$F:$F,'Transactions (Dated)'!$D:$D,$BL247,'Transactions (Dated)'!$B:$B,BY$11,'Transactions (Dated)'!$C:$C,"Dividend (paid to cash)")*AJ247</f>
        <v>0</v>
      </c>
      <c r="BZ247" s="6">
        <f ca="1">BZ246+SUMIFS('Transactions (Dated)'!$F:$F,'Transactions (Dated)'!$D:$D,$BL247,'Transactions (Dated)'!$B:$B,BZ$11,'Transactions (Dated)'!$C:$C,"Dividend (paid to cash)")*AK247</f>
        <v>0</v>
      </c>
      <c r="CA247" s="6">
        <f ca="1">CA246+SUMIFS('Transactions (Dated)'!$F:$F,'Transactions (Dated)'!$D:$D,$BL247,'Transactions (Dated)'!$B:$B,CA$11,'Transactions (Dated)'!$C:$C,"Dividend (paid to cash)")*AL247</f>
        <v>0</v>
      </c>
      <c r="CB247" s="6">
        <v>0</v>
      </c>
      <c r="CC247" s="6">
        <v>0</v>
      </c>
      <c r="CD247" s="6"/>
      <c r="CF247" s="6">
        <f t="shared" ca="1" si="112"/>
        <v>59314.531999999992</v>
      </c>
      <c r="CH247" s="3">
        <f t="shared" si="113"/>
        <v>42256</v>
      </c>
      <c r="CI247" s="4">
        <f t="shared" ca="1" si="106"/>
        <v>880524.2</v>
      </c>
      <c r="CJ247" s="4">
        <f t="shared" ca="1" si="107"/>
        <v>59314.531999999992</v>
      </c>
      <c r="CL247" s="4">
        <f t="shared" ca="1" si="108"/>
        <v>939838.73199999996</v>
      </c>
    </row>
    <row r="248" spans="2:90" x14ac:dyDescent="0.15">
      <c r="B248" s="3">
        <f t="shared" si="109"/>
        <v>42257</v>
      </c>
      <c r="C248" s="2">
        <v>13569.9</v>
      </c>
      <c r="E248" s="70">
        <v>42257</v>
      </c>
      <c r="F248" s="69">
        <v>9.76</v>
      </c>
      <c r="G248" s="69">
        <v>3.56</v>
      </c>
      <c r="H248" s="69">
        <v>18.41</v>
      </c>
      <c r="I248" s="69">
        <v>28.07</v>
      </c>
      <c r="J248" s="69">
        <v>12.33</v>
      </c>
      <c r="K248" s="69">
        <v>10.46</v>
      </c>
      <c r="L248" s="69">
        <v>22.5</v>
      </c>
      <c r="M248" s="69">
        <v>3.28</v>
      </c>
      <c r="N248" s="69">
        <v>8.4</v>
      </c>
      <c r="O248" s="69">
        <v>5.92</v>
      </c>
      <c r="P248" s="69">
        <v>27.32</v>
      </c>
      <c r="Q248" s="69">
        <v>0.89</v>
      </c>
      <c r="R248" s="69">
        <v>6.56</v>
      </c>
      <c r="S248" s="69">
        <v>34.93</v>
      </c>
      <c r="T248" s="69"/>
      <c r="U248" s="69"/>
      <c r="V248" s="4"/>
      <c r="X248" s="3">
        <f t="shared" si="88"/>
        <v>42257</v>
      </c>
      <c r="Y248" s="40">
        <f ca="1">Y247+SUMIFS('Transactions (Dated)'!$E$2:$E$53,'Transactions (Dated)'!$D$2:$D$53,'Share Values'!$X248,'Transactions (Dated)'!$B$2:$B$53,'Share Values'!Y$11,'Transactions (Dated)'!$C$2:$C$53,"Buy")-SUMIFS('Transactions (Dated)'!$E$2:$E$53,'Transactions (Dated)'!$D$2:$D$53,'Share Values'!$X248,'Transactions (Dated)'!$B$2:$B$53,'Share Values'!Y$11,'Transactions (Dated)'!$C$2:$C$53,"Sell")</f>
        <v>4625</v>
      </c>
      <c r="Z248" s="40">
        <f ca="1">Z247+SUMIFS('Transactions (Dated)'!$E$2:$E$53,'Transactions (Dated)'!$D$2:$D$53,'Share Values'!$X248,'Transactions (Dated)'!$B$2:$B$53,'Share Values'!Z$11,'Transactions (Dated)'!$C$2:$C$53,"Buy")-SUMIFS('Transactions (Dated)'!$E$2:$E$53,'Transactions (Dated)'!$D$2:$D$53,'Share Values'!$X248,'Transactions (Dated)'!$B$2:$B$53,'Share Values'!Z$11,'Transactions (Dated)'!$C$2:$C$53,"Sell")</f>
        <v>9375</v>
      </c>
      <c r="AA248" s="40">
        <f ca="1">AA247+SUMIFS('Transactions (Dated)'!$E$2:$E$53,'Transactions (Dated)'!$D$2:$D$53,'Share Values'!$X248,'Transactions (Dated)'!$B$2:$B$53,'Share Values'!AA$11,'Transactions (Dated)'!$C$2:$C$53,"Buy")-SUMIFS('Transactions (Dated)'!$E$2:$E$53,'Transactions (Dated)'!$D$2:$D$53,'Share Values'!$X248,'Transactions (Dated)'!$B$2:$B$53,'Share Values'!AA$11,'Transactions (Dated)'!$C$2:$C$53,"Sell")</f>
        <v>39270</v>
      </c>
      <c r="AB248" s="40">
        <f ca="1">AB247+SUMIFS('Transactions (Dated)'!$E$2:$E$53,'Transactions (Dated)'!$D$2:$D$53,'Share Values'!$X248,'Transactions (Dated)'!$B$2:$B$53,'Share Values'!AB$11,'Transactions (Dated)'!$C$2:$C$53,"Buy")-SUMIFS('Transactions (Dated)'!$E$2:$E$53,'Transactions (Dated)'!$D$2:$D$53,'Share Values'!$X248,'Transactions (Dated)'!$B$2:$B$53,'Share Values'!AB$11,'Transactions (Dated)'!$C$2:$C$53,"Sell")</f>
        <v>1892</v>
      </c>
      <c r="AC248" s="40">
        <f ca="1">AC247+SUMIFS('Transactions (Dated)'!$E$2:$E$53,'Transactions (Dated)'!$D$2:$D$53,'Share Values'!$X248,'Transactions (Dated)'!$B$2:$B$53,'Share Values'!AC$11,'Transactions (Dated)'!$C$2:$C$53,"Buy")-SUMIFS('Transactions (Dated)'!$E$2:$E$53,'Transactions (Dated)'!$D$2:$D$53,'Share Values'!$X248,'Transactions (Dated)'!$B$2:$B$53,'Share Values'!AC$11,'Transactions (Dated)'!$C$2:$C$53,"Sell")</f>
        <v>2348</v>
      </c>
      <c r="AD248" s="40">
        <f ca="1">AD247+SUMIFS('Transactions (Dated)'!$E$2:$E$53,'Transactions (Dated)'!$D$2:$D$53,'Share Values'!$X248,'Transactions (Dated)'!$B$2:$B$53,'Share Values'!AD$11,'Transactions (Dated)'!$C$2:$C$53,"Buy")-SUMIFS('Transactions (Dated)'!$E$2:$E$53,'Transactions (Dated)'!$D$2:$D$53,'Share Values'!$X248,'Transactions (Dated)'!$B$2:$B$53,'Share Values'!AD$11,'Transactions (Dated)'!$C$2:$C$53,"Sell")</f>
        <v>0</v>
      </c>
      <c r="AE248" s="40">
        <f ca="1">AE247+SUMIFS('Transactions (Dated)'!$E$2:$E$53,'Transactions (Dated)'!$D$2:$D$53,'Share Values'!$X248,'Transactions (Dated)'!$B$2:$B$53,'Share Values'!AE$11,'Transactions (Dated)'!$C$2:$C$53,"Buy")-SUMIFS('Transactions (Dated)'!$E$2:$E$53,'Transactions (Dated)'!$D$2:$D$53,'Share Values'!$X248,'Transactions (Dated)'!$B$2:$B$53,'Share Values'!AE$11,'Transactions (Dated)'!$C$2:$C$53,"Sell")</f>
        <v>0</v>
      </c>
      <c r="AF248" s="40">
        <f ca="1">AF247+SUMIFS('Transactions (Dated)'!$E$2:$E$53,'Transactions (Dated)'!$D$2:$D$53,'Share Values'!$X248,'Transactions (Dated)'!$B$2:$B$53,'Share Values'!AF$11,'Transactions (Dated)'!$C$2:$C$53,"Buy")-SUMIFS('Transactions (Dated)'!$E$2:$E$53,'Transactions (Dated)'!$D$2:$D$53,'Share Values'!$X248,'Transactions (Dated)'!$B$2:$B$53,'Share Values'!AF$11,'Transactions (Dated)'!$C$2:$C$53,"Sell")</f>
        <v>0</v>
      </c>
      <c r="AG248" s="40">
        <f ca="1">AG247+SUMIFS('Transactions (Dated)'!$E$2:$E$53,'Transactions (Dated)'!$D$2:$D$53,'Share Values'!$X248,'Transactions (Dated)'!$B$2:$B$53,'Share Values'!AG$11,'Transactions (Dated)'!$C$2:$C$53,"Buy")-SUMIFS('Transactions (Dated)'!$E$2:$E$53,'Transactions (Dated)'!$D$2:$D$53,'Share Values'!$X248,'Transactions (Dated)'!$B$2:$B$53,'Share Values'!AG$11,'Transactions (Dated)'!$C$2:$C$53,"Sell")</f>
        <v>0</v>
      </c>
      <c r="AH248" s="40">
        <f ca="1">AH247+SUMIFS('Transactions (Dated)'!$E$2:$E$53,'Transactions (Dated)'!$D$2:$D$53,'Share Values'!$X248,'Transactions (Dated)'!$B$2:$B$53,'Share Values'!AH$11,'Transactions (Dated)'!$C$2:$C$53,"Buy")-SUMIFS('Transactions (Dated)'!$E$2:$E$53,'Transactions (Dated)'!$D$2:$D$53,'Share Values'!$X248,'Transactions (Dated)'!$B$2:$B$53,'Share Values'!AH$11,'Transactions (Dated)'!$C$2:$C$53,"Sell")</f>
        <v>0</v>
      </c>
      <c r="AI248" s="40">
        <f ca="1">AI247+SUMIFS('Transactions (Dated)'!$E$2:$E$53,'Transactions (Dated)'!$D$2:$D$53,'Share Values'!$X248,'Transactions (Dated)'!$B$2:$B$53,'Share Values'!AI$11,'Transactions (Dated)'!$C$2:$C$53,"Buy")-SUMIFS('Transactions (Dated)'!$E$2:$E$53,'Transactions (Dated)'!$D$2:$D$53,'Share Values'!$X248,'Transactions (Dated)'!$B$2:$B$53,'Share Values'!AI$11,'Transactions (Dated)'!$C$2:$C$53,"Sell")</f>
        <v>0</v>
      </c>
      <c r="AJ248" s="40">
        <f ca="1">AJ247+SUMIFS('Transactions (Dated)'!$E$2:$E$53,'Transactions (Dated)'!$D$2:$D$53,'Share Values'!$X248,'Transactions (Dated)'!$B$2:$B$53,'Share Values'!AJ$11,'Transactions (Dated)'!$C$2:$C$53,"Buy")-SUMIFS('Transactions (Dated)'!$E$2:$E$53,'Transactions (Dated)'!$D$2:$D$53,'Share Values'!$X248,'Transactions (Dated)'!$B$2:$B$53,'Share Values'!AJ$11,'Transactions (Dated)'!$C$2:$C$53,"Sell")</f>
        <v>0</v>
      </c>
      <c r="AK248" s="40">
        <f ca="1">AK247+SUMIFS('Transactions (Dated)'!$E$2:$E$53,'Transactions (Dated)'!$D$2:$D$53,'Share Values'!$X248,'Transactions (Dated)'!$B$2:$B$53,'Share Values'!AK$11,'Transactions (Dated)'!$C$2:$C$53,"Buy")-SUMIFS('Transactions (Dated)'!$E$2:$E$53,'Transactions (Dated)'!$D$2:$D$53,'Share Values'!$X248,'Transactions (Dated)'!$B$2:$B$53,'Share Values'!AK$11,'Transactions (Dated)'!$C$2:$C$53,"Sell")</f>
        <v>0</v>
      </c>
      <c r="AL248" s="40">
        <f ca="1">AL247+SUMIFS('Transactions (Dated)'!$E$2:$E$53,'Transactions (Dated)'!$D$2:$D$53,'Share Values'!$X248,'Transactions (Dated)'!$B$2:$B$53,'Share Values'!AL$11,'Transactions (Dated)'!$C$2:$C$53,"Buy")-SUMIFS('Transactions (Dated)'!$E$2:$E$53,'Transactions (Dated)'!$D$2:$D$53,'Share Values'!$X248,'Transactions (Dated)'!$B$2:$B$53,'Share Values'!AL$11,'Transactions (Dated)'!$C$2:$C$53,"Sell")</f>
        <v>0</v>
      </c>
      <c r="AM248" s="40">
        <f ca="1">AM247+SUMIFS('Transactions (Dated)'!$E$2:$E$53,'Transactions (Dated)'!$D$2:$D$53,'Share Values'!$X248,'Transactions (Dated)'!$B$2:$B$53,'Share Values'!AM$11,'Transactions (Dated)'!$C$2:$C$53,"Buy")-SUMIFS('Transactions (Dated)'!$E$2:$E$53,'Transactions (Dated)'!$D$2:$D$53,'Share Values'!$X248,'Transactions (Dated)'!$B$2:$B$53,'Share Values'!AM$11,'Transactions (Dated)'!$C$2:$C$53,"Sell")</f>
        <v>0</v>
      </c>
      <c r="AN248" s="40">
        <f ca="1">AN247+SUMIFS('Transactions (Dated)'!$E$2:$E$53,'Transactions (Dated)'!$D$2:$D$53,'Share Values'!$X248,'Transactions (Dated)'!$B$2:$B$53,'Share Values'!AN$11,'Transactions (Dated)'!$C$2:$C$53,"Buy")-SUMIFS('Transactions (Dated)'!$E$2:$E$53,'Transactions (Dated)'!$D$2:$D$53,'Share Values'!$X248,'Transactions (Dated)'!$B$2:$B$53,'Share Values'!AN$11,'Transactions (Dated)'!$C$2:$C$53,"Sell")</f>
        <v>0</v>
      </c>
      <c r="AO248" s="40"/>
      <c r="AQ248" s="3">
        <f t="shared" si="89"/>
        <v>42257</v>
      </c>
      <c r="AR248" s="6">
        <f t="shared" ca="1" si="90"/>
        <v>45140</v>
      </c>
      <c r="AS248" s="6">
        <f t="shared" ca="1" si="91"/>
        <v>33375</v>
      </c>
      <c r="AT248" s="6">
        <f t="shared" ca="1" si="92"/>
        <v>722960.7</v>
      </c>
      <c r="AU248" s="6">
        <f t="shared" ca="1" si="93"/>
        <v>53108.44</v>
      </c>
      <c r="AV248" s="6">
        <f t="shared" ca="1" si="94"/>
        <v>28950.84</v>
      </c>
      <c r="AW248" s="6">
        <f t="shared" ca="1" si="95"/>
        <v>0</v>
      </c>
      <c r="AX248" s="6">
        <f t="shared" ca="1" si="96"/>
        <v>0</v>
      </c>
      <c r="AY248" s="6">
        <f t="shared" ca="1" si="97"/>
        <v>0</v>
      </c>
      <c r="AZ248" s="6">
        <f t="shared" ca="1" si="98"/>
        <v>0</v>
      </c>
      <c r="BA248" s="6">
        <f t="shared" ca="1" si="99"/>
        <v>0</v>
      </c>
      <c r="BB248" s="6">
        <f t="shared" ca="1" si="100"/>
        <v>0</v>
      </c>
      <c r="BC248" s="6">
        <f t="shared" ca="1" si="101"/>
        <v>0</v>
      </c>
      <c r="BD248" s="6">
        <f t="shared" ca="1" si="102"/>
        <v>0</v>
      </c>
      <c r="BE248" s="6">
        <f t="shared" ca="1" si="103"/>
        <v>0</v>
      </c>
      <c r="BF248" s="6">
        <f t="shared" ca="1" si="110"/>
        <v>0</v>
      </c>
      <c r="BG248" s="6">
        <f t="shared" ca="1" si="111"/>
        <v>0</v>
      </c>
      <c r="BH248" s="6"/>
      <c r="BJ248" s="4">
        <f t="shared" ca="1" si="104"/>
        <v>883534.97999999986</v>
      </c>
      <c r="BL248" s="3">
        <f t="shared" si="105"/>
        <v>42257</v>
      </c>
      <c r="BM248" s="6">
        <f>BM247+SUMIFS('Transactions (Dated)'!G:G,'Transactions (Dated)'!D:D,'Share Values'!AQ248)</f>
        <v>34179.499999999993</v>
      </c>
      <c r="BN248" s="6">
        <f ca="1">BN247+SUMIFS('Transactions (Dated)'!$F:$F,'Transactions (Dated)'!$D:$D,$BL248,'Transactions (Dated)'!$B:$B,BN$11,'Transactions (Dated)'!$C:$C,"Dividend (paid to cash)")*Y248</f>
        <v>0</v>
      </c>
      <c r="BO248" s="6">
        <f ca="1">BO247+SUMIFS('Transactions (Dated)'!$F:$F,'Transactions (Dated)'!$D:$D,$BL248,'Transactions (Dated)'!$B:$B,BO$11,'Transactions (Dated)'!$C:$C,"Dividend (paid to cash)")*Z248</f>
        <v>1718.75</v>
      </c>
      <c r="BP248" s="6">
        <f ca="1">BP247+SUMIFS('Transactions (Dated)'!$F:$F,'Transactions (Dated)'!$D:$D,$BL248,'Transactions (Dated)'!$B:$B,BP$11,'Transactions (Dated)'!$C:$C,"Dividend (paid to cash)")*AA248</f>
        <v>23236.542000000001</v>
      </c>
      <c r="BQ248" s="6">
        <f ca="1">BQ247+SUMIFS('Transactions (Dated)'!$F:$F,'Transactions (Dated)'!$D:$D,$BL248,'Transactions (Dated)'!$B:$B,BQ$11,'Transactions (Dated)'!$C:$C,"Dividend (paid to cash)")*AB248</f>
        <v>179.74</v>
      </c>
      <c r="BR248" s="6">
        <f ca="1">BR247+SUMIFS('Transactions (Dated)'!$F:$F,'Transactions (Dated)'!$D:$D,$BL248,'Transactions (Dated)'!$B:$B,BR$11,'Transactions (Dated)'!$C:$C,"Dividend (paid to cash)")*AC248</f>
        <v>0</v>
      </c>
      <c r="BS248" s="6">
        <f ca="1">BS247+SUMIFS('Transactions (Dated)'!$F:$F,'Transactions (Dated)'!$D:$D,$BL248,'Transactions (Dated)'!$B:$B,BS$11,'Transactions (Dated)'!$C:$C,"Dividend (paid to cash)")*AD248</f>
        <v>0</v>
      </c>
      <c r="BT248" s="6">
        <f ca="1">BT247+SUMIFS('Transactions (Dated)'!$F:$F,'Transactions (Dated)'!$D:$D,$BL248,'Transactions (Dated)'!$B:$B,BT$11,'Transactions (Dated)'!$C:$C,"Dividend (paid to cash)")*AE248</f>
        <v>0</v>
      </c>
      <c r="BU248" s="6">
        <f ca="1">BU247+SUMIFS('Transactions (Dated)'!$F:$F,'Transactions (Dated)'!$D:$D,$BL248,'Transactions (Dated)'!$B:$B,BU$11,'Transactions (Dated)'!$C:$C,"Dividend (paid to cash)")*AF248</f>
        <v>0</v>
      </c>
      <c r="BV248" s="6">
        <f ca="1">BV247+SUMIFS('Transactions (Dated)'!$F:$F,'Transactions (Dated)'!$D:$D,$BL248,'Transactions (Dated)'!$B:$B,BV$11,'Transactions (Dated)'!$C:$C,"Dividend (paid to cash)")*AG248</f>
        <v>0</v>
      </c>
      <c r="BW248" s="6">
        <f ca="1">BW247+SUMIFS('Transactions (Dated)'!$F:$F,'Transactions (Dated)'!$D:$D,$BL248,'Transactions (Dated)'!$B:$B,BW$11,'Transactions (Dated)'!$C:$C,"Dividend (paid to cash)")*AH248</f>
        <v>0</v>
      </c>
      <c r="BX248" s="6">
        <f ca="1">BX247+SUMIFS('Transactions (Dated)'!$F:$F,'Transactions (Dated)'!$D:$D,$BL248,'Transactions (Dated)'!$B:$B,BX$11,'Transactions (Dated)'!$C:$C,"Dividend (paid to cash)")*AI248</f>
        <v>0</v>
      </c>
      <c r="BY248" s="6">
        <f ca="1">BY247+SUMIFS('Transactions (Dated)'!$F:$F,'Transactions (Dated)'!$D:$D,$BL248,'Transactions (Dated)'!$B:$B,BY$11,'Transactions (Dated)'!$C:$C,"Dividend (paid to cash)")*AJ248</f>
        <v>0</v>
      </c>
      <c r="BZ248" s="6">
        <f ca="1">BZ247+SUMIFS('Transactions (Dated)'!$F:$F,'Transactions (Dated)'!$D:$D,$BL248,'Transactions (Dated)'!$B:$B,BZ$11,'Transactions (Dated)'!$C:$C,"Dividend (paid to cash)")*AK248</f>
        <v>0</v>
      </c>
      <c r="CA248" s="6">
        <f ca="1">CA247+SUMIFS('Transactions (Dated)'!$F:$F,'Transactions (Dated)'!$D:$D,$BL248,'Transactions (Dated)'!$B:$B,CA$11,'Transactions (Dated)'!$C:$C,"Dividend (paid to cash)")*AL248</f>
        <v>0</v>
      </c>
      <c r="CB248" s="6">
        <v>0</v>
      </c>
      <c r="CC248" s="6">
        <v>0</v>
      </c>
      <c r="CD248" s="6"/>
      <c r="CF248" s="6">
        <f t="shared" ca="1" si="112"/>
        <v>59314.531999999992</v>
      </c>
      <c r="CH248" s="3">
        <f t="shared" si="113"/>
        <v>42257</v>
      </c>
      <c r="CI248" s="4">
        <f t="shared" ca="1" si="106"/>
        <v>883534.97999999986</v>
      </c>
      <c r="CJ248" s="4">
        <f t="shared" ca="1" si="107"/>
        <v>59314.531999999992</v>
      </c>
      <c r="CL248" s="4">
        <f t="shared" ca="1" si="108"/>
        <v>942849.51199999987</v>
      </c>
    </row>
    <row r="249" spans="2:90" x14ac:dyDescent="0.15">
      <c r="B249" s="3">
        <f t="shared" si="109"/>
        <v>42258</v>
      </c>
      <c r="C249" s="2">
        <v>13461.5</v>
      </c>
      <c r="E249" s="70">
        <v>42258</v>
      </c>
      <c r="F249" s="69">
        <v>9.76</v>
      </c>
      <c r="G249" s="69">
        <v>3.54</v>
      </c>
      <c r="H249" s="69">
        <v>18.27</v>
      </c>
      <c r="I249" s="69">
        <v>28.05</v>
      </c>
      <c r="J249" s="69">
        <v>12.2</v>
      </c>
      <c r="K249" s="69">
        <v>10.42</v>
      </c>
      <c r="L249" s="69">
        <v>22.24</v>
      </c>
      <c r="M249" s="69">
        <v>3.26</v>
      </c>
      <c r="N249" s="69">
        <v>8.2799999999999994</v>
      </c>
      <c r="O249" s="69">
        <v>6.0833000000000004</v>
      </c>
      <c r="P249" s="69">
        <v>27.13</v>
      </c>
      <c r="Q249" s="69">
        <v>0.87</v>
      </c>
      <c r="R249" s="69">
        <v>6.4</v>
      </c>
      <c r="S249" s="69">
        <v>35.22</v>
      </c>
      <c r="T249" s="69"/>
      <c r="U249" s="69"/>
      <c r="V249" s="4"/>
      <c r="X249" s="3">
        <f t="shared" si="88"/>
        <v>42258</v>
      </c>
      <c r="Y249" s="40">
        <f ca="1">Y248+SUMIFS('Transactions (Dated)'!$E$2:$E$53,'Transactions (Dated)'!$D$2:$D$53,'Share Values'!$X249,'Transactions (Dated)'!$B$2:$B$53,'Share Values'!Y$11,'Transactions (Dated)'!$C$2:$C$53,"Buy")-SUMIFS('Transactions (Dated)'!$E$2:$E$53,'Transactions (Dated)'!$D$2:$D$53,'Share Values'!$X249,'Transactions (Dated)'!$B$2:$B$53,'Share Values'!Y$11,'Transactions (Dated)'!$C$2:$C$53,"Sell")</f>
        <v>4625</v>
      </c>
      <c r="Z249" s="40">
        <f ca="1">Z248+SUMIFS('Transactions (Dated)'!$E$2:$E$53,'Transactions (Dated)'!$D$2:$D$53,'Share Values'!$X249,'Transactions (Dated)'!$B$2:$B$53,'Share Values'!Z$11,'Transactions (Dated)'!$C$2:$C$53,"Buy")-SUMIFS('Transactions (Dated)'!$E$2:$E$53,'Transactions (Dated)'!$D$2:$D$53,'Share Values'!$X249,'Transactions (Dated)'!$B$2:$B$53,'Share Values'!Z$11,'Transactions (Dated)'!$C$2:$C$53,"Sell")</f>
        <v>9375</v>
      </c>
      <c r="AA249" s="40">
        <f ca="1">AA248+SUMIFS('Transactions (Dated)'!$E$2:$E$53,'Transactions (Dated)'!$D$2:$D$53,'Share Values'!$X249,'Transactions (Dated)'!$B$2:$B$53,'Share Values'!AA$11,'Transactions (Dated)'!$C$2:$C$53,"Buy")-SUMIFS('Transactions (Dated)'!$E$2:$E$53,'Transactions (Dated)'!$D$2:$D$53,'Share Values'!$X249,'Transactions (Dated)'!$B$2:$B$53,'Share Values'!AA$11,'Transactions (Dated)'!$C$2:$C$53,"Sell")</f>
        <v>39270</v>
      </c>
      <c r="AB249" s="40">
        <f ca="1">AB248+SUMIFS('Transactions (Dated)'!$E$2:$E$53,'Transactions (Dated)'!$D$2:$D$53,'Share Values'!$X249,'Transactions (Dated)'!$B$2:$B$53,'Share Values'!AB$11,'Transactions (Dated)'!$C$2:$C$53,"Buy")-SUMIFS('Transactions (Dated)'!$E$2:$E$53,'Transactions (Dated)'!$D$2:$D$53,'Share Values'!$X249,'Transactions (Dated)'!$B$2:$B$53,'Share Values'!AB$11,'Transactions (Dated)'!$C$2:$C$53,"Sell")</f>
        <v>1892</v>
      </c>
      <c r="AC249" s="40">
        <f ca="1">AC248+SUMIFS('Transactions (Dated)'!$E$2:$E$53,'Transactions (Dated)'!$D$2:$D$53,'Share Values'!$X249,'Transactions (Dated)'!$B$2:$B$53,'Share Values'!AC$11,'Transactions (Dated)'!$C$2:$C$53,"Buy")-SUMIFS('Transactions (Dated)'!$E$2:$E$53,'Transactions (Dated)'!$D$2:$D$53,'Share Values'!$X249,'Transactions (Dated)'!$B$2:$B$53,'Share Values'!AC$11,'Transactions (Dated)'!$C$2:$C$53,"Sell")</f>
        <v>2348</v>
      </c>
      <c r="AD249" s="40">
        <f ca="1">AD248+SUMIFS('Transactions (Dated)'!$E$2:$E$53,'Transactions (Dated)'!$D$2:$D$53,'Share Values'!$X249,'Transactions (Dated)'!$B$2:$B$53,'Share Values'!AD$11,'Transactions (Dated)'!$C$2:$C$53,"Buy")-SUMIFS('Transactions (Dated)'!$E$2:$E$53,'Transactions (Dated)'!$D$2:$D$53,'Share Values'!$X249,'Transactions (Dated)'!$B$2:$B$53,'Share Values'!AD$11,'Transactions (Dated)'!$C$2:$C$53,"Sell")</f>
        <v>0</v>
      </c>
      <c r="AE249" s="40">
        <f ca="1">AE248+SUMIFS('Transactions (Dated)'!$E$2:$E$53,'Transactions (Dated)'!$D$2:$D$53,'Share Values'!$X249,'Transactions (Dated)'!$B$2:$B$53,'Share Values'!AE$11,'Transactions (Dated)'!$C$2:$C$53,"Buy")-SUMIFS('Transactions (Dated)'!$E$2:$E$53,'Transactions (Dated)'!$D$2:$D$53,'Share Values'!$X249,'Transactions (Dated)'!$B$2:$B$53,'Share Values'!AE$11,'Transactions (Dated)'!$C$2:$C$53,"Sell")</f>
        <v>0</v>
      </c>
      <c r="AF249" s="40">
        <f ca="1">AF248+SUMIFS('Transactions (Dated)'!$E$2:$E$53,'Transactions (Dated)'!$D$2:$D$53,'Share Values'!$X249,'Transactions (Dated)'!$B$2:$B$53,'Share Values'!AF$11,'Transactions (Dated)'!$C$2:$C$53,"Buy")-SUMIFS('Transactions (Dated)'!$E$2:$E$53,'Transactions (Dated)'!$D$2:$D$53,'Share Values'!$X249,'Transactions (Dated)'!$B$2:$B$53,'Share Values'!AF$11,'Transactions (Dated)'!$C$2:$C$53,"Sell")</f>
        <v>0</v>
      </c>
      <c r="AG249" s="40">
        <f ca="1">AG248+SUMIFS('Transactions (Dated)'!$E$2:$E$53,'Transactions (Dated)'!$D$2:$D$53,'Share Values'!$X249,'Transactions (Dated)'!$B$2:$B$53,'Share Values'!AG$11,'Transactions (Dated)'!$C$2:$C$53,"Buy")-SUMIFS('Transactions (Dated)'!$E$2:$E$53,'Transactions (Dated)'!$D$2:$D$53,'Share Values'!$X249,'Transactions (Dated)'!$B$2:$B$53,'Share Values'!AG$11,'Transactions (Dated)'!$C$2:$C$53,"Sell")</f>
        <v>0</v>
      </c>
      <c r="AH249" s="40">
        <f ca="1">AH248+SUMIFS('Transactions (Dated)'!$E$2:$E$53,'Transactions (Dated)'!$D$2:$D$53,'Share Values'!$X249,'Transactions (Dated)'!$B$2:$B$53,'Share Values'!AH$11,'Transactions (Dated)'!$C$2:$C$53,"Buy")-SUMIFS('Transactions (Dated)'!$E$2:$E$53,'Transactions (Dated)'!$D$2:$D$53,'Share Values'!$X249,'Transactions (Dated)'!$B$2:$B$53,'Share Values'!AH$11,'Transactions (Dated)'!$C$2:$C$53,"Sell")</f>
        <v>0</v>
      </c>
      <c r="AI249" s="40">
        <f ca="1">AI248+SUMIFS('Transactions (Dated)'!$E$2:$E$53,'Transactions (Dated)'!$D$2:$D$53,'Share Values'!$X249,'Transactions (Dated)'!$B$2:$B$53,'Share Values'!AI$11,'Transactions (Dated)'!$C$2:$C$53,"Buy")-SUMIFS('Transactions (Dated)'!$E$2:$E$53,'Transactions (Dated)'!$D$2:$D$53,'Share Values'!$X249,'Transactions (Dated)'!$B$2:$B$53,'Share Values'!AI$11,'Transactions (Dated)'!$C$2:$C$53,"Sell")</f>
        <v>0</v>
      </c>
      <c r="AJ249" s="40">
        <f ca="1">AJ248+SUMIFS('Transactions (Dated)'!$E$2:$E$53,'Transactions (Dated)'!$D$2:$D$53,'Share Values'!$X249,'Transactions (Dated)'!$B$2:$B$53,'Share Values'!AJ$11,'Transactions (Dated)'!$C$2:$C$53,"Buy")-SUMIFS('Transactions (Dated)'!$E$2:$E$53,'Transactions (Dated)'!$D$2:$D$53,'Share Values'!$X249,'Transactions (Dated)'!$B$2:$B$53,'Share Values'!AJ$11,'Transactions (Dated)'!$C$2:$C$53,"Sell")</f>
        <v>0</v>
      </c>
      <c r="AK249" s="40">
        <f ca="1">AK248+SUMIFS('Transactions (Dated)'!$E$2:$E$53,'Transactions (Dated)'!$D$2:$D$53,'Share Values'!$X249,'Transactions (Dated)'!$B$2:$B$53,'Share Values'!AK$11,'Transactions (Dated)'!$C$2:$C$53,"Buy")-SUMIFS('Transactions (Dated)'!$E$2:$E$53,'Transactions (Dated)'!$D$2:$D$53,'Share Values'!$X249,'Transactions (Dated)'!$B$2:$B$53,'Share Values'!AK$11,'Transactions (Dated)'!$C$2:$C$53,"Sell")</f>
        <v>0</v>
      </c>
      <c r="AL249" s="40">
        <f ca="1">AL248+SUMIFS('Transactions (Dated)'!$E$2:$E$53,'Transactions (Dated)'!$D$2:$D$53,'Share Values'!$X249,'Transactions (Dated)'!$B$2:$B$53,'Share Values'!AL$11,'Transactions (Dated)'!$C$2:$C$53,"Buy")-SUMIFS('Transactions (Dated)'!$E$2:$E$53,'Transactions (Dated)'!$D$2:$D$53,'Share Values'!$X249,'Transactions (Dated)'!$B$2:$B$53,'Share Values'!AL$11,'Transactions (Dated)'!$C$2:$C$53,"Sell")</f>
        <v>0</v>
      </c>
      <c r="AM249" s="40">
        <f ca="1">AM248+SUMIFS('Transactions (Dated)'!$E$2:$E$53,'Transactions (Dated)'!$D$2:$D$53,'Share Values'!$X249,'Transactions (Dated)'!$B$2:$B$53,'Share Values'!AM$11,'Transactions (Dated)'!$C$2:$C$53,"Buy")-SUMIFS('Transactions (Dated)'!$E$2:$E$53,'Transactions (Dated)'!$D$2:$D$53,'Share Values'!$X249,'Transactions (Dated)'!$B$2:$B$53,'Share Values'!AM$11,'Transactions (Dated)'!$C$2:$C$53,"Sell")</f>
        <v>0</v>
      </c>
      <c r="AN249" s="40">
        <f ca="1">AN248+SUMIFS('Transactions (Dated)'!$E$2:$E$53,'Transactions (Dated)'!$D$2:$D$53,'Share Values'!$X249,'Transactions (Dated)'!$B$2:$B$53,'Share Values'!AN$11,'Transactions (Dated)'!$C$2:$C$53,"Buy")-SUMIFS('Transactions (Dated)'!$E$2:$E$53,'Transactions (Dated)'!$D$2:$D$53,'Share Values'!$X249,'Transactions (Dated)'!$B$2:$B$53,'Share Values'!AN$11,'Transactions (Dated)'!$C$2:$C$53,"Sell")</f>
        <v>0</v>
      </c>
      <c r="AO249" s="40"/>
      <c r="AQ249" s="3">
        <f t="shared" si="89"/>
        <v>42258</v>
      </c>
      <c r="AR249" s="6">
        <f t="shared" ca="1" si="90"/>
        <v>45140</v>
      </c>
      <c r="AS249" s="6">
        <f t="shared" ca="1" si="91"/>
        <v>33187.5</v>
      </c>
      <c r="AT249" s="6">
        <f t="shared" ca="1" si="92"/>
        <v>717462.9</v>
      </c>
      <c r="AU249" s="6">
        <f t="shared" ca="1" si="93"/>
        <v>53070.6</v>
      </c>
      <c r="AV249" s="6">
        <f t="shared" ca="1" si="94"/>
        <v>28645.599999999999</v>
      </c>
      <c r="AW249" s="6">
        <f t="shared" ca="1" si="95"/>
        <v>0</v>
      </c>
      <c r="AX249" s="6">
        <f t="shared" ca="1" si="96"/>
        <v>0</v>
      </c>
      <c r="AY249" s="6">
        <f t="shared" ca="1" si="97"/>
        <v>0</v>
      </c>
      <c r="AZ249" s="6">
        <f t="shared" ca="1" si="98"/>
        <v>0</v>
      </c>
      <c r="BA249" s="6">
        <f t="shared" ca="1" si="99"/>
        <v>0</v>
      </c>
      <c r="BB249" s="6">
        <f t="shared" ca="1" si="100"/>
        <v>0</v>
      </c>
      <c r="BC249" s="6">
        <f t="shared" ca="1" si="101"/>
        <v>0</v>
      </c>
      <c r="BD249" s="6">
        <f t="shared" ca="1" si="102"/>
        <v>0</v>
      </c>
      <c r="BE249" s="6">
        <f t="shared" ca="1" si="103"/>
        <v>0</v>
      </c>
      <c r="BF249" s="6">
        <f t="shared" ca="1" si="110"/>
        <v>0</v>
      </c>
      <c r="BG249" s="6">
        <f t="shared" ca="1" si="111"/>
        <v>0</v>
      </c>
      <c r="BH249" s="6"/>
      <c r="BJ249" s="4">
        <f t="shared" ca="1" si="104"/>
        <v>877506.6</v>
      </c>
      <c r="BL249" s="3">
        <f t="shared" si="105"/>
        <v>42258</v>
      </c>
      <c r="BM249" s="6">
        <f>BM248+SUMIFS('Transactions (Dated)'!G:G,'Transactions (Dated)'!D:D,'Share Values'!AQ249)</f>
        <v>34179.499999999993</v>
      </c>
      <c r="BN249" s="6">
        <f ca="1">BN248+SUMIFS('Transactions (Dated)'!$F:$F,'Transactions (Dated)'!$D:$D,$BL249,'Transactions (Dated)'!$B:$B,BN$11,'Transactions (Dated)'!$C:$C,"Dividend (paid to cash)")*Y249</f>
        <v>0</v>
      </c>
      <c r="BO249" s="6">
        <f ca="1">BO248+SUMIFS('Transactions (Dated)'!$F:$F,'Transactions (Dated)'!$D:$D,$BL249,'Transactions (Dated)'!$B:$B,BO$11,'Transactions (Dated)'!$C:$C,"Dividend (paid to cash)")*Z249</f>
        <v>2187.5</v>
      </c>
      <c r="BP249" s="6">
        <f ca="1">BP248+SUMIFS('Transactions (Dated)'!$F:$F,'Transactions (Dated)'!$D:$D,$BL249,'Transactions (Dated)'!$B:$B,BP$11,'Transactions (Dated)'!$C:$C,"Dividend (paid to cash)")*AA249</f>
        <v>23236.542000000001</v>
      </c>
      <c r="BQ249" s="6">
        <f ca="1">BQ248+SUMIFS('Transactions (Dated)'!$F:$F,'Transactions (Dated)'!$D:$D,$BL249,'Transactions (Dated)'!$B:$B,BQ$11,'Transactions (Dated)'!$C:$C,"Dividend (paid to cash)")*AB249</f>
        <v>179.74</v>
      </c>
      <c r="BR249" s="6">
        <f ca="1">BR248+SUMIFS('Transactions (Dated)'!$F:$F,'Transactions (Dated)'!$D:$D,$BL249,'Transactions (Dated)'!$B:$B,BR$11,'Transactions (Dated)'!$C:$C,"Dividend (paid to cash)")*AC249</f>
        <v>0</v>
      </c>
      <c r="BS249" s="6">
        <f ca="1">BS248+SUMIFS('Transactions (Dated)'!$F:$F,'Transactions (Dated)'!$D:$D,$BL249,'Transactions (Dated)'!$B:$B,BS$11,'Transactions (Dated)'!$C:$C,"Dividend (paid to cash)")*AD249</f>
        <v>0</v>
      </c>
      <c r="BT249" s="6">
        <f ca="1">BT248+SUMIFS('Transactions (Dated)'!$F:$F,'Transactions (Dated)'!$D:$D,$BL249,'Transactions (Dated)'!$B:$B,BT$11,'Transactions (Dated)'!$C:$C,"Dividend (paid to cash)")*AE249</f>
        <v>0</v>
      </c>
      <c r="BU249" s="6">
        <f ca="1">BU248+SUMIFS('Transactions (Dated)'!$F:$F,'Transactions (Dated)'!$D:$D,$BL249,'Transactions (Dated)'!$B:$B,BU$11,'Transactions (Dated)'!$C:$C,"Dividend (paid to cash)")*AF249</f>
        <v>0</v>
      </c>
      <c r="BV249" s="6">
        <f ca="1">BV248+SUMIFS('Transactions (Dated)'!$F:$F,'Transactions (Dated)'!$D:$D,$BL249,'Transactions (Dated)'!$B:$B,BV$11,'Transactions (Dated)'!$C:$C,"Dividend (paid to cash)")*AG249</f>
        <v>0</v>
      </c>
      <c r="BW249" s="6">
        <f ca="1">BW248+SUMIFS('Transactions (Dated)'!$F:$F,'Transactions (Dated)'!$D:$D,$BL249,'Transactions (Dated)'!$B:$B,BW$11,'Transactions (Dated)'!$C:$C,"Dividend (paid to cash)")*AH249</f>
        <v>0</v>
      </c>
      <c r="BX249" s="6">
        <f ca="1">BX248+SUMIFS('Transactions (Dated)'!$F:$F,'Transactions (Dated)'!$D:$D,$BL249,'Transactions (Dated)'!$B:$B,BX$11,'Transactions (Dated)'!$C:$C,"Dividend (paid to cash)")*AI249</f>
        <v>0</v>
      </c>
      <c r="BY249" s="6">
        <f ca="1">BY248+SUMIFS('Transactions (Dated)'!$F:$F,'Transactions (Dated)'!$D:$D,$BL249,'Transactions (Dated)'!$B:$B,BY$11,'Transactions (Dated)'!$C:$C,"Dividend (paid to cash)")*AJ249</f>
        <v>0</v>
      </c>
      <c r="BZ249" s="6">
        <f ca="1">BZ248+SUMIFS('Transactions (Dated)'!$F:$F,'Transactions (Dated)'!$D:$D,$BL249,'Transactions (Dated)'!$B:$B,BZ$11,'Transactions (Dated)'!$C:$C,"Dividend (paid to cash)")*AK249</f>
        <v>0</v>
      </c>
      <c r="CA249" s="6">
        <f ca="1">CA248+SUMIFS('Transactions (Dated)'!$F:$F,'Transactions (Dated)'!$D:$D,$BL249,'Transactions (Dated)'!$B:$B,CA$11,'Transactions (Dated)'!$C:$C,"Dividend (paid to cash)")*AL249</f>
        <v>0</v>
      </c>
      <c r="CB249" s="6">
        <v>0</v>
      </c>
      <c r="CC249" s="6">
        <v>0</v>
      </c>
      <c r="CD249" s="6"/>
      <c r="CF249" s="6">
        <f t="shared" ca="1" si="112"/>
        <v>59783.281999999992</v>
      </c>
      <c r="CH249" s="3">
        <f t="shared" si="113"/>
        <v>42258</v>
      </c>
      <c r="CI249" s="4">
        <f t="shared" ca="1" si="106"/>
        <v>877506.6</v>
      </c>
      <c r="CJ249" s="4">
        <f t="shared" ca="1" si="107"/>
        <v>59783.281999999992</v>
      </c>
      <c r="CL249" s="4">
        <f t="shared" ca="1" si="108"/>
        <v>937289.88199999998</v>
      </c>
    </row>
    <row r="250" spans="2:90" x14ac:dyDescent="0.15">
      <c r="B250" s="3">
        <f t="shared" si="109"/>
        <v>42261</v>
      </c>
      <c r="C250" s="2">
        <v>13353.3</v>
      </c>
      <c r="E250" s="70">
        <v>42261</v>
      </c>
      <c r="F250" s="69">
        <v>9.7799999999999994</v>
      </c>
      <c r="G250" s="69">
        <v>3.53</v>
      </c>
      <c r="H250" s="69">
        <v>18.190000000000001</v>
      </c>
      <c r="I250" s="69">
        <v>28.1</v>
      </c>
      <c r="J250" s="69">
        <v>11.86</v>
      </c>
      <c r="K250" s="69">
        <v>10.46</v>
      </c>
      <c r="L250" s="69">
        <v>22.3</v>
      </c>
      <c r="M250" s="69">
        <v>3.23</v>
      </c>
      <c r="N250" s="69">
        <v>9.1999999999999993</v>
      </c>
      <c r="O250" s="69">
        <v>6.1166999999999998</v>
      </c>
      <c r="P250" s="69">
        <v>26.69</v>
      </c>
      <c r="Q250" s="69">
        <v>0.88</v>
      </c>
      <c r="R250" s="69">
        <v>6.34</v>
      </c>
      <c r="S250" s="69">
        <v>35.04</v>
      </c>
      <c r="T250" s="69"/>
      <c r="U250" s="69"/>
      <c r="V250" s="4"/>
      <c r="X250" s="3">
        <f t="shared" si="88"/>
        <v>42261</v>
      </c>
      <c r="Y250" s="40">
        <f ca="1">Y249+SUMIFS('Transactions (Dated)'!$E$2:$E$53,'Transactions (Dated)'!$D$2:$D$53,'Share Values'!$X250,'Transactions (Dated)'!$B$2:$B$53,'Share Values'!Y$11,'Transactions (Dated)'!$C$2:$C$53,"Buy")-SUMIFS('Transactions (Dated)'!$E$2:$E$53,'Transactions (Dated)'!$D$2:$D$53,'Share Values'!$X250,'Transactions (Dated)'!$B$2:$B$53,'Share Values'!Y$11,'Transactions (Dated)'!$C$2:$C$53,"Sell")</f>
        <v>4625</v>
      </c>
      <c r="Z250" s="40">
        <f ca="1">Z249+SUMIFS('Transactions (Dated)'!$E$2:$E$53,'Transactions (Dated)'!$D$2:$D$53,'Share Values'!$X250,'Transactions (Dated)'!$B$2:$B$53,'Share Values'!Z$11,'Transactions (Dated)'!$C$2:$C$53,"Buy")-SUMIFS('Transactions (Dated)'!$E$2:$E$53,'Transactions (Dated)'!$D$2:$D$53,'Share Values'!$X250,'Transactions (Dated)'!$B$2:$B$53,'Share Values'!Z$11,'Transactions (Dated)'!$C$2:$C$53,"Sell")</f>
        <v>9375</v>
      </c>
      <c r="AA250" s="40">
        <f ca="1">AA249+SUMIFS('Transactions (Dated)'!$E$2:$E$53,'Transactions (Dated)'!$D$2:$D$53,'Share Values'!$X250,'Transactions (Dated)'!$B$2:$B$53,'Share Values'!AA$11,'Transactions (Dated)'!$C$2:$C$53,"Buy")-SUMIFS('Transactions (Dated)'!$E$2:$E$53,'Transactions (Dated)'!$D$2:$D$53,'Share Values'!$X250,'Transactions (Dated)'!$B$2:$B$53,'Share Values'!AA$11,'Transactions (Dated)'!$C$2:$C$53,"Sell")</f>
        <v>39270</v>
      </c>
      <c r="AB250" s="40">
        <f ca="1">AB249+SUMIFS('Transactions (Dated)'!$E$2:$E$53,'Transactions (Dated)'!$D$2:$D$53,'Share Values'!$X250,'Transactions (Dated)'!$B$2:$B$53,'Share Values'!AB$11,'Transactions (Dated)'!$C$2:$C$53,"Buy")-SUMIFS('Transactions (Dated)'!$E$2:$E$53,'Transactions (Dated)'!$D$2:$D$53,'Share Values'!$X250,'Transactions (Dated)'!$B$2:$B$53,'Share Values'!AB$11,'Transactions (Dated)'!$C$2:$C$53,"Sell")</f>
        <v>1892</v>
      </c>
      <c r="AC250" s="40">
        <f ca="1">AC249+SUMIFS('Transactions (Dated)'!$E$2:$E$53,'Transactions (Dated)'!$D$2:$D$53,'Share Values'!$X250,'Transactions (Dated)'!$B$2:$B$53,'Share Values'!AC$11,'Transactions (Dated)'!$C$2:$C$53,"Buy")-SUMIFS('Transactions (Dated)'!$E$2:$E$53,'Transactions (Dated)'!$D$2:$D$53,'Share Values'!$X250,'Transactions (Dated)'!$B$2:$B$53,'Share Values'!AC$11,'Transactions (Dated)'!$C$2:$C$53,"Sell")</f>
        <v>2348</v>
      </c>
      <c r="AD250" s="40">
        <f ca="1">AD249+SUMIFS('Transactions (Dated)'!$E$2:$E$53,'Transactions (Dated)'!$D$2:$D$53,'Share Values'!$X250,'Transactions (Dated)'!$B$2:$B$53,'Share Values'!AD$11,'Transactions (Dated)'!$C$2:$C$53,"Buy")-SUMIFS('Transactions (Dated)'!$E$2:$E$53,'Transactions (Dated)'!$D$2:$D$53,'Share Values'!$X250,'Transactions (Dated)'!$B$2:$B$53,'Share Values'!AD$11,'Transactions (Dated)'!$C$2:$C$53,"Sell")</f>
        <v>0</v>
      </c>
      <c r="AE250" s="40">
        <f ca="1">AE249+SUMIFS('Transactions (Dated)'!$E$2:$E$53,'Transactions (Dated)'!$D$2:$D$53,'Share Values'!$X250,'Transactions (Dated)'!$B$2:$B$53,'Share Values'!AE$11,'Transactions (Dated)'!$C$2:$C$53,"Buy")-SUMIFS('Transactions (Dated)'!$E$2:$E$53,'Transactions (Dated)'!$D$2:$D$53,'Share Values'!$X250,'Transactions (Dated)'!$B$2:$B$53,'Share Values'!AE$11,'Transactions (Dated)'!$C$2:$C$53,"Sell")</f>
        <v>0</v>
      </c>
      <c r="AF250" s="40">
        <f ca="1">AF249+SUMIFS('Transactions (Dated)'!$E$2:$E$53,'Transactions (Dated)'!$D$2:$D$53,'Share Values'!$X250,'Transactions (Dated)'!$B$2:$B$53,'Share Values'!AF$11,'Transactions (Dated)'!$C$2:$C$53,"Buy")-SUMIFS('Transactions (Dated)'!$E$2:$E$53,'Transactions (Dated)'!$D$2:$D$53,'Share Values'!$X250,'Transactions (Dated)'!$B$2:$B$53,'Share Values'!AF$11,'Transactions (Dated)'!$C$2:$C$53,"Sell")</f>
        <v>0</v>
      </c>
      <c r="AG250" s="40">
        <f ca="1">AG249+SUMIFS('Transactions (Dated)'!$E$2:$E$53,'Transactions (Dated)'!$D$2:$D$53,'Share Values'!$X250,'Transactions (Dated)'!$B$2:$B$53,'Share Values'!AG$11,'Transactions (Dated)'!$C$2:$C$53,"Buy")-SUMIFS('Transactions (Dated)'!$E$2:$E$53,'Transactions (Dated)'!$D$2:$D$53,'Share Values'!$X250,'Transactions (Dated)'!$B$2:$B$53,'Share Values'!AG$11,'Transactions (Dated)'!$C$2:$C$53,"Sell")</f>
        <v>0</v>
      </c>
      <c r="AH250" s="40">
        <f ca="1">AH249+SUMIFS('Transactions (Dated)'!$E$2:$E$53,'Transactions (Dated)'!$D$2:$D$53,'Share Values'!$X250,'Transactions (Dated)'!$B$2:$B$53,'Share Values'!AH$11,'Transactions (Dated)'!$C$2:$C$53,"Buy")-SUMIFS('Transactions (Dated)'!$E$2:$E$53,'Transactions (Dated)'!$D$2:$D$53,'Share Values'!$X250,'Transactions (Dated)'!$B$2:$B$53,'Share Values'!AH$11,'Transactions (Dated)'!$C$2:$C$53,"Sell")</f>
        <v>0</v>
      </c>
      <c r="AI250" s="40">
        <f ca="1">AI249+SUMIFS('Transactions (Dated)'!$E$2:$E$53,'Transactions (Dated)'!$D$2:$D$53,'Share Values'!$X250,'Transactions (Dated)'!$B$2:$B$53,'Share Values'!AI$11,'Transactions (Dated)'!$C$2:$C$53,"Buy")-SUMIFS('Transactions (Dated)'!$E$2:$E$53,'Transactions (Dated)'!$D$2:$D$53,'Share Values'!$X250,'Transactions (Dated)'!$B$2:$B$53,'Share Values'!AI$11,'Transactions (Dated)'!$C$2:$C$53,"Sell")</f>
        <v>0</v>
      </c>
      <c r="AJ250" s="40">
        <f ca="1">AJ249+SUMIFS('Transactions (Dated)'!$E$2:$E$53,'Transactions (Dated)'!$D$2:$D$53,'Share Values'!$X250,'Transactions (Dated)'!$B$2:$B$53,'Share Values'!AJ$11,'Transactions (Dated)'!$C$2:$C$53,"Buy")-SUMIFS('Transactions (Dated)'!$E$2:$E$53,'Transactions (Dated)'!$D$2:$D$53,'Share Values'!$X250,'Transactions (Dated)'!$B$2:$B$53,'Share Values'!AJ$11,'Transactions (Dated)'!$C$2:$C$53,"Sell")</f>
        <v>0</v>
      </c>
      <c r="AK250" s="40">
        <f ca="1">AK249+SUMIFS('Transactions (Dated)'!$E$2:$E$53,'Transactions (Dated)'!$D$2:$D$53,'Share Values'!$X250,'Transactions (Dated)'!$B$2:$B$53,'Share Values'!AK$11,'Transactions (Dated)'!$C$2:$C$53,"Buy")-SUMIFS('Transactions (Dated)'!$E$2:$E$53,'Transactions (Dated)'!$D$2:$D$53,'Share Values'!$X250,'Transactions (Dated)'!$B$2:$B$53,'Share Values'!AK$11,'Transactions (Dated)'!$C$2:$C$53,"Sell")</f>
        <v>0</v>
      </c>
      <c r="AL250" s="40">
        <f ca="1">AL249+SUMIFS('Transactions (Dated)'!$E$2:$E$53,'Transactions (Dated)'!$D$2:$D$53,'Share Values'!$X250,'Transactions (Dated)'!$B$2:$B$53,'Share Values'!AL$11,'Transactions (Dated)'!$C$2:$C$53,"Buy")-SUMIFS('Transactions (Dated)'!$E$2:$E$53,'Transactions (Dated)'!$D$2:$D$53,'Share Values'!$X250,'Transactions (Dated)'!$B$2:$B$53,'Share Values'!AL$11,'Transactions (Dated)'!$C$2:$C$53,"Sell")</f>
        <v>0</v>
      </c>
      <c r="AM250" s="40">
        <f ca="1">AM249+SUMIFS('Transactions (Dated)'!$E$2:$E$53,'Transactions (Dated)'!$D$2:$D$53,'Share Values'!$X250,'Transactions (Dated)'!$B$2:$B$53,'Share Values'!AM$11,'Transactions (Dated)'!$C$2:$C$53,"Buy")-SUMIFS('Transactions (Dated)'!$E$2:$E$53,'Transactions (Dated)'!$D$2:$D$53,'Share Values'!$X250,'Transactions (Dated)'!$B$2:$B$53,'Share Values'!AM$11,'Transactions (Dated)'!$C$2:$C$53,"Sell")</f>
        <v>0</v>
      </c>
      <c r="AN250" s="40">
        <f ca="1">AN249+SUMIFS('Transactions (Dated)'!$E$2:$E$53,'Transactions (Dated)'!$D$2:$D$53,'Share Values'!$X250,'Transactions (Dated)'!$B$2:$B$53,'Share Values'!AN$11,'Transactions (Dated)'!$C$2:$C$53,"Buy")-SUMIFS('Transactions (Dated)'!$E$2:$E$53,'Transactions (Dated)'!$D$2:$D$53,'Share Values'!$X250,'Transactions (Dated)'!$B$2:$B$53,'Share Values'!AN$11,'Transactions (Dated)'!$C$2:$C$53,"Sell")</f>
        <v>0</v>
      </c>
      <c r="AO250" s="40"/>
      <c r="AQ250" s="3">
        <f t="shared" si="89"/>
        <v>42261</v>
      </c>
      <c r="AR250" s="6">
        <f t="shared" ca="1" si="90"/>
        <v>45232.5</v>
      </c>
      <c r="AS250" s="6">
        <f t="shared" ca="1" si="91"/>
        <v>33093.75</v>
      </c>
      <c r="AT250" s="6">
        <f t="shared" ca="1" si="92"/>
        <v>714321.3</v>
      </c>
      <c r="AU250" s="6">
        <f t="shared" ca="1" si="93"/>
        <v>53165.200000000004</v>
      </c>
      <c r="AV250" s="6">
        <f t="shared" ca="1" si="94"/>
        <v>27847.279999999999</v>
      </c>
      <c r="AW250" s="6">
        <f t="shared" ca="1" si="95"/>
        <v>0</v>
      </c>
      <c r="AX250" s="6">
        <f t="shared" ca="1" si="96"/>
        <v>0</v>
      </c>
      <c r="AY250" s="6">
        <f t="shared" ca="1" si="97"/>
        <v>0</v>
      </c>
      <c r="AZ250" s="6">
        <f t="shared" ca="1" si="98"/>
        <v>0</v>
      </c>
      <c r="BA250" s="6">
        <f t="shared" ca="1" si="99"/>
        <v>0</v>
      </c>
      <c r="BB250" s="6">
        <f t="shared" ca="1" si="100"/>
        <v>0</v>
      </c>
      <c r="BC250" s="6">
        <f t="shared" ca="1" si="101"/>
        <v>0</v>
      </c>
      <c r="BD250" s="6">
        <f t="shared" ca="1" si="102"/>
        <v>0</v>
      </c>
      <c r="BE250" s="6">
        <f t="shared" ca="1" si="103"/>
        <v>0</v>
      </c>
      <c r="BF250" s="6">
        <f t="shared" ca="1" si="110"/>
        <v>0</v>
      </c>
      <c r="BG250" s="6">
        <f t="shared" ca="1" si="111"/>
        <v>0</v>
      </c>
      <c r="BH250" s="6"/>
      <c r="BJ250" s="4">
        <f t="shared" ca="1" si="104"/>
        <v>873660.03</v>
      </c>
      <c r="BL250" s="3">
        <f t="shared" si="105"/>
        <v>42261</v>
      </c>
      <c r="BM250" s="6">
        <f>BM249+SUMIFS('Transactions (Dated)'!G:G,'Transactions (Dated)'!D:D,'Share Values'!AQ250)</f>
        <v>34179.499999999993</v>
      </c>
      <c r="BN250" s="6">
        <f ca="1">BN249+SUMIFS('Transactions (Dated)'!$F:$F,'Transactions (Dated)'!$D:$D,$BL250,'Transactions (Dated)'!$B:$B,BN$11,'Transactions (Dated)'!$C:$C,"Dividend (paid to cash)")*Y250</f>
        <v>0</v>
      </c>
      <c r="BO250" s="6">
        <f ca="1">BO249+SUMIFS('Transactions (Dated)'!$F:$F,'Transactions (Dated)'!$D:$D,$BL250,'Transactions (Dated)'!$B:$B,BO$11,'Transactions (Dated)'!$C:$C,"Dividend (paid to cash)")*Z250</f>
        <v>2187.5</v>
      </c>
      <c r="BP250" s="6">
        <f ca="1">BP249+SUMIFS('Transactions (Dated)'!$F:$F,'Transactions (Dated)'!$D:$D,$BL250,'Transactions (Dated)'!$B:$B,BP$11,'Transactions (Dated)'!$C:$C,"Dividend (paid to cash)")*AA250</f>
        <v>23236.542000000001</v>
      </c>
      <c r="BQ250" s="6">
        <f ca="1">BQ249+SUMIFS('Transactions (Dated)'!$F:$F,'Transactions (Dated)'!$D:$D,$BL250,'Transactions (Dated)'!$B:$B,BQ$11,'Transactions (Dated)'!$C:$C,"Dividend (paid to cash)")*AB250</f>
        <v>179.74</v>
      </c>
      <c r="BR250" s="6">
        <f ca="1">BR249+SUMIFS('Transactions (Dated)'!$F:$F,'Transactions (Dated)'!$D:$D,$BL250,'Transactions (Dated)'!$B:$B,BR$11,'Transactions (Dated)'!$C:$C,"Dividend (paid to cash)")*AC250</f>
        <v>0</v>
      </c>
      <c r="BS250" s="6">
        <f ca="1">BS249+SUMIFS('Transactions (Dated)'!$F:$F,'Transactions (Dated)'!$D:$D,$BL250,'Transactions (Dated)'!$B:$B,BS$11,'Transactions (Dated)'!$C:$C,"Dividend (paid to cash)")*AD250</f>
        <v>0</v>
      </c>
      <c r="BT250" s="6">
        <f ca="1">BT249+SUMIFS('Transactions (Dated)'!$F:$F,'Transactions (Dated)'!$D:$D,$BL250,'Transactions (Dated)'!$B:$B,BT$11,'Transactions (Dated)'!$C:$C,"Dividend (paid to cash)")*AE250</f>
        <v>0</v>
      </c>
      <c r="BU250" s="6">
        <f ca="1">BU249+SUMIFS('Transactions (Dated)'!$F:$F,'Transactions (Dated)'!$D:$D,$BL250,'Transactions (Dated)'!$B:$B,BU$11,'Transactions (Dated)'!$C:$C,"Dividend (paid to cash)")*AF250</f>
        <v>0</v>
      </c>
      <c r="BV250" s="6">
        <f ca="1">BV249+SUMIFS('Transactions (Dated)'!$F:$F,'Transactions (Dated)'!$D:$D,$BL250,'Transactions (Dated)'!$B:$B,BV$11,'Transactions (Dated)'!$C:$C,"Dividend (paid to cash)")*AG250</f>
        <v>0</v>
      </c>
      <c r="BW250" s="6">
        <f ca="1">BW249+SUMIFS('Transactions (Dated)'!$F:$F,'Transactions (Dated)'!$D:$D,$BL250,'Transactions (Dated)'!$B:$B,BW$11,'Transactions (Dated)'!$C:$C,"Dividend (paid to cash)")*AH250</f>
        <v>0</v>
      </c>
      <c r="BX250" s="6">
        <f ca="1">BX249+SUMIFS('Transactions (Dated)'!$F:$F,'Transactions (Dated)'!$D:$D,$BL250,'Transactions (Dated)'!$B:$B,BX$11,'Transactions (Dated)'!$C:$C,"Dividend (paid to cash)")*AI250</f>
        <v>0</v>
      </c>
      <c r="BY250" s="6">
        <f ca="1">BY249+SUMIFS('Transactions (Dated)'!$F:$F,'Transactions (Dated)'!$D:$D,$BL250,'Transactions (Dated)'!$B:$B,BY$11,'Transactions (Dated)'!$C:$C,"Dividend (paid to cash)")*AJ250</f>
        <v>0</v>
      </c>
      <c r="BZ250" s="6">
        <f ca="1">BZ249+SUMIFS('Transactions (Dated)'!$F:$F,'Transactions (Dated)'!$D:$D,$BL250,'Transactions (Dated)'!$B:$B,BZ$11,'Transactions (Dated)'!$C:$C,"Dividend (paid to cash)")*AK250</f>
        <v>0</v>
      </c>
      <c r="CA250" s="6">
        <f ca="1">CA249+SUMIFS('Transactions (Dated)'!$F:$F,'Transactions (Dated)'!$D:$D,$BL250,'Transactions (Dated)'!$B:$B,CA$11,'Transactions (Dated)'!$C:$C,"Dividend (paid to cash)")*AL250</f>
        <v>0</v>
      </c>
      <c r="CB250" s="6">
        <v>0</v>
      </c>
      <c r="CC250" s="6">
        <v>0</v>
      </c>
      <c r="CD250" s="6"/>
      <c r="CF250" s="6">
        <f t="shared" ca="1" si="112"/>
        <v>59783.281999999992</v>
      </c>
      <c r="CH250" s="3">
        <f t="shared" si="113"/>
        <v>42261</v>
      </c>
      <c r="CI250" s="4">
        <f t="shared" ca="1" si="106"/>
        <v>873660.03</v>
      </c>
      <c r="CJ250" s="4">
        <f t="shared" ca="1" si="107"/>
        <v>59783.281999999992</v>
      </c>
      <c r="CL250" s="4">
        <f t="shared" ca="1" si="108"/>
        <v>933443.31200000003</v>
      </c>
    </row>
    <row r="251" spans="2:90" x14ac:dyDescent="0.15">
      <c r="B251" s="3">
        <f t="shared" si="109"/>
        <v>42262</v>
      </c>
      <c r="C251" s="2">
        <v>13462.7</v>
      </c>
      <c r="E251" s="70">
        <v>42262</v>
      </c>
      <c r="F251" s="69">
        <v>9.92</v>
      </c>
      <c r="G251" s="69">
        <v>3.57</v>
      </c>
      <c r="H251" s="69">
        <v>18.3</v>
      </c>
      <c r="I251" s="69">
        <v>28.21</v>
      </c>
      <c r="J251" s="69">
        <v>11.91</v>
      </c>
      <c r="K251" s="69">
        <v>10.52</v>
      </c>
      <c r="L251" s="69">
        <v>22.8</v>
      </c>
      <c r="M251" s="69">
        <v>3.2</v>
      </c>
      <c r="N251" s="69">
        <v>9.16</v>
      </c>
      <c r="O251" s="69">
        <v>6.16</v>
      </c>
      <c r="P251" s="69">
        <v>26.9</v>
      </c>
      <c r="Q251" s="69">
        <v>0.93</v>
      </c>
      <c r="R251" s="69">
        <v>6.64</v>
      </c>
      <c r="S251" s="69">
        <v>36.22</v>
      </c>
      <c r="T251" s="69"/>
      <c r="U251" s="69"/>
      <c r="V251" s="4"/>
      <c r="X251" s="3">
        <f t="shared" si="88"/>
        <v>42262</v>
      </c>
      <c r="Y251" s="40">
        <f ca="1">Y250+SUMIFS('Transactions (Dated)'!$E$2:$E$53,'Transactions (Dated)'!$D$2:$D$53,'Share Values'!$X251,'Transactions (Dated)'!$B$2:$B$53,'Share Values'!Y$11,'Transactions (Dated)'!$C$2:$C$53,"Buy")-SUMIFS('Transactions (Dated)'!$E$2:$E$53,'Transactions (Dated)'!$D$2:$D$53,'Share Values'!$X251,'Transactions (Dated)'!$B$2:$B$53,'Share Values'!Y$11,'Transactions (Dated)'!$C$2:$C$53,"Sell")</f>
        <v>4625</v>
      </c>
      <c r="Z251" s="40">
        <f ca="1">Z250+SUMIFS('Transactions (Dated)'!$E$2:$E$53,'Transactions (Dated)'!$D$2:$D$53,'Share Values'!$X251,'Transactions (Dated)'!$B$2:$B$53,'Share Values'!Z$11,'Transactions (Dated)'!$C$2:$C$53,"Buy")-SUMIFS('Transactions (Dated)'!$E$2:$E$53,'Transactions (Dated)'!$D$2:$D$53,'Share Values'!$X251,'Transactions (Dated)'!$B$2:$B$53,'Share Values'!Z$11,'Transactions (Dated)'!$C$2:$C$53,"Sell")</f>
        <v>9375</v>
      </c>
      <c r="AA251" s="40">
        <f ca="1">AA250+SUMIFS('Transactions (Dated)'!$E$2:$E$53,'Transactions (Dated)'!$D$2:$D$53,'Share Values'!$X251,'Transactions (Dated)'!$B$2:$B$53,'Share Values'!AA$11,'Transactions (Dated)'!$C$2:$C$53,"Buy")-SUMIFS('Transactions (Dated)'!$E$2:$E$53,'Transactions (Dated)'!$D$2:$D$53,'Share Values'!$X251,'Transactions (Dated)'!$B$2:$B$53,'Share Values'!AA$11,'Transactions (Dated)'!$C$2:$C$53,"Sell")</f>
        <v>39270</v>
      </c>
      <c r="AB251" s="40">
        <f ca="1">AB250+SUMIFS('Transactions (Dated)'!$E$2:$E$53,'Transactions (Dated)'!$D$2:$D$53,'Share Values'!$X251,'Transactions (Dated)'!$B$2:$B$53,'Share Values'!AB$11,'Transactions (Dated)'!$C$2:$C$53,"Buy")-SUMIFS('Transactions (Dated)'!$E$2:$E$53,'Transactions (Dated)'!$D$2:$D$53,'Share Values'!$X251,'Transactions (Dated)'!$B$2:$B$53,'Share Values'!AB$11,'Transactions (Dated)'!$C$2:$C$53,"Sell")</f>
        <v>1892</v>
      </c>
      <c r="AC251" s="40">
        <f ca="1">AC250+SUMIFS('Transactions (Dated)'!$E$2:$E$53,'Transactions (Dated)'!$D$2:$D$53,'Share Values'!$X251,'Transactions (Dated)'!$B$2:$B$53,'Share Values'!AC$11,'Transactions (Dated)'!$C$2:$C$53,"Buy")-SUMIFS('Transactions (Dated)'!$E$2:$E$53,'Transactions (Dated)'!$D$2:$D$53,'Share Values'!$X251,'Transactions (Dated)'!$B$2:$B$53,'Share Values'!AC$11,'Transactions (Dated)'!$C$2:$C$53,"Sell")</f>
        <v>2348</v>
      </c>
      <c r="AD251" s="40">
        <f ca="1">AD250+SUMIFS('Transactions (Dated)'!$E$2:$E$53,'Transactions (Dated)'!$D$2:$D$53,'Share Values'!$X251,'Transactions (Dated)'!$B$2:$B$53,'Share Values'!AD$11,'Transactions (Dated)'!$C$2:$C$53,"Buy")-SUMIFS('Transactions (Dated)'!$E$2:$E$53,'Transactions (Dated)'!$D$2:$D$53,'Share Values'!$X251,'Transactions (Dated)'!$B$2:$B$53,'Share Values'!AD$11,'Transactions (Dated)'!$C$2:$C$53,"Sell")</f>
        <v>0</v>
      </c>
      <c r="AE251" s="40">
        <f ca="1">AE250+SUMIFS('Transactions (Dated)'!$E$2:$E$53,'Transactions (Dated)'!$D$2:$D$53,'Share Values'!$X251,'Transactions (Dated)'!$B$2:$B$53,'Share Values'!AE$11,'Transactions (Dated)'!$C$2:$C$53,"Buy")-SUMIFS('Transactions (Dated)'!$E$2:$E$53,'Transactions (Dated)'!$D$2:$D$53,'Share Values'!$X251,'Transactions (Dated)'!$B$2:$B$53,'Share Values'!AE$11,'Transactions (Dated)'!$C$2:$C$53,"Sell")</f>
        <v>0</v>
      </c>
      <c r="AF251" s="40">
        <f ca="1">AF250+SUMIFS('Transactions (Dated)'!$E$2:$E$53,'Transactions (Dated)'!$D$2:$D$53,'Share Values'!$X251,'Transactions (Dated)'!$B$2:$B$53,'Share Values'!AF$11,'Transactions (Dated)'!$C$2:$C$53,"Buy")-SUMIFS('Transactions (Dated)'!$E$2:$E$53,'Transactions (Dated)'!$D$2:$D$53,'Share Values'!$X251,'Transactions (Dated)'!$B$2:$B$53,'Share Values'!AF$11,'Transactions (Dated)'!$C$2:$C$53,"Sell")</f>
        <v>0</v>
      </c>
      <c r="AG251" s="40">
        <f ca="1">AG250+SUMIFS('Transactions (Dated)'!$E$2:$E$53,'Transactions (Dated)'!$D$2:$D$53,'Share Values'!$X251,'Transactions (Dated)'!$B$2:$B$53,'Share Values'!AG$11,'Transactions (Dated)'!$C$2:$C$53,"Buy")-SUMIFS('Transactions (Dated)'!$E$2:$E$53,'Transactions (Dated)'!$D$2:$D$53,'Share Values'!$X251,'Transactions (Dated)'!$B$2:$B$53,'Share Values'!AG$11,'Transactions (Dated)'!$C$2:$C$53,"Sell")</f>
        <v>0</v>
      </c>
      <c r="AH251" s="40">
        <f ca="1">AH250+SUMIFS('Transactions (Dated)'!$E$2:$E$53,'Transactions (Dated)'!$D$2:$D$53,'Share Values'!$X251,'Transactions (Dated)'!$B$2:$B$53,'Share Values'!AH$11,'Transactions (Dated)'!$C$2:$C$53,"Buy")-SUMIFS('Transactions (Dated)'!$E$2:$E$53,'Transactions (Dated)'!$D$2:$D$53,'Share Values'!$X251,'Transactions (Dated)'!$B$2:$B$53,'Share Values'!AH$11,'Transactions (Dated)'!$C$2:$C$53,"Sell")</f>
        <v>0</v>
      </c>
      <c r="AI251" s="40">
        <f ca="1">AI250+SUMIFS('Transactions (Dated)'!$E$2:$E$53,'Transactions (Dated)'!$D$2:$D$53,'Share Values'!$X251,'Transactions (Dated)'!$B$2:$B$53,'Share Values'!AI$11,'Transactions (Dated)'!$C$2:$C$53,"Buy")-SUMIFS('Transactions (Dated)'!$E$2:$E$53,'Transactions (Dated)'!$D$2:$D$53,'Share Values'!$X251,'Transactions (Dated)'!$B$2:$B$53,'Share Values'!AI$11,'Transactions (Dated)'!$C$2:$C$53,"Sell")</f>
        <v>0</v>
      </c>
      <c r="AJ251" s="40">
        <f ca="1">AJ250+SUMIFS('Transactions (Dated)'!$E$2:$E$53,'Transactions (Dated)'!$D$2:$D$53,'Share Values'!$X251,'Transactions (Dated)'!$B$2:$B$53,'Share Values'!AJ$11,'Transactions (Dated)'!$C$2:$C$53,"Buy")-SUMIFS('Transactions (Dated)'!$E$2:$E$53,'Transactions (Dated)'!$D$2:$D$53,'Share Values'!$X251,'Transactions (Dated)'!$B$2:$B$53,'Share Values'!AJ$11,'Transactions (Dated)'!$C$2:$C$53,"Sell")</f>
        <v>0</v>
      </c>
      <c r="AK251" s="40">
        <f ca="1">AK250+SUMIFS('Transactions (Dated)'!$E$2:$E$53,'Transactions (Dated)'!$D$2:$D$53,'Share Values'!$X251,'Transactions (Dated)'!$B$2:$B$53,'Share Values'!AK$11,'Transactions (Dated)'!$C$2:$C$53,"Buy")-SUMIFS('Transactions (Dated)'!$E$2:$E$53,'Transactions (Dated)'!$D$2:$D$53,'Share Values'!$X251,'Transactions (Dated)'!$B$2:$B$53,'Share Values'!AK$11,'Transactions (Dated)'!$C$2:$C$53,"Sell")</f>
        <v>0</v>
      </c>
      <c r="AL251" s="40">
        <f ca="1">AL250+SUMIFS('Transactions (Dated)'!$E$2:$E$53,'Transactions (Dated)'!$D$2:$D$53,'Share Values'!$X251,'Transactions (Dated)'!$B$2:$B$53,'Share Values'!AL$11,'Transactions (Dated)'!$C$2:$C$53,"Buy")-SUMIFS('Transactions (Dated)'!$E$2:$E$53,'Transactions (Dated)'!$D$2:$D$53,'Share Values'!$X251,'Transactions (Dated)'!$B$2:$B$53,'Share Values'!AL$11,'Transactions (Dated)'!$C$2:$C$53,"Sell")</f>
        <v>0</v>
      </c>
      <c r="AM251" s="40">
        <f ca="1">AM250+SUMIFS('Transactions (Dated)'!$E$2:$E$53,'Transactions (Dated)'!$D$2:$D$53,'Share Values'!$X251,'Transactions (Dated)'!$B$2:$B$53,'Share Values'!AM$11,'Transactions (Dated)'!$C$2:$C$53,"Buy")-SUMIFS('Transactions (Dated)'!$E$2:$E$53,'Transactions (Dated)'!$D$2:$D$53,'Share Values'!$X251,'Transactions (Dated)'!$B$2:$B$53,'Share Values'!AM$11,'Transactions (Dated)'!$C$2:$C$53,"Sell")</f>
        <v>0</v>
      </c>
      <c r="AN251" s="40">
        <f ca="1">AN250+SUMIFS('Transactions (Dated)'!$E$2:$E$53,'Transactions (Dated)'!$D$2:$D$53,'Share Values'!$X251,'Transactions (Dated)'!$B$2:$B$53,'Share Values'!AN$11,'Transactions (Dated)'!$C$2:$C$53,"Buy")-SUMIFS('Transactions (Dated)'!$E$2:$E$53,'Transactions (Dated)'!$D$2:$D$53,'Share Values'!$X251,'Transactions (Dated)'!$B$2:$B$53,'Share Values'!AN$11,'Transactions (Dated)'!$C$2:$C$53,"Sell")</f>
        <v>0</v>
      </c>
      <c r="AO251" s="40"/>
      <c r="AQ251" s="3">
        <f t="shared" si="89"/>
        <v>42262</v>
      </c>
      <c r="AR251" s="6">
        <f t="shared" ca="1" si="90"/>
        <v>45880</v>
      </c>
      <c r="AS251" s="6">
        <f t="shared" ca="1" si="91"/>
        <v>33468.75</v>
      </c>
      <c r="AT251" s="6">
        <f t="shared" ca="1" si="92"/>
        <v>718641</v>
      </c>
      <c r="AU251" s="6">
        <f t="shared" ca="1" si="93"/>
        <v>53373.32</v>
      </c>
      <c r="AV251" s="6">
        <f t="shared" ca="1" si="94"/>
        <v>27964.68</v>
      </c>
      <c r="AW251" s="6">
        <f t="shared" ca="1" si="95"/>
        <v>0</v>
      </c>
      <c r="AX251" s="6">
        <f t="shared" ca="1" si="96"/>
        <v>0</v>
      </c>
      <c r="AY251" s="6">
        <f t="shared" ca="1" si="97"/>
        <v>0</v>
      </c>
      <c r="AZ251" s="6">
        <f t="shared" ca="1" si="98"/>
        <v>0</v>
      </c>
      <c r="BA251" s="6">
        <f t="shared" ca="1" si="99"/>
        <v>0</v>
      </c>
      <c r="BB251" s="6">
        <f t="shared" ca="1" si="100"/>
        <v>0</v>
      </c>
      <c r="BC251" s="6">
        <f t="shared" ca="1" si="101"/>
        <v>0</v>
      </c>
      <c r="BD251" s="6">
        <f t="shared" ca="1" si="102"/>
        <v>0</v>
      </c>
      <c r="BE251" s="6">
        <f t="shared" ca="1" si="103"/>
        <v>0</v>
      </c>
      <c r="BF251" s="6">
        <f t="shared" ca="1" si="110"/>
        <v>0</v>
      </c>
      <c r="BG251" s="6">
        <f t="shared" ca="1" si="111"/>
        <v>0</v>
      </c>
      <c r="BH251" s="6"/>
      <c r="BJ251" s="4">
        <f t="shared" ca="1" si="104"/>
        <v>879327.75</v>
      </c>
      <c r="BL251" s="3">
        <f t="shared" si="105"/>
        <v>42262</v>
      </c>
      <c r="BM251" s="6">
        <f>BM250+SUMIFS('Transactions (Dated)'!G:G,'Transactions (Dated)'!D:D,'Share Values'!AQ251)</f>
        <v>34179.499999999993</v>
      </c>
      <c r="BN251" s="6">
        <f ca="1">BN250+SUMIFS('Transactions (Dated)'!$F:$F,'Transactions (Dated)'!$D:$D,$BL251,'Transactions (Dated)'!$B:$B,BN$11,'Transactions (Dated)'!$C:$C,"Dividend (paid to cash)")*Y251</f>
        <v>0</v>
      </c>
      <c r="BO251" s="6">
        <f ca="1">BO250+SUMIFS('Transactions (Dated)'!$F:$F,'Transactions (Dated)'!$D:$D,$BL251,'Transactions (Dated)'!$B:$B,BO$11,'Transactions (Dated)'!$C:$C,"Dividend (paid to cash)")*Z251</f>
        <v>2187.5</v>
      </c>
      <c r="BP251" s="6">
        <f ca="1">BP250+SUMIFS('Transactions (Dated)'!$F:$F,'Transactions (Dated)'!$D:$D,$BL251,'Transactions (Dated)'!$B:$B,BP$11,'Transactions (Dated)'!$C:$C,"Dividend (paid to cash)")*AA251</f>
        <v>23236.542000000001</v>
      </c>
      <c r="BQ251" s="6">
        <f ca="1">BQ250+SUMIFS('Transactions (Dated)'!$F:$F,'Transactions (Dated)'!$D:$D,$BL251,'Transactions (Dated)'!$B:$B,BQ$11,'Transactions (Dated)'!$C:$C,"Dividend (paid to cash)")*AB251</f>
        <v>179.74</v>
      </c>
      <c r="BR251" s="6">
        <f ca="1">BR250+SUMIFS('Transactions (Dated)'!$F:$F,'Transactions (Dated)'!$D:$D,$BL251,'Transactions (Dated)'!$B:$B,BR$11,'Transactions (Dated)'!$C:$C,"Dividend (paid to cash)")*AC251</f>
        <v>0</v>
      </c>
      <c r="BS251" s="6">
        <f ca="1">BS250+SUMIFS('Transactions (Dated)'!$F:$F,'Transactions (Dated)'!$D:$D,$BL251,'Transactions (Dated)'!$B:$B,BS$11,'Transactions (Dated)'!$C:$C,"Dividend (paid to cash)")*AD251</f>
        <v>0</v>
      </c>
      <c r="BT251" s="6">
        <f ca="1">BT250+SUMIFS('Transactions (Dated)'!$F:$F,'Transactions (Dated)'!$D:$D,$BL251,'Transactions (Dated)'!$B:$B,BT$11,'Transactions (Dated)'!$C:$C,"Dividend (paid to cash)")*AE251</f>
        <v>0</v>
      </c>
      <c r="BU251" s="6">
        <f ca="1">BU250+SUMIFS('Transactions (Dated)'!$F:$F,'Transactions (Dated)'!$D:$D,$BL251,'Transactions (Dated)'!$B:$B,BU$11,'Transactions (Dated)'!$C:$C,"Dividend (paid to cash)")*AF251</f>
        <v>0</v>
      </c>
      <c r="BV251" s="6">
        <f ca="1">BV250+SUMIFS('Transactions (Dated)'!$F:$F,'Transactions (Dated)'!$D:$D,$BL251,'Transactions (Dated)'!$B:$B,BV$11,'Transactions (Dated)'!$C:$C,"Dividend (paid to cash)")*AG251</f>
        <v>0</v>
      </c>
      <c r="BW251" s="6">
        <f ca="1">BW250+SUMIFS('Transactions (Dated)'!$F:$F,'Transactions (Dated)'!$D:$D,$BL251,'Transactions (Dated)'!$B:$B,BW$11,'Transactions (Dated)'!$C:$C,"Dividend (paid to cash)")*AH251</f>
        <v>0</v>
      </c>
      <c r="BX251" s="6">
        <f ca="1">BX250+SUMIFS('Transactions (Dated)'!$F:$F,'Transactions (Dated)'!$D:$D,$BL251,'Transactions (Dated)'!$B:$B,BX$11,'Transactions (Dated)'!$C:$C,"Dividend (paid to cash)")*AI251</f>
        <v>0</v>
      </c>
      <c r="BY251" s="6">
        <f ca="1">BY250+SUMIFS('Transactions (Dated)'!$F:$F,'Transactions (Dated)'!$D:$D,$BL251,'Transactions (Dated)'!$B:$B,BY$11,'Transactions (Dated)'!$C:$C,"Dividend (paid to cash)")*AJ251</f>
        <v>0</v>
      </c>
      <c r="BZ251" s="6">
        <f ca="1">BZ250+SUMIFS('Transactions (Dated)'!$F:$F,'Transactions (Dated)'!$D:$D,$BL251,'Transactions (Dated)'!$B:$B,BZ$11,'Transactions (Dated)'!$C:$C,"Dividend (paid to cash)")*AK251</f>
        <v>0</v>
      </c>
      <c r="CA251" s="6">
        <f ca="1">CA250+SUMIFS('Transactions (Dated)'!$F:$F,'Transactions (Dated)'!$D:$D,$BL251,'Transactions (Dated)'!$B:$B,CA$11,'Transactions (Dated)'!$C:$C,"Dividend (paid to cash)")*AL251</f>
        <v>0</v>
      </c>
      <c r="CB251" s="6">
        <v>0</v>
      </c>
      <c r="CC251" s="6">
        <v>0</v>
      </c>
      <c r="CD251" s="6"/>
      <c r="CF251" s="6">
        <f t="shared" ca="1" si="112"/>
        <v>59783.281999999992</v>
      </c>
      <c r="CH251" s="3">
        <f t="shared" si="113"/>
        <v>42262</v>
      </c>
      <c r="CI251" s="4">
        <f t="shared" ca="1" si="106"/>
        <v>879327.75</v>
      </c>
      <c r="CJ251" s="4">
        <f t="shared" ca="1" si="107"/>
        <v>59783.281999999992</v>
      </c>
      <c r="CL251" s="4">
        <f t="shared" ca="1" si="108"/>
        <v>939111.03200000001</v>
      </c>
    </row>
    <row r="252" spans="2:90" x14ac:dyDescent="0.15">
      <c r="B252" s="3">
        <f t="shared" si="109"/>
        <v>42263</v>
      </c>
      <c r="C252" s="2">
        <v>13763.8</v>
      </c>
      <c r="E252" s="70">
        <v>42263</v>
      </c>
      <c r="F252" s="69">
        <v>10.06</v>
      </c>
      <c r="G252" s="69">
        <v>3.75</v>
      </c>
      <c r="H252" s="69">
        <v>18.72</v>
      </c>
      <c r="I252" s="69">
        <v>28.58</v>
      </c>
      <c r="J252" s="69">
        <v>12</v>
      </c>
      <c r="K252" s="69">
        <v>10.73</v>
      </c>
      <c r="L252" s="69">
        <v>22.7</v>
      </c>
      <c r="M252" s="69">
        <v>3.32</v>
      </c>
      <c r="N252" s="69">
        <v>9.17</v>
      </c>
      <c r="O252" s="69">
        <v>6.1966999999999999</v>
      </c>
      <c r="P252" s="69">
        <v>28.35</v>
      </c>
      <c r="Q252" s="69">
        <v>0.95</v>
      </c>
      <c r="R252" s="69">
        <v>6.7</v>
      </c>
      <c r="S252" s="69">
        <v>36.64</v>
      </c>
      <c r="T252" s="69"/>
      <c r="U252" s="69"/>
      <c r="V252" s="4"/>
      <c r="X252" s="3">
        <f t="shared" si="88"/>
        <v>42263</v>
      </c>
      <c r="Y252" s="40">
        <f ca="1">Y251+SUMIFS('Transactions (Dated)'!$E$2:$E$53,'Transactions (Dated)'!$D$2:$D$53,'Share Values'!$X252,'Transactions (Dated)'!$B$2:$B$53,'Share Values'!Y$11,'Transactions (Dated)'!$C$2:$C$53,"Buy")-SUMIFS('Transactions (Dated)'!$E$2:$E$53,'Transactions (Dated)'!$D$2:$D$53,'Share Values'!$X252,'Transactions (Dated)'!$B$2:$B$53,'Share Values'!Y$11,'Transactions (Dated)'!$C$2:$C$53,"Sell")</f>
        <v>4625</v>
      </c>
      <c r="Z252" s="40">
        <f ca="1">Z251+SUMIFS('Transactions (Dated)'!$E$2:$E$53,'Transactions (Dated)'!$D$2:$D$53,'Share Values'!$X252,'Transactions (Dated)'!$B$2:$B$53,'Share Values'!Z$11,'Transactions (Dated)'!$C$2:$C$53,"Buy")-SUMIFS('Transactions (Dated)'!$E$2:$E$53,'Transactions (Dated)'!$D$2:$D$53,'Share Values'!$X252,'Transactions (Dated)'!$B$2:$B$53,'Share Values'!Z$11,'Transactions (Dated)'!$C$2:$C$53,"Sell")</f>
        <v>9375</v>
      </c>
      <c r="AA252" s="40">
        <f ca="1">AA251+SUMIFS('Transactions (Dated)'!$E$2:$E$53,'Transactions (Dated)'!$D$2:$D$53,'Share Values'!$X252,'Transactions (Dated)'!$B$2:$B$53,'Share Values'!AA$11,'Transactions (Dated)'!$C$2:$C$53,"Buy")-SUMIFS('Transactions (Dated)'!$E$2:$E$53,'Transactions (Dated)'!$D$2:$D$53,'Share Values'!$X252,'Transactions (Dated)'!$B$2:$B$53,'Share Values'!AA$11,'Transactions (Dated)'!$C$2:$C$53,"Sell")</f>
        <v>39270</v>
      </c>
      <c r="AB252" s="40">
        <f ca="1">AB251+SUMIFS('Transactions (Dated)'!$E$2:$E$53,'Transactions (Dated)'!$D$2:$D$53,'Share Values'!$X252,'Transactions (Dated)'!$B$2:$B$53,'Share Values'!AB$11,'Transactions (Dated)'!$C$2:$C$53,"Buy")-SUMIFS('Transactions (Dated)'!$E$2:$E$53,'Transactions (Dated)'!$D$2:$D$53,'Share Values'!$X252,'Transactions (Dated)'!$B$2:$B$53,'Share Values'!AB$11,'Transactions (Dated)'!$C$2:$C$53,"Sell")</f>
        <v>1892</v>
      </c>
      <c r="AC252" s="40">
        <f ca="1">AC251+SUMIFS('Transactions (Dated)'!$E$2:$E$53,'Transactions (Dated)'!$D$2:$D$53,'Share Values'!$X252,'Transactions (Dated)'!$B$2:$B$53,'Share Values'!AC$11,'Transactions (Dated)'!$C$2:$C$53,"Buy")-SUMIFS('Transactions (Dated)'!$E$2:$E$53,'Transactions (Dated)'!$D$2:$D$53,'Share Values'!$X252,'Transactions (Dated)'!$B$2:$B$53,'Share Values'!AC$11,'Transactions (Dated)'!$C$2:$C$53,"Sell")</f>
        <v>2348</v>
      </c>
      <c r="AD252" s="40">
        <f ca="1">AD251+SUMIFS('Transactions (Dated)'!$E$2:$E$53,'Transactions (Dated)'!$D$2:$D$53,'Share Values'!$X252,'Transactions (Dated)'!$B$2:$B$53,'Share Values'!AD$11,'Transactions (Dated)'!$C$2:$C$53,"Buy")-SUMIFS('Transactions (Dated)'!$E$2:$E$53,'Transactions (Dated)'!$D$2:$D$53,'Share Values'!$X252,'Transactions (Dated)'!$B$2:$B$53,'Share Values'!AD$11,'Transactions (Dated)'!$C$2:$C$53,"Sell")</f>
        <v>0</v>
      </c>
      <c r="AE252" s="40">
        <f ca="1">AE251+SUMIFS('Transactions (Dated)'!$E$2:$E$53,'Transactions (Dated)'!$D$2:$D$53,'Share Values'!$X252,'Transactions (Dated)'!$B$2:$B$53,'Share Values'!AE$11,'Transactions (Dated)'!$C$2:$C$53,"Buy")-SUMIFS('Transactions (Dated)'!$E$2:$E$53,'Transactions (Dated)'!$D$2:$D$53,'Share Values'!$X252,'Transactions (Dated)'!$B$2:$B$53,'Share Values'!AE$11,'Transactions (Dated)'!$C$2:$C$53,"Sell")</f>
        <v>0</v>
      </c>
      <c r="AF252" s="40">
        <f ca="1">AF251+SUMIFS('Transactions (Dated)'!$E$2:$E$53,'Transactions (Dated)'!$D$2:$D$53,'Share Values'!$X252,'Transactions (Dated)'!$B$2:$B$53,'Share Values'!AF$11,'Transactions (Dated)'!$C$2:$C$53,"Buy")-SUMIFS('Transactions (Dated)'!$E$2:$E$53,'Transactions (Dated)'!$D$2:$D$53,'Share Values'!$X252,'Transactions (Dated)'!$B$2:$B$53,'Share Values'!AF$11,'Transactions (Dated)'!$C$2:$C$53,"Sell")</f>
        <v>0</v>
      </c>
      <c r="AG252" s="40">
        <f ca="1">AG251+SUMIFS('Transactions (Dated)'!$E$2:$E$53,'Transactions (Dated)'!$D$2:$D$53,'Share Values'!$X252,'Transactions (Dated)'!$B$2:$B$53,'Share Values'!AG$11,'Transactions (Dated)'!$C$2:$C$53,"Buy")-SUMIFS('Transactions (Dated)'!$E$2:$E$53,'Transactions (Dated)'!$D$2:$D$53,'Share Values'!$X252,'Transactions (Dated)'!$B$2:$B$53,'Share Values'!AG$11,'Transactions (Dated)'!$C$2:$C$53,"Sell")</f>
        <v>0</v>
      </c>
      <c r="AH252" s="40">
        <f ca="1">AH251+SUMIFS('Transactions (Dated)'!$E$2:$E$53,'Transactions (Dated)'!$D$2:$D$53,'Share Values'!$X252,'Transactions (Dated)'!$B$2:$B$53,'Share Values'!AH$11,'Transactions (Dated)'!$C$2:$C$53,"Buy")-SUMIFS('Transactions (Dated)'!$E$2:$E$53,'Transactions (Dated)'!$D$2:$D$53,'Share Values'!$X252,'Transactions (Dated)'!$B$2:$B$53,'Share Values'!AH$11,'Transactions (Dated)'!$C$2:$C$53,"Sell")</f>
        <v>0</v>
      </c>
      <c r="AI252" s="40">
        <f ca="1">AI251+SUMIFS('Transactions (Dated)'!$E$2:$E$53,'Transactions (Dated)'!$D$2:$D$53,'Share Values'!$X252,'Transactions (Dated)'!$B$2:$B$53,'Share Values'!AI$11,'Transactions (Dated)'!$C$2:$C$53,"Buy")-SUMIFS('Transactions (Dated)'!$E$2:$E$53,'Transactions (Dated)'!$D$2:$D$53,'Share Values'!$X252,'Transactions (Dated)'!$B$2:$B$53,'Share Values'!AI$11,'Transactions (Dated)'!$C$2:$C$53,"Sell")</f>
        <v>0</v>
      </c>
      <c r="AJ252" s="40">
        <f ca="1">AJ251+SUMIFS('Transactions (Dated)'!$E$2:$E$53,'Transactions (Dated)'!$D$2:$D$53,'Share Values'!$X252,'Transactions (Dated)'!$B$2:$B$53,'Share Values'!AJ$11,'Transactions (Dated)'!$C$2:$C$53,"Buy")-SUMIFS('Transactions (Dated)'!$E$2:$E$53,'Transactions (Dated)'!$D$2:$D$53,'Share Values'!$X252,'Transactions (Dated)'!$B$2:$B$53,'Share Values'!AJ$11,'Transactions (Dated)'!$C$2:$C$53,"Sell")</f>
        <v>0</v>
      </c>
      <c r="AK252" s="40">
        <f ca="1">AK251+SUMIFS('Transactions (Dated)'!$E$2:$E$53,'Transactions (Dated)'!$D$2:$D$53,'Share Values'!$X252,'Transactions (Dated)'!$B$2:$B$53,'Share Values'!AK$11,'Transactions (Dated)'!$C$2:$C$53,"Buy")-SUMIFS('Transactions (Dated)'!$E$2:$E$53,'Transactions (Dated)'!$D$2:$D$53,'Share Values'!$X252,'Transactions (Dated)'!$B$2:$B$53,'Share Values'!AK$11,'Transactions (Dated)'!$C$2:$C$53,"Sell")</f>
        <v>0</v>
      </c>
      <c r="AL252" s="40">
        <f ca="1">AL251+SUMIFS('Transactions (Dated)'!$E$2:$E$53,'Transactions (Dated)'!$D$2:$D$53,'Share Values'!$X252,'Transactions (Dated)'!$B$2:$B$53,'Share Values'!AL$11,'Transactions (Dated)'!$C$2:$C$53,"Buy")-SUMIFS('Transactions (Dated)'!$E$2:$E$53,'Transactions (Dated)'!$D$2:$D$53,'Share Values'!$X252,'Transactions (Dated)'!$B$2:$B$53,'Share Values'!AL$11,'Transactions (Dated)'!$C$2:$C$53,"Sell")</f>
        <v>0</v>
      </c>
      <c r="AM252" s="40">
        <f ca="1">AM251+SUMIFS('Transactions (Dated)'!$E$2:$E$53,'Transactions (Dated)'!$D$2:$D$53,'Share Values'!$X252,'Transactions (Dated)'!$B$2:$B$53,'Share Values'!AM$11,'Transactions (Dated)'!$C$2:$C$53,"Buy")-SUMIFS('Transactions (Dated)'!$E$2:$E$53,'Transactions (Dated)'!$D$2:$D$53,'Share Values'!$X252,'Transactions (Dated)'!$B$2:$B$53,'Share Values'!AM$11,'Transactions (Dated)'!$C$2:$C$53,"Sell")</f>
        <v>0</v>
      </c>
      <c r="AN252" s="40">
        <f ca="1">AN251+SUMIFS('Transactions (Dated)'!$E$2:$E$53,'Transactions (Dated)'!$D$2:$D$53,'Share Values'!$X252,'Transactions (Dated)'!$B$2:$B$53,'Share Values'!AN$11,'Transactions (Dated)'!$C$2:$C$53,"Buy")-SUMIFS('Transactions (Dated)'!$E$2:$E$53,'Transactions (Dated)'!$D$2:$D$53,'Share Values'!$X252,'Transactions (Dated)'!$B$2:$B$53,'Share Values'!AN$11,'Transactions (Dated)'!$C$2:$C$53,"Sell")</f>
        <v>0</v>
      </c>
      <c r="AO252" s="40"/>
      <c r="AQ252" s="3">
        <f t="shared" si="89"/>
        <v>42263</v>
      </c>
      <c r="AR252" s="6">
        <f t="shared" ca="1" si="90"/>
        <v>46527.5</v>
      </c>
      <c r="AS252" s="6">
        <f t="shared" ca="1" si="91"/>
        <v>35156.25</v>
      </c>
      <c r="AT252" s="6">
        <f t="shared" ca="1" si="92"/>
        <v>735134.39999999991</v>
      </c>
      <c r="AU252" s="6">
        <f t="shared" ca="1" si="93"/>
        <v>54073.359999999993</v>
      </c>
      <c r="AV252" s="6">
        <f t="shared" ca="1" si="94"/>
        <v>28176</v>
      </c>
      <c r="AW252" s="6">
        <f t="shared" ca="1" si="95"/>
        <v>0</v>
      </c>
      <c r="AX252" s="6">
        <f t="shared" ca="1" si="96"/>
        <v>0</v>
      </c>
      <c r="AY252" s="6">
        <f t="shared" ca="1" si="97"/>
        <v>0</v>
      </c>
      <c r="AZ252" s="6">
        <f t="shared" ca="1" si="98"/>
        <v>0</v>
      </c>
      <c r="BA252" s="6">
        <f t="shared" ca="1" si="99"/>
        <v>0</v>
      </c>
      <c r="BB252" s="6">
        <f t="shared" ca="1" si="100"/>
        <v>0</v>
      </c>
      <c r="BC252" s="6">
        <f t="shared" ca="1" si="101"/>
        <v>0</v>
      </c>
      <c r="BD252" s="6">
        <f t="shared" ca="1" si="102"/>
        <v>0</v>
      </c>
      <c r="BE252" s="6">
        <f t="shared" ca="1" si="103"/>
        <v>0</v>
      </c>
      <c r="BF252" s="6">
        <f t="shared" ca="1" si="110"/>
        <v>0</v>
      </c>
      <c r="BG252" s="6">
        <f t="shared" ca="1" si="111"/>
        <v>0</v>
      </c>
      <c r="BH252" s="6"/>
      <c r="BJ252" s="4">
        <f t="shared" ca="1" si="104"/>
        <v>899067.50999999989</v>
      </c>
      <c r="BL252" s="3">
        <f t="shared" si="105"/>
        <v>42263</v>
      </c>
      <c r="BM252" s="6">
        <f>BM251+SUMIFS('Transactions (Dated)'!G:G,'Transactions (Dated)'!D:D,'Share Values'!AQ252)</f>
        <v>34179.499999999993</v>
      </c>
      <c r="BN252" s="6">
        <f ca="1">BN251+SUMIFS('Transactions (Dated)'!$F:$F,'Transactions (Dated)'!$D:$D,$BL252,'Transactions (Dated)'!$B:$B,BN$11,'Transactions (Dated)'!$C:$C,"Dividend (paid to cash)")*Y252</f>
        <v>0</v>
      </c>
      <c r="BO252" s="6">
        <f ca="1">BO251+SUMIFS('Transactions (Dated)'!$F:$F,'Transactions (Dated)'!$D:$D,$BL252,'Transactions (Dated)'!$B:$B,BO$11,'Transactions (Dated)'!$C:$C,"Dividend (paid to cash)")*Z252</f>
        <v>2187.5</v>
      </c>
      <c r="BP252" s="6">
        <f ca="1">BP251+SUMIFS('Transactions (Dated)'!$F:$F,'Transactions (Dated)'!$D:$D,$BL252,'Transactions (Dated)'!$B:$B,BP$11,'Transactions (Dated)'!$C:$C,"Dividend (paid to cash)")*AA252</f>
        <v>23236.542000000001</v>
      </c>
      <c r="BQ252" s="6">
        <f ca="1">BQ251+SUMIFS('Transactions (Dated)'!$F:$F,'Transactions (Dated)'!$D:$D,$BL252,'Transactions (Dated)'!$B:$B,BQ$11,'Transactions (Dated)'!$C:$C,"Dividend (paid to cash)")*AB252</f>
        <v>179.74</v>
      </c>
      <c r="BR252" s="6">
        <f ca="1">BR251+SUMIFS('Transactions (Dated)'!$F:$F,'Transactions (Dated)'!$D:$D,$BL252,'Transactions (Dated)'!$B:$B,BR$11,'Transactions (Dated)'!$C:$C,"Dividend (paid to cash)")*AC252</f>
        <v>0</v>
      </c>
      <c r="BS252" s="6">
        <f ca="1">BS251+SUMIFS('Transactions (Dated)'!$F:$F,'Transactions (Dated)'!$D:$D,$BL252,'Transactions (Dated)'!$B:$B,BS$11,'Transactions (Dated)'!$C:$C,"Dividend (paid to cash)")*AD252</f>
        <v>0</v>
      </c>
      <c r="BT252" s="6">
        <f ca="1">BT251+SUMIFS('Transactions (Dated)'!$F:$F,'Transactions (Dated)'!$D:$D,$BL252,'Transactions (Dated)'!$B:$B,BT$11,'Transactions (Dated)'!$C:$C,"Dividend (paid to cash)")*AE252</f>
        <v>0</v>
      </c>
      <c r="BU252" s="6">
        <f ca="1">BU251+SUMIFS('Transactions (Dated)'!$F:$F,'Transactions (Dated)'!$D:$D,$BL252,'Transactions (Dated)'!$B:$B,BU$11,'Transactions (Dated)'!$C:$C,"Dividend (paid to cash)")*AF252</f>
        <v>0</v>
      </c>
      <c r="BV252" s="6">
        <f ca="1">BV251+SUMIFS('Transactions (Dated)'!$F:$F,'Transactions (Dated)'!$D:$D,$BL252,'Transactions (Dated)'!$B:$B,BV$11,'Transactions (Dated)'!$C:$C,"Dividend (paid to cash)")*AG252</f>
        <v>0</v>
      </c>
      <c r="BW252" s="6">
        <f ca="1">BW251+SUMIFS('Transactions (Dated)'!$F:$F,'Transactions (Dated)'!$D:$D,$BL252,'Transactions (Dated)'!$B:$B,BW$11,'Transactions (Dated)'!$C:$C,"Dividend (paid to cash)")*AH252</f>
        <v>0</v>
      </c>
      <c r="BX252" s="6">
        <f ca="1">BX251+SUMIFS('Transactions (Dated)'!$F:$F,'Transactions (Dated)'!$D:$D,$BL252,'Transactions (Dated)'!$B:$B,BX$11,'Transactions (Dated)'!$C:$C,"Dividend (paid to cash)")*AI252</f>
        <v>0</v>
      </c>
      <c r="BY252" s="6">
        <f ca="1">BY251+SUMIFS('Transactions (Dated)'!$F:$F,'Transactions (Dated)'!$D:$D,$BL252,'Transactions (Dated)'!$B:$B,BY$11,'Transactions (Dated)'!$C:$C,"Dividend (paid to cash)")*AJ252</f>
        <v>0</v>
      </c>
      <c r="BZ252" s="6">
        <f ca="1">BZ251+SUMIFS('Transactions (Dated)'!$F:$F,'Transactions (Dated)'!$D:$D,$BL252,'Transactions (Dated)'!$B:$B,BZ$11,'Transactions (Dated)'!$C:$C,"Dividend (paid to cash)")*AK252</f>
        <v>0</v>
      </c>
      <c r="CA252" s="6">
        <f ca="1">CA251+SUMIFS('Transactions (Dated)'!$F:$F,'Transactions (Dated)'!$D:$D,$BL252,'Transactions (Dated)'!$B:$B,CA$11,'Transactions (Dated)'!$C:$C,"Dividend (paid to cash)")*AL252</f>
        <v>0</v>
      </c>
      <c r="CB252" s="6">
        <v>0</v>
      </c>
      <c r="CC252" s="6">
        <v>0</v>
      </c>
      <c r="CD252" s="6"/>
      <c r="CF252" s="6">
        <f t="shared" ca="1" si="112"/>
        <v>59783.281999999992</v>
      </c>
      <c r="CH252" s="3">
        <f t="shared" si="113"/>
        <v>42263</v>
      </c>
      <c r="CI252" s="4">
        <f t="shared" ca="1" si="106"/>
        <v>899067.50999999989</v>
      </c>
      <c r="CJ252" s="4">
        <f t="shared" ca="1" si="107"/>
        <v>59783.281999999992</v>
      </c>
      <c r="CL252" s="4">
        <f t="shared" ca="1" si="108"/>
        <v>958850.7919999999</v>
      </c>
    </row>
    <row r="253" spans="2:90" x14ac:dyDescent="0.15">
      <c r="B253" s="3">
        <f t="shared" si="109"/>
        <v>42264</v>
      </c>
      <c r="C253" s="2">
        <v>13787.2</v>
      </c>
      <c r="E253" s="70">
        <v>42264</v>
      </c>
      <c r="F253" s="69">
        <v>9.9499999999999993</v>
      </c>
      <c r="G253" s="69">
        <v>3.74</v>
      </c>
      <c r="H253" s="69">
        <v>18.739999999999998</v>
      </c>
      <c r="I253" s="69">
        <v>28.81</v>
      </c>
      <c r="J253" s="69">
        <v>11.97</v>
      </c>
      <c r="K253" s="69">
        <v>11.14</v>
      </c>
      <c r="L253" s="69">
        <v>23</v>
      </c>
      <c r="M253" s="69">
        <v>3.3</v>
      </c>
      <c r="N253" s="69">
        <v>9.19</v>
      </c>
      <c r="O253" s="69">
        <v>6.1632999999999996</v>
      </c>
      <c r="P253" s="69">
        <v>29.07</v>
      </c>
      <c r="Q253" s="69">
        <v>0.89</v>
      </c>
      <c r="R253" s="69">
        <v>6.88</v>
      </c>
      <c r="S253" s="69">
        <v>37.659999999999997</v>
      </c>
      <c r="T253" s="69"/>
      <c r="U253" s="69"/>
      <c r="V253" s="4"/>
      <c r="X253" s="3">
        <f t="shared" si="88"/>
        <v>42264</v>
      </c>
      <c r="Y253" s="40">
        <f ca="1">Y252+SUMIFS('Transactions (Dated)'!$E$2:$E$53,'Transactions (Dated)'!$D$2:$D$53,'Share Values'!$X253,'Transactions (Dated)'!$B$2:$B$53,'Share Values'!Y$11,'Transactions (Dated)'!$C$2:$C$53,"Buy")-SUMIFS('Transactions (Dated)'!$E$2:$E$53,'Transactions (Dated)'!$D$2:$D$53,'Share Values'!$X253,'Transactions (Dated)'!$B$2:$B$53,'Share Values'!Y$11,'Transactions (Dated)'!$C$2:$C$53,"Sell")</f>
        <v>4625</v>
      </c>
      <c r="Z253" s="40">
        <f ca="1">Z252+SUMIFS('Transactions (Dated)'!$E$2:$E$53,'Transactions (Dated)'!$D$2:$D$53,'Share Values'!$X253,'Transactions (Dated)'!$B$2:$B$53,'Share Values'!Z$11,'Transactions (Dated)'!$C$2:$C$53,"Buy")-SUMIFS('Transactions (Dated)'!$E$2:$E$53,'Transactions (Dated)'!$D$2:$D$53,'Share Values'!$X253,'Transactions (Dated)'!$B$2:$B$53,'Share Values'!Z$11,'Transactions (Dated)'!$C$2:$C$53,"Sell")</f>
        <v>9375</v>
      </c>
      <c r="AA253" s="40">
        <f ca="1">AA252+SUMIFS('Transactions (Dated)'!$E$2:$E$53,'Transactions (Dated)'!$D$2:$D$53,'Share Values'!$X253,'Transactions (Dated)'!$B$2:$B$53,'Share Values'!AA$11,'Transactions (Dated)'!$C$2:$C$53,"Buy")-SUMIFS('Transactions (Dated)'!$E$2:$E$53,'Transactions (Dated)'!$D$2:$D$53,'Share Values'!$X253,'Transactions (Dated)'!$B$2:$B$53,'Share Values'!AA$11,'Transactions (Dated)'!$C$2:$C$53,"Sell")</f>
        <v>39270</v>
      </c>
      <c r="AB253" s="40">
        <f ca="1">AB252+SUMIFS('Transactions (Dated)'!$E$2:$E$53,'Transactions (Dated)'!$D$2:$D$53,'Share Values'!$X253,'Transactions (Dated)'!$B$2:$B$53,'Share Values'!AB$11,'Transactions (Dated)'!$C$2:$C$53,"Buy")-SUMIFS('Transactions (Dated)'!$E$2:$E$53,'Transactions (Dated)'!$D$2:$D$53,'Share Values'!$X253,'Transactions (Dated)'!$B$2:$B$53,'Share Values'!AB$11,'Transactions (Dated)'!$C$2:$C$53,"Sell")</f>
        <v>1892</v>
      </c>
      <c r="AC253" s="40">
        <f ca="1">AC252+SUMIFS('Transactions (Dated)'!$E$2:$E$53,'Transactions (Dated)'!$D$2:$D$53,'Share Values'!$X253,'Transactions (Dated)'!$B$2:$B$53,'Share Values'!AC$11,'Transactions (Dated)'!$C$2:$C$53,"Buy")-SUMIFS('Transactions (Dated)'!$E$2:$E$53,'Transactions (Dated)'!$D$2:$D$53,'Share Values'!$X253,'Transactions (Dated)'!$B$2:$B$53,'Share Values'!AC$11,'Transactions (Dated)'!$C$2:$C$53,"Sell")</f>
        <v>2348</v>
      </c>
      <c r="AD253" s="40">
        <f ca="1">AD252+SUMIFS('Transactions (Dated)'!$E$2:$E$53,'Transactions (Dated)'!$D$2:$D$53,'Share Values'!$X253,'Transactions (Dated)'!$B$2:$B$53,'Share Values'!AD$11,'Transactions (Dated)'!$C$2:$C$53,"Buy")-SUMIFS('Transactions (Dated)'!$E$2:$E$53,'Transactions (Dated)'!$D$2:$D$53,'Share Values'!$X253,'Transactions (Dated)'!$B$2:$B$53,'Share Values'!AD$11,'Transactions (Dated)'!$C$2:$C$53,"Sell")</f>
        <v>0</v>
      </c>
      <c r="AE253" s="40">
        <f ca="1">AE252+SUMIFS('Transactions (Dated)'!$E$2:$E$53,'Transactions (Dated)'!$D$2:$D$53,'Share Values'!$X253,'Transactions (Dated)'!$B$2:$B$53,'Share Values'!AE$11,'Transactions (Dated)'!$C$2:$C$53,"Buy")-SUMIFS('Transactions (Dated)'!$E$2:$E$53,'Transactions (Dated)'!$D$2:$D$53,'Share Values'!$X253,'Transactions (Dated)'!$B$2:$B$53,'Share Values'!AE$11,'Transactions (Dated)'!$C$2:$C$53,"Sell")</f>
        <v>0</v>
      </c>
      <c r="AF253" s="40">
        <f ca="1">AF252+SUMIFS('Transactions (Dated)'!$E$2:$E$53,'Transactions (Dated)'!$D$2:$D$53,'Share Values'!$X253,'Transactions (Dated)'!$B$2:$B$53,'Share Values'!AF$11,'Transactions (Dated)'!$C$2:$C$53,"Buy")-SUMIFS('Transactions (Dated)'!$E$2:$E$53,'Transactions (Dated)'!$D$2:$D$53,'Share Values'!$X253,'Transactions (Dated)'!$B$2:$B$53,'Share Values'!AF$11,'Transactions (Dated)'!$C$2:$C$53,"Sell")</f>
        <v>0</v>
      </c>
      <c r="AG253" s="40">
        <f ca="1">AG252+SUMIFS('Transactions (Dated)'!$E$2:$E$53,'Transactions (Dated)'!$D$2:$D$53,'Share Values'!$X253,'Transactions (Dated)'!$B$2:$B$53,'Share Values'!AG$11,'Transactions (Dated)'!$C$2:$C$53,"Buy")-SUMIFS('Transactions (Dated)'!$E$2:$E$53,'Transactions (Dated)'!$D$2:$D$53,'Share Values'!$X253,'Transactions (Dated)'!$B$2:$B$53,'Share Values'!AG$11,'Transactions (Dated)'!$C$2:$C$53,"Sell")</f>
        <v>0</v>
      </c>
      <c r="AH253" s="40">
        <f ca="1">AH252+SUMIFS('Transactions (Dated)'!$E$2:$E$53,'Transactions (Dated)'!$D$2:$D$53,'Share Values'!$X253,'Transactions (Dated)'!$B$2:$B$53,'Share Values'!AH$11,'Transactions (Dated)'!$C$2:$C$53,"Buy")-SUMIFS('Transactions (Dated)'!$E$2:$E$53,'Transactions (Dated)'!$D$2:$D$53,'Share Values'!$X253,'Transactions (Dated)'!$B$2:$B$53,'Share Values'!AH$11,'Transactions (Dated)'!$C$2:$C$53,"Sell")</f>
        <v>0</v>
      </c>
      <c r="AI253" s="40">
        <f ca="1">AI252+SUMIFS('Transactions (Dated)'!$E$2:$E$53,'Transactions (Dated)'!$D$2:$D$53,'Share Values'!$X253,'Transactions (Dated)'!$B$2:$B$53,'Share Values'!AI$11,'Transactions (Dated)'!$C$2:$C$53,"Buy")-SUMIFS('Transactions (Dated)'!$E$2:$E$53,'Transactions (Dated)'!$D$2:$D$53,'Share Values'!$X253,'Transactions (Dated)'!$B$2:$B$53,'Share Values'!AI$11,'Transactions (Dated)'!$C$2:$C$53,"Sell")</f>
        <v>0</v>
      </c>
      <c r="AJ253" s="40">
        <f ca="1">AJ252+SUMIFS('Transactions (Dated)'!$E$2:$E$53,'Transactions (Dated)'!$D$2:$D$53,'Share Values'!$X253,'Transactions (Dated)'!$B$2:$B$53,'Share Values'!AJ$11,'Transactions (Dated)'!$C$2:$C$53,"Buy")-SUMIFS('Transactions (Dated)'!$E$2:$E$53,'Transactions (Dated)'!$D$2:$D$53,'Share Values'!$X253,'Transactions (Dated)'!$B$2:$B$53,'Share Values'!AJ$11,'Transactions (Dated)'!$C$2:$C$53,"Sell")</f>
        <v>0</v>
      </c>
      <c r="AK253" s="40">
        <f ca="1">AK252+SUMIFS('Transactions (Dated)'!$E$2:$E$53,'Transactions (Dated)'!$D$2:$D$53,'Share Values'!$X253,'Transactions (Dated)'!$B$2:$B$53,'Share Values'!AK$11,'Transactions (Dated)'!$C$2:$C$53,"Buy")-SUMIFS('Transactions (Dated)'!$E$2:$E$53,'Transactions (Dated)'!$D$2:$D$53,'Share Values'!$X253,'Transactions (Dated)'!$B$2:$B$53,'Share Values'!AK$11,'Transactions (Dated)'!$C$2:$C$53,"Sell")</f>
        <v>0</v>
      </c>
      <c r="AL253" s="40">
        <f ca="1">AL252+SUMIFS('Transactions (Dated)'!$E$2:$E$53,'Transactions (Dated)'!$D$2:$D$53,'Share Values'!$X253,'Transactions (Dated)'!$B$2:$B$53,'Share Values'!AL$11,'Transactions (Dated)'!$C$2:$C$53,"Buy")-SUMIFS('Transactions (Dated)'!$E$2:$E$53,'Transactions (Dated)'!$D$2:$D$53,'Share Values'!$X253,'Transactions (Dated)'!$B$2:$B$53,'Share Values'!AL$11,'Transactions (Dated)'!$C$2:$C$53,"Sell")</f>
        <v>0</v>
      </c>
      <c r="AM253" s="40">
        <f ca="1">AM252+SUMIFS('Transactions (Dated)'!$E$2:$E$53,'Transactions (Dated)'!$D$2:$D$53,'Share Values'!$X253,'Transactions (Dated)'!$B$2:$B$53,'Share Values'!AM$11,'Transactions (Dated)'!$C$2:$C$53,"Buy")-SUMIFS('Transactions (Dated)'!$E$2:$E$53,'Transactions (Dated)'!$D$2:$D$53,'Share Values'!$X253,'Transactions (Dated)'!$B$2:$B$53,'Share Values'!AM$11,'Transactions (Dated)'!$C$2:$C$53,"Sell")</f>
        <v>0</v>
      </c>
      <c r="AN253" s="40">
        <f ca="1">AN252+SUMIFS('Transactions (Dated)'!$E$2:$E$53,'Transactions (Dated)'!$D$2:$D$53,'Share Values'!$X253,'Transactions (Dated)'!$B$2:$B$53,'Share Values'!AN$11,'Transactions (Dated)'!$C$2:$C$53,"Buy")-SUMIFS('Transactions (Dated)'!$E$2:$E$53,'Transactions (Dated)'!$D$2:$D$53,'Share Values'!$X253,'Transactions (Dated)'!$B$2:$B$53,'Share Values'!AN$11,'Transactions (Dated)'!$C$2:$C$53,"Sell")</f>
        <v>0</v>
      </c>
      <c r="AO253" s="40"/>
      <c r="AQ253" s="3">
        <f t="shared" si="89"/>
        <v>42264</v>
      </c>
      <c r="AR253" s="6">
        <f t="shared" ca="1" si="90"/>
        <v>46018.75</v>
      </c>
      <c r="AS253" s="6">
        <f t="shared" ca="1" si="91"/>
        <v>35062.5</v>
      </c>
      <c r="AT253" s="6">
        <f t="shared" ca="1" si="92"/>
        <v>735919.79999999993</v>
      </c>
      <c r="AU253" s="6">
        <f t="shared" ca="1" si="93"/>
        <v>54508.52</v>
      </c>
      <c r="AV253" s="6">
        <f t="shared" ca="1" si="94"/>
        <v>28105.56</v>
      </c>
      <c r="AW253" s="6">
        <f t="shared" ca="1" si="95"/>
        <v>0</v>
      </c>
      <c r="AX253" s="6">
        <f t="shared" ca="1" si="96"/>
        <v>0</v>
      </c>
      <c r="AY253" s="6">
        <f t="shared" ca="1" si="97"/>
        <v>0</v>
      </c>
      <c r="AZ253" s="6">
        <f t="shared" ca="1" si="98"/>
        <v>0</v>
      </c>
      <c r="BA253" s="6">
        <f t="shared" ca="1" si="99"/>
        <v>0</v>
      </c>
      <c r="BB253" s="6">
        <f t="shared" ca="1" si="100"/>
        <v>0</v>
      </c>
      <c r="BC253" s="6">
        <f t="shared" ca="1" si="101"/>
        <v>0</v>
      </c>
      <c r="BD253" s="6">
        <f t="shared" ca="1" si="102"/>
        <v>0</v>
      </c>
      <c r="BE253" s="6">
        <f t="shared" ca="1" si="103"/>
        <v>0</v>
      </c>
      <c r="BF253" s="6">
        <f t="shared" ca="1" si="110"/>
        <v>0</v>
      </c>
      <c r="BG253" s="6">
        <f t="shared" ca="1" si="111"/>
        <v>0</v>
      </c>
      <c r="BH253" s="6"/>
      <c r="BJ253" s="4">
        <f t="shared" ca="1" si="104"/>
        <v>899615.13</v>
      </c>
      <c r="BL253" s="3">
        <f t="shared" si="105"/>
        <v>42264</v>
      </c>
      <c r="BM253" s="6">
        <f>BM252+SUMIFS('Transactions (Dated)'!G:G,'Transactions (Dated)'!D:D,'Share Values'!AQ253)</f>
        <v>34179.499999999993</v>
      </c>
      <c r="BN253" s="6">
        <f ca="1">BN252+SUMIFS('Transactions (Dated)'!$F:$F,'Transactions (Dated)'!$D:$D,$BL253,'Transactions (Dated)'!$B:$B,BN$11,'Transactions (Dated)'!$C:$C,"Dividend (paid to cash)")*Y253</f>
        <v>0</v>
      </c>
      <c r="BO253" s="6">
        <f ca="1">BO252+SUMIFS('Transactions (Dated)'!$F:$F,'Transactions (Dated)'!$D:$D,$BL253,'Transactions (Dated)'!$B:$B,BO$11,'Transactions (Dated)'!$C:$C,"Dividend (paid to cash)")*Z253</f>
        <v>2187.5</v>
      </c>
      <c r="BP253" s="6">
        <f ca="1">BP252+SUMIFS('Transactions (Dated)'!$F:$F,'Transactions (Dated)'!$D:$D,$BL253,'Transactions (Dated)'!$B:$B,BP$11,'Transactions (Dated)'!$C:$C,"Dividend (paid to cash)")*AA253</f>
        <v>23236.542000000001</v>
      </c>
      <c r="BQ253" s="6">
        <f ca="1">BQ252+SUMIFS('Transactions (Dated)'!$F:$F,'Transactions (Dated)'!$D:$D,$BL253,'Transactions (Dated)'!$B:$B,BQ$11,'Transactions (Dated)'!$C:$C,"Dividend (paid to cash)")*AB253</f>
        <v>179.74</v>
      </c>
      <c r="BR253" s="6">
        <f ca="1">BR252+SUMIFS('Transactions (Dated)'!$F:$F,'Transactions (Dated)'!$D:$D,$BL253,'Transactions (Dated)'!$B:$B,BR$11,'Transactions (Dated)'!$C:$C,"Dividend (paid to cash)")*AC253</f>
        <v>0</v>
      </c>
      <c r="BS253" s="6">
        <f ca="1">BS252+SUMIFS('Transactions (Dated)'!$F:$F,'Transactions (Dated)'!$D:$D,$BL253,'Transactions (Dated)'!$B:$B,BS$11,'Transactions (Dated)'!$C:$C,"Dividend (paid to cash)")*AD253</f>
        <v>0</v>
      </c>
      <c r="BT253" s="6">
        <f ca="1">BT252+SUMIFS('Transactions (Dated)'!$F:$F,'Transactions (Dated)'!$D:$D,$BL253,'Transactions (Dated)'!$B:$B,BT$11,'Transactions (Dated)'!$C:$C,"Dividend (paid to cash)")*AE253</f>
        <v>0</v>
      </c>
      <c r="BU253" s="6">
        <f ca="1">BU252+SUMIFS('Transactions (Dated)'!$F:$F,'Transactions (Dated)'!$D:$D,$BL253,'Transactions (Dated)'!$B:$B,BU$11,'Transactions (Dated)'!$C:$C,"Dividend (paid to cash)")*AF253</f>
        <v>0</v>
      </c>
      <c r="BV253" s="6">
        <f ca="1">BV252+SUMIFS('Transactions (Dated)'!$F:$F,'Transactions (Dated)'!$D:$D,$BL253,'Transactions (Dated)'!$B:$B,BV$11,'Transactions (Dated)'!$C:$C,"Dividend (paid to cash)")*AG253</f>
        <v>0</v>
      </c>
      <c r="BW253" s="6">
        <f ca="1">BW252+SUMIFS('Transactions (Dated)'!$F:$F,'Transactions (Dated)'!$D:$D,$BL253,'Transactions (Dated)'!$B:$B,BW$11,'Transactions (Dated)'!$C:$C,"Dividend (paid to cash)")*AH253</f>
        <v>0</v>
      </c>
      <c r="BX253" s="6">
        <f ca="1">BX252+SUMIFS('Transactions (Dated)'!$F:$F,'Transactions (Dated)'!$D:$D,$BL253,'Transactions (Dated)'!$B:$B,BX$11,'Transactions (Dated)'!$C:$C,"Dividend (paid to cash)")*AI253</f>
        <v>0</v>
      </c>
      <c r="BY253" s="6">
        <f ca="1">BY252+SUMIFS('Transactions (Dated)'!$F:$F,'Transactions (Dated)'!$D:$D,$BL253,'Transactions (Dated)'!$B:$B,BY$11,'Transactions (Dated)'!$C:$C,"Dividend (paid to cash)")*AJ253</f>
        <v>0</v>
      </c>
      <c r="BZ253" s="6">
        <f ca="1">BZ252+SUMIFS('Transactions (Dated)'!$F:$F,'Transactions (Dated)'!$D:$D,$BL253,'Transactions (Dated)'!$B:$B,BZ$11,'Transactions (Dated)'!$C:$C,"Dividend (paid to cash)")*AK253</f>
        <v>0</v>
      </c>
      <c r="CA253" s="6">
        <f ca="1">CA252+SUMIFS('Transactions (Dated)'!$F:$F,'Transactions (Dated)'!$D:$D,$BL253,'Transactions (Dated)'!$B:$B,CA$11,'Transactions (Dated)'!$C:$C,"Dividend (paid to cash)")*AL253</f>
        <v>0</v>
      </c>
      <c r="CB253" s="6">
        <v>0</v>
      </c>
      <c r="CC253" s="6">
        <v>0</v>
      </c>
      <c r="CD253" s="6"/>
      <c r="CF253" s="6">
        <f t="shared" ca="1" si="112"/>
        <v>59783.281999999992</v>
      </c>
      <c r="CH253" s="3">
        <f t="shared" si="113"/>
        <v>42264</v>
      </c>
      <c r="CI253" s="4">
        <f t="shared" ca="1" si="106"/>
        <v>899615.13</v>
      </c>
      <c r="CJ253" s="4">
        <f t="shared" ca="1" si="107"/>
        <v>59783.281999999992</v>
      </c>
      <c r="CL253" s="4">
        <f t="shared" ca="1" si="108"/>
        <v>959398.41200000001</v>
      </c>
    </row>
    <row r="254" spans="2:90" x14ac:dyDescent="0.15">
      <c r="B254" s="3">
        <f t="shared" si="109"/>
        <v>42265</v>
      </c>
      <c r="C254" s="2">
        <v>13646.9</v>
      </c>
      <c r="E254" s="70">
        <v>42265</v>
      </c>
      <c r="F254" s="69">
        <v>9.92</v>
      </c>
      <c r="G254" s="69">
        <v>3.46</v>
      </c>
      <c r="H254" s="69">
        <v>18.55</v>
      </c>
      <c r="I254" s="69">
        <v>29.53</v>
      </c>
      <c r="J254" s="69">
        <v>12.13</v>
      </c>
      <c r="K254" s="69">
        <v>10.91</v>
      </c>
      <c r="L254" s="69">
        <v>23</v>
      </c>
      <c r="M254" s="69">
        <v>3.3</v>
      </c>
      <c r="N254" s="69">
        <v>9.24</v>
      </c>
      <c r="O254" s="69">
        <v>6.1833</v>
      </c>
      <c r="P254" s="69">
        <v>29</v>
      </c>
      <c r="Q254" s="69">
        <v>0.92</v>
      </c>
      <c r="R254" s="69">
        <v>6.47</v>
      </c>
      <c r="S254" s="69">
        <v>36.61</v>
      </c>
      <c r="T254" s="69"/>
      <c r="U254" s="69"/>
      <c r="V254" s="4"/>
      <c r="X254" s="3">
        <f t="shared" si="88"/>
        <v>42265</v>
      </c>
      <c r="Y254" s="40">
        <f ca="1">Y253+SUMIFS('Transactions (Dated)'!$E$2:$E$53,'Transactions (Dated)'!$D$2:$D$53,'Share Values'!$X254,'Transactions (Dated)'!$B$2:$B$53,'Share Values'!Y$11,'Transactions (Dated)'!$C$2:$C$53,"Buy")-SUMIFS('Transactions (Dated)'!$E$2:$E$53,'Transactions (Dated)'!$D$2:$D$53,'Share Values'!$X254,'Transactions (Dated)'!$B$2:$B$53,'Share Values'!Y$11,'Transactions (Dated)'!$C$2:$C$53,"Sell")</f>
        <v>4625</v>
      </c>
      <c r="Z254" s="40">
        <f ca="1">Z253+SUMIFS('Transactions (Dated)'!$E$2:$E$53,'Transactions (Dated)'!$D$2:$D$53,'Share Values'!$X254,'Transactions (Dated)'!$B$2:$B$53,'Share Values'!Z$11,'Transactions (Dated)'!$C$2:$C$53,"Buy")-SUMIFS('Transactions (Dated)'!$E$2:$E$53,'Transactions (Dated)'!$D$2:$D$53,'Share Values'!$X254,'Transactions (Dated)'!$B$2:$B$53,'Share Values'!Z$11,'Transactions (Dated)'!$C$2:$C$53,"Sell")</f>
        <v>9375</v>
      </c>
      <c r="AA254" s="40">
        <f ca="1">AA253+SUMIFS('Transactions (Dated)'!$E$2:$E$53,'Transactions (Dated)'!$D$2:$D$53,'Share Values'!$X254,'Transactions (Dated)'!$B$2:$B$53,'Share Values'!AA$11,'Transactions (Dated)'!$C$2:$C$53,"Buy")-SUMIFS('Transactions (Dated)'!$E$2:$E$53,'Transactions (Dated)'!$D$2:$D$53,'Share Values'!$X254,'Transactions (Dated)'!$B$2:$B$53,'Share Values'!AA$11,'Transactions (Dated)'!$C$2:$C$53,"Sell")</f>
        <v>39270</v>
      </c>
      <c r="AB254" s="40">
        <f ca="1">AB253+SUMIFS('Transactions (Dated)'!$E$2:$E$53,'Transactions (Dated)'!$D$2:$D$53,'Share Values'!$X254,'Transactions (Dated)'!$B$2:$B$53,'Share Values'!AB$11,'Transactions (Dated)'!$C$2:$C$53,"Buy")-SUMIFS('Transactions (Dated)'!$E$2:$E$53,'Transactions (Dated)'!$D$2:$D$53,'Share Values'!$X254,'Transactions (Dated)'!$B$2:$B$53,'Share Values'!AB$11,'Transactions (Dated)'!$C$2:$C$53,"Sell")</f>
        <v>1892</v>
      </c>
      <c r="AC254" s="40">
        <f ca="1">AC253+SUMIFS('Transactions (Dated)'!$E$2:$E$53,'Transactions (Dated)'!$D$2:$D$53,'Share Values'!$X254,'Transactions (Dated)'!$B$2:$B$53,'Share Values'!AC$11,'Transactions (Dated)'!$C$2:$C$53,"Buy")-SUMIFS('Transactions (Dated)'!$E$2:$E$53,'Transactions (Dated)'!$D$2:$D$53,'Share Values'!$X254,'Transactions (Dated)'!$B$2:$B$53,'Share Values'!AC$11,'Transactions (Dated)'!$C$2:$C$53,"Sell")</f>
        <v>2348</v>
      </c>
      <c r="AD254" s="40">
        <f ca="1">AD253+SUMIFS('Transactions (Dated)'!$E$2:$E$53,'Transactions (Dated)'!$D$2:$D$53,'Share Values'!$X254,'Transactions (Dated)'!$B$2:$B$53,'Share Values'!AD$11,'Transactions (Dated)'!$C$2:$C$53,"Buy")-SUMIFS('Transactions (Dated)'!$E$2:$E$53,'Transactions (Dated)'!$D$2:$D$53,'Share Values'!$X254,'Transactions (Dated)'!$B$2:$B$53,'Share Values'!AD$11,'Transactions (Dated)'!$C$2:$C$53,"Sell")</f>
        <v>0</v>
      </c>
      <c r="AE254" s="40">
        <f ca="1">AE253+SUMIFS('Transactions (Dated)'!$E$2:$E$53,'Transactions (Dated)'!$D$2:$D$53,'Share Values'!$X254,'Transactions (Dated)'!$B$2:$B$53,'Share Values'!AE$11,'Transactions (Dated)'!$C$2:$C$53,"Buy")-SUMIFS('Transactions (Dated)'!$E$2:$E$53,'Transactions (Dated)'!$D$2:$D$53,'Share Values'!$X254,'Transactions (Dated)'!$B$2:$B$53,'Share Values'!AE$11,'Transactions (Dated)'!$C$2:$C$53,"Sell")</f>
        <v>0</v>
      </c>
      <c r="AF254" s="40">
        <f ca="1">AF253+SUMIFS('Transactions (Dated)'!$E$2:$E$53,'Transactions (Dated)'!$D$2:$D$53,'Share Values'!$X254,'Transactions (Dated)'!$B$2:$B$53,'Share Values'!AF$11,'Transactions (Dated)'!$C$2:$C$53,"Buy")-SUMIFS('Transactions (Dated)'!$E$2:$E$53,'Transactions (Dated)'!$D$2:$D$53,'Share Values'!$X254,'Transactions (Dated)'!$B$2:$B$53,'Share Values'!AF$11,'Transactions (Dated)'!$C$2:$C$53,"Sell")</f>
        <v>0</v>
      </c>
      <c r="AG254" s="40">
        <f ca="1">AG253+SUMIFS('Transactions (Dated)'!$E$2:$E$53,'Transactions (Dated)'!$D$2:$D$53,'Share Values'!$X254,'Transactions (Dated)'!$B$2:$B$53,'Share Values'!AG$11,'Transactions (Dated)'!$C$2:$C$53,"Buy")-SUMIFS('Transactions (Dated)'!$E$2:$E$53,'Transactions (Dated)'!$D$2:$D$53,'Share Values'!$X254,'Transactions (Dated)'!$B$2:$B$53,'Share Values'!AG$11,'Transactions (Dated)'!$C$2:$C$53,"Sell")</f>
        <v>0</v>
      </c>
      <c r="AH254" s="40">
        <f ca="1">AH253+SUMIFS('Transactions (Dated)'!$E$2:$E$53,'Transactions (Dated)'!$D$2:$D$53,'Share Values'!$X254,'Transactions (Dated)'!$B$2:$B$53,'Share Values'!AH$11,'Transactions (Dated)'!$C$2:$C$53,"Buy")-SUMIFS('Transactions (Dated)'!$E$2:$E$53,'Transactions (Dated)'!$D$2:$D$53,'Share Values'!$X254,'Transactions (Dated)'!$B$2:$B$53,'Share Values'!AH$11,'Transactions (Dated)'!$C$2:$C$53,"Sell")</f>
        <v>0</v>
      </c>
      <c r="AI254" s="40">
        <f ca="1">AI253+SUMIFS('Transactions (Dated)'!$E$2:$E$53,'Transactions (Dated)'!$D$2:$D$53,'Share Values'!$X254,'Transactions (Dated)'!$B$2:$B$53,'Share Values'!AI$11,'Transactions (Dated)'!$C$2:$C$53,"Buy")-SUMIFS('Transactions (Dated)'!$E$2:$E$53,'Transactions (Dated)'!$D$2:$D$53,'Share Values'!$X254,'Transactions (Dated)'!$B$2:$B$53,'Share Values'!AI$11,'Transactions (Dated)'!$C$2:$C$53,"Sell")</f>
        <v>0</v>
      </c>
      <c r="AJ254" s="40">
        <f ca="1">AJ253+SUMIFS('Transactions (Dated)'!$E$2:$E$53,'Transactions (Dated)'!$D$2:$D$53,'Share Values'!$X254,'Transactions (Dated)'!$B$2:$B$53,'Share Values'!AJ$11,'Transactions (Dated)'!$C$2:$C$53,"Buy")-SUMIFS('Transactions (Dated)'!$E$2:$E$53,'Transactions (Dated)'!$D$2:$D$53,'Share Values'!$X254,'Transactions (Dated)'!$B$2:$B$53,'Share Values'!AJ$11,'Transactions (Dated)'!$C$2:$C$53,"Sell")</f>
        <v>0</v>
      </c>
      <c r="AK254" s="40">
        <f ca="1">AK253+SUMIFS('Transactions (Dated)'!$E$2:$E$53,'Transactions (Dated)'!$D$2:$D$53,'Share Values'!$X254,'Transactions (Dated)'!$B$2:$B$53,'Share Values'!AK$11,'Transactions (Dated)'!$C$2:$C$53,"Buy")-SUMIFS('Transactions (Dated)'!$E$2:$E$53,'Transactions (Dated)'!$D$2:$D$53,'Share Values'!$X254,'Transactions (Dated)'!$B$2:$B$53,'Share Values'!AK$11,'Transactions (Dated)'!$C$2:$C$53,"Sell")</f>
        <v>0</v>
      </c>
      <c r="AL254" s="40">
        <f ca="1">AL253+SUMIFS('Transactions (Dated)'!$E$2:$E$53,'Transactions (Dated)'!$D$2:$D$53,'Share Values'!$X254,'Transactions (Dated)'!$B$2:$B$53,'Share Values'!AL$11,'Transactions (Dated)'!$C$2:$C$53,"Buy")-SUMIFS('Transactions (Dated)'!$E$2:$E$53,'Transactions (Dated)'!$D$2:$D$53,'Share Values'!$X254,'Transactions (Dated)'!$B$2:$B$53,'Share Values'!AL$11,'Transactions (Dated)'!$C$2:$C$53,"Sell")</f>
        <v>0</v>
      </c>
      <c r="AM254" s="40">
        <f ca="1">AM253+SUMIFS('Transactions (Dated)'!$E$2:$E$53,'Transactions (Dated)'!$D$2:$D$53,'Share Values'!$X254,'Transactions (Dated)'!$B$2:$B$53,'Share Values'!AM$11,'Transactions (Dated)'!$C$2:$C$53,"Buy")-SUMIFS('Transactions (Dated)'!$E$2:$E$53,'Transactions (Dated)'!$D$2:$D$53,'Share Values'!$X254,'Transactions (Dated)'!$B$2:$B$53,'Share Values'!AM$11,'Transactions (Dated)'!$C$2:$C$53,"Sell")</f>
        <v>0</v>
      </c>
      <c r="AN254" s="40">
        <f ca="1">AN253+SUMIFS('Transactions (Dated)'!$E$2:$E$53,'Transactions (Dated)'!$D$2:$D$53,'Share Values'!$X254,'Transactions (Dated)'!$B$2:$B$53,'Share Values'!AN$11,'Transactions (Dated)'!$C$2:$C$53,"Buy")-SUMIFS('Transactions (Dated)'!$E$2:$E$53,'Transactions (Dated)'!$D$2:$D$53,'Share Values'!$X254,'Transactions (Dated)'!$B$2:$B$53,'Share Values'!AN$11,'Transactions (Dated)'!$C$2:$C$53,"Sell")</f>
        <v>0</v>
      </c>
      <c r="AO254" s="40"/>
      <c r="AQ254" s="3">
        <f t="shared" si="89"/>
        <v>42265</v>
      </c>
      <c r="AR254" s="6">
        <f t="shared" ca="1" si="90"/>
        <v>45880</v>
      </c>
      <c r="AS254" s="6">
        <f t="shared" ca="1" si="91"/>
        <v>32437.5</v>
      </c>
      <c r="AT254" s="6">
        <f t="shared" ca="1" si="92"/>
        <v>728458.5</v>
      </c>
      <c r="AU254" s="6">
        <f t="shared" ca="1" si="93"/>
        <v>55870.76</v>
      </c>
      <c r="AV254" s="6">
        <f t="shared" ca="1" si="94"/>
        <v>28481.24</v>
      </c>
      <c r="AW254" s="6">
        <f t="shared" ca="1" si="95"/>
        <v>0</v>
      </c>
      <c r="AX254" s="6">
        <f t="shared" ca="1" si="96"/>
        <v>0</v>
      </c>
      <c r="AY254" s="6">
        <f t="shared" ca="1" si="97"/>
        <v>0</v>
      </c>
      <c r="AZ254" s="6">
        <f t="shared" ca="1" si="98"/>
        <v>0</v>
      </c>
      <c r="BA254" s="6">
        <f t="shared" ca="1" si="99"/>
        <v>0</v>
      </c>
      <c r="BB254" s="6">
        <f t="shared" ca="1" si="100"/>
        <v>0</v>
      </c>
      <c r="BC254" s="6">
        <f t="shared" ca="1" si="101"/>
        <v>0</v>
      </c>
      <c r="BD254" s="6">
        <f t="shared" ca="1" si="102"/>
        <v>0</v>
      </c>
      <c r="BE254" s="6">
        <f t="shared" ca="1" si="103"/>
        <v>0</v>
      </c>
      <c r="BF254" s="6">
        <f t="shared" ca="1" si="110"/>
        <v>0</v>
      </c>
      <c r="BG254" s="6">
        <f t="shared" ca="1" si="111"/>
        <v>0</v>
      </c>
      <c r="BH254" s="6"/>
      <c r="BJ254" s="4">
        <f t="shared" ca="1" si="104"/>
        <v>891128</v>
      </c>
      <c r="BL254" s="3">
        <f t="shared" si="105"/>
        <v>42265</v>
      </c>
      <c r="BM254" s="6">
        <f>BM253+SUMIFS('Transactions (Dated)'!G:G,'Transactions (Dated)'!D:D,'Share Values'!AQ254)</f>
        <v>34179.499999999993</v>
      </c>
      <c r="BN254" s="6">
        <f ca="1">BN253+SUMIFS('Transactions (Dated)'!$F:$F,'Transactions (Dated)'!$D:$D,$BL254,'Transactions (Dated)'!$B:$B,BN$11,'Transactions (Dated)'!$C:$C,"Dividend (paid to cash)")*Y254</f>
        <v>0</v>
      </c>
      <c r="BO254" s="6">
        <f ca="1">BO253+SUMIFS('Transactions (Dated)'!$F:$F,'Transactions (Dated)'!$D:$D,$BL254,'Transactions (Dated)'!$B:$B,BO$11,'Transactions (Dated)'!$C:$C,"Dividend (paid to cash)")*Z254</f>
        <v>2187.5</v>
      </c>
      <c r="BP254" s="6">
        <f ca="1">BP253+SUMIFS('Transactions (Dated)'!$F:$F,'Transactions (Dated)'!$D:$D,$BL254,'Transactions (Dated)'!$B:$B,BP$11,'Transactions (Dated)'!$C:$C,"Dividend (paid to cash)")*AA254</f>
        <v>23236.542000000001</v>
      </c>
      <c r="BQ254" s="6">
        <f ca="1">BQ253+SUMIFS('Transactions (Dated)'!$F:$F,'Transactions (Dated)'!$D:$D,$BL254,'Transactions (Dated)'!$B:$B,BQ$11,'Transactions (Dated)'!$C:$C,"Dividend (paid to cash)")*AB254</f>
        <v>179.74</v>
      </c>
      <c r="BR254" s="6">
        <f ca="1">BR253+SUMIFS('Transactions (Dated)'!$F:$F,'Transactions (Dated)'!$D:$D,$BL254,'Transactions (Dated)'!$B:$B,BR$11,'Transactions (Dated)'!$C:$C,"Dividend (paid to cash)")*AC254</f>
        <v>0</v>
      </c>
      <c r="BS254" s="6">
        <f ca="1">BS253+SUMIFS('Transactions (Dated)'!$F:$F,'Transactions (Dated)'!$D:$D,$BL254,'Transactions (Dated)'!$B:$B,BS$11,'Transactions (Dated)'!$C:$C,"Dividend (paid to cash)")*AD254</f>
        <v>0</v>
      </c>
      <c r="BT254" s="6">
        <f ca="1">BT253+SUMIFS('Transactions (Dated)'!$F:$F,'Transactions (Dated)'!$D:$D,$BL254,'Transactions (Dated)'!$B:$B,BT$11,'Transactions (Dated)'!$C:$C,"Dividend (paid to cash)")*AE254</f>
        <v>0</v>
      </c>
      <c r="BU254" s="6">
        <f ca="1">BU253+SUMIFS('Transactions (Dated)'!$F:$F,'Transactions (Dated)'!$D:$D,$BL254,'Transactions (Dated)'!$B:$B,BU$11,'Transactions (Dated)'!$C:$C,"Dividend (paid to cash)")*AF254</f>
        <v>0</v>
      </c>
      <c r="BV254" s="6">
        <f ca="1">BV253+SUMIFS('Transactions (Dated)'!$F:$F,'Transactions (Dated)'!$D:$D,$BL254,'Transactions (Dated)'!$B:$B,BV$11,'Transactions (Dated)'!$C:$C,"Dividend (paid to cash)")*AG254</f>
        <v>0</v>
      </c>
      <c r="BW254" s="6">
        <f ca="1">BW253+SUMIFS('Transactions (Dated)'!$F:$F,'Transactions (Dated)'!$D:$D,$BL254,'Transactions (Dated)'!$B:$B,BW$11,'Transactions (Dated)'!$C:$C,"Dividend (paid to cash)")*AH254</f>
        <v>0</v>
      </c>
      <c r="BX254" s="6">
        <f ca="1">BX253+SUMIFS('Transactions (Dated)'!$F:$F,'Transactions (Dated)'!$D:$D,$BL254,'Transactions (Dated)'!$B:$B,BX$11,'Transactions (Dated)'!$C:$C,"Dividend (paid to cash)")*AI254</f>
        <v>0</v>
      </c>
      <c r="BY254" s="6">
        <f ca="1">BY253+SUMIFS('Transactions (Dated)'!$F:$F,'Transactions (Dated)'!$D:$D,$BL254,'Transactions (Dated)'!$B:$B,BY$11,'Transactions (Dated)'!$C:$C,"Dividend (paid to cash)")*AJ254</f>
        <v>0</v>
      </c>
      <c r="BZ254" s="6">
        <f ca="1">BZ253+SUMIFS('Transactions (Dated)'!$F:$F,'Transactions (Dated)'!$D:$D,$BL254,'Transactions (Dated)'!$B:$B,BZ$11,'Transactions (Dated)'!$C:$C,"Dividend (paid to cash)")*AK254</f>
        <v>0</v>
      </c>
      <c r="CA254" s="6">
        <f ca="1">CA253+SUMIFS('Transactions (Dated)'!$F:$F,'Transactions (Dated)'!$D:$D,$BL254,'Transactions (Dated)'!$B:$B,CA$11,'Transactions (Dated)'!$C:$C,"Dividend (paid to cash)")*AL254</f>
        <v>0</v>
      </c>
      <c r="CB254" s="6">
        <v>0</v>
      </c>
      <c r="CC254" s="6">
        <v>0</v>
      </c>
      <c r="CD254" s="6"/>
      <c r="CF254" s="6">
        <f t="shared" ca="1" si="112"/>
        <v>59783.281999999992</v>
      </c>
      <c r="CH254" s="3">
        <f t="shared" si="113"/>
        <v>42265</v>
      </c>
      <c r="CI254" s="4">
        <f t="shared" ca="1" si="106"/>
        <v>891128</v>
      </c>
      <c r="CJ254" s="4">
        <f t="shared" ca="1" si="107"/>
        <v>59783.281999999992</v>
      </c>
      <c r="CL254" s="4">
        <f t="shared" ca="1" si="108"/>
        <v>950911.28200000001</v>
      </c>
    </row>
    <row r="255" spans="2:90" x14ac:dyDescent="0.15">
      <c r="B255" s="3">
        <f t="shared" si="109"/>
        <v>42268</v>
      </c>
      <c r="C255" s="2">
        <v>13779.4</v>
      </c>
      <c r="E255" s="70">
        <v>42268</v>
      </c>
      <c r="F255" s="69">
        <v>9.82</v>
      </c>
      <c r="G255" s="69">
        <v>3.71</v>
      </c>
      <c r="H255" s="69">
        <v>18.7</v>
      </c>
      <c r="I255" s="69">
        <v>29.68</v>
      </c>
      <c r="J255" s="69">
        <v>12.05</v>
      </c>
      <c r="K255" s="69">
        <v>10.79</v>
      </c>
      <c r="L255" s="69">
        <v>21.01</v>
      </c>
      <c r="M255" s="69">
        <v>3.36</v>
      </c>
      <c r="N255" s="69">
        <v>9.09</v>
      </c>
      <c r="O255" s="69">
        <v>6.0833000000000004</v>
      </c>
      <c r="P255" s="69">
        <v>29</v>
      </c>
      <c r="Q255" s="69">
        <v>0.88</v>
      </c>
      <c r="R255" s="69">
        <v>6.13</v>
      </c>
      <c r="S255" s="69">
        <v>36.82</v>
      </c>
      <c r="T255" s="69"/>
      <c r="U255" s="69"/>
      <c r="V255" s="4"/>
      <c r="X255" s="3">
        <f t="shared" si="88"/>
        <v>42268</v>
      </c>
      <c r="Y255" s="40">
        <f ca="1">Y254+SUMIFS('Transactions (Dated)'!$E$2:$E$53,'Transactions (Dated)'!$D$2:$D$53,'Share Values'!$X255,'Transactions (Dated)'!$B$2:$B$53,'Share Values'!Y$11,'Transactions (Dated)'!$C$2:$C$53,"Buy")-SUMIFS('Transactions (Dated)'!$E$2:$E$53,'Transactions (Dated)'!$D$2:$D$53,'Share Values'!$X255,'Transactions (Dated)'!$B$2:$B$53,'Share Values'!Y$11,'Transactions (Dated)'!$C$2:$C$53,"Sell")</f>
        <v>4625</v>
      </c>
      <c r="Z255" s="40">
        <f ca="1">Z254+SUMIFS('Transactions (Dated)'!$E$2:$E$53,'Transactions (Dated)'!$D$2:$D$53,'Share Values'!$X255,'Transactions (Dated)'!$B$2:$B$53,'Share Values'!Z$11,'Transactions (Dated)'!$C$2:$C$53,"Buy")-SUMIFS('Transactions (Dated)'!$E$2:$E$53,'Transactions (Dated)'!$D$2:$D$53,'Share Values'!$X255,'Transactions (Dated)'!$B$2:$B$53,'Share Values'!Z$11,'Transactions (Dated)'!$C$2:$C$53,"Sell")</f>
        <v>9375</v>
      </c>
      <c r="AA255" s="40">
        <f ca="1">AA254+SUMIFS('Transactions (Dated)'!$E$2:$E$53,'Transactions (Dated)'!$D$2:$D$53,'Share Values'!$X255,'Transactions (Dated)'!$B$2:$B$53,'Share Values'!AA$11,'Transactions (Dated)'!$C$2:$C$53,"Buy")-SUMIFS('Transactions (Dated)'!$E$2:$E$53,'Transactions (Dated)'!$D$2:$D$53,'Share Values'!$X255,'Transactions (Dated)'!$B$2:$B$53,'Share Values'!AA$11,'Transactions (Dated)'!$C$2:$C$53,"Sell")</f>
        <v>39270</v>
      </c>
      <c r="AB255" s="40">
        <f ca="1">AB254+SUMIFS('Transactions (Dated)'!$E$2:$E$53,'Transactions (Dated)'!$D$2:$D$53,'Share Values'!$X255,'Transactions (Dated)'!$B$2:$B$53,'Share Values'!AB$11,'Transactions (Dated)'!$C$2:$C$53,"Buy")-SUMIFS('Transactions (Dated)'!$E$2:$E$53,'Transactions (Dated)'!$D$2:$D$53,'Share Values'!$X255,'Transactions (Dated)'!$B$2:$B$53,'Share Values'!AB$11,'Transactions (Dated)'!$C$2:$C$53,"Sell")</f>
        <v>1892</v>
      </c>
      <c r="AC255" s="40">
        <f ca="1">AC254+SUMIFS('Transactions (Dated)'!$E$2:$E$53,'Transactions (Dated)'!$D$2:$D$53,'Share Values'!$X255,'Transactions (Dated)'!$B$2:$B$53,'Share Values'!AC$11,'Transactions (Dated)'!$C$2:$C$53,"Buy")-SUMIFS('Transactions (Dated)'!$E$2:$E$53,'Transactions (Dated)'!$D$2:$D$53,'Share Values'!$X255,'Transactions (Dated)'!$B$2:$B$53,'Share Values'!AC$11,'Transactions (Dated)'!$C$2:$C$53,"Sell")</f>
        <v>2348</v>
      </c>
      <c r="AD255" s="40">
        <f ca="1">AD254+SUMIFS('Transactions (Dated)'!$E$2:$E$53,'Transactions (Dated)'!$D$2:$D$53,'Share Values'!$X255,'Transactions (Dated)'!$B$2:$B$53,'Share Values'!AD$11,'Transactions (Dated)'!$C$2:$C$53,"Buy")-SUMIFS('Transactions (Dated)'!$E$2:$E$53,'Transactions (Dated)'!$D$2:$D$53,'Share Values'!$X255,'Transactions (Dated)'!$B$2:$B$53,'Share Values'!AD$11,'Transactions (Dated)'!$C$2:$C$53,"Sell")</f>
        <v>0</v>
      </c>
      <c r="AE255" s="40">
        <f ca="1">AE254+SUMIFS('Transactions (Dated)'!$E$2:$E$53,'Transactions (Dated)'!$D$2:$D$53,'Share Values'!$X255,'Transactions (Dated)'!$B$2:$B$53,'Share Values'!AE$11,'Transactions (Dated)'!$C$2:$C$53,"Buy")-SUMIFS('Transactions (Dated)'!$E$2:$E$53,'Transactions (Dated)'!$D$2:$D$53,'Share Values'!$X255,'Transactions (Dated)'!$B$2:$B$53,'Share Values'!AE$11,'Transactions (Dated)'!$C$2:$C$53,"Sell")</f>
        <v>0</v>
      </c>
      <c r="AF255" s="40">
        <f ca="1">AF254+SUMIFS('Transactions (Dated)'!$E$2:$E$53,'Transactions (Dated)'!$D$2:$D$53,'Share Values'!$X255,'Transactions (Dated)'!$B$2:$B$53,'Share Values'!AF$11,'Transactions (Dated)'!$C$2:$C$53,"Buy")-SUMIFS('Transactions (Dated)'!$E$2:$E$53,'Transactions (Dated)'!$D$2:$D$53,'Share Values'!$X255,'Transactions (Dated)'!$B$2:$B$53,'Share Values'!AF$11,'Transactions (Dated)'!$C$2:$C$53,"Sell")</f>
        <v>0</v>
      </c>
      <c r="AG255" s="40">
        <f ca="1">AG254+SUMIFS('Transactions (Dated)'!$E$2:$E$53,'Transactions (Dated)'!$D$2:$D$53,'Share Values'!$X255,'Transactions (Dated)'!$B$2:$B$53,'Share Values'!AG$11,'Transactions (Dated)'!$C$2:$C$53,"Buy")-SUMIFS('Transactions (Dated)'!$E$2:$E$53,'Transactions (Dated)'!$D$2:$D$53,'Share Values'!$X255,'Transactions (Dated)'!$B$2:$B$53,'Share Values'!AG$11,'Transactions (Dated)'!$C$2:$C$53,"Sell")</f>
        <v>0</v>
      </c>
      <c r="AH255" s="40">
        <f ca="1">AH254+SUMIFS('Transactions (Dated)'!$E$2:$E$53,'Transactions (Dated)'!$D$2:$D$53,'Share Values'!$X255,'Transactions (Dated)'!$B$2:$B$53,'Share Values'!AH$11,'Transactions (Dated)'!$C$2:$C$53,"Buy")-SUMIFS('Transactions (Dated)'!$E$2:$E$53,'Transactions (Dated)'!$D$2:$D$53,'Share Values'!$X255,'Transactions (Dated)'!$B$2:$B$53,'Share Values'!AH$11,'Transactions (Dated)'!$C$2:$C$53,"Sell")</f>
        <v>0</v>
      </c>
      <c r="AI255" s="40">
        <f ca="1">AI254+SUMIFS('Transactions (Dated)'!$E$2:$E$53,'Transactions (Dated)'!$D$2:$D$53,'Share Values'!$X255,'Transactions (Dated)'!$B$2:$B$53,'Share Values'!AI$11,'Transactions (Dated)'!$C$2:$C$53,"Buy")-SUMIFS('Transactions (Dated)'!$E$2:$E$53,'Transactions (Dated)'!$D$2:$D$53,'Share Values'!$X255,'Transactions (Dated)'!$B$2:$B$53,'Share Values'!AI$11,'Transactions (Dated)'!$C$2:$C$53,"Sell")</f>
        <v>0</v>
      </c>
      <c r="AJ255" s="40">
        <f ca="1">AJ254+SUMIFS('Transactions (Dated)'!$E$2:$E$53,'Transactions (Dated)'!$D$2:$D$53,'Share Values'!$X255,'Transactions (Dated)'!$B$2:$B$53,'Share Values'!AJ$11,'Transactions (Dated)'!$C$2:$C$53,"Buy")-SUMIFS('Transactions (Dated)'!$E$2:$E$53,'Transactions (Dated)'!$D$2:$D$53,'Share Values'!$X255,'Transactions (Dated)'!$B$2:$B$53,'Share Values'!AJ$11,'Transactions (Dated)'!$C$2:$C$53,"Sell")</f>
        <v>0</v>
      </c>
      <c r="AK255" s="40">
        <f ca="1">AK254+SUMIFS('Transactions (Dated)'!$E$2:$E$53,'Transactions (Dated)'!$D$2:$D$53,'Share Values'!$X255,'Transactions (Dated)'!$B$2:$B$53,'Share Values'!AK$11,'Transactions (Dated)'!$C$2:$C$53,"Buy")-SUMIFS('Transactions (Dated)'!$E$2:$E$53,'Transactions (Dated)'!$D$2:$D$53,'Share Values'!$X255,'Transactions (Dated)'!$B$2:$B$53,'Share Values'!AK$11,'Transactions (Dated)'!$C$2:$C$53,"Sell")</f>
        <v>0</v>
      </c>
      <c r="AL255" s="40">
        <f ca="1">AL254+SUMIFS('Transactions (Dated)'!$E$2:$E$53,'Transactions (Dated)'!$D$2:$D$53,'Share Values'!$X255,'Transactions (Dated)'!$B$2:$B$53,'Share Values'!AL$11,'Transactions (Dated)'!$C$2:$C$53,"Buy")-SUMIFS('Transactions (Dated)'!$E$2:$E$53,'Transactions (Dated)'!$D$2:$D$53,'Share Values'!$X255,'Transactions (Dated)'!$B$2:$B$53,'Share Values'!AL$11,'Transactions (Dated)'!$C$2:$C$53,"Sell")</f>
        <v>0</v>
      </c>
      <c r="AM255" s="40">
        <f ca="1">AM254+SUMIFS('Transactions (Dated)'!$E$2:$E$53,'Transactions (Dated)'!$D$2:$D$53,'Share Values'!$X255,'Transactions (Dated)'!$B$2:$B$53,'Share Values'!AM$11,'Transactions (Dated)'!$C$2:$C$53,"Buy")-SUMIFS('Transactions (Dated)'!$E$2:$E$53,'Transactions (Dated)'!$D$2:$D$53,'Share Values'!$X255,'Transactions (Dated)'!$B$2:$B$53,'Share Values'!AM$11,'Transactions (Dated)'!$C$2:$C$53,"Sell")</f>
        <v>0</v>
      </c>
      <c r="AN255" s="40">
        <f ca="1">AN254+SUMIFS('Transactions (Dated)'!$E$2:$E$53,'Transactions (Dated)'!$D$2:$D$53,'Share Values'!$X255,'Transactions (Dated)'!$B$2:$B$53,'Share Values'!AN$11,'Transactions (Dated)'!$C$2:$C$53,"Buy")-SUMIFS('Transactions (Dated)'!$E$2:$E$53,'Transactions (Dated)'!$D$2:$D$53,'Share Values'!$X255,'Transactions (Dated)'!$B$2:$B$53,'Share Values'!AN$11,'Transactions (Dated)'!$C$2:$C$53,"Sell")</f>
        <v>0</v>
      </c>
      <c r="AO255" s="40"/>
      <c r="AQ255" s="3">
        <f t="shared" si="89"/>
        <v>42268</v>
      </c>
      <c r="AR255" s="6">
        <f t="shared" ca="1" si="90"/>
        <v>45417.5</v>
      </c>
      <c r="AS255" s="6">
        <f t="shared" ca="1" si="91"/>
        <v>34781.25</v>
      </c>
      <c r="AT255" s="6">
        <f t="shared" ca="1" si="92"/>
        <v>734349</v>
      </c>
      <c r="AU255" s="6">
        <f t="shared" ca="1" si="93"/>
        <v>56154.559999999998</v>
      </c>
      <c r="AV255" s="6">
        <f t="shared" ca="1" si="94"/>
        <v>28293.4</v>
      </c>
      <c r="AW255" s="6">
        <f t="shared" ca="1" si="95"/>
        <v>0</v>
      </c>
      <c r="AX255" s="6">
        <f t="shared" ca="1" si="96"/>
        <v>0</v>
      </c>
      <c r="AY255" s="6">
        <f t="shared" ca="1" si="97"/>
        <v>0</v>
      </c>
      <c r="AZ255" s="6">
        <f t="shared" ca="1" si="98"/>
        <v>0</v>
      </c>
      <c r="BA255" s="6">
        <f t="shared" ca="1" si="99"/>
        <v>0</v>
      </c>
      <c r="BB255" s="6">
        <f t="shared" ca="1" si="100"/>
        <v>0</v>
      </c>
      <c r="BC255" s="6">
        <f t="shared" ca="1" si="101"/>
        <v>0</v>
      </c>
      <c r="BD255" s="6">
        <f t="shared" ca="1" si="102"/>
        <v>0</v>
      </c>
      <c r="BE255" s="6">
        <f t="shared" ca="1" si="103"/>
        <v>0</v>
      </c>
      <c r="BF255" s="6">
        <f t="shared" ca="1" si="110"/>
        <v>0</v>
      </c>
      <c r="BG255" s="6">
        <f t="shared" ca="1" si="111"/>
        <v>0</v>
      </c>
      <c r="BH255" s="6"/>
      <c r="BJ255" s="4">
        <f t="shared" ca="1" si="104"/>
        <v>898995.71000000008</v>
      </c>
      <c r="BL255" s="3">
        <f t="shared" si="105"/>
        <v>42268</v>
      </c>
      <c r="BM255" s="6">
        <f>BM254+SUMIFS('Transactions (Dated)'!G:G,'Transactions (Dated)'!D:D,'Share Values'!AQ255)</f>
        <v>34179.499999999993</v>
      </c>
      <c r="BN255" s="6">
        <f ca="1">BN254+SUMIFS('Transactions (Dated)'!$F:$F,'Transactions (Dated)'!$D:$D,$BL255,'Transactions (Dated)'!$B:$B,BN$11,'Transactions (Dated)'!$C:$C,"Dividend (paid to cash)")*Y255</f>
        <v>0</v>
      </c>
      <c r="BO255" s="6">
        <f ca="1">BO254+SUMIFS('Transactions (Dated)'!$F:$F,'Transactions (Dated)'!$D:$D,$BL255,'Transactions (Dated)'!$B:$B,BO$11,'Transactions (Dated)'!$C:$C,"Dividend (paid to cash)")*Z255</f>
        <v>2187.5</v>
      </c>
      <c r="BP255" s="6">
        <f ca="1">BP254+SUMIFS('Transactions (Dated)'!$F:$F,'Transactions (Dated)'!$D:$D,$BL255,'Transactions (Dated)'!$B:$B,BP$11,'Transactions (Dated)'!$C:$C,"Dividend (paid to cash)")*AA255</f>
        <v>23236.542000000001</v>
      </c>
      <c r="BQ255" s="6">
        <f ca="1">BQ254+SUMIFS('Transactions (Dated)'!$F:$F,'Transactions (Dated)'!$D:$D,$BL255,'Transactions (Dated)'!$B:$B,BQ$11,'Transactions (Dated)'!$C:$C,"Dividend (paid to cash)")*AB255</f>
        <v>179.74</v>
      </c>
      <c r="BR255" s="6">
        <f ca="1">BR254+SUMIFS('Transactions (Dated)'!$F:$F,'Transactions (Dated)'!$D:$D,$BL255,'Transactions (Dated)'!$B:$B,BR$11,'Transactions (Dated)'!$C:$C,"Dividend (paid to cash)")*AC255</f>
        <v>0</v>
      </c>
      <c r="BS255" s="6">
        <f ca="1">BS254+SUMIFS('Transactions (Dated)'!$F:$F,'Transactions (Dated)'!$D:$D,$BL255,'Transactions (Dated)'!$B:$B,BS$11,'Transactions (Dated)'!$C:$C,"Dividend (paid to cash)")*AD255</f>
        <v>0</v>
      </c>
      <c r="BT255" s="6">
        <f ca="1">BT254+SUMIFS('Transactions (Dated)'!$F:$F,'Transactions (Dated)'!$D:$D,$BL255,'Transactions (Dated)'!$B:$B,BT$11,'Transactions (Dated)'!$C:$C,"Dividend (paid to cash)")*AE255</f>
        <v>0</v>
      </c>
      <c r="BU255" s="6">
        <f ca="1">BU254+SUMIFS('Transactions (Dated)'!$F:$F,'Transactions (Dated)'!$D:$D,$BL255,'Transactions (Dated)'!$B:$B,BU$11,'Transactions (Dated)'!$C:$C,"Dividend (paid to cash)")*AF255</f>
        <v>0</v>
      </c>
      <c r="BV255" s="6">
        <f ca="1">BV254+SUMIFS('Transactions (Dated)'!$F:$F,'Transactions (Dated)'!$D:$D,$BL255,'Transactions (Dated)'!$B:$B,BV$11,'Transactions (Dated)'!$C:$C,"Dividend (paid to cash)")*AG255</f>
        <v>0</v>
      </c>
      <c r="BW255" s="6">
        <f ca="1">BW254+SUMIFS('Transactions (Dated)'!$F:$F,'Transactions (Dated)'!$D:$D,$BL255,'Transactions (Dated)'!$B:$B,BW$11,'Transactions (Dated)'!$C:$C,"Dividend (paid to cash)")*AH255</f>
        <v>0</v>
      </c>
      <c r="BX255" s="6">
        <f ca="1">BX254+SUMIFS('Transactions (Dated)'!$F:$F,'Transactions (Dated)'!$D:$D,$BL255,'Transactions (Dated)'!$B:$B,BX$11,'Transactions (Dated)'!$C:$C,"Dividend (paid to cash)")*AI255</f>
        <v>0</v>
      </c>
      <c r="BY255" s="6">
        <f ca="1">BY254+SUMIFS('Transactions (Dated)'!$F:$F,'Transactions (Dated)'!$D:$D,$BL255,'Transactions (Dated)'!$B:$B,BY$11,'Transactions (Dated)'!$C:$C,"Dividend (paid to cash)")*AJ255</f>
        <v>0</v>
      </c>
      <c r="BZ255" s="6">
        <f ca="1">BZ254+SUMIFS('Transactions (Dated)'!$F:$F,'Transactions (Dated)'!$D:$D,$BL255,'Transactions (Dated)'!$B:$B,BZ$11,'Transactions (Dated)'!$C:$C,"Dividend (paid to cash)")*AK255</f>
        <v>0</v>
      </c>
      <c r="CA255" s="6">
        <f ca="1">CA254+SUMIFS('Transactions (Dated)'!$F:$F,'Transactions (Dated)'!$D:$D,$BL255,'Transactions (Dated)'!$B:$B,CA$11,'Transactions (Dated)'!$C:$C,"Dividend (paid to cash)")*AL255</f>
        <v>0</v>
      </c>
      <c r="CB255" s="6">
        <v>0</v>
      </c>
      <c r="CC255" s="6">
        <v>0</v>
      </c>
      <c r="CD255" s="6"/>
      <c r="CF255" s="6">
        <f t="shared" ca="1" si="112"/>
        <v>59783.281999999992</v>
      </c>
      <c r="CH255" s="3">
        <f t="shared" si="113"/>
        <v>42268</v>
      </c>
      <c r="CI255" s="4">
        <f t="shared" ca="1" si="106"/>
        <v>898995.71000000008</v>
      </c>
      <c r="CJ255" s="4">
        <f t="shared" ca="1" si="107"/>
        <v>59783.281999999992</v>
      </c>
      <c r="CL255" s="4">
        <f t="shared" ca="1" si="108"/>
        <v>958778.99200000009</v>
      </c>
    </row>
    <row r="256" spans="2:90" x14ac:dyDescent="0.15">
      <c r="B256" s="3">
        <f t="shared" si="109"/>
        <v>42269</v>
      </c>
      <c r="C256" s="2">
        <v>13491.1</v>
      </c>
      <c r="E256" s="70">
        <v>42269</v>
      </c>
      <c r="F256" s="69">
        <v>9.6300000000000008</v>
      </c>
      <c r="G256" s="69">
        <v>3.83</v>
      </c>
      <c r="H256" s="69">
        <v>18.32</v>
      </c>
      <c r="I256" s="69">
        <v>29.3</v>
      </c>
      <c r="J256" s="69">
        <v>12.07</v>
      </c>
      <c r="K256" s="69">
        <v>10.68</v>
      </c>
      <c r="L256" s="69">
        <v>21.65</v>
      </c>
      <c r="M256" s="69">
        <v>3.2</v>
      </c>
      <c r="N256" s="69">
        <v>9</v>
      </c>
      <c r="O256" s="69">
        <v>6.1433</v>
      </c>
      <c r="P256" s="69">
        <v>29.09</v>
      </c>
      <c r="Q256" s="69">
        <v>0.87</v>
      </c>
      <c r="R256" s="69">
        <v>5.77</v>
      </c>
      <c r="S256" s="69">
        <v>36.450000000000003</v>
      </c>
      <c r="T256" s="69"/>
      <c r="U256" s="69"/>
      <c r="V256" s="4"/>
      <c r="X256" s="3">
        <f t="shared" si="88"/>
        <v>42269</v>
      </c>
      <c r="Y256" s="40">
        <f ca="1">Y255+SUMIFS('Transactions (Dated)'!$E$2:$E$53,'Transactions (Dated)'!$D$2:$D$53,'Share Values'!$X256,'Transactions (Dated)'!$B$2:$B$53,'Share Values'!Y$11,'Transactions (Dated)'!$C$2:$C$53,"Buy")-SUMIFS('Transactions (Dated)'!$E$2:$E$53,'Transactions (Dated)'!$D$2:$D$53,'Share Values'!$X256,'Transactions (Dated)'!$B$2:$B$53,'Share Values'!Y$11,'Transactions (Dated)'!$C$2:$C$53,"Sell")</f>
        <v>4625</v>
      </c>
      <c r="Z256" s="40">
        <f ca="1">Z255+SUMIFS('Transactions (Dated)'!$E$2:$E$53,'Transactions (Dated)'!$D$2:$D$53,'Share Values'!$X256,'Transactions (Dated)'!$B$2:$B$53,'Share Values'!Z$11,'Transactions (Dated)'!$C$2:$C$53,"Buy")-SUMIFS('Transactions (Dated)'!$E$2:$E$53,'Transactions (Dated)'!$D$2:$D$53,'Share Values'!$X256,'Transactions (Dated)'!$B$2:$B$53,'Share Values'!Z$11,'Transactions (Dated)'!$C$2:$C$53,"Sell")</f>
        <v>9375</v>
      </c>
      <c r="AA256" s="40">
        <f ca="1">AA255+SUMIFS('Transactions (Dated)'!$E$2:$E$53,'Transactions (Dated)'!$D$2:$D$53,'Share Values'!$X256,'Transactions (Dated)'!$B$2:$B$53,'Share Values'!AA$11,'Transactions (Dated)'!$C$2:$C$53,"Buy")-SUMIFS('Transactions (Dated)'!$E$2:$E$53,'Transactions (Dated)'!$D$2:$D$53,'Share Values'!$X256,'Transactions (Dated)'!$B$2:$B$53,'Share Values'!AA$11,'Transactions (Dated)'!$C$2:$C$53,"Sell")</f>
        <v>39270</v>
      </c>
      <c r="AB256" s="40">
        <f ca="1">AB255+SUMIFS('Transactions (Dated)'!$E$2:$E$53,'Transactions (Dated)'!$D$2:$D$53,'Share Values'!$X256,'Transactions (Dated)'!$B$2:$B$53,'Share Values'!AB$11,'Transactions (Dated)'!$C$2:$C$53,"Buy")-SUMIFS('Transactions (Dated)'!$E$2:$E$53,'Transactions (Dated)'!$D$2:$D$53,'Share Values'!$X256,'Transactions (Dated)'!$B$2:$B$53,'Share Values'!AB$11,'Transactions (Dated)'!$C$2:$C$53,"Sell")</f>
        <v>1892</v>
      </c>
      <c r="AC256" s="40">
        <f ca="1">AC255+SUMIFS('Transactions (Dated)'!$E$2:$E$53,'Transactions (Dated)'!$D$2:$D$53,'Share Values'!$X256,'Transactions (Dated)'!$B$2:$B$53,'Share Values'!AC$11,'Transactions (Dated)'!$C$2:$C$53,"Buy")-SUMIFS('Transactions (Dated)'!$E$2:$E$53,'Transactions (Dated)'!$D$2:$D$53,'Share Values'!$X256,'Transactions (Dated)'!$B$2:$B$53,'Share Values'!AC$11,'Transactions (Dated)'!$C$2:$C$53,"Sell")</f>
        <v>2348</v>
      </c>
      <c r="AD256" s="40">
        <f ca="1">AD255+SUMIFS('Transactions (Dated)'!$E$2:$E$53,'Transactions (Dated)'!$D$2:$D$53,'Share Values'!$X256,'Transactions (Dated)'!$B$2:$B$53,'Share Values'!AD$11,'Transactions (Dated)'!$C$2:$C$53,"Buy")-SUMIFS('Transactions (Dated)'!$E$2:$E$53,'Transactions (Dated)'!$D$2:$D$53,'Share Values'!$X256,'Transactions (Dated)'!$B$2:$B$53,'Share Values'!AD$11,'Transactions (Dated)'!$C$2:$C$53,"Sell")</f>
        <v>0</v>
      </c>
      <c r="AE256" s="40">
        <f ca="1">AE255+SUMIFS('Transactions (Dated)'!$E$2:$E$53,'Transactions (Dated)'!$D$2:$D$53,'Share Values'!$X256,'Transactions (Dated)'!$B$2:$B$53,'Share Values'!AE$11,'Transactions (Dated)'!$C$2:$C$53,"Buy")-SUMIFS('Transactions (Dated)'!$E$2:$E$53,'Transactions (Dated)'!$D$2:$D$53,'Share Values'!$X256,'Transactions (Dated)'!$B$2:$B$53,'Share Values'!AE$11,'Transactions (Dated)'!$C$2:$C$53,"Sell")</f>
        <v>0</v>
      </c>
      <c r="AF256" s="40">
        <f ca="1">AF255+SUMIFS('Transactions (Dated)'!$E$2:$E$53,'Transactions (Dated)'!$D$2:$D$53,'Share Values'!$X256,'Transactions (Dated)'!$B$2:$B$53,'Share Values'!AF$11,'Transactions (Dated)'!$C$2:$C$53,"Buy")-SUMIFS('Transactions (Dated)'!$E$2:$E$53,'Transactions (Dated)'!$D$2:$D$53,'Share Values'!$X256,'Transactions (Dated)'!$B$2:$B$53,'Share Values'!AF$11,'Transactions (Dated)'!$C$2:$C$53,"Sell")</f>
        <v>0</v>
      </c>
      <c r="AG256" s="40">
        <f ca="1">AG255+SUMIFS('Transactions (Dated)'!$E$2:$E$53,'Transactions (Dated)'!$D$2:$D$53,'Share Values'!$X256,'Transactions (Dated)'!$B$2:$B$53,'Share Values'!AG$11,'Transactions (Dated)'!$C$2:$C$53,"Buy")-SUMIFS('Transactions (Dated)'!$E$2:$E$53,'Transactions (Dated)'!$D$2:$D$53,'Share Values'!$X256,'Transactions (Dated)'!$B$2:$B$53,'Share Values'!AG$11,'Transactions (Dated)'!$C$2:$C$53,"Sell")</f>
        <v>0</v>
      </c>
      <c r="AH256" s="40">
        <f ca="1">AH255+SUMIFS('Transactions (Dated)'!$E$2:$E$53,'Transactions (Dated)'!$D$2:$D$53,'Share Values'!$X256,'Transactions (Dated)'!$B$2:$B$53,'Share Values'!AH$11,'Transactions (Dated)'!$C$2:$C$53,"Buy")-SUMIFS('Transactions (Dated)'!$E$2:$E$53,'Transactions (Dated)'!$D$2:$D$53,'Share Values'!$X256,'Transactions (Dated)'!$B$2:$B$53,'Share Values'!AH$11,'Transactions (Dated)'!$C$2:$C$53,"Sell")</f>
        <v>0</v>
      </c>
      <c r="AI256" s="40">
        <f ca="1">AI255+SUMIFS('Transactions (Dated)'!$E$2:$E$53,'Transactions (Dated)'!$D$2:$D$53,'Share Values'!$X256,'Transactions (Dated)'!$B$2:$B$53,'Share Values'!AI$11,'Transactions (Dated)'!$C$2:$C$53,"Buy")-SUMIFS('Transactions (Dated)'!$E$2:$E$53,'Transactions (Dated)'!$D$2:$D$53,'Share Values'!$X256,'Transactions (Dated)'!$B$2:$B$53,'Share Values'!AI$11,'Transactions (Dated)'!$C$2:$C$53,"Sell")</f>
        <v>0</v>
      </c>
      <c r="AJ256" s="40">
        <f ca="1">AJ255+SUMIFS('Transactions (Dated)'!$E$2:$E$53,'Transactions (Dated)'!$D$2:$D$53,'Share Values'!$X256,'Transactions (Dated)'!$B$2:$B$53,'Share Values'!AJ$11,'Transactions (Dated)'!$C$2:$C$53,"Buy")-SUMIFS('Transactions (Dated)'!$E$2:$E$53,'Transactions (Dated)'!$D$2:$D$53,'Share Values'!$X256,'Transactions (Dated)'!$B$2:$B$53,'Share Values'!AJ$11,'Transactions (Dated)'!$C$2:$C$53,"Sell")</f>
        <v>0</v>
      </c>
      <c r="AK256" s="40">
        <f ca="1">AK255+SUMIFS('Transactions (Dated)'!$E$2:$E$53,'Transactions (Dated)'!$D$2:$D$53,'Share Values'!$X256,'Transactions (Dated)'!$B$2:$B$53,'Share Values'!AK$11,'Transactions (Dated)'!$C$2:$C$53,"Buy")-SUMIFS('Transactions (Dated)'!$E$2:$E$53,'Transactions (Dated)'!$D$2:$D$53,'Share Values'!$X256,'Transactions (Dated)'!$B$2:$B$53,'Share Values'!AK$11,'Transactions (Dated)'!$C$2:$C$53,"Sell")</f>
        <v>0</v>
      </c>
      <c r="AL256" s="40">
        <f ca="1">AL255+SUMIFS('Transactions (Dated)'!$E$2:$E$53,'Transactions (Dated)'!$D$2:$D$53,'Share Values'!$X256,'Transactions (Dated)'!$B$2:$B$53,'Share Values'!AL$11,'Transactions (Dated)'!$C$2:$C$53,"Buy")-SUMIFS('Transactions (Dated)'!$E$2:$E$53,'Transactions (Dated)'!$D$2:$D$53,'Share Values'!$X256,'Transactions (Dated)'!$B$2:$B$53,'Share Values'!AL$11,'Transactions (Dated)'!$C$2:$C$53,"Sell")</f>
        <v>0</v>
      </c>
      <c r="AM256" s="40">
        <f ca="1">AM255+SUMIFS('Transactions (Dated)'!$E$2:$E$53,'Transactions (Dated)'!$D$2:$D$53,'Share Values'!$X256,'Transactions (Dated)'!$B$2:$B$53,'Share Values'!AM$11,'Transactions (Dated)'!$C$2:$C$53,"Buy")-SUMIFS('Transactions (Dated)'!$E$2:$E$53,'Transactions (Dated)'!$D$2:$D$53,'Share Values'!$X256,'Transactions (Dated)'!$B$2:$B$53,'Share Values'!AM$11,'Transactions (Dated)'!$C$2:$C$53,"Sell")</f>
        <v>0</v>
      </c>
      <c r="AN256" s="40">
        <f ca="1">AN255+SUMIFS('Transactions (Dated)'!$E$2:$E$53,'Transactions (Dated)'!$D$2:$D$53,'Share Values'!$X256,'Transactions (Dated)'!$B$2:$B$53,'Share Values'!AN$11,'Transactions (Dated)'!$C$2:$C$53,"Buy")-SUMIFS('Transactions (Dated)'!$E$2:$E$53,'Transactions (Dated)'!$D$2:$D$53,'Share Values'!$X256,'Transactions (Dated)'!$B$2:$B$53,'Share Values'!AN$11,'Transactions (Dated)'!$C$2:$C$53,"Sell")</f>
        <v>0</v>
      </c>
      <c r="AO256" s="40"/>
      <c r="AQ256" s="3">
        <f t="shared" si="89"/>
        <v>42269</v>
      </c>
      <c r="AR256" s="6">
        <f t="shared" ca="1" si="90"/>
        <v>44538.75</v>
      </c>
      <c r="AS256" s="6">
        <f t="shared" ca="1" si="91"/>
        <v>35906.25</v>
      </c>
      <c r="AT256" s="6">
        <f t="shared" ca="1" si="92"/>
        <v>719426.4</v>
      </c>
      <c r="AU256" s="6">
        <f t="shared" ca="1" si="93"/>
        <v>55435.6</v>
      </c>
      <c r="AV256" s="6">
        <f t="shared" ca="1" si="94"/>
        <v>28340.36</v>
      </c>
      <c r="AW256" s="6">
        <f t="shared" ca="1" si="95"/>
        <v>0</v>
      </c>
      <c r="AX256" s="6">
        <f t="shared" ca="1" si="96"/>
        <v>0</v>
      </c>
      <c r="AY256" s="6">
        <f t="shared" ca="1" si="97"/>
        <v>0</v>
      </c>
      <c r="AZ256" s="6">
        <f t="shared" ca="1" si="98"/>
        <v>0</v>
      </c>
      <c r="BA256" s="6">
        <f t="shared" ca="1" si="99"/>
        <v>0</v>
      </c>
      <c r="BB256" s="6">
        <f t="shared" ca="1" si="100"/>
        <v>0</v>
      </c>
      <c r="BC256" s="6">
        <f t="shared" ca="1" si="101"/>
        <v>0</v>
      </c>
      <c r="BD256" s="6">
        <f t="shared" ca="1" si="102"/>
        <v>0</v>
      </c>
      <c r="BE256" s="6">
        <f t="shared" ca="1" si="103"/>
        <v>0</v>
      </c>
      <c r="BF256" s="6">
        <f t="shared" ca="1" si="110"/>
        <v>0</v>
      </c>
      <c r="BG256" s="6">
        <f t="shared" ca="1" si="111"/>
        <v>0</v>
      </c>
      <c r="BH256" s="6"/>
      <c r="BJ256" s="4">
        <f t="shared" ca="1" si="104"/>
        <v>883647.36</v>
      </c>
      <c r="BL256" s="3">
        <f t="shared" si="105"/>
        <v>42269</v>
      </c>
      <c r="BM256" s="6">
        <f>BM255+SUMIFS('Transactions (Dated)'!G:G,'Transactions (Dated)'!D:D,'Share Values'!AQ256)</f>
        <v>34179.499999999993</v>
      </c>
      <c r="BN256" s="6">
        <f ca="1">BN255+SUMIFS('Transactions (Dated)'!$F:$F,'Transactions (Dated)'!$D:$D,$BL256,'Transactions (Dated)'!$B:$B,BN$11,'Transactions (Dated)'!$C:$C,"Dividend (paid to cash)")*Y256</f>
        <v>0</v>
      </c>
      <c r="BO256" s="6">
        <f ca="1">BO255+SUMIFS('Transactions (Dated)'!$F:$F,'Transactions (Dated)'!$D:$D,$BL256,'Transactions (Dated)'!$B:$B,BO$11,'Transactions (Dated)'!$C:$C,"Dividend (paid to cash)")*Z256</f>
        <v>2187.5</v>
      </c>
      <c r="BP256" s="6">
        <f ca="1">BP255+SUMIFS('Transactions (Dated)'!$F:$F,'Transactions (Dated)'!$D:$D,$BL256,'Transactions (Dated)'!$B:$B,BP$11,'Transactions (Dated)'!$C:$C,"Dividend (paid to cash)")*AA256</f>
        <v>23236.542000000001</v>
      </c>
      <c r="BQ256" s="6">
        <f ca="1">BQ255+SUMIFS('Transactions (Dated)'!$F:$F,'Transactions (Dated)'!$D:$D,$BL256,'Transactions (Dated)'!$B:$B,BQ$11,'Transactions (Dated)'!$C:$C,"Dividend (paid to cash)")*AB256</f>
        <v>179.74</v>
      </c>
      <c r="BR256" s="6">
        <f ca="1">BR255+SUMIFS('Transactions (Dated)'!$F:$F,'Transactions (Dated)'!$D:$D,$BL256,'Transactions (Dated)'!$B:$B,BR$11,'Transactions (Dated)'!$C:$C,"Dividend (paid to cash)")*AC256</f>
        <v>0</v>
      </c>
      <c r="BS256" s="6">
        <f ca="1">BS255+SUMIFS('Transactions (Dated)'!$F:$F,'Transactions (Dated)'!$D:$D,$BL256,'Transactions (Dated)'!$B:$B,BS$11,'Transactions (Dated)'!$C:$C,"Dividend (paid to cash)")*AD256</f>
        <v>0</v>
      </c>
      <c r="BT256" s="6">
        <f ca="1">BT255+SUMIFS('Transactions (Dated)'!$F:$F,'Transactions (Dated)'!$D:$D,$BL256,'Transactions (Dated)'!$B:$B,BT$11,'Transactions (Dated)'!$C:$C,"Dividend (paid to cash)")*AE256</f>
        <v>0</v>
      </c>
      <c r="BU256" s="6">
        <f ca="1">BU255+SUMIFS('Transactions (Dated)'!$F:$F,'Transactions (Dated)'!$D:$D,$BL256,'Transactions (Dated)'!$B:$B,BU$11,'Transactions (Dated)'!$C:$C,"Dividend (paid to cash)")*AF256</f>
        <v>0</v>
      </c>
      <c r="BV256" s="6">
        <f ca="1">BV255+SUMIFS('Transactions (Dated)'!$F:$F,'Transactions (Dated)'!$D:$D,$BL256,'Transactions (Dated)'!$B:$B,BV$11,'Transactions (Dated)'!$C:$C,"Dividend (paid to cash)")*AG256</f>
        <v>0</v>
      </c>
      <c r="BW256" s="6">
        <f ca="1">BW255+SUMIFS('Transactions (Dated)'!$F:$F,'Transactions (Dated)'!$D:$D,$BL256,'Transactions (Dated)'!$B:$B,BW$11,'Transactions (Dated)'!$C:$C,"Dividend (paid to cash)")*AH256</f>
        <v>0</v>
      </c>
      <c r="BX256" s="6">
        <f ca="1">BX255+SUMIFS('Transactions (Dated)'!$F:$F,'Transactions (Dated)'!$D:$D,$BL256,'Transactions (Dated)'!$B:$B,BX$11,'Transactions (Dated)'!$C:$C,"Dividend (paid to cash)")*AI256</f>
        <v>0</v>
      </c>
      <c r="BY256" s="6">
        <f ca="1">BY255+SUMIFS('Transactions (Dated)'!$F:$F,'Transactions (Dated)'!$D:$D,$BL256,'Transactions (Dated)'!$B:$B,BY$11,'Transactions (Dated)'!$C:$C,"Dividend (paid to cash)")*AJ256</f>
        <v>0</v>
      </c>
      <c r="BZ256" s="6">
        <f ca="1">BZ255+SUMIFS('Transactions (Dated)'!$F:$F,'Transactions (Dated)'!$D:$D,$BL256,'Transactions (Dated)'!$B:$B,BZ$11,'Transactions (Dated)'!$C:$C,"Dividend (paid to cash)")*AK256</f>
        <v>0</v>
      </c>
      <c r="CA256" s="6">
        <f ca="1">CA255+SUMIFS('Transactions (Dated)'!$F:$F,'Transactions (Dated)'!$D:$D,$BL256,'Transactions (Dated)'!$B:$B,CA$11,'Transactions (Dated)'!$C:$C,"Dividend (paid to cash)")*AL256</f>
        <v>0</v>
      </c>
      <c r="CB256" s="6">
        <v>0</v>
      </c>
      <c r="CC256" s="6">
        <v>0</v>
      </c>
      <c r="CD256" s="6"/>
      <c r="CF256" s="6">
        <f t="shared" ca="1" si="112"/>
        <v>59783.281999999992</v>
      </c>
      <c r="CH256" s="3">
        <f t="shared" si="113"/>
        <v>42269</v>
      </c>
      <c r="CI256" s="4">
        <f t="shared" ca="1" si="106"/>
        <v>883647.36</v>
      </c>
      <c r="CJ256" s="4">
        <f t="shared" ca="1" si="107"/>
        <v>59783.281999999992</v>
      </c>
      <c r="CL256" s="4">
        <f t="shared" ca="1" si="108"/>
        <v>943430.64199999999</v>
      </c>
    </row>
    <row r="257" spans="2:90" x14ac:dyDescent="0.15">
      <c r="B257" s="3">
        <f t="shared" si="109"/>
        <v>42270</v>
      </c>
      <c r="C257" s="2">
        <v>13383.7</v>
      </c>
      <c r="E257" s="70">
        <v>42270</v>
      </c>
      <c r="F257" s="69">
        <v>9.58</v>
      </c>
      <c r="G257" s="69">
        <v>3.6</v>
      </c>
      <c r="H257" s="69">
        <v>18.18</v>
      </c>
      <c r="I257" s="69">
        <v>29.15</v>
      </c>
      <c r="J257" s="69">
        <v>11.7</v>
      </c>
      <c r="K257" s="69">
        <v>10.61</v>
      </c>
      <c r="L257" s="69">
        <v>22.14</v>
      </c>
      <c r="M257" s="69">
        <v>3.24</v>
      </c>
      <c r="N257" s="69">
        <v>8.9499999999999993</v>
      </c>
      <c r="O257" s="69">
        <v>6.1632999999999996</v>
      </c>
      <c r="P257" s="69">
        <v>29.04</v>
      </c>
      <c r="Q257" s="69">
        <v>0.9</v>
      </c>
      <c r="R257" s="69">
        <v>5.49</v>
      </c>
      <c r="S257" s="69">
        <v>36.520000000000003</v>
      </c>
      <c r="T257" s="69"/>
      <c r="U257" s="69"/>
      <c r="V257" s="4"/>
      <c r="X257" s="3">
        <f t="shared" si="88"/>
        <v>42270</v>
      </c>
      <c r="Y257" s="40">
        <f ca="1">Y256+SUMIFS('Transactions (Dated)'!$E$2:$E$53,'Transactions (Dated)'!$D$2:$D$53,'Share Values'!$X257,'Transactions (Dated)'!$B$2:$B$53,'Share Values'!Y$11,'Transactions (Dated)'!$C$2:$C$53,"Buy")-SUMIFS('Transactions (Dated)'!$E$2:$E$53,'Transactions (Dated)'!$D$2:$D$53,'Share Values'!$X257,'Transactions (Dated)'!$B$2:$B$53,'Share Values'!Y$11,'Transactions (Dated)'!$C$2:$C$53,"Sell")</f>
        <v>4625</v>
      </c>
      <c r="Z257" s="40">
        <f ca="1">Z256+SUMIFS('Transactions (Dated)'!$E$2:$E$53,'Transactions (Dated)'!$D$2:$D$53,'Share Values'!$X257,'Transactions (Dated)'!$B$2:$B$53,'Share Values'!Z$11,'Transactions (Dated)'!$C$2:$C$53,"Buy")-SUMIFS('Transactions (Dated)'!$E$2:$E$53,'Transactions (Dated)'!$D$2:$D$53,'Share Values'!$X257,'Transactions (Dated)'!$B$2:$B$53,'Share Values'!Z$11,'Transactions (Dated)'!$C$2:$C$53,"Sell")</f>
        <v>9375</v>
      </c>
      <c r="AA257" s="40">
        <f ca="1">AA256+SUMIFS('Transactions (Dated)'!$E$2:$E$53,'Transactions (Dated)'!$D$2:$D$53,'Share Values'!$X257,'Transactions (Dated)'!$B$2:$B$53,'Share Values'!AA$11,'Transactions (Dated)'!$C$2:$C$53,"Buy")-SUMIFS('Transactions (Dated)'!$E$2:$E$53,'Transactions (Dated)'!$D$2:$D$53,'Share Values'!$X257,'Transactions (Dated)'!$B$2:$B$53,'Share Values'!AA$11,'Transactions (Dated)'!$C$2:$C$53,"Sell")</f>
        <v>39270</v>
      </c>
      <c r="AB257" s="40">
        <f ca="1">AB256+SUMIFS('Transactions (Dated)'!$E$2:$E$53,'Transactions (Dated)'!$D$2:$D$53,'Share Values'!$X257,'Transactions (Dated)'!$B$2:$B$53,'Share Values'!AB$11,'Transactions (Dated)'!$C$2:$C$53,"Buy")-SUMIFS('Transactions (Dated)'!$E$2:$E$53,'Transactions (Dated)'!$D$2:$D$53,'Share Values'!$X257,'Transactions (Dated)'!$B$2:$B$53,'Share Values'!AB$11,'Transactions (Dated)'!$C$2:$C$53,"Sell")</f>
        <v>1892</v>
      </c>
      <c r="AC257" s="40">
        <f ca="1">AC256+SUMIFS('Transactions (Dated)'!$E$2:$E$53,'Transactions (Dated)'!$D$2:$D$53,'Share Values'!$X257,'Transactions (Dated)'!$B$2:$B$53,'Share Values'!AC$11,'Transactions (Dated)'!$C$2:$C$53,"Buy")-SUMIFS('Transactions (Dated)'!$E$2:$E$53,'Transactions (Dated)'!$D$2:$D$53,'Share Values'!$X257,'Transactions (Dated)'!$B$2:$B$53,'Share Values'!AC$11,'Transactions (Dated)'!$C$2:$C$53,"Sell")</f>
        <v>2348</v>
      </c>
      <c r="AD257" s="40">
        <f ca="1">AD256+SUMIFS('Transactions (Dated)'!$E$2:$E$53,'Transactions (Dated)'!$D$2:$D$53,'Share Values'!$X257,'Transactions (Dated)'!$B$2:$B$53,'Share Values'!AD$11,'Transactions (Dated)'!$C$2:$C$53,"Buy")-SUMIFS('Transactions (Dated)'!$E$2:$E$53,'Transactions (Dated)'!$D$2:$D$53,'Share Values'!$X257,'Transactions (Dated)'!$B$2:$B$53,'Share Values'!AD$11,'Transactions (Dated)'!$C$2:$C$53,"Sell")</f>
        <v>0</v>
      </c>
      <c r="AE257" s="40">
        <f ca="1">AE256+SUMIFS('Transactions (Dated)'!$E$2:$E$53,'Transactions (Dated)'!$D$2:$D$53,'Share Values'!$X257,'Transactions (Dated)'!$B$2:$B$53,'Share Values'!AE$11,'Transactions (Dated)'!$C$2:$C$53,"Buy")-SUMIFS('Transactions (Dated)'!$E$2:$E$53,'Transactions (Dated)'!$D$2:$D$53,'Share Values'!$X257,'Transactions (Dated)'!$B$2:$B$53,'Share Values'!AE$11,'Transactions (Dated)'!$C$2:$C$53,"Sell")</f>
        <v>0</v>
      </c>
      <c r="AF257" s="40">
        <f ca="1">AF256+SUMIFS('Transactions (Dated)'!$E$2:$E$53,'Transactions (Dated)'!$D$2:$D$53,'Share Values'!$X257,'Transactions (Dated)'!$B$2:$B$53,'Share Values'!AF$11,'Transactions (Dated)'!$C$2:$C$53,"Buy")-SUMIFS('Transactions (Dated)'!$E$2:$E$53,'Transactions (Dated)'!$D$2:$D$53,'Share Values'!$X257,'Transactions (Dated)'!$B$2:$B$53,'Share Values'!AF$11,'Transactions (Dated)'!$C$2:$C$53,"Sell")</f>
        <v>0</v>
      </c>
      <c r="AG257" s="40">
        <f ca="1">AG256+SUMIFS('Transactions (Dated)'!$E$2:$E$53,'Transactions (Dated)'!$D$2:$D$53,'Share Values'!$X257,'Transactions (Dated)'!$B$2:$B$53,'Share Values'!AG$11,'Transactions (Dated)'!$C$2:$C$53,"Buy")-SUMIFS('Transactions (Dated)'!$E$2:$E$53,'Transactions (Dated)'!$D$2:$D$53,'Share Values'!$X257,'Transactions (Dated)'!$B$2:$B$53,'Share Values'!AG$11,'Transactions (Dated)'!$C$2:$C$53,"Sell")</f>
        <v>0</v>
      </c>
      <c r="AH257" s="40">
        <f ca="1">AH256+SUMIFS('Transactions (Dated)'!$E$2:$E$53,'Transactions (Dated)'!$D$2:$D$53,'Share Values'!$X257,'Transactions (Dated)'!$B$2:$B$53,'Share Values'!AH$11,'Transactions (Dated)'!$C$2:$C$53,"Buy")-SUMIFS('Transactions (Dated)'!$E$2:$E$53,'Transactions (Dated)'!$D$2:$D$53,'Share Values'!$X257,'Transactions (Dated)'!$B$2:$B$53,'Share Values'!AH$11,'Transactions (Dated)'!$C$2:$C$53,"Sell")</f>
        <v>0</v>
      </c>
      <c r="AI257" s="40">
        <f ca="1">AI256+SUMIFS('Transactions (Dated)'!$E$2:$E$53,'Transactions (Dated)'!$D$2:$D$53,'Share Values'!$X257,'Transactions (Dated)'!$B$2:$B$53,'Share Values'!AI$11,'Transactions (Dated)'!$C$2:$C$53,"Buy")-SUMIFS('Transactions (Dated)'!$E$2:$E$53,'Transactions (Dated)'!$D$2:$D$53,'Share Values'!$X257,'Transactions (Dated)'!$B$2:$B$53,'Share Values'!AI$11,'Transactions (Dated)'!$C$2:$C$53,"Sell")</f>
        <v>0</v>
      </c>
      <c r="AJ257" s="40">
        <f ca="1">AJ256+SUMIFS('Transactions (Dated)'!$E$2:$E$53,'Transactions (Dated)'!$D$2:$D$53,'Share Values'!$X257,'Transactions (Dated)'!$B$2:$B$53,'Share Values'!AJ$11,'Transactions (Dated)'!$C$2:$C$53,"Buy")-SUMIFS('Transactions (Dated)'!$E$2:$E$53,'Transactions (Dated)'!$D$2:$D$53,'Share Values'!$X257,'Transactions (Dated)'!$B$2:$B$53,'Share Values'!AJ$11,'Transactions (Dated)'!$C$2:$C$53,"Sell")</f>
        <v>0</v>
      </c>
      <c r="AK257" s="40">
        <f ca="1">AK256+SUMIFS('Transactions (Dated)'!$E$2:$E$53,'Transactions (Dated)'!$D$2:$D$53,'Share Values'!$X257,'Transactions (Dated)'!$B$2:$B$53,'Share Values'!AK$11,'Transactions (Dated)'!$C$2:$C$53,"Buy")-SUMIFS('Transactions (Dated)'!$E$2:$E$53,'Transactions (Dated)'!$D$2:$D$53,'Share Values'!$X257,'Transactions (Dated)'!$B$2:$B$53,'Share Values'!AK$11,'Transactions (Dated)'!$C$2:$C$53,"Sell")</f>
        <v>0</v>
      </c>
      <c r="AL257" s="40">
        <f ca="1">AL256+SUMIFS('Transactions (Dated)'!$E$2:$E$53,'Transactions (Dated)'!$D$2:$D$53,'Share Values'!$X257,'Transactions (Dated)'!$B$2:$B$53,'Share Values'!AL$11,'Transactions (Dated)'!$C$2:$C$53,"Buy")-SUMIFS('Transactions (Dated)'!$E$2:$E$53,'Transactions (Dated)'!$D$2:$D$53,'Share Values'!$X257,'Transactions (Dated)'!$B$2:$B$53,'Share Values'!AL$11,'Transactions (Dated)'!$C$2:$C$53,"Sell")</f>
        <v>0</v>
      </c>
      <c r="AM257" s="40">
        <f ca="1">AM256+SUMIFS('Transactions (Dated)'!$E$2:$E$53,'Transactions (Dated)'!$D$2:$D$53,'Share Values'!$X257,'Transactions (Dated)'!$B$2:$B$53,'Share Values'!AM$11,'Transactions (Dated)'!$C$2:$C$53,"Buy")-SUMIFS('Transactions (Dated)'!$E$2:$E$53,'Transactions (Dated)'!$D$2:$D$53,'Share Values'!$X257,'Transactions (Dated)'!$B$2:$B$53,'Share Values'!AM$11,'Transactions (Dated)'!$C$2:$C$53,"Sell")</f>
        <v>0</v>
      </c>
      <c r="AN257" s="40">
        <f ca="1">AN256+SUMIFS('Transactions (Dated)'!$E$2:$E$53,'Transactions (Dated)'!$D$2:$D$53,'Share Values'!$X257,'Transactions (Dated)'!$B$2:$B$53,'Share Values'!AN$11,'Transactions (Dated)'!$C$2:$C$53,"Buy")-SUMIFS('Transactions (Dated)'!$E$2:$E$53,'Transactions (Dated)'!$D$2:$D$53,'Share Values'!$X257,'Transactions (Dated)'!$B$2:$B$53,'Share Values'!AN$11,'Transactions (Dated)'!$C$2:$C$53,"Sell")</f>
        <v>0</v>
      </c>
      <c r="AO257" s="40"/>
      <c r="AQ257" s="3">
        <f t="shared" si="89"/>
        <v>42270</v>
      </c>
      <c r="AR257" s="6">
        <f t="shared" ca="1" si="90"/>
        <v>44307.5</v>
      </c>
      <c r="AS257" s="6">
        <f t="shared" ca="1" si="91"/>
        <v>33750</v>
      </c>
      <c r="AT257" s="6">
        <f t="shared" ca="1" si="92"/>
        <v>713928.6</v>
      </c>
      <c r="AU257" s="6">
        <f t="shared" ca="1" si="93"/>
        <v>55151.799999999996</v>
      </c>
      <c r="AV257" s="6">
        <f t="shared" ca="1" si="94"/>
        <v>27471.599999999999</v>
      </c>
      <c r="AW257" s="6">
        <f t="shared" ca="1" si="95"/>
        <v>0</v>
      </c>
      <c r="AX257" s="6">
        <f t="shared" ca="1" si="96"/>
        <v>0</v>
      </c>
      <c r="AY257" s="6">
        <f t="shared" ca="1" si="97"/>
        <v>0</v>
      </c>
      <c r="AZ257" s="6">
        <f t="shared" ca="1" si="98"/>
        <v>0</v>
      </c>
      <c r="BA257" s="6">
        <f t="shared" ca="1" si="99"/>
        <v>0</v>
      </c>
      <c r="BB257" s="6">
        <f t="shared" ca="1" si="100"/>
        <v>0</v>
      </c>
      <c r="BC257" s="6">
        <f t="shared" ca="1" si="101"/>
        <v>0</v>
      </c>
      <c r="BD257" s="6">
        <f t="shared" ca="1" si="102"/>
        <v>0</v>
      </c>
      <c r="BE257" s="6">
        <f t="shared" ca="1" si="103"/>
        <v>0</v>
      </c>
      <c r="BF257" s="6">
        <f t="shared" ca="1" si="110"/>
        <v>0</v>
      </c>
      <c r="BG257" s="6">
        <f t="shared" ca="1" si="111"/>
        <v>0</v>
      </c>
      <c r="BH257" s="6"/>
      <c r="BJ257" s="4">
        <f t="shared" ca="1" si="104"/>
        <v>874609.5</v>
      </c>
      <c r="BL257" s="3">
        <f t="shared" si="105"/>
        <v>42270</v>
      </c>
      <c r="BM257" s="6">
        <f>BM256+SUMIFS('Transactions (Dated)'!G:G,'Transactions (Dated)'!D:D,'Share Values'!AQ257)</f>
        <v>34179.499999999993</v>
      </c>
      <c r="BN257" s="6">
        <f ca="1">BN256+SUMIFS('Transactions (Dated)'!$F:$F,'Transactions (Dated)'!$D:$D,$BL257,'Transactions (Dated)'!$B:$B,BN$11,'Transactions (Dated)'!$C:$C,"Dividend (paid to cash)")*Y257</f>
        <v>0</v>
      </c>
      <c r="BO257" s="6">
        <f ca="1">BO256+SUMIFS('Transactions (Dated)'!$F:$F,'Transactions (Dated)'!$D:$D,$BL257,'Transactions (Dated)'!$B:$B,BO$11,'Transactions (Dated)'!$C:$C,"Dividend (paid to cash)")*Z257</f>
        <v>2187.5</v>
      </c>
      <c r="BP257" s="6">
        <f ca="1">BP256+SUMIFS('Transactions (Dated)'!$F:$F,'Transactions (Dated)'!$D:$D,$BL257,'Transactions (Dated)'!$B:$B,BP$11,'Transactions (Dated)'!$C:$C,"Dividend (paid to cash)")*AA257</f>
        <v>23236.542000000001</v>
      </c>
      <c r="BQ257" s="6">
        <f ca="1">BQ256+SUMIFS('Transactions (Dated)'!$F:$F,'Transactions (Dated)'!$D:$D,$BL257,'Transactions (Dated)'!$B:$B,BQ$11,'Transactions (Dated)'!$C:$C,"Dividend (paid to cash)")*AB257</f>
        <v>179.74</v>
      </c>
      <c r="BR257" s="6">
        <f ca="1">BR256+SUMIFS('Transactions (Dated)'!$F:$F,'Transactions (Dated)'!$D:$D,$BL257,'Transactions (Dated)'!$B:$B,BR$11,'Transactions (Dated)'!$C:$C,"Dividend (paid to cash)")*AC257</f>
        <v>0</v>
      </c>
      <c r="BS257" s="6">
        <f ca="1">BS256+SUMIFS('Transactions (Dated)'!$F:$F,'Transactions (Dated)'!$D:$D,$BL257,'Transactions (Dated)'!$B:$B,BS$11,'Transactions (Dated)'!$C:$C,"Dividend (paid to cash)")*AD257</f>
        <v>0</v>
      </c>
      <c r="BT257" s="6">
        <f ca="1">BT256+SUMIFS('Transactions (Dated)'!$F:$F,'Transactions (Dated)'!$D:$D,$BL257,'Transactions (Dated)'!$B:$B,BT$11,'Transactions (Dated)'!$C:$C,"Dividend (paid to cash)")*AE257</f>
        <v>0</v>
      </c>
      <c r="BU257" s="6">
        <f ca="1">BU256+SUMIFS('Transactions (Dated)'!$F:$F,'Transactions (Dated)'!$D:$D,$BL257,'Transactions (Dated)'!$B:$B,BU$11,'Transactions (Dated)'!$C:$C,"Dividend (paid to cash)")*AF257</f>
        <v>0</v>
      </c>
      <c r="BV257" s="6">
        <f ca="1">BV256+SUMIFS('Transactions (Dated)'!$F:$F,'Transactions (Dated)'!$D:$D,$BL257,'Transactions (Dated)'!$B:$B,BV$11,'Transactions (Dated)'!$C:$C,"Dividend (paid to cash)")*AG257</f>
        <v>0</v>
      </c>
      <c r="BW257" s="6">
        <f ca="1">BW256+SUMIFS('Transactions (Dated)'!$F:$F,'Transactions (Dated)'!$D:$D,$BL257,'Transactions (Dated)'!$B:$B,BW$11,'Transactions (Dated)'!$C:$C,"Dividend (paid to cash)")*AH257</f>
        <v>0</v>
      </c>
      <c r="BX257" s="6">
        <f ca="1">BX256+SUMIFS('Transactions (Dated)'!$F:$F,'Transactions (Dated)'!$D:$D,$BL257,'Transactions (Dated)'!$B:$B,BX$11,'Transactions (Dated)'!$C:$C,"Dividend (paid to cash)")*AI257</f>
        <v>0</v>
      </c>
      <c r="BY257" s="6">
        <f ca="1">BY256+SUMIFS('Transactions (Dated)'!$F:$F,'Transactions (Dated)'!$D:$D,$BL257,'Transactions (Dated)'!$B:$B,BY$11,'Transactions (Dated)'!$C:$C,"Dividend (paid to cash)")*AJ257</f>
        <v>0</v>
      </c>
      <c r="BZ257" s="6">
        <f ca="1">BZ256+SUMIFS('Transactions (Dated)'!$F:$F,'Transactions (Dated)'!$D:$D,$BL257,'Transactions (Dated)'!$B:$B,BZ$11,'Transactions (Dated)'!$C:$C,"Dividend (paid to cash)")*AK257</f>
        <v>0</v>
      </c>
      <c r="CA257" s="6">
        <f ca="1">CA256+SUMIFS('Transactions (Dated)'!$F:$F,'Transactions (Dated)'!$D:$D,$BL257,'Transactions (Dated)'!$B:$B,CA$11,'Transactions (Dated)'!$C:$C,"Dividend (paid to cash)")*AL257</f>
        <v>0</v>
      </c>
      <c r="CB257" s="6">
        <v>0</v>
      </c>
      <c r="CC257" s="6">
        <v>0</v>
      </c>
      <c r="CD257" s="6"/>
      <c r="CF257" s="6">
        <f t="shared" ca="1" si="112"/>
        <v>59783.281999999992</v>
      </c>
      <c r="CH257" s="3">
        <f t="shared" si="113"/>
        <v>42270</v>
      </c>
      <c r="CI257" s="4">
        <f t="shared" ca="1" si="106"/>
        <v>874609.5</v>
      </c>
      <c r="CJ257" s="4">
        <f t="shared" ca="1" si="107"/>
        <v>59783.281999999992</v>
      </c>
      <c r="CL257" s="4">
        <f t="shared" ca="1" si="108"/>
        <v>934392.78200000001</v>
      </c>
    </row>
    <row r="258" spans="2:90" x14ac:dyDescent="0.15">
      <c r="B258" s="3">
        <f t="shared" si="109"/>
        <v>42271</v>
      </c>
      <c r="C258" s="2">
        <v>13338.7</v>
      </c>
      <c r="E258" s="70">
        <v>42271</v>
      </c>
      <c r="F258" s="69">
        <v>9.36</v>
      </c>
      <c r="G258" s="69">
        <v>3.49</v>
      </c>
      <c r="H258" s="69">
        <v>18.12</v>
      </c>
      <c r="I258" s="69">
        <v>28.93</v>
      </c>
      <c r="J258" s="69">
        <v>11.49</v>
      </c>
      <c r="K258" s="69">
        <v>10.199999999999999</v>
      </c>
      <c r="L258" s="69">
        <v>20.76</v>
      </c>
      <c r="M258" s="69">
        <v>3.33</v>
      </c>
      <c r="N258" s="69">
        <v>8.83</v>
      </c>
      <c r="O258" s="69">
        <v>6.1333000000000002</v>
      </c>
      <c r="P258" s="69">
        <v>28.49</v>
      </c>
      <c r="Q258" s="69">
        <v>0.9</v>
      </c>
      <c r="R258" s="69">
        <v>5.56</v>
      </c>
      <c r="S258" s="69">
        <v>35.97</v>
      </c>
      <c r="T258" s="69"/>
      <c r="U258" s="69"/>
      <c r="V258" s="4"/>
      <c r="X258" s="3">
        <f t="shared" si="88"/>
        <v>42271</v>
      </c>
      <c r="Y258" s="40">
        <f ca="1">Y257+SUMIFS('Transactions (Dated)'!$E$2:$E$53,'Transactions (Dated)'!$D$2:$D$53,'Share Values'!$X258,'Transactions (Dated)'!$B$2:$B$53,'Share Values'!Y$11,'Transactions (Dated)'!$C$2:$C$53,"Buy")-SUMIFS('Transactions (Dated)'!$E$2:$E$53,'Transactions (Dated)'!$D$2:$D$53,'Share Values'!$X258,'Transactions (Dated)'!$B$2:$B$53,'Share Values'!Y$11,'Transactions (Dated)'!$C$2:$C$53,"Sell")</f>
        <v>4625</v>
      </c>
      <c r="Z258" s="40">
        <f ca="1">Z257+SUMIFS('Transactions (Dated)'!$E$2:$E$53,'Transactions (Dated)'!$D$2:$D$53,'Share Values'!$X258,'Transactions (Dated)'!$B$2:$B$53,'Share Values'!Z$11,'Transactions (Dated)'!$C$2:$C$53,"Buy")-SUMIFS('Transactions (Dated)'!$E$2:$E$53,'Transactions (Dated)'!$D$2:$D$53,'Share Values'!$X258,'Transactions (Dated)'!$B$2:$B$53,'Share Values'!Z$11,'Transactions (Dated)'!$C$2:$C$53,"Sell")</f>
        <v>9375</v>
      </c>
      <c r="AA258" s="40">
        <f ca="1">AA257+SUMIFS('Transactions (Dated)'!$E$2:$E$53,'Transactions (Dated)'!$D$2:$D$53,'Share Values'!$X258,'Transactions (Dated)'!$B$2:$B$53,'Share Values'!AA$11,'Transactions (Dated)'!$C$2:$C$53,"Buy")-SUMIFS('Transactions (Dated)'!$E$2:$E$53,'Transactions (Dated)'!$D$2:$D$53,'Share Values'!$X258,'Transactions (Dated)'!$B$2:$B$53,'Share Values'!AA$11,'Transactions (Dated)'!$C$2:$C$53,"Sell")</f>
        <v>39270</v>
      </c>
      <c r="AB258" s="40">
        <f ca="1">AB257+SUMIFS('Transactions (Dated)'!$E$2:$E$53,'Transactions (Dated)'!$D$2:$D$53,'Share Values'!$X258,'Transactions (Dated)'!$B$2:$B$53,'Share Values'!AB$11,'Transactions (Dated)'!$C$2:$C$53,"Buy")-SUMIFS('Transactions (Dated)'!$E$2:$E$53,'Transactions (Dated)'!$D$2:$D$53,'Share Values'!$X258,'Transactions (Dated)'!$B$2:$B$53,'Share Values'!AB$11,'Transactions (Dated)'!$C$2:$C$53,"Sell")</f>
        <v>1892</v>
      </c>
      <c r="AC258" s="40">
        <f ca="1">AC257+SUMIFS('Transactions (Dated)'!$E$2:$E$53,'Transactions (Dated)'!$D$2:$D$53,'Share Values'!$X258,'Transactions (Dated)'!$B$2:$B$53,'Share Values'!AC$11,'Transactions (Dated)'!$C$2:$C$53,"Buy")-SUMIFS('Transactions (Dated)'!$E$2:$E$53,'Transactions (Dated)'!$D$2:$D$53,'Share Values'!$X258,'Transactions (Dated)'!$B$2:$B$53,'Share Values'!AC$11,'Transactions (Dated)'!$C$2:$C$53,"Sell")</f>
        <v>2348</v>
      </c>
      <c r="AD258" s="40">
        <f ca="1">AD257+SUMIFS('Transactions (Dated)'!$E$2:$E$53,'Transactions (Dated)'!$D$2:$D$53,'Share Values'!$X258,'Transactions (Dated)'!$B$2:$B$53,'Share Values'!AD$11,'Transactions (Dated)'!$C$2:$C$53,"Buy")-SUMIFS('Transactions (Dated)'!$E$2:$E$53,'Transactions (Dated)'!$D$2:$D$53,'Share Values'!$X258,'Transactions (Dated)'!$B$2:$B$53,'Share Values'!AD$11,'Transactions (Dated)'!$C$2:$C$53,"Sell")</f>
        <v>0</v>
      </c>
      <c r="AE258" s="40">
        <f ca="1">AE257+SUMIFS('Transactions (Dated)'!$E$2:$E$53,'Transactions (Dated)'!$D$2:$D$53,'Share Values'!$X258,'Transactions (Dated)'!$B$2:$B$53,'Share Values'!AE$11,'Transactions (Dated)'!$C$2:$C$53,"Buy")-SUMIFS('Transactions (Dated)'!$E$2:$E$53,'Transactions (Dated)'!$D$2:$D$53,'Share Values'!$X258,'Transactions (Dated)'!$B$2:$B$53,'Share Values'!AE$11,'Transactions (Dated)'!$C$2:$C$53,"Sell")</f>
        <v>0</v>
      </c>
      <c r="AF258" s="40">
        <f ca="1">AF257+SUMIFS('Transactions (Dated)'!$E$2:$E$53,'Transactions (Dated)'!$D$2:$D$53,'Share Values'!$X258,'Transactions (Dated)'!$B$2:$B$53,'Share Values'!AF$11,'Transactions (Dated)'!$C$2:$C$53,"Buy")-SUMIFS('Transactions (Dated)'!$E$2:$E$53,'Transactions (Dated)'!$D$2:$D$53,'Share Values'!$X258,'Transactions (Dated)'!$B$2:$B$53,'Share Values'!AF$11,'Transactions (Dated)'!$C$2:$C$53,"Sell")</f>
        <v>0</v>
      </c>
      <c r="AG258" s="40">
        <f ca="1">AG257+SUMIFS('Transactions (Dated)'!$E$2:$E$53,'Transactions (Dated)'!$D$2:$D$53,'Share Values'!$X258,'Transactions (Dated)'!$B$2:$B$53,'Share Values'!AG$11,'Transactions (Dated)'!$C$2:$C$53,"Buy")-SUMIFS('Transactions (Dated)'!$E$2:$E$53,'Transactions (Dated)'!$D$2:$D$53,'Share Values'!$X258,'Transactions (Dated)'!$B$2:$B$53,'Share Values'!AG$11,'Transactions (Dated)'!$C$2:$C$53,"Sell")</f>
        <v>0</v>
      </c>
      <c r="AH258" s="40">
        <f ca="1">AH257+SUMIFS('Transactions (Dated)'!$E$2:$E$53,'Transactions (Dated)'!$D$2:$D$53,'Share Values'!$X258,'Transactions (Dated)'!$B$2:$B$53,'Share Values'!AH$11,'Transactions (Dated)'!$C$2:$C$53,"Buy")-SUMIFS('Transactions (Dated)'!$E$2:$E$53,'Transactions (Dated)'!$D$2:$D$53,'Share Values'!$X258,'Transactions (Dated)'!$B$2:$B$53,'Share Values'!AH$11,'Transactions (Dated)'!$C$2:$C$53,"Sell")</f>
        <v>0</v>
      </c>
      <c r="AI258" s="40">
        <f ca="1">AI257+SUMIFS('Transactions (Dated)'!$E$2:$E$53,'Transactions (Dated)'!$D$2:$D$53,'Share Values'!$X258,'Transactions (Dated)'!$B$2:$B$53,'Share Values'!AI$11,'Transactions (Dated)'!$C$2:$C$53,"Buy")-SUMIFS('Transactions (Dated)'!$E$2:$E$53,'Transactions (Dated)'!$D$2:$D$53,'Share Values'!$X258,'Transactions (Dated)'!$B$2:$B$53,'Share Values'!AI$11,'Transactions (Dated)'!$C$2:$C$53,"Sell")</f>
        <v>0</v>
      </c>
      <c r="AJ258" s="40">
        <f ca="1">AJ257+SUMIFS('Transactions (Dated)'!$E$2:$E$53,'Transactions (Dated)'!$D$2:$D$53,'Share Values'!$X258,'Transactions (Dated)'!$B$2:$B$53,'Share Values'!AJ$11,'Transactions (Dated)'!$C$2:$C$53,"Buy")-SUMIFS('Transactions (Dated)'!$E$2:$E$53,'Transactions (Dated)'!$D$2:$D$53,'Share Values'!$X258,'Transactions (Dated)'!$B$2:$B$53,'Share Values'!AJ$11,'Transactions (Dated)'!$C$2:$C$53,"Sell")</f>
        <v>0</v>
      </c>
      <c r="AK258" s="40">
        <f ca="1">AK257+SUMIFS('Transactions (Dated)'!$E$2:$E$53,'Transactions (Dated)'!$D$2:$D$53,'Share Values'!$X258,'Transactions (Dated)'!$B$2:$B$53,'Share Values'!AK$11,'Transactions (Dated)'!$C$2:$C$53,"Buy")-SUMIFS('Transactions (Dated)'!$E$2:$E$53,'Transactions (Dated)'!$D$2:$D$53,'Share Values'!$X258,'Transactions (Dated)'!$B$2:$B$53,'Share Values'!AK$11,'Transactions (Dated)'!$C$2:$C$53,"Sell")</f>
        <v>0</v>
      </c>
      <c r="AL258" s="40">
        <f ca="1">AL257+SUMIFS('Transactions (Dated)'!$E$2:$E$53,'Transactions (Dated)'!$D$2:$D$53,'Share Values'!$X258,'Transactions (Dated)'!$B$2:$B$53,'Share Values'!AL$11,'Transactions (Dated)'!$C$2:$C$53,"Buy")-SUMIFS('Transactions (Dated)'!$E$2:$E$53,'Transactions (Dated)'!$D$2:$D$53,'Share Values'!$X258,'Transactions (Dated)'!$B$2:$B$53,'Share Values'!AL$11,'Transactions (Dated)'!$C$2:$C$53,"Sell")</f>
        <v>0</v>
      </c>
      <c r="AM258" s="40">
        <f ca="1">AM257+SUMIFS('Transactions (Dated)'!$E$2:$E$53,'Transactions (Dated)'!$D$2:$D$53,'Share Values'!$X258,'Transactions (Dated)'!$B$2:$B$53,'Share Values'!AM$11,'Transactions (Dated)'!$C$2:$C$53,"Buy")-SUMIFS('Transactions (Dated)'!$E$2:$E$53,'Transactions (Dated)'!$D$2:$D$53,'Share Values'!$X258,'Transactions (Dated)'!$B$2:$B$53,'Share Values'!AM$11,'Transactions (Dated)'!$C$2:$C$53,"Sell")</f>
        <v>0</v>
      </c>
      <c r="AN258" s="40">
        <f ca="1">AN257+SUMIFS('Transactions (Dated)'!$E$2:$E$53,'Transactions (Dated)'!$D$2:$D$53,'Share Values'!$X258,'Transactions (Dated)'!$B$2:$B$53,'Share Values'!AN$11,'Transactions (Dated)'!$C$2:$C$53,"Buy")-SUMIFS('Transactions (Dated)'!$E$2:$E$53,'Transactions (Dated)'!$D$2:$D$53,'Share Values'!$X258,'Transactions (Dated)'!$B$2:$B$53,'Share Values'!AN$11,'Transactions (Dated)'!$C$2:$C$53,"Sell")</f>
        <v>0</v>
      </c>
      <c r="AO258" s="40"/>
      <c r="AQ258" s="3">
        <f t="shared" si="89"/>
        <v>42271</v>
      </c>
      <c r="AR258" s="6">
        <f t="shared" ca="1" si="90"/>
        <v>43290</v>
      </c>
      <c r="AS258" s="6">
        <f t="shared" ca="1" si="91"/>
        <v>32718.750000000004</v>
      </c>
      <c r="AT258" s="6">
        <f t="shared" ca="1" si="92"/>
        <v>711572.4</v>
      </c>
      <c r="AU258" s="6">
        <f t="shared" ca="1" si="93"/>
        <v>54735.56</v>
      </c>
      <c r="AV258" s="6">
        <f t="shared" ca="1" si="94"/>
        <v>26978.52</v>
      </c>
      <c r="AW258" s="6">
        <f t="shared" ca="1" si="95"/>
        <v>0</v>
      </c>
      <c r="AX258" s="6">
        <f t="shared" ca="1" si="96"/>
        <v>0</v>
      </c>
      <c r="AY258" s="6">
        <f t="shared" ca="1" si="97"/>
        <v>0</v>
      </c>
      <c r="AZ258" s="6">
        <f t="shared" ca="1" si="98"/>
        <v>0</v>
      </c>
      <c r="BA258" s="6">
        <f t="shared" ca="1" si="99"/>
        <v>0</v>
      </c>
      <c r="BB258" s="6">
        <f t="shared" ca="1" si="100"/>
        <v>0</v>
      </c>
      <c r="BC258" s="6">
        <f t="shared" ca="1" si="101"/>
        <v>0</v>
      </c>
      <c r="BD258" s="6">
        <f t="shared" ca="1" si="102"/>
        <v>0</v>
      </c>
      <c r="BE258" s="6">
        <f t="shared" ca="1" si="103"/>
        <v>0</v>
      </c>
      <c r="BF258" s="6">
        <f t="shared" ca="1" si="110"/>
        <v>0</v>
      </c>
      <c r="BG258" s="6">
        <f t="shared" ca="1" si="111"/>
        <v>0</v>
      </c>
      <c r="BH258" s="6"/>
      <c r="BJ258" s="4">
        <f t="shared" ca="1" si="104"/>
        <v>869295.23</v>
      </c>
      <c r="BL258" s="3">
        <f t="shared" si="105"/>
        <v>42271</v>
      </c>
      <c r="BM258" s="6">
        <f>BM257+SUMIFS('Transactions (Dated)'!G:G,'Transactions (Dated)'!D:D,'Share Values'!AQ258)</f>
        <v>34179.499999999993</v>
      </c>
      <c r="BN258" s="6">
        <f ca="1">BN257+SUMIFS('Transactions (Dated)'!$F:$F,'Transactions (Dated)'!$D:$D,$BL258,'Transactions (Dated)'!$B:$B,BN$11,'Transactions (Dated)'!$C:$C,"Dividend (paid to cash)")*Y258</f>
        <v>0</v>
      </c>
      <c r="BO258" s="6">
        <f ca="1">BO257+SUMIFS('Transactions (Dated)'!$F:$F,'Transactions (Dated)'!$D:$D,$BL258,'Transactions (Dated)'!$B:$B,BO$11,'Transactions (Dated)'!$C:$C,"Dividend (paid to cash)")*Z258</f>
        <v>2187.5</v>
      </c>
      <c r="BP258" s="6">
        <f ca="1">BP257+SUMIFS('Transactions (Dated)'!$F:$F,'Transactions (Dated)'!$D:$D,$BL258,'Transactions (Dated)'!$B:$B,BP$11,'Transactions (Dated)'!$C:$C,"Dividend (paid to cash)")*AA258</f>
        <v>23236.542000000001</v>
      </c>
      <c r="BQ258" s="6">
        <f ca="1">BQ257+SUMIFS('Transactions (Dated)'!$F:$F,'Transactions (Dated)'!$D:$D,$BL258,'Transactions (Dated)'!$B:$B,BQ$11,'Transactions (Dated)'!$C:$C,"Dividend (paid to cash)")*AB258</f>
        <v>179.74</v>
      </c>
      <c r="BR258" s="6">
        <f ca="1">BR257+SUMIFS('Transactions (Dated)'!$F:$F,'Transactions (Dated)'!$D:$D,$BL258,'Transactions (Dated)'!$B:$B,BR$11,'Transactions (Dated)'!$C:$C,"Dividend (paid to cash)")*AC258</f>
        <v>0</v>
      </c>
      <c r="BS258" s="6">
        <f ca="1">BS257+SUMIFS('Transactions (Dated)'!$F:$F,'Transactions (Dated)'!$D:$D,$BL258,'Transactions (Dated)'!$B:$B,BS$11,'Transactions (Dated)'!$C:$C,"Dividend (paid to cash)")*AD258</f>
        <v>0</v>
      </c>
      <c r="BT258" s="6">
        <f ca="1">BT257+SUMIFS('Transactions (Dated)'!$F:$F,'Transactions (Dated)'!$D:$D,$BL258,'Transactions (Dated)'!$B:$B,BT$11,'Transactions (Dated)'!$C:$C,"Dividend (paid to cash)")*AE258</f>
        <v>0</v>
      </c>
      <c r="BU258" s="6">
        <f ca="1">BU257+SUMIFS('Transactions (Dated)'!$F:$F,'Transactions (Dated)'!$D:$D,$BL258,'Transactions (Dated)'!$B:$B,BU$11,'Transactions (Dated)'!$C:$C,"Dividend (paid to cash)")*AF258</f>
        <v>0</v>
      </c>
      <c r="BV258" s="6">
        <f ca="1">BV257+SUMIFS('Transactions (Dated)'!$F:$F,'Transactions (Dated)'!$D:$D,$BL258,'Transactions (Dated)'!$B:$B,BV$11,'Transactions (Dated)'!$C:$C,"Dividend (paid to cash)")*AG258</f>
        <v>0</v>
      </c>
      <c r="BW258" s="6">
        <f ca="1">BW257+SUMIFS('Transactions (Dated)'!$F:$F,'Transactions (Dated)'!$D:$D,$BL258,'Transactions (Dated)'!$B:$B,BW$11,'Transactions (Dated)'!$C:$C,"Dividend (paid to cash)")*AH258</f>
        <v>0</v>
      </c>
      <c r="BX258" s="6">
        <f ca="1">BX257+SUMIFS('Transactions (Dated)'!$F:$F,'Transactions (Dated)'!$D:$D,$BL258,'Transactions (Dated)'!$B:$B,BX$11,'Transactions (Dated)'!$C:$C,"Dividend (paid to cash)")*AI258</f>
        <v>0</v>
      </c>
      <c r="BY258" s="6">
        <f ca="1">BY257+SUMIFS('Transactions (Dated)'!$F:$F,'Transactions (Dated)'!$D:$D,$BL258,'Transactions (Dated)'!$B:$B,BY$11,'Transactions (Dated)'!$C:$C,"Dividend (paid to cash)")*AJ258</f>
        <v>0</v>
      </c>
      <c r="BZ258" s="6">
        <f ca="1">BZ257+SUMIFS('Transactions (Dated)'!$F:$F,'Transactions (Dated)'!$D:$D,$BL258,'Transactions (Dated)'!$B:$B,BZ$11,'Transactions (Dated)'!$C:$C,"Dividend (paid to cash)")*AK258</f>
        <v>0</v>
      </c>
      <c r="CA258" s="6">
        <f ca="1">CA257+SUMIFS('Transactions (Dated)'!$F:$F,'Transactions (Dated)'!$D:$D,$BL258,'Transactions (Dated)'!$B:$B,CA$11,'Transactions (Dated)'!$C:$C,"Dividend (paid to cash)")*AL258</f>
        <v>0</v>
      </c>
      <c r="CB258" s="6">
        <v>0</v>
      </c>
      <c r="CC258" s="6">
        <v>0</v>
      </c>
      <c r="CD258" s="6"/>
      <c r="CF258" s="6">
        <f t="shared" ca="1" si="112"/>
        <v>59783.281999999992</v>
      </c>
      <c r="CH258" s="3">
        <f t="shared" si="113"/>
        <v>42271</v>
      </c>
      <c r="CI258" s="4">
        <f t="shared" ca="1" si="106"/>
        <v>869295.23</v>
      </c>
      <c r="CJ258" s="4">
        <f t="shared" ca="1" si="107"/>
        <v>59783.281999999992</v>
      </c>
      <c r="CL258" s="4">
        <f t="shared" ca="1" si="108"/>
        <v>929078.51199999999</v>
      </c>
    </row>
    <row r="259" spans="2:90" x14ac:dyDescent="0.15">
      <c r="B259" s="3">
        <f t="shared" si="109"/>
        <v>42272</v>
      </c>
      <c r="C259" s="2">
        <v>13378.6</v>
      </c>
      <c r="E259" s="70">
        <v>42272</v>
      </c>
      <c r="F259" s="69">
        <v>8.64</v>
      </c>
      <c r="G259" s="69">
        <v>3.47</v>
      </c>
      <c r="H259" s="69">
        <v>18.04</v>
      </c>
      <c r="I259" s="69">
        <v>28.96</v>
      </c>
      <c r="J259" s="69">
        <v>11.25</v>
      </c>
      <c r="K259" s="69">
        <v>10.3</v>
      </c>
      <c r="L259" s="69">
        <v>21.33</v>
      </c>
      <c r="M259" s="69">
        <v>3.31</v>
      </c>
      <c r="N259" s="69">
        <v>8.74</v>
      </c>
      <c r="O259" s="69">
        <v>6.1666999999999996</v>
      </c>
      <c r="P259" s="69">
        <v>28.5</v>
      </c>
      <c r="Q259" s="69">
        <v>0.93</v>
      </c>
      <c r="R259" s="69">
        <v>5.63</v>
      </c>
      <c r="S259" s="69">
        <v>36.57</v>
      </c>
      <c r="T259" s="69"/>
      <c r="U259" s="69"/>
      <c r="V259" s="4"/>
      <c r="X259" s="3">
        <f t="shared" si="88"/>
        <v>42272</v>
      </c>
      <c r="Y259" s="40">
        <f ca="1">Y258+SUMIFS('Transactions (Dated)'!$E$2:$E$53,'Transactions (Dated)'!$D$2:$D$53,'Share Values'!$X259,'Transactions (Dated)'!$B$2:$B$53,'Share Values'!Y$11,'Transactions (Dated)'!$C$2:$C$53,"Buy")-SUMIFS('Transactions (Dated)'!$E$2:$E$53,'Transactions (Dated)'!$D$2:$D$53,'Share Values'!$X259,'Transactions (Dated)'!$B$2:$B$53,'Share Values'!Y$11,'Transactions (Dated)'!$C$2:$C$53,"Sell")</f>
        <v>4625</v>
      </c>
      <c r="Z259" s="40">
        <f ca="1">Z258+SUMIFS('Transactions (Dated)'!$E$2:$E$53,'Transactions (Dated)'!$D$2:$D$53,'Share Values'!$X259,'Transactions (Dated)'!$B$2:$B$53,'Share Values'!Z$11,'Transactions (Dated)'!$C$2:$C$53,"Buy")-SUMIFS('Transactions (Dated)'!$E$2:$E$53,'Transactions (Dated)'!$D$2:$D$53,'Share Values'!$X259,'Transactions (Dated)'!$B$2:$B$53,'Share Values'!Z$11,'Transactions (Dated)'!$C$2:$C$53,"Sell")</f>
        <v>9375</v>
      </c>
      <c r="AA259" s="40">
        <f ca="1">AA258+SUMIFS('Transactions (Dated)'!$E$2:$E$53,'Transactions (Dated)'!$D$2:$D$53,'Share Values'!$X259,'Transactions (Dated)'!$B$2:$B$53,'Share Values'!AA$11,'Transactions (Dated)'!$C$2:$C$53,"Buy")-SUMIFS('Transactions (Dated)'!$E$2:$E$53,'Transactions (Dated)'!$D$2:$D$53,'Share Values'!$X259,'Transactions (Dated)'!$B$2:$B$53,'Share Values'!AA$11,'Transactions (Dated)'!$C$2:$C$53,"Sell")</f>
        <v>39270</v>
      </c>
      <c r="AB259" s="40">
        <f ca="1">AB258+SUMIFS('Transactions (Dated)'!$E$2:$E$53,'Transactions (Dated)'!$D$2:$D$53,'Share Values'!$X259,'Transactions (Dated)'!$B$2:$B$53,'Share Values'!AB$11,'Transactions (Dated)'!$C$2:$C$53,"Buy")-SUMIFS('Transactions (Dated)'!$E$2:$E$53,'Transactions (Dated)'!$D$2:$D$53,'Share Values'!$X259,'Transactions (Dated)'!$B$2:$B$53,'Share Values'!AB$11,'Transactions (Dated)'!$C$2:$C$53,"Sell")</f>
        <v>1892</v>
      </c>
      <c r="AC259" s="40">
        <f ca="1">AC258+SUMIFS('Transactions (Dated)'!$E$2:$E$53,'Transactions (Dated)'!$D$2:$D$53,'Share Values'!$X259,'Transactions (Dated)'!$B$2:$B$53,'Share Values'!AC$11,'Transactions (Dated)'!$C$2:$C$53,"Buy")-SUMIFS('Transactions (Dated)'!$E$2:$E$53,'Transactions (Dated)'!$D$2:$D$53,'Share Values'!$X259,'Transactions (Dated)'!$B$2:$B$53,'Share Values'!AC$11,'Transactions (Dated)'!$C$2:$C$53,"Sell")</f>
        <v>2348</v>
      </c>
      <c r="AD259" s="40">
        <f ca="1">AD258+SUMIFS('Transactions (Dated)'!$E$2:$E$53,'Transactions (Dated)'!$D$2:$D$53,'Share Values'!$X259,'Transactions (Dated)'!$B$2:$B$53,'Share Values'!AD$11,'Transactions (Dated)'!$C$2:$C$53,"Buy")-SUMIFS('Transactions (Dated)'!$E$2:$E$53,'Transactions (Dated)'!$D$2:$D$53,'Share Values'!$X259,'Transactions (Dated)'!$B$2:$B$53,'Share Values'!AD$11,'Transactions (Dated)'!$C$2:$C$53,"Sell")</f>
        <v>0</v>
      </c>
      <c r="AE259" s="40">
        <f ca="1">AE258+SUMIFS('Transactions (Dated)'!$E$2:$E$53,'Transactions (Dated)'!$D$2:$D$53,'Share Values'!$X259,'Transactions (Dated)'!$B$2:$B$53,'Share Values'!AE$11,'Transactions (Dated)'!$C$2:$C$53,"Buy")-SUMIFS('Transactions (Dated)'!$E$2:$E$53,'Transactions (Dated)'!$D$2:$D$53,'Share Values'!$X259,'Transactions (Dated)'!$B$2:$B$53,'Share Values'!AE$11,'Transactions (Dated)'!$C$2:$C$53,"Sell")</f>
        <v>0</v>
      </c>
      <c r="AF259" s="40">
        <f ca="1">AF258+SUMIFS('Transactions (Dated)'!$E$2:$E$53,'Transactions (Dated)'!$D$2:$D$53,'Share Values'!$X259,'Transactions (Dated)'!$B$2:$B$53,'Share Values'!AF$11,'Transactions (Dated)'!$C$2:$C$53,"Buy")-SUMIFS('Transactions (Dated)'!$E$2:$E$53,'Transactions (Dated)'!$D$2:$D$53,'Share Values'!$X259,'Transactions (Dated)'!$B$2:$B$53,'Share Values'!AF$11,'Transactions (Dated)'!$C$2:$C$53,"Sell")</f>
        <v>0</v>
      </c>
      <c r="AG259" s="40">
        <f ca="1">AG258+SUMIFS('Transactions (Dated)'!$E$2:$E$53,'Transactions (Dated)'!$D$2:$D$53,'Share Values'!$X259,'Transactions (Dated)'!$B$2:$B$53,'Share Values'!AG$11,'Transactions (Dated)'!$C$2:$C$53,"Buy")-SUMIFS('Transactions (Dated)'!$E$2:$E$53,'Transactions (Dated)'!$D$2:$D$53,'Share Values'!$X259,'Transactions (Dated)'!$B$2:$B$53,'Share Values'!AG$11,'Transactions (Dated)'!$C$2:$C$53,"Sell")</f>
        <v>0</v>
      </c>
      <c r="AH259" s="40">
        <f ca="1">AH258+SUMIFS('Transactions (Dated)'!$E$2:$E$53,'Transactions (Dated)'!$D$2:$D$53,'Share Values'!$X259,'Transactions (Dated)'!$B$2:$B$53,'Share Values'!AH$11,'Transactions (Dated)'!$C$2:$C$53,"Buy")-SUMIFS('Transactions (Dated)'!$E$2:$E$53,'Transactions (Dated)'!$D$2:$D$53,'Share Values'!$X259,'Transactions (Dated)'!$B$2:$B$53,'Share Values'!AH$11,'Transactions (Dated)'!$C$2:$C$53,"Sell")</f>
        <v>0</v>
      </c>
      <c r="AI259" s="40">
        <f ca="1">AI258+SUMIFS('Transactions (Dated)'!$E$2:$E$53,'Transactions (Dated)'!$D$2:$D$53,'Share Values'!$X259,'Transactions (Dated)'!$B$2:$B$53,'Share Values'!AI$11,'Transactions (Dated)'!$C$2:$C$53,"Buy")-SUMIFS('Transactions (Dated)'!$E$2:$E$53,'Transactions (Dated)'!$D$2:$D$53,'Share Values'!$X259,'Transactions (Dated)'!$B$2:$B$53,'Share Values'!AI$11,'Transactions (Dated)'!$C$2:$C$53,"Sell")</f>
        <v>0</v>
      </c>
      <c r="AJ259" s="40">
        <f ca="1">AJ258+SUMIFS('Transactions (Dated)'!$E$2:$E$53,'Transactions (Dated)'!$D$2:$D$53,'Share Values'!$X259,'Transactions (Dated)'!$B$2:$B$53,'Share Values'!AJ$11,'Transactions (Dated)'!$C$2:$C$53,"Buy")-SUMIFS('Transactions (Dated)'!$E$2:$E$53,'Transactions (Dated)'!$D$2:$D$53,'Share Values'!$X259,'Transactions (Dated)'!$B$2:$B$53,'Share Values'!AJ$11,'Transactions (Dated)'!$C$2:$C$53,"Sell")</f>
        <v>0</v>
      </c>
      <c r="AK259" s="40">
        <f ca="1">AK258+SUMIFS('Transactions (Dated)'!$E$2:$E$53,'Transactions (Dated)'!$D$2:$D$53,'Share Values'!$X259,'Transactions (Dated)'!$B$2:$B$53,'Share Values'!AK$11,'Transactions (Dated)'!$C$2:$C$53,"Buy")-SUMIFS('Transactions (Dated)'!$E$2:$E$53,'Transactions (Dated)'!$D$2:$D$53,'Share Values'!$X259,'Transactions (Dated)'!$B$2:$B$53,'Share Values'!AK$11,'Transactions (Dated)'!$C$2:$C$53,"Sell")</f>
        <v>0</v>
      </c>
      <c r="AL259" s="40">
        <f ca="1">AL258+SUMIFS('Transactions (Dated)'!$E$2:$E$53,'Transactions (Dated)'!$D$2:$D$53,'Share Values'!$X259,'Transactions (Dated)'!$B$2:$B$53,'Share Values'!AL$11,'Transactions (Dated)'!$C$2:$C$53,"Buy")-SUMIFS('Transactions (Dated)'!$E$2:$E$53,'Transactions (Dated)'!$D$2:$D$53,'Share Values'!$X259,'Transactions (Dated)'!$B$2:$B$53,'Share Values'!AL$11,'Transactions (Dated)'!$C$2:$C$53,"Sell")</f>
        <v>0</v>
      </c>
      <c r="AM259" s="40">
        <f ca="1">AM258+SUMIFS('Transactions (Dated)'!$E$2:$E$53,'Transactions (Dated)'!$D$2:$D$53,'Share Values'!$X259,'Transactions (Dated)'!$B$2:$B$53,'Share Values'!AM$11,'Transactions (Dated)'!$C$2:$C$53,"Buy")-SUMIFS('Transactions (Dated)'!$E$2:$E$53,'Transactions (Dated)'!$D$2:$D$53,'Share Values'!$X259,'Transactions (Dated)'!$B$2:$B$53,'Share Values'!AM$11,'Transactions (Dated)'!$C$2:$C$53,"Sell")</f>
        <v>0</v>
      </c>
      <c r="AN259" s="40">
        <f ca="1">AN258+SUMIFS('Transactions (Dated)'!$E$2:$E$53,'Transactions (Dated)'!$D$2:$D$53,'Share Values'!$X259,'Transactions (Dated)'!$B$2:$B$53,'Share Values'!AN$11,'Transactions (Dated)'!$C$2:$C$53,"Buy")-SUMIFS('Transactions (Dated)'!$E$2:$E$53,'Transactions (Dated)'!$D$2:$D$53,'Share Values'!$X259,'Transactions (Dated)'!$B$2:$B$53,'Share Values'!AN$11,'Transactions (Dated)'!$C$2:$C$53,"Sell")</f>
        <v>0</v>
      </c>
      <c r="AO259" s="40"/>
      <c r="AQ259" s="3">
        <f t="shared" si="89"/>
        <v>42272</v>
      </c>
      <c r="AR259" s="6">
        <f t="shared" ca="1" si="90"/>
        <v>39960</v>
      </c>
      <c r="AS259" s="6">
        <f t="shared" ca="1" si="91"/>
        <v>32531.250000000004</v>
      </c>
      <c r="AT259" s="6">
        <f t="shared" ca="1" si="92"/>
        <v>708430.79999999993</v>
      </c>
      <c r="AU259" s="6">
        <f t="shared" ca="1" si="93"/>
        <v>54792.32</v>
      </c>
      <c r="AV259" s="6">
        <f t="shared" ca="1" si="94"/>
        <v>26415</v>
      </c>
      <c r="AW259" s="6">
        <f t="shared" ca="1" si="95"/>
        <v>0</v>
      </c>
      <c r="AX259" s="6">
        <f t="shared" ca="1" si="96"/>
        <v>0</v>
      </c>
      <c r="AY259" s="6">
        <f t="shared" ca="1" si="97"/>
        <v>0</v>
      </c>
      <c r="AZ259" s="6">
        <f t="shared" ca="1" si="98"/>
        <v>0</v>
      </c>
      <c r="BA259" s="6">
        <f t="shared" ca="1" si="99"/>
        <v>0</v>
      </c>
      <c r="BB259" s="6">
        <f t="shared" ca="1" si="100"/>
        <v>0</v>
      </c>
      <c r="BC259" s="6">
        <f t="shared" ca="1" si="101"/>
        <v>0</v>
      </c>
      <c r="BD259" s="6">
        <f t="shared" ca="1" si="102"/>
        <v>0</v>
      </c>
      <c r="BE259" s="6">
        <f t="shared" ca="1" si="103"/>
        <v>0</v>
      </c>
      <c r="BF259" s="6">
        <f t="shared" ca="1" si="110"/>
        <v>0</v>
      </c>
      <c r="BG259" s="6">
        <f t="shared" ca="1" si="111"/>
        <v>0</v>
      </c>
      <c r="BH259" s="6"/>
      <c r="BJ259" s="4">
        <f t="shared" ca="1" si="104"/>
        <v>862129.36999999988</v>
      </c>
      <c r="BL259" s="3">
        <f t="shared" si="105"/>
        <v>42272</v>
      </c>
      <c r="BM259" s="6">
        <f>BM258+SUMIFS('Transactions (Dated)'!G:G,'Transactions (Dated)'!D:D,'Share Values'!AQ259)</f>
        <v>34179.499999999993</v>
      </c>
      <c r="BN259" s="6">
        <f ca="1">BN258+SUMIFS('Transactions (Dated)'!$F:$F,'Transactions (Dated)'!$D:$D,$BL259,'Transactions (Dated)'!$B:$B,BN$11,'Transactions (Dated)'!$C:$C,"Dividend (paid to cash)")*Y259</f>
        <v>0</v>
      </c>
      <c r="BO259" s="6">
        <f ca="1">BO258+SUMIFS('Transactions (Dated)'!$F:$F,'Transactions (Dated)'!$D:$D,$BL259,'Transactions (Dated)'!$B:$B,BO$11,'Transactions (Dated)'!$C:$C,"Dividend (paid to cash)")*Z259</f>
        <v>2187.5</v>
      </c>
      <c r="BP259" s="6">
        <f ca="1">BP258+SUMIFS('Transactions (Dated)'!$F:$F,'Transactions (Dated)'!$D:$D,$BL259,'Transactions (Dated)'!$B:$B,BP$11,'Transactions (Dated)'!$C:$C,"Dividend (paid to cash)")*AA259</f>
        <v>28734.342000000001</v>
      </c>
      <c r="BQ259" s="6">
        <f ca="1">BQ258+SUMIFS('Transactions (Dated)'!$F:$F,'Transactions (Dated)'!$D:$D,$BL259,'Transactions (Dated)'!$B:$B,BQ$11,'Transactions (Dated)'!$C:$C,"Dividend (paid to cash)")*AB259</f>
        <v>179.74</v>
      </c>
      <c r="BR259" s="6">
        <f ca="1">BR258+SUMIFS('Transactions (Dated)'!$F:$F,'Transactions (Dated)'!$D:$D,$BL259,'Transactions (Dated)'!$B:$B,BR$11,'Transactions (Dated)'!$C:$C,"Dividend (paid to cash)")*AC259</f>
        <v>0</v>
      </c>
      <c r="BS259" s="6">
        <f ca="1">BS258+SUMIFS('Transactions (Dated)'!$F:$F,'Transactions (Dated)'!$D:$D,$BL259,'Transactions (Dated)'!$B:$B,BS$11,'Transactions (Dated)'!$C:$C,"Dividend (paid to cash)")*AD259</f>
        <v>0</v>
      </c>
      <c r="BT259" s="6">
        <f ca="1">BT258+SUMIFS('Transactions (Dated)'!$F:$F,'Transactions (Dated)'!$D:$D,$BL259,'Transactions (Dated)'!$B:$B,BT$11,'Transactions (Dated)'!$C:$C,"Dividend (paid to cash)")*AE259</f>
        <v>0</v>
      </c>
      <c r="BU259" s="6">
        <f ca="1">BU258+SUMIFS('Transactions (Dated)'!$F:$F,'Transactions (Dated)'!$D:$D,$BL259,'Transactions (Dated)'!$B:$B,BU$11,'Transactions (Dated)'!$C:$C,"Dividend (paid to cash)")*AF259</f>
        <v>0</v>
      </c>
      <c r="BV259" s="6">
        <f ca="1">BV258+SUMIFS('Transactions (Dated)'!$F:$F,'Transactions (Dated)'!$D:$D,$BL259,'Transactions (Dated)'!$B:$B,BV$11,'Transactions (Dated)'!$C:$C,"Dividend (paid to cash)")*AG259</f>
        <v>0</v>
      </c>
      <c r="BW259" s="6">
        <f ca="1">BW258+SUMIFS('Transactions (Dated)'!$F:$F,'Transactions (Dated)'!$D:$D,$BL259,'Transactions (Dated)'!$B:$B,BW$11,'Transactions (Dated)'!$C:$C,"Dividend (paid to cash)")*AH259</f>
        <v>0</v>
      </c>
      <c r="BX259" s="6">
        <f ca="1">BX258+SUMIFS('Transactions (Dated)'!$F:$F,'Transactions (Dated)'!$D:$D,$BL259,'Transactions (Dated)'!$B:$B,BX$11,'Transactions (Dated)'!$C:$C,"Dividend (paid to cash)")*AI259</f>
        <v>0</v>
      </c>
      <c r="BY259" s="6">
        <f ca="1">BY258+SUMIFS('Transactions (Dated)'!$F:$F,'Transactions (Dated)'!$D:$D,$BL259,'Transactions (Dated)'!$B:$B,BY$11,'Transactions (Dated)'!$C:$C,"Dividend (paid to cash)")*AJ259</f>
        <v>0</v>
      </c>
      <c r="BZ259" s="6">
        <f ca="1">BZ258+SUMIFS('Transactions (Dated)'!$F:$F,'Transactions (Dated)'!$D:$D,$BL259,'Transactions (Dated)'!$B:$B,BZ$11,'Transactions (Dated)'!$C:$C,"Dividend (paid to cash)")*AK259</f>
        <v>0</v>
      </c>
      <c r="CA259" s="6">
        <f ca="1">CA258+SUMIFS('Transactions (Dated)'!$F:$F,'Transactions (Dated)'!$D:$D,$BL259,'Transactions (Dated)'!$B:$B,CA$11,'Transactions (Dated)'!$C:$C,"Dividend (paid to cash)")*AL259</f>
        <v>0</v>
      </c>
      <c r="CB259" s="6">
        <v>0</v>
      </c>
      <c r="CC259" s="6">
        <v>0</v>
      </c>
      <c r="CD259" s="6"/>
      <c r="CF259" s="6">
        <f t="shared" ca="1" si="112"/>
        <v>65281.081999999988</v>
      </c>
      <c r="CH259" s="3">
        <f t="shared" si="113"/>
        <v>42272</v>
      </c>
      <c r="CI259" s="4">
        <f t="shared" ca="1" si="106"/>
        <v>862129.36999999988</v>
      </c>
      <c r="CJ259" s="4">
        <f t="shared" ca="1" si="107"/>
        <v>65281.081999999988</v>
      </c>
      <c r="CL259" s="4">
        <f t="shared" ca="1" si="108"/>
        <v>927410.45199999982</v>
      </c>
    </row>
    <row r="260" spans="2:90" x14ac:dyDescent="0.15">
      <c r="B260" s="3">
        <f t="shared" si="109"/>
        <v>42275</v>
      </c>
      <c r="C260" s="2">
        <v>13004.6</v>
      </c>
      <c r="E260" s="70">
        <v>42275</v>
      </c>
      <c r="F260" s="69">
        <v>8.43</v>
      </c>
      <c r="G260" s="69">
        <v>3.52</v>
      </c>
      <c r="H260" s="69">
        <v>17.579999999999998</v>
      </c>
      <c r="I260" s="69">
        <v>28.6</v>
      </c>
      <c r="J260" s="69">
        <v>11.43</v>
      </c>
      <c r="K260" s="69">
        <v>10.08</v>
      </c>
      <c r="L260" s="69">
        <v>20.309999999999999</v>
      </c>
      <c r="M260" s="69">
        <v>3.07</v>
      </c>
      <c r="N260" s="69">
        <v>8.35</v>
      </c>
      <c r="O260" s="69">
        <v>6.0033000000000003</v>
      </c>
      <c r="P260" s="69">
        <v>27.52</v>
      </c>
      <c r="Q260" s="69">
        <v>0.95</v>
      </c>
      <c r="R260" s="69">
        <v>4.9400000000000004</v>
      </c>
      <c r="S260" s="69">
        <v>36</v>
      </c>
      <c r="T260" s="69"/>
      <c r="U260" s="69"/>
      <c r="V260" s="4"/>
      <c r="X260" s="3">
        <f t="shared" si="88"/>
        <v>42275</v>
      </c>
      <c r="Y260" s="40">
        <f ca="1">Y259+SUMIFS('Transactions (Dated)'!$E$2:$E$53,'Transactions (Dated)'!$D$2:$D$53,'Share Values'!$X260,'Transactions (Dated)'!$B$2:$B$53,'Share Values'!Y$11,'Transactions (Dated)'!$C$2:$C$53,"Buy")-SUMIFS('Transactions (Dated)'!$E$2:$E$53,'Transactions (Dated)'!$D$2:$D$53,'Share Values'!$X260,'Transactions (Dated)'!$B$2:$B$53,'Share Values'!Y$11,'Transactions (Dated)'!$C$2:$C$53,"Sell")</f>
        <v>4625</v>
      </c>
      <c r="Z260" s="40">
        <f ca="1">Z259+SUMIFS('Transactions (Dated)'!$E$2:$E$53,'Transactions (Dated)'!$D$2:$D$53,'Share Values'!$X260,'Transactions (Dated)'!$B$2:$B$53,'Share Values'!Z$11,'Transactions (Dated)'!$C$2:$C$53,"Buy")-SUMIFS('Transactions (Dated)'!$E$2:$E$53,'Transactions (Dated)'!$D$2:$D$53,'Share Values'!$X260,'Transactions (Dated)'!$B$2:$B$53,'Share Values'!Z$11,'Transactions (Dated)'!$C$2:$C$53,"Sell")</f>
        <v>9375</v>
      </c>
      <c r="AA260" s="40">
        <f ca="1">AA259+SUMIFS('Transactions (Dated)'!$E$2:$E$53,'Transactions (Dated)'!$D$2:$D$53,'Share Values'!$X260,'Transactions (Dated)'!$B$2:$B$53,'Share Values'!AA$11,'Transactions (Dated)'!$C$2:$C$53,"Buy")-SUMIFS('Transactions (Dated)'!$E$2:$E$53,'Transactions (Dated)'!$D$2:$D$53,'Share Values'!$X260,'Transactions (Dated)'!$B$2:$B$53,'Share Values'!AA$11,'Transactions (Dated)'!$C$2:$C$53,"Sell")</f>
        <v>39270</v>
      </c>
      <c r="AB260" s="40">
        <f ca="1">AB259+SUMIFS('Transactions (Dated)'!$E$2:$E$53,'Transactions (Dated)'!$D$2:$D$53,'Share Values'!$X260,'Transactions (Dated)'!$B$2:$B$53,'Share Values'!AB$11,'Transactions (Dated)'!$C$2:$C$53,"Buy")-SUMIFS('Transactions (Dated)'!$E$2:$E$53,'Transactions (Dated)'!$D$2:$D$53,'Share Values'!$X260,'Transactions (Dated)'!$B$2:$B$53,'Share Values'!AB$11,'Transactions (Dated)'!$C$2:$C$53,"Sell")</f>
        <v>1892</v>
      </c>
      <c r="AC260" s="40">
        <f ca="1">AC259+SUMIFS('Transactions (Dated)'!$E$2:$E$53,'Transactions (Dated)'!$D$2:$D$53,'Share Values'!$X260,'Transactions (Dated)'!$B$2:$B$53,'Share Values'!AC$11,'Transactions (Dated)'!$C$2:$C$53,"Buy")-SUMIFS('Transactions (Dated)'!$E$2:$E$53,'Transactions (Dated)'!$D$2:$D$53,'Share Values'!$X260,'Transactions (Dated)'!$B$2:$B$53,'Share Values'!AC$11,'Transactions (Dated)'!$C$2:$C$53,"Sell")</f>
        <v>2348</v>
      </c>
      <c r="AD260" s="40">
        <f ca="1">AD259+SUMIFS('Transactions (Dated)'!$E$2:$E$53,'Transactions (Dated)'!$D$2:$D$53,'Share Values'!$X260,'Transactions (Dated)'!$B$2:$B$53,'Share Values'!AD$11,'Transactions (Dated)'!$C$2:$C$53,"Buy")-SUMIFS('Transactions (Dated)'!$E$2:$E$53,'Transactions (Dated)'!$D$2:$D$53,'Share Values'!$X260,'Transactions (Dated)'!$B$2:$B$53,'Share Values'!AD$11,'Transactions (Dated)'!$C$2:$C$53,"Sell")</f>
        <v>0</v>
      </c>
      <c r="AE260" s="40">
        <f ca="1">AE259+SUMIFS('Transactions (Dated)'!$E$2:$E$53,'Transactions (Dated)'!$D$2:$D$53,'Share Values'!$X260,'Transactions (Dated)'!$B$2:$B$53,'Share Values'!AE$11,'Transactions (Dated)'!$C$2:$C$53,"Buy")-SUMIFS('Transactions (Dated)'!$E$2:$E$53,'Transactions (Dated)'!$D$2:$D$53,'Share Values'!$X260,'Transactions (Dated)'!$B$2:$B$53,'Share Values'!AE$11,'Transactions (Dated)'!$C$2:$C$53,"Sell")</f>
        <v>0</v>
      </c>
      <c r="AF260" s="40">
        <f ca="1">AF259+SUMIFS('Transactions (Dated)'!$E$2:$E$53,'Transactions (Dated)'!$D$2:$D$53,'Share Values'!$X260,'Transactions (Dated)'!$B$2:$B$53,'Share Values'!AF$11,'Transactions (Dated)'!$C$2:$C$53,"Buy")-SUMIFS('Transactions (Dated)'!$E$2:$E$53,'Transactions (Dated)'!$D$2:$D$53,'Share Values'!$X260,'Transactions (Dated)'!$B$2:$B$53,'Share Values'!AF$11,'Transactions (Dated)'!$C$2:$C$53,"Sell")</f>
        <v>0</v>
      </c>
      <c r="AG260" s="40">
        <f ca="1">AG259+SUMIFS('Transactions (Dated)'!$E$2:$E$53,'Transactions (Dated)'!$D$2:$D$53,'Share Values'!$X260,'Transactions (Dated)'!$B$2:$B$53,'Share Values'!AG$11,'Transactions (Dated)'!$C$2:$C$53,"Buy")-SUMIFS('Transactions (Dated)'!$E$2:$E$53,'Transactions (Dated)'!$D$2:$D$53,'Share Values'!$X260,'Transactions (Dated)'!$B$2:$B$53,'Share Values'!AG$11,'Transactions (Dated)'!$C$2:$C$53,"Sell")</f>
        <v>0</v>
      </c>
      <c r="AH260" s="40">
        <f ca="1">AH259+SUMIFS('Transactions (Dated)'!$E$2:$E$53,'Transactions (Dated)'!$D$2:$D$53,'Share Values'!$X260,'Transactions (Dated)'!$B$2:$B$53,'Share Values'!AH$11,'Transactions (Dated)'!$C$2:$C$53,"Buy")-SUMIFS('Transactions (Dated)'!$E$2:$E$53,'Transactions (Dated)'!$D$2:$D$53,'Share Values'!$X260,'Transactions (Dated)'!$B$2:$B$53,'Share Values'!AH$11,'Transactions (Dated)'!$C$2:$C$53,"Sell")</f>
        <v>0</v>
      </c>
      <c r="AI260" s="40">
        <f ca="1">AI259+SUMIFS('Transactions (Dated)'!$E$2:$E$53,'Transactions (Dated)'!$D$2:$D$53,'Share Values'!$X260,'Transactions (Dated)'!$B$2:$B$53,'Share Values'!AI$11,'Transactions (Dated)'!$C$2:$C$53,"Buy")-SUMIFS('Transactions (Dated)'!$E$2:$E$53,'Transactions (Dated)'!$D$2:$D$53,'Share Values'!$X260,'Transactions (Dated)'!$B$2:$B$53,'Share Values'!AI$11,'Transactions (Dated)'!$C$2:$C$53,"Sell")</f>
        <v>0</v>
      </c>
      <c r="AJ260" s="40">
        <f ca="1">AJ259+SUMIFS('Transactions (Dated)'!$E$2:$E$53,'Transactions (Dated)'!$D$2:$D$53,'Share Values'!$X260,'Transactions (Dated)'!$B$2:$B$53,'Share Values'!AJ$11,'Transactions (Dated)'!$C$2:$C$53,"Buy")-SUMIFS('Transactions (Dated)'!$E$2:$E$53,'Transactions (Dated)'!$D$2:$D$53,'Share Values'!$X260,'Transactions (Dated)'!$B$2:$B$53,'Share Values'!AJ$11,'Transactions (Dated)'!$C$2:$C$53,"Sell")</f>
        <v>0</v>
      </c>
      <c r="AK260" s="40">
        <f ca="1">AK259+SUMIFS('Transactions (Dated)'!$E$2:$E$53,'Transactions (Dated)'!$D$2:$D$53,'Share Values'!$X260,'Transactions (Dated)'!$B$2:$B$53,'Share Values'!AK$11,'Transactions (Dated)'!$C$2:$C$53,"Buy")-SUMIFS('Transactions (Dated)'!$E$2:$E$53,'Transactions (Dated)'!$D$2:$D$53,'Share Values'!$X260,'Transactions (Dated)'!$B$2:$B$53,'Share Values'!AK$11,'Transactions (Dated)'!$C$2:$C$53,"Sell")</f>
        <v>0</v>
      </c>
      <c r="AL260" s="40">
        <f ca="1">AL259+SUMIFS('Transactions (Dated)'!$E$2:$E$53,'Transactions (Dated)'!$D$2:$D$53,'Share Values'!$X260,'Transactions (Dated)'!$B$2:$B$53,'Share Values'!AL$11,'Transactions (Dated)'!$C$2:$C$53,"Buy")-SUMIFS('Transactions (Dated)'!$E$2:$E$53,'Transactions (Dated)'!$D$2:$D$53,'Share Values'!$X260,'Transactions (Dated)'!$B$2:$B$53,'Share Values'!AL$11,'Transactions (Dated)'!$C$2:$C$53,"Sell")</f>
        <v>0</v>
      </c>
      <c r="AM260" s="40">
        <f ca="1">AM259+SUMIFS('Transactions (Dated)'!$E$2:$E$53,'Transactions (Dated)'!$D$2:$D$53,'Share Values'!$X260,'Transactions (Dated)'!$B$2:$B$53,'Share Values'!AM$11,'Transactions (Dated)'!$C$2:$C$53,"Buy")-SUMIFS('Transactions (Dated)'!$E$2:$E$53,'Transactions (Dated)'!$D$2:$D$53,'Share Values'!$X260,'Transactions (Dated)'!$B$2:$B$53,'Share Values'!AM$11,'Transactions (Dated)'!$C$2:$C$53,"Sell")</f>
        <v>0</v>
      </c>
      <c r="AN260" s="40">
        <f ca="1">AN259+SUMIFS('Transactions (Dated)'!$E$2:$E$53,'Transactions (Dated)'!$D$2:$D$53,'Share Values'!$X260,'Transactions (Dated)'!$B$2:$B$53,'Share Values'!AN$11,'Transactions (Dated)'!$C$2:$C$53,"Buy")-SUMIFS('Transactions (Dated)'!$E$2:$E$53,'Transactions (Dated)'!$D$2:$D$53,'Share Values'!$X260,'Transactions (Dated)'!$B$2:$B$53,'Share Values'!AN$11,'Transactions (Dated)'!$C$2:$C$53,"Sell")</f>
        <v>0</v>
      </c>
      <c r="AO260" s="40"/>
      <c r="AQ260" s="3">
        <f t="shared" si="89"/>
        <v>42275</v>
      </c>
      <c r="AR260" s="6">
        <f t="shared" ca="1" si="90"/>
        <v>38988.75</v>
      </c>
      <c r="AS260" s="6">
        <f t="shared" ca="1" si="91"/>
        <v>33000</v>
      </c>
      <c r="AT260" s="6">
        <f t="shared" ca="1" si="92"/>
        <v>690366.6</v>
      </c>
      <c r="AU260" s="6">
        <f t="shared" ca="1" si="93"/>
        <v>54111.200000000004</v>
      </c>
      <c r="AV260" s="6">
        <f t="shared" ca="1" si="94"/>
        <v>26837.64</v>
      </c>
      <c r="AW260" s="6">
        <f t="shared" ca="1" si="95"/>
        <v>0</v>
      </c>
      <c r="AX260" s="6">
        <f t="shared" ca="1" si="96"/>
        <v>0</v>
      </c>
      <c r="AY260" s="6">
        <f t="shared" ca="1" si="97"/>
        <v>0</v>
      </c>
      <c r="AZ260" s="6">
        <f t="shared" ca="1" si="98"/>
        <v>0</v>
      </c>
      <c r="BA260" s="6">
        <f t="shared" ca="1" si="99"/>
        <v>0</v>
      </c>
      <c r="BB260" s="6">
        <f t="shared" ca="1" si="100"/>
        <v>0</v>
      </c>
      <c r="BC260" s="6">
        <f t="shared" ca="1" si="101"/>
        <v>0</v>
      </c>
      <c r="BD260" s="6">
        <f t="shared" ca="1" si="102"/>
        <v>0</v>
      </c>
      <c r="BE260" s="6">
        <f t="shared" ca="1" si="103"/>
        <v>0</v>
      </c>
      <c r="BF260" s="6">
        <f t="shared" ca="1" si="110"/>
        <v>0</v>
      </c>
      <c r="BG260" s="6">
        <f t="shared" ca="1" si="111"/>
        <v>0</v>
      </c>
      <c r="BH260" s="6"/>
      <c r="BJ260" s="4">
        <f t="shared" ca="1" si="104"/>
        <v>843304.19</v>
      </c>
      <c r="BL260" s="3">
        <f t="shared" si="105"/>
        <v>42275</v>
      </c>
      <c r="BM260" s="6">
        <f>BM259+SUMIFS('Transactions (Dated)'!G:G,'Transactions (Dated)'!D:D,'Share Values'!AQ260)</f>
        <v>34179.499999999993</v>
      </c>
      <c r="BN260" s="6">
        <f ca="1">BN259+SUMIFS('Transactions (Dated)'!$F:$F,'Transactions (Dated)'!$D:$D,$BL260,'Transactions (Dated)'!$B:$B,BN$11,'Transactions (Dated)'!$C:$C,"Dividend (paid to cash)")*Y260</f>
        <v>0</v>
      </c>
      <c r="BO260" s="6">
        <f ca="1">BO259+SUMIFS('Transactions (Dated)'!$F:$F,'Transactions (Dated)'!$D:$D,$BL260,'Transactions (Dated)'!$B:$B,BO$11,'Transactions (Dated)'!$C:$C,"Dividend (paid to cash)")*Z260</f>
        <v>2187.5</v>
      </c>
      <c r="BP260" s="6">
        <f ca="1">BP259+SUMIFS('Transactions (Dated)'!$F:$F,'Transactions (Dated)'!$D:$D,$BL260,'Transactions (Dated)'!$B:$B,BP$11,'Transactions (Dated)'!$C:$C,"Dividend (paid to cash)")*AA260</f>
        <v>28734.342000000001</v>
      </c>
      <c r="BQ260" s="6">
        <f ca="1">BQ259+SUMIFS('Transactions (Dated)'!$F:$F,'Transactions (Dated)'!$D:$D,$BL260,'Transactions (Dated)'!$B:$B,BQ$11,'Transactions (Dated)'!$C:$C,"Dividend (paid to cash)")*AB260</f>
        <v>179.74</v>
      </c>
      <c r="BR260" s="6">
        <f ca="1">BR259+SUMIFS('Transactions (Dated)'!$F:$F,'Transactions (Dated)'!$D:$D,$BL260,'Transactions (Dated)'!$B:$B,BR$11,'Transactions (Dated)'!$C:$C,"Dividend (paid to cash)")*AC260</f>
        <v>0</v>
      </c>
      <c r="BS260" s="6">
        <f ca="1">BS259+SUMIFS('Transactions (Dated)'!$F:$F,'Transactions (Dated)'!$D:$D,$BL260,'Transactions (Dated)'!$B:$B,BS$11,'Transactions (Dated)'!$C:$C,"Dividend (paid to cash)")*AD260</f>
        <v>0</v>
      </c>
      <c r="BT260" s="6">
        <f ca="1">BT259+SUMIFS('Transactions (Dated)'!$F:$F,'Transactions (Dated)'!$D:$D,$BL260,'Transactions (Dated)'!$B:$B,BT$11,'Transactions (Dated)'!$C:$C,"Dividend (paid to cash)")*AE260</f>
        <v>0</v>
      </c>
      <c r="BU260" s="6">
        <f ca="1">BU259+SUMIFS('Transactions (Dated)'!$F:$F,'Transactions (Dated)'!$D:$D,$BL260,'Transactions (Dated)'!$B:$B,BU$11,'Transactions (Dated)'!$C:$C,"Dividend (paid to cash)")*AF260</f>
        <v>0</v>
      </c>
      <c r="BV260" s="6">
        <f ca="1">BV259+SUMIFS('Transactions (Dated)'!$F:$F,'Transactions (Dated)'!$D:$D,$BL260,'Transactions (Dated)'!$B:$B,BV$11,'Transactions (Dated)'!$C:$C,"Dividend (paid to cash)")*AG260</f>
        <v>0</v>
      </c>
      <c r="BW260" s="6">
        <f ca="1">BW259+SUMIFS('Transactions (Dated)'!$F:$F,'Transactions (Dated)'!$D:$D,$BL260,'Transactions (Dated)'!$B:$B,BW$11,'Transactions (Dated)'!$C:$C,"Dividend (paid to cash)")*AH260</f>
        <v>0</v>
      </c>
      <c r="BX260" s="6">
        <f ca="1">BX259+SUMIFS('Transactions (Dated)'!$F:$F,'Transactions (Dated)'!$D:$D,$BL260,'Transactions (Dated)'!$B:$B,BX$11,'Transactions (Dated)'!$C:$C,"Dividend (paid to cash)")*AI260</f>
        <v>0</v>
      </c>
      <c r="BY260" s="6">
        <f ca="1">BY259+SUMIFS('Transactions (Dated)'!$F:$F,'Transactions (Dated)'!$D:$D,$BL260,'Transactions (Dated)'!$B:$B,BY$11,'Transactions (Dated)'!$C:$C,"Dividend (paid to cash)")*AJ260</f>
        <v>0</v>
      </c>
      <c r="BZ260" s="6">
        <f ca="1">BZ259+SUMIFS('Transactions (Dated)'!$F:$F,'Transactions (Dated)'!$D:$D,$BL260,'Transactions (Dated)'!$B:$B,BZ$11,'Transactions (Dated)'!$C:$C,"Dividend (paid to cash)")*AK260</f>
        <v>0</v>
      </c>
      <c r="CA260" s="6">
        <f ca="1">CA259+SUMIFS('Transactions (Dated)'!$F:$F,'Transactions (Dated)'!$D:$D,$BL260,'Transactions (Dated)'!$B:$B,CA$11,'Transactions (Dated)'!$C:$C,"Dividend (paid to cash)")*AL260</f>
        <v>0</v>
      </c>
      <c r="CB260" s="6">
        <v>0</v>
      </c>
      <c r="CC260" s="6">
        <v>0</v>
      </c>
      <c r="CD260" s="6"/>
      <c r="CF260" s="6">
        <f t="shared" ca="1" si="112"/>
        <v>65281.081999999988</v>
      </c>
      <c r="CH260" s="3">
        <f t="shared" si="113"/>
        <v>42275</v>
      </c>
      <c r="CI260" s="4">
        <f t="shared" ca="1" si="106"/>
        <v>843304.19</v>
      </c>
      <c r="CJ260" s="4">
        <f t="shared" ca="1" si="107"/>
        <v>65281.081999999988</v>
      </c>
      <c r="CL260" s="4">
        <f t="shared" ca="1" si="108"/>
        <v>908585.27199999988</v>
      </c>
    </row>
    <row r="261" spans="2:90" x14ac:dyDescent="0.15">
      <c r="B261" s="3">
        <f t="shared" si="109"/>
        <v>42276</v>
      </c>
      <c r="C261" s="2">
        <v>13037</v>
      </c>
      <c r="E261" s="70">
        <v>42276</v>
      </c>
      <c r="F261" s="69">
        <v>8.1</v>
      </c>
      <c r="G261" s="69">
        <v>3.47</v>
      </c>
      <c r="H261" s="69">
        <v>17.600000000000001</v>
      </c>
      <c r="I261" s="69">
        <v>28.95</v>
      </c>
      <c r="J261" s="69">
        <v>11.3</v>
      </c>
      <c r="K261" s="69">
        <v>10.029999999999999</v>
      </c>
      <c r="L261" s="69">
        <v>19.41</v>
      </c>
      <c r="M261" s="69">
        <v>3.13</v>
      </c>
      <c r="N261" s="69">
        <v>8.34</v>
      </c>
      <c r="O261" s="69">
        <v>6.0567000000000002</v>
      </c>
      <c r="P261" s="69">
        <v>26.45</v>
      </c>
      <c r="Q261" s="69">
        <v>0.85</v>
      </c>
      <c r="R261" s="69">
        <v>4.9000000000000004</v>
      </c>
      <c r="S261" s="69">
        <v>36.299999999999997</v>
      </c>
      <c r="T261" s="69"/>
      <c r="U261" s="69"/>
      <c r="V261" s="4"/>
      <c r="X261" s="3">
        <f t="shared" si="88"/>
        <v>42276</v>
      </c>
      <c r="Y261" s="40">
        <f ca="1">Y260+SUMIFS('Transactions (Dated)'!$E$2:$E$53,'Transactions (Dated)'!$D$2:$D$53,'Share Values'!$X261,'Transactions (Dated)'!$B$2:$B$53,'Share Values'!Y$11,'Transactions (Dated)'!$C$2:$C$53,"Buy")-SUMIFS('Transactions (Dated)'!$E$2:$E$53,'Transactions (Dated)'!$D$2:$D$53,'Share Values'!$X261,'Transactions (Dated)'!$B$2:$B$53,'Share Values'!Y$11,'Transactions (Dated)'!$C$2:$C$53,"Sell")</f>
        <v>4625</v>
      </c>
      <c r="Z261" s="40">
        <f ca="1">Z260+SUMIFS('Transactions (Dated)'!$E$2:$E$53,'Transactions (Dated)'!$D$2:$D$53,'Share Values'!$X261,'Transactions (Dated)'!$B$2:$B$53,'Share Values'!Z$11,'Transactions (Dated)'!$C$2:$C$53,"Buy")-SUMIFS('Transactions (Dated)'!$E$2:$E$53,'Transactions (Dated)'!$D$2:$D$53,'Share Values'!$X261,'Transactions (Dated)'!$B$2:$B$53,'Share Values'!Z$11,'Transactions (Dated)'!$C$2:$C$53,"Sell")</f>
        <v>9375</v>
      </c>
      <c r="AA261" s="40">
        <f ca="1">AA260+SUMIFS('Transactions (Dated)'!$E$2:$E$53,'Transactions (Dated)'!$D$2:$D$53,'Share Values'!$X261,'Transactions (Dated)'!$B$2:$B$53,'Share Values'!AA$11,'Transactions (Dated)'!$C$2:$C$53,"Buy")-SUMIFS('Transactions (Dated)'!$E$2:$E$53,'Transactions (Dated)'!$D$2:$D$53,'Share Values'!$X261,'Transactions (Dated)'!$B$2:$B$53,'Share Values'!AA$11,'Transactions (Dated)'!$C$2:$C$53,"Sell")</f>
        <v>39270</v>
      </c>
      <c r="AB261" s="40">
        <f ca="1">AB260+SUMIFS('Transactions (Dated)'!$E$2:$E$53,'Transactions (Dated)'!$D$2:$D$53,'Share Values'!$X261,'Transactions (Dated)'!$B$2:$B$53,'Share Values'!AB$11,'Transactions (Dated)'!$C$2:$C$53,"Buy")-SUMIFS('Transactions (Dated)'!$E$2:$E$53,'Transactions (Dated)'!$D$2:$D$53,'Share Values'!$X261,'Transactions (Dated)'!$B$2:$B$53,'Share Values'!AB$11,'Transactions (Dated)'!$C$2:$C$53,"Sell")</f>
        <v>1892</v>
      </c>
      <c r="AC261" s="40">
        <f ca="1">AC260+SUMIFS('Transactions (Dated)'!$E$2:$E$53,'Transactions (Dated)'!$D$2:$D$53,'Share Values'!$X261,'Transactions (Dated)'!$B$2:$B$53,'Share Values'!AC$11,'Transactions (Dated)'!$C$2:$C$53,"Buy")-SUMIFS('Transactions (Dated)'!$E$2:$E$53,'Transactions (Dated)'!$D$2:$D$53,'Share Values'!$X261,'Transactions (Dated)'!$B$2:$B$53,'Share Values'!AC$11,'Transactions (Dated)'!$C$2:$C$53,"Sell")</f>
        <v>2348</v>
      </c>
      <c r="AD261" s="40">
        <f ca="1">AD260+SUMIFS('Transactions (Dated)'!$E$2:$E$53,'Transactions (Dated)'!$D$2:$D$53,'Share Values'!$X261,'Transactions (Dated)'!$B$2:$B$53,'Share Values'!AD$11,'Transactions (Dated)'!$C$2:$C$53,"Buy")-SUMIFS('Transactions (Dated)'!$E$2:$E$53,'Transactions (Dated)'!$D$2:$D$53,'Share Values'!$X261,'Transactions (Dated)'!$B$2:$B$53,'Share Values'!AD$11,'Transactions (Dated)'!$C$2:$C$53,"Sell")</f>
        <v>0</v>
      </c>
      <c r="AE261" s="40">
        <f ca="1">AE260+SUMIFS('Transactions (Dated)'!$E$2:$E$53,'Transactions (Dated)'!$D$2:$D$53,'Share Values'!$X261,'Transactions (Dated)'!$B$2:$B$53,'Share Values'!AE$11,'Transactions (Dated)'!$C$2:$C$53,"Buy")-SUMIFS('Transactions (Dated)'!$E$2:$E$53,'Transactions (Dated)'!$D$2:$D$53,'Share Values'!$X261,'Transactions (Dated)'!$B$2:$B$53,'Share Values'!AE$11,'Transactions (Dated)'!$C$2:$C$53,"Sell")</f>
        <v>0</v>
      </c>
      <c r="AF261" s="40">
        <f ca="1">AF260+SUMIFS('Transactions (Dated)'!$E$2:$E$53,'Transactions (Dated)'!$D$2:$D$53,'Share Values'!$X261,'Transactions (Dated)'!$B$2:$B$53,'Share Values'!AF$11,'Transactions (Dated)'!$C$2:$C$53,"Buy")-SUMIFS('Transactions (Dated)'!$E$2:$E$53,'Transactions (Dated)'!$D$2:$D$53,'Share Values'!$X261,'Transactions (Dated)'!$B$2:$B$53,'Share Values'!AF$11,'Transactions (Dated)'!$C$2:$C$53,"Sell")</f>
        <v>0</v>
      </c>
      <c r="AG261" s="40">
        <f ca="1">AG260+SUMIFS('Transactions (Dated)'!$E$2:$E$53,'Transactions (Dated)'!$D$2:$D$53,'Share Values'!$X261,'Transactions (Dated)'!$B$2:$B$53,'Share Values'!AG$11,'Transactions (Dated)'!$C$2:$C$53,"Buy")-SUMIFS('Transactions (Dated)'!$E$2:$E$53,'Transactions (Dated)'!$D$2:$D$53,'Share Values'!$X261,'Transactions (Dated)'!$B$2:$B$53,'Share Values'!AG$11,'Transactions (Dated)'!$C$2:$C$53,"Sell")</f>
        <v>0</v>
      </c>
      <c r="AH261" s="40">
        <f ca="1">AH260+SUMIFS('Transactions (Dated)'!$E$2:$E$53,'Transactions (Dated)'!$D$2:$D$53,'Share Values'!$X261,'Transactions (Dated)'!$B$2:$B$53,'Share Values'!AH$11,'Transactions (Dated)'!$C$2:$C$53,"Buy")-SUMIFS('Transactions (Dated)'!$E$2:$E$53,'Transactions (Dated)'!$D$2:$D$53,'Share Values'!$X261,'Transactions (Dated)'!$B$2:$B$53,'Share Values'!AH$11,'Transactions (Dated)'!$C$2:$C$53,"Sell")</f>
        <v>0</v>
      </c>
      <c r="AI261" s="40">
        <f ca="1">AI260+SUMIFS('Transactions (Dated)'!$E$2:$E$53,'Transactions (Dated)'!$D$2:$D$53,'Share Values'!$X261,'Transactions (Dated)'!$B$2:$B$53,'Share Values'!AI$11,'Transactions (Dated)'!$C$2:$C$53,"Buy")-SUMIFS('Transactions (Dated)'!$E$2:$E$53,'Transactions (Dated)'!$D$2:$D$53,'Share Values'!$X261,'Transactions (Dated)'!$B$2:$B$53,'Share Values'!AI$11,'Transactions (Dated)'!$C$2:$C$53,"Sell")</f>
        <v>0</v>
      </c>
      <c r="AJ261" s="40">
        <f ca="1">AJ260+SUMIFS('Transactions (Dated)'!$E$2:$E$53,'Transactions (Dated)'!$D$2:$D$53,'Share Values'!$X261,'Transactions (Dated)'!$B$2:$B$53,'Share Values'!AJ$11,'Transactions (Dated)'!$C$2:$C$53,"Buy")-SUMIFS('Transactions (Dated)'!$E$2:$E$53,'Transactions (Dated)'!$D$2:$D$53,'Share Values'!$X261,'Transactions (Dated)'!$B$2:$B$53,'Share Values'!AJ$11,'Transactions (Dated)'!$C$2:$C$53,"Sell")</f>
        <v>0</v>
      </c>
      <c r="AK261" s="40">
        <f ca="1">AK260+SUMIFS('Transactions (Dated)'!$E$2:$E$53,'Transactions (Dated)'!$D$2:$D$53,'Share Values'!$X261,'Transactions (Dated)'!$B$2:$B$53,'Share Values'!AK$11,'Transactions (Dated)'!$C$2:$C$53,"Buy")-SUMIFS('Transactions (Dated)'!$E$2:$E$53,'Transactions (Dated)'!$D$2:$D$53,'Share Values'!$X261,'Transactions (Dated)'!$B$2:$B$53,'Share Values'!AK$11,'Transactions (Dated)'!$C$2:$C$53,"Sell")</f>
        <v>0</v>
      </c>
      <c r="AL261" s="40">
        <f ca="1">AL260+SUMIFS('Transactions (Dated)'!$E$2:$E$53,'Transactions (Dated)'!$D$2:$D$53,'Share Values'!$X261,'Transactions (Dated)'!$B$2:$B$53,'Share Values'!AL$11,'Transactions (Dated)'!$C$2:$C$53,"Buy")-SUMIFS('Transactions (Dated)'!$E$2:$E$53,'Transactions (Dated)'!$D$2:$D$53,'Share Values'!$X261,'Transactions (Dated)'!$B$2:$B$53,'Share Values'!AL$11,'Transactions (Dated)'!$C$2:$C$53,"Sell")</f>
        <v>0</v>
      </c>
      <c r="AM261" s="40">
        <f ca="1">AM260+SUMIFS('Transactions (Dated)'!$E$2:$E$53,'Transactions (Dated)'!$D$2:$D$53,'Share Values'!$X261,'Transactions (Dated)'!$B$2:$B$53,'Share Values'!AM$11,'Transactions (Dated)'!$C$2:$C$53,"Buy")-SUMIFS('Transactions (Dated)'!$E$2:$E$53,'Transactions (Dated)'!$D$2:$D$53,'Share Values'!$X261,'Transactions (Dated)'!$B$2:$B$53,'Share Values'!AM$11,'Transactions (Dated)'!$C$2:$C$53,"Sell")</f>
        <v>0</v>
      </c>
      <c r="AN261" s="40">
        <f ca="1">AN260+SUMIFS('Transactions (Dated)'!$E$2:$E$53,'Transactions (Dated)'!$D$2:$D$53,'Share Values'!$X261,'Transactions (Dated)'!$B$2:$B$53,'Share Values'!AN$11,'Transactions (Dated)'!$C$2:$C$53,"Buy")-SUMIFS('Transactions (Dated)'!$E$2:$E$53,'Transactions (Dated)'!$D$2:$D$53,'Share Values'!$X261,'Transactions (Dated)'!$B$2:$B$53,'Share Values'!AN$11,'Transactions (Dated)'!$C$2:$C$53,"Sell")</f>
        <v>0</v>
      </c>
      <c r="AO261" s="40"/>
      <c r="AQ261" s="3">
        <f t="shared" si="89"/>
        <v>42276</v>
      </c>
      <c r="AR261" s="6">
        <f t="shared" ca="1" si="90"/>
        <v>37462.5</v>
      </c>
      <c r="AS261" s="6">
        <f t="shared" ca="1" si="91"/>
        <v>32531.250000000004</v>
      </c>
      <c r="AT261" s="6">
        <f t="shared" ca="1" si="92"/>
        <v>691152</v>
      </c>
      <c r="AU261" s="6">
        <f t="shared" ca="1" si="93"/>
        <v>54773.4</v>
      </c>
      <c r="AV261" s="6">
        <f t="shared" ca="1" si="94"/>
        <v>26532.400000000001</v>
      </c>
      <c r="AW261" s="6">
        <f t="shared" ca="1" si="95"/>
        <v>0</v>
      </c>
      <c r="AX261" s="6">
        <f t="shared" ca="1" si="96"/>
        <v>0</v>
      </c>
      <c r="AY261" s="6">
        <f t="shared" ca="1" si="97"/>
        <v>0</v>
      </c>
      <c r="AZ261" s="6">
        <f t="shared" ca="1" si="98"/>
        <v>0</v>
      </c>
      <c r="BA261" s="6">
        <f t="shared" ca="1" si="99"/>
        <v>0</v>
      </c>
      <c r="BB261" s="6">
        <f t="shared" ca="1" si="100"/>
        <v>0</v>
      </c>
      <c r="BC261" s="6">
        <f t="shared" ca="1" si="101"/>
        <v>0</v>
      </c>
      <c r="BD261" s="6">
        <f t="shared" ca="1" si="102"/>
        <v>0</v>
      </c>
      <c r="BE261" s="6">
        <f t="shared" ca="1" si="103"/>
        <v>0</v>
      </c>
      <c r="BF261" s="6">
        <f t="shared" ca="1" si="110"/>
        <v>0</v>
      </c>
      <c r="BG261" s="6">
        <f t="shared" ca="1" si="111"/>
        <v>0</v>
      </c>
      <c r="BH261" s="6"/>
      <c r="BJ261" s="4">
        <f t="shared" ca="1" si="104"/>
        <v>842451.55</v>
      </c>
      <c r="BL261" s="3">
        <f t="shared" si="105"/>
        <v>42276</v>
      </c>
      <c r="BM261" s="6">
        <f>BM260+SUMIFS('Transactions (Dated)'!G:G,'Transactions (Dated)'!D:D,'Share Values'!AQ261)</f>
        <v>34179.499999999993</v>
      </c>
      <c r="BN261" s="6">
        <f ca="1">BN260+SUMIFS('Transactions (Dated)'!$F:$F,'Transactions (Dated)'!$D:$D,$BL261,'Transactions (Dated)'!$B:$B,BN$11,'Transactions (Dated)'!$C:$C,"Dividend (paid to cash)")*Y261</f>
        <v>0</v>
      </c>
      <c r="BO261" s="6">
        <f ca="1">BO260+SUMIFS('Transactions (Dated)'!$F:$F,'Transactions (Dated)'!$D:$D,$BL261,'Transactions (Dated)'!$B:$B,BO$11,'Transactions (Dated)'!$C:$C,"Dividend (paid to cash)")*Z261</f>
        <v>2187.5</v>
      </c>
      <c r="BP261" s="6">
        <f ca="1">BP260+SUMIFS('Transactions (Dated)'!$F:$F,'Transactions (Dated)'!$D:$D,$BL261,'Transactions (Dated)'!$B:$B,BP$11,'Transactions (Dated)'!$C:$C,"Dividend (paid to cash)")*AA261</f>
        <v>28734.342000000001</v>
      </c>
      <c r="BQ261" s="6">
        <f ca="1">BQ260+SUMIFS('Transactions (Dated)'!$F:$F,'Transactions (Dated)'!$D:$D,$BL261,'Transactions (Dated)'!$B:$B,BQ$11,'Transactions (Dated)'!$C:$C,"Dividend (paid to cash)")*AB261</f>
        <v>179.74</v>
      </c>
      <c r="BR261" s="6">
        <f ca="1">BR260+SUMIFS('Transactions (Dated)'!$F:$F,'Transactions (Dated)'!$D:$D,$BL261,'Transactions (Dated)'!$B:$B,BR$11,'Transactions (Dated)'!$C:$C,"Dividend (paid to cash)")*AC261</f>
        <v>0</v>
      </c>
      <c r="BS261" s="6">
        <f ca="1">BS260+SUMIFS('Transactions (Dated)'!$F:$F,'Transactions (Dated)'!$D:$D,$BL261,'Transactions (Dated)'!$B:$B,BS$11,'Transactions (Dated)'!$C:$C,"Dividend (paid to cash)")*AD261</f>
        <v>0</v>
      </c>
      <c r="BT261" s="6">
        <f ca="1">BT260+SUMIFS('Transactions (Dated)'!$F:$F,'Transactions (Dated)'!$D:$D,$BL261,'Transactions (Dated)'!$B:$B,BT$11,'Transactions (Dated)'!$C:$C,"Dividend (paid to cash)")*AE261</f>
        <v>0</v>
      </c>
      <c r="BU261" s="6">
        <f ca="1">BU260+SUMIFS('Transactions (Dated)'!$F:$F,'Transactions (Dated)'!$D:$D,$BL261,'Transactions (Dated)'!$B:$B,BU$11,'Transactions (Dated)'!$C:$C,"Dividend (paid to cash)")*AF261</f>
        <v>0</v>
      </c>
      <c r="BV261" s="6">
        <f ca="1">BV260+SUMIFS('Transactions (Dated)'!$F:$F,'Transactions (Dated)'!$D:$D,$BL261,'Transactions (Dated)'!$B:$B,BV$11,'Transactions (Dated)'!$C:$C,"Dividend (paid to cash)")*AG261</f>
        <v>0</v>
      </c>
      <c r="BW261" s="6">
        <f ca="1">BW260+SUMIFS('Transactions (Dated)'!$F:$F,'Transactions (Dated)'!$D:$D,$BL261,'Transactions (Dated)'!$B:$B,BW$11,'Transactions (Dated)'!$C:$C,"Dividend (paid to cash)")*AH261</f>
        <v>0</v>
      </c>
      <c r="BX261" s="6">
        <f ca="1">BX260+SUMIFS('Transactions (Dated)'!$F:$F,'Transactions (Dated)'!$D:$D,$BL261,'Transactions (Dated)'!$B:$B,BX$11,'Transactions (Dated)'!$C:$C,"Dividend (paid to cash)")*AI261</f>
        <v>0</v>
      </c>
      <c r="BY261" s="6">
        <f ca="1">BY260+SUMIFS('Transactions (Dated)'!$F:$F,'Transactions (Dated)'!$D:$D,$BL261,'Transactions (Dated)'!$B:$B,BY$11,'Transactions (Dated)'!$C:$C,"Dividend (paid to cash)")*AJ261</f>
        <v>0</v>
      </c>
      <c r="BZ261" s="6">
        <f ca="1">BZ260+SUMIFS('Transactions (Dated)'!$F:$F,'Transactions (Dated)'!$D:$D,$BL261,'Transactions (Dated)'!$B:$B,BZ$11,'Transactions (Dated)'!$C:$C,"Dividend (paid to cash)")*AK261</f>
        <v>0</v>
      </c>
      <c r="CA261" s="6">
        <f ca="1">CA260+SUMIFS('Transactions (Dated)'!$F:$F,'Transactions (Dated)'!$D:$D,$BL261,'Transactions (Dated)'!$B:$B,CA$11,'Transactions (Dated)'!$C:$C,"Dividend (paid to cash)")*AL261</f>
        <v>0</v>
      </c>
      <c r="CB261" s="6">
        <v>0</v>
      </c>
      <c r="CC261" s="6">
        <v>0</v>
      </c>
      <c r="CD261" s="6"/>
      <c r="CF261" s="6">
        <f t="shared" ca="1" si="112"/>
        <v>65281.081999999988</v>
      </c>
      <c r="CH261" s="3">
        <f t="shared" si="113"/>
        <v>42276</v>
      </c>
      <c r="CI261" s="4">
        <f t="shared" ca="1" si="106"/>
        <v>842451.55</v>
      </c>
      <c r="CJ261" s="4">
        <f t="shared" ca="1" si="107"/>
        <v>65281.081999999988</v>
      </c>
      <c r="CL261" s="4">
        <f t="shared" ca="1" si="108"/>
        <v>907732.63199999998</v>
      </c>
    </row>
    <row r="262" spans="2:90" x14ac:dyDescent="0.15">
      <c r="B262" s="3">
        <f t="shared" si="109"/>
        <v>42277</v>
      </c>
      <c r="C262" s="2">
        <v>13307</v>
      </c>
      <c r="E262" s="70">
        <v>42277</v>
      </c>
      <c r="F262" s="69">
        <v>8.19</v>
      </c>
      <c r="G262" s="69">
        <v>3.49</v>
      </c>
      <c r="H262" s="69">
        <v>17.97</v>
      </c>
      <c r="I262" s="69">
        <v>29.21</v>
      </c>
      <c r="J262" s="69">
        <v>11.4</v>
      </c>
      <c r="K262" s="69">
        <v>10.28</v>
      </c>
      <c r="L262" s="69">
        <v>19.920000000000002</v>
      </c>
      <c r="M262" s="69">
        <v>3.13</v>
      </c>
      <c r="N262" s="69">
        <v>8.5</v>
      </c>
      <c r="O262" s="69">
        <v>6.0332999999999997</v>
      </c>
      <c r="P262" s="69">
        <v>26.96</v>
      </c>
      <c r="Q262" s="69">
        <v>0.9</v>
      </c>
      <c r="R262" s="69">
        <v>4.93</v>
      </c>
      <c r="S262" s="69">
        <v>38.17</v>
      </c>
      <c r="T262" s="69"/>
      <c r="U262" s="69"/>
      <c r="V262" s="4"/>
      <c r="X262" s="3">
        <f t="shared" si="88"/>
        <v>42277</v>
      </c>
      <c r="Y262" s="40">
        <f ca="1">Y261+SUMIFS('Transactions (Dated)'!$E$2:$E$53,'Transactions (Dated)'!$D$2:$D$53,'Share Values'!$X262,'Transactions (Dated)'!$B$2:$B$53,'Share Values'!Y$11,'Transactions (Dated)'!$C$2:$C$53,"Buy")-SUMIFS('Transactions (Dated)'!$E$2:$E$53,'Transactions (Dated)'!$D$2:$D$53,'Share Values'!$X262,'Transactions (Dated)'!$B$2:$B$53,'Share Values'!Y$11,'Transactions (Dated)'!$C$2:$C$53,"Sell")</f>
        <v>4625</v>
      </c>
      <c r="Z262" s="40">
        <f ca="1">Z261+SUMIFS('Transactions (Dated)'!$E$2:$E$53,'Transactions (Dated)'!$D$2:$D$53,'Share Values'!$X262,'Transactions (Dated)'!$B$2:$B$53,'Share Values'!Z$11,'Transactions (Dated)'!$C$2:$C$53,"Buy")-SUMIFS('Transactions (Dated)'!$E$2:$E$53,'Transactions (Dated)'!$D$2:$D$53,'Share Values'!$X262,'Transactions (Dated)'!$B$2:$B$53,'Share Values'!Z$11,'Transactions (Dated)'!$C$2:$C$53,"Sell")</f>
        <v>9375</v>
      </c>
      <c r="AA262" s="40">
        <f ca="1">AA261+SUMIFS('Transactions (Dated)'!$E$2:$E$53,'Transactions (Dated)'!$D$2:$D$53,'Share Values'!$X262,'Transactions (Dated)'!$B$2:$B$53,'Share Values'!AA$11,'Transactions (Dated)'!$C$2:$C$53,"Buy")-SUMIFS('Transactions (Dated)'!$E$2:$E$53,'Transactions (Dated)'!$D$2:$D$53,'Share Values'!$X262,'Transactions (Dated)'!$B$2:$B$53,'Share Values'!AA$11,'Transactions (Dated)'!$C$2:$C$53,"Sell")</f>
        <v>39270</v>
      </c>
      <c r="AB262" s="40">
        <f ca="1">AB261+SUMIFS('Transactions (Dated)'!$E$2:$E$53,'Transactions (Dated)'!$D$2:$D$53,'Share Values'!$X262,'Transactions (Dated)'!$B$2:$B$53,'Share Values'!AB$11,'Transactions (Dated)'!$C$2:$C$53,"Buy")-SUMIFS('Transactions (Dated)'!$E$2:$E$53,'Transactions (Dated)'!$D$2:$D$53,'Share Values'!$X262,'Transactions (Dated)'!$B$2:$B$53,'Share Values'!AB$11,'Transactions (Dated)'!$C$2:$C$53,"Sell")</f>
        <v>1892</v>
      </c>
      <c r="AC262" s="40">
        <f ca="1">AC261+SUMIFS('Transactions (Dated)'!$E$2:$E$53,'Transactions (Dated)'!$D$2:$D$53,'Share Values'!$X262,'Transactions (Dated)'!$B$2:$B$53,'Share Values'!AC$11,'Transactions (Dated)'!$C$2:$C$53,"Buy")-SUMIFS('Transactions (Dated)'!$E$2:$E$53,'Transactions (Dated)'!$D$2:$D$53,'Share Values'!$X262,'Transactions (Dated)'!$B$2:$B$53,'Share Values'!AC$11,'Transactions (Dated)'!$C$2:$C$53,"Sell")</f>
        <v>2348</v>
      </c>
      <c r="AD262" s="40">
        <f ca="1">AD261+SUMIFS('Transactions (Dated)'!$E$2:$E$53,'Transactions (Dated)'!$D$2:$D$53,'Share Values'!$X262,'Transactions (Dated)'!$B$2:$B$53,'Share Values'!AD$11,'Transactions (Dated)'!$C$2:$C$53,"Buy")-SUMIFS('Transactions (Dated)'!$E$2:$E$53,'Transactions (Dated)'!$D$2:$D$53,'Share Values'!$X262,'Transactions (Dated)'!$B$2:$B$53,'Share Values'!AD$11,'Transactions (Dated)'!$C$2:$C$53,"Sell")</f>
        <v>0</v>
      </c>
      <c r="AE262" s="40">
        <f ca="1">AE261+SUMIFS('Transactions (Dated)'!$E$2:$E$53,'Transactions (Dated)'!$D$2:$D$53,'Share Values'!$X262,'Transactions (Dated)'!$B$2:$B$53,'Share Values'!AE$11,'Transactions (Dated)'!$C$2:$C$53,"Buy")-SUMIFS('Transactions (Dated)'!$E$2:$E$53,'Transactions (Dated)'!$D$2:$D$53,'Share Values'!$X262,'Transactions (Dated)'!$B$2:$B$53,'Share Values'!AE$11,'Transactions (Dated)'!$C$2:$C$53,"Sell")</f>
        <v>0</v>
      </c>
      <c r="AF262" s="40">
        <f ca="1">AF261+SUMIFS('Transactions (Dated)'!$E$2:$E$53,'Transactions (Dated)'!$D$2:$D$53,'Share Values'!$X262,'Transactions (Dated)'!$B$2:$B$53,'Share Values'!AF$11,'Transactions (Dated)'!$C$2:$C$53,"Buy")-SUMIFS('Transactions (Dated)'!$E$2:$E$53,'Transactions (Dated)'!$D$2:$D$53,'Share Values'!$X262,'Transactions (Dated)'!$B$2:$B$53,'Share Values'!AF$11,'Transactions (Dated)'!$C$2:$C$53,"Sell")</f>
        <v>0</v>
      </c>
      <c r="AG262" s="40">
        <f ca="1">AG261+SUMIFS('Transactions (Dated)'!$E$2:$E$53,'Transactions (Dated)'!$D$2:$D$53,'Share Values'!$X262,'Transactions (Dated)'!$B$2:$B$53,'Share Values'!AG$11,'Transactions (Dated)'!$C$2:$C$53,"Buy")-SUMIFS('Transactions (Dated)'!$E$2:$E$53,'Transactions (Dated)'!$D$2:$D$53,'Share Values'!$X262,'Transactions (Dated)'!$B$2:$B$53,'Share Values'!AG$11,'Transactions (Dated)'!$C$2:$C$53,"Sell")</f>
        <v>0</v>
      </c>
      <c r="AH262" s="40">
        <f ca="1">AH261+SUMIFS('Transactions (Dated)'!$E$2:$E$53,'Transactions (Dated)'!$D$2:$D$53,'Share Values'!$X262,'Transactions (Dated)'!$B$2:$B$53,'Share Values'!AH$11,'Transactions (Dated)'!$C$2:$C$53,"Buy")-SUMIFS('Transactions (Dated)'!$E$2:$E$53,'Transactions (Dated)'!$D$2:$D$53,'Share Values'!$X262,'Transactions (Dated)'!$B$2:$B$53,'Share Values'!AH$11,'Transactions (Dated)'!$C$2:$C$53,"Sell")</f>
        <v>0</v>
      </c>
      <c r="AI262" s="40">
        <f ca="1">AI261+SUMIFS('Transactions (Dated)'!$E$2:$E$53,'Transactions (Dated)'!$D$2:$D$53,'Share Values'!$X262,'Transactions (Dated)'!$B$2:$B$53,'Share Values'!AI$11,'Transactions (Dated)'!$C$2:$C$53,"Buy")-SUMIFS('Transactions (Dated)'!$E$2:$E$53,'Transactions (Dated)'!$D$2:$D$53,'Share Values'!$X262,'Transactions (Dated)'!$B$2:$B$53,'Share Values'!AI$11,'Transactions (Dated)'!$C$2:$C$53,"Sell")</f>
        <v>0</v>
      </c>
      <c r="AJ262" s="40">
        <f ca="1">AJ261+SUMIFS('Transactions (Dated)'!$E$2:$E$53,'Transactions (Dated)'!$D$2:$D$53,'Share Values'!$X262,'Transactions (Dated)'!$B$2:$B$53,'Share Values'!AJ$11,'Transactions (Dated)'!$C$2:$C$53,"Buy")-SUMIFS('Transactions (Dated)'!$E$2:$E$53,'Transactions (Dated)'!$D$2:$D$53,'Share Values'!$X262,'Transactions (Dated)'!$B$2:$B$53,'Share Values'!AJ$11,'Transactions (Dated)'!$C$2:$C$53,"Sell")</f>
        <v>0</v>
      </c>
      <c r="AK262" s="40">
        <f ca="1">AK261+SUMIFS('Transactions (Dated)'!$E$2:$E$53,'Transactions (Dated)'!$D$2:$D$53,'Share Values'!$X262,'Transactions (Dated)'!$B$2:$B$53,'Share Values'!AK$11,'Transactions (Dated)'!$C$2:$C$53,"Buy")-SUMIFS('Transactions (Dated)'!$E$2:$E$53,'Transactions (Dated)'!$D$2:$D$53,'Share Values'!$X262,'Transactions (Dated)'!$B$2:$B$53,'Share Values'!AK$11,'Transactions (Dated)'!$C$2:$C$53,"Sell")</f>
        <v>0</v>
      </c>
      <c r="AL262" s="40">
        <f ca="1">AL261+SUMIFS('Transactions (Dated)'!$E$2:$E$53,'Transactions (Dated)'!$D$2:$D$53,'Share Values'!$X262,'Transactions (Dated)'!$B$2:$B$53,'Share Values'!AL$11,'Transactions (Dated)'!$C$2:$C$53,"Buy")-SUMIFS('Transactions (Dated)'!$E$2:$E$53,'Transactions (Dated)'!$D$2:$D$53,'Share Values'!$X262,'Transactions (Dated)'!$B$2:$B$53,'Share Values'!AL$11,'Transactions (Dated)'!$C$2:$C$53,"Sell")</f>
        <v>0</v>
      </c>
      <c r="AM262" s="40">
        <f ca="1">AM261+SUMIFS('Transactions (Dated)'!$E$2:$E$53,'Transactions (Dated)'!$D$2:$D$53,'Share Values'!$X262,'Transactions (Dated)'!$B$2:$B$53,'Share Values'!AM$11,'Transactions (Dated)'!$C$2:$C$53,"Buy")-SUMIFS('Transactions (Dated)'!$E$2:$E$53,'Transactions (Dated)'!$D$2:$D$53,'Share Values'!$X262,'Transactions (Dated)'!$B$2:$B$53,'Share Values'!AM$11,'Transactions (Dated)'!$C$2:$C$53,"Sell")</f>
        <v>0</v>
      </c>
      <c r="AN262" s="40">
        <f ca="1">AN261+SUMIFS('Transactions (Dated)'!$E$2:$E$53,'Transactions (Dated)'!$D$2:$D$53,'Share Values'!$X262,'Transactions (Dated)'!$B$2:$B$53,'Share Values'!AN$11,'Transactions (Dated)'!$C$2:$C$53,"Buy")-SUMIFS('Transactions (Dated)'!$E$2:$E$53,'Transactions (Dated)'!$D$2:$D$53,'Share Values'!$X262,'Transactions (Dated)'!$B$2:$B$53,'Share Values'!AN$11,'Transactions (Dated)'!$C$2:$C$53,"Sell")</f>
        <v>0</v>
      </c>
      <c r="AO262" s="40"/>
      <c r="AQ262" s="3">
        <f t="shared" si="89"/>
        <v>42277</v>
      </c>
      <c r="AR262" s="6">
        <f t="shared" ca="1" si="90"/>
        <v>37878.75</v>
      </c>
      <c r="AS262" s="6">
        <f t="shared" ca="1" si="91"/>
        <v>32718.750000000004</v>
      </c>
      <c r="AT262" s="6">
        <f t="shared" ca="1" si="92"/>
        <v>705681.89999999991</v>
      </c>
      <c r="AU262" s="6">
        <f t="shared" ca="1" si="93"/>
        <v>55265.32</v>
      </c>
      <c r="AV262" s="6">
        <f t="shared" ca="1" si="94"/>
        <v>26767.200000000001</v>
      </c>
      <c r="AW262" s="6">
        <f t="shared" ca="1" si="95"/>
        <v>0</v>
      </c>
      <c r="AX262" s="6">
        <f t="shared" ca="1" si="96"/>
        <v>0</v>
      </c>
      <c r="AY262" s="6">
        <f t="shared" ca="1" si="97"/>
        <v>0</v>
      </c>
      <c r="AZ262" s="6">
        <f t="shared" ca="1" si="98"/>
        <v>0</v>
      </c>
      <c r="BA262" s="6">
        <f t="shared" ca="1" si="99"/>
        <v>0</v>
      </c>
      <c r="BB262" s="6">
        <f t="shared" ca="1" si="100"/>
        <v>0</v>
      </c>
      <c r="BC262" s="6">
        <f t="shared" ca="1" si="101"/>
        <v>0</v>
      </c>
      <c r="BD262" s="6">
        <f t="shared" ca="1" si="102"/>
        <v>0</v>
      </c>
      <c r="BE262" s="6">
        <f t="shared" ca="1" si="103"/>
        <v>0</v>
      </c>
      <c r="BF262" s="6">
        <f t="shared" ca="1" si="110"/>
        <v>0</v>
      </c>
      <c r="BG262" s="6">
        <f t="shared" ca="1" si="111"/>
        <v>0</v>
      </c>
      <c r="BH262" s="6"/>
      <c r="BJ262" s="4">
        <f t="shared" ca="1" si="104"/>
        <v>858311.91999999981</v>
      </c>
      <c r="BL262" s="3">
        <f t="shared" si="105"/>
        <v>42277</v>
      </c>
      <c r="BM262" s="6">
        <f>BM261+SUMIFS('Transactions (Dated)'!G:G,'Transactions (Dated)'!D:D,'Share Values'!AQ262)</f>
        <v>34179.499999999993</v>
      </c>
      <c r="BN262" s="6">
        <f ca="1">BN261+SUMIFS('Transactions (Dated)'!$F:$F,'Transactions (Dated)'!$D:$D,$BL262,'Transactions (Dated)'!$B:$B,BN$11,'Transactions (Dated)'!$C:$C,"Dividend (paid to cash)")*Y262</f>
        <v>0</v>
      </c>
      <c r="BO262" s="6">
        <f ca="1">BO261+SUMIFS('Transactions (Dated)'!$F:$F,'Transactions (Dated)'!$D:$D,$BL262,'Transactions (Dated)'!$B:$B,BO$11,'Transactions (Dated)'!$C:$C,"Dividend (paid to cash)")*Z262</f>
        <v>2187.5</v>
      </c>
      <c r="BP262" s="6">
        <f ca="1">BP261+SUMIFS('Transactions (Dated)'!$F:$F,'Transactions (Dated)'!$D:$D,$BL262,'Transactions (Dated)'!$B:$B,BP$11,'Transactions (Dated)'!$C:$C,"Dividend (paid to cash)")*AA262</f>
        <v>28734.342000000001</v>
      </c>
      <c r="BQ262" s="6">
        <f ca="1">BQ261+SUMIFS('Transactions (Dated)'!$F:$F,'Transactions (Dated)'!$D:$D,$BL262,'Transactions (Dated)'!$B:$B,BQ$11,'Transactions (Dated)'!$C:$C,"Dividend (paid to cash)")*AB262</f>
        <v>179.74</v>
      </c>
      <c r="BR262" s="6">
        <f ca="1">BR261+SUMIFS('Transactions (Dated)'!$F:$F,'Transactions (Dated)'!$D:$D,$BL262,'Transactions (Dated)'!$B:$B,BR$11,'Transactions (Dated)'!$C:$C,"Dividend (paid to cash)")*AC262</f>
        <v>0</v>
      </c>
      <c r="BS262" s="6">
        <f ca="1">BS261+SUMIFS('Transactions (Dated)'!$F:$F,'Transactions (Dated)'!$D:$D,$BL262,'Transactions (Dated)'!$B:$B,BS$11,'Transactions (Dated)'!$C:$C,"Dividend (paid to cash)")*AD262</f>
        <v>0</v>
      </c>
      <c r="BT262" s="6">
        <f ca="1">BT261+SUMIFS('Transactions (Dated)'!$F:$F,'Transactions (Dated)'!$D:$D,$BL262,'Transactions (Dated)'!$B:$B,BT$11,'Transactions (Dated)'!$C:$C,"Dividend (paid to cash)")*AE262</f>
        <v>0</v>
      </c>
      <c r="BU262" s="6">
        <f ca="1">BU261+SUMIFS('Transactions (Dated)'!$F:$F,'Transactions (Dated)'!$D:$D,$BL262,'Transactions (Dated)'!$B:$B,BU$11,'Transactions (Dated)'!$C:$C,"Dividend (paid to cash)")*AF262</f>
        <v>0</v>
      </c>
      <c r="BV262" s="6">
        <f ca="1">BV261+SUMIFS('Transactions (Dated)'!$F:$F,'Transactions (Dated)'!$D:$D,$BL262,'Transactions (Dated)'!$B:$B,BV$11,'Transactions (Dated)'!$C:$C,"Dividend (paid to cash)")*AG262</f>
        <v>0</v>
      </c>
      <c r="BW262" s="6">
        <f ca="1">BW261+SUMIFS('Transactions (Dated)'!$F:$F,'Transactions (Dated)'!$D:$D,$BL262,'Transactions (Dated)'!$B:$B,BW$11,'Transactions (Dated)'!$C:$C,"Dividend (paid to cash)")*AH262</f>
        <v>0</v>
      </c>
      <c r="BX262" s="6">
        <f ca="1">BX261+SUMIFS('Transactions (Dated)'!$F:$F,'Transactions (Dated)'!$D:$D,$BL262,'Transactions (Dated)'!$B:$B,BX$11,'Transactions (Dated)'!$C:$C,"Dividend (paid to cash)")*AI262</f>
        <v>0</v>
      </c>
      <c r="BY262" s="6">
        <f ca="1">BY261+SUMIFS('Transactions (Dated)'!$F:$F,'Transactions (Dated)'!$D:$D,$BL262,'Transactions (Dated)'!$B:$B,BY$11,'Transactions (Dated)'!$C:$C,"Dividend (paid to cash)")*AJ262</f>
        <v>0</v>
      </c>
      <c r="BZ262" s="6">
        <f ca="1">BZ261+SUMIFS('Transactions (Dated)'!$F:$F,'Transactions (Dated)'!$D:$D,$BL262,'Transactions (Dated)'!$B:$B,BZ$11,'Transactions (Dated)'!$C:$C,"Dividend (paid to cash)")*AK262</f>
        <v>0</v>
      </c>
      <c r="CA262" s="6">
        <f ca="1">CA261+SUMIFS('Transactions (Dated)'!$F:$F,'Transactions (Dated)'!$D:$D,$BL262,'Transactions (Dated)'!$B:$B,CA$11,'Transactions (Dated)'!$C:$C,"Dividend (paid to cash)")*AL262</f>
        <v>0</v>
      </c>
      <c r="CB262" s="6">
        <v>0</v>
      </c>
      <c r="CC262" s="6">
        <v>0</v>
      </c>
      <c r="CD262" s="6"/>
      <c r="CF262" s="6">
        <f t="shared" ca="1" si="112"/>
        <v>65281.081999999988</v>
      </c>
      <c r="CH262" s="3">
        <f t="shared" si="113"/>
        <v>42277</v>
      </c>
      <c r="CI262" s="4">
        <f t="shared" ca="1" si="106"/>
        <v>858311.91999999981</v>
      </c>
      <c r="CJ262" s="4">
        <f t="shared" ca="1" si="107"/>
        <v>65281.081999999988</v>
      </c>
      <c r="CL262" s="4">
        <f t="shared" ca="1" si="108"/>
        <v>923593.00199999975</v>
      </c>
    </row>
    <row r="263" spans="2:90" x14ac:dyDescent="0.15">
      <c r="B263" s="3">
        <f t="shared" si="109"/>
        <v>42278</v>
      </c>
      <c r="C263" s="2">
        <v>13241.9</v>
      </c>
      <c r="E263" s="70">
        <v>42278</v>
      </c>
      <c r="F263" s="69">
        <v>8.0500000000000007</v>
      </c>
      <c r="G263" s="69">
        <v>3.57</v>
      </c>
      <c r="H263" s="69">
        <v>17.87</v>
      </c>
      <c r="I263" s="69">
        <v>28.45</v>
      </c>
      <c r="J263" s="69">
        <v>11.41</v>
      </c>
      <c r="K263" s="69">
        <v>10.44</v>
      </c>
      <c r="L263" s="69">
        <v>20.100000000000001</v>
      </c>
      <c r="M263" s="69">
        <v>3.08</v>
      </c>
      <c r="N263" s="69">
        <v>8.41</v>
      </c>
      <c r="O263" s="69">
        <v>5.9832999999999998</v>
      </c>
      <c r="P263" s="69">
        <v>26.98</v>
      </c>
      <c r="Q263" s="69">
        <v>0.9</v>
      </c>
      <c r="R263" s="69">
        <v>5.0199999999999996</v>
      </c>
      <c r="S263" s="69">
        <v>37.520000000000003</v>
      </c>
      <c r="T263" s="69"/>
      <c r="U263" s="69"/>
      <c r="V263" s="4"/>
      <c r="X263" s="3">
        <f t="shared" si="88"/>
        <v>42278</v>
      </c>
      <c r="Y263" s="40">
        <f ca="1">Y262+SUMIFS('Transactions (Dated)'!$E$2:$E$53,'Transactions (Dated)'!$D$2:$D$53,'Share Values'!$X263,'Transactions (Dated)'!$B$2:$B$53,'Share Values'!Y$11,'Transactions (Dated)'!$C$2:$C$53,"Buy")-SUMIFS('Transactions (Dated)'!$E$2:$E$53,'Transactions (Dated)'!$D$2:$D$53,'Share Values'!$X263,'Transactions (Dated)'!$B$2:$B$53,'Share Values'!Y$11,'Transactions (Dated)'!$C$2:$C$53,"Sell")</f>
        <v>4625</v>
      </c>
      <c r="Z263" s="40">
        <f ca="1">Z262+SUMIFS('Transactions (Dated)'!$E$2:$E$53,'Transactions (Dated)'!$D$2:$D$53,'Share Values'!$X263,'Transactions (Dated)'!$B$2:$B$53,'Share Values'!Z$11,'Transactions (Dated)'!$C$2:$C$53,"Buy")-SUMIFS('Transactions (Dated)'!$E$2:$E$53,'Transactions (Dated)'!$D$2:$D$53,'Share Values'!$X263,'Transactions (Dated)'!$B$2:$B$53,'Share Values'!Z$11,'Transactions (Dated)'!$C$2:$C$53,"Sell")</f>
        <v>9375</v>
      </c>
      <c r="AA263" s="40">
        <f ca="1">AA262+SUMIFS('Transactions (Dated)'!$E$2:$E$53,'Transactions (Dated)'!$D$2:$D$53,'Share Values'!$X263,'Transactions (Dated)'!$B$2:$B$53,'Share Values'!AA$11,'Transactions (Dated)'!$C$2:$C$53,"Buy")-SUMIFS('Transactions (Dated)'!$E$2:$E$53,'Transactions (Dated)'!$D$2:$D$53,'Share Values'!$X263,'Transactions (Dated)'!$B$2:$B$53,'Share Values'!AA$11,'Transactions (Dated)'!$C$2:$C$53,"Sell")</f>
        <v>39270</v>
      </c>
      <c r="AB263" s="40">
        <f ca="1">AB262+SUMIFS('Transactions (Dated)'!$E$2:$E$53,'Transactions (Dated)'!$D$2:$D$53,'Share Values'!$X263,'Transactions (Dated)'!$B$2:$B$53,'Share Values'!AB$11,'Transactions (Dated)'!$C$2:$C$53,"Buy")-SUMIFS('Transactions (Dated)'!$E$2:$E$53,'Transactions (Dated)'!$D$2:$D$53,'Share Values'!$X263,'Transactions (Dated)'!$B$2:$B$53,'Share Values'!AB$11,'Transactions (Dated)'!$C$2:$C$53,"Sell")</f>
        <v>1892</v>
      </c>
      <c r="AC263" s="40">
        <f ca="1">AC262+SUMIFS('Transactions (Dated)'!$E$2:$E$53,'Transactions (Dated)'!$D$2:$D$53,'Share Values'!$X263,'Transactions (Dated)'!$B$2:$B$53,'Share Values'!AC$11,'Transactions (Dated)'!$C$2:$C$53,"Buy")-SUMIFS('Transactions (Dated)'!$E$2:$E$53,'Transactions (Dated)'!$D$2:$D$53,'Share Values'!$X263,'Transactions (Dated)'!$B$2:$B$53,'Share Values'!AC$11,'Transactions (Dated)'!$C$2:$C$53,"Sell")</f>
        <v>2348</v>
      </c>
      <c r="AD263" s="40">
        <f ca="1">AD262+SUMIFS('Transactions (Dated)'!$E$2:$E$53,'Transactions (Dated)'!$D$2:$D$53,'Share Values'!$X263,'Transactions (Dated)'!$B$2:$B$53,'Share Values'!AD$11,'Transactions (Dated)'!$C$2:$C$53,"Buy")-SUMIFS('Transactions (Dated)'!$E$2:$E$53,'Transactions (Dated)'!$D$2:$D$53,'Share Values'!$X263,'Transactions (Dated)'!$B$2:$B$53,'Share Values'!AD$11,'Transactions (Dated)'!$C$2:$C$53,"Sell")</f>
        <v>0</v>
      </c>
      <c r="AE263" s="40">
        <f ca="1">AE262+SUMIFS('Transactions (Dated)'!$E$2:$E$53,'Transactions (Dated)'!$D$2:$D$53,'Share Values'!$X263,'Transactions (Dated)'!$B$2:$B$53,'Share Values'!AE$11,'Transactions (Dated)'!$C$2:$C$53,"Buy")-SUMIFS('Transactions (Dated)'!$E$2:$E$53,'Transactions (Dated)'!$D$2:$D$53,'Share Values'!$X263,'Transactions (Dated)'!$B$2:$B$53,'Share Values'!AE$11,'Transactions (Dated)'!$C$2:$C$53,"Sell")</f>
        <v>0</v>
      </c>
      <c r="AF263" s="40">
        <f ca="1">AF262+SUMIFS('Transactions (Dated)'!$E$2:$E$53,'Transactions (Dated)'!$D$2:$D$53,'Share Values'!$X263,'Transactions (Dated)'!$B$2:$B$53,'Share Values'!AF$11,'Transactions (Dated)'!$C$2:$C$53,"Buy")-SUMIFS('Transactions (Dated)'!$E$2:$E$53,'Transactions (Dated)'!$D$2:$D$53,'Share Values'!$X263,'Transactions (Dated)'!$B$2:$B$53,'Share Values'!AF$11,'Transactions (Dated)'!$C$2:$C$53,"Sell")</f>
        <v>0</v>
      </c>
      <c r="AG263" s="40">
        <f ca="1">AG262+SUMIFS('Transactions (Dated)'!$E$2:$E$53,'Transactions (Dated)'!$D$2:$D$53,'Share Values'!$X263,'Transactions (Dated)'!$B$2:$B$53,'Share Values'!AG$11,'Transactions (Dated)'!$C$2:$C$53,"Buy")-SUMIFS('Transactions (Dated)'!$E$2:$E$53,'Transactions (Dated)'!$D$2:$D$53,'Share Values'!$X263,'Transactions (Dated)'!$B$2:$B$53,'Share Values'!AG$11,'Transactions (Dated)'!$C$2:$C$53,"Sell")</f>
        <v>0</v>
      </c>
      <c r="AH263" s="40">
        <f ca="1">AH262+SUMIFS('Transactions (Dated)'!$E$2:$E$53,'Transactions (Dated)'!$D$2:$D$53,'Share Values'!$X263,'Transactions (Dated)'!$B$2:$B$53,'Share Values'!AH$11,'Transactions (Dated)'!$C$2:$C$53,"Buy")-SUMIFS('Transactions (Dated)'!$E$2:$E$53,'Transactions (Dated)'!$D$2:$D$53,'Share Values'!$X263,'Transactions (Dated)'!$B$2:$B$53,'Share Values'!AH$11,'Transactions (Dated)'!$C$2:$C$53,"Sell")</f>
        <v>0</v>
      </c>
      <c r="AI263" s="40">
        <f ca="1">AI262+SUMIFS('Transactions (Dated)'!$E$2:$E$53,'Transactions (Dated)'!$D$2:$D$53,'Share Values'!$X263,'Transactions (Dated)'!$B$2:$B$53,'Share Values'!AI$11,'Transactions (Dated)'!$C$2:$C$53,"Buy")-SUMIFS('Transactions (Dated)'!$E$2:$E$53,'Transactions (Dated)'!$D$2:$D$53,'Share Values'!$X263,'Transactions (Dated)'!$B$2:$B$53,'Share Values'!AI$11,'Transactions (Dated)'!$C$2:$C$53,"Sell")</f>
        <v>0</v>
      </c>
      <c r="AJ263" s="40">
        <f ca="1">AJ262+SUMIFS('Transactions (Dated)'!$E$2:$E$53,'Transactions (Dated)'!$D$2:$D$53,'Share Values'!$X263,'Transactions (Dated)'!$B$2:$B$53,'Share Values'!AJ$11,'Transactions (Dated)'!$C$2:$C$53,"Buy")-SUMIFS('Transactions (Dated)'!$E$2:$E$53,'Transactions (Dated)'!$D$2:$D$53,'Share Values'!$X263,'Transactions (Dated)'!$B$2:$B$53,'Share Values'!AJ$11,'Transactions (Dated)'!$C$2:$C$53,"Sell")</f>
        <v>0</v>
      </c>
      <c r="AK263" s="40">
        <f ca="1">AK262+SUMIFS('Transactions (Dated)'!$E$2:$E$53,'Transactions (Dated)'!$D$2:$D$53,'Share Values'!$X263,'Transactions (Dated)'!$B$2:$B$53,'Share Values'!AK$11,'Transactions (Dated)'!$C$2:$C$53,"Buy")-SUMIFS('Transactions (Dated)'!$E$2:$E$53,'Transactions (Dated)'!$D$2:$D$53,'Share Values'!$X263,'Transactions (Dated)'!$B$2:$B$53,'Share Values'!AK$11,'Transactions (Dated)'!$C$2:$C$53,"Sell")</f>
        <v>0</v>
      </c>
      <c r="AL263" s="40">
        <f ca="1">AL262+SUMIFS('Transactions (Dated)'!$E$2:$E$53,'Transactions (Dated)'!$D$2:$D$53,'Share Values'!$X263,'Transactions (Dated)'!$B$2:$B$53,'Share Values'!AL$11,'Transactions (Dated)'!$C$2:$C$53,"Buy")-SUMIFS('Transactions (Dated)'!$E$2:$E$53,'Transactions (Dated)'!$D$2:$D$53,'Share Values'!$X263,'Transactions (Dated)'!$B$2:$B$53,'Share Values'!AL$11,'Transactions (Dated)'!$C$2:$C$53,"Sell")</f>
        <v>0</v>
      </c>
      <c r="AM263" s="40">
        <f ca="1">AM262+SUMIFS('Transactions (Dated)'!$E$2:$E$53,'Transactions (Dated)'!$D$2:$D$53,'Share Values'!$X263,'Transactions (Dated)'!$B$2:$B$53,'Share Values'!AM$11,'Transactions (Dated)'!$C$2:$C$53,"Buy")-SUMIFS('Transactions (Dated)'!$E$2:$E$53,'Transactions (Dated)'!$D$2:$D$53,'Share Values'!$X263,'Transactions (Dated)'!$B$2:$B$53,'Share Values'!AM$11,'Transactions (Dated)'!$C$2:$C$53,"Sell")</f>
        <v>0</v>
      </c>
      <c r="AN263" s="40">
        <f ca="1">AN262+SUMIFS('Transactions (Dated)'!$E$2:$E$53,'Transactions (Dated)'!$D$2:$D$53,'Share Values'!$X263,'Transactions (Dated)'!$B$2:$B$53,'Share Values'!AN$11,'Transactions (Dated)'!$C$2:$C$53,"Buy")-SUMIFS('Transactions (Dated)'!$E$2:$E$53,'Transactions (Dated)'!$D$2:$D$53,'Share Values'!$X263,'Transactions (Dated)'!$B$2:$B$53,'Share Values'!AN$11,'Transactions (Dated)'!$C$2:$C$53,"Sell")</f>
        <v>0</v>
      </c>
      <c r="AO263" s="40"/>
      <c r="AQ263" s="3">
        <f t="shared" si="89"/>
        <v>42278</v>
      </c>
      <c r="AR263" s="6">
        <f t="shared" ca="1" si="90"/>
        <v>37231.25</v>
      </c>
      <c r="AS263" s="6">
        <f t="shared" ca="1" si="91"/>
        <v>33468.75</v>
      </c>
      <c r="AT263" s="6">
        <f t="shared" ca="1" si="92"/>
        <v>701754.9</v>
      </c>
      <c r="AU263" s="6">
        <f t="shared" ca="1" si="93"/>
        <v>53827.4</v>
      </c>
      <c r="AV263" s="6">
        <f t="shared" ca="1" si="94"/>
        <v>26790.68</v>
      </c>
      <c r="AW263" s="6">
        <f t="shared" ca="1" si="95"/>
        <v>0</v>
      </c>
      <c r="AX263" s="6">
        <f t="shared" ca="1" si="96"/>
        <v>0</v>
      </c>
      <c r="AY263" s="6">
        <f t="shared" ca="1" si="97"/>
        <v>0</v>
      </c>
      <c r="AZ263" s="6">
        <f t="shared" ca="1" si="98"/>
        <v>0</v>
      </c>
      <c r="BA263" s="6">
        <f t="shared" ca="1" si="99"/>
        <v>0</v>
      </c>
      <c r="BB263" s="6">
        <f t="shared" ca="1" si="100"/>
        <v>0</v>
      </c>
      <c r="BC263" s="6">
        <f t="shared" ca="1" si="101"/>
        <v>0</v>
      </c>
      <c r="BD263" s="6">
        <f t="shared" ca="1" si="102"/>
        <v>0</v>
      </c>
      <c r="BE263" s="6">
        <f t="shared" ca="1" si="103"/>
        <v>0</v>
      </c>
      <c r="BF263" s="6">
        <f t="shared" ca="1" si="110"/>
        <v>0</v>
      </c>
      <c r="BG263" s="6">
        <f t="shared" ca="1" si="111"/>
        <v>0</v>
      </c>
      <c r="BH263" s="6"/>
      <c r="BJ263" s="4">
        <f t="shared" ca="1" si="104"/>
        <v>853072.9800000001</v>
      </c>
      <c r="BL263" s="3">
        <f t="shared" si="105"/>
        <v>42278</v>
      </c>
      <c r="BM263" s="6">
        <f>BM262+SUMIFS('Transactions (Dated)'!G:G,'Transactions (Dated)'!D:D,'Share Values'!AQ263)</f>
        <v>34179.499999999993</v>
      </c>
      <c r="BN263" s="6">
        <f ca="1">BN262+SUMIFS('Transactions (Dated)'!$F:$F,'Transactions (Dated)'!$D:$D,$BL263,'Transactions (Dated)'!$B:$B,BN$11,'Transactions (Dated)'!$C:$C,"Dividend (paid to cash)")*Y263</f>
        <v>0</v>
      </c>
      <c r="BO263" s="6">
        <f ca="1">BO262+SUMIFS('Transactions (Dated)'!$F:$F,'Transactions (Dated)'!$D:$D,$BL263,'Transactions (Dated)'!$B:$B,BO$11,'Transactions (Dated)'!$C:$C,"Dividend (paid to cash)")*Z263</f>
        <v>2187.5</v>
      </c>
      <c r="BP263" s="6">
        <f ca="1">BP262+SUMIFS('Transactions (Dated)'!$F:$F,'Transactions (Dated)'!$D:$D,$BL263,'Transactions (Dated)'!$B:$B,BP$11,'Transactions (Dated)'!$C:$C,"Dividend (paid to cash)")*AA263</f>
        <v>28734.342000000001</v>
      </c>
      <c r="BQ263" s="6">
        <f ca="1">BQ262+SUMIFS('Transactions (Dated)'!$F:$F,'Transactions (Dated)'!$D:$D,$BL263,'Transactions (Dated)'!$B:$B,BQ$11,'Transactions (Dated)'!$C:$C,"Dividend (paid to cash)")*AB263</f>
        <v>179.74</v>
      </c>
      <c r="BR263" s="6">
        <f ca="1">BR262+SUMIFS('Transactions (Dated)'!$F:$F,'Transactions (Dated)'!$D:$D,$BL263,'Transactions (Dated)'!$B:$B,BR$11,'Transactions (Dated)'!$C:$C,"Dividend (paid to cash)")*AC263</f>
        <v>0</v>
      </c>
      <c r="BS263" s="6">
        <f ca="1">BS262+SUMIFS('Transactions (Dated)'!$F:$F,'Transactions (Dated)'!$D:$D,$BL263,'Transactions (Dated)'!$B:$B,BS$11,'Transactions (Dated)'!$C:$C,"Dividend (paid to cash)")*AD263</f>
        <v>0</v>
      </c>
      <c r="BT263" s="6">
        <f ca="1">BT262+SUMIFS('Transactions (Dated)'!$F:$F,'Transactions (Dated)'!$D:$D,$BL263,'Transactions (Dated)'!$B:$B,BT$11,'Transactions (Dated)'!$C:$C,"Dividend (paid to cash)")*AE263</f>
        <v>0</v>
      </c>
      <c r="BU263" s="6">
        <f ca="1">BU262+SUMIFS('Transactions (Dated)'!$F:$F,'Transactions (Dated)'!$D:$D,$BL263,'Transactions (Dated)'!$B:$B,BU$11,'Transactions (Dated)'!$C:$C,"Dividend (paid to cash)")*AF263</f>
        <v>0</v>
      </c>
      <c r="BV263" s="6">
        <f ca="1">BV262+SUMIFS('Transactions (Dated)'!$F:$F,'Transactions (Dated)'!$D:$D,$BL263,'Transactions (Dated)'!$B:$B,BV$11,'Transactions (Dated)'!$C:$C,"Dividend (paid to cash)")*AG263</f>
        <v>0</v>
      </c>
      <c r="BW263" s="6">
        <f ca="1">BW262+SUMIFS('Transactions (Dated)'!$F:$F,'Transactions (Dated)'!$D:$D,$BL263,'Transactions (Dated)'!$B:$B,BW$11,'Transactions (Dated)'!$C:$C,"Dividend (paid to cash)")*AH263</f>
        <v>0</v>
      </c>
      <c r="BX263" s="6">
        <f ca="1">BX262+SUMIFS('Transactions (Dated)'!$F:$F,'Transactions (Dated)'!$D:$D,$BL263,'Transactions (Dated)'!$B:$B,BX$11,'Transactions (Dated)'!$C:$C,"Dividend (paid to cash)")*AI263</f>
        <v>0</v>
      </c>
      <c r="BY263" s="6">
        <f ca="1">BY262+SUMIFS('Transactions (Dated)'!$F:$F,'Transactions (Dated)'!$D:$D,$BL263,'Transactions (Dated)'!$B:$B,BY$11,'Transactions (Dated)'!$C:$C,"Dividend (paid to cash)")*AJ263</f>
        <v>0</v>
      </c>
      <c r="BZ263" s="6">
        <f ca="1">BZ262+SUMIFS('Transactions (Dated)'!$F:$F,'Transactions (Dated)'!$D:$D,$BL263,'Transactions (Dated)'!$B:$B,BZ$11,'Transactions (Dated)'!$C:$C,"Dividend (paid to cash)")*AK263</f>
        <v>0</v>
      </c>
      <c r="CA263" s="6">
        <f ca="1">CA262+SUMIFS('Transactions (Dated)'!$F:$F,'Transactions (Dated)'!$D:$D,$BL263,'Transactions (Dated)'!$B:$B,CA$11,'Transactions (Dated)'!$C:$C,"Dividend (paid to cash)")*AL263</f>
        <v>0</v>
      </c>
      <c r="CB263" s="6">
        <v>0</v>
      </c>
      <c r="CC263" s="6">
        <v>0</v>
      </c>
      <c r="CD263" s="6"/>
      <c r="CF263" s="6">
        <f t="shared" ca="1" si="112"/>
        <v>65281.081999999988</v>
      </c>
      <c r="CH263" s="3">
        <f t="shared" si="113"/>
        <v>42278</v>
      </c>
      <c r="CI263" s="4">
        <f t="shared" ca="1" si="106"/>
        <v>853072.9800000001</v>
      </c>
      <c r="CJ263" s="4">
        <f t="shared" ca="1" si="107"/>
        <v>65281.081999999988</v>
      </c>
      <c r="CL263" s="4">
        <f t="shared" ca="1" si="108"/>
        <v>918354.06200000003</v>
      </c>
    </row>
    <row r="264" spans="2:90" x14ac:dyDescent="0.15">
      <c r="B264" s="3">
        <f t="shared" si="109"/>
        <v>42279</v>
      </c>
      <c r="C264" s="2">
        <v>13339.7</v>
      </c>
      <c r="E264" s="70">
        <v>42279</v>
      </c>
      <c r="F264" s="69">
        <v>8.33</v>
      </c>
      <c r="G264" s="69">
        <v>3.67</v>
      </c>
      <c r="H264" s="69">
        <v>18.02</v>
      </c>
      <c r="I264" s="69">
        <v>28.61</v>
      </c>
      <c r="J264" s="69">
        <v>11.62</v>
      </c>
      <c r="K264" s="69">
        <v>10.49</v>
      </c>
      <c r="L264" s="69">
        <v>20.56</v>
      </c>
      <c r="M264" s="69">
        <v>3.19</v>
      </c>
      <c r="N264" s="69">
        <v>8.36</v>
      </c>
      <c r="O264" s="69">
        <v>6.0266999999999999</v>
      </c>
      <c r="P264" s="69">
        <v>27.01</v>
      </c>
      <c r="Q264" s="69">
        <v>0.9</v>
      </c>
      <c r="R264" s="69">
        <v>5.32</v>
      </c>
      <c r="S264" s="69">
        <v>37.630000000000003</v>
      </c>
      <c r="T264" s="69"/>
      <c r="U264" s="69"/>
      <c r="V264" s="4"/>
      <c r="X264" s="3">
        <f t="shared" si="88"/>
        <v>42279</v>
      </c>
      <c r="Y264" s="40">
        <f ca="1">Y263+SUMIFS('Transactions (Dated)'!$E$2:$E$53,'Transactions (Dated)'!$D$2:$D$53,'Share Values'!$X264,'Transactions (Dated)'!$B$2:$B$53,'Share Values'!Y$11,'Transactions (Dated)'!$C$2:$C$53,"Buy")-SUMIFS('Transactions (Dated)'!$E$2:$E$53,'Transactions (Dated)'!$D$2:$D$53,'Share Values'!$X264,'Transactions (Dated)'!$B$2:$B$53,'Share Values'!Y$11,'Transactions (Dated)'!$C$2:$C$53,"Sell")</f>
        <v>4625</v>
      </c>
      <c r="Z264" s="40">
        <f ca="1">Z263+SUMIFS('Transactions (Dated)'!$E$2:$E$53,'Transactions (Dated)'!$D$2:$D$53,'Share Values'!$X264,'Transactions (Dated)'!$B$2:$B$53,'Share Values'!Z$11,'Transactions (Dated)'!$C$2:$C$53,"Buy")-SUMIFS('Transactions (Dated)'!$E$2:$E$53,'Transactions (Dated)'!$D$2:$D$53,'Share Values'!$X264,'Transactions (Dated)'!$B$2:$B$53,'Share Values'!Z$11,'Transactions (Dated)'!$C$2:$C$53,"Sell")</f>
        <v>9375</v>
      </c>
      <c r="AA264" s="40">
        <f ca="1">AA263+SUMIFS('Transactions (Dated)'!$E$2:$E$53,'Transactions (Dated)'!$D$2:$D$53,'Share Values'!$X264,'Transactions (Dated)'!$B$2:$B$53,'Share Values'!AA$11,'Transactions (Dated)'!$C$2:$C$53,"Buy")-SUMIFS('Transactions (Dated)'!$E$2:$E$53,'Transactions (Dated)'!$D$2:$D$53,'Share Values'!$X264,'Transactions (Dated)'!$B$2:$B$53,'Share Values'!AA$11,'Transactions (Dated)'!$C$2:$C$53,"Sell")</f>
        <v>39270</v>
      </c>
      <c r="AB264" s="40">
        <f ca="1">AB263+SUMIFS('Transactions (Dated)'!$E$2:$E$53,'Transactions (Dated)'!$D$2:$D$53,'Share Values'!$X264,'Transactions (Dated)'!$B$2:$B$53,'Share Values'!AB$11,'Transactions (Dated)'!$C$2:$C$53,"Buy")-SUMIFS('Transactions (Dated)'!$E$2:$E$53,'Transactions (Dated)'!$D$2:$D$53,'Share Values'!$X264,'Transactions (Dated)'!$B$2:$B$53,'Share Values'!AB$11,'Transactions (Dated)'!$C$2:$C$53,"Sell")</f>
        <v>1892</v>
      </c>
      <c r="AC264" s="40">
        <f ca="1">AC263+SUMIFS('Transactions (Dated)'!$E$2:$E$53,'Transactions (Dated)'!$D$2:$D$53,'Share Values'!$X264,'Transactions (Dated)'!$B$2:$B$53,'Share Values'!AC$11,'Transactions (Dated)'!$C$2:$C$53,"Buy")-SUMIFS('Transactions (Dated)'!$E$2:$E$53,'Transactions (Dated)'!$D$2:$D$53,'Share Values'!$X264,'Transactions (Dated)'!$B$2:$B$53,'Share Values'!AC$11,'Transactions (Dated)'!$C$2:$C$53,"Sell")</f>
        <v>2348</v>
      </c>
      <c r="AD264" s="40">
        <f ca="1">AD263+SUMIFS('Transactions (Dated)'!$E$2:$E$53,'Transactions (Dated)'!$D$2:$D$53,'Share Values'!$X264,'Transactions (Dated)'!$B$2:$B$53,'Share Values'!AD$11,'Transactions (Dated)'!$C$2:$C$53,"Buy")-SUMIFS('Transactions (Dated)'!$E$2:$E$53,'Transactions (Dated)'!$D$2:$D$53,'Share Values'!$X264,'Transactions (Dated)'!$B$2:$B$53,'Share Values'!AD$11,'Transactions (Dated)'!$C$2:$C$53,"Sell")</f>
        <v>0</v>
      </c>
      <c r="AE264" s="40">
        <f ca="1">AE263+SUMIFS('Transactions (Dated)'!$E$2:$E$53,'Transactions (Dated)'!$D$2:$D$53,'Share Values'!$X264,'Transactions (Dated)'!$B$2:$B$53,'Share Values'!AE$11,'Transactions (Dated)'!$C$2:$C$53,"Buy")-SUMIFS('Transactions (Dated)'!$E$2:$E$53,'Transactions (Dated)'!$D$2:$D$53,'Share Values'!$X264,'Transactions (Dated)'!$B$2:$B$53,'Share Values'!AE$11,'Transactions (Dated)'!$C$2:$C$53,"Sell")</f>
        <v>0</v>
      </c>
      <c r="AF264" s="40">
        <f ca="1">AF263+SUMIFS('Transactions (Dated)'!$E$2:$E$53,'Transactions (Dated)'!$D$2:$D$53,'Share Values'!$X264,'Transactions (Dated)'!$B$2:$B$53,'Share Values'!AF$11,'Transactions (Dated)'!$C$2:$C$53,"Buy")-SUMIFS('Transactions (Dated)'!$E$2:$E$53,'Transactions (Dated)'!$D$2:$D$53,'Share Values'!$X264,'Transactions (Dated)'!$B$2:$B$53,'Share Values'!AF$11,'Transactions (Dated)'!$C$2:$C$53,"Sell")</f>
        <v>0</v>
      </c>
      <c r="AG264" s="40">
        <f ca="1">AG263+SUMIFS('Transactions (Dated)'!$E$2:$E$53,'Transactions (Dated)'!$D$2:$D$53,'Share Values'!$X264,'Transactions (Dated)'!$B$2:$B$53,'Share Values'!AG$11,'Transactions (Dated)'!$C$2:$C$53,"Buy")-SUMIFS('Transactions (Dated)'!$E$2:$E$53,'Transactions (Dated)'!$D$2:$D$53,'Share Values'!$X264,'Transactions (Dated)'!$B$2:$B$53,'Share Values'!AG$11,'Transactions (Dated)'!$C$2:$C$53,"Sell")</f>
        <v>0</v>
      </c>
      <c r="AH264" s="40">
        <f ca="1">AH263+SUMIFS('Transactions (Dated)'!$E$2:$E$53,'Transactions (Dated)'!$D$2:$D$53,'Share Values'!$X264,'Transactions (Dated)'!$B$2:$B$53,'Share Values'!AH$11,'Transactions (Dated)'!$C$2:$C$53,"Buy")-SUMIFS('Transactions (Dated)'!$E$2:$E$53,'Transactions (Dated)'!$D$2:$D$53,'Share Values'!$X264,'Transactions (Dated)'!$B$2:$B$53,'Share Values'!AH$11,'Transactions (Dated)'!$C$2:$C$53,"Sell")</f>
        <v>0</v>
      </c>
      <c r="AI264" s="40">
        <f ca="1">AI263+SUMIFS('Transactions (Dated)'!$E$2:$E$53,'Transactions (Dated)'!$D$2:$D$53,'Share Values'!$X264,'Transactions (Dated)'!$B$2:$B$53,'Share Values'!AI$11,'Transactions (Dated)'!$C$2:$C$53,"Buy")-SUMIFS('Transactions (Dated)'!$E$2:$E$53,'Transactions (Dated)'!$D$2:$D$53,'Share Values'!$X264,'Transactions (Dated)'!$B$2:$B$53,'Share Values'!AI$11,'Transactions (Dated)'!$C$2:$C$53,"Sell")</f>
        <v>0</v>
      </c>
      <c r="AJ264" s="40">
        <f ca="1">AJ263+SUMIFS('Transactions (Dated)'!$E$2:$E$53,'Transactions (Dated)'!$D$2:$D$53,'Share Values'!$X264,'Transactions (Dated)'!$B$2:$B$53,'Share Values'!AJ$11,'Transactions (Dated)'!$C$2:$C$53,"Buy")-SUMIFS('Transactions (Dated)'!$E$2:$E$53,'Transactions (Dated)'!$D$2:$D$53,'Share Values'!$X264,'Transactions (Dated)'!$B$2:$B$53,'Share Values'!AJ$11,'Transactions (Dated)'!$C$2:$C$53,"Sell")</f>
        <v>0</v>
      </c>
      <c r="AK264" s="40">
        <f ca="1">AK263+SUMIFS('Transactions (Dated)'!$E$2:$E$53,'Transactions (Dated)'!$D$2:$D$53,'Share Values'!$X264,'Transactions (Dated)'!$B$2:$B$53,'Share Values'!AK$11,'Transactions (Dated)'!$C$2:$C$53,"Buy")-SUMIFS('Transactions (Dated)'!$E$2:$E$53,'Transactions (Dated)'!$D$2:$D$53,'Share Values'!$X264,'Transactions (Dated)'!$B$2:$B$53,'Share Values'!AK$11,'Transactions (Dated)'!$C$2:$C$53,"Sell")</f>
        <v>0</v>
      </c>
      <c r="AL264" s="40">
        <f ca="1">AL263+SUMIFS('Transactions (Dated)'!$E$2:$E$53,'Transactions (Dated)'!$D$2:$D$53,'Share Values'!$X264,'Transactions (Dated)'!$B$2:$B$53,'Share Values'!AL$11,'Transactions (Dated)'!$C$2:$C$53,"Buy")-SUMIFS('Transactions (Dated)'!$E$2:$E$53,'Transactions (Dated)'!$D$2:$D$53,'Share Values'!$X264,'Transactions (Dated)'!$B$2:$B$53,'Share Values'!AL$11,'Transactions (Dated)'!$C$2:$C$53,"Sell")</f>
        <v>0</v>
      </c>
      <c r="AM264" s="40">
        <f ca="1">AM263+SUMIFS('Transactions (Dated)'!$E$2:$E$53,'Transactions (Dated)'!$D$2:$D$53,'Share Values'!$X264,'Transactions (Dated)'!$B$2:$B$53,'Share Values'!AM$11,'Transactions (Dated)'!$C$2:$C$53,"Buy")-SUMIFS('Transactions (Dated)'!$E$2:$E$53,'Transactions (Dated)'!$D$2:$D$53,'Share Values'!$X264,'Transactions (Dated)'!$B$2:$B$53,'Share Values'!AM$11,'Transactions (Dated)'!$C$2:$C$53,"Sell")</f>
        <v>0</v>
      </c>
      <c r="AN264" s="40">
        <f ca="1">AN263+SUMIFS('Transactions (Dated)'!$E$2:$E$53,'Transactions (Dated)'!$D$2:$D$53,'Share Values'!$X264,'Transactions (Dated)'!$B$2:$B$53,'Share Values'!AN$11,'Transactions (Dated)'!$C$2:$C$53,"Buy")-SUMIFS('Transactions (Dated)'!$E$2:$E$53,'Transactions (Dated)'!$D$2:$D$53,'Share Values'!$X264,'Transactions (Dated)'!$B$2:$B$53,'Share Values'!AN$11,'Transactions (Dated)'!$C$2:$C$53,"Sell")</f>
        <v>0</v>
      </c>
      <c r="AO264" s="40"/>
      <c r="AQ264" s="3">
        <f t="shared" si="89"/>
        <v>42279</v>
      </c>
      <c r="AR264" s="6">
        <f t="shared" ca="1" si="90"/>
        <v>38526.25</v>
      </c>
      <c r="AS264" s="6">
        <f t="shared" ca="1" si="91"/>
        <v>34406.25</v>
      </c>
      <c r="AT264" s="6">
        <f t="shared" ca="1" si="92"/>
        <v>707645.4</v>
      </c>
      <c r="AU264" s="6">
        <f t="shared" ca="1" si="93"/>
        <v>54130.119999999995</v>
      </c>
      <c r="AV264" s="6">
        <f t="shared" ca="1" si="94"/>
        <v>27283.759999999998</v>
      </c>
      <c r="AW264" s="6">
        <f t="shared" ca="1" si="95"/>
        <v>0</v>
      </c>
      <c r="AX264" s="6">
        <f t="shared" ca="1" si="96"/>
        <v>0</v>
      </c>
      <c r="AY264" s="6">
        <f t="shared" ca="1" si="97"/>
        <v>0</v>
      </c>
      <c r="AZ264" s="6">
        <f t="shared" ca="1" si="98"/>
        <v>0</v>
      </c>
      <c r="BA264" s="6">
        <f t="shared" ca="1" si="99"/>
        <v>0</v>
      </c>
      <c r="BB264" s="6">
        <f t="shared" ca="1" si="100"/>
        <v>0</v>
      </c>
      <c r="BC264" s="6">
        <f t="shared" ca="1" si="101"/>
        <v>0</v>
      </c>
      <c r="BD264" s="6">
        <f t="shared" ca="1" si="102"/>
        <v>0</v>
      </c>
      <c r="BE264" s="6">
        <f t="shared" ca="1" si="103"/>
        <v>0</v>
      </c>
      <c r="BF264" s="6">
        <f t="shared" ca="1" si="110"/>
        <v>0</v>
      </c>
      <c r="BG264" s="6">
        <f t="shared" ca="1" si="111"/>
        <v>0</v>
      </c>
      <c r="BH264" s="6"/>
      <c r="BJ264" s="4">
        <f t="shared" ca="1" si="104"/>
        <v>861991.78</v>
      </c>
      <c r="BL264" s="3">
        <f t="shared" si="105"/>
        <v>42279</v>
      </c>
      <c r="BM264" s="6">
        <f>BM263+SUMIFS('Transactions (Dated)'!G:G,'Transactions (Dated)'!D:D,'Share Values'!AQ264)</f>
        <v>34179.499999999993</v>
      </c>
      <c r="BN264" s="6">
        <f ca="1">BN263+SUMIFS('Transactions (Dated)'!$F:$F,'Transactions (Dated)'!$D:$D,$BL264,'Transactions (Dated)'!$B:$B,BN$11,'Transactions (Dated)'!$C:$C,"Dividend (paid to cash)")*Y264</f>
        <v>0</v>
      </c>
      <c r="BO264" s="6">
        <f ca="1">BO263+SUMIFS('Transactions (Dated)'!$F:$F,'Transactions (Dated)'!$D:$D,$BL264,'Transactions (Dated)'!$B:$B,BO$11,'Transactions (Dated)'!$C:$C,"Dividend (paid to cash)")*Z264</f>
        <v>2187.5</v>
      </c>
      <c r="BP264" s="6">
        <f ca="1">BP263+SUMIFS('Transactions (Dated)'!$F:$F,'Transactions (Dated)'!$D:$D,$BL264,'Transactions (Dated)'!$B:$B,BP$11,'Transactions (Dated)'!$C:$C,"Dividend (paid to cash)")*AA264</f>
        <v>28734.342000000001</v>
      </c>
      <c r="BQ264" s="6">
        <f ca="1">BQ263+SUMIFS('Transactions (Dated)'!$F:$F,'Transactions (Dated)'!$D:$D,$BL264,'Transactions (Dated)'!$B:$B,BQ$11,'Transactions (Dated)'!$C:$C,"Dividend (paid to cash)")*AB264</f>
        <v>179.74</v>
      </c>
      <c r="BR264" s="6">
        <f ca="1">BR263+SUMIFS('Transactions (Dated)'!$F:$F,'Transactions (Dated)'!$D:$D,$BL264,'Transactions (Dated)'!$B:$B,BR$11,'Transactions (Dated)'!$C:$C,"Dividend (paid to cash)")*AC264</f>
        <v>0</v>
      </c>
      <c r="BS264" s="6">
        <f ca="1">BS263+SUMIFS('Transactions (Dated)'!$F:$F,'Transactions (Dated)'!$D:$D,$BL264,'Transactions (Dated)'!$B:$B,BS$11,'Transactions (Dated)'!$C:$C,"Dividend (paid to cash)")*AD264</f>
        <v>0</v>
      </c>
      <c r="BT264" s="6">
        <f ca="1">BT263+SUMIFS('Transactions (Dated)'!$F:$F,'Transactions (Dated)'!$D:$D,$BL264,'Transactions (Dated)'!$B:$B,BT$11,'Transactions (Dated)'!$C:$C,"Dividend (paid to cash)")*AE264</f>
        <v>0</v>
      </c>
      <c r="BU264" s="6">
        <f ca="1">BU263+SUMIFS('Transactions (Dated)'!$F:$F,'Transactions (Dated)'!$D:$D,$BL264,'Transactions (Dated)'!$B:$B,BU$11,'Transactions (Dated)'!$C:$C,"Dividend (paid to cash)")*AF264</f>
        <v>0</v>
      </c>
      <c r="BV264" s="6">
        <f ca="1">BV263+SUMIFS('Transactions (Dated)'!$F:$F,'Transactions (Dated)'!$D:$D,$BL264,'Transactions (Dated)'!$B:$B,BV$11,'Transactions (Dated)'!$C:$C,"Dividend (paid to cash)")*AG264</f>
        <v>0</v>
      </c>
      <c r="BW264" s="6">
        <f ca="1">BW263+SUMIFS('Transactions (Dated)'!$F:$F,'Transactions (Dated)'!$D:$D,$BL264,'Transactions (Dated)'!$B:$B,BW$11,'Transactions (Dated)'!$C:$C,"Dividend (paid to cash)")*AH264</f>
        <v>0</v>
      </c>
      <c r="BX264" s="6">
        <f ca="1">BX263+SUMIFS('Transactions (Dated)'!$F:$F,'Transactions (Dated)'!$D:$D,$BL264,'Transactions (Dated)'!$B:$B,BX$11,'Transactions (Dated)'!$C:$C,"Dividend (paid to cash)")*AI264</f>
        <v>0</v>
      </c>
      <c r="BY264" s="6">
        <f ca="1">BY263+SUMIFS('Transactions (Dated)'!$F:$F,'Transactions (Dated)'!$D:$D,$BL264,'Transactions (Dated)'!$B:$B,BY$11,'Transactions (Dated)'!$C:$C,"Dividend (paid to cash)")*AJ264</f>
        <v>0</v>
      </c>
      <c r="BZ264" s="6">
        <f ca="1">BZ263+SUMIFS('Transactions (Dated)'!$F:$F,'Transactions (Dated)'!$D:$D,$BL264,'Transactions (Dated)'!$B:$B,BZ$11,'Transactions (Dated)'!$C:$C,"Dividend (paid to cash)")*AK264</f>
        <v>0</v>
      </c>
      <c r="CA264" s="6">
        <f ca="1">CA263+SUMIFS('Transactions (Dated)'!$F:$F,'Transactions (Dated)'!$D:$D,$BL264,'Transactions (Dated)'!$B:$B,CA$11,'Transactions (Dated)'!$C:$C,"Dividend (paid to cash)")*AL264</f>
        <v>0</v>
      </c>
      <c r="CB264" s="6">
        <v>0</v>
      </c>
      <c r="CC264" s="6">
        <v>0</v>
      </c>
      <c r="CD264" s="6"/>
      <c r="CF264" s="6">
        <f t="shared" ca="1" si="112"/>
        <v>65281.081999999988</v>
      </c>
      <c r="CH264" s="3">
        <f t="shared" si="113"/>
        <v>42279</v>
      </c>
      <c r="CI264" s="4">
        <f t="shared" ca="1" si="106"/>
        <v>861991.78</v>
      </c>
      <c r="CJ264" s="4">
        <f t="shared" ca="1" si="107"/>
        <v>65281.081999999988</v>
      </c>
      <c r="CL264" s="4">
        <f t="shared" ca="1" si="108"/>
        <v>927272.86199999996</v>
      </c>
    </row>
    <row r="265" spans="2:90" x14ac:dyDescent="0.15">
      <c r="B265" s="3">
        <f t="shared" si="109"/>
        <v>42282</v>
      </c>
      <c r="C265" s="2">
        <v>13552.2</v>
      </c>
      <c r="E265" s="70">
        <v>42282</v>
      </c>
      <c r="F265" s="69">
        <v>8.6300000000000008</v>
      </c>
      <c r="G265" s="69">
        <v>3.68</v>
      </c>
      <c r="H265" s="69">
        <v>18.329999999999998</v>
      </c>
      <c r="I265" s="69">
        <v>28.96</v>
      </c>
      <c r="J265" s="69">
        <v>11.97</v>
      </c>
      <c r="K265" s="69">
        <v>10.82</v>
      </c>
      <c r="L265" s="69">
        <v>21.44</v>
      </c>
      <c r="M265" s="69">
        <v>3.29</v>
      </c>
      <c r="N265" s="69">
        <v>8.36</v>
      </c>
      <c r="O265" s="69">
        <v>6.0266999999999999</v>
      </c>
      <c r="P265" s="69">
        <v>27.38</v>
      </c>
      <c r="Q265" s="69">
        <v>0.87</v>
      </c>
      <c r="R265" s="69">
        <v>5.8</v>
      </c>
      <c r="S265" s="69">
        <v>38.299999999999997</v>
      </c>
      <c r="T265" s="69"/>
      <c r="U265" s="69"/>
      <c r="V265" s="4"/>
      <c r="X265" s="3">
        <f t="shared" si="88"/>
        <v>42282</v>
      </c>
      <c r="Y265" s="40">
        <f ca="1">Y264+SUMIFS('Transactions (Dated)'!$E$2:$E$53,'Transactions (Dated)'!$D$2:$D$53,'Share Values'!$X265,'Transactions (Dated)'!$B$2:$B$53,'Share Values'!Y$11,'Transactions (Dated)'!$C$2:$C$53,"Buy")-SUMIFS('Transactions (Dated)'!$E$2:$E$53,'Transactions (Dated)'!$D$2:$D$53,'Share Values'!$X265,'Transactions (Dated)'!$B$2:$B$53,'Share Values'!Y$11,'Transactions (Dated)'!$C$2:$C$53,"Sell")</f>
        <v>4625</v>
      </c>
      <c r="Z265" s="40">
        <f ca="1">Z264+SUMIFS('Transactions (Dated)'!$E$2:$E$53,'Transactions (Dated)'!$D$2:$D$53,'Share Values'!$X265,'Transactions (Dated)'!$B$2:$B$53,'Share Values'!Z$11,'Transactions (Dated)'!$C$2:$C$53,"Buy")-SUMIFS('Transactions (Dated)'!$E$2:$E$53,'Transactions (Dated)'!$D$2:$D$53,'Share Values'!$X265,'Transactions (Dated)'!$B$2:$B$53,'Share Values'!Z$11,'Transactions (Dated)'!$C$2:$C$53,"Sell")</f>
        <v>9375</v>
      </c>
      <c r="AA265" s="40">
        <f ca="1">AA264+SUMIFS('Transactions (Dated)'!$E$2:$E$53,'Transactions (Dated)'!$D$2:$D$53,'Share Values'!$X265,'Transactions (Dated)'!$B$2:$B$53,'Share Values'!AA$11,'Transactions (Dated)'!$C$2:$C$53,"Buy")-SUMIFS('Transactions (Dated)'!$E$2:$E$53,'Transactions (Dated)'!$D$2:$D$53,'Share Values'!$X265,'Transactions (Dated)'!$B$2:$B$53,'Share Values'!AA$11,'Transactions (Dated)'!$C$2:$C$53,"Sell")</f>
        <v>39270</v>
      </c>
      <c r="AB265" s="40">
        <f ca="1">AB264+SUMIFS('Transactions (Dated)'!$E$2:$E$53,'Transactions (Dated)'!$D$2:$D$53,'Share Values'!$X265,'Transactions (Dated)'!$B$2:$B$53,'Share Values'!AB$11,'Transactions (Dated)'!$C$2:$C$53,"Buy")-SUMIFS('Transactions (Dated)'!$E$2:$E$53,'Transactions (Dated)'!$D$2:$D$53,'Share Values'!$X265,'Transactions (Dated)'!$B$2:$B$53,'Share Values'!AB$11,'Transactions (Dated)'!$C$2:$C$53,"Sell")</f>
        <v>1892</v>
      </c>
      <c r="AC265" s="40">
        <f ca="1">AC264+SUMIFS('Transactions (Dated)'!$E$2:$E$53,'Transactions (Dated)'!$D$2:$D$53,'Share Values'!$X265,'Transactions (Dated)'!$B$2:$B$53,'Share Values'!AC$11,'Transactions (Dated)'!$C$2:$C$53,"Buy")-SUMIFS('Transactions (Dated)'!$E$2:$E$53,'Transactions (Dated)'!$D$2:$D$53,'Share Values'!$X265,'Transactions (Dated)'!$B$2:$B$53,'Share Values'!AC$11,'Transactions (Dated)'!$C$2:$C$53,"Sell")</f>
        <v>2348</v>
      </c>
      <c r="AD265" s="40">
        <f ca="1">AD264+SUMIFS('Transactions (Dated)'!$E$2:$E$53,'Transactions (Dated)'!$D$2:$D$53,'Share Values'!$X265,'Transactions (Dated)'!$B$2:$B$53,'Share Values'!AD$11,'Transactions (Dated)'!$C$2:$C$53,"Buy")-SUMIFS('Transactions (Dated)'!$E$2:$E$53,'Transactions (Dated)'!$D$2:$D$53,'Share Values'!$X265,'Transactions (Dated)'!$B$2:$B$53,'Share Values'!AD$11,'Transactions (Dated)'!$C$2:$C$53,"Sell")</f>
        <v>0</v>
      </c>
      <c r="AE265" s="40">
        <f ca="1">AE264+SUMIFS('Transactions (Dated)'!$E$2:$E$53,'Transactions (Dated)'!$D$2:$D$53,'Share Values'!$X265,'Transactions (Dated)'!$B$2:$B$53,'Share Values'!AE$11,'Transactions (Dated)'!$C$2:$C$53,"Buy")-SUMIFS('Transactions (Dated)'!$E$2:$E$53,'Transactions (Dated)'!$D$2:$D$53,'Share Values'!$X265,'Transactions (Dated)'!$B$2:$B$53,'Share Values'!AE$11,'Transactions (Dated)'!$C$2:$C$53,"Sell")</f>
        <v>0</v>
      </c>
      <c r="AF265" s="40">
        <f ca="1">AF264+SUMIFS('Transactions (Dated)'!$E$2:$E$53,'Transactions (Dated)'!$D$2:$D$53,'Share Values'!$X265,'Transactions (Dated)'!$B$2:$B$53,'Share Values'!AF$11,'Transactions (Dated)'!$C$2:$C$53,"Buy")-SUMIFS('Transactions (Dated)'!$E$2:$E$53,'Transactions (Dated)'!$D$2:$D$53,'Share Values'!$X265,'Transactions (Dated)'!$B$2:$B$53,'Share Values'!AF$11,'Transactions (Dated)'!$C$2:$C$53,"Sell")</f>
        <v>0</v>
      </c>
      <c r="AG265" s="40">
        <f ca="1">AG264+SUMIFS('Transactions (Dated)'!$E$2:$E$53,'Transactions (Dated)'!$D$2:$D$53,'Share Values'!$X265,'Transactions (Dated)'!$B$2:$B$53,'Share Values'!AG$11,'Transactions (Dated)'!$C$2:$C$53,"Buy")-SUMIFS('Transactions (Dated)'!$E$2:$E$53,'Transactions (Dated)'!$D$2:$D$53,'Share Values'!$X265,'Transactions (Dated)'!$B$2:$B$53,'Share Values'!AG$11,'Transactions (Dated)'!$C$2:$C$53,"Sell")</f>
        <v>0</v>
      </c>
      <c r="AH265" s="40">
        <f ca="1">AH264+SUMIFS('Transactions (Dated)'!$E$2:$E$53,'Transactions (Dated)'!$D$2:$D$53,'Share Values'!$X265,'Transactions (Dated)'!$B$2:$B$53,'Share Values'!AH$11,'Transactions (Dated)'!$C$2:$C$53,"Buy")-SUMIFS('Transactions (Dated)'!$E$2:$E$53,'Transactions (Dated)'!$D$2:$D$53,'Share Values'!$X265,'Transactions (Dated)'!$B$2:$B$53,'Share Values'!AH$11,'Transactions (Dated)'!$C$2:$C$53,"Sell")</f>
        <v>0</v>
      </c>
      <c r="AI265" s="40">
        <f ca="1">AI264+SUMIFS('Transactions (Dated)'!$E$2:$E$53,'Transactions (Dated)'!$D$2:$D$53,'Share Values'!$X265,'Transactions (Dated)'!$B$2:$B$53,'Share Values'!AI$11,'Transactions (Dated)'!$C$2:$C$53,"Buy")-SUMIFS('Transactions (Dated)'!$E$2:$E$53,'Transactions (Dated)'!$D$2:$D$53,'Share Values'!$X265,'Transactions (Dated)'!$B$2:$B$53,'Share Values'!AI$11,'Transactions (Dated)'!$C$2:$C$53,"Sell")</f>
        <v>0</v>
      </c>
      <c r="AJ265" s="40">
        <f ca="1">AJ264+SUMIFS('Transactions (Dated)'!$E$2:$E$53,'Transactions (Dated)'!$D$2:$D$53,'Share Values'!$X265,'Transactions (Dated)'!$B$2:$B$53,'Share Values'!AJ$11,'Transactions (Dated)'!$C$2:$C$53,"Buy")-SUMIFS('Transactions (Dated)'!$E$2:$E$53,'Transactions (Dated)'!$D$2:$D$53,'Share Values'!$X265,'Transactions (Dated)'!$B$2:$B$53,'Share Values'!AJ$11,'Transactions (Dated)'!$C$2:$C$53,"Sell")</f>
        <v>0</v>
      </c>
      <c r="AK265" s="40">
        <f ca="1">AK264+SUMIFS('Transactions (Dated)'!$E$2:$E$53,'Transactions (Dated)'!$D$2:$D$53,'Share Values'!$X265,'Transactions (Dated)'!$B$2:$B$53,'Share Values'!AK$11,'Transactions (Dated)'!$C$2:$C$53,"Buy")-SUMIFS('Transactions (Dated)'!$E$2:$E$53,'Transactions (Dated)'!$D$2:$D$53,'Share Values'!$X265,'Transactions (Dated)'!$B$2:$B$53,'Share Values'!AK$11,'Transactions (Dated)'!$C$2:$C$53,"Sell")</f>
        <v>0</v>
      </c>
      <c r="AL265" s="40">
        <f ca="1">AL264+SUMIFS('Transactions (Dated)'!$E$2:$E$53,'Transactions (Dated)'!$D$2:$D$53,'Share Values'!$X265,'Transactions (Dated)'!$B$2:$B$53,'Share Values'!AL$11,'Transactions (Dated)'!$C$2:$C$53,"Buy")-SUMIFS('Transactions (Dated)'!$E$2:$E$53,'Transactions (Dated)'!$D$2:$D$53,'Share Values'!$X265,'Transactions (Dated)'!$B$2:$B$53,'Share Values'!AL$11,'Transactions (Dated)'!$C$2:$C$53,"Sell")</f>
        <v>0</v>
      </c>
      <c r="AM265" s="40">
        <f ca="1">AM264+SUMIFS('Transactions (Dated)'!$E$2:$E$53,'Transactions (Dated)'!$D$2:$D$53,'Share Values'!$X265,'Transactions (Dated)'!$B$2:$B$53,'Share Values'!AM$11,'Transactions (Dated)'!$C$2:$C$53,"Buy")-SUMIFS('Transactions (Dated)'!$E$2:$E$53,'Transactions (Dated)'!$D$2:$D$53,'Share Values'!$X265,'Transactions (Dated)'!$B$2:$B$53,'Share Values'!AM$11,'Transactions (Dated)'!$C$2:$C$53,"Sell")</f>
        <v>0</v>
      </c>
      <c r="AN265" s="40">
        <f ca="1">AN264+SUMIFS('Transactions (Dated)'!$E$2:$E$53,'Transactions (Dated)'!$D$2:$D$53,'Share Values'!$X265,'Transactions (Dated)'!$B$2:$B$53,'Share Values'!AN$11,'Transactions (Dated)'!$C$2:$C$53,"Buy")-SUMIFS('Transactions (Dated)'!$E$2:$E$53,'Transactions (Dated)'!$D$2:$D$53,'Share Values'!$X265,'Transactions (Dated)'!$B$2:$B$53,'Share Values'!AN$11,'Transactions (Dated)'!$C$2:$C$53,"Sell")</f>
        <v>0</v>
      </c>
      <c r="AO265" s="40"/>
      <c r="AQ265" s="3">
        <f t="shared" si="89"/>
        <v>42282</v>
      </c>
      <c r="AR265" s="6">
        <f t="shared" ca="1" si="90"/>
        <v>39913.75</v>
      </c>
      <c r="AS265" s="6">
        <f t="shared" ca="1" si="91"/>
        <v>34500</v>
      </c>
      <c r="AT265" s="6">
        <f t="shared" ca="1" si="92"/>
        <v>719819.1</v>
      </c>
      <c r="AU265" s="6">
        <f t="shared" ca="1" si="93"/>
        <v>54792.32</v>
      </c>
      <c r="AV265" s="6">
        <f t="shared" ca="1" si="94"/>
        <v>28105.56</v>
      </c>
      <c r="AW265" s="6">
        <f t="shared" ca="1" si="95"/>
        <v>0</v>
      </c>
      <c r="AX265" s="6">
        <f t="shared" ca="1" si="96"/>
        <v>0</v>
      </c>
      <c r="AY265" s="6">
        <f t="shared" ca="1" si="97"/>
        <v>0</v>
      </c>
      <c r="AZ265" s="6">
        <f t="shared" ca="1" si="98"/>
        <v>0</v>
      </c>
      <c r="BA265" s="6">
        <f t="shared" ca="1" si="99"/>
        <v>0</v>
      </c>
      <c r="BB265" s="6">
        <f t="shared" ca="1" si="100"/>
        <v>0</v>
      </c>
      <c r="BC265" s="6">
        <f t="shared" ca="1" si="101"/>
        <v>0</v>
      </c>
      <c r="BD265" s="6">
        <f t="shared" ca="1" si="102"/>
        <v>0</v>
      </c>
      <c r="BE265" s="6">
        <f t="shared" ca="1" si="103"/>
        <v>0</v>
      </c>
      <c r="BF265" s="6">
        <f t="shared" ca="1" si="110"/>
        <v>0</v>
      </c>
      <c r="BG265" s="6">
        <f t="shared" ca="1" si="111"/>
        <v>0</v>
      </c>
      <c r="BH265" s="6"/>
      <c r="BJ265" s="4">
        <f t="shared" ca="1" si="104"/>
        <v>877130.73</v>
      </c>
      <c r="BL265" s="3">
        <f t="shared" si="105"/>
        <v>42282</v>
      </c>
      <c r="BM265" s="6">
        <f>BM264+SUMIFS('Transactions (Dated)'!G:G,'Transactions (Dated)'!D:D,'Share Values'!AQ265)</f>
        <v>34179.499999999993</v>
      </c>
      <c r="BN265" s="6">
        <f ca="1">BN264+SUMIFS('Transactions (Dated)'!$F:$F,'Transactions (Dated)'!$D:$D,$BL265,'Transactions (Dated)'!$B:$B,BN$11,'Transactions (Dated)'!$C:$C,"Dividend (paid to cash)")*Y265</f>
        <v>0</v>
      </c>
      <c r="BO265" s="6">
        <f ca="1">BO264+SUMIFS('Transactions (Dated)'!$F:$F,'Transactions (Dated)'!$D:$D,$BL265,'Transactions (Dated)'!$B:$B,BO$11,'Transactions (Dated)'!$C:$C,"Dividend (paid to cash)")*Z265</f>
        <v>2187.5</v>
      </c>
      <c r="BP265" s="6">
        <f ca="1">BP264+SUMIFS('Transactions (Dated)'!$F:$F,'Transactions (Dated)'!$D:$D,$BL265,'Transactions (Dated)'!$B:$B,BP$11,'Transactions (Dated)'!$C:$C,"Dividend (paid to cash)")*AA265</f>
        <v>28734.342000000001</v>
      </c>
      <c r="BQ265" s="6">
        <f ca="1">BQ264+SUMIFS('Transactions (Dated)'!$F:$F,'Transactions (Dated)'!$D:$D,$BL265,'Transactions (Dated)'!$B:$B,BQ$11,'Transactions (Dated)'!$C:$C,"Dividend (paid to cash)")*AB265</f>
        <v>179.74</v>
      </c>
      <c r="BR265" s="6">
        <f ca="1">BR264+SUMIFS('Transactions (Dated)'!$F:$F,'Transactions (Dated)'!$D:$D,$BL265,'Transactions (Dated)'!$B:$B,BR$11,'Transactions (Dated)'!$C:$C,"Dividend (paid to cash)")*AC265</f>
        <v>0</v>
      </c>
      <c r="BS265" s="6">
        <f ca="1">BS264+SUMIFS('Transactions (Dated)'!$F:$F,'Transactions (Dated)'!$D:$D,$BL265,'Transactions (Dated)'!$B:$B,BS$11,'Transactions (Dated)'!$C:$C,"Dividend (paid to cash)")*AD265</f>
        <v>0</v>
      </c>
      <c r="BT265" s="6">
        <f ca="1">BT264+SUMIFS('Transactions (Dated)'!$F:$F,'Transactions (Dated)'!$D:$D,$BL265,'Transactions (Dated)'!$B:$B,BT$11,'Transactions (Dated)'!$C:$C,"Dividend (paid to cash)")*AE265</f>
        <v>0</v>
      </c>
      <c r="BU265" s="6">
        <f ca="1">BU264+SUMIFS('Transactions (Dated)'!$F:$F,'Transactions (Dated)'!$D:$D,$BL265,'Transactions (Dated)'!$B:$B,BU$11,'Transactions (Dated)'!$C:$C,"Dividend (paid to cash)")*AF265</f>
        <v>0</v>
      </c>
      <c r="BV265" s="6">
        <f ca="1">BV264+SUMIFS('Transactions (Dated)'!$F:$F,'Transactions (Dated)'!$D:$D,$BL265,'Transactions (Dated)'!$B:$B,BV$11,'Transactions (Dated)'!$C:$C,"Dividend (paid to cash)")*AG265</f>
        <v>0</v>
      </c>
      <c r="BW265" s="6">
        <f ca="1">BW264+SUMIFS('Transactions (Dated)'!$F:$F,'Transactions (Dated)'!$D:$D,$BL265,'Transactions (Dated)'!$B:$B,BW$11,'Transactions (Dated)'!$C:$C,"Dividend (paid to cash)")*AH265</f>
        <v>0</v>
      </c>
      <c r="BX265" s="6">
        <f ca="1">BX264+SUMIFS('Transactions (Dated)'!$F:$F,'Transactions (Dated)'!$D:$D,$BL265,'Transactions (Dated)'!$B:$B,BX$11,'Transactions (Dated)'!$C:$C,"Dividend (paid to cash)")*AI265</f>
        <v>0</v>
      </c>
      <c r="BY265" s="6">
        <f ca="1">BY264+SUMIFS('Transactions (Dated)'!$F:$F,'Transactions (Dated)'!$D:$D,$BL265,'Transactions (Dated)'!$B:$B,BY$11,'Transactions (Dated)'!$C:$C,"Dividend (paid to cash)")*AJ265</f>
        <v>0</v>
      </c>
      <c r="BZ265" s="6">
        <f ca="1">BZ264+SUMIFS('Transactions (Dated)'!$F:$F,'Transactions (Dated)'!$D:$D,$BL265,'Transactions (Dated)'!$B:$B,BZ$11,'Transactions (Dated)'!$C:$C,"Dividend (paid to cash)")*AK265</f>
        <v>0</v>
      </c>
      <c r="CA265" s="6">
        <f ca="1">CA264+SUMIFS('Transactions (Dated)'!$F:$F,'Transactions (Dated)'!$D:$D,$BL265,'Transactions (Dated)'!$B:$B,CA$11,'Transactions (Dated)'!$C:$C,"Dividend (paid to cash)")*AL265</f>
        <v>0</v>
      </c>
      <c r="CB265" s="6">
        <v>0</v>
      </c>
      <c r="CC265" s="6">
        <v>0</v>
      </c>
      <c r="CD265" s="6"/>
      <c r="CF265" s="6">
        <f t="shared" ca="1" si="112"/>
        <v>65281.081999999988</v>
      </c>
      <c r="CH265" s="3">
        <f t="shared" si="113"/>
        <v>42282</v>
      </c>
      <c r="CI265" s="4">
        <f t="shared" ca="1" si="106"/>
        <v>877130.73</v>
      </c>
      <c r="CJ265" s="4">
        <f t="shared" ca="1" si="107"/>
        <v>65281.081999999988</v>
      </c>
      <c r="CL265" s="4">
        <f t="shared" ca="1" si="108"/>
        <v>942411.81199999992</v>
      </c>
    </row>
    <row r="266" spans="2:90" x14ac:dyDescent="0.15">
      <c r="B266" s="3">
        <f t="shared" si="109"/>
        <v>42283</v>
      </c>
      <c r="C266" s="2">
        <v>13647.3</v>
      </c>
      <c r="E266" s="70">
        <v>42283</v>
      </c>
      <c r="F266" s="69">
        <v>8.82</v>
      </c>
      <c r="G266" s="69">
        <v>3.88</v>
      </c>
      <c r="H266" s="69">
        <v>18.45</v>
      </c>
      <c r="I266" s="69">
        <v>28.92</v>
      </c>
      <c r="J266" s="69">
        <v>12.41</v>
      </c>
      <c r="K266" s="69">
        <v>10.67</v>
      </c>
      <c r="L266" s="69">
        <v>21.1</v>
      </c>
      <c r="M266" s="69">
        <v>3.23</v>
      </c>
      <c r="N266" s="69">
        <v>8.49</v>
      </c>
      <c r="O266" s="69">
        <v>6.0467000000000004</v>
      </c>
      <c r="P266" s="69">
        <v>27.37</v>
      </c>
      <c r="Q266" s="69">
        <v>0.9</v>
      </c>
      <c r="R266" s="69">
        <v>6.26</v>
      </c>
      <c r="S266" s="69">
        <v>37.43</v>
      </c>
      <c r="T266" s="69"/>
      <c r="U266" s="69"/>
      <c r="V266" s="4"/>
      <c r="X266" s="3">
        <f t="shared" si="88"/>
        <v>42283</v>
      </c>
      <c r="Y266" s="40">
        <f ca="1">Y265+SUMIFS('Transactions (Dated)'!$E$2:$E$53,'Transactions (Dated)'!$D$2:$D$53,'Share Values'!$X266,'Transactions (Dated)'!$B$2:$B$53,'Share Values'!Y$11,'Transactions (Dated)'!$C$2:$C$53,"Buy")-SUMIFS('Transactions (Dated)'!$E$2:$E$53,'Transactions (Dated)'!$D$2:$D$53,'Share Values'!$X266,'Transactions (Dated)'!$B$2:$B$53,'Share Values'!Y$11,'Transactions (Dated)'!$C$2:$C$53,"Sell")</f>
        <v>4625</v>
      </c>
      <c r="Z266" s="40">
        <f ca="1">Z265+SUMIFS('Transactions (Dated)'!$E$2:$E$53,'Transactions (Dated)'!$D$2:$D$53,'Share Values'!$X266,'Transactions (Dated)'!$B$2:$B$53,'Share Values'!Z$11,'Transactions (Dated)'!$C$2:$C$53,"Buy")-SUMIFS('Transactions (Dated)'!$E$2:$E$53,'Transactions (Dated)'!$D$2:$D$53,'Share Values'!$X266,'Transactions (Dated)'!$B$2:$B$53,'Share Values'!Z$11,'Transactions (Dated)'!$C$2:$C$53,"Sell")</f>
        <v>9375</v>
      </c>
      <c r="AA266" s="40">
        <f ca="1">AA265+SUMIFS('Transactions (Dated)'!$E$2:$E$53,'Transactions (Dated)'!$D$2:$D$53,'Share Values'!$X266,'Transactions (Dated)'!$B$2:$B$53,'Share Values'!AA$11,'Transactions (Dated)'!$C$2:$C$53,"Buy")-SUMIFS('Transactions (Dated)'!$E$2:$E$53,'Transactions (Dated)'!$D$2:$D$53,'Share Values'!$X266,'Transactions (Dated)'!$B$2:$B$53,'Share Values'!AA$11,'Transactions (Dated)'!$C$2:$C$53,"Sell")</f>
        <v>39270</v>
      </c>
      <c r="AB266" s="40">
        <f ca="1">AB265+SUMIFS('Transactions (Dated)'!$E$2:$E$53,'Transactions (Dated)'!$D$2:$D$53,'Share Values'!$X266,'Transactions (Dated)'!$B$2:$B$53,'Share Values'!AB$11,'Transactions (Dated)'!$C$2:$C$53,"Buy")-SUMIFS('Transactions (Dated)'!$E$2:$E$53,'Transactions (Dated)'!$D$2:$D$53,'Share Values'!$X266,'Transactions (Dated)'!$B$2:$B$53,'Share Values'!AB$11,'Transactions (Dated)'!$C$2:$C$53,"Sell")</f>
        <v>1892</v>
      </c>
      <c r="AC266" s="40">
        <f ca="1">AC265+SUMIFS('Transactions (Dated)'!$E$2:$E$53,'Transactions (Dated)'!$D$2:$D$53,'Share Values'!$X266,'Transactions (Dated)'!$B$2:$B$53,'Share Values'!AC$11,'Transactions (Dated)'!$C$2:$C$53,"Buy")-SUMIFS('Transactions (Dated)'!$E$2:$E$53,'Transactions (Dated)'!$D$2:$D$53,'Share Values'!$X266,'Transactions (Dated)'!$B$2:$B$53,'Share Values'!AC$11,'Transactions (Dated)'!$C$2:$C$53,"Sell")</f>
        <v>2348</v>
      </c>
      <c r="AD266" s="40">
        <f ca="1">AD265+SUMIFS('Transactions (Dated)'!$E$2:$E$53,'Transactions (Dated)'!$D$2:$D$53,'Share Values'!$X266,'Transactions (Dated)'!$B$2:$B$53,'Share Values'!AD$11,'Transactions (Dated)'!$C$2:$C$53,"Buy")-SUMIFS('Transactions (Dated)'!$E$2:$E$53,'Transactions (Dated)'!$D$2:$D$53,'Share Values'!$X266,'Transactions (Dated)'!$B$2:$B$53,'Share Values'!AD$11,'Transactions (Dated)'!$C$2:$C$53,"Sell")</f>
        <v>0</v>
      </c>
      <c r="AE266" s="40">
        <f ca="1">AE265+SUMIFS('Transactions (Dated)'!$E$2:$E$53,'Transactions (Dated)'!$D$2:$D$53,'Share Values'!$X266,'Transactions (Dated)'!$B$2:$B$53,'Share Values'!AE$11,'Transactions (Dated)'!$C$2:$C$53,"Buy")-SUMIFS('Transactions (Dated)'!$E$2:$E$53,'Transactions (Dated)'!$D$2:$D$53,'Share Values'!$X266,'Transactions (Dated)'!$B$2:$B$53,'Share Values'!AE$11,'Transactions (Dated)'!$C$2:$C$53,"Sell")</f>
        <v>0</v>
      </c>
      <c r="AF266" s="40">
        <f ca="1">AF265+SUMIFS('Transactions (Dated)'!$E$2:$E$53,'Transactions (Dated)'!$D$2:$D$53,'Share Values'!$X266,'Transactions (Dated)'!$B$2:$B$53,'Share Values'!AF$11,'Transactions (Dated)'!$C$2:$C$53,"Buy")-SUMIFS('Transactions (Dated)'!$E$2:$E$53,'Transactions (Dated)'!$D$2:$D$53,'Share Values'!$X266,'Transactions (Dated)'!$B$2:$B$53,'Share Values'!AF$11,'Transactions (Dated)'!$C$2:$C$53,"Sell")</f>
        <v>0</v>
      </c>
      <c r="AG266" s="40">
        <f ca="1">AG265+SUMIFS('Transactions (Dated)'!$E$2:$E$53,'Transactions (Dated)'!$D$2:$D$53,'Share Values'!$X266,'Transactions (Dated)'!$B$2:$B$53,'Share Values'!AG$11,'Transactions (Dated)'!$C$2:$C$53,"Buy")-SUMIFS('Transactions (Dated)'!$E$2:$E$53,'Transactions (Dated)'!$D$2:$D$53,'Share Values'!$X266,'Transactions (Dated)'!$B$2:$B$53,'Share Values'!AG$11,'Transactions (Dated)'!$C$2:$C$53,"Sell")</f>
        <v>0</v>
      </c>
      <c r="AH266" s="40">
        <f ca="1">AH265+SUMIFS('Transactions (Dated)'!$E$2:$E$53,'Transactions (Dated)'!$D$2:$D$53,'Share Values'!$X266,'Transactions (Dated)'!$B$2:$B$53,'Share Values'!AH$11,'Transactions (Dated)'!$C$2:$C$53,"Buy")-SUMIFS('Transactions (Dated)'!$E$2:$E$53,'Transactions (Dated)'!$D$2:$D$53,'Share Values'!$X266,'Transactions (Dated)'!$B$2:$B$53,'Share Values'!AH$11,'Transactions (Dated)'!$C$2:$C$53,"Sell")</f>
        <v>0</v>
      </c>
      <c r="AI266" s="40">
        <f ca="1">AI265+SUMIFS('Transactions (Dated)'!$E$2:$E$53,'Transactions (Dated)'!$D$2:$D$53,'Share Values'!$X266,'Transactions (Dated)'!$B$2:$B$53,'Share Values'!AI$11,'Transactions (Dated)'!$C$2:$C$53,"Buy")-SUMIFS('Transactions (Dated)'!$E$2:$E$53,'Transactions (Dated)'!$D$2:$D$53,'Share Values'!$X266,'Transactions (Dated)'!$B$2:$B$53,'Share Values'!AI$11,'Transactions (Dated)'!$C$2:$C$53,"Sell")</f>
        <v>0</v>
      </c>
      <c r="AJ266" s="40">
        <f ca="1">AJ265+SUMIFS('Transactions (Dated)'!$E$2:$E$53,'Transactions (Dated)'!$D$2:$D$53,'Share Values'!$X266,'Transactions (Dated)'!$B$2:$B$53,'Share Values'!AJ$11,'Transactions (Dated)'!$C$2:$C$53,"Buy")-SUMIFS('Transactions (Dated)'!$E$2:$E$53,'Transactions (Dated)'!$D$2:$D$53,'Share Values'!$X266,'Transactions (Dated)'!$B$2:$B$53,'Share Values'!AJ$11,'Transactions (Dated)'!$C$2:$C$53,"Sell")</f>
        <v>0</v>
      </c>
      <c r="AK266" s="40">
        <f ca="1">AK265+SUMIFS('Transactions (Dated)'!$E$2:$E$53,'Transactions (Dated)'!$D$2:$D$53,'Share Values'!$X266,'Transactions (Dated)'!$B$2:$B$53,'Share Values'!AK$11,'Transactions (Dated)'!$C$2:$C$53,"Buy")-SUMIFS('Transactions (Dated)'!$E$2:$E$53,'Transactions (Dated)'!$D$2:$D$53,'Share Values'!$X266,'Transactions (Dated)'!$B$2:$B$53,'Share Values'!AK$11,'Transactions (Dated)'!$C$2:$C$53,"Sell")</f>
        <v>0</v>
      </c>
      <c r="AL266" s="40">
        <f ca="1">AL265+SUMIFS('Transactions (Dated)'!$E$2:$E$53,'Transactions (Dated)'!$D$2:$D$53,'Share Values'!$X266,'Transactions (Dated)'!$B$2:$B$53,'Share Values'!AL$11,'Transactions (Dated)'!$C$2:$C$53,"Buy")-SUMIFS('Transactions (Dated)'!$E$2:$E$53,'Transactions (Dated)'!$D$2:$D$53,'Share Values'!$X266,'Transactions (Dated)'!$B$2:$B$53,'Share Values'!AL$11,'Transactions (Dated)'!$C$2:$C$53,"Sell")</f>
        <v>0</v>
      </c>
      <c r="AM266" s="40">
        <f ca="1">AM265+SUMIFS('Transactions (Dated)'!$E$2:$E$53,'Transactions (Dated)'!$D$2:$D$53,'Share Values'!$X266,'Transactions (Dated)'!$B$2:$B$53,'Share Values'!AM$11,'Transactions (Dated)'!$C$2:$C$53,"Buy")-SUMIFS('Transactions (Dated)'!$E$2:$E$53,'Transactions (Dated)'!$D$2:$D$53,'Share Values'!$X266,'Transactions (Dated)'!$B$2:$B$53,'Share Values'!AM$11,'Transactions (Dated)'!$C$2:$C$53,"Sell")</f>
        <v>0</v>
      </c>
      <c r="AN266" s="40">
        <f ca="1">AN265+SUMIFS('Transactions (Dated)'!$E$2:$E$53,'Transactions (Dated)'!$D$2:$D$53,'Share Values'!$X266,'Transactions (Dated)'!$B$2:$B$53,'Share Values'!AN$11,'Transactions (Dated)'!$C$2:$C$53,"Buy")-SUMIFS('Transactions (Dated)'!$E$2:$E$53,'Transactions (Dated)'!$D$2:$D$53,'Share Values'!$X266,'Transactions (Dated)'!$B$2:$B$53,'Share Values'!AN$11,'Transactions (Dated)'!$C$2:$C$53,"Sell")</f>
        <v>0</v>
      </c>
      <c r="AO266" s="40"/>
      <c r="AQ266" s="3">
        <f t="shared" si="89"/>
        <v>42283</v>
      </c>
      <c r="AR266" s="6">
        <f t="shared" ca="1" si="90"/>
        <v>40792.5</v>
      </c>
      <c r="AS266" s="6">
        <f t="shared" ca="1" si="91"/>
        <v>36375</v>
      </c>
      <c r="AT266" s="6">
        <f t="shared" ca="1" si="92"/>
        <v>724531.5</v>
      </c>
      <c r="AU266" s="6">
        <f t="shared" ca="1" si="93"/>
        <v>54716.640000000007</v>
      </c>
      <c r="AV266" s="6">
        <f t="shared" ca="1" si="94"/>
        <v>29138.68</v>
      </c>
      <c r="AW266" s="6">
        <f t="shared" ca="1" si="95"/>
        <v>0</v>
      </c>
      <c r="AX266" s="6">
        <f t="shared" ca="1" si="96"/>
        <v>0</v>
      </c>
      <c r="AY266" s="6">
        <f t="shared" ca="1" si="97"/>
        <v>0</v>
      </c>
      <c r="AZ266" s="6">
        <f t="shared" ca="1" si="98"/>
        <v>0</v>
      </c>
      <c r="BA266" s="6">
        <f t="shared" ca="1" si="99"/>
        <v>0</v>
      </c>
      <c r="BB266" s="6">
        <f t="shared" ca="1" si="100"/>
        <v>0</v>
      </c>
      <c r="BC266" s="6">
        <f t="shared" ca="1" si="101"/>
        <v>0</v>
      </c>
      <c r="BD266" s="6">
        <f t="shared" ca="1" si="102"/>
        <v>0</v>
      </c>
      <c r="BE266" s="6">
        <f t="shared" ca="1" si="103"/>
        <v>0</v>
      </c>
      <c r="BF266" s="6">
        <f t="shared" ca="1" si="110"/>
        <v>0</v>
      </c>
      <c r="BG266" s="6">
        <f t="shared" ca="1" si="111"/>
        <v>0</v>
      </c>
      <c r="BH266" s="6"/>
      <c r="BJ266" s="4">
        <f t="shared" ca="1" si="104"/>
        <v>885554.32000000007</v>
      </c>
      <c r="BL266" s="3">
        <f t="shared" si="105"/>
        <v>42283</v>
      </c>
      <c r="BM266" s="6">
        <f>BM265+SUMIFS('Transactions (Dated)'!G:G,'Transactions (Dated)'!D:D,'Share Values'!AQ266)</f>
        <v>34179.499999999993</v>
      </c>
      <c r="BN266" s="6">
        <f ca="1">BN265+SUMIFS('Transactions (Dated)'!$F:$F,'Transactions (Dated)'!$D:$D,$BL266,'Transactions (Dated)'!$B:$B,BN$11,'Transactions (Dated)'!$C:$C,"Dividend (paid to cash)")*Y266</f>
        <v>0</v>
      </c>
      <c r="BO266" s="6">
        <f ca="1">BO265+SUMIFS('Transactions (Dated)'!$F:$F,'Transactions (Dated)'!$D:$D,$BL266,'Transactions (Dated)'!$B:$B,BO$11,'Transactions (Dated)'!$C:$C,"Dividend (paid to cash)")*Z266</f>
        <v>2187.5</v>
      </c>
      <c r="BP266" s="6">
        <f ca="1">BP265+SUMIFS('Transactions (Dated)'!$F:$F,'Transactions (Dated)'!$D:$D,$BL266,'Transactions (Dated)'!$B:$B,BP$11,'Transactions (Dated)'!$C:$C,"Dividend (paid to cash)")*AA266</f>
        <v>28734.342000000001</v>
      </c>
      <c r="BQ266" s="6">
        <f ca="1">BQ265+SUMIFS('Transactions (Dated)'!$F:$F,'Transactions (Dated)'!$D:$D,$BL266,'Transactions (Dated)'!$B:$B,BQ$11,'Transactions (Dated)'!$C:$C,"Dividend (paid to cash)")*AB266</f>
        <v>179.74</v>
      </c>
      <c r="BR266" s="6">
        <f ca="1">BR265+SUMIFS('Transactions (Dated)'!$F:$F,'Transactions (Dated)'!$D:$D,$BL266,'Transactions (Dated)'!$B:$B,BR$11,'Transactions (Dated)'!$C:$C,"Dividend (paid to cash)")*AC266</f>
        <v>0</v>
      </c>
      <c r="BS266" s="6">
        <f ca="1">BS265+SUMIFS('Transactions (Dated)'!$F:$F,'Transactions (Dated)'!$D:$D,$BL266,'Transactions (Dated)'!$B:$B,BS$11,'Transactions (Dated)'!$C:$C,"Dividend (paid to cash)")*AD266</f>
        <v>0</v>
      </c>
      <c r="BT266" s="6">
        <f ca="1">BT265+SUMIFS('Transactions (Dated)'!$F:$F,'Transactions (Dated)'!$D:$D,$BL266,'Transactions (Dated)'!$B:$B,BT$11,'Transactions (Dated)'!$C:$C,"Dividend (paid to cash)")*AE266</f>
        <v>0</v>
      </c>
      <c r="BU266" s="6">
        <f ca="1">BU265+SUMIFS('Transactions (Dated)'!$F:$F,'Transactions (Dated)'!$D:$D,$BL266,'Transactions (Dated)'!$B:$B,BU$11,'Transactions (Dated)'!$C:$C,"Dividend (paid to cash)")*AF266</f>
        <v>0</v>
      </c>
      <c r="BV266" s="6">
        <f ca="1">BV265+SUMIFS('Transactions (Dated)'!$F:$F,'Transactions (Dated)'!$D:$D,$BL266,'Transactions (Dated)'!$B:$B,BV$11,'Transactions (Dated)'!$C:$C,"Dividend (paid to cash)")*AG266</f>
        <v>0</v>
      </c>
      <c r="BW266" s="6">
        <f ca="1">BW265+SUMIFS('Transactions (Dated)'!$F:$F,'Transactions (Dated)'!$D:$D,$BL266,'Transactions (Dated)'!$B:$B,BW$11,'Transactions (Dated)'!$C:$C,"Dividend (paid to cash)")*AH266</f>
        <v>0</v>
      </c>
      <c r="BX266" s="6">
        <f ca="1">BX265+SUMIFS('Transactions (Dated)'!$F:$F,'Transactions (Dated)'!$D:$D,$BL266,'Transactions (Dated)'!$B:$B,BX$11,'Transactions (Dated)'!$C:$C,"Dividend (paid to cash)")*AI266</f>
        <v>0</v>
      </c>
      <c r="BY266" s="6">
        <f ca="1">BY265+SUMIFS('Transactions (Dated)'!$F:$F,'Transactions (Dated)'!$D:$D,$BL266,'Transactions (Dated)'!$B:$B,BY$11,'Transactions (Dated)'!$C:$C,"Dividend (paid to cash)")*AJ266</f>
        <v>0</v>
      </c>
      <c r="BZ266" s="6">
        <f ca="1">BZ265+SUMIFS('Transactions (Dated)'!$F:$F,'Transactions (Dated)'!$D:$D,$BL266,'Transactions (Dated)'!$B:$B,BZ$11,'Transactions (Dated)'!$C:$C,"Dividend (paid to cash)")*AK266</f>
        <v>0</v>
      </c>
      <c r="CA266" s="6">
        <f ca="1">CA265+SUMIFS('Transactions (Dated)'!$F:$F,'Transactions (Dated)'!$D:$D,$BL266,'Transactions (Dated)'!$B:$B,CA$11,'Transactions (Dated)'!$C:$C,"Dividend (paid to cash)")*AL266</f>
        <v>0</v>
      </c>
      <c r="CB266" s="6">
        <v>0</v>
      </c>
      <c r="CC266" s="6">
        <v>0</v>
      </c>
      <c r="CD266" s="6"/>
      <c r="CF266" s="6">
        <f t="shared" ca="1" si="112"/>
        <v>65281.081999999988</v>
      </c>
      <c r="CH266" s="3">
        <f t="shared" si="113"/>
        <v>42283</v>
      </c>
      <c r="CI266" s="4">
        <f t="shared" ca="1" si="106"/>
        <v>885554.32000000007</v>
      </c>
      <c r="CJ266" s="4">
        <f t="shared" ca="1" si="107"/>
        <v>65281.081999999988</v>
      </c>
      <c r="CL266" s="4">
        <f t="shared" ca="1" si="108"/>
        <v>950835.402</v>
      </c>
    </row>
    <row r="267" spans="2:90" x14ac:dyDescent="0.15">
      <c r="B267" s="3">
        <f t="shared" si="109"/>
        <v>42284</v>
      </c>
      <c r="C267" s="2">
        <v>13868.4</v>
      </c>
      <c r="E267" s="70">
        <v>42284</v>
      </c>
      <c r="F267" s="69">
        <v>9.35</v>
      </c>
      <c r="G267" s="69">
        <v>3.9</v>
      </c>
      <c r="H267" s="69">
        <v>18.73</v>
      </c>
      <c r="I267" s="69">
        <v>28.93</v>
      </c>
      <c r="J267" s="69">
        <v>12.57</v>
      </c>
      <c r="K267" s="69">
        <v>10.88</v>
      </c>
      <c r="L267" s="69">
        <v>21.39</v>
      </c>
      <c r="M267" s="69">
        <v>3.31</v>
      </c>
      <c r="N267" s="69">
        <v>8.49</v>
      </c>
      <c r="O267" s="69">
        <v>6.03</v>
      </c>
      <c r="P267" s="69">
        <v>27.5</v>
      </c>
      <c r="Q267" s="69">
        <v>0.88</v>
      </c>
      <c r="R267" s="69">
        <v>6.88</v>
      </c>
      <c r="S267" s="69">
        <v>38.57</v>
      </c>
      <c r="T267" s="69"/>
      <c r="U267" s="69"/>
      <c r="V267" s="4"/>
      <c r="X267" s="3">
        <f t="shared" si="88"/>
        <v>42284</v>
      </c>
      <c r="Y267" s="40">
        <f ca="1">Y266+SUMIFS('Transactions (Dated)'!$E$2:$E$53,'Transactions (Dated)'!$D$2:$D$53,'Share Values'!$X267,'Transactions (Dated)'!$B$2:$B$53,'Share Values'!Y$11,'Transactions (Dated)'!$C$2:$C$53,"Buy")-SUMIFS('Transactions (Dated)'!$E$2:$E$53,'Transactions (Dated)'!$D$2:$D$53,'Share Values'!$X267,'Transactions (Dated)'!$B$2:$B$53,'Share Values'!Y$11,'Transactions (Dated)'!$C$2:$C$53,"Sell")</f>
        <v>4625</v>
      </c>
      <c r="Z267" s="40">
        <f ca="1">Z266+SUMIFS('Transactions (Dated)'!$E$2:$E$53,'Transactions (Dated)'!$D$2:$D$53,'Share Values'!$X267,'Transactions (Dated)'!$B$2:$B$53,'Share Values'!Z$11,'Transactions (Dated)'!$C$2:$C$53,"Buy")-SUMIFS('Transactions (Dated)'!$E$2:$E$53,'Transactions (Dated)'!$D$2:$D$53,'Share Values'!$X267,'Transactions (Dated)'!$B$2:$B$53,'Share Values'!Z$11,'Transactions (Dated)'!$C$2:$C$53,"Sell")</f>
        <v>9375</v>
      </c>
      <c r="AA267" s="40">
        <f ca="1">AA266+SUMIFS('Transactions (Dated)'!$E$2:$E$53,'Transactions (Dated)'!$D$2:$D$53,'Share Values'!$X267,'Transactions (Dated)'!$B$2:$B$53,'Share Values'!AA$11,'Transactions (Dated)'!$C$2:$C$53,"Buy")-SUMIFS('Transactions (Dated)'!$E$2:$E$53,'Transactions (Dated)'!$D$2:$D$53,'Share Values'!$X267,'Transactions (Dated)'!$B$2:$B$53,'Share Values'!AA$11,'Transactions (Dated)'!$C$2:$C$53,"Sell")</f>
        <v>39270</v>
      </c>
      <c r="AB267" s="40">
        <f ca="1">AB266+SUMIFS('Transactions (Dated)'!$E$2:$E$53,'Transactions (Dated)'!$D$2:$D$53,'Share Values'!$X267,'Transactions (Dated)'!$B$2:$B$53,'Share Values'!AB$11,'Transactions (Dated)'!$C$2:$C$53,"Buy")-SUMIFS('Transactions (Dated)'!$E$2:$E$53,'Transactions (Dated)'!$D$2:$D$53,'Share Values'!$X267,'Transactions (Dated)'!$B$2:$B$53,'Share Values'!AB$11,'Transactions (Dated)'!$C$2:$C$53,"Sell")</f>
        <v>1892</v>
      </c>
      <c r="AC267" s="40">
        <f ca="1">AC266+SUMIFS('Transactions (Dated)'!$E$2:$E$53,'Transactions (Dated)'!$D$2:$D$53,'Share Values'!$X267,'Transactions (Dated)'!$B$2:$B$53,'Share Values'!AC$11,'Transactions (Dated)'!$C$2:$C$53,"Buy")-SUMIFS('Transactions (Dated)'!$E$2:$E$53,'Transactions (Dated)'!$D$2:$D$53,'Share Values'!$X267,'Transactions (Dated)'!$B$2:$B$53,'Share Values'!AC$11,'Transactions (Dated)'!$C$2:$C$53,"Sell")</f>
        <v>2348</v>
      </c>
      <c r="AD267" s="40">
        <f ca="1">AD266+SUMIFS('Transactions (Dated)'!$E$2:$E$53,'Transactions (Dated)'!$D$2:$D$53,'Share Values'!$X267,'Transactions (Dated)'!$B$2:$B$53,'Share Values'!AD$11,'Transactions (Dated)'!$C$2:$C$53,"Buy")-SUMIFS('Transactions (Dated)'!$E$2:$E$53,'Transactions (Dated)'!$D$2:$D$53,'Share Values'!$X267,'Transactions (Dated)'!$B$2:$B$53,'Share Values'!AD$11,'Transactions (Dated)'!$C$2:$C$53,"Sell")</f>
        <v>0</v>
      </c>
      <c r="AE267" s="40">
        <f ca="1">AE266+SUMIFS('Transactions (Dated)'!$E$2:$E$53,'Transactions (Dated)'!$D$2:$D$53,'Share Values'!$X267,'Transactions (Dated)'!$B$2:$B$53,'Share Values'!AE$11,'Transactions (Dated)'!$C$2:$C$53,"Buy")-SUMIFS('Transactions (Dated)'!$E$2:$E$53,'Transactions (Dated)'!$D$2:$D$53,'Share Values'!$X267,'Transactions (Dated)'!$B$2:$B$53,'Share Values'!AE$11,'Transactions (Dated)'!$C$2:$C$53,"Sell")</f>
        <v>0</v>
      </c>
      <c r="AF267" s="40">
        <f ca="1">AF266+SUMIFS('Transactions (Dated)'!$E$2:$E$53,'Transactions (Dated)'!$D$2:$D$53,'Share Values'!$X267,'Transactions (Dated)'!$B$2:$B$53,'Share Values'!AF$11,'Transactions (Dated)'!$C$2:$C$53,"Buy")-SUMIFS('Transactions (Dated)'!$E$2:$E$53,'Transactions (Dated)'!$D$2:$D$53,'Share Values'!$X267,'Transactions (Dated)'!$B$2:$B$53,'Share Values'!AF$11,'Transactions (Dated)'!$C$2:$C$53,"Sell")</f>
        <v>0</v>
      </c>
      <c r="AG267" s="40">
        <f ca="1">AG266+SUMIFS('Transactions (Dated)'!$E$2:$E$53,'Transactions (Dated)'!$D$2:$D$53,'Share Values'!$X267,'Transactions (Dated)'!$B$2:$B$53,'Share Values'!AG$11,'Transactions (Dated)'!$C$2:$C$53,"Buy")-SUMIFS('Transactions (Dated)'!$E$2:$E$53,'Transactions (Dated)'!$D$2:$D$53,'Share Values'!$X267,'Transactions (Dated)'!$B$2:$B$53,'Share Values'!AG$11,'Transactions (Dated)'!$C$2:$C$53,"Sell")</f>
        <v>0</v>
      </c>
      <c r="AH267" s="40">
        <f ca="1">AH266+SUMIFS('Transactions (Dated)'!$E$2:$E$53,'Transactions (Dated)'!$D$2:$D$53,'Share Values'!$X267,'Transactions (Dated)'!$B$2:$B$53,'Share Values'!AH$11,'Transactions (Dated)'!$C$2:$C$53,"Buy")-SUMIFS('Transactions (Dated)'!$E$2:$E$53,'Transactions (Dated)'!$D$2:$D$53,'Share Values'!$X267,'Transactions (Dated)'!$B$2:$B$53,'Share Values'!AH$11,'Transactions (Dated)'!$C$2:$C$53,"Sell")</f>
        <v>0</v>
      </c>
      <c r="AI267" s="40">
        <f ca="1">AI266+SUMIFS('Transactions (Dated)'!$E$2:$E$53,'Transactions (Dated)'!$D$2:$D$53,'Share Values'!$X267,'Transactions (Dated)'!$B$2:$B$53,'Share Values'!AI$11,'Transactions (Dated)'!$C$2:$C$53,"Buy")-SUMIFS('Transactions (Dated)'!$E$2:$E$53,'Transactions (Dated)'!$D$2:$D$53,'Share Values'!$X267,'Transactions (Dated)'!$B$2:$B$53,'Share Values'!AI$11,'Transactions (Dated)'!$C$2:$C$53,"Sell")</f>
        <v>0</v>
      </c>
      <c r="AJ267" s="40">
        <f ca="1">AJ266+SUMIFS('Transactions (Dated)'!$E$2:$E$53,'Transactions (Dated)'!$D$2:$D$53,'Share Values'!$X267,'Transactions (Dated)'!$B$2:$B$53,'Share Values'!AJ$11,'Transactions (Dated)'!$C$2:$C$53,"Buy")-SUMIFS('Transactions (Dated)'!$E$2:$E$53,'Transactions (Dated)'!$D$2:$D$53,'Share Values'!$X267,'Transactions (Dated)'!$B$2:$B$53,'Share Values'!AJ$11,'Transactions (Dated)'!$C$2:$C$53,"Sell")</f>
        <v>0</v>
      </c>
      <c r="AK267" s="40">
        <f ca="1">AK266+SUMIFS('Transactions (Dated)'!$E$2:$E$53,'Transactions (Dated)'!$D$2:$D$53,'Share Values'!$X267,'Transactions (Dated)'!$B$2:$B$53,'Share Values'!AK$11,'Transactions (Dated)'!$C$2:$C$53,"Buy")-SUMIFS('Transactions (Dated)'!$E$2:$E$53,'Transactions (Dated)'!$D$2:$D$53,'Share Values'!$X267,'Transactions (Dated)'!$B$2:$B$53,'Share Values'!AK$11,'Transactions (Dated)'!$C$2:$C$53,"Sell")</f>
        <v>0</v>
      </c>
      <c r="AL267" s="40">
        <f ca="1">AL266+SUMIFS('Transactions (Dated)'!$E$2:$E$53,'Transactions (Dated)'!$D$2:$D$53,'Share Values'!$X267,'Transactions (Dated)'!$B$2:$B$53,'Share Values'!AL$11,'Transactions (Dated)'!$C$2:$C$53,"Buy")-SUMIFS('Transactions (Dated)'!$E$2:$E$53,'Transactions (Dated)'!$D$2:$D$53,'Share Values'!$X267,'Transactions (Dated)'!$B$2:$B$53,'Share Values'!AL$11,'Transactions (Dated)'!$C$2:$C$53,"Sell")</f>
        <v>0</v>
      </c>
      <c r="AM267" s="40">
        <f ca="1">AM266+SUMIFS('Transactions (Dated)'!$E$2:$E$53,'Transactions (Dated)'!$D$2:$D$53,'Share Values'!$X267,'Transactions (Dated)'!$B$2:$B$53,'Share Values'!AM$11,'Transactions (Dated)'!$C$2:$C$53,"Buy")-SUMIFS('Transactions (Dated)'!$E$2:$E$53,'Transactions (Dated)'!$D$2:$D$53,'Share Values'!$X267,'Transactions (Dated)'!$B$2:$B$53,'Share Values'!AM$11,'Transactions (Dated)'!$C$2:$C$53,"Sell")</f>
        <v>0</v>
      </c>
      <c r="AN267" s="40">
        <f ca="1">AN266+SUMIFS('Transactions (Dated)'!$E$2:$E$53,'Transactions (Dated)'!$D$2:$D$53,'Share Values'!$X267,'Transactions (Dated)'!$B$2:$B$53,'Share Values'!AN$11,'Transactions (Dated)'!$C$2:$C$53,"Buy")-SUMIFS('Transactions (Dated)'!$E$2:$E$53,'Transactions (Dated)'!$D$2:$D$53,'Share Values'!$X267,'Transactions (Dated)'!$B$2:$B$53,'Share Values'!AN$11,'Transactions (Dated)'!$C$2:$C$53,"Sell")</f>
        <v>0</v>
      </c>
      <c r="AO267" s="40"/>
      <c r="AQ267" s="3">
        <f t="shared" si="89"/>
        <v>42284</v>
      </c>
      <c r="AR267" s="6">
        <f t="shared" ca="1" si="90"/>
        <v>43243.75</v>
      </c>
      <c r="AS267" s="6">
        <f t="shared" ca="1" si="91"/>
        <v>36562.5</v>
      </c>
      <c r="AT267" s="6">
        <f t="shared" ca="1" si="92"/>
        <v>735527.1</v>
      </c>
      <c r="AU267" s="6">
        <f t="shared" ca="1" si="93"/>
        <v>54735.56</v>
      </c>
      <c r="AV267" s="6">
        <f t="shared" ca="1" si="94"/>
        <v>29514.36</v>
      </c>
      <c r="AW267" s="6">
        <f t="shared" ca="1" si="95"/>
        <v>0</v>
      </c>
      <c r="AX267" s="6">
        <f t="shared" ca="1" si="96"/>
        <v>0</v>
      </c>
      <c r="AY267" s="6">
        <f t="shared" ca="1" si="97"/>
        <v>0</v>
      </c>
      <c r="AZ267" s="6">
        <f t="shared" ca="1" si="98"/>
        <v>0</v>
      </c>
      <c r="BA267" s="6">
        <f t="shared" ca="1" si="99"/>
        <v>0</v>
      </c>
      <c r="BB267" s="6">
        <f t="shared" ca="1" si="100"/>
        <v>0</v>
      </c>
      <c r="BC267" s="6">
        <f t="shared" ca="1" si="101"/>
        <v>0</v>
      </c>
      <c r="BD267" s="6">
        <f t="shared" ca="1" si="102"/>
        <v>0</v>
      </c>
      <c r="BE267" s="6">
        <f t="shared" ca="1" si="103"/>
        <v>0</v>
      </c>
      <c r="BF267" s="6">
        <f t="shared" ca="1" si="110"/>
        <v>0</v>
      </c>
      <c r="BG267" s="6">
        <f t="shared" ca="1" si="111"/>
        <v>0</v>
      </c>
      <c r="BH267" s="6"/>
      <c r="BJ267" s="4">
        <f t="shared" ca="1" si="104"/>
        <v>899583.2699999999</v>
      </c>
      <c r="BL267" s="3">
        <f t="shared" si="105"/>
        <v>42284</v>
      </c>
      <c r="BM267" s="6">
        <f>BM266+SUMIFS('Transactions (Dated)'!G:G,'Transactions (Dated)'!D:D,'Share Values'!AQ267)</f>
        <v>34179.499999999993</v>
      </c>
      <c r="BN267" s="6">
        <f ca="1">BN266+SUMIFS('Transactions (Dated)'!$F:$F,'Transactions (Dated)'!$D:$D,$BL267,'Transactions (Dated)'!$B:$B,BN$11,'Transactions (Dated)'!$C:$C,"Dividend (paid to cash)")*Y267</f>
        <v>0</v>
      </c>
      <c r="BO267" s="6">
        <f ca="1">BO266+SUMIFS('Transactions (Dated)'!$F:$F,'Transactions (Dated)'!$D:$D,$BL267,'Transactions (Dated)'!$B:$B,BO$11,'Transactions (Dated)'!$C:$C,"Dividend (paid to cash)")*Z267</f>
        <v>2187.5</v>
      </c>
      <c r="BP267" s="6">
        <f ca="1">BP266+SUMIFS('Transactions (Dated)'!$F:$F,'Transactions (Dated)'!$D:$D,$BL267,'Transactions (Dated)'!$B:$B,BP$11,'Transactions (Dated)'!$C:$C,"Dividend (paid to cash)")*AA267</f>
        <v>28734.342000000001</v>
      </c>
      <c r="BQ267" s="6">
        <f ca="1">BQ266+SUMIFS('Transactions (Dated)'!$F:$F,'Transactions (Dated)'!$D:$D,$BL267,'Transactions (Dated)'!$B:$B,BQ$11,'Transactions (Dated)'!$C:$C,"Dividend (paid to cash)")*AB267</f>
        <v>179.74</v>
      </c>
      <c r="BR267" s="6">
        <f ca="1">BR266+SUMIFS('Transactions (Dated)'!$F:$F,'Transactions (Dated)'!$D:$D,$BL267,'Transactions (Dated)'!$B:$B,BR$11,'Transactions (Dated)'!$C:$C,"Dividend (paid to cash)")*AC267</f>
        <v>0</v>
      </c>
      <c r="BS267" s="6">
        <f ca="1">BS266+SUMIFS('Transactions (Dated)'!$F:$F,'Transactions (Dated)'!$D:$D,$BL267,'Transactions (Dated)'!$B:$B,BS$11,'Transactions (Dated)'!$C:$C,"Dividend (paid to cash)")*AD267</f>
        <v>0</v>
      </c>
      <c r="BT267" s="6">
        <f ca="1">BT266+SUMIFS('Transactions (Dated)'!$F:$F,'Transactions (Dated)'!$D:$D,$BL267,'Transactions (Dated)'!$B:$B,BT$11,'Transactions (Dated)'!$C:$C,"Dividend (paid to cash)")*AE267</f>
        <v>0</v>
      </c>
      <c r="BU267" s="6">
        <f ca="1">BU266+SUMIFS('Transactions (Dated)'!$F:$F,'Transactions (Dated)'!$D:$D,$BL267,'Transactions (Dated)'!$B:$B,BU$11,'Transactions (Dated)'!$C:$C,"Dividend (paid to cash)")*AF267</f>
        <v>0</v>
      </c>
      <c r="BV267" s="6">
        <f ca="1">BV266+SUMIFS('Transactions (Dated)'!$F:$F,'Transactions (Dated)'!$D:$D,$BL267,'Transactions (Dated)'!$B:$B,BV$11,'Transactions (Dated)'!$C:$C,"Dividend (paid to cash)")*AG267</f>
        <v>0</v>
      </c>
      <c r="BW267" s="6">
        <f ca="1">BW266+SUMIFS('Transactions (Dated)'!$F:$F,'Transactions (Dated)'!$D:$D,$BL267,'Transactions (Dated)'!$B:$B,BW$11,'Transactions (Dated)'!$C:$C,"Dividend (paid to cash)")*AH267</f>
        <v>0</v>
      </c>
      <c r="BX267" s="6">
        <f ca="1">BX266+SUMIFS('Transactions (Dated)'!$F:$F,'Transactions (Dated)'!$D:$D,$BL267,'Transactions (Dated)'!$B:$B,BX$11,'Transactions (Dated)'!$C:$C,"Dividend (paid to cash)")*AI267</f>
        <v>0</v>
      </c>
      <c r="BY267" s="6">
        <f ca="1">BY266+SUMIFS('Transactions (Dated)'!$F:$F,'Transactions (Dated)'!$D:$D,$BL267,'Transactions (Dated)'!$B:$B,BY$11,'Transactions (Dated)'!$C:$C,"Dividend (paid to cash)")*AJ267</f>
        <v>0</v>
      </c>
      <c r="BZ267" s="6">
        <f ca="1">BZ266+SUMIFS('Transactions (Dated)'!$F:$F,'Transactions (Dated)'!$D:$D,$BL267,'Transactions (Dated)'!$B:$B,BZ$11,'Transactions (Dated)'!$C:$C,"Dividend (paid to cash)")*AK267</f>
        <v>0</v>
      </c>
      <c r="CA267" s="6">
        <f ca="1">CA266+SUMIFS('Transactions (Dated)'!$F:$F,'Transactions (Dated)'!$D:$D,$BL267,'Transactions (Dated)'!$B:$B,CA$11,'Transactions (Dated)'!$C:$C,"Dividend (paid to cash)")*AL267</f>
        <v>0</v>
      </c>
      <c r="CB267" s="6">
        <v>0</v>
      </c>
      <c r="CC267" s="6">
        <v>0</v>
      </c>
      <c r="CD267" s="6"/>
      <c r="CF267" s="6">
        <f t="shared" ca="1" si="112"/>
        <v>65281.081999999988</v>
      </c>
      <c r="CH267" s="3">
        <f t="shared" si="113"/>
        <v>42284</v>
      </c>
      <c r="CI267" s="4">
        <f t="shared" ca="1" si="106"/>
        <v>899583.2699999999</v>
      </c>
      <c r="CJ267" s="4">
        <f t="shared" ca="1" si="107"/>
        <v>65281.081999999988</v>
      </c>
      <c r="CL267" s="4">
        <f t="shared" ca="1" si="108"/>
        <v>964864.35199999984</v>
      </c>
    </row>
    <row r="268" spans="2:90" x14ac:dyDescent="0.15">
      <c r="B268" s="3">
        <f t="shared" si="109"/>
        <v>42285</v>
      </c>
      <c r="C268" s="2">
        <v>13978.7</v>
      </c>
      <c r="E268" s="70">
        <v>42285</v>
      </c>
      <c r="F268" s="69">
        <v>9.49</v>
      </c>
      <c r="G268" s="69">
        <v>3.97</v>
      </c>
      <c r="H268" s="69">
        <v>18.87</v>
      </c>
      <c r="I268" s="69">
        <v>29.46</v>
      </c>
      <c r="J268" s="69">
        <v>12.49</v>
      </c>
      <c r="K268" s="69">
        <v>10.97</v>
      </c>
      <c r="L268" s="69">
        <v>21.96</v>
      </c>
      <c r="M268" s="69">
        <v>3.35</v>
      </c>
      <c r="N268" s="69">
        <v>8.6</v>
      </c>
      <c r="O268" s="69">
        <v>6.04</v>
      </c>
      <c r="P268" s="69">
        <v>27.72</v>
      </c>
      <c r="Q268" s="69">
        <v>0.9</v>
      </c>
      <c r="R268" s="69">
        <v>6.91</v>
      </c>
      <c r="S268" s="69">
        <v>38.97</v>
      </c>
      <c r="T268" s="69"/>
      <c r="U268" s="69"/>
      <c r="V268" s="4"/>
      <c r="X268" s="3">
        <f t="shared" ref="X268:X331" si="114">E268</f>
        <v>42285</v>
      </c>
      <c r="Y268" s="40">
        <f ca="1">Y267+SUMIFS('Transactions (Dated)'!$E$2:$E$53,'Transactions (Dated)'!$D$2:$D$53,'Share Values'!$X268,'Transactions (Dated)'!$B$2:$B$53,'Share Values'!Y$11,'Transactions (Dated)'!$C$2:$C$53,"Buy")-SUMIFS('Transactions (Dated)'!$E$2:$E$53,'Transactions (Dated)'!$D$2:$D$53,'Share Values'!$X268,'Transactions (Dated)'!$B$2:$B$53,'Share Values'!Y$11,'Transactions (Dated)'!$C$2:$C$53,"Sell")</f>
        <v>4625</v>
      </c>
      <c r="Z268" s="40">
        <f ca="1">Z267+SUMIFS('Transactions (Dated)'!$E$2:$E$53,'Transactions (Dated)'!$D$2:$D$53,'Share Values'!$X268,'Transactions (Dated)'!$B$2:$B$53,'Share Values'!Z$11,'Transactions (Dated)'!$C$2:$C$53,"Buy")-SUMIFS('Transactions (Dated)'!$E$2:$E$53,'Transactions (Dated)'!$D$2:$D$53,'Share Values'!$X268,'Transactions (Dated)'!$B$2:$B$53,'Share Values'!Z$11,'Transactions (Dated)'!$C$2:$C$53,"Sell")</f>
        <v>9375</v>
      </c>
      <c r="AA268" s="40">
        <f ca="1">AA267+SUMIFS('Transactions (Dated)'!$E$2:$E$53,'Transactions (Dated)'!$D$2:$D$53,'Share Values'!$X268,'Transactions (Dated)'!$B$2:$B$53,'Share Values'!AA$11,'Transactions (Dated)'!$C$2:$C$53,"Buy")-SUMIFS('Transactions (Dated)'!$E$2:$E$53,'Transactions (Dated)'!$D$2:$D$53,'Share Values'!$X268,'Transactions (Dated)'!$B$2:$B$53,'Share Values'!AA$11,'Transactions (Dated)'!$C$2:$C$53,"Sell")</f>
        <v>39270</v>
      </c>
      <c r="AB268" s="40">
        <f ca="1">AB267+SUMIFS('Transactions (Dated)'!$E$2:$E$53,'Transactions (Dated)'!$D$2:$D$53,'Share Values'!$X268,'Transactions (Dated)'!$B$2:$B$53,'Share Values'!AB$11,'Transactions (Dated)'!$C$2:$C$53,"Buy")-SUMIFS('Transactions (Dated)'!$E$2:$E$53,'Transactions (Dated)'!$D$2:$D$53,'Share Values'!$X268,'Transactions (Dated)'!$B$2:$B$53,'Share Values'!AB$11,'Transactions (Dated)'!$C$2:$C$53,"Sell")</f>
        <v>1892</v>
      </c>
      <c r="AC268" s="40">
        <f ca="1">AC267+SUMIFS('Transactions (Dated)'!$E$2:$E$53,'Transactions (Dated)'!$D$2:$D$53,'Share Values'!$X268,'Transactions (Dated)'!$B$2:$B$53,'Share Values'!AC$11,'Transactions (Dated)'!$C$2:$C$53,"Buy")-SUMIFS('Transactions (Dated)'!$E$2:$E$53,'Transactions (Dated)'!$D$2:$D$53,'Share Values'!$X268,'Transactions (Dated)'!$B$2:$B$53,'Share Values'!AC$11,'Transactions (Dated)'!$C$2:$C$53,"Sell")</f>
        <v>2348</v>
      </c>
      <c r="AD268" s="40">
        <f ca="1">AD267+SUMIFS('Transactions (Dated)'!$E$2:$E$53,'Transactions (Dated)'!$D$2:$D$53,'Share Values'!$X268,'Transactions (Dated)'!$B$2:$B$53,'Share Values'!AD$11,'Transactions (Dated)'!$C$2:$C$53,"Buy")-SUMIFS('Transactions (Dated)'!$E$2:$E$53,'Transactions (Dated)'!$D$2:$D$53,'Share Values'!$X268,'Transactions (Dated)'!$B$2:$B$53,'Share Values'!AD$11,'Transactions (Dated)'!$C$2:$C$53,"Sell")</f>
        <v>0</v>
      </c>
      <c r="AE268" s="40">
        <f ca="1">AE267+SUMIFS('Transactions (Dated)'!$E$2:$E$53,'Transactions (Dated)'!$D$2:$D$53,'Share Values'!$X268,'Transactions (Dated)'!$B$2:$B$53,'Share Values'!AE$11,'Transactions (Dated)'!$C$2:$C$53,"Buy")-SUMIFS('Transactions (Dated)'!$E$2:$E$53,'Transactions (Dated)'!$D$2:$D$53,'Share Values'!$X268,'Transactions (Dated)'!$B$2:$B$53,'Share Values'!AE$11,'Transactions (Dated)'!$C$2:$C$53,"Sell")</f>
        <v>0</v>
      </c>
      <c r="AF268" s="40">
        <f ca="1">AF267+SUMIFS('Transactions (Dated)'!$E$2:$E$53,'Transactions (Dated)'!$D$2:$D$53,'Share Values'!$X268,'Transactions (Dated)'!$B$2:$B$53,'Share Values'!AF$11,'Transactions (Dated)'!$C$2:$C$53,"Buy")-SUMIFS('Transactions (Dated)'!$E$2:$E$53,'Transactions (Dated)'!$D$2:$D$53,'Share Values'!$X268,'Transactions (Dated)'!$B$2:$B$53,'Share Values'!AF$11,'Transactions (Dated)'!$C$2:$C$53,"Sell")</f>
        <v>0</v>
      </c>
      <c r="AG268" s="40">
        <f ca="1">AG267+SUMIFS('Transactions (Dated)'!$E$2:$E$53,'Transactions (Dated)'!$D$2:$D$53,'Share Values'!$X268,'Transactions (Dated)'!$B$2:$B$53,'Share Values'!AG$11,'Transactions (Dated)'!$C$2:$C$53,"Buy")-SUMIFS('Transactions (Dated)'!$E$2:$E$53,'Transactions (Dated)'!$D$2:$D$53,'Share Values'!$X268,'Transactions (Dated)'!$B$2:$B$53,'Share Values'!AG$11,'Transactions (Dated)'!$C$2:$C$53,"Sell")</f>
        <v>0</v>
      </c>
      <c r="AH268" s="40">
        <f ca="1">AH267+SUMIFS('Transactions (Dated)'!$E$2:$E$53,'Transactions (Dated)'!$D$2:$D$53,'Share Values'!$X268,'Transactions (Dated)'!$B$2:$B$53,'Share Values'!AH$11,'Transactions (Dated)'!$C$2:$C$53,"Buy")-SUMIFS('Transactions (Dated)'!$E$2:$E$53,'Transactions (Dated)'!$D$2:$D$53,'Share Values'!$X268,'Transactions (Dated)'!$B$2:$B$53,'Share Values'!AH$11,'Transactions (Dated)'!$C$2:$C$53,"Sell")</f>
        <v>0</v>
      </c>
      <c r="AI268" s="40">
        <f ca="1">AI267+SUMIFS('Transactions (Dated)'!$E$2:$E$53,'Transactions (Dated)'!$D$2:$D$53,'Share Values'!$X268,'Transactions (Dated)'!$B$2:$B$53,'Share Values'!AI$11,'Transactions (Dated)'!$C$2:$C$53,"Buy")-SUMIFS('Transactions (Dated)'!$E$2:$E$53,'Transactions (Dated)'!$D$2:$D$53,'Share Values'!$X268,'Transactions (Dated)'!$B$2:$B$53,'Share Values'!AI$11,'Transactions (Dated)'!$C$2:$C$53,"Sell")</f>
        <v>0</v>
      </c>
      <c r="AJ268" s="40">
        <f ca="1">AJ267+SUMIFS('Transactions (Dated)'!$E$2:$E$53,'Transactions (Dated)'!$D$2:$D$53,'Share Values'!$X268,'Transactions (Dated)'!$B$2:$B$53,'Share Values'!AJ$11,'Transactions (Dated)'!$C$2:$C$53,"Buy")-SUMIFS('Transactions (Dated)'!$E$2:$E$53,'Transactions (Dated)'!$D$2:$D$53,'Share Values'!$X268,'Transactions (Dated)'!$B$2:$B$53,'Share Values'!AJ$11,'Transactions (Dated)'!$C$2:$C$53,"Sell")</f>
        <v>0</v>
      </c>
      <c r="AK268" s="40">
        <f ca="1">AK267+SUMIFS('Transactions (Dated)'!$E$2:$E$53,'Transactions (Dated)'!$D$2:$D$53,'Share Values'!$X268,'Transactions (Dated)'!$B$2:$B$53,'Share Values'!AK$11,'Transactions (Dated)'!$C$2:$C$53,"Buy")-SUMIFS('Transactions (Dated)'!$E$2:$E$53,'Transactions (Dated)'!$D$2:$D$53,'Share Values'!$X268,'Transactions (Dated)'!$B$2:$B$53,'Share Values'!AK$11,'Transactions (Dated)'!$C$2:$C$53,"Sell")</f>
        <v>0</v>
      </c>
      <c r="AL268" s="40">
        <f ca="1">AL267+SUMIFS('Transactions (Dated)'!$E$2:$E$53,'Transactions (Dated)'!$D$2:$D$53,'Share Values'!$X268,'Transactions (Dated)'!$B$2:$B$53,'Share Values'!AL$11,'Transactions (Dated)'!$C$2:$C$53,"Buy")-SUMIFS('Transactions (Dated)'!$E$2:$E$53,'Transactions (Dated)'!$D$2:$D$53,'Share Values'!$X268,'Transactions (Dated)'!$B$2:$B$53,'Share Values'!AL$11,'Transactions (Dated)'!$C$2:$C$53,"Sell")</f>
        <v>0</v>
      </c>
      <c r="AM268" s="40">
        <f ca="1">AM267+SUMIFS('Transactions (Dated)'!$E$2:$E$53,'Transactions (Dated)'!$D$2:$D$53,'Share Values'!$X268,'Transactions (Dated)'!$B$2:$B$53,'Share Values'!AM$11,'Transactions (Dated)'!$C$2:$C$53,"Buy")-SUMIFS('Transactions (Dated)'!$E$2:$E$53,'Transactions (Dated)'!$D$2:$D$53,'Share Values'!$X268,'Transactions (Dated)'!$B$2:$B$53,'Share Values'!AM$11,'Transactions (Dated)'!$C$2:$C$53,"Sell")</f>
        <v>0</v>
      </c>
      <c r="AN268" s="40">
        <f ca="1">AN267+SUMIFS('Transactions (Dated)'!$E$2:$E$53,'Transactions (Dated)'!$D$2:$D$53,'Share Values'!$X268,'Transactions (Dated)'!$B$2:$B$53,'Share Values'!AN$11,'Transactions (Dated)'!$C$2:$C$53,"Buy")-SUMIFS('Transactions (Dated)'!$E$2:$E$53,'Transactions (Dated)'!$D$2:$D$53,'Share Values'!$X268,'Transactions (Dated)'!$B$2:$B$53,'Share Values'!AN$11,'Transactions (Dated)'!$C$2:$C$53,"Sell")</f>
        <v>0</v>
      </c>
      <c r="AO268" s="40"/>
      <c r="AQ268" s="3">
        <f t="shared" ref="AQ268:AQ331" si="115">+X268</f>
        <v>42285</v>
      </c>
      <c r="AR268" s="6">
        <f t="shared" ref="AR268:AR331" ca="1" si="116">+Y268*F268</f>
        <v>43891.25</v>
      </c>
      <c r="AS268" s="6">
        <f t="shared" ref="AS268:AS331" ca="1" si="117">+Z268*G268</f>
        <v>37218.75</v>
      </c>
      <c r="AT268" s="6">
        <f t="shared" ref="AT268:AT331" ca="1" si="118">+AA268*H268</f>
        <v>741024.9</v>
      </c>
      <c r="AU268" s="6">
        <f t="shared" ref="AU268:AU331" ca="1" si="119">+AB268*I268</f>
        <v>55738.32</v>
      </c>
      <c r="AV268" s="6">
        <f t="shared" ref="AV268:AV331" ca="1" si="120">+AC268*J268</f>
        <v>29326.52</v>
      </c>
      <c r="AW268" s="6">
        <f t="shared" ref="AW268:AW331" ca="1" si="121">+AD268*K268</f>
        <v>0</v>
      </c>
      <c r="AX268" s="6">
        <f t="shared" ref="AX268:AX331" ca="1" si="122">+AE268*L268</f>
        <v>0</v>
      </c>
      <c r="AY268" s="6">
        <f t="shared" ref="AY268:AY331" ca="1" si="123">+AF268*M268</f>
        <v>0</v>
      </c>
      <c r="AZ268" s="6">
        <f t="shared" ref="AZ268:AZ331" ca="1" si="124">+AG268*N268</f>
        <v>0</v>
      </c>
      <c r="BA268" s="6">
        <f t="shared" ref="BA268:BA331" ca="1" si="125">+AH268*O268</f>
        <v>0</v>
      </c>
      <c r="BB268" s="6">
        <f t="shared" ref="BB268:BB331" ca="1" si="126">+AI268*P268</f>
        <v>0</v>
      </c>
      <c r="BC268" s="6">
        <f t="shared" ref="BC268:BC331" ca="1" si="127">+AJ268*Q268</f>
        <v>0</v>
      </c>
      <c r="BD268" s="6">
        <f t="shared" ref="BD268:BD331" ca="1" si="128">+AK268*R268</f>
        <v>0</v>
      </c>
      <c r="BE268" s="6">
        <f t="shared" ref="BE268:BE331" ca="1" si="129">+AL268*S268</f>
        <v>0</v>
      </c>
      <c r="BF268" s="6">
        <f t="shared" ca="1" si="110"/>
        <v>0</v>
      </c>
      <c r="BG268" s="6">
        <f t="shared" ca="1" si="111"/>
        <v>0</v>
      </c>
      <c r="BH268" s="6"/>
      <c r="BJ268" s="4">
        <f t="shared" ref="BJ268:BJ331" ca="1" si="130">SUM(AR268:BI268)</f>
        <v>907199.74</v>
      </c>
      <c r="BL268" s="3">
        <f t="shared" ref="BL268:BL331" si="131">+X268</f>
        <v>42285</v>
      </c>
      <c r="BM268" s="6">
        <f>BM267+SUMIFS('Transactions (Dated)'!G:G,'Transactions (Dated)'!D:D,'Share Values'!AQ268)</f>
        <v>34179.499999999993</v>
      </c>
      <c r="BN268" s="6">
        <f ca="1">BN267+SUMIFS('Transactions (Dated)'!$F:$F,'Transactions (Dated)'!$D:$D,$BL268,'Transactions (Dated)'!$B:$B,BN$11,'Transactions (Dated)'!$C:$C,"Dividend (paid to cash)")*Y268</f>
        <v>0</v>
      </c>
      <c r="BO268" s="6">
        <f ca="1">BO267+SUMIFS('Transactions (Dated)'!$F:$F,'Transactions (Dated)'!$D:$D,$BL268,'Transactions (Dated)'!$B:$B,BO$11,'Transactions (Dated)'!$C:$C,"Dividend (paid to cash)")*Z268</f>
        <v>2187.5</v>
      </c>
      <c r="BP268" s="6">
        <f ca="1">BP267+SUMIFS('Transactions (Dated)'!$F:$F,'Transactions (Dated)'!$D:$D,$BL268,'Transactions (Dated)'!$B:$B,BP$11,'Transactions (Dated)'!$C:$C,"Dividend (paid to cash)")*AA268</f>
        <v>28734.342000000001</v>
      </c>
      <c r="BQ268" s="6">
        <f ca="1">BQ267+SUMIFS('Transactions (Dated)'!$F:$F,'Transactions (Dated)'!$D:$D,$BL268,'Transactions (Dated)'!$B:$B,BQ$11,'Transactions (Dated)'!$C:$C,"Dividend (paid to cash)")*AB268</f>
        <v>179.74</v>
      </c>
      <c r="BR268" s="6">
        <f ca="1">BR267+SUMIFS('Transactions (Dated)'!$F:$F,'Transactions (Dated)'!$D:$D,$BL268,'Transactions (Dated)'!$B:$B,BR$11,'Transactions (Dated)'!$C:$C,"Dividend (paid to cash)")*AC268</f>
        <v>0</v>
      </c>
      <c r="BS268" s="6">
        <f ca="1">BS267+SUMIFS('Transactions (Dated)'!$F:$F,'Transactions (Dated)'!$D:$D,$BL268,'Transactions (Dated)'!$B:$B,BS$11,'Transactions (Dated)'!$C:$C,"Dividend (paid to cash)")*AD268</f>
        <v>0</v>
      </c>
      <c r="BT268" s="6">
        <f ca="1">BT267+SUMIFS('Transactions (Dated)'!$F:$F,'Transactions (Dated)'!$D:$D,$BL268,'Transactions (Dated)'!$B:$B,BT$11,'Transactions (Dated)'!$C:$C,"Dividend (paid to cash)")*AE268</f>
        <v>0</v>
      </c>
      <c r="BU268" s="6">
        <f ca="1">BU267+SUMIFS('Transactions (Dated)'!$F:$F,'Transactions (Dated)'!$D:$D,$BL268,'Transactions (Dated)'!$B:$B,BU$11,'Transactions (Dated)'!$C:$C,"Dividend (paid to cash)")*AF268</f>
        <v>0</v>
      </c>
      <c r="BV268" s="6">
        <f ca="1">BV267+SUMIFS('Transactions (Dated)'!$F:$F,'Transactions (Dated)'!$D:$D,$BL268,'Transactions (Dated)'!$B:$B,BV$11,'Transactions (Dated)'!$C:$C,"Dividend (paid to cash)")*AG268</f>
        <v>0</v>
      </c>
      <c r="BW268" s="6">
        <f ca="1">BW267+SUMIFS('Transactions (Dated)'!$F:$F,'Transactions (Dated)'!$D:$D,$BL268,'Transactions (Dated)'!$B:$B,BW$11,'Transactions (Dated)'!$C:$C,"Dividend (paid to cash)")*AH268</f>
        <v>0</v>
      </c>
      <c r="BX268" s="6">
        <f ca="1">BX267+SUMIFS('Transactions (Dated)'!$F:$F,'Transactions (Dated)'!$D:$D,$BL268,'Transactions (Dated)'!$B:$B,BX$11,'Transactions (Dated)'!$C:$C,"Dividend (paid to cash)")*AI268</f>
        <v>0</v>
      </c>
      <c r="BY268" s="6">
        <f ca="1">BY267+SUMIFS('Transactions (Dated)'!$F:$F,'Transactions (Dated)'!$D:$D,$BL268,'Transactions (Dated)'!$B:$B,BY$11,'Transactions (Dated)'!$C:$C,"Dividend (paid to cash)")*AJ268</f>
        <v>0</v>
      </c>
      <c r="BZ268" s="6">
        <f ca="1">BZ267+SUMIFS('Transactions (Dated)'!$F:$F,'Transactions (Dated)'!$D:$D,$BL268,'Transactions (Dated)'!$B:$B,BZ$11,'Transactions (Dated)'!$C:$C,"Dividend (paid to cash)")*AK268</f>
        <v>0</v>
      </c>
      <c r="CA268" s="6">
        <f ca="1">CA267+SUMIFS('Transactions (Dated)'!$F:$F,'Transactions (Dated)'!$D:$D,$BL268,'Transactions (Dated)'!$B:$B,CA$11,'Transactions (Dated)'!$C:$C,"Dividend (paid to cash)")*AL268</f>
        <v>0</v>
      </c>
      <c r="CB268" s="6">
        <v>0</v>
      </c>
      <c r="CC268" s="6">
        <v>0</v>
      </c>
      <c r="CD268" s="6"/>
      <c r="CF268" s="6">
        <f t="shared" ca="1" si="112"/>
        <v>65281.081999999988</v>
      </c>
      <c r="CH268" s="3">
        <f t="shared" si="113"/>
        <v>42285</v>
      </c>
      <c r="CI268" s="4">
        <f t="shared" ref="CI268:CI331" ca="1" si="132">SUM(AR268:BI268)</f>
        <v>907199.74</v>
      </c>
      <c r="CJ268" s="4">
        <f t="shared" ref="CJ268:CJ331" ca="1" si="133">+CF268</f>
        <v>65281.081999999988</v>
      </c>
      <c r="CL268" s="4">
        <f t="shared" ref="CL268:CL331" ca="1" si="134">CI268+CJ268</f>
        <v>972480.82199999993</v>
      </c>
    </row>
    <row r="269" spans="2:90" x14ac:dyDescent="0.15">
      <c r="B269" s="3">
        <f t="shared" ref="B269:B332" si="135">+E269</f>
        <v>42286</v>
      </c>
      <c r="C269" s="2">
        <v>13964.4</v>
      </c>
      <c r="E269" s="70">
        <v>42286</v>
      </c>
      <c r="F269" s="69">
        <v>9.59</v>
      </c>
      <c r="G269" s="69">
        <v>3.93</v>
      </c>
      <c r="H269" s="69">
        <v>18.89</v>
      </c>
      <c r="I269" s="69">
        <v>29.41</v>
      </c>
      <c r="J269" s="69">
        <v>12.95</v>
      </c>
      <c r="K269" s="69">
        <v>10.95</v>
      </c>
      <c r="L269" s="69">
        <v>22.98</v>
      </c>
      <c r="M269" s="69">
        <v>3.32</v>
      </c>
      <c r="N269" s="69">
        <v>8.6999999999999993</v>
      </c>
      <c r="O269" s="69">
        <v>6.0366999999999997</v>
      </c>
      <c r="P269" s="69">
        <v>27.28</v>
      </c>
      <c r="Q269" s="69">
        <v>0.9</v>
      </c>
      <c r="R269" s="69">
        <v>7.22</v>
      </c>
      <c r="S269" s="69">
        <v>38.83</v>
      </c>
      <c r="T269" s="69"/>
      <c r="U269" s="69"/>
      <c r="V269" s="4"/>
      <c r="X269" s="3">
        <f t="shared" si="114"/>
        <v>42286</v>
      </c>
      <c r="Y269" s="40">
        <f ca="1">Y268+SUMIFS('Transactions (Dated)'!$E$2:$E$53,'Transactions (Dated)'!$D$2:$D$53,'Share Values'!$X269,'Transactions (Dated)'!$B$2:$B$53,'Share Values'!Y$11,'Transactions (Dated)'!$C$2:$C$53,"Buy")-SUMIFS('Transactions (Dated)'!$E$2:$E$53,'Transactions (Dated)'!$D$2:$D$53,'Share Values'!$X269,'Transactions (Dated)'!$B$2:$B$53,'Share Values'!Y$11,'Transactions (Dated)'!$C$2:$C$53,"Sell")</f>
        <v>4625</v>
      </c>
      <c r="Z269" s="40">
        <f ca="1">Z268+SUMIFS('Transactions (Dated)'!$E$2:$E$53,'Transactions (Dated)'!$D$2:$D$53,'Share Values'!$X269,'Transactions (Dated)'!$B$2:$B$53,'Share Values'!Z$11,'Transactions (Dated)'!$C$2:$C$53,"Buy")-SUMIFS('Transactions (Dated)'!$E$2:$E$53,'Transactions (Dated)'!$D$2:$D$53,'Share Values'!$X269,'Transactions (Dated)'!$B$2:$B$53,'Share Values'!Z$11,'Transactions (Dated)'!$C$2:$C$53,"Sell")</f>
        <v>9375</v>
      </c>
      <c r="AA269" s="40">
        <f ca="1">AA268+SUMIFS('Transactions (Dated)'!$E$2:$E$53,'Transactions (Dated)'!$D$2:$D$53,'Share Values'!$X269,'Transactions (Dated)'!$B$2:$B$53,'Share Values'!AA$11,'Transactions (Dated)'!$C$2:$C$53,"Buy")-SUMIFS('Transactions (Dated)'!$E$2:$E$53,'Transactions (Dated)'!$D$2:$D$53,'Share Values'!$X269,'Transactions (Dated)'!$B$2:$B$53,'Share Values'!AA$11,'Transactions (Dated)'!$C$2:$C$53,"Sell")</f>
        <v>39270</v>
      </c>
      <c r="AB269" s="40">
        <f ca="1">AB268+SUMIFS('Transactions (Dated)'!$E$2:$E$53,'Transactions (Dated)'!$D$2:$D$53,'Share Values'!$X269,'Transactions (Dated)'!$B$2:$B$53,'Share Values'!AB$11,'Transactions (Dated)'!$C$2:$C$53,"Buy")-SUMIFS('Transactions (Dated)'!$E$2:$E$53,'Transactions (Dated)'!$D$2:$D$53,'Share Values'!$X269,'Transactions (Dated)'!$B$2:$B$53,'Share Values'!AB$11,'Transactions (Dated)'!$C$2:$C$53,"Sell")</f>
        <v>1892</v>
      </c>
      <c r="AC269" s="40">
        <f ca="1">AC268+SUMIFS('Transactions (Dated)'!$E$2:$E$53,'Transactions (Dated)'!$D$2:$D$53,'Share Values'!$X269,'Transactions (Dated)'!$B$2:$B$53,'Share Values'!AC$11,'Transactions (Dated)'!$C$2:$C$53,"Buy")-SUMIFS('Transactions (Dated)'!$E$2:$E$53,'Transactions (Dated)'!$D$2:$D$53,'Share Values'!$X269,'Transactions (Dated)'!$B$2:$B$53,'Share Values'!AC$11,'Transactions (Dated)'!$C$2:$C$53,"Sell")</f>
        <v>2348</v>
      </c>
      <c r="AD269" s="40">
        <f ca="1">AD268+SUMIFS('Transactions (Dated)'!$E$2:$E$53,'Transactions (Dated)'!$D$2:$D$53,'Share Values'!$X269,'Transactions (Dated)'!$B$2:$B$53,'Share Values'!AD$11,'Transactions (Dated)'!$C$2:$C$53,"Buy")-SUMIFS('Transactions (Dated)'!$E$2:$E$53,'Transactions (Dated)'!$D$2:$D$53,'Share Values'!$X269,'Transactions (Dated)'!$B$2:$B$53,'Share Values'!AD$11,'Transactions (Dated)'!$C$2:$C$53,"Sell")</f>
        <v>0</v>
      </c>
      <c r="AE269" s="40">
        <f ca="1">AE268+SUMIFS('Transactions (Dated)'!$E$2:$E$53,'Transactions (Dated)'!$D$2:$D$53,'Share Values'!$X269,'Transactions (Dated)'!$B$2:$B$53,'Share Values'!AE$11,'Transactions (Dated)'!$C$2:$C$53,"Buy")-SUMIFS('Transactions (Dated)'!$E$2:$E$53,'Transactions (Dated)'!$D$2:$D$53,'Share Values'!$X269,'Transactions (Dated)'!$B$2:$B$53,'Share Values'!AE$11,'Transactions (Dated)'!$C$2:$C$53,"Sell")</f>
        <v>0</v>
      </c>
      <c r="AF269" s="40">
        <f ca="1">AF268+SUMIFS('Transactions (Dated)'!$E$2:$E$53,'Transactions (Dated)'!$D$2:$D$53,'Share Values'!$X269,'Transactions (Dated)'!$B$2:$B$53,'Share Values'!AF$11,'Transactions (Dated)'!$C$2:$C$53,"Buy")-SUMIFS('Transactions (Dated)'!$E$2:$E$53,'Transactions (Dated)'!$D$2:$D$53,'Share Values'!$X269,'Transactions (Dated)'!$B$2:$B$53,'Share Values'!AF$11,'Transactions (Dated)'!$C$2:$C$53,"Sell")</f>
        <v>0</v>
      </c>
      <c r="AG269" s="40">
        <f ca="1">AG268+SUMIFS('Transactions (Dated)'!$E$2:$E$53,'Transactions (Dated)'!$D$2:$D$53,'Share Values'!$X269,'Transactions (Dated)'!$B$2:$B$53,'Share Values'!AG$11,'Transactions (Dated)'!$C$2:$C$53,"Buy")-SUMIFS('Transactions (Dated)'!$E$2:$E$53,'Transactions (Dated)'!$D$2:$D$53,'Share Values'!$X269,'Transactions (Dated)'!$B$2:$B$53,'Share Values'!AG$11,'Transactions (Dated)'!$C$2:$C$53,"Sell")</f>
        <v>0</v>
      </c>
      <c r="AH269" s="40">
        <f ca="1">AH268+SUMIFS('Transactions (Dated)'!$E$2:$E$53,'Transactions (Dated)'!$D$2:$D$53,'Share Values'!$X269,'Transactions (Dated)'!$B$2:$B$53,'Share Values'!AH$11,'Transactions (Dated)'!$C$2:$C$53,"Buy")-SUMIFS('Transactions (Dated)'!$E$2:$E$53,'Transactions (Dated)'!$D$2:$D$53,'Share Values'!$X269,'Transactions (Dated)'!$B$2:$B$53,'Share Values'!AH$11,'Transactions (Dated)'!$C$2:$C$53,"Sell")</f>
        <v>0</v>
      </c>
      <c r="AI269" s="40">
        <f ca="1">AI268+SUMIFS('Transactions (Dated)'!$E$2:$E$53,'Transactions (Dated)'!$D$2:$D$53,'Share Values'!$X269,'Transactions (Dated)'!$B$2:$B$53,'Share Values'!AI$11,'Transactions (Dated)'!$C$2:$C$53,"Buy")-SUMIFS('Transactions (Dated)'!$E$2:$E$53,'Transactions (Dated)'!$D$2:$D$53,'Share Values'!$X269,'Transactions (Dated)'!$B$2:$B$53,'Share Values'!AI$11,'Transactions (Dated)'!$C$2:$C$53,"Sell")</f>
        <v>0</v>
      </c>
      <c r="AJ269" s="40">
        <f ca="1">AJ268+SUMIFS('Transactions (Dated)'!$E$2:$E$53,'Transactions (Dated)'!$D$2:$D$53,'Share Values'!$X269,'Transactions (Dated)'!$B$2:$B$53,'Share Values'!AJ$11,'Transactions (Dated)'!$C$2:$C$53,"Buy")-SUMIFS('Transactions (Dated)'!$E$2:$E$53,'Transactions (Dated)'!$D$2:$D$53,'Share Values'!$X269,'Transactions (Dated)'!$B$2:$B$53,'Share Values'!AJ$11,'Transactions (Dated)'!$C$2:$C$53,"Sell")</f>
        <v>0</v>
      </c>
      <c r="AK269" s="40">
        <f ca="1">AK268+SUMIFS('Transactions (Dated)'!$E$2:$E$53,'Transactions (Dated)'!$D$2:$D$53,'Share Values'!$X269,'Transactions (Dated)'!$B$2:$B$53,'Share Values'!AK$11,'Transactions (Dated)'!$C$2:$C$53,"Buy")-SUMIFS('Transactions (Dated)'!$E$2:$E$53,'Transactions (Dated)'!$D$2:$D$53,'Share Values'!$X269,'Transactions (Dated)'!$B$2:$B$53,'Share Values'!AK$11,'Transactions (Dated)'!$C$2:$C$53,"Sell")</f>
        <v>0</v>
      </c>
      <c r="AL269" s="40">
        <f ca="1">AL268+SUMIFS('Transactions (Dated)'!$E$2:$E$53,'Transactions (Dated)'!$D$2:$D$53,'Share Values'!$X269,'Transactions (Dated)'!$B$2:$B$53,'Share Values'!AL$11,'Transactions (Dated)'!$C$2:$C$53,"Buy")-SUMIFS('Transactions (Dated)'!$E$2:$E$53,'Transactions (Dated)'!$D$2:$D$53,'Share Values'!$X269,'Transactions (Dated)'!$B$2:$B$53,'Share Values'!AL$11,'Transactions (Dated)'!$C$2:$C$53,"Sell")</f>
        <v>0</v>
      </c>
      <c r="AM269" s="40">
        <f ca="1">AM268+SUMIFS('Transactions (Dated)'!$E$2:$E$53,'Transactions (Dated)'!$D$2:$D$53,'Share Values'!$X269,'Transactions (Dated)'!$B$2:$B$53,'Share Values'!AM$11,'Transactions (Dated)'!$C$2:$C$53,"Buy")-SUMIFS('Transactions (Dated)'!$E$2:$E$53,'Transactions (Dated)'!$D$2:$D$53,'Share Values'!$X269,'Transactions (Dated)'!$B$2:$B$53,'Share Values'!AM$11,'Transactions (Dated)'!$C$2:$C$53,"Sell")</f>
        <v>0</v>
      </c>
      <c r="AN269" s="40">
        <f ca="1">AN268+SUMIFS('Transactions (Dated)'!$E$2:$E$53,'Transactions (Dated)'!$D$2:$D$53,'Share Values'!$X269,'Transactions (Dated)'!$B$2:$B$53,'Share Values'!AN$11,'Transactions (Dated)'!$C$2:$C$53,"Buy")-SUMIFS('Transactions (Dated)'!$E$2:$E$53,'Transactions (Dated)'!$D$2:$D$53,'Share Values'!$X269,'Transactions (Dated)'!$B$2:$B$53,'Share Values'!AN$11,'Transactions (Dated)'!$C$2:$C$53,"Sell")</f>
        <v>0</v>
      </c>
      <c r="AO269" s="40"/>
      <c r="AQ269" s="3">
        <f t="shared" si="115"/>
        <v>42286</v>
      </c>
      <c r="AR269" s="6">
        <f t="shared" ca="1" si="116"/>
        <v>44353.75</v>
      </c>
      <c r="AS269" s="6">
        <f t="shared" ca="1" si="117"/>
        <v>36843.75</v>
      </c>
      <c r="AT269" s="6">
        <f t="shared" ca="1" si="118"/>
        <v>741810.3</v>
      </c>
      <c r="AU269" s="6">
        <f t="shared" ca="1" si="119"/>
        <v>55643.72</v>
      </c>
      <c r="AV269" s="6">
        <f t="shared" ca="1" si="120"/>
        <v>30406.6</v>
      </c>
      <c r="AW269" s="6">
        <f t="shared" ca="1" si="121"/>
        <v>0</v>
      </c>
      <c r="AX269" s="6">
        <f t="shared" ca="1" si="122"/>
        <v>0</v>
      </c>
      <c r="AY269" s="6">
        <f t="shared" ca="1" si="123"/>
        <v>0</v>
      </c>
      <c r="AZ269" s="6">
        <f t="shared" ca="1" si="124"/>
        <v>0</v>
      </c>
      <c r="BA269" s="6">
        <f t="shared" ca="1" si="125"/>
        <v>0</v>
      </c>
      <c r="BB269" s="6">
        <f t="shared" ca="1" si="126"/>
        <v>0</v>
      </c>
      <c r="BC269" s="6">
        <f t="shared" ca="1" si="127"/>
        <v>0</v>
      </c>
      <c r="BD269" s="6">
        <f t="shared" ca="1" si="128"/>
        <v>0</v>
      </c>
      <c r="BE269" s="6">
        <f t="shared" ca="1" si="129"/>
        <v>0</v>
      </c>
      <c r="BF269" s="6">
        <f t="shared" ref="BF269:BF332" ca="1" si="136">+AM269*T269</f>
        <v>0</v>
      </c>
      <c r="BG269" s="6">
        <f t="shared" ref="BG269:BG332" ca="1" si="137">+AN269*U269</f>
        <v>0</v>
      </c>
      <c r="BH269" s="6"/>
      <c r="BJ269" s="4">
        <f t="shared" ca="1" si="130"/>
        <v>909058.12</v>
      </c>
      <c r="BL269" s="3">
        <f t="shared" si="131"/>
        <v>42286</v>
      </c>
      <c r="BM269" s="6">
        <f>BM268+SUMIFS('Transactions (Dated)'!G:G,'Transactions (Dated)'!D:D,'Share Values'!AQ269)</f>
        <v>34179.499999999993</v>
      </c>
      <c r="BN269" s="6">
        <f ca="1">BN268+SUMIFS('Transactions (Dated)'!$F:$F,'Transactions (Dated)'!$D:$D,$BL269,'Transactions (Dated)'!$B:$B,BN$11,'Transactions (Dated)'!$C:$C,"Dividend (paid to cash)")*Y269</f>
        <v>0</v>
      </c>
      <c r="BO269" s="6">
        <f ca="1">BO268+SUMIFS('Transactions (Dated)'!$F:$F,'Transactions (Dated)'!$D:$D,$BL269,'Transactions (Dated)'!$B:$B,BO$11,'Transactions (Dated)'!$C:$C,"Dividend (paid to cash)")*Z269</f>
        <v>2187.5</v>
      </c>
      <c r="BP269" s="6">
        <f ca="1">BP268+SUMIFS('Transactions (Dated)'!$F:$F,'Transactions (Dated)'!$D:$D,$BL269,'Transactions (Dated)'!$B:$B,BP$11,'Transactions (Dated)'!$C:$C,"Dividend (paid to cash)")*AA269</f>
        <v>28734.342000000001</v>
      </c>
      <c r="BQ269" s="6">
        <f ca="1">BQ268+SUMIFS('Transactions (Dated)'!$F:$F,'Transactions (Dated)'!$D:$D,$BL269,'Transactions (Dated)'!$B:$B,BQ$11,'Transactions (Dated)'!$C:$C,"Dividend (paid to cash)")*AB269</f>
        <v>179.74</v>
      </c>
      <c r="BR269" s="6">
        <f ca="1">BR268+SUMIFS('Transactions (Dated)'!$F:$F,'Transactions (Dated)'!$D:$D,$BL269,'Transactions (Dated)'!$B:$B,BR$11,'Transactions (Dated)'!$C:$C,"Dividend (paid to cash)")*AC269</f>
        <v>0</v>
      </c>
      <c r="BS269" s="6">
        <f ca="1">BS268+SUMIFS('Transactions (Dated)'!$F:$F,'Transactions (Dated)'!$D:$D,$BL269,'Transactions (Dated)'!$B:$B,BS$11,'Transactions (Dated)'!$C:$C,"Dividend (paid to cash)")*AD269</f>
        <v>0</v>
      </c>
      <c r="BT269" s="6">
        <f ca="1">BT268+SUMIFS('Transactions (Dated)'!$F:$F,'Transactions (Dated)'!$D:$D,$BL269,'Transactions (Dated)'!$B:$B,BT$11,'Transactions (Dated)'!$C:$C,"Dividend (paid to cash)")*AE269</f>
        <v>0</v>
      </c>
      <c r="BU269" s="6">
        <f ca="1">BU268+SUMIFS('Transactions (Dated)'!$F:$F,'Transactions (Dated)'!$D:$D,$BL269,'Transactions (Dated)'!$B:$B,BU$11,'Transactions (Dated)'!$C:$C,"Dividend (paid to cash)")*AF269</f>
        <v>0</v>
      </c>
      <c r="BV269" s="6">
        <f ca="1">BV268+SUMIFS('Transactions (Dated)'!$F:$F,'Transactions (Dated)'!$D:$D,$BL269,'Transactions (Dated)'!$B:$B,BV$11,'Transactions (Dated)'!$C:$C,"Dividend (paid to cash)")*AG269</f>
        <v>0</v>
      </c>
      <c r="BW269" s="6">
        <f ca="1">BW268+SUMIFS('Transactions (Dated)'!$F:$F,'Transactions (Dated)'!$D:$D,$BL269,'Transactions (Dated)'!$B:$B,BW$11,'Transactions (Dated)'!$C:$C,"Dividend (paid to cash)")*AH269</f>
        <v>0</v>
      </c>
      <c r="BX269" s="6">
        <f ca="1">BX268+SUMIFS('Transactions (Dated)'!$F:$F,'Transactions (Dated)'!$D:$D,$BL269,'Transactions (Dated)'!$B:$B,BX$11,'Transactions (Dated)'!$C:$C,"Dividend (paid to cash)")*AI269</f>
        <v>0</v>
      </c>
      <c r="BY269" s="6">
        <f ca="1">BY268+SUMIFS('Transactions (Dated)'!$F:$F,'Transactions (Dated)'!$D:$D,$BL269,'Transactions (Dated)'!$B:$B,BY$11,'Transactions (Dated)'!$C:$C,"Dividend (paid to cash)")*AJ269</f>
        <v>0</v>
      </c>
      <c r="BZ269" s="6">
        <f ca="1">BZ268+SUMIFS('Transactions (Dated)'!$F:$F,'Transactions (Dated)'!$D:$D,$BL269,'Transactions (Dated)'!$B:$B,BZ$11,'Transactions (Dated)'!$C:$C,"Dividend (paid to cash)")*AK269</f>
        <v>0</v>
      </c>
      <c r="CA269" s="6">
        <f ca="1">CA268+SUMIFS('Transactions (Dated)'!$F:$F,'Transactions (Dated)'!$D:$D,$BL269,'Transactions (Dated)'!$B:$B,CA$11,'Transactions (Dated)'!$C:$C,"Dividend (paid to cash)")*AL269</f>
        <v>0</v>
      </c>
      <c r="CB269" s="6">
        <v>0</v>
      </c>
      <c r="CC269" s="6">
        <v>0</v>
      </c>
      <c r="CD269" s="6"/>
      <c r="CF269" s="6">
        <f t="shared" ref="CF269:CF332" ca="1" si="138">SUM(BM269:CE269)</f>
        <v>65281.081999999988</v>
      </c>
      <c r="CH269" s="3">
        <f t="shared" ref="CH269:CH332" si="139">BL269</f>
        <v>42286</v>
      </c>
      <c r="CI269" s="4">
        <f t="shared" ca="1" si="132"/>
        <v>909058.12</v>
      </c>
      <c r="CJ269" s="4">
        <f t="shared" ca="1" si="133"/>
        <v>65281.081999999988</v>
      </c>
      <c r="CL269" s="4">
        <f t="shared" ca="1" si="134"/>
        <v>974339.20199999993</v>
      </c>
    </row>
    <row r="270" spans="2:90" x14ac:dyDescent="0.15">
      <c r="B270" s="3">
        <f t="shared" si="135"/>
        <v>42290</v>
      </c>
      <c r="C270" s="2">
        <v>13844.7</v>
      </c>
      <c r="E270" s="70">
        <v>42290</v>
      </c>
      <c r="F270" s="69">
        <v>9.35</v>
      </c>
      <c r="G270" s="69">
        <v>3.61</v>
      </c>
      <c r="H270" s="69">
        <v>18.72</v>
      </c>
      <c r="I270" s="69">
        <v>29.64</v>
      </c>
      <c r="J270" s="69">
        <v>12.65</v>
      </c>
      <c r="K270" s="69">
        <v>10.83</v>
      </c>
      <c r="L270" s="69">
        <v>22.4</v>
      </c>
      <c r="M270" s="69">
        <v>3.27</v>
      </c>
      <c r="N270" s="69">
        <v>8.8699999999999992</v>
      </c>
      <c r="O270" s="69">
        <v>6.0332999999999997</v>
      </c>
      <c r="P270" s="69">
        <v>27.21</v>
      </c>
      <c r="Q270" s="69">
        <v>0.94</v>
      </c>
      <c r="R270" s="69">
        <v>7.03</v>
      </c>
      <c r="S270" s="69">
        <v>38.909999999999997</v>
      </c>
      <c r="T270" s="69"/>
      <c r="U270" s="69"/>
      <c r="V270" s="4"/>
      <c r="X270" s="3">
        <f t="shared" si="114"/>
        <v>42290</v>
      </c>
      <c r="Y270" s="40">
        <f ca="1">Y269+SUMIFS('Transactions (Dated)'!$E$2:$E$53,'Transactions (Dated)'!$D$2:$D$53,'Share Values'!$X270,'Transactions (Dated)'!$B$2:$B$53,'Share Values'!Y$11,'Transactions (Dated)'!$C$2:$C$53,"Buy")-SUMIFS('Transactions (Dated)'!$E$2:$E$53,'Transactions (Dated)'!$D$2:$D$53,'Share Values'!$X270,'Transactions (Dated)'!$B$2:$B$53,'Share Values'!Y$11,'Transactions (Dated)'!$C$2:$C$53,"Sell")</f>
        <v>4625</v>
      </c>
      <c r="Z270" s="40">
        <f ca="1">Z269+SUMIFS('Transactions (Dated)'!$E$2:$E$53,'Transactions (Dated)'!$D$2:$D$53,'Share Values'!$X270,'Transactions (Dated)'!$B$2:$B$53,'Share Values'!Z$11,'Transactions (Dated)'!$C$2:$C$53,"Buy")-SUMIFS('Transactions (Dated)'!$E$2:$E$53,'Transactions (Dated)'!$D$2:$D$53,'Share Values'!$X270,'Transactions (Dated)'!$B$2:$B$53,'Share Values'!Z$11,'Transactions (Dated)'!$C$2:$C$53,"Sell")</f>
        <v>9375</v>
      </c>
      <c r="AA270" s="40">
        <f ca="1">AA269+SUMIFS('Transactions (Dated)'!$E$2:$E$53,'Transactions (Dated)'!$D$2:$D$53,'Share Values'!$X270,'Transactions (Dated)'!$B$2:$B$53,'Share Values'!AA$11,'Transactions (Dated)'!$C$2:$C$53,"Buy")-SUMIFS('Transactions (Dated)'!$E$2:$E$53,'Transactions (Dated)'!$D$2:$D$53,'Share Values'!$X270,'Transactions (Dated)'!$B$2:$B$53,'Share Values'!AA$11,'Transactions (Dated)'!$C$2:$C$53,"Sell")</f>
        <v>39270</v>
      </c>
      <c r="AB270" s="40">
        <f ca="1">AB269+SUMIFS('Transactions (Dated)'!$E$2:$E$53,'Transactions (Dated)'!$D$2:$D$53,'Share Values'!$X270,'Transactions (Dated)'!$B$2:$B$53,'Share Values'!AB$11,'Transactions (Dated)'!$C$2:$C$53,"Buy")-SUMIFS('Transactions (Dated)'!$E$2:$E$53,'Transactions (Dated)'!$D$2:$D$53,'Share Values'!$X270,'Transactions (Dated)'!$B$2:$B$53,'Share Values'!AB$11,'Transactions (Dated)'!$C$2:$C$53,"Sell")</f>
        <v>1892</v>
      </c>
      <c r="AC270" s="40">
        <f ca="1">AC269+SUMIFS('Transactions (Dated)'!$E$2:$E$53,'Transactions (Dated)'!$D$2:$D$53,'Share Values'!$X270,'Transactions (Dated)'!$B$2:$B$53,'Share Values'!AC$11,'Transactions (Dated)'!$C$2:$C$53,"Buy")-SUMIFS('Transactions (Dated)'!$E$2:$E$53,'Transactions (Dated)'!$D$2:$D$53,'Share Values'!$X270,'Transactions (Dated)'!$B$2:$B$53,'Share Values'!AC$11,'Transactions (Dated)'!$C$2:$C$53,"Sell")</f>
        <v>2348</v>
      </c>
      <c r="AD270" s="40">
        <f ca="1">AD269+SUMIFS('Transactions (Dated)'!$E$2:$E$53,'Transactions (Dated)'!$D$2:$D$53,'Share Values'!$X270,'Transactions (Dated)'!$B$2:$B$53,'Share Values'!AD$11,'Transactions (Dated)'!$C$2:$C$53,"Buy")-SUMIFS('Transactions (Dated)'!$E$2:$E$53,'Transactions (Dated)'!$D$2:$D$53,'Share Values'!$X270,'Transactions (Dated)'!$B$2:$B$53,'Share Values'!AD$11,'Transactions (Dated)'!$C$2:$C$53,"Sell")</f>
        <v>0</v>
      </c>
      <c r="AE270" s="40">
        <f ca="1">AE269+SUMIFS('Transactions (Dated)'!$E$2:$E$53,'Transactions (Dated)'!$D$2:$D$53,'Share Values'!$X270,'Transactions (Dated)'!$B$2:$B$53,'Share Values'!AE$11,'Transactions (Dated)'!$C$2:$C$53,"Buy")-SUMIFS('Transactions (Dated)'!$E$2:$E$53,'Transactions (Dated)'!$D$2:$D$53,'Share Values'!$X270,'Transactions (Dated)'!$B$2:$B$53,'Share Values'!AE$11,'Transactions (Dated)'!$C$2:$C$53,"Sell")</f>
        <v>0</v>
      </c>
      <c r="AF270" s="40">
        <f ca="1">AF269+SUMIFS('Transactions (Dated)'!$E$2:$E$53,'Transactions (Dated)'!$D$2:$D$53,'Share Values'!$X270,'Transactions (Dated)'!$B$2:$B$53,'Share Values'!AF$11,'Transactions (Dated)'!$C$2:$C$53,"Buy")-SUMIFS('Transactions (Dated)'!$E$2:$E$53,'Transactions (Dated)'!$D$2:$D$53,'Share Values'!$X270,'Transactions (Dated)'!$B$2:$B$53,'Share Values'!AF$11,'Transactions (Dated)'!$C$2:$C$53,"Sell")</f>
        <v>0</v>
      </c>
      <c r="AG270" s="40">
        <f ca="1">AG269+SUMIFS('Transactions (Dated)'!$E$2:$E$53,'Transactions (Dated)'!$D$2:$D$53,'Share Values'!$X270,'Transactions (Dated)'!$B$2:$B$53,'Share Values'!AG$11,'Transactions (Dated)'!$C$2:$C$53,"Buy")-SUMIFS('Transactions (Dated)'!$E$2:$E$53,'Transactions (Dated)'!$D$2:$D$53,'Share Values'!$X270,'Transactions (Dated)'!$B$2:$B$53,'Share Values'!AG$11,'Transactions (Dated)'!$C$2:$C$53,"Sell")</f>
        <v>0</v>
      </c>
      <c r="AH270" s="40">
        <f ca="1">AH269+SUMIFS('Transactions (Dated)'!$E$2:$E$53,'Transactions (Dated)'!$D$2:$D$53,'Share Values'!$X270,'Transactions (Dated)'!$B$2:$B$53,'Share Values'!AH$11,'Transactions (Dated)'!$C$2:$C$53,"Buy")-SUMIFS('Transactions (Dated)'!$E$2:$E$53,'Transactions (Dated)'!$D$2:$D$53,'Share Values'!$X270,'Transactions (Dated)'!$B$2:$B$53,'Share Values'!AH$11,'Transactions (Dated)'!$C$2:$C$53,"Sell")</f>
        <v>0</v>
      </c>
      <c r="AI270" s="40">
        <f ca="1">AI269+SUMIFS('Transactions (Dated)'!$E$2:$E$53,'Transactions (Dated)'!$D$2:$D$53,'Share Values'!$X270,'Transactions (Dated)'!$B$2:$B$53,'Share Values'!AI$11,'Transactions (Dated)'!$C$2:$C$53,"Buy")-SUMIFS('Transactions (Dated)'!$E$2:$E$53,'Transactions (Dated)'!$D$2:$D$53,'Share Values'!$X270,'Transactions (Dated)'!$B$2:$B$53,'Share Values'!AI$11,'Transactions (Dated)'!$C$2:$C$53,"Sell")</f>
        <v>0</v>
      </c>
      <c r="AJ270" s="40">
        <f ca="1">AJ269+SUMIFS('Transactions (Dated)'!$E$2:$E$53,'Transactions (Dated)'!$D$2:$D$53,'Share Values'!$X270,'Transactions (Dated)'!$B$2:$B$53,'Share Values'!AJ$11,'Transactions (Dated)'!$C$2:$C$53,"Buy")-SUMIFS('Transactions (Dated)'!$E$2:$E$53,'Transactions (Dated)'!$D$2:$D$53,'Share Values'!$X270,'Transactions (Dated)'!$B$2:$B$53,'Share Values'!AJ$11,'Transactions (Dated)'!$C$2:$C$53,"Sell")</f>
        <v>0</v>
      </c>
      <c r="AK270" s="40">
        <f ca="1">AK269+SUMIFS('Transactions (Dated)'!$E$2:$E$53,'Transactions (Dated)'!$D$2:$D$53,'Share Values'!$X270,'Transactions (Dated)'!$B$2:$B$53,'Share Values'!AK$11,'Transactions (Dated)'!$C$2:$C$53,"Buy")-SUMIFS('Transactions (Dated)'!$E$2:$E$53,'Transactions (Dated)'!$D$2:$D$53,'Share Values'!$X270,'Transactions (Dated)'!$B$2:$B$53,'Share Values'!AK$11,'Transactions (Dated)'!$C$2:$C$53,"Sell")</f>
        <v>0</v>
      </c>
      <c r="AL270" s="40">
        <f ca="1">AL269+SUMIFS('Transactions (Dated)'!$E$2:$E$53,'Transactions (Dated)'!$D$2:$D$53,'Share Values'!$X270,'Transactions (Dated)'!$B$2:$B$53,'Share Values'!AL$11,'Transactions (Dated)'!$C$2:$C$53,"Buy")-SUMIFS('Transactions (Dated)'!$E$2:$E$53,'Transactions (Dated)'!$D$2:$D$53,'Share Values'!$X270,'Transactions (Dated)'!$B$2:$B$53,'Share Values'!AL$11,'Transactions (Dated)'!$C$2:$C$53,"Sell")</f>
        <v>0</v>
      </c>
      <c r="AM270" s="40">
        <f ca="1">AM269+SUMIFS('Transactions (Dated)'!$E$2:$E$53,'Transactions (Dated)'!$D$2:$D$53,'Share Values'!$X270,'Transactions (Dated)'!$B$2:$B$53,'Share Values'!AM$11,'Transactions (Dated)'!$C$2:$C$53,"Buy")-SUMIFS('Transactions (Dated)'!$E$2:$E$53,'Transactions (Dated)'!$D$2:$D$53,'Share Values'!$X270,'Transactions (Dated)'!$B$2:$B$53,'Share Values'!AM$11,'Transactions (Dated)'!$C$2:$C$53,"Sell")</f>
        <v>0</v>
      </c>
      <c r="AN270" s="40">
        <f ca="1">AN269+SUMIFS('Transactions (Dated)'!$E$2:$E$53,'Transactions (Dated)'!$D$2:$D$53,'Share Values'!$X270,'Transactions (Dated)'!$B$2:$B$53,'Share Values'!AN$11,'Transactions (Dated)'!$C$2:$C$53,"Buy")-SUMIFS('Transactions (Dated)'!$E$2:$E$53,'Transactions (Dated)'!$D$2:$D$53,'Share Values'!$X270,'Transactions (Dated)'!$B$2:$B$53,'Share Values'!AN$11,'Transactions (Dated)'!$C$2:$C$53,"Sell")</f>
        <v>0</v>
      </c>
      <c r="AO270" s="40"/>
      <c r="AQ270" s="3">
        <f t="shared" si="115"/>
        <v>42290</v>
      </c>
      <c r="AR270" s="6">
        <f t="shared" ca="1" si="116"/>
        <v>43243.75</v>
      </c>
      <c r="AS270" s="6">
        <f t="shared" ca="1" si="117"/>
        <v>33843.75</v>
      </c>
      <c r="AT270" s="6">
        <f t="shared" ca="1" si="118"/>
        <v>735134.39999999991</v>
      </c>
      <c r="AU270" s="6">
        <f t="shared" ca="1" si="119"/>
        <v>56078.880000000005</v>
      </c>
      <c r="AV270" s="6">
        <f t="shared" ca="1" si="120"/>
        <v>29702.2</v>
      </c>
      <c r="AW270" s="6">
        <f t="shared" ca="1" si="121"/>
        <v>0</v>
      </c>
      <c r="AX270" s="6">
        <f t="shared" ca="1" si="122"/>
        <v>0</v>
      </c>
      <c r="AY270" s="6">
        <f t="shared" ca="1" si="123"/>
        <v>0</v>
      </c>
      <c r="AZ270" s="6">
        <f t="shared" ca="1" si="124"/>
        <v>0</v>
      </c>
      <c r="BA270" s="6">
        <f t="shared" ca="1" si="125"/>
        <v>0</v>
      </c>
      <c r="BB270" s="6">
        <f t="shared" ca="1" si="126"/>
        <v>0</v>
      </c>
      <c r="BC270" s="6">
        <f t="shared" ca="1" si="127"/>
        <v>0</v>
      </c>
      <c r="BD270" s="6">
        <f t="shared" ca="1" si="128"/>
        <v>0</v>
      </c>
      <c r="BE270" s="6">
        <f t="shared" ca="1" si="129"/>
        <v>0</v>
      </c>
      <c r="BF270" s="6">
        <f t="shared" ca="1" si="136"/>
        <v>0</v>
      </c>
      <c r="BG270" s="6">
        <f t="shared" ca="1" si="137"/>
        <v>0</v>
      </c>
      <c r="BH270" s="6"/>
      <c r="BJ270" s="4">
        <f t="shared" ca="1" si="130"/>
        <v>898002.97999999986</v>
      </c>
      <c r="BL270" s="3">
        <f t="shared" si="131"/>
        <v>42290</v>
      </c>
      <c r="BM270" s="6">
        <f>BM269+SUMIFS('Transactions (Dated)'!G:G,'Transactions (Dated)'!D:D,'Share Values'!AQ270)</f>
        <v>34179.499999999993</v>
      </c>
      <c r="BN270" s="6">
        <f ca="1">BN269+SUMIFS('Transactions (Dated)'!$F:$F,'Transactions (Dated)'!$D:$D,$BL270,'Transactions (Dated)'!$B:$B,BN$11,'Transactions (Dated)'!$C:$C,"Dividend (paid to cash)")*Y270</f>
        <v>0</v>
      </c>
      <c r="BO270" s="6">
        <f ca="1">BO269+SUMIFS('Transactions (Dated)'!$F:$F,'Transactions (Dated)'!$D:$D,$BL270,'Transactions (Dated)'!$B:$B,BO$11,'Transactions (Dated)'!$C:$C,"Dividend (paid to cash)")*Z270</f>
        <v>2187.5</v>
      </c>
      <c r="BP270" s="6">
        <f ca="1">BP269+SUMIFS('Transactions (Dated)'!$F:$F,'Transactions (Dated)'!$D:$D,$BL270,'Transactions (Dated)'!$B:$B,BP$11,'Transactions (Dated)'!$C:$C,"Dividend (paid to cash)")*AA270</f>
        <v>28734.342000000001</v>
      </c>
      <c r="BQ270" s="6">
        <f ca="1">BQ269+SUMIFS('Transactions (Dated)'!$F:$F,'Transactions (Dated)'!$D:$D,$BL270,'Transactions (Dated)'!$B:$B,BQ$11,'Transactions (Dated)'!$C:$C,"Dividend (paid to cash)")*AB270</f>
        <v>179.74</v>
      </c>
      <c r="BR270" s="6">
        <f ca="1">BR269+SUMIFS('Transactions (Dated)'!$F:$F,'Transactions (Dated)'!$D:$D,$BL270,'Transactions (Dated)'!$B:$B,BR$11,'Transactions (Dated)'!$C:$C,"Dividend (paid to cash)")*AC270</f>
        <v>0</v>
      </c>
      <c r="BS270" s="6">
        <f ca="1">BS269+SUMIFS('Transactions (Dated)'!$F:$F,'Transactions (Dated)'!$D:$D,$BL270,'Transactions (Dated)'!$B:$B,BS$11,'Transactions (Dated)'!$C:$C,"Dividend (paid to cash)")*AD270</f>
        <v>0</v>
      </c>
      <c r="BT270" s="6">
        <f ca="1">BT269+SUMIFS('Transactions (Dated)'!$F:$F,'Transactions (Dated)'!$D:$D,$BL270,'Transactions (Dated)'!$B:$B,BT$11,'Transactions (Dated)'!$C:$C,"Dividend (paid to cash)")*AE270</f>
        <v>0</v>
      </c>
      <c r="BU270" s="6">
        <f ca="1">BU269+SUMIFS('Transactions (Dated)'!$F:$F,'Transactions (Dated)'!$D:$D,$BL270,'Transactions (Dated)'!$B:$B,BU$11,'Transactions (Dated)'!$C:$C,"Dividend (paid to cash)")*AF270</f>
        <v>0</v>
      </c>
      <c r="BV270" s="6">
        <f ca="1">BV269+SUMIFS('Transactions (Dated)'!$F:$F,'Transactions (Dated)'!$D:$D,$BL270,'Transactions (Dated)'!$B:$B,BV$11,'Transactions (Dated)'!$C:$C,"Dividend (paid to cash)")*AG270</f>
        <v>0</v>
      </c>
      <c r="BW270" s="6">
        <f ca="1">BW269+SUMIFS('Transactions (Dated)'!$F:$F,'Transactions (Dated)'!$D:$D,$BL270,'Transactions (Dated)'!$B:$B,BW$11,'Transactions (Dated)'!$C:$C,"Dividend (paid to cash)")*AH270</f>
        <v>0</v>
      </c>
      <c r="BX270" s="6">
        <f ca="1">BX269+SUMIFS('Transactions (Dated)'!$F:$F,'Transactions (Dated)'!$D:$D,$BL270,'Transactions (Dated)'!$B:$B,BX$11,'Transactions (Dated)'!$C:$C,"Dividend (paid to cash)")*AI270</f>
        <v>0</v>
      </c>
      <c r="BY270" s="6">
        <f ca="1">BY269+SUMIFS('Transactions (Dated)'!$F:$F,'Transactions (Dated)'!$D:$D,$BL270,'Transactions (Dated)'!$B:$B,BY$11,'Transactions (Dated)'!$C:$C,"Dividend (paid to cash)")*AJ270</f>
        <v>0</v>
      </c>
      <c r="BZ270" s="6">
        <f ca="1">BZ269+SUMIFS('Transactions (Dated)'!$F:$F,'Transactions (Dated)'!$D:$D,$BL270,'Transactions (Dated)'!$B:$B,BZ$11,'Transactions (Dated)'!$C:$C,"Dividend (paid to cash)")*AK270</f>
        <v>0</v>
      </c>
      <c r="CA270" s="6">
        <f ca="1">CA269+SUMIFS('Transactions (Dated)'!$F:$F,'Transactions (Dated)'!$D:$D,$BL270,'Transactions (Dated)'!$B:$B,CA$11,'Transactions (Dated)'!$C:$C,"Dividend (paid to cash)")*AL270</f>
        <v>0</v>
      </c>
      <c r="CB270" s="6">
        <v>0</v>
      </c>
      <c r="CC270" s="6">
        <v>0</v>
      </c>
      <c r="CD270" s="6"/>
      <c r="CF270" s="6">
        <f t="shared" ca="1" si="138"/>
        <v>65281.081999999988</v>
      </c>
      <c r="CH270" s="3">
        <f t="shared" si="139"/>
        <v>42290</v>
      </c>
      <c r="CI270" s="4">
        <f t="shared" ca="1" si="132"/>
        <v>898002.97999999986</v>
      </c>
      <c r="CJ270" s="4">
        <f t="shared" ca="1" si="133"/>
        <v>65281.081999999988</v>
      </c>
      <c r="CL270" s="4">
        <f t="shared" ca="1" si="134"/>
        <v>963284.0619999998</v>
      </c>
    </row>
    <row r="271" spans="2:90" x14ac:dyDescent="0.15">
      <c r="B271" s="3">
        <f t="shared" si="135"/>
        <v>42291</v>
      </c>
      <c r="C271" s="2">
        <v>13875.3</v>
      </c>
      <c r="E271" s="70">
        <v>42291</v>
      </c>
      <c r="F271" s="69">
        <v>9.42</v>
      </c>
      <c r="G271" s="69">
        <v>3.5</v>
      </c>
      <c r="H271" s="69">
        <v>18.739999999999998</v>
      </c>
      <c r="I271" s="69">
        <v>29.56</v>
      </c>
      <c r="J271" s="69">
        <v>13.03</v>
      </c>
      <c r="K271" s="69">
        <v>10.73</v>
      </c>
      <c r="L271" s="69">
        <v>22.02</v>
      </c>
      <c r="M271" s="69">
        <v>3.5</v>
      </c>
      <c r="N271" s="69">
        <v>8.91</v>
      </c>
      <c r="O271" s="69">
        <v>6.0732999999999997</v>
      </c>
      <c r="P271" s="69">
        <v>27.07</v>
      </c>
      <c r="Q271" s="69">
        <v>0.91</v>
      </c>
      <c r="R271" s="69">
        <v>7.12</v>
      </c>
      <c r="S271" s="69">
        <v>38.21</v>
      </c>
      <c r="T271" s="69"/>
      <c r="U271" s="69"/>
      <c r="V271" s="4"/>
      <c r="X271" s="3">
        <f t="shared" si="114"/>
        <v>42291</v>
      </c>
      <c r="Y271" s="40">
        <f ca="1">Y270+SUMIFS('Transactions (Dated)'!$E$2:$E$53,'Transactions (Dated)'!$D$2:$D$53,'Share Values'!$X271,'Transactions (Dated)'!$B$2:$B$53,'Share Values'!Y$11,'Transactions (Dated)'!$C$2:$C$53,"Buy")-SUMIFS('Transactions (Dated)'!$E$2:$E$53,'Transactions (Dated)'!$D$2:$D$53,'Share Values'!$X271,'Transactions (Dated)'!$B$2:$B$53,'Share Values'!Y$11,'Transactions (Dated)'!$C$2:$C$53,"Sell")</f>
        <v>4625</v>
      </c>
      <c r="Z271" s="40">
        <f ca="1">Z270+SUMIFS('Transactions (Dated)'!$E$2:$E$53,'Transactions (Dated)'!$D$2:$D$53,'Share Values'!$X271,'Transactions (Dated)'!$B$2:$B$53,'Share Values'!Z$11,'Transactions (Dated)'!$C$2:$C$53,"Buy")-SUMIFS('Transactions (Dated)'!$E$2:$E$53,'Transactions (Dated)'!$D$2:$D$53,'Share Values'!$X271,'Transactions (Dated)'!$B$2:$B$53,'Share Values'!Z$11,'Transactions (Dated)'!$C$2:$C$53,"Sell")</f>
        <v>9375</v>
      </c>
      <c r="AA271" s="40">
        <f ca="1">AA270+SUMIFS('Transactions (Dated)'!$E$2:$E$53,'Transactions (Dated)'!$D$2:$D$53,'Share Values'!$X271,'Transactions (Dated)'!$B$2:$B$53,'Share Values'!AA$11,'Transactions (Dated)'!$C$2:$C$53,"Buy")-SUMIFS('Transactions (Dated)'!$E$2:$E$53,'Transactions (Dated)'!$D$2:$D$53,'Share Values'!$X271,'Transactions (Dated)'!$B$2:$B$53,'Share Values'!AA$11,'Transactions (Dated)'!$C$2:$C$53,"Sell")</f>
        <v>39270</v>
      </c>
      <c r="AB271" s="40">
        <f ca="1">AB270+SUMIFS('Transactions (Dated)'!$E$2:$E$53,'Transactions (Dated)'!$D$2:$D$53,'Share Values'!$X271,'Transactions (Dated)'!$B$2:$B$53,'Share Values'!AB$11,'Transactions (Dated)'!$C$2:$C$53,"Buy")-SUMIFS('Transactions (Dated)'!$E$2:$E$53,'Transactions (Dated)'!$D$2:$D$53,'Share Values'!$X271,'Transactions (Dated)'!$B$2:$B$53,'Share Values'!AB$11,'Transactions (Dated)'!$C$2:$C$53,"Sell")</f>
        <v>1892</v>
      </c>
      <c r="AC271" s="40">
        <f ca="1">AC270+SUMIFS('Transactions (Dated)'!$E$2:$E$53,'Transactions (Dated)'!$D$2:$D$53,'Share Values'!$X271,'Transactions (Dated)'!$B$2:$B$53,'Share Values'!AC$11,'Transactions (Dated)'!$C$2:$C$53,"Buy")-SUMIFS('Transactions (Dated)'!$E$2:$E$53,'Transactions (Dated)'!$D$2:$D$53,'Share Values'!$X271,'Transactions (Dated)'!$B$2:$B$53,'Share Values'!AC$11,'Transactions (Dated)'!$C$2:$C$53,"Sell")</f>
        <v>2348</v>
      </c>
      <c r="AD271" s="40">
        <f ca="1">AD270+SUMIFS('Transactions (Dated)'!$E$2:$E$53,'Transactions (Dated)'!$D$2:$D$53,'Share Values'!$X271,'Transactions (Dated)'!$B$2:$B$53,'Share Values'!AD$11,'Transactions (Dated)'!$C$2:$C$53,"Buy")-SUMIFS('Transactions (Dated)'!$E$2:$E$53,'Transactions (Dated)'!$D$2:$D$53,'Share Values'!$X271,'Transactions (Dated)'!$B$2:$B$53,'Share Values'!AD$11,'Transactions (Dated)'!$C$2:$C$53,"Sell")</f>
        <v>0</v>
      </c>
      <c r="AE271" s="40">
        <f ca="1">AE270+SUMIFS('Transactions (Dated)'!$E$2:$E$53,'Transactions (Dated)'!$D$2:$D$53,'Share Values'!$X271,'Transactions (Dated)'!$B$2:$B$53,'Share Values'!AE$11,'Transactions (Dated)'!$C$2:$C$53,"Buy")-SUMIFS('Transactions (Dated)'!$E$2:$E$53,'Transactions (Dated)'!$D$2:$D$53,'Share Values'!$X271,'Transactions (Dated)'!$B$2:$B$53,'Share Values'!AE$11,'Transactions (Dated)'!$C$2:$C$53,"Sell")</f>
        <v>0</v>
      </c>
      <c r="AF271" s="40">
        <f ca="1">AF270+SUMIFS('Transactions (Dated)'!$E$2:$E$53,'Transactions (Dated)'!$D$2:$D$53,'Share Values'!$X271,'Transactions (Dated)'!$B$2:$B$53,'Share Values'!AF$11,'Transactions (Dated)'!$C$2:$C$53,"Buy")-SUMIFS('Transactions (Dated)'!$E$2:$E$53,'Transactions (Dated)'!$D$2:$D$53,'Share Values'!$X271,'Transactions (Dated)'!$B$2:$B$53,'Share Values'!AF$11,'Transactions (Dated)'!$C$2:$C$53,"Sell")</f>
        <v>0</v>
      </c>
      <c r="AG271" s="40">
        <f ca="1">AG270+SUMIFS('Transactions (Dated)'!$E$2:$E$53,'Transactions (Dated)'!$D$2:$D$53,'Share Values'!$X271,'Transactions (Dated)'!$B$2:$B$53,'Share Values'!AG$11,'Transactions (Dated)'!$C$2:$C$53,"Buy")-SUMIFS('Transactions (Dated)'!$E$2:$E$53,'Transactions (Dated)'!$D$2:$D$53,'Share Values'!$X271,'Transactions (Dated)'!$B$2:$B$53,'Share Values'!AG$11,'Transactions (Dated)'!$C$2:$C$53,"Sell")</f>
        <v>0</v>
      </c>
      <c r="AH271" s="40">
        <f ca="1">AH270+SUMIFS('Transactions (Dated)'!$E$2:$E$53,'Transactions (Dated)'!$D$2:$D$53,'Share Values'!$X271,'Transactions (Dated)'!$B$2:$B$53,'Share Values'!AH$11,'Transactions (Dated)'!$C$2:$C$53,"Buy")-SUMIFS('Transactions (Dated)'!$E$2:$E$53,'Transactions (Dated)'!$D$2:$D$53,'Share Values'!$X271,'Transactions (Dated)'!$B$2:$B$53,'Share Values'!AH$11,'Transactions (Dated)'!$C$2:$C$53,"Sell")</f>
        <v>0</v>
      </c>
      <c r="AI271" s="40">
        <f ca="1">AI270+SUMIFS('Transactions (Dated)'!$E$2:$E$53,'Transactions (Dated)'!$D$2:$D$53,'Share Values'!$X271,'Transactions (Dated)'!$B$2:$B$53,'Share Values'!AI$11,'Transactions (Dated)'!$C$2:$C$53,"Buy")-SUMIFS('Transactions (Dated)'!$E$2:$E$53,'Transactions (Dated)'!$D$2:$D$53,'Share Values'!$X271,'Transactions (Dated)'!$B$2:$B$53,'Share Values'!AI$11,'Transactions (Dated)'!$C$2:$C$53,"Sell")</f>
        <v>0</v>
      </c>
      <c r="AJ271" s="40">
        <f ca="1">AJ270+SUMIFS('Transactions (Dated)'!$E$2:$E$53,'Transactions (Dated)'!$D$2:$D$53,'Share Values'!$X271,'Transactions (Dated)'!$B$2:$B$53,'Share Values'!AJ$11,'Transactions (Dated)'!$C$2:$C$53,"Buy")-SUMIFS('Transactions (Dated)'!$E$2:$E$53,'Transactions (Dated)'!$D$2:$D$53,'Share Values'!$X271,'Transactions (Dated)'!$B$2:$B$53,'Share Values'!AJ$11,'Transactions (Dated)'!$C$2:$C$53,"Sell")</f>
        <v>0</v>
      </c>
      <c r="AK271" s="40">
        <f ca="1">AK270+SUMIFS('Transactions (Dated)'!$E$2:$E$53,'Transactions (Dated)'!$D$2:$D$53,'Share Values'!$X271,'Transactions (Dated)'!$B$2:$B$53,'Share Values'!AK$11,'Transactions (Dated)'!$C$2:$C$53,"Buy")-SUMIFS('Transactions (Dated)'!$E$2:$E$53,'Transactions (Dated)'!$D$2:$D$53,'Share Values'!$X271,'Transactions (Dated)'!$B$2:$B$53,'Share Values'!AK$11,'Transactions (Dated)'!$C$2:$C$53,"Sell")</f>
        <v>0</v>
      </c>
      <c r="AL271" s="40">
        <f ca="1">AL270+SUMIFS('Transactions (Dated)'!$E$2:$E$53,'Transactions (Dated)'!$D$2:$D$53,'Share Values'!$X271,'Transactions (Dated)'!$B$2:$B$53,'Share Values'!AL$11,'Transactions (Dated)'!$C$2:$C$53,"Buy")-SUMIFS('Transactions (Dated)'!$E$2:$E$53,'Transactions (Dated)'!$D$2:$D$53,'Share Values'!$X271,'Transactions (Dated)'!$B$2:$B$53,'Share Values'!AL$11,'Transactions (Dated)'!$C$2:$C$53,"Sell")</f>
        <v>0</v>
      </c>
      <c r="AM271" s="40">
        <f ca="1">AM270+SUMIFS('Transactions (Dated)'!$E$2:$E$53,'Transactions (Dated)'!$D$2:$D$53,'Share Values'!$X271,'Transactions (Dated)'!$B$2:$B$53,'Share Values'!AM$11,'Transactions (Dated)'!$C$2:$C$53,"Buy")-SUMIFS('Transactions (Dated)'!$E$2:$E$53,'Transactions (Dated)'!$D$2:$D$53,'Share Values'!$X271,'Transactions (Dated)'!$B$2:$B$53,'Share Values'!AM$11,'Transactions (Dated)'!$C$2:$C$53,"Sell")</f>
        <v>0</v>
      </c>
      <c r="AN271" s="40">
        <f ca="1">AN270+SUMIFS('Transactions (Dated)'!$E$2:$E$53,'Transactions (Dated)'!$D$2:$D$53,'Share Values'!$X271,'Transactions (Dated)'!$B$2:$B$53,'Share Values'!AN$11,'Transactions (Dated)'!$C$2:$C$53,"Buy")-SUMIFS('Transactions (Dated)'!$E$2:$E$53,'Transactions (Dated)'!$D$2:$D$53,'Share Values'!$X271,'Transactions (Dated)'!$B$2:$B$53,'Share Values'!AN$11,'Transactions (Dated)'!$C$2:$C$53,"Sell")</f>
        <v>0</v>
      </c>
      <c r="AO271" s="40"/>
      <c r="AQ271" s="3">
        <f t="shared" si="115"/>
        <v>42291</v>
      </c>
      <c r="AR271" s="6">
        <f t="shared" ca="1" si="116"/>
        <v>43567.5</v>
      </c>
      <c r="AS271" s="6">
        <f t="shared" ca="1" si="117"/>
        <v>32812.5</v>
      </c>
      <c r="AT271" s="6">
        <f t="shared" ca="1" si="118"/>
        <v>735919.79999999993</v>
      </c>
      <c r="AU271" s="6">
        <f t="shared" ca="1" si="119"/>
        <v>55927.519999999997</v>
      </c>
      <c r="AV271" s="6">
        <f t="shared" ca="1" si="120"/>
        <v>30594.44</v>
      </c>
      <c r="AW271" s="6">
        <f t="shared" ca="1" si="121"/>
        <v>0</v>
      </c>
      <c r="AX271" s="6">
        <f t="shared" ca="1" si="122"/>
        <v>0</v>
      </c>
      <c r="AY271" s="6">
        <f t="shared" ca="1" si="123"/>
        <v>0</v>
      </c>
      <c r="AZ271" s="6">
        <f t="shared" ca="1" si="124"/>
        <v>0</v>
      </c>
      <c r="BA271" s="6">
        <f t="shared" ca="1" si="125"/>
        <v>0</v>
      </c>
      <c r="BB271" s="6">
        <f t="shared" ca="1" si="126"/>
        <v>0</v>
      </c>
      <c r="BC271" s="6">
        <f t="shared" ca="1" si="127"/>
        <v>0</v>
      </c>
      <c r="BD271" s="6">
        <f t="shared" ca="1" si="128"/>
        <v>0</v>
      </c>
      <c r="BE271" s="6">
        <f t="shared" ca="1" si="129"/>
        <v>0</v>
      </c>
      <c r="BF271" s="6">
        <f t="shared" ca="1" si="136"/>
        <v>0</v>
      </c>
      <c r="BG271" s="6">
        <f t="shared" ca="1" si="137"/>
        <v>0</v>
      </c>
      <c r="BH271" s="6"/>
      <c r="BJ271" s="4">
        <f t="shared" ca="1" si="130"/>
        <v>898821.75999999989</v>
      </c>
      <c r="BL271" s="3">
        <f t="shared" si="131"/>
        <v>42291</v>
      </c>
      <c r="BM271" s="6">
        <f>BM270+SUMIFS('Transactions (Dated)'!G:G,'Transactions (Dated)'!D:D,'Share Values'!AQ271)</f>
        <v>34179.499999999993</v>
      </c>
      <c r="BN271" s="6">
        <f ca="1">BN270+SUMIFS('Transactions (Dated)'!$F:$F,'Transactions (Dated)'!$D:$D,$BL271,'Transactions (Dated)'!$B:$B,BN$11,'Transactions (Dated)'!$C:$C,"Dividend (paid to cash)")*Y271</f>
        <v>0</v>
      </c>
      <c r="BO271" s="6">
        <f ca="1">BO270+SUMIFS('Transactions (Dated)'!$F:$F,'Transactions (Dated)'!$D:$D,$BL271,'Transactions (Dated)'!$B:$B,BO$11,'Transactions (Dated)'!$C:$C,"Dividend (paid to cash)")*Z271</f>
        <v>2187.5</v>
      </c>
      <c r="BP271" s="6">
        <f ca="1">BP270+SUMIFS('Transactions (Dated)'!$F:$F,'Transactions (Dated)'!$D:$D,$BL271,'Transactions (Dated)'!$B:$B,BP$11,'Transactions (Dated)'!$C:$C,"Dividend (paid to cash)")*AA271</f>
        <v>28734.342000000001</v>
      </c>
      <c r="BQ271" s="6">
        <f ca="1">BQ270+SUMIFS('Transactions (Dated)'!$F:$F,'Transactions (Dated)'!$D:$D,$BL271,'Transactions (Dated)'!$B:$B,BQ$11,'Transactions (Dated)'!$C:$C,"Dividend (paid to cash)")*AB271</f>
        <v>179.74</v>
      </c>
      <c r="BR271" s="6">
        <f ca="1">BR270+SUMIFS('Transactions (Dated)'!$F:$F,'Transactions (Dated)'!$D:$D,$BL271,'Transactions (Dated)'!$B:$B,BR$11,'Transactions (Dated)'!$C:$C,"Dividend (paid to cash)")*AC271</f>
        <v>0</v>
      </c>
      <c r="BS271" s="6">
        <f ca="1">BS270+SUMIFS('Transactions (Dated)'!$F:$F,'Transactions (Dated)'!$D:$D,$BL271,'Transactions (Dated)'!$B:$B,BS$11,'Transactions (Dated)'!$C:$C,"Dividend (paid to cash)")*AD271</f>
        <v>0</v>
      </c>
      <c r="BT271" s="6">
        <f ca="1">BT270+SUMIFS('Transactions (Dated)'!$F:$F,'Transactions (Dated)'!$D:$D,$BL271,'Transactions (Dated)'!$B:$B,BT$11,'Transactions (Dated)'!$C:$C,"Dividend (paid to cash)")*AE271</f>
        <v>0</v>
      </c>
      <c r="BU271" s="6">
        <f ca="1">BU270+SUMIFS('Transactions (Dated)'!$F:$F,'Transactions (Dated)'!$D:$D,$BL271,'Transactions (Dated)'!$B:$B,BU$11,'Transactions (Dated)'!$C:$C,"Dividend (paid to cash)")*AF271</f>
        <v>0</v>
      </c>
      <c r="BV271" s="6">
        <f ca="1">BV270+SUMIFS('Transactions (Dated)'!$F:$F,'Transactions (Dated)'!$D:$D,$BL271,'Transactions (Dated)'!$B:$B,BV$11,'Transactions (Dated)'!$C:$C,"Dividend (paid to cash)")*AG271</f>
        <v>0</v>
      </c>
      <c r="BW271" s="6">
        <f ca="1">BW270+SUMIFS('Transactions (Dated)'!$F:$F,'Transactions (Dated)'!$D:$D,$BL271,'Transactions (Dated)'!$B:$B,BW$11,'Transactions (Dated)'!$C:$C,"Dividend (paid to cash)")*AH271</f>
        <v>0</v>
      </c>
      <c r="BX271" s="6">
        <f ca="1">BX270+SUMIFS('Transactions (Dated)'!$F:$F,'Transactions (Dated)'!$D:$D,$BL271,'Transactions (Dated)'!$B:$B,BX$11,'Transactions (Dated)'!$C:$C,"Dividend (paid to cash)")*AI271</f>
        <v>0</v>
      </c>
      <c r="BY271" s="6">
        <f ca="1">BY270+SUMIFS('Transactions (Dated)'!$F:$F,'Transactions (Dated)'!$D:$D,$BL271,'Transactions (Dated)'!$B:$B,BY$11,'Transactions (Dated)'!$C:$C,"Dividend (paid to cash)")*AJ271</f>
        <v>0</v>
      </c>
      <c r="BZ271" s="6">
        <f ca="1">BZ270+SUMIFS('Transactions (Dated)'!$F:$F,'Transactions (Dated)'!$D:$D,$BL271,'Transactions (Dated)'!$B:$B,BZ$11,'Transactions (Dated)'!$C:$C,"Dividend (paid to cash)")*AK271</f>
        <v>0</v>
      </c>
      <c r="CA271" s="6">
        <f ca="1">CA270+SUMIFS('Transactions (Dated)'!$F:$F,'Transactions (Dated)'!$D:$D,$BL271,'Transactions (Dated)'!$B:$B,CA$11,'Transactions (Dated)'!$C:$C,"Dividend (paid to cash)")*AL271</f>
        <v>0</v>
      </c>
      <c r="CB271" s="6">
        <v>0</v>
      </c>
      <c r="CC271" s="6">
        <v>0</v>
      </c>
      <c r="CD271" s="6"/>
      <c r="CF271" s="6">
        <f t="shared" ca="1" si="138"/>
        <v>65281.081999999988</v>
      </c>
      <c r="CH271" s="3">
        <f t="shared" si="139"/>
        <v>42291</v>
      </c>
      <c r="CI271" s="4">
        <f t="shared" ca="1" si="132"/>
        <v>898821.75999999989</v>
      </c>
      <c r="CJ271" s="4">
        <f t="shared" ca="1" si="133"/>
        <v>65281.081999999988</v>
      </c>
      <c r="CL271" s="4">
        <f t="shared" ca="1" si="134"/>
        <v>964102.84199999983</v>
      </c>
    </row>
    <row r="272" spans="2:90" x14ac:dyDescent="0.15">
      <c r="B272" s="3">
        <f t="shared" si="135"/>
        <v>42292</v>
      </c>
      <c r="C272" s="2">
        <v>13829</v>
      </c>
      <c r="E272" s="70">
        <v>42292</v>
      </c>
      <c r="F272" s="69">
        <v>9.34</v>
      </c>
      <c r="G272" s="69">
        <v>3.63</v>
      </c>
      <c r="H272" s="69">
        <v>18.71</v>
      </c>
      <c r="I272" s="69">
        <v>29.21</v>
      </c>
      <c r="J272" s="69">
        <v>13.2</v>
      </c>
      <c r="K272" s="69">
        <v>10.79</v>
      </c>
      <c r="L272" s="69">
        <v>21.71</v>
      </c>
      <c r="M272" s="69">
        <v>3.49</v>
      </c>
      <c r="N272" s="69">
        <v>9</v>
      </c>
      <c r="O272" s="69">
        <v>6.1166999999999998</v>
      </c>
      <c r="P272" s="69">
        <v>26.98</v>
      </c>
      <c r="Q272" s="69">
        <v>0.92</v>
      </c>
      <c r="R272" s="69">
        <v>7.09</v>
      </c>
      <c r="S272" s="69">
        <v>38.25</v>
      </c>
      <c r="T272" s="69"/>
      <c r="U272" s="69"/>
      <c r="V272" s="4"/>
      <c r="X272" s="3">
        <f t="shared" si="114"/>
        <v>42292</v>
      </c>
      <c r="Y272" s="40">
        <f ca="1">Y271+SUMIFS('Transactions (Dated)'!$E$2:$E$53,'Transactions (Dated)'!$D$2:$D$53,'Share Values'!$X272,'Transactions (Dated)'!$B$2:$B$53,'Share Values'!Y$11,'Transactions (Dated)'!$C$2:$C$53,"Buy")-SUMIFS('Transactions (Dated)'!$E$2:$E$53,'Transactions (Dated)'!$D$2:$D$53,'Share Values'!$X272,'Transactions (Dated)'!$B$2:$B$53,'Share Values'!Y$11,'Transactions (Dated)'!$C$2:$C$53,"Sell")</f>
        <v>4625</v>
      </c>
      <c r="Z272" s="40">
        <f ca="1">Z271+SUMIFS('Transactions (Dated)'!$E$2:$E$53,'Transactions (Dated)'!$D$2:$D$53,'Share Values'!$X272,'Transactions (Dated)'!$B$2:$B$53,'Share Values'!Z$11,'Transactions (Dated)'!$C$2:$C$53,"Buy")-SUMIFS('Transactions (Dated)'!$E$2:$E$53,'Transactions (Dated)'!$D$2:$D$53,'Share Values'!$X272,'Transactions (Dated)'!$B$2:$B$53,'Share Values'!Z$11,'Transactions (Dated)'!$C$2:$C$53,"Sell")</f>
        <v>9375</v>
      </c>
      <c r="AA272" s="40">
        <f ca="1">AA271+SUMIFS('Transactions (Dated)'!$E$2:$E$53,'Transactions (Dated)'!$D$2:$D$53,'Share Values'!$X272,'Transactions (Dated)'!$B$2:$B$53,'Share Values'!AA$11,'Transactions (Dated)'!$C$2:$C$53,"Buy")-SUMIFS('Transactions (Dated)'!$E$2:$E$53,'Transactions (Dated)'!$D$2:$D$53,'Share Values'!$X272,'Transactions (Dated)'!$B$2:$B$53,'Share Values'!AA$11,'Transactions (Dated)'!$C$2:$C$53,"Sell")</f>
        <v>39270</v>
      </c>
      <c r="AB272" s="40">
        <f ca="1">AB271+SUMIFS('Transactions (Dated)'!$E$2:$E$53,'Transactions (Dated)'!$D$2:$D$53,'Share Values'!$X272,'Transactions (Dated)'!$B$2:$B$53,'Share Values'!AB$11,'Transactions (Dated)'!$C$2:$C$53,"Buy")-SUMIFS('Transactions (Dated)'!$E$2:$E$53,'Transactions (Dated)'!$D$2:$D$53,'Share Values'!$X272,'Transactions (Dated)'!$B$2:$B$53,'Share Values'!AB$11,'Transactions (Dated)'!$C$2:$C$53,"Sell")</f>
        <v>1892</v>
      </c>
      <c r="AC272" s="40">
        <f ca="1">AC271+SUMIFS('Transactions (Dated)'!$E$2:$E$53,'Transactions (Dated)'!$D$2:$D$53,'Share Values'!$X272,'Transactions (Dated)'!$B$2:$B$53,'Share Values'!AC$11,'Transactions (Dated)'!$C$2:$C$53,"Buy")-SUMIFS('Transactions (Dated)'!$E$2:$E$53,'Transactions (Dated)'!$D$2:$D$53,'Share Values'!$X272,'Transactions (Dated)'!$B$2:$B$53,'Share Values'!AC$11,'Transactions (Dated)'!$C$2:$C$53,"Sell")</f>
        <v>2348</v>
      </c>
      <c r="AD272" s="40">
        <f ca="1">AD271+SUMIFS('Transactions (Dated)'!$E$2:$E$53,'Transactions (Dated)'!$D$2:$D$53,'Share Values'!$X272,'Transactions (Dated)'!$B$2:$B$53,'Share Values'!AD$11,'Transactions (Dated)'!$C$2:$C$53,"Buy")-SUMIFS('Transactions (Dated)'!$E$2:$E$53,'Transactions (Dated)'!$D$2:$D$53,'Share Values'!$X272,'Transactions (Dated)'!$B$2:$B$53,'Share Values'!AD$11,'Transactions (Dated)'!$C$2:$C$53,"Sell")</f>
        <v>0</v>
      </c>
      <c r="AE272" s="40">
        <f ca="1">AE271+SUMIFS('Transactions (Dated)'!$E$2:$E$53,'Transactions (Dated)'!$D$2:$D$53,'Share Values'!$X272,'Transactions (Dated)'!$B$2:$B$53,'Share Values'!AE$11,'Transactions (Dated)'!$C$2:$C$53,"Buy")-SUMIFS('Transactions (Dated)'!$E$2:$E$53,'Transactions (Dated)'!$D$2:$D$53,'Share Values'!$X272,'Transactions (Dated)'!$B$2:$B$53,'Share Values'!AE$11,'Transactions (Dated)'!$C$2:$C$53,"Sell")</f>
        <v>0</v>
      </c>
      <c r="AF272" s="40">
        <f ca="1">AF271+SUMIFS('Transactions (Dated)'!$E$2:$E$53,'Transactions (Dated)'!$D$2:$D$53,'Share Values'!$X272,'Transactions (Dated)'!$B$2:$B$53,'Share Values'!AF$11,'Transactions (Dated)'!$C$2:$C$53,"Buy")-SUMIFS('Transactions (Dated)'!$E$2:$E$53,'Transactions (Dated)'!$D$2:$D$53,'Share Values'!$X272,'Transactions (Dated)'!$B$2:$B$53,'Share Values'!AF$11,'Transactions (Dated)'!$C$2:$C$53,"Sell")</f>
        <v>0</v>
      </c>
      <c r="AG272" s="40">
        <f ca="1">AG271+SUMIFS('Transactions (Dated)'!$E$2:$E$53,'Transactions (Dated)'!$D$2:$D$53,'Share Values'!$X272,'Transactions (Dated)'!$B$2:$B$53,'Share Values'!AG$11,'Transactions (Dated)'!$C$2:$C$53,"Buy")-SUMIFS('Transactions (Dated)'!$E$2:$E$53,'Transactions (Dated)'!$D$2:$D$53,'Share Values'!$X272,'Transactions (Dated)'!$B$2:$B$53,'Share Values'!AG$11,'Transactions (Dated)'!$C$2:$C$53,"Sell")</f>
        <v>0</v>
      </c>
      <c r="AH272" s="40">
        <f ca="1">AH271+SUMIFS('Transactions (Dated)'!$E$2:$E$53,'Transactions (Dated)'!$D$2:$D$53,'Share Values'!$X272,'Transactions (Dated)'!$B$2:$B$53,'Share Values'!AH$11,'Transactions (Dated)'!$C$2:$C$53,"Buy")-SUMIFS('Transactions (Dated)'!$E$2:$E$53,'Transactions (Dated)'!$D$2:$D$53,'Share Values'!$X272,'Transactions (Dated)'!$B$2:$B$53,'Share Values'!AH$11,'Transactions (Dated)'!$C$2:$C$53,"Sell")</f>
        <v>0</v>
      </c>
      <c r="AI272" s="40">
        <f ca="1">AI271+SUMIFS('Transactions (Dated)'!$E$2:$E$53,'Transactions (Dated)'!$D$2:$D$53,'Share Values'!$X272,'Transactions (Dated)'!$B$2:$B$53,'Share Values'!AI$11,'Transactions (Dated)'!$C$2:$C$53,"Buy")-SUMIFS('Transactions (Dated)'!$E$2:$E$53,'Transactions (Dated)'!$D$2:$D$53,'Share Values'!$X272,'Transactions (Dated)'!$B$2:$B$53,'Share Values'!AI$11,'Transactions (Dated)'!$C$2:$C$53,"Sell")</f>
        <v>0</v>
      </c>
      <c r="AJ272" s="40">
        <f ca="1">AJ271+SUMIFS('Transactions (Dated)'!$E$2:$E$53,'Transactions (Dated)'!$D$2:$D$53,'Share Values'!$X272,'Transactions (Dated)'!$B$2:$B$53,'Share Values'!AJ$11,'Transactions (Dated)'!$C$2:$C$53,"Buy")-SUMIFS('Transactions (Dated)'!$E$2:$E$53,'Transactions (Dated)'!$D$2:$D$53,'Share Values'!$X272,'Transactions (Dated)'!$B$2:$B$53,'Share Values'!AJ$11,'Transactions (Dated)'!$C$2:$C$53,"Sell")</f>
        <v>0</v>
      </c>
      <c r="AK272" s="40">
        <f ca="1">AK271+SUMIFS('Transactions (Dated)'!$E$2:$E$53,'Transactions (Dated)'!$D$2:$D$53,'Share Values'!$X272,'Transactions (Dated)'!$B$2:$B$53,'Share Values'!AK$11,'Transactions (Dated)'!$C$2:$C$53,"Buy")-SUMIFS('Transactions (Dated)'!$E$2:$E$53,'Transactions (Dated)'!$D$2:$D$53,'Share Values'!$X272,'Transactions (Dated)'!$B$2:$B$53,'Share Values'!AK$11,'Transactions (Dated)'!$C$2:$C$53,"Sell")</f>
        <v>0</v>
      </c>
      <c r="AL272" s="40">
        <f ca="1">AL271+SUMIFS('Transactions (Dated)'!$E$2:$E$53,'Transactions (Dated)'!$D$2:$D$53,'Share Values'!$X272,'Transactions (Dated)'!$B$2:$B$53,'Share Values'!AL$11,'Transactions (Dated)'!$C$2:$C$53,"Buy")-SUMIFS('Transactions (Dated)'!$E$2:$E$53,'Transactions (Dated)'!$D$2:$D$53,'Share Values'!$X272,'Transactions (Dated)'!$B$2:$B$53,'Share Values'!AL$11,'Transactions (Dated)'!$C$2:$C$53,"Sell")</f>
        <v>0</v>
      </c>
      <c r="AM272" s="40">
        <f ca="1">AM271+SUMIFS('Transactions (Dated)'!$E$2:$E$53,'Transactions (Dated)'!$D$2:$D$53,'Share Values'!$X272,'Transactions (Dated)'!$B$2:$B$53,'Share Values'!AM$11,'Transactions (Dated)'!$C$2:$C$53,"Buy")-SUMIFS('Transactions (Dated)'!$E$2:$E$53,'Transactions (Dated)'!$D$2:$D$53,'Share Values'!$X272,'Transactions (Dated)'!$B$2:$B$53,'Share Values'!AM$11,'Transactions (Dated)'!$C$2:$C$53,"Sell")</f>
        <v>0</v>
      </c>
      <c r="AN272" s="40">
        <f ca="1">AN271+SUMIFS('Transactions (Dated)'!$E$2:$E$53,'Transactions (Dated)'!$D$2:$D$53,'Share Values'!$X272,'Transactions (Dated)'!$B$2:$B$53,'Share Values'!AN$11,'Transactions (Dated)'!$C$2:$C$53,"Buy")-SUMIFS('Transactions (Dated)'!$E$2:$E$53,'Transactions (Dated)'!$D$2:$D$53,'Share Values'!$X272,'Transactions (Dated)'!$B$2:$B$53,'Share Values'!AN$11,'Transactions (Dated)'!$C$2:$C$53,"Sell")</f>
        <v>0</v>
      </c>
      <c r="AO272" s="40"/>
      <c r="AQ272" s="3">
        <f t="shared" si="115"/>
        <v>42292</v>
      </c>
      <c r="AR272" s="6">
        <f t="shared" ca="1" si="116"/>
        <v>43197.5</v>
      </c>
      <c r="AS272" s="6">
        <f t="shared" ca="1" si="117"/>
        <v>34031.25</v>
      </c>
      <c r="AT272" s="6">
        <f t="shared" ca="1" si="118"/>
        <v>734741.70000000007</v>
      </c>
      <c r="AU272" s="6">
        <f t="shared" ca="1" si="119"/>
        <v>55265.32</v>
      </c>
      <c r="AV272" s="6">
        <f t="shared" ca="1" si="120"/>
        <v>30993.599999999999</v>
      </c>
      <c r="AW272" s="6">
        <f t="shared" ca="1" si="121"/>
        <v>0</v>
      </c>
      <c r="AX272" s="6">
        <f t="shared" ca="1" si="122"/>
        <v>0</v>
      </c>
      <c r="AY272" s="6">
        <f t="shared" ca="1" si="123"/>
        <v>0</v>
      </c>
      <c r="AZ272" s="6">
        <f t="shared" ca="1" si="124"/>
        <v>0</v>
      </c>
      <c r="BA272" s="6">
        <f t="shared" ca="1" si="125"/>
        <v>0</v>
      </c>
      <c r="BB272" s="6">
        <f t="shared" ca="1" si="126"/>
        <v>0</v>
      </c>
      <c r="BC272" s="6">
        <f t="shared" ca="1" si="127"/>
        <v>0</v>
      </c>
      <c r="BD272" s="6">
        <f t="shared" ca="1" si="128"/>
        <v>0</v>
      </c>
      <c r="BE272" s="6">
        <f t="shared" ca="1" si="129"/>
        <v>0</v>
      </c>
      <c r="BF272" s="6">
        <f t="shared" ca="1" si="136"/>
        <v>0</v>
      </c>
      <c r="BG272" s="6">
        <f t="shared" ca="1" si="137"/>
        <v>0</v>
      </c>
      <c r="BH272" s="6"/>
      <c r="BJ272" s="4">
        <f t="shared" ca="1" si="130"/>
        <v>898229.37</v>
      </c>
      <c r="BL272" s="3">
        <f t="shared" si="131"/>
        <v>42292</v>
      </c>
      <c r="BM272" s="6">
        <f>BM271+SUMIFS('Transactions (Dated)'!G:G,'Transactions (Dated)'!D:D,'Share Values'!AQ272)</f>
        <v>34179.499999999993</v>
      </c>
      <c r="BN272" s="6">
        <f ca="1">BN271+SUMIFS('Transactions (Dated)'!$F:$F,'Transactions (Dated)'!$D:$D,$BL272,'Transactions (Dated)'!$B:$B,BN$11,'Transactions (Dated)'!$C:$C,"Dividend (paid to cash)")*Y272</f>
        <v>0</v>
      </c>
      <c r="BO272" s="6">
        <f ca="1">BO271+SUMIFS('Transactions (Dated)'!$F:$F,'Transactions (Dated)'!$D:$D,$BL272,'Transactions (Dated)'!$B:$B,BO$11,'Transactions (Dated)'!$C:$C,"Dividend (paid to cash)")*Z272</f>
        <v>2187.5</v>
      </c>
      <c r="BP272" s="6">
        <f ca="1">BP271+SUMIFS('Transactions (Dated)'!$F:$F,'Transactions (Dated)'!$D:$D,$BL272,'Transactions (Dated)'!$B:$B,BP$11,'Transactions (Dated)'!$C:$C,"Dividend (paid to cash)")*AA272</f>
        <v>28734.342000000001</v>
      </c>
      <c r="BQ272" s="6">
        <f ca="1">BQ271+SUMIFS('Transactions (Dated)'!$F:$F,'Transactions (Dated)'!$D:$D,$BL272,'Transactions (Dated)'!$B:$B,BQ$11,'Transactions (Dated)'!$C:$C,"Dividend (paid to cash)")*AB272</f>
        <v>179.74</v>
      </c>
      <c r="BR272" s="6">
        <f ca="1">BR271+SUMIFS('Transactions (Dated)'!$F:$F,'Transactions (Dated)'!$D:$D,$BL272,'Transactions (Dated)'!$B:$B,BR$11,'Transactions (Dated)'!$C:$C,"Dividend (paid to cash)")*AC272</f>
        <v>0</v>
      </c>
      <c r="BS272" s="6">
        <f ca="1">BS271+SUMIFS('Transactions (Dated)'!$F:$F,'Transactions (Dated)'!$D:$D,$BL272,'Transactions (Dated)'!$B:$B,BS$11,'Transactions (Dated)'!$C:$C,"Dividend (paid to cash)")*AD272</f>
        <v>0</v>
      </c>
      <c r="BT272" s="6">
        <f ca="1">BT271+SUMIFS('Transactions (Dated)'!$F:$F,'Transactions (Dated)'!$D:$D,$BL272,'Transactions (Dated)'!$B:$B,BT$11,'Transactions (Dated)'!$C:$C,"Dividend (paid to cash)")*AE272</f>
        <v>0</v>
      </c>
      <c r="BU272" s="6">
        <f ca="1">BU271+SUMIFS('Transactions (Dated)'!$F:$F,'Transactions (Dated)'!$D:$D,$BL272,'Transactions (Dated)'!$B:$B,BU$11,'Transactions (Dated)'!$C:$C,"Dividend (paid to cash)")*AF272</f>
        <v>0</v>
      </c>
      <c r="BV272" s="6">
        <f ca="1">BV271+SUMIFS('Transactions (Dated)'!$F:$F,'Transactions (Dated)'!$D:$D,$BL272,'Transactions (Dated)'!$B:$B,BV$11,'Transactions (Dated)'!$C:$C,"Dividend (paid to cash)")*AG272</f>
        <v>0</v>
      </c>
      <c r="BW272" s="6">
        <f ca="1">BW271+SUMIFS('Transactions (Dated)'!$F:$F,'Transactions (Dated)'!$D:$D,$BL272,'Transactions (Dated)'!$B:$B,BW$11,'Transactions (Dated)'!$C:$C,"Dividend (paid to cash)")*AH272</f>
        <v>0</v>
      </c>
      <c r="BX272" s="6">
        <f ca="1">BX271+SUMIFS('Transactions (Dated)'!$F:$F,'Transactions (Dated)'!$D:$D,$BL272,'Transactions (Dated)'!$B:$B,BX$11,'Transactions (Dated)'!$C:$C,"Dividend (paid to cash)")*AI272</f>
        <v>0</v>
      </c>
      <c r="BY272" s="6">
        <f ca="1">BY271+SUMIFS('Transactions (Dated)'!$F:$F,'Transactions (Dated)'!$D:$D,$BL272,'Transactions (Dated)'!$B:$B,BY$11,'Transactions (Dated)'!$C:$C,"Dividend (paid to cash)")*AJ272</f>
        <v>0</v>
      </c>
      <c r="BZ272" s="6">
        <f ca="1">BZ271+SUMIFS('Transactions (Dated)'!$F:$F,'Transactions (Dated)'!$D:$D,$BL272,'Transactions (Dated)'!$B:$B,BZ$11,'Transactions (Dated)'!$C:$C,"Dividend (paid to cash)")*AK272</f>
        <v>0</v>
      </c>
      <c r="CA272" s="6">
        <f ca="1">CA271+SUMIFS('Transactions (Dated)'!$F:$F,'Transactions (Dated)'!$D:$D,$BL272,'Transactions (Dated)'!$B:$B,CA$11,'Transactions (Dated)'!$C:$C,"Dividend (paid to cash)")*AL272</f>
        <v>0</v>
      </c>
      <c r="CB272" s="6">
        <v>0</v>
      </c>
      <c r="CC272" s="6">
        <v>0</v>
      </c>
      <c r="CD272" s="6"/>
      <c r="CF272" s="6">
        <f t="shared" ca="1" si="138"/>
        <v>65281.081999999988</v>
      </c>
      <c r="CH272" s="3">
        <f t="shared" si="139"/>
        <v>42292</v>
      </c>
      <c r="CI272" s="4">
        <f t="shared" ca="1" si="132"/>
        <v>898229.37</v>
      </c>
      <c r="CJ272" s="4">
        <f t="shared" ca="1" si="133"/>
        <v>65281.081999999988</v>
      </c>
      <c r="CL272" s="4">
        <f t="shared" ca="1" si="134"/>
        <v>963510.45199999993</v>
      </c>
    </row>
    <row r="273" spans="2:90" x14ac:dyDescent="0.15">
      <c r="B273" s="3">
        <f t="shared" si="135"/>
        <v>42293</v>
      </c>
      <c r="C273" s="2">
        <v>13838.1</v>
      </c>
      <c r="E273" s="70">
        <v>42293</v>
      </c>
      <c r="F273" s="69">
        <v>9.18</v>
      </c>
      <c r="G273" s="69">
        <v>3.5</v>
      </c>
      <c r="H273" s="69">
        <v>18.73</v>
      </c>
      <c r="I273" s="69">
        <v>29.39</v>
      </c>
      <c r="J273" s="69">
        <v>13.56</v>
      </c>
      <c r="K273" s="69">
        <v>10.95</v>
      </c>
      <c r="L273" s="69">
        <v>22.25</v>
      </c>
      <c r="M273" s="69">
        <v>3.49</v>
      </c>
      <c r="N273" s="69">
        <v>9</v>
      </c>
      <c r="O273" s="69">
        <v>6.0567000000000002</v>
      </c>
      <c r="P273" s="69">
        <v>26.9</v>
      </c>
      <c r="Q273" s="69">
        <v>0.9</v>
      </c>
      <c r="R273" s="69">
        <v>6.7</v>
      </c>
      <c r="S273" s="69">
        <v>38.450000000000003</v>
      </c>
      <c r="T273" s="69"/>
      <c r="U273" s="69"/>
      <c r="V273" s="4"/>
      <c r="X273" s="3">
        <f t="shared" si="114"/>
        <v>42293</v>
      </c>
      <c r="Y273" s="40">
        <f ca="1">Y272+SUMIFS('Transactions (Dated)'!$E$2:$E$53,'Transactions (Dated)'!$D$2:$D$53,'Share Values'!$X273,'Transactions (Dated)'!$B$2:$B$53,'Share Values'!Y$11,'Transactions (Dated)'!$C$2:$C$53,"Buy")-SUMIFS('Transactions (Dated)'!$E$2:$E$53,'Transactions (Dated)'!$D$2:$D$53,'Share Values'!$X273,'Transactions (Dated)'!$B$2:$B$53,'Share Values'!Y$11,'Transactions (Dated)'!$C$2:$C$53,"Sell")</f>
        <v>4625</v>
      </c>
      <c r="Z273" s="40">
        <f ca="1">Z272+SUMIFS('Transactions (Dated)'!$E$2:$E$53,'Transactions (Dated)'!$D$2:$D$53,'Share Values'!$X273,'Transactions (Dated)'!$B$2:$B$53,'Share Values'!Z$11,'Transactions (Dated)'!$C$2:$C$53,"Buy")-SUMIFS('Transactions (Dated)'!$E$2:$E$53,'Transactions (Dated)'!$D$2:$D$53,'Share Values'!$X273,'Transactions (Dated)'!$B$2:$B$53,'Share Values'!Z$11,'Transactions (Dated)'!$C$2:$C$53,"Sell")</f>
        <v>9375</v>
      </c>
      <c r="AA273" s="40">
        <f ca="1">AA272+SUMIFS('Transactions (Dated)'!$E$2:$E$53,'Transactions (Dated)'!$D$2:$D$53,'Share Values'!$X273,'Transactions (Dated)'!$B$2:$B$53,'Share Values'!AA$11,'Transactions (Dated)'!$C$2:$C$53,"Buy")-SUMIFS('Transactions (Dated)'!$E$2:$E$53,'Transactions (Dated)'!$D$2:$D$53,'Share Values'!$X273,'Transactions (Dated)'!$B$2:$B$53,'Share Values'!AA$11,'Transactions (Dated)'!$C$2:$C$53,"Sell")</f>
        <v>39270</v>
      </c>
      <c r="AB273" s="40">
        <f ca="1">AB272+SUMIFS('Transactions (Dated)'!$E$2:$E$53,'Transactions (Dated)'!$D$2:$D$53,'Share Values'!$X273,'Transactions (Dated)'!$B$2:$B$53,'Share Values'!AB$11,'Transactions (Dated)'!$C$2:$C$53,"Buy")-SUMIFS('Transactions (Dated)'!$E$2:$E$53,'Transactions (Dated)'!$D$2:$D$53,'Share Values'!$X273,'Transactions (Dated)'!$B$2:$B$53,'Share Values'!AB$11,'Transactions (Dated)'!$C$2:$C$53,"Sell")</f>
        <v>1892</v>
      </c>
      <c r="AC273" s="40">
        <f ca="1">AC272+SUMIFS('Transactions (Dated)'!$E$2:$E$53,'Transactions (Dated)'!$D$2:$D$53,'Share Values'!$X273,'Transactions (Dated)'!$B$2:$B$53,'Share Values'!AC$11,'Transactions (Dated)'!$C$2:$C$53,"Buy")-SUMIFS('Transactions (Dated)'!$E$2:$E$53,'Transactions (Dated)'!$D$2:$D$53,'Share Values'!$X273,'Transactions (Dated)'!$B$2:$B$53,'Share Values'!AC$11,'Transactions (Dated)'!$C$2:$C$53,"Sell")</f>
        <v>2348</v>
      </c>
      <c r="AD273" s="40">
        <f ca="1">AD272+SUMIFS('Transactions (Dated)'!$E$2:$E$53,'Transactions (Dated)'!$D$2:$D$53,'Share Values'!$X273,'Transactions (Dated)'!$B$2:$B$53,'Share Values'!AD$11,'Transactions (Dated)'!$C$2:$C$53,"Buy")-SUMIFS('Transactions (Dated)'!$E$2:$E$53,'Transactions (Dated)'!$D$2:$D$53,'Share Values'!$X273,'Transactions (Dated)'!$B$2:$B$53,'Share Values'!AD$11,'Transactions (Dated)'!$C$2:$C$53,"Sell")</f>
        <v>0</v>
      </c>
      <c r="AE273" s="40">
        <f ca="1">AE272+SUMIFS('Transactions (Dated)'!$E$2:$E$53,'Transactions (Dated)'!$D$2:$D$53,'Share Values'!$X273,'Transactions (Dated)'!$B$2:$B$53,'Share Values'!AE$11,'Transactions (Dated)'!$C$2:$C$53,"Buy")-SUMIFS('Transactions (Dated)'!$E$2:$E$53,'Transactions (Dated)'!$D$2:$D$53,'Share Values'!$X273,'Transactions (Dated)'!$B$2:$B$53,'Share Values'!AE$11,'Transactions (Dated)'!$C$2:$C$53,"Sell")</f>
        <v>0</v>
      </c>
      <c r="AF273" s="40">
        <f ca="1">AF272+SUMIFS('Transactions (Dated)'!$E$2:$E$53,'Transactions (Dated)'!$D$2:$D$53,'Share Values'!$X273,'Transactions (Dated)'!$B$2:$B$53,'Share Values'!AF$11,'Transactions (Dated)'!$C$2:$C$53,"Buy")-SUMIFS('Transactions (Dated)'!$E$2:$E$53,'Transactions (Dated)'!$D$2:$D$53,'Share Values'!$X273,'Transactions (Dated)'!$B$2:$B$53,'Share Values'!AF$11,'Transactions (Dated)'!$C$2:$C$53,"Sell")</f>
        <v>0</v>
      </c>
      <c r="AG273" s="40">
        <f ca="1">AG272+SUMIFS('Transactions (Dated)'!$E$2:$E$53,'Transactions (Dated)'!$D$2:$D$53,'Share Values'!$X273,'Transactions (Dated)'!$B$2:$B$53,'Share Values'!AG$11,'Transactions (Dated)'!$C$2:$C$53,"Buy")-SUMIFS('Transactions (Dated)'!$E$2:$E$53,'Transactions (Dated)'!$D$2:$D$53,'Share Values'!$X273,'Transactions (Dated)'!$B$2:$B$53,'Share Values'!AG$11,'Transactions (Dated)'!$C$2:$C$53,"Sell")</f>
        <v>0</v>
      </c>
      <c r="AH273" s="40">
        <f ca="1">AH272+SUMIFS('Transactions (Dated)'!$E$2:$E$53,'Transactions (Dated)'!$D$2:$D$53,'Share Values'!$X273,'Transactions (Dated)'!$B$2:$B$53,'Share Values'!AH$11,'Transactions (Dated)'!$C$2:$C$53,"Buy")-SUMIFS('Transactions (Dated)'!$E$2:$E$53,'Transactions (Dated)'!$D$2:$D$53,'Share Values'!$X273,'Transactions (Dated)'!$B$2:$B$53,'Share Values'!AH$11,'Transactions (Dated)'!$C$2:$C$53,"Sell")</f>
        <v>0</v>
      </c>
      <c r="AI273" s="40">
        <f ca="1">AI272+SUMIFS('Transactions (Dated)'!$E$2:$E$53,'Transactions (Dated)'!$D$2:$D$53,'Share Values'!$X273,'Transactions (Dated)'!$B$2:$B$53,'Share Values'!AI$11,'Transactions (Dated)'!$C$2:$C$53,"Buy")-SUMIFS('Transactions (Dated)'!$E$2:$E$53,'Transactions (Dated)'!$D$2:$D$53,'Share Values'!$X273,'Transactions (Dated)'!$B$2:$B$53,'Share Values'!AI$11,'Transactions (Dated)'!$C$2:$C$53,"Sell")</f>
        <v>0</v>
      </c>
      <c r="AJ273" s="40">
        <f ca="1">AJ272+SUMIFS('Transactions (Dated)'!$E$2:$E$53,'Transactions (Dated)'!$D$2:$D$53,'Share Values'!$X273,'Transactions (Dated)'!$B$2:$B$53,'Share Values'!AJ$11,'Transactions (Dated)'!$C$2:$C$53,"Buy")-SUMIFS('Transactions (Dated)'!$E$2:$E$53,'Transactions (Dated)'!$D$2:$D$53,'Share Values'!$X273,'Transactions (Dated)'!$B$2:$B$53,'Share Values'!AJ$11,'Transactions (Dated)'!$C$2:$C$53,"Sell")</f>
        <v>0</v>
      </c>
      <c r="AK273" s="40">
        <f ca="1">AK272+SUMIFS('Transactions (Dated)'!$E$2:$E$53,'Transactions (Dated)'!$D$2:$D$53,'Share Values'!$X273,'Transactions (Dated)'!$B$2:$B$53,'Share Values'!AK$11,'Transactions (Dated)'!$C$2:$C$53,"Buy")-SUMIFS('Transactions (Dated)'!$E$2:$E$53,'Transactions (Dated)'!$D$2:$D$53,'Share Values'!$X273,'Transactions (Dated)'!$B$2:$B$53,'Share Values'!AK$11,'Transactions (Dated)'!$C$2:$C$53,"Sell")</f>
        <v>0</v>
      </c>
      <c r="AL273" s="40">
        <f ca="1">AL272+SUMIFS('Transactions (Dated)'!$E$2:$E$53,'Transactions (Dated)'!$D$2:$D$53,'Share Values'!$X273,'Transactions (Dated)'!$B$2:$B$53,'Share Values'!AL$11,'Transactions (Dated)'!$C$2:$C$53,"Buy")-SUMIFS('Transactions (Dated)'!$E$2:$E$53,'Transactions (Dated)'!$D$2:$D$53,'Share Values'!$X273,'Transactions (Dated)'!$B$2:$B$53,'Share Values'!AL$11,'Transactions (Dated)'!$C$2:$C$53,"Sell")</f>
        <v>0</v>
      </c>
      <c r="AM273" s="40">
        <f ca="1">AM272+SUMIFS('Transactions (Dated)'!$E$2:$E$53,'Transactions (Dated)'!$D$2:$D$53,'Share Values'!$X273,'Transactions (Dated)'!$B$2:$B$53,'Share Values'!AM$11,'Transactions (Dated)'!$C$2:$C$53,"Buy")-SUMIFS('Transactions (Dated)'!$E$2:$E$53,'Transactions (Dated)'!$D$2:$D$53,'Share Values'!$X273,'Transactions (Dated)'!$B$2:$B$53,'Share Values'!AM$11,'Transactions (Dated)'!$C$2:$C$53,"Sell")</f>
        <v>0</v>
      </c>
      <c r="AN273" s="40">
        <f ca="1">AN272+SUMIFS('Transactions (Dated)'!$E$2:$E$53,'Transactions (Dated)'!$D$2:$D$53,'Share Values'!$X273,'Transactions (Dated)'!$B$2:$B$53,'Share Values'!AN$11,'Transactions (Dated)'!$C$2:$C$53,"Buy")-SUMIFS('Transactions (Dated)'!$E$2:$E$53,'Transactions (Dated)'!$D$2:$D$53,'Share Values'!$X273,'Transactions (Dated)'!$B$2:$B$53,'Share Values'!AN$11,'Transactions (Dated)'!$C$2:$C$53,"Sell")</f>
        <v>0</v>
      </c>
      <c r="AO273" s="40"/>
      <c r="AQ273" s="3">
        <f t="shared" si="115"/>
        <v>42293</v>
      </c>
      <c r="AR273" s="6">
        <f t="shared" ca="1" si="116"/>
        <v>42457.5</v>
      </c>
      <c r="AS273" s="6">
        <f t="shared" ca="1" si="117"/>
        <v>32812.5</v>
      </c>
      <c r="AT273" s="6">
        <f t="shared" ca="1" si="118"/>
        <v>735527.1</v>
      </c>
      <c r="AU273" s="6">
        <f t="shared" ca="1" si="119"/>
        <v>55605.880000000005</v>
      </c>
      <c r="AV273" s="6">
        <f t="shared" ca="1" si="120"/>
        <v>31838.880000000001</v>
      </c>
      <c r="AW273" s="6">
        <f t="shared" ca="1" si="121"/>
        <v>0</v>
      </c>
      <c r="AX273" s="6">
        <f t="shared" ca="1" si="122"/>
        <v>0</v>
      </c>
      <c r="AY273" s="6">
        <f t="shared" ca="1" si="123"/>
        <v>0</v>
      </c>
      <c r="AZ273" s="6">
        <f t="shared" ca="1" si="124"/>
        <v>0</v>
      </c>
      <c r="BA273" s="6">
        <f t="shared" ca="1" si="125"/>
        <v>0</v>
      </c>
      <c r="BB273" s="6">
        <f t="shared" ca="1" si="126"/>
        <v>0</v>
      </c>
      <c r="BC273" s="6">
        <f t="shared" ca="1" si="127"/>
        <v>0</v>
      </c>
      <c r="BD273" s="6">
        <f t="shared" ca="1" si="128"/>
        <v>0</v>
      </c>
      <c r="BE273" s="6">
        <f t="shared" ca="1" si="129"/>
        <v>0</v>
      </c>
      <c r="BF273" s="6">
        <f t="shared" ca="1" si="136"/>
        <v>0</v>
      </c>
      <c r="BG273" s="6">
        <f t="shared" ca="1" si="137"/>
        <v>0</v>
      </c>
      <c r="BH273" s="6"/>
      <c r="BJ273" s="4">
        <f t="shared" ca="1" si="130"/>
        <v>898241.86</v>
      </c>
      <c r="BL273" s="3">
        <f t="shared" si="131"/>
        <v>42293</v>
      </c>
      <c r="BM273" s="6">
        <f>BM272+SUMIFS('Transactions (Dated)'!G:G,'Transactions (Dated)'!D:D,'Share Values'!AQ273)</f>
        <v>34179.499999999993</v>
      </c>
      <c r="BN273" s="6">
        <f ca="1">BN272+SUMIFS('Transactions (Dated)'!$F:$F,'Transactions (Dated)'!$D:$D,$BL273,'Transactions (Dated)'!$B:$B,BN$11,'Transactions (Dated)'!$C:$C,"Dividend (paid to cash)")*Y273</f>
        <v>0</v>
      </c>
      <c r="BO273" s="6">
        <f ca="1">BO272+SUMIFS('Transactions (Dated)'!$F:$F,'Transactions (Dated)'!$D:$D,$BL273,'Transactions (Dated)'!$B:$B,BO$11,'Transactions (Dated)'!$C:$C,"Dividend (paid to cash)")*Z273</f>
        <v>2187.5</v>
      </c>
      <c r="BP273" s="6">
        <f ca="1">BP272+SUMIFS('Transactions (Dated)'!$F:$F,'Transactions (Dated)'!$D:$D,$BL273,'Transactions (Dated)'!$B:$B,BP$11,'Transactions (Dated)'!$C:$C,"Dividend (paid to cash)")*AA273</f>
        <v>28734.342000000001</v>
      </c>
      <c r="BQ273" s="6">
        <f ca="1">BQ272+SUMIFS('Transactions (Dated)'!$F:$F,'Transactions (Dated)'!$D:$D,$BL273,'Transactions (Dated)'!$B:$B,BQ$11,'Transactions (Dated)'!$C:$C,"Dividend (paid to cash)")*AB273</f>
        <v>179.74</v>
      </c>
      <c r="BR273" s="6">
        <f ca="1">BR272+SUMIFS('Transactions (Dated)'!$F:$F,'Transactions (Dated)'!$D:$D,$BL273,'Transactions (Dated)'!$B:$B,BR$11,'Transactions (Dated)'!$C:$C,"Dividend (paid to cash)")*AC273</f>
        <v>0</v>
      </c>
      <c r="BS273" s="6">
        <f ca="1">BS272+SUMIFS('Transactions (Dated)'!$F:$F,'Transactions (Dated)'!$D:$D,$BL273,'Transactions (Dated)'!$B:$B,BS$11,'Transactions (Dated)'!$C:$C,"Dividend (paid to cash)")*AD273</f>
        <v>0</v>
      </c>
      <c r="BT273" s="6">
        <f ca="1">BT272+SUMIFS('Transactions (Dated)'!$F:$F,'Transactions (Dated)'!$D:$D,$BL273,'Transactions (Dated)'!$B:$B,BT$11,'Transactions (Dated)'!$C:$C,"Dividend (paid to cash)")*AE273</f>
        <v>0</v>
      </c>
      <c r="BU273" s="6">
        <f ca="1">BU272+SUMIFS('Transactions (Dated)'!$F:$F,'Transactions (Dated)'!$D:$D,$BL273,'Transactions (Dated)'!$B:$B,BU$11,'Transactions (Dated)'!$C:$C,"Dividend (paid to cash)")*AF273</f>
        <v>0</v>
      </c>
      <c r="BV273" s="6">
        <f ca="1">BV272+SUMIFS('Transactions (Dated)'!$F:$F,'Transactions (Dated)'!$D:$D,$BL273,'Transactions (Dated)'!$B:$B,BV$11,'Transactions (Dated)'!$C:$C,"Dividend (paid to cash)")*AG273</f>
        <v>0</v>
      </c>
      <c r="BW273" s="6">
        <f ca="1">BW272+SUMIFS('Transactions (Dated)'!$F:$F,'Transactions (Dated)'!$D:$D,$BL273,'Transactions (Dated)'!$B:$B,BW$11,'Transactions (Dated)'!$C:$C,"Dividend (paid to cash)")*AH273</f>
        <v>0</v>
      </c>
      <c r="BX273" s="6">
        <f ca="1">BX272+SUMIFS('Transactions (Dated)'!$F:$F,'Transactions (Dated)'!$D:$D,$BL273,'Transactions (Dated)'!$B:$B,BX$11,'Transactions (Dated)'!$C:$C,"Dividend (paid to cash)")*AI273</f>
        <v>0</v>
      </c>
      <c r="BY273" s="6">
        <f ca="1">BY272+SUMIFS('Transactions (Dated)'!$F:$F,'Transactions (Dated)'!$D:$D,$BL273,'Transactions (Dated)'!$B:$B,BY$11,'Transactions (Dated)'!$C:$C,"Dividend (paid to cash)")*AJ273</f>
        <v>0</v>
      </c>
      <c r="BZ273" s="6">
        <f ca="1">BZ272+SUMIFS('Transactions (Dated)'!$F:$F,'Transactions (Dated)'!$D:$D,$BL273,'Transactions (Dated)'!$B:$B,BZ$11,'Transactions (Dated)'!$C:$C,"Dividend (paid to cash)")*AK273</f>
        <v>0</v>
      </c>
      <c r="CA273" s="6">
        <f ca="1">CA272+SUMIFS('Transactions (Dated)'!$F:$F,'Transactions (Dated)'!$D:$D,$BL273,'Transactions (Dated)'!$B:$B,CA$11,'Transactions (Dated)'!$C:$C,"Dividend (paid to cash)")*AL273</f>
        <v>0</v>
      </c>
      <c r="CB273" s="6">
        <v>0</v>
      </c>
      <c r="CC273" s="6">
        <v>0</v>
      </c>
      <c r="CD273" s="6"/>
      <c r="CF273" s="6">
        <f t="shared" ca="1" si="138"/>
        <v>65281.081999999988</v>
      </c>
      <c r="CH273" s="3">
        <f t="shared" si="139"/>
        <v>42293</v>
      </c>
      <c r="CI273" s="4">
        <f t="shared" ca="1" si="132"/>
        <v>898241.86</v>
      </c>
      <c r="CJ273" s="4">
        <f t="shared" ca="1" si="133"/>
        <v>65281.081999999988</v>
      </c>
      <c r="CL273" s="4">
        <f t="shared" ca="1" si="134"/>
        <v>963522.94199999992</v>
      </c>
    </row>
    <row r="274" spans="2:90" x14ac:dyDescent="0.15">
      <c r="B274" s="3">
        <f t="shared" si="135"/>
        <v>42296</v>
      </c>
      <c r="C274" s="2">
        <v>13758.4</v>
      </c>
      <c r="E274" s="70">
        <v>42296</v>
      </c>
      <c r="F274" s="69">
        <v>9.36</v>
      </c>
      <c r="G274" s="69">
        <v>3.47</v>
      </c>
      <c r="H274" s="69">
        <v>18.61</v>
      </c>
      <c r="I274" s="69">
        <v>29.53</v>
      </c>
      <c r="J274" s="69">
        <v>13.46</v>
      </c>
      <c r="K274" s="69">
        <v>10.93</v>
      </c>
      <c r="L274" s="69">
        <v>22.44</v>
      </c>
      <c r="M274" s="69">
        <v>3.37</v>
      </c>
      <c r="N274" s="69">
        <v>9</v>
      </c>
      <c r="O274" s="69">
        <v>6.0833000000000004</v>
      </c>
      <c r="P274" s="69">
        <v>27.12</v>
      </c>
      <c r="Q274" s="69">
        <v>0.9</v>
      </c>
      <c r="R274" s="69">
        <v>6.37</v>
      </c>
      <c r="S274" s="69">
        <v>38.83</v>
      </c>
      <c r="T274" s="69"/>
      <c r="U274" s="69"/>
      <c r="V274" s="4"/>
      <c r="X274" s="3">
        <f t="shared" si="114"/>
        <v>42296</v>
      </c>
      <c r="Y274" s="40">
        <f ca="1">Y273+SUMIFS('Transactions (Dated)'!$E$2:$E$53,'Transactions (Dated)'!$D$2:$D$53,'Share Values'!$X274,'Transactions (Dated)'!$B$2:$B$53,'Share Values'!Y$11,'Transactions (Dated)'!$C$2:$C$53,"Buy")-SUMIFS('Transactions (Dated)'!$E$2:$E$53,'Transactions (Dated)'!$D$2:$D$53,'Share Values'!$X274,'Transactions (Dated)'!$B$2:$B$53,'Share Values'!Y$11,'Transactions (Dated)'!$C$2:$C$53,"Sell")</f>
        <v>4625</v>
      </c>
      <c r="Z274" s="40">
        <f ca="1">Z273+SUMIFS('Transactions (Dated)'!$E$2:$E$53,'Transactions (Dated)'!$D$2:$D$53,'Share Values'!$X274,'Transactions (Dated)'!$B$2:$B$53,'Share Values'!Z$11,'Transactions (Dated)'!$C$2:$C$53,"Buy")-SUMIFS('Transactions (Dated)'!$E$2:$E$53,'Transactions (Dated)'!$D$2:$D$53,'Share Values'!$X274,'Transactions (Dated)'!$B$2:$B$53,'Share Values'!Z$11,'Transactions (Dated)'!$C$2:$C$53,"Sell")</f>
        <v>9375</v>
      </c>
      <c r="AA274" s="40">
        <f ca="1">AA273+SUMIFS('Transactions (Dated)'!$E$2:$E$53,'Transactions (Dated)'!$D$2:$D$53,'Share Values'!$X274,'Transactions (Dated)'!$B$2:$B$53,'Share Values'!AA$11,'Transactions (Dated)'!$C$2:$C$53,"Buy")-SUMIFS('Transactions (Dated)'!$E$2:$E$53,'Transactions (Dated)'!$D$2:$D$53,'Share Values'!$X274,'Transactions (Dated)'!$B$2:$B$53,'Share Values'!AA$11,'Transactions (Dated)'!$C$2:$C$53,"Sell")</f>
        <v>39270</v>
      </c>
      <c r="AB274" s="40">
        <f ca="1">AB273+SUMIFS('Transactions (Dated)'!$E$2:$E$53,'Transactions (Dated)'!$D$2:$D$53,'Share Values'!$X274,'Transactions (Dated)'!$B$2:$B$53,'Share Values'!AB$11,'Transactions (Dated)'!$C$2:$C$53,"Buy")-SUMIFS('Transactions (Dated)'!$E$2:$E$53,'Transactions (Dated)'!$D$2:$D$53,'Share Values'!$X274,'Transactions (Dated)'!$B$2:$B$53,'Share Values'!AB$11,'Transactions (Dated)'!$C$2:$C$53,"Sell")</f>
        <v>1892</v>
      </c>
      <c r="AC274" s="40">
        <f ca="1">AC273+SUMIFS('Transactions (Dated)'!$E$2:$E$53,'Transactions (Dated)'!$D$2:$D$53,'Share Values'!$X274,'Transactions (Dated)'!$B$2:$B$53,'Share Values'!AC$11,'Transactions (Dated)'!$C$2:$C$53,"Buy")-SUMIFS('Transactions (Dated)'!$E$2:$E$53,'Transactions (Dated)'!$D$2:$D$53,'Share Values'!$X274,'Transactions (Dated)'!$B$2:$B$53,'Share Values'!AC$11,'Transactions (Dated)'!$C$2:$C$53,"Sell")</f>
        <v>2348</v>
      </c>
      <c r="AD274" s="40">
        <f ca="1">AD273+SUMIFS('Transactions (Dated)'!$E$2:$E$53,'Transactions (Dated)'!$D$2:$D$53,'Share Values'!$X274,'Transactions (Dated)'!$B$2:$B$53,'Share Values'!AD$11,'Transactions (Dated)'!$C$2:$C$53,"Buy")-SUMIFS('Transactions (Dated)'!$E$2:$E$53,'Transactions (Dated)'!$D$2:$D$53,'Share Values'!$X274,'Transactions (Dated)'!$B$2:$B$53,'Share Values'!AD$11,'Transactions (Dated)'!$C$2:$C$53,"Sell")</f>
        <v>0</v>
      </c>
      <c r="AE274" s="40">
        <f ca="1">AE273+SUMIFS('Transactions (Dated)'!$E$2:$E$53,'Transactions (Dated)'!$D$2:$D$53,'Share Values'!$X274,'Transactions (Dated)'!$B$2:$B$53,'Share Values'!AE$11,'Transactions (Dated)'!$C$2:$C$53,"Buy")-SUMIFS('Transactions (Dated)'!$E$2:$E$53,'Transactions (Dated)'!$D$2:$D$53,'Share Values'!$X274,'Transactions (Dated)'!$B$2:$B$53,'Share Values'!AE$11,'Transactions (Dated)'!$C$2:$C$53,"Sell")</f>
        <v>0</v>
      </c>
      <c r="AF274" s="40">
        <f ca="1">AF273+SUMIFS('Transactions (Dated)'!$E$2:$E$53,'Transactions (Dated)'!$D$2:$D$53,'Share Values'!$X274,'Transactions (Dated)'!$B$2:$B$53,'Share Values'!AF$11,'Transactions (Dated)'!$C$2:$C$53,"Buy")-SUMIFS('Transactions (Dated)'!$E$2:$E$53,'Transactions (Dated)'!$D$2:$D$53,'Share Values'!$X274,'Transactions (Dated)'!$B$2:$B$53,'Share Values'!AF$11,'Transactions (Dated)'!$C$2:$C$53,"Sell")</f>
        <v>0</v>
      </c>
      <c r="AG274" s="40">
        <f ca="1">AG273+SUMIFS('Transactions (Dated)'!$E$2:$E$53,'Transactions (Dated)'!$D$2:$D$53,'Share Values'!$X274,'Transactions (Dated)'!$B$2:$B$53,'Share Values'!AG$11,'Transactions (Dated)'!$C$2:$C$53,"Buy")-SUMIFS('Transactions (Dated)'!$E$2:$E$53,'Transactions (Dated)'!$D$2:$D$53,'Share Values'!$X274,'Transactions (Dated)'!$B$2:$B$53,'Share Values'!AG$11,'Transactions (Dated)'!$C$2:$C$53,"Sell")</f>
        <v>0</v>
      </c>
      <c r="AH274" s="40">
        <f ca="1">AH273+SUMIFS('Transactions (Dated)'!$E$2:$E$53,'Transactions (Dated)'!$D$2:$D$53,'Share Values'!$X274,'Transactions (Dated)'!$B$2:$B$53,'Share Values'!AH$11,'Transactions (Dated)'!$C$2:$C$53,"Buy")-SUMIFS('Transactions (Dated)'!$E$2:$E$53,'Transactions (Dated)'!$D$2:$D$53,'Share Values'!$X274,'Transactions (Dated)'!$B$2:$B$53,'Share Values'!AH$11,'Transactions (Dated)'!$C$2:$C$53,"Sell")</f>
        <v>0</v>
      </c>
      <c r="AI274" s="40">
        <f ca="1">AI273+SUMIFS('Transactions (Dated)'!$E$2:$E$53,'Transactions (Dated)'!$D$2:$D$53,'Share Values'!$X274,'Transactions (Dated)'!$B$2:$B$53,'Share Values'!AI$11,'Transactions (Dated)'!$C$2:$C$53,"Buy")-SUMIFS('Transactions (Dated)'!$E$2:$E$53,'Transactions (Dated)'!$D$2:$D$53,'Share Values'!$X274,'Transactions (Dated)'!$B$2:$B$53,'Share Values'!AI$11,'Transactions (Dated)'!$C$2:$C$53,"Sell")</f>
        <v>0</v>
      </c>
      <c r="AJ274" s="40">
        <f ca="1">AJ273+SUMIFS('Transactions (Dated)'!$E$2:$E$53,'Transactions (Dated)'!$D$2:$D$53,'Share Values'!$X274,'Transactions (Dated)'!$B$2:$B$53,'Share Values'!AJ$11,'Transactions (Dated)'!$C$2:$C$53,"Buy")-SUMIFS('Transactions (Dated)'!$E$2:$E$53,'Transactions (Dated)'!$D$2:$D$53,'Share Values'!$X274,'Transactions (Dated)'!$B$2:$B$53,'Share Values'!AJ$11,'Transactions (Dated)'!$C$2:$C$53,"Sell")</f>
        <v>0</v>
      </c>
      <c r="AK274" s="40">
        <f ca="1">AK273+SUMIFS('Transactions (Dated)'!$E$2:$E$53,'Transactions (Dated)'!$D$2:$D$53,'Share Values'!$X274,'Transactions (Dated)'!$B$2:$B$53,'Share Values'!AK$11,'Transactions (Dated)'!$C$2:$C$53,"Buy")-SUMIFS('Transactions (Dated)'!$E$2:$E$53,'Transactions (Dated)'!$D$2:$D$53,'Share Values'!$X274,'Transactions (Dated)'!$B$2:$B$53,'Share Values'!AK$11,'Transactions (Dated)'!$C$2:$C$53,"Sell")</f>
        <v>0</v>
      </c>
      <c r="AL274" s="40">
        <f ca="1">AL273+SUMIFS('Transactions (Dated)'!$E$2:$E$53,'Transactions (Dated)'!$D$2:$D$53,'Share Values'!$X274,'Transactions (Dated)'!$B$2:$B$53,'Share Values'!AL$11,'Transactions (Dated)'!$C$2:$C$53,"Buy")-SUMIFS('Transactions (Dated)'!$E$2:$E$53,'Transactions (Dated)'!$D$2:$D$53,'Share Values'!$X274,'Transactions (Dated)'!$B$2:$B$53,'Share Values'!AL$11,'Transactions (Dated)'!$C$2:$C$53,"Sell")</f>
        <v>0</v>
      </c>
      <c r="AM274" s="40">
        <f ca="1">AM273+SUMIFS('Transactions (Dated)'!$E$2:$E$53,'Transactions (Dated)'!$D$2:$D$53,'Share Values'!$X274,'Transactions (Dated)'!$B$2:$B$53,'Share Values'!AM$11,'Transactions (Dated)'!$C$2:$C$53,"Buy")-SUMIFS('Transactions (Dated)'!$E$2:$E$53,'Transactions (Dated)'!$D$2:$D$53,'Share Values'!$X274,'Transactions (Dated)'!$B$2:$B$53,'Share Values'!AM$11,'Transactions (Dated)'!$C$2:$C$53,"Sell")</f>
        <v>0</v>
      </c>
      <c r="AN274" s="40">
        <f ca="1">AN273+SUMIFS('Transactions (Dated)'!$E$2:$E$53,'Transactions (Dated)'!$D$2:$D$53,'Share Values'!$X274,'Transactions (Dated)'!$B$2:$B$53,'Share Values'!AN$11,'Transactions (Dated)'!$C$2:$C$53,"Buy")-SUMIFS('Transactions (Dated)'!$E$2:$E$53,'Transactions (Dated)'!$D$2:$D$53,'Share Values'!$X274,'Transactions (Dated)'!$B$2:$B$53,'Share Values'!AN$11,'Transactions (Dated)'!$C$2:$C$53,"Sell")</f>
        <v>0</v>
      </c>
      <c r="AO274" s="40"/>
      <c r="AQ274" s="3">
        <f t="shared" si="115"/>
        <v>42296</v>
      </c>
      <c r="AR274" s="6">
        <f t="shared" ca="1" si="116"/>
        <v>43290</v>
      </c>
      <c r="AS274" s="6">
        <f t="shared" ca="1" si="117"/>
        <v>32531.250000000004</v>
      </c>
      <c r="AT274" s="6">
        <f t="shared" ca="1" si="118"/>
        <v>730814.7</v>
      </c>
      <c r="AU274" s="6">
        <f t="shared" ca="1" si="119"/>
        <v>55870.76</v>
      </c>
      <c r="AV274" s="6">
        <f t="shared" ca="1" si="120"/>
        <v>31604.080000000002</v>
      </c>
      <c r="AW274" s="6">
        <f t="shared" ca="1" si="121"/>
        <v>0</v>
      </c>
      <c r="AX274" s="6">
        <f t="shared" ca="1" si="122"/>
        <v>0</v>
      </c>
      <c r="AY274" s="6">
        <f t="shared" ca="1" si="123"/>
        <v>0</v>
      </c>
      <c r="AZ274" s="6">
        <f t="shared" ca="1" si="124"/>
        <v>0</v>
      </c>
      <c r="BA274" s="6">
        <f t="shared" ca="1" si="125"/>
        <v>0</v>
      </c>
      <c r="BB274" s="6">
        <f t="shared" ca="1" si="126"/>
        <v>0</v>
      </c>
      <c r="BC274" s="6">
        <f t="shared" ca="1" si="127"/>
        <v>0</v>
      </c>
      <c r="BD274" s="6">
        <f t="shared" ca="1" si="128"/>
        <v>0</v>
      </c>
      <c r="BE274" s="6">
        <f t="shared" ca="1" si="129"/>
        <v>0</v>
      </c>
      <c r="BF274" s="6">
        <f t="shared" ca="1" si="136"/>
        <v>0</v>
      </c>
      <c r="BG274" s="6">
        <f t="shared" ca="1" si="137"/>
        <v>0</v>
      </c>
      <c r="BH274" s="6"/>
      <c r="BJ274" s="4">
        <f t="shared" ca="1" si="130"/>
        <v>894110.78999999992</v>
      </c>
      <c r="BL274" s="3">
        <f t="shared" si="131"/>
        <v>42296</v>
      </c>
      <c r="BM274" s="6">
        <f>BM273+SUMIFS('Transactions (Dated)'!G:G,'Transactions (Dated)'!D:D,'Share Values'!AQ274)</f>
        <v>34179.499999999993</v>
      </c>
      <c r="BN274" s="6">
        <f ca="1">BN273+SUMIFS('Transactions (Dated)'!$F:$F,'Transactions (Dated)'!$D:$D,$BL274,'Transactions (Dated)'!$B:$B,BN$11,'Transactions (Dated)'!$C:$C,"Dividend (paid to cash)")*Y274</f>
        <v>0</v>
      </c>
      <c r="BO274" s="6">
        <f ca="1">BO273+SUMIFS('Transactions (Dated)'!$F:$F,'Transactions (Dated)'!$D:$D,$BL274,'Transactions (Dated)'!$B:$B,BO$11,'Transactions (Dated)'!$C:$C,"Dividend (paid to cash)")*Z274</f>
        <v>2187.5</v>
      </c>
      <c r="BP274" s="6">
        <f ca="1">BP273+SUMIFS('Transactions (Dated)'!$F:$F,'Transactions (Dated)'!$D:$D,$BL274,'Transactions (Dated)'!$B:$B,BP$11,'Transactions (Dated)'!$C:$C,"Dividend (paid to cash)")*AA274</f>
        <v>28734.342000000001</v>
      </c>
      <c r="BQ274" s="6">
        <f ca="1">BQ273+SUMIFS('Transactions (Dated)'!$F:$F,'Transactions (Dated)'!$D:$D,$BL274,'Transactions (Dated)'!$B:$B,BQ$11,'Transactions (Dated)'!$C:$C,"Dividend (paid to cash)")*AB274</f>
        <v>179.74</v>
      </c>
      <c r="BR274" s="6">
        <f ca="1">BR273+SUMIFS('Transactions (Dated)'!$F:$F,'Transactions (Dated)'!$D:$D,$BL274,'Transactions (Dated)'!$B:$B,BR$11,'Transactions (Dated)'!$C:$C,"Dividend (paid to cash)")*AC274</f>
        <v>0</v>
      </c>
      <c r="BS274" s="6">
        <f ca="1">BS273+SUMIFS('Transactions (Dated)'!$F:$F,'Transactions (Dated)'!$D:$D,$BL274,'Transactions (Dated)'!$B:$B,BS$11,'Transactions (Dated)'!$C:$C,"Dividend (paid to cash)")*AD274</f>
        <v>0</v>
      </c>
      <c r="BT274" s="6">
        <f ca="1">BT273+SUMIFS('Transactions (Dated)'!$F:$F,'Transactions (Dated)'!$D:$D,$BL274,'Transactions (Dated)'!$B:$B,BT$11,'Transactions (Dated)'!$C:$C,"Dividend (paid to cash)")*AE274</f>
        <v>0</v>
      </c>
      <c r="BU274" s="6">
        <f ca="1">BU273+SUMIFS('Transactions (Dated)'!$F:$F,'Transactions (Dated)'!$D:$D,$BL274,'Transactions (Dated)'!$B:$B,BU$11,'Transactions (Dated)'!$C:$C,"Dividend (paid to cash)")*AF274</f>
        <v>0</v>
      </c>
      <c r="BV274" s="6">
        <f ca="1">BV273+SUMIFS('Transactions (Dated)'!$F:$F,'Transactions (Dated)'!$D:$D,$BL274,'Transactions (Dated)'!$B:$B,BV$11,'Transactions (Dated)'!$C:$C,"Dividend (paid to cash)")*AG274</f>
        <v>0</v>
      </c>
      <c r="BW274" s="6">
        <f ca="1">BW273+SUMIFS('Transactions (Dated)'!$F:$F,'Transactions (Dated)'!$D:$D,$BL274,'Transactions (Dated)'!$B:$B,BW$11,'Transactions (Dated)'!$C:$C,"Dividend (paid to cash)")*AH274</f>
        <v>0</v>
      </c>
      <c r="BX274" s="6">
        <f ca="1">BX273+SUMIFS('Transactions (Dated)'!$F:$F,'Transactions (Dated)'!$D:$D,$BL274,'Transactions (Dated)'!$B:$B,BX$11,'Transactions (Dated)'!$C:$C,"Dividend (paid to cash)")*AI274</f>
        <v>0</v>
      </c>
      <c r="BY274" s="6">
        <f ca="1">BY273+SUMIFS('Transactions (Dated)'!$F:$F,'Transactions (Dated)'!$D:$D,$BL274,'Transactions (Dated)'!$B:$B,BY$11,'Transactions (Dated)'!$C:$C,"Dividend (paid to cash)")*AJ274</f>
        <v>0</v>
      </c>
      <c r="BZ274" s="6">
        <f ca="1">BZ273+SUMIFS('Transactions (Dated)'!$F:$F,'Transactions (Dated)'!$D:$D,$BL274,'Transactions (Dated)'!$B:$B,BZ$11,'Transactions (Dated)'!$C:$C,"Dividend (paid to cash)")*AK274</f>
        <v>0</v>
      </c>
      <c r="CA274" s="6">
        <f ca="1">CA273+SUMIFS('Transactions (Dated)'!$F:$F,'Transactions (Dated)'!$D:$D,$BL274,'Transactions (Dated)'!$B:$B,CA$11,'Transactions (Dated)'!$C:$C,"Dividend (paid to cash)")*AL274</f>
        <v>0</v>
      </c>
      <c r="CB274" s="6">
        <v>0</v>
      </c>
      <c r="CC274" s="6">
        <v>0</v>
      </c>
      <c r="CD274" s="6"/>
      <c r="CF274" s="6">
        <f t="shared" ca="1" si="138"/>
        <v>65281.081999999988</v>
      </c>
      <c r="CH274" s="3">
        <f t="shared" si="139"/>
        <v>42296</v>
      </c>
      <c r="CI274" s="4">
        <f t="shared" ca="1" si="132"/>
        <v>894110.78999999992</v>
      </c>
      <c r="CJ274" s="4">
        <f t="shared" ca="1" si="133"/>
        <v>65281.081999999988</v>
      </c>
      <c r="CL274" s="4">
        <f t="shared" ca="1" si="134"/>
        <v>959391.87199999986</v>
      </c>
    </row>
    <row r="275" spans="2:90" x14ac:dyDescent="0.15">
      <c r="B275" s="3">
        <f t="shared" si="135"/>
        <v>42297</v>
      </c>
      <c r="C275" s="2">
        <v>13841.9</v>
      </c>
      <c r="E275" s="70">
        <v>42297</v>
      </c>
      <c r="F275" s="69">
        <v>9.3699999999999992</v>
      </c>
      <c r="G275" s="69">
        <v>3.55</v>
      </c>
      <c r="H275" s="69">
        <v>18.7</v>
      </c>
      <c r="I275" s="69">
        <v>30.37</v>
      </c>
      <c r="J275" s="69">
        <v>13.27</v>
      </c>
      <c r="K275" s="69">
        <v>10.91</v>
      </c>
      <c r="L275" s="69">
        <v>22.16</v>
      </c>
      <c r="M275" s="69">
        <v>3.45</v>
      </c>
      <c r="N275" s="69">
        <v>9</v>
      </c>
      <c r="O275" s="69">
        <v>6.1166999999999998</v>
      </c>
      <c r="P275" s="69">
        <v>27.01</v>
      </c>
      <c r="Q275" s="69">
        <v>0.94</v>
      </c>
      <c r="R275" s="69">
        <v>6.36</v>
      </c>
      <c r="S275" s="69">
        <v>39.57</v>
      </c>
      <c r="T275" s="69"/>
      <c r="U275" s="69"/>
      <c r="V275" s="4"/>
      <c r="X275" s="3">
        <f t="shared" si="114"/>
        <v>42297</v>
      </c>
      <c r="Y275" s="40">
        <f ca="1">Y274+SUMIFS('Transactions (Dated)'!$E$2:$E$53,'Transactions (Dated)'!$D$2:$D$53,'Share Values'!$X275,'Transactions (Dated)'!$B$2:$B$53,'Share Values'!Y$11,'Transactions (Dated)'!$C$2:$C$53,"Buy")-SUMIFS('Transactions (Dated)'!$E$2:$E$53,'Transactions (Dated)'!$D$2:$D$53,'Share Values'!$X275,'Transactions (Dated)'!$B$2:$B$53,'Share Values'!Y$11,'Transactions (Dated)'!$C$2:$C$53,"Sell")</f>
        <v>4625</v>
      </c>
      <c r="Z275" s="40">
        <f ca="1">Z274+SUMIFS('Transactions (Dated)'!$E$2:$E$53,'Transactions (Dated)'!$D$2:$D$53,'Share Values'!$X275,'Transactions (Dated)'!$B$2:$B$53,'Share Values'!Z$11,'Transactions (Dated)'!$C$2:$C$53,"Buy")-SUMIFS('Transactions (Dated)'!$E$2:$E$53,'Transactions (Dated)'!$D$2:$D$53,'Share Values'!$X275,'Transactions (Dated)'!$B$2:$B$53,'Share Values'!Z$11,'Transactions (Dated)'!$C$2:$C$53,"Sell")</f>
        <v>9375</v>
      </c>
      <c r="AA275" s="40">
        <f ca="1">AA274+SUMIFS('Transactions (Dated)'!$E$2:$E$53,'Transactions (Dated)'!$D$2:$D$53,'Share Values'!$X275,'Transactions (Dated)'!$B$2:$B$53,'Share Values'!AA$11,'Transactions (Dated)'!$C$2:$C$53,"Buy")-SUMIFS('Transactions (Dated)'!$E$2:$E$53,'Transactions (Dated)'!$D$2:$D$53,'Share Values'!$X275,'Transactions (Dated)'!$B$2:$B$53,'Share Values'!AA$11,'Transactions (Dated)'!$C$2:$C$53,"Sell")</f>
        <v>39270</v>
      </c>
      <c r="AB275" s="40">
        <f ca="1">AB274+SUMIFS('Transactions (Dated)'!$E$2:$E$53,'Transactions (Dated)'!$D$2:$D$53,'Share Values'!$X275,'Transactions (Dated)'!$B$2:$B$53,'Share Values'!AB$11,'Transactions (Dated)'!$C$2:$C$53,"Buy")-SUMIFS('Transactions (Dated)'!$E$2:$E$53,'Transactions (Dated)'!$D$2:$D$53,'Share Values'!$X275,'Transactions (Dated)'!$B$2:$B$53,'Share Values'!AB$11,'Transactions (Dated)'!$C$2:$C$53,"Sell")</f>
        <v>1892</v>
      </c>
      <c r="AC275" s="40">
        <f ca="1">AC274+SUMIFS('Transactions (Dated)'!$E$2:$E$53,'Transactions (Dated)'!$D$2:$D$53,'Share Values'!$X275,'Transactions (Dated)'!$B$2:$B$53,'Share Values'!AC$11,'Transactions (Dated)'!$C$2:$C$53,"Buy")-SUMIFS('Transactions (Dated)'!$E$2:$E$53,'Transactions (Dated)'!$D$2:$D$53,'Share Values'!$X275,'Transactions (Dated)'!$B$2:$B$53,'Share Values'!AC$11,'Transactions (Dated)'!$C$2:$C$53,"Sell")</f>
        <v>2348</v>
      </c>
      <c r="AD275" s="40">
        <f ca="1">AD274+SUMIFS('Transactions (Dated)'!$E$2:$E$53,'Transactions (Dated)'!$D$2:$D$53,'Share Values'!$X275,'Transactions (Dated)'!$B$2:$B$53,'Share Values'!AD$11,'Transactions (Dated)'!$C$2:$C$53,"Buy")-SUMIFS('Transactions (Dated)'!$E$2:$E$53,'Transactions (Dated)'!$D$2:$D$53,'Share Values'!$X275,'Transactions (Dated)'!$B$2:$B$53,'Share Values'!AD$11,'Transactions (Dated)'!$C$2:$C$53,"Sell")</f>
        <v>0</v>
      </c>
      <c r="AE275" s="40">
        <f ca="1">AE274+SUMIFS('Transactions (Dated)'!$E$2:$E$53,'Transactions (Dated)'!$D$2:$D$53,'Share Values'!$X275,'Transactions (Dated)'!$B$2:$B$53,'Share Values'!AE$11,'Transactions (Dated)'!$C$2:$C$53,"Buy")-SUMIFS('Transactions (Dated)'!$E$2:$E$53,'Transactions (Dated)'!$D$2:$D$53,'Share Values'!$X275,'Transactions (Dated)'!$B$2:$B$53,'Share Values'!AE$11,'Transactions (Dated)'!$C$2:$C$53,"Sell")</f>
        <v>0</v>
      </c>
      <c r="AF275" s="40">
        <f ca="1">AF274+SUMIFS('Transactions (Dated)'!$E$2:$E$53,'Transactions (Dated)'!$D$2:$D$53,'Share Values'!$X275,'Transactions (Dated)'!$B$2:$B$53,'Share Values'!AF$11,'Transactions (Dated)'!$C$2:$C$53,"Buy")-SUMIFS('Transactions (Dated)'!$E$2:$E$53,'Transactions (Dated)'!$D$2:$D$53,'Share Values'!$X275,'Transactions (Dated)'!$B$2:$B$53,'Share Values'!AF$11,'Transactions (Dated)'!$C$2:$C$53,"Sell")</f>
        <v>0</v>
      </c>
      <c r="AG275" s="40">
        <f ca="1">AG274+SUMIFS('Transactions (Dated)'!$E$2:$E$53,'Transactions (Dated)'!$D$2:$D$53,'Share Values'!$X275,'Transactions (Dated)'!$B$2:$B$53,'Share Values'!AG$11,'Transactions (Dated)'!$C$2:$C$53,"Buy")-SUMIFS('Transactions (Dated)'!$E$2:$E$53,'Transactions (Dated)'!$D$2:$D$53,'Share Values'!$X275,'Transactions (Dated)'!$B$2:$B$53,'Share Values'!AG$11,'Transactions (Dated)'!$C$2:$C$53,"Sell")</f>
        <v>0</v>
      </c>
      <c r="AH275" s="40">
        <f ca="1">AH274+SUMIFS('Transactions (Dated)'!$E$2:$E$53,'Transactions (Dated)'!$D$2:$D$53,'Share Values'!$X275,'Transactions (Dated)'!$B$2:$B$53,'Share Values'!AH$11,'Transactions (Dated)'!$C$2:$C$53,"Buy")-SUMIFS('Transactions (Dated)'!$E$2:$E$53,'Transactions (Dated)'!$D$2:$D$53,'Share Values'!$X275,'Transactions (Dated)'!$B$2:$B$53,'Share Values'!AH$11,'Transactions (Dated)'!$C$2:$C$53,"Sell")</f>
        <v>0</v>
      </c>
      <c r="AI275" s="40">
        <f ca="1">AI274+SUMIFS('Transactions (Dated)'!$E$2:$E$53,'Transactions (Dated)'!$D$2:$D$53,'Share Values'!$X275,'Transactions (Dated)'!$B$2:$B$53,'Share Values'!AI$11,'Transactions (Dated)'!$C$2:$C$53,"Buy")-SUMIFS('Transactions (Dated)'!$E$2:$E$53,'Transactions (Dated)'!$D$2:$D$53,'Share Values'!$X275,'Transactions (Dated)'!$B$2:$B$53,'Share Values'!AI$11,'Transactions (Dated)'!$C$2:$C$53,"Sell")</f>
        <v>0</v>
      </c>
      <c r="AJ275" s="40">
        <f ca="1">AJ274+SUMIFS('Transactions (Dated)'!$E$2:$E$53,'Transactions (Dated)'!$D$2:$D$53,'Share Values'!$X275,'Transactions (Dated)'!$B$2:$B$53,'Share Values'!AJ$11,'Transactions (Dated)'!$C$2:$C$53,"Buy")-SUMIFS('Transactions (Dated)'!$E$2:$E$53,'Transactions (Dated)'!$D$2:$D$53,'Share Values'!$X275,'Transactions (Dated)'!$B$2:$B$53,'Share Values'!AJ$11,'Transactions (Dated)'!$C$2:$C$53,"Sell")</f>
        <v>0</v>
      </c>
      <c r="AK275" s="40">
        <f ca="1">AK274+SUMIFS('Transactions (Dated)'!$E$2:$E$53,'Transactions (Dated)'!$D$2:$D$53,'Share Values'!$X275,'Transactions (Dated)'!$B$2:$B$53,'Share Values'!AK$11,'Transactions (Dated)'!$C$2:$C$53,"Buy")-SUMIFS('Transactions (Dated)'!$E$2:$E$53,'Transactions (Dated)'!$D$2:$D$53,'Share Values'!$X275,'Transactions (Dated)'!$B$2:$B$53,'Share Values'!AK$11,'Transactions (Dated)'!$C$2:$C$53,"Sell")</f>
        <v>0</v>
      </c>
      <c r="AL275" s="40">
        <f ca="1">AL274+SUMIFS('Transactions (Dated)'!$E$2:$E$53,'Transactions (Dated)'!$D$2:$D$53,'Share Values'!$X275,'Transactions (Dated)'!$B$2:$B$53,'Share Values'!AL$11,'Transactions (Dated)'!$C$2:$C$53,"Buy")-SUMIFS('Transactions (Dated)'!$E$2:$E$53,'Transactions (Dated)'!$D$2:$D$53,'Share Values'!$X275,'Transactions (Dated)'!$B$2:$B$53,'Share Values'!AL$11,'Transactions (Dated)'!$C$2:$C$53,"Sell")</f>
        <v>0</v>
      </c>
      <c r="AM275" s="40">
        <f ca="1">AM274+SUMIFS('Transactions (Dated)'!$E$2:$E$53,'Transactions (Dated)'!$D$2:$D$53,'Share Values'!$X275,'Transactions (Dated)'!$B$2:$B$53,'Share Values'!AM$11,'Transactions (Dated)'!$C$2:$C$53,"Buy")-SUMIFS('Transactions (Dated)'!$E$2:$E$53,'Transactions (Dated)'!$D$2:$D$53,'Share Values'!$X275,'Transactions (Dated)'!$B$2:$B$53,'Share Values'!AM$11,'Transactions (Dated)'!$C$2:$C$53,"Sell")</f>
        <v>0</v>
      </c>
      <c r="AN275" s="40">
        <f ca="1">AN274+SUMIFS('Transactions (Dated)'!$E$2:$E$53,'Transactions (Dated)'!$D$2:$D$53,'Share Values'!$X275,'Transactions (Dated)'!$B$2:$B$53,'Share Values'!AN$11,'Transactions (Dated)'!$C$2:$C$53,"Buy")-SUMIFS('Transactions (Dated)'!$E$2:$E$53,'Transactions (Dated)'!$D$2:$D$53,'Share Values'!$X275,'Transactions (Dated)'!$B$2:$B$53,'Share Values'!AN$11,'Transactions (Dated)'!$C$2:$C$53,"Sell")</f>
        <v>0</v>
      </c>
      <c r="AO275" s="40"/>
      <c r="AQ275" s="3">
        <f t="shared" si="115"/>
        <v>42297</v>
      </c>
      <c r="AR275" s="6">
        <f t="shared" ca="1" si="116"/>
        <v>43336.25</v>
      </c>
      <c r="AS275" s="6">
        <f t="shared" ca="1" si="117"/>
        <v>33281.25</v>
      </c>
      <c r="AT275" s="6">
        <f t="shared" ca="1" si="118"/>
        <v>734349</v>
      </c>
      <c r="AU275" s="6">
        <f t="shared" ca="1" si="119"/>
        <v>57460.04</v>
      </c>
      <c r="AV275" s="6">
        <f t="shared" ca="1" si="120"/>
        <v>31157.96</v>
      </c>
      <c r="AW275" s="6">
        <f t="shared" ca="1" si="121"/>
        <v>0</v>
      </c>
      <c r="AX275" s="6">
        <f t="shared" ca="1" si="122"/>
        <v>0</v>
      </c>
      <c r="AY275" s="6">
        <f t="shared" ca="1" si="123"/>
        <v>0</v>
      </c>
      <c r="AZ275" s="6">
        <f t="shared" ca="1" si="124"/>
        <v>0</v>
      </c>
      <c r="BA275" s="6">
        <f t="shared" ca="1" si="125"/>
        <v>0</v>
      </c>
      <c r="BB275" s="6">
        <f t="shared" ca="1" si="126"/>
        <v>0</v>
      </c>
      <c r="BC275" s="6">
        <f t="shared" ca="1" si="127"/>
        <v>0</v>
      </c>
      <c r="BD275" s="6">
        <f t="shared" ca="1" si="128"/>
        <v>0</v>
      </c>
      <c r="BE275" s="6">
        <f t="shared" ca="1" si="129"/>
        <v>0</v>
      </c>
      <c r="BF275" s="6">
        <f t="shared" ca="1" si="136"/>
        <v>0</v>
      </c>
      <c r="BG275" s="6">
        <f t="shared" ca="1" si="137"/>
        <v>0</v>
      </c>
      <c r="BH275" s="6"/>
      <c r="BJ275" s="4">
        <f t="shared" ca="1" si="130"/>
        <v>899584.5</v>
      </c>
      <c r="BL275" s="3">
        <f t="shared" si="131"/>
        <v>42297</v>
      </c>
      <c r="BM275" s="6">
        <f>BM274+SUMIFS('Transactions (Dated)'!G:G,'Transactions (Dated)'!D:D,'Share Values'!AQ275)</f>
        <v>34179.499999999993</v>
      </c>
      <c r="BN275" s="6">
        <f ca="1">BN274+SUMIFS('Transactions (Dated)'!$F:$F,'Transactions (Dated)'!$D:$D,$BL275,'Transactions (Dated)'!$B:$B,BN$11,'Transactions (Dated)'!$C:$C,"Dividend (paid to cash)")*Y275</f>
        <v>0</v>
      </c>
      <c r="BO275" s="6">
        <f ca="1">BO274+SUMIFS('Transactions (Dated)'!$F:$F,'Transactions (Dated)'!$D:$D,$BL275,'Transactions (Dated)'!$B:$B,BO$11,'Transactions (Dated)'!$C:$C,"Dividend (paid to cash)")*Z275</f>
        <v>2187.5</v>
      </c>
      <c r="BP275" s="6">
        <f ca="1">BP274+SUMIFS('Transactions (Dated)'!$F:$F,'Transactions (Dated)'!$D:$D,$BL275,'Transactions (Dated)'!$B:$B,BP$11,'Transactions (Dated)'!$C:$C,"Dividend (paid to cash)")*AA275</f>
        <v>28734.342000000001</v>
      </c>
      <c r="BQ275" s="6">
        <f ca="1">BQ274+SUMIFS('Transactions (Dated)'!$F:$F,'Transactions (Dated)'!$D:$D,$BL275,'Transactions (Dated)'!$B:$B,BQ$11,'Transactions (Dated)'!$C:$C,"Dividend (paid to cash)")*AB275</f>
        <v>179.74</v>
      </c>
      <c r="BR275" s="6">
        <f ca="1">BR274+SUMIFS('Transactions (Dated)'!$F:$F,'Transactions (Dated)'!$D:$D,$BL275,'Transactions (Dated)'!$B:$B,BR$11,'Transactions (Dated)'!$C:$C,"Dividend (paid to cash)")*AC275</f>
        <v>0</v>
      </c>
      <c r="BS275" s="6">
        <f ca="1">BS274+SUMIFS('Transactions (Dated)'!$F:$F,'Transactions (Dated)'!$D:$D,$BL275,'Transactions (Dated)'!$B:$B,BS$11,'Transactions (Dated)'!$C:$C,"Dividend (paid to cash)")*AD275</f>
        <v>0</v>
      </c>
      <c r="BT275" s="6">
        <f ca="1">BT274+SUMIFS('Transactions (Dated)'!$F:$F,'Transactions (Dated)'!$D:$D,$BL275,'Transactions (Dated)'!$B:$B,BT$11,'Transactions (Dated)'!$C:$C,"Dividend (paid to cash)")*AE275</f>
        <v>0</v>
      </c>
      <c r="BU275" s="6">
        <f ca="1">BU274+SUMIFS('Transactions (Dated)'!$F:$F,'Transactions (Dated)'!$D:$D,$BL275,'Transactions (Dated)'!$B:$B,BU$11,'Transactions (Dated)'!$C:$C,"Dividend (paid to cash)")*AF275</f>
        <v>0</v>
      </c>
      <c r="BV275" s="6">
        <f ca="1">BV274+SUMIFS('Transactions (Dated)'!$F:$F,'Transactions (Dated)'!$D:$D,$BL275,'Transactions (Dated)'!$B:$B,BV$11,'Transactions (Dated)'!$C:$C,"Dividend (paid to cash)")*AG275</f>
        <v>0</v>
      </c>
      <c r="BW275" s="6">
        <f ca="1">BW274+SUMIFS('Transactions (Dated)'!$F:$F,'Transactions (Dated)'!$D:$D,$BL275,'Transactions (Dated)'!$B:$B,BW$11,'Transactions (Dated)'!$C:$C,"Dividend (paid to cash)")*AH275</f>
        <v>0</v>
      </c>
      <c r="BX275" s="6">
        <f ca="1">BX274+SUMIFS('Transactions (Dated)'!$F:$F,'Transactions (Dated)'!$D:$D,$BL275,'Transactions (Dated)'!$B:$B,BX$11,'Transactions (Dated)'!$C:$C,"Dividend (paid to cash)")*AI275</f>
        <v>0</v>
      </c>
      <c r="BY275" s="6">
        <f ca="1">BY274+SUMIFS('Transactions (Dated)'!$F:$F,'Transactions (Dated)'!$D:$D,$BL275,'Transactions (Dated)'!$B:$B,BY$11,'Transactions (Dated)'!$C:$C,"Dividend (paid to cash)")*AJ275</f>
        <v>0</v>
      </c>
      <c r="BZ275" s="6">
        <f ca="1">BZ274+SUMIFS('Transactions (Dated)'!$F:$F,'Transactions (Dated)'!$D:$D,$BL275,'Transactions (Dated)'!$B:$B,BZ$11,'Transactions (Dated)'!$C:$C,"Dividend (paid to cash)")*AK275</f>
        <v>0</v>
      </c>
      <c r="CA275" s="6">
        <f ca="1">CA274+SUMIFS('Transactions (Dated)'!$F:$F,'Transactions (Dated)'!$D:$D,$BL275,'Transactions (Dated)'!$B:$B,CA$11,'Transactions (Dated)'!$C:$C,"Dividend (paid to cash)")*AL275</f>
        <v>0</v>
      </c>
      <c r="CB275" s="6">
        <v>0</v>
      </c>
      <c r="CC275" s="6">
        <v>0</v>
      </c>
      <c r="CD275" s="6"/>
      <c r="CF275" s="6">
        <f t="shared" ca="1" si="138"/>
        <v>65281.081999999988</v>
      </c>
      <c r="CH275" s="3">
        <f t="shared" si="139"/>
        <v>42297</v>
      </c>
      <c r="CI275" s="4">
        <f t="shared" ca="1" si="132"/>
        <v>899584.5</v>
      </c>
      <c r="CJ275" s="4">
        <f t="shared" ca="1" si="133"/>
        <v>65281.081999999988</v>
      </c>
      <c r="CL275" s="4">
        <f t="shared" ca="1" si="134"/>
        <v>964865.58199999994</v>
      </c>
    </row>
    <row r="276" spans="2:90" x14ac:dyDescent="0.15">
      <c r="B276" s="3">
        <f t="shared" si="135"/>
        <v>42298</v>
      </c>
      <c r="C276" s="2">
        <v>13704.2</v>
      </c>
      <c r="E276" s="70">
        <v>42298</v>
      </c>
      <c r="F276" s="69">
        <v>9.2899999999999991</v>
      </c>
      <c r="G276" s="69">
        <v>3.49</v>
      </c>
      <c r="H276" s="69">
        <v>18.53</v>
      </c>
      <c r="I276" s="69">
        <v>30.27</v>
      </c>
      <c r="J276" s="69">
        <v>13.43</v>
      </c>
      <c r="K276" s="69">
        <v>10.89</v>
      </c>
      <c r="L276" s="69">
        <v>21.82</v>
      </c>
      <c r="M276" s="69">
        <v>3.3</v>
      </c>
      <c r="N276" s="69">
        <v>9</v>
      </c>
      <c r="O276" s="69">
        <v>6.1166999999999998</v>
      </c>
      <c r="P276" s="69">
        <v>27.5</v>
      </c>
      <c r="Q276" s="69">
        <v>0.91</v>
      </c>
      <c r="R276" s="69">
        <v>6.24</v>
      </c>
      <c r="S276" s="69">
        <v>39.33</v>
      </c>
      <c r="T276" s="69"/>
      <c r="U276" s="69"/>
      <c r="V276" s="4"/>
      <c r="X276" s="3">
        <f t="shared" si="114"/>
        <v>42298</v>
      </c>
      <c r="Y276" s="40">
        <f ca="1">Y275+SUMIFS('Transactions (Dated)'!$E$2:$E$53,'Transactions (Dated)'!$D$2:$D$53,'Share Values'!$X276,'Transactions (Dated)'!$B$2:$B$53,'Share Values'!Y$11,'Transactions (Dated)'!$C$2:$C$53,"Buy")-SUMIFS('Transactions (Dated)'!$E$2:$E$53,'Transactions (Dated)'!$D$2:$D$53,'Share Values'!$X276,'Transactions (Dated)'!$B$2:$B$53,'Share Values'!Y$11,'Transactions (Dated)'!$C$2:$C$53,"Sell")</f>
        <v>4625</v>
      </c>
      <c r="Z276" s="40">
        <f ca="1">Z275+SUMIFS('Transactions (Dated)'!$E$2:$E$53,'Transactions (Dated)'!$D$2:$D$53,'Share Values'!$X276,'Transactions (Dated)'!$B$2:$B$53,'Share Values'!Z$11,'Transactions (Dated)'!$C$2:$C$53,"Buy")-SUMIFS('Transactions (Dated)'!$E$2:$E$53,'Transactions (Dated)'!$D$2:$D$53,'Share Values'!$X276,'Transactions (Dated)'!$B$2:$B$53,'Share Values'!Z$11,'Transactions (Dated)'!$C$2:$C$53,"Sell")</f>
        <v>9375</v>
      </c>
      <c r="AA276" s="40">
        <f ca="1">AA275+SUMIFS('Transactions (Dated)'!$E$2:$E$53,'Transactions (Dated)'!$D$2:$D$53,'Share Values'!$X276,'Transactions (Dated)'!$B$2:$B$53,'Share Values'!AA$11,'Transactions (Dated)'!$C$2:$C$53,"Buy")-SUMIFS('Transactions (Dated)'!$E$2:$E$53,'Transactions (Dated)'!$D$2:$D$53,'Share Values'!$X276,'Transactions (Dated)'!$B$2:$B$53,'Share Values'!AA$11,'Transactions (Dated)'!$C$2:$C$53,"Sell")</f>
        <v>39270</v>
      </c>
      <c r="AB276" s="40">
        <f ca="1">AB275+SUMIFS('Transactions (Dated)'!$E$2:$E$53,'Transactions (Dated)'!$D$2:$D$53,'Share Values'!$X276,'Transactions (Dated)'!$B$2:$B$53,'Share Values'!AB$11,'Transactions (Dated)'!$C$2:$C$53,"Buy")-SUMIFS('Transactions (Dated)'!$E$2:$E$53,'Transactions (Dated)'!$D$2:$D$53,'Share Values'!$X276,'Transactions (Dated)'!$B$2:$B$53,'Share Values'!AB$11,'Transactions (Dated)'!$C$2:$C$53,"Sell")</f>
        <v>1892</v>
      </c>
      <c r="AC276" s="40">
        <f ca="1">AC275+SUMIFS('Transactions (Dated)'!$E$2:$E$53,'Transactions (Dated)'!$D$2:$D$53,'Share Values'!$X276,'Transactions (Dated)'!$B$2:$B$53,'Share Values'!AC$11,'Transactions (Dated)'!$C$2:$C$53,"Buy")-SUMIFS('Transactions (Dated)'!$E$2:$E$53,'Transactions (Dated)'!$D$2:$D$53,'Share Values'!$X276,'Transactions (Dated)'!$B$2:$B$53,'Share Values'!AC$11,'Transactions (Dated)'!$C$2:$C$53,"Sell")</f>
        <v>2348</v>
      </c>
      <c r="AD276" s="40">
        <f ca="1">AD275+SUMIFS('Transactions (Dated)'!$E$2:$E$53,'Transactions (Dated)'!$D$2:$D$53,'Share Values'!$X276,'Transactions (Dated)'!$B$2:$B$53,'Share Values'!AD$11,'Transactions (Dated)'!$C$2:$C$53,"Buy")-SUMIFS('Transactions (Dated)'!$E$2:$E$53,'Transactions (Dated)'!$D$2:$D$53,'Share Values'!$X276,'Transactions (Dated)'!$B$2:$B$53,'Share Values'!AD$11,'Transactions (Dated)'!$C$2:$C$53,"Sell")</f>
        <v>0</v>
      </c>
      <c r="AE276" s="40">
        <f ca="1">AE275+SUMIFS('Transactions (Dated)'!$E$2:$E$53,'Transactions (Dated)'!$D$2:$D$53,'Share Values'!$X276,'Transactions (Dated)'!$B$2:$B$53,'Share Values'!AE$11,'Transactions (Dated)'!$C$2:$C$53,"Buy")-SUMIFS('Transactions (Dated)'!$E$2:$E$53,'Transactions (Dated)'!$D$2:$D$53,'Share Values'!$X276,'Transactions (Dated)'!$B$2:$B$53,'Share Values'!AE$11,'Transactions (Dated)'!$C$2:$C$53,"Sell")</f>
        <v>0</v>
      </c>
      <c r="AF276" s="40">
        <f ca="1">AF275+SUMIFS('Transactions (Dated)'!$E$2:$E$53,'Transactions (Dated)'!$D$2:$D$53,'Share Values'!$X276,'Transactions (Dated)'!$B$2:$B$53,'Share Values'!AF$11,'Transactions (Dated)'!$C$2:$C$53,"Buy")-SUMIFS('Transactions (Dated)'!$E$2:$E$53,'Transactions (Dated)'!$D$2:$D$53,'Share Values'!$X276,'Transactions (Dated)'!$B$2:$B$53,'Share Values'!AF$11,'Transactions (Dated)'!$C$2:$C$53,"Sell")</f>
        <v>0</v>
      </c>
      <c r="AG276" s="40">
        <f ca="1">AG275+SUMIFS('Transactions (Dated)'!$E$2:$E$53,'Transactions (Dated)'!$D$2:$D$53,'Share Values'!$X276,'Transactions (Dated)'!$B$2:$B$53,'Share Values'!AG$11,'Transactions (Dated)'!$C$2:$C$53,"Buy")-SUMIFS('Transactions (Dated)'!$E$2:$E$53,'Transactions (Dated)'!$D$2:$D$53,'Share Values'!$X276,'Transactions (Dated)'!$B$2:$B$53,'Share Values'!AG$11,'Transactions (Dated)'!$C$2:$C$53,"Sell")</f>
        <v>0</v>
      </c>
      <c r="AH276" s="40">
        <f ca="1">AH275+SUMIFS('Transactions (Dated)'!$E$2:$E$53,'Transactions (Dated)'!$D$2:$D$53,'Share Values'!$X276,'Transactions (Dated)'!$B$2:$B$53,'Share Values'!AH$11,'Transactions (Dated)'!$C$2:$C$53,"Buy")-SUMIFS('Transactions (Dated)'!$E$2:$E$53,'Transactions (Dated)'!$D$2:$D$53,'Share Values'!$X276,'Transactions (Dated)'!$B$2:$B$53,'Share Values'!AH$11,'Transactions (Dated)'!$C$2:$C$53,"Sell")</f>
        <v>0</v>
      </c>
      <c r="AI276" s="40">
        <f ca="1">AI275+SUMIFS('Transactions (Dated)'!$E$2:$E$53,'Transactions (Dated)'!$D$2:$D$53,'Share Values'!$X276,'Transactions (Dated)'!$B$2:$B$53,'Share Values'!AI$11,'Transactions (Dated)'!$C$2:$C$53,"Buy")-SUMIFS('Transactions (Dated)'!$E$2:$E$53,'Transactions (Dated)'!$D$2:$D$53,'Share Values'!$X276,'Transactions (Dated)'!$B$2:$B$53,'Share Values'!AI$11,'Transactions (Dated)'!$C$2:$C$53,"Sell")</f>
        <v>0</v>
      </c>
      <c r="AJ276" s="40">
        <f ca="1">AJ275+SUMIFS('Transactions (Dated)'!$E$2:$E$53,'Transactions (Dated)'!$D$2:$D$53,'Share Values'!$X276,'Transactions (Dated)'!$B$2:$B$53,'Share Values'!AJ$11,'Transactions (Dated)'!$C$2:$C$53,"Buy")-SUMIFS('Transactions (Dated)'!$E$2:$E$53,'Transactions (Dated)'!$D$2:$D$53,'Share Values'!$X276,'Transactions (Dated)'!$B$2:$B$53,'Share Values'!AJ$11,'Transactions (Dated)'!$C$2:$C$53,"Sell")</f>
        <v>0</v>
      </c>
      <c r="AK276" s="40">
        <f ca="1">AK275+SUMIFS('Transactions (Dated)'!$E$2:$E$53,'Transactions (Dated)'!$D$2:$D$53,'Share Values'!$X276,'Transactions (Dated)'!$B$2:$B$53,'Share Values'!AK$11,'Transactions (Dated)'!$C$2:$C$53,"Buy")-SUMIFS('Transactions (Dated)'!$E$2:$E$53,'Transactions (Dated)'!$D$2:$D$53,'Share Values'!$X276,'Transactions (Dated)'!$B$2:$B$53,'Share Values'!AK$11,'Transactions (Dated)'!$C$2:$C$53,"Sell")</f>
        <v>0</v>
      </c>
      <c r="AL276" s="40">
        <f ca="1">AL275+SUMIFS('Transactions (Dated)'!$E$2:$E$53,'Transactions (Dated)'!$D$2:$D$53,'Share Values'!$X276,'Transactions (Dated)'!$B$2:$B$53,'Share Values'!AL$11,'Transactions (Dated)'!$C$2:$C$53,"Buy")-SUMIFS('Transactions (Dated)'!$E$2:$E$53,'Transactions (Dated)'!$D$2:$D$53,'Share Values'!$X276,'Transactions (Dated)'!$B$2:$B$53,'Share Values'!AL$11,'Transactions (Dated)'!$C$2:$C$53,"Sell")</f>
        <v>0</v>
      </c>
      <c r="AM276" s="40">
        <f ca="1">AM275+SUMIFS('Transactions (Dated)'!$E$2:$E$53,'Transactions (Dated)'!$D$2:$D$53,'Share Values'!$X276,'Transactions (Dated)'!$B$2:$B$53,'Share Values'!AM$11,'Transactions (Dated)'!$C$2:$C$53,"Buy")-SUMIFS('Transactions (Dated)'!$E$2:$E$53,'Transactions (Dated)'!$D$2:$D$53,'Share Values'!$X276,'Transactions (Dated)'!$B$2:$B$53,'Share Values'!AM$11,'Transactions (Dated)'!$C$2:$C$53,"Sell")</f>
        <v>0</v>
      </c>
      <c r="AN276" s="40">
        <f ca="1">AN275+SUMIFS('Transactions (Dated)'!$E$2:$E$53,'Transactions (Dated)'!$D$2:$D$53,'Share Values'!$X276,'Transactions (Dated)'!$B$2:$B$53,'Share Values'!AN$11,'Transactions (Dated)'!$C$2:$C$53,"Buy")-SUMIFS('Transactions (Dated)'!$E$2:$E$53,'Transactions (Dated)'!$D$2:$D$53,'Share Values'!$X276,'Transactions (Dated)'!$B$2:$B$53,'Share Values'!AN$11,'Transactions (Dated)'!$C$2:$C$53,"Sell")</f>
        <v>0</v>
      </c>
      <c r="AO276" s="40"/>
      <c r="AQ276" s="3">
        <f t="shared" si="115"/>
        <v>42298</v>
      </c>
      <c r="AR276" s="6">
        <f t="shared" ca="1" si="116"/>
        <v>42966.249999999993</v>
      </c>
      <c r="AS276" s="6">
        <f t="shared" ca="1" si="117"/>
        <v>32718.750000000004</v>
      </c>
      <c r="AT276" s="6">
        <f t="shared" ca="1" si="118"/>
        <v>727673.10000000009</v>
      </c>
      <c r="AU276" s="6">
        <f t="shared" ca="1" si="119"/>
        <v>57270.84</v>
      </c>
      <c r="AV276" s="6">
        <f t="shared" ca="1" si="120"/>
        <v>31533.64</v>
      </c>
      <c r="AW276" s="6">
        <f t="shared" ca="1" si="121"/>
        <v>0</v>
      </c>
      <c r="AX276" s="6">
        <f t="shared" ca="1" si="122"/>
        <v>0</v>
      </c>
      <c r="AY276" s="6">
        <f t="shared" ca="1" si="123"/>
        <v>0</v>
      </c>
      <c r="AZ276" s="6">
        <f t="shared" ca="1" si="124"/>
        <v>0</v>
      </c>
      <c r="BA276" s="6">
        <f t="shared" ca="1" si="125"/>
        <v>0</v>
      </c>
      <c r="BB276" s="6">
        <f t="shared" ca="1" si="126"/>
        <v>0</v>
      </c>
      <c r="BC276" s="6">
        <f t="shared" ca="1" si="127"/>
        <v>0</v>
      </c>
      <c r="BD276" s="6">
        <f t="shared" ca="1" si="128"/>
        <v>0</v>
      </c>
      <c r="BE276" s="6">
        <f t="shared" ca="1" si="129"/>
        <v>0</v>
      </c>
      <c r="BF276" s="6">
        <f t="shared" ca="1" si="136"/>
        <v>0</v>
      </c>
      <c r="BG276" s="6">
        <f t="shared" ca="1" si="137"/>
        <v>0</v>
      </c>
      <c r="BH276" s="6"/>
      <c r="BJ276" s="4">
        <f t="shared" ca="1" si="130"/>
        <v>892162.58000000007</v>
      </c>
      <c r="BL276" s="3">
        <f t="shared" si="131"/>
        <v>42298</v>
      </c>
      <c r="BM276" s="6">
        <f>BM275+SUMIFS('Transactions (Dated)'!G:G,'Transactions (Dated)'!D:D,'Share Values'!AQ276)</f>
        <v>34179.499999999993</v>
      </c>
      <c r="BN276" s="6">
        <f ca="1">BN275+SUMIFS('Transactions (Dated)'!$F:$F,'Transactions (Dated)'!$D:$D,$BL276,'Transactions (Dated)'!$B:$B,BN$11,'Transactions (Dated)'!$C:$C,"Dividend (paid to cash)")*Y276</f>
        <v>0</v>
      </c>
      <c r="BO276" s="6">
        <f ca="1">BO275+SUMIFS('Transactions (Dated)'!$F:$F,'Transactions (Dated)'!$D:$D,$BL276,'Transactions (Dated)'!$B:$B,BO$11,'Transactions (Dated)'!$C:$C,"Dividend (paid to cash)")*Z276</f>
        <v>2187.5</v>
      </c>
      <c r="BP276" s="6">
        <f ca="1">BP275+SUMIFS('Transactions (Dated)'!$F:$F,'Transactions (Dated)'!$D:$D,$BL276,'Transactions (Dated)'!$B:$B,BP$11,'Transactions (Dated)'!$C:$C,"Dividend (paid to cash)")*AA276</f>
        <v>28734.342000000001</v>
      </c>
      <c r="BQ276" s="6">
        <f ca="1">BQ275+SUMIFS('Transactions (Dated)'!$F:$F,'Transactions (Dated)'!$D:$D,$BL276,'Transactions (Dated)'!$B:$B,BQ$11,'Transactions (Dated)'!$C:$C,"Dividend (paid to cash)")*AB276</f>
        <v>179.74</v>
      </c>
      <c r="BR276" s="6">
        <f ca="1">BR275+SUMIFS('Transactions (Dated)'!$F:$F,'Transactions (Dated)'!$D:$D,$BL276,'Transactions (Dated)'!$B:$B,BR$11,'Transactions (Dated)'!$C:$C,"Dividend (paid to cash)")*AC276</f>
        <v>0</v>
      </c>
      <c r="BS276" s="6">
        <f ca="1">BS275+SUMIFS('Transactions (Dated)'!$F:$F,'Transactions (Dated)'!$D:$D,$BL276,'Transactions (Dated)'!$B:$B,BS$11,'Transactions (Dated)'!$C:$C,"Dividend (paid to cash)")*AD276</f>
        <v>0</v>
      </c>
      <c r="BT276" s="6">
        <f ca="1">BT275+SUMIFS('Transactions (Dated)'!$F:$F,'Transactions (Dated)'!$D:$D,$BL276,'Transactions (Dated)'!$B:$B,BT$11,'Transactions (Dated)'!$C:$C,"Dividend (paid to cash)")*AE276</f>
        <v>0</v>
      </c>
      <c r="BU276" s="6">
        <f ca="1">BU275+SUMIFS('Transactions (Dated)'!$F:$F,'Transactions (Dated)'!$D:$D,$BL276,'Transactions (Dated)'!$B:$B,BU$11,'Transactions (Dated)'!$C:$C,"Dividend (paid to cash)")*AF276</f>
        <v>0</v>
      </c>
      <c r="BV276" s="6">
        <f ca="1">BV275+SUMIFS('Transactions (Dated)'!$F:$F,'Transactions (Dated)'!$D:$D,$BL276,'Transactions (Dated)'!$B:$B,BV$11,'Transactions (Dated)'!$C:$C,"Dividend (paid to cash)")*AG276</f>
        <v>0</v>
      </c>
      <c r="BW276" s="6">
        <f ca="1">BW275+SUMIFS('Transactions (Dated)'!$F:$F,'Transactions (Dated)'!$D:$D,$BL276,'Transactions (Dated)'!$B:$B,BW$11,'Transactions (Dated)'!$C:$C,"Dividend (paid to cash)")*AH276</f>
        <v>0</v>
      </c>
      <c r="BX276" s="6">
        <f ca="1">BX275+SUMIFS('Transactions (Dated)'!$F:$F,'Transactions (Dated)'!$D:$D,$BL276,'Transactions (Dated)'!$B:$B,BX$11,'Transactions (Dated)'!$C:$C,"Dividend (paid to cash)")*AI276</f>
        <v>0</v>
      </c>
      <c r="BY276" s="6">
        <f ca="1">BY275+SUMIFS('Transactions (Dated)'!$F:$F,'Transactions (Dated)'!$D:$D,$BL276,'Transactions (Dated)'!$B:$B,BY$11,'Transactions (Dated)'!$C:$C,"Dividend (paid to cash)")*AJ276</f>
        <v>0</v>
      </c>
      <c r="BZ276" s="6">
        <f ca="1">BZ275+SUMIFS('Transactions (Dated)'!$F:$F,'Transactions (Dated)'!$D:$D,$BL276,'Transactions (Dated)'!$B:$B,BZ$11,'Transactions (Dated)'!$C:$C,"Dividend (paid to cash)")*AK276</f>
        <v>0</v>
      </c>
      <c r="CA276" s="6">
        <f ca="1">CA275+SUMIFS('Transactions (Dated)'!$F:$F,'Transactions (Dated)'!$D:$D,$BL276,'Transactions (Dated)'!$B:$B,CA$11,'Transactions (Dated)'!$C:$C,"Dividend (paid to cash)")*AL276</f>
        <v>0</v>
      </c>
      <c r="CB276" s="6">
        <v>0</v>
      </c>
      <c r="CC276" s="6">
        <v>0</v>
      </c>
      <c r="CD276" s="6"/>
      <c r="CF276" s="6">
        <f t="shared" ca="1" si="138"/>
        <v>65281.081999999988</v>
      </c>
      <c r="CH276" s="3">
        <f t="shared" si="139"/>
        <v>42298</v>
      </c>
      <c r="CI276" s="4">
        <f t="shared" ca="1" si="132"/>
        <v>892162.58000000007</v>
      </c>
      <c r="CJ276" s="4">
        <f t="shared" ca="1" si="133"/>
        <v>65281.081999999988</v>
      </c>
      <c r="CL276" s="4">
        <f t="shared" ca="1" si="134"/>
        <v>957443.66200000001</v>
      </c>
    </row>
    <row r="277" spans="2:90" x14ac:dyDescent="0.15">
      <c r="B277" s="3">
        <f t="shared" si="135"/>
        <v>42299</v>
      </c>
      <c r="C277" s="2">
        <v>13878.1</v>
      </c>
      <c r="E277" s="70">
        <v>42299</v>
      </c>
      <c r="F277" s="69">
        <v>9.3800000000000008</v>
      </c>
      <c r="G277" s="69">
        <v>3.53</v>
      </c>
      <c r="H277" s="69">
        <v>18.8</v>
      </c>
      <c r="I277" s="69">
        <v>30.57</v>
      </c>
      <c r="J277" s="69">
        <v>13.75</v>
      </c>
      <c r="K277" s="69">
        <v>10.84</v>
      </c>
      <c r="L277" s="69">
        <v>22.31</v>
      </c>
      <c r="M277" s="69">
        <v>3.34</v>
      </c>
      <c r="N277" s="69">
        <v>9.0500000000000007</v>
      </c>
      <c r="O277" s="69">
        <v>6.07</v>
      </c>
      <c r="P277" s="69">
        <v>27.98</v>
      </c>
      <c r="Q277" s="69">
        <v>0.89</v>
      </c>
      <c r="R277" s="69">
        <v>6.68</v>
      </c>
      <c r="S277" s="69">
        <v>39.72</v>
      </c>
      <c r="T277" s="69"/>
      <c r="U277" s="69"/>
      <c r="V277" s="4"/>
      <c r="X277" s="3">
        <f t="shared" si="114"/>
        <v>42299</v>
      </c>
      <c r="Y277" s="40">
        <f ca="1">Y276+SUMIFS('Transactions (Dated)'!$E$2:$E$53,'Transactions (Dated)'!$D$2:$D$53,'Share Values'!$X277,'Transactions (Dated)'!$B$2:$B$53,'Share Values'!Y$11,'Transactions (Dated)'!$C$2:$C$53,"Buy")-SUMIFS('Transactions (Dated)'!$E$2:$E$53,'Transactions (Dated)'!$D$2:$D$53,'Share Values'!$X277,'Transactions (Dated)'!$B$2:$B$53,'Share Values'!Y$11,'Transactions (Dated)'!$C$2:$C$53,"Sell")</f>
        <v>4625</v>
      </c>
      <c r="Z277" s="40">
        <f ca="1">Z276+SUMIFS('Transactions (Dated)'!$E$2:$E$53,'Transactions (Dated)'!$D$2:$D$53,'Share Values'!$X277,'Transactions (Dated)'!$B$2:$B$53,'Share Values'!Z$11,'Transactions (Dated)'!$C$2:$C$53,"Buy")-SUMIFS('Transactions (Dated)'!$E$2:$E$53,'Transactions (Dated)'!$D$2:$D$53,'Share Values'!$X277,'Transactions (Dated)'!$B$2:$B$53,'Share Values'!Z$11,'Transactions (Dated)'!$C$2:$C$53,"Sell")</f>
        <v>9375</v>
      </c>
      <c r="AA277" s="40">
        <f ca="1">AA276+SUMIFS('Transactions (Dated)'!$E$2:$E$53,'Transactions (Dated)'!$D$2:$D$53,'Share Values'!$X277,'Transactions (Dated)'!$B$2:$B$53,'Share Values'!AA$11,'Transactions (Dated)'!$C$2:$C$53,"Buy")-SUMIFS('Transactions (Dated)'!$E$2:$E$53,'Transactions (Dated)'!$D$2:$D$53,'Share Values'!$X277,'Transactions (Dated)'!$B$2:$B$53,'Share Values'!AA$11,'Transactions (Dated)'!$C$2:$C$53,"Sell")</f>
        <v>39270</v>
      </c>
      <c r="AB277" s="40">
        <f ca="1">AB276+SUMIFS('Transactions (Dated)'!$E$2:$E$53,'Transactions (Dated)'!$D$2:$D$53,'Share Values'!$X277,'Transactions (Dated)'!$B$2:$B$53,'Share Values'!AB$11,'Transactions (Dated)'!$C$2:$C$53,"Buy")-SUMIFS('Transactions (Dated)'!$E$2:$E$53,'Transactions (Dated)'!$D$2:$D$53,'Share Values'!$X277,'Transactions (Dated)'!$B$2:$B$53,'Share Values'!AB$11,'Transactions (Dated)'!$C$2:$C$53,"Sell")</f>
        <v>1892</v>
      </c>
      <c r="AC277" s="40">
        <f ca="1">AC276+SUMIFS('Transactions (Dated)'!$E$2:$E$53,'Transactions (Dated)'!$D$2:$D$53,'Share Values'!$X277,'Transactions (Dated)'!$B$2:$B$53,'Share Values'!AC$11,'Transactions (Dated)'!$C$2:$C$53,"Buy")-SUMIFS('Transactions (Dated)'!$E$2:$E$53,'Transactions (Dated)'!$D$2:$D$53,'Share Values'!$X277,'Transactions (Dated)'!$B$2:$B$53,'Share Values'!AC$11,'Transactions (Dated)'!$C$2:$C$53,"Sell")</f>
        <v>2348</v>
      </c>
      <c r="AD277" s="40">
        <f ca="1">AD276+SUMIFS('Transactions (Dated)'!$E$2:$E$53,'Transactions (Dated)'!$D$2:$D$53,'Share Values'!$X277,'Transactions (Dated)'!$B$2:$B$53,'Share Values'!AD$11,'Transactions (Dated)'!$C$2:$C$53,"Buy")-SUMIFS('Transactions (Dated)'!$E$2:$E$53,'Transactions (Dated)'!$D$2:$D$53,'Share Values'!$X277,'Transactions (Dated)'!$B$2:$B$53,'Share Values'!AD$11,'Transactions (Dated)'!$C$2:$C$53,"Sell")</f>
        <v>0</v>
      </c>
      <c r="AE277" s="40">
        <f ca="1">AE276+SUMIFS('Transactions (Dated)'!$E$2:$E$53,'Transactions (Dated)'!$D$2:$D$53,'Share Values'!$X277,'Transactions (Dated)'!$B$2:$B$53,'Share Values'!AE$11,'Transactions (Dated)'!$C$2:$C$53,"Buy")-SUMIFS('Transactions (Dated)'!$E$2:$E$53,'Transactions (Dated)'!$D$2:$D$53,'Share Values'!$X277,'Transactions (Dated)'!$B$2:$B$53,'Share Values'!AE$11,'Transactions (Dated)'!$C$2:$C$53,"Sell")</f>
        <v>0</v>
      </c>
      <c r="AF277" s="40">
        <f ca="1">AF276+SUMIFS('Transactions (Dated)'!$E$2:$E$53,'Transactions (Dated)'!$D$2:$D$53,'Share Values'!$X277,'Transactions (Dated)'!$B$2:$B$53,'Share Values'!AF$11,'Transactions (Dated)'!$C$2:$C$53,"Buy")-SUMIFS('Transactions (Dated)'!$E$2:$E$53,'Transactions (Dated)'!$D$2:$D$53,'Share Values'!$X277,'Transactions (Dated)'!$B$2:$B$53,'Share Values'!AF$11,'Transactions (Dated)'!$C$2:$C$53,"Sell")</f>
        <v>0</v>
      </c>
      <c r="AG277" s="40">
        <f ca="1">AG276+SUMIFS('Transactions (Dated)'!$E$2:$E$53,'Transactions (Dated)'!$D$2:$D$53,'Share Values'!$X277,'Transactions (Dated)'!$B$2:$B$53,'Share Values'!AG$11,'Transactions (Dated)'!$C$2:$C$53,"Buy")-SUMIFS('Transactions (Dated)'!$E$2:$E$53,'Transactions (Dated)'!$D$2:$D$53,'Share Values'!$X277,'Transactions (Dated)'!$B$2:$B$53,'Share Values'!AG$11,'Transactions (Dated)'!$C$2:$C$53,"Sell")</f>
        <v>0</v>
      </c>
      <c r="AH277" s="40">
        <f ca="1">AH276+SUMIFS('Transactions (Dated)'!$E$2:$E$53,'Transactions (Dated)'!$D$2:$D$53,'Share Values'!$X277,'Transactions (Dated)'!$B$2:$B$53,'Share Values'!AH$11,'Transactions (Dated)'!$C$2:$C$53,"Buy")-SUMIFS('Transactions (Dated)'!$E$2:$E$53,'Transactions (Dated)'!$D$2:$D$53,'Share Values'!$X277,'Transactions (Dated)'!$B$2:$B$53,'Share Values'!AH$11,'Transactions (Dated)'!$C$2:$C$53,"Sell")</f>
        <v>0</v>
      </c>
      <c r="AI277" s="40">
        <f ca="1">AI276+SUMIFS('Transactions (Dated)'!$E$2:$E$53,'Transactions (Dated)'!$D$2:$D$53,'Share Values'!$X277,'Transactions (Dated)'!$B$2:$B$53,'Share Values'!AI$11,'Transactions (Dated)'!$C$2:$C$53,"Buy")-SUMIFS('Transactions (Dated)'!$E$2:$E$53,'Transactions (Dated)'!$D$2:$D$53,'Share Values'!$X277,'Transactions (Dated)'!$B$2:$B$53,'Share Values'!AI$11,'Transactions (Dated)'!$C$2:$C$53,"Sell")</f>
        <v>0</v>
      </c>
      <c r="AJ277" s="40">
        <f ca="1">AJ276+SUMIFS('Transactions (Dated)'!$E$2:$E$53,'Transactions (Dated)'!$D$2:$D$53,'Share Values'!$X277,'Transactions (Dated)'!$B$2:$B$53,'Share Values'!AJ$11,'Transactions (Dated)'!$C$2:$C$53,"Buy")-SUMIFS('Transactions (Dated)'!$E$2:$E$53,'Transactions (Dated)'!$D$2:$D$53,'Share Values'!$X277,'Transactions (Dated)'!$B$2:$B$53,'Share Values'!AJ$11,'Transactions (Dated)'!$C$2:$C$53,"Sell")</f>
        <v>0</v>
      </c>
      <c r="AK277" s="40">
        <f ca="1">AK276+SUMIFS('Transactions (Dated)'!$E$2:$E$53,'Transactions (Dated)'!$D$2:$D$53,'Share Values'!$X277,'Transactions (Dated)'!$B$2:$B$53,'Share Values'!AK$11,'Transactions (Dated)'!$C$2:$C$53,"Buy")-SUMIFS('Transactions (Dated)'!$E$2:$E$53,'Transactions (Dated)'!$D$2:$D$53,'Share Values'!$X277,'Transactions (Dated)'!$B$2:$B$53,'Share Values'!AK$11,'Transactions (Dated)'!$C$2:$C$53,"Sell")</f>
        <v>0</v>
      </c>
      <c r="AL277" s="40">
        <f ca="1">AL276+SUMIFS('Transactions (Dated)'!$E$2:$E$53,'Transactions (Dated)'!$D$2:$D$53,'Share Values'!$X277,'Transactions (Dated)'!$B$2:$B$53,'Share Values'!AL$11,'Transactions (Dated)'!$C$2:$C$53,"Buy")-SUMIFS('Transactions (Dated)'!$E$2:$E$53,'Transactions (Dated)'!$D$2:$D$53,'Share Values'!$X277,'Transactions (Dated)'!$B$2:$B$53,'Share Values'!AL$11,'Transactions (Dated)'!$C$2:$C$53,"Sell")</f>
        <v>0</v>
      </c>
      <c r="AM277" s="40">
        <f ca="1">AM276+SUMIFS('Transactions (Dated)'!$E$2:$E$53,'Transactions (Dated)'!$D$2:$D$53,'Share Values'!$X277,'Transactions (Dated)'!$B$2:$B$53,'Share Values'!AM$11,'Transactions (Dated)'!$C$2:$C$53,"Buy")-SUMIFS('Transactions (Dated)'!$E$2:$E$53,'Transactions (Dated)'!$D$2:$D$53,'Share Values'!$X277,'Transactions (Dated)'!$B$2:$B$53,'Share Values'!AM$11,'Transactions (Dated)'!$C$2:$C$53,"Sell")</f>
        <v>0</v>
      </c>
      <c r="AN277" s="40">
        <f ca="1">AN276+SUMIFS('Transactions (Dated)'!$E$2:$E$53,'Transactions (Dated)'!$D$2:$D$53,'Share Values'!$X277,'Transactions (Dated)'!$B$2:$B$53,'Share Values'!AN$11,'Transactions (Dated)'!$C$2:$C$53,"Buy")-SUMIFS('Transactions (Dated)'!$E$2:$E$53,'Transactions (Dated)'!$D$2:$D$53,'Share Values'!$X277,'Transactions (Dated)'!$B$2:$B$53,'Share Values'!AN$11,'Transactions (Dated)'!$C$2:$C$53,"Sell")</f>
        <v>0</v>
      </c>
      <c r="AO277" s="40"/>
      <c r="AQ277" s="3">
        <f t="shared" si="115"/>
        <v>42299</v>
      </c>
      <c r="AR277" s="6">
        <f t="shared" ca="1" si="116"/>
        <v>43382.5</v>
      </c>
      <c r="AS277" s="6">
        <f t="shared" ca="1" si="117"/>
        <v>33093.75</v>
      </c>
      <c r="AT277" s="6">
        <f t="shared" ca="1" si="118"/>
        <v>738276</v>
      </c>
      <c r="AU277" s="6">
        <f t="shared" ca="1" si="119"/>
        <v>57838.44</v>
      </c>
      <c r="AV277" s="6">
        <f t="shared" ca="1" si="120"/>
        <v>32285</v>
      </c>
      <c r="AW277" s="6">
        <f t="shared" ca="1" si="121"/>
        <v>0</v>
      </c>
      <c r="AX277" s="6">
        <f t="shared" ca="1" si="122"/>
        <v>0</v>
      </c>
      <c r="AY277" s="6">
        <f t="shared" ca="1" si="123"/>
        <v>0</v>
      </c>
      <c r="AZ277" s="6">
        <f t="shared" ca="1" si="124"/>
        <v>0</v>
      </c>
      <c r="BA277" s="6">
        <f t="shared" ca="1" si="125"/>
        <v>0</v>
      </c>
      <c r="BB277" s="6">
        <f t="shared" ca="1" si="126"/>
        <v>0</v>
      </c>
      <c r="BC277" s="6">
        <f t="shared" ca="1" si="127"/>
        <v>0</v>
      </c>
      <c r="BD277" s="6">
        <f t="shared" ca="1" si="128"/>
        <v>0</v>
      </c>
      <c r="BE277" s="6">
        <f t="shared" ca="1" si="129"/>
        <v>0</v>
      </c>
      <c r="BF277" s="6">
        <f t="shared" ca="1" si="136"/>
        <v>0</v>
      </c>
      <c r="BG277" s="6">
        <f t="shared" ca="1" si="137"/>
        <v>0</v>
      </c>
      <c r="BH277" s="6"/>
      <c r="BJ277" s="4">
        <f t="shared" ca="1" si="130"/>
        <v>904875.69</v>
      </c>
      <c r="BL277" s="3">
        <f t="shared" si="131"/>
        <v>42299</v>
      </c>
      <c r="BM277" s="6">
        <f>BM276+SUMIFS('Transactions (Dated)'!G:G,'Transactions (Dated)'!D:D,'Share Values'!AQ277)</f>
        <v>34179.499999999993</v>
      </c>
      <c r="BN277" s="6">
        <f ca="1">BN276+SUMIFS('Transactions (Dated)'!$F:$F,'Transactions (Dated)'!$D:$D,$BL277,'Transactions (Dated)'!$B:$B,BN$11,'Transactions (Dated)'!$C:$C,"Dividend (paid to cash)")*Y277</f>
        <v>0</v>
      </c>
      <c r="BO277" s="6">
        <f ca="1">BO276+SUMIFS('Transactions (Dated)'!$F:$F,'Transactions (Dated)'!$D:$D,$BL277,'Transactions (Dated)'!$B:$B,BO$11,'Transactions (Dated)'!$C:$C,"Dividend (paid to cash)")*Z277</f>
        <v>2187.5</v>
      </c>
      <c r="BP277" s="6">
        <f ca="1">BP276+SUMIFS('Transactions (Dated)'!$F:$F,'Transactions (Dated)'!$D:$D,$BL277,'Transactions (Dated)'!$B:$B,BP$11,'Transactions (Dated)'!$C:$C,"Dividend (paid to cash)")*AA277</f>
        <v>28734.342000000001</v>
      </c>
      <c r="BQ277" s="6">
        <f ca="1">BQ276+SUMIFS('Transactions (Dated)'!$F:$F,'Transactions (Dated)'!$D:$D,$BL277,'Transactions (Dated)'!$B:$B,BQ$11,'Transactions (Dated)'!$C:$C,"Dividend (paid to cash)")*AB277</f>
        <v>179.74</v>
      </c>
      <c r="BR277" s="6">
        <f ca="1">BR276+SUMIFS('Transactions (Dated)'!$F:$F,'Transactions (Dated)'!$D:$D,$BL277,'Transactions (Dated)'!$B:$B,BR$11,'Transactions (Dated)'!$C:$C,"Dividend (paid to cash)")*AC277</f>
        <v>0</v>
      </c>
      <c r="BS277" s="6">
        <f ca="1">BS276+SUMIFS('Transactions (Dated)'!$F:$F,'Transactions (Dated)'!$D:$D,$BL277,'Transactions (Dated)'!$B:$B,BS$11,'Transactions (Dated)'!$C:$C,"Dividend (paid to cash)")*AD277</f>
        <v>0</v>
      </c>
      <c r="BT277" s="6">
        <f ca="1">BT276+SUMIFS('Transactions (Dated)'!$F:$F,'Transactions (Dated)'!$D:$D,$BL277,'Transactions (Dated)'!$B:$B,BT$11,'Transactions (Dated)'!$C:$C,"Dividend (paid to cash)")*AE277</f>
        <v>0</v>
      </c>
      <c r="BU277" s="6">
        <f ca="1">BU276+SUMIFS('Transactions (Dated)'!$F:$F,'Transactions (Dated)'!$D:$D,$BL277,'Transactions (Dated)'!$B:$B,BU$11,'Transactions (Dated)'!$C:$C,"Dividend (paid to cash)")*AF277</f>
        <v>0</v>
      </c>
      <c r="BV277" s="6">
        <f ca="1">BV276+SUMIFS('Transactions (Dated)'!$F:$F,'Transactions (Dated)'!$D:$D,$BL277,'Transactions (Dated)'!$B:$B,BV$11,'Transactions (Dated)'!$C:$C,"Dividend (paid to cash)")*AG277</f>
        <v>0</v>
      </c>
      <c r="BW277" s="6">
        <f ca="1">BW276+SUMIFS('Transactions (Dated)'!$F:$F,'Transactions (Dated)'!$D:$D,$BL277,'Transactions (Dated)'!$B:$B,BW$11,'Transactions (Dated)'!$C:$C,"Dividend (paid to cash)")*AH277</f>
        <v>0</v>
      </c>
      <c r="BX277" s="6">
        <f ca="1">BX276+SUMIFS('Transactions (Dated)'!$F:$F,'Transactions (Dated)'!$D:$D,$BL277,'Transactions (Dated)'!$B:$B,BX$11,'Transactions (Dated)'!$C:$C,"Dividend (paid to cash)")*AI277</f>
        <v>0</v>
      </c>
      <c r="BY277" s="6">
        <f ca="1">BY276+SUMIFS('Transactions (Dated)'!$F:$F,'Transactions (Dated)'!$D:$D,$BL277,'Transactions (Dated)'!$B:$B,BY$11,'Transactions (Dated)'!$C:$C,"Dividend (paid to cash)")*AJ277</f>
        <v>0</v>
      </c>
      <c r="BZ277" s="6">
        <f ca="1">BZ276+SUMIFS('Transactions (Dated)'!$F:$F,'Transactions (Dated)'!$D:$D,$BL277,'Transactions (Dated)'!$B:$B,BZ$11,'Transactions (Dated)'!$C:$C,"Dividend (paid to cash)")*AK277</f>
        <v>0</v>
      </c>
      <c r="CA277" s="6">
        <f ca="1">CA276+SUMIFS('Transactions (Dated)'!$F:$F,'Transactions (Dated)'!$D:$D,$BL277,'Transactions (Dated)'!$B:$B,CA$11,'Transactions (Dated)'!$C:$C,"Dividend (paid to cash)")*AL277</f>
        <v>0</v>
      </c>
      <c r="CB277" s="6">
        <v>0</v>
      </c>
      <c r="CC277" s="6">
        <v>0</v>
      </c>
      <c r="CD277" s="6"/>
      <c r="CF277" s="6">
        <f t="shared" ca="1" si="138"/>
        <v>65281.081999999988</v>
      </c>
      <c r="CH277" s="3">
        <f t="shared" si="139"/>
        <v>42299</v>
      </c>
      <c r="CI277" s="4">
        <f t="shared" ca="1" si="132"/>
        <v>904875.69</v>
      </c>
      <c r="CJ277" s="4">
        <f t="shared" ca="1" si="133"/>
        <v>65281.081999999988</v>
      </c>
      <c r="CL277" s="4">
        <f t="shared" ca="1" si="134"/>
        <v>970156.77199999988</v>
      </c>
    </row>
    <row r="278" spans="2:90" x14ac:dyDescent="0.15">
      <c r="B278" s="3">
        <f t="shared" si="135"/>
        <v>42300</v>
      </c>
      <c r="C278" s="2">
        <v>13953.7</v>
      </c>
      <c r="E278" s="70">
        <v>42300</v>
      </c>
      <c r="F278" s="69">
        <v>9.66</v>
      </c>
      <c r="G278" s="69">
        <v>3.51</v>
      </c>
      <c r="H278" s="69">
        <v>18.87</v>
      </c>
      <c r="I278" s="69">
        <v>31.19</v>
      </c>
      <c r="J278" s="69">
        <v>14.48</v>
      </c>
      <c r="K278" s="69">
        <v>10.77</v>
      </c>
      <c r="L278" s="69">
        <v>22.76</v>
      </c>
      <c r="M278" s="69">
        <v>3.27</v>
      </c>
      <c r="N278" s="69">
        <v>9.1</v>
      </c>
      <c r="O278" s="69">
        <v>6.1166999999999998</v>
      </c>
      <c r="P278" s="69">
        <v>28.61</v>
      </c>
      <c r="Q278" s="69">
        <v>0.89</v>
      </c>
      <c r="R278" s="69">
        <v>6.86</v>
      </c>
      <c r="S278" s="69">
        <v>39.44</v>
      </c>
      <c r="T278" s="69"/>
      <c r="U278" s="69"/>
      <c r="V278" s="4"/>
      <c r="X278" s="3">
        <f t="shared" si="114"/>
        <v>42300</v>
      </c>
      <c r="Y278" s="40">
        <f ca="1">Y277+SUMIFS('Transactions (Dated)'!$E$2:$E$53,'Transactions (Dated)'!$D$2:$D$53,'Share Values'!$X278,'Transactions (Dated)'!$B$2:$B$53,'Share Values'!Y$11,'Transactions (Dated)'!$C$2:$C$53,"Buy")-SUMIFS('Transactions (Dated)'!$E$2:$E$53,'Transactions (Dated)'!$D$2:$D$53,'Share Values'!$X278,'Transactions (Dated)'!$B$2:$B$53,'Share Values'!Y$11,'Transactions (Dated)'!$C$2:$C$53,"Sell")</f>
        <v>4625</v>
      </c>
      <c r="Z278" s="40">
        <f ca="1">Z277+SUMIFS('Transactions (Dated)'!$E$2:$E$53,'Transactions (Dated)'!$D$2:$D$53,'Share Values'!$X278,'Transactions (Dated)'!$B$2:$B$53,'Share Values'!Z$11,'Transactions (Dated)'!$C$2:$C$53,"Buy")-SUMIFS('Transactions (Dated)'!$E$2:$E$53,'Transactions (Dated)'!$D$2:$D$53,'Share Values'!$X278,'Transactions (Dated)'!$B$2:$B$53,'Share Values'!Z$11,'Transactions (Dated)'!$C$2:$C$53,"Sell")</f>
        <v>9375</v>
      </c>
      <c r="AA278" s="40">
        <f ca="1">AA277+SUMIFS('Transactions (Dated)'!$E$2:$E$53,'Transactions (Dated)'!$D$2:$D$53,'Share Values'!$X278,'Transactions (Dated)'!$B$2:$B$53,'Share Values'!AA$11,'Transactions (Dated)'!$C$2:$C$53,"Buy")-SUMIFS('Transactions (Dated)'!$E$2:$E$53,'Transactions (Dated)'!$D$2:$D$53,'Share Values'!$X278,'Transactions (Dated)'!$B$2:$B$53,'Share Values'!AA$11,'Transactions (Dated)'!$C$2:$C$53,"Sell")</f>
        <v>39270</v>
      </c>
      <c r="AB278" s="40">
        <f ca="1">AB277+SUMIFS('Transactions (Dated)'!$E$2:$E$53,'Transactions (Dated)'!$D$2:$D$53,'Share Values'!$X278,'Transactions (Dated)'!$B$2:$B$53,'Share Values'!AB$11,'Transactions (Dated)'!$C$2:$C$53,"Buy")-SUMIFS('Transactions (Dated)'!$E$2:$E$53,'Transactions (Dated)'!$D$2:$D$53,'Share Values'!$X278,'Transactions (Dated)'!$B$2:$B$53,'Share Values'!AB$11,'Transactions (Dated)'!$C$2:$C$53,"Sell")</f>
        <v>1892</v>
      </c>
      <c r="AC278" s="40">
        <f ca="1">AC277+SUMIFS('Transactions (Dated)'!$E$2:$E$53,'Transactions (Dated)'!$D$2:$D$53,'Share Values'!$X278,'Transactions (Dated)'!$B$2:$B$53,'Share Values'!AC$11,'Transactions (Dated)'!$C$2:$C$53,"Buy")-SUMIFS('Transactions (Dated)'!$E$2:$E$53,'Transactions (Dated)'!$D$2:$D$53,'Share Values'!$X278,'Transactions (Dated)'!$B$2:$B$53,'Share Values'!AC$11,'Transactions (Dated)'!$C$2:$C$53,"Sell")</f>
        <v>2348</v>
      </c>
      <c r="AD278" s="40">
        <f ca="1">AD277+SUMIFS('Transactions (Dated)'!$E$2:$E$53,'Transactions (Dated)'!$D$2:$D$53,'Share Values'!$X278,'Transactions (Dated)'!$B$2:$B$53,'Share Values'!AD$11,'Transactions (Dated)'!$C$2:$C$53,"Buy")-SUMIFS('Transactions (Dated)'!$E$2:$E$53,'Transactions (Dated)'!$D$2:$D$53,'Share Values'!$X278,'Transactions (Dated)'!$B$2:$B$53,'Share Values'!AD$11,'Transactions (Dated)'!$C$2:$C$53,"Sell")</f>
        <v>0</v>
      </c>
      <c r="AE278" s="40">
        <f ca="1">AE277+SUMIFS('Transactions (Dated)'!$E$2:$E$53,'Transactions (Dated)'!$D$2:$D$53,'Share Values'!$X278,'Transactions (Dated)'!$B$2:$B$53,'Share Values'!AE$11,'Transactions (Dated)'!$C$2:$C$53,"Buy")-SUMIFS('Transactions (Dated)'!$E$2:$E$53,'Transactions (Dated)'!$D$2:$D$53,'Share Values'!$X278,'Transactions (Dated)'!$B$2:$B$53,'Share Values'!AE$11,'Transactions (Dated)'!$C$2:$C$53,"Sell")</f>
        <v>0</v>
      </c>
      <c r="AF278" s="40">
        <f ca="1">AF277+SUMIFS('Transactions (Dated)'!$E$2:$E$53,'Transactions (Dated)'!$D$2:$D$53,'Share Values'!$X278,'Transactions (Dated)'!$B$2:$B$53,'Share Values'!AF$11,'Transactions (Dated)'!$C$2:$C$53,"Buy")-SUMIFS('Transactions (Dated)'!$E$2:$E$53,'Transactions (Dated)'!$D$2:$D$53,'Share Values'!$X278,'Transactions (Dated)'!$B$2:$B$53,'Share Values'!AF$11,'Transactions (Dated)'!$C$2:$C$53,"Sell")</f>
        <v>0</v>
      </c>
      <c r="AG278" s="40">
        <f ca="1">AG277+SUMIFS('Transactions (Dated)'!$E$2:$E$53,'Transactions (Dated)'!$D$2:$D$53,'Share Values'!$X278,'Transactions (Dated)'!$B$2:$B$53,'Share Values'!AG$11,'Transactions (Dated)'!$C$2:$C$53,"Buy")-SUMIFS('Transactions (Dated)'!$E$2:$E$53,'Transactions (Dated)'!$D$2:$D$53,'Share Values'!$X278,'Transactions (Dated)'!$B$2:$B$53,'Share Values'!AG$11,'Transactions (Dated)'!$C$2:$C$53,"Sell")</f>
        <v>0</v>
      </c>
      <c r="AH278" s="40">
        <f ca="1">AH277+SUMIFS('Transactions (Dated)'!$E$2:$E$53,'Transactions (Dated)'!$D$2:$D$53,'Share Values'!$X278,'Transactions (Dated)'!$B$2:$B$53,'Share Values'!AH$11,'Transactions (Dated)'!$C$2:$C$53,"Buy")-SUMIFS('Transactions (Dated)'!$E$2:$E$53,'Transactions (Dated)'!$D$2:$D$53,'Share Values'!$X278,'Transactions (Dated)'!$B$2:$B$53,'Share Values'!AH$11,'Transactions (Dated)'!$C$2:$C$53,"Sell")</f>
        <v>0</v>
      </c>
      <c r="AI278" s="40">
        <f ca="1">AI277+SUMIFS('Transactions (Dated)'!$E$2:$E$53,'Transactions (Dated)'!$D$2:$D$53,'Share Values'!$X278,'Transactions (Dated)'!$B$2:$B$53,'Share Values'!AI$11,'Transactions (Dated)'!$C$2:$C$53,"Buy")-SUMIFS('Transactions (Dated)'!$E$2:$E$53,'Transactions (Dated)'!$D$2:$D$53,'Share Values'!$X278,'Transactions (Dated)'!$B$2:$B$53,'Share Values'!AI$11,'Transactions (Dated)'!$C$2:$C$53,"Sell")</f>
        <v>0</v>
      </c>
      <c r="AJ278" s="40">
        <f ca="1">AJ277+SUMIFS('Transactions (Dated)'!$E$2:$E$53,'Transactions (Dated)'!$D$2:$D$53,'Share Values'!$X278,'Transactions (Dated)'!$B$2:$B$53,'Share Values'!AJ$11,'Transactions (Dated)'!$C$2:$C$53,"Buy")-SUMIFS('Transactions (Dated)'!$E$2:$E$53,'Transactions (Dated)'!$D$2:$D$53,'Share Values'!$X278,'Transactions (Dated)'!$B$2:$B$53,'Share Values'!AJ$11,'Transactions (Dated)'!$C$2:$C$53,"Sell")</f>
        <v>0</v>
      </c>
      <c r="AK278" s="40">
        <f ca="1">AK277+SUMIFS('Transactions (Dated)'!$E$2:$E$53,'Transactions (Dated)'!$D$2:$D$53,'Share Values'!$X278,'Transactions (Dated)'!$B$2:$B$53,'Share Values'!AK$11,'Transactions (Dated)'!$C$2:$C$53,"Buy")-SUMIFS('Transactions (Dated)'!$E$2:$E$53,'Transactions (Dated)'!$D$2:$D$53,'Share Values'!$X278,'Transactions (Dated)'!$B$2:$B$53,'Share Values'!AK$11,'Transactions (Dated)'!$C$2:$C$53,"Sell")</f>
        <v>0</v>
      </c>
      <c r="AL278" s="40">
        <f ca="1">AL277+SUMIFS('Transactions (Dated)'!$E$2:$E$53,'Transactions (Dated)'!$D$2:$D$53,'Share Values'!$X278,'Transactions (Dated)'!$B$2:$B$53,'Share Values'!AL$11,'Transactions (Dated)'!$C$2:$C$53,"Buy")-SUMIFS('Transactions (Dated)'!$E$2:$E$53,'Transactions (Dated)'!$D$2:$D$53,'Share Values'!$X278,'Transactions (Dated)'!$B$2:$B$53,'Share Values'!AL$11,'Transactions (Dated)'!$C$2:$C$53,"Sell")</f>
        <v>0</v>
      </c>
      <c r="AM278" s="40">
        <f ca="1">AM277+SUMIFS('Transactions (Dated)'!$E$2:$E$53,'Transactions (Dated)'!$D$2:$D$53,'Share Values'!$X278,'Transactions (Dated)'!$B$2:$B$53,'Share Values'!AM$11,'Transactions (Dated)'!$C$2:$C$53,"Buy")-SUMIFS('Transactions (Dated)'!$E$2:$E$53,'Transactions (Dated)'!$D$2:$D$53,'Share Values'!$X278,'Transactions (Dated)'!$B$2:$B$53,'Share Values'!AM$11,'Transactions (Dated)'!$C$2:$C$53,"Sell")</f>
        <v>0</v>
      </c>
      <c r="AN278" s="40">
        <f ca="1">AN277+SUMIFS('Transactions (Dated)'!$E$2:$E$53,'Transactions (Dated)'!$D$2:$D$53,'Share Values'!$X278,'Transactions (Dated)'!$B$2:$B$53,'Share Values'!AN$11,'Transactions (Dated)'!$C$2:$C$53,"Buy")-SUMIFS('Transactions (Dated)'!$E$2:$E$53,'Transactions (Dated)'!$D$2:$D$53,'Share Values'!$X278,'Transactions (Dated)'!$B$2:$B$53,'Share Values'!AN$11,'Transactions (Dated)'!$C$2:$C$53,"Sell")</f>
        <v>0</v>
      </c>
      <c r="AO278" s="40"/>
      <c r="AQ278" s="3">
        <f t="shared" si="115"/>
        <v>42300</v>
      </c>
      <c r="AR278" s="6">
        <f t="shared" ca="1" si="116"/>
        <v>44677.5</v>
      </c>
      <c r="AS278" s="6">
        <f t="shared" ca="1" si="117"/>
        <v>32906.25</v>
      </c>
      <c r="AT278" s="6">
        <f t="shared" ca="1" si="118"/>
        <v>741024.9</v>
      </c>
      <c r="AU278" s="6">
        <f t="shared" ca="1" si="119"/>
        <v>59011.48</v>
      </c>
      <c r="AV278" s="6">
        <f t="shared" ca="1" si="120"/>
        <v>33999.040000000001</v>
      </c>
      <c r="AW278" s="6">
        <f t="shared" ca="1" si="121"/>
        <v>0</v>
      </c>
      <c r="AX278" s="6">
        <f t="shared" ca="1" si="122"/>
        <v>0</v>
      </c>
      <c r="AY278" s="6">
        <f t="shared" ca="1" si="123"/>
        <v>0</v>
      </c>
      <c r="AZ278" s="6">
        <f t="shared" ca="1" si="124"/>
        <v>0</v>
      </c>
      <c r="BA278" s="6">
        <f t="shared" ca="1" si="125"/>
        <v>0</v>
      </c>
      <c r="BB278" s="6">
        <f t="shared" ca="1" si="126"/>
        <v>0</v>
      </c>
      <c r="BC278" s="6">
        <f t="shared" ca="1" si="127"/>
        <v>0</v>
      </c>
      <c r="BD278" s="6">
        <f t="shared" ca="1" si="128"/>
        <v>0</v>
      </c>
      <c r="BE278" s="6">
        <f t="shared" ca="1" si="129"/>
        <v>0</v>
      </c>
      <c r="BF278" s="6">
        <f t="shared" ca="1" si="136"/>
        <v>0</v>
      </c>
      <c r="BG278" s="6">
        <f t="shared" ca="1" si="137"/>
        <v>0</v>
      </c>
      <c r="BH278" s="6"/>
      <c r="BJ278" s="4">
        <f t="shared" ca="1" si="130"/>
        <v>911619.17</v>
      </c>
      <c r="BL278" s="3">
        <f t="shared" si="131"/>
        <v>42300</v>
      </c>
      <c r="BM278" s="6">
        <f>BM277+SUMIFS('Transactions (Dated)'!G:G,'Transactions (Dated)'!D:D,'Share Values'!AQ278)</f>
        <v>34179.499999999993</v>
      </c>
      <c r="BN278" s="6">
        <f ca="1">BN277+SUMIFS('Transactions (Dated)'!$F:$F,'Transactions (Dated)'!$D:$D,$BL278,'Transactions (Dated)'!$B:$B,BN$11,'Transactions (Dated)'!$C:$C,"Dividend (paid to cash)")*Y278</f>
        <v>0</v>
      </c>
      <c r="BO278" s="6">
        <f ca="1">BO277+SUMIFS('Transactions (Dated)'!$F:$F,'Transactions (Dated)'!$D:$D,$BL278,'Transactions (Dated)'!$B:$B,BO$11,'Transactions (Dated)'!$C:$C,"Dividend (paid to cash)")*Z278</f>
        <v>2187.5</v>
      </c>
      <c r="BP278" s="6">
        <f ca="1">BP277+SUMIFS('Transactions (Dated)'!$F:$F,'Transactions (Dated)'!$D:$D,$BL278,'Transactions (Dated)'!$B:$B,BP$11,'Transactions (Dated)'!$C:$C,"Dividend (paid to cash)")*AA278</f>
        <v>28734.342000000001</v>
      </c>
      <c r="BQ278" s="6">
        <f ca="1">BQ277+SUMIFS('Transactions (Dated)'!$F:$F,'Transactions (Dated)'!$D:$D,$BL278,'Transactions (Dated)'!$B:$B,BQ$11,'Transactions (Dated)'!$C:$C,"Dividend (paid to cash)")*AB278</f>
        <v>179.74</v>
      </c>
      <c r="BR278" s="6">
        <f ca="1">BR277+SUMIFS('Transactions (Dated)'!$F:$F,'Transactions (Dated)'!$D:$D,$BL278,'Transactions (Dated)'!$B:$B,BR$11,'Transactions (Dated)'!$C:$C,"Dividend (paid to cash)")*AC278</f>
        <v>0</v>
      </c>
      <c r="BS278" s="6">
        <f ca="1">BS277+SUMIFS('Transactions (Dated)'!$F:$F,'Transactions (Dated)'!$D:$D,$BL278,'Transactions (Dated)'!$B:$B,BS$11,'Transactions (Dated)'!$C:$C,"Dividend (paid to cash)")*AD278</f>
        <v>0</v>
      </c>
      <c r="BT278" s="6">
        <f ca="1">BT277+SUMIFS('Transactions (Dated)'!$F:$F,'Transactions (Dated)'!$D:$D,$BL278,'Transactions (Dated)'!$B:$B,BT$11,'Transactions (Dated)'!$C:$C,"Dividend (paid to cash)")*AE278</f>
        <v>0</v>
      </c>
      <c r="BU278" s="6">
        <f ca="1">BU277+SUMIFS('Transactions (Dated)'!$F:$F,'Transactions (Dated)'!$D:$D,$BL278,'Transactions (Dated)'!$B:$B,BU$11,'Transactions (Dated)'!$C:$C,"Dividend (paid to cash)")*AF278</f>
        <v>0</v>
      </c>
      <c r="BV278" s="6">
        <f ca="1">BV277+SUMIFS('Transactions (Dated)'!$F:$F,'Transactions (Dated)'!$D:$D,$BL278,'Transactions (Dated)'!$B:$B,BV$11,'Transactions (Dated)'!$C:$C,"Dividend (paid to cash)")*AG278</f>
        <v>0</v>
      </c>
      <c r="BW278" s="6">
        <f ca="1">BW277+SUMIFS('Transactions (Dated)'!$F:$F,'Transactions (Dated)'!$D:$D,$BL278,'Transactions (Dated)'!$B:$B,BW$11,'Transactions (Dated)'!$C:$C,"Dividend (paid to cash)")*AH278</f>
        <v>0</v>
      </c>
      <c r="BX278" s="6">
        <f ca="1">BX277+SUMIFS('Transactions (Dated)'!$F:$F,'Transactions (Dated)'!$D:$D,$BL278,'Transactions (Dated)'!$B:$B,BX$11,'Transactions (Dated)'!$C:$C,"Dividend (paid to cash)")*AI278</f>
        <v>0</v>
      </c>
      <c r="BY278" s="6">
        <f ca="1">BY277+SUMIFS('Transactions (Dated)'!$F:$F,'Transactions (Dated)'!$D:$D,$BL278,'Transactions (Dated)'!$B:$B,BY$11,'Transactions (Dated)'!$C:$C,"Dividend (paid to cash)")*AJ278</f>
        <v>0</v>
      </c>
      <c r="BZ278" s="6">
        <f ca="1">BZ277+SUMIFS('Transactions (Dated)'!$F:$F,'Transactions (Dated)'!$D:$D,$BL278,'Transactions (Dated)'!$B:$B,BZ$11,'Transactions (Dated)'!$C:$C,"Dividend (paid to cash)")*AK278</f>
        <v>0</v>
      </c>
      <c r="CA278" s="6">
        <f ca="1">CA277+SUMIFS('Transactions (Dated)'!$F:$F,'Transactions (Dated)'!$D:$D,$BL278,'Transactions (Dated)'!$B:$B,CA$11,'Transactions (Dated)'!$C:$C,"Dividend (paid to cash)")*AL278</f>
        <v>0</v>
      </c>
      <c r="CB278" s="6">
        <v>0</v>
      </c>
      <c r="CC278" s="6">
        <v>0</v>
      </c>
      <c r="CD278" s="6"/>
      <c r="CF278" s="6">
        <f t="shared" ca="1" si="138"/>
        <v>65281.081999999988</v>
      </c>
      <c r="CH278" s="3">
        <f t="shared" si="139"/>
        <v>42300</v>
      </c>
      <c r="CI278" s="4">
        <f t="shared" ca="1" si="132"/>
        <v>911619.17</v>
      </c>
      <c r="CJ278" s="4">
        <f t="shared" ca="1" si="133"/>
        <v>65281.081999999988</v>
      </c>
      <c r="CL278" s="4">
        <f t="shared" ca="1" si="134"/>
        <v>976900.25199999998</v>
      </c>
    </row>
    <row r="279" spans="2:90" x14ac:dyDescent="0.15">
      <c r="B279" s="3">
        <f t="shared" si="135"/>
        <v>42303</v>
      </c>
      <c r="C279" s="2">
        <v>13790.9</v>
      </c>
      <c r="E279" s="70">
        <v>42303</v>
      </c>
      <c r="F279" s="69">
        <v>9.58</v>
      </c>
      <c r="G279" s="69">
        <v>3.39</v>
      </c>
      <c r="H279" s="69">
        <v>18.670000000000002</v>
      </c>
      <c r="I279" s="69">
        <v>30.44</v>
      </c>
      <c r="J279" s="69">
        <v>14.71</v>
      </c>
      <c r="K279" s="69">
        <v>10.78</v>
      </c>
      <c r="L279" s="69">
        <v>22.62</v>
      </c>
      <c r="M279" s="69">
        <v>3.44</v>
      </c>
      <c r="N279" s="69">
        <v>9.1</v>
      </c>
      <c r="O279" s="69">
        <v>6.1166999999999998</v>
      </c>
      <c r="P279" s="69">
        <v>28.18</v>
      </c>
      <c r="Q279" s="69">
        <v>0.91</v>
      </c>
      <c r="R279" s="69">
        <v>6.73</v>
      </c>
      <c r="S279" s="69">
        <v>39.32</v>
      </c>
      <c r="T279" s="69"/>
      <c r="U279" s="69"/>
      <c r="V279" s="4"/>
      <c r="X279" s="3">
        <f t="shared" si="114"/>
        <v>42303</v>
      </c>
      <c r="Y279" s="40">
        <f ca="1">Y278+SUMIFS('Transactions (Dated)'!$E$2:$E$53,'Transactions (Dated)'!$D$2:$D$53,'Share Values'!$X279,'Transactions (Dated)'!$B$2:$B$53,'Share Values'!Y$11,'Transactions (Dated)'!$C$2:$C$53,"Buy")-SUMIFS('Transactions (Dated)'!$E$2:$E$53,'Transactions (Dated)'!$D$2:$D$53,'Share Values'!$X279,'Transactions (Dated)'!$B$2:$B$53,'Share Values'!Y$11,'Transactions (Dated)'!$C$2:$C$53,"Sell")</f>
        <v>4625</v>
      </c>
      <c r="Z279" s="40">
        <f ca="1">Z278+SUMIFS('Transactions (Dated)'!$E$2:$E$53,'Transactions (Dated)'!$D$2:$D$53,'Share Values'!$X279,'Transactions (Dated)'!$B$2:$B$53,'Share Values'!Z$11,'Transactions (Dated)'!$C$2:$C$53,"Buy")-SUMIFS('Transactions (Dated)'!$E$2:$E$53,'Transactions (Dated)'!$D$2:$D$53,'Share Values'!$X279,'Transactions (Dated)'!$B$2:$B$53,'Share Values'!Z$11,'Transactions (Dated)'!$C$2:$C$53,"Sell")</f>
        <v>9375</v>
      </c>
      <c r="AA279" s="40">
        <f ca="1">AA278+SUMIFS('Transactions (Dated)'!$E$2:$E$53,'Transactions (Dated)'!$D$2:$D$53,'Share Values'!$X279,'Transactions (Dated)'!$B$2:$B$53,'Share Values'!AA$11,'Transactions (Dated)'!$C$2:$C$53,"Buy")-SUMIFS('Transactions (Dated)'!$E$2:$E$53,'Transactions (Dated)'!$D$2:$D$53,'Share Values'!$X279,'Transactions (Dated)'!$B$2:$B$53,'Share Values'!AA$11,'Transactions (Dated)'!$C$2:$C$53,"Sell")</f>
        <v>39270</v>
      </c>
      <c r="AB279" s="40">
        <f ca="1">AB278+SUMIFS('Transactions (Dated)'!$E$2:$E$53,'Transactions (Dated)'!$D$2:$D$53,'Share Values'!$X279,'Transactions (Dated)'!$B$2:$B$53,'Share Values'!AB$11,'Transactions (Dated)'!$C$2:$C$53,"Buy")-SUMIFS('Transactions (Dated)'!$E$2:$E$53,'Transactions (Dated)'!$D$2:$D$53,'Share Values'!$X279,'Transactions (Dated)'!$B$2:$B$53,'Share Values'!AB$11,'Transactions (Dated)'!$C$2:$C$53,"Sell")</f>
        <v>1892</v>
      </c>
      <c r="AC279" s="40">
        <f ca="1">AC278+SUMIFS('Transactions (Dated)'!$E$2:$E$53,'Transactions (Dated)'!$D$2:$D$53,'Share Values'!$X279,'Transactions (Dated)'!$B$2:$B$53,'Share Values'!AC$11,'Transactions (Dated)'!$C$2:$C$53,"Buy")-SUMIFS('Transactions (Dated)'!$E$2:$E$53,'Transactions (Dated)'!$D$2:$D$53,'Share Values'!$X279,'Transactions (Dated)'!$B$2:$B$53,'Share Values'!AC$11,'Transactions (Dated)'!$C$2:$C$53,"Sell")</f>
        <v>2348</v>
      </c>
      <c r="AD279" s="40">
        <f ca="1">AD278+SUMIFS('Transactions (Dated)'!$E$2:$E$53,'Transactions (Dated)'!$D$2:$D$53,'Share Values'!$X279,'Transactions (Dated)'!$B$2:$B$53,'Share Values'!AD$11,'Transactions (Dated)'!$C$2:$C$53,"Buy")-SUMIFS('Transactions (Dated)'!$E$2:$E$53,'Transactions (Dated)'!$D$2:$D$53,'Share Values'!$X279,'Transactions (Dated)'!$B$2:$B$53,'Share Values'!AD$11,'Transactions (Dated)'!$C$2:$C$53,"Sell")</f>
        <v>0</v>
      </c>
      <c r="AE279" s="40">
        <f ca="1">AE278+SUMIFS('Transactions (Dated)'!$E$2:$E$53,'Transactions (Dated)'!$D$2:$D$53,'Share Values'!$X279,'Transactions (Dated)'!$B$2:$B$53,'Share Values'!AE$11,'Transactions (Dated)'!$C$2:$C$53,"Buy")-SUMIFS('Transactions (Dated)'!$E$2:$E$53,'Transactions (Dated)'!$D$2:$D$53,'Share Values'!$X279,'Transactions (Dated)'!$B$2:$B$53,'Share Values'!AE$11,'Transactions (Dated)'!$C$2:$C$53,"Sell")</f>
        <v>0</v>
      </c>
      <c r="AF279" s="40">
        <f ca="1">AF278+SUMIFS('Transactions (Dated)'!$E$2:$E$53,'Transactions (Dated)'!$D$2:$D$53,'Share Values'!$X279,'Transactions (Dated)'!$B$2:$B$53,'Share Values'!AF$11,'Transactions (Dated)'!$C$2:$C$53,"Buy")-SUMIFS('Transactions (Dated)'!$E$2:$E$53,'Transactions (Dated)'!$D$2:$D$53,'Share Values'!$X279,'Transactions (Dated)'!$B$2:$B$53,'Share Values'!AF$11,'Transactions (Dated)'!$C$2:$C$53,"Sell")</f>
        <v>0</v>
      </c>
      <c r="AG279" s="40">
        <f ca="1">AG278+SUMIFS('Transactions (Dated)'!$E$2:$E$53,'Transactions (Dated)'!$D$2:$D$53,'Share Values'!$X279,'Transactions (Dated)'!$B$2:$B$53,'Share Values'!AG$11,'Transactions (Dated)'!$C$2:$C$53,"Buy")-SUMIFS('Transactions (Dated)'!$E$2:$E$53,'Transactions (Dated)'!$D$2:$D$53,'Share Values'!$X279,'Transactions (Dated)'!$B$2:$B$53,'Share Values'!AG$11,'Transactions (Dated)'!$C$2:$C$53,"Sell")</f>
        <v>0</v>
      </c>
      <c r="AH279" s="40">
        <f ca="1">AH278+SUMIFS('Transactions (Dated)'!$E$2:$E$53,'Transactions (Dated)'!$D$2:$D$53,'Share Values'!$X279,'Transactions (Dated)'!$B$2:$B$53,'Share Values'!AH$11,'Transactions (Dated)'!$C$2:$C$53,"Buy")-SUMIFS('Transactions (Dated)'!$E$2:$E$53,'Transactions (Dated)'!$D$2:$D$53,'Share Values'!$X279,'Transactions (Dated)'!$B$2:$B$53,'Share Values'!AH$11,'Transactions (Dated)'!$C$2:$C$53,"Sell")</f>
        <v>0</v>
      </c>
      <c r="AI279" s="40">
        <f ca="1">AI278+SUMIFS('Transactions (Dated)'!$E$2:$E$53,'Transactions (Dated)'!$D$2:$D$53,'Share Values'!$X279,'Transactions (Dated)'!$B$2:$B$53,'Share Values'!AI$11,'Transactions (Dated)'!$C$2:$C$53,"Buy")-SUMIFS('Transactions (Dated)'!$E$2:$E$53,'Transactions (Dated)'!$D$2:$D$53,'Share Values'!$X279,'Transactions (Dated)'!$B$2:$B$53,'Share Values'!AI$11,'Transactions (Dated)'!$C$2:$C$53,"Sell")</f>
        <v>0</v>
      </c>
      <c r="AJ279" s="40">
        <f ca="1">AJ278+SUMIFS('Transactions (Dated)'!$E$2:$E$53,'Transactions (Dated)'!$D$2:$D$53,'Share Values'!$X279,'Transactions (Dated)'!$B$2:$B$53,'Share Values'!AJ$11,'Transactions (Dated)'!$C$2:$C$53,"Buy")-SUMIFS('Transactions (Dated)'!$E$2:$E$53,'Transactions (Dated)'!$D$2:$D$53,'Share Values'!$X279,'Transactions (Dated)'!$B$2:$B$53,'Share Values'!AJ$11,'Transactions (Dated)'!$C$2:$C$53,"Sell")</f>
        <v>0</v>
      </c>
      <c r="AK279" s="40">
        <f ca="1">AK278+SUMIFS('Transactions (Dated)'!$E$2:$E$53,'Transactions (Dated)'!$D$2:$D$53,'Share Values'!$X279,'Transactions (Dated)'!$B$2:$B$53,'Share Values'!AK$11,'Transactions (Dated)'!$C$2:$C$53,"Buy")-SUMIFS('Transactions (Dated)'!$E$2:$E$53,'Transactions (Dated)'!$D$2:$D$53,'Share Values'!$X279,'Transactions (Dated)'!$B$2:$B$53,'Share Values'!AK$11,'Transactions (Dated)'!$C$2:$C$53,"Sell")</f>
        <v>0</v>
      </c>
      <c r="AL279" s="40">
        <f ca="1">AL278+SUMIFS('Transactions (Dated)'!$E$2:$E$53,'Transactions (Dated)'!$D$2:$D$53,'Share Values'!$X279,'Transactions (Dated)'!$B$2:$B$53,'Share Values'!AL$11,'Transactions (Dated)'!$C$2:$C$53,"Buy")-SUMIFS('Transactions (Dated)'!$E$2:$E$53,'Transactions (Dated)'!$D$2:$D$53,'Share Values'!$X279,'Transactions (Dated)'!$B$2:$B$53,'Share Values'!AL$11,'Transactions (Dated)'!$C$2:$C$53,"Sell")</f>
        <v>0</v>
      </c>
      <c r="AM279" s="40">
        <f ca="1">AM278+SUMIFS('Transactions (Dated)'!$E$2:$E$53,'Transactions (Dated)'!$D$2:$D$53,'Share Values'!$X279,'Transactions (Dated)'!$B$2:$B$53,'Share Values'!AM$11,'Transactions (Dated)'!$C$2:$C$53,"Buy")-SUMIFS('Transactions (Dated)'!$E$2:$E$53,'Transactions (Dated)'!$D$2:$D$53,'Share Values'!$X279,'Transactions (Dated)'!$B$2:$B$53,'Share Values'!AM$11,'Transactions (Dated)'!$C$2:$C$53,"Sell")</f>
        <v>0</v>
      </c>
      <c r="AN279" s="40">
        <f ca="1">AN278+SUMIFS('Transactions (Dated)'!$E$2:$E$53,'Transactions (Dated)'!$D$2:$D$53,'Share Values'!$X279,'Transactions (Dated)'!$B$2:$B$53,'Share Values'!AN$11,'Transactions (Dated)'!$C$2:$C$53,"Buy")-SUMIFS('Transactions (Dated)'!$E$2:$E$53,'Transactions (Dated)'!$D$2:$D$53,'Share Values'!$X279,'Transactions (Dated)'!$B$2:$B$53,'Share Values'!AN$11,'Transactions (Dated)'!$C$2:$C$53,"Sell")</f>
        <v>0</v>
      </c>
      <c r="AO279" s="40"/>
      <c r="AQ279" s="3">
        <f t="shared" si="115"/>
        <v>42303</v>
      </c>
      <c r="AR279" s="6">
        <f t="shared" ca="1" si="116"/>
        <v>44307.5</v>
      </c>
      <c r="AS279" s="6">
        <f t="shared" ca="1" si="117"/>
        <v>31781.25</v>
      </c>
      <c r="AT279" s="6">
        <f t="shared" ca="1" si="118"/>
        <v>733170.9</v>
      </c>
      <c r="AU279" s="6">
        <f t="shared" ca="1" si="119"/>
        <v>57592.480000000003</v>
      </c>
      <c r="AV279" s="6">
        <f t="shared" ca="1" si="120"/>
        <v>34539.08</v>
      </c>
      <c r="AW279" s="6">
        <f t="shared" ca="1" si="121"/>
        <v>0</v>
      </c>
      <c r="AX279" s="6">
        <f t="shared" ca="1" si="122"/>
        <v>0</v>
      </c>
      <c r="AY279" s="6">
        <f t="shared" ca="1" si="123"/>
        <v>0</v>
      </c>
      <c r="AZ279" s="6">
        <f t="shared" ca="1" si="124"/>
        <v>0</v>
      </c>
      <c r="BA279" s="6">
        <f t="shared" ca="1" si="125"/>
        <v>0</v>
      </c>
      <c r="BB279" s="6">
        <f t="shared" ca="1" si="126"/>
        <v>0</v>
      </c>
      <c r="BC279" s="6">
        <f t="shared" ca="1" si="127"/>
        <v>0</v>
      </c>
      <c r="BD279" s="6">
        <f t="shared" ca="1" si="128"/>
        <v>0</v>
      </c>
      <c r="BE279" s="6">
        <f t="shared" ca="1" si="129"/>
        <v>0</v>
      </c>
      <c r="BF279" s="6">
        <f t="shared" ca="1" si="136"/>
        <v>0</v>
      </c>
      <c r="BG279" s="6">
        <f t="shared" ca="1" si="137"/>
        <v>0</v>
      </c>
      <c r="BH279" s="6"/>
      <c r="BJ279" s="4">
        <f t="shared" ca="1" si="130"/>
        <v>901391.21</v>
      </c>
      <c r="BL279" s="3">
        <f t="shared" si="131"/>
        <v>42303</v>
      </c>
      <c r="BM279" s="6">
        <f>BM278+SUMIFS('Transactions (Dated)'!G:G,'Transactions (Dated)'!D:D,'Share Values'!AQ279)</f>
        <v>34179.499999999993</v>
      </c>
      <c r="BN279" s="6">
        <f ca="1">BN278+SUMIFS('Transactions (Dated)'!$F:$F,'Transactions (Dated)'!$D:$D,$BL279,'Transactions (Dated)'!$B:$B,BN$11,'Transactions (Dated)'!$C:$C,"Dividend (paid to cash)")*Y279</f>
        <v>0</v>
      </c>
      <c r="BO279" s="6">
        <f ca="1">BO278+SUMIFS('Transactions (Dated)'!$F:$F,'Transactions (Dated)'!$D:$D,$BL279,'Transactions (Dated)'!$B:$B,BO$11,'Transactions (Dated)'!$C:$C,"Dividend (paid to cash)")*Z279</f>
        <v>2187.5</v>
      </c>
      <c r="BP279" s="6">
        <f ca="1">BP278+SUMIFS('Transactions (Dated)'!$F:$F,'Transactions (Dated)'!$D:$D,$BL279,'Transactions (Dated)'!$B:$B,BP$11,'Transactions (Dated)'!$C:$C,"Dividend (paid to cash)")*AA279</f>
        <v>28734.342000000001</v>
      </c>
      <c r="BQ279" s="6">
        <f ca="1">BQ278+SUMIFS('Transactions (Dated)'!$F:$F,'Transactions (Dated)'!$D:$D,$BL279,'Transactions (Dated)'!$B:$B,BQ$11,'Transactions (Dated)'!$C:$C,"Dividend (paid to cash)")*AB279</f>
        <v>179.74</v>
      </c>
      <c r="BR279" s="6">
        <f ca="1">BR278+SUMIFS('Transactions (Dated)'!$F:$F,'Transactions (Dated)'!$D:$D,$BL279,'Transactions (Dated)'!$B:$B,BR$11,'Transactions (Dated)'!$C:$C,"Dividend (paid to cash)")*AC279</f>
        <v>0</v>
      </c>
      <c r="BS279" s="6">
        <f ca="1">BS278+SUMIFS('Transactions (Dated)'!$F:$F,'Transactions (Dated)'!$D:$D,$BL279,'Transactions (Dated)'!$B:$B,BS$11,'Transactions (Dated)'!$C:$C,"Dividend (paid to cash)")*AD279</f>
        <v>0</v>
      </c>
      <c r="BT279" s="6">
        <f ca="1">BT278+SUMIFS('Transactions (Dated)'!$F:$F,'Transactions (Dated)'!$D:$D,$BL279,'Transactions (Dated)'!$B:$B,BT$11,'Transactions (Dated)'!$C:$C,"Dividend (paid to cash)")*AE279</f>
        <v>0</v>
      </c>
      <c r="BU279" s="6">
        <f ca="1">BU278+SUMIFS('Transactions (Dated)'!$F:$F,'Transactions (Dated)'!$D:$D,$BL279,'Transactions (Dated)'!$B:$B,BU$11,'Transactions (Dated)'!$C:$C,"Dividend (paid to cash)")*AF279</f>
        <v>0</v>
      </c>
      <c r="BV279" s="6">
        <f ca="1">BV278+SUMIFS('Transactions (Dated)'!$F:$F,'Transactions (Dated)'!$D:$D,$BL279,'Transactions (Dated)'!$B:$B,BV$11,'Transactions (Dated)'!$C:$C,"Dividend (paid to cash)")*AG279</f>
        <v>0</v>
      </c>
      <c r="BW279" s="6">
        <f ca="1">BW278+SUMIFS('Transactions (Dated)'!$F:$F,'Transactions (Dated)'!$D:$D,$BL279,'Transactions (Dated)'!$B:$B,BW$11,'Transactions (Dated)'!$C:$C,"Dividend (paid to cash)")*AH279</f>
        <v>0</v>
      </c>
      <c r="BX279" s="6">
        <f ca="1">BX278+SUMIFS('Transactions (Dated)'!$F:$F,'Transactions (Dated)'!$D:$D,$BL279,'Transactions (Dated)'!$B:$B,BX$11,'Transactions (Dated)'!$C:$C,"Dividend (paid to cash)")*AI279</f>
        <v>0</v>
      </c>
      <c r="BY279" s="6">
        <f ca="1">BY278+SUMIFS('Transactions (Dated)'!$F:$F,'Transactions (Dated)'!$D:$D,$BL279,'Transactions (Dated)'!$B:$B,BY$11,'Transactions (Dated)'!$C:$C,"Dividend (paid to cash)")*AJ279</f>
        <v>0</v>
      </c>
      <c r="BZ279" s="6">
        <f ca="1">BZ278+SUMIFS('Transactions (Dated)'!$F:$F,'Transactions (Dated)'!$D:$D,$BL279,'Transactions (Dated)'!$B:$B,BZ$11,'Transactions (Dated)'!$C:$C,"Dividend (paid to cash)")*AK279</f>
        <v>0</v>
      </c>
      <c r="CA279" s="6">
        <f ca="1">CA278+SUMIFS('Transactions (Dated)'!$F:$F,'Transactions (Dated)'!$D:$D,$BL279,'Transactions (Dated)'!$B:$B,CA$11,'Transactions (Dated)'!$C:$C,"Dividend (paid to cash)")*AL279</f>
        <v>0</v>
      </c>
      <c r="CB279" s="6">
        <v>0</v>
      </c>
      <c r="CC279" s="6">
        <v>0</v>
      </c>
      <c r="CD279" s="6"/>
      <c r="CF279" s="6">
        <f t="shared" ca="1" si="138"/>
        <v>65281.081999999988</v>
      </c>
      <c r="CH279" s="3">
        <f t="shared" si="139"/>
        <v>42303</v>
      </c>
      <c r="CI279" s="4">
        <f t="shared" ca="1" si="132"/>
        <v>901391.21</v>
      </c>
      <c r="CJ279" s="4">
        <f t="shared" ca="1" si="133"/>
        <v>65281.081999999988</v>
      </c>
      <c r="CL279" s="4">
        <f t="shared" ca="1" si="134"/>
        <v>966672.2919999999</v>
      </c>
    </row>
    <row r="280" spans="2:90" x14ac:dyDescent="0.15">
      <c r="B280" s="3">
        <f t="shared" si="135"/>
        <v>42304</v>
      </c>
      <c r="C280" s="2">
        <v>13699.6</v>
      </c>
      <c r="E280" s="70">
        <v>42304</v>
      </c>
      <c r="F280" s="69">
        <v>9.2899999999999991</v>
      </c>
      <c r="G280" s="69">
        <v>3.32</v>
      </c>
      <c r="H280" s="69">
        <v>18.53</v>
      </c>
      <c r="I280" s="69">
        <v>30.49</v>
      </c>
      <c r="J280" s="69">
        <v>13.86</v>
      </c>
      <c r="K280" s="69">
        <v>10.31</v>
      </c>
      <c r="L280" s="69">
        <v>22.25</v>
      </c>
      <c r="M280" s="69">
        <v>3.44</v>
      </c>
      <c r="N280" s="69">
        <v>9.1</v>
      </c>
      <c r="O280" s="69">
        <v>6.11</v>
      </c>
      <c r="P280" s="69">
        <v>27.66</v>
      </c>
      <c r="Q280" s="69">
        <v>0.91</v>
      </c>
      <c r="R280" s="69">
        <v>6.64</v>
      </c>
      <c r="S280" s="69">
        <v>38.76</v>
      </c>
      <c r="T280" s="69"/>
      <c r="U280" s="69"/>
      <c r="V280" s="4"/>
      <c r="X280" s="3">
        <f t="shared" si="114"/>
        <v>42304</v>
      </c>
      <c r="Y280" s="40">
        <f ca="1">Y279+SUMIFS('Transactions (Dated)'!$E$2:$E$53,'Transactions (Dated)'!$D$2:$D$53,'Share Values'!$X280,'Transactions (Dated)'!$B$2:$B$53,'Share Values'!Y$11,'Transactions (Dated)'!$C$2:$C$53,"Buy")-SUMIFS('Transactions (Dated)'!$E$2:$E$53,'Transactions (Dated)'!$D$2:$D$53,'Share Values'!$X280,'Transactions (Dated)'!$B$2:$B$53,'Share Values'!Y$11,'Transactions (Dated)'!$C$2:$C$53,"Sell")</f>
        <v>4625</v>
      </c>
      <c r="Z280" s="40">
        <f ca="1">Z279+SUMIFS('Transactions (Dated)'!$E$2:$E$53,'Transactions (Dated)'!$D$2:$D$53,'Share Values'!$X280,'Transactions (Dated)'!$B$2:$B$53,'Share Values'!Z$11,'Transactions (Dated)'!$C$2:$C$53,"Buy")-SUMIFS('Transactions (Dated)'!$E$2:$E$53,'Transactions (Dated)'!$D$2:$D$53,'Share Values'!$X280,'Transactions (Dated)'!$B$2:$B$53,'Share Values'!Z$11,'Transactions (Dated)'!$C$2:$C$53,"Sell")</f>
        <v>9375</v>
      </c>
      <c r="AA280" s="40">
        <f ca="1">AA279+SUMIFS('Transactions (Dated)'!$E$2:$E$53,'Transactions (Dated)'!$D$2:$D$53,'Share Values'!$X280,'Transactions (Dated)'!$B$2:$B$53,'Share Values'!AA$11,'Transactions (Dated)'!$C$2:$C$53,"Buy")-SUMIFS('Transactions (Dated)'!$E$2:$E$53,'Transactions (Dated)'!$D$2:$D$53,'Share Values'!$X280,'Transactions (Dated)'!$B$2:$B$53,'Share Values'!AA$11,'Transactions (Dated)'!$C$2:$C$53,"Sell")</f>
        <v>39270</v>
      </c>
      <c r="AB280" s="40">
        <f ca="1">AB279+SUMIFS('Transactions (Dated)'!$E$2:$E$53,'Transactions (Dated)'!$D$2:$D$53,'Share Values'!$X280,'Transactions (Dated)'!$B$2:$B$53,'Share Values'!AB$11,'Transactions (Dated)'!$C$2:$C$53,"Buy")-SUMIFS('Transactions (Dated)'!$E$2:$E$53,'Transactions (Dated)'!$D$2:$D$53,'Share Values'!$X280,'Transactions (Dated)'!$B$2:$B$53,'Share Values'!AB$11,'Transactions (Dated)'!$C$2:$C$53,"Sell")</f>
        <v>1892</v>
      </c>
      <c r="AC280" s="40">
        <f ca="1">AC279+SUMIFS('Transactions (Dated)'!$E$2:$E$53,'Transactions (Dated)'!$D$2:$D$53,'Share Values'!$X280,'Transactions (Dated)'!$B$2:$B$53,'Share Values'!AC$11,'Transactions (Dated)'!$C$2:$C$53,"Buy")-SUMIFS('Transactions (Dated)'!$E$2:$E$53,'Transactions (Dated)'!$D$2:$D$53,'Share Values'!$X280,'Transactions (Dated)'!$B$2:$B$53,'Share Values'!AC$11,'Transactions (Dated)'!$C$2:$C$53,"Sell")</f>
        <v>2348</v>
      </c>
      <c r="AD280" s="40">
        <f ca="1">AD279+SUMIFS('Transactions (Dated)'!$E$2:$E$53,'Transactions (Dated)'!$D$2:$D$53,'Share Values'!$X280,'Transactions (Dated)'!$B$2:$B$53,'Share Values'!AD$11,'Transactions (Dated)'!$C$2:$C$53,"Buy")-SUMIFS('Transactions (Dated)'!$E$2:$E$53,'Transactions (Dated)'!$D$2:$D$53,'Share Values'!$X280,'Transactions (Dated)'!$B$2:$B$53,'Share Values'!AD$11,'Transactions (Dated)'!$C$2:$C$53,"Sell")</f>
        <v>0</v>
      </c>
      <c r="AE280" s="40">
        <f ca="1">AE279+SUMIFS('Transactions (Dated)'!$E$2:$E$53,'Transactions (Dated)'!$D$2:$D$53,'Share Values'!$X280,'Transactions (Dated)'!$B$2:$B$53,'Share Values'!AE$11,'Transactions (Dated)'!$C$2:$C$53,"Buy")-SUMIFS('Transactions (Dated)'!$E$2:$E$53,'Transactions (Dated)'!$D$2:$D$53,'Share Values'!$X280,'Transactions (Dated)'!$B$2:$B$53,'Share Values'!AE$11,'Transactions (Dated)'!$C$2:$C$53,"Sell")</f>
        <v>0</v>
      </c>
      <c r="AF280" s="40">
        <f ca="1">AF279+SUMIFS('Transactions (Dated)'!$E$2:$E$53,'Transactions (Dated)'!$D$2:$D$53,'Share Values'!$X280,'Transactions (Dated)'!$B$2:$B$53,'Share Values'!AF$11,'Transactions (Dated)'!$C$2:$C$53,"Buy")-SUMIFS('Transactions (Dated)'!$E$2:$E$53,'Transactions (Dated)'!$D$2:$D$53,'Share Values'!$X280,'Transactions (Dated)'!$B$2:$B$53,'Share Values'!AF$11,'Transactions (Dated)'!$C$2:$C$53,"Sell")</f>
        <v>0</v>
      </c>
      <c r="AG280" s="40">
        <f ca="1">AG279+SUMIFS('Transactions (Dated)'!$E$2:$E$53,'Transactions (Dated)'!$D$2:$D$53,'Share Values'!$X280,'Transactions (Dated)'!$B$2:$B$53,'Share Values'!AG$11,'Transactions (Dated)'!$C$2:$C$53,"Buy")-SUMIFS('Transactions (Dated)'!$E$2:$E$53,'Transactions (Dated)'!$D$2:$D$53,'Share Values'!$X280,'Transactions (Dated)'!$B$2:$B$53,'Share Values'!AG$11,'Transactions (Dated)'!$C$2:$C$53,"Sell")</f>
        <v>0</v>
      </c>
      <c r="AH280" s="40">
        <f ca="1">AH279+SUMIFS('Transactions (Dated)'!$E$2:$E$53,'Transactions (Dated)'!$D$2:$D$53,'Share Values'!$X280,'Transactions (Dated)'!$B$2:$B$53,'Share Values'!AH$11,'Transactions (Dated)'!$C$2:$C$53,"Buy")-SUMIFS('Transactions (Dated)'!$E$2:$E$53,'Transactions (Dated)'!$D$2:$D$53,'Share Values'!$X280,'Transactions (Dated)'!$B$2:$B$53,'Share Values'!AH$11,'Transactions (Dated)'!$C$2:$C$53,"Sell")</f>
        <v>0</v>
      </c>
      <c r="AI280" s="40">
        <f ca="1">AI279+SUMIFS('Transactions (Dated)'!$E$2:$E$53,'Transactions (Dated)'!$D$2:$D$53,'Share Values'!$X280,'Transactions (Dated)'!$B$2:$B$53,'Share Values'!AI$11,'Transactions (Dated)'!$C$2:$C$53,"Buy")-SUMIFS('Transactions (Dated)'!$E$2:$E$53,'Transactions (Dated)'!$D$2:$D$53,'Share Values'!$X280,'Transactions (Dated)'!$B$2:$B$53,'Share Values'!AI$11,'Transactions (Dated)'!$C$2:$C$53,"Sell")</f>
        <v>0</v>
      </c>
      <c r="AJ280" s="40">
        <f ca="1">AJ279+SUMIFS('Transactions (Dated)'!$E$2:$E$53,'Transactions (Dated)'!$D$2:$D$53,'Share Values'!$X280,'Transactions (Dated)'!$B$2:$B$53,'Share Values'!AJ$11,'Transactions (Dated)'!$C$2:$C$53,"Buy")-SUMIFS('Transactions (Dated)'!$E$2:$E$53,'Transactions (Dated)'!$D$2:$D$53,'Share Values'!$X280,'Transactions (Dated)'!$B$2:$B$53,'Share Values'!AJ$11,'Transactions (Dated)'!$C$2:$C$53,"Sell")</f>
        <v>0</v>
      </c>
      <c r="AK280" s="40">
        <f ca="1">AK279+SUMIFS('Transactions (Dated)'!$E$2:$E$53,'Transactions (Dated)'!$D$2:$D$53,'Share Values'!$X280,'Transactions (Dated)'!$B$2:$B$53,'Share Values'!AK$11,'Transactions (Dated)'!$C$2:$C$53,"Buy")-SUMIFS('Transactions (Dated)'!$E$2:$E$53,'Transactions (Dated)'!$D$2:$D$53,'Share Values'!$X280,'Transactions (Dated)'!$B$2:$B$53,'Share Values'!AK$11,'Transactions (Dated)'!$C$2:$C$53,"Sell")</f>
        <v>0</v>
      </c>
      <c r="AL280" s="40">
        <f ca="1">AL279+SUMIFS('Transactions (Dated)'!$E$2:$E$53,'Transactions (Dated)'!$D$2:$D$53,'Share Values'!$X280,'Transactions (Dated)'!$B$2:$B$53,'Share Values'!AL$11,'Transactions (Dated)'!$C$2:$C$53,"Buy")-SUMIFS('Transactions (Dated)'!$E$2:$E$53,'Transactions (Dated)'!$D$2:$D$53,'Share Values'!$X280,'Transactions (Dated)'!$B$2:$B$53,'Share Values'!AL$11,'Transactions (Dated)'!$C$2:$C$53,"Sell")</f>
        <v>0</v>
      </c>
      <c r="AM280" s="40">
        <f ca="1">AM279+SUMIFS('Transactions (Dated)'!$E$2:$E$53,'Transactions (Dated)'!$D$2:$D$53,'Share Values'!$X280,'Transactions (Dated)'!$B$2:$B$53,'Share Values'!AM$11,'Transactions (Dated)'!$C$2:$C$53,"Buy")-SUMIFS('Transactions (Dated)'!$E$2:$E$53,'Transactions (Dated)'!$D$2:$D$53,'Share Values'!$X280,'Transactions (Dated)'!$B$2:$B$53,'Share Values'!AM$11,'Transactions (Dated)'!$C$2:$C$53,"Sell")</f>
        <v>0</v>
      </c>
      <c r="AN280" s="40">
        <f ca="1">AN279+SUMIFS('Transactions (Dated)'!$E$2:$E$53,'Transactions (Dated)'!$D$2:$D$53,'Share Values'!$X280,'Transactions (Dated)'!$B$2:$B$53,'Share Values'!AN$11,'Transactions (Dated)'!$C$2:$C$53,"Buy")-SUMIFS('Transactions (Dated)'!$E$2:$E$53,'Transactions (Dated)'!$D$2:$D$53,'Share Values'!$X280,'Transactions (Dated)'!$B$2:$B$53,'Share Values'!AN$11,'Transactions (Dated)'!$C$2:$C$53,"Sell")</f>
        <v>0</v>
      </c>
      <c r="AO280" s="40"/>
      <c r="AQ280" s="3">
        <f t="shared" si="115"/>
        <v>42304</v>
      </c>
      <c r="AR280" s="6">
        <f t="shared" ca="1" si="116"/>
        <v>42966.249999999993</v>
      </c>
      <c r="AS280" s="6">
        <f t="shared" ca="1" si="117"/>
        <v>31125</v>
      </c>
      <c r="AT280" s="6">
        <f t="shared" ca="1" si="118"/>
        <v>727673.10000000009</v>
      </c>
      <c r="AU280" s="6">
        <f t="shared" ca="1" si="119"/>
        <v>57687.079999999994</v>
      </c>
      <c r="AV280" s="6">
        <f t="shared" ca="1" si="120"/>
        <v>32543.279999999999</v>
      </c>
      <c r="AW280" s="6">
        <f t="shared" ca="1" si="121"/>
        <v>0</v>
      </c>
      <c r="AX280" s="6">
        <f t="shared" ca="1" si="122"/>
        <v>0</v>
      </c>
      <c r="AY280" s="6">
        <f t="shared" ca="1" si="123"/>
        <v>0</v>
      </c>
      <c r="AZ280" s="6">
        <f t="shared" ca="1" si="124"/>
        <v>0</v>
      </c>
      <c r="BA280" s="6">
        <f t="shared" ca="1" si="125"/>
        <v>0</v>
      </c>
      <c r="BB280" s="6">
        <f t="shared" ca="1" si="126"/>
        <v>0</v>
      </c>
      <c r="BC280" s="6">
        <f t="shared" ca="1" si="127"/>
        <v>0</v>
      </c>
      <c r="BD280" s="6">
        <f t="shared" ca="1" si="128"/>
        <v>0</v>
      </c>
      <c r="BE280" s="6">
        <f t="shared" ca="1" si="129"/>
        <v>0</v>
      </c>
      <c r="BF280" s="6">
        <f t="shared" ca="1" si="136"/>
        <v>0</v>
      </c>
      <c r="BG280" s="6">
        <f t="shared" ca="1" si="137"/>
        <v>0</v>
      </c>
      <c r="BH280" s="6"/>
      <c r="BJ280" s="4">
        <f t="shared" ca="1" si="130"/>
        <v>891994.71000000008</v>
      </c>
      <c r="BL280" s="3">
        <f t="shared" si="131"/>
        <v>42304</v>
      </c>
      <c r="BM280" s="6">
        <f>BM279+SUMIFS('Transactions (Dated)'!G:G,'Transactions (Dated)'!D:D,'Share Values'!AQ280)</f>
        <v>34179.499999999993</v>
      </c>
      <c r="BN280" s="6">
        <f ca="1">BN279+SUMIFS('Transactions (Dated)'!$F:$F,'Transactions (Dated)'!$D:$D,$BL280,'Transactions (Dated)'!$B:$B,BN$11,'Transactions (Dated)'!$C:$C,"Dividend (paid to cash)")*Y280</f>
        <v>0</v>
      </c>
      <c r="BO280" s="6">
        <f ca="1">BO279+SUMIFS('Transactions (Dated)'!$F:$F,'Transactions (Dated)'!$D:$D,$BL280,'Transactions (Dated)'!$B:$B,BO$11,'Transactions (Dated)'!$C:$C,"Dividend (paid to cash)")*Z280</f>
        <v>2187.5</v>
      </c>
      <c r="BP280" s="6">
        <f ca="1">BP279+SUMIFS('Transactions (Dated)'!$F:$F,'Transactions (Dated)'!$D:$D,$BL280,'Transactions (Dated)'!$B:$B,BP$11,'Transactions (Dated)'!$C:$C,"Dividend (paid to cash)")*AA280</f>
        <v>28734.342000000001</v>
      </c>
      <c r="BQ280" s="6">
        <f ca="1">BQ279+SUMIFS('Transactions (Dated)'!$F:$F,'Transactions (Dated)'!$D:$D,$BL280,'Transactions (Dated)'!$B:$B,BQ$11,'Transactions (Dated)'!$C:$C,"Dividend (paid to cash)")*AB280</f>
        <v>179.74</v>
      </c>
      <c r="BR280" s="6">
        <f ca="1">BR279+SUMIFS('Transactions (Dated)'!$F:$F,'Transactions (Dated)'!$D:$D,$BL280,'Transactions (Dated)'!$B:$B,BR$11,'Transactions (Dated)'!$C:$C,"Dividend (paid to cash)")*AC280</f>
        <v>0</v>
      </c>
      <c r="BS280" s="6">
        <f ca="1">BS279+SUMIFS('Transactions (Dated)'!$F:$F,'Transactions (Dated)'!$D:$D,$BL280,'Transactions (Dated)'!$B:$B,BS$11,'Transactions (Dated)'!$C:$C,"Dividend (paid to cash)")*AD280</f>
        <v>0</v>
      </c>
      <c r="BT280" s="6">
        <f ca="1">BT279+SUMIFS('Transactions (Dated)'!$F:$F,'Transactions (Dated)'!$D:$D,$BL280,'Transactions (Dated)'!$B:$B,BT$11,'Transactions (Dated)'!$C:$C,"Dividend (paid to cash)")*AE280</f>
        <v>0</v>
      </c>
      <c r="BU280" s="6">
        <f ca="1">BU279+SUMIFS('Transactions (Dated)'!$F:$F,'Transactions (Dated)'!$D:$D,$BL280,'Transactions (Dated)'!$B:$B,BU$11,'Transactions (Dated)'!$C:$C,"Dividend (paid to cash)")*AF280</f>
        <v>0</v>
      </c>
      <c r="BV280" s="6">
        <f ca="1">BV279+SUMIFS('Transactions (Dated)'!$F:$F,'Transactions (Dated)'!$D:$D,$BL280,'Transactions (Dated)'!$B:$B,BV$11,'Transactions (Dated)'!$C:$C,"Dividend (paid to cash)")*AG280</f>
        <v>0</v>
      </c>
      <c r="BW280" s="6">
        <f ca="1">BW279+SUMIFS('Transactions (Dated)'!$F:$F,'Transactions (Dated)'!$D:$D,$BL280,'Transactions (Dated)'!$B:$B,BW$11,'Transactions (Dated)'!$C:$C,"Dividend (paid to cash)")*AH280</f>
        <v>0</v>
      </c>
      <c r="BX280" s="6">
        <f ca="1">BX279+SUMIFS('Transactions (Dated)'!$F:$F,'Transactions (Dated)'!$D:$D,$BL280,'Transactions (Dated)'!$B:$B,BX$11,'Transactions (Dated)'!$C:$C,"Dividend (paid to cash)")*AI280</f>
        <v>0</v>
      </c>
      <c r="BY280" s="6">
        <f ca="1">BY279+SUMIFS('Transactions (Dated)'!$F:$F,'Transactions (Dated)'!$D:$D,$BL280,'Transactions (Dated)'!$B:$B,BY$11,'Transactions (Dated)'!$C:$C,"Dividend (paid to cash)")*AJ280</f>
        <v>0</v>
      </c>
      <c r="BZ280" s="6">
        <f ca="1">BZ279+SUMIFS('Transactions (Dated)'!$F:$F,'Transactions (Dated)'!$D:$D,$BL280,'Transactions (Dated)'!$B:$B,BZ$11,'Transactions (Dated)'!$C:$C,"Dividend (paid to cash)")*AK280</f>
        <v>0</v>
      </c>
      <c r="CA280" s="6">
        <f ca="1">CA279+SUMIFS('Transactions (Dated)'!$F:$F,'Transactions (Dated)'!$D:$D,$BL280,'Transactions (Dated)'!$B:$B,CA$11,'Transactions (Dated)'!$C:$C,"Dividend (paid to cash)")*AL280</f>
        <v>0</v>
      </c>
      <c r="CB280" s="6">
        <v>0</v>
      </c>
      <c r="CC280" s="6">
        <v>0</v>
      </c>
      <c r="CD280" s="6"/>
      <c r="CF280" s="6">
        <f t="shared" ca="1" si="138"/>
        <v>65281.081999999988</v>
      </c>
      <c r="CH280" s="3">
        <f t="shared" si="139"/>
        <v>42304</v>
      </c>
      <c r="CI280" s="4">
        <f t="shared" ca="1" si="132"/>
        <v>891994.71000000008</v>
      </c>
      <c r="CJ280" s="4">
        <f t="shared" ca="1" si="133"/>
        <v>65281.081999999988</v>
      </c>
      <c r="CL280" s="4">
        <f t="shared" ca="1" si="134"/>
        <v>957275.79200000002</v>
      </c>
    </row>
    <row r="281" spans="2:90" x14ac:dyDescent="0.15">
      <c r="B281" s="3">
        <f t="shared" si="135"/>
        <v>42305</v>
      </c>
      <c r="C281" s="2">
        <v>13863.2</v>
      </c>
      <c r="E281" s="70">
        <v>42305</v>
      </c>
      <c r="F281" s="69">
        <v>9.5</v>
      </c>
      <c r="G281" s="69">
        <v>3.49</v>
      </c>
      <c r="H281" s="69">
        <v>18.77</v>
      </c>
      <c r="I281" s="69">
        <v>30.94</v>
      </c>
      <c r="J281" s="69">
        <v>14.71</v>
      </c>
      <c r="K281" s="69">
        <v>10.53</v>
      </c>
      <c r="L281" s="69">
        <v>22.17</v>
      </c>
      <c r="M281" s="69">
        <v>3.27</v>
      </c>
      <c r="N281" s="69">
        <v>9.0500000000000007</v>
      </c>
      <c r="O281" s="69">
        <v>6.1067</v>
      </c>
      <c r="P281" s="69">
        <v>27.74</v>
      </c>
      <c r="Q281" s="69">
        <v>0.9</v>
      </c>
      <c r="R281" s="69">
        <v>6.82</v>
      </c>
      <c r="S281" s="69">
        <v>39.08</v>
      </c>
      <c r="T281" s="69"/>
      <c r="U281" s="69"/>
      <c r="V281" s="4"/>
      <c r="X281" s="3">
        <f t="shared" si="114"/>
        <v>42305</v>
      </c>
      <c r="Y281" s="40">
        <f ca="1">Y280+SUMIFS('Transactions (Dated)'!$E$2:$E$53,'Transactions (Dated)'!$D$2:$D$53,'Share Values'!$X281,'Transactions (Dated)'!$B$2:$B$53,'Share Values'!Y$11,'Transactions (Dated)'!$C$2:$C$53,"Buy")-SUMIFS('Transactions (Dated)'!$E$2:$E$53,'Transactions (Dated)'!$D$2:$D$53,'Share Values'!$X281,'Transactions (Dated)'!$B$2:$B$53,'Share Values'!Y$11,'Transactions (Dated)'!$C$2:$C$53,"Sell")</f>
        <v>4625</v>
      </c>
      <c r="Z281" s="40">
        <f ca="1">Z280+SUMIFS('Transactions (Dated)'!$E$2:$E$53,'Transactions (Dated)'!$D$2:$D$53,'Share Values'!$X281,'Transactions (Dated)'!$B$2:$B$53,'Share Values'!Z$11,'Transactions (Dated)'!$C$2:$C$53,"Buy")-SUMIFS('Transactions (Dated)'!$E$2:$E$53,'Transactions (Dated)'!$D$2:$D$53,'Share Values'!$X281,'Transactions (Dated)'!$B$2:$B$53,'Share Values'!Z$11,'Transactions (Dated)'!$C$2:$C$53,"Sell")</f>
        <v>9375</v>
      </c>
      <c r="AA281" s="40">
        <f ca="1">AA280+SUMIFS('Transactions (Dated)'!$E$2:$E$53,'Transactions (Dated)'!$D$2:$D$53,'Share Values'!$X281,'Transactions (Dated)'!$B$2:$B$53,'Share Values'!AA$11,'Transactions (Dated)'!$C$2:$C$53,"Buy")-SUMIFS('Transactions (Dated)'!$E$2:$E$53,'Transactions (Dated)'!$D$2:$D$53,'Share Values'!$X281,'Transactions (Dated)'!$B$2:$B$53,'Share Values'!AA$11,'Transactions (Dated)'!$C$2:$C$53,"Sell")</f>
        <v>39270</v>
      </c>
      <c r="AB281" s="40">
        <f ca="1">AB280+SUMIFS('Transactions (Dated)'!$E$2:$E$53,'Transactions (Dated)'!$D$2:$D$53,'Share Values'!$X281,'Transactions (Dated)'!$B$2:$B$53,'Share Values'!AB$11,'Transactions (Dated)'!$C$2:$C$53,"Buy")-SUMIFS('Transactions (Dated)'!$E$2:$E$53,'Transactions (Dated)'!$D$2:$D$53,'Share Values'!$X281,'Transactions (Dated)'!$B$2:$B$53,'Share Values'!AB$11,'Transactions (Dated)'!$C$2:$C$53,"Sell")</f>
        <v>1892</v>
      </c>
      <c r="AC281" s="40">
        <f ca="1">AC280+SUMIFS('Transactions (Dated)'!$E$2:$E$53,'Transactions (Dated)'!$D$2:$D$53,'Share Values'!$X281,'Transactions (Dated)'!$B$2:$B$53,'Share Values'!AC$11,'Transactions (Dated)'!$C$2:$C$53,"Buy")-SUMIFS('Transactions (Dated)'!$E$2:$E$53,'Transactions (Dated)'!$D$2:$D$53,'Share Values'!$X281,'Transactions (Dated)'!$B$2:$B$53,'Share Values'!AC$11,'Transactions (Dated)'!$C$2:$C$53,"Sell")</f>
        <v>2348</v>
      </c>
      <c r="AD281" s="40">
        <f ca="1">AD280+SUMIFS('Transactions (Dated)'!$E$2:$E$53,'Transactions (Dated)'!$D$2:$D$53,'Share Values'!$X281,'Transactions (Dated)'!$B$2:$B$53,'Share Values'!AD$11,'Transactions (Dated)'!$C$2:$C$53,"Buy")-SUMIFS('Transactions (Dated)'!$E$2:$E$53,'Transactions (Dated)'!$D$2:$D$53,'Share Values'!$X281,'Transactions (Dated)'!$B$2:$B$53,'Share Values'!AD$11,'Transactions (Dated)'!$C$2:$C$53,"Sell")</f>
        <v>0</v>
      </c>
      <c r="AE281" s="40">
        <f ca="1">AE280+SUMIFS('Transactions (Dated)'!$E$2:$E$53,'Transactions (Dated)'!$D$2:$D$53,'Share Values'!$X281,'Transactions (Dated)'!$B$2:$B$53,'Share Values'!AE$11,'Transactions (Dated)'!$C$2:$C$53,"Buy")-SUMIFS('Transactions (Dated)'!$E$2:$E$53,'Transactions (Dated)'!$D$2:$D$53,'Share Values'!$X281,'Transactions (Dated)'!$B$2:$B$53,'Share Values'!AE$11,'Transactions (Dated)'!$C$2:$C$53,"Sell")</f>
        <v>0</v>
      </c>
      <c r="AF281" s="40">
        <f ca="1">AF280+SUMIFS('Transactions (Dated)'!$E$2:$E$53,'Transactions (Dated)'!$D$2:$D$53,'Share Values'!$X281,'Transactions (Dated)'!$B$2:$B$53,'Share Values'!AF$11,'Transactions (Dated)'!$C$2:$C$53,"Buy")-SUMIFS('Transactions (Dated)'!$E$2:$E$53,'Transactions (Dated)'!$D$2:$D$53,'Share Values'!$X281,'Transactions (Dated)'!$B$2:$B$53,'Share Values'!AF$11,'Transactions (Dated)'!$C$2:$C$53,"Sell")</f>
        <v>0</v>
      </c>
      <c r="AG281" s="40">
        <f ca="1">AG280+SUMIFS('Transactions (Dated)'!$E$2:$E$53,'Transactions (Dated)'!$D$2:$D$53,'Share Values'!$X281,'Transactions (Dated)'!$B$2:$B$53,'Share Values'!AG$11,'Transactions (Dated)'!$C$2:$C$53,"Buy")-SUMIFS('Transactions (Dated)'!$E$2:$E$53,'Transactions (Dated)'!$D$2:$D$53,'Share Values'!$X281,'Transactions (Dated)'!$B$2:$B$53,'Share Values'!AG$11,'Transactions (Dated)'!$C$2:$C$53,"Sell")</f>
        <v>0</v>
      </c>
      <c r="AH281" s="40">
        <f ca="1">AH280+SUMIFS('Transactions (Dated)'!$E$2:$E$53,'Transactions (Dated)'!$D$2:$D$53,'Share Values'!$X281,'Transactions (Dated)'!$B$2:$B$53,'Share Values'!AH$11,'Transactions (Dated)'!$C$2:$C$53,"Buy")-SUMIFS('Transactions (Dated)'!$E$2:$E$53,'Transactions (Dated)'!$D$2:$D$53,'Share Values'!$X281,'Transactions (Dated)'!$B$2:$B$53,'Share Values'!AH$11,'Transactions (Dated)'!$C$2:$C$53,"Sell")</f>
        <v>0</v>
      </c>
      <c r="AI281" s="40">
        <f ca="1">AI280+SUMIFS('Transactions (Dated)'!$E$2:$E$53,'Transactions (Dated)'!$D$2:$D$53,'Share Values'!$X281,'Transactions (Dated)'!$B$2:$B$53,'Share Values'!AI$11,'Transactions (Dated)'!$C$2:$C$53,"Buy")-SUMIFS('Transactions (Dated)'!$E$2:$E$53,'Transactions (Dated)'!$D$2:$D$53,'Share Values'!$X281,'Transactions (Dated)'!$B$2:$B$53,'Share Values'!AI$11,'Transactions (Dated)'!$C$2:$C$53,"Sell")</f>
        <v>0</v>
      </c>
      <c r="AJ281" s="40">
        <f ca="1">AJ280+SUMIFS('Transactions (Dated)'!$E$2:$E$53,'Transactions (Dated)'!$D$2:$D$53,'Share Values'!$X281,'Transactions (Dated)'!$B$2:$B$53,'Share Values'!AJ$11,'Transactions (Dated)'!$C$2:$C$53,"Buy")-SUMIFS('Transactions (Dated)'!$E$2:$E$53,'Transactions (Dated)'!$D$2:$D$53,'Share Values'!$X281,'Transactions (Dated)'!$B$2:$B$53,'Share Values'!AJ$11,'Transactions (Dated)'!$C$2:$C$53,"Sell")</f>
        <v>0</v>
      </c>
      <c r="AK281" s="40">
        <f ca="1">AK280+SUMIFS('Transactions (Dated)'!$E$2:$E$53,'Transactions (Dated)'!$D$2:$D$53,'Share Values'!$X281,'Transactions (Dated)'!$B$2:$B$53,'Share Values'!AK$11,'Transactions (Dated)'!$C$2:$C$53,"Buy")-SUMIFS('Transactions (Dated)'!$E$2:$E$53,'Transactions (Dated)'!$D$2:$D$53,'Share Values'!$X281,'Transactions (Dated)'!$B$2:$B$53,'Share Values'!AK$11,'Transactions (Dated)'!$C$2:$C$53,"Sell")</f>
        <v>0</v>
      </c>
      <c r="AL281" s="40">
        <f ca="1">AL280+SUMIFS('Transactions (Dated)'!$E$2:$E$53,'Transactions (Dated)'!$D$2:$D$53,'Share Values'!$X281,'Transactions (Dated)'!$B$2:$B$53,'Share Values'!AL$11,'Transactions (Dated)'!$C$2:$C$53,"Buy")-SUMIFS('Transactions (Dated)'!$E$2:$E$53,'Transactions (Dated)'!$D$2:$D$53,'Share Values'!$X281,'Transactions (Dated)'!$B$2:$B$53,'Share Values'!AL$11,'Transactions (Dated)'!$C$2:$C$53,"Sell")</f>
        <v>0</v>
      </c>
      <c r="AM281" s="40">
        <f ca="1">AM280+SUMIFS('Transactions (Dated)'!$E$2:$E$53,'Transactions (Dated)'!$D$2:$D$53,'Share Values'!$X281,'Transactions (Dated)'!$B$2:$B$53,'Share Values'!AM$11,'Transactions (Dated)'!$C$2:$C$53,"Buy")-SUMIFS('Transactions (Dated)'!$E$2:$E$53,'Transactions (Dated)'!$D$2:$D$53,'Share Values'!$X281,'Transactions (Dated)'!$B$2:$B$53,'Share Values'!AM$11,'Transactions (Dated)'!$C$2:$C$53,"Sell")</f>
        <v>0</v>
      </c>
      <c r="AN281" s="40">
        <f ca="1">AN280+SUMIFS('Transactions (Dated)'!$E$2:$E$53,'Transactions (Dated)'!$D$2:$D$53,'Share Values'!$X281,'Transactions (Dated)'!$B$2:$B$53,'Share Values'!AN$11,'Transactions (Dated)'!$C$2:$C$53,"Buy")-SUMIFS('Transactions (Dated)'!$E$2:$E$53,'Transactions (Dated)'!$D$2:$D$53,'Share Values'!$X281,'Transactions (Dated)'!$B$2:$B$53,'Share Values'!AN$11,'Transactions (Dated)'!$C$2:$C$53,"Sell")</f>
        <v>0</v>
      </c>
      <c r="AO281" s="40"/>
      <c r="AQ281" s="3">
        <f t="shared" si="115"/>
        <v>42305</v>
      </c>
      <c r="AR281" s="6">
        <f t="shared" ca="1" si="116"/>
        <v>43937.5</v>
      </c>
      <c r="AS281" s="6">
        <f t="shared" ca="1" si="117"/>
        <v>32718.750000000004</v>
      </c>
      <c r="AT281" s="6">
        <f t="shared" ca="1" si="118"/>
        <v>737097.9</v>
      </c>
      <c r="AU281" s="6">
        <f t="shared" ca="1" si="119"/>
        <v>58538.48</v>
      </c>
      <c r="AV281" s="6">
        <f t="shared" ca="1" si="120"/>
        <v>34539.08</v>
      </c>
      <c r="AW281" s="6">
        <f t="shared" ca="1" si="121"/>
        <v>0</v>
      </c>
      <c r="AX281" s="6">
        <f t="shared" ca="1" si="122"/>
        <v>0</v>
      </c>
      <c r="AY281" s="6">
        <f t="shared" ca="1" si="123"/>
        <v>0</v>
      </c>
      <c r="AZ281" s="6">
        <f t="shared" ca="1" si="124"/>
        <v>0</v>
      </c>
      <c r="BA281" s="6">
        <f t="shared" ca="1" si="125"/>
        <v>0</v>
      </c>
      <c r="BB281" s="6">
        <f t="shared" ca="1" si="126"/>
        <v>0</v>
      </c>
      <c r="BC281" s="6">
        <f t="shared" ca="1" si="127"/>
        <v>0</v>
      </c>
      <c r="BD281" s="6">
        <f t="shared" ca="1" si="128"/>
        <v>0</v>
      </c>
      <c r="BE281" s="6">
        <f t="shared" ca="1" si="129"/>
        <v>0</v>
      </c>
      <c r="BF281" s="6">
        <f t="shared" ca="1" si="136"/>
        <v>0</v>
      </c>
      <c r="BG281" s="6">
        <f t="shared" ca="1" si="137"/>
        <v>0</v>
      </c>
      <c r="BH281" s="6"/>
      <c r="BJ281" s="4">
        <f t="shared" ca="1" si="130"/>
        <v>906831.71</v>
      </c>
      <c r="BL281" s="3">
        <f t="shared" si="131"/>
        <v>42305</v>
      </c>
      <c r="BM281" s="6">
        <f>BM280+SUMIFS('Transactions (Dated)'!G:G,'Transactions (Dated)'!D:D,'Share Values'!AQ281)</f>
        <v>34179.499999999993</v>
      </c>
      <c r="BN281" s="6">
        <f ca="1">BN280+SUMIFS('Transactions (Dated)'!$F:$F,'Transactions (Dated)'!$D:$D,$BL281,'Transactions (Dated)'!$B:$B,BN$11,'Transactions (Dated)'!$C:$C,"Dividend (paid to cash)")*Y281</f>
        <v>0</v>
      </c>
      <c r="BO281" s="6">
        <f ca="1">BO280+SUMIFS('Transactions (Dated)'!$F:$F,'Transactions (Dated)'!$D:$D,$BL281,'Transactions (Dated)'!$B:$B,BO$11,'Transactions (Dated)'!$C:$C,"Dividend (paid to cash)")*Z281</f>
        <v>2187.5</v>
      </c>
      <c r="BP281" s="6">
        <f ca="1">BP280+SUMIFS('Transactions (Dated)'!$F:$F,'Transactions (Dated)'!$D:$D,$BL281,'Transactions (Dated)'!$B:$B,BP$11,'Transactions (Dated)'!$C:$C,"Dividend (paid to cash)")*AA281</f>
        <v>28734.342000000001</v>
      </c>
      <c r="BQ281" s="6">
        <f ca="1">BQ280+SUMIFS('Transactions (Dated)'!$F:$F,'Transactions (Dated)'!$D:$D,$BL281,'Transactions (Dated)'!$B:$B,BQ$11,'Transactions (Dated)'!$C:$C,"Dividend (paid to cash)")*AB281</f>
        <v>179.74</v>
      </c>
      <c r="BR281" s="6">
        <f ca="1">BR280+SUMIFS('Transactions (Dated)'!$F:$F,'Transactions (Dated)'!$D:$D,$BL281,'Transactions (Dated)'!$B:$B,BR$11,'Transactions (Dated)'!$C:$C,"Dividend (paid to cash)")*AC281</f>
        <v>0</v>
      </c>
      <c r="BS281" s="6">
        <f ca="1">BS280+SUMIFS('Transactions (Dated)'!$F:$F,'Transactions (Dated)'!$D:$D,$BL281,'Transactions (Dated)'!$B:$B,BS$11,'Transactions (Dated)'!$C:$C,"Dividend (paid to cash)")*AD281</f>
        <v>0</v>
      </c>
      <c r="BT281" s="6">
        <f ca="1">BT280+SUMIFS('Transactions (Dated)'!$F:$F,'Transactions (Dated)'!$D:$D,$BL281,'Transactions (Dated)'!$B:$B,BT$11,'Transactions (Dated)'!$C:$C,"Dividend (paid to cash)")*AE281</f>
        <v>0</v>
      </c>
      <c r="BU281" s="6">
        <f ca="1">BU280+SUMIFS('Transactions (Dated)'!$F:$F,'Transactions (Dated)'!$D:$D,$BL281,'Transactions (Dated)'!$B:$B,BU$11,'Transactions (Dated)'!$C:$C,"Dividend (paid to cash)")*AF281</f>
        <v>0</v>
      </c>
      <c r="BV281" s="6">
        <f ca="1">BV280+SUMIFS('Transactions (Dated)'!$F:$F,'Transactions (Dated)'!$D:$D,$BL281,'Transactions (Dated)'!$B:$B,BV$11,'Transactions (Dated)'!$C:$C,"Dividend (paid to cash)")*AG281</f>
        <v>0</v>
      </c>
      <c r="BW281" s="6">
        <f ca="1">BW280+SUMIFS('Transactions (Dated)'!$F:$F,'Transactions (Dated)'!$D:$D,$BL281,'Transactions (Dated)'!$B:$B,BW$11,'Transactions (Dated)'!$C:$C,"Dividend (paid to cash)")*AH281</f>
        <v>0</v>
      </c>
      <c r="BX281" s="6">
        <f ca="1">BX280+SUMIFS('Transactions (Dated)'!$F:$F,'Transactions (Dated)'!$D:$D,$BL281,'Transactions (Dated)'!$B:$B,BX$11,'Transactions (Dated)'!$C:$C,"Dividend (paid to cash)")*AI281</f>
        <v>0</v>
      </c>
      <c r="BY281" s="6">
        <f ca="1">BY280+SUMIFS('Transactions (Dated)'!$F:$F,'Transactions (Dated)'!$D:$D,$BL281,'Transactions (Dated)'!$B:$B,BY$11,'Transactions (Dated)'!$C:$C,"Dividend (paid to cash)")*AJ281</f>
        <v>0</v>
      </c>
      <c r="BZ281" s="6">
        <f ca="1">BZ280+SUMIFS('Transactions (Dated)'!$F:$F,'Transactions (Dated)'!$D:$D,$BL281,'Transactions (Dated)'!$B:$B,BZ$11,'Transactions (Dated)'!$C:$C,"Dividend (paid to cash)")*AK281</f>
        <v>0</v>
      </c>
      <c r="CA281" s="6">
        <f ca="1">CA280+SUMIFS('Transactions (Dated)'!$F:$F,'Transactions (Dated)'!$D:$D,$BL281,'Transactions (Dated)'!$B:$B,CA$11,'Transactions (Dated)'!$C:$C,"Dividend (paid to cash)")*AL281</f>
        <v>0</v>
      </c>
      <c r="CB281" s="6">
        <v>0</v>
      </c>
      <c r="CC281" s="6">
        <v>0</v>
      </c>
      <c r="CD281" s="6"/>
      <c r="CF281" s="6">
        <f t="shared" ca="1" si="138"/>
        <v>65281.081999999988</v>
      </c>
      <c r="CH281" s="3">
        <f t="shared" si="139"/>
        <v>42305</v>
      </c>
      <c r="CI281" s="4">
        <f t="shared" ca="1" si="132"/>
        <v>906831.71</v>
      </c>
      <c r="CJ281" s="4">
        <f t="shared" ca="1" si="133"/>
        <v>65281.081999999988</v>
      </c>
      <c r="CL281" s="4">
        <f t="shared" ca="1" si="134"/>
        <v>972112.7919999999</v>
      </c>
    </row>
    <row r="282" spans="2:90" x14ac:dyDescent="0.15">
      <c r="B282" s="3">
        <f t="shared" si="135"/>
        <v>42306</v>
      </c>
      <c r="C282" s="2">
        <v>13791.9</v>
      </c>
      <c r="E282" s="70">
        <v>42306</v>
      </c>
      <c r="F282" s="69">
        <v>9.39</v>
      </c>
      <c r="G282" s="69">
        <v>3.48</v>
      </c>
      <c r="H282" s="69">
        <v>18.68</v>
      </c>
      <c r="I282" s="69">
        <v>31.23</v>
      </c>
      <c r="J282" s="69">
        <v>14.97</v>
      </c>
      <c r="K282" s="69">
        <v>10.34</v>
      </c>
      <c r="L282" s="69">
        <v>22.07</v>
      </c>
      <c r="M282" s="69">
        <v>3.21</v>
      </c>
      <c r="N282" s="69">
        <v>9.0399999999999991</v>
      </c>
      <c r="O282" s="69">
        <v>6.1067</v>
      </c>
      <c r="P282" s="69">
        <v>27.77</v>
      </c>
      <c r="Q282" s="69">
        <v>0.9</v>
      </c>
      <c r="R282" s="69">
        <v>6.6</v>
      </c>
      <c r="S282" s="69">
        <v>38.85</v>
      </c>
      <c r="T282" s="69"/>
      <c r="U282" s="69"/>
      <c r="V282" s="4"/>
      <c r="X282" s="3">
        <f t="shared" si="114"/>
        <v>42306</v>
      </c>
      <c r="Y282" s="40">
        <f ca="1">Y281+SUMIFS('Transactions (Dated)'!$E$2:$E$53,'Transactions (Dated)'!$D$2:$D$53,'Share Values'!$X282,'Transactions (Dated)'!$B$2:$B$53,'Share Values'!Y$11,'Transactions (Dated)'!$C$2:$C$53,"Buy")-SUMIFS('Transactions (Dated)'!$E$2:$E$53,'Transactions (Dated)'!$D$2:$D$53,'Share Values'!$X282,'Transactions (Dated)'!$B$2:$B$53,'Share Values'!Y$11,'Transactions (Dated)'!$C$2:$C$53,"Sell")</f>
        <v>4625</v>
      </c>
      <c r="Z282" s="40">
        <f ca="1">Z281+SUMIFS('Transactions (Dated)'!$E$2:$E$53,'Transactions (Dated)'!$D$2:$D$53,'Share Values'!$X282,'Transactions (Dated)'!$B$2:$B$53,'Share Values'!Z$11,'Transactions (Dated)'!$C$2:$C$53,"Buy")-SUMIFS('Transactions (Dated)'!$E$2:$E$53,'Transactions (Dated)'!$D$2:$D$53,'Share Values'!$X282,'Transactions (Dated)'!$B$2:$B$53,'Share Values'!Z$11,'Transactions (Dated)'!$C$2:$C$53,"Sell")</f>
        <v>9375</v>
      </c>
      <c r="AA282" s="40">
        <f ca="1">AA281+SUMIFS('Transactions (Dated)'!$E$2:$E$53,'Transactions (Dated)'!$D$2:$D$53,'Share Values'!$X282,'Transactions (Dated)'!$B$2:$B$53,'Share Values'!AA$11,'Transactions (Dated)'!$C$2:$C$53,"Buy")-SUMIFS('Transactions (Dated)'!$E$2:$E$53,'Transactions (Dated)'!$D$2:$D$53,'Share Values'!$X282,'Transactions (Dated)'!$B$2:$B$53,'Share Values'!AA$11,'Transactions (Dated)'!$C$2:$C$53,"Sell")</f>
        <v>39270</v>
      </c>
      <c r="AB282" s="40">
        <f ca="1">AB281+SUMIFS('Transactions (Dated)'!$E$2:$E$53,'Transactions (Dated)'!$D$2:$D$53,'Share Values'!$X282,'Transactions (Dated)'!$B$2:$B$53,'Share Values'!AB$11,'Transactions (Dated)'!$C$2:$C$53,"Buy")-SUMIFS('Transactions (Dated)'!$E$2:$E$53,'Transactions (Dated)'!$D$2:$D$53,'Share Values'!$X282,'Transactions (Dated)'!$B$2:$B$53,'Share Values'!AB$11,'Transactions (Dated)'!$C$2:$C$53,"Sell")</f>
        <v>1892</v>
      </c>
      <c r="AC282" s="40">
        <f ca="1">AC281+SUMIFS('Transactions (Dated)'!$E$2:$E$53,'Transactions (Dated)'!$D$2:$D$53,'Share Values'!$X282,'Transactions (Dated)'!$B$2:$B$53,'Share Values'!AC$11,'Transactions (Dated)'!$C$2:$C$53,"Buy")-SUMIFS('Transactions (Dated)'!$E$2:$E$53,'Transactions (Dated)'!$D$2:$D$53,'Share Values'!$X282,'Transactions (Dated)'!$B$2:$B$53,'Share Values'!AC$11,'Transactions (Dated)'!$C$2:$C$53,"Sell")</f>
        <v>2348</v>
      </c>
      <c r="AD282" s="40">
        <f ca="1">AD281+SUMIFS('Transactions (Dated)'!$E$2:$E$53,'Transactions (Dated)'!$D$2:$D$53,'Share Values'!$X282,'Transactions (Dated)'!$B$2:$B$53,'Share Values'!AD$11,'Transactions (Dated)'!$C$2:$C$53,"Buy")-SUMIFS('Transactions (Dated)'!$E$2:$E$53,'Transactions (Dated)'!$D$2:$D$53,'Share Values'!$X282,'Transactions (Dated)'!$B$2:$B$53,'Share Values'!AD$11,'Transactions (Dated)'!$C$2:$C$53,"Sell")</f>
        <v>0</v>
      </c>
      <c r="AE282" s="40">
        <f ca="1">AE281+SUMIFS('Transactions (Dated)'!$E$2:$E$53,'Transactions (Dated)'!$D$2:$D$53,'Share Values'!$X282,'Transactions (Dated)'!$B$2:$B$53,'Share Values'!AE$11,'Transactions (Dated)'!$C$2:$C$53,"Buy")-SUMIFS('Transactions (Dated)'!$E$2:$E$53,'Transactions (Dated)'!$D$2:$D$53,'Share Values'!$X282,'Transactions (Dated)'!$B$2:$B$53,'Share Values'!AE$11,'Transactions (Dated)'!$C$2:$C$53,"Sell")</f>
        <v>0</v>
      </c>
      <c r="AF282" s="40">
        <f ca="1">AF281+SUMIFS('Transactions (Dated)'!$E$2:$E$53,'Transactions (Dated)'!$D$2:$D$53,'Share Values'!$X282,'Transactions (Dated)'!$B$2:$B$53,'Share Values'!AF$11,'Transactions (Dated)'!$C$2:$C$53,"Buy")-SUMIFS('Transactions (Dated)'!$E$2:$E$53,'Transactions (Dated)'!$D$2:$D$53,'Share Values'!$X282,'Transactions (Dated)'!$B$2:$B$53,'Share Values'!AF$11,'Transactions (Dated)'!$C$2:$C$53,"Sell")</f>
        <v>0</v>
      </c>
      <c r="AG282" s="40">
        <f ca="1">AG281+SUMIFS('Transactions (Dated)'!$E$2:$E$53,'Transactions (Dated)'!$D$2:$D$53,'Share Values'!$X282,'Transactions (Dated)'!$B$2:$B$53,'Share Values'!AG$11,'Transactions (Dated)'!$C$2:$C$53,"Buy")-SUMIFS('Transactions (Dated)'!$E$2:$E$53,'Transactions (Dated)'!$D$2:$D$53,'Share Values'!$X282,'Transactions (Dated)'!$B$2:$B$53,'Share Values'!AG$11,'Transactions (Dated)'!$C$2:$C$53,"Sell")</f>
        <v>0</v>
      </c>
      <c r="AH282" s="40">
        <f ca="1">AH281+SUMIFS('Transactions (Dated)'!$E$2:$E$53,'Transactions (Dated)'!$D$2:$D$53,'Share Values'!$X282,'Transactions (Dated)'!$B$2:$B$53,'Share Values'!AH$11,'Transactions (Dated)'!$C$2:$C$53,"Buy")-SUMIFS('Transactions (Dated)'!$E$2:$E$53,'Transactions (Dated)'!$D$2:$D$53,'Share Values'!$X282,'Transactions (Dated)'!$B$2:$B$53,'Share Values'!AH$11,'Transactions (Dated)'!$C$2:$C$53,"Sell")</f>
        <v>0</v>
      </c>
      <c r="AI282" s="40">
        <f ca="1">AI281+SUMIFS('Transactions (Dated)'!$E$2:$E$53,'Transactions (Dated)'!$D$2:$D$53,'Share Values'!$X282,'Transactions (Dated)'!$B$2:$B$53,'Share Values'!AI$11,'Transactions (Dated)'!$C$2:$C$53,"Buy")-SUMIFS('Transactions (Dated)'!$E$2:$E$53,'Transactions (Dated)'!$D$2:$D$53,'Share Values'!$X282,'Transactions (Dated)'!$B$2:$B$53,'Share Values'!AI$11,'Transactions (Dated)'!$C$2:$C$53,"Sell")</f>
        <v>0</v>
      </c>
      <c r="AJ282" s="40">
        <f ca="1">AJ281+SUMIFS('Transactions (Dated)'!$E$2:$E$53,'Transactions (Dated)'!$D$2:$D$53,'Share Values'!$X282,'Transactions (Dated)'!$B$2:$B$53,'Share Values'!AJ$11,'Transactions (Dated)'!$C$2:$C$53,"Buy")-SUMIFS('Transactions (Dated)'!$E$2:$E$53,'Transactions (Dated)'!$D$2:$D$53,'Share Values'!$X282,'Transactions (Dated)'!$B$2:$B$53,'Share Values'!AJ$11,'Transactions (Dated)'!$C$2:$C$53,"Sell")</f>
        <v>0</v>
      </c>
      <c r="AK282" s="40">
        <f ca="1">AK281+SUMIFS('Transactions (Dated)'!$E$2:$E$53,'Transactions (Dated)'!$D$2:$D$53,'Share Values'!$X282,'Transactions (Dated)'!$B$2:$B$53,'Share Values'!AK$11,'Transactions (Dated)'!$C$2:$C$53,"Buy")-SUMIFS('Transactions (Dated)'!$E$2:$E$53,'Transactions (Dated)'!$D$2:$D$53,'Share Values'!$X282,'Transactions (Dated)'!$B$2:$B$53,'Share Values'!AK$11,'Transactions (Dated)'!$C$2:$C$53,"Sell")</f>
        <v>0</v>
      </c>
      <c r="AL282" s="40">
        <f ca="1">AL281+SUMIFS('Transactions (Dated)'!$E$2:$E$53,'Transactions (Dated)'!$D$2:$D$53,'Share Values'!$X282,'Transactions (Dated)'!$B$2:$B$53,'Share Values'!AL$11,'Transactions (Dated)'!$C$2:$C$53,"Buy")-SUMIFS('Transactions (Dated)'!$E$2:$E$53,'Transactions (Dated)'!$D$2:$D$53,'Share Values'!$X282,'Transactions (Dated)'!$B$2:$B$53,'Share Values'!AL$11,'Transactions (Dated)'!$C$2:$C$53,"Sell")</f>
        <v>0</v>
      </c>
      <c r="AM282" s="40">
        <f ca="1">AM281+SUMIFS('Transactions (Dated)'!$E$2:$E$53,'Transactions (Dated)'!$D$2:$D$53,'Share Values'!$X282,'Transactions (Dated)'!$B$2:$B$53,'Share Values'!AM$11,'Transactions (Dated)'!$C$2:$C$53,"Buy")-SUMIFS('Transactions (Dated)'!$E$2:$E$53,'Transactions (Dated)'!$D$2:$D$53,'Share Values'!$X282,'Transactions (Dated)'!$B$2:$B$53,'Share Values'!AM$11,'Transactions (Dated)'!$C$2:$C$53,"Sell")</f>
        <v>0</v>
      </c>
      <c r="AN282" s="40">
        <f ca="1">AN281+SUMIFS('Transactions (Dated)'!$E$2:$E$53,'Transactions (Dated)'!$D$2:$D$53,'Share Values'!$X282,'Transactions (Dated)'!$B$2:$B$53,'Share Values'!AN$11,'Transactions (Dated)'!$C$2:$C$53,"Buy")-SUMIFS('Transactions (Dated)'!$E$2:$E$53,'Transactions (Dated)'!$D$2:$D$53,'Share Values'!$X282,'Transactions (Dated)'!$B$2:$B$53,'Share Values'!AN$11,'Transactions (Dated)'!$C$2:$C$53,"Sell")</f>
        <v>0</v>
      </c>
      <c r="AO282" s="40"/>
      <c r="AQ282" s="3">
        <f t="shared" si="115"/>
        <v>42306</v>
      </c>
      <c r="AR282" s="6">
        <f t="shared" ca="1" si="116"/>
        <v>43428.75</v>
      </c>
      <c r="AS282" s="6">
        <f t="shared" ca="1" si="117"/>
        <v>32625</v>
      </c>
      <c r="AT282" s="6">
        <f t="shared" ca="1" si="118"/>
        <v>733563.6</v>
      </c>
      <c r="AU282" s="6">
        <f t="shared" ca="1" si="119"/>
        <v>59087.16</v>
      </c>
      <c r="AV282" s="6">
        <f t="shared" ca="1" si="120"/>
        <v>35149.560000000005</v>
      </c>
      <c r="AW282" s="6">
        <f t="shared" ca="1" si="121"/>
        <v>0</v>
      </c>
      <c r="AX282" s="6">
        <f t="shared" ca="1" si="122"/>
        <v>0</v>
      </c>
      <c r="AY282" s="6">
        <f t="shared" ca="1" si="123"/>
        <v>0</v>
      </c>
      <c r="AZ282" s="6">
        <f t="shared" ca="1" si="124"/>
        <v>0</v>
      </c>
      <c r="BA282" s="6">
        <f t="shared" ca="1" si="125"/>
        <v>0</v>
      </c>
      <c r="BB282" s="6">
        <f t="shared" ca="1" si="126"/>
        <v>0</v>
      </c>
      <c r="BC282" s="6">
        <f t="shared" ca="1" si="127"/>
        <v>0</v>
      </c>
      <c r="BD282" s="6">
        <f t="shared" ca="1" si="128"/>
        <v>0</v>
      </c>
      <c r="BE282" s="6">
        <f t="shared" ca="1" si="129"/>
        <v>0</v>
      </c>
      <c r="BF282" s="6">
        <f t="shared" ca="1" si="136"/>
        <v>0</v>
      </c>
      <c r="BG282" s="6">
        <f t="shared" ca="1" si="137"/>
        <v>0</v>
      </c>
      <c r="BH282" s="6"/>
      <c r="BJ282" s="4">
        <f t="shared" ca="1" si="130"/>
        <v>903854.07000000007</v>
      </c>
      <c r="BL282" s="3">
        <f t="shared" si="131"/>
        <v>42306</v>
      </c>
      <c r="BM282" s="6">
        <f>BM281+SUMIFS('Transactions (Dated)'!G:G,'Transactions (Dated)'!D:D,'Share Values'!AQ282)</f>
        <v>34179.499999999993</v>
      </c>
      <c r="BN282" s="6">
        <f ca="1">BN281+SUMIFS('Transactions (Dated)'!$F:$F,'Transactions (Dated)'!$D:$D,$BL282,'Transactions (Dated)'!$B:$B,BN$11,'Transactions (Dated)'!$C:$C,"Dividend (paid to cash)")*Y282</f>
        <v>0</v>
      </c>
      <c r="BO282" s="6">
        <f ca="1">BO281+SUMIFS('Transactions (Dated)'!$F:$F,'Transactions (Dated)'!$D:$D,$BL282,'Transactions (Dated)'!$B:$B,BO$11,'Transactions (Dated)'!$C:$C,"Dividend (paid to cash)")*Z282</f>
        <v>2187.5</v>
      </c>
      <c r="BP282" s="6">
        <f ca="1">BP281+SUMIFS('Transactions (Dated)'!$F:$F,'Transactions (Dated)'!$D:$D,$BL282,'Transactions (Dated)'!$B:$B,BP$11,'Transactions (Dated)'!$C:$C,"Dividend (paid to cash)")*AA282</f>
        <v>28734.342000000001</v>
      </c>
      <c r="BQ282" s="6">
        <f ca="1">BQ281+SUMIFS('Transactions (Dated)'!$F:$F,'Transactions (Dated)'!$D:$D,$BL282,'Transactions (Dated)'!$B:$B,BQ$11,'Transactions (Dated)'!$C:$C,"Dividend (paid to cash)")*AB282</f>
        <v>179.74</v>
      </c>
      <c r="BR282" s="6">
        <f ca="1">BR281+SUMIFS('Transactions (Dated)'!$F:$F,'Transactions (Dated)'!$D:$D,$BL282,'Transactions (Dated)'!$B:$B,BR$11,'Transactions (Dated)'!$C:$C,"Dividend (paid to cash)")*AC282</f>
        <v>0</v>
      </c>
      <c r="BS282" s="6">
        <f ca="1">BS281+SUMIFS('Transactions (Dated)'!$F:$F,'Transactions (Dated)'!$D:$D,$BL282,'Transactions (Dated)'!$B:$B,BS$11,'Transactions (Dated)'!$C:$C,"Dividend (paid to cash)")*AD282</f>
        <v>0</v>
      </c>
      <c r="BT282" s="6">
        <f ca="1">BT281+SUMIFS('Transactions (Dated)'!$F:$F,'Transactions (Dated)'!$D:$D,$BL282,'Transactions (Dated)'!$B:$B,BT$11,'Transactions (Dated)'!$C:$C,"Dividend (paid to cash)")*AE282</f>
        <v>0</v>
      </c>
      <c r="BU282" s="6">
        <f ca="1">BU281+SUMIFS('Transactions (Dated)'!$F:$F,'Transactions (Dated)'!$D:$D,$BL282,'Transactions (Dated)'!$B:$B,BU$11,'Transactions (Dated)'!$C:$C,"Dividend (paid to cash)")*AF282</f>
        <v>0</v>
      </c>
      <c r="BV282" s="6">
        <f ca="1">BV281+SUMIFS('Transactions (Dated)'!$F:$F,'Transactions (Dated)'!$D:$D,$BL282,'Transactions (Dated)'!$B:$B,BV$11,'Transactions (Dated)'!$C:$C,"Dividend (paid to cash)")*AG282</f>
        <v>0</v>
      </c>
      <c r="BW282" s="6">
        <f ca="1">BW281+SUMIFS('Transactions (Dated)'!$F:$F,'Transactions (Dated)'!$D:$D,$BL282,'Transactions (Dated)'!$B:$B,BW$11,'Transactions (Dated)'!$C:$C,"Dividend (paid to cash)")*AH282</f>
        <v>0</v>
      </c>
      <c r="BX282" s="6">
        <f ca="1">BX281+SUMIFS('Transactions (Dated)'!$F:$F,'Transactions (Dated)'!$D:$D,$BL282,'Transactions (Dated)'!$B:$B,BX$11,'Transactions (Dated)'!$C:$C,"Dividend (paid to cash)")*AI282</f>
        <v>0</v>
      </c>
      <c r="BY282" s="6">
        <f ca="1">BY281+SUMIFS('Transactions (Dated)'!$F:$F,'Transactions (Dated)'!$D:$D,$BL282,'Transactions (Dated)'!$B:$B,BY$11,'Transactions (Dated)'!$C:$C,"Dividend (paid to cash)")*AJ282</f>
        <v>0</v>
      </c>
      <c r="BZ282" s="6">
        <f ca="1">BZ281+SUMIFS('Transactions (Dated)'!$F:$F,'Transactions (Dated)'!$D:$D,$BL282,'Transactions (Dated)'!$B:$B,BZ$11,'Transactions (Dated)'!$C:$C,"Dividend (paid to cash)")*AK282</f>
        <v>0</v>
      </c>
      <c r="CA282" s="6">
        <f ca="1">CA281+SUMIFS('Transactions (Dated)'!$F:$F,'Transactions (Dated)'!$D:$D,$BL282,'Transactions (Dated)'!$B:$B,CA$11,'Transactions (Dated)'!$C:$C,"Dividend (paid to cash)")*AL282</f>
        <v>0</v>
      </c>
      <c r="CB282" s="6">
        <v>0</v>
      </c>
      <c r="CC282" s="6">
        <v>0</v>
      </c>
      <c r="CD282" s="6"/>
      <c r="CF282" s="6">
        <f t="shared" ca="1" si="138"/>
        <v>65281.081999999988</v>
      </c>
      <c r="CH282" s="3">
        <f t="shared" si="139"/>
        <v>42306</v>
      </c>
      <c r="CI282" s="4">
        <f t="shared" ca="1" si="132"/>
        <v>903854.07000000007</v>
      </c>
      <c r="CJ282" s="4">
        <f t="shared" ca="1" si="133"/>
        <v>65281.081999999988</v>
      </c>
      <c r="CL282" s="4">
        <f t="shared" ca="1" si="134"/>
        <v>969135.152</v>
      </c>
    </row>
    <row r="283" spans="2:90" x14ac:dyDescent="0.15">
      <c r="B283" s="3">
        <f t="shared" si="135"/>
        <v>42307</v>
      </c>
      <c r="C283" s="2">
        <v>13529.2</v>
      </c>
      <c r="E283" s="70">
        <v>42307</v>
      </c>
      <c r="F283" s="69">
        <v>9.5299999999999994</v>
      </c>
      <c r="G283" s="69">
        <v>3.56</v>
      </c>
      <c r="H283" s="69">
        <v>18.329999999999998</v>
      </c>
      <c r="I283" s="69">
        <v>30.79</v>
      </c>
      <c r="J283" s="69">
        <v>14.67</v>
      </c>
      <c r="K283" s="69">
        <v>10.1</v>
      </c>
      <c r="L283" s="69">
        <v>22.18</v>
      </c>
      <c r="M283" s="69">
        <v>3.21</v>
      </c>
      <c r="N283" s="69">
        <v>8.85</v>
      </c>
      <c r="O283" s="69">
        <v>6.0667</v>
      </c>
      <c r="P283" s="69">
        <v>27.82</v>
      </c>
      <c r="Q283" s="69">
        <v>0.9</v>
      </c>
      <c r="R283" s="69">
        <v>6.79</v>
      </c>
      <c r="S283" s="69">
        <v>37.85</v>
      </c>
      <c r="T283" s="69"/>
      <c r="U283" s="69"/>
      <c r="V283" s="4"/>
      <c r="X283" s="3">
        <f t="shared" si="114"/>
        <v>42307</v>
      </c>
      <c r="Y283" s="40">
        <f ca="1">Y282+SUMIFS('Transactions (Dated)'!$E$2:$E$53,'Transactions (Dated)'!$D$2:$D$53,'Share Values'!$X283,'Transactions (Dated)'!$B$2:$B$53,'Share Values'!Y$11,'Transactions (Dated)'!$C$2:$C$53,"Buy")-SUMIFS('Transactions (Dated)'!$E$2:$E$53,'Transactions (Dated)'!$D$2:$D$53,'Share Values'!$X283,'Transactions (Dated)'!$B$2:$B$53,'Share Values'!Y$11,'Transactions (Dated)'!$C$2:$C$53,"Sell")</f>
        <v>4625</v>
      </c>
      <c r="Z283" s="40">
        <f ca="1">Z282+SUMIFS('Transactions (Dated)'!$E$2:$E$53,'Transactions (Dated)'!$D$2:$D$53,'Share Values'!$X283,'Transactions (Dated)'!$B$2:$B$53,'Share Values'!Z$11,'Transactions (Dated)'!$C$2:$C$53,"Buy")-SUMIFS('Transactions (Dated)'!$E$2:$E$53,'Transactions (Dated)'!$D$2:$D$53,'Share Values'!$X283,'Transactions (Dated)'!$B$2:$B$53,'Share Values'!Z$11,'Transactions (Dated)'!$C$2:$C$53,"Sell")</f>
        <v>9375</v>
      </c>
      <c r="AA283" s="40">
        <f ca="1">AA282+SUMIFS('Transactions (Dated)'!$E$2:$E$53,'Transactions (Dated)'!$D$2:$D$53,'Share Values'!$X283,'Transactions (Dated)'!$B$2:$B$53,'Share Values'!AA$11,'Transactions (Dated)'!$C$2:$C$53,"Buy")-SUMIFS('Transactions (Dated)'!$E$2:$E$53,'Transactions (Dated)'!$D$2:$D$53,'Share Values'!$X283,'Transactions (Dated)'!$B$2:$B$53,'Share Values'!AA$11,'Transactions (Dated)'!$C$2:$C$53,"Sell")</f>
        <v>39270</v>
      </c>
      <c r="AB283" s="40">
        <f ca="1">AB282+SUMIFS('Transactions (Dated)'!$E$2:$E$53,'Transactions (Dated)'!$D$2:$D$53,'Share Values'!$X283,'Transactions (Dated)'!$B$2:$B$53,'Share Values'!AB$11,'Transactions (Dated)'!$C$2:$C$53,"Buy")-SUMIFS('Transactions (Dated)'!$E$2:$E$53,'Transactions (Dated)'!$D$2:$D$53,'Share Values'!$X283,'Transactions (Dated)'!$B$2:$B$53,'Share Values'!AB$11,'Transactions (Dated)'!$C$2:$C$53,"Sell")</f>
        <v>1892</v>
      </c>
      <c r="AC283" s="40">
        <f ca="1">AC282+SUMIFS('Transactions (Dated)'!$E$2:$E$53,'Transactions (Dated)'!$D$2:$D$53,'Share Values'!$X283,'Transactions (Dated)'!$B$2:$B$53,'Share Values'!AC$11,'Transactions (Dated)'!$C$2:$C$53,"Buy")-SUMIFS('Transactions (Dated)'!$E$2:$E$53,'Transactions (Dated)'!$D$2:$D$53,'Share Values'!$X283,'Transactions (Dated)'!$B$2:$B$53,'Share Values'!AC$11,'Transactions (Dated)'!$C$2:$C$53,"Sell")</f>
        <v>2348</v>
      </c>
      <c r="AD283" s="40">
        <f ca="1">AD282+SUMIFS('Transactions (Dated)'!$E$2:$E$53,'Transactions (Dated)'!$D$2:$D$53,'Share Values'!$X283,'Transactions (Dated)'!$B$2:$B$53,'Share Values'!AD$11,'Transactions (Dated)'!$C$2:$C$53,"Buy")-SUMIFS('Transactions (Dated)'!$E$2:$E$53,'Transactions (Dated)'!$D$2:$D$53,'Share Values'!$X283,'Transactions (Dated)'!$B$2:$B$53,'Share Values'!AD$11,'Transactions (Dated)'!$C$2:$C$53,"Sell")</f>
        <v>0</v>
      </c>
      <c r="AE283" s="40">
        <f ca="1">AE282+SUMIFS('Transactions (Dated)'!$E$2:$E$53,'Transactions (Dated)'!$D$2:$D$53,'Share Values'!$X283,'Transactions (Dated)'!$B$2:$B$53,'Share Values'!AE$11,'Transactions (Dated)'!$C$2:$C$53,"Buy")-SUMIFS('Transactions (Dated)'!$E$2:$E$53,'Transactions (Dated)'!$D$2:$D$53,'Share Values'!$X283,'Transactions (Dated)'!$B$2:$B$53,'Share Values'!AE$11,'Transactions (Dated)'!$C$2:$C$53,"Sell")</f>
        <v>0</v>
      </c>
      <c r="AF283" s="40">
        <f ca="1">AF282+SUMIFS('Transactions (Dated)'!$E$2:$E$53,'Transactions (Dated)'!$D$2:$D$53,'Share Values'!$X283,'Transactions (Dated)'!$B$2:$B$53,'Share Values'!AF$11,'Transactions (Dated)'!$C$2:$C$53,"Buy")-SUMIFS('Transactions (Dated)'!$E$2:$E$53,'Transactions (Dated)'!$D$2:$D$53,'Share Values'!$X283,'Transactions (Dated)'!$B$2:$B$53,'Share Values'!AF$11,'Transactions (Dated)'!$C$2:$C$53,"Sell")</f>
        <v>0</v>
      </c>
      <c r="AG283" s="40">
        <f ca="1">AG282+SUMIFS('Transactions (Dated)'!$E$2:$E$53,'Transactions (Dated)'!$D$2:$D$53,'Share Values'!$X283,'Transactions (Dated)'!$B$2:$B$53,'Share Values'!AG$11,'Transactions (Dated)'!$C$2:$C$53,"Buy")-SUMIFS('Transactions (Dated)'!$E$2:$E$53,'Transactions (Dated)'!$D$2:$D$53,'Share Values'!$X283,'Transactions (Dated)'!$B$2:$B$53,'Share Values'!AG$11,'Transactions (Dated)'!$C$2:$C$53,"Sell")</f>
        <v>0</v>
      </c>
      <c r="AH283" s="40">
        <f ca="1">AH282+SUMIFS('Transactions (Dated)'!$E$2:$E$53,'Transactions (Dated)'!$D$2:$D$53,'Share Values'!$X283,'Transactions (Dated)'!$B$2:$B$53,'Share Values'!AH$11,'Transactions (Dated)'!$C$2:$C$53,"Buy")-SUMIFS('Transactions (Dated)'!$E$2:$E$53,'Transactions (Dated)'!$D$2:$D$53,'Share Values'!$X283,'Transactions (Dated)'!$B$2:$B$53,'Share Values'!AH$11,'Transactions (Dated)'!$C$2:$C$53,"Sell")</f>
        <v>0</v>
      </c>
      <c r="AI283" s="40">
        <f ca="1">AI282+SUMIFS('Transactions (Dated)'!$E$2:$E$53,'Transactions (Dated)'!$D$2:$D$53,'Share Values'!$X283,'Transactions (Dated)'!$B$2:$B$53,'Share Values'!AI$11,'Transactions (Dated)'!$C$2:$C$53,"Buy")-SUMIFS('Transactions (Dated)'!$E$2:$E$53,'Transactions (Dated)'!$D$2:$D$53,'Share Values'!$X283,'Transactions (Dated)'!$B$2:$B$53,'Share Values'!AI$11,'Transactions (Dated)'!$C$2:$C$53,"Sell")</f>
        <v>0</v>
      </c>
      <c r="AJ283" s="40">
        <f ca="1">AJ282+SUMIFS('Transactions (Dated)'!$E$2:$E$53,'Transactions (Dated)'!$D$2:$D$53,'Share Values'!$X283,'Transactions (Dated)'!$B$2:$B$53,'Share Values'!AJ$11,'Transactions (Dated)'!$C$2:$C$53,"Buy")-SUMIFS('Transactions (Dated)'!$E$2:$E$53,'Transactions (Dated)'!$D$2:$D$53,'Share Values'!$X283,'Transactions (Dated)'!$B$2:$B$53,'Share Values'!AJ$11,'Transactions (Dated)'!$C$2:$C$53,"Sell")</f>
        <v>0</v>
      </c>
      <c r="AK283" s="40">
        <f ca="1">AK282+SUMIFS('Transactions (Dated)'!$E$2:$E$53,'Transactions (Dated)'!$D$2:$D$53,'Share Values'!$X283,'Transactions (Dated)'!$B$2:$B$53,'Share Values'!AK$11,'Transactions (Dated)'!$C$2:$C$53,"Buy")-SUMIFS('Transactions (Dated)'!$E$2:$E$53,'Transactions (Dated)'!$D$2:$D$53,'Share Values'!$X283,'Transactions (Dated)'!$B$2:$B$53,'Share Values'!AK$11,'Transactions (Dated)'!$C$2:$C$53,"Sell")</f>
        <v>0</v>
      </c>
      <c r="AL283" s="40">
        <f ca="1">AL282+SUMIFS('Transactions (Dated)'!$E$2:$E$53,'Transactions (Dated)'!$D$2:$D$53,'Share Values'!$X283,'Transactions (Dated)'!$B$2:$B$53,'Share Values'!AL$11,'Transactions (Dated)'!$C$2:$C$53,"Buy")-SUMIFS('Transactions (Dated)'!$E$2:$E$53,'Transactions (Dated)'!$D$2:$D$53,'Share Values'!$X283,'Transactions (Dated)'!$B$2:$B$53,'Share Values'!AL$11,'Transactions (Dated)'!$C$2:$C$53,"Sell")</f>
        <v>0</v>
      </c>
      <c r="AM283" s="40">
        <f ca="1">AM282+SUMIFS('Transactions (Dated)'!$E$2:$E$53,'Transactions (Dated)'!$D$2:$D$53,'Share Values'!$X283,'Transactions (Dated)'!$B$2:$B$53,'Share Values'!AM$11,'Transactions (Dated)'!$C$2:$C$53,"Buy")-SUMIFS('Transactions (Dated)'!$E$2:$E$53,'Transactions (Dated)'!$D$2:$D$53,'Share Values'!$X283,'Transactions (Dated)'!$B$2:$B$53,'Share Values'!AM$11,'Transactions (Dated)'!$C$2:$C$53,"Sell")</f>
        <v>0</v>
      </c>
      <c r="AN283" s="40">
        <f ca="1">AN282+SUMIFS('Transactions (Dated)'!$E$2:$E$53,'Transactions (Dated)'!$D$2:$D$53,'Share Values'!$X283,'Transactions (Dated)'!$B$2:$B$53,'Share Values'!AN$11,'Transactions (Dated)'!$C$2:$C$53,"Buy")-SUMIFS('Transactions (Dated)'!$E$2:$E$53,'Transactions (Dated)'!$D$2:$D$53,'Share Values'!$X283,'Transactions (Dated)'!$B$2:$B$53,'Share Values'!AN$11,'Transactions (Dated)'!$C$2:$C$53,"Sell")</f>
        <v>0</v>
      </c>
      <c r="AO283" s="40"/>
      <c r="AQ283" s="3">
        <f t="shared" si="115"/>
        <v>42307</v>
      </c>
      <c r="AR283" s="6">
        <f t="shared" ca="1" si="116"/>
        <v>44076.25</v>
      </c>
      <c r="AS283" s="6">
        <f t="shared" ca="1" si="117"/>
        <v>33375</v>
      </c>
      <c r="AT283" s="6">
        <f t="shared" ca="1" si="118"/>
        <v>719819.1</v>
      </c>
      <c r="AU283" s="6">
        <f t="shared" ca="1" si="119"/>
        <v>58254.68</v>
      </c>
      <c r="AV283" s="6">
        <f t="shared" ca="1" si="120"/>
        <v>34445.159999999996</v>
      </c>
      <c r="AW283" s="6">
        <f t="shared" ca="1" si="121"/>
        <v>0</v>
      </c>
      <c r="AX283" s="6">
        <f t="shared" ca="1" si="122"/>
        <v>0</v>
      </c>
      <c r="AY283" s="6">
        <f t="shared" ca="1" si="123"/>
        <v>0</v>
      </c>
      <c r="AZ283" s="6">
        <f t="shared" ca="1" si="124"/>
        <v>0</v>
      </c>
      <c r="BA283" s="6">
        <f t="shared" ca="1" si="125"/>
        <v>0</v>
      </c>
      <c r="BB283" s="6">
        <f t="shared" ca="1" si="126"/>
        <v>0</v>
      </c>
      <c r="BC283" s="6">
        <f t="shared" ca="1" si="127"/>
        <v>0</v>
      </c>
      <c r="BD283" s="6">
        <f t="shared" ca="1" si="128"/>
        <v>0</v>
      </c>
      <c r="BE283" s="6">
        <f t="shared" ca="1" si="129"/>
        <v>0</v>
      </c>
      <c r="BF283" s="6">
        <f t="shared" ca="1" si="136"/>
        <v>0</v>
      </c>
      <c r="BG283" s="6">
        <f t="shared" ca="1" si="137"/>
        <v>0</v>
      </c>
      <c r="BH283" s="6"/>
      <c r="BJ283" s="4">
        <f t="shared" ca="1" si="130"/>
        <v>889970.19000000006</v>
      </c>
      <c r="BL283" s="3">
        <f t="shared" si="131"/>
        <v>42307</v>
      </c>
      <c r="BM283" s="6">
        <f>BM282+SUMIFS('Transactions (Dated)'!G:G,'Transactions (Dated)'!D:D,'Share Values'!AQ283)</f>
        <v>34179.499999999993</v>
      </c>
      <c r="BN283" s="6">
        <f ca="1">BN282+SUMIFS('Transactions (Dated)'!$F:$F,'Transactions (Dated)'!$D:$D,$BL283,'Transactions (Dated)'!$B:$B,BN$11,'Transactions (Dated)'!$C:$C,"Dividend (paid to cash)")*Y283</f>
        <v>0</v>
      </c>
      <c r="BO283" s="6">
        <f ca="1">BO282+SUMIFS('Transactions (Dated)'!$F:$F,'Transactions (Dated)'!$D:$D,$BL283,'Transactions (Dated)'!$B:$B,BO$11,'Transactions (Dated)'!$C:$C,"Dividend (paid to cash)")*Z283</f>
        <v>2187.5</v>
      </c>
      <c r="BP283" s="6">
        <f ca="1">BP282+SUMIFS('Transactions (Dated)'!$F:$F,'Transactions (Dated)'!$D:$D,$BL283,'Transactions (Dated)'!$B:$B,BP$11,'Transactions (Dated)'!$C:$C,"Dividend (paid to cash)")*AA283</f>
        <v>28734.342000000001</v>
      </c>
      <c r="BQ283" s="6">
        <f ca="1">BQ282+SUMIFS('Transactions (Dated)'!$F:$F,'Transactions (Dated)'!$D:$D,$BL283,'Transactions (Dated)'!$B:$B,BQ$11,'Transactions (Dated)'!$C:$C,"Dividend (paid to cash)")*AB283</f>
        <v>179.74</v>
      </c>
      <c r="BR283" s="6">
        <f ca="1">BR282+SUMIFS('Transactions (Dated)'!$F:$F,'Transactions (Dated)'!$D:$D,$BL283,'Transactions (Dated)'!$B:$B,BR$11,'Transactions (Dated)'!$C:$C,"Dividend (paid to cash)")*AC283</f>
        <v>0</v>
      </c>
      <c r="BS283" s="6">
        <f ca="1">BS282+SUMIFS('Transactions (Dated)'!$F:$F,'Transactions (Dated)'!$D:$D,$BL283,'Transactions (Dated)'!$B:$B,BS$11,'Transactions (Dated)'!$C:$C,"Dividend (paid to cash)")*AD283</f>
        <v>0</v>
      </c>
      <c r="BT283" s="6">
        <f ca="1">BT282+SUMIFS('Transactions (Dated)'!$F:$F,'Transactions (Dated)'!$D:$D,$BL283,'Transactions (Dated)'!$B:$B,BT$11,'Transactions (Dated)'!$C:$C,"Dividend (paid to cash)")*AE283</f>
        <v>0</v>
      </c>
      <c r="BU283" s="6">
        <f ca="1">BU282+SUMIFS('Transactions (Dated)'!$F:$F,'Transactions (Dated)'!$D:$D,$BL283,'Transactions (Dated)'!$B:$B,BU$11,'Transactions (Dated)'!$C:$C,"Dividend (paid to cash)")*AF283</f>
        <v>0</v>
      </c>
      <c r="BV283" s="6">
        <f ca="1">BV282+SUMIFS('Transactions (Dated)'!$F:$F,'Transactions (Dated)'!$D:$D,$BL283,'Transactions (Dated)'!$B:$B,BV$11,'Transactions (Dated)'!$C:$C,"Dividend (paid to cash)")*AG283</f>
        <v>0</v>
      </c>
      <c r="BW283" s="6">
        <f ca="1">BW282+SUMIFS('Transactions (Dated)'!$F:$F,'Transactions (Dated)'!$D:$D,$BL283,'Transactions (Dated)'!$B:$B,BW$11,'Transactions (Dated)'!$C:$C,"Dividend (paid to cash)")*AH283</f>
        <v>0</v>
      </c>
      <c r="BX283" s="6">
        <f ca="1">BX282+SUMIFS('Transactions (Dated)'!$F:$F,'Transactions (Dated)'!$D:$D,$BL283,'Transactions (Dated)'!$B:$B,BX$11,'Transactions (Dated)'!$C:$C,"Dividend (paid to cash)")*AI283</f>
        <v>0</v>
      </c>
      <c r="BY283" s="6">
        <f ca="1">BY282+SUMIFS('Transactions (Dated)'!$F:$F,'Transactions (Dated)'!$D:$D,$BL283,'Transactions (Dated)'!$B:$B,BY$11,'Transactions (Dated)'!$C:$C,"Dividend (paid to cash)")*AJ283</f>
        <v>0</v>
      </c>
      <c r="BZ283" s="6">
        <f ca="1">BZ282+SUMIFS('Transactions (Dated)'!$F:$F,'Transactions (Dated)'!$D:$D,$BL283,'Transactions (Dated)'!$B:$B,BZ$11,'Transactions (Dated)'!$C:$C,"Dividend (paid to cash)")*AK283</f>
        <v>0</v>
      </c>
      <c r="CA283" s="6">
        <f ca="1">CA282+SUMIFS('Transactions (Dated)'!$F:$F,'Transactions (Dated)'!$D:$D,$BL283,'Transactions (Dated)'!$B:$B,CA$11,'Transactions (Dated)'!$C:$C,"Dividend (paid to cash)")*AL283</f>
        <v>0</v>
      </c>
      <c r="CB283" s="6">
        <v>0</v>
      </c>
      <c r="CC283" s="6">
        <v>0</v>
      </c>
      <c r="CD283" s="6"/>
      <c r="CF283" s="6">
        <f t="shared" ca="1" si="138"/>
        <v>65281.081999999988</v>
      </c>
      <c r="CH283" s="3">
        <f t="shared" si="139"/>
        <v>42307</v>
      </c>
      <c r="CI283" s="4">
        <f t="shared" ca="1" si="132"/>
        <v>889970.19000000006</v>
      </c>
      <c r="CJ283" s="4">
        <f t="shared" ca="1" si="133"/>
        <v>65281.081999999988</v>
      </c>
      <c r="CL283" s="4">
        <f t="shared" ca="1" si="134"/>
        <v>955251.272</v>
      </c>
    </row>
    <row r="284" spans="2:90" x14ac:dyDescent="0.15">
      <c r="B284" s="3">
        <f t="shared" si="135"/>
        <v>42310</v>
      </c>
      <c r="C284" s="2">
        <v>13623</v>
      </c>
      <c r="E284" s="70">
        <v>42310</v>
      </c>
      <c r="F284" s="69">
        <v>9.81</v>
      </c>
      <c r="G284" s="69">
        <v>3.51</v>
      </c>
      <c r="H284" s="69">
        <v>18.45</v>
      </c>
      <c r="I284" s="69">
        <v>30.88</v>
      </c>
      <c r="J284" s="69">
        <v>14.43</v>
      </c>
      <c r="K284" s="69">
        <v>10.35</v>
      </c>
      <c r="L284" s="69">
        <v>22.52</v>
      </c>
      <c r="M284" s="69">
        <v>3.15</v>
      </c>
      <c r="N284" s="69">
        <v>9.0500000000000007</v>
      </c>
      <c r="O284" s="69">
        <v>6.0667</v>
      </c>
      <c r="P284" s="69">
        <v>27.34</v>
      </c>
      <c r="Q284" s="69">
        <v>0.88</v>
      </c>
      <c r="R284" s="69">
        <v>6.88</v>
      </c>
      <c r="S284" s="69">
        <v>37.83</v>
      </c>
      <c r="T284" s="69"/>
      <c r="U284" s="69"/>
      <c r="V284" s="4"/>
      <c r="X284" s="3">
        <f t="shared" si="114"/>
        <v>42310</v>
      </c>
      <c r="Y284" s="40">
        <f ca="1">Y283+SUMIFS('Transactions (Dated)'!$E$2:$E$53,'Transactions (Dated)'!$D$2:$D$53,'Share Values'!$X284,'Transactions (Dated)'!$B$2:$B$53,'Share Values'!Y$11,'Transactions (Dated)'!$C$2:$C$53,"Buy")-SUMIFS('Transactions (Dated)'!$E$2:$E$53,'Transactions (Dated)'!$D$2:$D$53,'Share Values'!$X284,'Transactions (Dated)'!$B$2:$B$53,'Share Values'!Y$11,'Transactions (Dated)'!$C$2:$C$53,"Sell")</f>
        <v>4625</v>
      </c>
      <c r="Z284" s="40">
        <f ca="1">Z283+SUMIFS('Transactions (Dated)'!$E$2:$E$53,'Transactions (Dated)'!$D$2:$D$53,'Share Values'!$X284,'Transactions (Dated)'!$B$2:$B$53,'Share Values'!Z$11,'Transactions (Dated)'!$C$2:$C$53,"Buy")-SUMIFS('Transactions (Dated)'!$E$2:$E$53,'Transactions (Dated)'!$D$2:$D$53,'Share Values'!$X284,'Transactions (Dated)'!$B$2:$B$53,'Share Values'!Z$11,'Transactions (Dated)'!$C$2:$C$53,"Sell")</f>
        <v>9375</v>
      </c>
      <c r="AA284" s="40">
        <f ca="1">AA283+SUMIFS('Transactions (Dated)'!$E$2:$E$53,'Transactions (Dated)'!$D$2:$D$53,'Share Values'!$X284,'Transactions (Dated)'!$B$2:$B$53,'Share Values'!AA$11,'Transactions (Dated)'!$C$2:$C$53,"Buy")-SUMIFS('Transactions (Dated)'!$E$2:$E$53,'Transactions (Dated)'!$D$2:$D$53,'Share Values'!$X284,'Transactions (Dated)'!$B$2:$B$53,'Share Values'!AA$11,'Transactions (Dated)'!$C$2:$C$53,"Sell")</f>
        <v>39270</v>
      </c>
      <c r="AB284" s="40">
        <f ca="1">AB283+SUMIFS('Transactions (Dated)'!$E$2:$E$53,'Transactions (Dated)'!$D$2:$D$53,'Share Values'!$X284,'Transactions (Dated)'!$B$2:$B$53,'Share Values'!AB$11,'Transactions (Dated)'!$C$2:$C$53,"Buy")-SUMIFS('Transactions (Dated)'!$E$2:$E$53,'Transactions (Dated)'!$D$2:$D$53,'Share Values'!$X284,'Transactions (Dated)'!$B$2:$B$53,'Share Values'!AB$11,'Transactions (Dated)'!$C$2:$C$53,"Sell")</f>
        <v>1892</v>
      </c>
      <c r="AC284" s="40">
        <f ca="1">AC283+SUMIFS('Transactions (Dated)'!$E$2:$E$53,'Transactions (Dated)'!$D$2:$D$53,'Share Values'!$X284,'Transactions (Dated)'!$B$2:$B$53,'Share Values'!AC$11,'Transactions (Dated)'!$C$2:$C$53,"Buy")-SUMIFS('Transactions (Dated)'!$E$2:$E$53,'Transactions (Dated)'!$D$2:$D$53,'Share Values'!$X284,'Transactions (Dated)'!$B$2:$B$53,'Share Values'!AC$11,'Transactions (Dated)'!$C$2:$C$53,"Sell")</f>
        <v>2348</v>
      </c>
      <c r="AD284" s="40">
        <f ca="1">AD283+SUMIFS('Transactions (Dated)'!$E$2:$E$53,'Transactions (Dated)'!$D$2:$D$53,'Share Values'!$X284,'Transactions (Dated)'!$B$2:$B$53,'Share Values'!AD$11,'Transactions (Dated)'!$C$2:$C$53,"Buy")-SUMIFS('Transactions (Dated)'!$E$2:$E$53,'Transactions (Dated)'!$D$2:$D$53,'Share Values'!$X284,'Transactions (Dated)'!$B$2:$B$53,'Share Values'!AD$11,'Transactions (Dated)'!$C$2:$C$53,"Sell")</f>
        <v>0</v>
      </c>
      <c r="AE284" s="40">
        <f ca="1">AE283+SUMIFS('Transactions (Dated)'!$E$2:$E$53,'Transactions (Dated)'!$D$2:$D$53,'Share Values'!$X284,'Transactions (Dated)'!$B$2:$B$53,'Share Values'!AE$11,'Transactions (Dated)'!$C$2:$C$53,"Buy")-SUMIFS('Transactions (Dated)'!$E$2:$E$53,'Transactions (Dated)'!$D$2:$D$53,'Share Values'!$X284,'Transactions (Dated)'!$B$2:$B$53,'Share Values'!AE$11,'Transactions (Dated)'!$C$2:$C$53,"Sell")</f>
        <v>0</v>
      </c>
      <c r="AF284" s="40">
        <f ca="1">AF283+SUMIFS('Transactions (Dated)'!$E$2:$E$53,'Transactions (Dated)'!$D$2:$D$53,'Share Values'!$X284,'Transactions (Dated)'!$B$2:$B$53,'Share Values'!AF$11,'Transactions (Dated)'!$C$2:$C$53,"Buy")-SUMIFS('Transactions (Dated)'!$E$2:$E$53,'Transactions (Dated)'!$D$2:$D$53,'Share Values'!$X284,'Transactions (Dated)'!$B$2:$B$53,'Share Values'!AF$11,'Transactions (Dated)'!$C$2:$C$53,"Sell")</f>
        <v>0</v>
      </c>
      <c r="AG284" s="40">
        <f ca="1">AG283+SUMIFS('Transactions (Dated)'!$E$2:$E$53,'Transactions (Dated)'!$D$2:$D$53,'Share Values'!$X284,'Transactions (Dated)'!$B$2:$B$53,'Share Values'!AG$11,'Transactions (Dated)'!$C$2:$C$53,"Buy")-SUMIFS('Transactions (Dated)'!$E$2:$E$53,'Transactions (Dated)'!$D$2:$D$53,'Share Values'!$X284,'Transactions (Dated)'!$B$2:$B$53,'Share Values'!AG$11,'Transactions (Dated)'!$C$2:$C$53,"Sell")</f>
        <v>0</v>
      </c>
      <c r="AH284" s="40">
        <f ca="1">AH283+SUMIFS('Transactions (Dated)'!$E$2:$E$53,'Transactions (Dated)'!$D$2:$D$53,'Share Values'!$X284,'Transactions (Dated)'!$B$2:$B$53,'Share Values'!AH$11,'Transactions (Dated)'!$C$2:$C$53,"Buy")-SUMIFS('Transactions (Dated)'!$E$2:$E$53,'Transactions (Dated)'!$D$2:$D$53,'Share Values'!$X284,'Transactions (Dated)'!$B$2:$B$53,'Share Values'!AH$11,'Transactions (Dated)'!$C$2:$C$53,"Sell")</f>
        <v>0</v>
      </c>
      <c r="AI284" s="40">
        <f ca="1">AI283+SUMIFS('Transactions (Dated)'!$E$2:$E$53,'Transactions (Dated)'!$D$2:$D$53,'Share Values'!$X284,'Transactions (Dated)'!$B$2:$B$53,'Share Values'!AI$11,'Transactions (Dated)'!$C$2:$C$53,"Buy")-SUMIFS('Transactions (Dated)'!$E$2:$E$53,'Transactions (Dated)'!$D$2:$D$53,'Share Values'!$X284,'Transactions (Dated)'!$B$2:$B$53,'Share Values'!AI$11,'Transactions (Dated)'!$C$2:$C$53,"Sell")</f>
        <v>0</v>
      </c>
      <c r="AJ284" s="40">
        <f ca="1">AJ283+SUMIFS('Transactions (Dated)'!$E$2:$E$53,'Transactions (Dated)'!$D$2:$D$53,'Share Values'!$X284,'Transactions (Dated)'!$B$2:$B$53,'Share Values'!AJ$11,'Transactions (Dated)'!$C$2:$C$53,"Buy")-SUMIFS('Transactions (Dated)'!$E$2:$E$53,'Transactions (Dated)'!$D$2:$D$53,'Share Values'!$X284,'Transactions (Dated)'!$B$2:$B$53,'Share Values'!AJ$11,'Transactions (Dated)'!$C$2:$C$53,"Sell")</f>
        <v>0</v>
      </c>
      <c r="AK284" s="40">
        <f ca="1">AK283+SUMIFS('Transactions (Dated)'!$E$2:$E$53,'Transactions (Dated)'!$D$2:$D$53,'Share Values'!$X284,'Transactions (Dated)'!$B$2:$B$53,'Share Values'!AK$11,'Transactions (Dated)'!$C$2:$C$53,"Buy")-SUMIFS('Transactions (Dated)'!$E$2:$E$53,'Transactions (Dated)'!$D$2:$D$53,'Share Values'!$X284,'Transactions (Dated)'!$B$2:$B$53,'Share Values'!AK$11,'Transactions (Dated)'!$C$2:$C$53,"Sell")</f>
        <v>0</v>
      </c>
      <c r="AL284" s="40">
        <f ca="1">AL283+SUMIFS('Transactions (Dated)'!$E$2:$E$53,'Transactions (Dated)'!$D$2:$D$53,'Share Values'!$X284,'Transactions (Dated)'!$B$2:$B$53,'Share Values'!AL$11,'Transactions (Dated)'!$C$2:$C$53,"Buy")-SUMIFS('Transactions (Dated)'!$E$2:$E$53,'Transactions (Dated)'!$D$2:$D$53,'Share Values'!$X284,'Transactions (Dated)'!$B$2:$B$53,'Share Values'!AL$11,'Transactions (Dated)'!$C$2:$C$53,"Sell")</f>
        <v>0</v>
      </c>
      <c r="AM284" s="40">
        <f ca="1">AM283+SUMIFS('Transactions (Dated)'!$E$2:$E$53,'Transactions (Dated)'!$D$2:$D$53,'Share Values'!$X284,'Transactions (Dated)'!$B$2:$B$53,'Share Values'!AM$11,'Transactions (Dated)'!$C$2:$C$53,"Buy")-SUMIFS('Transactions (Dated)'!$E$2:$E$53,'Transactions (Dated)'!$D$2:$D$53,'Share Values'!$X284,'Transactions (Dated)'!$B$2:$B$53,'Share Values'!AM$11,'Transactions (Dated)'!$C$2:$C$53,"Sell")</f>
        <v>0</v>
      </c>
      <c r="AN284" s="40">
        <f ca="1">AN283+SUMIFS('Transactions (Dated)'!$E$2:$E$53,'Transactions (Dated)'!$D$2:$D$53,'Share Values'!$X284,'Transactions (Dated)'!$B$2:$B$53,'Share Values'!AN$11,'Transactions (Dated)'!$C$2:$C$53,"Buy")-SUMIFS('Transactions (Dated)'!$E$2:$E$53,'Transactions (Dated)'!$D$2:$D$53,'Share Values'!$X284,'Transactions (Dated)'!$B$2:$B$53,'Share Values'!AN$11,'Transactions (Dated)'!$C$2:$C$53,"Sell")</f>
        <v>0</v>
      </c>
      <c r="AO284" s="40"/>
      <c r="AQ284" s="3">
        <f t="shared" si="115"/>
        <v>42310</v>
      </c>
      <c r="AR284" s="6">
        <f t="shared" ca="1" si="116"/>
        <v>45371.25</v>
      </c>
      <c r="AS284" s="6">
        <f t="shared" ca="1" si="117"/>
        <v>32906.25</v>
      </c>
      <c r="AT284" s="6">
        <f t="shared" ca="1" si="118"/>
        <v>724531.5</v>
      </c>
      <c r="AU284" s="6">
        <f t="shared" ca="1" si="119"/>
        <v>58424.959999999999</v>
      </c>
      <c r="AV284" s="6">
        <f t="shared" ca="1" si="120"/>
        <v>33881.64</v>
      </c>
      <c r="AW284" s="6">
        <f t="shared" ca="1" si="121"/>
        <v>0</v>
      </c>
      <c r="AX284" s="6">
        <f t="shared" ca="1" si="122"/>
        <v>0</v>
      </c>
      <c r="AY284" s="6">
        <f t="shared" ca="1" si="123"/>
        <v>0</v>
      </c>
      <c r="AZ284" s="6">
        <f t="shared" ca="1" si="124"/>
        <v>0</v>
      </c>
      <c r="BA284" s="6">
        <f t="shared" ca="1" si="125"/>
        <v>0</v>
      </c>
      <c r="BB284" s="6">
        <f t="shared" ca="1" si="126"/>
        <v>0</v>
      </c>
      <c r="BC284" s="6">
        <f t="shared" ca="1" si="127"/>
        <v>0</v>
      </c>
      <c r="BD284" s="6">
        <f t="shared" ca="1" si="128"/>
        <v>0</v>
      </c>
      <c r="BE284" s="6">
        <f t="shared" ca="1" si="129"/>
        <v>0</v>
      </c>
      <c r="BF284" s="6">
        <f t="shared" ca="1" si="136"/>
        <v>0</v>
      </c>
      <c r="BG284" s="6">
        <f t="shared" ca="1" si="137"/>
        <v>0</v>
      </c>
      <c r="BH284" s="6"/>
      <c r="BJ284" s="4">
        <f t="shared" ca="1" si="130"/>
        <v>895115.6</v>
      </c>
      <c r="BL284" s="3">
        <f t="shared" si="131"/>
        <v>42310</v>
      </c>
      <c r="BM284" s="6">
        <f>BM283+SUMIFS('Transactions (Dated)'!G:G,'Transactions (Dated)'!D:D,'Share Values'!AQ284)</f>
        <v>34179.499999999993</v>
      </c>
      <c r="BN284" s="6">
        <f ca="1">BN283+SUMIFS('Transactions (Dated)'!$F:$F,'Transactions (Dated)'!$D:$D,$BL284,'Transactions (Dated)'!$B:$B,BN$11,'Transactions (Dated)'!$C:$C,"Dividend (paid to cash)")*Y284</f>
        <v>0</v>
      </c>
      <c r="BO284" s="6">
        <f ca="1">BO283+SUMIFS('Transactions (Dated)'!$F:$F,'Transactions (Dated)'!$D:$D,$BL284,'Transactions (Dated)'!$B:$B,BO$11,'Transactions (Dated)'!$C:$C,"Dividend (paid to cash)")*Z284</f>
        <v>2187.5</v>
      </c>
      <c r="BP284" s="6">
        <f ca="1">BP283+SUMIFS('Transactions (Dated)'!$F:$F,'Transactions (Dated)'!$D:$D,$BL284,'Transactions (Dated)'!$B:$B,BP$11,'Transactions (Dated)'!$C:$C,"Dividend (paid to cash)")*AA284</f>
        <v>28734.342000000001</v>
      </c>
      <c r="BQ284" s="6">
        <f ca="1">BQ283+SUMIFS('Transactions (Dated)'!$F:$F,'Transactions (Dated)'!$D:$D,$BL284,'Transactions (Dated)'!$B:$B,BQ$11,'Transactions (Dated)'!$C:$C,"Dividend (paid to cash)")*AB284</f>
        <v>179.74</v>
      </c>
      <c r="BR284" s="6">
        <f ca="1">BR283+SUMIFS('Transactions (Dated)'!$F:$F,'Transactions (Dated)'!$D:$D,$BL284,'Transactions (Dated)'!$B:$B,BR$11,'Transactions (Dated)'!$C:$C,"Dividend (paid to cash)")*AC284</f>
        <v>0</v>
      </c>
      <c r="BS284" s="6">
        <f ca="1">BS283+SUMIFS('Transactions (Dated)'!$F:$F,'Transactions (Dated)'!$D:$D,$BL284,'Transactions (Dated)'!$B:$B,BS$11,'Transactions (Dated)'!$C:$C,"Dividend (paid to cash)")*AD284</f>
        <v>0</v>
      </c>
      <c r="BT284" s="6">
        <f ca="1">BT283+SUMIFS('Transactions (Dated)'!$F:$F,'Transactions (Dated)'!$D:$D,$BL284,'Transactions (Dated)'!$B:$B,BT$11,'Transactions (Dated)'!$C:$C,"Dividend (paid to cash)")*AE284</f>
        <v>0</v>
      </c>
      <c r="BU284" s="6">
        <f ca="1">BU283+SUMIFS('Transactions (Dated)'!$F:$F,'Transactions (Dated)'!$D:$D,$BL284,'Transactions (Dated)'!$B:$B,BU$11,'Transactions (Dated)'!$C:$C,"Dividend (paid to cash)")*AF284</f>
        <v>0</v>
      </c>
      <c r="BV284" s="6">
        <f ca="1">BV283+SUMIFS('Transactions (Dated)'!$F:$F,'Transactions (Dated)'!$D:$D,$BL284,'Transactions (Dated)'!$B:$B,BV$11,'Transactions (Dated)'!$C:$C,"Dividend (paid to cash)")*AG284</f>
        <v>0</v>
      </c>
      <c r="BW284" s="6">
        <f ca="1">BW283+SUMIFS('Transactions (Dated)'!$F:$F,'Transactions (Dated)'!$D:$D,$BL284,'Transactions (Dated)'!$B:$B,BW$11,'Transactions (Dated)'!$C:$C,"Dividend (paid to cash)")*AH284</f>
        <v>0</v>
      </c>
      <c r="BX284" s="6">
        <f ca="1">BX283+SUMIFS('Transactions (Dated)'!$F:$F,'Transactions (Dated)'!$D:$D,$BL284,'Transactions (Dated)'!$B:$B,BX$11,'Transactions (Dated)'!$C:$C,"Dividend (paid to cash)")*AI284</f>
        <v>0</v>
      </c>
      <c r="BY284" s="6">
        <f ca="1">BY283+SUMIFS('Transactions (Dated)'!$F:$F,'Transactions (Dated)'!$D:$D,$BL284,'Transactions (Dated)'!$B:$B,BY$11,'Transactions (Dated)'!$C:$C,"Dividend (paid to cash)")*AJ284</f>
        <v>0</v>
      </c>
      <c r="BZ284" s="6">
        <f ca="1">BZ283+SUMIFS('Transactions (Dated)'!$F:$F,'Transactions (Dated)'!$D:$D,$BL284,'Transactions (Dated)'!$B:$B,BZ$11,'Transactions (Dated)'!$C:$C,"Dividend (paid to cash)")*AK284</f>
        <v>0</v>
      </c>
      <c r="CA284" s="6">
        <f ca="1">CA283+SUMIFS('Transactions (Dated)'!$F:$F,'Transactions (Dated)'!$D:$D,$BL284,'Transactions (Dated)'!$B:$B,CA$11,'Transactions (Dated)'!$C:$C,"Dividend (paid to cash)")*AL284</f>
        <v>0</v>
      </c>
      <c r="CB284" s="6">
        <v>0</v>
      </c>
      <c r="CC284" s="6">
        <v>0</v>
      </c>
      <c r="CD284" s="6"/>
      <c r="CF284" s="6">
        <f t="shared" ca="1" si="138"/>
        <v>65281.081999999988</v>
      </c>
      <c r="CH284" s="3">
        <f t="shared" si="139"/>
        <v>42310</v>
      </c>
      <c r="CI284" s="4">
        <f t="shared" ca="1" si="132"/>
        <v>895115.6</v>
      </c>
      <c r="CJ284" s="4">
        <f t="shared" ca="1" si="133"/>
        <v>65281.081999999988</v>
      </c>
      <c r="CL284" s="4">
        <f t="shared" ca="1" si="134"/>
        <v>960396.68199999991</v>
      </c>
    </row>
    <row r="285" spans="2:90" x14ac:dyDescent="0.15">
      <c r="B285" s="3">
        <f t="shared" si="135"/>
        <v>42311</v>
      </c>
      <c r="C285" s="2">
        <v>13710.3</v>
      </c>
      <c r="E285" s="70">
        <v>42311</v>
      </c>
      <c r="F285" s="69">
        <v>10.07</v>
      </c>
      <c r="G285" s="69">
        <v>3.55</v>
      </c>
      <c r="H285" s="69">
        <v>18.579999999999998</v>
      </c>
      <c r="I285" s="69">
        <v>31.27</v>
      </c>
      <c r="J285" s="69">
        <v>14.46</v>
      </c>
      <c r="K285" s="69">
        <v>10.63</v>
      </c>
      <c r="L285" s="69">
        <v>22.76</v>
      </c>
      <c r="M285" s="69">
        <v>3.25</v>
      </c>
      <c r="N285" s="69">
        <v>8.85</v>
      </c>
      <c r="O285" s="69">
        <v>6.0332999999999997</v>
      </c>
      <c r="P285" s="69">
        <v>27.03</v>
      </c>
      <c r="Q285" s="69">
        <v>0.87</v>
      </c>
      <c r="R285" s="69">
        <v>6.75</v>
      </c>
      <c r="S285" s="69">
        <v>37.74</v>
      </c>
      <c r="T285" s="69"/>
      <c r="U285" s="69"/>
      <c r="V285" s="4"/>
      <c r="X285" s="3">
        <f t="shared" si="114"/>
        <v>42311</v>
      </c>
      <c r="Y285" s="40">
        <f ca="1">Y284+SUMIFS('Transactions (Dated)'!$E$2:$E$53,'Transactions (Dated)'!$D$2:$D$53,'Share Values'!$X285,'Transactions (Dated)'!$B$2:$B$53,'Share Values'!Y$11,'Transactions (Dated)'!$C$2:$C$53,"Buy")-SUMIFS('Transactions (Dated)'!$E$2:$E$53,'Transactions (Dated)'!$D$2:$D$53,'Share Values'!$X285,'Transactions (Dated)'!$B$2:$B$53,'Share Values'!Y$11,'Transactions (Dated)'!$C$2:$C$53,"Sell")</f>
        <v>4625</v>
      </c>
      <c r="Z285" s="40">
        <f ca="1">Z284+SUMIFS('Transactions (Dated)'!$E$2:$E$53,'Transactions (Dated)'!$D$2:$D$53,'Share Values'!$X285,'Transactions (Dated)'!$B$2:$B$53,'Share Values'!Z$11,'Transactions (Dated)'!$C$2:$C$53,"Buy")-SUMIFS('Transactions (Dated)'!$E$2:$E$53,'Transactions (Dated)'!$D$2:$D$53,'Share Values'!$X285,'Transactions (Dated)'!$B$2:$B$53,'Share Values'!Z$11,'Transactions (Dated)'!$C$2:$C$53,"Sell")</f>
        <v>9375</v>
      </c>
      <c r="AA285" s="40">
        <f ca="1">AA284+SUMIFS('Transactions (Dated)'!$E$2:$E$53,'Transactions (Dated)'!$D$2:$D$53,'Share Values'!$X285,'Transactions (Dated)'!$B$2:$B$53,'Share Values'!AA$11,'Transactions (Dated)'!$C$2:$C$53,"Buy")-SUMIFS('Transactions (Dated)'!$E$2:$E$53,'Transactions (Dated)'!$D$2:$D$53,'Share Values'!$X285,'Transactions (Dated)'!$B$2:$B$53,'Share Values'!AA$11,'Transactions (Dated)'!$C$2:$C$53,"Sell")</f>
        <v>39270</v>
      </c>
      <c r="AB285" s="40">
        <f ca="1">AB284+SUMIFS('Transactions (Dated)'!$E$2:$E$53,'Transactions (Dated)'!$D$2:$D$53,'Share Values'!$X285,'Transactions (Dated)'!$B$2:$B$53,'Share Values'!AB$11,'Transactions (Dated)'!$C$2:$C$53,"Buy")-SUMIFS('Transactions (Dated)'!$E$2:$E$53,'Transactions (Dated)'!$D$2:$D$53,'Share Values'!$X285,'Transactions (Dated)'!$B$2:$B$53,'Share Values'!AB$11,'Transactions (Dated)'!$C$2:$C$53,"Sell")</f>
        <v>1892</v>
      </c>
      <c r="AC285" s="40">
        <f ca="1">AC284+SUMIFS('Transactions (Dated)'!$E$2:$E$53,'Transactions (Dated)'!$D$2:$D$53,'Share Values'!$X285,'Transactions (Dated)'!$B$2:$B$53,'Share Values'!AC$11,'Transactions (Dated)'!$C$2:$C$53,"Buy")-SUMIFS('Transactions (Dated)'!$E$2:$E$53,'Transactions (Dated)'!$D$2:$D$53,'Share Values'!$X285,'Transactions (Dated)'!$B$2:$B$53,'Share Values'!AC$11,'Transactions (Dated)'!$C$2:$C$53,"Sell")</f>
        <v>2348</v>
      </c>
      <c r="AD285" s="40">
        <f ca="1">AD284+SUMIFS('Transactions (Dated)'!$E$2:$E$53,'Transactions (Dated)'!$D$2:$D$53,'Share Values'!$X285,'Transactions (Dated)'!$B$2:$B$53,'Share Values'!AD$11,'Transactions (Dated)'!$C$2:$C$53,"Buy")-SUMIFS('Transactions (Dated)'!$E$2:$E$53,'Transactions (Dated)'!$D$2:$D$53,'Share Values'!$X285,'Transactions (Dated)'!$B$2:$B$53,'Share Values'!AD$11,'Transactions (Dated)'!$C$2:$C$53,"Sell")</f>
        <v>0</v>
      </c>
      <c r="AE285" s="40">
        <f ca="1">AE284+SUMIFS('Transactions (Dated)'!$E$2:$E$53,'Transactions (Dated)'!$D$2:$D$53,'Share Values'!$X285,'Transactions (Dated)'!$B$2:$B$53,'Share Values'!AE$11,'Transactions (Dated)'!$C$2:$C$53,"Buy")-SUMIFS('Transactions (Dated)'!$E$2:$E$53,'Transactions (Dated)'!$D$2:$D$53,'Share Values'!$X285,'Transactions (Dated)'!$B$2:$B$53,'Share Values'!AE$11,'Transactions (Dated)'!$C$2:$C$53,"Sell")</f>
        <v>0</v>
      </c>
      <c r="AF285" s="40">
        <f ca="1">AF284+SUMIFS('Transactions (Dated)'!$E$2:$E$53,'Transactions (Dated)'!$D$2:$D$53,'Share Values'!$X285,'Transactions (Dated)'!$B$2:$B$53,'Share Values'!AF$11,'Transactions (Dated)'!$C$2:$C$53,"Buy")-SUMIFS('Transactions (Dated)'!$E$2:$E$53,'Transactions (Dated)'!$D$2:$D$53,'Share Values'!$X285,'Transactions (Dated)'!$B$2:$B$53,'Share Values'!AF$11,'Transactions (Dated)'!$C$2:$C$53,"Sell")</f>
        <v>0</v>
      </c>
      <c r="AG285" s="40">
        <f ca="1">AG284+SUMIFS('Transactions (Dated)'!$E$2:$E$53,'Transactions (Dated)'!$D$2:$D$53,'Share Values'!$X285,'Transactions (Dated)'!$B$2:$B$53,'Share Values'!AG$11,'Transactions (Dated)'!$C$2:$C$53,"Buy")-SUMIFS('Transactions (Dated)'!$E$2:$E$53,'Transactions (Dated)'!$D$2:$D$53,'Share Values'!$X285,'Transactions (Dated)'!$B$2:$B$53,'Share Values'!AG$11,'Transactions (Dated)'!$C$2:$C$53,"Sell")</f>
        <v>0</v>
      </c>
      <c r="AH285" s="40">
        <f ca="1">AH284+SUMIFS('Transactions (Dated)'!$E$2:$E$53,'Transactions (Dated)'!$D$2:$D$53,'Share Values'!$X285,'Transactions (Dated)'!$B$2:$B$53,'Share Values'!AH$11,'Transactions (Dated)'!$C$2:$C$53,"Buy")-SUMIFS('Transactions (Dated)'!$E$2:$E$53,'Transactions (Dated)'!$D$2:$D$53,'Share Values'!$X285,'Transactions (Dated)'!$B$2:$B$53,'Share Values'!AH$11,'Transactions (Dated)'!$C$2:$C$53,"Sell")</f>
        <v>0</v>
      </c>
      <c r="AI285" s="40">
        <f ca="1">AI284+SUMIFS('Transactions (Dated)'!$E$2:$E$53,'Transactions (Dated)'!$D$2:$D$53,'Share Values'!$X285,'Transactions (Dated)'!$B$2:$B$53,'Share Values'!AI$11,'Transactions (Dated)'!$C$2:$C$53,"Buy")-SUMIFS('Transactions (Dated)'!$E$2:$E$53,'Transactions (Dated)'!$D$2:$D$53,'Share Values'!$X285,'Transactions (Dated)'!$B$2:$B$53,'Share Values'!AI$11,'Transactions (Dated)'!$C$2:$C$53,"Sell")</f>
        <v>0</v>
      </c>
      <c r="AJ285" s="40">
        <f ca="1">AJ284+SUMIFS('Transactions (Dated)'!$E$2:$E$53,'Transactions (Dated)'!$D$2:$D$53,'Share Values'!$X285,'Transactions (Dated)'!$B$2:$B$53,'Share Values'!AJ$11,'Transactions (Dated)'!$C$2:$C$53,"Buy")-SUMIFS('Transactions (Dated)'!$E$2:$E$53,'Transactions (Dated)'!$D$2:$D$53,'Share Values'!$X285,'Transactions (Dated)'!$B$2:$B$53,'Share Values'!AJ$11,'Transactions (Dated)'!$C$2:$C$53,"Sell")</f>
        <v>0</v>
      </c>
      <c r="AK285" s="40">
        <f ca="1">AK284+SUMIFS('Transactions (Dated)'!$E$2:$E$53,'Transactions (Dated)'!$D$2:$D$53,'Share Values'!$X285,'Transactions (Dated)'!$B$2:$B$53,'Share Values'!AK$11,'Transactions (Dated)'!$C$2:$C$53,"Buy")-SUMIFS('Transactions (Dated)'!$E$2:$E$53,'Transactions (Dated)'!$D$2:$D$53,'Share Values'!$X285,'Transactions (Dated)'!$B$2:$B$53,'Share Values'!AK$11,'Transactions (Dated)'!$C$2:$C$53,"Sell")</f>
        <v>0</v>
      </c>
      <c r="AL285" s="40">
        <f ca="1">AL284+SUMIFS('Transactions (Dated)'!$E$2:$E$53,'Transactions (Dated)'!$D$2:$D$53,'Share Values'!$X285,'Transactions (Dated)'!$B$2:$B$53,'Share Values'!AL$11,'Transactions (Dated)'!$C$2:$C$53,"Buy")-SUMIFS('Transactions (Dated)'!$E$2:$E$53,'Transactions (Dated)'!$D$2:$D$53,'Share Values'!$X285,'Transactions (Dated)'!$B$2:$B$53,'Share Values'!AL$11,'Transactions (Dated)'!$C$2:$C$53,"Sell")</f>
        <v>0</v>
      </c>
      <c r="AM285" s="40">
        <f ca="1">AM284+SUMIFS('Transactions (Dated)'!$E$2:$E$53,'Transactions (Dated)'!$D$2:$D$53,'Share Values'!$X285,'Transactions (Dated)'!$B$2:$B$53,'Share Values'!AM$11,'Transactions (Dated)'!$C$2:$C$53,"Buy")-SUMIFS('Transactions (Dated)'!$E$2:$E$53,'Transactions (Dated)'!$D$2:$D$53,'Share Values'!$X285,'Transactions (Dated)'!$B$2:$B$53,'Share Values'!AM$11,'Transactions (Dated)'!$C$2:$C$53,"Sell")</f>
        <v>0</v>
      </c>
      <c r="AN285" s="40">
        <f ca="1">AN284+SUMIFS('Transactions (Dated)'!$E$2:$E$53,'Transactions (Dated)'!$D$2:$D$53,'Share Values'!$X285,'Transactions (Dated)'!$B$2:$B$53,'Share Values'!AN$11,'Transactions (Dated)'!$C$2:$C$53,"Buy")-SUMIFS('Transactions (Dated)'!$E$2:$E$53,'Transactions (Dated)'!$D$2:$D$53,'Share Values'!$X285,'Transactions (Dated)'!$B$2:$B$53,'Share Values'!AN$11,'Transactions (Dated)'!$C$2:$C$53,"Sell")</f>
        <v>0</v>
      </c>
      <c r="AO285" s="40"/>
      <c r="AQ285" s="3">
        <f t="shared" si="115"/>
        <v>42311</v>
      </c>
      <c r="AR285" s="6">
        <f t="shared" ca="1" si="116"/>
        <v>46573.75</v>
      </c>
      <c r="AS285" s="6">
        <f t="shared" ca="1" si="117"/>
        <v>33281.25</v>
      </c>
      <c r="AT285" s="6">
        <f t="shared" ca="1" si="118"/>
        <v>729636.6</v>
      </c>
      <c r="AU285" s="6">
        <f t="shared" ca="1" si="119"/>
        <v>59162.84</v>
      </c>
      <c r="AV285" s="6">
        <f t="shared" ca="1" si="120"/>
        <v>33952.080000000002</v>
      </c>
      <c r="AW285" s="6">
        <f t="shared" ca="1" si="121"/>
        <v>0</v>
      </c>
      <c r="AX285" s="6">
        <f t="shared" ca="1" si="122"/>
        <v>0</v>
      </c>
      <c r="AY285" s="6">
        <f t="shared" ca="1" si="123"/>
        <v>0</v>
      </c>
      <c r="AZ285" s="6">
        <f t="shared" ca="1" si="124"/>
        <v>0</v>
      </c>
      <c r="BA285" s="6">
        <f t="shared" ca="1" si="125"/>
        <v>0</v>
      </c>
      <c r="BB285" s="6">
        <f t="shared" ca="1" si="126"/>
        <v>0</v>
      </c>
      <c r="BC285" s="6">
        <f t="shared" ca="1" si="127"/>
        <v>0</v>
      </c>
      <c r="BD285" s="6">
        <f t="shared" ca="1" si="128"/>
        <v>0</v>
      </c>
      <c r="BE285" s="6">
        <f t="shared" ca="1" si="129"/>
        <v>0</v>
      </c>
      <c r="BF285" s="6">
        <f t="shared" ca="1" si="136"/>
        <v>0</v>
      </c>
      <c r="BG285" s="6">
        <f t="shared" ca="1" si="137"/>
        <v>0</v>
      </c>
      <c r="BH285" s="6"/>
      <c r="BJ285" s="4">
        <f t="shared" ca="1" si="130"/>
        <v>902606.5199999999</v>
      </c>
      <c r="BL285" s="3">
        <f t="shared" si="131"/>
        <v>42311</v>
      </c>
      <c r="BM285" s="6">
        <f>BM284+SUMIFS('Transactions (Dated)'!G:G,'Transactions (Dated)'!D:D,'Share Values'!AQ285)</f>
        <v>34179.499999999993</v>
      </c>
      <c r="BN285" s="6">
        <f ca="1">BN284+SUMIFS('Transactions (Dated)'!$F:$F,'Transactions (Dated)'!$D:$D,$BL285,'Transactions (Dated)'!$B:$B,BN$11,'Transactions (Dated)'!$C:$C,"Dividend (paid to cash)")*Y285</f>
        <v>0</v>
      </c>
      <c r="BO285" s="6">
        <f ca="1">BO284+SUMIFS('Transactions (Dated)'!$F:$F,'Transactions (Dated)'!$D:$D,$BL285,'Transactions (Dated)'!$B:$B,BO$11,'Transactions (Dated)'!$C:$C,"Dividend (paid to cash)")*Z285</f>
        <v>2187.5</v>
      </c>
      <c r="BP285" s="6">
        <f ca="1">BP284+SUMIFS('Transactions (Dated)'!$F:$F,'Transactions (Dated)'!$D:$D,$BL285,'Transactions (Dated)'!$B:$B,BP$11,'Transactions (Dated)'!$C:$C,"Dividend (paid to cash)")*AA285</f>
        <v>28734.342000000001</v>
      </c>
      <c r="BQ285" s="6">
        <f ca="1">BQ284+SUMIFS('Transactions (Dated)'!$F:$F,'Transactions (Dated)'!$D:$D,$BL285,'Transactions (Dated)'!$B:$B,BQ$11,'Transactions (Dated)'!$C:$C,"Dividend (paid to cash)")*AB285</f>
        <v>179.74</v>
      </c>
      <c r="BR285" s="6">
        <f ca="1">BR284+SUMIFS('Transactions (Dated)'!$F:$F,'Transactions (Dated)'!$D:$D,$BL285,'Transactions (Dated)'!$B:$B,BR$11,'Transactions (Dated)'!$C:$C,"Dividend (paid to cash)")*AC285</f>
        <v>0</v>
      </c>
      <c r="BS285" s="6">
        <f ca="1">BS284+SUMIFS('Transactions (Dated)'!$F:$F,'Transactions (Dated)'!$D:$D,$BL285,'Transactions (Dated)'!$B:$B,BS$11,'Transactions (Dated)'!$C:$C,"Dividend (paid to cash)")*AD285</f>
        <v>0</v>
      </c>
      <c r="BT285" s="6">
        <f ca="1">BT284+SUMIFS('Transactions (Dated)'!$F:$F,'Transactions (Dated)'!$D:$D,$BL285,'Transactions (Dated)'!$B:$B,BT$11,'Transactions (Dated)'!$C:$C,"Dividend (paid to cash)")*AE285</f>
        <v>0</v>
      </c>
      <c r="BU285" s="6">
        <f ca="1">BU284+SUMIFS('Transactions (Dated)'!$F:$F,'Transactions (Dated)'!$D:$D,$BL285,'Transactions (Dated)'!$B:$B,BU$11,'Transactions (Dated)'!$C:$C,"Dividend (paid to cash)")*AF285</f>
        <v>0</v>
      </c>
      <c r="BV285" s="6">
        <f ca="1">BV284+SUMIFS('Transactions (Dated)'!$F:$F,'Transactions (Dated)'!$D:$D,$BL285,'Transactions (Dated)'!$B:$B,BV$11,'Transactions (Dated)'!$C:$C,"Dividend (paid to cash)")*AG285</f>
        <v>0</v>
      </c>
      <c r="BW285" s="6">
        <f ca="1">BW284+SUMIFS('Transactions (Dated)'!$F:$F,'Transactions (Dated)'!$D:$D,$BL285,'Transactions (Dated)'!$B:$B,BW$11,'Transactions (Dated)'!$C:$C,"Dividend (paid to cash)")*AH285</f>
        <v>0</v>
      </c>
      <c r="BX285" s="6">
        <f ca="1">BX284+SUMIFS('Transactions (Dated)'!$F:$F,'Transactions (Dated)'!$D:$D,$BL285,'Transactions (Dated)'!$B:$B,BX$11,'Transactions (Dated)'!$C:$C,"Dividend (paid to cash)")*AI285</f>
        <v>0</v>
      </c>
      <c r="BY285" s="6">
        <f ca="1">BY284+SUMIFS('Transactions (Dated)'!$F:$F,'Transactions (Dated)'!$D:$D,$BL285,'Transactions (Dated)'!$B:$B,BY$11,'Transactions (Dated)'!$C:$C,"Dividend (paid to cash)")*AJ285</f>
        <v>0</v>
      </c>
      <c r="BZ285" s="6">
        <f ca="1">BZ284+SUMIFS('Transactions (Dated)'!$F:$F,'Transactions (Dated)'!$D:$D,$BL285,'Transactions (Dated)'!$B:$B,BZ$11,'Transactions (Dated)'!$C:$C,"Dividend (paid to cash)")*AK285</f>
        <v>0</v>
      </c>
      <c r="CA285" s="6">
        <f ca="1">CA284+SUMIFS('Transactions (Dated)'!$F:$F,'Transactions (Dated)'!$D:$D,$BL285,'Transactions (Dated)'!$B:$B,CA$11,'Transactions (Dated)'!$C:$C,"Dividend (paid to cash)")*AL285</f>
        <v>0</v>
      </c>
      <c r="CB285" s="6">
        <v>0</v>
      </c>
      <c r="CC285" s="6">
        <v>0</v>
      </c>
      <c r="CD285" s="6"/>
      <c r="CF285" s="6">
        <f t="shared" ca="1" si="138"/>
        <v>65281.081999999988</v>
      </c>
      <c r="CH285" s="3">
        <f t="shared" si="139"/>
        <v>42311</v>
      </c>
      <c r="CI285" s="4">
        <f t="shared" ca="1" si="132"/>
        <v>902606.5199999999</v>
      </c>
      <c r="CJ285" s="4">
        <f t="shared" ca="1" si="133"/>
        <v>65281.081999999988</v>
      </c>
      <c r="CL285" s="4">
        <f t="shared" ca="1" si="134"/>
        <v>967887.60199999984</v>
      </c>
    </row>
    <row r="286" spans="2:90" x14ac:dyDescent="0.15">
      <c r="B286" s="3">
        <f t="shared" si="135"/>
        <v>42312</v>
      </c>
      <c r="C286" s="2">
        <v>13661.8</v>
      </c>
      <c r="E286" s="70">
        <v>42312</v>
      </c>
      <c r="F286" s="69">
        <v>10.25</v>
      </c>
      <c r="G286" s="69">
        <v>3.58</v>
      </c>
      <c r="H286" s="69">
        <v>18.489999999999998</v>
      </c>
      <c r="I286" s="69">
        <v>31.41</v>
      </c>
      <c r="J286" s="69">
        <v>12.74</v>
      </c>
      <c r="K286" s="69">
        <v>10.42</v>
      </c>
      <c r="L286" s="69">
        <v>22.3</v>
      </c>
      <c r="M286" s="69">
        <v>3.22</v>
      </c>
      <c r="N286" s="69">
        <v>8.99</v>
      </c>
      <c r="O286" s="69">
        <v>6.0167000000000002</v>
      </c>
      <c r="P286" s="69">
        <v>26.71</v>
      </c>
      <c r="Q286" s="69">
        <v>0.85</v>
      </c>
      <c r="R286" s="69">
        <v>6.63</v>
      </c>
      <c r="S286" s="69">
        <v>37.96</v>
      </c>
      <c r="T286" s="69"/>
      <c r="U286" s="69"/>
      <c r="V286" s="4"/>
      <c r="X286" s="3">
        <f t="shared" si="114"/>
        <v>42312</v>
      </c>
      <c r="Y286" s="40">
        <f ca="1">Y285+SUMIFS('Transactions (Dated)'!$E$2:$E$53,'Transactions (Dated)'!$D$2:$D$53,'Share Values'!$X286,'Transactions (Dated)'!$B$2:$B$53,'Share Values'!Y$11,'Transactions (Dated)'!$C$2:$C$53,"Buy")-SUMIFS('Transactions (Dated)'!$E$2:$E$53,'Transactions (Dated)'!$D$2:$D$53,'Share Values'!$X286,'Transactions (Dated)'!$B$2:$B$53,'Share Values'!Y$11,'Transactions (Dated)'!$C$2:$C$53,"Sell")</f>
        <v>4625</v>
      </c>
      <c r="Z286" s="40">
        <f ca="1">Z285+SUMIFS('Transactions (Dated)'!$E$2:$E$53,'Transactions (Dated)'!$D$2:$D$53,'Share Values'!$X286,'Transactions (Dated)'!$B$2:$B$53,'Share Values'!Z$11,'Transactions (Dated)'!$C$2:$C$53,"Buy")-SUMIFS('Transactions (Dated)'!$E$2:$E$53,'Transactions (Dated)'!$D$2:$D$53,'Share Values'!$X286,'Transactions (Dated)'!$B$2:$B$53,'Share Values'!Z$11,'Transactions (Dated)'!$C$2:$C$53,"Sell")</f>
        <v>9375</v>
      </c>
      <c r="AA286" s="40">
        <f ca="1">AA285+SUMIFS('Transactions (Dated)'!$E$2:$E$53,'Transactions (Dated)'!$D$2:$D$53,'Share Values'!$X286,'Transactions (Dated)'!$B$2:$B$53,'Share Values'!AA$11,'Transactions (Dated)'!$C$2:$C$53,"Buy")-SUMIFS('Transactions (Dated)'!$E$2:$E$53,'Transactions (Dated)'!$D$2:$D$53,'Share Values'!$X286,'Transactions (Dated)'!$B$2:$B$53,'Share Values'!AA$11,'Transactions (Dated)'!$C$2:$C$53,"Sell")</f>
        <v>39270</v>
      </c>
      <c r="AB286" s="40">
        <f ca="1">AB285+SUMIFS('Transactions (Dated)'!$E$2:$E$53,'Transactions (Dated)'!$D$2:$D$53,'Share Values'!$X286,'Transactions (Dated)'!$B$2:$B$53,'Share Values'!AB$11,'Transactions (Dated)'!$C$2:$C$53,"Buy")-SUMIFS('Transactions (Dated)'!$E$2:$E$53,'Transactions (Dated)'!$D$2:$D$53,'Share Values'!$X286,'Transactions (Dated)'!$B$2:$B$53,'Share Values'!AB$11,'Transactions (Dated)'!$C$2:$C$53,"Sell")</f>
        <v>1892</v>
      </c>
      <c r="AC286" s="40">
        <f ca="1">AC285+SUMIFS('Transactions (Dated)'!$E$2:$E$53,'Transactions (Dated)'!$D$2:$D$53,'Share Values'!$X286,'Transactions (Dated)'!$B$2:$B$53,'Share Values'!AC$11,'Transactions (Dated)'!$C$2:$C$53,"Buy")-SUMIFS('Transactions (Dated)'!$E$2:$E$53,'Transactions (Dated)'!$D$2:$D$53,'Share Values'!$X286,'Transactions (Dated)'!$B$2:$B$53,'Share Values'!AC$11,'Transactions (Dated)'!$C$2:$C$53,"Sell")</f>
        <v>2348</v>
      </c>
      <c r="AD286" s="40">
        <f ca="1">AD285+SUMIFS('Transactions (Dated)'!$E$2:$E$53,'Transactions (Dated)'!$D$2:$D$53,'Share Values'!$X286,'Transactions (Dated)'!$B$2:$B$53,'Share Values'!AD$11,'Transactions (Dated)'!$C$2:$C$53,"Buy")-SUMIFS('Transactions (Dated)'!$E$2:$E$53,'Transactions (Dated)'!$D$2:$D$53,'Share Values'!$X286,'Transactions (Dated)'!$B$2:$B$53,'Share Values'!AD$11,'Transactions (Dated)'!$C$2:$C$53,"Sell")</f>
        <v>0</v>
      </c>
      <c r="AE286" s="40">
        <f ca="1">AE285+SUMIFS('Transactions (Dated)'!$E$2:$E$53,'Transactions (Dated)'!$D$2:$D$53,'Share Values'!$X286,'Transactions (Dated)'!$B$2:$B$53,'Share Values'!AE$11,'Transactions (Dated)'!$C$2:$C$53,"Buy")-SUMIFS('Transactions (Dated)'!$E$2:$E$53,'Transactions (Dated)'!$D$2:$D$53,'Share Values'!$X286,'Transactions (Dated)'!$B$2:$B$53,'Share Values'!AE$11,'Transactions (Dated)'!$C$2:$C$53,"Sell")</f>
        <v>0</v>
      </c>
      <c r="AF286" s="40">
        <f ca="1">AF285+SUMIFS('Transactions (Dated)'!$E$2:$E$53,'Transactions (Dated)'!$D$2:$D$53,'Share Values'!$X286,'Transactions (Dated)'!$B$2:$B$53,'Share Values'!AF$11,'Transactions (Dated)'!$C$2:$C$53,"Buy")-SUMIFS('Transactions (Dated)'!$E$2:$E$53,'Transactions (Dated)'!$D$2:$D$53,'Share Values'!$X286,'Transactions (Dated)'!$B$2:$B$53,'Share Values'!AF$11,'Transactions (Dated)'!$C$2:$C$53,"Sell")</f>
        <v>0</v>
      </c>
      <c r="AG286" s="40">
        <f ca="1">AG285+SUMIFS('Transactions (Dated)'!$E$2:$E$53,'Transactions (Dated)'!$D$2:$D$53,'Share Values'!$X286,'Transactions (Dated)'!$B$2:$B$53,'Share Values'!AG$11,'Transactions (Dated)'!$C$2:$C$53,"Buy")-SUMIFS('Transactions (Dated)'!$E$2:$E$53,'Transactions (Dated)'!$D$2:$D$53,'Share Values'!$X286,'Transactions (Dated)'!$B$2:$B$53,'Share Values'!AG$11,'Transactions (Dated)'!$C$2:$C$53,"Sell")</f>
        <v>0</v>
      </c>
      <c r="AH286" s="40">
        <f ca="1">AH285+SUMIFS('Transactions (Dated)'!$E$2:$E$53,'Transactions (Dated)'!$D$2:$D$53,'Share Values'!$X286,'Transactions (Dated)'!$B$2:$B$53,'Share Values'!AH$11,'Transactions (Dated)'!$C$2:$C$53,"Buy")-SUMIFS('Transactions (Dated)'!$E$2:$E$53,'Transactions (Dated)'!$D$2:$D$53,'Share Values'!$X286,'Transactions (Dated)'!$B$2:$B$53,'Share Values'!AH$11,'Transactions (Dated)'!$C$2:$C$53,"Sell")</f>
        <v>0</v>
      </c>
      <c r="AI286" s="40">
        <f ca="1">AI285+SUMIFS('Transactions (Dated)'!$E$2:$E$53,'Transactions (Dated)'!$D$2:$D$53,'Share Values'!$X286,'Transactions (Dated)'!$B$2:$B$53,'Share Values'!AI$11,'Transactions (Dated)'!$C$2:$C$53,"Buy")-SUMIFS('Transactions (Dated)'!$E$2:$E$53,'Transactions (Dated)'!$D$2:$D$53,'Share Values'!$X286,'Transactions (Dated)'!$B$2:$B$53,'Share Values'!AI$11,'Transactions (Dated)'!$C$2:$C$53,"Sell")</f>
        <v>0</v>
      </c>
      <c r="AJ286" s="40">
        <f ca="1">AJ285+SUMIFS('Transactions (Dated)'!$E$2:$E$53,'Transactions (Dated)'!$D$2:$D$53,'Share Values'!$X286,'Transactions (Dated)'!$B$2:$B$53,'Share Values'!AJ$11,'Transactions (Dated)'!$C$2:$C$53,"Buy")-SUMIFS('Transactions (Dated)'!$E$2:$E$53,'Transactions (Dated)'!$D$2:$D$53,'Share Values'!$X286,'Transactions (Dated)'!$B$2:$B$53,'Share Values'!AJ$11,'Transactions (Dated)'!$C$2:$C$53,"Sell")</f>
        <v>0</v>
      </c>
      <c r="AK286" s="40">
        <f ca="1">AK285+SUMIFS('Transactions (Dated)'!$E$2:$E$53,'Transactions (Dated)'!$D$2:$D$53,'Share Values'!$X286,'Transactions (Dated)'!$B$2:$B$53,'Share Values'!AK$11,'Transactions (Dated)'!$C$2:$C$53,"Buy")-SUMIFS('Transactions (Dated)'!$E$2:$E$53,'Transactions (Dated)'!$D$2:$D$53,'Share Values'!$X286,'Transactions (Dated)'!$B$2:$B$53,'Share Values'!AK$11,'Transactions (Dated)'!$C$2:$C$53,"Sell")</f>
        <v>0</v>
      </c>
      <c r="AL286" s="40">
        <f ca="1">AL285+SUMIFS('Transactions (Dated)'!$E$2:$E$53,'Transactions (Dated)'!$D$2:$D$53,'Share Values'!$X286,'Transactions (Dated)'!$B$2:$B$53,'Share Values'!AL$11,'Transactions (Dated)'!$C$2:$C$53,"Buy")-SUMIFS('Transactions (Dated)'!$E$2:$E$53,'Transactions (Dated)'!$D$2:$D$53,'Share Values'!$X286,'Transactions (Dated)'!$B$2:$B$53,'Share Values'!AL$11,'Transactions (Dated)'!$C$2:$C$53,"Sell")</f>
        <v>0</v>
      </c>
      <c r="AM286" s="40">
        <f ca="1">AM285+SUMIFS('Transactions (Dated)'!$E$2:$E$53,'Transactions (Dated)'!$D$2:$D$53,'Share Values'!$X286,'Transactions (Dated)'!$B$2:$B$53,'Share Values'!AM$11,'Transactions (Dated)'!$C$2:$C$53,"Buy")-SUMIFS('Transactions (Dated)'!$E$2:$E$53,'Transactions (Dated)'!$D$2:$D$53,'Share Values'!$X286,'Transactions (Dated)'!$B$2:$B$53,'Share Values'!AM$11,'Transactions (Dated)'!$C$2:$C$53,"Sell")</f>
        <v>0</v>
      </c>
      <c r="AN286" s="40">
        <f ca="1">AN285+SUMIFS('Transactions (Dated)'!$E$2:$E$53,'Transactions (Dated)'!$D$2:$D$53,'Share Values'!$X286,'Transactions (Dated)'!$B$2:$B$53,'Share Values'!AN$11,'Transactions (Dated)'!$C$2:$C$53,"Buy")-SUMIFS('Transactions (Dated)'!$E$2:$E$53,'Transactions (Dated)'!$D$2:$D$53,'Share Values'!$X286,'Transactions (Dated)'!$B$2:$B$53,'Share Values'!AN$11,'Transactions (Dated)'!$C$2:$C$53,"Sell")</f>
        <v>0</v>
      </c>
      <c r="AO286" s="40"/>
      <c r="AQ286" s="3">
        <f t="shared" si="115"/>
        <v>42312</v>
      </c>
      <c r="AR286" s="6">
        <f t="shared" ca="1" si="116"/>
        <v>47406.25</v>
      </c>
      <c r="AS286" s="6">
        <f t="shared" ca="1" si="117"/>
        <v>33562.5</v>
      </c>
      <c r="AT286" s="6">
        <f t="shared" ca="1" si="118"/>
        <v>726102.29999999993</v>
      </c>
      <c r="AU286" s="6">
        <f t="shared" ca="1" si="119"/>
        <v>59427.72</v>
      </c>
      <c r="AV286" s="6">
        <f t="shared" ca="1" si="120"/>
        <v>29913.52</v>
      </c>
      <c r="AW286" s="6">
        <f t="shared" ca="1" si="121"/>
        <v>0</v>
      </c>
      <c r="AX286" s="6">
        <f t="shared" ca="1" si="122"/>
        <v>0</v>
      </c>
      <c r="AY286" s="6">
        <f t="shared" ca="1" si="123"/>
        <v>0</v>
      </c>
      <c r="AZ286" s="6">
        <f t="shared" ca="1" si="124"/>
        <v>0</v>
      </c>
      <c r="BA286" s="6">
        <f t="shared" ca="1" si="125"/>
        <v>0</v>
      </c>
      <c r="BB286" s="6">
        <f t="shared" ca="1" si="126"/>
        <v>0</v>
      </c>
      <c r="BC286" s="6">
        <f t="shared" ca="1" si="127"/>
        <v>0</v>
      </c>
      <c r="BD286" s="6">
        <f t="shared" ca="1" si="128"/>
        <v>0</v>
      </c>
      <c r="BE286" s="6">
        <f t="shared" ca="1" si="129"/>
        <v>0</v>
      </c>
      <c r="BF286" s="6">
        <f t="shared" ca="1" si="136"/>
        <v>0</v>
      </c>
      <c r="BG286" s="6">
        <f t="shared" ca="1" si="137"/>
        <v>0</v>
      </c>
      <c r="BH286" s="6"/>
      <c r="BJ286" s="4">
        <f t="shared" ca="1" si="130"/>
        <v>896412.28999999992</v>
      </c>
      <c r="BL286" s="3">
        <f t="shared" si="131"/>
        <v>42312</v>
      </c>
      <c r="BM286" s="6">
        <f>BM285+SUMIFS('Transactions (Dated)'!G:G,'Transactions (Dated)'!D:D,'Share Values'!AQ286)</f>
        <v>34179.499999999993</v>
      </c>
      <c r="BN286" s="6">
        <f ca="1">BN285+SUMIFS('Transactions (Dated)'!$F:$F,'Transactions (Dated)'!$D:$D,$BL286,'Transactions (Dated)'!$B:$B,BN$11,'Transactions (Dated)'!$C:$C,"Dividend (paid to cash)")*Y286</f>
        <v>0</v>
      </c>
      <c r="BO286" s="6">
        <f ca="1">BO285+SUMIFS('Transactions (Dated)'!$F:$F,'Transactions (Dated)'!$D:$D,$BL286,'Transactions (Dated)'!$B:$B,BO$11,'Transactions (Dated)'!$C:$C,"Dividend (paid to cash)")*Z286</f>
        <v>2187.5</v>
      </c>
      <c r="BP286" s="6">
        <f ca="1">BP285+SUMIFS('Transactions (Dated)'!$F:$F,'Transactions (Dated)'!$D:$D,$BL286,'Transactions (Dated)'!$B:$B,BP$11,'Transactions (Dated)'!$C:$C,"Dividend (paid to cash)")*AA286</f>
        <v>28734.342000000001</v>
      </c>
      <c r="BQ286" s="6">
        <f ca="1">BQ285+SUMIFS('Transactions (Dated)'!$F:$F,'Transactions (Dated)'!$D:$D,$BL286,'Transactions (Dated)'!$B:$B,BQ$11,'Transactions (Dated)'!$C:$C,"Dividend (paid to cash)")*AB286</f>
        <v>179.74</v>
      </c>
      <c r="BR286" s="6">
        <f ca="1">BR285+SUMIFS('Transactions (Dated)'!$F:$F,'Transactions (Dated)'!$D:$D,$BL286,'Transactions (Dated)'!$B:$B,BR$11,'Transactions (Dated)'!$C:$C,"Dividend (paid to cash)")*AC286</f>
        <v>0</v>
      </c>
      <c r="BS286" s="6">
        <f ca="1">BS285+SUMIFS('Transactions (Dated)'!$F:$F,'Transactions (Dated)'!$D:$D,$BL286,'Transactions (Dated)'!$B:$B,BS$11,'Transactions (Dated)'!$C:$C,"Dividend (paid to cash)")*AD286</f>
        <v>0</v>
      </c>
      <c r="BT286" s="6">
        <f ca="1">BT285+SUMIFS('Transactions (Dated)'!$F:$F,'Transactions (Dated)'!$D:$D,$BL286,'Transactions (Dated)'!$B:$B,BT$11,'Transactions (Dated)'!$C:$C,"Dividend (paid to cash)")*AE286</f>
        <v>0</v>
      </c>
      <c r="BU286" s="6">
        <f ca="1">BU285+SUMIFS('Transactions (Dated)'!$F:$F,'Transactions (Dated)'!$D:$D,$BL286,'Transactions (Dated)'!$B:$B,BU$11,'Transactions (Dated)'!$C:$C,"Dividend (paid to cash)")*AF286</f>
        <v>0</v>
      </c>
      <c r="BV286" s="6">
        <f ca="1">BV285+SUMIFS('Transactions (Dated)'!$F:$F,'Transactions (Dated)'!$D:$D,$BL286,'Transactions (Dated)'!$B:$B,BV$11,'Transactions (Dated)'!$C:$C,"Dividend (paid to cash)")*AG286</f>
        <v>0</v>
      </c>
      <c r="BW286" s="6">
        <f ca="1">BW285+SUMIFS('Transactions (Dated)'!$F:$F,'Transactions (Dated)'!$D:$D,$BL286,'Transactions (Dated)'!$B:$B,BW$11,'Transactions (Dated)'!$C:$C,"Dividend (paid to cash)")*AH286</f>
        <v>0</v>
      </c>
      <c r="BX286" s="6">
        <f ca="1">BX285+SUMIFS('Transactions (Dated)'!$F:$F,'Transactions (Dated)'!$D:$D,$BL286,'Transactions (Dated)'!$B:$B,BX$11,'Transactions (Dated)'!$C:$C,"Dividend (paid to cash)")*AI286</f>
        <v>0</v>
      </c>
      <c r="BY286" s="6">
        <f ca="1">BY285+SUMIFS('Transactions (Dated)'!$F:$F,'Transactions (Dated)'!$D:$D,$BL286,'Transactions (Dated)'!$B:$B,BY$11,'Transactions (Dated)'!$C:$C,"Dividend (paid to cash)")*AJ286</f>
        <v>0</v>
      </c>
      <c r="BZ286" s="6">
        <f ca="1">BZ285+SUMIFS('Transactions (Dated)'!$F:$F,'Transactions (Dated)'!$D:$D,$BL286,'Transactions (Dated)'!$B:$B,BZ$11,'Transactions (Dated)'!$C:$C,"Dividend (paid to cash)")*AK286</f>
        <v>0</v>
      </c>
      <c r="CA286" s="6">
        <f ca="1">CA285+SUMIFS('Transactions (Dated)'!$F:$F,'Transactions (Dated)'!$D:$D,$BL286,'Transactions (Dated)'!$B:$B,CA$11,'Transactions (Dated)'!$C:$C,"Dividend (paid to cash)")*AL286</f>
        <v>0</v>
      </c>
      <c r="CB286" s="6">
        <v>0</v>
      </c>
      <c r="CC286" s="6">
        <v>0</v>
      </c>
      <c r="CD286" s="6"/>
      <c r="CF286" s="6">
        <f t="shared" ca="1" si="138"/>
        <v>65281.081999999988</v>
      </c>
      <c r="CH286" s="3">
        <f t="shared" si="139"/>
        <v>42312</v>
      </c>
      <c r="CI286" s="4">
        <f t="shared" ca="1" si="132"/>
        <v>896412.28999999992</v>
      </c>
      <c r="CJ286" s="4">
        <f t="shared" ca="1" si="133"/>
        <v>65281.081999999988</v>
      </c>
      <c r="CL286" s="4">
        <f t="shared" ca="1" si="134"/>
        <v>961693.37199999986</v>
      </c>
    </row>
    <row r="287" spans="2:90" x14ac:dyDescent="0.15">
      <c r="B287" s="3">
        <f t="shared" si="135"/>
        <v>42313</v>
      </c>
      <c r="C287" s="2">
        <v>13558.8</v>
      </c>
      <c r="E287" s="70">
        <v>42313</v>
      </c>
      <c r="F287" s="69">
        <v>10</v>
      </c>
      <c r="G287" s="69">
        <v>3.67</v>
      </c>
      <c r="H287" s="69">
        <v>18.37</v>
      </c>
      <c r="I287" s="69">
        <v>31.9</v>
      </c>
      <c r="J287" s="69">
        <v>12.86</v>
      </c>
      <c r="K287" s="69">
        <v>10.47</v>
      </c>
      <c r="L287" s="69">
        <v>22.52</v>
      </c>
      <c r="M287" s="69">
        <v>3.09</v>
      </c>
      <c r="N287" s="69">
        <v>8.85</v>
      </c>
      <c r="O287" s="69">
        <v>6</v>
      </c>
      <c r="P287" s="69">
        <v>26.97</v>
      </c>
      <c r="Q287" s="69">
        <v>0.86</v>
      </c>
      <c r="R287" s="69">
        <v>6.46</v>
      </c>
      <c r="S287" s="69">
        <v>38</v>
      </c>
      <c r="T287" s="69"/>
      <c r="U287" s="69"/>
      <c r="V287" s="4"/>
      <c r="X287" s="3">
        <f t="shared" si="114"/>
        <v>42313</v>
      </c>
      <c r="Y287" s="40">
        <f ca="1">Y286+SUMIFS('Transactions (Dated)'!$E$2:$E$53,'Transactions (Dated)'!$D$2:$D$53,'Share Values'!$X287,'Transactions (Dated)'!$B$2:$B$53,'Share Values'!Y$11,'Transactions (Dated)'!$C$2:$C$53,"Buy")-SUMIFS('Transactions (Dated)'!$E$2:$E$53,'Transactions (Dated)'!$D$2:$D$53,'Share Values'!$X287,'Transactions (Dated)'!$B$2:$B$53,'Share Values'!Y$11,'Transactions (Dated)'!$C$2:$C$53,"Sell")</f>
        <v>4625</v>
      </c>
      <c r="Z287" s="40">
        <f ca="1">Z286+SUMIFS('Transactions (Dated)'!$E$2:$E$53,'Transactions (Dated)'!$D$2:$D$53,'Share Values'!$X287,'Transactions (Dated)'!$B$2:$B$53,'Share Values'!Z$11,'Transactions (Dated)'!$C$2:$C$53,"Buy")-SUMIFS('Transactions (Dated)'!$E$2:$E$53,'Transactions (Dated)'!$D$2:$D$53,'Share Values'!$X287,'Transactions (Dated)'!$B$2:$B$53,'Share Values'!Z$11,'Transactions (Dated)'!$C$2:$C$53,"Sell")</f>
        <v>9375</v>
      </c>
      <c r="AA287" s="40">
        <f ca="1">AA286+SUMIFS('Transactions (Dated)'!$E$2:$E$53,'Transactions (Dated)'!$D$2:$D$53,'Share Values'!$X287,'Transactions (Dated)'!$B$2:$B$53,'Share Values'!AA$11,'Transactions (Dated)'!$C$2:$C$53,"Buy")-SUMIFS('Transactions (Dated)'!$E$2:$E$53,'Transactions (Dated)'!$D$2:$D$53,'Share Values'!$X287,'Transactions (Dated)'!$B$2:$B$53,'Share Values'!AA$11,'Transactions (Dated)'!$C$2:$C$53,"Sell")</f>
        <v>39270</v>
      </c>
      <c r="AB287" s="40">
        <f ca="1">AB286+SUMIFS('Transactions (Dated)'!$E$2:$E$53,'Transactions (Dated)'!$D$2:$D$53,'Share Values'!$X287,'Transactions (Dated)'!$B$2:$B$53,'Share Values'!AB$11,'Transactions (Dated)'!$C$2:$C$53,"Buy")-SUMIFS('Transactions (Dated)'!$E$2:$E$53,'Transactions (Dated)'!$D$2:$D$53,'Share Values'!$X287,'Transactions (Dated)'!$B$2:$B$53,'Share Values'!AB$11,'Transactions (Dated)'!$C$2:$C$53,"Sell")</f>
        <v>1892</v>
      </c>
      <c r="AC287" s="40">
        <f ca="1">AC286+SUMIFS('Transactions (Dated)'!$E$2:$E$53,'Transactions (Dated)'!$D$2:$D$53,'Share Values'!$X287,'Transactions (Dated)'!$B$2:$B$53,'Share Values'!AC$11,'Transactions (Dated)'!$C$2:$C$53,"Buy")-SUMIFS('Transactions (Dated)'!$E$2:$E$53,'Transactions (Dated)'!$D$2:$D$53,'Share Values'!$X287,'Transactions (Dated)'!$B$2:$B$53,'Share Values'!AC$11,'Transactions (Dated)'!$C$2:$C$53,"Sell")</f>
        <v>2348</v>
      </c>
      <c r="AD287" s="40">
        <f ca="1">AD286+SUMIFS('Transactions (Dated)'!$E$2:$E$53,'Transactions (Dated)'!$D$2:$D$53,'Share Values'!$X287,'Transactions (Dated)'!$B$2:$B$53,'Share Values'!AD$11,'Transactions (Dated)'!$C$2:$C$53,"Buy")-SUMIFS('Transactions (Dated)'!$E$2:$E$53,'Transactions (Dated)'!$D$2:$D$53,'Share Values'!$X287,'Transactions (Dated)'!$B$2:$B$53,'Share Values'!AD$11,'Transactions (Dated)'!$C$2:$C$53,"Sell")</f>
        <v>0</v>
      </c>
      <c r="AE287" s="40">
        <f ca="1">AE286+SUMIFS('Transactions (Dated)'!$E$2:$E$53,'Transactions (Dated)'!$D$2:$D$53,'Share Values'!$X287,'Transactions (Dated)'!$B$2:$B$53,'Share Values'!AE$11,'Transactions (Dated)'!$C$2:$C$53,"Buy")-SUMIFS('Transactions (Dated)'!$E$2:$E$53,'Transactions (Dated)'!$D$2:$D$53,'Share Values'!$X287,'Transactions (Dated)'!$B$2:$B$53,'Share Values'!AE$11,'Transactions (Dated)'!$C$2:$C$53,"Sell")</f>
        <v>0</v>
      </c>
      <c r="AF287" s="40">
        <f ca="1">AF286+SUMIFS('Transactions (Dated)'!$E$2:$E$53,'Transactions (Dated)'!$D$2:$D$53,'Share Values'!$X287,'Transactions (Dated)'!$B$2:$B$53,'Share Values'!AF$11,'Transactions (Dated)'!$C$2:$C$53,"Buy")-SUMIFS('Transactions (Dated)'!$E$2:$E$53,'Transactions (Dated)'!$D$2:$D$53,'Share Values'!$X287,'Transactions (Dated)'!$B$2:$B$53,'Share Values'!AF$11,'Transactions (Dated)'!$C$2:$C$53,"Sell")</f>
        <v>0</v>
      </c>
      <c r="AG287" s="40">
        <f ca="1">AG286+SUMIFS('Transactions (Dated)'!$E$2:$E$53,'Transactions (Dated)'!$D$2:$D$53,'Share Values'!$X287,'Transactions (Dated)'!$B$2:$B$53,'Share Values'!AG$11,'Transactions (Dated)'!$C$2:$C$53,"Buy")-SUMIFS('Transactions (Dated)'!$E$2:$E$53,'Transactions (Dated)'!$D$2:$D$53,'Share Values'!$X287,'Transactions (Dated)'!$B$2:$B$53,'Share Values'!AG$11,'Transactions (Dated)'!$C$2:$C$53,"Sell")</f>
        <v>0</v>
      </c>
      <c r="AH287" s="40">
        <f ca="1">AH286+SUMIFS('Transactions (Dated)'!$E$2:$E$53,'Transactions (Dated)'!$D$2:$D$53,'Share Values'!$X287,'Transactions (Dated)'!$B$2:$B$53,'Share Values'!AH$11,'Transactions (Dated)'!$C$2:$C$53,"Buy")-SUMIFS('Transactions (Dated)'!$E$2:$E$53,'Transactions (Dated)'!$D$2:$D$53,'Share Values'!$X287,'Transactions (Dated)'!$B$2:$B$53,'Share Values'!AH$11,'Transactions (Dated)'!$C$2:$C$53,"Sell")</f>
        <v>0</v>
      </c>
      <c r="AI287" s="40">
        <f ca="1">AI286+SUMIFS('Transactions (Dated)'!$E$2:$E$53,'Transactions (Dated)'!$D$2:$D$53,'Share Values'!$X287,'Transactions (Dated)'!$B$2:$B$53,'Share Values'!AI$11,'Transactions (Dated)'!$C$2:$C$53,"Buy")-SUMIFS('Transactions (Dated)'!$E$2:$E$53,'Transactions (Dated)'!$D$2:$D$53,'Share Values'!$X287,'Transactions (Dated)'!$B$2:$B$53,'Share Values'!AI$11,'Transactions (Dated)'!$C$2:$C$53,"Sell")</f>
        <v>0</v>
      </c>
      <c r="AJ287" s="40">
        <f ca="1">AJ286+SUMIFS('Transactions (Dated)'!$E$2:$E$53,'Transactions (Dated)'!$D$2:$D$53,'Share Values'!$X287,'Transactions (Dated)'!$B$2:$B$53,'Share Values'!AJ$11,'Transactions (Dated)'!$C$2:$C$53,"Buy")-SUMIFS('Transactions (Dated)'!$E$2:$E$53,'Transactions (Dated)'!$D$2:$D$53,'Share Values'!$X287,'Transactions (Dated)'!$B$2:$B$53,'Share Values'!AJ$11,'Transactions (Dated)'!$C$2:$C$53,"Sell")</f>
        <v>0</v>
      </c>
      <c r="AK287" s="40">
        <f ca="1">AK286+SUMIFS('Transactions (Dated)'!$E$2:$E$53,'Transactions (Dated)'!$D$2:$D$53,'Share Values'!$X287,'Transactions (Dated)'!$B$2:$B$53,'Share Values'!AK$11,'Transactions (Dated)'!$C$2:$C$53,"Buy")-SUMIFS('Transactions (Dated)'!$E$2:$E$53,'Transactions (Dated)'!$D$2:$D$53,'Share Values'!$X287,'Transactions (Dated)'!$B$2:$B$53,'Share Values'!AK$11,'Transactions (Dated)'!$C$2:$C$53,"Sell")</f>
        <v>0</v>
      </c>
      <c r="AL287" s="40">
        <f ca="1">AL286+SUMIFS('Transactions (Dated)'!$E$2:$E$53,'Transactions (Dated)'!$D$2:$D$53,'Share Values'!$X287,'Transactions (Dated)'!$B$2:$B$53,'Share Values'!AL$11,'Transactions (Dated)'!$C$2:$C$53,"Buy")-SUMIFS('Transactions (Dated)'!$E$2:$E$53,'Transactions (Dated)'!$D$2:$D$53,'Share Values'!$X287,'Transactions (Dated)'!$B$2:$B$53,'Share Values'!AL$11,'Transactions (Dated)'!$C$2:$C$53,"Sell")</f>
        <v>0</v>
      </c>
      <c r="AM287" s="40">
        <f ca="1">AM286+SUMIFS('Transactions (Dated)'!$E$2:$E$53,'Transactions (Dated)'!$D$2:$D$53,'Share Values'!$X287,'Transactions (Dated)'!$B$2:$B$53,'Share Values'!AM$11,'Transactions (Dated)'!$C$2:$C$53,"Buy")-SUMIFS('Transactions (Dated)'!$E$2:$E$53,'Transactions (Dated)'!$D$2:$D$53,'Share Values'!$X287,'Transactions (Dated)'!$B$2:$B$53,'Share Values'!AM$11,'Transactions (Dated)'!$C$2:$C$53,"Sell")</f>
        <v>0</v>
      </c>
      <c r="AN287" s="40">
        <f ca="1">AN286+SUMIFS('Transactions (Dated)'!$E$2:$E$53,'Transactions (Dated)'!$D$2:$D$53,'Share Values'!$X287,'Transactions (Dated)'!$B$2:$B$53,'Share Values'!AN$11,'Transactions (Dated)'!$C$2:$C$53,"Buy")-SUMIFS('Transactions (Dated)'!$E$2:$E$53,'Transactions (Dated)'!$D$2:$D$53,'Share Values'!$X287,'Transactions (Dated)'!$B$2:$B$53,'Share Values'!AN$11,'Transactions (Dated)'!$C$2:$C$53,"Sell")</f>
        <v>0</v>
      </c>
      <c r="AO287" s="40"/>
      <c r="AQ287" s="3">
        <f t="shared" si="115"/>
        <v>42313</v>
      </c>
      <c r="AR287" s="6">
        <f t="shared" ca="1" si="116"/>
        <v>46250</v>
      </c>
      <c r="AS287" s="6">
        <f t="shared" ca="1" si="117"/>
        <v>34406.25</v>
      </c>
      <c r="AT287" s="6">
        <f t="shared" ca="1" si="118"/>
        <v>721389.9</v>
      </c>
      <c r="AU287" s="6">
        <f t="shared" ca="1" si="119"/>
        <v>60354.799999999996</v>
      </c>
      <c r="AV287" s="6">
        <f t="shared" ca="1" si="120"/>
        <v>30195.279999999999</v>
      </c>
      <c r="AW287" s="6">
        <f t="shared" ca="1" si="121"/>
        <v>0</v>
      </c>
      <c r="AX287" s="6">
        <f t="shared" ca="1" si="122"/>
        <v>0</v>
      </c>
      <c r="AY287" s="6">
        <f t="shared" ca="1" si="123"/>
        <v>0</v>
      </c>
      <c r="AZ287" s="6">
        <f t="shared" ca="1" si="124"/>
        <v>0</v>
      </c>
      <c r="BA287" s="6">
        <f t="shared" ca="1" si="125"/>
        <v>0</v>
      </c>
      <c r="BB287" s="6">
        <f t="shared" ca="1" si="126"/>
        <v>0</v>
      </c>
      <c r="BC287" s="6">
        <f t="shared" ca="1" si="127"/>
        <v>0</v>
      </c>
      <c r="BD287" s="6">
        <f t="shared" ca="1" si="128"/>
        <v>0</v>
      </c>
      <c r="BE287" s="6">
        <f t="shared" ca="1" si="129"/>
        <v>0</v>
      </c>
      <c r="BF287" s="6">
        <f t="shared" ca="1" si="136"/>
        <v>0</v>
      </c>
      <c r="BG287" s="6">
        <f t="shared" ca="1" si="137"/>
        <v>0</v>
      </c>
      <c r="BH287" s="6"/>
      <c r="BJ287" s="4">
        <f t="shared" ca="1" si="130"/>
        <v>892596.2300000001</v>
      </c>
      <c r="BL287" s="3">
        <f t="shared" si="131"/>
        <v>42313</v>
      </c>
      <c r="BM287" s="6">
        <f>BM286+SUMIFS('Transactions (Dated)'!G:G,'Transactions (Dated)'!D:D,'Share Values'!AQ287)</f>
        <v>34179.499999999993</v>
      </c>
      <c r="BN287" s="6">
        <f ca="1">BN286+SUMIFS('Transactions (Dated)'!$F:$F,'Transactions (Dated)'!$D:$D,$BL287,'Transactions (Dated)'!$B:$B,BN$11,'Transactions (Dated)'!$C:$C,"Dividend (paid to cash)")*Y287</f>
        <v>0</v>
      </c>
      <c r="BO287" s="6">
        <f ca="1">BO286+SUMIFS('Transactions (Dated)'!$F:$F,'Transactions (Dated)'!$D:$D,$BL287,'Transactions (Dated)'!$B:$B,BO$11,'Transactions (Dated)'!$C:$C,"Dividend (paid to cash)")*Z287</f>
        <v>2187.5</v>
      </c>
      <c r="BP287" s="6">
        <f ca="1">BP286+SUMIFS('Transactions (Dated)'!$F:$F,'Transactions (Dated)'!$D:$D,$BL287,'Transactions (Dated)'!$B:$B,BP$11,'Transactions (Dated)'!$C:$C,"Dividend (paid to cash)")*AA287</f>
        <v>28734.342000000001</v>
      </c>
      <c r="BQ287" s="6">
        <f ca="1">BQ286+SUMIFS('Transactions (Dated)'!$F:$F,'Transactions (Dated)'!$D:$D,$BL287,'Transactions (Dated)'!$B:$B,BQ$11,'Transactions (Dated)'!$C:$C,"Dividend (paid to cash)")*AB287</f>
        <v>179.74</v>
      </c>
      <c r="BR287" s="6">
        <f ca="1">BR286+SUMIFS('Transactions (Dated)'!$F:$F,'Transactions (Dated)'!$D:$D,$BL287,'Transactions (Dated)'!$B:$B,BR$11,'Transactions (Dated)'!$C:$C,"Dividend (paid to cash)")*AC287</f>
        <v>0</v>
      </c>
      <c r="BS287" s="6">
        <f ca="1">BS286+SUMIFS('Transactions (Dated)'!$F:$F,'Transactions (Dated)'!$D:$D,$BL287,'Transactions (Dated)'!$B:$B,BS$11,'Transactions (Dated)'!$C:$C,"Dividend (paid to cash)")*AD287</f>
        <v>0</v>
      </c>
      <c r="BT287" s="6">
        <f ca="1">BT286+SUMIFS('Transactions (Dated)'!$F:$F,'Transactions (Dated)'!$D:$D,$BL287,'Transactions (Dated)'!$B:$B,BT$11,'Transactions (Dated)'!$C:$C,"Dividend (paid to cash)")*AE287</f>
        <v>0</v>
      </c>
      <c r="BU287" s="6">
        <f ca="1">BU286+SUMIFS('Transactions (Dated)'!$F:$F,'Transactions (Dated)'!$D:$D,$BL287,'Transactions (Dated)'!$B:$B,BU$11,'Transactions (Dated)'!$C:$C,"Dividend (paid to cash)")*AF287</f>
        <v>0</v>
      </c>
      <c r="BV287" s="6">
        <f ca="1">BV286+SUMIFS('Transactions (Dated)'!$F:$F,'Transactions (Dated)'!$D:$D,$BL287,'Transactions (Dated)'!$B:$B,BV$11,'Transactions (Dated)'!$C:$C,"Dividend (paid to cash)")*AG287</f>
        <v>0</v>
      </c>
      <c r="BW287" s="6">
        <f ca="1">BW286+SUMIFS('Transactions (Dated)'!$F:$F,'Transactions (Dated)'!$D:$D,$BL287,'Transactions (Dated)'!$B:$B,BW$11,'Transactions (Dated)'!$C:$C,"Dividend (paid to cash)")*AH287</f>
        <v>0</v>
      </c>
      <c r="BX287" s="6">
        <f ca="1">BX286+SUMIFS('Transactions (Dated)'!$F:$F,'Transactions (Dated)'!$D:$D,$BL287,'Transactions (Dated)'!$B:$B,BX$11,'Transactions (Dated)'!$C:$C,"Dividend (paid to cash)")*AI287</f>
        <v>0</v>
      </c>
      <c r="BY287" s="6">
        <f ca="1">BY286+SUMIFS('Transactions (Dated)'!$F:$F,'Transactions (Dated)'!$D:$D,$BL287,'Transactions (Dated)'!$B:$B,BY$11,'Transactions (Dated)'!$C:$C,"Dividend (paid to cash)")*AJ287</f>
        <v>0</v>
      </c>
      <c r="BZ287" s="6">
        <f ca="1">BZ286+SUMIFS('Transactions (Dated)'!$F:$F,'Transactions (Dated)'!$D:$D,$BL287,'Transactions (Dated)'!$B:$B,BZ$11,'Transactions (Dated)'!$C:$C,"Dividend (paid to cash)")*AK287</f>
        <v>0</v>
      </c>
      <c r="CA287" s="6">
        <f ca="1">CA286+SUMIFS('Transactions (Dated)'!$F:$F,'Transactions (Dated)'!$D:$D,$BL287,'Transactions (Dated)'!$B:$B,CA$11,'Transactions (Dated)'!$C:$C,"Dividend (paid to cash)")*AL287</f>
        <v>0</v>
      </c>
      <c r="CB287" s="6">
        <v>0</v>
      </c>
      <c r="CC287" s="6">
        <v>0</v>
      </c>
      <c r="CD287" s="6"/>
      <c r="CF287" s="6">
        <f t="shared" ca="1" si="138"/>
        <v>65281.081999999988</v>
      </c>
      <c r="CH287" s="3">
        <f t="shared" si="139"/>
        <v>42313</v>
      </c>
      <c r="CI287" s="4">
        <f t="shared" ca="1" si="132"/>
        <v>892596.2300000001</v>
      </c>
      <c r="CJ287" s="4">
        <f t="shared" ca="1" si="133"/>
        <v>65281.081999999988</v>
      </c>
      <c r="CL287" s="4">
        <f t="shared" ca="1" si="134"/>
        <v>957877.31200000003</v>
      </c>
    </row>
    <row r="288" spans="2:90" x14ac:dyDescent="0.15">
      <c r="B288" s="3">
        <f t="shared" si="135"/>
        <v>42314</v>
      </c>
      <c r="C288" s="2">
        <v>13553.3</v>
      </c>
      <c r="E288" s="70">
        <v>42314</v>
      </c>
      <c r="F288" s="69">
        <v>10.65</v>
      </c>
      <c r="G288" s="69">
        <v>3.61</v>
      </c>
      <c r="H288" s="69">
        <v>18.350000000000001</v>
      </c>
      <c r="I288" s="69">
        <v>33.119999999999997</v>
      </c>
      <c r="J288" s="69">
        <v>13.03</v>
      </c>
      <c r="K288" s="69">
        <v>10.48</v>
      </c>
      <c r="L288" s="69">
        <v>22.57</v>
      </c>
      <c r="M288" s="69">
        <v>3.01</v>
      </c>
      <c r="N288" s="69">
        <v>8.6999999999999993</v>
      </c>
      <c r="O288" s="69">
        <v>6.0167000000000002</v>
      </c>
      <c r="P288" s="69">
        <v>26.91</v>
      </c>
      <c r="Q288" s="69">
        <v>0.86</v>
      </c>
      <c r="R288" s="69">
        <v>6.99</v>
      </c>
      <c r="S288" s="69">
        <v>37.6</v>
      </c>
      <c r="T288" s="69"/>
      <c r="U288" s="69"/>
      <c r="V288" s="4"/>
      <c r="X288" s="3">
        <f t="shared" si="114"/>
        <v>42314</v>
      </c>
      <c r="Y288" s="40">
        <f ca="1">Y287+SUMIFS('Transactions (Dated)'!$E$2:$E$53,'Transactions (Dated)'!$D$2:$D$53,'Share Values'!$X288,'Transactions (Dated)'!$B$2:$B$53,'Share Values'!Y$11,'Transactions (Dated)'!$C$2:$C$53,"Buy")-SUMIFS('Transactions (Dated)'!$E$2:$E$53,'Transactions (Dated)'!$D$2:$D$53,'Share Values'!$X288,'Transactions (Dated)'!$B$2:$B$53,'Share Values'!Y$11,'Transactions (Dated)'!$C$2:$C$53,"Sell")</f>
        <v>4625</v>
      </c>
      <c r="Z288" s="40">
        <f ca="1">Z287+SUMIFS('Transactions (Dated)'!$E$2:$E$53,'Transactions (Dated)'!$D$2:$D$53,'Share Values'!$X288,'Transactions (Dated)'!$B$2:$B$53,'Share Values'!Z$11,'Transactions (Dated)'!$C$2:$C$53,"Buy")-SUMIFS('Transactions (Dated)'!$E$2:$E$53,'Transactions (Dated)'!$D$2:$D$53,'Share Values'!$X288,'Transactions (Dated)'!$B$2:$B$53,'Share Values'!Z$11,'Transactions (Dated)'!$C$2:$C$53,"Sell")</f>
        <v>9375</v>
      </c>
      <c r="AA288" s="40">
        <f ca="1">AA287+SUMIFS('Transactions (Dated)'!$E$2:$E$53,'Transactions (Dated)'!$D$2:$D$53,'Share Values'!$X288,'Transactions (Dated)'!$B$2:$B$53,'Share Values'!AA$11,'Transactions (Dated)'!$C$2:$C$53,"Buy")-SUMIFS('Transactions (Dated)'!$E$2:$E$53,'Transactions (Dated)'!$D$2:$D$53,'Share Values'!$X288,'Transactions (Dated)'!$B$2:$B$53,'Share Values'!AA$11,'Transactions (Dated)'!$C$2:$C$53,"Sell")</f>
        <v>39270</v>
      </c>
      <c r="AB288" s="40">
        <f ca="1">AB287+SUMIFS('Transactions (Dated)'!$E$2:$E$53,'Transactions (Dated)'!$D$2:$D$53,'Share Values'!$X288,'Transactions (Dated)'!$B$2:$B$53,'Share Values'!AB$11,'Transactions (Dated)'!$C$2:$C$53,"Buy")-SUMIFS('Transactions (Dated)'!$E$2:$E$53,'Transactions (Dated)'!$D$2:$D$53,'Share Values'!$X288,'Transactions (Dated)'!$B$2:$B$53,'Share Values'!AB$11,'Transactions (Dated)'!$C$2:$C$53,"Sell")</f>
        <v>1892</v>
      </c>
      <c r="AC288" s="40">
        <f ca="1">AC287+SUMIFS('Transactions (Dated)'!$E$2:$E$53,'Transactions (Dated)'!$D$2:$D$53,'Share Values'!$X288,'Transactions (Dated)'!$B$2:$B$53,'Share Values'!AC$11,'Transactions (Dated)'!$C$2:$C$53,"Buy")-SUMIFS('Transactions (Dated)'!$E$2:$E$53,'Transactions (Dated)'!$D$2:$D$53,'Share Values'!$X288,'Transactions (Dated)'!$B$2:$B$53,'Share Values'!AC$11,'Transactions (Dated)'!$C$2:$C$53,"Sell")</f>
        <v>2348</v>
      </c>
      <c r="AD288" s="40">
        <f ca="1">AD287+SUMIFS('Transactions (Dated)'!$E$2:$E$53,'Transactions (Dated)'!$D$2:$D$53,'Share Values'!$X288,'Transactions (Dated)'!$B$2:$B$53,'Share Values'!AD$11,'Transactions (Dated)'!$C$2:$C$53,"Buy")-SUMIFS('Transactions (Dated)'!$E$2:$E$53,'Transactions (Dated)'!$D$2:$D$53,'Share Values'!$X288,'Transactions (Dated)'!$B$2:$B$53,'Share Values'!AD$11,'Transactions (Dated)'!$C$2:$C$53,"Sell")</f>
        <v>0</v>
      </c>
      <c r="AE288" s="40">
        <f ca="1">AE287+SUMIFS('Transactions (Dated)'!$E$2:$E$53,'Transactions (Dated)'!$D$2:$D$53,'Share Values'!$X288,'Transactions (Dated)'!$B$2:$B$53,'Share Values'!AE$11,'Transactions (Dated)'!$C$2:$C$53,"Buy")-SUMIFS('Transactions (Dated)'!$E$2:$E$53,'Transactions (Dated)'!$D$2:$D$53,'Share Values'!$X288,'Transactions (Dated)'!$B$2:$B$53,'Share Values'!AE$11,'Transactions (Dated)'!$C$2:$C$53,"Sell")</f>
        <v>0</v>
      </c>
      <c r="AF288" s="40">
        <f ca="1">AF287+SUMIFS('Transactions (Dated)'!$E$2:$E$53,'Transactions (Dated)'!$D$2:$D$53,'Share Values'!$X288,'Transactions (Dated)'!$B$2:$B$53,'Share Values'!AF$11,'Transactions (Dated)'!$C$2:$C$53,"Buy")-SUMIFS('Transactions (Dated)'!$E$2:$E$53,'Transactions (Dated)'!$D$2:$D$53,'Share Values'!$X288,'Transactions (Dated)'!$B$2:$B$53,'Share Values'!AF$11,'Transactions (Dated)'!$C$2:$C$53,"Sell")</f>
        <v>0</v>
      </c>
      <c r="AG288" s="40">
        <f ca="1">AG287+SUMIFS('Transactions (Dated)'!$E$2:$E$53,'Transactions (Dated)'!$D$2:$D$53,'Share Values'!$X288,'Transactions (Dated)'!$B$2:$B$53,'Share Values'!AG$11,'Transactions (Dated)'!$C$2:$C$53,"Buy")-SUMIFS('Transactions (Dated)'!$E$2:$E$53,'Transactions (Dated)'!$D$2:$D$53,'Share Values'!$X288,'Transactions (Dated)'!$B$2:$B$53,'Share Values'!AG$11,'Transactions (Dated)'!$C$2:$C$53,"Sell")</f>
        <v>0</v>
      </c>
      <c r="AH288" s="40">
        <f ca="1">AH287+SUMIFS('Transactions (Dated)'!$E$2:$E$53,'Transactions (Dated)'!$D$2:$D$53,'Share Values'!$X288,'Transactions (Dated)'!$B$2:$B$53,'Share Values'!AH$11,'Transactions (Dated)'!$C$2:$C$53,"Buy")-SUMIFS('Transactions (Dated)'!$E$2:$E$53,'Transactions (Dated)'!$D$2:$D$53,'Share Values'!$X288,'Transactions (Dated)'!$B$2:$B$53,'Share Values'!AH$11,'Transactions (Dated)'!$C$2:$C$53,"Sell")</f>
        <v>0</v>
      </c>
      <c r="AI288" s="40">
        <f ca="1">AI287+SUMIFS('Transactions (Dated)'!$E$2:$E$53,'Transactions (Dated)'!$D$2:$D$53,'Share Values'!$X288,'Transactions (Dated)'!$B$2:$B$53,'Share Values'!AI$11,'Transactions (Dated)'!$C$2:$C$53,"Buy")-SUMIFS('Transactions (Dated)'!$E$2:$E$53,'Transactions (Dated)'!$D$2:$D$53,'Share Values'!$X288,'Transactions (Dated)'!$B$2:$B$53,'Share Values'!AI$11,'Transactions (Dated)'!$C$2:$C$53,"Sell")</f>
        <v>0</v>
      </c>
      <c r="AJ288" s="40">
        <f ca="1">AJ287+SUMIFS('Transactions (Dated)'!$E$2:$E$53,'Transactions (Dated)'!$D$2:$D$53,'Share Values'!$X288,'Transactions (Dated)'!$B$2:$B$53,'Share Values'!AJ$11,'Transactions (Dated)'!$C$2:$C$53,"Buy")-SUMIFS('Transactions (Dated)'!$E$2:$E$53,'Transactions (Dated)'!$D$2:$D$53,'Share Values'!$X288,'Transactions (Dated)'!$B$2:$B$53,'Share Values'!AJ$11,'Transactions (Dated)'!$C$2:$C$53,"Sell")</f>
        <v>0</v>
      </c>
      <c r="AK288" s="40">
        <f ca="1">AK287+SUMIFS('Transactions (Dated)'!$E$2:$E$53,'Transactions (Dated)'!$D$2:$D$53,'Share Values'!$X288,'Transactions (Dated)'!$B$2:$B$53,'Share Values'!AK$11,'Transactions (Dated)'!$C$2:$C$53,"Buy")-SUMIFS('Transactions (Dated)'!$E$2:$E$53,'Transactions (Dated)'!$D$2:$D$53,'Share Values'!$X288,'Transactions (Dated)'!$B$2:$B$53,'Share Values'!AK$11,'Transactions (Dated)'!$C$2:$C$53,"Sell")</f>
        <v>0</v>
      </c>
      <c r="AL288" s="40">
        <f ca="1">AL287+SUMIFS('Transactions (Dated)'!$E$2:$E$53,'Transactions (Dated)'!$D$2:$D$53,'Share Values'!$X288,'Transactions (Dated)'!$B$2:$B$53,'Share Values'!AL$11,'Transactions (Dated)'!$C$2:$C$53,"Buy")-SUMIFS('Transactions (Dated)'!$E$2:$E$53,'Transactions (Dated)'!$D$2:$D$53,'Share Values'!$X288,'Transactions (Dated)'!$B$2:$B$53,'Share Values'!AL$11,'Transactions (Dated)'!$C$2:$C$53,"Sell")</f>
        <v>0</v>
      </c>
      <c r="AM288" s="40">
        <f ca="1">AM287+SUMIFS('Transactions (Dated)'!$E$2:$E$53,'Transactions (Dated)'!$D$2:$D$53,'Share Values'!$X288,'Transactions (Dated)'!$B$2:$B$53,'Share Values'!AM$11,'Transactions (Dated)'!$C$2:$C$53,"Buy")-SUMIFS('Transactions (Dated)'!$E$2:$E$53,'Transactions (Dated)'!$D$2:$D$53,'Share Values'!$X288,'Transactions (Dated)'!$B$2:$B$53,'Share Values'!AM$11,'Transactions (Dated)'!$C$2:$C$53,"Sell")</f>
        <v>0</v>
      </c>
      <c r="AN288" s="40">
        <f ca="1">AN287+SUMIFS('Transactions (Dated)'!$E$2:$E$53,'Transactions (Dated)'!$D$2:$D$53,'Share Values'!$X288,'Transactions (Dated)'!$B$2:$B$53,'Share Values'!AN$11,'Transactions (Dated)'!$C$2:$C$53,"Buy")-SUMIFS('Transactions (Dated)'!$E$2:$E$53,'Transactions (Dated)'!$D$2:$D$53,'Share Values'!$X288,'Transactions (Dated)'!$B$2:$B$53,'Share Values'!AN$11,'Transactions (Dated)'!$C$2:$C$53,"Sell")</f>
        <v>0</v>
      </c>
      <c r="AO288" s="40"/>
      <c r="AQ288" s="3">
        <f t="shared" si="115"/>
        <v>42314</v>
      </c>
      <c r="AR288" s="6">
        <f t="shared" ca="1" si="116"/>
        <v>49256.25</v>
      </c>
      <c r="AS288" s="6">
        <f t="shared" ca="1" si="117"/>
        <v>33843.75</v>
      </c>
      <c r="AT288" s="6">
        <f t="shared" ca="1" si="118"/>
        <v>720604.5</v>
      </c>
      <c r="AU288" s="6">
        <f t="shared" ca="1" si="119"/>
        <v>62663.039999999994</v>
      </c>
      <c r="AV288" s="6">
        <f t="shared" ca="1" si="120"/>
        <v>30594.44</v>
      </c>
      <c r="AW288" s="6">
        <f t="shared" ca="1" si="121"/>
        <v>0</v>
      </c>
      <c r="AX288" s="6">
        <f t="shared" ca="1" si="122"/>
        <v>0</v>
      </c>
      <c r="AY288" s="6">
        <f t="shared" ca="1" si="123"/>
        <v>0</v>
      </c>
      <c r="AZ288" s="6">
        <f t="shared" ca="1" si="124"/>
        <v>0</v>
      </c>
      <c r="BA288" s="6">
        <f t="shared" ca="1" si="125"/>
        <v>0</v>
      </c>
      <c r="BB288" s="6">
        <f t="shared" ca="1" si="126"/>
        <v>0</v>
      </c>
      <c r="BC288" s="6">
        <f t="shared" ca="1" si="127"/>
        <v>0</v>
      </c>
      <c r="BD288" s="6">
        <f t="shared" ca="1" si="128"/>
        <v>0</v>
      </c>
      <c r="BE288" s="6">
        <f t="shared" ca="1" si="129"/>
        <v>0</v>
      </c>
      <c r="BF288" s="6">
        <f t="shared" ca="1" si="136"/>
        <v>0</v>
      </c>
      <c r="BG288" s="6">
        <f t="shared" ca="1" si="137"/>
        <v>0</v>
      </c>
      <c r="BH288" s="6"/>
      <c r="BJ288" s="4">
        <f t="shared" ca="1" si="130"/>
        <v>896961.98</v>
      </c>
      <c r="BL288" s="3">
        <f t="shared" si="131"/>
        <v>42314</v>
      </c>
      <c r="BM288" s="6">
        <f>BM287+SUMIFS('Transactions (Dated)'!G:G,'Transactions (Dated)'!D:D,'Share Values'!AQ288)</f>
        <v>34179.499999999993</v>
      </c>
      <c r="BN288" s="6">
        <f ca="1">BN287+SUMIFS('Transactions (Dated)'!$F:$F,'Transactions (Dated)'!$D:$D,$BL288,'Transactions (Dated)'!$B:$B,BN$11,'Transactions (Dated)'!$C:$C,"Dividend (paid to cash)")*Y288</f>
        <v>0</v>
      </c>
      <c r="BO288" s="6">
        <f ca="1">BO287+SUMIFS('Transactions (Dated)'!$F:$F,'Transactions (Dated)'!$D:$D,$BL288,'Transactions (Dated)'!$B:$B,BO$11,'Transactions (Dated)'!$C:$C,"Dividend (paid to cash)")*Z288</f>
        <v>2187.5</v>
      </c>
      <c r="BP288" s="6">
        <f ca="1">BP287+SUMIFS('Transactions (Dated)'!$F:$F,'Transactions (Dated)'!$D:$D,$BL288,'Transactions (Dated)'!$B:$B,BP$11,'Transactions (Dated)'!$C:$C,"Dividend (paid to cash)")*AA288</f>
        <v>28734.342000000001</v>
      </c>
      <c r="BQ288" s="6">
        <f ca="1">BQ287+SUMIFS('Transactions (Dated)'!$F:$F,'Transactions (Dated)'!$D:$D,$BL288,'Transactions (Dated)'!$B:$B,BQ$11,'Transactions (Dated)'!$C:$C,"Dividend (paid to cash)")*AB288</f>
        <v>179.74</v>
      </c>
      <c r="BR288" s="6">
        <f ca="1">BR287+SUMIFS('Transactions (Dated)'!$F:$F,'Transactions (Dated)'!$D:$D,$BL288,'Transactions (Dated)'!$B:$B,BR$11,'Transactions (Dated)'!$C:$C,"Dividend (paid to cash)")*AC288</f>
        <v>0</v>
      </c>
      <c r="BS288" s="6">
        <f ca="1">BS287+SUMIFS('Transactions (Dated)'!$F:$F,'Transactions (Dated)'!$D:$D,$BL288,'Transactions (Dated)'!$B:$B,BS$11,'Transactions (Dated)'!$C:$C,"Dividend (paid to cash)")*AD288</f>
        <v>0</v>
      </c>
      <c r="BT288" s="6">
        <f ca="1">BT287+SUMIFS('Transactions (Dated)'!$F:$F,'Transactions (Dated)'!$D:$D,$BL288,'Transactions (Dated)'!$B:$B,BT$11,'Transactions (Dated)'!$C:$C,"Dividend (paid to cash)")*AE288</f>
        <v>0</v>
      </c>
      <c r="BU288" s="6">
        <f ca="1">BU287+SUMIFS('Transactions (Dated)'!$F:$F,'Transactions (Dated)'!$D:$D,$BL288,'Transactions (Dated)'!$B:$B,BU$11,'Transactions (Dated)'!$C:$C,"Dividend (paid to cash)")*AF288</f>
        <v>0</v>
      </c>
      <c r="BV288" s="6">
        <f ca="1">BV287+SUMIFS('Transactions (Dated)'!$F:$F,'Transactions (Dated)'!$D:$D,$BL288,'Transactions (Dated)'!$B:$B,BV$11,'Transactions (Dated)'!$C:$C,"Dividend (paid to cash)")*AG288</f>
        <v>0</v>
      </c>
      <c r="BW288" s="6">
        <f ca="1">BW287+SUMIFS('Transactions (Dated)'!$F:$F,'Transactions (Dated)'!$D:$D,$BL288,'Transactions (Dated)'!$B:$B,BW$11,'Transactions (Dated)'!$C:$C,"Dividend (paid to cash)")*AH288</f>
        <v>0</v>
      </c>
      <c r="BX288" s="6">
        <f ca="1">BX287+SUMIFS('Transactions (Dated)'!$F:$F,'Transactions (Dated)'!$D:$D,$BL288,'Transactions (Dated)'!$B:$B,BX$11,'Transactions (Dated)'!$C:$C,"Dividend (paid to cash)")*AI288</f>
        <v>0</v>
      </c>
      <c r="BY288" s="6">
        <f ca="1">BY287+SUMIFS('Transactions (Dated)'!$F:$F,'Transactions (Dated)'!$D:$D,$BL288,'Transactions (Dated)'!$B:$B,BY$11,'Transactions (Dated)'!$C:$C,"Dividend (paid to cash)")*AJ288</f>
        <v>0</v>
      </c>
      <c r="BZ288" s="6">
        <f ca="1">BZ287+SUMIFS('Transactions (Dated)'!$F:$F,'Transactions (Dated)'!$D:$D,$BL288,'Transactions (Dated)'!$B:$B,BZ$11,'Transactions (Dated)'!$C:$C,"Dividend (paid to cash)")*AK288</f>
        <v>0</v>
      </c>
      <c r="CA288" s="6">
        <f ca="1">CA287+SUMIFS('Transactions (Dated)'!$F:$F,'Transactions (Dated)'!$D:$D,$BL288,'Transactions (Dated)'!$B:$B,CA$11,'Transactions (Dated)'!$C:$C,"Dividend (paid to cash)")*AL288</f>
        <v>0</v>
      </c>
      <c r="CB288" s="6">
        <v>0</v>
      </c>
      <c r="CC288" s="6">
        <v>0</v>
      </c>
      <c r="CD288" s="6"/>
      <c r="CF288" s="6">
        <f t="shared" ca="1" si="138"/>
        <v>65281.081999999988</v>
      </c>
      <c r="CH288" s="3">
        <f t="shared" si="139"/>
        <v>42314</v>
      </c>
      <c r="CI288" s="4">
        <f t="shared" ca="1" si="132"/>
        <v>896961.98</v>
      </c>
      <c r="CJ288" s="4">
        <f t="shared" ca="1" si="133"/>
        <v>65281.081999999988</v>
      </c>
      <c r="CL288" s="4">
        <f t="shared" ca="1" si="134"/>
        <v>962243.06199999992</v>
      </c>
    </row>
    <row r="289" spans="2:90" x14ac:dyDescent="0.15">
      <c r="B289" s="3">
        <f t="shared" si="135"/>
        <v>42317</v>
      </c>
      <c r="C289" s="2">
        <v>13482.6</v>
      </c>
      <c r="E289" s="70">
        <v>42317</v>
      </c>
      <c r="F289" s="69">
        <v>10.71</v>
      </c>
      <c r="G289" s="69">
        <v>3.56</v>
      </c>
      <c r="H289" s="69">
        <v>18.27</v>
      </c>
      <c r="I289" s="69">
        <v>36.049999999999997</v>
      </c>
      <c r="J289" s="69">
        <v>12.5</v>
      </c>
      <c r="K289" s="69">
        <v>10.7</v>
      </c>
      <c r="L289" s="69">
        <v>23</v>
      </c>
      <c r="M289" s="69">
        <v>2.98</v>
      </c>
      <c r="N289" s="69">
        <v>8.15</v>
      </c>
      <c r="O289" s="69">
        <v>5.9667000000000003</v>
      </c>
      <c r="P289" s="69">
        <v>26.21</v>
      </c>
      <c r="Q289" s="69">
        <v>0.86</v>
      </c>
      <c r="R289" s="69">
        <v>6.89</v>
      </c>
      <c r="S289" s="69">
        <v>37.92</v>
      </c>
      <c r="T289" s="69"/>
      <c r="U289" s="69"/>
      <c r="V289" s="4"/>
      <c r="X289" s="3">
        <f t="shared" si="114"/>
        <v>42317</v>
      </c>
      <c r="Y289" s="40">
        <f ca="1">Y288+SUMIFS('Transactions (Dated)'!$E$2:$E$53,'Transactions (Dated)'!$D$2:$D$53,'Share Values'!$X289,'Transactions (Dated)'!$B$2:$B$53,'Share Values'!Y$11,'Transactions (Dated)'!$C$2:$C$53,"Buy")-SUMIFS('Transactions (Dated)'!$E$2:$E$53,'Transactions (Dated)'!$D$2:$D$53,'Share Values'!$X289,'Transactions (Dated)'!$B$2:$B$53,'Share Values'!Y$11,'Transactions (Dated)'!$C$2:$C$53,"Sell")</f>
        <v>4625</v>
      </c>
      <c r="Z289" s="40">
        <f ca="1">Z288+SUMIFS('Transactions (Dated)'!$E$2:$E$53,'Transactions (Dated)'!$D$2:$D$53,'Share Values'!$X289,'Transactions (Dated)'!$B$2:$B$53,'Share Values'!Z$11,'Transactions (Dated)'!$C$2:$C$53,"Buy")-SUMIFS('Transactions (Dated)'!$E$2:$E$53,'Transactions (Dated)'!$D$2:$D$53,'Share Values'!$X289,'Transactions (Dated)'!$B$2:$B$53,'Share Values'!Z$11,'Transactions (Dated)'!$C$2:$C$53,"Sell")</f>
        <v>9375</v>
      </c>
      <c r="AA289" s="40">
        <f ca="1">AA288+SUMIFS('Transactions (Dated)'!$E$2:$E$53,'Transactions (Dated)'!$D$2:$D$53,'Share Values'!$X289,'Transactions (Dated)'!$B$2:$B$53,'Share Values'!AA$11,'Transactions (Dated)'!$C$2:$C$53,"Buy")-SUMIFS('Transactions (Dated)'!$E$2:$E$53,'Transactions (Dated)'!$D$2:$D$53,'Share Values'!$X289,'Transactions (Dated)'!$B$2:$B$53,'Share Values'!AA$11,'Transactions (Dated)'!$C$2:$C$53,"Sell")</f>
        <v>39270</v>
      </c>
      <c r="AB289" s="40">
        <f ca="1">AB288+SUMIFS('Transactions (Dated)'!$E$2:$E$53,'Transactions (Dated)'!$D$2:$D$53,'Share Values'!$X289,'Transactions (Dated)'!$B$2:$B$53,'Share Values'!AB$11,'Transactions (Dated)'!$C$2:$C$53,"Buy")-SUMIFS('Transactions (Dated)'!$E$2:$E$53,'Transactions (Dated)'!$D$2:$D$53,'Share Values'!$X289,'Transactions (Dated)'!$B$2:$B$53,'Share Values'!AB$11,'Transactions (Dated)'!$C$2:$C$53,"Sell")</f>
        <v>1892</v>
      </c>
      <c r="AC289" s="40">
        <f ca="1">AC288+SUMIFS('Transactions (Dated)'!$E$2:$E$53,'Transactions (Dated)'!$D$2:$D$53,'Share Values'!$X289,'Transactions (Dated)'!$B$2:$B$53,'Share Values'!AC$11,'Transactions (Dated)'!$C$2:$C$53,"Buy")-SUMIFS('Transactions (Dated)'!$E$2:$E$53,'Transactions (Dated)'!$D$2:$D$53,'Share Values'!$X289,'Transactions (Dated)'!$B$2:$B$53,'Share Values'!AC$11,'Transactions (Dated)'!$C$2:$C$53,"Sell")</f>
        <v>2348</v>
      </c>
      <c r="AD289" s="40">
        <f ca="1">AD288+SUMIFS('Transactions (Dated)'!$E$2:$E$53,'Transactions (Dated)'!$D$2:$D$53,'Share Values'!$X289,'Transactions (Dated)'!$B$2:$B$53,'Share Values'!AD$11,'Transactions (Dated)'!$C$2:$C$53,"Buy")-SUMIFS('Transactions (Dated)'!$E$2:$E$53,'Transactions (Dated)'!$D$2:$D$53,'Share Values'!$X289,'Transactions (Dated)'!$B$2:$B$53,'Share Values'!AD$11,'Transactions (Dated)'!$C$2:$C$53,"Sell")</f>
        <v>0</v>
      </c>
      <c r="AE289" s="40">
        <f ca="1">AE288+SUMIFS('Transactions (Dated)'!$E$2:$E$53,'Transactions (Dated)'!$D$2:$D$53,'Share Values'!$X289,'Transactions (Dated)'!$B$2:$B$53,'Share Values'!AE$11,'Transactions (Dated)'!$C$2:$C$53,"Buy")-SUMIFS('Transactions (Dated)'!$E$2:$E$53,'Transactions (Dated)'!$D$2:$D$53,'Share Values'!$X289,'Transactions (Dated)'!$B$2:$B$53,'Share Values'!AE$11,'Transactions (Dated)'!$C$2:$C$53,"Sell")</f>
        <v>0</v>
      </c>
      <c r="AF289" s="40">
        <f ca="1">AF288+SUMIFS('Transactions (Dated)'!$E$2:$E$53,'Transactions (Dated)'!$D$2:$D$53,'Share Values'!$X289,'Transactions (Dated)'!$B$2:$B$53,'Share Values'!AF$11,'Transactions (Dated)'!$C$2:$C$53,"Buy")-SUMIFS('Transactions (Dated)'!$E$2:$E$53,'Transactions (Dated)'!$D$2:$D$53,'Share Values'!$X289,'Transactions (Dated)'!$B$2:$B$53,'Share Values'!AF$11,'Transactions (Dated)'!$C$2:$C$53,"Sell")</f>
        <v>0</v>
      </c>
      <c r="AG289" s="40">
        <f ca="1">AG288+SUMIFS('Transactions (Dated)'!$E$2:$E$53,'Transactions (Dated)'!$D$2:$D$53,'Share Values'!$X289,'Transactions (Dated)'!$B$2:$B$53,'Share Values'!AG$11,'Transactions (Dated)'!$C$2:$C$53,"Buy")-SUMIFS('Transactions (Dated)'!$E$2:$E$53,'Transactions (Dated)'!$D$2:$D$53,'Share Values'!$X289,'Transactions (Dated)'!$B$2:$B$53,'Share Values'!AG$11,'Transactions (Dated)'!$C$2:$C$53,"Sell")</f>
        <v>0</v>
      </c>
      <c r="AH289" s="40">
        <f ca="1">AH288+SUMIFS('Transactions (Dated)'!$E$2:$E$53,'Transactions (Dated)'!$D$2:$D$53,'Share Values'!$X289,'Transactions (Dated)'!$B$2:$B$53,'Share Values'!AH$11,'Transactions (Dated)'!$C$2:$C$53,"Buy")-SUMIFS('Transactions (Dated)'!$E$2:$E$53,'Transactions (Dated)'!$D$2:$D$53,'Share Values'!$X289,'Transactions (Dated)'!$B$2:$B$53,'Share Values'!AH$11,'Transactions (Dated)'!$C$2:$C$53,"Sell")</f>
        <v>0</v>
      </c>
      <c r="AI289" s="40">
        <f ca="1">AI288+SUMIFS('Transactions (Dated)'!$E$2:$E$53,'Transactions (Dated)'!$D$2:$D$53,'Share Values'!$X289,'Transactions (Dated)'!$B$2:$B$53,'Share Values'!AI$11,'Transactions (Dated)'!$C$2:$C$53,"Buy")-SUMIFS('Transactions (Dated)'!$E$2:$E$53,'Transactions (Dated)'!$D$2:$D$53,'Share Values'!$X289,'Transactions (Dated)'!$B$2:$B$53,'Share Values'!AI$11,'Transactions (Dated)'!$C$2:$C$53,"Sell")</f>
        <v>0</v>
      </c>
      <c r="AJ289" s="40">
        <f ca="1">AJ288+SUMIFS('Transactions (Dated)'!$E$2:$E$53,'Transactions (Dated)'!$D$2:$D$53,'Share Values'!$X289,'Transactions (Dated)'!$B$2:$B$53,'Share Values'!AJ$11,'Transactions (Dated)'!$C$2:$C$53,"Buy")-SUMIFS('Transactions (Dated)'!$E$2:$E$53,'Transactions (Dated)'!$D$2:$D$53,'Share Values'!$X289,'Transactions (Dated)'!$B$2:$B$53,'Share Values'!AJ$11,'Transactions (Dated)'!$C$2:$C$53,"Sell")</f>
        <v>0</v>
      </c>
      <c r="AK289" s="40">
        <f ca="1">AK288+SUMIFS('Transactions (Dated)'!$E$2:$E$53,'Transactions (Dated)'!$D$2:$D$53,'Share Values'!$X289,'Transactions (Dated)'!$B$2:$B$53,'Share Values'!AK$11,'Transactions (Dated)'!$C$2:$C$53,"Buy")-SUMIFS('Transactions (Dated)'!$E$2:$E$53,'Transactions (Dated)'!$D$2:$D$53,'Share Values'!$X289,'Transactions (Dated)'!$B$2:$B$53,'Share Values'!AK$11,'Transactions (Dated)'!$C$2:$C$53,"Sell")</f>
        <v>0</v>
      </c>
      <c r="AL289" s="40">
        <f ca="1">AL288+SUMIFS('Transactions (Dated)'!$E$2:$E$53,'Transactions (Dated)'!$D$2:$D$53,'Share Values'!$X289,'Transactions (Dated)'!$B$2:$B$53,'Share Values'!AL$11,'Transactions (Dated)'!$C$2:$C$53,"Buy")-SUMIFS('Transactions (Dated)'!$E$2:$E$53,'Transactions (Dated)'!$D$2:$D$53,'Share Values'!$X289,'Transactions (Dated)'!$B$2:$B$53,'Share Values'!AL$11,'Transactions (Dated)'!$C$2:$C$53,"Sell")</f>
        <v>0</v>
      </c>
      <c r="AM289" s="40">
        <f ca="1">AM288+SUMIFS('Transactions (Dated)'!$E$2:$E$53,'Transactions (Dated)'!$D$2:$D$53,'Share Values'!$X289,'Transactions (Dated)'!$B$2:$B$53,'Share Values'!AM$11,'Transactions (Dated)'!$C$2:$C$53,"Buy")-SUMIFS('Transactions (Dated)'!$E$2:$E$53,'Transactions (Dated)'!$D$2:$D$53,'Share Values'!$X289,'Transactions (Dated)'!$B$2:$B$53,'Share Values'!AM$11,'Transactions (Dated)'!$C$2:$C$53,"Sell")</f>
        <v>0</v>
      </c>
      <c r="AN289" s="40">
        <f ca="1">AN288+SUMIFS('Transactions (Dated)'!$E$2:$E$53,'Transactions (Dated)'!$D$2:$D$53,'Share Values'!$X289,'Transactions (Dated)'!$B$2:$B$53,'Share Values'!AN$11,'Transactions (Dated)'!$C$2:$C$53,"Buy")-SUMIFS('Transactions (Dated)'!$E$2:$E$53,'Transactions (Dated)'!$D$2:$D$53,'Share Values'!$X289,'Transactions (Dated)'!$B$2:$B$53,'Share Values'!AN$11,'Transactions (Dated)'!$C$2:$C$53,"Sell")</f>
        <v>0</v>
      </c>
      <c r="AO289" s="40"/>
      <c r="AQ289" s="3">
        <f t="shared" si="115"/>
        <v>42317</v>
      </c>
      <c r="AR289" s="6">
        <f t="shared" ca="1" si="116"/>
        <v>49533.750000000007</v>
      </c>
      <c r="AS289" s="6">
        <f t="shared" ca="1" si="117"/>
        <v>33375</v>
      </c>
      <c r="AT289" s="6">
        <f t="shared" ca="1" si="118"/>
        <v>717462.9</v>
      </c>
      <c r="AU289" s="6">
        <f t="shared" ca="1" si="119"/>
        <v>68206.599999999991</v>
      </c>
      <c r="AV289" s="6">
        <f t="shared" ca="1" si="120"/>
        <v>29350</v>
      </c>
      <c r="AW289" s="6">
        <f t="shared" ca="1" si="121"/>
        <v>0</v>
      </c>
      <c r="AX289" s="6">
        <f t="shared" ca="1" si="122"/>
        <v>0</v>
      </c>
      <c r="AY289" s="6">
        <f t="shared" ca="1" si="123"/>
        <v>0</v>
      </c>
      <c r="AZ289" s="6">
        <f t="shared" ca="1" si="124"/>
        <v>0</v>
      </c>
      <c r="BA289" s="6">
        <f t="shared" ca="1" si="125"/>
        <v>0</v>
      </c>
      <c r="BB289" s="6">
        <f t="shared" ca="1" si="126"/>
        <v>0</v>
      </c>
      <c r="BC289" s="6">
        <f t="shared" ca="1" si="127"/>
        <v>0</v>
      </c>
      <c r="BD289" s="6">
        <f t="shared" ca="1" si="128"/>
        <v>0</v>
      </c>
      <c r="BE289" s="6">
        <f t="shared" ca="1" si="129"/>
        <v>0</v>
      </c>
      <c r="BF289" s="6">
        <f t="shared" ca="1" si="136"/>
        <v>0</v>
      </c>
      <c r="BG289" s="6">
        <f t="shared" ca="1" si="137"/>
        <v>0</v>
      </c>
      <c r="BH289" s="6"/>
      <c r="BJ289" s="4">
        <f t="shared" ca="1" si="130"/>
        <v>897928.25</v>
      </c>
      <c r="BL289" s="3">
        <f t="shared" si="131"/>
        <v>42317</v>
      </c>
      <c r="BM289" s="6">
        <f>BM288+SUMIFS('Transactions (Dated)'!G:G,'Transactions (Dated)'!D:D,'Share Values'!AQ289)</f>
        <v>34179.499999999993</v>
      </c>
      <c r="BN289" s="6">
        <f ca="1">BN288+SUMIFS('Transactions (Dated)'!$F:$F,'Transactions (Dated)'!$D:$D,$BL289,'Transactions (Dated)'!$B:$B,BN$11,'Transactions (Dated)'!$C:$C,"Dividend (paid to cash)")*Y289</f>
        <v>0</v>
      </c>
      <c r="BO289" s="6">
        <f ca="1">BO288+SUMIFS('Transactions (Dated)'!$F:$F,'Transactions (Dated)'!$D:$D,$BL289,'Transactions (Dated)'!$B:$B,BO$11,'Transactions (Dated)'!$C:$C,"Dividend (paid to cash)")*Z289</f>
        <v>2187.5</v>
      </c>
      <c r="BP289" s="6">
        <f ca="1">BP288+SUMIFS('Transactions (Dated)'!$F:$F,'Transactions (Dated)'!$D:$D,$BL289,'Transactions (Dated)'!$B:$B,BP$11,'Transactions (Dated)'!$C:$C,"Dividend (paid to cash)")*AA289</f>
        <v>28734.342000000001</v>
      </c>
      <c r="BQ289" s="6">
        <f ca="1">BQ288+SUMIFS('Transactions (Dated)'!$F:$F,'Transactions (Dated)'!$D:$D,$BL289,'Transactions (Dated)'!$B:$B,BQ$11,'Transactions (Dated)'!$C:$C,"Dividend (paid to cash)")*AB289</f>
        <v>179.74</v>
      </c>
      <c r="BR289" s="6">
        <f ca="1">BR288+SUMIFS('Transactions (Dated)'!$F:$F,'Transactions (Dated)'!$D:$D,$BL289,'Transactions (Dated)'!$B:$B,BR$11,'Transactions (Dated)'!$C:$C,"Dividend (paid to cash)")*AC289</f>
        <v>0</v>
      </c>
      <c r="BS289" s="6">
        <f ca="1">BS288+SUMIFS('Transactions (Dated)'!$F:$F,'Transactions (Dated)'!$D:$D,$BL289,'Transactions (Dated)'!$B:$B,BS$11,'Transactions (Dated)'!$C:$C,"Dividend (paid to cash)")*AD289</f>
        <v>0</v>
      </c>
      <c r="BT289" s="6">
        <f ca="1">BT288+SUMIFS('Transactions (Dated)'!$F:$F,'Transactions (Dated)'!$D:$D,$BL289,'Transactions (Dated)'!$B:$B,BT$11,'Transactions (Dated)'!$C:$C,"Dividend (paid to cash)")*AE289</f>
        <v>0</v>
      </c>
      <c r="BU289" s="6">
        <f ca="1">BU288+SUMIFS('Transactions (Dated)'!$F:$F,'Transactions (Dated)'!$D:$D,$BL289,'Transactions (Dated)'!$B:$B,BU$11,'Transactions (Dated)'!$C:$C,"Dividend (paid to cash)")*AF289</f>
        <v>0</v>
      </c>
      <c r="BV289" s="6">
        <f ca="1">BV288+SUMIFS('Transactions (Dated)'!$F:$F,'Transactions (Dated)'!$D:$D,$BL289,'Transactions (Dated)'!$B:$B,BV$11,'Transactions (Dated)'!$C:$C,"Dividend (paid to cash)")*AG289</f>
        <v>0</v>
      </c>
      <c r="BW289" s="6">
        <f ca="1">BW288+SUMIFS('Transactions (Dated)'!$F:$F,'Transactions (Dated)'!$D:$D,$BL289,'Transactions (Dated)'!$B:$B,BW$11,'Transactions (Dated)'!$C:$C,"Dividend (paid to cash)")*AH289</f>
        <v>0</v>
      </c>
      <c r="BX289" s="6">
        <f ca="1">BX288+SUMIFS('Transactions (Dated)'!$F:$F,'Transactions (Dated)'!$D:$D,$BL289,'Transactions (Dated)'!$B:$B,BX$11,'Transactions (Dated)'!$C:$C,"Dividend (paid to cash)")*AI289</f>
        <v>0</v>
      </c>
      <c r="BY289" s="6">
        <f ca="1">BY288+SUMIFS('Transactions (Dated)'!$F:$F,'Transactions (Dated)'!$D:$D,$BL289,'Transactions (Dated)'!$B:$B,BY$11,'Transactions (Dated)'!$C:$C,"Dividend (paid to cash)")*AJ289</f>
        <v>0</v>
      </c>
      <c r="BZ289" s="6">
        <f ca="1">BZ288+SUMIFS('Transactions (Dated)'!$F:$F,'Transactions (Dated)'!$D:$D,$BL289,'Transactions (Dated)'!$B:$B,BZ$11,'Transactions (Dated)'!$C:$C,"Dividend (paid to cash)")*AK289</f>
        <v>0</v>
      </c>
      <c r="CA289" s="6">
        <f ca="1">CA288+SUMIFS('Transactions (Dated)'!$F:$F,'Transactions (Dated)'!$D:$D,$BL289,'Transactions (Dated)'!$B:$B,CA$11,'Transactions (Dated)'!$C:$C,"Dividend (paid to cash)")*AL289</f>
        <v>0</v>
      </c>
      <c r="CB289" s="6">
        <v>0</v>
      </c>
      <c r="CC289" s="6">
        <v>0</v>
      </c>
      <c r="CD289" s="6"/>
      <c r="CF289" s="6">
        <f t="shared" ca="1" si="138"/>
        <v>65281.081999999988</v>
      </c>
      <c r="CH289" s="3">
        <f t="shared" si="139"/>
        <v>42317</v>
      </c>
      <c r="CI289" s="4">
        <f t="shared" ca="1" si="132"/>
        <v>897928.25</v>
      </c>
      <c r="CJ289" s="4">
        <f t="shared" ca="1" si="133"/>
        <v>65281.081999999988</v>
      </c>
      <c r="CL289" s="4">
        <f t="shared" ca="1" si="134"/>
        <v>963209.33199999994</v>
      </c>
    </row>
    <row r="290" spans="2:90" x14ac:dyDescent="0.15">
      <c r="B290" s="3">
        <f t="shared" si="135"/>
        <v>42318</v>
      </c>
      <c r="C290" s="2">
        <v>13411.6</v>
      </c>
      <c r="E290" s="70">
        <v>42318</v>
      </c>
      <c r="F290" s="69">
        <v>10.210000000000001</v>
      </c>
      <c r="G290" s="69">
        <v>3.54</v>
      </c>
      <c r="H290" s="69">
        <v>18.16</v>
      </c>
      <c r="I290" s="69">
        <v>33.06</v>
      </c>
      <c r="J290" s="69">
        <v>12.13</v>
      </c>
      <c r="K290" s="69">
        <v>10.82</v>
      </c>
      <c r="L290" s="69">
        <v>23.05</v>
      </c>
      <c r="M290" s="69">
        <v>2.95</v>
      </c>
      <c r="N290" s="69">
        <v>8.23</v>
      </c>
      <c r="O290" s="69">
        <v>5.9866999999999999</v>
      </c>
      <c r="P290" s="69">
        <v>25.14</v>
      </c>
      <c r="Q290" s="69">
        <v>0.86</v>
      </c>
      <c r="R290" s="69">
        <v>6.1</v>
      </c>
      <c r="S290" s="69">
        <v>38.299999999999997</v>
      </c>
      <c r="T290" s="69"/>
      <c r="U290" s="69"/>
      <c r="V290" s="4"/>
      <c r="X290" s="3">
        <f t="shared" si="114"/>
        <v>42318</v>
      </c>
      <c r="Y290" s="40">
        <f ca="1">Y289+SUMIFS('Transactions (Dated)'!$E$2:$E$53,'Transactions (Dated)'!$D$2:$D$53,'Share Values'!$X290,'Transactions (Dated)'!$B$2:$B$53,'Share Values'!Y$11,'Transactions (Dated)'!$C$2:$C$53,"Buy")-SUMIFS('Transactions (Dated)'!$E$2:$E$53,'Transactions (Dated)'!$D$2:$D$53,'Share Values'!$X290,'Transactions (Dated)'!$B$2:$B$53,'Share Values'!Y$11,'Transactions (Dated)'!$C$2:$C$53,"Sell")</f>
        <v>4625</v>
      </c>
      <c r="Z290" s="40">
        <f ca="1">Z289+SUMIFS('Transactions (Dated)'!$E$2:$E$53,'Transactions (Dated)'!$D$2:$D$53,'Share Values'!$X290,'Transactions (Dated)'!$B$2:$B$53,'Share Values'!Z$11,'Transactions (Dated)'!$C$2:$C$53,"Buy")-SUMIFS('Transactions (Dated)'!$E$2:$E$53,'Transactions (Dated)'!$D$2:$D$53,'Share Values'!$X290,'Transactions (Dated)'!$B$2:$B$53,'Share Values'!Z$11,'Transactions (Dated)'!$C$2:$C$53,"Sell")</f>
        <v>9375</v>
      </c>
      <c r="AA290" s="40">
        <f ca="1">AA289+SUMIFS('Transactions (Dated)'!$E$2:$E$53,'Transactions (Dated)'!$D$2:$D$53,'Share Values'!$X290,'Transactions (Dated)'!$B$2:$B$53,'Share Values'!AA$11,'Transactions (Dated)'!$C$2:$C$53,"Buy")-SUMIFS('Transactions (Dated)'!$E$2:$E$53,'Transactions (Dated)'!$D$2:$D$53,'Share Values'!$X290,'Transactions (Dated)'!$B$2:$B$53,'Share Values'!AA$11,'Transactions (Dated)'!$C$2:$C$53,"Sell")</f>
        <v>39270</v>
      </c>
      <c r="AB290" s="40">
        <f ca="1">AB289+SUMIFS('Transactions (Dated)'!$E$2:$E$53,'Transactions (Dated)'!$D$2:$D$53,'Share Values'!$X290,'Transactions (Dated)'!$B$2:$B$53,'Share Values'!AB$11,'Transactions (Dated)'!$C$2:$C$53,"Buy")-SUMIFS('Transactions (Dated)'!$E$2:$E$53,'Transactions (Dated)'!$D$2:$D$53,'Share Values'!$X290,'Transactions (Dated)'!$B$2:$B$53,'Share Values'!AB$11,'Transactions (Dated)'!$C$2:$C$53,"Sell")</f>
        <v>1892</v>
      </c>
      <c r="AC290" s="40">
        <f ca="1">AC289+SUMIFS('Transactions (Dated)'!$E$2:$E$53,'Transactions (Dated)'!$D$2:$D$53,'Share Values'!$X290,'Transactions (Dated)'!$B$2:$B$53,'Share Values'!AC$11,'Transactions (Dated)'!$C$2:$C$53,"Buy")-SUMIFS('Transactions (Dated)'!$E$2:$E$53,'Transactions (Dated)'!$D$2:$D$53,'Share Values'!$X290,'Transactions (Dated)'!$B$2:$B$53,'Share Values'!AC$11,'Transactions (Dated)'!$C$2:$C$53,"Sell")</f>
        <v>2348</v>
      </c>
      <c r="AD290" s="40">
        <f ca="1">AD289+SUMIFS('Transactions (Dated)'!$E$2:$E$53,'Transactions (Dated)'!$D$2:$D$53,'Share Values'!$X290,'Transactions (Dated)'!$B$2:$B$53,'Share Values'!AD$11,'Transactions (Dated)'!$C$2:$C$53,"Buy")-SUMIFS('Transactions (Dated)'!$E$2:$E$53,'Transactions (Dated)'!$D$2:$D$53,'Share Values'!$X290,'Transactions (Dated)'!$B$2:$B$53,'Share Values'!AD$11,'Transactions (Dated)'!$C$2:$C$53,"Sell")</f>
        <v>0</v>
      </c>
      <c r="AE290" s="40">
        <f ca="1">AE289+SUMIFS('Transactions (Dated)'!$E$2:$E$53,'Transactions (Dated)'!$D$2:$D$53,'Share Values'!$X290,'Transactions (Dated)'!$B$2:$B$53,'Share Values'!AE$11,'Transactions (Dated)'!$C$2:$C$53,"Buy")-SUMIFS('Transactions (Dated)'!$E$2:$E$53,'Transactions (Dated)'!$D$2:$D$53,'Share Values'!$X290,'Transactions (Dated)'!$B$2:$B$53,'Share Values'!AE$11,'Transactions (Dated)'!$C$2:$C$53,"Sell")</f>
        <v>0</v>
      </c>
      <c r="AF290" s="40">
        <f ca="1">AF289+SUMIFS('Transactions (Dated)'!$E$2:$E$53,'Transactions (Dated)'!$D$2:$D$53,'Share Values'!$X290,'Transactions (Dated)'!$B$2:$B$53,'Share Values'!AF$11,'Transactions (Dated)'!$C$2:$C$53,"Buy")-SUMIFS('Transactions (Dated)'!$E$2:$E$53,'Transactions (Dated)'!$D$2:$D$53,'Share Values'!$X290,'Transactions (Dated)'!$B$2:$B$53,'Share Values'!AF$11,'Transactions (Dated)'!$C$2:$C$53,"Sell")</f>
        <v>0</v>
      </c>
      <c r="AG290" s="40">
        <f ca="1">AG289+SUMIFS('Transactions (Dated)'!$E$2:$E$53,'Transactions (Dated)'!$D$2:$D$53,'Share Values'!$X290,'Transactions (Dated)'!$B$2:$B$53,'Share Values'!AG$11,'Transactions (Dated)'!$C$2:$C$53,"Buy")-SUMIFS('Transactions (Dated)'!$E$2:$E$53,'Transactions (Dated)'!$D$2:$D$53,'Share Values'!$X290,'Transactions (Dated)'!$B$2:$B$53,'Share Values'!AG$11,'Transactions (Dated)'!$C$2:$C$53,"Sell")</f>
        <v>0</v>
      </c>
      <c r="AH290" s="40">
        <f ca="1">AH289+SUMIFS('Transactions (Dated)'!$E$2:$E$53,'Transactions (Dated)'!$D$2:$D$53,'Share Values'!$X290,'Transactions (Dated)'!$B$2:$B$53,'Share Values'!AH$11,'Transactions (Dated)'!$C$2:$C$53,"Buy")-SUMIFS('Transactions (Dated)'!$E$2:$E$53,'Transactions (Dated)'!$D$2:$D$53,'Share Values'!$X290,'Transactions (Dated)'!$B$2:$B$53,'Share Values'!AH$11,'Transactions (Dated)'!$C$2:$C$53,"Sell")</f>
        <v>0</v>
      </c>
      <c r="AI290" s="40">
        <f ca="1">AI289+SUMIFS('Transactions (Dated)'!$E$2:$E$53,'Transactions (Dated)'!$D$2:$D$53,'Share Values'!$X290,'Transactions (Dated)'!$B$2:$B$53,'Share Values'!AI$11,'Transactions (Dated)'!$C$2:$C$53,"Buy")-SUMIFS('Transactions (Dated)'!$E$2:$E$53,'Transactions (Dated)'!$D$2:$D$53,'Share Values'!$X290,'Transactions (Dated)'!$B$2:$B$53,'Share Values'!AI$11,'Transactions (Dated)'!$C$2:$C$53,"Sell")</f>
        <v>0</v>
      </c>
      <c r="AJ290" s="40">
        <f ca="1">AJ289+SUMIFS('Transactions (Dated)'!$E$2:$E$53,'Transactions (Dated)'!$D$2:$D$53,'Share Values'!$X290,'Transactions (Dated)'!$B$2:$B$53,'Share Values'!AJ$11,'Transactions (Dated)'!$C$2:$C$53,"Buy")-SUMIFS('Transactions (Dated)'!$E$2:$E$53,'Transactions (Dated)'!$D$2:$D$53,'Share Values'!$X290,'Transactions (Dated)'!$B$2:$B$53,'Share Values'!AJ$11,'Transactions (Dated)'!$C$2:$C$53,"Sell")</f>
        <v>0</v>
      </c>
      <c r="AK290" s="40">
        <f ca="1">AK289+SUMIFS('Transactions (Dated)'!$E$2:$E$53,'Transactions (Dated)'!$D$2:$D$53,'Share Values'!$X290,'Transactions (Dated)'!$B$2:$B$53,'Share Values'!AK$11,'Transactions (Dated)'!$C$2:$C$53,"Buy")-SUMIFS('Transactions (Dated)'!$E$2:$E$53,'Transactions (Dated)'!$D$2:$D$53,'Share Values'!$X290,'Transactions (Dated)'!$B$2:$B$53,'Share Values'!AK$11,'Transactions (Dated)'!$C$2:$C$53,"Sell")</f>
        <v>0</v>
      </c>
      <c r="AL290" s="40">
        <f ca="1">AL289+SUMIFS('Transactions (Dated)'!$E$2:$E$53,'Transactions (Dated)'!$D$2:$D$53,'Share Values'!$X290,'Transactions (Dated)'!$B$2:$B$53,'Share Values'!AL$11,'Transactions (Dated)'!$C$2:$C$53,"Buy")-SUMIFS('Transactions (Dated)'!$E$2:$E$53,'Transactions (Dated)'!$D$2:$D$53,'Share Values'!$X290,'Transactions (Dated)'!$B$2:$B$53,'Share Values'!AL$11,'Transactions (Dated)'!$C$2:$C$53,"Sell")</f>
        <v>0</v>
      </c>
      <c r="AM290" s="40">
        <f ca="1">AM289+SUMIFS('Transactions (Dated)'!$E$2:$E$53,'Transactions (Dated)'!$D$2:$D$53,'Share Values'!$X290,'Transactions (Dated)'!$B$2:$B$53,'Share Values'!AM$11,'Transactions (Dated)'!$C$2:$C$53,"Buy")-SUMIFS('Transactions (Dated)'!$E$2:$E$53,'Transactions (Dated)'!$D$2:$D$53,'Share Values'!$X290,'Transactions (Dated)'!$B$2:$B$53,'Share Values'!AM$11,'Transactions (Dated)'!$C$2:$C$53,"Sell")</f>
        <v>0</v>
      </c>
      <c r="AN290" s="40">
        <f ca="1">AN289+SUMIFS('Transactions (Dated)'!$E$2:$E$53,'Transactions (Dated)'!$D$2:$D$53,'Share Values'!$X290,'Transactions (Dated)'!$B$2:$B$53,'Share Values'!AN$11,'Transactions (Dated)'!$C$2:$C$53,"Buy")-SUMIFS('Transactions (Dated)'!$E$2:$E$53,'Transactions (Dated)'!$D$2:$D$53,'Share Values'!$X290,'Transactions (Dated)'!$B$2:$B$53,'Share Values'!AN$11,'Transactions (Dated)'!$C$2:$C$53,"Sell")</f>
        <v>0</v>
      </c>
      <c r="AO290" s="40"/>
      <c r="AQ290" s="3">
        <f t="shared" si="115"/>
        <v>42318</v>
      </c>
      <c r="AR290" s="6">
        <f t="shared" ca="1" si="116"/>
        <v>47221.250000000007</v>
      </c>
      <c r="AS290" s="6">
        <f t="shared" ca="1" si="117"/>
        <v>33187.5</v>
      </c>
      <c r="AT290" s="6">
        <f t="shared" ca="1" si="118"/>
        <v>713143.2</v>
      </c>
      <c r="AU290" s="6">
        <f t="shared" ca="1" si="119"/>
        <v>62549.520000000004</v>
      </c>
      <c r="AV290" s="6">
        <f t="shared" ca="1" si="120"/>
        <v>28481.24</v>
      </c>
      <c r="AW290" s="6">
        <f t="shared" ca="1" si="121"/>
        <v>0</v>
      </c>
      <c r="AX290" s="6">
        <f t="shared" ca="1" si="122"/>
        <v>0</v>
      </c>
      <c r="AY290" s="6">
        <f t="shared" ca="1" si="123"/>
        <v>0</v>
      </c>
      <c r="AZ290" s="6">
        <f t="shared" ca="1" si="124"/>
        <v>0</v>
      </c>
      <c r="BA290" s="6">
        <f t="shared" ca="1" si="125"/>
        <v>0</v>
      </c>
      <c r="BB290" s="6">
        <f t="shared" ca="1" si="126"/>
        <v>0</v>
      </c>
      <c r="BC290" s="6">
        <f t="shared" ca="1" si="127"/>
        <v>0</v>
      </c>
      <c r="BD290" s="6">
        <f t="shared" ca="1" si="128"/>
        <v>0</v>
      </c>
      <c r="BE290" s="6">
        <f t="shared" ca="1" si="129"/>
        <v>0</v>
      </c>
      <c r="BF290" s="6">
        <f t="shared" ca="1" si="136"/>
        <v>0</v>
      </c>
      <c r="BG290" s="6">
        <f t="shared" ca="1" si="137"/>
        <v>0</v>
      </c>
      <c r="BH290" s="6"/>
      <c r="BJ290" s="4">
        <f t="shared" ca="1" si="130"/>
        <v>884582.71</v>
      </c>
      <c r="BL290" s="3">
        <f t="shared" si="131"/>
        <v>42318</v>
      </c>
      <c r="BM290" s="6">
        <f>BM289+SUMIFS('Transactions (Dated)'!G:G,'Transactions (Dated)'!D:D,'Share Values'!AQ290)</f>
        <v>34179.499999999993</v>
      </c>
      <c r="BN290" s="6">
        <f ca="1">BN289+SUMIFS('Transactions (Dated)'!$F:$F,'Transactions (Dated)'!$D:$D,$BL290,'Transactions (Dated)'!$B:$B,BN$11,'Transactions (Dated)'!$C:$C,"Dividend (paid to cash)")*Y290</f>
        <v>0</v>
      </c>
      <c r="BO290" s="6">
        <f ca="1">BO289+SUMIFS('Transactions (Dated)'!$F:$F,'Transactions (Dated)'!$D:$D,$BL290,'Transactions (Dated)'!$B:$B,BO$11,'Transactions (Dated)'!$C:$C,"Dividend (paid to cash)")*Z290</f>
        <v>2187.5</v>
      </c>
      <c r="BP290" s="6">
        <f ca="1">BP289+SUMIFS('Transactions (Dated)'!$F:$F,'Transactions (Dated)'!$D:$D,$BL290,'Transactions (Dated)'!$B:$B,BP$11,'Transactions (Dated)'!$C:$C,"Dividend (paid to cash)")*AA290</f>
        <v>28734.342000000001</v>
      </c>
      <c r="BQ290" s="6">
        <f ca="1">BQ289+SUMIFS('Transactions (Dated)'!$F:$F,'Transactions (Dated)'!$D:$D,$BL290,'Transactions (Dated)'!$B:$B,BQ$11,'Transactions (Dated)'!$C:$C,"Dividend (paid to cash)")*AB290</f>
        <v>179.74</v>
      </c>
      <c r="BR290" s="6">
        <f ca="1">BR289+SUMIFS('Transactions (Dated)'!$F:$F,'Transactions (Dated)'!$D:$D,$BL290,'Transactions (Dated)'!$B:$B,BR$11,'Transactions (Dated)'!$C:$C,"Dividend (paid to cash)")*AC290</f>
        <v>0</v>
      </c>
      <c r="BS290" s="6">
        <f ca="1">BS289+SUMIFS('Transactions (Dated)'!$F:$F,'Transactions (Dated)'!$D:$D,$BL290,'Transactions (Dated)'!$B:$B,BS$11,'Transactions (Dated)'!$C:$C,"Dividend (paid to cash)")*AD290</f>
        <v>0</v>
      </c>
      <c r="BT290" s="6">
        <f ca="1">BT289+SUMIFS('Transactions (Dated)'!$F:$F,'Transactions (Dated)'!$D:$D,$BL290,'Transactions (Dated)'!$B:$B,BT$11,'Transactions (Dated)'!$C:$C,"Dividend (paid to cash)")*AE290</f>
        <v>0</v>
      </c>
      <c r="BU290" s="6">
        <f ca="1">BU289+SUMIFS('Transactions (Dated)'!$F:$F,'Transactions (Dated)'!$D:$D,$BL290,'Transactions (Dated)'!$B:$B,BU$11,'Transactions (Dated)'!$C:$C,"Dividend (paid to cash)")*AF290</f>
        <v>0</v>
      </c>
      <c r="BV290" s="6">
        <f ca="1">BV289+SUMIFS('Transactions (Dated)'!$F:$F,'Transactions (Dated)'!$D:$D,$BL290,'Transactions (Dated)'!$B:$B,BV$11,'Transactions (Dated)'!$C:$C,"Dividend (paid to cash)")*AG290</f>
        <v>0</v>
      </c>
      <c r="BW290" s="6">
        <f ca="1">BW289+SUMIFS('Transactions (Dated)'!$F:$F,'Transactions (Dated)'!$D:$D,$BL290,'Transactions (Dated)'!$B:$B,BW$11,'Transactions (Dated)'!$C:$C,"Dividend (paid to cash)")*AH290</f>
        <v>0</v>
      </c>
      <c r="BX290" s="6">
        <f ca="1">BX289+SUMIFS('Transactions (Dated)'!$F:$F,'Transactions (Dated)'!$D:$D,$BL290,'Transactions (Dated)'!$B:$B,BX$11,'Transactions (Dated)'!$C:$C,"Dividend (paid to cash)")*AI290</f>
        <v>0</v>
      </c>
      <c r="BY290" s="6">
        <f ca="1">BY289+SUMIFS('Transactions (Dated)'!$F:$F,'Transactions (Dated)'!$D:$D,$BL290,'Transactions (Dated)'!$B:$B,BY$11,'Transactions (Dated)'!$C:$C,"Dividend (paid to cash)")*AJ290</f>
        <v>0</v>
      </c>
      <c r="BZ290" s="6">
        <f ca="1">BZ289+SUMIFS('Transactions (Dated)'!$F:$F,'Transactions (Dated)'!$D:$D,$BL290,'Transactions (Dated)'!$B:$B,BZ$11,'Transactions (Dated)'!$C:$C,"Dividend (paid to cash)")*AK290</f>
        <v>0</v>
      </c>
      <c r="CA290" s="6">
        <f ca="1">CA289+SUMIFS('Transactions (Dated)'!$F:$F,'Transactions (Dated)'!$D:$D,$BL290,'Transactions (Dated)'!$B:$B,CA$11,'Transactions (Dated)'!$C:$C,"Dividend (paid to cash)")*AL290</f>
        <v>0</v>
      </c>
      <c r="CB290" s="6">
        <v>0</v>
      </c>
      <c r="CC290" s="6">
        <v>0</v>
      </c>
      <c r="CD290" s="6"/>
      <c r="CF290" s="6">
        <f t="shared" ca="1" si="138"/>
        <v>65281.081999999988</v>
      </c>
      <c r="CH290" s="3">
        <f t="shared" si="139"/>
        <v>42318</v>
      </c>
      <c r="CI290" s="4">
        <f t="shared" ca="1" si="132"/>
        <v>884582.71</v>
      </c>
      <c r="CJ290" s="4">
        <f t="shared" ca="1" si="133"/>
        <v>65281.081999999988</v>
      </c>
      <c r="CL290" s="4">
        <f t="shared" ca="1" si="134"/>
        <v>949863.7919999999</v>
      </c>
    </row>
    <row r="291" spans="2:90" x14ac:dyDescent="0.15">
      <c r="B291" s="3">
        <f t="shared" si="135"/>
        <v>42319</v>
      </c>
      <c r="C291" s="2">
        <v>13341.9</v>
      </c>
      <c r="E291" s="70">
        <v>42319</v>
      </c>
      <c r="F291" s="69">
        <v>9.84</v>
      </c>
      <c r="G291" s="69">
        <v>3.31</v>
      </c>
      <c r="H291" s="69">
        <v>18.079999999999998</v>
      </c>
      <c r="I291" s="69">
        <v>33.54</v>
      </c>
      <c r="J291" s="69">
        <v>11.89</v>
      </c>
      <c r="K291" s="69">
        <v>10.44</v>
      </c>
      <c r="L291" s="69">
        <v>23.45</v>
      </c>
      <c r="M291" s="69">
        <v>2.93</v>
      </c>
      <c r="N291" s="69">
        <v>8.02</v>
      </c>
      <c r="O291" s="69">
        <v>6</v>
      </c>
      <c r="P291" s="69">
        <v>25.11</v>
      </c>
      <c r="Q291" s="69">
        <v>0.85</v>
      </c>
      <c r="R291" s="69">
        <v>5.61</v>
      </c>
      <c r="S291" s="69">
        <v>38.04</v>
      </c>
      <c r="T291" s="69"/>
      <c r="U291" s="69"/>
      <c r="V291" s="4"/>
      <c r="X291" s="3">
        <f t="shared" si="114"/>
        <v>42319</v>
      </c>
      <c r="Y291" s="40">
        <f ca="1">Y290+SUMIFS('Transactions (Dated)'!$E$2:$E$53,'Transactions (Dated)'!$D$2:$D$53,'Share Values'!$X291,'Transactions (Dated)'!$B$2:$B$53,'Share Values'!Y$11,'Transactions (Dated)'!$C$2:$C$53,"Buy")-SUMIFS('Transactions (Dated)'!$E$2:$E$53,'Transactions (Dated)'!$D$2:$D$53,'Share Values'!$X291,'Transactions (Dated)'!$B$2:$B$53,'Share Values'!Y$11,'Transactions (Dated)'!$C$2:$C$53,"Sell")</f>
        <v>4625</v>
      </c>
      <c r="Z291" s="40">
        <f ca="1">Z290+SUMIFS('Transactions (Dated)'!$E$2:$E$53,'Transactions (Dated)'!$D$2:$D$53,'Share Values'!$X291,'Transactions (Dated)'!$B$2:$B$53,'Share Values'!Z$11,'Transactions (Dated)'!$C$2:$C$53,"Buy")-SUMIFS('Transactions (Dated)'!$E$2:$E$53,'Transactions (Dated)'!$D$2:$D$53,'Share Values'!$X291,'Transactions (Dated)'!$B$2:$B$53,'Share Values'!Z$11,'Transactions (Dated)'!$C$2:$C$53,"Sell")</f>
        <v>9375</v>
      </c>
      <c r="AA291" s="40">
        <f ca="1">AA290+SUMIFS('Transactions (Dated)'!$E$2:$E$53,'Transactions (Dated)'!$D$2:$D$53,'Share Values'!$X291,'Transactions (Dated)'!$B$2:$B$53,'Share Values'!AA$11,'Transactions (Dated)'!$C$2:$C$53,"Buy")-SUMIFS('Transactions (Dated)'!$E$2:$E$53,'Transactions (Dated)'!$D$2:$D$53,'Share Values'!$X291,'Transactions (Dated)'!$B$2:$B$53,'Share Values'!AA$11,'Transactions (Dated)'!$C$2:$C$53,"Sell")</f>
        <v>39270</v>
      </c>
      <c r="AB291" s="40">
        <f ca="1">AB290+SUMIFS('Transactions (Dated)'!$E$2:$E$53,'Transactions (Dated)'!$D$2:$D$53,'Share Values'!$X291,'Transactions (Dated)'!$B$2:$B$53,'Share Values'!AB$11,'Transactions (Dated)'!$C$2:$C$53,"Buy")-SUMIFS('Transactions (Dated)'!$E$2:$E$53,'Transactions (Dated)'!$D$2:$D$53,'Share Values'!$X291,'Transactions (Dated)'!$B$2:$B$53,'Share Values'!AB$11,'Transactions (Dated)'!$C$2:$C$53,"Sell")</f>
        <v>1892</v>
      </c>
      <c r="AC291" s="40">
        <f ca="1">AC290+SUMIFS('Transactions (Dated)'!$E$2:$E$53,'Transactions (Dated)'!$D$2:$D$53,'Share Values'!$X291,'Transactions (Dated)'!$B$2:$B$53,'Share Values'!AC$11,'Transactions (Dated)'!$C$2:$C$53,"Buy")-SUMIFS('Transactions (Dated)'!$E$2:$E$53,'Transactions (Dated)'!$D$2:$D$53,'Share Values'!$X291,'Transactions (Dated)'!$B$2:$B$53,'Share Values'!AC$11,'Transactions (Dated)'!$C$2:$C$53,"Sell")</f>
        <v>2348</v>
      </c>
      <c r="AD291" s="40">
        <f ca="1">AD290+SUMIFS('Transactions (Dated)'!$E$2:$E$53,'Transactions (Dated)'!$D$2:$D$53,'Share Values'!$X291,'Transactions (Dated)'!$B$2:$B$53,'Share Values'!AD$11,'Transactions (Dated)'!$C$2:$C$53,"Buy")-SUMIFS('Transactions (Dated)'!$E$2:$E$53,'Transactions (Dated)'!$D$2:$D$53,'Share Values'!$X291,'Transactions (Dated)'!$B$2:$B$53,'Share Values'!AD$11,'Transactions (Dated)'!$C$2:$C$53,"Sell")</f>
        <v>0</v>
      </c>
      <c r="AE291" s="40">
        <f ca="1">AE290+SUMIFS('Transactions (Dated)'!$E$2:$E$53,'Transactions (Dated)'!$D$2:$D$53,'Share Values'!$X291,'Transactions (Dated)'!$B$2:$B$53,'Share Values'!AE$11,'Transactions (Dated)'!$C$2:$C$53,"Buy")-SUMIFS('Transactions (Dated)'!$E$2:$E$53,'Transactions (Dated)'!$D$2:$D$53,'Share Values'!$X291,'Transactions (Dated)'!$B$2:$B$53,'Share Values'!AE$11,'Transactions (Dated)'!$C$2:$C$53,"Sell")</f>
        <v>0</v>
      </c>
      <c r="AF291" s="40">
        <f ca="1">AF290+SUMIFS('Transactions (Dated)'!$E$2:$E$53,'Transactions (Dated)'!$D$2:$D$53,'Share Values'!$X291,'Transactions (Dated)'!$B$2:$B$53,'Share Values'!AF$11,'Transactions (Dated)'!$C$2:$C$53,"Buy")-SUMIFS('Transactions (Dated)'!$E$2:$E$53,'Transactions (Dated)'!$D$2:$D$53,'Share Values'!$X291,'Transactions (Dated)'!$B$2:$B$53,'Share Values'!AF$11,'Transactions (Dated)'!$C$2:$C$53,"Sell")</f>
        <v>0</v>
      </c>
      <c r="AG291" s="40">
        <f ca="1">AG290+SUMIFS('Transactions (Dated)'!$E$2:$E$53,'Transactions (Dated)'!$D$2:$D$53,'Share Values'!$X291,'Transactions (Dated)'!$B$2:$B$53,'Share Values'!AG$11,'Transactions (Dated)'!$C$2:$C$53,"Buy")-SUMIFS('Transactions (Dated)'!$E$2:$E$53,'Transactions (Dated)'!$D$2:$D$53,'Share Values'!$X291,'Transactions (Dated)'!$B$2:$B$53,'Share Values'!AG$11,'Transactions (Dated)'!$C$2:$C$53,"Sell")</f>
        <v>0</v>
      </c>
      <c r="AH291" s="40">
        <f ca="1">AH290+SUMIFS('Transactions (Dated)'!$E$2:$E$53,'Transactions (Dated)'!$D$2:$D$53,'Share Values'!$X291,'Transactions (Dated)'!$B$2:$B$53,'Share Values'!AH$11,'Transactions (Dated)'!$C$2:$C$53,"Buy")-SUMIFS('Transactions (Dated)'!$E$2:$E$53,'Transactions (Dated)'!$D$2:$D$53,'Share Values'!$X291,'Transactions (Dated)'!$B$2:$B$53,'Share Values'!AH$11,'Transactions (Dated)'!$C$2:$C$53,"Sell")</f>
        <v>0</v>
      </c>
      <c r="AI291" s="40">
        <f ca="1">AI290+SUMIFS('Transactions (Dated)'!$E$2:$E$53,'Transactions (Dated)'!$D$2:$D$53,'Share Values'!$X291,'Transactions (Dated)'!$B$2:$B$53,'Share Values'!AI$11,'Transactions (Dated)'!$C$2:$C$53,"Buy")-SUMIFS('Transactions (Dated)'!$E$2:$E$53,'Transactions (Dated)'!$D$2:$D$53,'Share Values'!$X291,'Transactions (Dated)'!$B$2:$B$53,'Share Values'!AI$11,'Transactions (Dated)'!$C$2:$C$53,"Sell")</f>
        <v>0</v>
      </c>
      <c r="AJ291" s="40">
        <f ca="1">AJ290+SUMIFS('Transactions (Dated)'!$E$2:$E$53,'Transactions (Dated)'!$D$2:$D$53,'Share Values'!$X291,'Transactions (Dated)'!$B$2:$B$53,'Share Values'!AJ$11,'Transactions (Dated)'!$C$2:$C$53,"Buy")-SUMIFS('Transactions (Dated)'!$E$2:$E$53,'Transactions (Dated)'!$D$2:$D$53,'Share Values'!$X291,'Transactions (Dated)'!$B$2:$B$53,'Share Values'!AJ$11,'Transactions (Dated)'!$C$2:$C$53,"Sell")</f>
        <v>0</v>
      </c>
      <c r="AK291" s="40">
        <f ca="1">AK290+SUMIFS('Transactions (Dated)'!$E$2:$E$53,'Transactions (Dated)'!$D$2:$D$53,'Share Values'!$X291,'Transactions (Dated)'!$B$2:$B$53,'Share Values'!AK$11,'Transactions (Dated)'!$C$2:$C$53,"Buy")-SUMIFS('Transactions (Dated)'!$E$2:$E$53,'Transactions (Dated)'!$D$2:$D$53,'Share Values'!$X291,'Transactions (Dated)'!$B$2:$B$53,'Share Values'!AK$11,'Transactions (Dated)'!$C$2:$C$53,"Sell")</f>
        <v>0</v>
      </c>
      <c r="AL291" s="40">
        <f ca="1">AL290+SUMIFS('Transactions (Dated)'!$E$2:$E$53,'Transactions (Dated)'!$D$2:$D$53,'Share Values'!$X291,'Transactions (Dated)'!$B$2:$B$53,'Share Values'!AL$11,'Transactions (Dated)'!$C$2:$C$53,"Buy")-SUMIFS('Transactions (Dated)'!$E$2:$E$53,'Transactions (Dated)'!$D$2:$D$53,'Share Values'!$X291,'Transactions (Dated)'!$B$2:$B$53,'Share Values'!AL$11,'Transactions (Dated)'!$C$2:$C$53,"Sell")</f>
        <v>0</v>
      </c>
      <c r="AM291" s="40">
        <f ca="1">AM290+SUMIFS('Transactions (Dated)'!$E$2:$E$53,'Transactions (Dated)'!$D$2:$D$53,'Share Values'!$X291,'Transactions (Dated)'!$B$2:$B$53,'Share Values'!AM$11,'Transactions (Dated)'!$C$2:$C$53,"Buy")-SUMIFS('Transactions (Dated)'!$E$2:$E$53,'Transactions (Dated)'!$D$2:$D$53,'Share Values'!$X291,'Transactions (Dated)'!$B$2:$B$53,'Share Values'!AM$11,'Transactions (Dated)'!$C$2:$C$53,"Sell")</f>
        <v>0</v>
      </c>
      <c r="AN291" s="40">
        <f ca="1">AN290+SUMIFS('Transactions (Dated)'!$E$2:$E$53,'Transactions (Dated)'!$D$2:$D$53,'Share Values'!$X291,'Transactions (Dated)'!$B$2:$B$53,'Share Values'!AN$11,'Transactions (Dated)'!$C$2:$C$53,"Buy")-SUMIFS('Transactions (Dated)'!$E$2:$E$53,'Transactions (Dated)'!$D$2:$D$53,'Share Values'!$X291,'Transactions (Dated)'!$B$2:$B$53,'Share Values'!AN$11,'Transactions (Dated)'!$C$2:$C$53,"Sell")</f>
        <v>0</v>
      </c>
      <c r="AO291" s="40"/>
      <c r="AQ291" s="3">
        <f t="shared" si="115"/>
        <v>42319</v>
      </c>
      <c r="AR291" s="6">
        <f t="shared" ca="1" si="116"/>
        <v>45510</v>
      </c>
      <c r="AS291" s="6">
        <f t="shared" ca="1" si="117"/>
        <v>31031.25</v>
      </c>
      <c r="AT291" s="6">
        <f t="shared" ca="1" si="118"/>
        <v>710001.6</v>
      </c>
      <c r="AU291" s="6">
        <f t="shared" ca="1" si="119"/>
        <v>63457.68</v>
      </c>
      <c r="AV291" s="6">
        <f t="shared" ca="1" si="120"/>
        <v>27917.72</v>
      </c>
      <c r="AW291" s="6">
        <f t="shared" ca="1" si="121"/>
        <v>0</v>
      </c>
      <c r="AX291" s="6">
        <f t="shared" ca="1" si="122"/>
        <v>0</v>
      </c>
      <c r="AY291" s="6">
        <f t="shared" ca="1" si="123"/>
        <v>0</v>
      </c>
      <c r="AZ291" s="6">
        <f t="shared" ca="1" si="124"/>
        <v>0</v>
      </c>
      <c r="BA291" s="6">
        <f t="shared" ca="1" si="125"/>
        <v>0</v>
      </c>
      <c r="BB291" s="6">
        <f t="shared" ca="1" si="126"/>
        <v>0</v>
      </c>
      <c r="BC291" s="6">
        <f t="shared" ca="1" si="127"/>
        <v>0</v>
      </c>
      <c r="BD291" s="6">
        <f t="shared" ca="1" si="128"/>
        <v>0</v>
      </c>
      <c r="BE291" s="6">
        <f t="shared" ca="1" si="129"/>
        <v>0</v>
      </c>
      <c r="BF291" s="6">
        <f t="shared" ca="1" si="136"/>
        <v>0</v>
      </c>
      <c r="BG291" s="6">
        <f t="shared" ca="1" si="137"/>
        <v>0</v>
      </c>
      <c r="BH291" s="6"/>
      <c r="BJ291" s="4">
        <f t="shared" ca="1" si="130"/>
        <v>877918.25</v>
      </c>
      <c r="BL291" s="3">
        <f t="shared" si="131"/>
        <v>42319</v>
      </c>
      <c r="BM291" s="6">
        <f>BM290+SUMIFS('Transactions (Dated)'!G:G,'Transactions (Dated)'!D:D,'Share Values'!AQ291)</f>
        <v>34179.499999999993</v>
      </c>
      <c r="BN291" s="6">
        <f ca="1">BN290+SUMIFS('Transactions (Dated)'!$F:$F,'Transactions (Dated)'!$D:$D,$BL291,'Transactions (Dated)'!$B:$B,BN$11,'Transactions (Dated)'!$C:$C,"Dividend (paid to cash)")*Y291</f>
        <v>0</v>
      </c>
      <c r="BO291" s="6">
        <f ca="1">BO290+SUMIFS('Transactions (Dated)'!$F:$F,'Transactions (Dated)'!$D:$D,$BL291,'Transactions (Dated)'!$B:$B,BO$11,'Transactions (Dated)'!$C:$C,"Dividend (paid to cash)")*Z291</f>
        <v>2187.5</v>
      </c>
      <c r="BP291" s="6">
        <f ca="1">BP290+SUMIFS('Transactions (Dated)'!$F:$F,'Transactions (Dated)'!$D:$D,$BL291,'Transactions (Dated)'!$B:$B,BP$11,'Transactions (Dated)'!$C:$C,"Dividend (paid to cash)")*AA291</f>
        <v>28734.342000000001</v>
      </c>
      <c r="BQ291" s="6">
        <f ca="1">BQ290+SUMIFS('Transactions (Dated)'!$F:$F,'Transactions (Dated)'!$D:$D,$BL291,'Transactions (Dated)'!$B:$B,BQ$11,'Transactions (Dated)'!$C:$C,"Dividend (paid to cash)")*AB291</f>
        <v>179.74</v>
      </c>
      <c r="BR291" s="6">
        <f ca="1">BR290+SUMIFS('Transactions (Dated)'!$F:$F,'Transactions (Dated)'!$D:$D,$BL291,'Transactions (Dated)'!$B:$B,BR$11,'Transactions (Dated)'!$C:$C,"Dividend (paid to cash)")*AC291</f>
        <v>0</v>
      </c>
      <c r="BS291" s="6">
        <f ca="1">BS290+SUMIFS('Transactions (Dated)'!$F:$F,'Transactions (Dated)'!$D:$D,$BL291,'Transactions (Dated)'!$B:$B,BS$11,'Transactions (Dated)'!$C:$C,"Dividend (paid to cash)")*AD291</f>
        <v>0</v>
      </c>
      <c r="BT291" s="6">
        <f ca="1">BT290+SUMIFS('Transactions (Dated)'!$F:$F,'Transactions (Dated)'!$D:$D,$BL291,'Transactions (Dated)'!$B:$B,BT$11,'Transactions (Dated)'!$C:$C,"Dividend (paid to cash)")*AE291</f>
        <v>0</v>
      </c>
      <c r="BU291" s="6">
        <f ca="1">BU290+SUMIFS('Transactions (Dated)'!$F:$F,'Transactions (Dated)'!$D:$D,$BL291,'Transactions (Dated)'!$B:$B,BU$11,'Transactions (Dated)'!$C:$C,"Dividend (paid to cash)")*AF291</f>
        <v>0</v>
      </c>
      <c r="BV291" s="6">
        <f ca="1">BV290+SUMIFS('Transactions (Dated)'!$F:$F,'Transactions (Dated)'!$D:$D,$BL291,'Transactions (Dated)'!$B:$B,BV$11,'Transactions (Dated)'!$C:$C,"Dividend (paid to cash)")*AG291</f>
        <v>0</v>
      </c>
      <c r="BW291" s="6">
        <f ca="1">BW290+SUMIFS('Transactions (Dated)'!$F:$F,'Transactions (Dated)'!$D:$D,$BL291,'Transactions (Dated)'!$B:$B,BW$11,'Transactions (Dated)'!$C:$C,"Dividend (paid to cash)")*AH291</f>
        <v>0</v>
      </c>
      <c r="BX291" s="6">
        <f ca="1">BX290+SUMIFS('Transactions (Dated)'!$F:$F,'Transactions (Dated)'!$D:$D,$BL291,'Transactions (Dated)'!$B:$B,BX$11,'Transactions (Dated)'!$C:$C,"Dividend (paid to cash)")*AI291</f>
        <v>0</v>
      </c>
      <c r="BY291" s="6">
        <f ca="1">BY290+SUMIFS('Transactions (Dated)'!$F:$F,'Transactions (Dated)'!$D:$D,$BL291,'Transactions (Dated)'!$B:$B,BY$11,'Transactions (Dated)'!$C:$C,"Dividend (paid to cash)")*AJ291</f>
        <v>0</v>
      </c>
      <c r="BZ291" s="6">
        <f ca="1">BZ290+SUMIFS('Transactions (Dated)'!$F:$F,'Transactions (Dated)'!$D:$D,$BL291,'Transactions (Dated)'!$B:$B,BZ$11,'Transactions (Dated)'!$C:$C,"Dividend (paid to cash)")*AK291</f>
        <v>0</v>
      </c>
      <c r="CA291" s="6">
        <f ca="1">CA290+SUMIFS('Transactions (Dated)'!$F:$F,'Transactions (Dated)'!$D:$D,$BL291,'Transactions (Dated)'!$B:$B,CA$11,'Transactions (Dated)'!$C:$C,"Dividend (paid to cash)")*AL291</f>
        <v>0</v>
      </c>
      <c r="CB291" s="6">
        <v>0</v>
      </c>
      <c r="CC291" s="6">
        <v>0</v>
      </c>
      <c r="CD291" s="6"/>
      <c r="CF291" s="6">
        <f t="shared" ca="1" si="138"/>
        <v>65281.081999999988</v>
      </c>
      <c r="CH291" s="3">
        <f t="shared" si="139"/>
        <v>42319</v>
      </c>
      <c r="CI291" s="4">
        <f t="shared" ca="1" si="132"/>
        <v>877918.25</v>
      </c>
      <c r="CJ291" s="4">
        <f t="shared" ca="1" si="133"/>
        <v>65281.081999999988</v>
      </c>
      <c r="CL291" s="4">
        <f t="shared" ca="1" si="134"/>
        <v>943199.33199999994</v>
      </c>
    </row>
    <row r="292" spans="2:90" x14ac:dyDescent="0.15">
      <c r="B292" s="3">
        <f t="shared" si="135"/>
        <v>42320</v>
      </c>
      <c r="C292" s="2">
        <v>13127.2</v>
      </c>
      <c r="E292" s="70">
        <v>42320</v>
      </c>
      <c r="F292" s="69">
        <v>9.85</v>
      </c>
      <c r="G292" s="69">
        <v>3.05</v>
      </c>
      <c r="H292" s="69">
        <v>17.78</v>
      </c>
      <c r="I292" s="69">
        <v>32.799999999999997</v>
      </c>
      <c r="J292" s="69">
        <v>11.99</v>
      </c>
      <c r="K292" s="69">
        <v>10.53</v>
      </c>
      <c r="L292" s="69">
        <v>22.07</v>
      </c>
      <c r="M292" s="69">
        <v>3.04</v>
      </c>
      <c r="N292" s="69">
        <v>8.06</v>
      </c>
      <c r="O292" s="69">
        <v>6.12</v>
      </c>
      <c r="P292" s="69">
        <v>24.85</v>
      </c>
      <c r="Q292" s="69">
        <v>0.84</v>
      </c>
      <c r="R292" s="69">
        <v>5.37</v>
      </c>
      <c r="S292" s="69">
        <v>37.42</v>
      </c>
      <c r="T292" s="69"/>
      <c r="U292" s="69"/>
      <c r="V292" s="4"/>
      <c r="X292" s="3">
        <f t="shared" si="114"/>
        <v>42320</v>
      </c>
      <c r="Y292" s="40">
        <f ca="1">Y291+SUMIFS('Transactions (Dated)'!$E$2:$E$53,'Transactions (Dated)'!$D$2:$D$53,'Share Values'!$X292,'Transactions (Dated)'!$B$2:$B$53,'Share Values'!Y$11,'Transactions (Dated)'!$C$2:$C$53,"Buy")-SUMIFS('Transactions (Dated)'!$E$2:$E$53,'Transactions (Dated)'!$D$2:$D$53,'Share Values'!$X292,'Transactions (Dated)'!$B$2:$B$53,'Share Values'!Y$11,'Transactions (Dated)'!$C$2:$C$53,"Sell")</f>
        <v>4625</v>
      </c>
      <c r="Z292" s="40">
        <f ca="1">Z291+SUMIFS('Transactions (Dated)'!$E$2:$E$53,'Transactions (Dated)'!$D$2:$D$53,'Share Values'!$X292,'Transactions (Dated)'!$B$2:$B$53,'Share Values'!Z$11,'Transactions (Dated)'!$C$2:$C$53,"Buy")-SUMIFS('Transactions (Dated)'!$E$2:$E$53,'Transactions (Dated)'!$D$2:$D$53,'Share Values'!$X292,'Transactions (Dated)'!$B$2:$B$53,'Share Values'!Z$11,'Transactions (Dated)'!$C$2:$C$53,"Sell")</f>
        <v>9375</v>
      </c>
      <c r="AA292" s="40">
        <f ca="1">AA291+SUMIFS('Transactions (Dated)'!$E$2:$E$53,'Transactions (Dated)'!$D$2:$D$53,'Share Values'!$X292,'Transactions (Dated)'!$B$2:$B$53,'Share Values'!AA$11,'Transactions (Dated)'!$C$2:$C$53,"Buy")-SUMIFS('Transactions (Dated)'!$E$2:$E$53,'Transactions (Dated)'!$D$2:$D$53,'Share Values'!$X292,'Transactions (Dated)'!$B$2:$B$53,'Share Values'!AA$11,'Transactions (Dated)'!$C$2:$C$53,"Sell")</f>
        <v>39270</v>
      </c>
      <c r="AB292" s="40">
        <f ca="1">AB291+SUMIFS('Transactions (Dated)'!$E$2:$E$53,'Transactions (Dated)'!$D$2:$D$53,'Share Values'!$X292,'Transactions (Dated)'!$B$2:$B$53,'Share Values'!AB$11,'Transactions (Dated)'!$C$2:$C$53,"Buy")-SUMIFS('Transactions (Dated)'!$E$2:$E$53,'Transactions (Dated)'!$D$2:$D$53,'Share Values'!$X292,'Transactions (Dated)'!$B$2:$B$53,'Share Values'!AB$11,'Transactions (Dated)'!$C$2:$C$53,"Sell")</f>
        <v>1892</v>
      </c>
      <c r="AC292" s="40">
        <f ca="1">AC291+SUMIFS('Transactions (Dated)'!$E$2:$E$53,'Transactions (Dated)'!$D$2:$D$53,'Share Values'!$X292,'Transactions (Dated)'!$B$2:$B$53,'Share Values'!AC$11,'Transactions (Dated)'!$C$2:$C$53,"Buy")-SUMIFS('Transactions (Dated)'!$E$2:$E$53,'Transactions (Dated)'!$D$2:$D$53,'Share Values'!$X292,'Transactions (Dated)'!$B$2:$B$53,'Share Values'!AC$11,'Transactions (Dated)'!$C$2:$C$53,"Sell")</f>
        <v>2348</v>
      </c>
      <c r="AD292" s="40">
        <f ca="1">AD291+SUMIFS('Transactions (Dated)'!$E$2:$E$53,'Transactions (Dated)'!$D$2:$D$53,'Share Values'!$X292,'Transactions (Dated)'!$B$2:$B$53,'Share Values'!AD$11,'Transactions (Dated)'!$C$2:$C$53,"Buy")-SUMIFS('Transactions (Dated)'!$E$2:$E$53,'Transactions (Dated)'!$D$2:$D$53,'Share Values'!$X292,'Transactions (Dated)'!$B$2:$B$53,'Share Values'!AD$11,'Transactions (Dated)'!$C$2:$C$53,"Sell")</f>
        <v>0</v>
      </c>
      <c r="AE292" s="40">
        <f ca="1">AE291+SUMIFS('Transactions (Dated)'!$E$2:$E$53,'Transactions (Dated)'!$D$2:$D$53,'Share Values'!$X292,'Transactions (Dated)'!$B$2:$B$53,'Share Values'!AE$11,'Transactions (Dated)'!$C$2:$C$53,"Buy")-SUMIFS('Transactions (Dated)'!$E$2:$E$53,'Transactions (Dated)'!$D$2:$D$53,'Share Values'!$X292,'Transactions (Dated)'!$B$2:$B$53,'Share Values'!AE$11,'Transactions (Dated)'!$C$2:$C$53,"Sell")</f>
        <v>0</v>
      </c>
      <c r="AF292" s="40">
        <f ca="1">AF291+SUMIFS('Transactions (Dated)'!$E$2:$E$53,'Transactions (Dated)'!$D$2:$D$53,'Share Values'!$X292,'Transactions (Dated)'!$B$2:$B$53,'Share Values'!AF$11,'Transactions (Dated)'!$C$2:$C$53,"Buy")-SUMIFS('Transactions (Dated)'!$E$2:$E$53,'Transactions (Dated)'!$D$2:$D$53,'Share Values'!$X292,'Transactions (Dated)'!$B$2:$B$53,'Share Values'!AF$11,'Transactions (Dated)'!$C$2:$C$53,"Sell")</f>
        <v>0</v>
      </c>
      <c r="AG292" s="40">
        <f ca="1">AG291+SUMIFS('Transactions (Dated)'!$E$2:$E$53,'Transactions (Dated)'!$D$2:$D$53,'Share Values'!$X292,'Transactions (Dated)'!$B$2:$B$53,'Share Values'!AG$11,'Transactions (Dated)'!$C$2:$C$53,"Buy")-SUMIFS('Transactions (Dated)'!$E$2:$E$53,'Transactions (Dated)'!$D$2:$D$53,'Share Values'!$X292,'Transactions (Dated)'!$B$2:$B$53,'Share Values'!AG$11,'Transactions (Dated)'!$C$2:$C$53,"Sell")</f>
        <v>0</v>
      </c>
      <c r="AH292" s="40">
        <f ca="1">AH291+SUMIFS('Transactions (Dated)'!$E$2:$E$53,'Transactions (Dated)'!$D$2:$D$53,'Share Values'!$X292,'Transactions (Dated)'!$B$2:$B$53,'Share Values'!AH$11,'Transactions (Dated)'!$C$2:$C$53,"Buy")-SUMIFS('Transactions (Dated)'!$E$2:$E$53,'Transactions (Dated)'!$D$2:$D$53,'Share Values'!$X292,'Transactions (Dated)'!$B$2:$B$53,'Share Values'!AH$11,'Transactions (Dated)'!$C$2:$C$53,"Sell")</f>
        <v>0</v>
      </c>
      <c r="AI292" s="40">
        <f ca="1">AI291+SUMIFS('Transactions (Dated)'!$E$2:$E$53,'Transactions (Dated)'!$D$2:$D$53,'Share Values'!$X292,'Transactions (Dated)'!$B$2:$B$53,'Share Values'!AI$11,'Transactions (Dated)'!$C$2:$C$53,"Buy")-SUMIFS('Transactions (Dated)'!$E$2:$E$53,'Transactions (Dated)'!$D$2:$D$53,'Share Values'!$X292,'Transactions (Dated)'!$B$2:$B$53,'Share Values'!AI$11,'Transactions (Dated)'!$C$2:$C$53,"Sell")</f>
        <v>0</v>
      </c>
      <c r="AJ292" s="40">
        <f ca="1">AJ291+SUMIFS('Transactions (Dated)'!$E$2:$E$53,'Transactions (Dated)'!$D$2:$D$53,'Share Values'!$X292,'Transactions (Dated)'!$B$2:$B$53,'Share Values'!AJ$11,'Transactions (Dated)'!$C$2:$C$53,"Buy")-SUMIFS('Transactions (Dated)'!$E$2:$E$53,'Transactions (Dated)'!$D$2:$D$53,'Share Values'!$X292,'Transactions (Dated)'!$B$2:$B$53,'Share Values'!AJ$11,'Transactions (Dated)'!$C$2:$C$53,"Sell")</f>
        <v>0</v>
      </c>
      <c r="AK292" s="40">
        <f ca="1">AK291+SUMIFS('Transactions (Dated)'!$E$2:$E$53,'Transactions (Dated)'!$D$2:$D$53,'Share Values'!$X292,'Transactions (Dated)'!$B$2:$B$53,'Share Values'!AK$11,'Transactions (Dated)'!$C$2:$C$53,"Buy")-SUMIFS('Transactions (Dated)'!$E$2:$E$53,'Transactions (Dated)'!$D$2:$D$53,'Share Values'!$X292,'Transactions (Dated)'!$B$2:$B$53,'Share Values'!AK$11,'Transactions (Dated)'!$C$2:$C$53,"Sell")</f>
        <v>0</v>
      </c>
      <c r="AL292" s="40">
        <f ca="1">AL291+SUMIFS('Transactions (Dated)'!$E$2:$E$53,'Transactions (Dated)'!$D$2:$D$53,'Share Values'!$X292,'Transactions (Dated)'!$B$2:$B$53,'Share Values'!AL$11,'Transactions (Dated)'!$C$2:$C$53,"Buy")-SUMIFS('Transactions (Dated)'!$E$2:$E$53,'Transactions (Dated)'!$D$2:$D$53,'Share Values'!$X292,'Transactions (Dated)'!$B$2:$B$53,'Share Values'!AL$11,'Transactions (Dated)'!$C$2:$C$53,"Sell")</f>
        <v>0</v>
      </c>
      <c r="AM292" s="40">
        <f ca="1">AM291+SUMIFS('Transactions (Dated)'!$E$2:$E$53,'Transactions (Dated)'!$D$2:$D$53,'Share Values'!$X292,'Transactions (Dated)'!$B$2:$B$53,'Share Values'!AM$11,'Transactions (Dated)'!$C$2:$C$53,"Buy")-SUMIFS('Transactions (Dated)'!$E$2:$E$53,'Transactions (Dated)'!$D$2:$D$53,'Share Values'!$X292,'Transactions (Dated)'!$B$2:$B$53,'Share Values'!AM$11,'Transactions (Dated)'!$C$2:$C$53,"Sell")</f>
        <v>0</v>
      </c>
      <c r="AN292" s="40">
        <f ca="1">AN291+SUMIFS('Transactions (Dated)'!$E$2:$E$53,'Transactions (Dated)'!$D$2:$D$53,'Share Values'!$X292,'Transactions (Dated)'!$B$2:$B$53,'Share Values'!AN$11,'Transactions (Dated)'!$C$2:$C$53,"Buy")-SUMIFS('Transactions (Dated)'!$E$2:$E$53,'Transactions (Dated)'!$D$2:$D$53,'Share Values'!$X292,'Transactions (Dated)'!$B$2:$B$53,'Share Values'!AN$11,'Transactions (Dated)'!$C$2:$C$53,"Sell")</f>
        <v>0</v>
      </c>
      <c r="AO292" s="40"/>
      <c r="AQ292" s="3">
        <f t="shared" si="115"/>
        <v>42320</v>
      </c>
      <c r="AR292" s="6">
        <f t="shared" ca="1" si="116"/>
        <v>45556.25</v>
      </c>
      <c r="AS292" s="6">
        <f t="shared" ca="1" si="117"/>
        <v>28593.75</v>
      </c>
      <c r="AT292" s="6">
        <f t="shared" ca="1" si="118"/>
        <v>698220.60000000009</v>
      </c>
      <c r="AU292" s="6">
        <f t="shared" ca="1" si="119"/>
        <v>62057.599999999991</v>
      </c>
      <c r="AV292" s="6">
        <f t="shared" ca="1" si="120"/>
        <v>28152.52</v>
      </c>
      <c r="AW292" s="6">
        <f t="shared" ca="1" si="121"/>
        <v>0</v>
      </c>
      <c r="AX292" s="6">
        <f t="shared" ca="1" si="122"/>
        <v>0</v>
      </c>
      <c r="AY292" s="6">
        <f t="shared" ca="1" si="123"/>
        <v>0</v>
      </c>
      <c r="AZ292" s="6">
        <f t="shared" ca="1" si="124"/>
        <v>0</v>
      </c>
      <c r="BA292" s="6">
        <f t="shared" ca="1" si="125"/>
        <v>0</v>
      </c>
      <c r="BB292" s="6">
        <f t="shared" ca="1" si="126"/>
        <v>0</v>
      </c>
      <c r="BC292" s="6">
        <f t="shared" ca="1" si="127"/>
        <v>0</v>
      </c>
      <c r="BD292" s="6">
        <f t="shared" ca="1" si="128"/>
        <v>0</v>
      </c>
      <c r="BE292" s="6">
        <f t="shared" ca="1" si="129"/>
        <v>0</v>
      </c>
      <c r="BF292" s="6">
        <f t="shared" ca="1" si="136"/>
        <v>0</v>
      </c>
      <c r="BG292" s="6">
        <f t="shared" ca="1" si="137"/>
        <v>0</v>
      </c>
      <c r="BH292" s="6"/>
      <c r="BJ292" s="4">
        <f t="shared" ca="1" si="130"/>
        <v>862580.72000000009</v>
      </c>
      <c r="BL292" s="3">
        <f t="shared" si="131"/>
        <v>42320</v>
      </c>
      <c r="BM292" s="6">
        <f>BM291+SUMIFS('Transactions (Dated)'!G:G,'Transactions (Dated)'!D:D,'Share Values'!AQ292)</f>
        <v>34179.499999999993</v>
      </c>
      <c r="BN292" s="6">
        <f ca="1">BN291+SUMIFS('Transactions (Dated)'!$F:$F,'Transactions (Dated)'!$D:$D,$BL292,'Transactions (Dated)'!$B:$B,BN$11,'Transactions (Dated)'!$C:$C,"Dividend (paid to cash)")*Y292</f>
        <v>0</v>
      </c>
      <c r="BO292" s="6">
        <f ca="1">BO291+SUMIFS('Transactions (Dated)'!$F:$F,'Transactions (Dated)'!$D:$D,$BL292,'Transactions (Dated)'!$B:$B,BO$11,'Transactions (Dated)'!$C:$C,"Dividend (paid to cash)")*Z292</f>
        <v>2187.5</v>
      </c>
      <c r="BP292" s="6">
        <f ca="1">BP291+SUMIFS('Transactions (Dated)'!$F:$F,'Transactions (Dated)'!$D:$D,$BL292,'Transactions (Dated)'!$B:$B,BP$11,'Transactions (Dated)'!$C:$C,"Dividend (paid to cash)")*AA292</f>
        <v>28734.342000000001</v>
      </c>
      <c r="BQ292" s="6">
        <f ca="1">BQ291+SUMIFS('Transactions (Dated)'!$F:$F,'Transactions (Dated)'!$D:$D,$BL292,'Transactions (Dated)'!$B:$B,BQ$11,'Transactions (Dated)'!$C:$C,"Dividend (paid to cash)")*AB292</f>
        <v>179.74</v>
      </c>
      <c r="BR292" s="6">
        <f ca="1">BR291+SUMIFS('Transactions (Dated)'!$F:$F,'Transactions (Dated)'!$D:$D,$BL292,'Transactions (Dated)'!$B:$B,BR$11,'Transactions (Dated)'!$C:$C,"Dividend (paid to cash)")*AC292</f>
        <v>0</v>
      </c>
      <c r="BS292" s="6">
        <f ca="1">BS291+SUMIFS('Transactions (Dated)'!$F:$F,'Transactions (Dated)'!$D:$D,$BL292,'Transactions (Dated)'!$B:$B,BS$11,'Transactions (Dated)'!$C:$C,"Dividend (paid to cash)")*AD292</f>
        <v>0</v>
      </c>
      <c r="BT292" s="6">
        <f ca="1">BT291+SUMIFS('Transactions (Dated)'!$F:$F,'Transactions (Dated)'!$D:$D,$BL292,'Transactions (Dated)'!$B:$B,BT$11,'Transactions (Dated)'!$C:$C,"Dividend (paid to cash)")*AE292</f>
        <v>0</v>
      </c>
      <c r="BU292" s="6">
        <f ca="1">BU291+SUMIFS('Transactions (Dated)'!$F:$F,'Transactions (Dated)'!$D:$D,$BL292,'Transactions (Dated)'!$B:$B,BU$11,'Transactions (Dated)'!$C:$C,"Dividend (paid to cash)")*AF292</f>
        <v>0</v>
      </c>
      <c r="BV292" s="6">
        <f ca="1">BV291+SUMIFS('Transactions (Dated)'!$F:$F,'Transactions (Dated)'!$D:$D,$BL292,'Transactions (Dated)'!$B:$B,BV$11,'Transactions (Dated)'!$C:$C,"Dividend (paid to cash)")*AG292</f>
        <v>0</v>
      </c>
      <c r="BW292" s="6">
        <f ca="1">BW291+SUMIFS('Transactions (Dated)'!$F:$F,'Transactions (Dated)'!$D:$D,$BL292,'Transactions (Dated)'!$B:$B,BW$11,'Transactions (Dated)'!$C:$C,"Dividend (paid to cash)")*AH292</f>
        <v>0</v>
      </c>
      <c r="BX292" s="6">
        <f ca="1">BX291+SUMIFS('Transactions (Dated)'!$F:$F,'Transactions (Dated)'!$D:$D,$BL292,'Transactions (Dated)'!$B:$B,BX$11,'Transactions (Dated)'!$C:$C,"Dividend (paid to cash)")*AI292</f>
        <v>0</v>
      </c>
      <c r="BY292" s="6">
        <f ca="1">BY291+SUMIFS('Transactions (Dated)'!$F:$F,'Transactions (Dated)'!$D:$D,$BL292,'Transactions (Dated)'!$B:$B,BY$11,'Transactions (Dated)'!$C:$C,"Dividend (paid to cash)")*AJ292</f>
        <v>0</v>
      </c>
      <c r="BZ292" s="6">
        <f ca="1">BZ291+SUMIFS('Transactions (Dated)'!$F:$F,'Transactions (Dated)'!$D:$D,$BL292,'Transactions (Dated)'!$B:$B,BZ$11,'Transactions (Dated)'!$C:$C,"Dividend (paid to cash)")*AK292</f>
        <v>0</v>
      </c>
      <c r="CA292" s="6">
        <f ca="1">CA291+SUMIFS('Transactions (Dated)'!$F:$F,'Transactions (Dated)'!$D:$D,$BL292,'Transactions (Dated)'!$B:$B,CA$11,'Transactions (Dated)'!$C:$C,"Dividend (paid to cash)")*AL292</f>
        <v>0</v>
      </c>
      <c r="CB292" s="6">
        <v>0</v>
      </c>
      <c r="CC292" s="6">
        <v>0</v>
      </c>
      <c r="CD292" s="6"/>
      <c r="CF292" s="6">
        <f t="shared" ca="1" si="138"/>
        <v>65281.081999999988</v>
      </c>
      <c r="CH292" s="3">
        <f t="shared" si="139"/>
        <v>42320</v>
      </c>
      <c r="CI292" s="4">
        <f t="shared" ca="1" si="132"/>
        <v>862580.72000000009</v>
      </c>
      <c r="CJ292" s="4">
        <f t="shared" ca="1" si="133"/>
        <v>65281.081999999988</v>
      </c>
      <c r="CL292" s="4">
        <f t="shared" ca="1" si="134"/>
        <v>927861.80200000003</v>
      </c>
    </row>
    <row r="293" spans="2:90" x14ac:dyDescent="0.15">
      <c r="B293" s="3">
        <f t="shared" si="135"/>
        <v>42321</v>
      </c>
      <c r="C293" s="2">
        <v>13075.4</v>
      </c>
      <c r="E293" s="70">
        <v>42321</v>
      </c>
      <c r="F293" s="69">
        <v>9.6</v>
      </c>
      <c r="G293" s="69">
        <v>2.9</v>
      </c>
      <c r="H293" s="69">
        <v>17.72</v>
      </c>
      <c r="I293" s="69">
        <v>32.43</v>
      </c>
      <c r="J293" s="69">
        <v>11.9</v>
      </c>
      <c r="K293" s="69">
        <v>10.76</v>
      </c>
      <c r="L293" s="69">
        <v>21.4</v>
      </c>
      <c r="M293" s="69">
        <v>2.98</v>
      </c>
      <c r="N293" s="69">
        <v>7.7</v>
      </c>
      <c r="O293" s="69">
        <v>6.11</v>
      </c>
      <c r="P293" s="69">
        <v>24.4</v>
      </c>
      <c r="Q293" s="69">
        <v>0.82</v>
      </c>
      <c r="R293" s="69">
        <v>5.25</v>
      </c>
      <c r="S293" s="69">
        <v>37.5</v>
      </c>
      <c r="T293" s="69"/>
      <c r="U293" s="69"/>
      <c r="V293" s="4"/>
      <c r="X293" s="3">
        <f t="shared" si="114"/>
        <v>42321</v>
      </c>
      <c r="Y293" s="40">
        <f ca="1">Y292+SUMIFS('Transactions (Dated)'!$E$2:$E$53,'Transactions (Dated)'!$D$2:$D$53,'Share Values'!$X293,'Transactions (Dated)'!$B$2:$B$53,'Share Values'!Y$11,'Transactions (Dated)'!$C$2:$C$53,"Buy")-SUMIFS('Transactions (Dated)'!$E$2:$E$53,'Transactions (Dated)'!$D$2:$D$53,'Share Values'!$X293,'Transactions (Dated)'!$B$2:$B$53,'Share Values'!Y$11,'Transactions (Dated)'!$C$2:$C$53,"Sell")</f>
        <v>4625</v>
      </c>
      <c r="Z293" s="40">
        <f ca="1">Z292+SUMIFS('Transactions (Dated)'!$E$2:$E$53,'Transactions (Dated)'!$D$2:$D$53,'Share Values'!$X293,'Transactions (Dated)'!$B$2:$B$53,'Share Values'!Z$11,'Transactions (Dated)'!$C$2:$C$53,"Buy")-SUMIFS('Transactions (Dated)'!$E$2:$E$53,'Transactions (Dated)'!$D$2:$D$53,'Share Values'!$X293,'Transactions (Dated)'!$B$2:$B$53,'Share Values'!Z$11,'Transactions (Dated)'!$C$2:$C$53,"Sell")</f>
        <v>9375</v>
      </c>
      <c r="AA293" s="40">
        <f ca="1">AA292+SUMIFS('Transactions (Dated)'!$E$2:$E$53,'Transactions (Dated)'!$D$2:$D$53,'Share Values'!$X293,'Transactions (Dated)'!$B$2:$B$53,'Share Values'!AA$11,'Transactions (Dated)'!$C$2:$C$53,"Buy")-SUMIFS('Transactions (Dated)'!$E$2:$E$53,'Transactions (Dated)'!$D$2:$D$53,'Share Values'!$X293,'Transactions (Dated)'!$B$2:$B$53,'Share Values'!AA$11,'Transactions (Dated)'!$C$2:$C$53,"Sell")</f>
        <v>39270</v>
      </c>
      <c r="AB293" s="40">
        <f ca="1">AB292+SUMIFS('Transactions (Dated)'!$E$2:$E$53,'Transactions (Dated)'!$D$2:$D$53,'Share Values'!$X293,'Transactions (Dated)'!$B$2:$B$53,'Share Values'!AB$11,'Transactions (Dated)'!$C$2:$C$53,"Buy")-SUMIFS('Transactions (Dated)'!$E$2:$E$53,'Transactions (Dated)'!$D$2:$D$53,'Share Values'!$X293,'Transactions (Dated)'!$B$2:$B$53,'Share Values'!AB$11,'Transactions (Dated)'!$C$2:$C$53,"Sell")</f>
        <v>1892</v>
      </c>
      <c r="AC293" s="40">
        <f ca="1">AC292+SUMIFS('Transactions (Dated)'!$E$2:$E$53,'Transactions (Dated)'!$D$2:$D$53,'Share Values'!$X293,'Transactions (Dated)'!$B$2:$B$53,'Share Values'!AC$11,'Transactions (Dated)'!$C$2:$C$53,"Buy")-SUMIFS('Transactions (Dated)'!$E$2:$E$53,'Transactions (Dated)'!$D$2:$D$53,'Share Values'!$X293,'Transactions (Dated)'!$B$2:$B$53,'Share Values'!AC$11,'Transactions (Dated)'!$C$2:$C$53,"Sell")</f>
        <v>2348</v>
      </c>
      <c r="AD293" s="40">
        <f ca="1">AD292+SUMIFS('Transactions (Dated)'!$E$2:$E$53,'Transactions (Dated)'!$D$2:$D$53,'Share Values'!$X293,'Transactions (Dated)'!$B$2:$B$53,'Share Values'!AD$11,'Transactions (Dated)'!$C$2:$C$53,"Buy")-SUMIFS('Transactions (Dated)'!$E$2:$E$53,'Transactions (Dated)'!$D$2:$D$53,'Share Values'!$X293,'Transactions (Dated)'!$B$2:$B$53,'Share Values'!AD$11,'Transactions (Dated)'!$C$2:$C$53,"Sell")</f>
        <v>0</v>
      </c>
      <c r="AE293" s="40">
        <f ca="1">AE292+SUMIFS('Transactions (Dated)'!$E$2:$E$53,'Transactions (Dated)'!$D$2:$D$53,'Share Values'!$X293,'Transactions (Dated)'!$B$2:$B$53,'Share Values'!AE$11,'Transactions (Dated)'!$C$2:$C$53,"Buy")-SUMIFS('Transactions (Dated)'!$E$2:$E$53,'Transactions (Dated)'!$D$2:$D$53,'Share Values'!$X293,'Transactions (Dated)'!$B$2:$B$53,'Share Values'!AE$11,'Transactions (Dated)'!$C$2:$C$53,"Sell")</f>
        <v>0</v>
      </c>
      <c r="AF293" s="40">
        <f ca="1">AF292+SUMIFS('Transactions (Dated)'!$E$2:$E$53,'Transactions (Dated)'!$D$2:$D$53,'Share Values'!$X293,'Transactions (Dated)'!$B$2:$B$53,'Share Values'!AF$11,'Transactions (Dated)'!$C$2:$C$53,"Buy")-SUMIFS('Transactions (Dated)'!$E$2:$E$53,'Transactions (Dated)'!$D$2:$D$53,'Share Values'!$X293,'Transactions (Dated)'!$B$2:$B$53,'Share Values'!AF$11,'Transactions (Dated)'!$C$2:$C$53,"Sell")</f>
        <v>0</v>
      </c>
      <c r="AG293" s="40">
        <f ca="1">AG292+SUMIFS('Transactions (Dated)'!$E$2:$E$53,'Transactions (Dated)'!$D$2:$D$53,'Share Values'!$X293,'Transactions (Dated)'!$B$2:$B$53,'Share Values'!AG$11,'Transactions (Dated)'!$C$2:$C$53,"Buy")-SUMIFS('Transactions (Dated)'!$E$2:$E$53,'Transactions (Dated)'!$D$2:$D$53,'Share Values'!$X293,'Transactions (Dated)'!$B$2:$B$53,'Share Values'!AG$11,'Transactions (Dated)'!$C$2:$C$53,"Sell")</f>
        <v>0</v>
      </c>
      <c r="AH293" s="40">
        <f ca="1">AH292+SUMIFS('Transactions (Dated)'!$E$2:$E$53,'Transactions (Dated)'!$D$2:$D$53,'Share Values'!$X293,'Transactions (Dated)'!$B$2:$B$53,'Share Values'!AH$11,'Transactions (Dated)'!$C$2:$C$53,"Buy")-SUMIFS('Transactions (Dated)'!$E$2:$E$53,'Transactions (Dated)'!$D$2:$D$53,'Share Values'!$X293,'Transactions (Dated)'!$B$2:$B$53,'Share Values'!AH$11,'Transactions (Dated)'!$C$2:$C$53,"Sell")</f>
        <v>0</v>
      </c>
      <c r="AI293" s="40">
        <f ca="1">AI292+SUMIFS('Transactions (Dated)'!$E$2:$E$53,'Transactions (Dated)'!$D$2:$D$53,'Share Values'!$X293,'Transactions (Dated)'!$B$2:$B$53,'Share Values'!AI$11,'Transactions (Dated)'!$C$2:$C$53,"Buy")-SUMIFS('Transactions (Dated)'!$E$2:$E$53,'Transactions (Dated)'!$D$2:$D$53,'Share Values'!$X293,'Transactions (Dated)'!$B$2:$B$53,'Share Values'!AI$11,'Transactions (Dated)'!$C$2:$C$53,"Sell")</f>
        <v>0</v>
      </c>
      <c r="AJ293" s="40">
        <f ca="1">AJ292+SUMIFS('Transactions (Dated)'!$E$2:$E$53,'Transactions (Dated)'!$D$2:$D$53,'Share Values'!$X293,'Transactions (Dated)'!$B$2:$B$53,'Share Values'!AJ$11,'Transactions (Dated)'!$C$2:$C$53,"Buy")-SUMIFS('Transactions (Dated)'!$E$2:$E$53,'Transactions (Dated)'!$D$2:$D$53,'Share Values'!$X293,'Transactions (Dated)'!$B$2:$B$53,'Share Values'!AJ$11,'Transactions (Dated)'!$C$2:$C$53,"Sell")</f>
        <v>0</v>
      </c>
      <c r="AK293" s="40">
        <f ca="1">AK292+SUMIFS('Transactions (Dated)'!$E$2:$E$53,'Transactions (Dated)'!$D$2:$D$53,'Share Values'!$X293,'Transactions (Dated)'!$B$2:$B$53,'Share Values'!AK$11,'Transactions (Dated)'!$C$2:$C$53,"Buy")-SUMIFS('Transactions (Dated)'!$E$2:$E$53,'Transactions (Dated)'!$D$2:$D$53,'Share Values'!$X293,'Transactions (Dated)'!$B$2:$B$53,'Share Values'!AK$11,'Transactions (Dated)'!$C$2:$C$53,"Sell")</f>
        <v>0</v>
      </c>
      <c r="AL293" s="40">
        <f ca="1">AL292+SUMIFS('Transactions (Dated)'!$E$2:$E$53,'Transactions (Dated)'!$D$2:$D$53,'Share Values'!$X293,'Transactions (Dated)'!$B$2:$B$53,'Share Values'!AL$11,'Transactions (Dated)'!$C$2:$C$53,"Buy")-SUMIFS('Transactions (Dated)'!$E$2:$E$53,'Transactions (Dated)'!$D$2:$D$53,'Share Values'!$X293,'Transactions (Dated)'!$B$2:$B$53,'Share Values'!AL$11,'Transactions (Dated)'!$C$2:$C$53,"Sell")</f>
        <v>0</v>
      </c>
      <c r="AM293" s="40">
        <f ca="1">AM292+SUMIFS('Transactions (Dated)'!$E$2:$E$53,'Transactions (Dated)'!$D$2:$D$53,'Share Values'!$X293,'Transactions (Dated)'!$B$2:$B$53,'Share Values'!AM$11,'Transactions (Dated)'!$C$2:$C$53,"Buy")-SUMIFS('Transactions (Dated)'!$E$2:$E$53,'Transactions (Dated)'!$D$2:$D$53,'Share Values'!$X293,'Transactions (Dated)'!$B$2:$B$53,'Share Values'!AM$11,'Transactions (Dated)'!$C$2:$C$53,"Sell")</f>
        <v>0</v>
      </c>
      <c r="AN293" s="40">
        <f ca="1">AN292+SUMIFS('Transactions (Dated)'!$E$2:$E$53,'Transactions (Dated)'!$D$2:$D$53,'Share Values'!$X293,'Transactions (Dated)'!$B$2:$B$53,'Share Values'!AN$11,'Transactions (Dated)'!$C$2:$C$53,"Buy")-SUMIFS('Transactions (Dated)'!$E$2:$E$53,'Transactions (Dated)'!$D$2:$D$53,'Share Values'!$X293,'Transactions (Dated)'!$B$2:$B$53,'Share Values'!AN$11,'Transactions (Dated)'!$C$2:$C$53,"Sell")</f>
        <v>0</v>
      </c>
      <c r="AO293" s="40"/>
      <c r="AQ293" s="3">
        <f t="shared" si="115"/>
        <v>42321</v>
      </c>
      <c r="AR293" s="6">
        <f t="shared" ca="1" si="116"/>
        <v>44400</v>
      </c>
      <c r="AS293" s="6">
        <f t="shared" ca="1" si="117"/>
        <v>27187.5</v>
      </c>
      <c r="AT293" s="6">
        <f t="shared" ca="1" si="118"/>
        <v>695864.39999999991</v>
      </c>
      <c r="AU293" s="6">
        <f t="shared" ca="1" si="119"/>
        <v>61357.56</v>
      </c>
      <c r="AV293" s="6">
        <f t="shared" ca="1" si="120"/>
        <v>27941.200000000001</v>
      </c>
      <c r="AW293" s="6">
        <f t="shared" ca="1" si="121"/>
        <v>0</v>
      </c>
      <c r="AX293" s="6">
        <f t="shared" ca="1" si="122"/>
        <v>0</v>
      </c>
      <c r="AY293" s="6">
        <f t="shared" ca="1" si="123"/>
        <v>0</v>
      </c>
      <c r="AZ293" s="6">
        <f t="shared" ca="1" si="124"/>
        <v>0</v>
      </c>
      <c r="BA293" s="6">
        <f t="shared" ca="1" si="125"/>
        <v>0</v>
      </c>
      <c r="BB293" s="6">
        <f t="shared" ca="1" si="126"/>
        <v>0</v>
      </c>
      <c r="BC293" s="6">
        <f t="shared" ca="1" si="127"/>
        <v>0</v>
      </c>
      <c r="BD293" s="6">
        <f t="shared" ca="1" si="128"/>
        <v>0</v>
      </c>
      <c r="BE293" s="6">
        <f t="shared" ca="1" si="129"/>
        <v>0</v>
      </c>
      <c r="BF293" s="6">
        <f t="shared" ca="1" si="136"/>
        <v>0</v>
      </c>
      <c r="BG293" s="6">
        <f t="shared" ca="1" si="137"/>
        <v>0</v>
      </c>
      <c r="BH293" s="6"/>
      <c r="BJ293" s="4">
        <f t="shared" ca="1" si="130"/>
        <v>856750.65999999992</v>
      </c>
      <c r="BL293" s="3">
        <f t="shared" si="131"/>
        <v>42321</v>
      </c>
      <c r="BM293" s="6">
        <f>BM292+SUMIFS('Transactions (Dated)'!G:G,'Transactions (Dated)'!D:D,'Share Values'!AQ293)</f>
        <v>34179.499999999993</v>
      </c>
      <c r="BN293" s="6">
        <f ca="1">BN292+SUMIFS('Transactions (Dated)'!$F:$F,'Transactions (Dated)'!$D:$D,$BL293,'Transactions (Dated)'!$B:$B,BN$11,'Transactions (Dated)'!$C:$C,"Dividend (paid to cash)")*Y293</f>
        <v>0</v>
      </c>
      <c r="BO293" s="6">
        <f ca="1">BO292+SUMIFS('Transactions (Dated)'!$F:$F,'Transactions (Dated)'!$D:$D,$BL293,'Transactions (Dated)'!$B:$B,BO$11,'Transactions (Dated)'!$C:$C,"Dividend (paid to cash)")*Z293</f>
        <v>2187.5</v>
      </c>
      <c r="BP293" s="6">
        <f ca="1">BP292+SUMIFS('Transactions (Dated)'!$F:$F,'Transactions (Dated)'!$D:$D,$BL293,'Transactions (Dated)'!$B:$B,BP$11,'Transactions (Dated)'!$C:$C,"Dividend (paid to cash)")*AA293</f>
        <v>28734.342000000001</v>
      </c>
      <c r="BQ293" s="6">
        <f ca="1">BQ292+SUMIFS('Transactions (Dated)'!$F:$F,'Transactions (Dated)'!$D:$D,$BL293,'Transactions (Dated)'!$B:$B,BQ$11,'Transactions (Dated)'!$C:$C,"Dividend (paid to cash)")*AB293</f>
        <v>179.74</v>
      </c>
      <c r="BR293" s="6">
        <f ca="1">BR292+SUMIFS('Transactions (Dated)'!$F:$F,'Transactions (Dated)'!$D:$D,$BL293,'Transactions (Dated)'!$B:$B,BR$11,'Transactions (Dated)'!$C:$C,"Dividend (paid to cash)")*AC293</f>
        <v>0</v>
      </c>
      <c r="BS293" s="6">
        <f ca="1">BS292+SUMIFS('Transactions (Dated)'!$F:$F,'Transactions (Dated)'!$D:$D,$BL293,'Transactions (Dated)'!$B:$B,BS$11,'Transactions (Dated)'!$C:$C,"Dividend (paid to cash)")*AD293</f>
        <v>0</v>
      </c>
      <c r="BT293" s="6">
        <f ca="1">BT292+SUMIFS('Transactions (Dated)'!$F:$F,'Transactions (Dated)'!$D:$D,$BL293,'Transactions (Dated)'!$B:$B,BT$11,'Transactions (Dated)'!$C:$C,"Dividend (paid to cash)")*AE293</f>
        <v>0</v>
      </c>
      <c r="BU293" s="6">
        <f ca="1">BU292+SUMIFS('Transactions (Dated)'!$F:$F,'Transactions (Dated)'!$D:$D,$BL293,'Transactions (Dated)'!$B:$B,BU$11,'Transactions (Dated)'!$C:$C,"Dividend (paid to cash)")*AF293</f>
        <v>0</v>
      </c>
      <c r="BV293" s="6">
        <f ca="1">BV292+SUMIFS('Transactions (Dated)'!$F:$F,'Transactions (Dated)'!$D:$D,$BL293,'Transactions (Dated)'!$B:$B,BV$11,'Transactions (Dated)'!$C:$C,"Dividend (paid to cash)")*AG293</f>
        <v>0</v>
      </c>
      <c r="BW293" s="6">
        <f ca="1">BW292+SUMIFS('Transactions (Dated)'!$F:$F,'Transactions (Dated)'!$D:$D,$BL293,'Transactions (Dated)'!$B:$B,BW$11,'Transactions (Dated)'!$C:$C,"Dividend (paid to cash)")*AH293</f>
        <v>0</v>
      </c>
      <c r="BX293" s="6">
        <f ca="1">BX292+SUMIFS('Transactions (Dated)'!$F:$F,'Transactions (Dated)'!$D:$D,$BL293,'Transactions (Dated)'!$B:$B,BX$11,'Transactions (Dated)'!$C:$C,"Dividend (paid to cash)")*AI293</f>
        <v>0</v>
      </c>
      <c r="BY293" s="6">
        <f ca="1">BY292+SUMIFS('Transactions (Dated)'!$F:$F,'Transactions (Dated)'!$D:$D,$BL293,'Transactions (Dated)'!$B:$B,BY$11,'Transactions (Dated)'!$C:$C,"Dividend (paid to cash)")*AJ293</f>
        <v>0</v>
      </c>
      <c r="BZ293" s="6">
        <f ca="1">BZ292+SUMIFS('Transactions (Dated)'!$F:$F,'Transactions (Dated)'!$D:$D,$BL293,'Transactions (Dated)'!$B:$B,BZ$11,'Transactions (Dated)'!$C:$C,"Dividend (paid to cash)")*AK293</f>
        <v>0</v>
      </c>
      <c r="CA293" s="6">
        <f ca="1">CA292+SUMIFS('Transactions (Dated)'!$F:$F,'Transactions (Dated)'!$D:$D,$BL293,'Transactions (Dated)'!$B:$B,CA$11,'Transactions (Dated)'!$C:$C,"Dividend (paid to cash)")*AL293</f>
        <v>0</v>
      </c>
      <c r="CB293" s="6">
        <v>0</v>
      </c>
      <c r="CC293" s="6">
        <v>0</v>
      </c>
      <c r="CD293" s="6"/>
      <c r="CF293" s="6">
        <f t="shared" ca="1" si="138"/>
        <v>65281.081999999988</v>
      </c>
      <c r="CH293" s="3">
        <f t="shared" si="139"/>
        <v>42321</v>
      </c>
      <c r="CI293" s="4">
        <f t="shared" ca="1" si="132"/>
        <v>856750.65999999992</v>
      </c>
      <c r="CJ293" s="4">
        <f t="shared" ca="1" si="133"/>
        <v>65281.081999999988</v>
      </c>
      <c r="CL293" s="4">
        <f t="shared" ca="1" si="134"/>
        <v>922031.74199999985</v>
      </c>
    </row>
    <row r="294" spans="2:90" x14ac:dyDescent="0.15">
      <c r="B294" s="3">
        <f t="shared" si="135"/>
        <v>42324</v>
      </c>
      <c r="C294" s="2">
        <v>13317.5</v>
      </c>
      <c r="E294" s="70">
        <v>42324</v>
      </c>
      <c r="F294" s="69">
        <v>10.02</v>
      </c>
      <c r="G294" s="69">
        <v>2.7</v>
      </c>
      <c r="H294" s="69">
        <v>18</v>
      </c>
      <c r="I294" s="69">
        <v>32.94</v>
      </c>
      <c r="J294" s="69">
        <v>12.03</v>
      </c>
      <c r="K294" s="69">
        <v>10.85</v>
      </c>
      <c r="L294" s="69">
        <v>21.94</v>
      </c>
      <c r="M294" s="69">
        <v>2.92</v>
      </c>
      <c r="N294" s="69">
        <v>7.8</v>
      </c>
      <c r="O294" s="69">
        <v>6.1166999999999998</v>
      </c>
      <c r="P294" s="69">
        <v>24.9</v>
      </c>
      <c r="Q294" s="69">
        <v>0.81</v>
      </c>
      <c r="R294" s="69">
        <v>5.21</v>
      </c>
      <c r="S294" s="69">
        <v>37.799999999999997</v>
      </c>
      <c r="T294" s="69"/>
      <c r="U294" s="69"/>
      <c r="V294" s="4"/>
      <c r="X294" s="3">
        <f t="shared" si="114"/>
        <v>42324</v>
      </c>
      <c r="Y294" s="40">
        <f ca="1">Y293+SUMIFS('Transactions (Dated)'!$E$2:$E$53,'Transactions (Dated)'!$D$2:$D$53,'Share Values'!$X294,'Transactions (Dated)'!$B$2:$B$53,'Share Values'!Y$11,'Transactions (Dated)'!$C$2:$C$53,"Buy")-SUMIFS('Transactions (Dated)'!$E$2:$E$53,'Transactions (Dated)'!$D$2:$D$53,'Share Values'!$X294,'Transactions (Dated)'!$B$2:$B$53,'Share Values'!Y$11,'Transactions (Dated)'!$C$2:$C$53,"Sell")</f>
        <v>4625</v>
      </c>
      <c r="Z294" s="40">
        <f ca="1">Z293+SUMIFS('Transactions (Dated)'!$E$2:$E$53,'Transactions (Dated)'!$D$2:$D$53,'Share Values'!$X294,'Transactions (Dated)'!$B$2:$B$53,'Share Values'!Z$11,'Transactions (Dated)'!$C$2:$C$53,"Buy")-SUMIFS('Transactions (Dated)'!$E$2:$E$53,'Transactions (Dated)'!$D$2:$D$53,'Share Values'!$X294,'Transactions (Dated)'!$B$2:$B$53,'Share Values'!Z$11,'Transactions (Dated)'!$C$2:$C$53,"Sell")</f>
        <v>9375</v>
      </c>
      <c r="AA294" s="40">
        <f ca="1">AA293+SUMIFS('Transactions (Dated)'!$E$2:$E$53,'Transactions (Dated)'!$D$2:$D$53,'Share Values'!$X294,'Transactions (Dated)'!$B$2:$B$53,'Share Values'!AA$11,'Transactions (Dated)'!$C$2:$C$53,"Buy")-SUMIFS('Transactions (Dated)'!$E$2:$E$53,'Transactions (Dated)'!$D$2:$D$53,'Share Values'!$X294,'Transactions (Dated)'!$B$2:$B$53,'Share Values'!AA$11,'Transactions (Dated)'!$C$2:$C$53,"Sell")</f>
        <v>39270</v>
      </c>
      <c r="AB294" s="40">
        <f ca="1">AB293+SUMIFS('Transactions (Dated)'!$E$2:$E$53,'Transactions (Dated)'!$D$2:$D$53,'Share Values'!$X294,'Transactions (Dated)'!$B$2:$B$53,'Share Values'!AB$11,'Transactions (Dated)'!$C$2:$C$53,"Buy")-SUMIFS('Transactions (Dated)'!$E$2:$E$53,'Transactions (Dated)'!$D$2:$D$53,'Share Values'!$X294,'Transactions (Dated)'!$B$2:$B$53,'Share Values'!AB$11,'Transactions (Dated)'!$C$2:$C$53,"Sell")</f>
        <v>1892</v>
      </c>
      <c r="AC294" s="40">
        <f ca="1">AC293+SUMIFS('Transactions (Dated)'!$E$2:$E$53,'Transactions (Dated)'!$D$2:$D$53,'Share Values'!$X294,'Transactions (Dated)'!$B$2:$B$53,'Share Values'!AC$11,'Transactions (Dated)'!$C$2:$C$53,"Buy")-SUMIFS('Transactions (Dated)'!$E$2:$E$53,'Transactions (Dated)'!$D$2:$D$53,'Share Values'!$X294,'Transactions (Dated)'!$B$2:$B$53,'Share Values'!AC$11,'Transactions (Dated)'!$C$2:$C$53,"Sell")</f>
        <v>2348</v>
      </c>
      <c r="AD294" s="40">
        <f ca="1">AD293+SUMIFS('Transactions (Dated)'!$E$2:$E$53,'Transactions (Dated)'!$D$2:$D$53,'Share Values'!$X294,'Transactions (Dated)'!$B$2:$B$53,'Share Values'!AD$11,'Transactions (Dated)'!$C$2:$C$53,"Buy")-SUMIFS('Transactions (Dated)'!$E$2:$E$53,'Transactions (Dated)'!$D$2:$D$53,'Share Values'!$X294,'Transactions (Dated)'!$B$2:$B$53,'Share Values'!AD$11,'Transactions (Dated)'!$C$2:$C$53,"Sell")</f>
        <v>0</v>
      </c>
      <c r="AE294" s="40">
        <f ca="1">AE293+SUMIFS('Transactions (Dated)'!$E$2:$E$53,'Transactions (Dated)'!$D$2:$D$53,'Share Values'!$X294,'Transactions (Dated)'!$B$2:$B$53,'Share Values'!AE$11,'Transactions (Dated)'!$C$2:$C$53,"Buy")-SUMIFS('Transactions (Dated)'!$E$2:$E$53,'Transactions (Dated)'!$D$2:$D$53,'Share Values'!$X294,'Transactions (Dated)'!$B$2:$B$53,'Share Values'!AE$11,'Transactions (Dated)'!$C$2:$C$53,"Sell")</f>
        <v>0</v>
      </c>
      <c r="AF294" s="40">
        <f ca="1">AF293+SUMIFS('Transactions (Dated)'!$E$2:$E$53,'Transactions (Dated)'!$D$2:$D$53,'Share Values'!$X294,'Transactions (Dated)'!$B$2:$B$53,'Share Values'!AF$11,'Transactions (Dated)'!$C$2:$C$53,"Buy")-SUMIFS('Transactions (Dated)'!$E$2:$E$53,'Transactions (Dated)'!$D$2:$D$53,'Share Values'!$X294,'Transactions (Dated)'!$B$2:$B$53,'Share Values'!AF$11,'Transactions (Dated)'!$C$2:$C$53,"Sell")</f>
        <v>0</v>
      </c>
      <c r="AG294" s="40">
        <f ca="1">AG293+SUMIFS('Transactions (Dated)'!$E$2:$E$53,'Transactions (Dated)'!$D$2:$D$53,'Share Values'!$X294,'Transactions (Dated)'!$B$2:$B$53,'Share Values'!AG$11,'Transactions (Dated)'!$C$2:$C$53,"Buy")-SUMIFS('Transactions (Dated)'!$E$2:$E$53,'Transactions (Dated)'!$D$2:$D$53,'Share Values'!$X294,'Transactions (Dated)'!$B$2:$B$53,'Share Values'!AG$11,'Transactions (Dated)'!$C$2:$C$53,"Sell")</f>
        <v>0</v>
      </c>
      <c r="AH294" s="40">
        <f ca="1">AH293+SUMIFS('Transactions (Dated)'!$E$2:$E$53,'Transactions (Dated)'!$D$2:$D$53,'Share Values'!$X294,'Transactions (Dated)'!$B$2:$B$53,'Share Values'!AH$11,'Transactions (Dated)'!$C$2:$C$53,"Buy")-SUMIFS('Transactions (Dated)'!$E$2:$E$53,'Transactions (Dated)'!$D$2:$D$53,'Share Values'!$X294,'Transactions (Dated)'!$B$2:$B$53,'Share Values'!AH$11,'Transactions (Dated)'!$C$2:$C$53,"Sell")</f>
        <v>0</v>
      </c>
      <c r="AI294" s="40">
        <f ca="1">AI293+SUMIFS('Transactions (Dated)'!$E$2:$E$53,'Transactions (Dated)'!$D$2:$D$53,'Share Values'!$X294,'Transactions (Dated)'!$B$2:$B$53,'Share Values'!AI$11,'Transactions (Dated)'!$C$2:$C$53,"Buy")-SUMIFS('Transactions (Dated)'!$E$2:$E$53,'Transactions (Dated)'!$D$2:$D$53,'Share Values'!$X294,'Transactions (Dated)'!$B$2:$B$53,'Share Values'!AI$11,'Transactions (Dated)'!$C$2:$C$53,"Sell")</f>
        <v>0</v>
      </c>
      <c r="AJ294" s="40">
        <f ca="1">AJ293+SUMIFS('Transactions (Dated)'!$E$2:$E$53,'Transactions (Dated)'!$D$2:$D$53,'Share Values'!$X294,'Transactions (Dated)'!$B$2:$B$53,'Share Values'!AJ$11,'Transactions (Dated)'!$C$2:$C$53,"Buy")-SUMIFS('Transactions (Dated)'!$E$2:$E$53,'Transactions (Dated)'!$D$2:$D$53,'Share Values'!$X294,'Transactions (Dated)'!$B$2:$B$53,'Share Values'!AJ$11,'Transactions (Dated)'!$C$2:$C$53,"Sell")</f>
        <v>0</v>
      </c>
      <c r="AK294" s="40">
        <f ca="1">AK293+SUMIFS('Transactions (Dated)'!$E$2:$E$53,'Transactions (Dated)'!$D$2:$D$53,'Share Values'!$X294,'Transactions (Dated)'!$B$2:$B$53,'Share Values'!AK$11,'Transactions (Dated)'!$C$2:$C$53,"Buy")-SUMIFS('Transactions (Dated)'!$E$2:$E$53,'Transactions (Dated)'!$D$2:$D$53,'Share Values'!$X294,'Transactions (Dated)'!$B$2:$B$53,'Share Values'!AK$11,'Transactions (Dated)'!$C$2:$C$53,"Sell")</f>
        <v>0</v>
      </c>
      <c r="AL294" s="40">
        <f ca="1">AL293+SUMIFS('Transactions (Dated)'!$E$2:$E$53,'Transactions (Dated)'!$D$2:$D$53,'Share Values'!$X294,'Transactions (Dated)'!$B$2:$B$53,'Share Values'!AL$11,'Transactions (Dated)'!$C$2:$C$53,"Buy")-SUMIFS('Transactions (Dated)'!$E$2:$E$53,'Transactions (Dated)'!$D$2:$D$53,'Share Values'!$X294,'Transactions (Dated)'!$B$2:$B$53,'Share Values'!AL$11,'Transactions (Dated)'!$C$2:$C$53,"Sell")</f>
        <v>0</v>
      </c>
      <c r="AM294" s="40">
        <f ca="1">AM293+SUMIFS('Transactions (Dated)'!$E$2:$E$53,'Transactions (Dated)'!$D$2:$D$53,'Share Values'!$X294,'Transactions (Dated)'!$B$2:$B$53,'Share Values'!AM$11,'Transactions (Dated)'!$C$2:$C$53,"Buy")-SUMIFS('Transactions (Dated)'!$E$2:$E$53,'Transactions (Dated)'!$D$2:$D$53,'Share Values'!$X294,'Transactions (Dated)'!$B$2:$B$53,'Share Values'!AM$11,'Transactions (Dated)'!$C$2:$C$53,"Sell")</f>
        <v>0</v>
      </c>
      <c r="AN294" s="40">
        <f ca="1">AN293+SUMIFS('Transactions (Dated)'!$E$2:$E$53,'Transactions (Dated)'!$D$2:$D$53,'Share Values'!$X294,'Transactions (Dated)'!$B$2:$B$53,'Share Values'!AN$11,'Transactions (Dated)'!$C$2:$C$53,"Buy")-SUMIFS('Transactions (Dated)'!$E$2:$E$53,'Transactions (Dated)'!$D$2:$D$53,'Share Values'!$X294,'Transactions (Dated)'!$B$2:$B$53,'Share Values'!AN$11,'Transactions (Dated)'!$C$2:$C$53,"Sell")</f>
        <v>0</v>
      </c>
      <c r="AO294" s="40"/>
      <c r="AQ294" s="3">
        <f t="shared" si="115"/>
        <v>42324</v>
      </c>
      <c r="AR294" s="6">
        <f t="shared" ca="1" si="116"/>
        <v>46342.5</v>
      </c>
      <c r="AS294" s="6">
        <f t="shared" ca="1" si="117"/>
        <v>25312.5</v>
      </c>
      <c r="AT294" s="6">
        <f t="shared" ca="1" si="118"/>
        <v>706860</v>
      </c>
      <c r="AU294" s="6">
        <f t="shared" ca="1" si="119"/>
        <v>62322.479999999996</v>
      </c>
      <c r="AV294" s="6">
        <f t="shared" ca="1" si="120"/>
        <v>28246.44</v>
      </c>
      <c r="AW294" s="6">
        <f t="shared" ca="1" si="121"/>
        <v>0</v>
      </c>
      <c r="AX294" s="6">
        <f t="shared" ca="1" si="122"/>
        <v>0</v>
      </c>
      <c r="AY294" s="6">
        <f t="shared" ca="1" si="123"/>
        <v>0</v>
      </c>
      <c r="AZ294" s="6">
        <f t="shared" ca="1" si="124"/>
        <v>0</v>
      </c>
      <c r="BA294" s="6">
        <f t="shared" ca="1" si="125"/>
        <v>0</v>
      </c>
      <c r="BB294" s="6">
        <f t="shared" ca="1" si="126"/>
        <v>0</v>
      </c>
      <c r="BC294" s="6">
        <f t="shared" ca="1" si="127"/>
        <v>0</v>
      </c>
      <c r="BD294" s="6">
        <f t="shared" ca="1" si="128"/>
        <v>0</v>
      </c>
      <c r="BE294" s="6">
        <f t="shared" ca="1" si="129"/>
        <v>0</v>
      </c>
      <c r="BF294" s="6">
        <f t="shared" ca="1" si="136"/>
        <v>0</v>
      </c>
      <c r="BG294" s="6">
        <f t="shared" ca="1" si="137"/>
        <v>0</v>
      </c>
      <c r="BH294" s="6"/>
      <c r="BJ294" s="4">
        <f t="shared" ca="1" si="130"/>
        <v>869083.91999999993</v>
      </c>
      <c r="BL294" s="3">
        <f t="shared" si="131"/>
        <v>42324</v>
      </c>
      <c r="BM294" s="6">
        <f>BM293+SUMIFS('Transactions (Dated)'!G:G,'Transactions (Dated)'!D:D,'Share Values'!AQ294)</f>
        <v>34179.499999999993</v>
      </c>
      <c r="BN294" s="6">
        <f ca="1">BN293+SUMIFS('Transactions (Dated)'!$F:$F,'Transactions (Dated)'!$D:$D,$BL294,'Transactions (Dated)'!$B:$B,BN$11,'Transactions (Dated)'!$C:$C,"Dividend (paid to cash)")*Y294</f>
        <v>0</v>
      </c>
      <c r="BO294" s="6">
        <f ca="1">BO293+SUMIFS('Transactions (Dated)'!$F:$F,'Transactions (Dated)'!$D:$D,$BL294,'Transactions (Dated)'!$B:$B,BO$11,'Transactions (Dated)'!$C:$C,"Dividend (paid to cash)")*Z294</f>
        <v>2187.5</v>
      </c>
      <c r="BP294" s="6">
        <f ca="1">BP293+SUMIFS('Transactions (Dated)'!$F:$F,'Transactions (Dated)'!$D:$D,$BL294,'Transactions (Dated)'!$B:$B,BP$11,'Transactions (Dated)'!$C:$C,"Dividend (paid to cash)")*AA294</f>
        <v>28734.342000000001</v>
      </c>
      <c r="BQ294" s="6">
        <f ca="1">BQ293+SUMIFS('Transactions (Dated)'!$F:$F,'Transactions (Dated)'!$D:$D,$BL294,'Transactions (Dated)'!$B:$B,BQ$11,'Transactions (Dated)'!$C:$C,"Dividend (paid to cash)")*AB294</f>
        <v>179.74</v>
      </c>
      <c r="BR294" s="6">
        <f ca="1">BR293+SUMIFS('Transactions (Dated)'!$F:$F,'Transactions (Dated)'!$D:$D,$BL294,'Transactions (Dated)'!$B:$B,BR$11,'Transactions (Dated)'!$C:$C,"Dividend (paid to cash)")*AC294</f>
        <v>0</v>
      </c>
      <c r="BS294" s="6">
        <f ca="1">BS293+SUMIFS('Transactions (Dated)'!$F:$F,'Transactions (Dated)'!$D:$D,$BL294,'Transactions (Dated)'!$B:$B,BS$11,'Transactions (Dated)'!$C:$C,"Dividend (paid to cash)")*AD294</f>
        <v>0</v>
      </c>
      <c r="BT294" s="6">
        <f ca="1">BT293+SUMIFS('Transactions (Dated)'!$F:$F,'Transactions (Dated)'!$D:$D,$BL294,'Transactions (Dated)'!$B:$B,BT$11,'Transactions (Dated)'!$C:$C,"Dividend (paid to cash)")*AE294</f>
        <v>0</v>
      </c>
      <c r="BU294" s="6">
        <f ca="1">BU293+SUMIFS('Transactions (Dated)'!$F:$F,'Transactions (Dated)'!$D:$D,$BL294,'Transactions (Dated)'!$B:$B,BU$11,'Transactions (Dated)'!$C:$C,"Dividend (paid to cash)")*AF294</f>
        <v>0</v>
      </c>
      <c r="BV294" s="6">
        <f ca="1">BV293+SUMIFS('Transactions (Dated)'!$F:$F,'Transactions (Dated)'!$D:$D,$BL294,'Transactions (Dated)'!$B:$B,BV$11,'Transactions (Dated)'!$C:$C,"Dividend (paid to cash)")*AG294</f>
        <v>0</v>
      </c>
      <c r="BW294" s="6">
        <f ca="1">BW293+SUMIFS('Transactions (Dated)'!$F:$F,'Transactions (Dated)'!$D:$D,$BL294,'Transactions (Dated)'!$B:$B,BW$11,'Transactions (Dated)'!$C:$C,"Dividend (paid to cash)")*AH294</f>
        <v>0</v>
      </c>
      <c r="BX294" s="6">
        <f ca="1">BX293+SUMIFS('Transactions (Dated)'!$F:$F,'Transactions (Dated)'!$D:$D,$BL294,'Transactions (Dated)'!$B:$B,BX$11,'Transactions (Dated)'!$C:$C,"Dividend (paid to cash)")*AI294</f>
        <v>0</v>
      </c>
      <c r="BY294" s="6">
        <f ca="1">BY293+SUMIFS('Transactions (Dated)'!$F:$F,'Transactions (Dated)'!$D:$D,$BL294,'Transactions (Dated)'!$B:$B,BY$11,'Transactions (Dated)'!$C:$C,"Dividend (paid to cash)")*AJ294</f>
        <v>0</v>
      </c>
      <c r="BZ294" s="6">
        <f ca="1">BZ293+SUMIFS('Transactions (Dated)'!$F:$F,'Transactions (Dated)'!$D:$D,$BL294,'Transactions (Dated)'!$B:$B,BZ$11,'Transactions (Dated)'!$C:$C,"Dividend (paid to cash)")*AK294</f>
        <v>0</v>
      </c>
      <c r="CA294" s="6">
        <f ca="1">CA293+SUMIFS('Transactions (Dated)'!$F:$F,'Transactions (Dated)'!$D:$D,$BL294,'Transactions (Dated)'!$B:$B,CA$11,'Transactions (Dated)'!$C:$C,"Dividend (paid to cash)")*AL294</f>
        <v>0</v>
      </c>
      <c r="CB294" s="6">
        <v>0</v>
      </c>
      <c r="CC294" s="6">
        <v>0</v>
      </c>
      <c r="CD294" s="6"/>
      <c r="CF294" s="6">
        <f t="shared" ca="1" si="138"/>
        <v>65281.081999999988</v>
      </c>
      <c r="CH294" s="3">
        <f t="shared" si="139"/>
        <v>42324</v>
      </c>
      <c r="CI294" s="4">
        <f t="shared" ca="1" si="132"/>
        <v>869083.91999999993</v>
      </c>
      <c r="CJ294" s="4">
        <f t="shared" ca="1" si="133"/>
        <v>65281.081999999988</v>
      </c>
      <c r="CL294" s="4">
        <f t="shared" ca="1" si="134"/>
        <v>934365.00199999986</v>
      </c>
    </row>
    <row r="295" spans="2:90" x14ac:dyDescent="0.15">
      <c r="B295" s="3">
        <f t="shared" si="135"/>
        <v>42325</v>
      </c>
      <c r="C295" s="2">
        <v>13280.4</v>
      </c>
      <c r="E295" s="70">
        <v>42325</v>
      </c>
      <c r="F295" s="69">
        <v>9.8699999999999992</v>
      </c>
      <c r="G295" s="69">
        <v>2.7</v>
      </c>
      <c r="H295" s="69">
        <v>18</v>
      </c>
      <c r="I295" s="69">
        <v>33.020000000000003</v>
      </c>
      <c r="J295" s="69">
        <v>12.37</v>
      </c>
      <c r="K295" s="69">
        <v>10.57</v>
      </c>
      <c r="L295" s="69">
        <v>23.04</v>
      </c>
      <c r="M295" s="69">
        <v>2.73</v>
      </c>
      <c r="N295" s="69">
        <v>7.7</v>
      </c>
      <c r="O295" s="69">
        <v>6.09</v>
      </c>
      <c r="P295" s="69">
        <v>25.16</v>
      </c>
      <c r="Q295" s="69">
        <v>0.86</v>
      </c>
      <c r="R295" s="69">
        <v>5.34</v>
      </c>
      <c r="S295" s="69">
        <v>37.69</v>
      </c>
      <c r="T295" s="69"/>
      <c r="U295" s="69"/>
      <c r="V295" s="4"/>
      <c r="X295" s="3">
        <f t="shared" si="114"/>
        <v>42325</v>
      </c>
      <c r="Y295" s="40">
        <f ca="1">Y294+SUMIFS('Transactions (Dated)'!$E$2:$E$53,'Transactions (Dated)'!$D$2:$D$53,'Share Values'!$X295,'Transactions (Dated)'!$B$2:$B$53,'Share Values'!Y$11,'Transactions (Dated)'!$C$2:$C$53,"Buy")-SUMIFS('Transactions (Dated)'!$E$2:$E$53,'Transactions (Dated)'!$D$2:$D$53,'Share Values'!$X295,'Transactions (Dated)'!$B$2:$B$53,'Share Values'!Y$11,'Transactions (Dated)'!$C$2:$C$53,"Sell")</f>
        <v>4625</v>
      </c>
      <c r="Z295" s="40">
        <f ca="1">Z294+SUMIFS('Transactions (Dated)'!$E$2:$E$53,'Transactions (Dated)'!$D$2:$D$53,'Share Values'!$X295,'Transactions (Dated)'!$B$2:$B$53,'Share Values'!Z$11,'Transactions (Dated)'!$C$2:$C$53,"Buy")-SUMIFS('Transactions (Dated)'!$E$2:$E$53,'Transactions (Dated)'!$D$2:$D$53,'Share Values'!$X295,'Transactions (Dated)'!$B$2:$B$53,'Share Values'!Z$11,'Transactions (Dated)'!$C$2:$C$53,"Sell")</f>
        <v>9375</v>
      </c>
      <c r="AA295" s="40">
        <f ca="1">AA294+SUMIFS('Transactions (Dated)'!$E$2:$E$53,'Transactions (Dated)'!$D$2:$D$53,'Share Values'!$X295,'Transactions (Dated)'!$B$2:$B$53,'Share Values'!AA$11,'Transactions (Dated)'!$C$2:$C$53,"Buy")-SUMIFS('Transactions (Dated)'!$E$2:$E$53,'Transactions (Dated)'!$D$2:$D$53,'Share Values'!$X295,'Transactions (Dated)'!$B$2:$B$53,'Share Values'!AA$11,'Transactions (Dated)'!$C$2:$C$53,"Sell")</f>
        <v>39270</v>
      </c>
      <c r="AB295" s="40">
        <f ca="1">AB294+SUMIFS('Transactions (Dated)'!$E$2:$E$53,'Transactions (Dated)'!$D$2:$D$53,'Share Values'!$X295,'Transactions (Dated)'!$B$2:$B$53,'Share Values'!AB$11,'Transactions (Dated)'!$C$2:$C$53,"Buy")-SUMIFS('Transactions (Dated)'!$E$2:$E$53,'Transactions (Dated)'!$D$2:$D$53,'Share Values'!$X295,'Transactions (Dated)'!$B$2:$B$53,'Share Values'!AB$11,'Transactions (Dated)'!$C$2:$C$53,"Sell")</f>
        <v>1892</v>
      </c>
      <c r="AC295" s="40">
        <f ca="1">AC294+SUMIFS('Transactions (Dated)'!$E$2:$E$53,'Transactions (Dated)'!$D$2:$D$53,'Share Values'!$X295,'Transactions (Dated)'!$B$2:$B$53,'Share Values'!AC$11,'Transactions (Dated)'!$C$2:$C$53,"Buy")-SUMIFS('Transactions (Dated)'!$E$2:$E$53,'Transactions (Dated)'!$D$2:$D$53,'Share Values'!$X295,'Transactions (Dated)'!$B$2:$B$53,'Share Values'!AC$11,'Transactions (Dated)'!$C$2:$C$53,"Sell")</f>
        <v>2348</v>
      </c>
      <c r="AD295" s="40">
        <f ca="1">AD294+SUMIFS('Transactions (Dated)'!$E$2:$E$53,'Transactions (Dated)'!$D$2:$D$53,'Share Values'!$X295,'Transactions (Dated)'!$B$2:$B$53,'Share Values'!AD$11,'Transactions (Dated)'!$C$2:$C$53,"Buy")-SUMIFS('Transactions (Dated)'!$E$2:$E$53,'Transactions (Dated)'!$D$2:$D$53,'Share Values'!$X295,'Transactions (Dated)'!$B$2:$B$53,'Share Values'!AD$11,'Transactions (Dated)'!$C$2:$C$53,"Sell")</f>
        <v>0</v>
      </c>
      <c r="AE295" s="40">
        <f ca="1">AE294+SUMIFS('Transactions (Dated)'!$E$2:$E$53,'Transactions (Dated)'!$D$2:$D$53,'Share Values'!$X295,'Transactions (Dated)'!$B$2:$B$53,'Share Values'!AE$11,'Transactions (Dated)'!$C$2:$C$53,"Buy")-SUMIFS('Transactions (Dated)'!$E$2:$E$53,'Transactions (Dated)'!$D$2:$D$53,'Share Values'!$X295,'Transactions (Dated)'!$B$2:$B$53,'Share Values'!AE$11,'Transactions (Dated)'!$C$2:$C$53,"Sell")</f>
        <v>0</v>
      </c>
      <c r="AF295" s="40">
        <f ca="1">AF294+SUMIFS('Transactions (Dated)'!$E$2:$E$53,'Transactions (Dated)'!$D$2:$D$53,'Share Values'!$X295,'Transactions (Dated)'!$B$2:$B$53,'Share Values'!AF$11,'Transactions (Dated)'!$C$2:$C$53,"Buy")-SUMIFS('Transactions (Dated)'!$E$2:$E$53,'Transactions (Dated)'!$D$2:$D$53,'Share Values'!$X295,'Transactions (Dated)'!$B$2:$B$53,'Share Values'!AF$11,'Transactions (Dated)'!$C$2:$C$53,"Sell")</f>
        <v>0</v>
      </c>
      <c r="AG295" s="40">
        <f ca="1">AG294+SUMIFS('Transactions (Dated)'!$E$2:$E$53,'Transactions (Dated)'!$D$2:$D$53,'Share Values'!$X295,'Transactions (Dated)'!$B$2:$B$53,'Share Values'!AG$11,'Transactions (Dated)'!$C$2:$C$53,"Buy")-SUMIFS('Transactions (Dated)'!$E$2:$E$53,'Transactions (Dated)'!$D$2:$D$53,'Share Values'!$X295,'Transactions (Dated)'!$B$2:$B$53,'Share Values'!AG$11,'Transactions (Dated)'!$C$2:$C$53,"Sell")</f>
        <v>0</v>
      </c>
      <c r="AH295" s="40">
        <f ca="1">AH294+SUMIFS('Transactions (Dated)'!$E$2:$E$53,'Transactions (Dated)'!$D$2:$D$53,'Share Values'!$X295,'Transactions (Dated)'!$B$2:$B$53,'Share Values'!AH$11,'Transactions (Dated)'!$C$2:$C$53,"Buy")-SUMIFS('Transactions (Dated)'!$E$2:$E$53,'Transactions (Dated)'!$D$2:$D$53,'Share Values'!$X295,'Transactions (Dated)'!$B$2:$B$53,'Share Values'!AH$11,'Transactions (Dated)'!$C$2:$C$53,"Sell")</f>
        <v>0</v>
      </c>
      <c r="AI295" s="40">
        <f ca="1">AI294+SUMIFS('Transactions (Dated)'!$E$2:$E$53,'Transactions (Dated)'!$D$2:$D$53,'Share Values'!$X295,'Transactions (Dated)'!$B$2:$B$53,'Share Values'!AI$11,'Transactions (Dated)'!$C$2:$C$53,"Buy")-SUMIFS('Transactions (Dated)'!$E$2:$E$53,'Transactions (Dated)'!$D$2:$D$53,'Share Values'!$X295,'Transactions (Dated)'!$B$2:$B$53,'Share Values'!AI$11,'Transactions (Dated)'!$C$2:$C$53,"Sell")</f>
        <v>0</v>
      </c>
      <c r="AJ295" s="40">
        <f ca="1">AJ294+SUMIFS('Transactions (Dated)'!$E$2:$E$53,'Transactions (Dated)'!$D$2:$D$53,'Share Values'!$X295,'Transactions (Dated)'!$B$2:$B$53,'Share Values'!AJ$11,'Transactions (Dated)'!$C$2:$C$53,"Buy")-SUMIFS('Transactions (Dated)'!$E$2:$E$53,'Transactions (Dated)'!$D$2:$D$53,'Share Values'!$X295,'Transactions (Dated)'!$B$2:$B$53,'Share Values'!AJ$11,'Transactions (Dated)'!$C$2:$C$53,"Sell")</f>
        <v>0</v>
      </c>
      <c r="AK295" s="40">
        <f ca="1">AK294+SUMIFS('Transactions (Dated)'!$E$2:$E$53,'Transactions (Dated)'!$D$2:$D$53,'Share Values'!$X295,'Transactions (Dated)'!$B$2:$B$53,'Share Values'!AK$11,'Transactions (Dated)'!$C$2:$C$53,"Buy")-SUMIFS('Transactions (Dated)'!$E$2:$E$53,'Transactions (Dated)'!$D$2:$D$53,'Share Values'!$X295,'Transactions (Dated)'!$B$2:$B$53,'Share Values'!AK$11,'Transactions (Dated)'!$C$2:$C$53,"Sell")</f>
        <v>0</v>
      </c>
      <c r="AL295" s="40">
        <f ca="1">AL294+SUMIFS('Transactions (Dated)'!$E$2:$E$53,'Transactions (Dated)'!$D$2:$D$53,'Share Values'!$X295,'Transactions (Dated)'!$B$2:$B$53,'Share Values'!AL$11,'Transactions (Dated)'!$C$2:$C$53,"Buy")-SUMIFS('Transactions (Dated)'!$E$2:$E$53,'Transactions (Dated)'!$D$2:$D$53,'Share Values'!$X295,'Transactions (Dated)'!$B$2:$B$53,'Share Values'!AL$11,'Transactions (Dated)'!$C$2:$C$53,"Sell")</f>
        <v>0</v>
      </c>
      <c r="AM295" s="40">
        <f ca="1">AM294+SUMIFS('Transactions (Dated)'!$E$2:$E$53,'Transactions (Dated)'!$D$2:$D$53,'Share Values'!$X295,'Transactions (Dated)'!$B$2:$B$53,'Share Values'!AM$11,'Transactions (Dated)'!$C$2:$C$53,"Buy")-SUMIFS('Transactions (Dated)'!$E$2:$E$53,'Transactions (Dated)'!$D$2:$D$53,'Share Values'!$X295,'Transactions (Dated)'!$B$2:$B$53,'Share Values'!AM$11,'Transactions (Dated)'!$C$2:$C$53,"Sell")</f>
        <v>0</v>
      </c>
      <c r="AN295" s="40">
        <f ca="1">AN294+SUMIFS('Transactions (Dated)'!$E$2:$E$53,'Transactions (Dated)'!$D$2:$D$53,'Share Values'!$X295,'Transactions (Dated)'!$B$2:$B$53,'Share Values'!AN$11,'Transactions (Dated)'!$C$2:$C$53,"Buy")-SUMIFS('Transactions (Dated)'!$E$2:$E$53,'Transactions (Dated)'!$D$2:$D$53,'Share Values'!$X295,'Transactions (Dated)'!$B$2:$B$53,'Share Values'!AN$11,'Transactions (Dated)'!$C$2:$C$53,"Sell")</f>
        <v>0</v>
      </c>
      <c r="AO295" s="40"/>
      <c r="AQ295" s="3">
        <f t="shared" si="115"/>
        <v>42325</v>
      </c>
      <c r="AR295" s="6">
        <f t="shared" ca="1" si="116"/>
        <v>45648.75</v>
      </c>
      <c r="AS295" s="6">
        <f t="shared" ca="1" si="117"/>
        <v>25312.5</v>
      </c>
      <c r="AT295" s="6">
        <f t="shared" ca="1" si="118"/>
        <v>706860</v>
      </c>
      <c r="AU295" s="6">
        <f t="shared" ca="1" si="119"/>
        <v>62473.840000000004</v>
      </c>
      <c r="AV295" s="6">
        <f t="shared" ca="1" si="120"/>
        <v>29044.76</v>
      </c>
      <c r="AW295" s="6">
        <f t="shared" ca="1" si="121"/>
        <v>0</v>
      </c>
      <c r="AX295" s="6">
        <f t="shared" ca="1" si="122"/>
        <v>0</v>
      </c>
      <c r="AY295" s="6">
        <f t="shared" ca="1" si="123"/>
        <v>0</v>
      </c>
      <c r="AZ295" s="6">
        <f t="shared" ca="1" si="124"/>
        <v>0</v>
      </c>
      <c r="BA295" s="6">
        <f t="shared" ca="1" si="125"/>
        <v>0</v>
      </c>
      <c r="BB295" s="6">
        <f t="shared" ca="1" si="126"/>
        <v>0</v>
      </c>
      <c r="BC295" s="6">
        <f t="shared" ca="1" si="127"/>
        <v>0</v>
      </c>
      <c r="BD295" s="6">
        <f t="shared" ca="1" si="128"/>
        <v>0</v>
      </c>
      <c r="BE295" s="6">
        <f t="shared" ca="1" si="129"/>
        <v>0</v>
      </c>
      <c r="BF295" s="6">
        <f t="shared" ca="1" si="136"/>
        <v>0</v>
      </c>
      <c r="BG295" s="6">
        <f t="shared" ca="1" si="137"/>
        <v>0</v>
      </c>
      <c r="BH295" s="6"/>
      <c r="BJ295" s="4">
        <f t="shared" ca="1" si="130"/>
        <v>869339.85</v>
      </c>
      <c r="BL295" s="3">
        <f t="shared" si="131"/>
        <v>42325</v>
      </c>
      <c r="BM295" s="6">
        <f>BM294+SUMIFS('Transactions (Dated)'!G:G,'Transactions (Dated)'!D:D,'Share Values'!AQ295)</f>
        <v>34179.499999999993</v>
      </c>
      <c r="BN295" s="6">
        <f ca="1">BN294+SUMIFS('Transactions (Dated)'!$F:$F,'Transactions (Dated)'!$D:$D,$BL295,'Transactions (Dated)'!$B:$B,BN$11,'Transactions (Dated)'!$C:$C,"Dividend (paid to cash)")*Y295</f>
        <v>0</v>
      </c>
      <c r="BO295" s="6">
        <f ca="1">BO294+SUMIFS('Transactions (Dated)'!$F:$F,'Transactions (Dated)'!$D:$D,$BL295,'Transactions (Dated)'!$B:$B,BO$11,'Transactions (Dated)'!$C:$C,"Dividend (paid to cash)")*Z295</f>
        <v>2187.5</v>
      </c>
      <c r="BP295" s="6">
        <f ca="1">BP294+SUMIFS('Transactions (Dated)'!$F:$F,'Transactions (Dated)'!$D:$D,$BL295,'Transactions (Dated)'!$B:$B,BP$11,'Transactions (Dated)'!$C:$C,"Dividend (paid to cash)")*AA295</f>
        <v>28734.342000000001</v>
      </c>
      <c r="BQ295" s="6">
        <f ca="1">BQ294+SUMIFS('Transactions (Dated)'!$F:$F,'Transactions (Dated)'!$D:$D,$BL295,'Transactions (Dated)'!$B:$B,BQ$11,'Transactions (Dated)'!$C:$C,"Dividend (paid to cash)")*AB295</f>
        <v>179.74</v>
      </c>
      <c r="BR295" s="6">
        <f ca="1">BR294+SUMIFS('Transactions (Dated)'!$F:$F,'Transactions (Dated)'!$D:$D,$BL295,'Transactions (Dated)'!$B:$B,BR$11,'Transactions (Dated)'!$C:$C,"Dividend (paid to cash)")*AC295</f>
        <v>0</v>
      </c>
      <c r="BS295" s="6">
        <f ca="1">BS294+SUMIFS('Transactions (Dated)'!$F:$F,'Transactions (Dated)'!$D:$D,$BL295,'Transactions (Dated)'!$B:$B,BS$11,'Transactions (Dated)'!$C:$C,"Dividend (paid to cash)")*AD295</f>
        <v>0</v>
      </c>
      <c r="BT295" s="6">
        <f ca="1">BT294+SUMIFS('Transactions (Dated)'!$F:$F,'Transactions (Dated)'!$D:$D,$BL295,'Transactions (Dated)'!$B:$B,BT$11,'Transactions (Dated)'!$C:$C,"Dividend (paid to cash)")*AE295</f>
        <v>0</v>
      </c>
      <c r="BU295" s="6">
        <f ca="1">BU294+SUMIFS('Transactions (Dated)'!$F:$F,'Transactions (Dated)'!$D:$D,$BL295,'Transactions (Dated)'!$B:$B,BU$11,'Transactions (Dated)'!$C:$C,"Dividend (paid to cash)")*AF295</f>
        <v>0</v>
      </c>
      <c r="BV295" s="6">
        <f ca="1">BV294+SUMIFS('Transactions (Dated)'!$F:$F,'Transactions (Dated)'!$D:$D,$BL295,'Transactions (Dated)'!$B:$B,BV$11,'Transactions (Dated)'!$C:$C,"Dividend (paid to cash)")*AG295</f>
        <v>0</v>
      </c>
      <c r="BW295" s="6">
        <f ca="1">BW294+SUMIFS('Transactions (Dated)'!$F:$F,'Transactions (Dated)'!$D:$D,$BL295,'Transactions (Dated)'!$B:$B,BW$11,'Transactions (Dated)'!$C:$C,"Dividend (paid to cash)")*AH295</f>
        <v>0</v>
      </c>
      <c r="BX295" s="6">
        <f ca="1">BX294+SUMIFS('Transactions (Dated)'!$F:$F,'Transactions (Dated)'!$D:$D,$BL295,'Transactions (Dated)'!$B:$B,BX$11,'Transactions (Dated)'!$C:$C,"Dividend (paid to cash)")*AI295</f>
        <v>0</v>
      </c>
      <c r="BY295" s="6">
        <f ca="1">BY294+SUMIFS('Transactions (Dated)'!$F:$F,'Transactions (Dated)'!$D:$D,$BL295,'Transactions (Dated)'!$B:$B,BY$11,'Transactions (Dated)'!$C:$C,"Dividend (paid to cash)")*AJ295</f>
        <v>0</v>
      </c>
      <c r="BZ295" s="6">
        <f ca="1">BZ294+SUMIFS('Transactions (Dated)'!$F:$F,'Transactions (Dated)'!$D:$D,$BL295,'Transactions (Dated)'!$B:$B,BZ$11,'Transactions (Dated)'!$C:$C,"Dividend (paid to cash)")*AK295</f>
        <v>0</v>
      </c>
      <c r="CA295" s="6">
        <f ca="1">CA294+SUMIFS('Transactions (Dated)'!$F:$F,'Transactions (Dated)'!$D:$D,$BL295,'Transactions (Dated)'!$B:$B,CA$11,'Transactions (Dated)'!$C:$C,"Dividend (paid to cash)")*AL295</f>
        <v>0</v>
      </c>
      <c r="CB295" s="6">
        <v>0</v>
      </c>
      <c r="CC295" s="6">
        <v>0</v>
      </c>
      <c r="CD295" s="6"/>
      <c r="CF295" s="6">
        <f t="shared" ca="1" si="138"/>
        <v>65281.081999999988</v>
      </c>
      <c r="CH295" s="3">
        <f t="shared" si="139"/>
        <v>42325</v>
      </c>
      <c r="CI295" s="4">
        <f t="shared" ca="1" si="132"/>
        <v>869339.85</v>
      </c>
      <c r="CJ295" s="4">
        <f t="shared" ca="1" si="133"/>
        <v>65281.081999999988</v>
      </c>
      <c r="CL295" s="4">
        <f t="shared" ca="1" si="134"/>
        <v>934620.93199999991</v>
      </c>
    </row>
    <row r="296" spans="2:90" x14ac:dyDescent="0.15">
      <c r="B296" s="3">
        <f t="shared" si="135"/>
        <v>42326</v>
      </c>
      <c r="C296" s="2">
        <v>13400</v>
      </c>
      <c r="E296" s="70">
        <v>42326</v>
      </c>
      <c r="F296" s="69">
        <v>10.15</v>
      </c>
      <c r="G296" s="69">
        <v>2.77</v>
      </c>
      <c r="H296" s="69">
        <v>18.14</v>
      </c>
      <c r="I296" s="69">
        <v>32.94</v>
      </c>
      <c r="J296" s="69">
        <v>12.75</v>
      </c>
      <c r="K296" s="69">
        <v>10.44</v>
      </c>
      <c r="L296" s="69">
        <v>23.26</v>
      </c>
      <c r="M296" s="69">
        <v>2.8</v>
      </c>
      <c r="N296" s="69">
        <v>7.78</v>
      </c>
      <c r="O296" s="69">
        <v>6.13</v>
      </c>
      <c r="P296" s="69">
        <v>24.89</v>
      </c>
      <c r="Q296" s="69">
        <v>0.84</v>
      </c>
      <c r="R296" s="69">
        <v>5.53</v>
      </c>
      <c r="S296" s="69">
        <v>37.75</v>
      </c>
      <c r="T296" s="69"/>
      <c r="U296" s="69"/>
      <c r="V296" s="4"/>
      <c r="X296" s="3">
        <f t="shared" si="114"/>
        <v>42326</v>
      </c>
      <c r="Y296" s="40">
        <f ca="1">Y295+SUMIFS('Transactions (Dated)'!$E$2:$E$53,'Transactions (Dated)'!$D$2:$D$53,'Share Values'!$X296,'Transactions (Dated)'!$B$2:$B$53,'Share Values'!Y$11,'Transactions (Dated)'!$C$2:$C$53,"Buy")-SUMIFS('Transactions (Dated)'!$E$2:$E$53,'Transactions (Dated)'!$D$2:$D$53,'Share Values'!$X296,'Transactions (Dated)'!$B$2:$B$53,'Share Values'!Y$11,'Transactions (Dated)'!$C$2:$C$53,"Sell")</f>
        <v>4625</v>
      </c>
      <c r="Z296" s="40">
        <f ca="1">Z295+SUMIFS('Transactions (Dated)'!$E$2:$E$53,'Transactions (Dated)'!$D$2:$D$53,'Share Values'!$X296,'Transactions (Dated)'!$B$2:$B$53,'Share Values'!Z$11,'Transactions (Dated)'!$C$2:$C$53,"Buy")-SUMIFS('Transactions (Dated)'!$E$2:$E$53,'Transactions (Dated)'!$D$2:$D$53,'Share Values'!$X296,'Transactions (Dated)'!$B$2:$B$53,'Share Values'!Z$11,'Transactions (Dated)'!$C$2:$C$53,"Sell")</f>
        <v>9375</v>
      </c>
      <c r="AA296" s="40">
        <f ca="1">AA295+SUMIFS('Transactions (Dated)'!$E$2:$E$53,'Transactions (Dated)'!$D$2:$D$53,'Share Values'!$X296,'Transactions (Dated)'!$B$2:$B$53,'Share Values'!AA$11,'Transactions (Dated)'!$C$2:$C$53,"Buy")-SUMIFS('Transactions (Dated)'!$E$2:$E$53,'Transactions (Dated)'!$D$2:$D$53,'Share Values'!$X296,'Transactions (Dated)'!$B$2:$B$53,'Share Values'!AA$11,'Transactions (Dated)'!$C$2:$C$53,"Sell")</f>
        <v>39270</v>
      </c>
      <c r="AB296" s="40">
        <f ca="1">AB295+SUMIFS('Transactions (Dated)'!$E$2:$E$53,'Transactions (Dated)'!$D$2:$D$53,'Share Values'!$X296,'Transactions (Dated)'!$B$2:$B$53,'Share Values'!AB$11,'Transactions (Dated)'!$C$2:$C$53,"Buy")-SUMIFS('Transactions (Dated)'!$E$2:$E$53,'Transactions (Dated)'!$D$2:$D$53,'Share Values'!$X296,'Transactions (Dated)'!$B$2:$B$53,'Share Values'!AB$11,'Transactions (Dated)'!$C$2:$C$53,"Sell")</f>
        <v>1892</v>
      </c>
      <c r="AC296" s="40">
        <f ca="1">AC295+SUMIFS('Transactions (Dated)'!$E$2:$E$53,'Transactions (Dated)'!$D$2:$D$53,'Share Values'!$X296,'Transactions (Dated)'!$B$2:$B$53,'Share Values'!AC$11,'Transactions (Dated)'!$C$2:$C$53,"Buy")-SUMIFS('Transactions (Dated)'!$E$2:$E$53,'Transactions (Dated)'!$D$2:$D$53,'Share Values'!$X296,'Transactions (Dated)'!$B$2:$B$53,'Share Values'!AC$11,'Transactions (Dated)'!$C$2:$C$53,"Sell")</f>
        <v>2348</v>
      </c>
      <c r="AD296" s="40">
        <f ca="1">AD295+SUMIFS('Transactions (Dated)'!$E$2:$E$53,'Transactions (Dated)'!$D$2:$D$53,'Share Values'!$X296,'Transactions (Dated)'!$B$2:$B$53,'Share Values'!AD$11,'Transactions (Dated)'!$C$2:$C$53,"Buy")-SUMIFS('Transactions (Dated)'!$E$2:$E$53,'Transactions (Dated)'!$D$2:$D$53,'Share Values'!$X296,'Transactions (Dated)'!$B$2:$B$53,'Share Values'!AD$11,'Transactions (Dated)'!$C$2:$C$53,"Sell")</f>
        <v>0</v>
      </c>
      <c r="AE296" s="40">
        <f ca="1">AE295+SUMIFS('Transactions (Dated)'!$E$2:$E$53,'Transactions (Dated)'!$D$2:$D$53,'Share Values'!$X296,'Transactions (Dated)'!$B$2:$B$53,'Share Values'!AE$11,'Transactions (Dated)'!$C$2:$C$53,"Buy")-SUMIFS('Transactions (Dated)'!$E$2:$E$53,'Transactions (Dated)'!$D$2:$D$53,'Share Values'!$X296,'Transactions (Dated)'!$B$2:$B$53,'Share Values'!AE$11,'Transactions (Dated)'!$C$2:$C$53,"Sell")</f>
        <v>0</v>
      </c>
      <c r="AF296" s="40">
        <f ca="1">AF295+SUMIFS('Transactions (Dated)'!$E$2:$E$53,'Transactions (Dated)'!$D$2:$D$53,'Share Values'!$X296,'Transactions (Dated)'!$B$2:$B$53,'Share Values'!AF$11,'Transactions (Dated)'!$C$2:$C$53,"Buy")-SUMIFS('Transactions (Dated)'!$E$2:$E$53,'Transactions (Dated)'!$D$2:$D$53,'Share Values'!$X296,'Transactions (Dated)'!$B$2:$B$53,'Share Values'!AF$11,'Transactions (Dated)'!$C$2:$C$53,"Sell")</f>
        <v>0</v>
      </c>
      <c r="AG296" s="40">
        <f ca="1">AG295+SUMIFS('Transactions (Dated)'!$E$2:$E$53,'Transactions (Dated)'!$D$2:$D$53,'Share Values'!$X296,'Transactions (Dated)'!$B$2:$B$53,'Share Values'!AG$11,'Transactions (Dated)'!$C$2:$C$53,"Buy")-SUMIFS('Transactions (Dated)'!$E$2:$E$53,'Transactions (Dated)'!$D$2:$D$53,'Share Values'!$X296,'Transactions (Dated)'!$B$2:$B$53,'Share Values'!AG$11,'Transactions (Dated)'!$C$2:$C$53,"Sell")</f>
        <v>0</v>
      </c>
      <c r="AH296" s="40">
        <f ca="1">AH295+SUMIFS('Transactions (Dated)'!$E$2:$E$53,'Transactions (Dated)'!$D$2:$D$53,'Share Values'!$X296,'Transactions (Dated)'!$B$2:$B$53,'Share Values'!AH$11,'Transactions (Dated)'!$C$2:$C$53,"Buy")-SUMIFS('Transactions (Dated)'!$E$2:$E$53,'Transactions (Dated)'!$D$2:$D$53,'Share Values'!$X296,'Transactions (Dated)'!$B$2:$B$53,'Share Values'!AH$11,'Transactions (Dated)'!$C$2:$C$53,"Sell")</f>
        <v>0</v>
      </c>
      <c r="AI296" s="40">
        <f ca="1">AI295+SUMIFS('Transactions (Dated)'!$E$2:$E$53,'Transactions (Dated)'!$D$2:$D$53,'Share Values'!$X296,'Transactions (Dated)'!$B$2:$B$53,'Share Values'!AI$11,'Transactions (Dated)'!$C$2:$C$53,"Buy")-SUMIFS('Transactions (Dated)'!$E$2:$E$53,'Transactions (Dated)'!$D$2:$D$53,'Share Values'!$X296,'Transactions (Dated)'!$B$2:$B$53,'Share Values'!AI$11,'Transactions (Dated)'!$C$2:$C$53,"Sell")</f>
        <v>0</v>
      </c>
      <c r="AJ296" s="40">
        <f ca="1">AJ295+SUMIFS('Transactions (Dated)'!$E$2:$E$53,'Transactions (Dated)'!$D$2:$D$53,'Share Values'!$X296,'Transactions (Dated)'!$B$2:$B$53,'Share Values'!AJ$11,'Transactions (Dated)'!$C$2:$C$53,"Buy")-SUMIFS('Transactions (Dated)'!$E$2:$E$53,'Transactions (Dated)'!$D$2:$D$53,'Share Values'!$X296,'Transactions (Dated)'!$B$2:$B$53,'Share Values'!AJ$11,'Transactions (Dated)'!$C$2:$C$53,"Sell")</f>
        <v>0</v>
      </c>
      <c r="AK296" s="40">
        <f ca="1">AK295+SUMIFS('Transactions (Dated)'!$E$2:$E$53,'Transactions (Dated)'!$D$2:$D$53,'Share Values'!$X296,'Transactions (Dated)'!$B$2:$B$53,'Share Values'!AK$11,'Transactions (Dated)'!$C$2:$C$53,"Buy")-SUMIFS('Transactions (Dated)'!$E$2:$E$53,'Transactions (Dated)'!$D$2:$D$53,'Share Values'!$X296,'Transactions (Dated)'!$B$2:$B$53,'Share Values'!AK$11,'Transactions (Dated)'!$C$2:$C$53,"Sell")</f>
        <v>0</v>
      </c>
      <c r="AL296" s="40">
        <f ca="1">AL295+SUMIFS('Transactions (Dated)'!$E$2:$E$53,'Transactions (Dated)'!$D$2:$D$53,'Share Values'!$X296,'Transactions (Dated)'!$B$2:$B$53,'Share Values'!AL$11,'Transactions (Dated)'!$C$2:$C$53,"Buy")-SUMIFS('Transactions (Dated)'!$E$2:$E$53,'Transactions (Dated)'!$D$2:$D$53,'Share Values'!$X296,'Transactions (Dated)'!$B$2:$B$53,'Share Values'!AL$11,'Transactions (Dated)'!$C$2:$C$53,"Sell")</f>
        <v>0</v>
      </c>
      <c r="AM296" s="40">
        <f ca="1">AM295+SUMIFS('Transactions (Dated)'!$E$2:$E$53,'Transactions (Dated)'!$D$2:$D$53,'Share Values'!$X296,'Transactions (Dated)'!$B$2:$B$53,'Share Values'!AM$11,'Transactions (Dated)'!$C$2:$C$53,"Buy")-SUMIFS('Transactions (Dated)'!$E$2:$E$53,'Transactions (Dated)'!$D$2:$D$53,'Share Values'!$X296,'Transactions (Dated)'!$B$2:$B$53,'Share Values'!AM$11,'Transactions (Dated)'!$C$2:$C$53,"Sell")</f>
        <v>0</v>
      </c>
      <c r="AN296" s="40">
        <f ca="1">AN295+SUMIFS('Transactions (Dated)'!$E$2:$E$53,'Transactions (Dated)'!$D$2:$D$53,'Share Values'!$X296,'Transactions (Dated)'!$B$2:$B$53,'Share Values'!AN$11,'Transactions (Dated)'!$C$2:$C$53,"Buy")-SUMIFS('Transactions (Dated)'!$E$2:$E$53,'Transactions (Dated)'!$D$2:$D$53,'Share Values'!$X296,'Transactions (Dated)'!$B$2:$B$53,'Share Values'!AN$11,'Transactions (Dated)'!$C$2:$C$53,"Sell")</f>
        <v>0</v>
      </c>
      <c r="AO296" s="40"/>
      <c r="AQ296" s="3">
        <f t="shared" si="115"/>
        <v>42326</v>
      </c>
      <c r="AR296" s="6">
        <f t="shared" ca="1" si="116"/>
        <v>46943.75</v>
      </c>
      <c r="AS296" s="6">
        <f t="shared" ca="1" si="117"/>
        <v>25968.75</v>
      </c>
      <c r="AT296" s="6">
        <f t="shared" ca="1" si="118"/>
        <v>712357.8</v>
      </c>
      <c r="AU296" s="6">
        <f t="shared" ca="1" si="119"/>
        <v>62322.479999999996</v>
      </c>
      <c r="AV296" s="6">
        <f t="shared" ca="1" si="120"/>
        <v>29937</v>
      </c>
      <c r="AW296" s="6">
        <f t="shared" ca="1" si="121"/>
        <v>0</v>
      </c>
      <c r="AX296" s="6">
        <f t="shared" ca="1" si="122"/>
        <v>0</v>
      </c>
      <c r="AY296" s="6">
        <f t="shared" ca="1" si="123"/>
        <v>0</v>
      </c>
      <c r="AZ296" s="6">
        <f t="shared" ca="1" si="124"/>
        <v>0</v>
      </c>
      <c r="BA296" s="6">
        <f t="shared" ca="1" si="125"/>
        <v>0</v>
      </c>
      <c r="BB296" s="6">
        <f t="shared" ca="1" si="126"/>
        <v>0</v>
      </c>
      <c r="BC296" s="6">
        <f t="shared" ca="1" si="127"/>
        <v>0</v>
      </c>
      <c r="BD296" s="6">
        <f t="shared" ca="1" si="128"/>
        <v>0</v>
      </c>
      <c r="BE296" s="6">
        <f t="shared" ca="1" si="129"/>
        <v>0</v>
      </c>
      <c r="BF296" s="6">
        <f t="shared" ca="1" si="136"/>
        <v>0</v>
      </c>
      <c r="BG296" s="6">
        <f t="shared" ca="1" si="137"/>
        <v>0</v>
      </c>
      <c r="BH296" s="6"/>
      <c r="BJ296" s="4">
        <f t="shared" ca="1" si="130"/>
        <v>877529.78</v>
      </c>
      <c r="BL296" s="3">
        <f t="shared" si="131"/>
        <v>42326</v>
      </c>
      <c r="BM296" s="6">
        <f>BM295+SUMIFS('Transactions (Dated)'!G:G,'Transactions (Dated)'!D:D,'Share Values'!AQ296)</f>
        <v>34179.499999999993</v>
      </c>
      <c r="BN296" s="6">
        <f ca="1">BN295+SUMIFS('Transactions (Dated)'!$F:$F,'Transactions (Dated)'!$D:$D,$BL296,'Transactions (Dated)'!$B:$B,BN$11,'Transactions (Dated)'!$C:$C,"Dividend (paid to cash)")*Y296</f>
        <v>0</v>
      </c>
      <c r="BO296" s="6">
        <f ca="1">BO295+SUMIFS('Transactions (Dated)'!$F:$F,'Transactions (Dated)'!$D:$D,$BL296,'Transactions (Dated)'!$B:$B,BO$11,'Transactions (Dated)'!$C:$C,"Dividend (paid to cash)")*Z296</f>
        <v>2187.5</v>
      </c>
      <c r="BP296" s="6">
        <f ca="1">BP295+SUMIFS('Transactions (Dated)'!$F:$F,'Transactions (Dated)'!$D:$D,$BL296,'Transactions (Dated)'!$B:$B,BP$11,'Transactions (Dated)'!$C:$C,"Dividend (paid to cash)")*AA296</f>
        <v>28734.342000000001</v>
      </c>
      <c r="BQ296" s="6">
        <f ca="1">BQ295+SUMIFS('Transactions (Dated)'!$F:$F,'Transactions (Dated)'!$D:$D,$BL296,'Transactions (Dated)'!$B:$B,BQ$11,'Transactions (Dated)'!$C:$C,"Dividend (paid to cash)")*AB296</f>
        <v>245.96000000000004</v>
      </c>
      <c r="BR296" s="6">
        <f ca="1">BR295+SUMIFS('Transactions (Dated)'!$F:$F,'Transactions (Dated)'!$D:$D,$BL296,'Transactions (Dated)'!$B:$B,BR$11,'Transactions (Dated)'!$C:$C,"Dividend (paid to cash)")*AC296</f>
        <v>0</v>
      </c>
      <c r="BS296" s="6">
        <f ca="1">BS295+SUMIFS('Transactions (Dated)'!$F:$F,'Transactions (Dated)'!$D:$D,$BL296,'Transactions (Dated)'!$B:$B,BS$11,'Transactions (Dated)'!$C:$C,"Dividend (paid to cash)")*AD296</f>
        <v>0</v>
      </c>
      <c r="BT296" s="6">
        <f ca="1">BT295+SUMIFS('Transactions (Dated)'!$F:$F,'Transactions (Dated)'!$D:$D,$BL296,'Transactions (Dated)'!$B:$B,BT$11,'Transactions (Dated)'!$C:$C,"Dividend (paid to cash)")*AE296</f>
        <v>0</v>
      </c>
      <c r="BU296" s="6">
        <f ca="1">BU295+SUMIFS('Transactions (Dated)'!$F:$F,'Transactions (Dated)'!$D:$D,$BL296,'Transactions (Dated)'!$B:$B,BU$11,'Transactions (Dated)'!$C:$C,"Dividend (paid to cash)")*AF296</f>
        <v>0</v>
      </c>
      <c r="BV296" s="6">
        <f ca="1">BV295+SUMIFS('Transactions (Dated)'!$F:$F,'Transactions (Dated)'!$D:$D,$BL296,'Transactions (Dated)'!$B:$B,BV$11,'Transactions (Dated)'!$C:$C,"Dividend (paid to cash)")*AG296</f>
        <v>0</v>
      </c>
      <c r="BW296" s="6">
        <f ca="1">BW295+SUMIFS('Transactions (Dated)'!$F:$F,'Transactions (Dated)'!$D:$D,$BL296,'Transactions (Dated)'!$B:$B,BW$11,'Transactions (Dated)'!$C:$C,"Dividend (paid to cash)")*AH296</f>
        <v>0</v>
      </c>
      <c r="BX296" s="6">
        <f ca="1">BX295+SUMIFS('Transactions (Dated)'!$F:$F,'Transactions (Dated)'!$D:$D,$BL296,'Transactions (Dated)'!$B:$B,BX$11,'Transactions (Dated)'!$C:$C,"Dividend (paid to cash)")*AI296</f>
        <v>0</v>
      </c>
      <c r="BY296" s="6">
        <f ca="1">BY295+SUMIFS('Transactions (Dated)'!$F:$F,'Transactions (Dated)'!$D:$D,$BL296,'Transactions (Dated)'!$B:$B,BY$11,'Transactions (Dated)'!$C:$C,"Dividend (paid to cash)")*AJ296</f>
        <v>0</v>
      </c>
      <c r="BZ296" s="6">
        <f ca="1">BZ295+SUMIFS('Transactions (Dated)'!$F:$F,'Transactions (Dated)'!$D:$D,$BL296,'Transactions (Dated)'!$B:$B,BZ$11,'Transactions (Dated)'!$C:$C,"Dividend (paid to cash)")*AK296</f>
        <v>0</v>
      </c>
      <c r="CA296" s="6">
        <f ca="1">CA295+SUMIFS('Transactions (Dated)'!$F:$F,'Transactions (Dated)'!$D:$D,$BL296,'Transactions (Dated)'!$B:$B,CA$11,'Transactions (Dated)'!$C:$C,"Dividend (paid to cash)")*AL296</f>
        <v>0</v>
      </c>
      <c r="CB296" s="6">
        <v>0</v>
      </c>
      <c r="CC296" s="6">
        <v>0</v>
      </c>
      <c r="CD296" s="6"/>
      <c r="CF296" s="6">
        <f t="shared" ca="1" si="138"/>
        <v>65347.301999999989</v>
      </c>
      <c r="CH296" s="3">
        <f t="shared" si="139"/>
        <v>42326</v>
      </c>
      <c r="CI296" s="4">
        <f t="shared" ca="1" si="132"/>
        <v>877529.78</v>
      </c>
      <c r="CJ296" s="4">
        <f t="shared" ca="1" si="133"/>
        <v>65347.301999999989</v>
      </c>
      <c r="CL296" s="4">
        <f t="shared" ca="1" si="134"/>
        <v>942877.08200000005</v>
      </c>
    </row>
    <row r="297" spans="2:90" x14ac:dyDescent="0.15">
      <c r="B297" s="3">
        <f t="shared" si="135"/>
        <v>42327</v>
      </c>
      <c r="C297" s="2">
        <v>13473.8</v>
      </c>
      <c r="E297" s="70">
        <v>42327</v>
      </c>
      <c r="F297" s="69">
        <v>10.26</v>
      </c>
      <c r="G297" s="69">
        <v>2.73</v>
      </c>
      <c r="H297" s="69">
        <v>18.260000000000002</v>
      </c>
      <c r="I297" s="69">
        <v>32.82</v>
      </c>
      <c r="J297" s="69">
        <v>13.55</v>
      </c>
      <c r="K297" s="69">
        <v>10.41</v>
      </c>
      <c r="L297" s="69">
        <v>23.09</v>
      </c>
      <c r="M297" s="69">
        <v>2.87</v>
      </c>
      <c r="N297" s="69">
        <v>7.75</v>
      </c>
      <c r="O297" s="69">
        <v>6.1333000000000002</v>
      </c>
      <c r="P297" s="69">
        <v>24.27</v>
      </c>
      <c r="Q297" s="69">
        <v>0.84</v>
      </c>
      <c r="R297" s="69">
        <v>5.51</v>
      </c>
      <c r="S297" s="69">
        <v>38.1</v>
      </c>
      <c r="T297" s="69"/>
      <c r="U297" s="69"/>
      <c r="V297" s="4"/>
      <c r="X297" s="3">
        <f t="shared" si="114"/>
        <v>42327</v>
      </c>
      <c r="Y297" s="40">
        <f ca="1">Y296+SUMIFS('Transactions (Dated)'!$E$2:$E$53,'Transactions (Dated)'!$D$2:$D$53,'Share Values'!$X297,'Transactions (Dated)'!$B$2:$B$53,'Share Values'!Y$11,'Transactions (Dated)'!$C$2:$C$53,"Buy")-SUMIFS('Transactions (Dated)'!$E$2:$E$53,'Transactions (Dated)'!$D$2:$D$53,'Share Values'!$X297,'Transactions (Dated)'!$B$2:$B$53,'Share Values'!Y$11,'Transactions (Dated)'!$C$2:$C$53,"Sell")</f>
        <v>4625</v>
      </c>
      <c r="Z297" s="40">
        <f ca="1">Z296+SUMIFS('Transactions (Dated)'!$E$2:$E$53,'Transactions (Dated)'!$D$2:$D$53,'Share Values'!$X297,'Transactions (Dated)'!$B$2:$B$53,'Share Values'!Z$11,'Transactions (Dated)'!$C$2:$C$53,"Buy")-SUMIFS('Transactions (Dated)'!$E$2:$E$53,'Transactions (Dated)'!$D$2:$D$53,'Share Values'!$X297,'Transactions (Dated)'!$B$2:$B$53,'Share Values'!Z$11,'Transactions (Dated)'!$C$2:$C$53,"Sell")</f>
        <v>9375</v>
      </c>
      <c r="AA297" s="40">
        <f ca="1">AA296+SUMIFS('Transactions (Dated)'!$E$2:$E$53,'Transactions (Dated)'!$D$2:$D$53,'Share Values'!$X297,'Transactions (Dated)'!$B$2:$B$53,'Share Values'!AA$11,'Transactions (Dated)'!$C$2:$C$53,"Buy")-SUMIFS('Transactions (Dated)'!$E$2:$E$53,'Transactions (Dated)'!$D$2:$D$53,'Share Values'!$X297,'Transactions (Dated)'!$B$2:$B$53,'Share Values'!AA$11,'Transactions (Dated)'!$C$2:$C$53,"Sell")</f>
        <v>39270</v>
      </c>
      <c r="AB297" s="40">
        <f ca="1">AB296+SUMIFS('Transactions (Dated)'!$E$2:$E$53,'Transactions (Dated)'!$D$2:$D$53,'Share Values'!$X297,'Transactions (Dated)'!$B$2:$B$53,'Share Values'!AB$11,'Transactions (Dated)'!$C$2:$C$53,"Buy")-SUMIFS('Transactions (Dated)'!$E$2:$E$53,'Transactions (Dated)'!$D$2:$D$53,'Share Values'!$X297,'Transactions (Dated)'!$B$2:$B$53,'Share Values'!AB$11,'Transactions (Dated)'!$C$2:$C$53,"Sell")</f>
        <v>1892</v>
      </c>
      <c r="AC297" s="40">
        <f ca="1">AC296+SUMIFS('Transactions (Dated)'!$E$2:$E$53,'Transactions (Dated)'!$D$2:$D$53,'Share Values'!$X297,'Transactions (Dated)'!$B$2:$B$53,'Share Values'!AC$11,'Transactions (Dated)'!$C$2:$C$53,"Buy")-SUMIFS('Transactions (Dated)'!$E$2:$E$53,'Transactions (Dated)'!$D$2:$D$53,'Share Values'!$X297,'Transactions (Dated)'!$B$2:$B$53,'Share Values'!AC$11,'Transactions (Dated)'!$C$2:$C$53,"Sell")</f>
        <v>2348</v>
      </c>
      <c r="AD297" s="40">
        <f ca="1">AD296+SUMIFS('Transactions (Dated)'!$E$2:$E$53,'Transactions (Dated)'!$D$2:$D$53,'Share Values'!$X297,'Transactions (Dated)'!$B$2:$B$53,'Share Values'!AD$11,'Transactions (Dated)'!$C$2:$C$53,"Buy")-SUMIFS('Transactions (Dated)'!$E$2:$E$53,'Transactions (Dated)'!$D$2:$D$53,'Share Values'!$X297,'Transactions (Dated)'!$B$2:$B$53,'Share Values'!AD$11,'Transactions (Dated)'!$C$2:$C$53,"Sell")</f>
        <v>0</v>
      </c>
      <c r="AE297" s="40">
        <f ca="1">AE296+SUMIFS('Transactions (Dated)'!$E$2:$E$53,'Transactions (Dated)'!$D$2:$D$53,'Share Values'!$X297,'Transactions (Dated)'!$B$2:$B$53,'Share Values'!AE$11,'Transactions (Dated)'!$C$2:$C$53,"Buy")-SUMIFS('Transactions (Dated)'!$E$2:$E$53,'Transactions (Dated)'!$D$2:$D$53,'Share Values'!$X297,'Transactions (Dated)'!$B$2:$B$53,'Share Values'!AE$11,'Transactions (Dated)'!$C$2:$C$53,"Sell")</f>
        <v>0</v>
      </c>
      <c r="AF297" s="40">
        <f ca="1">AF296+SUMIFS('Transactions (Dated)'!$E$2:$E$53,'Transactions (Dated)'!$D$2:$D$53,'Share Values'!$X297,'Transactions (Dated)'!$B$2:$B$53,'Share Values'!AF$11,'Transactions (Dated)'!$C$2:$C$53,"Buy")-SUMIFS('Transactions (Dated)'!$E$2:$E$53,'Transactions (Dated)'!$D$2:$D$53,'Share Values'!$X297,'Transactions (Dated)'!$B$2:$B$53,'Share Values'!AF$11,'Transactions (Dated)'!$C$2:$C$53,"Sell")</f>
        <v>0</v>
      </c>
      <c r="AG297" s="40">
        <f ca="1">AG296+SUMIFS('Transactions (Dated)'!$E$2:$E$53,'Transactions (Dated)'!$D$2:$D$53,'Share Values'!$X297,'Transactions (Dated)'!$B$2:$B$53,'Share Values'!AG$11,'Transactions (Dated)'!$C$2:$C$53,"Buy")-SUMIFS('Transactions (Dated)'!$E$2:$E$53,'Transactions (Dated)'!$D$2:$D$53,'Share Values'!$X297,'Transactions (Dated)'!$B$2:$B$53,'Share Values'!AG$11,'Transactions (Dated)'!$C$2:$C$53,"Sell")</f>
        <v>0</v>
      </c>
      <c r="AH297" s="40">
        <f ca="1">AH296+SUMIFS('Transactions (Dated)'!$E$2:$E$53,'Transactions (Dated)'!$D$2:$D$53,'Share Values'!$X297,'Transactions (Dated)'!$B$2:$B$53,'Share Values'!AH$11,'Transactions (Dated)'!$C$2:$C$53,"Buy")-SUMIFS('Transactions (Dated)'!$E$2:$E$53,'Transactions (Dated)'!$D$2:$D$53,'Share Values'!$X297,'Transactions (Dated)'!$B$2:$B$53,'Share Values'!AH$11,'Transactions (Dated)'!$C$2:$C$53,"Sell")</f>
        <v>0</v>
      </c>
      <c r="AI297" s="40">
        <f ca="1">AI296+SUMIFS('Transactions (Dated)'!$E$2:$E$53,'Transactions (Dated)'!$D$2:$D$53,'Share Values'!$X297,'Transactions (Dated)'!$B$2:$B$53,'Share Values'!AI$11,'Transactions (Dated)'!$C$2:$C$53,"Buy")-SUMIFS('Transactions (Dated)'!$E$2:$E$53,'Transactions (Dated)'!$D$2:$D$53,'Share Values'!$X297,'Transactions (Dated)'!$B$2:$B$53,'Share Values'!AI$11,'Transactions (Dated)'!$C$2:$C$53,"Sell")</f>
        <v>0</v>
      </c>
      <c r="AJ297" s="40">
        <f ca="1">AJ296+SUMIFS('Transactions (Dated)'!$E$2:$E$53,'Transactions (Dated)'!$D$2:$D$53,'Share Values'!$X297,'Transactions (Dated)'!$B$2:$B$53,'Share Values'!AJ$11,'Transactions (Dated)'!$C$2:$C$53,"Buy")-SUMIFS('Transactions (Dated)'!$E$2:$E$53,'Transactions (Dated)'!$D$2:$D$53,'Share Values'!$X297,'Transactions (Dated)'!$B$2:$B$53,'Share Values'!AJ$11,'Transactions (Dated)'!$C$2:$C$53,"Sell")</f>
        <v>0</v>
      </c>
      <c r="AK297" s="40">
        <f ca="1">AK296+SUMIFS('Transactions (Dated)'!$E$2:$E$53,'Transactions (Dated)'!$D$2:$D$53,'Share Values'!$X297,'Transactions (Dated)'!$B$2:$B$53,'Share Values'!AK$11,'Transactions (Dated)'!$C$2:$C$53,"Buy")-SUMIFS('Transactions (Dated)'!$E$2:$E$53,'Transactions (Dated)'!$D$2:$D$53,'Share Values'!$X297,'Transactions (Dated)'!$B$2:$B$53,'Share Values'!AK$11,'Transactions (Dated)'!$C$2:$C$53,"Sell")</f>
        <v>0</v>
      </c>
      <c r="AL297" s="40">
        <f ca="1">AL296+SUMIFS('Transactions (Dated)'!$E$2:$E$53,'Transactions (Dated)'!$D$2:$D$53,'Share Values'!$X297,'Transactions (Dated)'!$B$2:$B$53,'Share Values'!AL$11,'Transactions (Dated)'!$C$2:$C$53,"Buy")-SUMIFS('Transactions (Dated)'!$E$2:$E$53,'Transactions (Dated)'!$D$2:$D$53,'Share Values'!$X297,'Transactions (Dated)'!$B$2:$B$53,'Share Values'!AL$11,'Transactions (Dated)'!$C$2:$C$53,"Sell")</f>
        <v>0</v>
      </c>
      <c r="AM297" s="40">
        <f ca="1">AM296+SUMIFS('Transactions (Dated)'!$E$2:$E$53,'Transactions (Dated)'!$D$2:$D$53,'Share Values'!$X297,'Transactions (Dated)'!$B$2:$B$53,'Share Values'!AM$11,'Transactions (Dated)'!$C$2:$C$53,"Buy")-SUMIFS('Transactions (Dated)'!$E$2:$E$53,'Transactions (Dated)'!$D$2:$D$53,'Share Values'!$X297,'Transactions (Dated)'!$B$2:$B$53,'Share Values'!AM$11,'Transactions (Dated)'!$C$2:$C$53,"Sell")</f>
        <v>0</v>
      </c>
      <c r="AN297" s="40">
        <f ca="1">AN296+SUMIFS('Transactions (Dated)'!$E$2:$E$53,'Transactions (Dated)'!$D$2:$D$53,'Share Values'!$X297,'Transactions (Dated)'!$B$2:$B$53,'Share Values'!AN$11,'Transactions (Dated)'!$C$2:$C$53,"Buy")-SUMIFS('Transactions (Dated)'!$E$2:$E$53,'Transactions (Dated)'!$D$2:$D$53,'Share Values'!$X297,'Transactions (Dated)'!$B$2:$B$53,'Share Values'!AN$11,'Transactions (Dated)'!$C$2:$C$53,"Sell")</f>
        <v>0</v>
      </c>
      <c r="AO297" s="40"/>
      <c r="AQ297" s="3">
        <f t="shared" si="115"/>
        <v>42327</v>
      </c>
      <c r="AR297" s="6">
        <f t="shared" ca="1" si="116"/>
        <v>47452.5</v>
      </c>
      <c r="AS297" s="6">
        <f t="shared" ca="1" si="117"/>
        <v>25593.75</v>
      </c>
      <c r="AT297" s="6">
        <f t="shared" ca="1" si="118"/>
        <v>717070.20000000007</v>
      </c>
      <c r="AU297" s="6">
        <f t="shared" ca="1" si="119"/>
        <v>62095.44</v>
      </c>
      <c r="AV297" s="6">
        <f t="shared" ca="1" si="120"/>
        <v>31815.4</v>
      </c>
      <c r="AW297" s="6">
        <f t="shared" ca="1" si="121"/>
        <v>0</v>
      </c>
      <c r="AX297" s="6">
        <f t="shared" ca="1" si="122"/>
        <v>0</v>
      </c>
      <c r="AY297" s="6">
        <f t="shared" ca="1" si="123"/>
        <v>0</v>
      </c>
      <c r="AZ297" s="6">
        <f t="shared" ca="1" si="124"/>
        <v>0</v>
      </c>
      <c r="BA297" s="6">
        <f t="shared" ca="1" si="125"/>
        <v>0</v>
      </c>
      <c r="BB297" s="6">
        <f t="shared" ca="1" si="126"/>
        <v>0</v>
      </c>
      <c r="BC297" s="6">
        <f t="shared" ca="1" si="127"/>
        <v>0</v>
      </c>
      <c r="BD297" s="6">
        <f t="shared" ca="1" si="128"/>
        <v>0</v>
      </c>
      <c r="BE297" s="6">
        <f t="shared" ca="1" si="129"/>
        <v>0</v>
      </c>
      <c r="BF297" s="6">
        <f t="shared" ca="1" si="136"/>
        <v>0</v>
      </c>
      <c r="BG297" s="6">
        <f t="shared" ca="1" si="137"/>
        <v>0</v>
      </c>
      <c r="BH297" s="6"/>
      <c r="BJ297" s="4">
        <f t="shared" ca="1" si="130"/>
        <v>884027.29000000015</v>
      </c>
      <c r="BL297" s="3">
        <f t="shared" si="131"/>
        <v>42327</v>
      </c>
      <c r="BM297" s="6">
        <f>BM296+SUMIFS('Transactions (Dated)'!G:G,'Transactions (Dated)'!D:D,'Share Values'!AQ297)</f>
        <v>34179.499999999993</v>
      </c>
      <c r="BN297" s="6">
        <f ca="1">BN296+SUMIFS('Transactions (Dated)'!$F:$F,'Transactions (Dated)'!$D:$D,$BL297,'Transactions (Dated)'!$B:$B,BN$11,'Transactions (Dated)'!$C:$C,"Dividend (paid to cash)")*Y297</f>
        <v>0</v>
      </c>
      <c r="BO297" s="6">
        <f ca="1">BO296+SUMIFS('Transactions (Dated)'!$F:$F,'Transactions (Dated)'!$D:$D,$BL297,'Transactions (Dated)'!$B:$B,BO$11,'Transactions (Dated)'!$C:$C,"Dividend (paid to cash)")*Z297</f>
        <v>2187.5</v>
      </c>
      <c r="BP297" s="6">
        <f ca="1">BP296+SUMIFS('Transactions (Dated)'!$F:$F,'Transactions (Dated)'!$D:$D,$BL297,'Transactions (Dated)'!$B:$B,BP$11,'Transactions (Dated)'!$C:$C,"Dividend (paid to cash)")*AA297</f>
        <v>28734.342000000001</v>
      </c>
      <c r="BQ297" s="6">
        <f ca="1">BQ296+SUMIFS('Transactions (Dated)'!$F:$F,'Transactions (Dated)'!$D:$D,$BL297,'Transactions (Dated)'!$B:$B,BQ$11,'Transactions (Dated)'!$C:$C,"Dividend (paid to cash)")*AB297</f>
        <v>245.96000000000004</v>
      </c>
      <c r="BR297" s="6">
        <f ca="1">BR296+SUMIFS('Transactions (Dated)'!$F:$F,'Transactions (Dated)'!$D:$D,$BL297,'Transactions (Dated)'!$B:$B,BR$11,'Transactions (Dated)'!$C:$C,"Dividend (paid to cash)")*AC297</f>
        <v>0</v>
      </c>
      <c r="BS297" s="6">
        <f ca="1">BS296+SUMIFS('Transactions (Dated)'!$F:$F,'Transactions (Dated)'!$D:$D,$BL297,'Transactions (Dated)'!$B:$B,BS$11,'Transactions (Dated)'!$C:$C,"Dividend (paid to cash)")*AD297</f>
        <v>0</v>
      </c>
      <c r="BT297" s="6">
        <f ca="1">BT296+SUMIFS('Transactions (Dated)'!$F:$F,'Transactions (Dated)'!$D:$D,$BL297,'Transactions (Dated)'!$B:$B,BT$11,'Transactions (Dated)'!$C:$C,"Dividend (paid to cash)")*AE297</f>
        <v>0</v>
      </c>
      <c r="BU297" s="6">
        <f ca="1">BU296+SUMIFS('Transactions (Dated)'!$F:$F,'Transactions (Dated)'!$D:$D,$BL297,'Transactions (Dated)'!$B:$B,BU$11,'Transactions (Dated)'!$C:$C,"Dividend (paid to cash)")*AF297</f>
        <v>0</v>
      </c>
      <c r="BV297" s="6">
        <f ca="1">BV296+SUMIFS('Transactions (Dated)'!$F:$F,'Transactions (Dated)'!$D:$D,$BL297,'Transactions (Dated)'!$B:$B,BV$11,'Transactions (Dated)'!$C:$C,"Dividend (paid to cash)")*AG297</f>
        <v>0</v>
      </c>
      <c r="BW297" s="6">
        <f ca="1">BW296+SUMIFS('Transactions (Dated)'!$F:$F,'Transactions (Dated)'!$D:$D,$BL297,'Transactions (Dated)'!$B:$B,BW$11,'Transactions (Dated)'!$C:$C,"Dividend (paid to cash)")*AH297</f>
        <v>0</v>
      </c>
      <c r="BX297" s="6">
        <f ca="1">BX296+SUMIFS('Transactions (Dated)'!$F:$F,'Transactions (Dated)'!$D:$D,$BL297,'Transactions (Dated)'!$B:$B,BX$11,'Transactions (Dated)'!$C:$C,"Dividend (paid to cash)")*AI297</f>
        <v>0</v>
      </c>
      <c r="BY297" s="6">
        <f ca="1">BY296+SUMIFS('Transactions (Dated)'!$F:$F,'Transactions (Dated)'!$D:$D,$BL297,'Transactions (Dated)'!$B:$B,BY$11,'Transactions (Dated)'!$C:$C,"Dividend (paid to cash)")*AJ297</f>
        <v>0</v>
      </c>
      <c r="BZ297" s="6">
        <f ca="1">BZ296+SUMIFS('Transactions (Dated)'!$F:$F,'Transactions (Dated)'!$D:$D,$BL297,'Transactions (Dated)'!$B:$B,BZ$11,'Transactions (Dated)'!$C:$C,"Dividend (paid to cash)")*AK297</f>
        <v>0</v>
      </c>
      <c r="CA297" s="6">
        <f ca="1">CA296+SUMIFS('Transactions (Dated)'!$F:$F,'Transactions (Dated)'!$D:$D,$BL297,'Transactions (Dated)'!$B:$B,CA$11,'Transactions (Dated)'!$C:$C,"Dividend (paid to cash)")*AL297</f>
        <v>0</v>
      </c>
      <c r="CB297" s="6">
        <v>0</v>
      </c>
      <c r="CC297" s="6">
        <v>0</v>
      </c>
      <c r="CD297" s="6"/>
      <c r="CF297" s="6">
        <f t="shared" ca="1" si="138"/>
        <v>65347.301999999989</v>
      </c>
      <c r="CH297" s="3">
        <f t="shared" si="139"/>
        <v>42327</v>
      </c>
      <c r="CI297" s="4">
        <f t="shared" ca="1" si="132"/>
        <v>884027.29000000015</v>
      </c>
      <c r="CJ297" s="4">
        <f t="shared" ca="1" si="133"/>
        <v>65347.301999999989</v>
      </c>
      <c r="CL297" s="4">
        <f t="shared" ca="1" si="134"/>
        <v>949374.59200000018</v>
      </c>
    </row>
    <row r="298" spans="2:90" x14ac:dyDescent="0.15">
      <c r="B298" s="3">
        <f t="shared" si="135"/>
        <v>42328</v>
      </c>
      <c r="C298" s="2">
        <v>13433.5</v>
      </c>
      <c r="E298" s="70">
        <v>42328</v>
      </c>
      <c r="F298" s="69">
        <v>10.36</v>
      </c>
      <c r="G298" s="69">
        <v>2.65</v>
      </c>
      <c r="H298" s="69">
        <v>18.21</v>
      </c>
      <c r="I298" s="69">
        <v>33.020000000000003</v>
      </c>
      <c r="J298" s="69">
        <v>13.25</v>
      </c>
      <c r="K298" s="69">
        <v>10.33</v>
      </c>
      <c r="L298" s="69">
        <v>22.76</v>
      </c>
      <c r="M298" s="69">
        <v>2.74</v>
      </c>
      <c r="N298" s="69">
        <v>7.47</v>
      </c>
      <c r="O298" s="69">
        <v>6.1333000000000002</v>
      </c>
      <c r="P298" s="69">
        <v>24.37</v>
      </c>
      <c r="Q298" s="69">
        <v>0.84</v>
      </c>
      <c r="R298" s="69">
        <v>5.7</v>
      </c>
      <c r="S298" s="69">
        <v>38</v>
      </c>
      <c r="T298" s="69"/>
      <c r="U298" s="69"/>
      <c r="V298" s="4"/>
      <c r="X298" s="3">
        <f t="shared" si="114"/>
        <v>42328</v>
      </c>
      <c r="Y298" s="40">
        <f ca="1">Y297+SUMIFS('Transactions (Dated)'!$E$2:$E$53,'Transactions (Dated)'!$D$2:$D$53,'Share Values'!$X298,'Transactions (Dated)'!$B$2:$B$53,'Share Values'!Y$11,'Transactions (Dated)'!$C$2:$C$53,"Buy")-SUMIFS('Transactions (Dated)'!$E$2:$E$53,'Transactions (Dated)'!$D$2:$D$53,'Share Values'!$X298,'Transactions (Dated)'!$B$2:$B$53,'Share Values'!Y$11,'Transactions (Dated)'!$C$2:$C$53,"Sell")</f>
        <v>4625</v>
      </c>
      <c r="Z298" s="40">
        <f ca="1">Z297+SUMIFS('Transactions (Dated)'!$E$2:$E$53,'Transactions (Dated)'!$D$2:$D$53,'Share Values'!$X298,'Transactions (Dated)'!$B$2:$B$53,'Share Values'!Z$11,'Transactions (Dated)'!$C$2:$C$53,"Buy")-SUMIFS('Transactions (Dated)'!$E$2:$E$53,'Transactions (Dated)'!$D$2:$D$53,'Share Values'!$X298,'Transactions (Dated)'!$B$2:$B$53,'Share Values'!Z$11,'Transactions (Dated)'!$C$2:$C$53,"Sell")</f>
        <v>9375</v>
      </c>
      <c r="AA298" s="40">
        <f ca="1">AA297+SUMIFS('Transactions (Dated)'!$E$2:$E$53,'Transactions (Dated)'!$D$2:$D$53,'Share Values'!$X298,'Transactions (Dated)'!$B$2:$B$53,'Share Values'!AA$11,'Transactions (Dated)'!$C$2:$C$53,"Buy")-SUMIFS('Transactions (Dated)'!$E$2:$E$53,'Transactions (Dated)'!$D$2:$D$53,'Share Values'!$X298,'Transactions (Dated)'!$B$2:$B$53,'Share Values'!AA$11,'Transactions (Dated)'!$C$2:$C$53,"Sell")</f>
        <v>39270</v>
      </c>
      <c r="AB298" s="40">
        <f ca="1">AB297+SUMIFS('Transactions (Dated)'!$E$2:$E$53,'Transactions (Dated)'!$D$2:$D$53,'Share Values'!$X298,'Transactions (Dated)'!$B$2:$B$53,'Share Values'!AB$11,'Transactions (Dated)'!$C$2:$C$53,"Buy")-SUMIFS('Transactions (Dated)'!$E$2:$E$53,'Transactions (Dated)'!$D$2:$D$53,'Share Values'!$X298,'Transactions (Dated)'!$B$2:$B$53,'Share Values'!AB$11,'Transactions (Dated)'!$C$2:$C$53,"Sell")</f>
        <v>1892</v>
      </c>
      <c r="AC298" s="40">
        <f ca="1">AC297+SUMIFS('Transactions (Dated)'!$E$2:$E$53,'Transactions (Dated)'!$D$2:$D$53,'Share Values'!$X298,'Transactions (Dated)'!$B$2:$B$53,'Share Values'!AC$11,'Transactions (Dated)'!$C$2:$C$53,"Buy")-SUMIFS('Transactions (Dated)'!$E$2:$E$53,'Transactions (Dated)'!$D$2:$D$53,'Share Values'!$X298,'Transactions (Dated)'!$B$2:$B$53,'Share Values'!AC$11,'Transactions (Dated)'!$C$2:$C$53,"Sell")</f>
        <v>2348</v>
      </c>
      <c r="AD298" s="40">
        <f ca="1">AD297+SUMIFS('Transactions (Dated)'!$E$2:$E$53,'Transactions (Dated)'!$D$2:$D$53,'Share Values'!$X298,'Transactions (Dated)'!$B$2:$B$53,'Share Values'!AD$11,'Transactions (Dated)'!$C$2:$C$53,"Buy")-SUMIFS('Transactions (Dated)'!$E$2:$E$53,'Transactions (Dated)'!$D$2:$D$53,'Share Values'!$X298,'Transactions (Dated)'!$B$2:$B$53,'Share Values'!AD$11,'Transactions (Dated)'!$C$2:$C$53,"Sell")</f>
        <v>0</v>
      </c>
      <c r="AE298" s="40">
        <f ca="1">AE297+SUMIFS('Transactions (Dated)'!$E$2:$E$53,'Transactions (Dated)'!$D$2:$D$53,'Share Values'!$X298,'Transactions (Dated)'!$B$2:$B$53,'Share Values'!AE$11,'Transactions (Dated)'!$C$2:$C$53,"Buy")-SUMIFS('Transactions (Dated)'!$E$2:$E$53,'Transactions (Dated)'!$D$2:$D$53,'Share Values'!$X298,'Transactions (Dated)'!$B$2:$B$53,'Share Values'!AE$11,'Transactions (Dated)'!$C$2:$C$53,"Sell")</f>
        <v>0</v>
      </c>
      <c r="AF298" s="40">
        <f ca="1">AF297+SUMIFS('Transactions (Dated)'!$E$2:$E$53,'Transactions (Dated)'!$D$2:$D$53,'Share Values'!$X298,'Transactions (Dated)'!$B$2:$B$53,'Share Values'!AF$11,'Transactions (Dated)'!$C$2:$C$53,"Buy")-SUMIFS('Transactions (Dated)'!$E$2:$E$53,'Transactions (Dated)'!$D$2:$D$53,'Share Values'!$X298,'Transactions (Dated)'!$B$2:$B$53,'Share Values'!AF$11,'Transactions (Dated)'!$C$2:$C$53,"Sell")</f>
        <v>0</v>
      </c>
      <c r="AG298" s="40">
        <f ca="1">AG297+SUMIFS('Transactions (Dated)'!$E$2:$E$53,'Transactions (Dated)'!$D$2:$D$53,'Share Values'!$X298,'Transactions (Dated)'!$B$2:$B$53,'Share Values'!AG$11,'Transactions (Dated)'!$C$2:$C$53,"Buy")-SUMIFS('Transactions (Dated)'!$E$2:$E$53,'Transactions (Dated)'!$D$2:$D$53,'Share Values'!$X298,'Transactions (Dated)'!$B$2:$B$53,'Share Values'!AG$11,'Transactions (Dated)'!$C$2:$C$53,"Sell")</f>
        <v>0</v>
      </c>
      <c r="AH298" s="40">
        <f ca="1">AH297+SUMIFS('Transactions (Dated)'!$E$2:$E$53,'Transactions (Dated)'!$D$2:$D$53,'Share Values'!$X298,'Transactions (Dated)'!$B$2:$B$53,'Share Values'!AH$11,'Transactions (Dated)'!$C$2:$C$53,"Buy")-SUMIFS('Transactions (Dated)'!$E$2:$E$53,'Transactions (Dated)'!$D$2:$D$53,'Share Values'!$X298,'Transactions (Dated)'!$B$2:$B$53,'Share Values'!AH$11,'Transactions (Dated)'!$C$2:$C$53,"Sell")</f>
        <v>0</v>
      </c>
      <c r="AI298" s="40">
        <f ca="1">AI297+SUMIFS('Transactions (Dated)'!$E$2:$E$53,'Transactions (Dated)'!$D$2:$D$53,'Share Values'!$X298,'Transactions (Dated)'!$B$2:$B$53,'Share Values'!AI$11,'Transactions (Dated)'!$C$2:$C$53,"Buy")-SUMIFS('Transactions (Dated)'!$E$2:$E$53,'Transactions (Dated)'!$D$2:$D$53,'Share Values'!$X298,'Transactions (Dated)'!$B$2:$B$53,'Share Values'!AI$11,'Transactions (Dated)'!$C$2:$C$53,"Sell")</f>
        <v>0</v>
      </c>
      <c r="AJ298" s="40">
        <f ca="1">AJ297+SUMIFS('Transactions (Dated)'!$E$2:$E$53,'Transactions (Dated)'!$D$2:$D$53,'Share Values'!$X298,'Transactions (Dated)'!$B$2:$B$53,'Share Values'!AJ$11,'Transactions (Dated)'!$C$2:$C$53,"Buy")-SUMIFS('Transactions (Dated)'!$E$2:$E$53,'Transactions (Dated)'!$D$2:$D$53,'Share Values'!$X298,'Transactions (Dated)'!$B$2:$B$53,'Share Values'!AJ$11,'Transactions (Dated)'!$C$2:$C$53,"Sell")</f>
        <v>0</v>
      </c>
      <c r="AK298" s="40">
        <f ca="1">AK297+SUMIFS('Transactions (Dated)'!$E$2:$E$53,'Transactions (Dated)'!$D$2:$D$53,'Share Values'!$X298,'Transactions (Dated)'!$B$2:$B$53,'Share Values'!AK$11,'Transactions (Dated)'!$C$2:$C$53,"Buy")-SUMIFS('Transactions (Dated)'!$E$2:$E$53,'Transactions (Dated)'!$D$2:$D$53,'Share Values'!$X298,'Transactions (Dated)'!$B$2:$B$53,'Share Values'!AK$11,'Transactions (Dated)'!$C$2:$C$53,"Sell")</f>
        <v>0</v>
      </c>
      <c r="AL298" s="40">
        <f ca="1">AL297+SUMIFS('Transactions (Dated)'!$E$2:$E$53,'Transactions (Dated)'!$D$2:$D$53,'Share Values'!$X298,'Transactions (Dated)'!$B$2:$B$53,'Share Values'!AL$11,'Transactions (Dated)'!$C$2:$C$53,"Buy")-SUMIFS('Transactions (Dated)'!$E$2:$E$53,'Transactions (Dated)'!$D$2:$D$53,'Share Values'!$X298,'Transactions (Dated)'!$B$2:$B$53,'Share Values'!AL$11,'Transactions (Dated)'!$C$2:$C$53,"Sell")</f>
        <v>0</v>
      </c>
      <c r="AM298" s="40">
        <f ca="1">AM297+SUMIFS('Transactions (Dated)'!$E$2:$E$53,'Transactions (Dated)'!$D$2:$D$53,'Share Values'!$X298,'Transactions (Dated)'!$B$2:$B$53,'Share Values'!AM$11,'Transactions (Dated)'!$C$2:$C$53,"Buy")-SUMIFS('Transactions (Dated)'!$E$2:$E$53,'Transactions (Dated)'!$D$2:$D$53,'Share Values'!$X298,'Transactions (Dated)'!$B$2:$B$53,'Share Values'!AM$11,'Transactions (Dated)'!$C$2:$C$53,"Sell")</f>
        <v>0</v>
      </c>
      <c r="AN298" s="40">
        <f ca="1">AN297+SUMIFS('Transactions (Dated)'!$E$2:$E$53,'Transactions (Dated)'!$D$2:$D$53,'Share Values'!$X298,'Transactions (Dated)'!$B$2:$B$53,'Share Values'!AN$11,'Transactions (Dated)'!$C$2:$C$53,"Buy")-SUMIFS('Transactions (Dated)'!$E$2:$E$53,'Transactions (Dated)'!$D$2:$D$53,'Share Values'!$X298,'Transactions (Dated)'!$B$2:$B$53,'Share Values'!AN$11,'Transactions (Dated)'!$C$2:$C$53,"Sell")</f>
        <v>0</v>
      </c>
      <c r="AO298" s="40"/>
      <c r="AQ298" s="3">
        <f t="shared" si="115"/>
        <v>42328</v>
      </c>
      <c r="AR298" s="6">
        <f t="shared" ca="1" si="116"/>
        <v>47915</v>
      </c>
      <c r="AS298" s="6">
        <f t="shared" ca="1" si="117"/>
        <v>24843.75</v>
      </c>
      <c r="AT298" s="6">
        <f t="shared" ca="1" si="118"/>
        <v>715106.70000000007</v>
      </c>
      <c r="AU298" s="6">
        <f t="shared" ca="1" si="119"/>
        <v>62473.840000000004</v>
      </c>
      <c r="AV298" s="6">
        <f t="shared" ca="1" si="120"/>
        <v>31111</v>
      </c>
      <c r="AW298" s="6">
        <f t="shared" ca="1" si="121"/>
        <v>0</v>
      </c>
      <c r="AX298" s="6">
        <f t="shared" ca="1" si="122"/>
        <v>0</v>
      </c>
      <c r="AY298" s="6">
        <f t="shared" ca="1" si="123"/>
        <v>0</v>
      </c>
      <c r="AZ298" s="6">
        <f t="shared" ca="1" si="124"/>
        <v>0</v>
      </c>
      <c r="BA298" s="6">
        <f t="shared" ca="1" si="125"/>
        <v>0</v>
      </c>
      <c r="BB298" s="6">
        <f t="shared" ca="1" si="126"/>
        <v>0</v>
      </c>
      <c r="BC298" s="6">
        <f t="shared" ca="1" si="127"/>
        <v>0</v>
      </c>
      <c r="BD298" s="6">
        <f t="shared" ca="1" si="128"/>
        <v>0</v>
      </c>
      <c r="BE298" s="6">
        <f t="shared" ca="1" si="129"/>
        <v>0</v>
      </c>
      <c r="BF298" s="6">
        <f t="shared" ca="1" si="136"/>
        <v>0</v>
      </c>
      <c r="BG298" s="6">
        <f t="shared" ca="1" si="137"/>
        <v>0</v>
      </c>
      <c r="BH298" s="6"/>
      <c r="BJ298" s="4">
        <f t="shared" ca="1" si="130"/>
        <v>881450.29</v>
      </c>
      <c r="BL298" s="3">
        <f t="shared" si="131"/>
        <v>42328</v>
      </c>
      <c r="BM298" s="6">
        <f>BM297+SUMIFS('Transactions (Dated)'!G:G,'Transactions (Dated)'!D:D,'Share Values'!AQ298)</f>
        <v>34179.499999999993</v>
      </c>
      <c r="BN298" s="6">
        <f ca="1">BN297+SUMIFS('Transactions (Dated)'!$F:$F,'Transactions (Dated)'!$D:$D,$BL298,'Transactions (Dated)'!$B:$B,BN$11,'Transactions (Dated)'!$C:$C,"Dividend (paid to cash)")*Y298</f>
        <v>0</v>
      </c>
      <c r="BO298" s="6">
        <f ca="1">BO297+SUMIFS('Transactions (Dated)'!$F:$F,'Transactions (Dated)'!$D:$D,$BL298,'Transactions (Dated)'!$B:$B,BO$11,'Transactions (Dated)'!$C:$C,"Dividend (paid to cash)")*Z298</f>
        <v>2187.5</v>
      </c>
      <c r="BP298" s="6">
        <f ca="1">BP297+SUMIFS('Transactions (Dated)'!$F:$F,'Transactions (Dated)'!$D:$D,$BL298,'Transactions (Dated)'!$B:$B,BP$11,'Transactions (Dated)'!$C:$C,"Dividend (paid to cash)")*AA298</f>
        <v>28734.342000000001</v>
      </c>
      <c r="BQ298" s="6">
        <f ca="1">BQ297+SUMIFS('Transactions (Dated)'!$F:$F,'Transactions (Dated)'!$D:$D,$BL298,'Transactions (Dated)'!$B:$B,BQ$11,'Transactions (Dated)'!$C:$C,"Dividend (paid to cash)")*AB298</f>
        <v>245.96000000000004</v>
      </c>
      <c r="BR298" s="6">
        <f ca="1">BR297+SUMIFS('Transactions (Dated)'!$F:$F,'Transactions (Dated)'!$D:$D,$BL298,'Transactions (Dated)'!$B:$B,BR$11,'Transactions (Dated)'!$C:$C,"Dividend (paid to cash)")*AC298</f>
        <v>0</v>
      </c>
      <c r="BS298" s="6">
        <f ca="1">BS297+SUMIFS('Transactions (Dated)'!$F:$F,'Transactions (Dated)'!$D:$D,$BL298,'Transactions (Dated)'!$B:$B,BS$11,'Transactions (Dated)'!$C:$C,"Dividend (paid to cash)")*AD298</f>
        <v>0</v>
      </c>
      <c r="BT298" s="6">
        <f ca="1">BT297+SUMIFS('Transactions (Dated)'!$F:$F,'Transactions (Dated)'!$D:$D,$BL298,'Transactions (Dated)'!$B:$B,BT$11,'Transactions (Dated)'!$C:$C,"Dividend (paid to cash)")*AE298</f>
        <v>0</v>
      </c>
      <c r="BU298" s="6">
        <f ca="1">BU297+SUMIFS('Transactions (Dated)'!$F:$F,'Transactions (Dated)'!$D:$D,$BL298,'Transactions (Dated)'!$B:$B,BU$11,'Transactions (Dated)'!$C:$C,"Dividend (paid to cash)")*AF298</f>
        <v>0</v>
      </c>
      <c r="BV298" s="6">
        <f ca="1">BV297+SUMIFS('Transactions (Dated)'!$F:$F,'Transactions (Dated)'!$D:$D,$BL298,'Transactions (Dated)'!$B:$B,BV$11,'Transactions (Dated)'!$C:$C,"Dividend (paid to cash)")*AG298</f>
        <v>0</v>
      </c>
      <c r="BW298" s="6">
        <f ca="1">BW297+SUMIFS('Transactions (Dated)'!$F:$F,'Transactions (Dated)'!$D:$D,$BL298,'Transactions (Dated)'!$B:$B,BW$11,'Transactions (Dated)'!$C:$C,"Dividend (paid to cash)")*AH298</f>
        <v>0</v>
      </c>
      <c r="BX298" s="6">
        <f ca="1">BX297+SUMIFS('Transactions (Dated)'!$F:$F,'Transactions (Dated)'!$D:$D,$BL298,'Transactions (Dated)'!$B:$B,BX$11,'Transactions (Dated)'!$C:$C,"Dividend (paid to cash)")*AI298</f>
        <v>0</v>
      </c>
      <c r="BY298" s="6">
        <f ca="1">BY297+SUMIFS('Transactions (Dated)'!$F:$F,'Transactions (Dated)'!$D:$D,$BL298,'Transactions (Dated)'!$B:$B,BY$11,'Transactions (Dated)'!$C:$C,"Dividend (paid to cash)")*AJ298</f>
        <v>0</v>
      </c>
      <c r="BZ298" s="6">
        <f ca="1">BZ297+SUMIFS('Transactions (Dated)'!$F:$F,'Transactions (Dated)'!$D:$D,$BL298,'Transactions (Dated)'!$B:$B,BZ$11,'Transactions (Dated)'!$C:$C,"Dividend (paid to cash)")*AK298</f>
        <v>0</v>
      </c>
      <c r="CA298" s="6">
        <f ca="1">CA297+SUMIFS('Transactions (Dated)'!$F:$F,'Transactions (Dated)'!$D:$D,$BL298,'Transactions (Dated)'!$B:$B,CA$11,'Transactions (Dated)'!$C:$C,"Dividend (paid to cash)")*AL298</f>
        <v>0</v>
      </c>
      <c r="CB298" s="6">
        <v>0</v>
      </c>
      <c r="CC298" s="6">
        <v>0</v>
      </c>
      <c r="CD298" s="6"/>
      <c r="CF298" s="6">
        <f t="shared" ca="1" si="138"/>
        <v>65347.301999999989</v>
      </c>
      <c r="CH298" s="3">
        <f t="shared" si="139"/>
        <v>42328</v>
      </c>
      <c r="CI298" s="4">
        <f t="shared" ca="1" si="132"/>
        <v>881450.29</v>
      </c>
      <c r="CJ298" s="4">
        <f t="shared" ca="1" si="133"/>
        <v>65347.301999999989</v>
      </c>
      <c r="CL298" s="4">
        <f t="shared" ca="1" si="134"/>
        <v>946797.59200000006</v>
      </c>
    </row>
    <row r="299" spans="2:90" x14ac:dyDescent="0.15">
      <c r="B299" s="3">
        <f t="shared" si="135"/>
        <v>42331</v>
      </c>
      <c r="C299" s="2">
        <v>13382.4</v>
      </c>
      <c r="E299" s="70">
        <v>42331</v>
      </c>
      <c r="F299" s="69">
        <v>10.46</v>
      </c>
      <c r="G299" s="69">
        <v>2.72</v>
      </c>
      <c r="H299" s="69">
        <v>18.149999999999999</v>
      </c>
      <c r="I299" s="69">
        <v>32.869999999999997</v>
      </c>
      <c r="J299" s="69">
        <v>13.25</v>
      </c>
      <c r="K299" s="69">
        <v>10.32</v>
      </c>
      <c r="L299" s="69">
        <v>22.22</v>
      </c>
      <c r="M299" s="69">
        <v>2.75</v>
      </c>
      <c r="N299" s="69">
        <v>7.05</v>
      </c>
      <c r="O299" s="69">
        <v>6.15</v>
      </c>
      <c r="P299" s="69">
        <v>24.74</v>
      </c>
      <c r="Q299" s="69">
        <v>0.85</v>
      </c>
      <c r="R299" s="69">
        <v>5.53</v>
      </c>
      <c r="S299" s="69">
        <v>37.770000000000003</v>
      </c>
      <c r="T299" s="69"/>
      <c r="U299" s="69"/>
      <c r="V299" s="4"/>
      <c r="X299" s="3">
        <f t="shared" si="114"/>
        <v>42331</v>
      </c>
      <c r="Y299" s="40">
        <f ca="1">Y298+SUMIFS('Transactions (Dated)'!$E$2:$E$53,'Transactions (Dated)'!$D$2:$D$53,'Share Values'!$X299,'Transactions (Dated)'!$B$2:$B$53,'Share Values'!Y$11,'Transactions (Dated)'!$C$2:$C$53,"Buy")-SUMIFS('Transactions (Dated)'!$E$2:$E$53,'Transactions (Dated)'!$D$2:$D$53,'Share Values'!$X299,'Transactions (Dated)'!$B$2:$B$53,'Share Values'!Y$11,'Transactions (Dated)'!$C$2:$C$53,"Sell")</f>
        <v>4625</v>
      </c>
      <c r="Z299" s="40">
        <f ca="1">Z298+SUMIFS('Transactions (Dated)'!$E$2:$E$53,'Transactions (Dated)'!$D$2:$D$53,'Share Values'!$X299,'Transactions (Dated)'!$B$2:$B$53,'Share Values'!Z$11,'Transactions (Dated)'!$C$2:$C$53,"Buy")-SUMIFS('Transactions (Dated)'!$E$2:$E$53,'Transactions (Dated)'!$D$2:$D$53,'Share Values'!$X299,'Transactions (Dated)'!$B$2:$B$53,'Share Values'!Z$11,'Transactions (Dated)'!$C$2:$C$53,"Sell")</f>
        <v>9375</v>
      </c>
      <c r="AA299" s="40">
        <f ca="1">AA298+SUMIFS('Transactions (Dated)'!$E$2:$E$53,'Transactions (Dated)'!$D$2:$D$53,'Share Values'!$X299,'Transactions (Dated)'!$B$2:$B$53,'Share Values'!AA$11,'Transactions (Dated)'!$C$2:$C$53,"Buy")-SUMIFS('Transactions (Dated)'!$E$2:$E$53,'Transactions (Dated)'!$D$2:$D$53,'Share Values'!$X299,'Transactions (Dated)'!$B$2:$B$53,'Share Values'!AA$11,'Transactions (Dated)'!$C$2:$C$53,"Sell")</f>
        <v>39270</v>
      </c>
      <c r="AB299" s="40">
        <f ca="1">AB298+SUMIFS('Transactions (Dated)'!$E$2:$E$53,'Transactions (Dated)'!$D$2:$D$53,'Share Values'!$X299,'Transactions (Dated)'!$B$2:$B$53,'Share Values'!AB$11,'Transactions (Dated)'!$C$2:$C$53,"Buy")-SUMIFS('Transactions (Dated)'!$E$2:$E$53,'Transactions (Dated)'!$D$2:$D$53,'Share Values'!$X299,'Transactions (Dated)'!$B$2:$B$53,'Share Values'!AB$11,'Transactions (Dated)'!$C$2:$C$53,"Sell")</f>
        <v>1892</v>
      </c>
      <c r="AC299" s="40">
        <f ca="1">AC298+SUMIFS('Transactions (Dated)'!$E$2:$E$53,'Transactions (Dated)'!$D$2:$D$53,'Share Values'!$X299,'Transactions (Dated)'!$B$2:$B$53,'Share Values'!AC$11,'Transactions (Dated)'!$C$2:$C$53,"Buy")-SUMIFS('Transactions (Dated)'!$E$2:$E$53,'Transactions (Dated)'!$D$2:$D$53,'Share Values'!$X299,'Transactions (Dated)'!$B$2:$B$53,'Share Values'!AC$11,'Transactions (Dated)'!$C$2:$C$53,"Sell")</f>
        <v>2348</v>
      </c>
      <c r="AD299" s="40">
        <f ca="1">AD298+SUMIFS('Transactions (Dated)'!$E$2:$E$53,'Transactions (Dated)'!$D$2:$D$53,'Share Values'!$X299,'Transactions (Dated)'!$B$2:$B$53,'Share Values'!AD$11,'Transactions (Dated)'!$C$2:$C$53,"Buy")-SUMIFS('Transactions (Dated)'!$E$2:$E$53,'Transactions (Dated)'!$D$2:$D$53,'Share Values'!$X299,'Transactions (Dated)'!$B$2:$B$53,'Share Values'!AD$11,'Transactions (Dated)'!$C$2:$C$53,"Sell")</f>
        <v>0</v>
      </c>
      <c r="AE299" s="40">
        <f ca="1">AE298+SUMIFS('Transactions (Dated)'!$E$2:$E$53,'Transactions (Dated)'!$D$2:$D$53,'Share Values'!$X299,'Transactions (Dated)'!$B$2:$B$53,'Share Values'!AE$11,'Transactions (Dated)'!$C$2:$C$53,"Buy")-SUMIFS('Transactions (Dated)'!$E$2:$E$53,'Transactions (Dated)'!$D$2:$D$53,'Share Values'!$X299,'Transactions (Dated)'!$B$2:$B$53,'Share Values'!AE$11,'Transactions (Dated)'!$C$2:$C$53,"Sell")</f>
        <v>0</v>
      </c>
      <c r="AF299" s="40">
        <f ca="1">AF298+SUMIFS('Transactions (Dated)'!$E$2:$E$53,'Transactions (Dated)'!$D$2:$D$53,'Share Values'!$X299,'Transactions (Dated)'!$B$2:$B$53,'Share Values'!AF$11,'Transactions (Dated)'!$C$2:$C$53,"Buy")-SUMIFS('Transactions (Dated)'!$E$2:$E$53,'Transactions (Dated)'!$D$2:$D$53,'Share Values'!$X299,'Transactions (Dated)'!$B$2:$B$53,'Share Values'!AF$11,'Transactions (Dated)'!$C$2:$C$53,"Sell")</f>
        <v>0</v>
      </c>
      <c r="AG299" s="40">
        <f ca="1">AG298+SUMIFS('Transactions (Dated)'!$E$2:$E$53,'Transactions (Dated)'!$D$2:$D$53,'Share Values'!$X299,'Transactions (Dated)'!$B$2:$B$53,'Share Values'!AG$11,'Transactions (Dated)'!$C$2:$C$53,"Buy")-SUMIFS('Transactions (Dated)'!$E$2:$E$53,'Transactions (Dated)'!$D$2:$D$53,'Share Values'!$X299,'Transactions (Dated)'!$B$2:$B$53,'Share Values'!AG$11,'Transactions (Dated)'!$C$2:$C$53,"Sell")</f>
        <v>0</v>
      </c>
      <c r="AH299" s="40">
        <f ca="1">AH298+SUMIFS('Transactions (Dated)'!$E$2:$E$53,'Transactions (Dated)'!$D$2:$D$53,'Share Values'!$X299,'Transactions (Dated)'!$B$2:$B$53,'Share Values'!AH$11,'Transactions (Dated)'!$C$2:$C$53,"Buy")-SUMIFS('Transactions (Dated)'!$E$2:$E$53,'Transactions (Dated)'!$D$2:$D$53,'Share Values'!$X299,'Transactions (Dated)'!$B$2:$B$53,'Share Values'!AH$11,'Transactions (Dated)'!$C$2:$C$53,"Sell")</f>
        <v>0</v>
      </c>
      <c r="AI299" s="40">
        <f ca="1">AI298+SUMIFS('Transactions (Dated)'!$E$2:$E$53,'Transactions (Dated)'!$D$2:$D$53,'Share Values'!$X299,'Transactions (Dated)'!$B$2:$B$53,'Share Values'!AI$11,'Transactions (Dated)'!$C$2:$C$53,"Buy")-SUMIFS('Transactions (Dated)'!$E$2:$E$53,'Transactions (Dated)'!$D$2:$D$53,'Share Values'!$X299,'Transactions (Dated)'!$B$2:$B$53,'Share Values'!AI$11,'Transactions (Dated)'!$C$2:$C$53,"Sell")</f>
        <v>0</v>
      </c>
      <c r="AJ299" s="40">
        <f ca="1">AJ298+SUMIFS('Transactions (Dated)'!$E$2:$E$53,'Transactions (Dated)'!$D$2:$D$53,'Share Values'!$X299,'Transactions (Dated)'!$B$2:$B$53,'Share Values'!AJ$11,'Transactions (Dated)'!$C$2:$C$53,"Buy")-SUMIFS('Transactions (Dated)'!$E$2:$E$53,'Transactions (Dated)'!$D$2:$D$53,'Share Values'!$X299,'Transactions (Dated)'!$B$2:$B$53,'Share Values'!AJ$11,'Transactions (Dated)'!$C$2:$C$53,"Sell")</f>
        <v>0</v>
      </c>
      <c r="AK299" s="40">
        <f ca="1">AK298+SUMIFS('Transactions (Dated)'!$E$2:$E$53,'Transactions (Dated)'!$D$2:$D$53,'Share Values'!$X299,'Transactions (Dated)'!$B$2:$B$53,'Share Values'!AK$11,'Transactions (Dated)'!$C$2:$C$53,"Buy")-SUMIFS('Transactions (Dated)'!$E$2:$E$53,'Transactions (Dated)'!$D$2:$D$53,'Share Values'!$X299,'Transactions (Dated)'!$B$2:$B$53,'Share Values'!AK$11,'Transactions (Dated)'!$C$2:$C$53,"Sell")</f>
        <v>0</v>
      </c>
      <c r="AL299" s="40">
        <f ca="1">AL298+SUMIFS('Transactions (Dated)'!$E$2:$E$53,'Transactions (Dated)'!$D$2:$D$53,'Share Values'!$X299,'Transactions (Dated)'!$B$2:$B$53,'Share Values'!AL$11,'Transactions (Dated)'!$C$2:$C$53,"Buy")-SUMIFS('Transactions (Dated)'!$E$2:$E$53,'Transactions (Dated)'!$D$2:$D$53,'Share Values'!$X299,'Transactions (Dated)'!$B$2:$B$53,'Share Values'!AL$11,'Transactions (Dated)'!$C$2:$C$53,"Sell")</f>
        <v>0</v>
      </c>
      <c r="AM299" s="40">
        <f ca="1">AM298+SUMIFS('Transactions (Dated)'!$E$2:$E$53,'Transactions (Dated)'!$D$2:$D$53,'Share Values'!$X299,'Transactions (Dated)'!$B$2:$B$53,'Share Values'!AM$11,'Transactions (Dated)'!$C$2:$C$53,"Buy")-SUMIFS('Transactions (Dated)'!$E$2:$E$53,'Transactions (Dated)'!$D$2:$D$53,'Share Values'!$X299,'Transactions (Dated)'!$B$2:$B$53,'Share Values'!AM$11,'Transactions (Dated)'!$C$2:$C$53,"Sell")</f>
        <v>0</v>
      </c>
      <c r="AN299" s="40">
        <f ca="1">AN298+SUMIFS('Transactions (Dated)'!$E$2:$E$53,'Transactions (Dated)'!$D$2:$D$53,'Share Values'!$X299,'Transactions (Dated)'!$B$2:$B$53,'Share Values'!AN$11,'Transactions (Dated)'!$C$2:$C$53,"Buy")-SUMIFS('Transactions (Dated)'!$E$2:$E$53,'Transactions (Dated)'!$D$2:$D$53,'Share Values'!$X299,'Transactions (Dated)'!$B$2:$B$53,'Share Values'!AN$11,'Transactions (Dated)'!$C$2:$C$53,"Sell")</f>
        <v>0</v>
      </c>
      <c r="AO299" s="40"/>
      <c r="AQ299" s="3">
        <f t="shared" si="115"/>
        <v>42331</v>
      </c>
      <c r="AR299" s="6">
        <f t="shared" ca="1" si="116"/>
        <v>48377.500000000007</v>
      </c>
      <c r="AS299" s="6">
        <f t="shared" ca="1" si="117"/>
        <v>25500.000000000004</v>
      </c>
      <c r="AT299" s="6">
        <f t="shared" ca="1" si="118"/>
        <v>712750.5</v>
      </c>
      <c r="AU299" s="6">
        <f t="shared" ca="1" si="119"/>
        <v>62190.039999999994</v>
      </c>
      <c r="AV299" s="6">
        <f t="shared" ca="1" si="120"/>
        <v>31111</v>
      </c>
      <c r="AW299" s="6">
        <f t="shared" ca="1" si="121"/>
        <v>0</v>
      </c>
      <c r="AX299" s="6">
        <f t="shared" ca="1" si="122"/>
        <v>0</v>
      </c>
      <c r="AY299" s="6">
        <f t="shared" ca="1" si="123"/>
        <v>0</v>
      </c>
      <c r="AZ299" s="6">
        <f t="shared" ca="1" si="124"/>
        <v>0</v>
      </c>
      <c r="BA299" s="6">
        <f t="shared" ca="1" si="125"/>
        <v>0</v>
      </c>
      <c r="BB299" s="6">
        <f t="shared" ca="1" si="126"/>
        <v>0</v>
      </c>
      <c r="BC299" s="6">
        <f t="shared" ca="1" si="127"/>
        <v>0</v>
      </c>
      <c r="BD299" s="6">
        <f t="shared" ca="1" si="128"/>
        <v>0</v>
      </c>
      <c r="BE299" s="6">
        <f t="shared" ca="1" si="129"/>
        <v>0</v>
      </c>
      <c r="BF299" s="6">
        <f t="shared" ca="1" si="136"/>
        <v>0</v>
      </c>
      <c r="BG299" s="6">
        <f t="shared" ca="1" si="137"/>
        <v>0</v>
      </c>
      <c r="BH299" s="6"/>
      <c r="BJ299" s="4">
        <f t="shared" ca="1" si="130"/>
        <v>879929.04</v>
      </c>
      <c r="BL299" s="3">
        <f t="shared" si="131"/>
        <v>42331</v>
      </c>
      <c r="BM299" s="6">
        <f>BM298+SUMIFS('Transactions (Dated)'!G:G,'Transactions (Dated)'!D:D,'Share Values'!AQ299)</f>
        <v>34179.499999999993</v>
      </c>
      <c r="BN299" s="6">
        <f ca="1">BN298+SUMIFS('Transactions (Dated)'!$F:$F,'Transactions (Dated)'!$D:$D,$BL299,'Transactions (Dated)'!$B:$B,BN$11,'Transactions (Dated)'!$C:$C,"Dividend (paid to cash)")*Y299</f>
        <v>0</v>
      </c>
      <c r="BO299" s="6">
        <f ca="1">BO298+SUMIFS('Transactions (Dated)'!$F:$F,'Transactions (Dated)'!$D:$D,$BL299,'Transactions (Dated)'!$B:$B,BO$11,'Transactions (Dated)'!$C:$C,"Dividend (paid to cash)")*Z299</f>
        <v>2187.5</v>
      </c>
      <c r="BP299" s="6">
        <f ca="1">BP298+SUMIFS('Transactions (Dated)'!$F:$F,'Transactions (Dated)'!$D:$D,$BL299,'Transactions (Dated)'!$B:$B,BP$11,'Transactions (Dated)'!$C:$C,"Dividend (paid to cash)")*AA299</f>
        <v>28734.342000000001</v>
      </c>
      <c r="BQ299" s="6">
        <f ca="1">BQ298+SUMIFS('Transactions (Dated)'!$F:$F,'Transactions (Dated)'!$D:$D,$BL299,'Transactions (Dated)'!$B:$B,BQ$11,'Transactions (Dated)'!$C:$C,"Dividend (paid to cash)")*AB299</f>
        <v>245.96000000000004</v>
      </c>
      <c r="BR299" s="6">
        <f ca="1">BR298+SUMIFS('Transactions (Dated)'!$F:$F,'Transactions (Dated)'!$D:$D,$BL299,'Transactions (Dated)'!$B:$B,BR$11,'Transactions (Dated)'!$C:$C,"Dividend (paid to cash)")*AC299</f>
        <v>0</v>
      </c>
      <c r="BS299" s="6">
        <f ca="1">BS298+SUMIFS('Transactions (Dated)'!$F:$F,'Transactions (Dated)'!$D:$D,$BL299,'Transactions (Dated)'!$B:$B,BS$11,'Transactions (Dated)'!$C:$C,"Dividend (paid to cash)")*AD299</f>
        <v>0</v>
      </c>
      <c r="BT299" s="6">
        <f ca="1">BT298+SUMIFS('Transactions (Dated)'!$F:$F,'Transactions (Dated)'!$D:$D,$BL299,'Transactions (Dated)'!$B:$B,BT$11,'Transactions (Dated)'!$C:$C,"Dividend (paid to cash)")*AE299</f>
        <v>0</v>
      </c>
      <c r="BU299" s="6">
        <f ca="1">BU298+SUMIFS('Transactions (Dated)'!$F:$F,'Transactions (Dated)'!$D:$D,$BL299,'Transactions (Dated)'!$B:$B,BU$11,'Transactions (Dated)'!$C:$C,"Dividend (paid to cash)")*AF299</f>
        <v>0</v>
      </c>
      <c r="BV299" s="6">
        <f ca="1">BV298+SUMIFS('Transactions (Dated)'!$F:$F,'Transactions (Dated)'!$D:$D,$BL299,'Transactions (Dated)'!$B:$B,BV$11,'Transactions (Dated)'!$C:$C,"Dividend (paid to cash)")*AG299</f>
        <v>0</v>
      </c>
      <c r="BW299" s="6">
        <f ca="1">BW298+SUMIFS('Transactions (Dated)'!$F:$F,'Transactions (Dated)'!$D:$D,$BL299,'Transactions (Dated)'!$B:$B,BW$11,'Transactions (Dated)'!$C:$C,"Dividend (paid to cash)")*AH299</f>
        <v>0</v>
      </c>
      <c r="BX299" s="6">
        <f ca="1">BX298+SUMIFS('Transactions (Dated)'!$F:$F,'Transactions (Dated)'!$D:$D,$BL299,'Transactions (Dated)'!$B:$B,BX$11,'Transactions (Dated)'!$C:$C,"Dividend (paid to cash)")*AI299</f>
        <v>0</v>
      </c>
      <c r="BY299" s="6">
        <f ca="1">BY298+SUMIFS('Transactions (Dated)'!$F:$F,'Transactions (Dated)'!$D:$D,$BL299,'Transactions (Dated)'!$B:$B,BY$11,'Transactions (Dated)'!$C:$C,"Dividend (paid to cash)")*AJ299</f>
        <v>0</v>
      </c>
      <c r="BZ299" s="6">
        <f ca="1">BZ298+SUMIFS('Transactions (Dated)'!$F:$F,'Transactions (Dated)'!$D:$D,$BL299,'Transactions (Dated)'!$B:$B,BZ$11,'Transactions (Dated)'!$C:$C,"Dividend (paid to cash)")*AK299</f>
        <v>0</v>
      </c>
      <c r="CA299" s="6">
        <f ca="1">CA298+SUMIFS('Transactions (Dated)'!$F:$F,'Transactions (Dated)'!$D:$D,$BL299,'Transactions (Dated)'!$B:$B,CA$11,'Transactions (Dated)'!$C:$C,"Dividend (paid to cash)")*AL299</f>
        <v>0</v>
      </c>
      <c r="CB299" s="6">
        <v>0</v>
      </c>
      <c r="CC299" s="6">
        <v>0</v>
      </c>
      <c r="CD299" s="6"/>
      <c r="CF299" s="6">
        <f t="shared" ca="1" si="138"/>
        <v>65347.301999999989</v>
      </c>
      <c r="CH299" s="3">
        <f t="shared" si="139"/>
        <v>42331</v>
      </c>
      <c r="CI299" s="4">
        <f t="shared" ca="1" si="132"/>
        <v>879929.04</v>
      </c>
      <c r="CJ299" s="4">
        <f t="shared" ca="1" si="133"/>
        <v>65347.301999999989</v>
      </c>
      <c r="CL299" s="4">
        <f t="shared" ca="1" si="134"/>
        <v>945276.34200000006</v>
      </c>
    </row>
    <row r="300" spans="2:90" x14ac:dyDescent="0.15">
      <c r="B300" s="3">
        <f t="shared" si="135"/>
        <v>42332</v>
      </c>
      <c r="C300" s="2">
        <v>13407.8</v>
      </c>
      <c r="E300" s="70">
        <v>42332</v>
      </c>
      <c r="F300" s="69">
        <v>10.58</v>
      </c>
      <c r="G300" s="69">
        <v>2.78</v>
      </c>
      <c r="H300" s="69">
        <v>18.21</v>
      </c>
      <c r="I300" s="69">
        <v>33.03</v>
      </c>
      <c r="J300" s="69">
        <v>12.86</v>
      </c>
      <c r="K300" s="69">
        <v>9.92</v>
      </c>
      <c r="L300" s="69">
        <v>21.7</v>
      </c>
      <c r="M300" s="69">
        <v>2.77</v>
      </c>
      <c r="N300" s="69">
        <v>7.15</v>
      </c>
      <c r="O300" s="69">
        <v>6.1666999999999996</v>
      </c>
      <c r="P300" s="69">
        <v>24.6</v>
      </c>
      <c r="Q300" s="69">
        <v>0.85</v>
      </c>
      <c r="R300" s="69">
        <v>5.72</v>
      </c>
      <c r="S300" s="69">
        <v>36.840000000000003</v>
      </c>
      <c r="T300" s="69"/>
      <c r="U300" s="69"/>
      <c r="V300" s="4"/>
      <c r="X300" s="3">
        <f t="shared" si="114"/>
        <v>42332</v>
      </c>
      <c r="Y300" s="40">
        <f ca="1">Y299+SUMIFS('Transactions (Dated)'!$E$2:$E$53,'Transactions (Dated)'!$D$2:$D$53,'Share Values'!$X300,'Transactions (Dated)'!$B$2:$B$53,'Share Values'!Y$11,'Transactions (Dated)'!$C$2:$C$53,"Buy")-SUMIFS('Transactions (Dated)'!$E$2:$E$53,'Transactions (Dated)'!$D$2:$D$53,'Share Values'!$X300,'Transactions (Dated)'!$B$2:$B$53,'Share Values'!Y$11,'Transactions (Dated)'!$C$2:$C$53,"Sell")</f>
        <v>4625</v>
      </c>
      <c r="Z300" s="40">
        <f ca="1">Z299+SUMIFS('Transactions (Dated)'!$E$2:$E$53,'Transactions (Dated)'!$D$2:$D$53,'Share Values'!$X300,'Transactions (Dated)'!$B$2:$B$53,'Share Values'!Z$11,'Transactions (Dated)'!$C$2:$C$53,"Buy")-SUMIFS('Transactions (Dated)'!$E$2:$E$53,'Transactions (Dated)'!$D$2:$D$53,'Share Values'!$X300,'Transactions (Dated)'!$B$2:$B$53,'Share Values'!Z$11,'Transactions (Dated)'!$C$2:$C$53,"Sell")</f>
        <v>9375</v>
      </c>
      <c r="AA300" s="40">
        <f ca="1">AA299+SUMIFS('Transactions (Dated)'!$E$2:$E$53,'Transactions (Dated)'!$D$2:$D$53,'Share Values'!$X300,'Transactions (Dated)'!$B$2:$B$53,'Share Values'!AA$11,'Transactions (Dated)'!$C$2:$C$53,"Buy")-SUMIFS('Transactions (Dated)'!$E$2:$E$53,'Transactions (Dated)'!$D$2:$D$53,'Share Values'!$X300,'Transactions (Dated)'!$B$2:$B$53,'Share Values'!AA$11,'Transactions (Dated)'!$C$2:$C$53,"Sell")</f>
        <v>39270</v>
      </c>
      <c r="AB300" s="40">
        <f ca="1">AB299+SUMIFS('Transactions (Dated)'!$E$2:$E$53,'Transactions (Dated)'!$D$2:$D$53,'Share Values'!$X300,'Transactions (Dated)'!$B$2:$B$53,'Share Values'!AB$11,'Transactions (Dated)'!$C$2:$C$53,"Buy")-SUMIFS('Transactions (Dated)'!$E$2:$E$53,'Transactions (Dated)'!$D$2:$D$53,'Share Values'!$X300,'Transactions (Dated)'!$B$2:$B$53,'Share Values'!AB$11,'Transactions (Dated)'!$C$2:$C$53,"Sell")</f>
        <v>1892</v>
      </c>
      <c r="AC300" s="40">
        <f ca="1">AC299+SUMIFS('Transactions (Dated)'!$E$2:$E$53,'Transactions (Dated)'!$D$2:$D$53,'Share Values'!$X300,'Transactions (Dated)'!$B$2:$B$53,'Share Values'!AC$11,'Transactions (Dated)'!$C$2:$C$53,"Buy")-SUMIFS('Transactions (Dated)'!$E$2:$E$53,'Transactions (Dated)'!$D$2:$D$53,'Share Values'!$X300,'Transactions (Dated)'!$B$2:$B$53,'Share Values'!AC$11,'Transactions (Dated)'!$C$2:$C$53,"Sell")</f>
        <v>2348</v>
      </c>
      <c r="AD300" s="40">
        <f ca="1">AD299+SUMIFS('Transactions (Dated)'!$E$2:$E$53,'Transactions (Dated)'!$D$2:$D$53,'Share Values'!$X300,'Transactions (Dated)'!$B$2:$B$53,'Share Values'!AD$11,'Transactions (Dated)'!$C$2:$C$53,"Buy")-SUMIFS('Transactions (Dated)'!$E$2:$E$53,'Transactions (Dated)'!$D$2:$D$53,'Share Values'!$X300,'Transactions (Dated)'!$B$2:$B$53,'Share Values'!AD$11,'Transactions (Dated)'!$C$2:$C$53,"Sell")</f>
        <v>0</v>
      </c>
      <c r="AE300" s="40">
        <f ca="1">AE299+SUMIFS('Transactions (Dated)'!$E$2:$E$53,'Transactions (Dated)'!$D$2:$D$53,'Share Values'!$X300,'Transactions (Dated)'!$B$2:$B$53,'Share Values'!AE$11,'Transactions (Dated)'!$C$2:$C$53,"Buy")-SUMIFS('Transactions (Dated)'!$E$2:$E$53,'Transactions (Dated)'!$D$2:$D$53,'Share Values'!$X300,'Transactions (Dated)'!$B$2:$B$53,'Share Values'!AE$11,'Transactions (Dated)'!$C$2:$C$53,"Sell")</f>
        <v>0</v>
      </c>
      <c r="AF300" s="40">
        <f ca="1">AF299+SUMIFS('Transactions (Dated)'!$E$2:$E$53,'Transactions (Dated)'!$D$2:$D$53,'Share Values'!$X300,'Transactions (Dated)'!$B$2:$B$53,'Share Values'!AF$11,'Transactions (Dated)'!$C$2:$C$53,"Buy")-SUMIFS('Transactions (Dated)'!$E$2:$E$53,'Transactions (Dated)'!$D$2:$D$53,'Share Values'!$X300,'Transactions (Dated)'!$B$2:$B$53,'Share Values'!AF$11,'Transactions (Dated)'!$C$2:$C$53,"Sell")</f>
        <v>0</v>
      </c>
      <c r="AG300" s="40">
        <f ca="1">AG299+SUMIFS('Transactions (Dated)'!$E$2:$E$53,'Transactions (Dated)'!$D$2:$D$53,'Share Values'!$X300,'Transactions (Dated)'!$B$2:$B$53,'Share Values'!AG$11,'Transactions (Dated)'!$C$2:$C$53,"Buy")-SUMIFS('Transactions (Dated)'!$E$2:$E$53,'Transactions (Dated)'!$D$2:$D$53,'Share Values'!$X300,'Transactions (Dated)'!$B$2:$B$53,'Share Values'!AG$11,'Transactions (Dated)'!$C$2:$C$53,"Sell")</f>
        <v>0</v>
      </c>
      <c r="AH300" s="40">
        <f ca="1">AH299+SUMIFS('Transactions (Dated)'!$E$2:$E$53,'Transactions (Dated)'!$D$2:$D$53,'Share Values'!$X300,'Transactions (Dated)'!$B$2:$B$53,'Share Values'!AH$11,'Transactions (Dated)'!$C$2:$C$53,"Buy")-SUMIFS('Transactions (Dated)'!$E$2:$E$53,'Transactions (Dated)'!$D$2:$D$53,'Share Values'!$X300,'Transactions (Dated)'!$B$2:$B$53,'Share Values'!AH$11,'Transactions (Dated)'!$C$2:$C$53,"Sell")</f>
        <v>0</v>
      </c>
      <c r="AI300" s="40">
        <f ca="1">AI299+SUMIFS('Transactions (Dated)'!$E$2:$E$53,'Transactions (Dated)'!$D$2:$D$53,'Share Values'!$X300,'Transactions (Dated)'!$B$2:$B$53,'Share Values'!AI$11,'Transactions (Dated)'!$C$2:$C$53,"Buy")-SUMIFS('Transactions (Dated)'!$E$2:$E$53,'Transactions (Dated)'!$D$2:$D$53,'Share Values'!$X300,'Transactions (Dated)'!$B$2:$B$53,'Share Values'!AI$11,'Transactions (Dated)'!$C$2:$C$53,"Sell")</f>
        <v>0</v>
      </c>
      <c r="AJ300" s="40">
        <f ca="1">AJ299+SUMIFS('Transactions (Dated)'!$E$2:$E$53,'Transactions (Dated)'!$D$2:$D$53,'Share Values'!$X300,'Transactions (Dated)'!$B$2:$B$53,'Share Values'!AJ$11,'Transactions (Dated)'!$C$2:$C$53,"Buy")-SUMIFS('Transactions (Dated)'!$E$2:$E$53,'Transactions (Dated)'!$D$2:$D$53,'Share Values'!$X300,'Transactions (Dated)'!$B$2:$B$53,'Share Values'!AJ$11,'Transactions (Dated)'!$C$2:$C$53,"Sell")</f>
        <v>0</v>
      </c>
      <c r="AK300" s="40">
        <f ca="1">AK299+SUMIFS('Transactions (Dated)'!$E$2:$E$53,'Transactions (Dated)'!$D$2:$D$53,'Share Values'!$X300,'Transactions (Dated)'!$B$2:$B$53,'Share Values'!AK$11,'Transactions (Dated)'!$C$2:$C$53,"Buy")-SUMIFS('Transactions (Dated)'!$E$2:$E$53,'Transactions (Dated)'!$D$2:$D$53,'Share Values'!$X300,'Transactions (Dated)'!$B$2:$B$53,'Share Values'!AK$11,'Transactions (Dated)'!$C$2:$C$53,"Sell")</f>
        <v>0</v>
      </c>
      <c r="AL300" s="40">
        <f ca="1">AL299+SUMIFS('Transactions (Dated)'!$E$2:$E$53,'Transactions (Dated)'!$D$2:$D$53,'Share Values'!$X300,'Transactions (Dated)'!$B$2:$B$53,'Share Values'!AL$11,'Transactions (Dated)'!$C$2:$C$53,"Buy")-SUMIFS('Transactions (Dated)'!$E$2:$E$53,'Transactions (Dated)'!$D$2:$D$53,'Share Values'!$X300,'Transactions (Dated)'!$B$2:$B$53,'Share Values'!AL$11,'Transactions (Dated)'!$C$2:$C$53,"Sell")</f>
        <v>0</v>
      </c>
      <c r="AM300" s="40">
        <f ca="1">AM299+SUMIFS('Transactions (Dated)'!$E$2:$E$53,'Transactions (Dated)'!$D$2:$D$53,'Share Values'!$X300,'Transactions (Dated)'!$B$2:$B$53,'Share Values'!AM$11,'Transactions (Dated)'!$C$2:$C$53,"Buy")-SUMIFS('Transactions (Dated)'!$E$2:$E$53,'Transactions (Dated)'!$D$2:$D$53,'Share Values'!$X300,'Transactions (Dated)'!$B$2:$B$53,'Share Values'!AM$11,'Transactions (Dated)'!$C$2:$C$53,"Sell")</f>
        <v>0</v>
      </c>
      <c r="AN300" s="40">
        <f ca="1">AN299+SUMIFS('Transactions (Dated)'!$E$2:$E$53,'Transactions (Dated)'!$D$2:$D$53,'Share Values'!$X300,'Transactions (Dated)'!$B$2:$B$53,'Share Values'!AN$11,'Transactions (Dated)'!$C$2:$C$53,"Buy")-SUMIFS('Transactions (Dated)'!$E$2:$E$53,'Transactions (Dated)'!$D$2:$D$53,'Share Values'!$X300,'Transactions (Dated)'!$B$2:$B$53,'Share Values'!AN$11,'Transactions (Dated)'!$C$2:$C$53,"Sell")</f>
        <v>0</v>
      </c>
      <c r="AO300" s="40"/>
      <c r="AQ300" s="3">
        <f t="shared" si="115"/>
        <v>42332</v>
      </c>
      <c r="AR300" s="6">
        <f t="shared" ca="1" si="116"/>
        <v>48932.5</v>
      </c>
      <c r="AS300" s="6">
        <f t="shared" ca="1" si="117"/>
        <v>26062.499999999996</v>
      </c>
      <c r="AT300" s="6">
        <f t="shared" ca="1" si="118"/>
        <v>715106.70000000007</v>
      </c>
      <c r="AU300" s="6">
        <f t="shared" ca="1" si="119"/>
        <v>62492.76</v>
      </c>
      <c r="AV300" s="6">
        <f t="shared" ca="1" si="120"/>
        <v>30195.279999999999</v>
      </c>
      <c r="AW300" s="6">
        <f t="shared" ca="1" si="121"/>
        <v>0</v>
      </c>
      <c r="AX300" s="6">
        <f t="shared" ca="1" si="122"/>
        <v>0</v>
      </c>
      <c r="AY300" s="6">
        <f t="shared" ca="1" si="123"/>
        <v>0</v>
      </c>
      <c r="AZ300" s="6">
        <f t="shared" ca="1" si="124"/>
        <v>0</v>
      </c>
      <c r="BA300" s="6">
        <f t="shared" ca="1" si="125"/>
        <v>0</v>
      </c>
      <c r="BB300" s="6">
        <f t="shared" ca="1" si="126"/>
        <v>0</v>
      </c>
      <c r="BC300" s="6">
        <f t="shared" ca="1" si="127"/>
        <v>0</v>
      </c>
      <c r="BD300" s="6">
        <f t="shared" ca="1" si="128"/>
        <v>0</v>
      </c>
      <c r="BE300" s="6">
        <f t="shared" ca="1" si="129"/>
        <v>0</v>
      </c>
      <c r="BF300" s="6">
        <f t="shared" ca="1" si="136"/>
        <v>0</v>
      </c>
      <c r="BG300" s="6">
        <f t="shared" ca="1" si="137"/>
        <v>0</v>
      </c>
      <c r="BH300" s="6"/>
      <c r="BJ300" s="4">
        <f t="shared" ca="1" si="130"/>
        <v>882789.74000000011</v>
      </c>
      <c r="BL300" s="3">
        <f t="shared" si="131"/>
        <v>42332</v>
      </c>
      <c r="BM300" s="6">
        <f>BM299+SUMIFS('Transactions (Dated)'!G:G,'Transactions (Dated)'!D:D,'Share Values'!AQ300)</f>
        <v>34179.499999999993</v>
      </c>
      <c r="BN300" s="6">
        <f ca="1">BN299+SUMIFS('Transactions (Dated)'!$F:$F,'Transactions (Dated)'!$D:$D,$BL300,'Transactions (Dated)'!$B:$B,BN$11,'Transactions (Dated)'!$C:$C,"Dividend (paid to cash)")*Y300</f>
        <v>0</v>
      </c>
      <c r="BO300" s="6">
        <f ca="1">BO299+SUMIFS('Transactions (Dated)'!$F:$F,'Transactions (Dated)'!$D:$D,$BL300,'Transactions (Dated)'!$B:$B,BO$11,'Transactions (Dated)'!$C:$C,"Dividend (paid to cash)")*Z300</f>
        <v>2187.5</v>
      </c>
      <c r="BP300" s="6">
        <f ca="1">BP299+SUMIFS('Transactions (Dated)'!$F:$F,'Transactions (Dated)'!$D:$D,$BL300,'Transactions (Dated)'!$B:$B,BP$11,'Transactions (Dated)'!$C:$C,"Dividend (paid to cash)")*AA300</f>
        <v>28734.342000000001</v>
      </c>
      <c r="BQ300" s="6">
        <f ca="1">BQ299+SUMIFS('Transactions (Dated)'!$F:$F,'Transactions (Dated)'!$D:$D,$BL300,'Transactions (Dated)'!$B:$B,BQ$11,'Transactions (Dated)'!$C:$C,"Dividend (paid to cash)")*AB300</f>
        <v>245.96000000000004</v>
      </c>
      <c r="BR300" s="6">
        <f ca="1">BR299+SUMIFS('Transactions (Dated)'!$F:$F,'Transactions (Dated)'!$D:$D,$BL300,'Transactions (Dated)'!$B:$B,BR$11,'Transactions (Dated)'!$C:$C,"Dividend (paid to cash)")*AC300</f>
        <v>0</v>
      </c>
      <c r="BS300" s="6">
        <f ca="1">BS299+SUMIFS('Transactions (Dated)'!$F:$F,'Transactions (Dated)'!$D:$D,$BL300,'Transactions (Dated)'!$B:$B,BS$11,'Transactions (Dated)'!$C:$C,"Dividend (paid to cash)")*AD300</f>
        <v>0</v>
      </c>
      <c r="BT300" s="6">
        <f ca="1">BT299+SUMIFS('Transactions (Dated)'!$F:$F,'Transactions (Dated)'!$D:$D,$BL300,'Transactions (Dated)'!$B:$B,BT$11,'Transactions (Dated)'!$C:$C,"Dividend (paid to cash)")*AE300</f>
        <v>0</v>
      </c>
      <c r="BU300" s="6">
        <f ca="1">BU299+SUMIFS('Transactions (Dated)'!$F:$F,'Transactions (Dated)'!$D:$D,$BL300,'Transactions (Dated)'!$B:$B,BU$11,'Transactions (Dated)'!$C:$C,"Dividend (paid to cash)")*AF300</f>
        <v>0</v>
      </c>
      <c r="BV300" s="6">
        <f ca="1">BV299+SUMIFS('Transactions (Dated)'!$F:$F,'Transactions (Dated)'!$D:$D,$BL300,'Transactions (Dated)'!$B:$B,BV$11,'Transactions (Dated)'!$C:$C,"Dividend (paid to cash)")*AG300</f>
        <v>0</v>
      </c>
      <c r="BW300" s="6">
        <f ca="1">BW299+SUMIFS('Transactions (Dated)'!$F:$F,'Transactions (Dated)'!$D:$D,$BL300,'Transactions (Dated)'!$B:$B,BW$11,'Transactions (Dated)'!$C:$C,"Dividend (paid to cash)")*AH300</f>
        <v>0</v>
      </c>
      <c r="BX300" s="6">
        <f ca="1">BX299+SUMIFS('Transactions (Dated)'!$F:$F,'Transactions (Dated)'!$D:$D,$BL300,'Transactions (Dated)'!$B:$B,BX$11,'Transactions (Dated)'!$C:$C,"Dividend (paid to cash)")*AI300</f>
        <v>0</v>
      </c>
      <c r="BY300" s="6">
        <f ca="1">BY299+SUMIFS('Transactions (Dated)'!$F:$F,'Transactions (Dated)'!$D:$D,$BL300,'Transactions (Dated)'!$B:$B,BY$11,'Transactions (Dated)'!$C:$C,"Dividend (paid to cash)")*AJ300</f>
        <v>0</v>
      </c>
      <c r="BZ300" s="6">
        <f ca="1">BZ299+SUMIFS('Transactions (Dated)'!$F:$F,'Transactions (Dated)'!$D:$D,$BL300,'Transactions (Dated)'!$B:$B,BZ$11,'Transactions (Dated)'!$C:$C,"Dividend (paid to cash)")*AK300</f>
        <v>0</v>
      </c>
      <c r="CA300" s="6">
        <f ca="1">CA299+SUMIFS('Transactions (Dated)'!$F:$F,'Transactions (Dated)'!$D:$D,$BL300,'Transactions (Dated)'!$B:$B,CA$11,'Transactions (Dated)'!$C:$C,"Dividend (paid to cash)")*AL300</f>
        <v>0</v>
      </c>
      <c r="CB300" s="6">
        <v>0</v>
      </c>
      <c r="CC300" s="6">
        <v>0</v>
      </c>
      <c r="CD300" s="6"/>
      <c r="CF300" s="6">
        <f t="shared" ca="1" si="138"/>
        <v>65347.301999999989</v>
      </c>
      <c r="CH300" s="3">
        <f t="shared" si="139"/>
        <v>42332</v>
      </c>
      <c r="CI300" s="4">
        <f t="shared" ca="1" si="132"/>
        <v>882789.74000000011</v>
      </c>
      <c r="CJ300" s="4">
        <f t="shared" ca="1" si="133"/>
        <v>65347.301999999989</v>
      </c>
      <c r="CL300" s="4">
        <f t="shared" ca="1" si="134"/>
        <v>948137.04200000013</v>
      </c>
    </row>
    <row r="301" spans="2:90" x14ac:dyDescent="0.15">
      <c r="B301" s="3">
        <f t="shared" si="135"/>
        <v>42333</v>
      </c>
      <c r="C301" s="2">
        <v>13403.4</v>
      </c>
      <c r="E301" s="70">
        <v>42333</v>
      </c>
      <c r="F301" s="69">
        <v>10.52</v>
      </c>
      <c r="G301" s="69">
        <v>2.81</v>
      </c>
      <c r="H301" s="69">
        <v>18.16</v>
      </c>
      <c r="I301" s="69">
        <v>33.46</v>
      </c>
      <c r="J301" s="69">
        <v>13.16</v>
      </c>
      <c r="K301" s="69">
        <v>9.93</v>
      </c>
      <c r="L301" s="69">
        <v>21.4</v>
      </c>
      <c r="M301" s="69">
        <v>2.75</v>
      </c>
      <c r="N301" s="69">
        <v>7.17</v>
      </c>
      <c r="O301" s="69">
        <v>6.2</v>
      </c>
      <c r="P301" s="69">
        <v>24.86</v>
      </c>
      <c r="Q301" s="69">
        <v>0.86</v>
      </c>
      <c r="R301" s="69">
        <v>5.7</v>
      </c>
      <c r="S301" s="69">
        <v>36.67</v>
      </c>
      <c r="T301" s="69"/>
      <c r="U301" s="69"/>
      <c r="V301" s="4"/>
      <c r="X301" s="3">
        <f t="shared" si="114"/>
        <v>42333</v>
      </c>
      <c r="Y301" s="40">
        <f ca="1">Y300+SUMIFS('Transactions (Dated)'!$E$2:$E$53,'Transactions (Dated)'!$D$2:$D$53,'Share Values'!$X301,'Transactions (Dated)'!$B$2:$B$53,'Share Values'!Y$11,'Transactions (Dated)'!$C$2:$C$53,"Buy")-SUMIFS('Transactions (Dated)'!$E$2:$E$53,'Transactions (Dated)'!$D$2:$D$53,'Share Values'!$X301,'Transactions (Dated)'!$B$2:$B$53,'Share Values'!Y$11,'Transactions (Dated)'!$C$2:$C$53,"Sell")</f>
        <v>4625</v>
      </c>
      <c r="Z301" s="40">
        <f ca="1">Z300+SUMIFS('Transactions (Dated)'!$E$2:$E$53,'Transactions (Dated)'!$D$2:$D$53,'Share Values'!$X301,'Transactions (Dated)'!$B$2:$B$53,'Share Values'!Z$11,'Transactions (Dated)'!$C$2:$C$53,"Buy")-SUMIFS('Transactions (Dated)'!$E$2:$E$53,'Transactions (Dated)'!$D$2:$D$53,'Share Values'!$X301,'Transactions (Dated)'!$B$2:$B$53,'Share Values'!Z$11,'Transactions (Dated)'!$C$2:$C$53,"Sell")</f>
        <v>9375</v>
      </c>
      <c r="AA301" s="40">
        <f ca="1">AA300+SUMIFS('Transactions (Dated)'!$E$2:$E$53,'Transactions (Dated)'!$D$2:$D$53,'Share Values'!$X301,'Transactions (Dated)'!$B$2:$B$53,'Share Values'!AA$11,'Transactions (Dated)'!$C$2:$C$53,"Buy")-SUMIFS('Transactions (Dated)'!$E$2:$E$53,'Transactions (Dated)'!$D$2:$D$53,'Share Values'!$X301,'Transactions (Dated)'!$B$2:$B$53,'Share Values'!AA$11,'Transactions (Dated)'!$C$2:$C$53,"Sell")</f>
        <v>39270</v>
      </c>
      <c r="AB301" s="40">
        <f ca="1">AB300+SUMIFS('Transactions (Dated)'!$E$2:$E$53,'Transactions (Dated)'!$D$2:$D$53,'Share Values'!$X301,'Transactions (Dated)'!$B$2:$B$53,'Share Values'!AB$11,'Transactions (Dated)'!$C$2:$C$53,"Buy")-SUMIFS('Transactions (Dated)'!$E$2:$E$53,'Transactions (Dated)'!$D$2:$D$53,'Share Values'!$X301,'Transactions (Dated)'!$B$2:$B$53,'Share Values'!AB$11,'Transactions (Dated)'!$C$2:$C$53,"Sell")</f>
        <v>1892</v>
      </c>
      <c r="AC301" s="40">
        <f ca="1">AC300+SUMIFS('Transactions (Dated)'!$E$2:$E$53,'Transactions (Dated)'!$D$2:$D$53,'Share Values'!$X301,'Transactions (Dated)'!$B$2:$B$53,'Share Values'!AC$11,'Transactions (Dated)'!$C$2:$C$53,"Buy")-SUMIFS('Transactions (Dated)'!$E$2:$E$53,'Transactions (Dated)'!$D$2:$D$53,'Share Values'!$X301,'Transactions (Dated)'!$B$2:$B$53,'Share Values'!AC$11,'Transactions (Dated)'!$C$2:$C$53,"Sell")</f>
        <v>2348</v>
      </c>
      <c r="AD301" s="40">
        <f ca="1">AD300+SUMIFS('Transactions (Dated)'!$E$2:$E$53,'Transactions (Dated)'!$D$2:$D$53,'Share Values'!$X301,'Transactions (Dated)'!$B$2:$B$53,'Share Values'!AD$11,'Transactions (Dated)'!$C$2:$C$53,"Buy")-SUMIFS('Transactions (Dated)'!$E$2:$E$53,'Transactions (Dated)'!$D$2:$D$53,'Share Values'!$X301,'Transactions (Dated)'!$B$2:$B$53,'Share Values'!AD$11,'Transactions (Dated)'!$C$2:$C$53,"Sell")</f>
        <v>0</v>
      </c>
      <c r="AE301" s="40">
        <f ca="1">AE300+SUMIFS('Transactions (Dated)'!$E$2:$E$53,'Transactions (Dated)'!$D$2:$D$53,'Share Values'!$X301,'Transactions (Dated)'!$B$2:$B$53,'Share Values'!AE$11,'Transactions (Dated)'!$C$2:$C$53,"Buy")-SUMIFS('Transactions (Dated)'!$E$2:$E$53,'Transactions (Dated)'!$D$2:$D$53,'Share Values'!$X301,'Transactions (Dated)'!$B$2:$B$53,'Share Values'!AE$11,'Transactions (Dated)'!$C$2:$C$53,"Sell")</f>
        <v>0</v>
      </c>
      <c r="AF301" s="40">
        <f ca="1">AF300+SUMIFS('Transactions (Dated)'!$E$2:$E$53,'Transactions (Dated)'!$D$2:$D$53,'Share Values'!$X301,'Transactions (Dated)'!$B$2:$B$53,'Share Values'!AF$11,'Transactions (Dated)'!$C$2:$C$53,"Buy")-SUMIFS('Transactions (Dated)'!$E$2:$E$53,'Transactions (Dated)'!$D$2:$D$53,'Share Values'!$X301,'Transactions (Dated)'!$B$2:$B$53,'Share Values'!AF$11,'Transactions (Dated)'!$C$2:$C$53,"Sell")</f>
        <v>0</v>
      </c>
      <c r="AG301" s="40">
        <f ca="1">AG300+SUMIFS('Transactions (Dated)'!$E$2:$E$53,'Transactions (Dated)'!$D$2:$D$53,'Share Values'!$X301,'Transactions (Dated)'!$B$2:$B$53,'Share Values'!AG$11,'Transactions (Dated)'!$C$2:$C$53,"Buy")-SUMIFS('Transactions (Dated)'!$E$2:$E$53,'Transactions (Dated)'!$D$2:$D$53,'Share Values'!$X301,'Transactions (Dated)'!$B$2:$B$53,'Share Values'!AG$11,'Transactions (Dated)'!$C$2:$C$53,"Sell")</f>
        <v>0</v>
      </c>
      <c r="AH301" s="40">
        <f ca="1">AH300+SUMIFS('Transactions (Dated)'!$E$2:$E$53,'Transactions (Dated)'!$D$2:$D$53,'Share Values'!$X301,'Transactions (Dated)'!$B$2:$B$53,'Share Values'!AH$11,'Transactions (Dated)'!$C$2:$C$53,"Buy")-SUMIFS('Transactions (Dated)'!$E$2:$E$53,'Transactions (Dated)'!$D$2:$D$53,'Share Values'!$X301,'Transactions (Dated)'!$B$2:$B$53,'Share Values'!AH$11,'Transactions (Dated)'!$C$2:$C$53,"Sell")</f>
        <v>0</v>
      </c>
      <c r="AI301" s="40">
        <f ca="1">AI300+SUMIFS('Transactions (Dated)'!$E$2:$E$53,'Transactions (Dated)'!$D$2:$D$53,'Share Values'!$X301,'Transactions (Dated)'!$B$2:$B$53,'Share Values'!AI$11,'Transactions (Dated)'!$C$2:$C$53,"Buy")-SUMIFS('Transactions (Dated)'!$E$2:$E$53,'Transactions (Dated)'!$D$2:$D$53,'Share Values'!$X301,'Transactions (Dated)'!$B$2:$B$53,'Share Values'!AI$11,'Transactions (Dated)'!$C$2:$C$53,"Sell")</f>
        <v>0</v>
      </c>
      <c r="AJ301" s="40">
        <f ca="1">AJ300+SUMIFS('Transactions (Dated)'!$E$2:$E$53,'Transactions (Dated)'!$D$2:$D$53,'Share Values'!$X301,'Transactions (Dated)'!$B$2:$B$53,'Share Values'!AJ$11,'Transactions (Dated)'!$C$2:$C$53,"Buy")-SUMIFS('Transactions (Dated)'!$E$2:$E$53,'Transactions (Dated)'!$D$2:$D$53,'Share Values'!$X301,'Transactions (Dated)'!$B$2:$B$53,'Share Values'!AJ$11,'Transactions (Dated)'!$C$2:$C$53,"Sell")</f>
        <v>0</v>
      </c>
      <c r="AK301" s="40">
        <f ca="1">AK300+SUMIFS('Transactions (Dated)'!$E$2:$E$53,'Transactions (Dated)'!$D$2:$D$53,'Share Values'!$X301,'Transactions (Dated)'!$B$2:$B$53,'Share Values'!AK$11,'Transactions (Dated)'!$C$2:$C$53,"Buy")-SUMIFS('Transactions (Dated)'!$E$2:$E$53,'Transactions (Dated)'!$D$2:$D$53,'Share Values'!$X301,'Transactions (Dated)'!$B$2:$B$53,'Share Values'!AK$11,'Transactions (Dated)'!$C$2:$C$53,"Sell")</f>
        <v>0</v>
      </c>
      <c r="AL301" s="40">
        <f ca="1">AL300+SUMIFS('Transactions (Dated)'!$E$2:$E$53,'Transactions (Dated)'!$D$2:$D$53,'Share Values'!$X301,'Transactions (Dated)'!$B$2:$B$53,'Share Values'!AL$11,'Transactions (Dated)'!$C$2:$C$53,"Buy")-SUMIFS('Transactions (Dated)'!$E$2:$E$53,'Transactions (Dated)'!$D$2:$D$53,'Share Values'!$X301,'Transactions (Dated)'!$B$2:$B$53,'Share Values'!AL$11,'Transactions (Dated)'!$C$2:$C$53,"Sell")</f>
        <v>0</v>
      </c>
      <c r="AM301" s="40">
        <f ca="1">AM300+SUMIFS('Transactions (Dated)'!$E$2:$E$53,'Transactions (Dated)'!$D$2:$D$53,'Share Values'!$X301,'Transactions (Dated)'!$B$2:$B$53,'Share Values'!AM$11,'Transactions (Dated)'!$C$2:$C$53,"Buy")-SUMIFS('Transactions (Dated)'!$E$2:$E$53,'Transactions (Dated)'!$D$2:$D$53,'Share Values'!$X301,'Transactions (Dated)'!$B$2:$B$53,'Share Values'!AM$11,'Transactions (Dated)'!$C$2:$C$53,"Sell")</f>
        <v>0</v>
      </c>
      <c r="AN301" s="40">
        <f ca="1">AN300+SUMIFS('Transactions (Dated)'!$E$2:$E$53,'Transactions (Dated)'!$D$2:$D$53,'Share Values'!$X301,'Transactions (Dated)'!$B$2:$B$53,'Share Values'!AN$11,'Transactions (Dated)'!$C$2:$C$53,"Buy")-SUMIFS('Transactions (Dated)'!$E$2:$E$53,'Transactions (Dated)'!$D$2:$D$53,'Share Values'!$X301,'Transactions (Dated)'!$B$2:$B$53,'Share Values'!AN$11,'Transactions (Dated)'!$C$2:$C$53,"Sell")</f>
        <v>0</v>
      </c>
      <c r="AO301" s="40"/>
      <c r="AQ301" s="3">
        <f t="shared" si="115"/>
        <v>42333</v>
      </c>
      <c r="AR301" s="6">
        <f t="shared" ca="1" si="116"/>
        <v>48655</v>
      </c>
      <c r="AS301" s="6">
        <f t="shared" ca="1" si="117"/>
        <v>26343.75</v>
      </c>
      <c r="AT301" s="6">
        <f t="shared" ca="1" si="118"/>
        <v>713143.2</v>
      </c>
      <c r="AU301" s="6">
        <f t="shared" ca="1" si="119"/>
        <v>63306.32</v>
      </c>
      <c r="AV301" s="6">
        <f t="shared" ca="1" si="120"/>
        <v>30899.68</v>
      </c>
      <c r="AW301" s="6">
        <f t="shared" ca="1" si="121"/>
        <v>0</v>
      </c>
      <c r="AX301" s="6">
        <f t="shared" ca="1" si="122"/>
        <v>0</v>
      </c>
      <c r="AY301" s="6">
        <f t="shared" ca="1" si="123"/>
        <v>0</v>
      </c>
      <c r="AZ301" s="6">
        <f t="shared" ca="1" si="124"/>
        <v>0</v>
      </c>
      <c r="BA301" s="6">
        <f t="shared" ca="1" si="125"/>
        <v>0</v>
      </c>
      <c r="BB301" s="6">
        <f t="shared" ca="1" si="126"/>
        <v>0</v>
      </c>
      <c r="BC301" s="6">
        <f t="shared" ca="1" si="127"/>
        <v>0</v>
      </c>
      <c r="BD301" s="6">
        <f t="shared" ca="1" si="128"/>
        <v>0</v>
      </c>
      <c r="BE301" s="6">
        <f t="shared" ca="1" si="129"/>
        <v>0</v>
      </c>
      <c r="BF301" s="6">
        <f t="shared" ca="1" si="136"/>
        <v>0</v>
      </c>
      <c r="BG301" s="6">
        <f t="shared" ca="1" si="137"/>
        <v>0</v>
      </c>
      <c r="BH301" s="6"/>
      <c r="BJ301" s="4">
        <f t="shared" ca="1" si="130"/>
        <v>882347.95</v>
      </c>
      <c r="BL301" s="3">
        <f t="shared" si="131"/>
        <v>42333</v>
      </c>
      <c r="BM301" s="6">
        <f>BM300+SUMIFS('Transactions (Dated)'!G:G,'Transactions (Dated)'!D:D,'Share Values'!AQ301)</f>
        <v>34179.499999999993</v>
      </c>
      <c r="BN301" s="6">
        <f ca="1">BN300+SUMIFS('Transactions (Dated)'!$F:$F,'Transactions (Dated)'!$D:$D,$BL301,'Transactions (Dated)'!$B:$B,BN$11,'Transactions (Dated)'!$C:$C,"Dividend (paid to cash)")*Y301</f>
        <v>0</v>
      </c>
      <c r="BO301" s="6">
        <f ca="1">BO300+SUMIFS('Transactions (Dated)'!$F:$F,'Transactions (Dated)'!$D:$D,$BL301,'Transactions (Dated)'!$B:$B,BO$11,'Transactions (Dated)'!$C:$C,"Dividend (paid to cash)")*Z301</f>
        <v>2187.5</v>
      </c>
      <c r="BP301" s="6">
        <f ca="1">BP300+SUMIFS('Transactions (Dated)'!$F:$F,'Transactions (Dated)'!$D:$D,$BL301,'Transactions (Dated)'!$B:$B,BP$11,'Transactions (Dated)'!$C:$C,"Dividend (paid to cash)")*AA301</f>
        <v>28734.342000000001</v>
      </c>
      <c r="BQ301" s="6">
        <f ca="1">BQ300+SUMIFS('Transactions (Dated)'!$F:$F,'Transactions (Dated)'!$D:$D,$BL301,'Transactions (Dated)'!$B:$B,BQ$11,'Transactions (Dated)'!$C:$C,"Dividend (paid to cash)")*AB301</f>
        <v>245.96000000000004</v>
      </c>
      <c r="BR301" s="6">
        <f ca="1">BR300+SUMIFS('Transactions (Dated)'!$F:$F,'Transactions (Dated)'!$D:$D,$BL301,'Transactions (Dated)'!$B:$B,BR$11,'Transactions (Dated)'!$C:$C,"Dividend (paid to cash)")*AC301</f>
        <v>0</v>
      </c>
      <c r="BS301" s="6">
        <f ca="1">BS300+SUMIFS('Transactions (Dated)'!$F:$F,'Transactions (Dated)'!$D:$D,$BL301,'Transactions (Dated)'!$B:$B,BS$11,'Transactions (Dated)'!$C:$C,"Dividend (paid to cash)")*AD301</f>
        <v>0</v>
      </c>
      <c r="BT301" s="6">
        <f ca="1">BT300+SUMIFS('Transactions (Dated)'!$F:$F,'Transactions (Dated)'!$D:$D,$BL301,'Transactions (Dated)'!$B:$B,BT$11,'Transactions (Dated)'!$C:$C,"Dividend (paid to cash)")*AE301</f>
        <v>0</v>
      </c>
      <c r="BU301" s="6">
        <f ca="1">BU300+SUMIFS('Transactions (Dated)'!$F:$F,'Transactions (Dated)'!$D:$D,$BL301,'Transactions (Dated)'!$B:$B,BU$11,'Transactions (Dated)'!$C:$C,"Dividend (paid to cash)")*AF301</f>
        <v>0</v>
      </c>
      <c r="BV301" s="6">
        <f ca="1">BV300+SUMIFS('Transactions (Dated)'!$F:$F,'Transactions (Dated)'!$D:$D,$BL301,'Transactions (Dated)'!$B:$B,BV$11,'Transactions (Dated)'!$C:$C,"Dividend (paid to cash)")*AG301</f>
        <v>0</v>
      </c>
      <c r="BW301" s="6">
        <f ca="1">BW300+SUMIFS('Transactions (Dated)'!$F:$F,'Transactions (Dated)'!$D:$D,$BL301,'Transactions (Dated)'!$B:$B,BW$11,'Transactions (Dated)'!$C:$C,"Dividend (paid to cash)")*AH301</f>
        <v>0</v>
      </c>
      <c r="BX301" s="6">
        <f ca="1">BX300+SUMIFS('Transactions (Dated)'!$F:$F,'Transactions (Dated)'!$D:$D,$BL301,'Transactions (Dated)'!$B:$B,BX$11,'Transactions (Dated)'!$C:$C,"Dividend (paid to cash)")*AI301</f>
        <v>0</v>
      </c>
      <c r="BY301" s="6">
        <f ca="1">BY300+SUMIFS('Transactions (Dated)'!$F:$F,'Transactions (Dated)'!$D:$D,$BL301,'Transactions (Dated)'!$B:$B,BY$11,'Transactions (Dated)'!$C:$C,"Dividend (paid to cash)")*AJ301</f>
        <v>0</v>
      </c>
      <c r="BZ301" s="6">
        <f ca="1">BZ300+SUMIFS('Transactions (Dated)'!$F:$F,'Transactions (Dated)'!$D:$D,$BL301,'Transactions (Dated)'!$B:$B,BZ$11,'Transactions (Dated)'!$C:$C,"Dividend (paid to cash)")*AK301</f>
        <v>0</v>
      </c>
      <c r="CA301" s="6">
        <f ca="1">CA300+SUMIFS('Transactions (Dated)'!$F:$F,'Transactions (Dated)'!$D:$D,$BL301,'Transactions (Dated)'!$B:$B,CA$11,'Transactions (Dated)'!$C:$C,"Dividend (paid to cash)")*AL301</f>
        <v>0</v>
      </c>
      <c r="CB301" s="6">
        <v>0</v>
      </c>
      <c r="CC301" s="6">
        <v>0</v>
      </c>
      <c r="CD301" s="6"/>
      <c r="CF301" s="6">
        <f t="shared" ca="1" si="138"/>
        <v>65347.301999999989</v>
      </c>
      <c r="CH301" s="3">
        <f t="shared" si="139"/>
        <v>42333</v>
      </c>
      <c r="CI301" s="4">
        <f t="shared" ca="1" si="132"/>
        <v>882347.95</v>
      </c>
      <c r="CJ301" s="4">
        <f t="shared" ca="1" si="133"/>
        <v>65347.301999999989</v>
      </c>
      <c r="CL301" s="4">
        <f t="shared" ca="1" si="134"/>
        <v>947695.25199999998</v>
      </c>
    </row>
    <row r="302" spans="2:90" x14ac:dyDescent="0.15">
      <c r="B302" s="3">
        <f t="shared" si="135"/>
        <v>42334</v>
      </c>
      <c r="C302" s="2">
        <v>13425.2</v>
      </c>
      <c r="E302" s="70">
        <v>42334</v>
      </c>
      <c r="F302" s="69">
        <v>10.55</v>
      </c>
      <c r="G302" s="69">
        <v>2.63</v>
      </c>
      <c r="H302" s="69">
        <v>18.21</v>
      </c>
      <c r="I302" s="69">
        <v>33.56</v>
      </c>
      <c r="J302" s="69">
        <v>13.09</v>
      </c>
      <c r="K302" s="69">
        <v>10.220000000000001</v>
      </c>
      <c r="L302" s="69">
        <v>21.39</v>
      </c>
      <c r="M302" s="69">
        <v>2.72</v>
      </c>
      <c r="N302" s="69">
        <v>7.38</v>
      </c>
      <c r="O302" s="69">
        <v>6.1966999999999999</v>
      </c>
      <c r="P302" s="69">
        <v>24.99</v>
      </c>
      <c r="Q302" s="69">
        <v>0.86</v>
      </c>
      <c r="R302" s="69">
        <v>5.89</v>
      </c>
      <c r="S302" s="69">
        <v>36.5</v>
      </c>
      <c r="T302" s="69"/>
      <c r="U302" s="69"/>
      <c r="V302" s="4"/>
      <c r="X302" s="3">
        <f t="shared" si="114"/>
        <v>42334</v>
      </c>
      <c r="Y302" s="40">
        <f ca="1">Y301+SUMIFS('Transactions (Dated)'!$E$2:$E$53,'Transactions (Dated)'!$D$2:$D$53,'Share Values'!$X302,'Transactions (Dated)'!$B$2:$B$53,'Share Values'!Y$11,'Transactions (Dated)'!$C$2:$C$53,"Buy")-SUMIFS('Transactions (Dated)'!$E$2:$E$53,'Transactions (Dated)'!$D$2:$D$53,'Share Values'!$X302,'Transactions (Dated)'!$B$2:$B$53,'Share Values'!Y$11,'Transactions (Dated)'!$C$2:$C$53,"Sell")</f>
        <v>4625</v>
      </c>
      <c r="Z302" s="40">
        <f ca="1">Z301+SUMIFS('Transactions (Dated)'!$E$2:$E$53,'Transactions (Dated)'!$D$2:$D$53,'Share Values'!$X302,'Transactions (Dated)'!$B$2:$B$53,'Share Values'!Z$11,'Transactions (Dated)'!$C$2:$C$53,"Buy")-SUMIFS('Transactions (Dated)'!$E$2:$E$53,'Transactions (Dated)'!$D$2:$D$53,'Share Values'!$X302,'Transactions (Dated)'!$B$2:$B$53,'Share Values'!Z$11,'Transactions (Dated)'!$C$2:$C$53,"Sell")</f>
        <v>9375</v>
      </c>
      <c r="AA302" s="40">
        <f ca="1">AA301+SUMIFS('Transactions (Dated)'!$E$2:$E$53,'Transactions (Dated)'!$D$2:$D$53,'Share Values'!$X302,'Transactions (Dated)'!$B$2:$B$53,'Share Values'!AA$11,'Transactions (Dated)'!$C$2:$C$53,"Buy")-SUMIFS('Transactions (Dated)'!$E$2:$E$53,'Transactions (Dated)'!$D$2:$D$53,'Share Values'!$X302,'Transactions (Dated)'!$B$2:$B$53,'Share Values'!AA$11,'Transactions (Dated)'!$C$2:$C$53,"Sell")</f>
        <v>39270</v>
      </c>
      <c r="AB302" s="40">
        <f ca="1">AB301+SUMIFS('Transactions (Dated)'!$E$2:$E$53,'Transactions (Dated)'!$D$2:$D$53,'Share Values'!$X302,'Transactions (Dated)'!$B$2:$B$53,'Share Values'!AB$11,'Transactions (Dated)'!$C$2:$C$53,"Buy")-SUMIFS('Transactions (Dated)'!$E$2:$E$53,'Transactions (Dated)'!$D$2:$D$53,'Share Values'!$X302,'Transactions (Dated)'!$B$2:$B$53,'Share Values'!AB$11,'Transactions (Dated)'!$C$2:$C$53,"Sell")</f>
        <v>1892</v>
      </c>
      <c r="AC302" s="40">
        <f ca="1">AC301+SUMIFS('Transactions (Dated)'!$E$2:$E$53,'Transactions (Dated)'!$D$2:$D$53,'Share Values'!$X302,'Transactions (Dated)'!$B$2:$B$53,'Share Values'!AC$11,'Transactions (Dated)'!$C$2:$C$53,"Buy")-SUMIFS('Transactions (Dated)'!$E$2:$E$53,'Transactions (Dated)'!$D$2:$D$53,'Share Values'!$X302,'Transactions (Dated)'!$B$2:$B$53,'Share Values'!AC$11,'Transactions (Dated)'!$C$2:$C$53,"Sell")</f>
        <v>2348</v>
      </c>
      <c r="AD302" s="40">
        <f ca="1">AD301+SUMIFS('Transactions (Dated)'!$E$2:$E$53,'Transactions (Dated)'!$D$2:$D$53,'Share Values'!$X302,'Transactions (Dated)'!$B$2:$B$53,'Share Values'!AD$11,'Transactions (Dated)'!$C$2:$C$53,"Buy")-SUMIFS('Transactions (Dated)'!$E$2:$E$53,'Transactions (Dated)'!$D$2:$D$53,'Share Values'!$X302,'Transactions (Dated)'!$B$2:$B$53,'Share Values'!AD$11,'Transactions (Dated)'!$C$2:$C$53,"Sell")</f>
        <v>0</v>
      </c>
      <c r="AE302" s="40">
        <f ca="1">AE301+SUMIFS('Transactions (Dated)'!$E$2:$E$53,'Transactions (Dated)'!$D$2:$D$53,'Share Values'!$X302,'Transactions (Dated)'!$B$2:$B$53,'Share Values'!AE$11,'Transactions (Dated)'!$C$2:$C$53,"Buy")-SUMIFS('Transactions (Dated)'!$E$2:$E$53,'Transactions (Dated)'!$D$2:$D$53,'Share Values'!$X302,'Transactions (Dated)'!$B$2:$B$53,'Share Values'!AE$11,'Transactions (Dated)'!$C$2:$C$53,"Sell")</f>
        <v>0</v>
      </c>
      <c r="AF302" s="40">
        <f ca="1">AF301+SUMIFS('Transactions (Dated)'!$E$2:$E$53,'Transactions (Dated)'!$D$2:$D$53,'Share Values'!$X302,'Transactions (Dated)'!$B$2:$B$53,'Share Values'!AF$11,'Transactions (Dated)'!$C$2:$C$53,"Buy")-SUMIFS('Transactions (Dated)'!$E$2:$E$53,'Transactions (Dated)'!$D$2:$D$53,'Share Values'!$X302,'Transactions (Dated)'!$B$2:$B$53,'Share Values'!AF$11,'Transactions (Dated)'!$C$2:$C$53,"Sell")</f>
        <v>0</v>
      </c>
      <c r="AG302" s="40">
        <f ca="1">AG301+SUMIFS('Transactions (Dated)'!$E$2:$E$53,'Transactions (Dated)'!$D$2:$D$53,'Share Values'!$X302,'Transactions (Dated)'!$B$2:$B$53,'Share Values'!AG$11,'Transactions (Dated)'!$C$2:$C$53,"Buy")-SUMIFS('Transactions (Dated)'!$E$2:$E$53,'Transactions (Dated)'!$D$2:$D$53,'Share Values'!$X302,'Transactions (Dated)'!$B$2:$B$53,'Share Values'!AG$11,'Transactions (Dated)'!$C$2:$C$53,"Sell")</f>
        <v>0</v>
      </c>
      <c r="AH302" s="40">
        <f ca="1">AH301+SUMIFS('Transactions (Dated)'!$E$2:$E$53,'Transactions (Dated)'!$D$2:$D$53,'Share Values'!$X302,'Transactions (Dated)'!$B$2:$B$53,'Share Values'!AH$11,'Transactions (Dated)'!$C$2:$C$53,"Buy")-SUMIFS('Transactions (Dated)'!$E$2:$E$53,'Transactions (Dated)'!$D$2:$D$53,'Share Values'!$X302,'Transactions (Dated)'!$B$2:$B$53,'Share Values'!AH$11,'Transactions (Dated)'!$C$2:$C$53,"Sell")</f>
        <v>0</v>
      </c>
      <c r="AI302" s="40">
        <f ca="1">AI301+SUMIFS('Transactions (Dated)'!$E$2:$E$53,'Transactions (Dated)'!$D$2:$D$53,'Share Values'!$X302,'Transactions (Dated)'!$B$2:$B$53,'Share Values'!AI$11,'Transactions (Dated)'!$C$2:$C$53,"Buy")-SUMIFS('Transactions (Dated)'!$E$2:$E$53,'Transactions (Dated)'!$D$2:$D$53,'Share Values'!$X302,'Transactions (Dated)'!$B$2:$B$53,'Share Values'!AI$11,'Transactions (Dated)'!$C$2:$C$53,"Sell")</f>
        <v>0</v>
      </c>
      <c r="AJ302" s="40">
        <f ca="1">AJ301+SUMIFS('Transactions (Dated)'!$E$2:$E$53,'Transactions (Dated)'!$D$2:$D$53,'Share Values'!$X302,'Transactions (Dated)'!$B$2:$B$53,'Share Values'!AJ$11,'Transactions (Dated)'!$C$2:$C$53,"Buy")-SUMIFS('Transactions (Dated)'!$E$2:$E$53,'Transactions (Dated)'!$D$2:$D$53,'Share Values'!$X302,'Transactions (Dated)'!$B$2:$B$53,'Share Values'!AJ$11,'Transactions (Dated)'!$C$2:$C$53,"Sell")</f>
        <v>0</v>
      </c>
      <c r="AK302" s="40">
        <f ca="1">AK301+SUMIFS('Transactions (Dated)'!$E$2:$E$53,'Transactions (Dated)'!$D$2:$D$53,'Share Values'!$X302,'Transactions (Dated)'!$B$2:$B$53,'Share Values'!AK$11,'Transactions (Dated)'!$C$2:$C$53,"Buy")-SUMIFS('Transactions (Dated)'!$E$2:$E$53,'Transactions (Dated)'!$D$2:$D$53,'Share Values'!$X302,'Transactions (Dated)'!$B$2:$B$53,'Share Values'!AK$11,'Transactions (Dated)'!$C$2:$C$53,"Sell")</f>
        <v>0</v>
      </c>
      <c r="AL302" s="40">
        <f ca="1">AL301+SUMIFS('Transactions (Dated)'!$E$2:$E$53,'Transactions (Dated)'!$D$2:$D$53,'Share Values'!$X302,'Transactions (Dated)'!$B$2:$B$53,'Share Values'!AL$11,'Transactions (Dated)'!$C$2:$C$53,"Buy")-SUMIFS('Transactions (Dated)'!$E$2:$E$53,'Transactions (Dated)'!$D$2:$D$53,'Share Values'!$X302,'Transactions (Dated)'!$B$2:$B$53,'Share Values'!AL$11,'Transactions (Dated)'!$C$2:$C$53,"Sell")</f>
        <v>0</v>
      </c>
      <c r="AM302" s="40">
        <f ca="1">AM301+SUMIFS('Transactions (Dated)'!$E$2:$E$53,'Transactions (Dated)'!$D$2:$D$53,'Share Values'!$X302,'Transactions (Dated)'!$B$2:$B$53,'Share Values'!AM$11,'Transactions (Dated)'!$C$2:$C$53,"Buy")-SUMIFS('Transactions (Dated)'!$E$2:$E$53,'Transactions (Dated)'!$D$2:$D$53,'Share Values'!$X302,'Transactions (Dated)'!$B$2:$B$53,'Share Values'!AM$11,'Transactions (Dated)'!$C$2:$C$53,"Sell")</f>
        <v>0</v>
      </c>
      <c r="AN302" s="40">
        <f ca="1">AN301+SUMIFS('Transactions (Dated)'!$E$2:$E$53,'Transactions (Dated)'!$D$2:$D$53,'Share Values'!$X302,'Transactions (Dated)'!$B$2:$B$53,'Share Values'!AN$11,'Transactions (Dated)'!$C$2:$C$53,"Buy")-SUMIFS('Transactions (Dated)'!$E$2:$E$53,'Transactions (Dated)'!$D$2:$D$53,'Share Values'!$X302,'Transactions (Dated)'!$B$2:$B$53,'Share Values'!AN$11,'Transactions (Dated)'!$C$2:$C$53,"Sell")</f>
        <v>0</v>
      </c>
      <c r="AO302" s="40"/>
      <c r="AQ302" s="3">
        <f t="shared" si="115"/>
        <v>42334</v>
      </c>
      <c r="AR302" s="6">
        <f t="shared" ca="1" si="116"/>
        <v>48793.75</v>
      </c>
      <c r="AS302" s="6">
        <f t="shared" ca="1" si="117"/>
        <v>24656.25</v>
      </c>
      <c r="AT302" s="6">
        <f t="shared" ca="1" si="118"/>
        <v>715106.70000000007</v>
      </c>
      <c r="AU302" s="6">
        <f t="shared" ca="1" si="119"/>
        <v>63495.520000000004</v>
      </c>
      <c r="AV302" s="6">
        <f t="shared" ca="1" si="120"/>
        <v>30735.32</v>
      </c>
      <c r="AW302" s="6">
        <f t="shared" ca="1" si="121"/>
        <v>0</v>
      </c>
      <c r="AX302" s="6">
        <f t="shared" ca="1" si="122"/>
        <v>0</v>
      </c>
      <c r="AY302" s="6">
        <f t="shared" ca="1" si="123"/>
        <v>0</v>
      </c>
      <c r="AZ302" s="6">
        <f t="shared" ca="1" si="124"/>
        <v>0</v>
      </c>
      <c r="BA302" s="6">
        <f t="shared" ca="1" si="125"/>
        <v>0</v>
      </c>
      <c r="BB302" s="6">
        <f t="shared" ca="1" si="126"/>
        <v>0</v>
      </c>
      <c r="BC302" s="6">
        <f t="shared" ca="1" si="127"/>
        <v>0</v>
      </c>
      <c r="BD302" s="6">
        <f t="shared" ca="1" si="128"/>
        <v>0</v>
      </c>
      <c r="BE302" s="6">
        <f t="shared" ca="1" si="129"/>
        <v>0</v>
      </c>
      <c r="BF302" s="6">
        <f t="shared" ca="1" si="136"/>
        <v>0</v>
      </c>
      <c r="BG302" s="6">
        <f t="shared" ca="1" si="137"/>
        <v>0</v>
      </c>
      <c r="BH302" s="6"/>
      <c r="BJ302" s="4">
        <f t="shared" ca="1" si="130"/>
        <v>882787.54</v>
      </c>
      <c r="BL302" s="3">
        <f t="shared" si="131"/>
        <v>42334</v>
      </c>
      <c r="BM302" s="6">
        <f>BM301+SUMIFS('Transactions (Dated)'!G:G,'Transactions (Dated)'!D:D,'Share Values'!AQ302)</f>
        <v>34179.499999999993</v>
      </c>
      <c r="BN302" s="6">
        <f ca="1">BN301+SUMIFS('Transactions (Dated)'!$F:$F,'Transactions (Dated)'!$D:$D,$BL302,'Transactions (Dated)'!$B:$B,BN$11,'Transactions (Dated)'!$C:$C,"Dividend (paid to cash)")*Y302</f>
        <v>0</v>
      </c>
      <c r="BO302" s="6">
        <f ca="1">BO301+SUMIFS('Transactions (Dated)'!$F:$F,'Transactions (Dated)'!$D:$D,$BL302,'Transactions (Dated)'!$B:$B,BO$11,'Transactions (Dated)'!$C:$C,"Dividend (paid to cash)")*Z302</f>
        <v>2187.5</v>
      </c>
      <c r="BP302" s="6">
        <f ca="1">BP301+SUMIFS('Transactions (Dated)'!$F:$F,'Transactions (Dated)'!$D:$D,$BL302,'Transactions (Dated)'!$B:$B,BP$11,'Transactions (Dated)'!$C:$C,"Dividend (paid to cash)")*AA302</f>
        <v>28734.342000000001</v>
      </c>
      <c r="BQ302" s="6">
        <f ca="1">BQ301+SUMIFS('Transactions (Dated)'!$F:$F,'Transactions (Dated)'!$D:$D,$BL302,'Transactions (Dated)'!$B:$B,BQ$11,'Transactions (Dated)'!$C:$C,"Dividend (paid to cash)")*AB302</f>
        <v>245.96000000000004</v>
      </c>
      <c r="BR302" s="6">
        <f ca="1">BR301+SUMIFS('Transactions (Dated)'!$F:$F,'Transactions (Dated)'!$D:$D,$BL302,'Transactions (Dated)'!$B:$B,BR$11,'Transactions (Dated)'!$C:$C,"Dividend (paid to cash)")*AC302</f>
        <v>0</v>
      </c>
      <c r="BS302" s="6">
        <f ca="1">BS301+SUMIFS('Transactions (Dated)'!$F:$F,'Transactions (Dated)'!$D:$D,$BL302,'Transactions (Dated)'!$B:$B,BS$11,'Transactions (Dated)'!$C:$C,"Dividend (paid to cash)")*AD302</f>
        <v>0</v>
      </c>
      <c r="BT302" s="6">
        <f ca="1">BT301+SUMIFS('Transactions (Dated)'!$F:$F,'Transactions (Dated)'!$D:$D,$BL302,'Transactions (Dated)'!$B:$B,BT$11,'Transactions (Dated)'!$C:$C,"Dividend (paid to cash)")*AE302</f>
        <v>0</v>
      </c>
      <c r="BU302" s="6">
        <f ca="1">BU301+SUMIFS('Transactions (Dated)'!$F:$F,'Transactions (Dated)'!$D:$D,$BL302,'Transactions (Dated)'!$B:$B,BU$11,'Transactions (Dated)'!$C:$C,"Dividend (paid to cash)")*AF302</f>
        <v>0</v>
      </c>
      <c r="BV302" s="6">
        <f ca="1">BV301+SUMIFS('Transactions (Dated)'!$F:$F,'Transactions (Dated)'!$D:$D,$BL302,'Transactions (Dated)'!$B:$B,BV$11,'Transactions (Dated)'!$C:$C,"Dividend (paid to cash)")*AG302</f>
        <v>0</v>
      </c>
      <c r="BW302" s="6">
        <f ca="1">BW301+SUMIFS('Transactions (Dated)'!$F:$F,'Transactions (Dated)'!$D:$D,$BL302,'Transactions (Dated)'!$B:$B,BW$11,'Transactions (Dated)'!$C:$C,"Dividend (paid to cash)")*AH302</f>
        <v>0</v>
      </c>
      <c r="BX302" s="6">
        <f ca="1">BX301+SUMIFS('Transactions (Dated)'!$F:$F,'Transactions (Dated)'!$D:$D,$BL302,'Transactions (Dated)'!$B:$B,BX$11,'Transactions (Dated)'!$C:$C,"Dividend (paid to cash)")*AI302</f>
        <v>0</v>
      </c>
      <c r="BY302" s="6">
        <f ca="1">BY301+SUMIFS('Transactions (Dated)'!$F:$F,'Transactions (Dated)'!$D:$D,$BL302,'Transactions (Dated)'!$B:$B,BY$11,'Transactions (Dated)'!$C:$C,"Dividend (paid to cash)")*AJ302</f>
        <v>0</v>
      </c>
      <c r="BZ302" s="6">
        <f ca="1">BZ301+SUMIFS('Transactions (Dated)'!$F:$F,'Transactions (Dated)'!$D:$D,$BL302,'Transactions (Dated)'!$B:$B,BZ$11,'Transactions (Dated)'!$C:$C,"Dividend (paid to cash)")*AK302</f>
        <v>0</v>
      </c>
      <c r="CA302" s="6">
        <f ca="1">CA301+SUMIFS('Transactions (Dated)'!$F:$F,'Transactions (Dated)'!$D:$D,$BL302,'Transactions (Dated)'!$B:$B,CA$11,'Transactions (Dated)'!$C:$C,"Dividend (paid to cash)")*AL302</f>
        <v>0</v>
      </c>
      <c r="CB302" s="6">
        <v>0</v>
      </c>
      <c r="CC302" s="6">
        <v>0</v>
      </c>
      <c r="CD302" s="6"/>
      <c r="CF302" s="6">
        <f t="shared" ca="1" si="138"/>
        <v>65347.301999999989</v>
      </c>
      <c r="CH302" s="3">
        <f t="shared" si="139"/>
        <v>42334</v>
      </c>
      <c r="CI302" s="4">
        <f t="shared" ca="1" si="132"/>
        <v>882787.54</v>
      </c>
      <c r="CJ302" s="4">
        <f t="shared" ca="1" si="133"/>
        <v>65347.301999999989</v>
      </c>
      <c r="CL302" s="4">
        <f t="shared" ca="1" si="134"/>
        <v>948134.84200000006</v>
      </c>
    </row>
    <row r="303" spans="2:90" x14ac:dyDescent="0.15">
      <c r="B303" s="3">
        <f t="shared" si="135"/>
        <v>42335</v>
      </c>
      <c r="C303" s="2">
        <v>13368.2</v>
      </c>
      <c r="E303" s="70">
        <v>42335</v>
      </c>
      <c r="F303" s="69">
        <v>10.41</v>
      </c>
      <c r="G303" s="69">
        <v>2.62</v>
      </c>
      <c r="H303" s="69">
        <v>18.149999999999999</v>
      </c>
      <c r="I303" s="69">
        <v>33.75</v>
      </c>
      <c r="J303" s="69">
        <v>12.94</v>
      </c>
      <c r="K303" s="69">
        <v>10.09</v>
      </c>
      <c r="L303" s="69">
        <v>21.33</v>
      </c>
      <c r="M303" s="69">
        <v>2.59</v>
      </c>
      <c r="N303" s="69">
        <v>7.45</v>
      </c>
      <c r="O303" s="69">
        <v>6.2332999999999998</v>
      </c>
      <c r="P303" s="69">
        <v>24.73</v>
      </c>
      <c r="Q303" s="69">
        <v>0.85</v>
      </c>
      <c r="R303" s="69">
        <v>5.87</v>
      </c>
      <c r="S303" s="69">
        <v>36.840000000000003</v>
      </c>
      <c r="T303" s="69"/>
      <c r="U303" s="69"/>
      <c r="V303" s="4"/>
      <c r="X303" s="3">
        <f t="shared" si="114"/>
        <v>42335</v>
      </c>
      <c r="Y303" s="40">
        <f ca="1">Y302+SUMIFS('Transactions (Dated)'!$E$2:$E$53,'Transactions (Dated)'!$D$2:$D$53,'Share Values'!$X303,'Transactions (Dated)'!$B$2:$B$53,'Share Values'!Y$11,'Transactions (Dated)'!$C$2:$C$53,"Buy")-SUMIFS('Transactions (Dated)'!$E$2:$E$53,'Transactions (Dated)'!$D$2:$D$53,'Share Values'!$X303,'Transactions (Dated)'!$B$2:$B$53,'Share Values'!Y$11,'Transactions (Dated)'!$C$2:$C$53,"Sell")</f>
        <v>4625</v>
      </c>
      <c r="Z303" s="40">
        <f ca="1">Z302+SUMIFS('Transactions (Dated)'!$E$2:$E$53,'Transactions (Dated)'!$D$2:$D$53,'Share Values'!$X303,'Transactions (Dated)'!$B$2:$B$53,'Share Values'!Z$11,'Transactions (Dated)'!$C$2:$C$53,"Buy")-SUMIFS('Transactions (Dated)'!$E$2:$E$53,'Transactions (Dated)'!$D$2:$D$53,'Share Values'!$X303,'Transactions (Dated)'!$B$2:$B$53,'Share Values'!Z$11,'Transactions (Dated)'!$C$2:$C$53,"Sell")</f>
        <v>9375</v>
      </c>
      <c r="AA303" s="40">
        <f ca="1">AA302+SUMIFS('Transactions (Dated)'!$E$2:$E$53,'Transactions (Dated)'!$D$2:$D$53,'Share Values'!$X303,'Transactions (Dated)'!$B$2:$B$53,'Share Values'!AA$11,'Transactions (Dated)'!$C$2:$C$53,"Buy")-SUMIFS('Transactions (Dated)'!$E$2:$E$53,'Transactions (Dated)'!$D$2:$D$53,'Share Values'!$X303,'Transactions (Dated)'!$B$2:$B$53,'Share Values'!AA$11,'Transactions (Dated)'!$C$2:$C$53,"Sell")</f>
        <v>39270</v>
      </c>
      <c r="AB303" s="40">
        <f ca="1">AB302+SUMIFS('Transactions (Dated)'!$E$2:$E$53,'Transactions (Dated)'!$D$2:$D$53,'Share Values'!$X303,'Transactions (Dated)'!$B$2:$B$53,'Share Values'!AB$11,'Transactions (Dated)'!$C$2:$C$53,"Buy")-SUMIFS('Transactions (Dated)'!$E$2:$E$53,'Transactions (Dated)'!$D$2:$D$53,'Share Values'!$X303,'Transactions (Dated)'!$B$2:$B$53,'Share Values'!AB$11,'Transactions (Dated)'!$C$2:$C$53,"Sell")</f>
        <v>1892</v>
      </c>
      <c r="AC303" s="40">
        <f ca="1">AC302+SUMIFS('Transactions (Dated)'!$E$2:$E$53,'Transactions (Dated)'!$D$2:$D$53,'Share Values'!$X303,'Transactions (Dated)'!$B$2:$B$53,'Share Values'!AC$11,'Transactions (Dated)'!$C$2:$C$53,"Buy")-SUMIFS('Transactions (Dated)'!$E$2:$E$53,'Transactions (Dated)'!$D$2:$D$53,'Share Values'!$X303,'Transactions (Dated)'!$B$2:$B$53,'Share Values'!AC$11,'Transactions (Dated)'!$C$2:$C$53,"Sell")</f>
        <v>2348</v>
      </c>
      <c r="AD303" s="40">
        <f ca="1">AD302+SUMIFS('Transactions (Dated)'!$E$2:$E$53,'Transactions (Dated)'!$D$2:$D$53,'Share Values'!$X303,'Transactions (Dated)'!$B$2:$B$53,'Share Values'!AD$11,'Transactions (Dated)'!$C$2:$C$53,"Buy")-SUMIFS('Transactions (Dated)'!$E$2:$E$53,'Transactions (Dated)'!$D$2:$D$53,'Share Values'!$X303,'Transactions (Dated)'!$B$2:$B$53,'Share Values'!AD$11,'Transactions (Dated)'!$C$2:$C$53,"Sell")</f>
        <v>0</v>
      </c>
      <c r="AE303" s="40">
        <f ca="1">AE302+SUMIFS('Transactions (Dated)'!$E$2:$E$53,'Transactions (Dated)'!$D$2:$D$53,'Share Values'!$X303,'Transactions (Dated)'!$B$2:$B$53,'Share Values'!AE$11,'Transactions (Dated)'!$C$2:$C$53,"Buy")-SUMIFS('Transactions (Dated)'!$E$2:$E$53,'Transactions (Dated)'!$D$2:$D$53,'Share Values'!$X303,'Transactions (Dated)'!$B$2:$B$53,'Share Values'!AE$11,'Transactions (Dated)'!$C$2:$C$53,"Sell")</f>
        <v>0</v>
      </c>
      <c r="AF303" s="40">
        <f ca="1">AF302+SUMIFS('Transactions (Dated)'!$E$2:$E$53,'Transactions (Dated)'!$D$2:$D$53,'Share Values'!$X303,'Transactions (Dated)'!$B$2:$B$53,'Share Values'!AF$11,'Transactions (Dated)'!$C$2:$C$53,"Buy")-SUMIFS('Transactions (Dated)'!$E$2:$E$53,'Transactions (Dated)'!$D$2:$D$53,'Share Values'!$X303,'Transactions (Dated)'!$B$2:$B$53,'Share Values'!AF$11,'Transactions (Dated)'!$C$2:$C$53,"Sell")</f>
        <v>0</v>
      </c>
      <c r="AG303" s="40">
        <f ca="1">AG302+SUMIFS('Transactions (Dated)'!$E$2:$E$53,'Transactions (Dated)'!$D$2:$D$53,'Share Values'!$X303,'Transactions (Dated)'!$B$2:$B$53,'Share Values'!AG$11,'Transactions (Dated)'!$C$2:$C$53,"Buy")-SUMIFS('Transactions (Dated)'!$E$2:$E$53,'Transactions (Dated)'!$D$2:$D$53,'Share Values'!$X303,'Transactions (Dated)'!$B$2:$B$53,'Share Values'!AG$11,'Transactions (Dated)'!$C$2:$C$53,"Sell")</f>
        <v>0</v>
      </c>
      <c r="AH303" s="40">
        <f ca="1">AH302+SUMIFS('Transactions (Dated)'!$E$2:$E$53,'Transactions (Dated)'!$D$2:$D$53,'Share Values'!$X303,'Transactions (Dated)'!$B$2:$B$53,'Share Values'!AH$11,'Transactions (Dated)'!$C$2:$C$53,"Buy")-SUMIFS('Transactions (Dated)'!$E$2:$E$53,'Transactions (Dated)'!$D$2:$D$53,'Share Values'!$X303,'Transactions (Dated)'!$B$2:$B$53,'Share Values'!AH$11,'Transactions (Dated)'!$C$2:$C$53,"Sell")</f>
        <v>0</v>
      </c>
      <c r="AI303" s="40">
        <f ca="1">AI302+SUMIFS('Transactions (Dated)'!$E$2:$E$53,'Transactions (Dated)'!$D$2:$D$53,'Share Values'!$X303,'Transactions (Dated)'!$B$2:$B$53,'Share Values'!AI$11,'Transactions (Dated)'!$C$2:$C$53,"Buy")-SUMIFS('Transactions (Dated)'!$E$2:$E$53,'Transactions (Dated)'!$D$2:$D$53,'Share Values'!$X303,'Transactions (Dated)'!$B$2:$B$53,'Share Values'!AI$11,'Transactions (Dated)'!$C$2:$C$53,"Sell")</f>
        <v>0</v>
      </c>
      <c r="AJ303" s="40">
        <f ca="1">AJ302+SUMIFS('Transactions (Dated)'!$E$2:$E$53,'Transactions (Dated)'!$D$2:$D$53,'Share Values'!$X303,'Transactions (Dated)'!$B$2:$B$53,'Share Values'!AJ$11,'Transactions (Dated)'!$C$2:$C$53,"Buy")-SUMIFS('Transactions (Dated)'!$E$2:$E$53,'Transactions (Dated)'!$D$2:$D$53,'Share Values'!$X303,'Transactions (Dated)'!$B$2:$B$53,'Share Values'!AJ$11,'Transactions (Dated)'!$C$2:$C$53,"Sell")</f>
        <v>0</v>
      </c>
      <c r="AK303" s="40">
        <f ca="1">AK302+SUMIFS('Transactions (Dated)'!$E$2:$E$53,'Transactions (Dated)'!$D$2:$D$53,'Share Values'!$X303,'Transactions (Dated)'!$B$2:$B$53,'Share Values'!AK$11,'Transactions (Dated)'!$C$2:$C$53,"Buy")-SUMIFS('Transactions (Dated)'!$E$2:$E$53,'Transactions (Dated)'!$D$2:$D$53,'Share Values'!$X303,'Transactions (Dated)'!$B$2:$B$53,'Share Values'!AK$11,'Transactions (Dated)'!$C$2:$C$53,"Sell")</f>
        <v>0</v>
      </c>
      <c r="AL303" s="40">
        <f ca="1">AL302+SUMIFS('Transactions (Dated)'!$E$2:$E$53,'Transactions (Dated)'!$D$2:$D$53,'Share Values'!$X303,'Transactions (Dated)'!$B$2:$B$53,'Share Values'!AL$11,'Transactions (Dated)'!$C$2:$C$53,"Buy")-SUMIFS('Transactions (Dated)'!$E$2:$E$53,'Transactions (Dated)'!$D$2:$D$53,'Share Values'!$X303,'Transactions (Dated)'!$B$2:$B$53,'Share Values'!AL$11,'Transactions (Dated)'!$C$2:$C$53,"Sell")</f>
        <v>0</v>
      </c>
      <c r="AM303" s="40">
        <f ca="1">AM302+SUMIFS('Transactions (Dated)'!$E$2:$E$53,'Transactions (Dated)'!$D$2:$D$53,'Share Values'!$X303,'Transactions (Dated)'!$B$2:$B$53,'Share Values'!AM$11,'Transactions (Dated)'!$C$2:$C$53,"Buy")-SUMIFS('Transactions (Dated)'!$E$2:$E$53,'Transactions (Dated)'!$D$2:$D$53,'Share Values'!$X303,'Transactions (Dated)'!$B$2:$B$53,'Share Values'!AM$11,'Transactions (Dated)'!$C$2:$C$53,"Sell")</f>
        <v>0</v>
      </c>
      <c r="AN303" s="40">
        <f ca="1">AN302+SUMIFS('Transactions (Dated)'!$E$2:$E$53,'Transactions (Dated)'!$D$2:$D$53,'Share Values'!$X303,'Transactions (Dated)'!$B$2:$B$53,'Share Values'!AN$11,'Transactions (Dated)'!$C$2:$C$53,"Buy")-SUMIFS('Transactions (Dated)'!$E$2:$E$53,'Transactions (Dated)'!$D$2:$D$53,'Share Values'!$X303,'Transactions (Dated)'!$B$2:$B$53,'Share Values'!AN$11,'Transactions (Dated)'!$C$2:$C$53,"Sell")</f>
        <v>0</v>
      </c>
      <c r="AO303" s="40"/>
      <c r="AQ303" s="3">
        <f t="shared" si="115"/>
        <v>42335</v>
      </c>
      <c r="AR303" s="6">
        <f t="shared" ca="1" si="116"/>
        <v>48146.25</v>
      </c>
      <c r="AS303" s="6">
        <f t="shared" ca="1" si="117"/>
        <v>24562.5</v>
      </c>
      <c r="AT303" s="6">
        <f t="shared" ca="1" si="118"/>
        <v>712750.5</v>
      </c>
      <c r="AU303" s="6">
        <f t="shared" ca="1" si="119"/>
        <v>63855</v>
      </c>
      <c r="AV303" s="6">
        <f t="shared" ca="1" si="120"/>
        <v>30383.119999999999</v>
      </c>
      <c r="AW303" s="6">
        <f t="shared" ca="1" si="121"/>
        <v>0</v>
      </c>
      <c r="AX303" s="6">
        <f t="shared" ca="1" si="122"/>
        <v>0</v>
      </c>
      <c r="AY303" s="6">
        <f t="shared" ca="1" si="123"/>
        <v>0</v>
      </c>
      <c r="AZ303" s="6">
        <f t="shared" ca="1" si="124"/>
        <v>0</v>
      </c>
      <c r="BA303" s="6">
        <f t="shared" ca="1" si="125"/>
        <v>0</v>
      </c>
      <c r="BB303" s="6">
        <f t="shared" ca="1" si="126"/>
        <v>0</v>
      </c>
      <c r="BC303" s="6">
        <f t="shared" ca="1" si="127"/>
        <v>0</v>
      </c>
      <c r="BD303" s="6">
        <f t="shared" ca="1" si="128"/>
        <v>0</v>
      </c>
      <c r="BE303" s="6">
        <f t="shared" ca="1" si="129"/>
        <v>0</v>
      </c>
      <c r="BF303" s="6">
        <f t="shared" ca="1" si="136"/>
        <v>0</v>
      </c>
      <c r="BG303" s="6">
        <f t="shared" ca="1" si="137"/>
        <v>0</v>
      </c>
      <c r="BH303" s="6"/>
      <c r="BJ303" s="4">
        <f t="shared" ca="1" si="130"/>
        <v>879697.37</v>
      </c>
      <c r="BL303" s="3">
        <f t="shared" si="131"/>
        <v>42335</v>
      </c>
      <c r="BM303" s="6">
        <f>BM302+SUMIFS('Transactions (Dated)'!G:G,'Transactions (Dated)'!D:D,'Share Values'!AQ303)</f>
        <v>34179.499999999993</v>
      </c>
      <c r="BN303" s="6">
        <f ca="1">BN302+SUMIFS('Transactions (Dated)'!$F:$F,'Transactions (Dated)'!$D:$D,$BL303,'Transactions (Dated)'!$B:$B,BN$11,'Transactions (Dated)'!$C:$C,"Dividend (paid to cash)")*Y303</f>
        <v>0</v>
      </c>
      <c r="BO303" s="6">
        <f ca="1">BO302+SUMIFS('Transactions (Dated)'!$F:$F,'Transactions (Dated)'!$D:$D,$BL303,'Transactions (Dated)'!$B:$B,BO$11,'Transactions (Dated)'!$C:$C,"Dividend (paid to cash)")*Z303</f>
        <v>2187.5</v>
      </c>
      <c r="BP303" s="6">
        <f ca="1">BP302+SUMIFS('Transactions (Dated)'!$F:$F,'Transactions (Dated)'!$D:$D,$BL303,'Transactions (Dated)'!$B:$B,BP$11,'Transactions (Dated)'!$C:$C,"Dividend (paid to cash)")*AA303</f>
        <v>28734.342000000001</v>
      </c>
      <c r="BQ303" s="6">
        <f ca="1">BQ302+SUMIFS('Transactions (Dated)'!$F:$F,'Transactions (Dated)'!$D:$D,$BL303,'Transactions (Dated)'!$B:$B,BQ$11,'Transactions (Dated)'!$C:$C,"Dividend (paid to cash)")*AB303</f>
        <v>245.96000000000004</v>
      </c>
      <c r="BR303" s="6">
        <f ca="1">BR302+SUMIFS('Transactions (Dated)'!$F:$F,'Transactions (Dated)'!$D:$D,$BL303,'Transactions (Dated)'!$B:$B,BR$11,'Transactions (Dated)'!$C:$C,"Dividend (paid to cash)")*AC303</f>
        <v>0</v>
      </c>
      <c r="BS303" s="6">
        <f ca="1">BS302+SUMIFS('Transactions (Dated)'!$F:$F,'Transactions (Dated)'!$D:$D,$BL303,'Transactions (Dated)'!$B:$B,BS$11,'Transactions (Dated)'!$C:$C,"Dividend (paid to cash)")*AD303</f>
        <v>0</v>
      </c>
      <c r="BT303" s="6">
        <f ca="1">BT302+SUMIFS('Transactions (Dated)'!$F:$F,'Transactions (Dated)'!$D:$D,$BL303,'Transactions (Dated)'!$B:$B,BT$11,'Transactions (Dated)'!$C:$C,"Dividend (paid to cash)")*AE303</f>
        <v>0</v>
      </c>
      <c r="BU303" s="6">
        <f ca="1">BU302+SUMIFS('Transactions (Dated)'!$F:$F,'Transactions (Dated)'!$D:$D,$BL303,'Transactions (Dated)'!$B:$B,BU$11,'Transactions (Dated)'!$C:$C,"Dividend (paid to cash)")*AF303</f>
        <v>0</v>
      </c>
      <c r="BV303" s="6">
        <f ca="1">BV302+SUMIFS('Transactions (Dated)'!$F:$F,'Transactions (Dated)'!$D:$D,$BL303,'Transactions (Dated)'!$B:$B,BV$11,'Transactions (Dated)'!$C:$C,"Dividend (paid to cash)")*AG303</f>
        <v>0</v>
      </c>
      <c r="BW303" s="6">
        <f ca="1">BW302+SUMIFS('Transactions (Dated)'!$F:$F,'Transactions (Dated)'!$D:$D,$BL303,'Transactions (Dated)'!$B:$B,BW$11,'Transactions (Dated)'!$C:$C,"Dividend (paid to cash)")*AH303</f>
        <v>0</v>
      </c>
      <c r="BX303" s="6">
        <f ca="1">BX302+SUMIFS('Transactions (Dated)'!$F:$F,'Transactions (Dated)'!$D:$D,$BL303,'Transactions (Dated)'!$B:$B,BX$11,'Transactions (Dated)'!$C:$C,"Dividend (paid to cash)")*AI303</f>
        <v>0</v>
      </c>
      <c r="BY303" s="6">
        <f ca="1">BY302+SUMIFS('Transactions (Dated)'!$F:$F,'Transactions (Dated)'!$D:$D,$BL303,'Transactions (Dated)'!$B:$B,BY$11,'Transactions (Dated)'!$C:$C,"Dividend (paid to cash)")*AJ303</f>
        <v>0</v>
      </c>
      <c r="BZ303" s="6">
        <f ca="1">BZ302+SUMIFS('Transactions (Dated)'!$F:$F,'Transactions (Dated)'!$D:$D,$BL303,'Transactions (Dated)'!$B:$B,BZ$11,'Transactions (Dated)'!$C:$C,"Dividend (paid to cash)")*AK303</f>
        <v>0</v>
      </c>
      <c r="CA303" s="6">
        <f ca="1">CA302+SUMIFS('Transactions (Dated)'!$F:$F,'Transactions (Dated)'!$D:$D,$BL303,'Transactions (Dated)'!$B:$B,CA$11,'Transactions (Dated)'!$C:$C,"Dividend (paid to cash)")*AL303</f>
        <v>0</v>
      </c>
      <c r="CB303" s="6">
        <v>0</v>
      </c>
      <c r="CC303" s="6">
        <v>0</v>
      </c>
      <c r="CD303" s="6"/>
      <c r="CF303" s="6">
        <f t="shared" ca="1" si="138"/>
        <v>65347.301999999989</v>
      </c>
      <c r="CH303" s="3">
        <f t="shared" si="139"/>
        <v>42335</v>
      </c>
      <c r="CI303" s="4">
        <f t="shared" ca="1" si="132"/>
        <v>879697.37</v>
      </c>
      <c r="CJ303" s="4">
        <f t="shared" ca="1" si="133"/>
        <v>65347.301999999989</v>
      </c>
      <c r="CL303" s="4">
        <f t="shared" ca="1" si="134"/>
        <v>945044.67200000002</v>
      </c>
    </row>
    <row r="304" spans="2:90" x14ac:dyDescent="0.15">
      <c r="B304" s="3">
        <f t="shared" si="135"/>
        <v>42338</v>
      </c>
      <c r="C304" s="2">
        <v>13469.8</v>
      </c>
      <c r="E304" s="70">
        <v>42338</v>
      </c>
      <c r="F304" s="69">
        <v>10.62</v>
      </c>
      <c r="G304" s="69">
        <v>2.63</v>
      </c>
      <c r="H304" s="69">
        <v>18.28</v>
      </c>
      <c r="I304" s="69">
        <v>33.07</v>
      </c>
      <c r="J304" s="69">
        <v>13.48</v>
      </c>
      <c r="K304" s="69">
        <v>10.16</v>
      </c>
      <c r="L304" s="69">
        <v>21.45</v>
      </c>
      <c r="M304" s="69">
        <v>2.59</v>
      </c>
      <c r="N304" s="69">
        <v>7.47</v>
      </c>
      <c r="O304" s="69">
        <v>6.33</v>
      </c>
      <c r="P304" s="69">
        <v>24.35</v>
      </c>
      <c r="Q304" s="69">
        <v>0.82</v>
      </c>
      <c r="R304" s="69">
        <v>5.93</v>
      </c>
      <c r="S304" s="69">
        <v>36.880000000000003</v>
      </c>
      <c r="T304" s="69"/>
      <c r="U304" s="69"/>
      <c r="V304" s="4"/>
      <c r="X304" s="3">
        <f t="shared" si="114"/>
        <v>42338</v>
      </c>
      <c r="Y304" s="40">
        <f ca="1">Y303+SUMIFS('Transactions (Dated)'!$E$2:$E$53,'Transactions (Dated)'!$D$2:$D$53,'Share Values'!$X304,'Transactions (Dated)'!$B$2:$B$53,'Share Values'!Y$11,'Transactions (Dated)'!$C$2:$C$53,"Buy")-SUMIFS('Transactions (Dated)'!$E$2:$E$53,'Transactions (Dated)'!$D$2:$D$53,'Share Values'!$X304,'Transactions (Dated)'!$B$2:$B$53,'Share Values'!Y$11,'Transactions (Dated)'!$C$2:$C$53,"Sell")</f>
        <v>4625</v>
      </c>
      <c r="Z304" s="40">
        <f ca="1">Z303+SUMIFS('Transactions (Dated)'!$E$2:$E$53,'Transactions (Dated)'!$D$2:$D$53,'Share Values'!$X304,'Transactions (Dated)'!$B$2:$B$53,'Share Values'!Z$11,'Transactions (Dated)'!$C$2:$C$53,"Buy")-SUMIFS('Transactions (Dated)'!$E$2:$E$53,'Transactions (Dated)'!$D$2:$D$53,'Share Values'!$X304,'Transactions (Dated)'!$B$2:$B$53,'Share Values'!Z$11,'Transactions (Dated)'!$C$2:$C$53,"Sell")</f>
        <v>9375</v>
      </c>
      <c r="AA304" s="40">
        <f ca="1">AA303+SUMIFS('Transactions (Dated)'!$E$2:$E$53,'Transactions (Dated)'!$D$2:$D$53,'Share Values'!$X304,'Transactions (Dated)'!$B$2:$B$53,'Share Values'!AA$11,'Transactions (Dated)'!$C$2:$C$53,"Buy")-SUMIFS('Transactions (Dated)'!$E$2:$E$53,'Transactions (Dated)'!$D$2:$D$53,'Share Values'!$X304,'Transactions (Dated)'!$B$2:$B$53,'Share Values'!AA$11,'Transactions (Dated)'!$C$2:$C$53,"Sell")</f>
        <v>39270</v>
      </c>
      <c r="AB304" s="40">
        <f ca="1">AB303+SUMIFS('Transactions (Dated)'!$E$2:$E$53,'Transactions (Dated)'!$D$2:$D$53,'Share Values'!$X304,'Transactions (Dated)'!$B$2:$B$53,'Share Values'!AB$11,'Transactions (Dated)'!$C$2:$C$53,"Buy")-SUMIFS('Transactions (Dated)'!$E$2:$E$53,'Transactions (Dated)'!$D$2:$D$53,'Share Values'!$X304,'Transactions (Dated)'!$B$2:$B$53,'Share Values'!AB$11,'Transactions (Dated)'!$C$2:$C$53,"Sell")</f>
        <v>1892</v>
      </c>
      <c r="AC304" s="40">
        <f ca="1">AC303+SUMIFS('Transactions (Dated)'!$E$2:$E$53,'Transactions (Dated)'!$D$2:$D$53,'Share Values'!$X304,'Transactions (Dated)'!$B$2:$B$53,'Share Values'!AC$11,'Transactions (Dated)'!$C$2:$C$53,"Buy")-SUMIFS('Transactions (Dated)'!$E$2:$E$53,'Transactions (Dated)'!$D$2:$D$53,'Share Values'!$X304,'Transactions (Dated)'!$B$2:$B$53,'Share Values'!AC$11,'Transactions (Dated)'!$C$2:$C$53,"Sell")</f>
        <v>2348</v>
      </c>
      <c r="AD304" s="40">
        <f ca="1">AD303+SUMIFS('Transactions (Dated)'!$E$2:$E$53,'Transactions (Dated)'!$D$2:$D$53,'Share Values'!$X304,'Transactions (Dated)'!$B$2:$B$53,'Share Values'!AD$11,'Transactions (Dated)'!$C$2:$C$53,"Buy")-SUMIFS('Transactions (Dated)'!$E$2:$E$53,'Transactions (Dated)'!$D$2:$D$53,'Share Values'!$X304,'Transactions (Dated)'!$B$2:$B$53,'Share Values'!AD$11,'Transactions (Dated)'!$C$2:$C$53,"Sell")</f>
        <v>0</v>
      </c>
      <c r="AE304" s="40">
        <f ca="1">AE303+SUMIFS('Transactions (Dated)'!$E$2:$E$53,'Transactions (Dated)'!$D$2:$D$53,'Share Values'!$X304,'Transactions (Dated)'!$B$2:$B$53,'Share Values'!AE$11,'Transactions (Dated)'!$C$2:$C$53,"Buy")-SUMIFS('Transactions (Dated)'!$E$2:$E$53,'Transactions (Dated)'!$D$2:$D$53,'Share Values'!$X304,'Transactions (Dated)'!$B$2:$B$53,'Share Values'!AE$11,'Transactions (Dated)'!$C$2:$C$53,"Sell")</f>
        <v>0</v>
      </c>
      <c r="AF304" s="40">
        <f ca="1">AF303+SUMIFS('Transactions (Dated)'!$E$2:$E$53,'Transactions (Dated)'!$D$2:$D$53,'Share Values'!$X304,'Transactions (Dated)'!$B$2:$B$53,'Share Values'!AF$11,'Transactions (Dated)'!$C$2:$C$53,"Buy")-SUMIFS('Transactions (Dated)'!$E$2:$E$53,'Transactions (Dated)'!$D$2:$D$53,'Share Values'!$X304,'Transactions (Dated)'!$B$2:$B$53,'Share Values'!AF$11,'Transactions (Dated)'!$C$2:$C$53,"Sell")</f>
        <v>0</v>
      </c>
      <c r="AG304" s="40">
        <f ca="1">AG303+SUMIFS('Transactions (Dated)'!$E$2:$E$53,'Transactions (Dated)'!$D$2:$D$53,'Share Values'!$X304,'Transactions (Dated)'!$B$2:$B$53,'Share Values'!AG$11,'Transactions (Dated)'!$C$2:$C$53,"Buy")-SUMIFS('Transactions (Dated)'!$E$2:$E$53,'Transactions (Dated)'!$D$2:$D$53,'Share Values'!$X304,'Transactions (Dated)'!$B$2:$B$53,'Share Values'!AG$11,'Transactions (Dated)'!$C$2:$C$53,"Sell")</f>
        <v>0</v>
      </c>
      <c r="AH304" s="40">
        <f ca="1">AH303+SUMIFS('Transactions (Dated)'!$E$2:$E$53,'Transactions (Dated)'!$D$2:$D$53,'Share Values'!$X304,'Transactions (Dated)'!$B$2:$B$53,'Share Values'!AH$11,'Transactions (Dated)'!$C$2:$C$53,"Buy")-SUMIFS('Transactions (Dated)'!$E$2:$E$53,'Transactions (Dated)'!$D$2:$D$53,'Share Values'!$X304,'Transactions (Dated)'!$B$2:$B$53,'Share Values'!AH$11,'Transactions (Dated)'!$C$2:$C$53,"Sell")</f>
        <v>0</v>
      </c>
      <c r="AI304" s="40">
        <f ca="1">AI303+SUMIFS('Transactions (Dated)'!$E$2:$E$53,'Transactions (Dated)'!$D$2:$D$53,'Share Values'!$X304,'Transactions (Dated)'!$B$2:$B$53,'Share Values'!AI$11,'Transactions (Dated)'!$C$2:$C$53,"Buy")-SUMIFS('Transactions (Dated)'!$E$2:$E$53,'Transactions (Dated)'!$D$2:$D$53,'Share Values'!$X304,'Transactions (Dated)'!$B$2:$B$53,'Share Values'!AI$11,'Transactions (Dated)'!$C$2:$C$53,"Sell")</f>
        <v>0</v>
      </c>
      <c r="AJ304" s="40">
        <f ca="1">AJ303+SUMIFS('Transactions (Dated)'!$E$2:$E$53,'Transactions (Dated)'!$D$2:$D$53,'Share Values'!$X304,'Transactions (Dated)'!$B$2:$B$53,'Share Values'!AJ$11,'Transactions (Dated)'!$C$2:$C$53,"Buy")-SUMIFS('Transactions (Dated)'!$E$2:$E$53,'Transactions (Dated)'!$D$2:$D$53,'Share Values'!$X304,'Transactions (Dated)'!$B$2:$B$53,'Share Values'!AJ$11,'Transactions (Dated)'!$C$2:$C$53,"Sell")</f>
        <v>0</v>
      </c>
      <c r="AK304" s="40">
        <f ca="1">AK303+SUMIFS('Transactions (Dated)'!$E$2:$E$53,'Transactions (Dated)'!$D$2:$D$53,'Share Values'!$X304,'Transactions (Dated)'!$B$2:$B$53,'Share Values'!AK$11,'Transactions (Dated)'!$C$2:$C$53,"Buy")-SUMIFS('Transactions (Dated)'!$E$2:$E$53,'Transactions (Dated)'!$D$2:$D$53,'Share Values'!$X304,'Transactions (Dated)'!$B$2:$B$53,'Share Values'!AK$11,'Transactions (Dated)'!$C$2:$C$53,"Sell")</f>
        <v>0</v>
      </c>
      <c r="AL304" s="40">
        <f ca="1">AL303+SUMIFS('Transactions (Dated)'!$E$2:$E$53,'Transactions (Dated)'!$D$2:$D$53,'Share Values'!$X304,'Transactions (Dated)'!$B$2:$B$53,'Share Values'!AL$11,'Transactions (Dated)'!$C$2:$C$53,"Buy")-SUMIFS('Transactions (Dated)'!$E$2:$E$53,'Transactions (Dated)'!$D$2:$D$53,'Share Values'!$X304,'Transactions (Dated)'!$B$2:$B$53,'Share Values'!AL$11,'Transactions (Dated)'!$C$2:$C$53,"Sell")</f>
        <v>0</v>
      </c>
      <c r="AM304" s="40">
        <f ca="1">AM303+SUMIFS('Transactions (Dated)'!$E$2:$E$53,'Transactions (Dated)'!$D$2:$D$53,'Share Values'!$X304,'Transactions (Dated)'!$B$2:$B$53,'Share Values'!AM$11,'Transactions (Dated)'!$C$2:$C$53,"Buy")-SUMIFS('Transactions (Dated)'!$E$2:$E$53,'Transactions (Dated)'!$D$2:$D$53,'Share Values'!$X304,'Transactions (Dated)'!$B$2:$B$53,'Share Values'!AM$11,'Transactions (Dated)'!$C$2:$C$53,"Sell")</f>
        <v>0</v>
      </c>
      <c r="AN304" s="40">
        <f ca="1">AN303+SUMIFS('Transactions (Dated)'!$E$2:$E$53,'Transactions (Dated)'!$D$2:$D$53,'Share Values'!$X304,'Transactions (Dated)'!$B$2:$B$53,'Share Values'!AN$11,'Transactions (Dated)'!$C$2:$C$53,"Buy")-SUMIFS('Transactions (Dated)'!$E$2:$E$53,'Transactions (Dated)'!$D$2:$D$53,'Share Values'!$X304,'Transactions (Dated)'!$B$2:$B$53,'Share Values'!AN$11,'Transactions (Dated)'!$C$2:$C$53,"Sell")</f>
        <v>0</v>
      </c>
      <c r="AO304" s="40"/>
      <c r="AQ304" s="3">
        <f t="shared" si="115"/>
        <v>42338</v>
      </c>
      <c r="AR304" s="6">
        <f t="shared" ca="1" si="116"/>
        <v>49117.5</v>
      </c>
      <c r="AS304" s="6">
        <f t="shared" ca="1" si="117"/>
        <v>24656.25</v>
      </c>
      <c r="AT304" s="6">
        <f t="shared" ca="1" si="118"/>
        <v>717855.60000000009</v>
      </c>
      <c r="AU304" s="6">
        <f t="shared" ca="1" si="119"/>
        <v>62568.44</v>
      </c>
      <c r="AV304" s="6">
        <f t="shared" ca="1" si="120"/>
        <v>31651.040000000001</v>
      </c>
      <c r="AW304" s="6">
        <f t="shared" ca="1" si="121"/>
        <v>0</v>
      </c>
      <c r="AX304" s="6">
        <f t="shared" ca="1" si="122"/>
        <v>0</v>
      </c>
      <c r="AY304" s="6">
        <f t="shared" ca="1" si="123"/>
        <v>0</v>
      </c>
      <c r="AZ304" s="6">
        <f t="shared" ca="1" si="124"/>
        <v>0</v>
      </c>
      <c r="BA304" s="6">
        <f t="shared" ca="1" si="125"/>
        <v>0</v>
      </c>
      <c r="BB304" s="6">
        <f t="shared" ca="1" si="126"/>
        <v>0</v>
      </c>
      <c r="BC304" s="6">
        <f t="shared" ca="1" si="127"/>
        <v>0</v>
      </c>
      <c r="BD304" s="6">
        <f t="shared" ca="1" si="128"/>
        <v>0</v>
      </c>
      <c r="BE304" s="6">
        <f t="shared" ca="1" si="129"/>
        <v>0</v>
      </c>
      <c r="BF304" s="6">
        <f t="shared" ca="1" si="136"/>
        <v>0</v>
      </c>
      <c r="BG304" s="6">
        <f t="shared" ca="1" si="137"/>
        <v>0</v>
      </c>
      <c r="BH304" s="6"/>
      <c r="BJ304" s="4">
        <f t="shared" ca="1" si="130"/>
        <v>885848.83000000007</v>
      </c>
      <c r="BL304" s="3">
        <f t="shared" si="131"/>
        <v>42338</v>
      </c>
      <c r="BM304" s="6">
        <f>BM303+SUMIFS('Transactions (Dated)'!G:G,'Transactions (Dated)'!D:D,'Share Values'!AQ304)</f>
        <v>34179.499999999993</v>
      </c>
      <c r="BN304" s="6">
        <f ca="1">BN303+SUMIFS('Transactions (Dated)'!$F:$F,'Transactions (Dated)'!$D:$D,$BL304,'Transactions (Dated)'!$B:$B,BN$11,'Transactions (Dated)'!$C:$C,"Dividend (paid to cash)")*Y304</f>
        <v>0</v>
      </c>
      <c r="BO304" s="6">
        <f ca="1">BO303+SUMIFS('Transactions (Dated)'!$F:$F,'Transactions (Dated)'!$D:$D,$BL304,'Transactions (Dated)'!$B:$B,BO$11,'Transactions (Dated)'!$C:$C,"Dividend (paid to cash)")*Z304</f>
        <v>2187.5</v>
      </c>
      <c r="BP304" s="6">
        <f ca="1">BP303+SUMIFS('Transactions (Dated)'!$F:$F,'Transactions (Dated)'!$D:$D,$BL304,'Transactions (Dated)'!$B:$B,BP$11,'Transactions (Dated)'!$C:$C,"Dividend (paid to cash)")*AA304</f>
        <v>28734.342000000001</v>
      </c>
      <c r="BQ304" s="6">
        <f ca="1">BQ303+SUMIFS('Transactions (Dated)'!$F:$F,'Transactions (Dated)'!$D:$D,$BL304,'Transactions (Dated)'!$B:$B,BQ$11,'Transactions (Dated)'!$C:$C,"Dividend (paid to cash)")*AB304</f>
        <v>245.96000000000004</v>
      </c>
      <c r="BR304" s="6">
        <f ca="1">BR303+SUMIFS('Transactions (Dated)'!$F:$F,'Transactions (Dated)'!$D:$D,$BL304,'Transactions (Dated)'!$B:$B,BR$11,'Transactions (Dated)'!$C:$C,"Dividend (paid to cash)")*AC304</f>
        <v>0</v>
      </c>
      <c r="BS304" s="6">
        <f ca="1">BS303+SUMIFS('Transactions (Dated)'!$F:$F,'Transactions (Dated)'!$D:$D,$BL304,'Transactions (Dated)'!$B:$B,BS$11,'Transactions (Dated)'!$C:$C,"Dividend (paid to cash)")*AD304</f>
        <v>0</v>
      </c>
      <c r="BT304" s="6">
        <f ca="1">BT303+SUMIFS('Transactions (Dated)'!$F:$F,'Transactions (Dated)'!$D:$D,$BL304,'Transactions (Dated)'!$B:$B,BT$11,'Transactions (Dated)'!$C:$C,"Dividend (paid to cash)")*AE304</f>
        <v>0</v>
      </c>
      <c r="BU304" s="6">
        <f ca="1">BU303+SUMIFS('Transactions (Dated)'!$F:$F,'Transactions (Dated)'!$D:$D,$BL304,'Transactions (Dated)'!$B:$B,BU$11,'Transactions (Dated)'!$C:$C,"Dividend (paid to cash)")*AF304</f>
        <v>0</v>
      </c>
      <c r="BV304" s="6">
        <f ca="1">BV303+SUMIFS('Transactions (Dated)'!$F:$F,'Transactions (Dated)'!$D:$D,$BL304,'Transactions (Dated)'!$B:$B,BV$11,'Transactions (Dated)'!$C:$C,"Dividend (paid to cash)")*AG304</f>
        <v>0</v>
      </c>
      <c r="BW304" s="6">
        <f ca="1">BW303+SUMIFS('Transactions (Dated)'!$F:$F,'Transactions (Dated)'!$D:$D,$BL304,'Transactions (Dated)'!$B:$B,BW$11,'Transactions (Dated)'!$C:$C,"Dividend (paid to cash)")*AH304</f>
        <v>0</v>
      </c>
      <c r="BX304" s="6">
        <f ca="1">BX303+SUMIFS('Transactions (Dated)'!$F:$F,'Transactions (Dated)'!$D:$D,$BL304,'Transactions (Dated)'!$B:$B,BX$11,'Transactions (Dated)'!$C:$C,"Dividend (paid to cash)")*AI304</f>
        <v>0</v>
      </c>
      <c r="BY304" s="6">
        <f ca="1">BY303+SUMIFS('Transactions (Dated)'!$F:$F,'Transactions (Dated)'!$D:$D,$BL304,'Transactions (Dated)'!$B:$B,BY$11,'Transactions (Dated)'!$C:$C,"Dividend (paid to cash)")*AJ304</f>
        <v>0</v>
      </c>
      <c r="BZ304" s="6">
        <f ca="1">BZ303+SUMIFS('Transactions (Dated)'!$F:$F,'Transactions (Dated)'!$D:$D,$BL304,'Transactions (Dated)'!$B:$B,BZ$11,'Transactions (Dated)'!$C:$C,"Dividend (paid to cash)")*AK304</f>
        <v>0</v>
      </c>
      <c r="CA304" s="6">
        <f ca="1">CA303+SUMIFS('Transactions (Dated)'!$F:$F,'Transactions (Dated)'!$D:$D,$BL304,'Transactions (Dated)'!$B:$B,CA$11,'Transactions (Dated)'!$C:$C,"Dividend (paid to cash)")*AL304</f>
        <v>0</v>
      </c>
      <c r="CB304" s="6">
        <v>0</v>
      </c>
      <c r="CC304" s="6">
        <v>0</v>
      </c>
      <c r="CD304" s="6"/>
      <c r="CF304" s="6">
        <f t="shared" ca="1" si="138"/>
        <v>65347.301999999989</v>
      </c>
      <c r="CH304" s="3">
        <f t="shared" si="139"/>
        <v>42338</v>
      </c>
      <c r="CI304" s="4">
        <f t="shared" ca="1" si="132"/>
        <v>885848.83000000007</v>
      </c>
      <c r="CJ304" s="4">
        <f t="shared" ca="1" si="133"/>
        <v>65347.301999999989</v>
      </c>
      <c r="CL304" s="4">
        <f t="shared" ca="1" si="134"/>
        <v>951196.1320000001</v>
      </c>
    </row>
    <row r="305" spans="2:90" x14ac:dyDescent="0.15">
      <c r="B305" s="3">
        <f t="shared" si="135"/>
        <v>42339</v>
      </c>
      <c r="C305" s="2">
        <v>13636.1</v>
      </c>
      <c r="E305" s="70">
        <v>42339</v>
      </c>
      <c r="F305" s="69">
        <v>10.52</v>
      </c>
      <c r="G305" s="69">
        <v>2.86</v>
      </c>
      <c r="H305" s="69">
        <v>18.5</v>
      </c>
      <c r="I305" s="69">
        <v>34.11</v>
      </c>
      <c r="J305" s="69">
        <v>13.07</v>
      </c>
      <c r="K305" s="69">
        <v>10.16</v>
      </c>
      <c r="L305" s="69">
        <v>21.19</v>
      </c>
      <c r="M305" s="69">
        <v>2.59</v>
      </c>
      <c r="N305" s="69">
        <v>7.46</v>
      </c>
      <c r="O305" s="69">
        <v>6.4866999999999999</v>
      </c>
      <c r="P305" s="69">
        <v>24.15</v>
      </c>
      <c r="Q305" s="69">
        <v>0.81</v>
      </c>
      <c r="R305" s="69">
        <v>6.1</v>
      </c>
      <c r="S305" s="69">
        <v>38.090000000000003</v>
      </c>
      <c r="T305" s="69"/>
      <c r="U305" s="69"/>
      <c r="V305" s="4"/>
      <c r="X305" s="3">
        <f t="shared" si="114"/>
        <v>42339</v>
      </c>
      <c r="Y305" s="40">
        <f ca="1">Y304+SUMIFS('Transactions (Dated)'!$E$2:$E$53,'Transactions (Dated)'!$D$2:$D$53,'Share Values'!$X305,'Transactions (Dated)'!$B$2:$B$53,'Share Values'!Y$11,'Transactions (Dated)'!$C$2:$C$53,"Buy")-SUMIFS('Transactions (Dated)'!$E$2:$E$53,'Transactions (Dated)'!$D$2:$D$53,'Share Values'!$X305,'Transactions (Dated)'!$B$2:$B$53,'Share Values'!Y$11,'Transactions (Dated)'!$C$2:$C$53,"Sell")</f>
        <v>4625</v>
      </c>
      <c r="Z305" s="40">
        <f ca="1">Z304+SUMIFS('Transactions (Dated)'!$E$2:$E$53,'Transactions (Dated)'!$D$2:$D$53,'Share Values'!$X305,'Transactions (Dated)'!$B$2:$B$53,'Share Values'!Z$11,'Transactions (Dated)'!$C$2:$C$53,"Buy")-SUMIFS('Transactions (Dated)'!$E$2:$E$53,'Transactions (Dated)'!$D$2:$D$53,'Share Values'!$X305,'Transactions (Dated)'!$B$2:$B$53,'Share Values'!Z$11,'Transactions (Dated)'!$C$2:$C$53,"Sell")</f>
        <v>9375</v>
      </c>
      <c r="AA305" s="40">
        <f ca="1">AA304+SUMIFS('Transactions (Dated)'!$E$2:$E$53,'Transactions (Dated)'!$D$2:$D$53,'Share Values'!$X305,'Transactions (Dated)'!$B$2:$B$53,'Share Values'!AA$11,'Transactions (Dated)'!$C$2:$C$53,"Buy")-SUMIFS('Transactions (Dated)'!$E$2:$E$53,'Transactions (Dated)'!$D$2:$D$53,'Share Values'!$X305,'Transactions (Dated)'!$B$2:$B$53,'Share Values'!AA$11,'Transactions (Dated)'!$C$2:$C$53,"Sell")</f>
        <v>39270</v>
      </c>
      <c r="AB305" s="40">
        <f ca="1">AB304+SUMIFS('Transactions (Dated)'!$E$2:$E$53,'Transactions (Dated)'!$D$2:$D$53,'Share Values'!$X305,'Transactions (Dated)'!$B$2:$B$53,'Share Values'!AB$11,'Transactions (Dated)'!$C$2:$C$53,"Buy")-SUMIFS('Transactions (Dated)'!$E$2:$E$53,'Transactions (Dated)'!$D$2:$D$53,'Share Values'!$X305,'Transactions (Dated)'!$B$2:$B$53,'Share Values'!AB$11,'Transactions (Dated)'!$C$2:$C$53,"Sell")</f>
        <v>1892</v>
      </c>
      <c r="AC305" s="40">
        <f ca="1">AC304+SUMIFS('Transactions (Dated)'!$E$2:$E$53,'Transactions (Dated)'!$D$2:$D$53,'Share Values'!$X305,'Transactions (Dated)'!$B$2:$B$53,'Share Values'!AC$11,'Transactions (Dated)'!$C$2:$C$53,"Buy")-SUMIFS('Transactions (Dated)'!$E$2:$E$53,'Transactions (Dated)'!$D$2:$D$53,'Share Values'!$X305,'Transactions (Dated)'!$B$2:$B$53,'Share Values'!AC$11,'Transactions (Dated)'!$C$2:$C$53,"Sell")</f>
        <v>2348</v>
      </c>
      <c r="AD305" s="40">
        <f ca="1">AD304+SUMIFS('Transactions (Dated)'!$E$2:$E$53,'Transactions (Dated)'!$D$2:$D$53,'Share Values'!$X305,'Transactions (Dated)'!$B$2:$B$53,'Share Values'!AD$11,'Transactions (Dated)'!$C$2:$C$53,"Buy")-SUMIFS('Transactions (Dated)'!$E$2:$E$53,'Transactions (Dated)'!$D$2:$D$53,'Share Values'!$X305,'Transactions (Dated)'!$B$2:$B$53,'Share Values'!AD$11,'Transactions (Dated)'!$C$2:$C$53,"Sell")</f>
        <v>0</v>
      </c>
      <c r="AE305" s="40">
        <f ca="1">AE304+SUMIFS('Transactions (Dated)'!$E$2:$E$53,'Transactions (Dated)'!$D$2:$D$53,'Share Values'!$X305,'Transactions (Dated)'!$B$2:$B$53,'Share Values'!AE$11,'Transactions (Dated)'!$C$2:$C$53,"Buy")-SUMIFS('Transactions (Dated)'!$E$2:$E$53,'Transactions (Dated)'!$D$2:$D$53,'Share Values'!$X305,'Transactions (Dated)'!$B$2:$B$53,'Share Values'!AE$11,'Transactions (Dated)'!$C$2:$C$53,"Sell")</f>
        <v>0</v>
      </c>
      <c r="AF305" s="40">
        <f ca="1">AF304+SUMIFS('Transactions (Dated)'!$E$2:$E$53,'Transactions (Dated)'!$D$2:$D$53,'Share Values'!$X305,'Transactions (Dated)'!$B$2:$B$53,'Share Values'!AF$11,'Transactions (Dated)'!$C$2:$C$53,"Buy")-SUMIFS('Transactions (Dated)'!$E$2:$E$53,'Transactions (Dated)'!$D$2:$D$53,'Share Values'!$X305,'Transactions (Dated)'!$B$2:$B$53,'Share Values'!AF$11,'Transactions (Dated)'!$C$2:$C$53,"Sell")</f>
        <v>0</v>
      </c>
      <c r="AG305" s="40">
        <f ca="1">AG304+SUMIFS('Transactions (Dated)'!$E$2:$E$53,'Transactions (Dated)'!$D$2:$D$53,'Share Values'!$X305,'Transactions (Dated)'!$B$2:$B$53,'Share Values'!AG$11,'Transactions (Dated)'!$C$2:$C$53,"Buy")-SUMIFS('Transactions (Dated)'!$E$2:$E$53,'Transactions (Dated)'!$D$2:$D$53,'Share Values'!$X305,'Transactions (Dated)'!$B$2:$B$53,'Share Values'!AG$11,'Transactions (Dated)'!$C$2:$C$53,"Sell")</f>
        <v>0</v>
      </c>
      <c r="AH305" s="40">
        <f ca="1">AH304+SUMIFS('Transactions (Dated)'!$E$2:$E$53,'Transactions (Dated)'!$D$2:$D$53,'Share Values'!$X305,'Transactions (Dated)'!$B$2:$B$53,'Share Values'!AH$11,'Transactions (Dated)'!$C$2:$C$53,"Buy")-SUMIFS('Transactions (Dated)'!$E$2:$E$53,'Transactions (Dated)'!$D$2:$D$53,'Share Values'!$X305,'Transactions (Dated)'!$B$2:$B$53,'Share Values'!AH$11,'Transactions (Dated)'!$C$2:$C$53,"Sell")</f>
        <v>0</v>
      </c>
      <c r="AI305" s="40">
        <f ca="1">AI304+SUMIFS('Transactions (Dated)'!$E$2:$E$53,'Transactions (Dated)'!$D$2:$D$53,'Share Values'!$X305,'Transactions (Dated)'!$B$2:$B$53,'Share Values'!AI$11,'Transactions (Dated)'!$C$2:$C$53,"Buy")-SUMIFS('Transactions (Dated)'!$E$2:$E$53,'Transactions (Dated)'!$D$2:$D$53,'Share Values'!$X305,'Transactions (Dated)'!$B$2:$B$53,'Share Values'!AI$11,'Transactions (Dated)'!$C$2:$C$53,"Sell")</f>
        <v>0</v>
      </c>
      <c r="AJ305" s="40">
        <f ca="1">AJ304+SUMIFS('Transactions (Dated)'!$E$2:$E$53,'Transactions (Dated)'!$D$2:$D$53,'Share Values'!$X305,'Transactions (Dated)'!$B$2:$B$53,'Share Values'!AJ$11,'Transactions (Dated)'!$C$2:$C$53,"Buy")-SUMIFS('Transactions (Dated)'!$E$2:$E$53,'Transactions (Dated)'!$D$2:$D$53,'Share Values'!$X305,'Transactions (Dated)'!$B$2:$B$53,'Share Values'!AJ$11,'Transactions (Dated)'!$C$2:$C$53,"Sell")</f>
        <v>0</v>
      </c>
      <c r="AK305" s="40">
        <f ca="1">AK304+SUMIFS('Transactions (Dated)'!$E$2:$E$53,'Transactions (Dated)'!$D$2:$D$53,'Share Values'!$X305,'Transactions (Dated)'!$B$2:$B$53,'Share Values'!AK$11,'Transactions (Dated)'!$C$2:$C$53,"Buy")-SUMIFS('Transactions (Dated)'!$E$2:$E$53,'Transactions (Dated)'!$D$2:$D$53,'Share Values'!$X305,'Transactions (Dated)'!$B$2:$B$53,'Share Values'!AK$11,'Transactions (Dated)'!$C$2:$C$53,"Sell")</f>
        <v>0</v>
      </c>
      <c r="AL305" s="40">
        <f ca="1">AL304+SUMIFS('Transactions (Dated)'!$E$2:$E$53,'Transactions (Dated)'!$D$2:$D$53,'Share Values'!$X305,'Transactions (Dated)'!$B$2:$B$53,'Share Values'!AL$11,'Transactions (Dated)'!$C$2:$C$53,"Buy")-SUMIFS('Transactions (Dated)'!$E$2:$E$53,'Transactions (Dated)'!$D$2:$D$53,'Share Values'!$X305,'Transactions (Dated)'!$B$2:$B$53,'Share Values'!AL$11,'Transactions (Dated)'!$C$2:$C$53,"Sell")</f>
        <v>0</v>
      </c>
      <c r="AM305" s="40">
        <f ca="1">AM304+SUMIFS('Transactions (Dated)'!$E$2:$E$53,'Transactions (Dated)'!$D$2:$D$53,'Share Values'!$X305,'Transactions (Dated)'!$B$2:$B$53,'Share Values'!AM$11,'Transactions (Dated)'!$C$2:$C$53,"Buy")-SUMIFS('Transactions (Dated)'!$E$2:$E$53,'Transactions (Dated)'!$D$2:$D$53,'Share Values'!$X305,'Transactions (Dated)'!$B$2:$B$53,'Share Values'!AM$11,'Transactions (Dated)'!$C$2:$C$53,"Sell")</f>
        <v>0</v>
      </c>
      <c r="AN305" s="40">
        <f ca="1">AN304+SUMIFS('Transactions (Dated)'!$E$2:$E$53,'Transactions (Dated)'!$D$2:$D$53,'Share Values'!$X305,'Transactions (Dated)'!$B$2:$B$53,'Share Values'!AN$11,'Transactions (Dated)'!$C$2:$C$53,"Buy")-SUMIFS('Transactions (Dated)'!$E$2:$E$53,'Transactions (Dated)'!$D$2:$D$53,'Share Values'!$X305,'Transactions (Dated)'!$B$2:$B$53,'Share Values'!AN$11,'Transactions (Dated)'!$C$2:$C$53,"Sell")</f>
        <v>0</v>
      </c>
      <c r="AO305" s="40"/>
      <c r="AQ305" s="3">
        <f t="shared" si="115"/>
        <v>42339</v>
      </c>
      <c r="AR305" s="6">
        <f t="shared" ca="1" si="116"/>
        <v>48655</v>
      </c>
      <c r="AS305" s="6">
        <f t="shared" ca="1" si="117"/>
        <v>26812.5</v>
      </c>
      <c r="AT305" s="6">
        <f t="shared" ca="1" si="118"/>
        <v>726495</v>
      </c>
      <c r="AU305" s="6">
        <f t="shared" ca="1" si="119"/>
        <v>64536.119999999995</v>
      </c>
      <c r="AV305" s="6">
        <f t="shared" ca="1" si="120"/>
        <v>30688.36</v>
      </c>
      <c r="AW305" s="6">
        <f t="shared" ca="1" si="121"/>
        <v>0</v>
      </c>
      <c r="AX305" s="6">
        <f t="shared" ca="1" si="122"/>
        <v>0</v>
      </c>
      <c r="AY305" s="6">
        <f t="shared" ca="1" si="123"/>
        <v>0</v>
      </c>
      <c r="AZ305" s="6">
        <f t="shared" ca="1" si="124"/>
        <v>0</v>
      </c>
      <c r="BA305" s="6">
        <f t="shared" ca="1" si="125"/>
        <v>0</v>
      </c>
      <c r="BB305" s="6">
        <f t="shared" ca="1" si="126"/>
        <v>0</v>
      </c>
      <c r="BC305" s="6">
        <f t="shared" ca="1" si="127"/>
        <v>0</v>
      </c>
      <c r="BD305" s="6">
        <f t="shared" ca="1" si="128"/>
        <v>0</v>
      </c>
      <c r="BE305" s="6">
        <f t="shared" ca="1" si="129"/>
        <v>0</v>
      </c>
      <c r="BF305" s="6">
        <f t="shared" ca="1" si="136"/>
        <v>0</v>
      </c>
      <c r="BG305" s="6">
        <f t="shared" ca="1" si="137"/>
        <v>0</v>
      </c>
      <c r="BH305" s="6"/>
      <c r="BJ305" s="4">
        <f t="shared" ca="1" si="130"/>
        <v>897186.98</v>
      </c>
      <c r="BL305" s="3">
        <f t="shared" si="131"/>
        <v>42339</v>
      </c>
      <c r="BM305" s="6">
        <f>BM304+SUMIFS('Transactions (Dated)'!G:G,'Transactions (Dated)'!D:D,'Share Values'!AQ305)</f>
        <v>34179.499999999993</v>
      </c>
      <c r="BN305" s="6">
        <f ca="1">BN304+SUMIFS('Transactions (Dated)'!$F:$F,'Transactions (Dated)'!$D:$D,$BL305,'Transactions (Dated)'!$B:$B,BN$11,'Transactions (Dated)'!$C:$C,"Dividend (paid to cash)")*Y305</f>
        <v>0</v>
      </c>
      <c r="BO305" s="6">
        <f ca="1">BO304+SUMIFS('Transactions (Dated)'!$F:$F,'Transactions (Dated)'!$D:$D,$BL305,'Transactions (Dated)'!$B:$B,BO$11,'Transactions (Dated)'!$C:$C,"Dividend (paid to cash)")*Z305</f>
        <v>2187.5</v>
      </c>
      <c r="BP305" s="6">
        <f ca="1">BP304+SUMIFS('Transactions (Dated)'!$F:$F,'Transactions (Dated)'!$D:$D,$BL305,'Transactions (Dated)'!$B:$B,BP$11,'Transactions (Dated)'!$C:$C,"Dividend (paid to cash)")*AA305</f>
        <v>28734.342000000001</v>
      </c>
      <c r="BQ305" s="6">
        <f ca="1">BQ304+SUMIFS('Transactions (Dated)'!$F:$F,'Transactions (Dated)'!$D:$D,$BL305,'Transactions (Dated)'!$B:$B,BQ$11,'Transactions (Dated)'!$C:$C,"Dividend (paid to cash)")*AB305</f>
        <v>245.96000000000004</v>
      </c>
      <c r="BR305" s="6">
        <f ca="1">BR304+SUMIFS('Transactions (Dated)'!$F:$F,'Transactions (Dated)'!$D:$D,$BL305,'Transactions (Dated)'!$B:$B,BR$11,'Transactions (Dated)'!$C:$C,"Dividend (paid to cash)")*AC305</f>
        <v>0</v>
      </c>
      <c r="BS305" s="6">
        <f ca="1">BS304+SUMIFS('Transactions (Dated)'!$F:$F,'Transactions (Dated)'!$D:$D,$BL305,'Transactions (Dated)'!$B:$B,BS$11,'Transactions (Dated)'!$C:$C,"Dividend (paid to cash)")*AD305</f>
        <v>0</v>
      </c>
      <c r="BT305" s="6">
        <f ca="1">BT304+SUMIFS('Transactions (Dated)'!$F:$F,'Transactions (Dated)'!$D:$D,$BL305,'Transactions (Dated)'!$B:$B,BT$11,'Transactions (Dated)'!$C:$C,"Dividend (paid to cash)")*AE305</f>
        <v>0</v>
      </c>
      <c r="BU305" s="6">
        <f ca="1">BU304+SUMIFS('Transactions (Dated)'!$F:$F,'Transactions (Dated)'!$D:$D,$BL305,'Transactions (Dated)'!$B:$B,BU$11,'Transactions (Dated)'!$C:$C,"Dividend (paid to cash)")*AF305</f>
        <v>0</v>
      </c>
      <c r="BV305" s="6">
        <f ca="1">BV304+SUMIFS('Transactions (Dated)'!$F:$F,'Transactions (Dated)'!$D:$D,$BL305,'Transactions (Dated)'!$B:$B,BV$11,'Transactions (Dated)'!$C:$C,"Dividend (paid to cash)")*AG305</f>
        <v>0</v>
      </c>
      <c r="BW305" s="6">
        <f ca="1">BW304+SUMIFS('Transactions (Dated)'!$F:$F,'Transactions (Dated)'!$D:$D,$BL305,'Transactions (Dated)'!$B:$B,BW$11,'Transactions (Dated)'!$C:$C,"Dividend (paid to cash)")*AH305</f>
        <v>0</v>
      </c>
      <c r="BX305" s="6">
        <f ca="1">BX304+SUMIFS('Transactions (Dated)'!$F:$F,'Transactions (Dated)'!$D:$D,$BL305,'Transactions (Dated)'!$B:$B,BX$11,'Transactions (Dated)'!$C:$C,"Dividend (paid to cash)")*AI305</f>
        <v>0</v>
      </c>
      <c r="BY305" s="6">
        <f ca="1">BY304+SUMIFS('Transactions (Dated)'!$F:$F,'Transactions (Dated)'!$D:$D,$BL305,'Transactions (Dated)'!$B:$B,BY$11,'Transactions (Dated)'!$C:$C,"Dividend (paid to cash)")*AJ305</f>
        <v>0</v>
      </c>
      <c r="BZ305" s="6">
        <f ca="1">BZ304+SUMIFS('Transactions (Dated)'!$F:$F,'Transactions (Dated)'!$D:$D,$BL305,'Transactions (Dated)'!$B:$B,BZ$11,'Transactions (Dated)'!$C:$C,"Dividend (paid to cash)")*AK305</f>
        <v>0</v>
      </c>
      <c r="CA305" s="6">
        <f ca="1">CA304+SUMIFS('Transactions (Dated)'!$F:$F,'Transactions (Dated)'!$D:$D,$BL305,'Transactions (Dated)'!$B:$B,CA$11,'Transactions (Dated)'!$C:$C,"Dividend (paid to cash)")*AL305</f>
        <v>0</v>
      </c>
      <c r="CB305" s="6">
        <v>0</v>
      </c>
      <c r="CC305" s="6">
        <v>0</v>
      </c>
      <c r="CD305" s="6"/>
      <c r="CF305" s="6">
        <f t="shared" ca="1" si="138"/>
        <v>65347.301999999989</v>
      </c>
      <c r="CH305" s="3">
        <f t="shared" si="139"/>
        <v>42339</v>
      </c>
      <c r="CI305" s="4">
        <f t="shared" ca="1" si="132"/>
        <v>897186.98</v>
      </c>
      <c r="CJ305" s="4">
        <f t="shared" ca="1" si="133"/>
        <v>65347.301999999989</v>
      </c>
      <c r="CL305" s="4">
        <f t="shared" ca="1" si="134"/>
        <v>962534.28200000001</v>
      </c>
    </row>
    <row r="306" spans="2:90" x14ac:dyDescent="0.15">
      <c r="B306" s="3">
        <f t="shared" si="135"/>
        <v>42340</v>
      </c>
      <c r="C306" s="2">
        <v>13463.8</v>
      </c>
      <c r="E306" s="70">
        <v>42340</v>
      </c>
      <c r="F306" s="69">
        <v>10.31</v>
      </c>
      <c r="G306" s="69">
        <v>2.8</v>
      </c>
      <c r="H306" s="69">
        <v>18.28</v>
      </c>
      <c r="I306" s="69">
        <v>34.28</v>
      </c>
      <c r="J306" s="69">
        <v>12.71</v>
      </c>
      <c r="K306" s="69">
        <v>10.029999999999999</v>
      </c>
      <c r="L306" s="69">
        <v>21.24</v>
      </c>
      <c r="M306" s="69">
        <v>2.66</v>
      </c>
      <c r="N306" s="69">
        <v>7.5</v>
      </c>
      <c r="O306" s="69">
        <v>6.51</v>
      </c>
      <c r="P306" s="69">
        <v>24.12</v>
      </c>
      <c r="Q306" s="69">
        <v>0.81</v>
      </c>
      <c r="R306" s="69">
        <v>5.91</v>
      </c>
      <c r="S306" s="69">
        <v>37.979999999999997</v>
      </c>
      <c r="T306" s="69"/>
      <c r="U306" s="69"/>
      <c r="V306" s="4"/>
      <c r="X306" s="3">
        <f t="shared" si="114"/>
        <v>42340</v>
      </c>
      <c r="Y306" s="40">
        <f ca="1">Y305+SUMIFS('Transactions (Dated)'!$E$2:$E$53,'Transactions (Dated)'!$D$2:$D$53,'Share Values'!$X306,'Transactions (Dated)'!$B$2:$B$53,'Share Values'!Y$11,'Transactions (Dated)'!$C$2:$C$53,"Buy")-SUMIFS('Transactions (Dated)'!$E$2:$E$53,'Transactions (Dated)'!$D$2:$D$53,'Share Values'!$X306,'Transactions (Dated)'!$B$2:$B$53,'Share Values'!Y$11,'Transactions (Dated)'!$C$2:$C$53,"Sell")</f>
        <v>4625</v>
      </c>
      <c r="Z306" s="40">
        <f ca="1">Z305+SUMIFS('Transactions (Dated)'!$E$2:$E$53,'Transactions (Dated)'!$D$2:$D$53,'Share Values'!$X306,'Transactions (Dated)'!$B$2:$B$53,'Share Values'!Z$11,'Transactions (Dated)'!$C$2:$C$53,"Buy")-SUMIFS('Transactions (Dated)'!$E$2:$E$53,'Transactions (Dated)'!$D$2:$D$53,'Share Values'!$X306,'Transactions (Dated)'!$B$2:$B$53,'Share Values'!Z$11,'Transactions (Dated)'!$C$2:$C$53,"Sell")</f>
        <v>9375</v>
      </c>
      <c r="AA306" s="40">
        <f ca="1">AA305+SUMIFS('Transactions (Dated)'!$E$2:$E$53,'Transactions (Dated)'!$D$2:$D$53,'Share Values'!$X306,'Transactions (Dated)'!$B$2:$B$53,'Share Values'!AA$11,'Transactions (Dated)'!$C$2:$C$53,"Buy")-SUMIFS('Transactions (Dated)'!$E$2:$E$53,'Transactions (Dated)'!$D$2:$D$53,'Share Values'!$X306,'Transactions (Dated)'!$B$2:$B$53,'Share Values'!AA$11,'Transactions (Dated)'!$C$2:$C$53,"Sell")</f>
        <v>39270</v>
      </c>
      <c r="AB306" s="40">
        <f ca="1">AB305+SUMIFS('Transactions (Dated)'!$E$2:$E$53,'Transactions (Dated)'!$D$2:$D$53,'Share Values'!$X306,'Transactions (Dated)'!$B$2:$B$53,'Share Values'!AB$11,'Transactions (Dated)'!$C$2:$C$53,"Buy")-SUMIFS('Transactions (Dated)'!$E$2:$E$53,'Transactions (Dated)'!$D$2:$D$53,'Share Values'!$X306,'Transactions (Dated)'!$B$2:$B$53,'Share Values'!AB$11,'Transactions (Dated)'!$C$2:$C$53,"Sell")</f>
        <v>1892</v>
      </c>
      <c r="AC306" s="40">
        <f ca="1">AC305+SUMIFS('Transactions (Dated)'!$E$2:$E$53,'Transactions (Dated)'!$D$2:$D$53,'Share Values'!$X306,'Transactions (Dated)'!$B$2:$B$53,'Share Values'!AC$11,'Transactions (Dated)'!$C$2:$C$53,"Buy")-SUMIFS('Transactions (Dated)'!$E$2:$E$53,'Transactions (Dated)'!$D$2:$D$53,'Share Values'!$X306,'Transactions (Dated)'!$B$2:$B$53,'Share Values'!AC$11,'Transactions (Dated)'!$C$2:$C$53,"Sell")</f>
        <v>2348</v>
      </c>
      <c r="AD306" s="40">
        <f ca="1">AD305+SUMIFS('Transactions (Dated)'!$E$2:$E$53,'Transactions (Dated)'!$D$2:$D$53,'Share Values'!$X306,'Transactions (Dated)'!$B$2:$B$53,'Share Values'!AD$11,'Transactions (Dated)'!$C$2:$C$53,"Buy")-SUMIFS('Transactions (Dated)'!$E$2:$E$53,'Transactions (Dated)'!$D$2:$D$53,'Share Values'!$X306,'Transactions (Dated)'!$B$2:$B$53,'Share Values'!AD$11,'Transactions (Dated)'!$C$2:$C$53,"Sell")</f>
        <v>0</v>
      </c>
      <c r="AE306" s="40">
        <f ca="1">AE305+SUMIFS('Transactions (Dated)'!$E$2:$E$53,'Transactions (Dated)'!$D$2:$D$53,'Share Values'!$X306,'Transactions (Dated)'!$B$2:$B$53,'Share Values'!AE$11,'Transactions (Dated)'!$C$2:$C$53,"Buy")-SUMIFS('Transactions (Dated)'!$E$2:$E$53,'Transactions (Dated)'!$D$2:$D$53,'Share Values'!$X306,'Transactions (Dated)'!$B$2:$B$53,'Share Values'!AE$11,'Transactions (Dated)'!$C$2:$C$53,"Sell")</f>
        <v>0</v>
      </c>
      <c r="AF306" s="40">
        <f ca="1">AF305+SUMIFS('Transactions (Dated)'!$E$2:$E$53,'Transactions (Dated)'!$D$2:$D$53,'Share Values'!$X306,'Transactions (Dated)'!$B$2:$B$53,'Share Values'!AF$11,'Transactions (Dated)'!$C$2:$C$53,"Buy")-SUMIFS('Transactions (Dated)'!$E$2:$E$53,'Transactions (Dated)'!$D$2:$D$53,'Share Values'!$X306,'Transactions (Dated)'!$B$2:$B$53,'Share Values'!AF$11,'Transactions (Dated)'!$C$2:$C$53,"Sell")</f>
        <v>0</v>
      </c>
      <c r="AG306" s="40">
        <f ca="1">AG305+SUMIFS('Transactions (Dated)'!$E$2:$E$53,'Transactions (Dated)'!$D$2:$D$53,'Share Values'!$X306,'Transactions (Dated)'!$B$2:$B$53,'Share Values'!AG$11,'Transactions (Dated)'!$C$2:$C$53,"Buy")-SUMIFS('Transactions (Dated)'!$E$2:$E$53,'Transactions (Dated)'!$D$2:$D$53,'Share Values'!$X306,'Transactions (Dated)'!$B$2:$B$53,'Share Values'!AG$11,'Transactions (Dated)'!$C$2:$C$53,"Sell")</f>
        <v>0</v>
      </c>
      <c r="AH306" s="40">
        <f ca="1">AH305+SUMIFS('Transactions (Dated)'!$E$2:$E$53,'Transactions (Dated)'!$D$2:$D$53,'Share Values'!$X306,'Transactions (Dated)'!$B$2:$B$53,'Share Values'!AH$11,'Transactions (Dated)'!$C$2:$C$53,"Buy")-SUMIFS('Transactions (Dated)'!$E$2:$E$53,'Transactions (Dated)'!$D$2:$D$53,'Share Values'!$X306,'Transactions (Dated)'!$B$2:$B$53,'Share Values'!AH$11,'Transactions (Dated)'!$C$2:$C$53,"Sell")</f>
        <v>0</v>
      </c>
      <c r="AI306" s="40">
        <f ca="1">AI305+SUMIFS('Transactions (Dated)'!$E$2:$E$53,'Transactions (Dated)'!$D$2:$D$53,'Share Values'!$X306,'Transactions (Dated)'!$B$2:$B$53,'Share Values'!AI$11,'Transactions (Dated)'!$C$2:$C$53,"Buy")-SUMIFS('Transactions (Dated)'!$E$2:$E$53,'Transactions (Dated)'!$D$2:$D$53,'Share Values'!$X306,'Transactions (Dated)'!$B$2:$B$53,'Share Values'!AI$11,'Transactions (Dated)'!$C$2:$C$53,"Sell")</f>
        <v>0</v>
      </c>
      <c r="AJ306" s="40">
        <f ca="1">AJ305+SUMIFS('Transactions (Dated)'!$E$2:$E$53,'Transactions (Dated)'!$D$2:$D$53,'Share Values'!$X306,'Transactions (Dated)'!$B$2:$B$53,'Share Values'!AJ$11,'Transactions (Dated)'!$C$2:$C$53,"Buy")-SUMIFS('Transactions (Dated)'!$E$2:$E$53,'Transactions (Dated)'!$D$2:$D$53,'Share Values'!$X306,'Transactions (Dated)'!$B$2:$B$53,'Share Values'!AJ$11,'Transactions (Dated)'!$C$2:$C$53,"Sell")</f>
        <v>0</v>
      </c>
      <c r="AK306" s="40">
        <f ca="1">AK305+SUMIFS('Transactions (Dated)'!$E$2:$E$53,'Transactions (Dated)'!$D$2:$D$53,'Share Values'!$X306,'Transactions (Dated)'!$B$2:$B$53,'Share Values'!AK$11,'Transactions (Dated)'!$C$2:$C$53,"Buy")-SUMIFS('Transactions (Dated)'!$E$2:$E$53,'Transactions (Dated)'!$D$2:$D$53,'Share Values'!$X306,'Transactions (Dated)'!$B$2:$B$53,'Share Values'!AK$11,'Transactions (Dated)'!$C$2:$C$53,"Sell")</f>
        <v>0</v>
      </c>
      <c r="AL306" s="40">
        <f ca="1">AL305+SUMIFS('Transactions (Dated)'!$E$2:$E$53,'Transactions (Dated)'!$D$2:$D$53,'Share Values'!$X306,'Transactions (Dated)'!$B$2:$B$53,'Share Values'!AL$11,'Transactions (Dated)'!$C$2:$C$53,"Buy")-SUMIFS('Transactions (Dated)'!$E$2:$E$53,'Transactions (Dated)'!$D$2:$D$53,'Share Values'!$X306,'Transactions (Dated)'!$B$2:$B$53,'Share Values'!AL$11,'Transactions (Dated)'!$C$2:$C$53,"Sell")</f>
        <v>0</v>
      </c>
      <c r="AM306" s="40">
        <f ca="1">AM305+SUMIFS('Transactions (Dated)'!$E$2:$E$53,'Transactions (Dated)'!$D$2:$D$53,'Share Values'!$X306,'Transactions (Dated)'!$B$2:$B$53,'Share Values'!AM$11,'Transactions (Dated)'!$C$2:$C$53,"Buy")-SUMIFS('Transactions (Dated)'!$E$2:$E$53,'Transactions (Dated)'!$D$2:$D$53,'Share Values'!$X306,'Transactions (Dated)'!$B$2:$B$53,'Share Values'!AM$11,'Transactions (Dated)'!$C$2:$C$53,"Sell")</f>
        <v>0</v>
      </c>
      <c r="AN306" s="40">
        <f ca="1">AN305+SUMIFS('Transactions (Dated)'!$E$2:$E$53,'Transactions (Dated)'!$D$2:$D$53,'Share Values'!$X306,'Transactions (Dated)'!$B$2:$B$53,'Share Values'!AN$11,'Transactions (Dated)'!$C$2:$C$53,"Buy")-SUMIFS('Transactions (Dated)'!$E$2:$E$53,'Transactions (Dated)'!$D$2:$D$53,'Share Values'!$X306,'Transactions (Dated)'!$B$2:$B$53,'Share Values'!AN$11,'Transactions (Dated)'!$C$2:$C$53,"Sell")</f>
        <v>0</v>
      </c>
      <c r="AO306" s="40"/>
      <c r="AQ306" s="3">
        <f t="shared" si="115"/>
        <v>42340</v>
      </c>
      <c r="AR306" s="6">
        <f t="shared" ca="1" si="116"/>
        <v>47683.75</v>
      </c>
      <c r="AS306" s="6">
        <f t="shared" ca="1" si="117"/>
        <v>26250</v>
      </c>
      <c r="AT306" s="6">
        <f t="shared" ca="1" si="118"/>
        <v>717855.60000000009</v>
      </c>
      <c r="AU306" s="6">
        <f t="shared" ca="1" si="119"/>
        <v>64857.760000000002</v>
      </c>
      <c r="AV306" s="6">
        <f t="shared" ca="1" si="120"/>
        <v>29843.08</v>
      </c>
      <c r="AW306" s="6">
        <f t="shared" ca="1" si="121"/>
        <v>0</v>
      </c>
      <c r="AX306" s="6">
        <f t="shared" ca="1" si="122"/>
        <v>0</v>
      </c>
      <c r="AY306" s="6">
        <f t="shared" ca="1" si="123"/>
        <v>0</v>
      </c>
      <c r="AZ306" s="6">
        <f t="shared" ca="1" si="124"/>
        <v>0</v>
      </c>
      <c r="BA306" s="6">
        <f t="shared" ca="1" si="125"/>
        <v>0</v>
      </c>
      <c r="BB306" s="6">
        <f t="shared" ca="1" si="126"/>
        <v>0</v>
      </c>
      <c r="BC306" s="6">
        <f t="shared" ca="1" si="127"/>
        <v>0</v>
      </c>
      <c r="BD306" s="6">
        <f t="shared" ca="1" si="128"/>
        <v>0</v>
      </c>
      <c r="BE306" s="6">
        <f t="shared" ca="1" si="129"/>
        <v>0</v>
      </c>
      <c r="BF306" s="6">
        <f t="shared" ca="1" si="136"/>
        <v>0</v>
      </c>
      <c r="BG306" s="6">
        <f t="shared" ca="1" si="137"/>
        <v>0</v>
      </c>
      <c r="BH306" s="6"/>
      <c r="BJ306" s="4">
        <f t="shared" ca="1" si="130"/>
        <v>886490.19000000006</v>
      </c>
      <c r="BL306" s="3">
        <f t="shared" si="131"/>
        <v>42340</v>
      </c>
      <c r="BM306" s="6">
        <f>BM305+SUMIFS('Transactions (Dated)'!G:G,'Transactions (Dated)'!D:D,'Share Values'!AQ306)</f>
        <v>34179.499999999993</v>
      </c>
      <c r="BN306" s="6">
        <f ca="1">BN305+SUMIFS('Transactions (Dated)'!$F:$F,'Transactions (Dated)'!$D:$D,$BL306,'Transactions (Dated)'!$B:$B,BN$11,'Transactions (Dated)'!$C:$C,"Dividend (paid to cash)")*Y306</f>
        <v>0</v>
      </c>
      <c r="BO306" s="6">
        <f ca="1">BO305+SUMIFS('Transactions (Dated)'!$F:$F,'Transactions (Dated)'!$D:$D,$BL306,'Transactions (Dated)'!$B:$B,BO$11,'Transactions (Dated)'!$C:$C,"Dividend (paid to cash)")*Z306</f>
        <v>2187.5</v>
      </c>
      <c r="BP306" s="6">
        <f ca="1">BP305+SUMIFS('Transactions (Dated)'!$F:$F,'Transactions (Dated)'!$D:$D,$BL306,'Transactions (Dated)'!$B:$B,BP$11,'Transactions (Dated)'!$C:$C,"Dividend (paid to cash)")*AA306</f>
        <v>28734.342000000001</v>
      </c>
      <c r="BQ306" s="6">
        <f ca="1">BQ305+SUMIFS('Transactions (Dated)'!$F:$F,'Transactions (Dated)'!$D:$D,$BL306,'Transactions (Dated)'!$B:$B,BQ$11,'Transactions (Dated)'!$C:$C,"Dividend (paid to cash)")*AB306</f>
        <v>245.96000000000004</v>
      </c>
      <c r="BR306" s="6">
        <f ca="1">BR305+SUMIFS('Transactions (Dated)'!$F:$F,'Transactions (Dated)'!$D:$D,$BL306,'Transactions (Dated)'!$B:$B,BR$11,'Transactions (Dated)'!$C:$C,"Dividend (paid to cash)")*AC306</f>
        <v>0</v>
      </c>
      <c r="BS306" s="6">
        <f ca="1">BS305+SUMIFS('Transactions (Dated)'!$F:$F,'Transactions (Dated)'!$D:$D,$BL306,'Transactions (Dated)'!$B:$B,BS$11,'Transactions (Dated)'!$C:$C,"Dividend (paid to cash)")*AD306</f>
        <v>0</v>
      </c>
      <c r="BT306" s="6">
        <f ca="1">BT305+SUMIFS('Transactions (Dated)'!$F:$F,'Transactions (Dated)'!$D:$D,$BL306,'Transactions (Dated)'!$B:$B,BT$11,'Transactions (Dated)'!$C:$C,"Dividend (paid to cash)")*AE306</f>
        <v>0</v>
      </c>
      <c r="BU306" s="6">
        <f ca="1">BU305+SUMIFS('Transactions (Dated)'!$F:$F,'Transactions (Dated)'!$D:$D,$BL306,'Transactions (Dated)'!$B:$B,BU$11,'Transactions (Dated)'!$C:$C,"Dividend (paid to cash)")*AF306</f>
        <v>0</v>
      </c>
      <c r="BV306" s="6">
        <f ca="1">BV305+SUMIFS('Transactions (Dated)'!$F:$F,'Transactions (Dated)'!$D:$D,$BL306,'Transactions (Dated)'!$B:$B,BV$11,'Transactions (Dated)'!$C:$C,"Dividend (paid to cash)")*AG306</f>
        <v>0</v>
      </c>
      <c r="BW306" s="6">
        <f ca="1">BW305+SUMIFS('Transactions (Dated)'!$F:$F,'Transactions (Dated)'!$D:$D,$BL306,'Transactions (Dated)'!$B:$B,BW$11,'Transactions (Dated)'!$C:$C,"Dividend (paid to cash)")*AH306</f>
        <v>0</v>
      </c>
      <c r="BX306" s="6">
        <f ca="1">BX305+SUMIFS('Transactions (Dated)'!$F:$F,'Transactions (Dated)'!$D:$D,$BL306,'Transactions (Dated)'!$B:$B,BX$11,'Transactions (Dated)'!$C:$C,"Dividend (paid to cash)")*AI306</f>
        <v>0</v>
      </c>
      <c r="BY306" s="6">
        <f ca="1">BY305+SUMIFS('Transactions (Dated)'!$F:$F,'Transactions (Dated)'!$D:$D,$BL306,'Transactions (Dated)'!$B:$B,BY$11,'Transactions (Dated)'!$C:$C,"Dividend (paid to cash)")*AJ306</f>
        <v>0</v>
      </c>
      <c r="BZ306" s="6">
        <f ca="1">BZ305+SUMIFS('Transactions (Dated)'!$F:$F,'Transactions (Dated)'!$D:$D,$BL306,'Transactions (Dated)'!$B:$B,BZ$11,'Transactions (Dated)'!$C:$C,"Dividend (paid to cash)")*AK306</f>
        <v>0</v>
      </c>
      <c r="CA306" s="6">
        <f ca="1">CA305+SUMIFS('Transactions (Dated)'!$F:$F,'Transactions (Dated)'!$D:$D,$BL306,'Transactions (Dated)'!$B:$B,CA$11,'Transactions (Dated)'!$C:$C,"Dividend (paid to cash)")*AL306</f>
        <v>0</v>
      </c>
      <c r="CB306" s="6">
        <v>0</v>
      </c>
      <c r="CC306" s="6">
        <v>0</v>
      </c>
      <c r="CD306" s="6"/>
      <c r="CF306" s="6">
        <f t="shared" ca="1" si="138"/>
        <v>65347.301999999989</v>
      </c>
      <c r="CH306" s="3">
        <f t="shared" si="139"/>
        <v>42340</v>
      </c>
      <c r="CI306" s="4">
        <f t="shared" ca="1" si="132"/>
        <v>886490.19000000006</v>
      </c>
      <c r="CJ306" s="4">
        <f t="shared" ca="1" si="133"/>
        <v>65347.301999999989</v>
      </c>
      <c r="CL306" s="4">
        <f t="shared" ca="1" si="134"/>
        <v>951837.49200000009</v>
      </c>
    </row>
    <row r="307" spans="2:90" x14ac:dyDescent="0.15">
      <c r="B307" s="3">
        <f t="shared" si="135"/>
        <v>42341</v>
      </c>
      <c r="C307" s="2">
        <v>13324.7</v>
      </c>
      <c r="E307" s="70">
        <v>42341</v>
      </c>
      <c r="F307" s="69">
        <v>10.29</v>
      </c>
      <c r="G307" s="69">
        <v>2.88</v>
      </c>
      <c r="H307" s="69">
        <v>18.09</v>
      </c>
      <c r="I307" s="69">
        <v>33.35</v>
      </c>
      <c r="J307" s="69">
        <v>13.35</v>
      </c>
      <c r="K307" s="69">
        <v>10.130000000000001</v>
      </c>
      <c r="L307" s="69">
        <v>20.8</v>
      </c>
      <c r="M307" s="69">
        <v>2.78</v>
      </c>
      <c r="N307" s="69">
        <v>7.45</v>
      </c>
      <c r="O307" s="69">
        <v>6.3933</v>
      </c>
      <c r="P307" s="69">
        <v>24.04</v>
      </c>
      <c r="Q307" s="69">
        <v>0.81</v>
      </c>
      <c r="R307" s="69">
        <v>6.08</v>
      </c>
      <c r="S307" s="69">
        <v>37.590000000000003</v>
      </c>
      <c r="T307" s="69"/>
      <c r="U307" s="69"/>
      <c r="V307" s="4"/>
      <c r="X307" s="3">
        <f t="shared" si="114"/>
        <v>42341</v>
      </c>
      <c r="Y307" s="40">
        <f ca="1">Y306+SUMIFS('Transactions (Dated)'!$E$2:$E$53,'Transactions (Dated)'!$D$2:$D$53,'Share Values'!$X307,'Transactions (Dated)'!$B$2:$B$53,'Share Values'!Y$11,'Transactions (Dated)'!$C$2:$C$53,"Buy")-SUMIFS('Transactions (Dated)'!$E$2:$E$53,'Transactions (Dated)'!$D$2:$D$53,'Share Values'!$X307,'Transactions (Dated)'!$B$2:$B$53,'Share Values'!Y$11,'Transactions (Dated)'!$C$2:$C$53,"Sell")</f>
        <v>4625</v>
      </c>
      <c r="Z307" s="40">
        <f ca="1">Z306+SUMIFS('Transactions (Dated)'!$E$2:$E$53,'Transactions (Dated)'!$D$2:$D$53,'Share Values'!$X307,'Transactions (Dated)'!$B$2:$B$53,'Share Values'!Z$11,'Transactions (Dated)'!$C$2:$C$53,"Buy")-SUMIFS('Transactions (Dated)'!$E$2:$E$53,'Transactions (Dated)'!$D$2:$D$53,'Share Values'!$X307,'Transactions (Dated)'!$B$2:$B$53,'Share Values'!Z$11,'Transactions (Dated)'!$C$2:$C$53,"Sell")</f>
        <v>9375</v>
      </c>
      <c r="AA307" s="40">
        <f ca="1">AA306+SUMIFS('Transactions (Dated)'!$E$2:$E$53,'Transactions (Dated)'!$D$2:$D$53,'Share Values'!$X307,'Transactions (Dated)'!$B$2:$B$53,'Share Values'!AA$11,'Transactions (Dated)'!$C$2:$C$53,"Buy")-SUMIFS('Transactions (Dated)'!$E$2:$E$53,'Transactions (Dated)'!$D$2:$D$53,'Share Values'!$X307,'Transactions (Dated)'!$B$2:$B$53,'Share Values'!AA$11,'Transactions (Dated)'!$C$2:$C$53,"Sell")</f>
        <v>39270</v>
      </c>
      <c r="AB307" s="40">
        <f ca="1">AB306+SUMIFS('Transactions (Dated)'!$E$2:$E$53,'Transactions (Dated)'!$D$2:$D$53,'Share Values'!$X307,'Transactions (Dated)'!$B$2:$B$53,'Share Values'!AB$11,'Transactions (Dated)'!$C$2:$C$53,"Buy")-SUMIFS('Transactions (Dated)'!$E$2:$E$53,'Transactions (Dated)'!$D$2:$D$53,'Share Values'!$X307,'Transactions (Dated)'!$B$2:$B$53,'Share Values'!AB$11,'Transactions (Dated)'!$C$2:$C$53,"Sell")</f>
        <v>1892</v>
      </c>
      <c r="AC307" s="40">
        <f ca="1">AC306+SUMIFS('Transactions (Dated)'!$E$2:$E$53,'Transactions (Dated)'!$D$2:$D$53,'Share Values'!$X307,'Transactions (Dated)'!$B$2:$B$53,'Share Values'!AC$11,'Transactions (Dated)'!$C$2:$C$53,"Buy")-SUMIFS('Transactions (Dated)'!$E$2:$E$53,'Transactions (Dated)'!$D$2:$D$53,'Share Values'!$X307,'Transactions (Dated)'!$B$2:$B$53,'Share Values'!AC$11,'Transactions (Dated)'!$C$2:$C$53,"Sell")</f>
        <v>2348</v>
      </c>
      <c r="AD307" s="40">
        <f ca="1">AD306+SUMIFS('Transactions (Dated)'!$E$2:$E$53,'Transactions (Dated)'!$D$2:$D$53,'Share Values'!$X307,'Transactions (Dated)'!$B$2:$B$53,'Share Values'!AD$11,'Transactions (Dated)'!$C$2:$C$53,"Buy")-SUMIFS('Transactions (Dated)'!$E$2:$E$53,'Transactions (Dated)'!$D$2:$D$53,'Share Values'!$X307,'Transactions (Dated)'!$B$2:$B$53,'Share Values'!AD$11,'Transactions (Dated)'!$C$2:$C$53,"Sell")</f>
        <v>0</v>
      </c>
      <c r="AE307" s="40">
        <f ca="1">AE306+SUMIFS('Transactions (Dated)'!$E$2:$E$53,'Transactions (Dated)'!$D$2:$D$53,'Share Values'!$X307,'Transactions (Dated)'!$B$2:$B$53,'Share Values'!AE$11,'Transactions (Dated)'!$C$2:$C$53,"Buy")-SUMIFS('Transactions (Dated)'!$E$2:$E$53,'Transactions (Dated)'!$D$2:$D$53,'Share Values'!$X307,'Transactions (Dated)'!$B$2:$B$53,'Share Values'!AE$11,'Transactions (Dated)'!$C$2:$C$53,"Sell")</f>
        <v>0</v>
      </c>
      <c r="AF307" s="40">
        <f ca="1">AF306+SUMIFS('Transactions (Dated)'!$E$2:$E$53,'Transactions (Dated)'!$D$2:$D$53,'Share Values'!$X307,'Transactions (Dated)'!$B$2:$B$53,'Share Values'!AF$11,'Transactions (Dated)'!$C$2:$C$53,"Buy")-SUMIFS('Transactions (Dated)'!$E$2:$E$53,'Transactions (Dated)'!$D$2:$D$53,'Share Values'!$X307,'Transactions (Dated)'!$B$2:$B$53,'Share Values'!AF$11,'Transactions (Dated)'!$C$2:$C$53,"Sell")</f>
        <v>0</v>
      </c>
      <c r="AG307" s="40">
        <f ca="1">AG306+SUMIFS('Transactions (Dated)'!$E$2:$E$53,'Transactions (Dated)'!$D$2:$D$53,'Share Values'!$X307,'Transactions (Dated)'!$B$2:$B$53,'Share Values'!AG$11,'Transactions (Dated)'!$C$2:$C$53,"Buy")-SUMIFS('Transactions (Dated)'!$E$2:$E$53,'Transactions (Dated)'!$D$2:$D$53,'Share Values'!$X307,'Transactions (Dated)'!$B$2:$B$53,'Share Values'!AG$11,'Transactions (Dated)'!$C$2:$C$53,"Sell")</f>
        <v>0</v>
      </c>
      <c r="AH307" s="40">
        <f ca="1">AH306+SUMIFS('Transactions (Dated)'!$E$2:$E$53,'Transactions (Dated)'!$D$2:$D$53,'Share Values'!$X307,'Transactions (Dated)'!$B$2:$B$53,'Share Values'!AH$11,'Transactions (Dated)'!$C$2:$C$53,"Buy")-SUMIFS('Transactions (Dated)'!$E$2:$E$53,'Transactions (Dated)'!$D$2:$D$53,'Share Values'!$X307,'Transactions (Dated)'!$B$2:$B$53,'Share Values'!AH$11,'Transactions (Dated)'!$C$2:$C$53,"Sell")</f>
        <v>0</v>
      </c>
      <c r="AI307" s="40">
        <f ca="1">AI306+SUMIFS('Transactions (Dated)'!$E$2:$E$53,'Transactions (Dated)'!$D$2:$D$53,'Share Values'!$X307,'Transactions (Dated)'!$B$2:$B$53,'Share Values'!AI$11,'Transactions (Dated)'!$C$2:$C$53,"Buy")-SUMIFS('Transactions (Dated)'!$E$2:$E$53,'Transactions (Dated)'!$D$2:$D$53,'Share Values'!$X307,'Transactions (Dated)'!$B$2:$B$53,'Share Values'!AI$11,'Transactions (Dated)'!$C$2:$C$53,"Sell")</f>
        <v>0</v>
      </c>
      <c r="AJ307" s="40">
        <f ca="1">AJ306+SUMIFS('Transactions (Dated)'!$E$2:$E$53,'Transactions (Dated)'!$D$2:$D$53,'Share Values'!$X307,'Transactions (Dated)'!$B$2:$B$53,'Share Values'!AJ$11,'Transactions (Dated)'!$C$2:$C$53,"Buy")-SUMIFS('Transactions (Dated)'!$E$2:$E$53,'Transactions (Dated)'!$D$2:$D$53,'Share Values'!$X307,'Transactions (Dated)'!$B$2:$B$53,'Share Values'!AJ$11,'Transactions (Dated)'!$C$2:$C$53,"Sell")</f>
        <v>0</v>
      </c>
      <c r="AK307" s="40">
        <f ca="1">AK306+SUMIFS('Transactions (Dated)'!$E$2:$E$53,'Transactions (Dated)'!$D$2:$D$53,'Share Values'!$X307,'Transactions (Dated)'!$B$2:$B$53,'Share Values'!AK$11,'Transactions (Dated)'!$C$2:$C$53,"Buy")-SUMIFS('Transactions (Dated)'!$E$2:$E$53,'Transactions (Dated)'!$D$2:$D$53,'Share Values'!$X307,'Transactions (Dated)'!$B$2:$B$53,'Share Values'!AK$11,'Transactions (Dated)'!$C$2:$C$53,"Sell")</f>
        <v>0</v>
      </c>
      <c r="AL307" s="40">
        <f ca="1">AL306+SUMIFS('Transactions (Dated)'!$E$2:$E$53,'Transactions (Dated)'!$D$2:$D$53,'Share Values'!$X307,'Transactions (Dated)'!$B$2:$B$53,'Share Values'!AL$11,'Transactions (Dated)'!$C$2:$C$53,"Buy")-SUMIFS('Transactions (Dated)'!$E$2:$E$53,'Transactions (Dated)'!$D$2:$D$53,'Share Values'!$X307,'Transactions (Dated)'!$B$2:$B$53,'Share Values'!AL$11,'Transactions (Dated)'!$C$2:$C$53,"Sell")</f>
        <v>0</v>
      </c>
      <c r="AM307" s="40">
        <f ca="1">AM306+SUMIFS('Transactions (Dated)'!$E$2:$E$53,'Transactions (Dated)'!$D$2:$D$53,'Share Values'!$X307,'Transactions (Dated)'!$B$2:$B$53,'Share Values'!AM$11,'Transactions (Dated)'!$C$2:$C$53,"Buy")-SUMIFS('Transactions (Dated)'!$E$2:$E$53,'Transactions (Dated)'!$D$2:$D$53,'Share Values'!$X307,'Transactions (Dated)'!$B$2:$B$53,'Share Values'!AM$11,'Transactions (Dated)'!$C$2:$C$53,"Sell")</f>
        <v>0</v>
      </c>
      <c r="AN307" s="40">
        <f ca="1">AN306+SUMIFS('Transactions (Dated)'!$E$2:$E$53,'Transactions (Dated)'!$D$2:$D$53,'Share Values'!$X307,'Transactions (Dated)'!$B$2:$B$53,'Share Values'!AN$11,'Transactions (Dated)'!$C$2:$C$53,"Buy")-SUMIFS('Transactions (Dated)'!$E$2:$E$53,'Transactions (Dated)'!$D$2:$D$53,'Share Values'!$X307,'Transactions (Dated)'!$B$2:$B$53,'Share Values'!AN$11,'Transactions (Dated)'!$C$2:$C$53,"Sell")</f>
        <v>0</v>
      </c>
      <c r="AO307" s="40"/>
      <c r="AQ307" s="3">
        <f t="shared" si="115"/>
        <v>42341</v>
      </c>
      <c r="AR307" s="6">
        <f t="shared" ca="1" si="116"/>
        <v>47591.249999999993</v>
      </c>
      <c r="AS307" s="6">
        <f t="shared" ca="1" si="117"/>
        <v>27000</v>
      </c>
      <c r="AT307" s="6">
        <f t="shared" ca="1" si="118"/>
        <v>710394.3</v>
      </c>
      <c r="AU307" s="6">
        <f t="shared" ca="1" si="119"/>
        <v>63098.200000000004</v>
      </c>
      <c r="AV307" s="6">
        <f t="shared" ca="1" si="120"/>
        <v>31345.8</v>
      </c>
      <c r="AW307" s="6">
        <f t="shared" ca="1" si="121"/>
        <v>0</v>
      </c>
      <c r="AX307" s="6">
        <f t="shared" ca="1" si="122"/>
        <v>0</v>
      </c>
      <c r="AY307" s="6">
        <f t="shared" ca="1" si="123"/>
        <v>0</v>
      </c>
      <c r="AZ307" s="6">
        <f t="shared" ca="1" si="124"/>
        <v>0</v>
      </c>
      <c r="BA307" s="6">
        <f t="shared" ca="1" si="125"/>
        <v>0</v>
      </c>
      <c r="BB307" s="6">
        <f t="shared" ca="1" si="126"/>
        <v>0</v>
      </c>
      <c r="BC307" s="6">
        <f t="shared" ca="1" si="127"/>
        <v>0</v>
      </c>
      <c r="BD307" s="6">
        <f t="shared" ca="1" si="128"/>
        <v>0</v>
      </c>
      <c r="BE307" s="6">
        <f t="shared" ca="1" si="129"/>
        <v>0</v>
      </c>
      <c r="BF307" s="6">
        <f t="shared" ca="1" si="136"/>
        <v>0</v>
      </c>
      <c r="BG307" s="6">
        <f t="shared" ca="1" si="137"/>
        <v>0</v>
      </c>
      <c r="BH307" s="6"/>
      <c r="BJ307" s="4">
        <f t="shared" ca="1" si="130"/>
        <v>879429.55</v>
      </c>
      <c r="BL307" s="3">
        <f t="shared" si="131"/>
        <v>42341</v>
      </c>
      <c r="BM307" s="6">
        <f>BM306+SUMIFS('Transactions (Dated)'!G:G,'Transactions (Dated)'!D:D,'Share Values'!AQ307)</f>
        <v>34179.499999999993</v>
      </c>
      <c r="BN307" s="6">
        <f ca="1">BN306+SUMIFS('Transactions (Dated)'!$F:$F,'Transactions (Dated)'!$D:$D,$BL307,'Transactions (Dated)'!$B:$B,BN$11,'Transactions (Dated)'!$C:$C,"Dividend (paid to cash)")*Y307</f>
        <v>0</v>
      </c>
      <c r="BO307" s="6">
        <f ca="1">BO306+SUMIFS('Transactions (Dated)'!$F:$F,'Transactions (Dated)'!$D:$D,$BL307,'Transactions (Dated)'!$B:$B,BO$11,'Transactions (Dated)'!$C:$C,"Dividend (paid to cash)")*Z307</f>
        <v>2187.5</v>
      </c>
      <c r="BP307" s="6">
        <f ca="1">BP306+SUMIFS('Transactions (Dated)'!$F:$F,'Transactions (Dated)'!$D:$D,$BL307,'Transactions (Dated)'!$B:$B,BP$11,'Transactions (Dated)'!$C:$C,"Dividend (paid to cash)")*AA307</f>
        <v>28734.342000000001</v>
      </c>
      <c r="BQ307" s="6">
        <f ca="1">BQ306+SUMIFS('Transactions (Dated)'!$F:$F,'Transactions (Dated)'!$D:$D,$BL307,'Transactions (Dated)'!$B:$B,BQ$11,'Transactions (Dated)'!$C:$C,"Dividend (paid to cash)")*AB307</f>
        <v>245.96000000000004</v>
      </c>
      <c r="BR307" s="6">
        <f ca="1">BR306+SUMIFS('Transactions (Dated)'!$F:$F,'Transactions (Dated)'!$D:$D,$BL307,'Transactions (Dated)'!$B:$B,BR$11,'Transactions (Dated)'!$C:$C,"Dividend (paid to cash)")*AC307</f>
        <v>0</v>
      </c>
      <c r="BS307" s="6">
        <f ca="1">BS306+SUMIFS('Transactions (Dated)'!$F:$F,'Transactions (Dated)'!$D:$D,$BL307,'Transactions (Dated)'!$B:$B,BS$11,'Transactions (Dated)'!$C:$C,"Dividend (paid to cash)")*AD307</f>
        <v>0</v>
      </c>
      <c r="BT307" s="6">
        <f ca="1">BT306+SUMIFS('Transactions (Dated)'!$F:$F,'Transactions (Dated)'!$D:$D,$BL307,'Transactions (Dated)'!$B:$B,BT$11,'Transactions (Dated)'!$C:$C,"Dividend (paid to cash)")*AE307</f>
        <v>0</v>
      </c>
      <c r="BU307" s="6">
        <f ca="1">BU306+SUMIFS('Transactions (Dated)'!$F:$F,'Transactions (Dated)'!$D:$D,$BL307,'Transactions (Dated)'!$B:$B,BU$11,'Transactions (Dated)'!$C:$C,"Dividend (paid to cash)")*AF307</f>
        <v>0</v>
      </c>
      <c r="BV307" s="6">
        <f ca="1">BV306+SUMIFS('Transactions (Dated)'!$F:$F,'Transactions (Dated)'!$D:$D,$BL307,'Transactions (Dated)'!$B:$B,BV$11,'Transactions (Dated)'!$C:$C,"Dividend (paid to cash)")*AG307</f>
        <v>0</v>
      </c>
      <c r="BW307" s="6">
        <f ca="1">BW306+SUMIFS('Transactions (Dated)'!$F:$F,'Transactions (Dated)'!$D:$D,$BL307,'Transactions (Dated)'!$B:$B,BW$11,'Transactions (Dated)'!$C:$C,"Dividend (paid to cash)")*AH307</f>
        <v>0</v>
      </c>
      <c r="BX307" s="6">
        <f ca="1">BX306+SUMIFS('Transactions (Dated)'!$F:$F,'Transactions (Dated)'!$D:$D,$BL307,'Transactions (Dated)'!$B:$B,BX$11,'Transactions (Dated)'!$C:$C,"Dividend (paid to cash)")*AI307</f>
        <v>0</v>
      </c>
      <c r="BY307" s="6">
        <f ca="1">BY306+SUMIFS('Transactions (Dated)'!$F:$F,'Transactions (Dated)'!$D:$D,$BL307,'Transactions (Dated)'!$B:$B,BY$11,'Transactions (Dated)'!$C:$C,"Dividend (paid to cash)")*AJ307</f>
        <v>0</v>
      </c>
      <c r="BZ307" s="6">
        <f ca="1">BZ306+SUMIFS('Transactions (Dated)'!$F:$F,'Transactions (Dated)'!$D:$D,$BL307,'Transactions (Dated)'!$B:$B,BZ$11,'Transactions (Dated)'!$C:$C,"Dividend (paid to cash)")*AK307</f>
        <v>0</v>
      </c>
      <c r="CA307" s="6">
        <f ca="1">CA306+SUMIFS('Transactions (Dated)'!$F:$F,'Transactions (Dated)'!$D:$D,$BL307,'Transactions (Dated)'!$B:$B,CA$11,'Transactions (Dated)'!$C:$C,"Dividend (paid to cash)")*AL307</f>
        <v>0</v>
      </c>
      <c r="CB307" s="6">
        <v>0</v>
      </c>
      <c r="CC307" s="6">
        <v>0</v>
      </c>
      <c r="CD307" s="6"/>
      <c r="CF307" s="6">
        <f t="shared" ca="1" si="138"/>
        <v>65347.301999999989</v>
      </c>
      <c r="CH307" s="3">
        <f t="shared" si="139"/>
        <v>42341</v>
      </c>
      <c r="CI307" s="4">
        <f t="shared" ca="1" si="132"/>
        <v>879429.55</v>
      </c>
      <c r="CJ307" s="4">
        <f t="shared" ca="1" si="133"/>
        <v>65347.301999999989</v>
      </c>
      <c r="CL307" s="4">
        <f t="shared" ca="1" si="134"/>
        <v>944776.85200000007</v>
      </c>
    </row>
    <row r="308" spans="2:90" x14ac:dyDescent="0.15">
      <c r="B308" s="3">
        <f t="shared" si="135"/>
        <v>42342</v>
      </c>
      <c r="C308" s="2">
        <v>13358.8</v>
      </c>
      <c r="E308" s="70">
        <v>42342</v>
      </c>
      <c r="F308" s="69">
        <v>10.4</v>
      </c>
      <c r="G308" s="69">
        <v>2.7</v>
      </c>
      <c r="H308" s="69">
        <v>18.125</v>
      </c>
      <c r="I308" s="69">
        <v>33.46</v>
      </c>
      <c r="J308" s="69">
        <v>13.5</v>
      </c>
      <c r="K308" s="69">
        <v>10.1</v>
      </c>
      <c r="L308" s="69">
        <v>21.08</v>
      </c>
      <c r="M308" s="69">
        <v>2.92</v>
      </c>
      <c r="N308" s="69">
        <v>7.47</v>
      </c>
      <c r="O308" s="69">
        <v>6.4667000000000003</v>
      </c>
      <c r="P308" s="69">
        <v>24.07</v>
      </c>
      <c r="Q308" s="69">
        <v>0.82</v>
      </c>
      <c r="R308" s="69">
        <v>6.13</v>
      </c>
      <c r="S308" s="69">
        <v>37.68</v>
      </c>
      <c r="T308" s="69"/>
      <c r="U308" s="69"/>
      <c r="V308" s="4"/>
      <c r="X308" s="3">
        <f t="shared" si="114"/>
        <v>42342</v>
      </c>
      <c r="Y308" s="40">
        <f ca="1">Y307+SUMIFS('Transactions (Dated)'!$E$2:$E$53,'Transactions (Dated)'!$D$2:$D$53,'Share Values'!$X308,'Transactions (Dated)'!$B$2:$B$53,'Share Values'!Y$11,'Transactions (Dated)'!$C$2:$C$53,"Buy")-SUMIFS('Transactions (Dated)'!$E$2:$E$53,'Transactions (Dated)'!$D$2:$D$53,'Share Values'!$X308,'Transactions (Dated)'!$B$2:$B$53,'Share Values'!Y$11,'Transactions (Dated)'!$C$2:$C$53,"Sell")</f>
        <v>4625</v>
      </c>
      <c r="Z308" s="40">
        <f ca="1">Z307+SUMIFS('Transactions (Dated)'!$E$2:$E$53,'Transactions (Dated)'!$D$2:$D$53,'Share Values'!$X308,'Transactions (Dated)'!$B$2:$B$53,'Share Values'!Z$11,'Transactions (Dated)'!$C$2:$C$53,"Buy")-SUMIFS('Transactions (Dated)'!$E$2:$E$53,'Transactions (Dated)'!$D$2:$D$53,'Share Values'!$X308,'Transactions (Dated)'!$B$2:$B$53,'Share Values'!Z$11,'Transactions (Dated)'!$C$2:$C$53,"Sell")</f>
        <v>9375</v>
      </c>
      <c r="AA308" s="40">
        <f ca="1">AA307+SUMIFS('Transactions (Dated)'!$E$2:$E$53,'Transactions (Dated)'!$D$2:$D$53,'Share Values'!$X308,'Transactions (Dated)'!$B$2:$B$53,'Share Values'!AA$11,'Transactions (Dated)'!$C$2:$C$53,"Buy")-SUMIFS('Transactions (Dated)'!$E$2:$E$53,'Transactions (Dated)'!$D$2:$D$53,'Share Values'!$X308,'Transactions (Dated)'!$B$2:$B$53,'Share Values'!AA$11,'Transactions (Dated)'!$C$2:$C$53,"Sell")</f>
        <v>39270</v>
      </c>
      <c r="AB308" s="40">
        <f ca="1">AB307+SUMIFS('Transactions (Dated)'!$E$2:$E$53,'Transactions (Dated)'!$D$2:$D$53,'Share Values'!$X308,'Transactions (Dated)'!$B$2:$B$53,'Share Values'!AB$11,'Transactions (Dated)'!$C$2:$C$53,"Buy")-SUMIFS('Transactions (Dated)'!$E$2:$E$53,'Transactions (Dated)'!$D$2:$D$53,'Share Values'!$X308,'Transactions (Dated)'!$B$2:$B$53,'Share Values'!AB$11,'Transactions (Dated)'!$C$2:$C$53,"Sell")</f>
        <v>1892</v>
      </c>
      <c r="AC308" s="40">
        <f ca="1">AC307+SUMIFS('Transactions (Dated)'!$E$2:$E$53,'Transactions (Dated)'!$D$2:$D$53,'Share Values'!$X308,'Transactions (Dated)'!$B$2:$B$53,'Share Values'!AC$11,'Transactions (Dated)'!$C$2:$C$53,"Buy")-SUMIFS('Transactions (Dated)'!$E$2:$E$53,'Transactions (Dated)'!$D$2:$D$53,'Share Values'!$X308,'Transactions (Dated)'!$B$2:$B$53,'Share Values'!AC$11,'Transactions (Dated)'!$C$2:$C$53,"Sell")</f>
        <v>2348</v>
      </c>
      <c r="AD308" s="40">
        <f ca="1">AD307+SUMIFS('Transactions (Dated)'!$E$2:$E$53,'Transactions (Dated)'!$D$2:$D$53,'Share Values'!$X308,'Transactions (Dated)'!$B$2:$B$53,'Share Values'!AD$11,'Transactions (Dated)'!$C$2:$C$53,"Buy")-SUMIFS('Transactions (Dated)'!$E$2:$E$53,'Transactions (Dated)'!$D$2:$D$53,'Share Values'!$X308,'Transactions (Dated)'!$B$2:$B$53,'Share Values'!AD$11,'Transactions (Dated)'!$C$2:$C$53,"Sell")</f>
        <v>0</v>
      </c>
      <c r="AE308" s="40">
        <f ca="1">AE307+SUMIFS('Transactions (Dated)'!$E$2:$E$53,'Transactions (Dated)'!$D$2:$D$53,'Share Values'!$X308,'Transactions (Dated)'!$B$2:$B$53,'Share Values'!AE$11,'Transactions (Dated)'!$C$2:$C$53,"Buy")-SUMIFS('Transactions (Dated)'!$E$2:$E$53,'Transactions (Dated)'!$D$2:$D$53,'Share Values'!$X308,'Transactions (Dated)'!$B$2:$B$53,'Share Values'!AE$11,'Transactions (Dated)'!$C$2:$C$53,"Sell")</f>
        <v>0</v>
      </c>
      <c r="AF308" s="40">
        <f ca="1">AF307+SUMIFS('Transactions (Dated)'!$E$2:$E$53,'Transactions (Dated)'!$D$2:$D$53,'Share Values'!$X308,'Transactions (Dated)'!$B$2:$B$53,'Share Values'!AF$11,'Transactions (Dated)'!$C$2:$C$53,"Buy")-SUMIFS('Transactions (Dated)'!$E$2:$E$53,'Transactions (Dated)'!$D$2:$D$53,'Share Values'!$X308,'Transactions (Dated)'!$B$2:$B$53,'Share Values'!AF$11,'Transactions (Dated)'!$C$2:$C$53,"Sell")</f>
        <v>0</v>
      </c>
      <c r="AG308" s="40">
        <f ca="1">AG307+SUMIFS('Transactions (Dated)'!$E$2:$E$53,'Transactions (Dated)'!$D$2:$D$53,'Share Values'!$X308,'Transactions (Dated)'!$B$2:$B$53,'Share Values'!AG$11,'Transactions (Dated)'!$C$2:$C$53,"Buy")-SUMIFS('Transactions (Dated)'!$E$2:$E$53,'Transactions (Dated)'!$D$2:$D$53,'Share Values'!$X308,'Transactions (Dated)'!$B$2:$B$53,'Share Values'!AG$11,'Transactions (Dated)'!$C$2:$C$53,"Sell")</f>
        <v>0</v>
      </c>
      <c r="AH308" s="40">
        <f ca="1">AH307+SUMIFS('Transactions (Dated)'!$E$2:$E$53,'Transactions (Dated)'!$D$2:$D$53,'Share Values'!$X308,'Transactions (Dated)'!$B$2:$B$53,'Share Values'!AH$11,'Transactions (Dated)'!$C$2:$C$53,"Buy")-SUMIFS('Transactions (Dated)'!$E$2:$E$53,'Transactions (Dated)'!$D$2:$D$53,'Share Values'!$X308,'Transactions (Dated)'!$B$2:$B$53,'Share Values'!AH$11,'Transactions (Dated)'!$C$2:$C$53,"Sell")</f>
        <v>0</v>
      </c>
      <c r="AI308" s="40">
        <f ca="1">AI307+SUMIFS('Transactions (Dated)'!$E$2:$E$53,'Transactions (Dated)'!$D$2:$D$53,'Share Values'!$X308,'Transactions (Dated)'!$B$2:$B$53,'Share Values'!AI$11,'Transactions (Dated)'!$C$2:$C$53,"Buy")-SUMIFS('Transactions (Dated)'!$E$2:$E$53,'Transactions (Dated)'!$D$2:$D$53,'Share Values'!$X308,'Transactions (Dated)'!$B$2:$B$53,'Share Values'!AI$11,'Transactions (Dated)'!$C$2:$C$53,"Sell")</f>
        <v>0</v>
      </c>
      <c r="AJ308" s="40">
        <f ca="1">AJ307+SUMIFS('Transactions (Dated)'!$E$2:$E$53,'Transactions (Dated)'!$D$2:$D$53,'Share Values'!$X308,'Transactions (Dated)'!$B$2:$B$53,'Share Values'!AJ$11,'Transactions (Dated)'!$C$2:$C$53,"Buy")-SUMIFS('Transactions (Dated)'!$E$2:$E$53,'Transactions (Dated)'!$D$2:$D$53,'Share Values'!$X308,'Transactions (Dated)'!$B$2:$B$53,'Share Values'!AJ$11,'Transactions (Dated)'!$C$2:$C$53,"Sell")</f>
        <v>0</v>
      </c>
      <c r="AK308" s="40">
        <f ca="1">AK307+SUMIFS('Transactions (Dated)'!$E$2:$E$53,'Transactions (Dated)'!$D$2:$D$53,'Share Values'!$X308,'Transactions (Dated)'!$B$2:$B$53,'Share Values'!AK$11,'Transactions (Dated)'!$C$2:$C$53,"Buy")-SUMIFS('Transactions (Dated)'!$E$2:$E$53,'Transactions (Dated)'!$D$2:$D$53,'Share Values'!$X308,'Transactions (Dated)'!$B$2:$B$53,'Share Values'!AK$11,'Transactions (Dated)'!$C$2:$C$53,"Sell")</f>
        <v>0</v>
      </c>
      <c r="AL308" s="40">
        <f ca="1">AL307+SUMIFS('Transactions (Dated)'!$E$2:$E$53,'Transactions (Dated)'!$D$2:$D$53,'Share Values'!$X308,'Transactions (Dated)'!$B$2:$B$53,'Share Values'!AL$11,'Transactions (Dated)'!$C$2:$C$53,"Buy")-SUMIFS('Transactions (Dated)'!$E$2:$E$53,'Transactions (Dated)'!$D$2:$D$53,'Share Values'!$X308,'Transactions (Dated)'!$B$2:$B$53,'Share Values'!AL$11,'Transactions (Dated)'!$C$2:$C$53,"Sell")</f>
        <v>0</v>
      </c>
      <c r="AM308" s="40">
        <f ca="1">AM307+SUMIFS('Transactions (Dated)'!$E$2:$E$53,'Transactions (Dated)'!$D$2:$D$53,'Share Values'!$X308,'Transactions (Dated)'!$B$2:$B$53,'Share Values'!AM$11,'Transactions (Dated)'!$C$2:$C$53,"Buy")-SUMIFS('Transactions (Dated)'!$E$2:$E$53,'Transactions (Dated)'!$D$2:$D$53,'Share Values'!$X308,'Transactions (Dated)'!$B$2:$B$53,'Share Values'!AM$11,'Transactions (Dated)'!$C$2:$C$53,"Sell")</f>
        <v>0</v>
      </c>
      <c r="AN308" s="40">
        <f ca="1">AN307+SUMIFS('Transactions (Dated)'!$E$2:$E$53,'Transactions (Dated)'!$D$2:$D$53,'Share Values'!$X308,'Transactions (Dated)'!$B$2:$B$53,'Share Values'!AN$11,'Transactions (Dated)'!$C$2:$C$53,"Buy")-SUMIFS('Transactions (Dated)'!$E$2:$E$53,'Transactions (Dated)'!$D$2:$D$53,'Share Values'!$X308,'Transactions (Dated)'!$B$2:$B$53,'Share Values'!AN$11,'Transactions (Dated)'!$C$2:$C$53,"Sell")</f>
        <v>0</v>
      </c>
      <c r="AO308" s="40"/>
      <c r="AQ308" s="3">
        <f t="shared" si="115"/>
        <v>42342</v>
      </c>
      <c r="AR308" s="6">
        <f t="shared" ca="1" si="116"/>
        <v>48100</v>
      </c>
      <c r="AS308" s="6">
        <f t="shared" ca="1" si="117"/>
        <v>25312.5</v>
      </c>
      <c r="AT308" s="6">
        <f t="shared" ca="1" si="118"/>
        <v>711768.75</v>
      </c>
      <c r="AU308" s="6">
        <f t="shared" ca="1" si="119"/>
        <v>63306.32</v>
      </c>
      <c r="AV308" s="6">
        <f t="shared" ca="1" si="120"/>
        <v>31698</v>
      </c>
      <c r="AW308" s="6">
        <f t="shared" ca="1" si="121"/>
        <v>0</v>
      </c>
      <c r="AX308" s="6">
        <f t="shared" ca="1" si="122"/>
        <v>0</v>
      </c>
      <c r="AY308" s="6">
        <f t="shared" ca="1" si="123"/>
        <v>0</v>
      </c>
      <c r="AZ308" s="6">
        <f t="shared" ca="1" si="124"/>
        <v>0</v>
      </c>
      <c r="BA308" s="6">
        <f t="shared" ca="1" si="125"/>
        <v>0</v>
      </c>
      <c r="BB308" s="6">
        <f t="shared" ca="1" si="126"/>
        <v>0</v>
      </c>
      <c r="BC308" s="6">
        <f t="shared" ca="1" si="127"/>
        <v>0</v>
      </c>
      <c r="BD308" s="6">
        <f t="shared" ca="1" si="128"/>
        <v>0</v>
      </c>
      <c r="BE308" s="6">
        <f t="shared" ca="1" si="129"/>
        <v>0</v>
      </c>
      <c r="BF308" s="6">
        <f t="shared" ca="1" si="136"/>
        <v>0</v>
      </c>
      <c r="BG308" s="6">
        <f t="shared" ca="1" si="137"/>
        <v>0</v>
      </c>
      <c r="BH308" s="6"/>
      <c r="BJ308" s="4">
        <f t="shared" ca="1" si="130"/>
        <v>880185.57</v>
      </c>
      <c r="BL308" s="3">
        <f t="shared" si="131"/>
        <v>42342</v>
      </c>
      <c r="BM308" s="6">
        <f>BM307+SUMIFS('Transactions (Dated)'!G:G,'Transactions (Dated)'!D:D,'Share Values'!AQ308)</f>
        <v>34179.499999999993</v>
      </c>
      <c r="BN308" s="6">
        <f ca="1">BN307+SUMIFS('Transactions (Dated)'!$F:$F,'Transactions (Dated)'!$D:$D,$BL308,'Transactions (Dated)'!$B:$B,BN$11,'Transactions (Dated)'!$C:$C,"Dividend (paid to cash)")*Y308</f>
        <v>0</v>
      </c>
      <c r="BO308" s="6">
        <f ca="1">BO307+SUMIFS('Transactions (Dated)'!$F:$F,'Transactions (Dated)'!$D:$D,$BL308,'Transactions (Dated)'!$B:$B,BO$11,'Transactions (Dated)'!$C:$C,"Dividend (paid to cash)")*Z308</f>
        <v>2187.5</v>
      </c>
      <c r="BP308" s="6">
        <f ca="1">BP307+SUMIFS('Transactions (Dated)'!$F:$F,'Transactions (Dated)'!$D:$D,$BL308,'Transactions (Dated)'!$B:$B,BP$11,'Transactions (Dated)'!$C:$C,"Dividend (paid to cash)")*AA308</f>
        <v>28734.342000000001</v>
      </c>
      <c r="BQ308" s="6">
        <f ca="1">BQ307+SUMIFS('Transactions (Dated)'!$F:$F,'Transactions (Dated)'!$D:$D,$BL308,'Transactions (Dated)'!$B:$B,BQ$11,'Transactions (Dated)'!$C:$C,"Dividend (paid to cash)")*AB308</f>
        <v>245.96000000000004</v>
      </c>
      <c r="BR308" s="6">
        <f ca="1">BR307+SUMIFS('Transactions (Dated)'!$F:$F,'Transactions (Dated)'!$D:$D,$BL308,'Transactions (Dated)'!$B:$B,BR$11,'Transactions (Dated)'!$C:$C,"Dividend (paid to cash)")*AC308</f>
        <v>0</v>
      </c>
      <c r="BS308" s="6">
        <f ca="1">BS307+SUMIFS('Transactions (Dated)'!$F:$F,'Transactions (Dated)'!$D:$D,$BL308,'Transactions (Dated)'!$B:$B,BS$11,'Transactions (Dated)'!$C:$C,"Dividend (paid to cash)")*AD308</f>
        <v>0</v>
      </c>
      <c r="BT308" s="6">
        <f ca="1">BT307+SUMIFS('Transactions (Dated)'!$F:$F,'Transactions (Dated)'!$D:$D,$BL308,'Transactions (Dated)'!$B:$B,BT$11,'Transactions (Dated)'!$C:$C,"Dividend (paid to cash)")*AE308</f>
        <v>0</v>
      </c>
      <c r="BU308" s="6">
        <f ca="1">BU307+SUMIFS('Transactions (Dated)'!$F:$F,'Transactions (Dated)'!$D:$D,$BL308,'Transactions (Dated)'!$B:$B,BU$11,'Transactions (Dated)'!$C:$C,"Dividend (paid to cash)")*AF308</f>
        <v>0</v>
      </c>
      <c r="BV308" s="6">
        <f ca="1">BV307+SUMIFS('Transactions (Dated)'!$F:$F,'Transactions (Dated)'!$D:$D,$BL308,'Transactions (Dated)'!$B:$B,BV$11,'Transactions (Dated)'!$C:$C,"Dividend (paid to cash)")*AG308</f>
        <v>0</v>
      </c>
      <c r="BW308" s="6">
        <f ca="1">BW307+SUMIFS('Transactions (Dated)'!$F:$F,'Transactions (Dated)'!$D:$D,$BL308,'Transactions (Dated)'!$B:$B,BW$11,'Transactions (Dated)'!$C:$C,"Dividend (paid to cash)")*AH308</f>
        <v>0</v>
      </c>
      <c r="BX308" s="6">
        <f ca="1">BX307+SUMIFS('Transactions (Dated)'!$F:$F,'Transactions (Dated)'!$D:$D,$BL308,'Transactions (Dated)'!$B:$B,BX$11,'Transactions (Dated)'!$C:$C,"Dividend (paid to cash)")*AI308</f>
        <v>0</v>
      </c>
      <c r="BY308" s="6">
        <f ca="1">BY307+SUMIFS('Transactions (Dated)'!$F:$F,'Transactions (Dated)'!$D:$D,$BL308,'Transactions (Dated)'!$B:$B,BY$11,'Transactions (Dated)'!$C:$C,"Dividend (paid to cash)")*AJ308</f>
        <v>0</v>
      </c>
      <c r="BZ308" s="6">
        <f ca="1">BZ307+SUMIFS('Transactions (Dated)'!$F:$F,'Transactions (Dated)'!$D:$D,$BL308,'Transactions (Dated)'!$B:$B,BZ$11,'Transactions (Dated)'!$C:$C,"Dividend (paid to cash)")*AK308</f>
        <v>0</v>
      </c>
      <c r="CA308" s="6">
        <f ca="1">CA307+SUMIFS('Transactions (Dated)'!$F:$F,'Transactions (Dated)'!$D:$D,$BL308,'Transactions (Dated)'!$B:$B,CA$11,'Transactions (Dated)'!$C:$C,"Dividend (paid to cash)")*AL308</f>
        <v>0</v>
      </c>
      <c r="CB308" s="6">
        <v>0</v>
      </c>
      <c r="CC308" s="6">
        <v>0</v>
      </c>
      <c r="CD308" s="6"/>
      <c r="CF308" s="6">
        <f t="shared" ca="1" si="138"/>
        <v>65347.301999999989</v>
      </c>
      <c r="CH308" s="3">
        <f t="shared" si="139"/>
        <v>42342</v>
      </c>
      <c r="CI308" s="4">
        <f t="shared" ca="1" si="132"/>
        <v>880185.57</v>
      </c>
      <c r="CJ308" s="4">
        <f t="shared" ca="1" si="133"/>
        <v>65347.301999999989</v>
      </c>
      <c r="CL308" s="4">
        <f t="shared" ca="1" si="134"/>
        <v>945532.87199999997</v>
      </c>
    </row>
    <row r="309" spans="2:90" x14ac:dyDescent="0.15">
      <c r="B309" s="3">
        <f t="shared" si="135"/>
        <v>42345</v>
      </c>
      <c r="C309" s="2">
        <v>13042.8</v>
      </c>
      <c r="E309" s="70">
        <v>42345</v>
      </c>
      <c r="F309" s="69">
        <v>10.23</v>
      </c>
      <c r="G309" s="69">
        <v>2.4300000000000002</v>
      </c>
      <c r="H309" s="69">
        <v>17.71</v>
      </c>
      <c r="I309" s="69">
        <v>32.979999999999997</v>
      </c>
      <c r="J309" s="69">
        <v>12.96</v>
      </c>
      <c r="K309" s="69">
        <v>9.8800000000000008</v>
      </c>
      <c r="L309" s="69">
        <v>20.72</v>
      </c>
      <c r="M309" s="69">
        <v>2.89</v>
      </c>
      <c r="N309" s="69">
        <v>7.5</v>
      </c>
      <c r="O309" s="69">
        <v>6.34</v>
      </c>
      <c r="P309" s="69">
        <v>23</v>
      </c>
      <c r="Q309" s="69">
        <v>0.81</v>
      </c>
      <c r="R309" s="69">
        <v>5.43</v>
      </c>
      <c r="S309" s="69">
        <v>36.9</v>
      </c>
      <c r="T309" s="69"/>
      <c r="U309" s="69"/>
      <c r="V309" s="4"/>
      <c r="X309" s="3">
        <f t="shared" si="114"/>
        <v>42345</v>
      </c>
      <c r="Y309" s="40">
        <f ca="1">Y308+SUMIFS('Transactions (Dated)'!$E$2:$E$53,'Transactions (Dated)'!$D$2:$D$53,'Share Values'!$X309,'Transactions (Dated)'!$B$2:$B$53,'Share Values'!Y$11,'Transactions (Dated)'!$C$2:$C$53,"Buy")-SUMIFS('Transactions (Dated)'!$E$2:$E$53,'Transactions (Dated)'!$D$2:$D$53,'Share Values'!$X309,'Transactions (Dated)'!$B$2:$B$53,'Share Values'!Y$11,'Transactions (Dated)'!$C$2:$C$53,"Sell")</f>
        <v>4625</v>
      </c>
      <c r="Z309" s="40">
        <f ca="1">Z308+SUMIFS('Transactions (Dated)'!$E$2:$E$53,'Transactions (Dated)'!$D$2:$D$53,'Share Values'!$X309,'Transactions (Dated)'!$B$2:$B$53,'Share Values'!Z$11,'Transactions (Dated)'!$C$2:$C$53,"Buy")-SUMIFS('Transactions (Dated)'!$E$2:$E$53,'Transactions (Dated)'!$D$2:$D$53,'Share Values'!$X309,'Transactions (Dated)'!$B$2:$B$53,'Share Values'!Z$11,'Transactions (Dated)'!$C$2:$C$53,"Sell")</f>
        <v>9375</v>
      </c>
      <c r="AA309" s="40">
        <f ca="1">AA308+SUMIFS('Transactions (Dated)'!$E$2:$E$53,'Transactions (Dated)'!$D$2:$D$53,'Share Values'!$X309,'Transactions (Dated)'!$B$2:$B$53,'Share Values'!AA$11,'Transactions (Dated)'!$C$2:$C$53,"Buy")-SUMIFS('Transactions (Dated)'!$E$2:$E$53,'Transactions (Dated)'!$D$2:$D$53,'Share Values'!$X309,'Transactions (Dated)'!$B$2:$B$53,'Share Values'!AA$11,'Transactions (Dated)'!$C$2:$C$53,"Sell")</f>
        <v>39270</v>
      </c>
      <c r="AB309" s="40">
        <f ca="1">AB308+SUMIFS('Transactions (Dated)'!$E$2:$E$53,'Transactions (Dated)'!$D$2:$D$53,'Share Values'!$X309,'Transactions (Dated)'!$B$2:$B$53,'Share Values'!AB$11,'Transactions (Dated)'!$C$2:$C$53,"Buy")-SUMIFS('Transactions (Dated)'!$E$2:$E$53,'Transactions (Dated)'!$D$2:$D$53,'Share Values'!$X309,'Transactions (Dated)'!$B$2:$B$53,'Share Values'!AB$11,'Transactions (Dated)'!$C$2:$C$53,"Sell")</f>
        <v>1892</v>
      </c>
      <c r="AC309" s="40">
        <f ca="1">AC308+SUMIFS('Transactions (Dated)'!$E$2:$E$53,'Transactions (Dated)'!$D$2:$D$53,'Share Values'!$X309,'Transactions (Dated)'!$B$2:$B$53,'Share Values'!AC$11,'Transactions (Dated)'!$C$2:$C$53,"Buy")-SUMIFS('Transactions (Dated)'!$E$2:$E$53,'Transactions (Dated)'!$D$2:$D$53,'Share Values'!$X309,'Transactions (Dated)'!$B$2:$B$53,'Share Values'!AC$11,'Transactions (Dated)'!$C$2:$C$53,"Sell")</f>
        <v>2348</v>
      </c>
      <c r="AD309" s="40">
        <f ca="1">AD308+SUMIFS('Transactions (Dated)'!$E$2:$E$53,'Transactions (Dated)'!$D$2:$D$53,'Share Values'!$X309,'Transactions (Dated)'!$B$2:$B$53,'Share Values'!AD$11,'Transactions (Dated)'!$C$2:$C$53,"Buy")-SUMIFS('Transactions (Dated)'!$E$2:$E$53,'Transactions (Dated)'!$D$2:$D$53,'Share Values'!$X309,'Transactions (Dated)'!$B$2:$B$53,'Share Values'!AD$11,'Transactions (Dated)'!$C$2:$C$53,"Sell")</f>
        <v>0</v>
      </c>
      <c r="AE309" s="40">
        <f ca="1">AE308+SUMIFS('Transactions (Dated)'!$E$2:$E$53,'Transactions (Dated)'!$D$2:$D$53,'Share Values'!$X309,'Transactions (Dated)'!$B$2:$B$53,'Share Values'!AE$11,'Transactions (Dated)'!$C$2:$C$53,"Buy")-SUMIFS('Transactions (Dated)'!$E$2:$E$53,'Transactions (Dated)'!$D$2:$D$53,'Share Values'!$X309,'Transactions (Dated)'!$B$2:$B$53,'Share Values'!AE$11,'Transactions (Dated)'!$C$2:$C$53,"Sell")</f>
        <v>0</v>
      </c>
      <c r="AF309" s="40">
        <f ca="1">AF308+SUMIFS('Transactions (Dated)'!$E$2:$E$53,'Transactions (Dated)'!$D$2:$D$53,'Share Values'!$X309,'Transactions (Dated)'!$B$2:$B$53,'Share Values'!AF$11,'Transactions (Dated)'!$C$2:$C$53,"Buy")-SUMIFS('Transactions (Dated)'!$E$2:$E$53,'Transactions (Dated)'!$D$2:$D$53,'Share Values'!$X309,'Transactions (Dated)'!$B$2:$B$53,'Share Values'!AF$11,'Transactions (Dated)'!$C$2:$C$53,"Sell")</f>
        <v>0</v>
      </c>
      <c r="AG309" s="40">
        <f ca="1">AG308+SUMIFS('Transactions (Dated)'!$E$2:$E$53,'Transactions (Dated)'!$D$2:$D$53,'Share Values'!$X309,'Transactions (Dated)'!$B$2:$B$53,'Share Values'!AG$11,'Transactions (Dated)'!$C$2:$C$53,"Buy")-SUMIFS('Transactions (Dated)'!$E$2:$E$53,'Transactions (Dated)'!$D$2:$D$53,'Share Values'!$X309,'Transactions (Dated)'!$B$2:$B$53,'Share Values'!AG$11,'Transactions (Dated)'!$C$2:$C$53,"Sell")</f>
        <v>0</v>
      </c>
      <c r="AH309" s="40">
        <f ca="1">AH308+SUMIFS('Transactions (Dated)'!$E$2:$E$53,'Transactions (Dated)'!$D$2:$D$53,'Share Values'!$X309,'Transactions (Dated)'!$B$2:$B$53,'Share Values'!AH$11,'Transactions (Dated)'!$C$2:$C$53,"Buy")-SUMIFS('Transactions (Dated)'!$E$2:$E$53,'Transactions (Dated)'!$D$2:$D$53,'Share Values'!$X309,'Transactions (Dated)'!$B$2:$B$53,'Share Values'!AH$11,'Transactions (Dated)'!$C$2:$C$53,"Sell")</f>
        <v>0</v>
      </c>
      <c r="AI309" s="40">
        <f ca="1">AI308+SUMIFS('Transactions (Dated)'!$E$2:$E$53,'Transactions (Dated)'!$D$2:$D$53,'Share Values'!$X309,'Transactions (Dated)'!$B$2:$B$53,'Share Values'!AI$11,'Transactions (Dated)'!$C$2:$C$53,"Buy")-SUMIFS('Transactions (Dated)'!$E$2:$E$53,'Transactions (Dated)'!$D$2:$D$53,'Share Values'!$X309,'Transactions (Dated)'!$B$2:$B$53,'Share Values'!AI$11,'Transactions (Dated)'!$C$2:$C$53,"Sell")</f>
        <v>0</v>
      </c>
      <c r="AJ309" s="40">
        <f ca="1">AJ308+SUMIFS('Transactions (Dated)'!$E$2:$E$53,'Transactions (Dated)'!$D$2:$D$53,'Share Values'!$X309,'Transactions (Dated)'!$B$2:$B$53,'Share Values'!AJ$11,'Transactions (Dated)'!$C$2:$C$53,"Buy")-SUMIFS('Transactions (Dated)'!$E$2:$E$53,'Transactions (Dated)'!$D$2:$D$53,'Share Values'!$X309,'Transactions (Dated)'!$B$2:$B$53,'Share Values'!AJ$11,'Transactions (Dated)'!$C$2:$C$53,"Sell")</f>
        <v>0</v>
      </c>
      <c r="AK309" s="40">
        <f ca="1">AK308+SUMIFS('Transactions (Dated)'!$E$2:$E$53,'Transactions (Dated)'!$D$2:$D$53,'Share Values'!$X309,'Transactions (Dated)'!$B$2:$B$53,'Share Values'!AK$11,'Transactions (Dated)'!$C$2:$C$53,"Buy")-SUMIFS('Transactions (Dated)'!$E$2:$E$53,'Transactions (Dated)'!$D$2:$D$53,'Share Values'!$X309,'Transactions (Dated)'!$B$2:$B$53,'Share Values'!AK$11,'Transactions (Dated)'!$C$2:$C$53,"Sell")</f>
        <v>0</v>
      </c>
      <c r="AL309" s="40">
        <f ca="1">AL308+SUMIFS('Transactions (Dated)'!$E$2:$E$53,'Transactions (Dated)'!$D$2:$D$53,'Share Values'!$X309,'Transactions (Dated)'!$B$2:$B$53,'Share Values'!AL$11,'Transactions (Dated)'!$C$2:$C$53,"Buy")-SUMIFS('Transactions (Dated)'!$E$2:$E$53,'Transactions (Dated)'!$D$2:$D$53,'Share Values'!$X309,'Transactions (Dated)'!$B$2:$B$53,'Share Values'!AL$11,'Transactions (Dated)'!$C$2:$C$53,"Sell")</f>
        <v>0</v>
      </c>
      <c r="AM309" s="40">
        <f ca="1">AM308+SUMIFS('Transactions (Dated)'!$E$2:$E$53,'Transactions (Dated)'!$D$2:$D$53,'Share Values'!$X309,'Transactions (Dated)'!$B$2:$B$53,'Share Values'!AM$11,'Transactions (Dated)'!$C$2:$C$53,"Buy")-SUMIFS('Transactions (Dated)'!$E$2:$E$53,'Transactions (Dated)'!$D$2:$D$53,'Share Values'!$X309,'Transactions (Dated)'!$B$2:$B$53,'Share Values'!AM$11,'Transactions (Dated)'!$C$2:$C$53,"Sell")</f>
        <v>0</v>
      </c>
      <c r="AN309" s="40">
        <f ca="1">AN308+SUMIFS('Transactions (Dated)'!$E$2:$E$53,'Transactions (Dated)'!$D$2:$D$53,'Share Values'!$X309,'Transactions (Dated)'!$B$2:$B$53,'Share Values'!AN$11,'Transactions (Dated)'!$C$2:$C$53,"Buy")-SUMIFS('Transactions (Dated)'!$E$2:$E$53,'Transactions (Dated)'!$D$2:$D$53,'Share Values'!$X309,'Transactions (Dated)'!$B$2:$B$53,'Share Values'!AN$11,'Transactions (Dated)'!$C$2:$C$53,"Sell")</f>
        <v>0</v>
      </c>
      <c r="AO309" s="40"/>
      <c r="AQ309" s="3">
        <f t="shared" si="115"/>
        <v>42345</v>
      </c>
      <c r="AR309" s="6">
        <f t="shared" ca="1" si="116"/>
        <v>47313.75</v>
      </c>
      <c r="AS309" s="6">
        <f t="shared" ca="1" si="117"/>
        <v>22781.25</v>
      </c>
      <c r="AT309" s="6">
        <f t="shared" ca="1" si="118"/>
        <v>695471.70000000007</v>
      </c>
      <c r="AU309" s="6">
        <f t="shared" ca="1" si="119"/>
        <v>62398.159999999996</v>
      </c>
      <c r="AV309" s="6">
        <f t="shared" ca="1" si="120"/>
        <v>30430.080000000002</v>
      </c>
      <c r="AW309" s="6">
        <f t="shared" ca="1" si="121"/>
        <v>0</v>
      </c>
      <c r="AX309" s="6">
        <f t="shared" ca="1" si="122"/>
        <v>0</v>
      </c>
      <c r="AY309" s="6">
        <f t="shared" ca="1" si="123"/>
        <v>0</v>
      </c>
      <c r="AZ309" s="6">
        <f t="shared" ca="1" si="124"/>
        <v>0</v>
      </c>
      <c r="BA309" s="6">
        <f t="shared" ca="1" si="125"/>
        <v>0</v>
      </c>
      <c r="BB309" s="6">
        <f t="shared" ca="1" si="126"/>
        <v>0</v>
      </c>
      <c r="BC309" s="6">
        <f t="shared" ca="1" si="127"/>
        <v>0</v>
      </c>
      <c r="BD309" s="6">
        <f t="shared" ca="1" si="128"/>
        <v>0</v>
      </c>
      <c r="BE309" s="6">
        <f t="shared" ca="1" si="129"/>
        <v>0</v>
      </c>
      <c r="BF309" s="6">
        <f t="shared" ca="1" si="136"/>
        <v>0</v>
      </c>
      <c r="BG309" s="6">
        <f t="shared" ca="1" si="137"/>
        <v>0</v>
      </c>
      <c r="BH309" s="6"/>
      <c r="BJ309" s="4">
        <f t="shared" ca="1" si="130"/>
        <v>858394.94000000006</v>
      </c>
      <c r="BL309" s="3">
        <f t="shared" si="131"/>
        <v>42345</v>
      </c>
      <c r="BM309" s="6">
        <f>BM308+SUMIFS('Transactions (Dated)'!G:G,'Transactions (Dated)'!D:D,'Share Values'!AQ309)</f>
        <v>34179.499999999993</v>
      </c>
      <c r="BN309" s="6">
        <f ca="1">BN308+SUMIFS('Transactions (Dated)'!$F:$F,'Transactions (Dated)'!$D:$D,$BL309,'Transactions (Dated)'!$B:$B,BN$11,'Transactions (Dated)'!$C:$C,"Dividend (paid to cash)")*Y309</f>
        <v>0</v>
      </c>
      <c r="BO309" s="6">
        <f ca="1">BO308+SUMIFS('Transactions (Dated)'!$F:$F,'Transactions (Dated)'!$D:$D,$BL309,'Transactions (Dated)'!$B:$B,BO$11,'Transactions (Dated)'!$C:$C,"Dividend (paid to cash)")*Z309</f>
        <v>2187.5</v>
      </c>
      <c r="BP309" s="6">
        <f ca="1">BP308+SUMIFS('Transactions (Dated)'!$F:$F,'Transactions (Dated)'!$D:$D,$BL309,'Transactions (Dated)'!$B:$B,BP$11,'Transactions (Dated)'!$C:$C,"Dividend (paid to cash)")*AA309</f>
        <v>28734.342000000001</v>
      </c>
      <c r="BQ309" s="6">
        <f ca="1">BQ308+SUMIFS('Transactions (Dated)'!$F:$F,'Transactions (Dated)'!$D:$D,$BL309,'Transactions (Dated)'!$B:$B,BQ$11,'Transactions (Dated)'!$C:$C,"Dividend (paid to cash)")*AB309</f>
        <v>245.96000000000004</v>
      </c>
      <c r="BR309" s="6">
        <f ca="1">BR308+SUMIFS('Transactions (Dated)'!$F:$F,'Transactions (Dated)'!$D:$D,$BL309,'Transactions (Dated)'!$B:$B,BR$11,'Transactions (Dated)'!$C:$C,"Dividend (paid to cash)")*AC309</f>
        <v>0</v>
      </c>
      <c r="BS309" s="6">
        <f ca="1">BS308+SUMIFS('Transactions (Dated)'!$F:$F,'Transactions (Dated)'!$D:$D,$BL309,'Transactions (Dated)'!$B:$B,BS$11,'Transactions (Dated)'!$C:$C,"Dividend (paid to cash)")*AD309</f>
        <v>0</v>
      </c>
      <c r="BT309" s="6">
        <f ca="1">BT308+SUMIFS('Transactions (Dated)'!$F:$F,'Transactions (Dated)'!$D:$D,$BL309,'Transactions (Dated)'!$B:$B,BT$11,'Transactions (Dated)'!$C:$C,"Dividend (paid to cash)")*AE309</f>
        <v>0</v>
      </c>
      <c r="BU309" s="6">
        <f ca="1">BU308+SUMIFS('Transactions (Dated)'!$F:$F,'Transactions (Dated)'!$D:$D,$BL309,'Transactions (Dated)'!$B:$B,BU$11,'Transactions (Dated)'!$C:$C,"Dividend (paid to cash)")*AF309</f>
        <v>0</v>
      </c>
      <c r="BV309" s="6">
        <f ca="1">BV308+SUMIFS('Transactions (Dated)'!$F:$F,'Transactions (Dated)'!$D:$D,$BL309,'Transactions (Dated)'!$B:$B,BV$11,'Transactions (Dated)'!$C:$C,"Dividend (paid to cash)")*AG309</f>
        <v>0</v>
      </c>
      <c r="BW309" s="6">
        <f ca="1">BW308+SUMIFS('Transactions (Dated)'!$F:$F,'Transactions (Dated)'!$D:$D,$BL309,'Transactions (Dated)'!$B:$B,BW$11,'Transactions (Dated)'!$C:$C,"Dividend (paid to cash)")*AH309</f>
        <v>0</v>
      </c>
      <c r="BX309" s="6">
        <f ca="1">BX308+SUMIFS('Transactions (Dated)'!$F:$F,'Transactions (Dated)'!$D:$D,$BL309,'Transactions (Dated)'!$B:$B,BX$11,'Transactions (Dated)'!$C:$C,"Dividend (paid to cash)")*AI309</f>
        <v>0</v>
      </c>
      <c r="BY309" s="6">
        <f ca="1">BY308+SUMIFS('Transactions (Dated)'!$F:$F,'Transactions (Dated)'!$D:$D,$BL309,'Transactions (Dated)'!$B:$B,BY$11,'Transactions (Dated)'!$C:$C,"Dividend (paid to cash)")*AJ309</f>
        <v>0</v>
      </c>
      <c r="BZ309" s="6">
        <f ca="1">BZ308+SUMIFS('Transactions (Dated)'!$F:$F,'Transactions (Dated)'!$D:$D,$BL309,'Transactions (Dated)'!$B:$B,BZ$11,'Transactions (Dated)'!$C:$C,"Dividend (paid to cash)")*AK309</f>
        <v>0</v>
      </c>
      <c r="CA309" s="6">
        <f ca="1">CA308+SUMIFS('Transactions (Dated)'!$F:$F,'Transactions (Dated)'!$D:$D,$BL309,'Transactions (Dated)'!$B:$B,CA$11,'Transactions (Dated)'!$C:$C,"Dividend (paid to cash)")*AL309</f>
        <v>0</v>
      </c>
      <c r="CB309" s="6">
        <v>0</v>
      </c>
      <c r="CC309" s="6">
        <v>0</v>
      </c>
      <c r="CD309" s="6"/>
      <c r="CF309" s="6">
        <f t="shared" ca="1" si="138"/>
        <v>65347.301999999989</v>
      </c>
      <c r="CH309" s="3">
        <f t="shared" si="139"/>
        <v>42345</v>
      </c>
      <c r="CI309" s="4">
        <f t="shared" ca="1" si="132"/>
        <v>858394.94000000006</v>
      </c>
      <c r="CJ309" s="4">
        <f t="shared" ca="1" si="133"/>
        <v>65347.301999999989</v>
      </c>
      <c r="CL309" s="4">
        <f t="shared" ca="1" si="134"/>
        <v>923742.24200000009</v>
      </c>
    </row>
    <row r="310" spans="2:90" x14ac:dyDescent="0.15">
      <c r="B310" s="3">
        <f t="shared" si="135"/>
        <v>42346</v>
      </c>
      <c r="C310" s="2">
        <v>12922.5</v>
      </c>
      <c r="E310" s="70">
        <v>42346</v>
      </c>
      <c r="F310" s="69">
        <v>10.37</v>
      </c>
      <c r="G310" s="69">
        <v>2.37</v>
      </c>
      <c r="H310" s="69">
        <v>17.55</v>
      </c>
      <c r="I310" s="69">
        <v>32.74</v>
      </c>
      <c r="J310" s="69">
        <v>12.79</v>
      </c>
      <c r="K310" s="69">
        <v>9.89</v>
      </c>
      <c r="L310" s="69">
        <v>20.51</v>
      </c>
      <c r="M310" s="69">
        <v>2.89</v>
      </c>
      <c r="N310" s="69">
        <v>7.45</v>
      </c>
      <c r="O310" s="69">
        <v>6.4333</v>
      </c>
      <c r="P310" s="69">
        <v>22.74</v>
      </c>
      <c r="Q310" s="69">
        <v>0.81</v>
      </c>
      <c r="R310" s="69">
        <v>5.21</v>
      </c>
      <c r="S310" s="69">
        <v>35.93</v>
      </c>
      <c r="T310" s="69"/>
      <c r="U310" s="69"/>
      <c r="V310" s="4"/>
      <c r="X310" s="3">
        <f t="shared" si="114"/>
        <v>42346</v>
      </c>
      <c r="Y310" s="40">
        <f ca="1">Y309+SUMIFS('Transactions (Dated)'!$E$2:$E$53,'Transactions (Dated)'!$D$2:$D$53,'Share Values'!$X310,'Transactions (Dated)'!$B$2:$B$53,'Share Values'!Y$11,'Transactions (Dated)'!$C$2:$C$53,"Buy")-SUMIFS('Transactions (Dated)'!$E$2:$E$53,'Transactions (Dated)'!$D$2:$D$53,'Share Values'!$X310,'Transactions (Dated)'!$B$2:$B$53,'Share Values'!Y$11,'Transactions (Dated)'!$C$2:$C$53,"Sell")</f>
        <v>4625</v>
      </c>
      <c r="Z310" s="40">
        <f ca="1">Z309+SUMIFS('Transactions (Dated)'!$E$2:$E$53,'Transactions (Dated)'!$D$2:$D$53,'Share Values'!$X310,'Transactions (Dated)'!$B$2:$B$53,'Share Values'!Z$11,'Transactions (Dated)'!$C$2:$C$53,"Buy")-SUMIFS('Transactions (Dated)'!$E$2:$E$53,'Transactions (Dated)'!$D$2:$D$53,'Share Values'!$X310,'Transactions (Dated)'!$B$2:$B$53,'Share Values'!Z$11,'Transactions (Dated)'!$C$2:$C$53,"Sell")</f>
        <v>9375</v>
      </c>
      <c r="AA310" s="40">
        <f ca="1">AA309+SUMIFS('Transactions (Dated)'!$E$2:$E$53,'Transactions (Dated)'!$D$2:$D$53,'Share Values'!$X310,'Transactions (Dated)'!$B$2:$B$53,'Share Values'!AA$11,'Transactions (Dated)'!$C$2:$C$53,"Buy")-SUMIFS('Transactions (Dated)'!$E$2:$E$53,'Transactions (Dated)'!$D$2:$D$53,'Share Values'!$X310,'Transactions (Dated)'!$B$2:$B$53,'Share Values'!AA$11,'Transactions (Dated)'!$C$2:$C$53,"Sell")</f>
        <v>39270</v>
      </c>
      <c r="AB310" s="40">
        <f ca="1">AB309+SUMIFS('Transactions (Dated)'!$E$2:$E$53,'Transactions (Dated)'!$D$2:$D$53,'Share Values'!$X310,'Transactions (Dated)'!$B$2:$B$53,'Share Values'!AB$11,'Transactions (Dated)'!$C$2:$C$53,"Buy")-SUMIFS('Transactions (Dated)'!$E$2:$E$53,'Transactions (Dated)'!$D$2:$D$53,'Share Values'!$X310,'Transactions (Dated)'!$B$2:$B$53,'Share Values'!AB$11,'Transactions (Dated)'!$C$2:$C$53,"Sell")</f>
        <v>1892</v>
      </c>
      <c r="AC310" s="40">
        <f ca="1">AC309+SUMIFS('Transactions (Dated)'!$E$2:$E$53,'Transactions (Dated)'!$D$2:$D$53,'Share Values'!$X310,'Transactions (Dated)'!$B$2:$B$53,'Share Values'!AC$11,'Transactions (Dated)'!$C$2:$C$53,"Buy")-SUMIFS('Transactions (Dated)'!$E$2:$E$53,'Transactions (Dated)'!$D$2:$D$53,'Share Values'!$X310,'Transactions (Dated)'!$B$2:$B$53,'Share Values'!AC$11,'Transactions (Dated)'!$C$2:$C$53,"Sell")</f>
        <v>2348</v>
      </c>
      <c r="AD310" s="40">
        <f ca="1">AD309+SUMIFS('Transactions (Dated)'!$E$2:$E$53,'Transactions (Dated)'!$D$2:$D$53,'Share Values'!$X310,'Transactions (Dated)'!$B$2:$B$53,'Share Values'!AD$11,'Transactions (Dated)'!$C$2:$C$53,"Buy")-SUMIFS('Transactions (Dated)'!$E$2:$E$53,'Transactions (Dated)'!$D$2:$D$53,'Share Values'!$X310,'Transactions (Dated)'!$B$2:$B$53,'Share Values'!AD$11,'Transactions (Dated)'!$C$2:$C$53,"Sell")</f>
        <v>0</v>
      </c>
      <c r="AE310" s="40">
        <f ca="1">AE309+SUMIFS('Transactions (Dated)'!$E$2:$E$53,'Transactions (Dated)'!$D$2:$D$53,'Share Values'!$X310,'Transactions (Dated)'!$B$2:$B$53,'Share Values'!AE$11,'Transactions (Dated)'!$C$2:$C$53,"Buy")-SUMIFS('Transactions (Dated)'!$E$2:$E$53,'Transactions (Dated)'!$D$2:$D$53,'Share Values'!$X310,'Transactions (Dated)'!$B$2:$B$53,'Share Values'!AE$11,'Transactions (Dated)'!$C$2:$C$53,"Sell")</f>
        <v>0</v>
      </c>
      <c r="AF310" s="40">
        <f ca="1">AF309+SUMIFS('Transactions (Dated)'!$E$2:$E$53,'Transactions (Dated)'!$D$2:$D$53,'Share Values'!$X310,'Transactions (Dated)'!$B$2:$B$53,'Share Values'!AF$11,'Transactions (Dated)'!$C$2:$C$53,"Buy")-SUMIFS('Transactions (Dated)'!$E$2:$E$53,'Transactions (Dated)'!$D$2:$D$53,'Share Values'!$X310,'Transactions (Dated)'!$B$2:$B$53,'Share Values'!AF$11,'Transactions (Dated)'!$C$2:$C$53,"Sell")</f>
        <v>0</v>
      </c>
      <c r="AG310" s="40">
        <f ca="1">AG309+SUMIFS('Transactions (Dated)'!$E$2:$E$53,'Transactions (Dated)'!$D$2:$D$53,'Share Values'!$X310,'Transactions (Dated)'!$B$2:$B$53,'Share Values'!AG$11,'Transactions (Dated)'!$C$2:$C$53,"Buy")-SUMIFS('Transactions (Dated)'!$E$2:$E$53,'Transactions (Dated)'!$D$2:$D$53,'Share Values'!$X310,'Transactions (Dated)'!$B$2:$B$53,'Share Values'!AG$11,'Transactions (Dated)'!$C$2:$C$53,"Sell")</f>
        <v>0</v>
      </c>
      <c r="AH310" s="40">
        <f ca="1">AH309+SUMIFS('Transactions (Dated)'!$E$2:$E$53,'Transactions (Dated)'!$D$2:$D$53,'Share Values'!$X310,'Transactions (Dated)'!$B$2:$B$53,'Share Values'!AH$11,'Transactions (Dated)'!$C$2:$C$53,"Buy")-SUMIFS('Transactions (Dated)'!$E$2:$E$53,'Transactions (Dated)'!$D$2:$D$53,'Share Values'!$X310,'Transactions (Dated)'!$B$2:$B$53,'Share Values'!AH$11,'Transactions (Dated)'!$C$2:$C$53,"Sell")</f>
        <v>0</v>
      </c>
      <c r="AI310" s="40">
        <f ca="1">AI309+SUMIFS('Transactions (Dated)'!$E$2:$E$53,'Transactions (Dated)'!$D$2:$D$53,'Share Values'!$X310,'Transactions (Dated)'!$B$2:$B$53,'Share Values'!AI$11,'Transactions (Dated)'!$C$2:$C$53,"Buy")-SUMIFS('Transactions (Dated)'!$E$2:$E$53,'Transactions (Dated)'!$D$2:$D$53,'Share Values'!$X310,'Transactions (Dated)'!$B$2:$B$53,'Share Values'!AI$11,'Transactions (Dated)'!$C$2:$C$53,"Sell")</f>
        <v>0</v>
      </c>
      <c r="AJ310" s="40">
        <f ca="1">AJ309+SUMIFS('Transactions (Dated)'!$E$2:$E$53,'Transactions (Dated)'!$D$2:$D$53,'Share Values'!$X310,'Transactions (Dated)'!$B$2:$B$53,'Share Values'!AJ$11,'Transactions (Dated)'!$C$2:$C$53,"Buy")-SUMIFS('Transactions (Dated)'!$E$2:$E$53,'Transactions (Dated)'!$D$2:$D$53,'Share Values'!$X310,'Transactions (Dated)'!$B$2:$B$53,'Share Values'!AJ$11,'Transactions (Dated)'!$C$2:$C$53,"Sell")</f>
        <v>0</v>
      </c>
      <c r="AK310" s="40">
        <f ca="1">AK309+SUMIFS('Transactions (Dated)'!$E$2:$E$53,'Transactions (Dated)'!$D$2:$D$53,'Share Values'!$X310,'Transactions (Dated)'!$B$2:$B$53,'Share Values'!AK$11,'Transactions (Dated)'!$C$2:$C$53,"Buy")-SUMIFS('Transactions (Dated)'!$E$2:$E$53,'Transactions (Dated)'!$D$2:$D$53,'Share Values'!$X310,'Transactions (Dated)'!$B$2:$B$53,'Share Values'!AK$11,'Transactions (Dated)'!$C$2:$C$53,"Sell")</f>
        <v>0</v>
      </c>
      <c r="AL310" s="40">
        <f ca="1">AL309+SUMIFS('Transactions (Dated)'!$E$2:$E$53,'Transactions (Dated)'!$D$2:$D$53,'Share Values'!$X310,'Transactions (Dated)'!$B$2:$B$53,'Share Values'!AL$11,'Transactions (Dated)'!$C$2:$C$53,"Buy")-SUMIFS('Transactions (Dated)'!$E$2:$E$53,'Transactions (Dated)'!$D$2:$D$53,'Share Values'!$X310,'Transactions (Dated)'!$B$2:$B$53,'Share Values'!AL$11,'Transactions (Dated)'!$C$2:$C$53,"Sell")</f>
        <v>0</v>
      </c>
      <c r="AM310" s="40">
        <f ca="1">AM309+SUMIFS('Transactions (Dated)'!$E$2:$E$53,'Transactions (Dated)'!$D$2:$D$53,'Share Values'!$X310,'Transactions (Dated)'!$B$2:$B$53,'Share Values'!AM$11,'Transactions (Dated)'!$C$2:$C$53,"Buy")-SUMIFS('Transactions (Dated)'!$E$2:$E$53,'Transactions (Dated)'!$D$2:$D$53,'Share Values'!$X310,'Transactions (Dated)'!$B$2:$B$53,'Share Values'!AM$11,'Transactions (Dated)'!$C$2:$C$53,"Sell")</f>
        <v>0</v>
      </c>
      <c r="AN310" s="40">
        <f ca="1">AN309+SUMIFS('Transactions (Dated)'!$E$2:$E$53,'Transactions (Dated)'!$D$2:$D$53,'Share Values'!$X310,'Transactions (Dated)'!$B$2:$B$53,'Share Values'!AN$11,'Transactions (Dated)'!$C$2:$C$53,"Buy")-SUMIFS('Transactions (Dated)'!$E$2:$E$53,'Transactions (Dated)'!$D$2:$D$53,'Share Values'!$X310,'Transactions (Dated)'!$B$2:$B$53,'Share Values'!AN$11,'Transactions (Dated)'!$C$2:$C$53,"Sell")</f>
        <v>0</v>
      </c>
      <c r="AO310" s="40"/>
      <c r="AQ310" s="3">
        <f t="shared" si="115"/>
        <v>42346</v>
      </c>
      <c r="AR310" s="6">
        <f t="shared" ca="1" si="116"/>
        <v>47961.25</v>
      </c>
      <c r="AS310" s="6">
        <f t="shared" ca="1" si="117"/>
        <v>22218.75</v>
      </c>
      <c r="AT310" s="6">
        <f t="shared" ca="1" si="118"/>
        <v>689188.5</v>
      </c>
      <c r="AU310" s="6">
        <f t="shared" ca="1" si="119"/>
        <v>61944.08</v>
      </c>
      <c r="AV310" s="6">
        <f t="shared" ca="1" si="120"/>
        <v>30030.92</v>
      </c>
      <c r="AW310" s="6">
        <f t="shared" ca="1" si="121"/>
        <v>0</v>
      </c>
      <c r="AX310" s="6">
        <f t="shared" ca="1" si="122"/>
        <v>0</v>
      </c>
      <c r="AY310" s="6">
        <f t="shared" ca="1" si="123"/>
        <v>0</v>
      </c>
      <c r="AZ310" s="6">
        <f t="shared" ca="1" si="124"/>
        <v>0</v>
      </c>
      <c r="BA310" s="6">
        <f t="shared" ca="1" si="125"/>
        <v>0</v>
      </c>
      <c r="BB310" s="6">
        <f t="shared" ca="1" si="126"/>
        <v>0</v>
      </c>
      <c r="BC310" s="6">
        <f t="shared" ca="1" si="127"/>
        <v>0</v>
      </c>
      <c r="BD310" s="6">
        <f t="shared" ca="1" si="128"/>
        <v>0</v>
      </c>
      <c r="BE310" s="6">
        <f t="shared" ca="1" si="129"/>
        <v>0</v>
      </c>
      <c r="BF310" s="6">
        <f t="shared" ca="1" si="136"/>
        <v>0</v>
      </c>
      <c r="BG310" s="6">
        <f t="shared" ca="1" si="137"/>
        <v>0</v>
      </c>
      <c r="BH310" s="6"/>
      <c r="BJ310" s="4">
        <f t="shared" ca="1" si="130"/>
        <v>851343.5</v>
      </c>
      <c r="BL310" s="3">
        <f t="shared" si="131"/>
        <v>42346</v>
      </c>
      <c r="BM310" s="6">
        <f>BM309+SUMIFS('Transactions (Dated)'!G:G,'Transactions (Dated)'!D:D,'Share Values'!AQ310)</f>
        <v>34179.499999999993</v>
      </c>
      <c r="BN310" s="6">
        <f ca="1">BN309+SUMIFS('Transactions (Dated)'!$F:$F,'Transactions (Dated)'!$D:$D,$BL310,'Transactions (Dated)'!$B:$B,BN$11,'Transactions (Dated)'!$C:$C,"Dividend (paid to cash)")*Y310</f>
        <v>0</v>
      </c>
      <c r="BO310" s="6">
        <f ca="1">BO309+SUMIFS('Transactions (Dated)'!$F:$F,'Transactions (Dated)'!$D:$D,$BL310,'Transactions (Dated)'!$B:$B,BO$11,'Transactions (Dated)'!$C:$C,"Dividend (paid to cash)")*Z310</f>
        <v>2187.5</v>
      </c>
      <c r="BP310" s="6">
        <f ca="1">BP309+SUMIFS('Transactions (Dated)'!$F:$F,'Transactions (Dated)'!$D:$D,$BL310,'Transactions (Dated)'!$B:$B,BP$11,'Transactions (Dated)'!$C:$C,"Dividend (paid to cash)")*AA310</f>
        <v>28734.342000000001</v>
      </c>
      <c r="BQ310" s="6">
        <f ca="1">BQ309+SUMIFS('Transactions (Dated)'!$F:$F,'Transactions (Dated)'!$D:$D,$BL310,'Transactions (Dated)'!$B:$B,BQ$11,'Transactions (Dated)'!$C:$C,"Dividend (paid to cash)")*AB310</f>
        <v>245.96000000000004</v>
      </c>
      <c r="BR310" s="6">
        <f ca="1">BR309+SUMIFS('Transactions (Dated)'!$F:$F,'Transactions (Dated)'!$D:$D,$BL310,'Transactions (Dated)'!$B:$B,BR$11,'Transactions (Dated)'!$C:$C,"Dividend (paid to cash)")*AC310</f>
        <v>0</v>
      </c>
      <c r="BS310" s="6">
        <f ca="1">BS309+SUMIFS('Transactions (Dated)'!$F:$F,'Transactions (Dated)'!$D:$D,$BL310,'Transactions (Dated)'!$B:$B,BS$11,'Transactions (Dated)'!$C:$C,"Dividend (paid to cash)")*AD310</f>
        <v>0</v>
      </c>
      <c r="BT310" s="6">
        <f ca="1">BT309+SUMIFS('Transactions (Dated)'!$F:$F,'Transactions (Dated)'!$D:$D,$BL310,'Transactions (Dated)'!$B:$B,BT$11,'Transactions (Dated)'!$C:$C,"Dividend (paid to cash)")*AE310</f>
        <v>0</v>
      </c>
      <c r="BU310" s="6">
        <f ca="1">BU309+SUMIFS('Transactions (Dated)'!$F:$F,'Transactions (Dated)'!$D:$D,$BL310,'Transactions (Dated)'!$B:$B,BU$11,'Transactions (Dated)'!$C:$C,"Dividend (paid to cash)")*AF310</f>
        <v>0</v>
      </c>
      <c r="BV310" s="6">
        <f ca="1">BV309+SUMIFS('Transactions (Dated)'!$F:$F,'Transactions (Dated)'!$D:$D,$BL310,'Transactions (Dated)'!$B:$B,BV$11,'Transactions (Dated)'!$C:$C,"Dividend (paid to cash)")*AG310</f>
        <v>0</v>
      </c>
      <c r="BW310" s="6">
        <f ca="1">BW309+SUMIFS('Transactions (Dated)'!$F:$F,'Transactions (Dated)'!$D:$D,$BL310,'Transactions (Dated)'!$B:$B,BW$11,'Transactions (Dated)'!$C:$C,"Dividend (paid to cash)")*AH310</f>
        <v>0</v>
      </c>
      <c r="BX310" s="6">
        <f ca="1">BX309+SUMIFS('Transactions (Dated)'!$F:$F,'Transactions (Dated)'!$D:$D,$BL310,'Transactions (Dated)'!$B:$B,BX$11,'Transactions (Dated)'!$C:$C,"Dividend (paid to cash)")*AI310</f>
        <v>0</v>
      </c>
      <c r="BY310" s="6">
        <f ca="1">BY309+SUMIFS('Transactions (Dated)'!$F:$F,'Transactions (Dated)'!$D:$D,$BL310,'Transactions (Dated)'!$B:$B,BY$11,'Transactions (Dated)'!$C:$C,"Dividend (paid to cash)")*AJ310</f>
        <v>0</v>
      </c>
      <c r="BZ310" s="6">
        <f ca="1">BZ309+SUMIFS('Transactions (Dated)'!$F:$F,'Transactions (Dated)'!$D:$D,$BL310,'Transactions (Dated)'!$B:$B,BZ$11,'Transactions (Dated)'!$C:$C,"Dividend (paid to cash)")*AK310</f>
        <v>0</v>
      </c>
      <c r="CA310" s="6">
        <f ca="1">CA309+SUMIFS('Transactions (Dated)'!$F:$F,'Transactions (Dated)'!$D:$D,$BL310,'Transactions (Dated)'!$B:$B,CA$11,'Transactions (Dated)'!$C:$C,"Dividend (paid to cash)")*AL310</f>
        <v>0</v>
      </c>
      <c r="CB310" s="6">
        <v>0</v>
      </c>
      <c r="CC310" s="6">
        <v>0</v>
      </c>
      <c r="CD310" s="6"/>
      <c r="CF310" s="6">
        <f t="shared" ca="1" si="138"/>
        <v>65347.301999999989</v>
      </c>
      <c r="CH310" s="3">
        <f t="shared" si="139"/>
        <v>42346</v>
      </c>
      <c r="CI310" s="4">
        <f t="shared" ca="1" si="132"/>
        <v>851343.5</v>
      </c>
      <c r="CJ310" s="4">
        <f t="shared" ca="1" si="133"/>
        <v>65347.301999999989</v>
      </c>
      <c r="CL310" s="4">
        <f t="shared" ca="1" si="134"/>
        <v>916690.80200000003</v>
      </c>
    </row>
    <row r="311" spans="2:90" x14ac:dyDescent="0.15">
      <c r="B311" s="3">
        <f t="shared" si="135"/>
        <v>42347</v>
      </c>
      <c r="C311" s="2">
        <v>12937.6</v>
      </c>
      <c r="E311" s="70">
        <v>42347</v>
      </c>
      <c r="F311" s="69">
        <v>9.99</v>
      </c>
      <c r="G311" s="69">
        <v>2.33</v>
      </c>
      <c r="H311" s="69">
        <v>17.559999999999999</v>
      </c>
      <c r="I311" s="69">
        <v>33.08</v>
      </c>
      <c r="J311" s="69">
        <v>12.5</v>
      </c>
      <c r="K311" s="69">
        <v>10.029999999999999</v>
      </c>
      <c r="L311" s="69">
        <v>19.899999999999999</v>
      </c>
      <c r="M311" s="69">
        <v>2.87</v>
      </c>
      <c r="N311" s="69">
        <v>7.47</v>
      </c>
      <c r="O311" s="69">
        <v>6.49</v>
      </c>
      <c r="P311" s="69">
        <v>22.42</v>
      </c>
      <c r="Q311" s="69">
        <v>0.81</v>
      </c>
      <c r="R311" s="69">
        <v>5.42</v>
      </c>
      <c r="S311" s="69">
        <v>36.270000000000003</v>
      </c>
      <c r="T311" s="69"/>
      <c r="U311" s="69"/>
      <c r="V311" s="4"/>
      <c r="X311" s="3">
        <f t="shared" si="114"/>
        <v>42347</v>
      </c>
      <c r="Y311" s="40">
        <f ca="1">Y310+SUMIFS('Transactions (Dated)'!$E$2:$E$53,'Transactions (Dated)'!$D$2:$D$53,'Share Values'!$X311,'Transactions (Dated)'!$B$2:$B$53,'Share Values'!Y$11,'Transactions (Dated)'!$C$2:$C$53,"Buy")-SUMIFS('Transactions (Dated)'!$E$2:$E$53,'Transactions (Dated)'!$D$2:$D$53,'Share Values'!$X311,'Transactions (Dated)'!$B$2:$B$53,'Share Values'!Y$11,'Transactions (Dated)'!$C$2:$C$53,"Sell")</f>
        <v>4625</v>
      </c>
      <c r="Z311" s="40">
        <f ca="1">Z310+SUMIFS('Transactions (Dated)'!$E$2:$E$53,'Transactions (Dated)'!$D$2:$D$53,'Share Values'!$X311,'Transactions (Dated)'!$B$2:$B$53,'Share Values'!Z$11,'Transactions (Dated)'!$C$2:$C$53,"Buy")-SUMIFS('Transactions (Dated)'!$E$2:$E$53,'Transactions (Dated)'!$D$2:$D$53,'Share Values'!$X311,'Transactions (Dated)'!$B$2:$B$53,'Share Values'!Z$11,'Transactions (Dated)'!$C$2:$C$53,"Sell")</f>
        <v>9375</v>
      </c>
      <c r="AA311" s="40">
        <f ca="1">AA310+SUMIFS('Transactions (Dated)'!$E$2:$E$53,'Transactions (Dated)'!$D$2:$D$53,'Share Values'!$X311,'Transactions (Dated)'!$B$2:$B$53,'Share Values'!AA$11,'Transactions (Dated)'!$C$2:$C$53,"Buy")-SUMIFS('Transactions (Dated)'!$E$2:$E$53,'Transactions (Dated)'!$D$2:$D$53,'Share Values'!$X311,'Transactions (Dated)'!$B$2:$B$53,'Share Values'!AA$11,'Transactions (Dated)'!$C$2:$C$53,"Sell")</f>
        <v>39270</v>
      </c>
      <c r="AB311" s="40">
        <f ca="1">AB310+SUMIFS('Transactions (Dated)'!$E$2:$E$53,'Transactions (Dated)'!$D$2:$D$53,'Share Values'!$X311,'Transactions (Dated)'!$B$2:$B$53,'Share Values'!AB$11,'Transactions (Dated)'!$C$2:$C$53,"Buy")-SUMIFS('Transactions (Dated)'!$E$2:$E$53,'Transactions (Dated)'!$D$2:$D$53,'Share Values'!$X311,'Transactions (Dated)'!$B$2:$B$53,'Share Values'!AB$11,'Transactions (Dated)'!$C$2:$C$53,"Sell")</f>
        <v>1892</v>
      </c>
      <c r="AC311" s="40">
        <f ca="1">AC310+SUMIFS('Transactions (Dated)'!$E$2:$E$53,'Transactions (Dated)'!$D$2:$D$53,'Share Values'!$X311,'Transactions (Dated)'!$B$2:$B$53,'Share Values'!AC$11,'Transactions (Dated)'!$C$2:$C$53,"Buy")-SUMIFS('Transactions (Dated)'!$E$2:$E$53,'Transactions (Dated)'!$D$2:$D$53,'Share Values'!$X311,'Transactions (Dated)'!$B$2:$B$53,'Share Values'!AC$11,'Transactions (Dated)'!$C$2:$C$53,"Sell")</f>
        <v>2348</v>
      </c>
      <c r="AD311" s="40">
        <f ca="1">AD310+SUMIFS('Transactions (Dated)'!$E$2:$E$53,'Transactions (Dated)'!$D$2:$D$53,'Share Values'!$X311,'Transactions (Dated)'!$B$2:$B$53,'Share Values'!AD$11,'Transactions (Dated)'!$C$2:$C$53,"Buy")-SUMIFS('Transactions (Dated)'!$E$2:$E$53,'Transactions (Dated)'!$D$2:$D$53,'Share Values'!$X311,'Transactions (Dated)'!$B$2:$B$53,'Share Values'!AD$11,'Transactions (Dated)'!$C$2:$C$53,"Sell")</f>
        <v>0</v>
      </c>
      <c r="AE311" s="40">
        <f ca="1">AE310+SUMIFS('Transactions (Dated)'!$E$2:$E$53,'Transactions (Dated)'!$D$2:$D$53,'Share Values'!$X311,'Transactions (Dated)'!$B$2:$B$53,'Share Values'!AE$11,'Transactions (Dated)'!$C$2:$C$53,"Buy")-SUMIFS('Transactions (Dated)'!$E$2:$E$53,'Transactions (Dated)'!$D$2:$D$53,'Share Values'!$X311,'Transactions (Dated)'!$B$2:$B$53,'Share Values'!AE$11,'Transactions (Dated)'!$C$2:$C$53,"Sell")</f>
        <v>0</v>
      </c>
      <c r="AF311" s="40">
        <f ca="1">AF310+SUMIFS('Transactions (Dated)'!$E$2:$E$53,'Transactions (Dated)'!$D$2:$D$53,'Share Values'!$X311,'Transactions (Dated)'!$B$2:$B$53,'Share Values'!AF$11,'Transactions (Dated)'!$C$2:$C$53,"Buy")-SUMIFS('Transactions (Dated)'!$E$2:$E$53,'Transactions (Dated)'!$D$2:$D$53,'Share Values'!$X311,'Transactions (Dated)'!$B$2:$B$53,'Share Values'!AF$11,'Transactions (Dated)'!$C$2:$C$53,"Sell")</f>
        <v>0</v>
      </c>
      <c r="AG311" s="40">
        <f ca="1">AG310+SUMIFS('Transactions (Dated)'!$E$2:$E$53,'Transactions (Dated)'!$D$2:$D$53,'Share Values'!$X311,'Transactions (Dated)'!$B$2:$B$53,'Share Values'!AG$11,'Transactions (Dated)'!$C$2:$C$53,"Buy")-SUMIFS('Transactions (Dated)'!$E$2:$E$53,'Transactions (Dated)'!$D$2:$D$53,'Share Values'!$X311,'Transactions (Dated)'!$B$2:$B$53,'Share Values'!AG$11,'Transactions (Dated)'!$C$2:$C$53,"Sell")</f>
        <v>0</v>
      </c>
      <c r="AH311" s="40">
        <f ca="1">AH310+SUMIFS('Transactions (Dated)'!$E$2:$E$53,'Transactions (Dated)'!$D$2:$D$53,'Share Values'!$X311,'Transactions (Dated)'!$B$2:$B$53,'Share Values'!AH$11,'Transactions (Dated)'!$C$2:$C$53,"Buy")-SUMIFS('Transactions (Dated)'!$E$2:$E$53,'Transactions (Dated)'!$D$2:$D$53,'Share Values'!$X311,'Transactions (Dated)'!$B$2:$B$53,'Share Values'!AH$11,'Transactions (Dated)'!$C$2:$C$53,"Sell")</f>
        <v>0</v>
      </c>
      <c r="AI311" s="40">
        <f ca="1">AI310+SUMIFS('Transactions (Dated)'!$E$2:$E$53,'Transactions (Dated)'!$D$2:$D$53,'Share Values'!$X311,'Transactions (Dated)'!$B$2:$B$53,'Share Values'!AI$11,'Transactions (Dated)'!$C$2:$C$53,"Buy")-SUMIFS('Transactions (Dated)'!$E$2:$E$53,'Transactions (Dated)'!$D$2:$D$53,'Share Values'!$X311,'Transactions (Dated)'!$B$2:$B$53,'Share Values'!AI$11,'Transactions (Dated)'!$C$2:$C$53,"Sell")</f>
        <v>0</v>
      </c>
      <c r="AJ311" s="40">
        <f ca="1">AJ310+SUMIFS('Transactions (Dated)'!$E$2:$E$53,'Transactions (Dated)'!$D$2:$D$53,'Share Values'!$X311,'Transactions (Dated)'!$B$2:$B$53,'Share Values'!AJ$11,'Transactions (Dated)'!$C$2:$C$53,"Buy")-SUMIFS('Transactions (Dated)'!$E$2:$E$53,'Transactions (Dated)'!$D$2:$D$53,'Share Values'!$X311,'Transactions (Dated)'!$B$2:$B$53,'Share Values'!AJ$11,'Transactions (Dated)'!$C$2:$C$53,"Sell")</f>
        <v>0</v>
      </c>
      <c r="AK311" s="40">
        <f ca="1">AK310+SUMIFS('Transactions (Dated)'!$E$2:$E$53,'Transactions (Dated)'!$D$2:$D$53,'Share Values'!$X311,'Transactions (Dated)'!$B$2:$B$53,'Share Values'!AK$11,'Transactions (Dated)'!$C$2:$C$53,"Buy")-SUMIFS('Transactions (Dated)'!$E$2:$E$53,'Transactions (Dated)'!$D$2:$D$53,'Share Values'!$X311,'Transactions (Dated)'!$B$2:$B$53,'Share Values'!AK$11,'Transactions (Dated)'!$C$2:$C$53,"Sell")</f>
        <v>0</v>
      </c>
      <c r="AL311" s="40">
        <f ca="1">AL310+SUMIFS('Transactions (Dated)'!$E$2:$E$53,'Transactions (Dated)'!$D$2:$D$53,'Share Values'!$X311,'Transactions (Dated)'!$B$2:$B$53,'Share Values'!AL$11,'Transactions (Dated)'!$C$2:$C$53,"Buy")-SUMIFS('Transactions (Dated)'!$E$2:$E$53,'Transactions (Dated)'!$D$2:$D$53,'Share Values'!$X311,'Transactions (Dated)'!$B$2:$B$53,'Share Values'!AL$11,'Transactions (Dated)'!$C$2:$C$53,"Sell")</f>
        <v>0</v>
      </c>
      <c r="AM311" s="40">
        <f ca="1">AM310+SUMIFS('Transactions (Dated)'!$E$2:$E$53,'Transactions (Dated)'!$D$2:$D$53,'Share Values'!$X311,'Transactions (Dated)'!$B$2:$B$53,'Share Values'!AM$11,'Transactions (Dated)'!$C$2:$C$53,"Buy")-SUMIFS('Transactions (Dated)'!$E$2:$E$53,'Transactions (Dated)'!$D$2:$D$53,'Share Values'!$X311,'Transactions (Dated)'!$B$2:$B$53,'Share Values'!AM$11,'Transactions (Dated)'!$C$2:$C$53,"Sell")</f>
        <v>0</v>
      </c>
      <c r="AN311" s="40">
        <f ca="1">AN310+SUMIFS('Transactions (Dated)'!$E$2:$E$53,'Transactions (Dated)'!$D$2:$D$53,'Share Values'!$X311,'Transactions (Dated)'!$B$2:$B$53,'Share Values'!AN$11,'Transactions (Dated)'!$C$2:$C$53,"Buy")-SUMIFS('Transactions (Dated)'!$E$2:$E$53,'Transactions (Dated)'!$D$2:$D$53,'Share Values'!$X311,'Transactions (Dated)'!$B$2:$B$53,'Share Values'!AN$11,'Transactions (Dated)'!$C$2:$C$53,"Sell")</f>
        <v>0</v>
      </c>
      <c r="AO311" s="40"/>
      <c r="AQ311" s="3">
        <f t="shared" si="115"/>
        <v>42347</v>
      </c>
      <c r="AR311" s="6">
        <f t="shared" ca="1" si="116"/>
        <v>46203.75</v>
      </c>
      <c r="AS311" s="6">
        <f t="shared" ca="1" si="117"/>
        <v>21843.75</v>
      </c>
      <c r="AT311" s="6">
        <f t="shared" ca="1" si="118"/>
        <v>689581.2</v>
      </c>
      <c r="AU311" s="6">
        <f t="shared" ca="1" si="119"/>
        <v>62587.359999999993</v>
      </c>
      <c r="AV311" s="6">
        <f t="shared" ca="1" si="120"/>
        <v>29350</v>
      </c>
      <c r="AW311" s="6">
        <f t="shared" ca="1" si="121"/>
        <v>0</v>
      </c>
      <c r="AX311" s="6">
        <f t="shared" ca="1" si="122"/>
        <v>0</v>
      </c>
      <c r="AY311" s="6">
        <f t="shared" ca="1" si="123"/>
        <v>0</v>
      </c>
      <c r="AZ311" s="6">
        <f t="shared" ca="1" si="124"/>
        <v>0</v>
      </c>
      <c r="BA311" s="6">
        <f t="shared" ca="1" si="125"/>
        <v>0</v>
      </c>
      <c r="BB311" s="6">
        <f t="shared" ca="1" si="126"/>
        <v>0</v>
      </c>
      <c r="BC311" s="6">
        <f t="shared" ca="1" si="127"/>
        <v>0</v>
      </c>
      <c r="BD311" s="6">
        <f t="shared" ca="1" si="128"/>
        <v>0</v>
      </c>
      <c r="BE311" s="6">
        <f t="shared" ca="1" si="129"/>
        <v>0</v>
      </c>
      <c r="BF311" s="6">
        <f t="shared" ca="1" si="136"/>
        <v>0</v>
      </c>
      <c r="BG311" s="6">
        <f t="shared" ca="1" si="137"/>
        <v>0</v>
      </c>
      <c r="BH311" s="6"/>
      <c r="BJ311" s="4">
        <f t="shared" ca="1" si="130"/>
        <v>849566.05999999994</v>
      </c>
      <c r="BL311" s="3">
        <f t="shared" si="131"/>
        <v>42347</v>
      </c>
      <c r="BM311" s="6">
        <f>BM310+SUMIFS('Transactions (Dated)'!G:G,'Transactions (Dated)'!D:D,'Share Values'!AQ311)</f>
        <v>34179.499999999993</v>
      </c>
      <c r="BN311" s="6">
        <f ca="1">BN310+SUMIFS('Transactions (Dated)'!$F:$F,'Transactions (Dated)'!$D:$D,$BL311,'Transactions (Dated)'!$B:$B,BN$11,'Transactions (Dated)'!$C:$C,"Dividend (paid to cash)")*Y311</f>
        <v>0</v>
      </c>
      <c r="BO311" s="6">
        <f ca="1">BO310+SUMIFS('Transactions (Dated)'!$F:$F,'Transactions (Dated)'!$D:$D,$BL311,'Transactions (Dated)'!$B:$B,BO$11,'Transactions (Dated)'!$C:$C,"Dividend (paid to cash)")*Z311</f>
        <v>2187.5</v>
      </c>
      <c r="BP311" s="6">
        <f ca="1">BP310+SUMIFS('Transactions (Dated)'!$F:$F,'Transactions (Dated)'!$D:$D,$BL311,'Transactions (Dated)'!$B:$B,BP$11,'Transactions (Dated)'!$C:$C,"Dividend (paid to cash)")*AA311</f>
        <v>28734.342000000001</v>
      </c>
      <c r="BQ311" s="6">
        <f ca="1">BQ310+SUMIFS('Transactions (Dated)'!$F:$F,'Transactions (Dated)'!$D:$D,$BL311,'Transactions (Dated)'!$B:$B,BQ$11,'Transactions (Dated)'!$C:$C,"Dividend (paid to cash)")*AB311</f>
        <v>245.96000000000004</v>
      </c>
      <c r="BR311" s="6">
        <f ca="1">BR310+SUMIFS('Transactions (Dated)'!$F:$F,'Transactions (Dated)'!$D:$D,$BL311,'Transactions (Dated)'!$B:$B,BR$11,'Transactions (Dated)'!$C:$C,"Dividend (paid to cash)")*AC311</f>
        <v>0</v>
      </c>
      <c r="BS311" s="6">
        <f ca="1">BS310+SUMIFS('Transactions (Dated)'!$F:$F,'Transactions (Dated)'!$D:$D,$BL311,'Transactions (Dated)'!$B:$B,BS$11,'Transactions (Dated)'!$C:$C,"Dividend (paid to cash)")*AD311</f>
        <v>0</v>
      </c>
      <c r="BT311" s="6">
        <f ca="1">BT310+SUMIFS('Transactions (Dated)'!$F:$F,'Transactions (Dated)'!$D:$D,$BL311,'Transactions (Dated)'!$B:$B,BT$11,'Transactions (Dated)'!$C:$C,"Dividend (paid to cash)")*AE311</f>
        <v>0</v>
      </c>
      <c r="BU311" s="6">
        <f ca="1">BU310+SUMIFS('Transactions (Dated)'!$F:$F,'Transactions (Dated)'!$D:$D,$BL311,'Transactions (Dated)'!$B:$B,BU$11,'Transactions (Dated)'!$C:$C,"Dividend (paid to cash)")*AF311</f>
        <v>0</v>
      </c>
      <c r="BV311" s="6">
        <f ca="1">BV310+SUMIFS('Transactions (Dated)'!$F:$F,'Transactions (Dated)'!$D:$D,$BL311,'Transactions (Dated)'!$B:$B,BV$11,'Transactions (Dated)'!$C:$C,"Dividend (paid to cash)")*AG311</f>
        <v>0</v>
      </c>
      <c r="BW311" s="6">
        <f ca="1">BW310+SUMIFS('Transactions (Dated)'!$F:$F,'Transactions (Dated)'!$D:$D,$BL311,'Transactions (Dated)'!$B:$B,BW$11,'Transactions (Dated)'!$C:$C,"Dividend (paid to cash)")*AH311</f>
        <v>0</v>
      </c>
      <c r="BX311" s="6">
        <f ca="1">BX310+SUMIFS('Transactions (Dated)'!$F:$F,'Transactions (Dated)'!$D:$D,$BL311,'Transactions (Dated)'!$B:$B,BX$11,'Transactions (Dated)'!$C:$C,"Dividend (paid to cash)")*AI311</f>
        <v>0</v>
      </c>
      <c r="BY311" s="6">
        <f ca="1">BY310+SUMIFS('Transactions (Dated)'!$F:$F,'Transactions (Dated)'!$D:$D,$BL311,'Transactions (Dated)'!$B:$B,BY$11,'Transactions (Dated)'!$C:$C,"Dividend (paid to cash)")*AJ311</f>
        <v>0</v>
      </c>
      <c r="BZ311" s="6">
        <f ca="1">BZ310+SUMIFS('Transactions (Dated)'!$F:$F,'Transactions (Dated)'!$D:$D,$BL311,'Transactions (Dated)'!$B:$B,BZ$11,'Transactions (Dated)'!$C:$C,"Dividend (paid to cash)")*AK311</f>
        <v>0</v>
      </c>
      <c r="CA311" s="6">
        <f ca="1">CA310+SUMIFS('Transactions (Dated)'!$F:$F,'Transactions (Dated)'!$D:$D,$BL311,'Transactions (Dated)'!$B:$B,CA$11,'Transactions (Dated)'!$C:$C,"Dividend (paid to cash)")*AL311</f>
        <v>0</v>
      </c>
      <c r="CB311" s="6">
        <v>0</v>
      </c>
      <c r="CC311" s="6">
        <v>0</v>
      </c>
      <c r="CD311" s="6"/>
      <c r="CF311" s="6">
        <f t="shared" ca="1" si="138"/>
        <v>65347.301999999989</v>
      </c>
      <c r="CH311" s="3">
        <f t="shared" si="139"/>
        <v>42347</v>
      </c>
      <c r="CI311" s="4">
        <f t="shared" ca="1" si="132"/>
        <v>849566.05999999994</v>
      </c>
      <c r="CJ311" s="4">
        <f t="shared" ca="1" si="133"/>
        <v>65347.301999999989</v>
      </c>
      <c r="CL311" s="4">
        <f t="shared" ca="1" si="134"/>
        <v>914913.36199999996</v>
      </c>
    </row>
    <row r="312" spans="2:90" x14ac:dyDescent="0.15">
      <c r="B312" s="3">
        <f t="shared" si="135"/>
        <v>42348</v>
      </c>
      <c r="C312" s="2">
        <v>13016.6</v>
      </c>
      <c r="E312" s="70">
        <v>42348</v>
      </c>
      <c r="F312" s="69">
        <v>10.76</v>
      </c>
      <c r="G312" s="69">
        <v>2.2999999999999998</v>
      </c>
      <c r="H312" s="69">
        <v>17.690000000000001</v>
      </c>
      <c r="I312" s="69">
        <v>33.28</v>
      </c>
      <c r="J312" s="69">
        <v>12.76</v>
      </c>
      <c r="K312" s="69">
        <v>10.01</v>
      </c>
      <c r="L312" s="69">
        <v>19.98</v>
      </c>
      <c r="M312" s="69">
        <v>2.89</v>
      </c>
      <c r="N312" s="69">
        <v>7.48</v>
      </c>
      <c r="O312" s="69">
        <v>6.49</v>
      </c>
      <c r="P312" s="69">
        <v>22.73</v>
      </c>
      <c r="Q312" s="69">
        <v>0.81</v>
      </c>
      <c r="R312" s="69">
        <v>5.38</v>
      </c>
      <c r="S312" s="69">
        <v>36.700000000000003</v>
      </c>
      <c r="T312" s="69"/>
      <c r="U312" s="69"/>
      <c r="V312" s="4"/>
      <c r="X312" s="3">
        <f t="shared" si="114"/>
        <v>42348</v>
      </c>
      <c r="Y312" s="40">
        <f ca="1">Y311+SUMIFS('Transactions (Dated)'!$E$2:$E$53,'Transactions (Dated)'!$D$2:$D$53,'Share Values'!$X312,'Transactions (Dated)'!$B$2:$B$53,'Share Values'!Y$11,'Transactions (Dated)'!$C$2:$C$53,"Buy")-SUMIFS('Transactions (Dated)'!$E$2:$E$53,'Transactions (Dated)'!$D$2:$D$53,'Share Values'!$X312,'Transactions (Dated)'!$B$2:$B$53,'Share Values'!Y$11,'Transactions (Dated)'!$C$2:$C$53,"Sell")</f>
        <v>4625</v>
      </c>
      <c r="Z312" s="40">
        <f ca="1">Z311+SUMIFS('Transactions (Dated)'!$E$2:$E$53,'Transactions (Dated)'!$D$2:$D$53,'Share Values'!$X312,'Transactions (Dated)'!$B$2:$B$53,'Share Values'!Z$11,'Transactions (Dated)'!$C$2:$C$53,"Buy")-SUMIFS('Transactions (Dated)'!$E$2:$E$53,'Transactions (Dated)'!$D$2:$D$53,'Share Values'!$X312,'Transactions (Dated)'!$B$2:$B$53,'Share Values'!Z$11,'Transactions (Dated)'!$C$2:$C$53,"Sell")</f>
        <v>9375</v>
      </c>
      <c r="AA312" s="40">
        <f ca="1">AA311+SUMIFS('Transactions (Dated)'!$E$2:$E$53,'Transactions (Dated)'!$D$2:$D$53,'Share Values'!$X312,'Transactions (Dated)'!$B$2:$B$53,'Share Values'!AA$11,'Transactions (Dated)'!$C$2:$C$53,"Buy")-SUMIFS('Transactions (Dated)'!$E$2:$E$53,'Transactions (Dated)'!$D$2:$D$53,'Share Values'!$X312,'Transactions (Dated)'!$B$2:$B$53,'Share Values'!AA$11,'Transactions (Dated)'!$C$2:$C$53,"Sell")</f>
        <v>39270</v>
      </c>
      <c r="AB312" s="40">
        <f ca="1">AB311+SUMIFS('Transactions (Dated)'!$E$2:$E$53,'Transactions (Dated)'!$D$2:$D$53,'Share Values'!$X312,'Transactions (Dated)'!$B$2:$B$53,'Share Values'!AB$11,'Transactions (Dated)'!$C$2:$C$53,"Buy")-SUMIFS('Transactions (Dated)'!$E$2:$E$53,'Transactions (Dated)'!$D$2:$D$53,'Share Values'!$X312,'Transactions (Dated)'!$B$2:$B$53,'Share Values'!AB$11,'Transactions (Dated)'!$C$2:$C$53,"Sell")</f>
        <v>1892</v>
      </c>
      <c r="AC312" s="40">
        <f ca="1">AC311+SUMIFS('Transactions (Dated)'!$E$2:$E$53,'Transactions (Dated)'!$D$2:$D$53,'Share Values'!$X312,'Transactions (Dated)'!$B$2:$B$53,'Share Values'!AC$11,'Transactions (Dated)'!$C$2:$C$53,"Buy")-SUMIFS('Transactions (Dated)'!$E$2:$E$53,'Transactions (Dated)'!$D$2:$D$53,'Share Values'!$X312,'Transactions (Dated)'!$B$2:$B$53,'Share Values'!AC$11,'Transactions (Dated)'!$C$2:$C$53,"Sell")</f>
        <v>2348</v>
      </c>
      <c r="AD312" s="40">
        <f ca="1">AD311+SUMIFS('Transactions (Dated)'!$E$2:$E$53,'Transactions (Dated)'!$D$2:$D$53,'Share Values'!$X312,'Transactions (Dated)'!$B$2:$B$53,'Share Values'!AD$11,'Transactions (Dated)'!$C$2:$C$53,"Buy")-SUMIFS('Transactions (Dated)'!$E$2:$E$53,'Transactions (Dated)'!$D$2:$D$53,'Share Values'!$X312,'Transactions (Dated)'!$B$2:$B$53,'Share Values'!AD$11,'Transactions (Dated)'!$C$2:$C$53,"Sell")</f>
        <v>0</v>
      </c>
      <c r="AE312" s="40">
        <f ca="1">AE311+SUMIFS('Transactions (Dated)'!$E$2:$E$53,'Transactions (Dated)'!$D$2:$D$53,'Share Values'!$X312,'Transactions (Dated)'!$B$2:$B$53,'Share Values'!AE$11,'Transactions (Dated)'!$C$2:$C$53,"Buy")-SUMIFS('Transactions (Dated)'!$E$2:$E$53,'Transactions (Dated)'!$D$2:$D$53,'Share Values'!$X312,'Transactions (Dated)'!$B$2:$B$53,'Share Values'!AE$11,'Transactions (Dated)'!$C$2:$C$53,"Sell")</f>
        <v>0</v>
      </c>
      <c r="AF312" s="40">
        <f ca="1">AF311+SUMIFS('Transactions (Dated)'!$E$2:$E$53,'Transactions (Dated)'!$D$2:$D$53,'Share Values'!$X312,'Transactions (Dated)'!$B$2:$B$53,'Share Values'!AF$11,'Transactions (Dated)'!$C$2:$C$53,"Buy")-SUMIFS('Transactions (Dated)'!$E$2:$E$53,'Transactions (Dated)'!$D$2:$D$53,'Share Values'!$X312,'Transactions (Dated)'!$B$2:$B$53,'Share Values'!AF$11,'Transactions (Dated)'!$C$2:$C$53,"Sell")</f>
        <v>0</v>
      </c>
      <c r="AG312" s="40">
        <f ca="1">AG311+SUMIFS('Transactions (Dated)'!$E$2:$E$53,'Transactions (Dated)'!$D$2:$D$53,'Share Values'!$X312,'Transactions (Dated)'!$B$2:$B$53,'Share Values'!AG$11,'Transactions (Dated)'!$C$2:$C$53,"Buy")-SUMIFS('Transactions (Dated)'!$E$2:$E$53,'Transactions (Dated)'!$D$2:$D$53,'Share Values'!$X312,'Transactions (Dated)'!$B$2:$B$53,'Share Values'!AG$11,'Transactions (Dated)'!$C$2:$C$53,"Sell")</f>
        <v>0</v>
      </c>
      <c r="AH312" s="40">
        <f ca="1">AH311+SUMIFS('Transactions (Dated)'!$E$2:$E$53,'Transactions (Dated)'!$D$2:$D$53,'Share Values'!$X312,'Transactions (Dated)'!$B$2:$B$53,'Share Values'!AH$11,'Transactions (Dated)'!$C$2:$C$53,"Buy")-SUMIFS('Transactions (Dated)'!$E$2:$E$53,'Transactions (Dated)'!$D$2:$D$53,'Share Values'!$X312,'Transactions (Dated)'!$B$2:$B$53,'Share Values'!AH$11,'Transactions (Dated)'!$C$2:$C$53,"Sell")</f>
        <v>0</v>
      </c>
      <c r="AI312" s="40">
        <f ca="1">AI311+SUMIFS('Transactions (Dated)'!$E$2:$E$53,'Transactions (Dated)'!$D$2:$D$53,'Share Values'!$X312,'Transactions (Dated)'!$B$2:$B$53,'Share Values'!AI$11,'Transactions (Dated)'!$C$2:$C$53,"Buy")-SUMIFS('Transactions (Dated)'!$E$2:$E$53,'Transactions (Dated)'!$D$2:$D$53,'Share Values'!$X312,'Transactions (Dated)'!$B$2:$B$53,'Share Values'!AI$11,'Transactions (Dated)'!$C$2:$C$53,"Sell")</f>
        <v>0</v>
      </c>
      <c r="AJ312" s="40">
        <f ca="1">AJ311+SUMIFS('Transactions (Dated)'!$E$2:$E$53,'Transactions (Dated)'!$D$2:$D$53,'Share Values'!$X312,'Transactions (Dated)'!$B$2:$B$53,'Share Values'!AJ$11,'Transactions (Dated)'!$C$2:$C$53,"Buy")-SUMIFS('Transactions (Dated)'!$E$2:$E$53,'Transactions (Dated)'!$D$2:$D$53,'Share Values'!$X312,'Transactions (Dated)'!$B$2:$B$53,'Share Values'!AJ$11,'Transactions (Dated)'!$C$2:$C$53,"Sell")</f>
        <v>0</v>
      </c>
      <c r="AK312" s="40">
        <f ca="1">AK311+SUMIFS('Transactions (Dated)'!$E$2:$E$53,'Transactions (Dated)'!$D$2:$D$53,'Share Values'!$X312,'Transactions (Dated)'!$B$2:$B$53,'Share Values'!AK$11,'Transactions (Dated)'!$C$2:$C$53,"Buy")-SUMIFS('Transactions (Dated)'!$E$2:$E$53,'Transactions (Dated)'!$D$2:$D$53,'Share Values'!$X312,'Transactions (Dated)'!$B$2:$B$53,'Share Values'!AK$11,'Transactions (Dated)'!$C$2:$C$53,"Sell")</f>
        <v>0</v>
      </c>
      <c r="AL312" s="40">
        <f ca="1">AL311+SUMIFS('Transactions (Dated)'!$E$2:$E$53,'Transactions (Dated)'!$D$2:$D$53,'Share Values'!$X312,'Transactions (Dated)'!$B$2:$B$53,'Share Values'!AL$11,'Transactions (Dated)'!$C$2:$C$53,"Buy")-SUMIFS('Transactions (Dated)'!$E$2:$E$53,'Transactions (Dated)'!$D$2:$D$53,'Share Values'!$X312,'Transactions (Dated)'!$B$2:$B$53,'Share Values'!AL$11,'Transactions (Dated)'!$C$2:$C$53,"Sell")</f>
        <v>0</v>
      </c>
      <c r="AM312" s="40">
        <f ca="1">AM311+SUMIFS('Transactions (Dated)'!$E$2:$E$53,'Transactions (Dated)'!$D$2:$D$53,'Share Values'!$X312,'Transactions (Dated)'!$B$2:$B$53,'Share Values'!AM$11,'Transactions (Dated)'!$C$2:$C$53,"Buy")-SUMIFS('Transactions (Dated)'!$E$2:$E$53,'Transactions (Dated)'!$D$2:$D$53,'Share Values'!$X312,'Transactions (Dated)'!$B$2:$B$53,'Share Values'!AM$11,'Transactions (Dated)'!$C$2:$C$53,"Sell")</f>
        <v>0</v>
      </c>
      <c r="AN312" s="40">
        <f ca="1">AN311+SUMIFS('Transactions (Dated)'!$E$2:$E$53,'Transactions (Dated)'!$D$2:$D$53,'Share Values'!$X312,'Transactions (Dated)'!$B$2:$B$53,'Share Values'!AN$11,'Transactions (Dated)'!$C$2:$C$53,"Buy")-SUMIFS('Transactions (Dated)'!$E$2:$E$53,'Transactions (Dated)'!$D$2:$D$53,'Share Values'!$X312,'Transactions (Dated)'!$B$2:$B$53,'Share Values'!AN$11,'Transactions (Dated)'!$C$2:$C$53,"Sell")</f>
        <v>0</v>
      </c>
      <c r="AO312" s="40"/>
      <c r="AQ312" s="3">
        <f t="shared" si="115"/>
        <v>42348</v>
      </c>
      <c r="AR312" s="6">
        <f t="shared" ca="1" si="116"/>
        <v>49765</v>
      </c>
      <c r="AS312" s="6">
        <f t="shared" ca="1" si="117"/>
        <v>21562.5</v>
      </c>
      <c r="AT312" s="6">
        <f t="shared" ca="1" si="118"/>
        <v>694686.3</v>
      </c>
      <c r="AU312" s="6">
        <f t="shared" ca="1" si="119"/>
        <v>62965.760000000002</v>
      </c>
      <c r="AV312" s="6">
        <f t="shared" ca="1" si="120"/>
        <v>29960.48</v>
      </c>
      <c r="AW312" s="6">
        <f t="shared" ca="1" si="121"/>
        <v>0</v>
      </c>
      <c r="AX312" s="6">
        <f t="shared" ca="1" si="122"/>
        <v>0</v>
      </c>
      <c r="AY312" s="6">
        <f t="shared" ca="1" si="123"/>
        <v>0</v>
      </c>
      <c r="AZ312" s="6">
        <f t="shared" ca="1" si="124"/>
        <v>0</v>
      </c>
      <c r="BA312" s="6">
        <f t="shared" ca="1" si="125"/>
        <v>0</v>
      </c>
      <c r="BB312" s="6">
        <f t="shared" ca="1" si="126"/>
        <v>0</v>
      </c>
      <c r="BC312" s="6">
        <f t="shared" ca="1" si="127"/>
        <v>0</v>
      </c>
      <c r="BD312" s="6">
        <f t="shared" ca="1" si="128"/>
        <v>0</v>
      </c>
      <c r="BE312" s="6">
        <f t="shared" ca="1" si="129"/>
        <v>0</v>
      </c>
      <c r="BF312" s="6">
        <f t="shared" ca="1" si="136"/>
        <v>0</v>
      </c>
      <c r="BG312" s="6">
        <f t="shared" ca="1" si="137"/>
        <v>0</v>
      </c>
      <c r="BH312" s="6"/>
      <c r="BJ312" s="4">
        <f t="shared" ca="1" si="130"/>
        <v>858940.04</v>
      </c>
      <c r="BL312" s="3">
        <f t="shared" si="131"/>
        <v>42348</v>
      </c>
      <c r="BM312" s="6">
        <f>BM311+SUMIFS('Transactions (Dated)'!G:G,'Transactions (Dated)'!D:D,'Share Values'!AQ312)</f>
        <v>34179.499999999993</v>
      </c>
      <c r="BN312" s="6">
        <f ca="1">BN311+SUMIFS('Transactions (Dated)'!$F:$F,'Transactions (Dated)'!$D:$D,$BL312,'Transactions (Dated)'!$B:$B,BN$11,'Transactions (Dated)'!$C:$C,"Dividend (paid to cash)")*Y312</f>
        <v>0</v>
      </c>
      <c r="BO312" s="6">
        <f ca="1">BO311+SUMIFS('Transactions (Dated)'!$F:$F,'Transactions (Dated)'!$D:$D,$BL312,'Transactions (Dated)'!$B:$B,BO$11,'Transactions (Dated)'!$C:$C,"Dividend (paid to cash)")*Z312</f>
        <v>2187.5</v>
      </c>
      <c r="BP312" s="6">
        <f ca="1">BP311+SUMIFS('Transactions (Dated)'!$F:$F,'Transactions (Dated)'!$D:$D,$BL312,'Transactions (Dated)'!$B:$B,BP$11,'Transactions (Dated)'!$C:$C,"Dividend (paid to cash)")*AA312</f>
        <v>28734.342000000001</v>
      </c>
      <c r="BQ312" s="6">
        <f ca="1">BQ311+SUMIFS('Transactions (Dated)'!$F:$F,'Transactions (Dated)'!$D:$D,$BL312,'Transactions (Dated)'!$B:$B,BQ$11,'Transactions (Dated)'!$C:$C,"Dividend (paid to cash)")*AB312</f>
        <v>245.96000000000004</v>
      </c>
      <c r="BR312" s="6">
        <f ca="1">BR311+SUMIFS('Transactions (Dated)'!$F:$F,'Transactions (Dated)'!$D:$D,$BL312,'Transactions (Dated)'!$B:$B,BR$11,'Transactions (Dated)'!$C:$C,"Dividend (paid to cash)")*AC312</f>
        <v>0</v>
      </c>
      <c r="BS312" s="6">
        <f ca="1">BS311+SUMIFS('Transactions (Dated)'!$F:$F,'Transactions (Dated)'!$D:$D,$BL312,'Transactions (Dated)'!$B:$B,BS$11,'Transactions (Dated)'!$C:$C,"Dividend (paid to cash)")*AD312</f>
        <v>0</v>
      </c>
      <c r="BT312" s="6">
        <f ca="1">BT311+SUMIFS('Transactions (Dated)'!$F:$F,'Transactions (Dated)'!$D:$D,$BL312,'Transactions (Dated)'!$B:$B,BT$11,'Transactions (Dated)'!$C:$C,"Dividend (paid to cash)")*AE312</f>
        <v>0</v>
      </c>
      <c r="BU312" s="6">
        <f ca="1">BU311+SUMIFS('Transactions (Dated)'!$F:$F,'Transactions (Dated)'!$D:$D,$BL312,'Transactions (Dated)'!$B:$B,BU$11,'Transactions (Dated)'!$C:$C,"Dividend (paid to cash)")*AF312</f>
        <v>0</v>
      </c>
      <c r="BV312" s="6">
        <f ca="1">BV311+SUMIFS('Transactions (Dated)'!$F:$F,'Transactions (Dated)'!$D:$D,$BL312,'Transactions (Dated)'!$B:$B,BV$11,'Transactions (Dated)'!$C:$C,"Dividend (paid to cash)")*AG312</f>
        <v>0</v>
      </c>
      <c r="BW312" s="6">
        <f ca="1">BW311+SUMIFS('Transactions (Dated)'!$F:$F,'Transactions (Dated)'!$D:$D,$BL312,'Transactions (Dated)'!$B:$B,BW$11,'Transactions (Dated)'!$C:$C,"Dividend (paid to cash)")*AH312</f>
        <v>0</v>
      </c>
      <c r="BX312" s="6">
        <f ca="1">BX311+SUMIFS('Transactions (Dated)'!$F:$F,'Transactions (Dated)'!$D:$D,$BL312,'Transactions (Dated)'!$B:$B,BX$11,'Transactions (Dated)'!$C:$C,"Dividend (paid to cash)")*AI312</f>
        <v>0</v>
      </c>
      <c r="BY312" s="6">
        <f ca="1">BY311+SUMIFS('Transactions (Dated)'!$F:$F,'Transactions (Dated)'!$D:$D,$BL312,'Transactions (Dated)'!$B:$B,BY$11,'Transactions (Dated)'!$C:$C,"Dividend (paid to cash)")*AJ312</f>
        <v>0</v>
      </c>
      <c r="BZ312" s="6">
        <f ca="1">BZ311+SUMIFS('Transactions (Dated)'!$F:$F,'Transactions (Dated)'!$D:$D,$BL312,'Transactions (Dated)'!$B:$B,BZ$11,'Transactions (Dated)'!$C:$C,"Dividend (paid to cash)")*AK312</f>
        <v>0</v>
      </c>
      <c r="CA312" s="6">
        <f ca="1">CA311+SUMIFS('Transactions (Dated)'!$F:$F,'Transactions (Dated)'!$D:$D,$BL312,'Transactions (Dated)'!$B:$B,CA$11,'Transactions (Dated)'!$C:$C,"Dividend (paid to cash)")*AL312</f>
        <v>0</v>
      </c>
      <c r="CB312" s="6">
        <v>0</v>
      </c>
      <c r="CC312" s="6">
        <v>0</v>
      </c>
      <c r="CD312" s="6"/>
      <c r="CF312" s="6">
        <f t="shared" ca="1" si="138"/>
        <v>65347.301999999989</v>
      </c>
      <c r="CH312" s="3">
        <f t="shared" si="139"/>
        <v>42348</v>
      </c>
      <c r="CI312" s="4">
        <f t="shared" ca="1" si="132"/>
        <v>858940.04</v>
      </c>
      <c r="CJ312" s="4">
        <f t="shared" ca="1" si="133"/>
        <v>65347.301999999989</v>
      </c>
      <c r="CL312" s="4">
        <f t="shared" ca="1" si="134"/>
        <v>924287.34200000006</v>
      </c>
    </row>
    <row r="313" spans="2:90" x14ac:dyDescent="0.15">
      <c r="B313" s="3">
        <f t="shared" si="135"/>
        <v>42349</v>
      </c>
      <c r="C313" s="2">
        <v>12790</v>
      </c>
      <c r="E313" s="70">
        <v>42349</v>
      </c>
      <c r="F313" s="69">
        <v>10.54</v>
      </c>
      <c r="G313" s="69">
        <v>2.27</v>
      </c>
      <c r="H313" s="69">
        <v>17.39</v>
      </c>
      <c r="I313" s="69">
        <v>33.22</v>
      </c>
      <c r="J313" s="69">
        <v>12.72</v>
      </c>
      <c r="K313" s="69">
        <v>9.9499999999999993</v>
      </c>
      <c r="L313" s="69">
        <v>19.61</v>
      </c>
      <c r="M313" s="69">
        <v>2.84</v>
      </c>
      <c r="N313" s="69">
        <v>7.39</v>
      </c>
      <c r="O313" s="69">
        <v>6.4</v>
      </c>
      <c r="P313" s="69">
        <v>22.04</v>
      </c>
      <c r="Q313" s="69">
        <v>0.79</v>
      </c>
      <c r="R313" s="69">
        <v>5.24</v>
      </c>
      <c r="S313" s="69">
        <v>36.369999999999997</v>
      </c>
      <c r="T313" s="69"/>
      <c r="U313" s="69"/>
      <c r="V313" s="4"/>
      <c r="X313" s="3">
        <f t="shared" si="114"/>
        <v>42349</v>
      </c>
      <c r="Y313" s="40">
        <f ca="1">Y312+SUMIFS('Transactions (Dated)'!$E$2:$E$53,'Transactions (Dated)'!$D$2:$D$53,'Share Values'!$X313,'Transactions (Dated)'!$B$2:$B$53,'Share Values'!Y$11,'Transactions (Dated)'!$C$2:$C$53,"Buy")-SUMIFS('Transactions (Dated)'!$E$2:$E$53,'Transactions (Dated)'!$D$2:$D$53,'Share Values'!$X313,'Transactions (Dated)'!$B$2:$B$53,'Share Values'!Y$11,'Transactions (Dated)'!$C$2:$C$53,"Sell")</f>
        <v>4625</v>
      </c>
      <c r="Z313" s="40">
        <f ca="1">Z312+SUMIFS('Transactions (Dated)'!$E$2:$E$53,'Transactions (Dated)'!$D$2:$D$53,'Share Values'!$X313,'Transactions (Dated)'!$B$2:$B$53,'Share Values'!Z$11,'Transactions (Dated)'!$C$2:$C$53,"Buy")-SUMIFS('Transactions (Dated)'!$E$2:$E$53,'Transactions (Dated)'!$D$2:$D$53,'Share Values'!$X313,'Transactions (Dated)'!$B$2:$B$53,'Share Values'!Z$11,'Transactions (Dated)'!$C$2:$C$53,"Sell")</f>
        <v>9375</v>
      </c>
      <c r="AA313" s="40">
        <f ca="1">AA312+SUMIFS('Transactions (Dated)'!$E$2:$E$53,'Transactions (Dated)'!$D$2:$D$53,'Share Values'!$X313,'Transactions (Dated)'!$B$2:$B$53,'Share Values'!AA$11,'Transactions (Dated)'!$C$2:$C$53,"Buy")-SUMIFS('Transactions (Dated)'!$E$2:$E$53,'Transactions (Dated)'!$D$2:$D$53,'Share Values'!$X313,'Transactions (Dated)'!$B$2:$B$53,'Share Values'!AA$11,'Transactions (Dated)'!$C$2:$C$53,"Sell")</f>
        <v>39270</v>
      </c>
      <c r="AB313" s="40">
        <f ca="1">AB312+SUMIFS('Transactions (Dated)'!$E$2:$E$53,'Transactions (Dated)'!$D$2:$D$53,'Share Values'!$X313,'Transactions (Dated)'!$B$2:$B$53,'Share Values'!AB$11,'Transactions (Dated)'!$C$2:$C$53,"Buy")-SUMIFS('Transactions (Dated)'!$E$2:$E$53,'Transactions (Dated)'!$D$2:$D$53,'Share Values'!$X313,'Transactions (Dated)'!$B$2:$B$53,'Share Values'!AB$11,'Transactions (Dated)'!$C$2:$C$53,"Sell")</f>
        <v>1892</v>
      </c>
      <c r="AC313" s="40">
        <f ca="1">AC312+SUMIFS('Transactions (Dated)'!$E$2:$E$53,'Transactions (Dated)'!$D$2:$D$53,'Share Values'!$X313,'Transactions (Dated)'!$B$2:$B$53,'Share Values'!AC$11,'Transactions (Dated)'!$C$2:$C$53,"Buy")-SUMIFS('Transactions (Dated)'!$E$2:$E$53,'Transactions (Dated)'!$D$2:$D$53,'Share Values'!$X313,'Transactions (Dated)'!$B$2:$B$53,'Share Values'!AC$11,'Transactions (Dated)'!$C$2:$C$53,"Sell")</f>
        <v>2348</v>
      </c>
      <c r="AD313" s="40">
        <f ca="1">AD312+SUMIFS('Transactions (Dated)'!$E$2:$E$53,'Transactions (Dated)'!$D$2:$D$53,'Share Values'!$X313,'Transactions (Dated)'!$B$2:$B$53,'Share Values'!AD$11,'Transactions (Dated)'!$C$2:$C$53,"Buy")-SUMIFS('Transactions (Dated)'!$E$2:$E$53,'Transactions (Dated)'!$D$2:$D$53,'Share Values'!$X313,'Transactions (Dated)'!$B$2:$B$53,'Share Values'!AD$11,'Transactions (Dated)'!$C$2:$C$53,"Sell")</f>
        <v>0</v>
      </c>
      <c r="AE313" s="40">
        <f ca="1">AE312+SUMIFS('Transactions (Dated)'!$E$2:$E$53,'Transactions (Dated)'!$D$2:$D$53,'Share Values'!$X313,'Transactions (Dated)'!$B$2:$B$53,'Share Values'!AE$11,'Transactions (Dated)'!$C$2:$C$53,"Buy")-SUMIFS('Transactions (Dated)'!$E$2:$E$53,'Transactions (Dated)'!$D$2:$D$53,'Share Values'!$X313,'Transactions (Dated)'!$B$2:$B$53,'Share Values'!AE$11,'Transactions (Dated)'!$C$2:$C$53,"Sell")</f>
        <v>0</v>
      </c>
      <c r="AF313" s="40">
        <f ca="1">AF312+SUMIFS('Transactions (Dated)'!$E$2:$E$53,'Transactions (Dated)'!$D$2:$D$53,'Share Values'!$X313,'Transactions (Dated)'!$B$2:$B$53,'Share Values'!AF$11,'Transactions (Dated)'!$C$2:$C$53,"Buy")-SUMIFS('Transactions (Dated)'!$E$2:$E$53,'Transactions (Dated)'!$D$2:$D$53,'Share Values'!$X313,'Transactions (Dated)'!$B$2:$B$53,'Share Values'!AF$11,'Transactions (Dated)'!$C$2:$C$53,"Sell")</f>
        <v>0</v>
      </c>
      <c r="AG313" s="40">
        <f ca="1">AG312+SUMIFS('Transactions (Dated)'!$E$2:$E$53,'Transactions (Dated)'!$D$2:$D$53,'Share Values'!$X313,'Transactions (Dated)'!$B$2:$B$53,'Share Values'!AG$11,'Transactions (Dated)'!$C$2:$C$53,"Buy")-SUMIFS('Transactions (Dated)'!$E$2:$E$53,'Transactions (Dated)'!$D$2:$D$53,'Share Values'!$X313,'Transactions (Dated)'!$B$2:$B$53,'Share Values'!AG$11,'Transactions (Dated)'!$C$2:$C$53,"Sell")</f>
        <v>0</v>
      </c>
      <c r="AH313" s="40">
        <f ca="1">AH312+SUMIFS('Transactions (Dated)'!$E$2:$E$53,'Transactions (Dated)'!$D$2:$D$53,'Share Values'!$X313,'Transactions (Dated)'!$B$2:$B$53,'Share Values'!AH$11,'Transactions (Dated)'!$C$2:$C$53,"Buy")-SUMIFS('Transactions (Dated)'!$E$2:$E$53,'Transactions (Dated)'!$D$2:$D$53,'Share Values'!$X313,'Transactions (Dated)'!$B$2:$B$53,'Share Values'!AH$11,'Transactions (Dated)'!$C$2:$C$53,"Sell")</f>
        <v>0</v>
      </c>
      <c r="AI313" s="40">
        <f ca="1">AI312+SUMIFS('Transactions (Dated)'!$E$2:$E$53,'Transactions (Dated)'!$D$2:$D$53,'Share Values'!$X313,'Transactions (Dated)'!$B$2:$B$53,'Share Values'!AI$11,'Transactions (Dated)'!$C$2:$C$53,"Buy")-SUMIFS('Transactions (Dated)'!$E$2:$E$53,'Transactions (Dated)'!$D$2:$D$53,'Share Values'!$X313,'Transactions (Dated)'!$B$2:$B$53,'Share Values'!AI$11,'Transactions (Dated)'!$C$2:$C$53,"Sell")</f>
        <v>0</v>
      </c>
      <c r="AJ313" s="40">
        <f ca="1">AJ312+SUMIFS('Transactions (Dated)'!$E$2:$E$53,'Transactions (Dated)'!$D$2:$D$53,'Share Values'!$X313,'Transactions (Dated)'!$B$2:$B$53,'Share Values'!AJ$11,'Transactions (Dated)'!$C$2:$C$53,"Buy")-SUMIFS('Transactions (Dated)'!$E$2:$E$53,'Transactions (Dated)'!$D$2:$D$53,'Share Values'!$X313,'Transactions (Dated)'!$B$2:$B$53,'Share Values'!AJ$11,'Transactions (Dated)'!$C$2:$C$53,"Sell")</f>
        <v>0</v>
      </c>
      <c r="AK313" s="40">
        <f ca="1">AK312+SUMIFS('Transactions (Dated)'!$E$2:$E$53,'Transactions (Dated)'!$D$2:$D$53,'Share Values'!$X313,'Transactions (Dated)'!$B$2:$B$53,'Share Values'!AK$11,'Transactions (Dated)'!$C$2:$C$53,"Buy")-SUMIFS('Transactions (Dated)'!$E$2:$E$53,'Transactions (Dated)'!$D$2:$D$53,'Share Values'!$X313,'Transactions (Dated)'!$B$2:$B$53,'Share Values'!AK$11,'Transactions (Dated)'!$C$2:$C$53,"Sell")</f>
        <v>0</v>
      </c>
      <c r="AL313" s="40">
        <f ca="1">AL312+SUMIFS('Transactions (Dated)'!$E$2:$E$53,'Transactions (Dated)'!$D$2:$D$53,'Share Values'!$X313,'Transactions (Dated)'!$B$2:$B$53,'Share Values'!AL$11,'Transactions (Dated)'!$C$2:$C$53,"Buy")-SUMIFS('Transactions (Dated)'!$E$2:$E$53,'Transactions (Dated)'!$D$2:$D$53,'Share Values'!$X313,'Transactions (Dated)'!$B$2:$B$53,'Share Values'!AL$11,'Transactions (Dated)'!$C$2:$C$53,"Sell")</f>
        <v>0</v>
      </c>
      <c r="AM313" s="40">
        <f ca="1">AM312+SUMIFS('Transactions (Dated)'!$E$2:$E$53,'Transactions (Dated)'!$D$2:$D$53,'Share Values'!$X313,'Transactions (Dated)'!$B$2:$B$53,'Share Values'!AM$11,'Transactions (Dated)'!$C$2:$C$53,"Buy")-SUMIFS('Transactions (Dated)'!$E$2:$E$53,'Transactions (Dated)'!$D$2:$D$53,'Share Values'!$X313,'Transactions (Dated)'!$B$2:$B$53,'Share Values'!AM$11,'Transactions (Dated)'!$C$2:$C$53,"Sell")</f>
        <v>0</v>
      </c>
      <c r="AN313" s="40">
        <f ca="1">AN312+SUMIFS('Transactions (Dated)'!$E$2:$E$53,'Transactions (Dated)'!$D$2:$D$53,'Share Values'!$X313,'Transactions (Dated)'!$B$2:$B$53,'Share Values'!AN$11,'Transactions (Dated)'!$C$2:$C$53,"Buy")-SUMIFS('Transactions (Dated)'!$E$2:$E$53,'Transactions (Dated)'!$D$2:$D$53,'Share Values'!$X313,'Transactions (Dated)'!$B$2:$B$53,'Share Values'!AN$11,'Transactions (Dated)'!$C$2:$C$53,"Sell")</f>
        <v>0</v>
      </c>
      <c r="AO313" s="40"/>
      <c r="AQ313" s="3">
        <f t="shared" si="115"/>
        <v>42349</v>
      </c>
      <c r="AR313" s="6">
        <f t="shared" ca="1" si="116"/>
        <v>48747.499999999993</v>
      </c>
      <c r="AS313" s="6">
        <f t="shared" ca="1" si="117"/>
        <v>21281.25</v>
      </c>
      <c r="AT313" s="6">
        <f t="shared" ca="1" si="118"/>
        <v>682905.3</v>
      </c>
      <c r="AU313" s="6">
        <f t="shared" ca="1" si="119"/>
        <v>62852.24</v>
      </c>
      <c r="AV313" s="6">
        <f t="shared" ca="1" si="120"/>
        <v>29866.560000000001</v>
      </c>
      <c r="AW313" s="6">
        <f t="shared" ca="1" si="121"/>
        <v>0</v>
      </c>
      <c r="AX313" s="6">
        <f t="shared" ca="1" si="122"/>
        <v>0</v>
      </c>
      <c r="AY313" s="6">
        <f t="shared" ca="1" si="123"/>
        <v>0</v>
      </c>
      <c r="AZ313" s="6">
        <f t="shared" ca="1" si="124"/>
        <v>0</v>
      </c>
      <c r="BA313" s="6">
        <f t="shared" ca="1" si="125"/>
        <v>0</v>
      </c>
      <c r="BB313" s="6">
        <f t="shared" ca="1" si="126"/>
        <v>0</v>
      </c>
      <c r="BC313" s="6">
        <f t="shared" ca="1" si="127"/>
        <v>0</v>
      </c>
      <c r="BD313" s="6">
        <f t="shared" ca="1" si="128"/>
        <v>0</v>
      </c>
      <c r="BE313" s="6">
        <f t="shared" ca="1" si="129"/>
        <v>0</v>
      </c>
      <c r="BF313" s="6">
        <f t="shared" ca="1" si="136"/>
        <v>0</v>
      </c>
      <c r="BG313" s="6">
        <f t="shared" ca="1" si="137"/>
        <v>0</v>
      </c>
      <c r="BH313" s="6"/>
      <c r="BJ313" s="4">
        <f t="shared" ca="1" si="130"/>
        <v>845652.85000000009</v>
      </c>
      <c r="BL313" s="3">
        <f t="shared" si="131"/>
        <v>42349</v>
      </c>
      <c r="BM313" s="6">
        <f>BM312+SUMIFS('Transactions (Dated)'!G:G,'Transactions (Dated)'!D:D,'Share Values'!AQ313)</f>
        <v>34179.499999999993</v>
      </c>
      <c r="BN313" s="6">
        <f ca="1">BN312+SUMIFS('Transactions (Dated)'!$F:$F,'Transactions (Dated)'!$D:$D,$BL313,'Transactions (Dated)'!$B:$B,BN$11,'Transactions (Dated)'!$C:$C,"Dividend (paid to cash)")*Y313</f>
        <v>0</v>
      </c>
      <c r="BO313" s="6">
        <f ca="1">BO312+SUMIFS('Transactions (Dated)'!$F:$F,'Transactions (Dated)'!$D:$D,$BL313,'Transactions (Dated)'!$B:$B,BO$11,'Transactions (Dated)'!$C:$C,"Dividend (paid to cash)")*Z313</f>
        <v>2421.875</v>
      </c>
      <c r="BP313" s="6">
        <f ca="1">BP312+SUMIFS('Transactions (Dated)'!$F:$F,'Transactions (Dated)'!$D:$D,$BL313,'Transactions (Dated)'!$B:$B,BP$11,'Transactions (Dated)'!$C:$C,"Dividend (paid to cash)")*AA313</f>
        <v>28734.342000000001</v>
      </c>
      <c r="BQ313" s="6">
        <f ca="1">BQ312+SUMIFS('Transactions (Dated)'!$F:$F,'Transactions (Dated)'!$D:$D,$BL313,'Transactions (Dated)'!$B:$B,BQ$11,'Transactions (Dated)'!$C:$C,"Dividend (paid to cash)")*AB313</f>
        <v>245.96000000000004</v>
      </c>
      <c r="BR313" s="6">
        <f ca="1">BR312+SUMIFS('Transactions (Dated)'!$F:$F,'Transactions (Dated)'!$D:$D,$BL313,'Transactions (Dated)'!$B:$B,BR$11,'Transactions (Dated)'!$C:$C,"Dividend (paid to cash)")*AC313</f>
        <v>0</v>
      </c>
      <c r="BS313" s="6">
        <f ca="1">BS312+SUMIFS('Transactions (Dated)'!$F:$F,'Transactions (Dated)'!$D:$D,$BL313,'Transactions (Dated)'!$B:$B,BS$11,'Transactions (Dated)'!$C:$C,"Dividend (paid to cash)")*AD313</f>
        <v>0</v>
      </c>
      <c r="BT313" s="6">
        <f ca="1">BT312+SUMIFS('Transactions (Dated)'!$F:$F,'Transactions (Dated)'!$D:$D,$BL313,'Transactions (Dated)'!$B:$B,BT$11,'Transactions (Dated)'!$C:$C,"Dividend (paid to cash)")*AE313</f>
        <v>0</v>
      </c>
      <c r="BU313" s="6">
        <f ca="1">BU312+SUMIFS('Transactions (Dated)'!$F:$F,'Transactions (Dated)'!$D:$D,$BL313,'Transactions (Dated)'!$B:$B,BU$11,'Transactions (Dated)'!$C:$C,"Dividend (paid to cash)")*AF313</f>
        <v>0</v>
      </c>
      <c r="BV313" s="6">
        <f ca="1">BV312+SUMIFS('Transactions (Dated)'!$F:$F,'Transactions (Dated)'!$D:$D,$BL313,'Transactions (Dated)'!$B:$B,BV$11,'Transactions (Dated)'!$C:$C,"Dividend (paid to cash)")*AG313</f>
        <v>0</v>
      </c>
      <c r="BW313" s="6">
        <f ca="1">BW312+SUMIFS('Transactions (Dated)'!$F:$F,'Transactions (Dated)'!$D:$D,$BL313,'Transactions (Dated)'!$B:$B,BW$11,'Transactions (Dated)'!$C:$C,"Dividend (paid to cash)")*AH313</f>
        <v>0</v>
      </c>
      <c r="BX313" s="6">
        <f ca="1">BX312+SUMIFS('Transactions (Dated)'!$F:$F,'Transactions (Dated)'!$D:$D,$BL313,'Transactions (Dated)'!$B:$B,BX$11,'Transactions (Dated)'!$C:$C,"Dividend (paid to cash)")*AI313</f>
        <v>0</v>
      </c>
      <c r="BY313" s="6">
        <f ca="1">BY312+SUMIFS('Transactions (Dated)'!$F:$F,'Transactions (Dated)'!$D:$D,$BL313,'Transactions (Dated)'!$B:$B,BY$11,'Transactions (Dated)'!$C:$C,"Dividend (paid to cash)")*AJ313</f>
        <v>0</v>
      </c>
      <c r="BZ313" s="6">
        <f ca="1">BZ312+SUMIFS('Transactions (Dated)'!$F:$F,'Transactions (Dated)'!$D:$D,$BL313,'Transactions (Dated)'!$B:$B,BZ$11,'Transactions (Dated)'!$C:$C,"Dividend (paid to cash)")*AK313</f>
        <v>0</v>
      </c>
      <c r="CA313" s="6">
        <f ca="1">CA312+SUMIFS('Transactions (Dated)'!$F:$F,'Transactions (Dated)'!$D:$D,$BL313,'Transactions (Dated)'!$B:$B,CA$11,'Transactions (Dated)'!$C:$C,"Dividend (paid to cash)")*AL313</f>
        <v>0</v>
      </c>
      <c r="CB313" s="6">
        <v>0</v>
      </c>
      <c r="CC313" s="6">
        <v>0</v>
      </c>
      <c r="CD313" s="6"/>
      <c r="CF313" s="6">
        <f t="shared" ca="1" si="138"/>
        <v>65581.676999999996</v>
      </c>
      <c r="CH313" s="3">
        <f t="shared" si="139"/>
        <v>42349</v>
      </c>
      <c r="CI313" s="4">
        <f t="shared" ca="1" si="132"/>
        <v>845652.85000000009</v>
      </c>
      <c r="CJ313" s="4">
        <f t="shared" ca="1" si="133"/>
        <v>65581.676999999996</v>
      </c>
      <c r="CL313" s="4">
        <f t="shared" ca="1" si="134"/>
        <v>911234.52700000012</v>
      </c>
    </row>
    <row r="314" spans="2:90" x14ac:dyDescent="0.15">
      <c r="B314" s="3">
        <f t="shared" si="135"/>
        <v>42352</v>
      </c>
      <c r="C314" s="2">
        <v>12695.5</v>
      </c>
      <c r="E314" s="70">
        <v>42352</v>
      </c>
      <c r="F314" s="69">
        <v>10.39</v>
      </c>
      <c r="G314" s="69">
        <v>2.29</v>
      </c>
      <c r="H314" s="69">
        <v>17.25</v>
      </c>
      <c r="I314" s="69">
        <v>32.700000000000003</v>
      </c>
      <c r="J314" s="69">
        <v>12.15</v>
      </c>
      <c r="K314" s="69">
        <v>9.8332999999999995</v>
      </c>
      <c r="L314" s="69">
        <v>19.22</v>
      </c>
      <c r="M314" s="69">
        <v>2.71</v>
      </c>
      <c r="N314" s="69">
        <v>7.39</v>
      </c>
      <c r="O314" s="69">
        <v>6.4767000000000001</v>
      </c>
      <c r="P314" s="69">
        <v>21.92</v>
      </c>
      <c r="Q314" s="69">
        <v>0.81</v>
      </c>
      <c r="R314" s="69">
        <v>4.66</v>
      </c>
      <c r="S314" s="69">
        <v>36.17</v>
      </c>
      <c r="T314" s="69"/>
      <c r="U314" s="69"/>
      <c r="V314" s="4"/>
      <c r="X314" s="3">
        <f t="shared" si="114"/>
        <v>42352</v>
      </c>
      <c r="Y314" s="40">
        <f ca="1">Y313+SUMIFS('Transactions (Dated)'!$E$2:$E$53,'Transactions (Dated)'!$D$2:$D$53,'Share Values'!$X314,'Transactions (Dated)'!$B$2:$B$53,'Share Values'!Y$11,'Transactions (Dated)'!$C$2:$C$53,"Buy")-SUMIFS('Transactions (Dated)'!$E$2:$E$53,'Transactions (Dated)'!$D$2:$D$53,'Share Values'!$X314,'Transactions (Dated)'!$B$2:$B$53,'Share Values'!Y$11,'Transactions (Dated)'!$C$2:$C$53,"Sell")</f>
        <v>4625</v>
      </c>
      <c r="Z314" s="40">
        <f ca="1">Z313+SUMIFS('Transactions (Dated)'!$E$2:$E$53,'Transactions (Dated)'!$D$2:$D$53,'Share Values'!$X314,'Transactions (Dated)'!$B$2:$B$53,'Share Values'!Z$11,'Transactions (Dated)'!$C$2:$C$53,"Buy")-SUMIFS('Transactions (Dated)'!$E$2:$E$53,'Transactions (Dated)'!$D$2:$D$53,'Share Values'!$X314,'Transactions (Dated)'!$B$2:$B$53,'Share Values'!Z$11,'Transactions (Dated)'!$C$2:$C$53,"Sell")</f>
        <v>9375</v>
      </c>
      <c r="AA314" s="40">
        <f ca="1">AA313+SUMIFS('Transactions (Dated)'!$E$2:$E$53,'Transactions (Dated)'!$D$2:$D$53,'Share Values'!$X314,'Transactions (Dated)'!$B$2:$B$53,'Share Values'!AA$11,'Transactions (Dated)'!$C$2:$C$53,"Buy")-SUMIFS('Transactions (Dated)'!$E$2:$E$53,'Transactions (Dated)'!$D$2:$D$53,'Share Values'!$X314,'Transactions (Dated)'!$B$2:$B$53,'Share Values'!AA$11,'Transactions (Dated)'!$C$2:$C$53,"Sell")</f>
        <v>39270</v>
      </c>
      <c r="AB314" s="40">
        <f ca="1">AB313+SUMIFS('Transactions (Dated)'!$E$2:$E$53,'Transactions (Dated)'!$D$2:$D$53,'Share Values'!$X314,'Transactions (Dated)'!$B$2:$B$53,'Share Values'!AB$11,'Transactions (Dated)'!$C$2:$C$53,"Buy")-SUMIFS('Transactions (Dated)'!$E$2:$E$53,'Transactions (Dated)'!$D$2:$D$53,'Share Values'!$X314,'Transactions (Dated)'!$B$2:$B$53,'Share Values'!AB$11,'Transactions (Dated)'!$C$2:$C$53,"Sell")</f>
        <v>1892</v>
      </c>
      <c r="AC314" s="40">
        <f ca="1">AC313+SUMIFS('Transactions (Dated)'!$E$2:$E$53,'Transactions (Dated)'!$D$2:$D$53,'Share Values'!$X314,'Transactions (Dated)'!$B$2:$B$53,'Share Values'!AC$11,'Transactions (Dated)'!$C$2:$C$53,"Buy")-SUMIFS('Transactions (Dated)'!$E$2:$E$53,'Transactions (Dated)'!$D$2:$D$53,'Share Values'!$X314,'Transactions (Dated)'!$B$2:$B$53,'Share Values'!AC$11,'Transactions (Dated)'!$C$2:$C$53,"Sell")</f>
        <v>2348</v>
      </c>
      <c r="AD314" s="40">
        <f ca="1">AD313+SUMIFS('Transactions (Dated)'!$E$2:$E$53,'Transactions (Dated)'!$D$2:$D$53,'Share Values'!$X314,'Transactions (Dated)'!$B$2:$B$53,'Share Values'!AD$11,'Transactions (Dated)'!$C$2:$C$53,"Buy")-SUMIFS('Transactions (Dated)'!$E$2:$E$53,'Transactions (Dated)'!$D$2:$D$53,'Share Values'!$X314,'Transactions (Dated)'!$B$2:$B$53,'Share Values'!AD$11,'Transactions (Dated)'!$C$2:$C$53,"Sell")</f>
        <v>0</v>
      </c>
      <c r="AE314" s="40">
        <f ca="1">AE313+SUMIFS('Transactions (Dated)'!$E$2:$E$53,'Transactions (Dated)'!$D$2:$D$53,'Share Values'!$X314,'Transactions (Dated)'!$B$2:$B$53,'Share Values'!AE$11,'Transactions (Dated)'!$C$2:$C$53,"Buy")-SUMIFS('Transactions (Dated)'!$E$2:$E$53,'Transactions (Dated)'!$D$2:$D$53,'Share Values'!$X314,'Transactions (Dated)'!$B$2:$B$53,'Share Values'!AE$11,'Transactions (Dated)'!$C$2:$C$53,"Sell")</f>
        <v>0</v>
      </c>
      <c r="AF314" s="40">
        <f ca="1">AF313+SUMIFS('Transactions (Dated)'!$E$2:$E$53,'Transactions (Dated)'!$D$2:$D$53,'Share Values'!$X314,'Transactions (Dated)'!$B$2:$B$53,'Share Values'!AF$11,'Transactions (Dated)'!$C$2:$C$53,"Buy")-SUMIFS('Transactions (Dated)'!$E$2:$E$53,'Transactions (Dated)'!$D$2:$D$53,'Share Values'!$X314,'Transactions (Dated)'!$B$2:$B$53,'Share Values'!AF$11,'Transactions (Dated)'!$C$2:$C$53,"Sell")</f>
        <v>0</v>
      </c>
      <c r="AG314" s="40">
        <f ca="1">AG313+SUMIFS('Transactions (Dated)'!$E$2:$E$53,'Transactions (Dated)'!$D$2:$D$53,'Share Values'!$X314,'Transactions (Dated)'!$B$2:$B$53,'Share Values'!AG$11,'Transactions (Dated)'!$C$2:$C$53,"Buy")-SUMIFS('Transactions (Dated)'!$E$2:$E$53,'Transactions (Dated)'!$D$2:$D$53,'Share Values'!$X314,'Transactions (Dated)'!$B$2:$B$53,'Share Values'!AG$11,'Transactions (Dated)'!$C$2:$C$53,"Sell")</f>
        <v>0</v>
      </c>
      <c r="AH314" s="40">
        <f ca="1">AH313+SUMIFS('Transactions (Dated)'!$E$2:$E$53,'Transactions (Dated)'!$D$2:$D$53,'Share Values'!$X314,'Transactions (Dated)'!$B$2:$B$53,'Share Values'!AH$11,'Transactions (Dated)'!$C$2:$C$53,"Buy")-SUMIFS('Transactions (Dated)'!$E$2:$E$53,'Transactions (Dated)'!$D$2:$D$53,'Share Values'!$X314,'Transactions (Dated)'!$B$2:$B$53,'Share Values'!AH$11,'Transactions (Dated)'!$C$2:$C$53,"Sell")</f>
        <v>0</v>
      </c>
      <c r="AI314" s="40">
        <f ca="1">AI313+SUMIFS('Transactions (Dated)'!$E$2:$E$53,'Transactions (Dated)'!$D$2:$D$53,'Share Values'!$X314,'Transactions (Dated)'!$B$2:$B$53,'Share Values'!AI$11,'Transactions (Dated)'!$C$2:$C$53,"Buy")-SUMIFS('Transactions (Dated)'!$E$2:$E$53,'Transactions (Dated)'!$D$2:$D$53,'Share Values'!$X314,'Transactions (Dated)'!$B$2:$B$53,'Share Values'!AI$11,'Transactions (Dated)'!$C$2:$C$53,"Sell")</f>
        <v>0</v>
      </c>
      <c r="AJ314" s="40">
        <f ca="1">AJ313+SUMIFS('Transactions (Dated)'!$E$2:$E$53,'Transactions (Dated)'!$D$2:$D$53,'Share Values'!$X314,'Transactions (Dated)'!$B$2:$B$53,'Share Values'!AJ$11,'Transactions (Dated)'!$C$2:$C$53,"Buy")-SUMIFS('Transactions (Dated)'!$E$2:$E$53,'Transactions (Dated)'!$D$2:$D$53,'Share Values'!$X314,'Transactions (Dated)'!$B$2:$B$53,'Share Values'!AJ$11,'Transactions (Dated)'!$C$2:$C$53,"Sell")</f>
        <v>0</v>
      </c>
      <c r="AK314" s="40">
        <f ca="1">AK313+SUMIFS('Transactions (Dated)'!$E$2:$E$53,'Transactions (Dated)'!$D$2:$D$53,'Share Values'!$X314,'Transactions (Dated)'!$B$2:$B$53,'Share Values'!AK$11,'Transactions (Dated)'!$C$2:$C$53,"Buy")-SUMIFS('Transactions (Dated)'!$E$2:$E$53,'Transactions (Dated)'!$D$2:$D$53,'Share Values'!$X314,'Transactions (Dated)'!$B$2:$B$53,'Share Values'!AK$11,'Transactions (Dated)'!$C$2:$C$53,"Sell")</f>
        <v>0</v>
      </c>
      <c r="AL314" s="40">
        <f ca="1">AL313+SUMIFS('Transactions (Dated)'!$E$2:$E$53,'Transactions (Dated)'!$D$2:$D$53,'Share Values'!$X314,'Transactions (Dated)'!$B$2:$B$53,'Share Values'!AL$11,'Transactions (Dated)'!$C$2:$C$53,"Buy")-SUMIFS('Transactions (Dated)'!$E$2:$E$53,'Transactions (Dated)'!$D$2:$D$53,'Share Values'!$X314,'Transactions (Dated)'!$B$2:$B$53,'Share Values'!AL$11,'Transactions (Dated)'!$C$2:$C$53,"Sell")</f>
        <v>0</v>
      </c>
      <c r="AM314" s="40">
        <f ca="1">AM313+SUMIFS('Transactions (Dated)'!$E$2:$E$53,'Transactions (Dated)'!$D$2:$D$53,'Share Values'!$X314,'Transactions (Dated)'!$B$2:$B$53,'Share Values'!AM$11,'Transactions (Dated)'!$C$2:$C$53,"Buy")-SUMIFS('Transactions (Dated)'!$E$2:$E$53,'Transactions (Dated)'!$D$2:$D$53,'Share Values'!$X314,'Transactions (Dated)'!$B$2:$B$53,'Share Values'!AM$11,'Transactions (Dated)'!$C$2:$C$53,"Sell")</f>
        <v>0</v>
      </c>
      <c r="AN314" s="40">
        <f ca="1">AN313+SUMIFS('Transactions (Dated)'!$E$2:$E$53,'Transactions (Dated)'!$D$2:$D$53,'Share Values'!$X314,'Transactions (Dated)'!$B$2:$B$53,'Share Values'!AN$11,'Transactions (Dated)'!$C$2:$C$53,"Buy")-SUMIFS('Transactions (Dated)'!$E$2:$E$53,'Transactions (Dated)'!$D$2:$D$53,'Share Values'!$X314,'Transactions (Dated)'!$B$2:$B$53,'Share Values'!AN$11,'Transactions (Dated)'!$C$2:$C$53,"Sell")</f>
        <v>0</v>
      </c>
      <c r="AO314" s="40"/>
      <c r="AQ314" s="3">
        <f t="shared" si="115"/>
        <v>42352</v>
      </c>
      <c r="AR314" s="6">
        <f t="shared" ca="1" si="116"/>
        <v>48053.75</v>
      </c>
      <c r="AS314" s="6">
        <f t="shared" ca="1" si="117"/>
        <v>21468.75</v>
      </c>
      <c r="AT314" s="6">
        <f t="shared" ca="1" si="118"/>
        <v>677407.5</v>
      </c>
      <c r="AU314" s="6">
        <f t="shared" ca="1" si="119"/>
        <v>61868.400000000009</v>
      </c>
      <c r="AV314" s="6">
        <f t="shared" ca="1" si="120"/>
        <v>28528.2</v>
      </c>
      <c r="AW314" s="6">
        <f t="shared" ca="1" si="121"/>
        <v>0</v>
      </c>
      <c r="AX314" s="6">
        <f t="shared" ca="1" si="122"/>
        <v>0</v>
      </c>
      <c r="AY314" s="6">
        <f t="shared" ca="1" si="123"/>
        <v>0</v>
      </c>
      <c r="AZ314" s="6">
        <f t="shared" ca="1" si="124"/>
        <v>0</v>
      </c>
      <c r="BA314" s="6">
        <f t="shared" ca="1" si="125"/>
        <v>0</v>
      </c>
      <c r="BB314" s="6">
        <f t="shared" ca="1" si="126"/>
        <v>0</v>
      </c>
      <c r="BC314" s="6">
        <f t="shared" ca="1" si="127"/>
        <v>0</v>
      </c>
      <c r="BD314" s="6">
        <f t="shared" ca="1" si="128"/>
        <v>0</v>
      </c>
      <c r="BE314" s="6">
        <f t="shared" ca="1" si="129"/>
        <v>0</v>
      </c>
      <c r="BF314" s="6">
        <f t="shared" ca="1" si="136"/>
        <v>0</v>
      </c>
      <c r="BG314" s="6">
        <f t="shared" ca="1" si="137"/>
        <v>0</v>
      </c>
      <c r="BH314" s="6"/>
      <c r="BJ314" s="4">
        <f t="shared" ca="1" si="130"/>
        <v>837326.6</v>
      </c>
      <c r="BL314" s="3">
        <f t="shared" si="131"/>
        <v>42352</v>
      </c>
      <c r="BM314" s="6">
        <f>BM313+SUMIFS('Transactions (Dated)'!G:G,'Transactions (Dated)'!D:D,'Share Values'!AQ314)</f>
        <v>34179.499999999993</v>
      </c>
      <c r="BN314" s="6">
        <f ca="1">BN313+SUMIFS('Transactions (Dated)'!$F:$F,'Transactions (Dated)'!$D:$D,$BL314,'Transactions (Dated)'!$B:$B,BN$11,'Transactions (Dated)'!$C:$C,"Dividend (paid to cash)")*Y314</f>
        <v>0</v>
      </c>
      <c r="BO314" s="6">
        <f ca="1">BO313+SUMIFS('Transactions (Dated)'!$F:$F,'Transactions (Dated)'!$D:$D,$BL314,'Transactions (Dated)'!$B:$B,BO$11,'Transactions (Dated)'!$C:$C,"Dividend (paid to cash)")*Z314</f>
        <v>2421.875</v>
      </c>
      <c r="BP314" s="6">
        <f ca="1">BP313+SUMIFS('Transactions (Dated)'!$F:$F,'Transactions (Dated)'!$D:$D,$BL314,'Transactions (Dated)'!$B:$B,BP$11,'Transactions (Dated)'!$C:$C,"Dividend (paid to cash)")*AA314</f>
        <v>28734.342000000001</v>
      </c>
      <c r="BQ314" s="6">
        <f ca="1">BQ313+SUMIFS('Transactions (Dated)'!$F:$F,'Transactions (Dated)'!$D:$D,$BL314,'Transactions (Dated)'!$B:$B,BQ$11,'Transactions (Dated)'!$C:$C,"Dividend (paid to cash)")*AB314</f>
        <v>245.96000000000004</v>
      </c>
      <c r="BR314" s="6">
        <f ca="1">BR313+SUMIFS('Transactions (Dated)'!$F:$F,'Transactions (Dated)'!$D:$D,$BL314,'Transactions (Dated)'!$B:$B,BR$11,'Transactions (Dated)'!$C:$C,"Dividend (paid to cash)")*AC314</f>
        <v>0</v>
      </c>
      <c r="BS314" s="6">
        <f ca="1">BS313+SUMIFS('Transactions (Dated)'!$F:$F,'Transactions (Dated)'!$D:$D,$BL314,'Transactions (Dated)'!$B:$B,BS$11,'Transactions (Dated)'!$C:$C,"Dividend (paid to cash)")*AD314</f>
        <v>0</v>
      </c>
      <c r="BT314" s="6">
        <f ca="1">BT313+SUMIFS('Transactions (Dated)'!$F:$F,'Transactions (Dated)'!$D:$D,$BL314,'Transactions (Dated)'!$B:$B,BT$11,'Transactions (Dated)'!$C:$C,"Dividend (paid to cash)")*AE314</f>
        <v>0</v>
      </c>
      <c r="BU314" s="6">
        <f ca="1">BU313+SUMIFS('Transactions (Dated)'!$F:$F,'Transactions (Dated)'!$D:$D,$BL314,'Transactions (Dated)'!$B:$B,BU$11,'Transactions (Dated)'!$C:$C,"Dividend (paid to cash)")*AF314</f>
        <v>0</v>
      </c>
      <c r="BV314" s="6">
        <f ca="1">BV313+SUMIFS('Transactions (Dated)'!$F:$F,'Transactions (Dated)'!$D:$D,$BL314,'Transactions (Dated)'!$B:$B,BV$11,'Transactions (Dated)'!$C:$C,"Dividend (paid to cash)")*AG314</f>
        <v>0</v>
      </c>
      <c r="BW314" s="6">
        <f ca="1">BW313+SUMIFS('Transactions (Dated)'!$F:$F,'Transactions (Dated)'!$D:$D,$BL314,'Transactions (Dated)'!$B:$B,BW$11,'Transactions (Dated)'!$C:$C,"Dividend (paid to cash)")*AH314</f>
        <v>0</v>
      </c>
      <c r="BX314" s="6">
        <f ca="1">BX313+SUMIFS('Transactions (Dated)'!$F:$F,'Transactions (Dated)'!$D:$D,$BL314,'Transactions (Dated)'!$B:$B,BX$11,'Transactions (Dated)'!$C:$C,"Dividend (paid to cash)")*AI314</f>
        <v>0</v>
      </c>
      <c r="BY314" s="6">
        <f ca="1">BY313+SUMIFS('Transactions (Dated)'!$F:$F,'Transactions (Dated)'!$D:$D,$BL314,'Transactions (Dated)'!$B:$B,BY$11,'Transactions (Dated)'!$C:$C,"Dividend (paid to cash)")*AJ314</f>
        <v>0</v>
      </c>
      <c r="BZ314" s="6">
        <f ca="1">BZ313+SUMIFS('Transactions (Dated)'!$F:$F,'Transactions (Dated)'!$D:$D,$BL314,'Transactions (Dated)'!$B:$B,BZ$11,'Transactions (Dated)'!$C:$C,"Dividend (paid to cash)")*AK314</f>
        <v>0</v>
      </c>
      <c r="CA314" s="6">
        <f ca="1">CA313+SUMIFS('Transactions (Dated)'!$F:$F,'Transactions (Dated)'!$D:$D,$BL314,'Transactions (Dated)'!$B:$B,CA$11,'Transactions (Dated)'!$C:$C,"Dividend (paid to cash)")*AL314</f>
        <v>0</v>
      </c>
      <c r="CB314" s="6">
        <v>0</v>
      </c>
      <c r="CC314" s="6">
        <v>0</v>
      </c>
      <c r="CD314" s="6"/>
      <c r="CF314" s="6">
        <f t="shared" ca="1" si="138"/>
        <v>65581.676999999996</v>
      </c>
      <c r="CH314" s="3">
        <f t="shared" si="139"/>
        <v>42352</v>
      </c>
      <c r="CI314" s="4">
        <f t="shared" ca="1" si="132"/>
        <v>837326.6</v>
      </c>
      <c r="CJ314" s="4">
        <f t="shared" ca="1" si="133"/>
        <v>65581.676999999996</v>
      </c>
      <c r="CL314" s="4">
        <f t="shared" ca="1" si="134"/>
        <v>902908.277</v>
      </c>
    </row>
    <row r="315" spans="2:90" x14ac:dyDescent="0.15">
      <c r="B315" s="3">
        <f t="shared" si="135"/>
        <v>42353</v>
      </c>
      <c r="C315" s="2">
        <v>12919.6</v>
      </c>
      <c r="E315" s="70">
        <v>42353</v>
      </c>
      <c r="F315" s="69">
        <v>10.78</v>
      </c>
      <c r="G315" s="69">
        <v>2.25</v>
      </c>
      <c r="H315" s="69">
        <v>17.57</v>
      </c>
      <c r="I315" s="69">
        <v>33.770000000000003</v>
      </c>
      <c r="J315" s="69">
        <v>12.36</v>
      </c>
      <c r="K315" s="69">
        <v>9.85</v>
      </c>
      <c r="L315" s="69">
        <v>19.66</v>
      </c>
      <c r="M315" s="69">
        <v>2.67</v>
      </c>
      <c r="N315" s="69">
        <v>7.38</v>
      </c>
      <c r="O315" s="69">
        <v>6.46</v>
      </c>
      <c r="P315" s="69">
        <v>22.05</v>
      </c>
      <c r="Q315" s="69">
        <v>0.81</v>
      </c>
      <c r="R315" s="69">
        <v>4.5199999999999996</v>
      </c>
      <c r="S315" s="69">
        <v>36.799999999999997</v>
      </c>
      <c r="T315" s="69"/>
      <c r="U315" s="69"/>
      <c r="V315" s="4"/>
      <c r="X315" s="3">
        <f t="shared" si="114"/>
        <v>42353</v>
      </c>
      <c r="Y315" s="40">
        <f ca="1">Y314+SUMIFS('Transactions (Dated)'!$E$2:$E$53,'Transactions (Dated)'!$D$2:$D$53,'Share Values'!$X315,'Transactions (Dated)'!$B$2:$B$53,'Share Values'!Y$11,'Transactions (Dated)'!$C$2:$C$53,"Buy")-SUMIFS('Transactions (Dated)'!$E$2:$E$53,'Transactions (Dated)'!$D$2:$D$53,'Share Values'!$X315,'Transactions (Dated)'!$B$2:$B$53,'Share Values'!Y$11,'Transactions (Dated)'!$C$2:$C$53,"Sell")</f>
        <v>4625</v>
      </c>
      <c r="Z315" s="40">
        <f ca="1">Z314+SUMIFS('Transactions (Dated)'!$E$2:$E$53,'Transactions (Dated)'!$D$2:$D$53,'Share Values'!$X315,'Transactions (Dated)'!$B$2:$B$53,'Share Values'!Z$11,'Transactions (Dated)'!$C$2:$C$53,"Buy")-SUMIFS('Transactions (Dated)'!$E$2:$E$53,'Transactions (Dated)'!$D$2:$D$53,'Share Values'!$X315,'Transactions (Dated)'!$B$2:$B$53,'Share Values'!Z$11,'Transactions (Dated)'!$C$2:$C$53,"Sell")</f>
        <v>9375</v>
      </c>
      <c r="AA315" s="40">
        <f ca="1">AA314+SUMIFS('Transactions (Dated)'!$E$2:$E$53,'Transactions (Dated)'!$D$2:$D$53,'Share Values'!$X315,'Transactions (Dated)'!$B$2:$B$53,'Share Values'!AA$11,'Transactions (Dated)'!$C$2:$C$53,"Buy")-SUMIFS('Transactions (Dated)'!$E$2:$E$53,'Transactions (Dated)'!$D$2:$D$53,'Share Values'!$X315,'Transactions (Dated)'!$B$2:$B$53,'Share Values'!AA$11,'Transactions (Dated)'!$C$2:$C$53,"Sell")</f>
        <v>39270</v>
      </c>
      <c r="AB315" s="40">
        <f ca="1">AB314+SUMIFS('Transactions (Dated)'!$E$2:$E$53,'Transactions (Dated)'!$D$2:$D$53,'Share Values'!$X315,'Transactions (Dated)'!$B$2:$B$53,'Share Values'!AB$11,'Transactions (Dated)'!$C$2:$C$53,"Buy")-SUMIFS('Transactions (Dated)'!$E$2:$E$53,'Transactions (Dated)'!$D$2:$D$53,'Share Values'!$X315,'Transactions (Dated)'!$B$2:$B$53,'Share Values'!AB$11,'Transactions (Dated)'!$C$2:$C$53,"Sell")</f>
        <v>1892</v>
      </c>
      <c r="AC315" s="40">
        <f ca="1">AC314+SUMIFS('Transactions (Dated)'!$E$2:$E$53,'Transactions (Dated)'!$D$2:$D$53,'Share Values'!$X315,'Transactions (Dated)'!$B$2:$B$53,'Share Values'!AC$11,'Transactions (Dated)'!$C$2:$C$53,"Buy")-SUMIFS('Transactions (Dated)'!$E$2:$E$53,'Transactions (Dated)'!$D$2:$D$53,'Share Values'!$X315,'Transactions (Dated)'!$B$2:$B$53,'Share Values'!AC$11,'Transactions (Dated)'!$C$2:$C$53,"Sell")</f>
        <v>2348</v>
      </c>
      <c r="AD315" s="40">
        <f ca="1">AD314+SUMIFS('Transactions (Dated)'!$E$2:$E$53,'Transactions (Dated)'!$D$2:$D$53,'Share Values'!$X315,'Transactions (Dated)'!$B$2:$B$53,'Share Values'!AD$11,'Transactions (Dated)'!$C$2:$C$53,"Buy")-SUMIFS('Transactions (Dated)'!$E$2:$E$53,'Transactions (Dated)'!$D$2:$D$53,'Share Values'!$X315,'Transactions (Dated)'!$B$2:$B$53,'Share Values'!AD$11,'Transactions (Dated)'!$C$2:$C$53,"Sell")</f>
        <v>0</v>
      </c>
      <c r="AE315" s="40">
        <f ca="1">AE314+SUMIFS('Transactions (Dated)'!$E$2:$E$53,'Transactions (Dated)'!$D$2:$D$53,'Share Values'!$X315,'Transactions (Dated)'!$B$2:$B$53,'Share Values'!AE$11,'Transactions (Dated)'!$C$2:$C$53,"Buy")-SUMIFS('Transactions (Dated)'!$E$2:$E$53,'Transactions (Dated)'!$D$2:$D$53,'Share Values'!$X315,'Transactions (Dated)'!$B$2:$B$53,'Share Values'!AE$11,'Transactions (Dated)'!$C$2:$C$53,"Sell")</f>
        <v>0</v>
      </c>
      <c r="AF315" s="40">
        <f ca="1">AF314+SUMIFS('Transactions (Dated)'!$E$2:$E$53,'Transactions (Dated)'!$D$2:$D$53,'Share Values'!$X315,'Transactions (Dated)'!$B$2:$B$53,'Share Values'!AF$11,'Transactions (Dated)'!$C$2:$C$53,"Buy")-SUMIFS('Transactions (Dated)'!$E$2:$E$53,'Transactions (Dated)'!$D$2:$D$53,'Share Values'!$X315,'Transactions (Dated)'!$B$2:$B$53,'Share Values'!AF$11,'Transactions (Dated)'!$C$2:$C$53,"Sell")</f>
        <v>0</v>
      </c>
      <c r="AG315" s="40">
        <f ca="1">AG314+SUMIFS('Transactions (Dated)'!$E$2:$E$53,'Transactions (Dated)'!$D$2:$D$53,'Share Values'!$X315,'Transactions (Dated)'!$B$2:$B$53,'Share Values'!AG$11,'Transactions (Dated)'!$C$2:$C$53,"Buy")-SUMIFS('Transactions (Dated)'!$E$2:$E$53,'Transactions (Dated)'!$D$2:$D$53,'Share Values'!$X315,'Transactions (Dated)'!$B$2:$B$53,'Share Values'!AG$11,'Transactions (Dated)'!$C$2:$C$53,"Sell")</f>
        <v>0</v>
      </c>
      <c r="AH315" s="40">
        <f ca="1">AH314+SUMIFS('Transactions (Dated)'!$E$2:$E$53,'Transactions (Dated)'!$D$2:$D$53,'Share Values'!$X315,'Transactions (Dated)'!$B$2:$B$53,'Share Values'!AH$11,'Transactions (Dated)'!$C$2:$C$53,"Buy")-SUMIFS('Transactions (Dated)'!$E$2:$E$53,'Transactions (Dated)'!$D$2:$D$53,'Share Values'!$X315,'Transactions (Dated)'!$B$2:$B$53,'Share Values'!AH$11,'Transactions (Dated)'!$C$2:$C$53,"Sell")</f>
        <v>0</v>
      </c>
      <c r="AI315" s="40">
        <f ca="1">AI314+SUMIFS('Transactions (Dated)'!$E$2:$E$53,'Transactions (Dated)'!$D$2:$D$53,'Share Values'!$X315,'Transactions (Dated)'!$B$2:$B$53,'Share Values'!AI$11,'Transactions (Dated)'!$C$2:$C$53,"Buy")-SUMIFS('Transactions (Dated)'!$E$2:$E$53,'Transactions (Dated)'!$D$2:$D$53,'Share Values'!$X315,'Transactions (Dated)'!$B$2:$B$53,'Share Values'!AI$11,'Transactions (Dated)'!$C$2:$C$53,"Sell")</f>
        <v>0</v>
      </c>
      <c r="AJ315" s="40">
        <f ca="1">AJ314+SUMIFS('Transactions (Dated)'!$E$2:$E$53,'Transactions (Dated)'!$D$2:$D$53,'Share Values'!$X315,'Transactions (Dated)'!$B$2:$B$53,'Share Values'!AJ$11,'Transactions (Dated)'!$C$2:$C$53,"Buy")-SUMIFS('Transactions (Dated)'!$E$2:$E$53,'Transactions (Dated)'!$D$2:$D$53,'Share Values'!$X315,'Transactions (Dated)'!$B$2:$B$53,'Share Values'!AJ$11,'Transactions (Dated)'!$C$2:$C$53,"Sell")</f>
        <v>0</v>
      </c>
      <c r="AK315" s="40">
        <f ca="1">AK314+SUMIFS('Transactions (Dated)'!$E$2:$E$53,'Transactions (Dated)'!$D$2:$D$53,'Share Values'!$X315,'Transactions (Dated)'!$B$2:$B$53,'Share Values'!AK$11,'Transactions (Dated)'!$C$2:$C$53,"Buy")-SUMIFS('Transactions (Dated)'!$E$2:$E$53,'Transactions (Dated)'!$D$2:$D$53,'Share Values'!$X315,'Transactions (Dated)'!$B$2:$B$53,'Share Values'!AK$11,'Transactions (Dated)'!$C$2:$C$53,"Sell")</f>
        <v>0</v>
      </c>
      <c r="AL315" s="40">
        <f ca="1">AL314+SUMIFS('Transactions (Dated)'!$E$2:$E$53,'Transactions (Dated)'!$D$2:$D$53,'Share Values'!$X315,'Transactions (Dated)'!$B$2:$B$53,'Share Values'!AL$11,'Transactions (Dated)'!$C$2:$C$53,"Buy")-SUMIFS('Transactions (Dated)'!$E$2:$E$53,'Transactions (Dated)'!$D$2:$D$53,'Share Values'!$X315,'Transactions (Dated)'!$B$2:$B$53,'Share Values'!AL$11,'Transactions (Dated)'!$C$2:$C$53,"Sell")</f>
        <v>0</v>
      </c>
      <c r="AM315" s="40">
        <f ca="1">AM314+SUMIFS('Transactions (Dated)'!$E$2:$E$53,'Transactions (Dated)'!$D$2:$D$53,'Share Values'!$X315,'Transactions (Dated)'!$B$2:$B$53,'Share Values'!AM$11,'Transactions (Dated)'!$C$2:$C$53,"Buy")-SUMIFS('Transactions (Dated)'!$E$2:$E$53,'Transactions (Dated)'!$D$2:$D$53,'Share Values'!$X315,'Transactions (Dated)'!$B$2:$B$53,'Share Values'!AM$11,'Transactions (Dated)'!$C$2:$C$53,"Sell")</f>
        <v>0</v>
      </c>
      <c r="AN315" s="40">
        <f ca="1">AN314+SUMIFS('Transactions (Dated)'!$E$2:$E$53,'Transactions (Dated)'!$D$2:$D$53,'Share Values'!$X315,'Transactions (Dated)'!$B$2:$B$53,'Share Values'!AN$11,'Transactions (Dated)'!$C$2:$C$53,"Buy")-SUMIFS('Transactions (Dated)'!$E$2:$E$53,'Transactions (Dated)'!$D$2:$D$53,'Share Values'!$X315,'Transactions (Dated)'!$B$2:$B$53,'Share Values'!AN$11,'Transactions (Dated)'!$C$2:$C$53,"Sell")</f>
        <v>0</v>
      </c>
      <c r="AO315" s="40"/>
      <c r="AQ315" s="3">
        <f t="shared" si="115"/>
        <v>42353</v>
      </c>
      <c r="AR315" s="6">
        <f t="shared" ca="1" si="116"/>
        <v>49857.5</v>
      </c>
      <c r="AS315" s="6">
        <f t="shared" ca="1" si="117"/>
        <v>21093.75</v>
      </c>
      <c r="AT315" s="6">
        <f t="shared" ca="1" si="118"/>
        <v>689973.9</v>
      </c>
      <c r="AU315" s="6">
        <f t="shared" ca="1" si="119"/>
        <v>63892.840000000004</v>
      </c>
      <c r="AV315" s="6">
        <f t="shared" ca="1" si="120"/>
        <v>29021.279999999999</v>
      </c>
      <c r="AW315" s="6">
        <f t="shared" ca="1" si="121"/>
        <v>0</v>
      </c>
      <c r="AX315" s="6">
        <f t="shared" ca="1" si="122"/>
        <v>0</v>
      </c>
      <c r="AY315" s="6">
        <f t="shared" ca="1" si="123"/>
        <v>0</v>
      </c>
      <c r="AZ315" s="6">
        <f t="shared" ca="1" si="124"/>
        <v>0</v>
      </c>
      <c r="BA315" s="6">
        <f t="shared" ca="1" si="125"/>
        <v>0</v>
      </c>
      <c r="BB315" s="6">
        <f t="shared" ca="1" si="126"/>
        <v>0</v>
      </c>
      <c r="BC315" s="6">
        <f t="shared" ca="1" si="127"/>
        <v>0</v>
      </c>
      <c r="BD315" s="6">
        <f t="shared" ca="1" si="128"/>
        <v>0</v>
      </c>
      <c r="BE315" s="6">
        <f t="shared" ca="1" si="129"/>
        <v>0</v>
      </c>
      <c r="BF315" s="6">
        <f t="shared" ca="1" si="136"/>
        <v>0</v>
      </c>
      <c r="BG315" s="6">
        <f t="shared" ca="1" si="137"/>
        <v>0</v>
      </c>
      <c r="BH315" s="6"/>
      <c r="BJ315" s="4">
        <f t="shared" ca="1" si="130"/>
        <v>853839.27</v>
      </c>
      <c r="BL315" s="3">
        <f t="shared" si="131"/>
        <v>42353</v>
      </c>
      <c r="BM315" s="6">
        <f>BM314+SUMIFS('Transactions (Dated)'!G:G,'Transactions (Dated)'!D:D,'Share Values'!AQ315)</f>
        <v>34179.499999999993</v>
      </c>
      <c r="BN315" s="6">
        <f ca="1">BN314+SUMIFS('Transactions (Dated)'!$F:$F,'Transactions (Dated)'!$D:$D,$BL315,'Transactions (Dated)'!$B:$B,BN$11,'Transactions (Dated)'!$C:$C,"Dividend (paid to cash)")*Y315</f>
        <v>0</v>
      </c>
      <c r="BO315" s="6">
        <f ca="1">BO314+SUMIFS('Transactions (Dated)'!$F:$F,'Transactions (Dated)'!$D:$D,$BL315,'Transactions (Dated)'!$B:$B,BO$11,'Transactions (Dated)'!$C:$C,"Dividend (paid to cash)")*Z315</f>
        <v>2421.875</v>
      </c>
      <c r="BP315" s="6">
        <f ca="1">BP314+SUMIFS('Transactions (Dated)'!$F:$F,'Transactions (Dated)'!$D:$D,$BL315,'Transactions (Dated)'!$B:$B,BP$11,'Transactions (Dated)'!$C:$C,"Dividend (paid to cash)")*AA315</f>
        <v>28734.342000000001</v>
      </c>
      <c r="BQ315" s="6">
        <f ca="1">BQ314+SUMIFS('Transactions (Dated)'!$F:$F,'Transactions (Dated)'!$D:$D,$BL315,'Transactions (Dated)'!$B:$B,BQ$11,'Transactions (Dated)'!$C:$C,"Dividend (paid to cash)")*AB315</f>
        <v>245.96000000000004</v>
      </c>
      <c r="BR315" s="6">
        <f ca="1">BR314+SUMIFS('Transactions (Dated)'!$F:$F,'Transactions (Dated)'!$D:$D,$BL315,'Transactions (Dated)'!$B:$B,BR$11,'Transactions (Dated)'!$C:$C,"Dividend (paid to cash)")*AC315</f>
        <v>0</v>
      </c>
      <c r="BS315" s="6">
        <f ca="1">BS314+SUMIFS('Transactions (Dated)'!$F:$F,'Transactions (Dated)'!$D:$D,$BL315,'Transactions (Dated)'!$B:$B,BS$11,'Transactions (Dated)'!$C:$C,"Dividend (paid to cash)")*AD315</f>
        <v>0</v>
      </c>
      <c r="BT315" s="6">
        <f ca="1">BT314+SUMIFS('Transactions (Dated)'!$F:$F,'Transactions (Dated)'!$D:$D,$BL315,'Transactions (Dated)'!$B:$B,BT$11,'Transactions (Dated)'!$C:$C,"Dividend (paid to cash)")*AE315</f>
        <v>0</v>
      </c>
      <c r="BU315" s="6">
        <f ca="1">BU314+SUMIFS('Transactions (Dated)'!$F:$F,'Transactions (Dated)'!$D:$D,$BL315,'Transactions (Dated)'!$B:$B,BU$11,'Transactions (Dated)'!$C:$C,"Dividend (paid to cash)")*AF315</f>
        <v>0</v>
      </c>
      <c r="BV315" s="6">
        <f ca="1">BV314+SUMIFS('Transactions (Dated)'!$F:$F,'Transactions (Dated)'!$D:$D,$BL315,'Transactions (Dated)'!$B:$B,BV$11,'Transactions (Dated)'!$C:$C,"Dividend (paid to cash)")*AG315</f>
        <v>0</v>
      </c>
      <c r="BW315" s="6">
        <f ca="1">BW314+SUMIFS('Transactions (Dated)'!$F:$F,'Transactions (Dated)'!$D:$D,$BL315,'Transactions (Dated)'!$B:$B,BW$11,'Transactions (Dated)'!$C:$C,"Dividend (paid to cash)")*AH315</f>
        <v>0</v>
      </c>
      <c r="BX315" s="6">
        <f ca="1">BX314+SUMIFS('Transactions (Dated)'!$F:$F,'Transactions (Dated)'!$D:$D,$BL315,'Transactions (Dated)'!$B:$B,BX$11,'Transactions (Dated)'!$C:$C,"Dividend (paid to cash)")*AI315</f>
        <v>0</v>
      </c>
      <c r="BY315" s="6">
        <f ca="1">BY314+SUMIFS('Transactions (Dated)'!$F:$F,'Transactions (Dated)'!$D:$D,$BL315,'Transactions (Dated)'!$B:$B,BY$11,'Transactions (Dated)'!$C:$C,"Dividend (paid to cash)")*AJ315</f>
        <v>0</v>
      </c>
      <c r="BZ315" s="6">
        <f ca="1">BZ314+SUMIFS('Transactions (Dated)'!$F:$F,'Transactions (Dated)'!$D:$D,$BL315,'Transactions (Dated)'!$B:$B,BZ$11,'Transactions (Dated)'!$C:$C,"Dividend (paid to cash)")*AK315</f>
        <v>0</v>
      </c>
      <c r="CA315" s="6">
        <f ca="1">CA314+SUMIFS('Transactions (Dated)'!$F:$F,'Transactions (Dated)'!$D:$D,$BL315,'Transactions (Dated)'!$B:$B,CA$11,'Transactions (Dated)'!$C:$C,"Dividend (paid to cash)")*AL315</f>
        <v>0</v>
      </c>
      <c r="CB315" s="6">
        <v>0</v>
      </c>
      <c r="CC315" s="6">
        <v>0</v>
      </c>
      <c r="CD315" s="6"/>
      <c r="CF315" s="6">
        <f t="shared" ca="1" si="138"/>
        <v>65581.676999999996</v>
      </c>
      <c r="CH315" s="3">
        <f t="shared" si="139"/>
        <v>42353</v>
      </c>
      <c r="CI315" s="4">
        <f t="shared" ca="1" si="132"/>
        <v>853839.27</v>
      </c>
      <c r="CJ315" s="4">
        <f t="shared" ca="1" si="133"/>
        <v>65581.676999999996</v>
      </c>
      <c r="CL315" s="4">
        <f t="shared" ca="1" si="134"/>
        <v>919420.94700000004</v>
      </c>
    </row>
    <row r="316" spans="2:90" x14ac:dyDescent="0.15">
      <c r="B316" s="3">
        <f t="shared" si="135"/>
        <v>42354</v>
      </c>
      <c r="C316" s="2">
        <v>13166.1</v>
      </c>
      <c r="E316" s="70">
        <v>42354</v>
      </c>
      <c r="F316" s="69">
        <v>11.29</v>
      </c>
      <c r="G316" s="69">
        <v>2.15</v>
      </c>
      <c r="H316" s="69">
        <v>17.89</v>
      </c>
      <c r="I316" s="69">
        <v>33.68</v>
      </c>
      <c r="J316" s="69">
        <v>12.99</v>
      </c>
      <c r="K316" s="69">
        <v>10.19</v>
      </c>
      <c r="L316" s="69">
        <v>19.57</v>
      </c>
      <c r="M316" s="69">
        <v>2.9</v>
      </c>
      <c r="N316" s="69">
        <v>7.37</v>
      </c>
      <c r="O316" s="69">
        <v>6.5</v>
      </c>
      <c r="P316" s="69">
        <v>22.05</v>
      </c>
      <c r="Q316" s="69">
        <v>0.81</v>
      </c>
      <c r="R316" s="69">
        <v>4.8899999999999997</v>
      </c>
      <c r="S316" s="69">
        <v>37.96</v>
      </c>
      <c r="T316" s="69"/>
      <c r="U316" s="69"/>
      <c r="V316" s="4"/>
      <c r="X316" s="3">
        <f t="shared" si="114"/>
        <v>42354</v>
      </c>
      <c r="Y316" s="40">
        <f ca="1">Y315+SUMIFS('Transactions (Dated)'!$E$2:$E$53,'Transactions (Dated)'!$D$2:$D$53,'Share Values'!$X316,'Transactions (Dated)'!$B$2:$B$53,'Share Values'!Y$11,'Transactions (Dated)'!$C$2:$C$53,"Buy")-SUMIFS('Transactions (Dated)'!$E$2:$E$53,'Transactions (Dated)'!$D$2:$D$53,'Share Values'!$X316,'Transactions (Dated)'!$B$2:$B$53,'Share Values'!Y$11,'Transactions (Dated)'!$C$2:$C$53,"Sell")</f>
        <v>4625</v>
      </c>
      <c r="Z316" s="40">
        <f ca="1">Z315+SUMIFS('Transactions (Dated)'!$E$2:$E$53,'Transactions (Dated)'!$D$2:$D$53,'Share Values'!$X316,'Transactions (Dated)'!$B$2:$B$53,'Share Values'!Z$11,'Transactions (Dated)'!$C$2:$C$53,"Buy")-SUMIFS('Transactions (Dated)'!$E$2:$E$53,'Transactions (Dated)'!$D$2:$D$53,'Share Values'!$X316,'Transactions (Dated)'!$B$2:$B$53,'Share Values'!Z$11,'Transactions (Dated)'!$C$2:$C$53,"Sell")</f>
        <v>9375</v>
      </c>
      <c r="AA316" s="40">
        <f ca="1">AA315+SUMIFS('Transactions (Dated)'!$E$2:$E$53,'Transactions (Dated)'!$D$2:$D$53,'Share Values'!$X316,'Transactions (Dated)'!$B$2:$B$53,'Share Values'!AA$11,'Transactions (Dated)'!$C$2:$C$53,"Buy")-SUMIFS('Transactions (Dated)'!$E$2:$E$53,'Transactions (Dated)'!$D$2:$D$53,'Share Values'!$X316,'Transactions (Dated)'!$B$2:$B$53,'Share Values'!AA$11,'Transactions (Dated)'!$C$2:$C$53,"Sell")</f>
        <v>39270</v>
      </c>
      <c r="AB316" s="40">
        <f ca="1">AB315+SUMIFS('Transactions (Dated)'!$E$2:$E$53,'Transactions (Dated)'!$D$2:$D$53,'Share Values'!$X316,'Transactions (Dated)'!$B$2:$B$53,'Share Values'!AB$11,'Transactions (Dated)'!$C$2:$C$53,"Buy")-SUMIFS('Transactions (Dated)'!$E$2:$E$53,'Transactions (Dated)'!$D$2:$D$53,'Share Values'!$X316,'Transactions (Dated)'!$B$2:$B$53,'Share Values'!AB$11,'Transactions (Dated)'!$C$2:$C$53,"Sell")</f>
        <v>1892</v>
      </c>
      <c r="AC316" s="40">
        <f ca="1">AC315+SUMIFS('Transactions (Dated)'!$E$2:$E$53,'Transactions (Dated)'!$D$2:$D$53,'Share Values'!$X316,'Transactions (Dated)'!$B$2:$B$53,'Share Values'!AC$11,'Transactions (Dated)'!$C$2:$C$53,"Buy")-SUMIFS('Transactions (Dated)'!$E$2:$E$53,'Transactions (Dated)'!$D$2:$D$53,'Share Values'!$X316,'Transactions (Dated)'!$B$2:$B$53,'Share Values'!AC$11,'Transactions (Dated)'!$C$2:$C$53,"Sell")</f>
        <v>2348</v>
      </c>
      <c r="AD316" s="40">
        <f ca="1">AD315+SUMIFS('Transactions (Dated)'!$E$2:$E$53,'Transactions (Dated)'!$D$2:$D$53,'Share Values'!$X316,'Transactions (Dated)'!$B$2:$B$53,'Share Values'!AD$11,'Transactions (Dated)'!$C$2:$C$53,"Buy")-SUMIFS('Transactions (Dated)'!$E$2:$E$53,'Transactions (Dated)'!$D$2:$D$53,'Share Values'!$X316,'Transactions (Dated)'!$B$2:$B$53,'Share Values'!AD$11,'Transactions (Dated)'!$C$2:$C$53,"Sell")</f>
        <v>0</v>
      </c>
      <c r="AE316" s="40">
        <f ca="1">AE315+SUMIFS('Transactions (Dated)'!$E$2:$E$53,'Transactions (Dated)'!$D$2:$D$53,'Share Values'!$X316,'Transactions (Dated)'!$B$2:$B$53,'Share Values'!AE$11,'Transactions (Dated)'!$C$2:$C$53,"Buy")-SUMIFS('Transactions (Dated)'!$E$2:$E$53,'Transactions (Dated)'!$D$2:$D$53,'Share Values'!$X316,'Transactions (Dated)'!$B$2:$B$53,'Share Values'!AE$11,'Transactions (Dated)'!$C$2:$C$53,"Sell")</f>
        <v>0</v>
      </c>
      <c r="AF316" s="40">
        <f ca="1">AF315+SUMIFS('Transactions (Dated)'!$E$2:$E$53,'Transactions (Dated)'!$D$2:$D$53,'Share Values'!$X316,'Transactions (Dated)'!$B$2:$B$53,'Share Values'!AF$11,'Transactions (Dated)'!$C$2:$C$53,"Buy")-SUMIFS('Transactions (Dated)'!$E$2:$E$53,'Transactions (Dated)'!$D$2:$D$53,'Share Values'!$X316,'Transactions (Dated)'!$B$2:$B$53,'Share Values'!AF$11,'Transactions (Dated)'!$C$2:$C$53,"Sell")</f>
        <v>0</v>
      </c>
      <c r="AG316" s="40">
        <f ca="1">AG315+SUMIFS('Transactions (Dated)'!$E$2:$E$53,'Transactions (Dated)'!$D$2:$D$53,'Share Values'!$X316,'Transactions (Dated)'!$B$2:$B$53,'Share Values'!AG$11,'Transactions (Dated)'!$C$2:$C$53,"Buy")-SUMIFS('Transactions (Dated)'!$E$2:$E$53,'Transactions (Dated)'!$D$2:$D$53,'Share Values'!$X316,'Transactions (Dated)'!$B$2:$B$53,'Share Values'!AG$11,'Transactions (Dated)'!$C$2:$C$53,"Sell")</f>
        <v>0</v>
      </c>
      <c r="AH316" s="40">
        <f ca="1">AH315+SUMIFS('Transactions (Dated)'!$E$2:$E$53,'Transactions (Dated)'!$D$2:$D$53,'Share Values'!$X316,'Transactions (Dated)'!$B$2:$B$53,'Share Values'!AH$11,'Transactions (Dated)'!$C$2:$C$53,"Buy")-SUMIFS('Transactions (Dated)'!$E$2:$E$53,'Transactions (Dated)'!$D$2:$D$53,'Share Values'!$X316,'Transactions (Dated)'!$B$2:$B$53,'Share Values'!AH$11,'Transactions (Dated)'!$C$2:$C$53,"Sell")</f>
        <v>0</v>
      </c>
      <c r="AI316" s="40">
        <f ca="1">AI315+SUMIFS('Transactions (Dated)'!$E$2:$E$53,'Transactions (Dated)'!$D$2:$D$53,'Share Values'!$X316,'Transactions (Dated)'!$B$2:$B$53,'Share Values'!AI$11,'Transactions (Dated)'!$C$2:$C$53,"Buy")-SUMIFS('Transactions (Dated)'!$E$2:$E$53,'Transactions (Dated)'!$D$2:$D$53,'Share Values'!$X316,'Transactions (Dated)'!$B$2:$B$53,'Share Values'!AI$11,'Transactions (Dated)'!$C$2:$C$53,"Sell")</f>
        <v>0</v>
      </c>
      <c r="AJ316" s="40">
        <f ca="1">AJ315+SUMIFS('Transactions (Dated)'!$E$2:$E$53,'Transactions (Dated)'!$D$2:$D$53,'Share Values'!$X316,'Transactions (Dated)'!$B$2:$B$53,'Share Values'!AJ$11,'Transactions (Dated)'!$C$2:$C$53,"Buy")-SUMIFS('Transactions (Dated)'!$E$2:$E$53,'Transactions (Dated)'!$D$2:$D$53,'Share Values'!$X316,'Transactions (Dated)'!$B$2:$B$53,'Share Values'!AJ$11,'Transactions (Dated)'!$C$2:$C$53,"Sell")</f>
        <v>0</v>
      </c>
      <c r="AK316" s="40">
        <f ca="1">AK315+SUMIFS('Transactions (Dated)'!$E$2:$E$53,'Transactions (Dated)'!$D$2:$D$53,'Share Values'!$X316,'Transactions (Dated)'!$B$2:$B$53,'Share Values'!AK$11,'Transactions (Dated)'!$C$2:$C$53,"Buy")-SUMIFS('Transactions (Dated)'!$E$2:$E$53,'Transactions (Dated)'!$D$2:$D$53,'Share Values'!$X316,'Transactions (Dated)'!$B$2:$B$53,'Share Values'!AK$11,'Transactions (Dated)'!$C$2:$C$53,"Sell")</f>
        <v>0</v>
      </c>
      <c r="AL316" s="40">
        <f ca="1">AL315+SUMIFS('Transactions (Dated)'!$E$2:$E$53,'Transactions (Dated)'!$D$2:$D$53,'Share Values'!$X316,'Transactions (Dated)'!$B$2:$B$53,'Share Values'!AL$11,'Transactions (Dated)'!$C$2:$C$53,"Buy")-SUMIFS('Transactions (Dated)'!$E$2:$E$53,'Transactions (Dated)'!$D$2:$D$53,'Share Values'!$X316,'Transactions (Dated)'!$B$2:$B$53,'Share Values'!AL$11,'Transactions (Dated)'!$C$2:$C$53,"Sell")</f>
        <v>0</v>
      </c>
      <c r="AM316" s="40">
        <f ca="1">AM315+SUMIFS('Transactions (Dated)'!$E$2:$E$53,'Transactions (Dated)'!$D$2:$D$53,'Share Values'!$X316,'Transactions (Dated)'!$B$2:$B$53,'Share Values'!AM$11,'Transactions (Dated)'!$C$2:$C$53,"Buy")-SUMIFS('Transactions (Dated)'!$E$2:$E$53,'Transactions (Dated)'!$D$2:$D$53,'Share Values'!$X316,'Transactions (Dated)'!$B$2:$B$53,'Share Values'!AM$11,'Transactions (Dated)'!$C$2:$C$53,"Sell")</f>
        <v>0</v>
      </c>
      <c r="AN316" s="40">
        <f ca="1">AN315+SUMIFS('Transactions (Dated)'!$E$2:$E$53,'Transactions (Dated)'!$D$2:$D$53,'Share Values'!$X316,'Transactions (Dated)'!$B$2:$B$53,'Share Values'!AN$11,'Transactions (Dated)'!$C$2:$C$53,"Buy")-SUMIFS('Transactions (Dated)'!$E$2:$E$53,'Transactions (Dated)'!$D$2:$D$53,'Share Values'!$X316,'Transactions (Dated)'!$B$2:$B$53,'Share Values'!AN$11,'Transactions (Dated)'!$C$2:$C$53,"Sell")</f>
        <v>0</v>
      </c>
      <c r="AO316" s="40"/>
      <c r="AQ316" s="3">
        <f t="shared" si="115"/>
        <v>42354</v>
      </c>
      <c r="AR316" s="6">
        <f t="shared" ca="1" si="116"/>
        <v>52216.249999999993</v>
      </c>
      <c r="AS316" s="6">
        <f t="shared" ca="1" si="117"/>
        <v>20156.25</v>
      </c>
      <c r="AT316" s="6">
        <f t="shared" ca="1" si="118"/>
        <v>702540.3</v>
      </c>
      <c r="AU316" s="6">
        <f t="shared" ca="1" si="119"/>
        <v>63722.559999999998</v>
      </c>
      <c r="AV316" s="6">
        <f t="shared" ca="1" si="120"/>
        <v>30500.52</v>
      </c>
      <c r="AW316" s="6">
        <f t="shared" ca="1" si="121"/>
        <v>0</v>
      </c>
      <c r="AX316" s="6">
        <f t="shared" ca="1" si="122"/>
        <v>0</v>
      </c>
      <c r="AY316" s="6">
        <f t="shared" ca="1" si="123"/>
        <v>0</v>
      </c>
      <c r="AZ316" s="6">
        <f t="shared" ca="1" si="124"/>
        <v>0</v>
      </c>
      <c r="BA316" s="6">
        <f t="shared" ca="1" si="125"/>
        <v>0</v>
      </c>
      <c r="BB316" s="6">
        <f t="shared" ca="1" si="126"/>
        <v>0</v>
      </c>
      <c r="BC316" s="6">
        <f t="shared" ca="1" si="127"/>
        <v>0</v>
      </c>
      <c r="BD316" s="6">
        <f t="shared" ca="1" si="128"/>
        <v>0</v>
      </c>
      <c r="BE316" s="6">
        <f t="shared" ca="1" si="129"/>
        <v>0</v>
      </c>
      <c r="BF316" s="6">
        <f t="shared" ca="1" si="136"/>
        <v>0</v>
      </c>
      <c r="BG316" s="6">
        <f t="shared" ca="1" si="137"/>
        <v>0</v>
      </c>
      <c r="BH316" s="6"/>
      <c r="BJ316" s="4">
        <f t="shared" ca="1" si="130"/>
        <v>869135.88000000012</v>
      </c>
      <c r="BL316" s="3">
        <f t="shared" si="131"/>
        <v>42354</v>
      </c>
      <c r="BM316" s="6">
        <f>BM315+SUMIFS('Transactions (Dated)'!G:G,'Transactions (Dated)'!D:D,'Share Values'!AQ316)</f>
        <v>34179.499999999993</v>
      </c>
      <c r="BN316" s="6">
        <f ca="1">BN315+SUMIFS('Transactions (Dated)'!$F:$F,'Transactions (Dated)'!$D:$D,$BL316,'Transactions (Dated)'!$B:$B,BN$11,'Transactions (Dated)'!$C:$C,"Dividend (paid to cash)")*Y316</f>
        <v>0</v>
      </c>
      <c r="BO316" s="6">
        <f ca="1">BO315+SUMIFS('Transactions (Dated)'!$F:$F,'Transactions (Dated)'!$D:$D,$BL316,'Transactions (Dated)'!$B:$B,BO$11,'Transactions (Dated)'!$C:$C,"Dividend (paid to cash)")*Z316</f>
        <v>2421.875</v>
      </c>
      <c r="BP316" s="6">
        <f ca="1">BP315+SUMIFS('Transactions (Dated)'!$F:$F,'Transactions (Dated)'!$D:$D,$BL316,'Transactions (Dated)'!$B:$B,BP$11,'Transactions (Dated)'!$C:$C,"Dividend (paid to cash)")*AA316</f>
        <v>28734.342000000001</v>
      </c>
      <c r="BQ316" s="6">
        <f ca="1">BQ315+SUMIFS('Transactions (Dated)'!$F:$F,'Transactions (Dated)'!$D:$D,$BL316,'Transactions (Dated)'!$B:$B,BQ$11,'Transactions (Dated)'!$C:$C,"Dividend (paid to cash)")*AB316</f>
        <v>245.96000000000004</v>
      </c>
      <c r="BR316" s="6">
        <f ca="1">BR315+SUMIFS('Transactions (Dated)'!$F:$F,'Transactions (Dated)'!$D:$D,$BL316,'Transactions (Dated)'!$B:$B,BR$11,'Transactions (Dated)'!$C:$C,"Dividend (paid to cash)")*AC316</f>
        <v>0</v>
      </c>
      <c r="BS316" s="6">
        <f ca="1">BS315+SUMIFS('Transactions (Dated)'!$F:$F,'Transactions (Dated)'!$D:$D,$BL316,'Transactions (Dated)'!$B:$B,BS$11,'Transactions (Dated)'!$C:$C,"Dividend (paid to cash)")*AD316</f>
        <v>0</v>
      </c>
      <c r="BT316" s="6">
        <f ca="1">BT315+SUMIFS('Transactions (Dated)'!$F:$F,'Transactions (Dated)'!$D:$D,$BL316,'Transactions (Dated)'!$B:$B,BT$11,'Transactions (Dated)'!$C:$C,"Dividend (paid to cash)")*AE316</f>
        <v>0</v>
      </c>
      <c r="BU316" s="6">
        <f ca="1">BU315+SUMIFS('Transactions (Dated)'!$F:$F,'Transactions (Dated)'!$D:$D,$BL316,'Transactions (Dated)'!$B:$B,BU$11,'Transactions (Dated)'!$C:$C,"Dividend (paid to cash)")*AF316</f>
        <v>0</v>
      </c>
      <c r="BV316" s="6">
        <f ca="1">BV315+SUMIFS('Transactions (Dated)'!$F:$F,'Transactions (Dated)'!$D:$D,$BL316,'Transactions (Dated)'!$B:$B,BV$11,'Transactions (Dated)'!$C:$C,"Dividend (paid to cash)")*AG316</f>
        <v>0</v>
      </c>
      <c r="BW316" s="6">
        <f ca="1">BW315+SUMIFS('Transactions (Dated)'!$F:$F,'Transactions (Dated)'!$D:$D,$BL316,'Transactions (Dated)'!$B:$B,BW$11,'Transactions (Dated)'!$C:$C,"Dividend (paid to cash)")*AH316</f>
        <v>0</v>
      </c>
      <c r="BX316" s="6">
        <f ca="1">BX315+SUMIFS('Transactions (Dated)'!$F:$F,'Transactions (Dated)'!$D:$D,$BL316,'Transactions (Dated)'!$B:$B,BX$11,'Transactions (Dated)'!$C:$C,"Dividend (paid to cash)")*AI316</f>
        <v>0</v>
      </c>
      <c r="BY316" s="6">
        <f ca="1">BY315+SUMIFS('Transactions (Dated)'!$F:$F,'Transactions (Dated)'!$D:$D,$BL316,'Transactions (Dated)'!$B:$B,BY$11,'Transactions (Dated)'!$C:$C,"Dividend (paid to cash)")*AJ316</f>
        <v>0</v>
      </c>
      <c r="BZ316" s="6">
        <f ca="1">BZ315+SUMIFS('Transactions (Dated)'!$F:$F,'Transactions (Dated)'!$D:$D,$BL316,'Transactions (Dated)'!$B:$B,BZ$11,'Transactions (Dated)'!$C:$C,"Dividend (paid to cash)")*AK316</f>
        <v>0</v>
      </c>
      <c r="CA316" s="6">
        <f ca="1">CA315+SUMIFS('Transactions (Dated)'!$F:$F,'Transactions (Dated)'!$D:$D,$BL316,'Transactions (Dated)'!$B:$B,CA$11,'Transactions (Dated)'!$C:$C,"Dividend (paid to cash)")*AL316</f>
        <v>0</v>
      </c>
      <c r="CB316" s="6">
        <v>0</v>
      </c>
      <c r="CC316" s="6">
        <v>0</v>
      </c>
      <c r="CD316" s="6"/>
      <c r="CF316" s="6">
        <f t="shared" ca="1" si="138"/>
        <v>65581.676999999996</v>
      </c>
      <c r="CH316" s="3">
        <f t="shared" si="139"/>
        <v>42354</v>
      </c>
      <c r="CI316" s="4">
        <f t="shared" ca="1" si="132"/>
        <v>869135.88000000012</v>
      </c>
      <c r="CJ316" s="4">
        <f t="shared" ca="1" si="133"/>
        <v>65581.676999999996</v>
      </c>
      <c r="CL316" s="4">
        <f t="shared" ca="1" si="134"/>
        <v>934717.55700000015</v>
      </c>
    </row>
    <row r="317" spans="2:90" x14ac:dyDescent="0.15">
      <c r="B317" s="3">
        <f t="shared" si="135"/>
        <v>42355</v>
      </c>
      <c r="C317" s="2">
        <v>13009.9</v>
      </c>
      <c r="E317" s="70">
        <v>42355</v>
      </c>
      <c r="F317" s="69">
        <v>10.89</v>
      </c>
      <c r="G317" s="69">
        <v>2.29</v>
      </c>
      <c r="H317" s="69">
        <v>17.690000000000001</v>
      </c>
      <c r="I317" s="69">
        <v>33.89</v>
      </c>
      <c r="J317" s="69">
        <v>13.03</v>
      </c>
      <c r="K317" s="69">
        <v>10.27</v>
      </c>
      <c r="L317" s="69">
        <v>19.399999999999999</v>
      </c>
      <c r="M317" s="69">
        <v>2.72</v>
      </c>
      <c r="N317" s="69">
        <v>7.27</v>
      </c>
      <c r="O317" s="69">
        <v>6.6333000000000002</v>
      </c>
      <c r="P317" s="69">
        <v>23.86</v>
      </c>
      <c r="Q317" s="69">
        <v>0.82</v>
      </c>
      <c r="R317" s="69">
        <v>4.7</v>
      </c>
      <c r="S317" s="69">
        <v>37.840000000000003</v>
      </c>
      <c r="T317" s="69"/>
      <c r="U317" s="69"/>
      <c r="V317" s="4"/>
      <c r="X317" s="3">
        <f t="shared" si="114"/>
        <v>42355</v>
      </c>
      <c r="Y317" s="40">
        <f ca="1">Y316+SUMIFS('Transactions (Dated)'!$E$2:$E$53,'Transactions (Dated)'!$D$2:$D$53,'Share Values'!$X317,'Transactions (Dated)'!$B$2:$B$53,'Share Values'!Y$11,'Transactions (Dated)'!$C$2:$C$53,"Buy")-SUMIFS('Transactions (Dated)'!$E$2:$E$53,'Transactions (Dated)'!$D$2:$D$53,'Share Values'!$X317,'Transactions (Dated)'!$B$2:$B$53,'Share Values'!Y$11,'Transactions (Dated)'!$C$2:$C$53,"Sell")</f>
        <v>4625</v>
      </c>
      <c r="Z317" s="40">
        <f ca="1">Z316+SUMIFS('Transactions (Dated)'!$E$2:$E$53,'Transactions (Dated)'!$D$2:$D$53,'Share Values'!$X317,'Transactions (Dated)'!$B$2:$B$53,'Share Values'!Z$11,'Transactions (Dated)'!$C$2:$C$53,"Buy")-SUMIFS('Transactions (Dated)'!$E$2:$E$53,'Transactions (Dated)'!$D$2:$D$53,'Share Values'!$X317,'Transactions (Dated)'!$B$2:$B$53,'Share Values'!Z$11,'Transactions (Dated)'!$C$2:$C$53,"Sell")</f>
        <v>9375</v>
      </c>
      <c r="AA317" s="40">
        <f ca="1">AA316+SUMIFS('Transactions (Dated)'!$E$2:$E$53,'Transactions (Dated)'!$D$2:$D$53,'Share Values'!$X317,'Transactions (Dated)'!$B$2:$B$53,'Share Values'!AA$11,'Transactions (Dated)'!$C$2:$C$53,"Buy")-SUMIFS('Transactions (Dated)'!$E$2:$E$53,'Transactions (Dated)'!$D$2:$D$53,'Share Values'!$X317,'Transactions (Dated)'!$B$2:$B$53,'Share Values'!AA$11,'Transactions (Dated)'!$C$2:$C$53,"Sell")</f>
        <v>39270</v>
      </c>
      <c r="AB317" s="40">
        <f ca="1">AB316+SUMIFS('Transactions (Dated)'!$E$2:$E$53,'Transactions (Dated)'!$D$2:$D$53,'Share Values'!$X317,'Transactions (Dated)'!$B$2:$B$53,'Share Values'!AB$11,'Transactions (Dated)'!$C$2:$C$53,"Buy")-SUMIFS('Transactions (Dated)'!$E$2:$E$53,'Transactions (Dated)'!$D$2:$D$53,'Share Values'!$X317,'Transactions (Dated)'!$B$2:$B$53,'Share Values'!AB$11,'Transactions (Dated)'!$C$2:$C$53,"Sell")</f>
        <v>1892</v>
      </c>
      <c r="AC317" s="40">
        <f ca="1">AC316+SUMIFS('Transactions (Dated)'!$E$2:$E$53,'Transactions (Dated)'!$D$2:$D$53,'Share Values'!$X317,'Transactions (Dated)'!$B$2:$B$53,'Share Values'!AC$11,'Transactions (Dated)'!$C$2:$C$53,"Buy")-SUMIFS('Transactions (Dated)'!$E$2:$E$53,'Transactions (Dated)'!$D$2:$D$53,'Share Values'!$X317,'Transactions (Dated)'!$B$2:$B$53,'Share Values'!AC$11,'Transactions (Dated)'!$C$2:$C$53,"Sell")</f>
        <v>2348</v>
      </c>
      <c r="AD317" s="40">
        <f ca="1">AD316+SUMIFS('Transactions (Dated)'!$E$2:$E$53,'Transactions (Dated)'!$D$2:$D$53,'Share Values'!$X317,'Transactions (Dated)'!$B$2:$B$53,'Share Values'!AD$11,'Transactions (Dated)'!$C$2:$C$53,"Buy")-SUMIFS('Transactions (Dated)'!$E$2:$E$53,'Transactions (Dated)'!$D$2:$D$53,'Share Values'!$X317,'Transactions (Dated)'!$B$2:$B$53,'Share Values'!AD$11,'Transactions (Dated)'!$C$2:$C$53,"Sell")</f>
        <v>0</v>
      </c>
      <c r="AE317" s="40">
        <f ca="1">AE316+SUMIFS('Transactions (Dated)'!$E$2:$E$53,'Transactions (Dated)'!$D$2:$D$53,'Share Values'!$X317,'Transactions (Dated)'!$B$2:$B$53,'Share Values'!AE$11,'Transactions (Dated)'!$C$2:$C$53,"Buy")-SUMIFS('Transactions (Dated)'!$E$2:$E$53,'Transactions (Dated)'!$D$2:$D$53,'Share Values'!$X317,'Transactions (Dated)'!$B$2:$B$53,'Share Values'!AE$11,'Transactions (Dated)'!$C$2:$C$53,"Sell")</f>
        <v>0</v>
      </c>
      <c r="AF317" s="40">
        <f ca="1">AF316+SUMIFS('Transactions (Dated)'!$E$2:$E$53,'Transactions (Dated)'!$D$2:$D$53,'Share Values'!$X317,'Transactions (Dated)'!$B$2:$B$53,'Share Values'!AF$11,'Transactions (Dated)'!$C$2:$C$53,"Buy")-SUMIFS('Transactions (Dated)'!$E$2:$E$53,'Transactions (Dated)'!$D$2:$D$53,'Share Values'!$X317,'Transactions (Dated)'!$B$2:$B$53,'Share Values'!AF$11,'Transactions (Dated)'!$C$2:$C$53,"Sell")</f>
        <v>0</v>
      </c>
      <c r="AG317" s="40">
        <f ca="1">AG316+SUMIFS('Transactions (Dated)'!$E$2:$E$53,'Transactions (Dated)'!$D$2:$D$53,'Share Values'!$X317,'Transactions (Dated)'!$B$2:$B$53,'Share Values'!AG$11,'Transactions (Dated)'!$C$2:$C$53,"Buy")-SUMIFS('Transactions (Dated)'!$E$2:$E$53,'Transactions (Dated)'!$D$2:$D$53,'Share Values'!$X317,'Transactions (Dated)'!$B$2:$B$53,'Share Values'!AG$11,'Transactions (Dated)'!$C$2:$C$53,"Sell")</f>
        <v>0</v>
      </c>
      <c r="AH317" s="40">
        <f ca="1">AH316+SUMIFS('Transactions (Dated)'!$E$2:$E$53,'Transactions (Dated)'!$D$2:$D$53,'Share Values'!$X317,'Transactions (Dated)'!$B$2:$B$53,'Share Values'!AH$11,'Transactions (Dated)'!$C$2:$C$53,"Buy")-SUMIFS('Transactions (Dated)'!$E$2:$E$53,'Transactions (Dated)'!$D$2:$D$53,'Share Values'!$X317,'Transactions (Dated)'!$B$2:$B$53,'Share Values'!AH$11,'Transactions (Dated)'!$C$2:$C$53,"Sell")</f>
        <v>0</v>
      </c>
      <c r="AI317" s="40">
        <f ca="1">AI316+SUMIFS('Transactions (Dated)'!$E$2:$E$53,'Transactions (Dated)'!$D$2:$D$53,'Share Values'!$X317,'Transactions (Dated)'!$B$2:$B$53,'Share Values'!AI$11,'Transactions (Dated)'!$C$2:$C$53,"Buy")-SUMIFS('Transactions (Dated)'!$E$2:$E$53,'Transactions (Dated)'!$D$2:$D$53,'Share Values'!$X317,'Transactions (Dated)'!$B$2:$B$53,'Share Values'!AI$11,'Transactions (Dated)'!$C$2:$C$53,"Sell")</f>
        <v>0</v>
      </c>
      <c r="AJ317" s="40">
        <f ca="1">AJ316+SUMIFS('Transactions (Dated)'!$E$2:$E$53,'Transactions (Dated)'!$D$2:$D$53,'Share Values'!$X317,'Transactions (Dated)'!$B$2:$B$53,'Share Values'!AJ$11,'Transactions (Dated)'!$C$2:$C$53,"Buy")-SUMIFS('Transactions (Dated)'!$E$2:$E$53,'Transactions (Dated)'!$D$2:$D$53,'Share Values'!$X317,'Transactions (Dated)'!$B$2:$B$53,'Share Values'!AJ$11,'Transactions (Dated)'!$C$2:$C$53,"Sell")</f>
        <v>0</v>
      </c>
      <c r="AK317" s="40">
        <f ca="1">AK316+SUMIFS('Transactions (Dated)'!$E$2:$E$53,'Transactions (Dated)'!$D$2:$D$53,'Share Values'!$X317,'Transactions (Dated)'!$B$2:$B$53,'Share Values'!AK$11,'Transactions (Dated)'!$C$2:$C$53,"Buy")-SUMIFS('Transactions (Dated)'!$E$2:$E$53,'Transactions (Dated)'!$D$2:$D$53,'Share Values'!$X317,'Transactions (Dated)'!$B$2:$B$53,'Share Values'!AK$11,'Transactions (Dated)'!$C$2:$C$53,"Sell")</f>
        <v>0</v>
      </c>
      <c r="AL317" s="40">
        <f ca="1">AL316+SUMIFS('Transactions (Dated)'!$E$2:$E$53,'Transactions (Dated)'!$D$2:$D$53,'Share Values'!$X317,'Transactions (Dated)'!$B$2:$B$53,'Share Values'!AL$11,'Transactions (Dated)'!$C$2:$C$53,"Buy")-SUMIFS('Transactions (Dated)'!$E$2:$E$53,'Transactions (Dated)'!$D$2:$D$53,'Share Values'!$X317,'Transactions (Dated)'!$B$2:$B$53,'Share Values'!AL$11,'Transactions (Dated)'!$C$2:$C$53,"Sell")</f>
        <v>0</v>
      </c>
      <c r="AM317" s="40">
        <f ca="1">AM316+SUMIFS('Transactions (Dated)'!$E$2:$E$53,'Transactions (Dated)'!$D$2:$D$53,'Share Values'!$X317,'Transactions (Dated)'!$B$2:$B$53,'Share Values'!AM$11,'Transactions (Dated)'!$C$2:$C$53,"Buy")-SUMIFS('Transactions (Dated)'!$E$2:$E$53,'Transactions (Dated)'!$D$2:$D$53,'Share Values'!$X317,'Transactions (Dated)'!$B$2:$B$53,'Share Values'!AM$11,'Transactions (Dated)'!$C$2:$C$53,"Sell")</f>
        <v>0</v>
      </c>
      <c r="AN317" s="40">
        <f ca="1">AN316+SUMIFS('Transactions (Dated)'!$E$2:$E$53,'Transactions (Dated)'!$D$2:$D$53,'Share Values'!$X317,'Transactions (Dated)'!$B$2:$B$53,'Share Values'!AN$11,'Transactions (Dated)'!$C$2:$C$53,"Buy")-SUMIFS('Transactions (Dated)'!$E$2:$E$53,'Transactions (Dated)'!$D$2:$D$53,'Share Values'!$X317,'Transactions (Dated)'!$B$2:$B$53,'Share Values'!AN$11,'Transactions (Dated)'!$C$2:$C$53,"Sell")</f>
        <v>0</v>
      </c>
      <c r="AO317" s="40"/>
      <c r="AQ317" s="3">
        <f t="shared" si="115"/>
        <v>42355</v>
      </c>
      <c r="AR317" s="6">
        <f t="shared" ca="1" si="116"/>
        <v>50366.25</v>
      </c>
      <c r="AS317" s="6">
        <f t="shared" ca="1" si="117"/>
        <v>21468.75</v>
      </c>
      <c r="AT317" s="6">
        <f t="shared" ca="1" si="118"/>
        <v>694686.3</v>
      </c>
      <c r="AU317" s="6">
        <f t="shared" ca="1" si="119"/>
        <v>64119.880000000005</v>
      </c>
      <c r="AV317" s="6">
        <f t="shared" ca="1" si="120"/>
        <v>30594.44</v>
      </c>
      <c r="AW317" s="6">
        <f t="shared" ca="1" si="121"/>
        <v>0</v>
      </c>
      <c r="AX317" s="6">
        <f t="shared" ca="1" si="122"/>
        <v>0</v>
      </c>
      <c r="AY317" s="6">
        <f t="shared" ca="1" si="123"/>
        <v>0</v>
      </c>
      <c r="AZ317" s="6">
        <f t="shared" ca="1" si="124"/>
        <v>0</v>
      </c>
      <c r="BA317" s="6">
        <f t="shared" ca="1" si="125"/>
        <v>0</v>
      </c>
      <c r="BB317" s="6">
        <f t="shared" ca="1" si="126"/>
        <v>0</v>
      </c>
      <c r="BC317" s="6">
        <f t="shared" ca="1" si="127"/>
        <v>0</v>
      </c>
      <c r="BD317" s="6">
        <f t="shared" ca="1" si="128"/>
        <v>0</v>
      </c>
      <c r="BE317" s="6">
        <f t="shared" ca="1" si="129"/>
        <v>0</v>
      </c>
      <c r="BF317" s="6">
        <f t="shared" ca="1" si="136"/>
        <v>0</v>
      </c>
      <c r="BG317" s="6">
        <f t="shared" ca="1" si="137"/>
        <v>0</v>
      </c>
      <c r="BH317" s="6"/>
      <c r="BJ317" s="4">
        <f t="shared" ca="1" si="130"/>
        <v>861235.62</v>
      </c>
      <c r="BL317" s="3">
        <f t="shared" si="131"/>
        <v>42355</v>
      </c>
      <c r="BM317" s="6">
        <f>BM316+SUMIFS('Transactions (Dated)'!G:G,'Transactions (Dated)'!D:D,'Share Values'!AQ317)</f>
        <v>34179.499999999993</v>
      </c>
      <c r="BN317" s="6">
        <f ca="1">BN316+SUMIFS('Transactions (Dated)'!$F:$F,'Transactions (Dated)'!$D:$D,$BL317,'Transactions (Dated)'!$B:$B,BN$11,'Transactions (Dated)'!$C:$C,"Dividend (paid to cash)")*Y317</f>
        <v>0</v>
      </c>
      <c r="BO317" s="6">
        <f ca="1">BO316+SUMIFS('Transactions (Dated)'!$F:$F,'Transactions (Dated)'!$D:$D,$BL317,'Transactions (Dated)'!$B:$B,BO$11,'Transactions (Dated)'!$C:$C,"Dividend (paid to cash)")*Z317</f>
        <v>2421.875</v>
      </c>
      <c r="BP317" s="6">
        <f ca="1">BP316+SUMIFS('Transactions (Dated)'!$F:$F,'Transactions (Dated)'!$D:$D,$BL317,'Transactions (Dated)'!$B:$B,BP$11,'Transactions (Dated)'!$C:$C,"Dividend (paid to cash)")*AA317</f>
        <v>28734.342000000001</v>
      </c>
      <c r="BQ317" s="6">
        <f ca="1">BQ316+SUMIFS('Transactions (Dated)'!$F:$F,'Transactions (Dated)'!$D:$D,$BL317,'Transactions (Dated)'!$B:$B,BQ$11,'Transactions (Dated)'!$C:$C,"Dividend (paid to cash)")*AB317</f>
        <v>245.96000000000004</v>
      </c>
      <c r="BR317" s="6">
        <f ca="1">BR316+SUMIFS('Transactions (Dated)'!$F:$F,'Transactions (Dated)'!$D:$D,$BL317,'Transactions (Dated)'!$B:$B,BR$11,'Transactions (Dated)'!$C:$C,"Dividend (paid to cash)")*AC317</f>
        <v>0</v>
      </c>
      <c r="BS317" s="6">
        <f ca="1">BS316+SUMIFS('Transactions (Dated)'!$F:$F,'Transactions (Dated)'!$D:$D,$BL317,'Transactions (Dated)'!$B:$B,BS$11,'Transactions (Dated)'!$C:$C,"Dividend (paid to cash)")*AD317</f>
        <v>0</v>
      </c>
      <c r="BT317" s="6">
        <f ca="1">BT316+SUMIFS('Transactions (Dated)'!$F:$F,'Transactions (Dated)'!$D:$D,$BL317,'Transactions (Dated)'!$B:$B,BT$11,'Transactions (Dated)'!$C:$C,"Dividend (paid to cash)")*AE317</f>
        <v>0</v>
      </c>
      <c r="BU317" s="6">
        <f ca="1">BU316+SUMIFS('Transactions (Dated)'!$F:$F,'Transactions (Dated)'!$D:$D,$BL317,'Transactions (Dated)'!$B:$B,BU$11,'Transactions (Dated)'!$C:$C,"Dividend (paid to cash)")*AF317</f>
        <v>0</v>
      </c>
      <c r="BV317" s="6">
        <f ca="1">BV316+SUMIFS('Transactions (Dated)'!$F:$F,'Transactions (Dated)'!$D:$D,$BL317,'Transactions (Dated)'!$B:$B,BV$11,'Transactions (Dated)'!$C:$C,"Dividend (paid to cash)")*AG317</f>
        <v>0</v>
      </c>
      <c r="BW317" s="6">
        <f ca="1">BW316+SUMIFS('Transactions (Dated)'!$F:$F,'Transactions (Dated)'!$D:$D,$BL317,'Transactions (Dated)'!$B:$B,BW$11,'Transactions (Dated)'!$C:$C,"Dividend (paid to cash)")*AH317</f>
        <v>0</v>
      </c>
      <c r="BX317" s="6">
        <f ca="1">BX316+SUMIFS('Transactions (Dated)'!$F:$F,'Transactions (Dated)'!$D:$D,$BL317,'Transactions (Dated)'!$B:$B,BX$11,'Transactions (Dated)'!$C:$C,"Dividend (paid to cash)")*AI317</f>
        <v>0</v>
      </c>
      <c r="BY317" s="6">
        <f ca="1">BY316+SUMIFS('Transactions (Dated)'!$F:$F,'Transactions (Dated)'!$D:$D,$BL317,'Transactions (Dated)'!$B:$B,BY$11,'Transactions (Dated)'!$C:$C,"Dividend (paid to cash)")*AJ317</f>
        <v>0</v>
      </c>
      <c r="BZ317" s="6">
        <f ca="1">BZ316+SUMIFS('Transactions (Dated)'!$F:$F,'Transactions (Dated)'!$D:$D,$BL317,'Transactions (Dated)'!$B:$B,BZ$11,'Transactions (Dated)'!$C:$C,"Dividend (paid to cash)")*AK317</f>
        <v>0</v>
      </c>
      <c r="CA317" s="6">
        <f ca="1">CA316+SUMIFS('Transactions (Dated)'!$F:$F,'Transactions (Dated)'!$D:$D,$BL317,'Transactions (Dated)'!$B:$B,CA$11,'Transactions (Dated)'!$C:$C,"Dividend (paid to cash)")*AL317</f>
        <v>0</v>
      </c>
      <c r="CB317" s="6">
        <v>0</v>
      </c>
      <c r="CC317" s="6">
        <v>0</v>
      </c>
      <c r="CD317" s="6"/>
      <c r="CF317" s="6">
        <f t="shared" ca="1" si="138"/>
        <v>65581.676999999996</v>
      </c>
      <c r="CH317" s="3">
        <f t="shared" si="139"/>
        <v>42355</v>
      </c>
      <c r="CI317" s="4">
        <f t="shared" ca="1" si="132"/>
        <v>861235.62</v>
      </c>
      <c r="CJ317" s="4">
        <f t="shared" ca="1" si="133"/>
        <v>65581.676999999996</v>
      </c>
      <c r="CL317" s="4">
        <f t="shared" ca="1" si="134"/>
        <v>926817.29700000002</v>
      </c>
    </row>
    <row r="318" spans="2:90" x14ac:dyDescent="0.15">
      <c r="B318" s="3">
        <f t="shared" si="135"/>
        <v>42356</v>
      </c>
      <c r="C318" s="2">
        <v>13024.3</v>
      </c>
      <c r="E318" s="70">
        <v>42356</v>
      </c>
      <c r="F318" s="69">
        <v>12.03</v>
      </c>
      <c r="G318" s="69">
        <v>2.35</v>
      </c>
      <c r="H318" s="69">
        <v>17.72</v>
      </c>
      <c r="I318" s="69">
        <v>34.270000000000003</v>
      </c>
      <c r="J318" s="69">
        <v>13.52</v>
      </c>
      <c r="K318" s="69">
        <v>10.37</v>
      </c>
      <c r="L318" s="69">
        <v>19.059999999999999</v>
      </c>
      <c r="M318" s="69">
        <v>2.75</v>
      </c>
      <c r="N318" s="69">
        <v>7.17</v>
      </c>
      <c r="O318" s="69">
        <v>6.6166999999999998</v>
      </c>
      <c r="P318" s="69">
        <v>23.18</v>
      </c>
      <c r="Q318" s="69">
        <v>0.85</v>
      </c>
      <c r="R318" s="69">
        <v>4.8</v>
      </c>
      <c r="S318" s="69">
        <v>37.79</v>
      </c>
      <c r="T318" s="69"/>
      <c r="U318" s="69"/>
      <c r="V318" s="4"/>
      <c r="X318" s="3">
        <f t="shared" si="114"/>
        <v>42356</v>
      </c>
      <c r="Y318" s="40">
        <f ca="1">Y317+SUMIFS('Transactions (Dated)'!$E$2:$E$53,'Transactions (Dated)'!$D$2:$D$53,'Share Values'!$X318,'Transactions (Dated)'!$B$2:$B$53,'Share Values'!Y$11,'Transactions (Dated)'!$C$2:$C$53,"Buy")-SUMIFS('Transactions (Dated)'!$E$2:$E$53,'Transactions (Dated)'!$D$2:$D$53,'Share Values'!$X318,'Transactions (Dated)'!$B$2:$B$53,'Share Values'!Y$11,'Transactions (Dated)'!$C$2:$C$53,"Sell")</f>
        <v>4625</v>
      </c>
      <c r="Z318" s="40">
        <f ca="1">Z317+SUMIFS('Transactions (Dated)'!$E$2:$E$53,'Transactions (Dated)'!$D$2:$D$53,'Share Values'!$X318,'Transactions (Dated)'!$B$2:$B$53,'Share Values'!Z$11,'Transactions (Dated)'!$C$2:$C$53,"Buy")-SUMIFS('Transactions (Dated)'!$E$2:$E$53,'Transactions (Dated)'!$D$2:$D$53,'Share Values'!$X318,'Transactions (Dated)'!$B$2:$B$53,'Share Values'!Z$11,'Transactions (Dated)'!$C$2:$C$53,"Sell")</f>
        <v>9375</v>
      </c>
      <c r="AA318" s="40">
        <f ca="1">AA317+SUMIFS('Transactions (Dated)'!$E$2:$E$53,'Transactions (Dated)'!$D$2:$D$53,'Share Values'!$X318,'Transactions (Dated)'!$B$2:$B$53,'Share Values'!AA$11,'Transactions (Dated)'!$C$2:$C$53,"Buy")-SUMIFS('Transactions (Dated)'!$E$2:$E$53,'Transactions (Dated)'!$D$2:$D$53,'Share Values'!$X318,'Transactions (Dated)'!$B$2:$B$53,'Share Values'!AA$11,'Transactions (Dated)'!$C$2:$C$53,"Sell")</f>
        <v>39270</v>
      </c>
      <c r="AB318" s="40">
        <f ca="1">AB317+SUMIFS('Transactions (Dated)'!$E$2:$E$53,'Transactions (Dated)'!$D$2:$D$53,'Share Values'!$X318,'Transactions (Dated)'!$B$2:$B$53,'Share Values'!AB$11,'Transactions (Dated)'!$C$2:$C$53,"Buy")-SUMIFS('Transactions (Dated)'!$E$2:$E$53,'Transactions (Dated)'!$D$2:$D$53,'Share Values'!$X318,'Transactions (Dated)'!$B$2:$B$53,'Share Values'!AB$11,'Transactions (Dated)'!$C$2:$C$53,"Sell")</f>
        <v>1892</v>
      </c>
      <c r="AC318" s="40">
        <f ca="1">AC317+SUMIFS('Transactions (Dated)'!$E$2:$E$53,'Transactions (Dated)'!$D$2:$D$53,'Share Values'!$X318,'Transactions (Dated)'!$B$2:$B$53,'Share Values'!AC$11,'Transactions (Dated)'!$C$2:$C$53,"Buy")-SUMIFS('Transactions (Dated)'!$E$2:$E$53,'Transactions (Dated)'!$D$2:$D$53,'Share Values'!$X318,'Transactions (Dated)'!$B$2:$B$53,'Share Values'!AC$11,'Transactions (Dated)'!$C$2:$C$53,"Sell")</f>
        <v>2348</v>
      </c>
      <c r="AD318" s="40">
        <f ca="1">AD317+SUMIFS('Transactions (Dated)'!$E$2:$E$53,'Transactions (Dated)'!$D$2:$D$53,'Share Values'!$X318,'Transactions (Dated)'!$B$2:$B$53,'Share Values'!AD$11,'Transactions (Dated)'!$C$2:$C$53,"Buy")-SUMIFS('Transactions (Dated)'!$E$2:$E$53,'Transactions (Dated)'!$D$2:$D$53,'Share Values'!$X318,'Transactions (Dated)'!$B$2:$B$53,'Share Values'!AD$11,'Transactions (Dated)'!$C$2:$C$53,"Sell")</f>
        <v>0</v>
      </c>
      <c r="AE318" s="40">
        <f ca="1">AE317+SUMIFS('Transactions (Dated)'!$E$2:$E$53,'Transactions (Dated)'!$D$2:$D$53,'Share Values'!$X318,'Transactions (Dated)'!$B$2:$B$53,'Share Values'!AE$11,'Transactions (Dated)'!$C$2:$C$53,"Buy")-SUMIFS('Transactions (Dated)'!$E$2:$E$53,'Transactions (Dated)'!$D$2:$D$53,'Share Values'!$X318,'Transactions (Dated)'!$B$2:$B$53,'Share Values'!AE$11,'Transactions (Dated)'!$C$2:$C$53,"Sell")</f>
        <v>0</v>
      </c>
      <c r="AF318" s="40">
        <f ca="1">AF317+SUMIFS('Transactions (Dated)'!$E$2:$E$53,'Transactions (Dated)'!$D$2:$D$53,'Share Values'!$X318,'Transactions (Dated)'!$B$2:$B$53,'Share Values'!AF$11,'Transactions (Dated)'!$C$2:$C$53,"Buy")-SUMIFS('Transactions (Dated)'!$E$2:$E$53,'Transactions (Dated)'!$D$2:$D$53,'Share Values'!$X318,'Transactions (Dated)'!$B$2:$B$53,'Share Values'!AF$11,'Transactions (Dated)'!$C$2:$C$53,"Sell")</f>
        <v>0</v>
      </c>
      <c r="AG318" s="40">
        <f ca="1">AG317+SUMIFS('Transactions (Dated)'!$E$2:$E$53,'Transactions (Dated)'!$D$2:$D$53,'Share Values'!$X318,'Transactions (Dated)'!$B$2:$B$53,'Share Values'!AG$11,'Transactions (Dated)'!$C$2:$C$53,"Buy")-SUMIFS('Transactions (Dated)'!$E$2:$E$53,'Transactions (Dated)'!$D$2:$D$53,'Share Values'!$X318,'Transactions (Dated)'!$B$2:$B$53,'Share Values'!AG$11,'Transactions (Dated)'!$C$2:$C$53,"Sell")</f>
        <v>0</v>
      </c>
      <c r="AH318" s="40">
        <f ca="1">AH317+SUMIFS('Transactions (Dated)'!$E$2:$E$53,'Transactions (Dated)'!$D$2:$D$53,'Share Values'!$X318,'Transactions (Dated)'!$B$2:$B$53,'Share Values'!AH$11,'Transactions (Dated)'!$C$2:$C$53,"Buy")-SUMIFS('Transactions (Dated)'!$E$2:$E$53,'Transactions (Dated)'!$D$2:$D$53,'Share Values'!$X318,'Transactions (Dated)'!$B$2:$B$53,'Share Values'!AH$11,'Transactions (Dated)'!$C$2:$C$53,"Sell")</f>
        <v>0</v>
      </c>
      <c r="AI318" s="40">
        <f ca="1">AI317+SUMIFS('Transactions (Dated)'!$E$2:$E$53,'Transactions (Dated)'!$D$2:$D$53,'Share Values'!$X318,'Transactions (Dated)'!$B$2:$B$53,'Share Values'!AI$11,'Transactions (Dated)'!$C$2:$C$53,"Buy")-SUMIFS('Transactions (Dated)'!$E$2:$E$53,'Transactions (Dated)'!$D$2:$D$53,'Share Values'!$X318,'Transactions (Dated)'!$B$2:$B$53,'Share Values'!AI$11,'Transactions (Dated)'!$C$2:$C$53,"Sell")</f>
        <v>0</v>
      </c>
      <c r="AJ318" s="40">
        <f ca="1">AJ317+SUMIFS('Transactions (Dated)'!$E$2:$E$53,'Transactions (Dated)'!$D$2:$D$53,'Share Values'!$X318,'Transactions (Dated)'!$B$2:$B$53,'Share Values'!AJ$11,'Transactions (Dated)'!$C$2:$C$53,"Buy")-SUMIFS('Transactions (Dated)'!$E$2:$E$53,'Transactions (Dated)'!$D$2:$D$53,'Share Values'!$X318,'Transactions (Dated)'!$B$2:$B$53,'Share Values'!AJ$11,'Transactions (Dated)'!$C$2:$C$53,"Sell")</f>
        <v>0</v>
      </c>
      <c r="AK318" s="40">
        <f ca="1">AK317+SUMIFS('Transactions (Dated)'!$E$2:$E$53,'Transactions (Dated)'!$D$2:$D$53,'Share Values'!$X318,'Transactions (Dated)'!$B$2:$B$53,'Share Values'!AK$11,'Transactions (Dated)'!$C$2:$C$53,"Buy")-SUMIFS('Transactions (Dated)'!$E$2:$E$53,'Transactions (Dated)'!$D$2:$D$53,'Share Values'!$X318,'Transactions (Dated)'!$B$2:$B$53,'Share Values'!AK$11,'Transactions (Dated)'!$C$2:$C$53,"Sell")</f>
        <v>0</v>
      </c>
      <c r="AL318" s="40">
        <f ca="1">AL317+SUMIFS('Transactions (Dated)'!$E$2:$E$53,'Transactions (Dated)'!$D$2:$D$53,'Share Values'!$X318,'Transactions (Dated)'!$B$2:$B$53,'Share Values'!AL$11,'Transactions (Dated)'!$C$2:$C$53,"Buy")-SUMIFS('Transactions (Dated)'!$E$2:$E$53,'Transactions (Dated)'!$D$2:$D$53,'Share Values'!$X318,'Transactions (Dated)'!$B$2:$B$53,'Share Values'!AL$11,'Transactions (Dated)'!$C$2:$C$53,"Sell")</f>
        <v>0</v>
      </c>
      <c r="AM318" s="40">
        <f ca="1">AM317+SUMIFS('Transactions (Dated)'!$E$2:$E$53,'Transactions (Dated)'!$D$2:$D$53,'Share Values'!$X318,'Transactions (Dated)'!$B$2:$B$53,'Share Values'!AM$11,'Transactions (Dated)'!$C$2:$C$53,"Buy")-SUMIFS('Transactions (Dated)'!$E$2:$E$53,'Transactions (Dated)'!$D$2:$D$53,'Share Values'!$X318,'Transactions (Dated)'!$B$2:$B$53,'Share Values'!AM$11,'Transactions (Dated)'!$C$2:$C$53,"Sell")</f>
        <v>0</v>
      </c>
      <c r="AN318" s="40">
        <f ca="1">AN317+SUMIFS('Transactions (Dated)'!$E$2:$E$53,'Transactions (Dated)'!$D$2:$D$53,'Share Values'!$X318,'Transactions (Dated)'!$B$2:$B$53,'Share Values'!AN$11,'Transactions (Dated)'!$C$2:$C$53,"Buy")-SUMIFS('Transactions (Dated)'!$E$2:$E$53,'Transactions (Dated)'!$D$2:$D$53,'Share Values'!$X318,'Transactions (Dated)'!$B$2:$B$53,'Share Values'!AN$11,'Transactions (Dated)'!$C$2:$C$53,"Sell")</f>
        <v>0</v>
      </c>
      <c r="AO318" s="40"/>
      <c r="AQ318" s="3">
        <f t="shared" si="115"/>
        <v>42356</v>
      </c>
      <c r="AR318" s="6">
        <f t="shared" ca="1" si="116"/>
        <v>55638.75</v>
      </c>
      <c r="AS318" s="6">
        <f t="shared" ca="1" si="117"/>
        <v>22031.25</v>
      </c>
      <c r="AT318" s="6">
        <f t="shared" ca="1" si="118"/>
        <v>695864.39999999991</v>
      </c>
      <c r="AU318" s="6">
        <f t="shared" ca="1" si="119"/>
        <v>64838.840000000004</v>
      </c>
      <c r="AV318" s="6">
        <f t="shared" ca="1" si="120"/>
        <v>31744.959999999999</v>
      </c>
      <c r="AW318" s="6">
        <f t="shared" ca="1" si="121"/>
        <v>0</v>
      </c>
      <c r="AX318" s="6">
        <f t="shared" ca="1" si="122"/>
        <v>0</v>
      </c>
      <c r="AY318" s="6">
        <f t="shared" ca="1" si="123"/>
        <v>0</v>
      </c>
      <c r="AZ318" s="6">
        <f t="shared" ca="1" si="124"/>
        <v>0</v>
      </c>
      <c r="BA318" s="6">
        <f t="shared" ca="1" si="125"/>
        <v>0</v>
      </c>
      <c r="BB318" s="6">
        <f t="shared" ca="1" si="126"/>
        <v>0</v>
      </c>
      <c r="BC318" s="6">
        <f t="shared" ca="1" si="127"/>
        <v>0</v>
      </c>
      <c r="BD318" s="6">
        <f t="shared" ca="1" si="128"/>
        <v>0</v>
      </c>
      <c r="BE318" s="6">
        <f t="shared" ca="1" si="129"/>
        <v>0</v>
      </c>
      <c r="BF318" s="6">
        <f t="shared" ca="1" si="136"/>
        <v>0</v>
      </c>
      <c r="BG318" s="6">
        <f t="shared" ca="1" si="137"/>
        <v>0</v>
      </c>
      <c r="BH318" s="6"/>
      <c r="BJ318" s="4">
        <f t="shared" ca="1" si="130"/>
        <v>870118.19999999984</v>
      </c>
      <c r="BL318" s="3">
        <f t="shared" si="131"/>
        <v>42356</v>
      </c>
      <c r="BM318" s="6">
        <f>BM317+SUMIFS('Transactions (Dated)'!G:G,'Transactions (Dated)'!D:D,'Share Values'!AQ318)</f>
        <v>34179.499999999993</v>
      </c>
      <c r="BN318" s="6">
        <f ca="1">BN317+SUMIFS('Transactions (Dated)'!$F:$F,'Transactions (Dated)'!$D:$D,$BL318,'Transactions (Dated)'!$B:$B,BN$11,'Transactions (Dated)'!$C:$C,"Dividend (paid to cash)")*Y318</f>
        <v>0</v>
      </c>
      <c r="BO318" s="6">
        <f ca="1">BO317+SUMIFS('Transactions (Dated)'!$F:$F,'Transactions (Dated)'!$D:$D,$BL318,'Transactions (Dated)'!$B:$B,BO$11,'Transactions (Dated)'!$C:$C,"Dividend (paid to cash)")*Z318</f>
        <v>2421.875</v>
      </c>
      <c r="BP318" s="6">
        <f ca="1">BP317+SUMIFS('Transactions (Dated)'!$F:$F,'Transactions (Dated)'!$D:$D,$BL318,'Transactions (Dated)'!$B:$B,BP$11,'Transactions (Dated)'!$C:$C,"Dividend (paid to cash)")*AA318</f>
        <v>28734.342000000001</v>
      </c>
      <c r="BQ318" s="6">
        <f ca="1">BQ317+SUMIFS('Transactions (Dated)'!$F:$F,'Transactions (Dated)'!$D:$D,$BL318,'Transactions (Dated)'!$B:$B,BQ$11,'Transactions (Dated)'!$C:$C,"Dividend (paid to cash)")*AB318</f>
        <v>245.96000000000004</v>
      </c>
      <c r="BR318" s="6">
        <f ca="1">BR317+SUMIFS('Transactions (Dated)'!$F:$F,'Transactions (Dated)'!$D:$D,$BL318,'Transactions (Dated)'!$B:$B,BR$11,'Transactions (Dated)'!$C:$C,"Dividend (paid to cash)")*AC318</f>
        <v>0</v>
      </c>
      <c r="BS318" s="6">
        <f ca="1">BS317+SUMIFS('Transactions (Dated)'!$F:$F,'Transactions (Dated)'!$D:$D,$BL318,'Transactions (Dated)'!$B:$B,BS$11,'Transactions (Dated)'!$C:$C,"Dividend (paid to cash)")*AD318</f>
        <v>0</v>
      </c>
      <c r="BT318" s="6">
        <f ca="1">BT317+SUMIFS('Transactions (Dated)'!$F:$F,'Transactions (Dated)'!$D:$D,$BL318,'Transactions (Dated)'!$B:$B,BT$11,'Transactions (Dated)'!$C:$C,"Dividend (paid to cash)")*AE318</f>
        <v>0</v>
      </c>
      <c r="BU318" s="6">
        <f ca="1">BU317+SUMIFS('Transactions (Dated)'!$F:$F,'Transactions (Dated)'!$D:$D,$BL318,'Transactions (Dated)'!$B:$B,BU$11,'Transactions (Dated)'!$C:$C,"Dividend (paid to cash)")*AF318</f>
        <v>0</v>
      </c>
      <c r="BV318" s="6">
        <f ca="1">BV317+SUMIFS('Transactions (Dated)'!$F:$F,'Transactions (Dated)'!$D:$D,$BL318,'Transactions (Dated)'!$B:$B,BV$11,'Transactions (Dated)'!$C:$C,"Dividend (paid to cash)")*AG318</f>
        <v>0</v>
      </c>
      <c r="BW318" s="6">
        <f ca="1">BW317+SUMIFS('Transactions (Dated)'!$F:$F,'Transactions (Dated)'!$D:$D,$BL318,'Transactions (Dated)'!$B:$B,BW$11,'Transactions (Dated)'!$C:$C,"Dividend (paid to cash)")*AH318</f>
        <v>0</v>
      </c>
      <c r="BX318" s="6">
        <f ca="1">BX317+SUMIFS('Transactions (Dated)'!$F:$F,'Transactions (Dated)'!$D:$D,$BL318,'Transactions (Dated)'!$B:$B,BX$11,'Transactions (Dated)'!$C:$C,"Dividend (paid to cash)")*AI318</f>
        <v>0</v>
      </c>
      <c r="BY318" s="6">
        <f ca="1">BY317+SUMIFS('Transactions (Dated)'!$F:$F,'Transactions (Dated)'!$D:$D,$BL318,'Transactions (Dated)'!$B:$B,BY$11,'Transactions (Dated)'!$C:$C,"Dividend (paid to cash)")*AJ318</f>
        <v>0</v>
      </c>
      <c r="BZ318" s="6">
        <f ca="1">BZ317+SUMIFS('Transactions (Dated)'!$F:$F,'Transactions (Dated)'!$D:$D,$BL318,'Transactions (Dated)'!$B:$B,BZ$11,'Transactions (Dated)'!$C:$C,"Dividend (paid to cash)")*AK318</f>
        <v>0</v>
      </c>
      <c r="CA318" s="6">
        <f ca="1">CA317+SUMIFS('Transactions (Dated)'!$F:$F,'Transactions (Dated)'!$D:$D,$BL318,'Transactions (Dated)'!$B:$B,CA$11,'Transactions (Dated)'!$C:$C,"Dividend (paid to cash)")*AL318</f>
        <v>0</v>
      </c>
      <c r="CB318" s="6">
        <v>0</v>
      </c>
      <c r="CC318" s="6">
        <v>0</v>
      </c>
      <c r="CD318" s="6"/>
      <c r="CF318" s="6">
        <f t="shared" ca="1" si="138"/>
        <v>65581.676999999996</v>
      </c>
      <c r="CH318" s="3">
        <f t="shared" si="139"/>
        <v>42356</v>
      </c>
      <c r="CI318" s="4">
        <f t="shared" ca="1" si="132"/>
        <v>870118.19999999984</v>
      </c>
      <c r="CJ318" s="4">
        <f t="shared" ca="1" si="133"/>
        <v>65581.676999999996</v>
      </c>
      <c r="CL318" s="4">
        <f t="shared" ca="1" si="134"/>
        <v>935699.87699999986</v>
      </c>
    </row>
    <row r="319" spans="2:90" x14ac:dyDescent="0.15">
      <c r="B319" s="3">
        <f t="shared" si="135"/>
        <v>42359</v>
      </c>
      <c r="C319" s="2">
        <v>13034.4</v>
      </c>
      <c r="E319" s="70">
        <v>42359</v>
      </c>
      <c r="F319" s="69">
        <v>12.2</v>
      </c>
      <c r="G319" s="69">
        <v>2.36</v>
      </c>
      <c r="H319" s="69">
        <v>17.7</v>
      </c>
      <c r="I319" s="69">
        <v>33.6</v>
      </c>
      <c r="J319" s="69">
        <v>13.92</v>
      </c>
      <c r="K319" s="69">
        <v>10.54</v>
      </c>
      <c r="L319" s="69">
        <v>19.670000000000002</v>
      </c>
      <c r="M319" s="69">
        <v>2.85</v>
      </c>
      <c r="N319" s="69">
        <v>7.27</v>
      </c>
      <c r="O319" s="69">
        <v>6.6333000000000002</v>
      </c>
      <c r="P319" s="69">
        <v>23.19</v>
      </c>
      <c r="Q319" s="69">
        <v>0.87</v>
      </c>
      <c r="R319" s="69">
        <v>5.03</v>
      </c>
      <c r="S319" s="69">
        <v>37.590000000000003</v>
      </c>
      <c r="T319" s="69"/>
      <c r="U319" s="69"/>
      <c r="V319" s="4"/>
      <c r="X319" s="3">
        <f t="shared" si="114"/>
        <v>42359</v>
      </c>
      <c r="Y319" s="40">
        <f ca="1">Y318+SUMIFS('Transactions (Dated)'!$E$2:$E$53,'Transactions (Dated)'!$D$2:$D$53,'Share Values'!$X319,'Transactions (Dated)'!$B$2:$B$53,'Share Values'!Y$11,'Transactions (Dated)'!$C$2:$C$53,"Buy")-SUMIFS('Transactions (Dated)'!$E$2:$E$53,'Transactions (Dated)'!$D$2:$D$53,'Share Values'!$X319,'Transactions (Dated)'!$B$2:$B$53,'Share Values'!Y$11,'Transactions (Dated)'!$C$2:$C$53,"Sell")</f>
        <v>4625</v>
      </c>
      <c r="Z319" s="40">
        <f ca="1">Z318+SUMIFS('Transactions (Dated)'!$E$2:$E$53,'Transactions (Dated)'!$D$2:$D$53,'Share Values'!$X319,'Transactions (Dated)'!$B$2:$B$53,'Share Values'!Z$11,'Transactions (Dated)'!$C$2:$C$53,"Buy")-SUMIFS('Transactions (Dated)'!$E$2:$E$53,'Transactions (Dated)'!$D$2:$D$53,'Share Values'!$X319,'Transactions (Dated)'!$B$2:$B$53,'Share Values'!Z$11,'Transactions (Dated)'!$C$2:$C$53,"Sell")</f>
        <v>9375</v>
      </c>
      <c r="AA319" s="40">
        <f ca="1">AA318+SUMIFS('Transactions (Dated)'!$E$2:$E$53,'Transactions (Dated)'!$D$2:$D$53,'Share Values'!$X319,'Transactions (Dated)'!$B$2:$B$53,'Share Values'!AA$11,'Transactions (Dated)'!$C$2:$C$53,"Buy")-SUMIFS('Transactions (Dated)'!$E$2:$E$53,'Transactions (Dated)'!$D$2:$D$53,'Share Values'!$X319,'Transactions (Dated)'!$B$2:$B$53,'Share Values'!AA$11,'Transactions (Dated)'!$C$2:$C$53,"Sell")</f>
        <v>39270</v>
      </c>
      <c r="AB319" s="40">
        <f ca="1">AB318+SUMIFS('Transactions (Dated)'!$E$2:$E$53,'Transactions (Dated)'!$D$2:$D$53,'Share Values'!$X319,'Transactions (Dated)'!$B$2:$B$53,'Share Values'!AB$11,'Transactions (Dated)'!$C$2:$C$53,"Buy")-SUMIFS('Transactions (Dated)'!$E$2:$E$53,'Transactions (Dated)'!$D$2:$D$53,'Share Values'!$X319,'Transactions (Dated)'!$B$2:$B$53,'Share Values'!AB$11,'Transactions (Dated)'!$C$2:$C$53,"Sell")</f>
        <v>1892</v>
      </c>
      <c r="AC319" s="40">
        <f ca="1">AC318+SUMIFS('Transactions (Dated)'!$E$2:$E$53,'Transactions (Dated)'!$D$2:$D$53,'Share Values'!$X319,'Transactions (Dated)'!$B$2:$B$53,'Share Values'!AC$11,'Transactions (Dated)'!$C$2:$C$53,"Buy")-SUMIFS('Transactions (Dated)'!$E$2:$E$53,'Transactions (Dated)'!$D$2:$D$53,'Share Values'!$X319,'Transactions (Dated)'!$B$2:$B$53,'Share Values'!AC$11,'Transactions (Dated)'!$C$2:$C$53,"Sell")</f>
        <v>2348</v>
      </c>
      <c r="AD319" s="40">
        <f ca="1">AD318+SUMIFS('Transactions (Dated)'!$E$2:$E$53,'Transactions (Dated)'!$D$2:$D$53,'Share Values'!$X319,'Transactions (Dated)'!$B$2:$B$53,'Share Values'!AD$11,'Transactions (Dated)'!$C$2:$C$53,"Buy")-SUMIFS('Transactions (Dated)'!$E$2:$E$53,'Transactions (Dated)'!$D$2:$D$53,'Share Values'!$X319,'Transactions (Dated)'!$B$2:$B$53,'Share Values'!AD$11,'Transactions (Dated)'!$C$2:$C$53,"Sell")</f>
        <v>0</v>
      </c>
      <c r="AE319" s="40">
        <f ca="1">AE318+SUMIFS('Transactions (Dated)'!$E$2:$E$53,'Transactions (Dated)'!$D$2:$D$53,'Share Values'!$X319,'Transactions (Dated)'!$B$2:$B$53,'Share Values'!AE$11,'Transactions (Dated)'!$C$2:$C$53,"Buy")-SUMIFS('Transactions (Dated)'!$E$2:$E$53,'Transactions (Dated)'!$D$2:$D$53,'Share Values'!$X319,'Transactions (Dated)'!$B$2:$B$53,'Share Values'!AE$11,'Transactions (Dated)'!$C$2:$C$53,"Sell")</f>
        <v>0</v>
      </c>
      <c r="AF319" s="40">
        <f ca="1">AF318+SUMIFS('Transactions (Dated)'!$E$2:$E$53,'Transactions (Dated)'!$D$2:$D$53,'Share Values'!$X319,'Transactions (Dated)'!$B$2:$B$53,'Share Values'!AF$11,'Transactions (Dated)'!$C$2:$C$53,"Buy")-SUMIFS('Transactions (Dated)'!$E$2:$E$53,'Transactions (Dated)'!$D$2:$D$53,'Share Values'!$X319,'Transactions (Dated)'!$B$2:$B$53,'Share Values'!AF$11,'Transactions (Dated)'!$C$2:$C$53,"Sell")</f>
        <v>0</v>
      </c>
      <c r="AG319" s="40">
        <f ca="1">AG318+SUMIFS('Transactions (Dated)'!$E$2:$E$53,'Transactions (Dated)'!$D$2:$D$53,'Share Values'!$X319,'Transactions (Dated)'!$B$2:$B$53,'Share Values'!AG$11,'Transactions (Dated)'!$C$2:$C$53,"Buy")-SUMIFS('Transactions (Dated)'!$E$2:$E$53,'Transactions (Dated)'!$D$2:$D$53,'Share Values'!$X319,'Transactions (Dated)'!$B$2:$B$53,'Share Values'!AG$11,'Transactions (Dated)'!$C$2:$C$53,"Sell")</f>
        <v>0</v>
      </c>
      <c r="AH319" s="40">
        <f ca="1">AH318+SUMIFS('Transactions (Dated)'!$E$2:$E$53,'Transactions (Dated)'!$D$2:$D$53,'Share Values'!$X319,'Transactions (Dated)'!$B$2:$B$53,'Share Values'!AH$11,'Transactions (Dated)'!$C$2:$C$53,"Buy")-SUMIFS('Transactions (Dated)'!$E$2:$E$53,'Transactions (Dated)'!$D$2:$D$53,'Share Values'!$X319,'Transactions (Dated)'!$B$2:$B$53,'Share Values'!AH$11,'Transactions (Dated)'!$C$2:$C$53,"Sell")</f>
        <v>0</v>
      </c>
      <c r="AI319" s="40">
        <f ca="1">AI318+SUMIFS('Transactions (Dated)'!$E$2:$E$53,'Transactions (Dated)'!$D$2:$D$53,'Share Values'!$X319,'Transactions (Dated)'!$B$2:$B$53,'Share Values'!AI$11,'Transactions (Dated)'!$C$2:$C$53,"Buy")-SUMIFS('Transactions (Dated)'!$E$2:$E$53,'Transactions (Dated)'!$D$2:$D$53,'Share Values'!$X319,'Transactions (Dated)'!$B$2:$B$53,'Share Values'!AI$11,'Transactions (Dated)'!$C$2:$C$53,"Sell")</f>
        <v>0</v>
      </c>
      <c r="AJ319" s="40">
        <f ca="1">AJ318+SUMIFS('Transactions (Dated)'!$E$2:$E$53,'Transactions (Dated)'!$D$2:$D$53,'Share Values'!$X319,'Transactions (Dated)'!$B$2:$B$53,'Share Values'!AJ$11,'Transactions (Dated)'!$C$2:$C$53,"Buy")-SUMIFS('Transactions (Dated)'!$E$2:$E$53,'Transactions (Dated)'!$D$2:$D$53,'Share Values'!$X319,'Transactions (Dated)'!$B$2:$B$53,'Share Values'!AJ$11,'Transactions (Dated)'!$C$2:$C$53,"Sell")</f>
        <v>0</v>
      </c>
      <c r="AK319" s="40">
        <f ca="1">AK318+SUMIFS('Transactions (Dated)'!$E$2:$E$53,'Transactions (Dated)'!$D$2:$D$53,'Share Values'!$X319,'Transactions (Dated)'!$B$2:$B$53,'Share Values'!AK$11,'Transactions (Dated)'!$C$2:$C$53,"Buy")-SUMIFS('Transactions (Dated)'!$E$2:$E$53,'Transactions (Dated)'!$D$2:$D$53,'Share Values'!$X319,'Transactions (Dated)'!$B$2:$B$53,'Share Values'!AK$11,'Transactions (Dated)'!$C$2:$C$53,"Sell")</f>
        <v>0</v>
      </c>
      <c r="AL319" s="40">
        <f ca="1">AL318+SUMIFS('Transactions (Dated)'!$E$2:$E$53,'Transactions (Dated)'!$D$2:$D$53,'Share Values'!$X319,'Transactions (Dated)'!$B$2:$B$53,'Share Values'!AL$11,'Transactions (Dated)'!$C$2:$C$53,"Buy")-SUMIFS('Transactions (Dated)'!$E$2:$E$53,'Transactions (Dated)'!$D$2:$D$53,'Share Values'!$X319,'Transactions (Dated)'!$B$2:$B$53,'Share Values'!AL$11,'Transactions (Dated)'!$C$2:$C$53,"Sell")</f>
        <v>0</v>
      </c>
      <c r="AM319" s="40">
        <f ca="1">AM318+SUMIFS('Transactions (Dated)'!$E$2:$E$53,'Transactions (Dated)'!$D$2:$D$53,'Share Values'!$X319,'Transactions (Dated)'!$B$2:$B$53,'Share Values'!AM$11,'Transactions (Dated)'!$C$2:$C$53,"Buy")-SUMIFS('Transactions (Dated)'!$E$2:$E$53,'Transactions (Dated)'!$D$2:$D$53,'Share Values'!$X319,'Transactions (Dated)'!$B$2:$B$53,'Share Values'!AM$11,'Transactions (Dated)'!$C$2:$C$53,"Sell")</f>
        <v>0</v>
      </c>
      <c r="AN319" s="40">
        <f ca="1">AN318+SUMIFS('Transactions (Dated)'!$E$2:$E$53,'Transactions (Dated)'!$D$2:$D$53,'Share Values'!$X319,'Transactions (Dated)'!$B$2:$B$53,'Share Values'!AN$11,'Transactions (Dated)'!$C$2:$C$53,"Buy")-SUMIFS('Transactions (Dated)'!$E$2:$E$53,'Transactions (Dated)'!$D$2:$D$53,'Share Values'!$X319,'Transactions (Dated)'!$B$2:$B$53,'Share Values'!AN$11,'Transactions (Dated)'!$C$2:$C$53,"Sell")</f>
        <v>0</v>
      </c>
      <c r="AO319" s="40"/>
      <c r="AQ319" s="3">
        <f t="shared" si="115"/>
        <v>42359</v>
      </c>
      <c r="AR319" s="6">
        <f t="shared" ca="1" si="116"/>
        <v>56425</v>
      </c>
      <c r="AS319" s="6">
        <f t="shared" ca="1" si="117"/>
        <v>22125</v>
      </c>
      <c r="AT319" s="6">
        <f t="shared" ca="1" si="118"/>
        <v>695079</v>
      </c>
      <c r="AU319" s="6">
        <f t="shared" ca="1" si="119"/>
        <v>63571.200000000004</v>
      </c>
      <c r="AV319" s="6">
        <f t="shared" ca="1" si="120"/>
        <v>32684.16</v>
      </c>
      <c r="AW319" s="6">
        <f t="shared" ca="1" si="121"/>
        <v>0</v>
      </c>
      <c r="AX319" s="6">
        <f t="shared" ca="1" si="122"/>
        <v>0</v>
      </c>
      <c r="AY319" s="6">
        <f t="shared" ca="1" si="123"/>
        <v>0</v>
      </c>
      <c r="AZ319" s="6">
        <f t="shared" ca="1" si="124"/>
        <v>0</v>
      </c>
      <c r="BA319" s="6">
        <f t="shared" ca="1" si="125"/>
        <v>0</v>
      </c>
      <c r="BB319" s="6">
        <f t="shared" ca="1" si="126"/>
        <v>0</v>
      </c>
      <c r="BC319" s="6">
        <f t="shared" ca="1" si="127"/>
        <v>0</v>
      </c>
      <c r="BD319" s="6">
        <f t="shared" ca="1" si="128"/>
        <v>0</v>
      </c>
      <c r="BE319" s="6">
        <f t="shared" ca="1" si="129"/>
        <v>0</v>
      </c>
      <c r="BF319" s="6">
        <f t="shared" ca="1" si="136"/>
        <v>0</v>
      </c>
      <c r="BG319" s="6">
        <f t="shared" ca="1" si="137"/>
        <v>0</v>
      </c>
      <c r="BH319" s="6"/>
      <c r="BJ319" s="4">
        <f t="shared" ca="1" si="130"/>
        <v>869884.36</v>
      </c>
      <c r="BL319" s="3">
        <f t="shared" si="131"/>
        <v>42359</v>
      </c>
      <c r="BM319" s="6">
        <f>BM318+SUMIFS('Transactions (Dated)'!G:G,'Transactions (Dated)'!D:D,'Share Values'!AQ319)</f>
        <v>34179.499999999993</v>
      </c>
      <c r="BN319" s="6">
        <f ca="1">BN318+SUMIFS('Transactions (Dated)'!$F:$F,'Transactions (Dated)'!$D:$D,$BL319,'Transactions (Dated)'!$B:$B,BN$11,'Transactions (Dated)'!$C:$C,"Dividend (paid to cash)")*Y319</f>
        <v>0</v>
      </c>
      <c r="BO319" s="6">
        <f ca="1">BO318+SUMIFS('Transactions (Dated)'!$F:$F,'Transactions (Dated)'!$D:$D,$BL319,'Transactions (Dated)'!$B:$B,BO$11,'Transactions (Dated)'!$C:$C,"Dividend (paid to cash)")*Z319</f>
        <v>2421.875</v>
      </c>
      <c r="BP319" s="6">
        <f ca="1">BP318+SUMIFS('Transactions (Dated)'!$F:$F,'Transactions (Dated)'!$D:$D,$BL319,'Transactions (Dated)'!$B:$B,BP$11,'Transactions (Dated)'!$C:$C,"Dividend (paid to cash)")*AA319</f>
        <v>28734.342000000001</v>
      </c>
      <c r="BQ319" s="6">
        <f ca="1">BQ318+SUMIFS('Transactions (Dated)'!$F:$F,'Transactions (Dated)'!$D:$D,$BL319,'Transactions (Dated)'!$B:$B,BQ$11,'Transactions (Dated)'!$C:$C,"Dividend (paid to cash)")*AB319</f>
        <v>245.96000000000004</v>
      </c>
      <c r="BR319" s="6">
        <f ca="1">BR318+SUMIFS('Transactions (Dated)'!$F:$F,'Transactions (Dated)'!$D:$D,$BL319,'Transactions (Dated)'!$B:$B,BR$11,'Transactions (Dated)'!$C:$C,"Dividend (paid to cash)")*AC319</f>
        <v>0</v>
      </c>
      <c r="BS319" s="6">
        <f ca="1">BS318+SUMIFS('Transactions (Dated)'!$F:$F,'Transactions (Dated)'!$D:$D,$BL319,'Transactions (Dated)'!$B:$B,BS$11,'Transactions (Dated)'!$C:$C,"Dividend (paid to cash)")*AD319</f>
        <v>0</v>
      </c>
      <c r="BT319" s="6">
        <f ca="1">BT318+SUMIFS('Transactions (Dated)'!$F:$F,'Transactions (Dated)'!$D:$D,$BL319,'Transactions (Dated)'!$B:$B,BT$11,'Transactions (Dated)'!$C:$C,"Dividend (paid to cash)")*AE319</f>
        <v>0</v>
      </c>
      <c r="BU319" s="6">
        <f ca="1">BU318+SUMIFS('Transactions (Dated)'!$F:$F,'Transactions (Dated)'!$D:$D,$BL319,'Transactions (Dated)'!$B:$B,BU$11,'Transactions (Dated)'!$C:$C,"Dividend (paid to cash)")*AF319</f>
        <v>0</v>
      </c>
      <c r="BV319" s="6">
        <f ca="1">BV318+SUMIFS('Transactions (Dated)'!$F:$F,'Transactions (Dated)'!$D:$D,$BL319,'Transactions (Dated)'!$B:$B,BV$11,'Transactions (Dated)'!$C:$C,"Dividend (paid to cash)")*AG319</f>
        <v>0</v>
      </c>
      <c r="BW319" s="6">
        <f ca="1">BW318+SUMIFS('Transactions (Dated)'!$F:$F,'Transactions (Dated)'!$D:$D,$BL319,'Transactions (Dated)'!$B:$B,BW$11,'Transactions (Dated)'!$C:$C,"Dividend (paid to cash)")*AH319</f>
        <v>0</v>
      </c>
      <c r="BX319" s="6">
        <f ca="1">BX318+SUMIFS('Transactions (Dated)'!$F:$F,'Transactions (Dated)'!$D:$D,$BL319,'Transactions (Dated)'!$B:$B,BX$11,'Transactions (Dated)'!$C:$C,"Dividend (paid to cash)")*AI319</f>
        <v>0</v>
      </c>
      <c r="BY319" s="6">
        <f ca="1">BY318+SUMIFS('Transactions (Dated)'!$F:$F,'Transactions (Dated)'!$D:$D,$BL319,'Transactions (Dated)'!$B:$B,BY$11,'Transactions (Dated)'!$C:$C,"Dividend (paid to cash)")*AJ319</f>
        <v>0</v>
      </c>
      <c r="BZ319" s="6">
        <f ca="1">BZ318+SUMIFS('Transactions (Dated)'!$F:$F,'Transactions (Dated)'!$D:$D,$BL319,'Transactions (Dated)'!$B:$B,BZ$11,'Transactions (Dated)'!$C:$C,"Dividend (paid to cash)")*AK319</f>
        <v>0</v>
      </c>
      <c r="CA319" s="6">
        <f ca="1">CA318+SUMIFS('Transactions (Dated)'!$F:$F,'Transactions (Dated)'!$D:$D,$BL319,'Transactions (Dated)'!$B:$B,CA$11,'Transactions (Dated)'!$C:$C,"Dividend (paid to cash)")*AL319</f>
        <v>0</v>
      </c>
      <c r="CB319" s="6">
        <v>0</v>
      </c>
      <c r="CC319" s="6">
        <v>0</v>
      </c>
      <c r="CD319" s="6"/>
      <c r="CF319" s="6">
        <f t="shared" ca="1" si="138"/>
        <v>65581.676999999996</v>
      </c>
      <c r="CH319" s="3">
        <f t="shared" si="139"/>
        <v>42359</v>
      </c>
      <c r="CI319" s="4">
        <f t="shared" ca="1" si="132"/>
        <v>869884.36</v>
      </c>
      <c r="CJ319" s="4">
        <f t="shared" ca="1" si="133"/>
        <v>65581.676999999996</v>
      </c>
      <c r="CL319" s="4">
        <f t="shared" ca="1" si="134"/>
        <v>935466.03700000001</v>
      </c>
    </row>
    <row r="320" spans="2:90" x14ac:dyDescent="0.15">
      <c r="B320" s="3">
        <f t="shared" si="135"/>
        <v>42360</v>
      </c>
      <c r="C320" s="2">
        <v>13082.9</v>
      </c>
      <c r="E320" s="70">
        <v>42360</v>
      </c>
      <c r="F320" s="69">
        <v>12.49</v>
      </c>
      <c r="G320" s="69">
        <v>2.44</v>
      </c>
      <c r="H320" s="69">
        <v>17.78</v>
      </c>
      <c r="I320" s="69">
        <v>33.630000000000003</v>
      </c>
      <c r="J320" s="69">
        <v>14.04</v>
      </c>
      <c r="K320" s="69">
        <v>10.34</v>
      </c>
      <c r="L320" s="69">
        <v>19.95</v>
      </c>
      <c r="M320" s="69">
        <v>2.84</v>
      </c>
      <c r="N320" s="69">
        <v>7.12</v>
      </c>
      <c r="O320" s="69">
        <v>6.6233000000000004</v>
      </c>
      <c r="P320" s="69">
        <v>23.75</v>
      </c>
      <c r="Q320" s="69">
        <v>0.86</v>
      </c>
      <c r="R320" s="69">
        <v>5.19</v>
      </c>
      <c r="S320" s="69">
        <v>37.57</v>
      </c>
      <c r="T320" s="69"/>
      <c r="U320" s="69"/>
      <c r="V320" s="4"/>
      <c r="X320" s="3">
        <f t="shared" si="114"/>
        <v>42360</v>
      </c>
      <c r="Y320" s="40">
        <f ca="1">Y319+SUMIFS('Transactions (Dated)'!$E$2:$E$53,'Transactions (Dated)'!$D$2:$D$53,'Share Values'!$X320,'Transactions (Dated)'!$B$2:$B$53,'Share Values'!Y$11,'Transactions (Dated)'!$C$2:$C$53,"Buy")-SUMIFS('Transactions (Dated)'!$E$2:$E$53,'Transactions (Dated)'!$D$2:$D$53,'Share Values'!$X320,'Transactions (Dated)'!$B$2:$B$53,'Share Values'!Y$11,'Transactions (Dated)'!$C$2:$C$53,"Sell")</f>
        <v>4625</v>
      </c>
      <c r="Z320" s="40">
        <f ca="1">Z319+SUMIFS('Transactions (Dated)'!$E$2:$E$53,'Transactions (Dated)'!$D$2:$D$53,'Share Values'!$X320,'Transactions (Dated)'!$B$2:$B$53,'Share Values'!Z$11,'Transactions (Dated)'!$C$2:$C$53,"Buy")-SUMIFS('Transactions (Dated)'!$E$2:$E$53,'Transactions (Dated)'!$D$2:$D$53,'Share Values'!$X320,'Transactions (Dated)'!$B$2:$B$53,'Share Values'!Z$11,'Transactions (Dated)'!$C$2:$C$53,"Sell")</f>
        <v>9375</v>
      </c>
      <c r="AA320" s="40">
        <f ca="1">AA319+SUMIFS('Transactions (Dated)'!$E$2:$E$53,'Transactions (Dated)'!$D$2:$D$53,'Share Values'!$X320,'Transactions (Dated)'!$B$2:$B$53,'Share Values'!AA$11,'Transactions (Dated)'!$C$2:$C$53,"Buy")-SUMIFS('Transactions (Dated)'!$E$2:$E$53,'Transactions (Dated)'!$D$2:$D$53,'Share Values'!$X320,'Transactions (Dated)'!$B$2:$B$53,'Share Values'!AA$11,'Transactions (Dated)'!$C$2:$C$53,"Sell")</f>
        <v>39270</v>
      </c>
      <c r="AB320" s="40">
        <f ca="1">AB319+SUMIFS('Transactions (Dated)'!$E$2:$E$53,'Transactions (Dated)'!$D$2:$D$53,'Share Values'!$X320,'Transactions (Dated)'!$B$2:$B$53,'Share Values'!AB$11,'Transactions (Dated)'!$C$2:$C$53,"Buy")-SUMIFS('Transactions (Dated)'!$E$2:$E$53,'Transactions (Dated)'!$D$2:$D$53,'Share Values'!$X320,'Transactions (Dated)'!$B$2:$B$53,'Share Values'!AB$11,'Transactions (Dated)'!$C$2:$C$53,"Sell")</f>
        <v>1892</v>
      </c>
      <c r="AC320" s="40">
        <f ca="1">AC319+SUMIFS('Transactions (Dated)'!$E$2:$E$53,'Transactions (Dated)'!$D$2:$D$53,'Share Values'!$X320,'Transactions (Dated)'!$B$2:$B$53,'Share Values'!AC$11,'Transactions (Dated)'!$C$2:$C$53,"Buy")-SUMIFS('Transactions (Dated)'!$E$2:$E$53,'Transactions (Dated)'!$D$2:$D$53,'Share Values'!$X320,'Transactions (Dated)'!$B$2:$B$53,'Share Values'!AC$11,'Transactions (Dated)'!$C$2:$C$53,"Sell")</f>
        <v>2348</v>
      </c>
      <c r="AD320" s="40">
        <f ca="1">AD319+SUMIFS('Transactions (Dated)'!$E$2:$E$53,'Transactions (Dated)'!$D$2:$D$53,'Share Values'!$X320,'Transactions (Dated)'!$B$2:$B$53,'Share Values'!AD$11,'Transactions (Dated)'!$C$2:$C$53,"Buy")-SUMIFS('Transactions (Dated)'!$E$2:$E$53,'Transactions (Dated)'!$D$2:$D$53,'Share Values'!$X320,'Transactions (Dated)'!$B$2:$B$53,'Share Values'!AD$11,'Transactions (Dated)'!$C$2:$C$53,"Sell")</f>
        <v>0</v>
      </c>
      <c r="AE320" s="40">
        <f ca="1">AE319+SUMIFS('Transactions (Dated)'!$E$2:$E$53,'Transactions (Dated)'!$D$2:$D$53,'Share Values'!$X320,'Transactions (Dated)'!$B$2:$B$53,'Share Values'!AE$11,'Transactions (Dated)'!$C$2:$C$53,"Buy")-SUMIFS('Transactions (Dated)'!$E$2:$E$53,'Transactions (Dated)'!$D$2:$D$53,'Share Values'!$X320,'Transactions (Dated)'!$B$2:$B$53,'Share Values'!AE$11,'Transactions (Dated)'!$C$2:$C$53,"Sell")</f>
        <v>0</v>
      </c>
      <c r="AF320" s="40">
        <f ca="1">AF319+SUMIFS('Transactions (Dated)'!$E$2:$E$53,'Transactions (Dated)'!$D$2:$D$53,'Share Values'!$X320,'Transactions (Dated)'!$B$2:$B$53,'Share Values'!AF$11,'Transactions (Dated)'!$C$2:$C$53,"Buy")-SUMIFS('Transactions (Dated)'!$E$2:$E$53,'Transactions (Dated)'!$D$2:$D$53,'Share Values'!$X320,'Transactions (Dated)'!$B$2:$B$53,'Share Values'!AF$11,'Transactions (Dated)'!$C$2:$C$53,"Sell")</f>
        <v>0</v>
      </c>
      <c r="AG320" s="40">
        <f ca="1">AG319+SUMIFS('Transactions (Dated)'!$E$2:$E$53,'Transactions (Dated)'!$D$2:$D$53,'Share Values'!$X320,'Transactions (Dated)'!$B$2:$B$53,'Share Values'!AG$11,'Transactions (Dated)'!$C$2:$C$53,"Buy")-SUMIFS('Transactions (Dated)'!$E$2:$E$53,'Transactions (Dated)'!$D$2:$D$53,'Share Values'!$X320,'Transactions (Dated)'!$B$2:$B$53,'Share Values'!AG$11,'Transactions (Dated)'!$C$2:$C$53,"Sell")</f>
        <v>0</v>
      </c>
      <c r="AH320" s="40">
        <f ca="1">AH319+SUMIFS('Transactions (Dated)'!$E$2:$E$53,'Transactions (Dated)'!$D$2:$D$53,'Share Values'!$X320,'Transactions (Dated)'!$B$2:$B$53,'Share Values'!AH$11,'Transactions (Dated)'!$C$2:$C$53,"Buy")-SUMIFS('Transactions (Dated)'!$E$2:$E$53,'Transactions (Dated)'!$D$2:$D$53,'Share Values'!$X320,'Transactions (Dated)'!$B$2:$B$53,'Share Values'!AH$11,'Transactions (Dated)'!$C$2:$C$53,"Sell")</f>
        <v>0</v>
      </c>
      <c r="AI320" s="40">
        <f ca="1">AI319+SUMIFS('Transactions (Dated)'!$E$2:$E$53,'Transactions (Dated)'!$D$2:$D$53,'Share Values'!$X320,'Transactions (Dated)'!$B$2:$B$53,'Share Values'!AI$11,'Transactions (Dated)'!$C$2:$C$53,"Buy")-SUMIFS('Transactions (Dated)'!$E$2:$E$53,'Transactions (Dated)'!$D$2:$D$53,'Share Values'!$X320,'Transactions (Dated)'!$B$2:$B$53,'Share Values'!AI$11,'Transactions (Dated)'!$C$2:$C$53,"Sell")</f>
        <v>0</v>
      </c>
      <c r="AJ320" s="40">
        <f ca="1">AJ319+SUMIFS('Transactions (Dated)'!$E$2:$E$53,'Transactions (Dated)'!$D$2:$D$53,'Share Values'!$X320,'Transactions (Dated)'!$B$2:$B$53,'Share Values'!AJ$11,'Transactions (Dated)'!$C$2:$C$53,"Buy")-SUMIFS('Transactions (Dated)'!$E$2:$E$53,'Transactions (Dated)'!$D$2:$D$53,'Share Values'!$X320,'Transactions (Dated)'!$B$2:$B$53,'Share Values'!AJ$11,'Transactions (Dated)'!$C$2:$C$53,"Sell")</f>
        <v>0</v>
      </c>
      <c r="AK320" s="40">
        <f ca="1">AK319+SUMIFS('Transactions (Dated)'!$E$2:$E$53,'Transactions (Dated)'!$D$2:$D$53,'Share Values'!$X320,'Transactions (Dated)'!$B$2:$B$53,'Share Values'!AK$11,'Transactions (Dated)'!$C$2:$C$53,"Buy")-SUMIFS('Transactions (Dated)'!$E$2:$E$53,'Transactions (Dated)'!$D$2:$D$53,'Share Values'!$X320,'Transactions (Dated)'!$B$2:$B$53,'Share Values'!AK$11,'Transactions (Dated)'!$C$2:$C$53,"Sell")</f>
        <v>0</v>
      </c>
      <c r="AL320" s="40">
        <f ca="1">AL319+SUMIFS('Transactions (Dated)'!$E$2:$E$53,'Transactions (Dated)'!$D$2:$D$53,'Share Values'!$X320,'Transactions (Dated)'!$B$2:$B$53,'Share Values'!AL$11,'Transactions (Dated)'!$C$2:$C$53,"Buy")-SUMIFS('Transactions (Dated)'!$E$2:$E$53,'Transactions (Dated)'!$D$2:$D$53,'Share Values'!$X320,'Transactions (Dated)'!$B$2:$B$53,'Share Values'!AL$11,'Transactions (Dated)'!$C$2:$C$53,"Sell")</f>
        <v>0</v>
      </c>
      <c r="AM320" s="40">
        <f ca="1">AM319+SUMIFS('Transactions (Dated)'!$E$2:$E$53,'Transactions (Dated)'!$D$2:$D$53,'Share Values'!$X320,'Transactions (Dated)'!$B$2:$B$53,'Share Values'!AM$11,'Transactions (Dated)'!$C$2:$C$53,"Buy")-SUMIFS('Transactions (Dated)'!$E$2:$E$53,'Transactions (Dated)'!$D$2:$D$53,'Share Values'!$X320,'Transactions (Dated)'!$B$2:$B$53,'Share Values'!AM$11,'Transactions (Dated)'!$C$2:$C$53,"Sell")</f>
        <v>0</v>
      </c>
      <c r="AN320" s="40">
        <f ca="1">AN319+SUMIFS('Transactions (Dated)'!$E$2:$E$53,'Transactions (Dated)'!$D$2:$D$53,'Share Values'!$X320,'Transactions (Dated)'!$B$2:$B$53,'Share Values'!AN$11,'Transactions (Dated)'!$C$2:$C$53,"Buy")-SUMIFS('Transactions (Dated)'!$E$2:$E$53,'Transactions (Dated)'!$D$2:$D$53,'Share Values'!$X320,'Transactions (Dated)'!$B$2:$B$53,'Share Values'!AN$11,'Transactions (Dated)'!$C$2:$C$53,"Sell")</f>
        <v>0</v>
      </c>
      <c r="AO320" s="40"/>
      <c r="AQ320" s="3">
        <f t="shared" si="115"/>
        <v>42360</v>
      </c>
      <c r="AR320" s="6">
        <f t="shared" ca="1" si="116"/>
        <v>57766.25</v>
      </c>
      <c r="AS320" s="6">
        <f t="shared" ca="1" si="117"/>
        <v>22875</v>
      </c>
      <c r="AT320" s="6">
        <f t="shared" ca="1" si="118"/>
        <v>698220.60000000009</v>
      </c>
      <c r="AU320" s="6">
        <f t="shared" ca="1" si="119"/>
        <v>63627.960000000006</v>
      </c>
      <c r="AV320" s="6">
        <f t="shared" ca="1" si="120"/>
        <v>32965.919999999998</v>
      </c>
      <c r="AW320" s="6">
        <f t="shared" ca="1" si="121"/>
        <v>0</v>
      </c>
      <c r="AX320" s="6">
        <f t="shared" ca="1" si="122"/>
        <v>0</v>
      </c>
      <c r="AY320" s="6">
        <f t="shared" ca="1" si="123"/>
        <v>0</v>
      </c>
      <c r="AZ320" s="6">
        <f t="shared" ca="1" si="124"/>
        <v>0</v>
      </c>
      <c r="BA320" s="6">
        <f t="shared" ca="1" si="125"/>
        <v>0</v>
      </c>
      <c r="BB320" s="6">
        <f t="shared" ca="1" si="126"/>
        <v>0</v>
      </c>
      <c r="BC320" s="6">
        <f t="shared" ca="1" si="127"/>
        <v>0</v>
      </c>
      <c r="BD320" s="6">
        <f t="shared" ca="1" si="128"/>
        <v>0</v>
      </c>
      <c r="BE320" s="6">
        <f t="shared" ca="1" si="129"/>
        <v>0</v>
      </c>
      <c r="BF320" s="6">
        <f t="shared" ca="1" si="136"/>
        <v>0</v>
      </c>
      <c r="BG320" s="6">
        <f t="shared" ca="1" si="137"/>
        <v>0</v>
      </c>
      <c r="BH320" s="6"/>
      <c r="BJ320" s="4">
        <f t="shared" ca="1" si="130"/>
        <v>875455.7300000001</v>
      </c>
      <c r="BL320" s="3">
        <f t="shared" si="131"/>
        <v>42360</v>
      </c>
      <c r="BM320" s="6">
        <f>BM319+SUMIFS('Transactions (Dated)'!G:G,'Transactions (Dated)'!D:D,'Share Values'!AQ320)</f>
        <v>34179.499999999993</v>
      </c>
      <c r="BN320" s="6">
        <f ca="1">BN319+SUMIFS('Transactions (Dated)'!$F:$F,'Transactions (Dated)'!$D:$D,$BL320,'Transactions (Dated)'!$B:$B,BN$11,'Transactions (Dated)'!$C:$C,"Dividend (paid to cash)")*Y320</f>
        <v>0</v>
      </c>
      <c r="BO320" s="6">
        <f ca="1">BO319+SUMIFS('Transactions (Dated)'!$F:$F,'Transactions (Dated)'!$D:$D,$BL320,'Transactions (Dated)'!$B:$B,BO$11,'Transactions (Dated)'!$C:$C,"Dividend (paid to cash)")*Z320</f>
        <v>2421.875</v>
      </c>
      <c r="BP320" s="6">
        <f ca="1">BP319+SUMIFS('Transactions (Dated)'!$F:$F,'Transactions (Dated)'!$D:$D,$BL320,'Transactions (Dated)'!$B:$B,BP$11,'Transactions (Dated)'!$C:$C,"Dividend (paid to cash)")*AA320</f>
        <v>28734.342000000001</v>
      </c>
      <c r="BQ320" s="6">
        <f ca="1">BQ319+SUMIFS('Transactions (Dated)'!$F:$F,'Transactions (Dated)'!$D:$D,$BL320,'Transactions (Dated)'!$B:$B,BQ$11,'Transactions (Dated)'!$C:$C,"Dividend (paid to cash)")*AB320</f>
        <v>245.96000000000004</v>
      </c>
      <c r="BR320" s="6">
        <f ca="1">BR319+SUMIFS('Transactions (Dated)'!$F:$F,'Transactions (Dated)'!$D:$D,$BL320,'Transactions (Dated)'!$B:$B,BR$11,'Transactions (Dated)'!$C:$C,"Dividend (paid to cash)")*AC320</f>
        <v>0</v>
      </c>
      <c r="BS320" s="6">
        <f ca="1">BS319+SUMIFS('Transactions (Dated)'!$F:$F,'Transactions (Dated)'!$D:$D,$BL320,'Transactions (Dated)'!$B:$B,BS$11,'Transactions (Dated)'!$C:$C,"Dividend (paid to cash)")*AD320</f>
        <v>0</v>
      </c>
      <c r="BT320" s="6">
        <f ca="1">BT319+SUMIFS('Transactions (Dated)'!$F:$F,'Transactions (Dated)'!$D:$D,$BL320,'Transactions (Dated)'!$B:$B,BT$11,'Transactions (Dated)'!$C:$C,"Dividend (paid to cash)")*AE320</f>
        <v>0</v>
      </c>
      <c r="BU320" s="6">
        <f ca="1">BU319+SUMIFS('Transactions (Dated)'!$F:$F,'Transactions (Dated)'!$D:$D,$BL320,'Transactions (Dated)'!$B:$B,BU$11,'Transactions (Dated)'!$C:$C,"Dividend (paid to cash)")*AF320</f>
        <v>0</v>
      </c>
      <c r="BV320" s="6">
        <f ca="1">BV319+SUMIFS('Transactions (Dated)'!$F:$F,'Transactions (Dated)'!$D:$D,$BL320,'Transactions (Dated)'!$B:$B,BV$11,'Transactions (Dated)'!$C:$C,"Dividend (paid to cash)")*AG320</f>
        <v>0</v>
      </c>
      <c r="BW320" s="6">
        <f ca="1">BW319+SUMIFS('Transactions (Dated)'!$F:$F,'Transactions (Dated)'!$D:$D,$BL320,'Transactions (Dated)'!$B:$B,BW$11,'Transactions (Dated)'!$C:$C,"Dividend (paid to cash)")*AH320</f>
        <v>0</v>
      </c>
      <c r="BX320" s="6">
        <f ca="1">BX319+SUMIFS('Transactions (Dated)'!$F:$F,'Transactions (Dated)'!$D:$D,$BL320,'Transactions (Dated)'!$B:$B,BX$11,'Transactions (Dated)'!$C:$C,"Dividend (paid to cash)")*AI320</f>
        <v>0</v>
      </c>
      <c r="BY320" s="6">
        <f ca="1">BY319+SUMIFS('Transactions (Dated)'!$F:$F,'Transactions (Dated)'!$D:$D,$BL320,'Transactions (Dated)'!$B:$B,BY$11,'Transactions (Dated)'!$C:$C,"Dividend (paid to cash)")*AJ320</f>
        <v>0</v>
      </c>
      <c r="BZ320" s="6">
        <f ca="1">BZ319+SUMIFS('Transactions (Dated)'!$F:$F,'Transactions (Dated)'!$D:$D,$BL320,'Transactions (Dated)'!$B:$B,BZ$11,'Transactions (Dated)'!$C:$C,"Dividend (paid to cash)")*AK320</f>
        <v>0</v>
      </c>
      <c r="CA320" s="6">
        <f ca="1">CA319+SUMIFS('Transactions (Dated)'!$F:$F,'Transactions (Dated)'!$D:$D,$BL320,'Transactions (Dated)'!$B:$B,CA$11,'Transactions (Dated)'!$C:$C,"Dividend (paid to cash)")*AL320</f>
        <v>0</v>
      </c>
      <c r="CB320" s="6">
        <v>0</v>
      </c>
      <c r="CC320" s="6">
        <v>0</v>
      </c>
      <c r="CD320" s="6"/>
      <c r="CF320" s="6">
        <f t="shared" ca="1" si="138"/>
        <v>65581.676999999996</v>
      </c>
      <c r="CH320" s="3">
        <f t="shared" si="139"/>
        <v>42360</v>
      </c>
      <c r="CI320" s="4">
        <f t="shared" ca="1" si="132"/>
        <v>875455.7300000001</v>
      </c>
      <c r="CJ320" s="4">
        <f t="shared" ca="1" si="133"/>
        <v>65581.676999999996</v>
      </c>
      <c r="CL320" s="4">
        <f t="shared" ca="1" si="134"/>
        <v>941037.40700000012</v>
      </c>
    </row>
    <row r="321" spans="2:90" x14ac:dyDescent="0.15">
      <c r="B321" s="3">
        <f t="shared" si="135"/>
        <v>42361</v>
      </c>
      <c r="C321" s="2">
        <v>13284.9</v>
      </c>
      <c r="E321" s="70">
        <v>42361</v>
      </c>
      <c r="F321" s="69">
        <v>12.64</v>
      </c>
      <c r="G321" s="69">
        <v>2.57</v>
      </c>
      <c r="H321" s="69">
        <v>18.07</v>
      </c>
      <c r="I321" s="69">
        <v>33.32</v>
      </c>
      <c r="J321" s="69">
        <v>14.02</v>
      </c>
      <c r="K321" s="69">
        <v>10.49</v>
      </c>
      <c r="L321" s="69">
        <v>20.309999999999999</v>
      </c>
      <c r="M321" s="69">
        <v>2.86</v>
      </c>
      <c r="N321" s="69">
        <v>7.05</v>
      </c>
      <c r="O321" s="69">
        <v>6.53</v>
      </c>
      <c r="P321" s="69">
        <v>24.18</v>
      </c>
      <c r="Q321" s="69">
        <v>0.87</v>
      </c>
      <c r="R321" s="69">
        <v>5.7</v>
      </c>
      <c r="S321" s="69">
        <v>37.86</v>
      </c>
      <c r="T321" s="69"/>
      <c r="U321" s="69"/>
      <c r="V321" s="4"/>
      <c r="X321" s="3">
        <f t="shared" si="114"/>
        <v>42361</v>
      </c>
      <c r="Y321" s="40">
        <f ca="1">Y320+SUMIFS('Transactions (Dated)'!$E$2:$E$53,'Transactions (Dated)'!$D$2:$D$53,'Share Values'!$X321,'Transactions (Dated)'!$B$2:$B$53,'Share Values'!Y$11,'Transactions (Dated)'!$C$2:$C$53,"Buy")-SUMIFS('Transactions (Dated)'!$E$2:$E$53,'Transactions (Dated)'!$D$2:$D$53,'Share Values'!$X321,'Transactions (Dated)'!$B$2:$B$53,'Share Values'!Y$11,'Transactions (Dated)'!$C$2:$C$53,"Sell")</f>
        <v>4625</v>
      </c>
      <c r="Z321" s="40">
        <f ca="1">Z320+SUMIFS('Transactions (Dated)'!$E$2:$E$53,'Transactions (Dated)'!$D$2:$D$53,'Share Values'!$X321,'Transactions (Dated)'!$B$2:$B$53,'Share Values'!Z$11,'Transactions (Dated)'!$C$2:$C$53,"Buy")-SUMIFS('Transactions (Dated)'!$E$2:$E$53,'Transactions (Dated)'!$D$2:$D$53,'Share Values'!$X321,'Transactions (Dated)'!$B$2:$B$53,'Share Values'!Z$11,'Transactions (Dated)'!$C$2:$C$53,"Sell")</f>
        <v>9375</v>
      </c>
      <c r="AA321" s="40">
        <f ca="1">AA320+SUMIFS('Transactions (Dated)'!$E$2:$E$53,'Transactions (Dated)'!$D$2:$D$53,'Share Values'!$X321,'Transactions (Dated)'!$B$2:$B$53,'Share Values'!AA$11,'Transactions (Dated)'!$C$2:$C$53,"Buy")-SUMIFS('Transactions (Dated)'!$E$2:$E$53,'Transactions (Dated)'!$D$2:$D$53,'Share Values'!$X321,'Transactions (Dated)'!$B$2:$B$53,'Share Values'!AA$11,'Transactions (Dated)'!$C$2:$C$53,"Sell")</f>
        <v>39270</v>
      </c>
      <c r="AB321" s="40">
        <f ca="1">AB320+SUMIFS('Transactions (Dated)'!$E$2:$E$53,'Transactions (Dated)'!$D$2:$D$53,'Share Values'!$X321,'Transactions (Dated)'!$B$2:$B$53,'Share Values'!AB$11,'Transactions (Dated)'!$C$2:$C$53,"Buy")-SUMIFS('Transactions (Dated)'!$E$2:$E$53,'Transactions (Dated)'!$D$2:$D$53,'Share Values'!$X321,'Transactions (Dated)'!$B$2:$B$53,'Share Values'!AB$11,'Transactions (Dated)'!$C$2:$C$53,"Sell")</f>
        <v>1892</v>
      </c>
      <c r="AC321" s="40">
        <f ca="1">AC320+SUMIFS('Transactions (Dated)'!$E$2:$E$53,'Transactions (Dated)'!$D$2:$D$53,'Share Values'!$X321,'Transactions (Dated)'!$B$2:$B$53,'Share Values'!AC$11,'Transactions (Dated)'!$C$2:$C$53,"Buy")-SUMIFS('Transactions (Dated)'!$E$2:$E$53,'Transactions (Dated)'!$D$2:$D$53,'Share Values'!$X321,'Transactions (Dated)'!$B$2:$B$53,'Share Values'!AC$11,'Transactions (Dated)'!$C$2:$C$53,"Sell")</f>
        <v>2348</v>
      </c>
      <c r="AD321" s="40">
        <f ca="1">AD320+SUMIFS('Transactions (Dated)'!$E$2:$E$53,'Transactions (Dated)'!$D$2:$D$53,'Share Values'!$X321,'Transactions (Dated)'!$B$2:$B$53,'Share Values'!AD$11,'Transactions (Dated)'!$C$2:$C$53,"Buy")-SUMIFS('Transactions (Dated)'!$E$2:$E$53,'Transactions (Dated)'!$D$2:$D$53,'Share Values'!$X321,'Transactions (Dated)'!$B$2:$B$53,'Share Values'!AD$11,'Transactions (Dated)'!$C$2:$C$53,"Sell")</f>
        <v>0</v>
      </c>
      <c r="AE321" s="40">
        <f ca="1">AE320+SUMIFS('Transactions (Dated)'!$E$2:$E$53,'Transactions (Dated)'!$D$2:$D$53,'Share Values'!$X321,'Transactions (Dated)'!$B$2:$B$53,'Share Values'!AE$11,'Transactions (Dated)'!$C$2:$C$53,"Buy")-SUMIFS('Transactions (Dated)'!$E$2:$E$53,'Transactions (Dated)'!$D$2:$D$53,'Share Values'!$X321,'Transactions (Dated)'!$B$2:$B$53,'Share Values'!AE$11,'Transactions (Dated)'!$C$2:$C$53,"Sell")</f>
        <v>0</v>
      </c>
      <c r="AF321" s="40">
        <f ca="1">AF320+SUMIFS('Transactions (Dated)'!$E$2:$E$53,'Transactions (Dated)'!$D$2:$D$53,'Share Values'!$X321,'Transactions (Dated)'!$B$2:$B$53,'Share Values'!AF$11,'Transactions (Dated)'!$C$2:$C$53,"Buy")-SUMIFS('Transactions (Dated)'!$E$2:$E$53,'Transactions (Dated)'!$D$2:$D$53,'Share Values'!$X321,'Transactions (Dated)'!$B$2:$B$53,'Share Values'!AF$11,'Transactions (Dated)'!$C$2:$C$53,"Sell")</f>
        <v>0</v>
      </c>
      <c r="AG321" s="40">
        <f ca="1">AG320+SUMIFS('Transactions (Dated)'!$E$2:$E$53,'Transactions (Dated)'!$D$2:$D$53,'Share Values'!$X321,'Transactions (Dated)'!$B$2:$B$53,'Share Values'!AG$11,'Transactions (Dated)'!$C$2:$C$53,"Buy")-SUMIFS('Transactions (Dated)'!$E$2:$E$53,'Transactions (Dated)'!$D$2:$D$53,'Share Values'!$X321,'Transactions (Dated)'!$B$2:$B$53,'Share Values'!AG$11,'Transactions (Dated)'!$C$2:$C$53,"Sell")</f>
        <v>0</v>
      </c>
      <c r="AH321" s="40">
        <f ca="1">AH320+SUMIFS('Transactions (Dated)'!$E$2:$E$53,'Transactions (Dated)'!$D$2:$D$53,'Share Values'!$X321,'Transactions (Dated)'!$B$2:$B$53,'Share Values'!AH$11,'Transactions (Dated)'!$C$2:$C$53,"Buy")-SUMIFS('Transactions (Dated)'!$E$2:$E$53,'Transactions (Dated)'!$D$2:$D$53,'Share Values'!$X321,'Transactions (Dated)'!$B$2:$B$53,'Share Values'!AH$11,'Transactions (Dated)'!$C$2:$C$53,"Sell")</f>
        <v>0</v>
      </c>
      <c r="AI321" s="40">
        <f ca="1">AI320+SUMIFS('Transactions (Dated)'!$E$2:$E$53,'Transactions (Dated)'!$D$2:$D$53,'Share Values'!$X321,'Transactions (Dated)'!$B$2:$B$53,'Share Values'!AI$11,'Transactions (Dated)'!$C$2:$C$53,"Buy")-SUMIFS('Transactions (Dated)'!$E$2:$E$53,'Transactions (Dated)'!$D$2:$D$53,'Share Values'!$X321,'Transactions (Dated)'!$B$2:$B$53,'Share Values'!AI$11,'Transactions (Dated)'!$C$2:$C$53,"Sell")</f>
        <v>0</v>
      </c>
      <c r="AJ321" s="40">
        <f ca="1">AJ320+SUMIFS('Transactions (Dated)'!$E$2:$E$53,'Transactions (Dated)'!$D$2:$D$53,'Share Values'!$X321,'Transactions (Dated)'!$B$2:$B$53,'Share Values'!AJ$11,'Transactions (Dated)'!$C$2:$C$53,"Buy")-SUMIFS('Transactions (Dated)'!$E$2:$E$53,'Transactions (Dated)'!$D$2:$D$53,'Share Values'!$X321,'Transactions (Dated)'!$B$2:$B$53,'Share Values'!AJ$11,'Transactions (Dated)'!$C$2:$C$53,"Sell")</f>
        <v>0</v>
      </c>
      <c r="AK321" s="40">
        <f ca="1">AK320+SUMIFS('Transactions (Dated)'!$E$2:$E$53,'Transactions (Dated)'!$D$2:$D$53,'Share Values'!$X321,'Transactions (Dated)'!$B$2:$B$53,'Share Values'!AK$11,'Transactions (Dated)'!$C$2:$C$53,"Buy")-SUMIFS('Transactions (Dated)'!$E$2:$E$53,'Transactions (Dated)'!$D$2:$D$53,'Share Values'!$X321,'Transactions (Dated)'!$B$2:$B$53,'Share Values'!AK$11,'Transactions (Dated)'!$C$2:$C$53,"Sell")</f>
        <v>0</v>
      </c>
      <c r="AL321" s="40">
        <f ca="1">AL320+SUMIFS('Transactions (Dated)'!$E$2:$E$53,'Transactions (Dated)'!$D$2:$D$53,'Share Values'!$X321,'Transactions (Dated)'!$B$2:$B$53,'Share Values'!AL$11,'Transactions (Dated)'!$C$2:$C$53,"Buy")-SUMIFS('Transactions (Dated)'!$E$2:$E$53,'Transactions (Dated)'!$D$2:$D$53,'Share Values'!$X321,'Transactions (Dated)'!$B$2:$B$53,'Share Values'!AL$11,'Transactions (Dated)'!$C$2:$C$53,"Sell")</f>
        <v>0</v>
      </c>
      <c r="AM321" s="40">
        <f ca="1">AM320+SUMIFS('Transactions (Dated)'!$E$2:$E$53,'Transactions (Dated)'!$D$2:$D$53,'Share Values'!$X321,'Transactions (Dated)'!$B$2:$B$53,'Share Values'!AM$11,'Transactions (Dated)'!$C$2:$C$53,"Buy")-SUMIFS('Transactions (Dated)'!$E$2:$E$53,'Transactions (Dated)'!$D$2:$D$53,'Share Values'!$X321,'Transactions (Dated)'!$B$2:$B$53,'Share Values'!AM$11,'Transactions (Dated)'!$C$2:$C$53,"Sell")</f>
        <v>0</v>
      </c>
      <c r="AN321" s="40">
        <f ca="1">AN320+SUMIFS('Transactions (Dated)'!$E$2:$E$53,'Transactions (Dated)'!$D$2:$D$53,'Share Values'!$X321,'Transactions (Dated)'!$B$2:$B$53,'Share Values'!AN$11,'Transactions (Dated)'!$C$2:$C$53,"Buy")-SUMIFS('Transactions (Dated)'!$E$2:$E$53,'Transactions (Dated)'!$D$2:$D$53,'Share Values'!$X321,'Transactions (Dated)'!$B$2:$B$53,'Share Values'!AN$11,'Transactions (Dated)'!$C$2:$C$53,"Sell")</f>
        <v>0</v>
      </c>
      <c r="AO321" s="40"/>
      <c r="AQ321" s="3">
        <f t="shared" si="115"/>
        <v>42361</v>
      </c>
      <c r="AR321" s="6">
        <f t="shared" ca="1" si="116"/>
        <v>58460</v>
      </c>
      <c r="AS321" s="6">
        <f t="shared" ca="1" si="117"/>
        <v>24093.75</v>
      </c>
      <c r="AT321" s="6">
        <f t="shared" ca="1" si="118"/>
        <v>709608.9</v>
      </c>
      <c r="AU321" s="6">
        <f t="shared" ca="1" si="119"/>
        <v>63041.440000000002</v>
      </c>
      <c r="AV321" s="6">
        <f t="shared" ca="1" si="120"/>
        <v>32918.959999999999</v>
      </c>
      <c r="AW321" s="6">
        <f t="shared" ca="1" si="121"/>
        <v>0</v>
      </c>
      <c r="AX321" s="6">
        <f t="shared" ca="1" si="122"/>
        <v>0</v>
      </c>
      <c r="AY321" s="6">
        <f t="shared" ca="1" si="123"/>
        <v>0</v>
      </c>
      <c r="AZ321" s="6">
        <f t="shared" ca="1" si="124"/>
        <v>0</v>
      </c>
      <c r="BA321" s="6">
        <f t="shared" ca="1" si="125"/>
        <v>0</v>
      </c>
      <c r="BB321" s="6">
        <f t="shared" ca="1" si="126"/>
        <v>0</v>
      </c>
      <c r="BC321" s="6">
        <f t="shared" ca="1" si="127"/>
        <v>0</v>
      </c>
      <c r="BD321" s="6">
        <f t="shared" ca="1" si="128"/>
        <v>0</v>
      </c>
      <c r="BE321" s="6">
        <f t="shared" ca="1" si="129"/>
        <v>0</v>
      </c>
      <c r="BF321" s="6">
        <f t="shared" ca="1" si="136"/>
        <v>0</v>
      </c>
      <c r="BG321" s="6">
        <f t="shared" ca="1" si="137"/>
        <v>0</v>
      </c>
      <c r="BH321" s="6"/>
      <c r="BJ321" s="4">
        <f t="shared" ca="1" si="130"/>
        <v>888123.05</v>
      </c>
      <c r="BL321" s="3">
        <f t="shared" si="131"/>
        <v>42361</v>
      </c>
      <c r="BM321" s="6">
        <f>BM320+SUMIFS('Transactions (Dated)'!G:G,'Transactions (Dated)'!D:D,'Share Values'!AQ321)</f>
        <v>34179.499999999993</v>
      </c>
      <c r="BN321" s="6">
        <f ca="1">BN320+SUMIFS('Transactions (Dated)'!$F:$F,'Transactions (Dated)'!$D:$D,$BL321,'Transactions (Dated)'!$B:$B,BN$11,'Transactions (Dated)'!$C:$C,"Dividend (paid to cash)")*Y321</f>
        <v>0</v>
      </c>
      <c r="BO321" s="6">
        <f ca="1">BO320+SUMIFS('Transactions (Dated)'!$F:$F,'Transactions (Dated)'!$D:$D,$BL321,'Transactions (Dated)'!$B:$B,BO$11,'Transactions (Dated)'!$C:$C,"Dividend (paid to cash)")*Z321</f>
        <v>2421.875</v>
      </c>
      <c r="BP321" s="6">
        <f ca="1">BP320+SUMIFS('Transactions (Dated)'!$F:$F,'Transactions (Dated)'!$D:$D,$BL321,'Transactions (Dated)'!$B:$B,BP$11,'Transactions (Dated)'!$C:$C,"Dividend (paid to cash)")*AA321</f>
        <v>28734.342000000001</v>
      </c>
      <c r="BQ321" s="6">
        <f ca="1">BQ320+SUMIFS('Transactions (Dated)'!$F:$F,'Transactions (Dated)'!$D:$D,$BL321,'Transactions (Dated)'!$B:$B,BQ$11,'Transactions (Dated)'!$C:$C,"Dividend (paid to cash)")*AB321</f>
        <v>245.96000000000004</v>
      </c>
      <c r="BR321" s="6">
        <f ca="1">BR320+SUMIFS('Transactions (Dated)'!$F:$F,'Transactions (Dated)'!$D:$D,$BL321,'Transactions (Dated)'!$B:$B,BR$11,'Transactions (Dated)'!$C:$C,"Dividend (paid to cash)")*AC321</f>
        <v>0</v>
      </c>
      <c r="BS321" s="6">
        <f ca="1">BS320+SUMIFS('Transactions (Dated)'!$F:$F,'Transactions (Dated)'!$D:$D,$BL321,'Transactions (Dated)'!$B:$B,BS$11,'Transactions (Dated)'!$C:$C,"Dividend (paid to cash)")*AD321</f>
        <v>0</v>
      </c>
      <c r="BT321" s="6">
        <f ca="1">BT320+SUMIFS('Transactions (Dated)'!$F:$F,'Transactions (Dated)'!$D:$D,$BL321,'Transactions (Dated)'!$B:$B,BT$11,'Transactions (Dated)'!$C:$C,"Dividend (paid to cash)")*AE321</f>
        <v>0</v>
      </c>
      <c r="BU321" s="6">
        <f ca="1">BU320+SUMIFS('Transactions (Dated)'!$F:$F,'Transactions (Dated)'!$D:$D,$BL321,'Transactions (Dated)'!$B:$B,BU$11,'Transactions (Dated)'!$C:$C,"Dividend (paid to cash)")*AF321</f>
        <v>0</v>
      </c>
      <c r="BV321" s="6">
        <f ca="1">BV320+SUMIFS('Transactions (Dated)'!$F:$F,'Transactions (Dated)'!$D:$D,$BL321,'Transactions (Dated)'!$B:$B,BV$11,'Transactions (Dated)'!$C:$C,"Dividend (paid to cash)")*AG321</f>
        <v>0</v>
      </c>
      <c r="BW321" s="6">
        <f ca="1">BW320+SUMIFS('Transactions (Dated)'!$F:$F,'Transactions (Dated)'!$D:$D,$BL321,'Transactions (Dated)'!$B:$B,BW$11,'Transactions (Dated)'!$C:$C,"Dividend (paid to cash)")*AH321</f>
        <v>0</v>
      </c>
      <c r="BX321" s="6">
        <f ca="1">BX320+SUMIFS('Transactions (Dated)'!$F:$F,'Transactions (Dated)'!$D:$D,$BL321,'Transactions (Dated)'!$B:$B,BX$11,'Transactions (Dated)'!$C:$C,"Dividend (paid to cash)")*AI321</f>
        <v>0</v>
      </c>
      <c r="BY321" s="6">
        <f ca="1">BY320+SUMIFS('Transactions (Dated)'!$F:$F,'Transactions (Dated)'!$D:$D,$BL321,'Transactions (Dated)'!$B:$B,BY$11,'Transactions (Dated)'!$C:$C,"Dividend (paid to cash)")*AJ321</f>
        <v>0</v>
      </c>
      <c r="BZ321" s="6">
        <f ca="1">BZ320+SUMIFS('Transactions (Dated)'!$F:$F,'Transactions (Dated)'!$D:$D,$BL321,'Transactions (Dated)'!$B:$B,BZ$11,'Transactions (Dated)'!$C:$C,"Dividend (paid to cash)")*AK321</f>
        <v>0</v>
      </c>
      <c r="CA321" s="6">
        <f ca="1">CA320+SUMIFS('Transactions (Dated)'!$F:$F,'Transactions (Dated)'!$D:$D,$BL321,'Transactions (Dated)'!$B:$B,CA$11,'Transactions (Dated)'!$C:$C,"Dividend (paid to cash)")*AL321</f>
        <v>0</v>
      </c>
      <c r="CB321" s="6">
        <v>0</v>
      </c>
      <c r="CC321" s="6">
        <v>0</v>
      </c>
      <c r="CD321" s="6"/>
      <c r="CF321" s="6">
        <f t="shared" ca="1" si="138"/>
        <v>65581.676999999996</v>
      </c>
      <c r="CH321" s="3">
        <f t="shared" si="139"/>
        <v>42361</v>
      </c>
      <c r="CI321" s="4">
        <f t="shared" ca="1" si="132"/>
        <v>888123.05</v>
      </c>
      <c r="CJ321" s="4">
        <f t="shared" ca="1" si="133"/>
        <v>65581.676999999996</v>
      </c>
      <c r="CL321" s="4">
        <f t="shared" ca="1" si="134"/>
        <v>953704.72700000007</v>
      </c>
    </row>
    <row r="322" spans="2:90" x14ac:dyDescent="0.15">
      <c r="B322" s="3">
        <f t="shared" si="135"/>
        <v>42362</v>
      </c>
      <c r="C322" s="2">
        <v>13309.8</v>
      </c>
      <c r="E322" s="70">
        <v>42362</v>
      </c>
      <c r="F322" s="69">
        <v>12.61</v>
      </c>
      <c r="G322" s="69">
        <v>2.4900000000000002</v>
      </c>
      <c r="H322" s="69">
        <v>17.93</v>
      </c>
      <c r="I322" s="69">
        <v>33.380000000000003</v>
      </c>
      <c r="J322" s="69">
        <v>13.99</v>
      </c>
      <c r="K322" s="69">
        <v>10.54</v>
      </c>
      <c r="L322" s="69">
        <v>20.399999999999999</v>
      </c>
      <c r="M322" s="69">
        <v>2.88</v>
      </c>
      <c r="N322" s="69">
        <v>7.15</v>
      </c>
      <c r="O322" s="69">
        <v>6.6367000000000003</v>
      </c>
      <c r="P322" s="69">
        <v>24.32</v>
      </c>
      <c r="Q322" s="69">
        <v>0.89</v>
      </c>
      <c r="R322" s="69">
        <v>5.72</v>
      </c>
      <c r="S322" s="69">
        <v>38</v>
      </c>
      <c r="T322" s="69"/>
      <c r="U322" s="69"/>
      <c r="V322" s="4"/>
      <c r="X322" s="3">
        <f t="shared" si="114"/>
        <v>42362</v>
      </c>
      <c r="Y322" s="40">
        <f ca="1">Y321+SUMIFS('Transactions (Dated)'!$E$2:$E$53,'Transactions (Dated)'!$D$2:$D$53,'Share Values'!$X322,'Transactions (Dated)'!$B$2:$B$53,'Share Values'!Y$11,'Transactions (Dated)'!$C$2:$C$53,"Buy")-SUMIFS('Transactions (Dated)'!$E$2:$E$53,'Transactions (Dated)'!$D$2:$D$53,'Share Values'!$X322,'Transactions (Dated)'!$B$2:$B$53,'Share Values'!Y$11,'Transactions (Dated)'!$C$2:$C$53,"Sell")</f>
        <v>4625</v>
      </c>
      <c r="Z322" s="40">
        <f ca="1">Z321+SUMIFS('Transactions (Dated)'!$E$2:$E$53,'Transactions (Dated)'!$D$2:$D$53,'Share Values'!$X322,'Transactions (Dated)'!$B$2:$B$53,'Share Values'!Z$11,'Transactions (Dated)'!$C$2:$C$53,"Buy")-SUMIFS('Transactions (Dated)'!$E$2:$E$53,'Transactions (Dated)'!$D$2:$D$53,'Share Values'!$X322,'Transactions (Dated)'!$B$2:$B$53,'Share Values'!Z$11,'Transactions (Dated)'!$C$2:$C$53,"Sell")</f>
        <v>9375</v>
      </c>
      <c r="AA322" s="40">
        <f ca="1">AA321+SUMIFS('Transactions (Dated)'!$E$2:$E$53,'Transactions (Dated)'!$D$2:$D$53,'Share Values'!$X322,'Transactions (Dated)'!$B$2:$B$53,'Share Values'!AA$11,'Transactions (Dated)'!$C$2:$C$53,"Buy")-SUMIFS('Transactions (Dated)'!$E$2:$E$53,'Transactions (Dated)'!$D$2:$D$53,'Share Values'!$X322,'Transactions (Dated)'!$B$2:$B$53,'Share Values'!AA$11,'Transactions (Dated)'!$C$2:$C$53,"Sell")</f>
        <v>39270</v>
      </c>
      <c r="AB322" s="40">
        <f ca="1">AB321+SUMIFS('Transactions (Dated)'!$E$2:$E$53,'Transactions (Dated)'!$D$2:$D$53,'Share Values'!$X322,'Transactions (Dated)'!$B$2:$B$53,'Share Values'!AB$11,'Transactions (Dated)'!$C$2:$C$53,"Buy")-SUMIFS('Transactions (Dated)'!$E$2:$E$53,'Transactions (Dated)'!$D$2:$D$53,'Share Values'!$X322,'Transactions (Dated)'!$B$2:$B$53,'Share Values'!AB$11,'Transactions (Dated)'!$C$2:$C$53,"Sell")</f>
        <v>1892</v>
      </c>
      <c r="AC322" s="40">
        <f ca="1">AC321+SUMIFS('Transactions (Dated)'!$E$2:$E$53,'Transactions (Dated)'!$D$2:$D$53,'Share Values'!$X322,'Transactions (Dated)'!$B$2:$B$53,'Share Values'!AC$11,'Transactions (Dated)'!$C$2:$C$53,"Buy")-SUMIFS('Transactions (Dated)'!$E$2:$E$53,'Transactions (Dated)'!$D$2:$D$53,'Share Values'!$X322,'Transactions (Dated)'!$B$2:$B$53,'Share Values'!AC$11,'Transactions (Dated)'!$C$2:$C$53,"Sell")</f>
        <v>2348</v>
      </c>
      <c r="AD322" s="40">
        <f ca="1">AD321+SUMIFS('Transactions (Dated)'!$E$2:$E$53,'Transactions (Dated)'!$D$2:$D$53,'Share Values'!$X322,'Transactions (Dated)'!$B$2:$B$53,'Share Values'!AD$11,'Transactions (Dated)'!$C$2:$C$53,"Buy")-SUMIFS('Transactions (Dated)'!$E$2:$E$53,'Transactions (Dated)'!$D$2:$D$53,'Share Values'!$X322,'Transactions (Dated)'!$B$2:$B$53,'Share Values'!AD$11,'Transactions (Dated)'!$C$2:$C$53,"Sell")</f>
        <v>0</v>
      </c>
      <c r="AE322" s="40">
        <f ca="1">AE321+SUMIFS('Transactions (Dated)'!$E$2:$E$53,'Transactions (Dated)'!$D$2:$D$53,'Share Values'!$X322,'Transactions (Dated)'!$B$2:$B$53,'Share Values'!AE$11,'Transactions (Dated)'!$C$2:$C$53,"Buy")-SUMIFS('Transactions (Dated)'!$E$2:$E$53,'Transactions (Dated)'!$D$2:$D$53,'Share Values'!$X322,'Transactions (Dated)'!$B$2:$B$53,'Share Values'!AE$11,'Transactions (Dated)'!$C$2:$C$53,"Sell")</f>
        <v>0</v>
      </c>
      <c r="AF322" s="40">
        <f ca="1">AF321+SUMIFS('Transactions (Dated)'!$E$2:$E$53,'Transactions (Dated)'!$D$2:$D$53,'Share Values'!$X322,'Transactions (Dated)'!$B$2:$B$53,'Share Values'!AF$11,'Transactions (Dated)'!$C$2:$C$53,"Buy")-SUMIFS('Transactions (Dated)'!$E$2:$E$53,'Transactions (Dated)'!$D$2:$D$53,'Share Values'!$X322,'Transactions (Dated)'!$B$2:$B$53,'Share Values'!AF$11,'Transactions (Dated)'!$C$2:$C$53,"Sell")</f>
        <v>0</v>
      </c>
      <c r="AG322" s="40">
        <f ca="1">AG321+SUMIFS('Transactions (Dated)'!$E$2:$E$53,'Transactions (Dated)'!$D$2:$D$53,'Share Values'!$X322,'Transactions (Dated)'!$B$2:$B$53,'Share Values'!AG$11,'Transactions (Dated)'!$C$2:$C$53,"Buy")-SUMIFS('Transactions (Dated)'!$E$2:$E$53,'Transactions (Dated)'!$D$2:$D$53,'Share Values'!$X322,'Transactions (Dated)'!$B$2:$B$53,'Share Values'!AG$11,'Transactions (Dated)'!$C$2:$C$53,"Sell")</f>
        <v>0</v>
      </c>
      <c r="AH322" s="40">
        <f ca="1">AH321+SUMIFS('Transactions (Dated)'!$E$2:$E$53,'Transactions (Dated)'!$D$2:$D$53,'Share Values'!$X322,'Transactions (Dated)'!$B$2:$B$53,'Share Values'!AH$11,'Transactions (Dated)'!$C$2:$C$53,"Buy")-SUMIFS('Transactions (Dated)'!$E$2:$E$53,'Transactions (Dated)'!$D$2:$D$53,'Share Values'!$X322,'Transactions (Dated)'!$B$2:$B$53,'Share Values'!AH$11,'Transactions (Dated)'!$C$2:$C$53,"Sell")</f>
        <v>0</v>
      </c>
      <c r="AI322" s="40">
        <f ca="1">AI321+SUMIFS('Transactions (Dated)'!$E$2:$E$53,'Transactions (Dated)'!$D$2:$D$53,'Share Values'!$X322,'Transactions (Dated)'!$B$2:$B$53,'Share Values'!AI$11,'Transactions (Dated)'!$C$2:$C$53,"Buy")-SUMIFS('Transactions (Dated)'!$E$2:$E$53,'Transactions (Dated)'!$D$2:$D$53,'Share Values'!$X322,'Transactions (Dated)'!$B$2:$B$53,'Share Values'!AI$11,'Transactions (Dated)'!$C$2:$C$53,"Sell")</f>
        <v>0</v>
      </c>
      <c r="AJ322" s="40">
        <f ca="1">AJ321+SUMIFS('Transactions (Dated)'!$E$2:$E$53,'Transactions (Dated)'!$D$2:$D$53,'Share Values'!$X322,'Transactions (Dated)'!$B$2:$B$53,'Share Values'!AJ$11,'Transactions (Dated)'!$C$2:$C$53,"Buy")-SUMIFS('Transactions (Dated)'!$E$2:$E$53,'Transactions (Dated)'!$D$2:$D$53,'Share Values'!$X322,'Transactions (Dated)'!$B$2:$B$53,'Share Values'!AJ$11,'Transactions (Dated)'!$C$2:$C$53,"Sell")</f>
        <v>0</v>
      </c>
      <c r="AK322" s="40">
        <f ca="1">AK321+SUMIFS('Transactions (Dated)'!$E$2:$E$53,'Transactions (Dated)'!$D$2:$D$53,'Share Values'!$X322,'Transactions (Dated)'!$B$2:$B$53,'Share Values'!AK$11,'Transactions (Dated)'!$C$2:$C$53,"Buy")-SUMIFS('Transactions (Dated)'!$E$2:$E$53,'Transactions (Dated)'!$D$2:$D$53,'Share Values'!$X322,'Transactions (Dated)'!$B$2:$B$53,'Share Values'!AK$11,'Transactions (Dated)'!$C$2:$C$53,"Sell")</f>
        <v>0</v>
      </c>
      <c r="AL322" s="40">
        <f ca="1">AL321+SUMIFS('Transactions (Dated)'!$E$2:$E$53,'Transactions (Dated)'!$D$2:$D$53,'Share Values'!$X322,'Transactions (Dated)'!$B$2:$B$53,'Share Values'!AL$11,'Transactions (Dated)'!$C$2:$C$53,"Buy")-SUMIFS('Transactions (Dated)'!$E$2:$E$53,'Transactions (Dated)'!$D$2:$D$53,'Share Values'!$X322,'Transactions (Dated)'!$B$2:$B$53,'Share Values'!AL$11,'Transactions (Dated)'!$C$2:$C$53,"Sell")</f>
        <v>0</v>
      </c>
      <c r="AM322" s="40">
        <f ca="1">AM321+SUMIFS('Transactions (Dated)'!$E$2:$E$53,'Transactions (Dated)'!$D$2:$D$53,'Share Values'!$X322,'Transactions (Dated)'!$B$2:$B$53,'Share Values'!AM$11,'Transactions (Dated)'!$C$2:$C$53,"Buy")-SUMIFS('Transactions (Dated)'!$E$2:$E$53,'Transactions (Dated)'!$D$2:$D$53,'Share Values'!$X322,'Transactions (Dated)'!$B$2:$B$53,'Share Values'!AM$11,'Transactions (Dated)'!$C$2:$C$53,"Sell")</f>
        <v>0</v>
      </c>
      <c r="AN322" s="40">
        <f ca="1">AN321+SUMIFS('Transactions (Dated)'!$E$2:$E$53,'Transactions (Dated)'!$D$2:$D$53,'Share Values'!$X322,'Transactions (Dated)'!$B$2:$B$53,'Share Values'!AN$11,'Transactions (Dated)'!$C$2:$C$53,"Buy")-SUMIFS('Transactions (Dated)'!$E$2:$E$53,'Transactions (Dated)'!$D$2:$D$53,'Share Values'!$X322,'Transactions (Dated)'!$B$2:$B$53,'Share Values'!AN$11,'Transactions (Dated)'!$C$2:$C$53,"Sell")</f>
        <v>0</v>
      </c>
      <c r="AO322" s="40"/>
      <c r="AQ322" s="3">
        <f t="shared" si="115"/>
        <v>42362</v>
      </c>
      <c r="AR322" s="6">
        <f t="shared" ca="1" si="116"/>
        <v>58321.25</v>
      </c>
      <c r="AS322" s="6">
        <f t="shared" ca="1" si="117"/>
        <v>23343.750000000004</v>
      </c>
      <c r="AT322" s="6">
        <f t="shared" ca="1" si="118"/>
        <v>704111.1</v>
      </c>
      <c r="AU322" s="6">
        <f t="shared" ca="1" si="119"/>
        <v>63154.960000000006</v>
      </c>
      <c r="AV322" s="6">
        <f t="shared" ca="1" si="120"/>
        <v>32848.520000000004</v>
      </c>
      <c r="AW322" s="6">
        <f t="shared" ca="1" si="121"/>
        <v>0</v>
      </c>
      <c r="AX322" s="6">
        <f t="shared" ca="1" si="122"/>
        <v>0</v>
      </c>
      <c r="AY322" s="6">
        <f t="shared" ca="1" si="123"/>
        <v>0</v>
      </c>
      <c r="AZ322" s="6">
        <f t="shared" ca="1" si="124"/>
        <v>0</v>
      </c>
      <c r="BA322" s="6">
        <f t="shared" ca="1" si="125"/>
        <v>0</v>
      </c>
      <c r="BB322" s="6">
        <f t="shared" ca="1" si="126"/>
        <v>0</v>
      </c>
      <c r="BC322" s="6">
        <f t="shared" ca="1" si="127"/>
        <v>0</v>
      </c>
      <c r="BD322" s="6">
        <f t="shared" ca="1" si="128"/>
        <v>0</v>
      </c>
      <c r="BE322" s="6">
        <f t="shared" ca="1" si="129"/>
        <v>0</v>
      </c>
      <c r="BF322" s="6">
        <f t="shared" ca="1" si="136"/>
        <v>0</v>
      </c>
      <c r="BG322" s="6">
        <f t="shared" ca="1" si="137"/>
        <v>0</v>
      </c>
      <c r="BH322" s="6"/>
      <c r="BJ322" s="4">
        <f t="shared" ca="1" si="130"/>
        <v>881779.58</v>
      </c>
      <c r="BL322" s="3">
        <f t="shared" si="131"/>
        <v>42362</v>
      </c>
      <c r="BM322" s="6">
        <f>BM321+SUMIFS('Transactions (Dated)'!G:G,'Transactions (Dated)'!D:D,'Share Values'!AQ322)</f>
        <v>34179.499999999993</v>
      </c>
      <c r="BN322" s="6">
        <f ca="1">BN321+SUMIFS('Transactions (Dated)'!$F:$F,'Transactions (Dated)'!$D:$D,$BL322,'Transactions (Dated)'!$B:$B,BN$11,'Transactions (Dated)'!$C:$C,"Dividend (paid to cash)")*Y322</f>
        <v>0</v>
      </c>
      <c r="BO322" s="6">
        <f ca="1">BO321+SUMIFS('Transactions (Dated)'!$F:$F,'Transactions (Dated)'!$D:$D,$BL322,'Transactions (Dated)'!$B:$B,BO$11,'Transactions (Dated)'!$C:$C,"Dividend (paid to cash)")*Z322</f>
        <v>2421.875</v>
      </c>
      <c r="BP322" s="6">
        <f ca="1">BP321+SUMIFS('Transactions (Dated)'!$F:$F,'Transactions (Dated)'!$D:$D,$BL322,'Transactions (Dated)'!$B:$B,BP$11,'Transactions (Dated)'!$C:$C,"Dividend (paid to cash)")*AA322</f>
        <v>35213.892</v>
      </c>
      <c r="BQ322" s="6">
        <f ca="1">BQ321+SUMIFS('Transactions (Dated)'!$F:$F,'Transactions (Dated)'!$D:$D,$BL322,'Transactions (Dated)'!$B:$B,BQ$11,'Transactions (Dated)'!$C:$C,"Dividend (paid to cash)")*AB322</f>
        <v>245.96000000000004</v>
      </c>
      <c r="BR322" s="6">
        <f ca="1">BR321+SUMIFS('Transactions (Dated)'!$F:$F,'Transactions (Dated)'!$D:$D,$BL322,'Transactions (Dated)'!$B:$B,BR$11,'Transactions (Dated)'!$C:$C,"Dividend (paid to cash)")*AC322</f>
        <v>0</v>
      </c>
      <c r="BS322" s="6">
        <f ca="1">BS321+SUMIFS('Transactions (Dated)'!$F:$F,'Transactions (Dated)'!$D:$D,$BL322,'Transactions (Dated)'!$B:$B,BS$11,'Transactions (Dated)'!$C:$C,"Dividend (paid to cash)")*AD322</f>
        <v>0</v>
      </c>
      <c r="BT322" s="6">
        <f ca="1">BT321+SUMIFS('Transactions (Dated)'!$F:$F,'Transactions (Dated)'!$D:$D,$BL322,'Transactions (Dated)'!$B:$B,BT$11,'Transactions (Dated)'!$C:$C,"Dividend (paid to cash)")*AE322</f>
        <v>0</v>
      </c>
      <c r="BU322" s="6">
        <f ca="1">BU321+SUMIFS('Transactions (Dated)'!$F:$F,'Transactions (Dated)'!$D:$D,$BL322,'Transactions (Dated)'!$B:$B,BU$11,'Transactions (Dated)'!$C:$C,"Dividend (paid to cash)")*AF322</f>
        <v>0</v>
      </c>
      <c r="BV322" s="6">
        <f ca="1">BV321+SUMIFS('Transactions (Dated)'!$F:$F,'Transactions (Dated)'!$D:$D,$BL322,'Transactions (Dated)'!$B:$B,BV$11,'Transactions (Dated)'!$C:$C,"Dividend (paid to cash)")*AG322</f>
        <v>0</v>
      </c>
      <c r="BW322" s="6">
        <f ca="1">BW321+SUMIFS('Transactions (Dated)'!$F:$F,'Transactions (Dated)'!$D:$D,$BL322,'Transactions (Dated)'!$B:$B,BW$11,'Transactions (Dated)'!$C:$C,"Dividend (paid to cash)")*AH322</f>
        <v>0</v>
      </c>
      <c r="BX322" s="6">
        <f ca="1">BX321+SUMIFS('Transactions (Dated)'!$F:$F,'Transactions (Dated)'!$D:$D,$BL322,'Transactions (Dated)'!$B:$B,BX$11,'Transactions (Dated)'!$C:$C,"Dividend (paid to cash)")*AI322</f>
        <v>0</v>
      </c>
      <c r="BY322" s="6">
        <f ca="1">BY321+SUMIFS('Transactions (Dated)'!$F:$F,'Transactions (Dated)'!$D:$D,$BL322,'Transactions (Dated)'!$B:$B,BY$11,'Transactions (Dated)'!$C:$C,"Dividend (paid to cash)")*AJ322</f>
        <v>0</v>
      </c>
      <c r="BZ322" s="6">
        <f ca="1">BZ321+SUMIFS('Transactions (Dated)'!$F:$F,'Transactions (Dated)'!$D:$D,$BL322,'Transactions (Dated)'!$B:$B,BZ$11,'Transactions (Dated)'!$C:$C,"Dividend (paid to cash)")*AK322</f>
        <v>0</v>
      </c>
      <c r="CA322" s="6">
        <f ca="1">CA321+SUMIFS('Transactions (Dated)'!$F:$F,'Transactions (Dated)'!$D:$D,$BL322,'Transactions (Dated)'!$B:$B,CA$11,'Transactions (Dated)'!$C:$C,"Dividend (paid to cash)")*AL322</f>
        <v>0</v>
      </c>
      <c r="CB322" s="6">
        <v>0</v>
      </c>
      <c r="CC322" s="6">
        <v>0</v>
      </c>
      <c r="CD322" s="6"/>
      <c r="CF322" s="6">
        <f t="shared" ca="1" si="138"/>
        <v>72061.226999999999</v>
      </c>
      <c r="CH322" s="3">
        <f t="shared" si="139"/>
        <v>42362</v>
      </c>
      <c r="CI322" s="4">
        <f t="shared" ca="1" si="132"/>
        <v>881779.58</v>
      </c>
      <c r="CJ322" s="4">
        <f t="shared" ca="1" si="133"/>
        <v>72061.226999999999</v>
      </c>
      <c r="CL322" s="4">
        <f t="shared" ca="1" si="134"/>
        <v>953840.80699999991</v>
      </c>
    </row>
    <row r="323" spans="2:90" x14ac:dyDescent="0.15">
      <c r="B323" s="3">
        <f t="shared" si="135"/>
        <v>42367</v>
      </c>
      <c r="C323" s="2">
        <v>13245.8</v>
      </c>
      <c r="E323" s="70">
        <v>42367</v>
      </c>
      <c r="F323" s="69">
        <v>12.91</v>
      </c>
      <c r="G323" s="69">
        <v>2.4</v>
      </c>
      <c r="H323" s="69">
        <v>17.88</v>
      </c>
      <c r="I323" s="69">
        <v>33.68</v>
      </c>
      <c r="J323" s="69">
        <v>13.7</v>
      </c>
      <c r="K323" s="69">
        <v>10.57</v>
      </c>
      <c r="L323" s="69">
        <v>20.77</v>
      </c>
      <c r="M323" s="69">
        <v>2.83</v>
      </c>
      <c r="N323" s="69">
        <v>7.18</v>
      </c>
      <c r="O323" s="69">
        <v>6.73</v>
      </c>
      <c r="P323" s="69">
        <v>23.8</v>
      </c>
      <c r="Q323" s="69">
        <v>0.86</v>
      </c>
      <c r="R323" s="69">
        <v>5.47</v>
      </c>
      <c r="S323" s="69">
        <v>37.909999999999997</v>
      </c>
      <c r="T323" s="69"/>
      <c r="U323" s="69"/>
      <c r="V323" s="4"/>
      <c r="X323" s="3">
        <f t="shared" si="114"/>
        <v>42367</v>
      </c>
      <c r="Y323" s="40">
        <f ca="1">Y322+SUMIFS('Transactions (Dated)'!$E$2:$E$53,'Transactions (Dated)'!$D$2:$D$53,'Share Values'!$X323,'Transactions (Dated)'!$B$2:$B$53,'Share Values'!Y$11,'Transactions (Dated)'!$C$2:$C$53,"Buy")-SUMIFS('Transactions (Dated)'!$E$2:$E$53,'Transactions (Dated)'!$D$2:$D$53,'Share Values'!$X323,'Transactions (Dated)'!$B$2:$B$53,'Share Values'!Y$11,'Transactions (Dated)'!$C$2:$C$53,"Sell")</f>
        <v>4625</v>
      </c>
      <c r="Z323" s="40">
        <f ca="1">Z322+SUMIFS('Transactions (Dated)'!$E$2:$E$53,'Transactions (Dated)'!$D$2:$D$53,'Share Values'!$X323,'Transactions (Dated)'!$B$2:$B$53,'Share Values'!Z$11,'Transactions (Dated)'!$C$2:$C$53,"Buy")-SUMIFS('Transactions (Dated)'!$E$2:$E$53,'Transactions (Dated)'!$D$2:$D$53,'Share Values'!$X323,'Transactions (Dated)'!$B$2:$B$53,'Share Values'!Z$11,'Transactions (Dated)'!$C$2:$C$53,"Sell")</f>
        <v>9375</v>
      </c>
      <c r="AA323" s="40">
        <f ca="1">AA322+SUMIFS('Transactions (Dated)'!$E$2:$E$53,'Transactions (Dated)'!$D$2:$D$53,'Share Values'!$X323,'Transactions (Dated)'!$B$2:$B$53,'Share Values'!AA$11,'Transactions (Dated)'!$C$2:$C$53,"Buy")-SUMIFS('Transactions (Dated)'!$E$2:$E$53,'Transactions (Dated)'!$D$2:$D$53,'Share Values'!$X323,'Transactions (Dated)'!$B$2:$B$53,'Share Values'!AA$11,'Transactions (Dated)'!$C$2:$C$53,"Sell")</f>
        <v>39270</v>
      </c>
      <c r="AB323" s="40">
        <f ca="1">AB322+SUMIFS('Transactions (Dated)'!$E$2:$E$53,'Transactions (Dated)'!$D$2:$D$53,'Share Values'!$X323,'Transactions (Dated)'!$B$2:$B$53,'Share Values'!AB$11,'Transactions (Dated)'!$C$2:$C$53,"Buy")-SUMIFS('Transactions (Dated)'!$E$2:$E$53,'Transactions (Dated)'!$D$2:$D$53,'Share Values'!$X323,'Transactions (Dated)'!$B$2:$B$53,'Share Values'!AB$11,'Transactions (Dated)'!$C$2:$C$53,"Sell")</f>
        <v>1892</v>
      </c>
      <c r="AC323" s="40">
        <f ca="1">AC322+SUMIFS('Transactions (Dated)'!$E$2:$E$53,'Transactions (Dated)'!$D$2:$D$53,'Share Values'!$X323,'Transactions (Dated)'!$B$2:$B$53,'Share Values'!AC$11,'Transactions (Dated)'!$C$2:$C$53,"Buy")-SUMIFS('Transactions (Dated)'!$E$2:$E$53,'Transactions (Dated)'!$D$2:$D$53,'Share Values'!$X323,'Transactions (Dated)'!$B$2:$B$53,'Share Values'!AC$11,'Transactions (Dated)'!$C$2:$C$53,"Sell")</f>
        <v>2348</v>
      </c>
      <c r="AD323" s="40">
        <f ca="1">AD322+SUMIFS('Transactions (Dated)'!$E$2:$E$53,'Transactions (Dated)'!$D$2:$D$53,'Share Values'!$X323,'Transactions (Dated)'!$B$2:$B$53,'Share Values'!AD$11,'Transactions (Dated)'!$C$2:$C$53,"Buy")-SUMIFS('Transactions (Dated)'!$E$2:$E$53,'Transactions (Dated)'!$D$2:$D$53,'Share Values'!$X323,'Transactions (Dated)'!$B$2:$B$53,'Share Values'!AD$11,'Transactions (Dated)'!$C$2:$C$53,"Sell")</f>
        <v>0</v>
      </c>
      <c r="AE323" s="40">
        <f ca="1">AE322+SUMIFS('Transactions (Dated)'!$E$2:$E$53,'Transactions (Dated)'!$D$2:$D$53,'Share Values'!$X323,'Transactions (Dated)'!$B$2:$B$53,'Share Values'!AE$11,'Transactions (Dated)'!$C$2:$C$53,"Buy")-SUMIFS('Transactions (Dated)'!$E$2:$E$53,'Transactions (Dated)'!$D$2:$D$53,'Share Values'!$X323,'Transactions (Dated)'!$B$2:$B$53,'Share Values'!AE$11,'Transactions (Dated)'!$C$2:$C$53,"Sell")</f>
        <v>0</v>
      </c>
      <c r="AF323" s="40">
        <f ca="1">AF322+SUMIFS('Transactions (Dated)'!$E$2:$E$53,'Transactions (Dated)'!$D$2:$D$53,'Share Values'!$X323,'Transactions (Dated)'!$B$2:$B$53,'Share Values'!AF$11,'Transactions (Dated)'!$C$2:$C$53,"Buy")-SUMIFS('Transactions (Dated)'!$E$2:$E$53,'Transactions (Dated)'!$D$2:$D$53,'Share Values'!$X323,'Transactions (Dated)'!$B$2:$B$53,'Share Values'!AF$11,'Transactions (Dated)'!$C$2:$C$53,"Sell")</f>
        <v>0</v>
      </c>
      <c r="AG323" s="40">
        <f ca="1">AG322+SUMIFS('Transactions (Dated)'!$E$2:$E$53,'Transactions (Dated)'!$D$2:$D$53,'Share Values'!$X323,'Transactions (Dated)'!$B$2:$B$53,'Share Values'!AG$11,'Transactions (Dated)'!$C$2:$C$53,"Buy")-SUMIFS('Transactions (Dated)'!$E$2:$E$53,'Transactions (Dated)'!$D$2:$D$53,'Share Values'!$X323,'Transactions (Dated)'!$B$2:$B$53,'Share Values'!AG$11,'Transactions (Dated)'!$C$2:$C$53,"Sell")</f>
        <v>0</v>
      </c>
      <c r="AH323" s="40">
        <f ca="1">AH322+SUMIFS('Transactions (Dated)'!$E$2:$E$53,'Transactions (Dated)'!$D$2:$D$53,'Share Values'!$X323,'Transactions (Dated)'!$B$2:$B$53,'Share Values'!AH$11,'Transactions (Dated)'!$C$2:$C$53,"Buy")-SUMIFS('Transactions (Dated)'!$E$2:$E$53,'Transactions (Dated)'!$D$2:$D$53,'Share Values'!$X323,'Transactions (Dated)'!$B$2:$B$53,'Share Values'!AH$11,'Transactions (Dated)'!$C$2:$C$53,"Sell")</f>
        <v>0</v>
      </c>
      <c r="AI323" s="40">
        <f ca="1">AI322+SUMIFS('Transactions (Dated)'!$E$2:$E$53,'Transactions (Dated)'!$D$2:$D$53,'Share Values'!$X323,'Transactions (Dated)'!$B$2:$B$53,'Share Values'!AI$11,'Transactions (Dated)'!$C$2:$C$53,"Buy")-SUMIFS('Transactions (Dated)'!$E$2:$E$53,'Transactions (Dated)'!$D$2:$D$53,'Share Values'!$X323,'Transactions (Dated)'!$B$2:$B$53,'Share Values'!AI$11,'Transactions (Dated)'!$C$2:$C$53,"Sell")</f>
        <v>0</v>
      </c>
      <c r="AJ323" s="40">
        <f ca="1">AJ322+SUMIFS('Transactions (Dated)'!$E$2:$E$53,'Transactions (Dated)'!$D$2:$D$53,'Share Values'!$X323,'Transactions (Dated)'!$B$2:$B$53,'Share Values'!AJ$11,'Transactions (Dated)'!$C$2:$C$53,"Buy")-SUMIFS('Transactions (Dated)'!$E$2:$E$53,'Transactions (Dated)'!$D$2:$D$53,'Share Values'!$X323,'Transactions (Dated)'!$B$2:$B$53,'Share Values'!AJ$11,'Transactions (Dated)'!$C$2:$C$53,"Sell")</f>
        <v>0</v>
      </c>
      <c r="AK323" s="40">
        <f ca="1">AK322+SUMIFS('Transactions (Dated)'!$E$2:$E$53,'Transactions (Dated)'!$D$2:$D$53,'Share Values'!$X323,'Transactions (Dated)'!$B$2:$B$53,'Share Values'!AK$11,'Transactions (Dated)'!$C$2:$C$53,"Buy")-SUMIFS('Transactions (Dated)'!$E$2:$E$53,'Transactions (Dated)'!$D$2:$D$53,'Share Values'!$X323,'Transactions (Dated)'!$B$2:$B$53,'Share Values'!AK$11,'Transactions (Dated)'!$C$2:$C$53,"Sell")</f>
        <v>0</v>
      </c>
      <c r="AL323" s="40">
        <f ca="1">AL322+SUMIFS('Transactions (Dated)'!$E$2:$E$53,'Transactions (Dated)'!$D$2:$D$53,'Share Values'!$X323,'Transactions (Dated)'!$B$2:$B$53,'Share Values'!AL$11,'Transactions (Dated)'!$C$2:$C$53,"Buy")-SUMIFS('Transactions (Dated)'!$E$2:$E$53,'Transactions (Dated)'!$D$2:$D$53,'Share Values'!$X323,'Transactions (Dated)'!$B$2:$B$53,'Share Values'!AL$11,'Transactions (Dated)'!$C$2:$C$53,"Sell")</f>
        <v>0</v>
      </c>
      <c r="AM323" s="40">
        <f ca="1">AM322+SUMIFS('Transactions (Dated)'!$E$2:$E$53,'Transactions (Dated)'!$D$2:$D$53,'Share Values'!$X323,'Transactions (Dated)'!$B$2:$B$53,'Share Values'!AM$11,'Transactions (Dated)'!$C$2:$C$53,"Buy")-SUMIFS('Transactions (Dated)'!$E$2:$E$53,'Transactions (Dated)'!$D$2:$D$53,'Share Values'!$X323,'Transactions (Dated)'!$B$2:$B$53,'Share Values'!AM$11,'Transactions (Dated)'!$C$2:$C$53,"Sell")</f>
        <v>0</v>
      </c>
      <c r="AN323" s="40">
        <f ca="1">AN322+SUMIFS('Transactions (Dated)'!$E$2:$E$53,'Transactions (Dated)'!$D$2:$D$53,'Share Values'!$X323,'Transactions (Dated)'!$B$2:$B$53,'Share Values'!AN$11,'Transactions (Dated)'!$C$2:$C$53,"Buy")-SUMIFS('Transactions (Dated)'!$E$2:$E$53,'Transactions (Dated)'!$D$2:$D$53,'Share Values'!$X323,'Transactions (Dated)'!$B$2:$B$53,'Share Values'!AN$11,'Transactions (Dated)'!$C$2:$C$53,"Sell")</f>
        <v>0</v>
      </c>
      <c r="AO323" s="40"/>
      <c r="AQ323" s="3">
        <f t="shared" si="115"/>
        <v>42367</v>
      </c>
      <c r="AR323" s="6">
        <f t="shared" ca="1" si="116"/>
        <v>59708.75</v>
      </c>
      <c r="AS323" s="6">
        <f t="shared" ca="1" si="117"/>
        <v>22500</v>
      </c>
      <c r="AT323" s="6">
        <f t="shared" ca="1" si="118"/>
        <v>702147.6</v>
      </c>
      <c r="AU323" s="6">
        <f t="shared" ca="1" si="119"/>
        <v>63722.559999999998</v>
      </c>
      <c r="AV323" s="6">
        <f t="shared" ca="1" si="120"/>
        <v>32167.599999999999</v>
      </c>
      <c r="AW323" s="6">
        <f t="shared" ca="1" si="121"/>
        <v>0</v>
      </c>
      <c r="AX323" s="6">
        <f t="shared" ca="1" si="122"/>
        <v>0</v>
      </c>
      <c r="AY323" s="6">
        <f t="shared" ca="1" si="123"/>
        <v>0</v>
      </c>
      <c r="AZ323" s="6">
        <f t="shared" ca="1" si="124"/>
        <v>0</v>
      </c>
      <c r="BA323" s="6">
        <f t="shared" ca="1" si="125"/>
        <v>0</v>
      </c>
      <c r="BB323" s="6">
        <f t="shared" ca="1" si="126"/>
        <v>0</v>
      </c>
      <c r="BC323" s="6">
        <f t="shared" ca="1" si="127"/>
        <v>0</v>
      </c>
      <c r="BD323" s="6">
        <f t="shared" ca="1" si="128"/>
        <v>0</v>
      </c>
      <c r="BE323" s="6">
        <f t="shared" ca="1" si="129"/>
        <v>0</v>
      </c>
      <c r="BF323" s="6">
        <f t="shared" ca="1" si="136"/>
        <v>0</v>
      </c>
      <c r="BG323" s="6">
        <f t="shared" ca="1" si="137"/>
        <v>0</v>
      </c>
      <c r="BH323" s="6"/>
      <c r="BJ323" s="4">
        <f t="shared" ca="1" si="130"/>
        <v>880246.50999999989</v>
      </c>
      <c r="BL323" s="3">
        <f t="shared" si="131"/>
        <v>42367</v>
      </c>
      <c r="BM323" s="6">
        <f>BM322+SUMIFS('Transactions (Dated)'!G:G,'Transactions (Dated)'!D:D,'Share Values'!AQ323)</f>
        <v>34179.499999999993</v>
      </c>
      <c r="BN323" s="6">
        <f ca="1">BN322+SUMIFS('Transactions (Dated)'!$F:$F,'Transactions (Dated)'!$D:$D,$BL323,'Transactions (Dated)'!$B:$B,BN$11,'Transactions (Dated)'!$C:$C,"Dividend (paid to cash)")*Y323</f>
        <v>0</v>
      </c>
      <c r="BO323" s="6">
        <f ca="1">BO322+SUMIFS('Transactions (Dated)'!$F:$F,'Transactions (Dated)'!$D:$D,$BL323,'Transactions (Dated)'!$B:$B,BO$11,'Transactions (Dated)'!$C:$C,"Dividend (paid to cash)")*Z323</f>
        <v>2421.875</v>
      </c>
      <c r="BP323" s="6">
        <f ca="1">BP322+SUMIFS('Transactions (Dated)'!$F:$F,'Transactions (Dated)'!$D:$D,$BL323,'Transactions (Dated)'!$B:$B,BP$11,'Transactions (Dated)'!$C:$C,"Dividend (paid to cash)")*AA323</f>
        <v>35213.892</v>
      </c>
      <c r="BQ323" s="6">
        <f ca="1">BQ322+SUMIFS('Transactions (Dated)'!$F:$F,'Transactions (Dated)'!$D:$D,$BL323,'Transactions (Dated)'!$B:$B,BQ$11,'Transactions (Dated)'!$C:$C,"Dividend (paid to cash)")*AB323</f>
        <v>245.96000000000004</v>
      </c>
      <c r="BR323" s="6">
        <f ca="1">BR322+SUMIFS('Transactions (Dated)'!$F:$F,'Transactions (Dated)'!$D:$D,$BL323,'Transactions (Dated)'!$B:$B,BR$11,'Transactions (Dated)'!$C:$C,"Dividend (paid to cash)")*AC323</f>
        <v>0</v>
      </c>
      <c r="BS323" s="6">
        <f ca="1">BS322+SUMIFS('Transactions (Dated)'!$F:$F,'Transactions (Dated)'!$D:$D,$BL323,'Transactions (Dated)'!$B:$B,BS$11,'Transactions (Dated)'!$C:$C,"Dividend (paid to cash)")*AD323</f>
        <v>0</v>
      </c>
      <c r="BT323" s="6">
        <f ca="1">BT322+SUMIFS('Transactions (Dated)'!$F:$F,'Transactions (Dated)'!$D:$D,$BL323,'Transactions (Dated)'!$B:$B,BT$11,'Transactions (Dated)'!$C:$C,"Dividend (paid to cash)")*AE323</f>
        <v>0</v>
      </c>
      <c r="BU323" s="6">
        <f ca="1">BU322+SUMIFS('Transactions (Dated)'!$F:$F,'Transactions (Dated)'!$D:$D,$BL323,'Transactions (Dated)'!$B:$B,BU$11,'Transactions (Dated)'!$C:$C,"Dividend (paid to cash)")*AF323</f>
        <v>0</v>
      </c>
      <c r="BV323" s="6">
        <f ca="1">BV322+SUMIFS('Transactions (Dated)'!$F:$F,'Transactions (Dated)'!$D:$D,$BL323,'Transactions (Dated)'!$B:$B,BV$11,'Transactions (Dated)'!$C:$C,"Dividend (paid to cash)")*AG323</f>
        <v>0</v>
      </c>
      <c r="BW323" s="6">
        <f ca="1">BW322+SUMIFS('Transactions (Dated)'!$F:$F,'Transactions (Dated)'!$D:$D,$BL323,'Transactions (Dated)'!$B:$B,BW$11,'Transactions (Dated)'!$C:$C,"Dividend (paid to cash)")*AH323</f>
        <v>0</v>
      </c>
      <c r="BX323" s="6">
        <f ca="1">BX322+SUMIFS('Transactions (Dated)'!$F:$F,'Transactions (Dated)'!$D:$D,$BL323,'Transactions (Dated)'!$B:$B,BX$11,'Transactions (Dated)'!$C:$C,"Dividend (paid to cash)")*AI323</f>
        <v>0</v>
      </c>
      <c r="BY323" s="6">
        <f ca="1">BY322+SUMIFS('Transactions (Dated)'!$F:$F,'Transactions (Dated)'!$D:$D,$BL323,'Transactions (Dated)'!$B:$B,BY$11,'Transactions (Dated)'!$C:$C,"Dividend (paid to cash)")*AJ323</f>
        <v>0</v>
      </c>
      <c r="BZ323" s="6">
        <f ca="1">BZ322+SUMIFS('Transactions (Dated)'!$F:$F,'Transactions (Dated)'!$D:$D,$BL323,'Transactions (Dated)'!$B:$B,BZ$11,'Transactions (Dated)'!$C:$C,"Dividend (paid to cash)")*AK323</f>
        <v>0</v>
      </c>
      <c r="CA323" s="6">
        <f ca="1">CA322+SUMIFS('Transactions (Dated)'!$F:$F,'Transactions (Dated)'!$D:$D,$BL323,'Transactions (Dated)'!$B:$B,CA$11,'Transactions (Dated)'!$C:$C,"Dividend (paid to cash)")*AL323</f>
        <v>0</v>
      </c>
      <c r="CB323" s="6">
        <v>0</v>
      </c>
      <c r="CC323" s="6">
        <v>0</v>
      </c>
      <c r="CD323" s="6"/>
      <c r="CF323" s="6">
        <f t="shared" ca="1" si="138"/>
        <v>72061.226999999999</v>
      </c>
      <c r="CH323" s="3">
        <f t="shared" si="139"/>
        <v>42367</v>
      </c>
      <c r="CI323" s="4">
        <f t="shared" ca="1" si="132"/>
        <v>880246.50999999989</v>
      </c>
      <c r="CJ323" s="4">
        <f t="shared" ca="1" si="133"/>
        <v>72061.226999999999</v>
      </c>
      <c r="CL323" s="4">
        <f t="shared" ca="1" si="134"/>
        <v>952307.73699999985</v>
      </c>
    </row>
    <row r="324" spans="2:90" x14ac:dyDescent="0.15">
      <c r="B324" s="3">
        <f t="shared" si="135"/>
        <v>42368</v>
      </c>
      <c r="C324" s="2">
        <v>13142.3</v>
      </c>
      <c r="E324" s="70">
        <v>42368</v>
      </c>
      <c r="F324" s="69">
        <v>12.97</v>
      </c>
      <c r="G324" s="69">
        <v>2.4500000000000002</v>
      </c>
      <c r="H324" s="69">
        <v>17.73</v>
      </c>
      <c r="I324" s="69">
        <v>34.06</v>
      </c>
      <c r="J324" s="69">
        <v>13.86</v>
      </c>
      <c r="K324" s="69">
        <v>10.48</v>
      </c>
      <c r="L324" s="69">
        <v>20.81</v>
      </c>
      <c r="M324" s="69">
        <v>2.82</v>
      </c>
      <c r="N324" s="69">
        <v>7.2</v>
      </c>
      <c r="O324" s="69">
        <v>6.8</v>
      </c>
      <c r="P324" s="69">
        <v>23.98</v>
      </c>
      <c r="Q324" s="69">
        <v>0.86</v>
      </c>
      <c r="R324" s="69">
        <v>5.39</v>
      </c>
      <c r="S324" s="69">
        <v>37.82</v>
      </c>
      <c r="T324" s="69"/>
      <c r="U324" s="69"/>
      <c r="V324" s="4"/>
      <c r="X324" s="3">
        <f t="shared" si="114"/>
        <v>42368</v>
      </c>
      <c r="Y324" s="40">
        <f ca="1">Y323+SUMIFS('Transactions (Dated)'!$E$2:$E$53,'Transactions (Dated)'!$D$2:$D$53,'Share Values'!$X324,'Transactions (Dated)'!$B$2:$B$53,'Share Values'!Y$11,'Transactions (Dated)'!$C$2:$C$53,"Buy")-SUMIFS('Transactions (Dated)'!$E$2:$E$53,'Transactions (Dated)'!$D$2:$D$53,'Share Values'!$X324,'Transactions (Dated)'!$B$2:$B$53,'Share Values'!Y$11,'Transactions (Dated)'!$C$2:$C$53,"Sell")</f>
        <v>4625</v>
      </c>
      <c r="Z324" s="40">
        <f ca="1">Z323+SUMIFS('Transactions (Dated)'!$E$2:$E$53,'Transactions (Dated)'!$D$2:$D$53,'Share Values'!$X324,'Transactions (Dated)'!$B$2:$B$53,'Share Values'!Z$11,'Transactions (Dated)'!$C$2:$C$53,"Buy")-SUMIFS('Transactions (Dated)'!$E$2:$E$53,'Transactions (Dated)'!$D$2:$D$53,'Share Values'!$X324,'Transactions (Dated)'!$B$2:$B$53,'Share Values'!Z$11,'Transactions (Dated)'!$C$2:$C$53,"Sell")</f>
        <v>9375</v>
      </c>
      <c r="AA324" s="40">
        <f ca="1">AA323+SUMIFS('Transactions (Dated)'!$E$2:$E$53,'Transactions (Dated)'!$D$2:$D$53,'Share Values'!$X324,'Transactions (Dated)'!$B$2:$B$53,'Share Values'!AA$11,'Transactions (Dated)'!$C$2:$C$53,"Buy")-SUMIFS('Transactions (Dated)'!$E$2:$E$53,'Transactions (Dated)'!$D$2:$D$53,'Share Values'!$X324,'Transactions (Dated)'!$B$2:$B$53,'Share Values'!AA$11,'Transactions (Dated)'!$C$2:$C$53,"Sell")</f>
        <v>39270</v>
      </c>
      <c r="AB324" s="40">
        <f ca="1">AB323+SUMIFS('Transactions (Dated)'!$E$2:$E$53,'Transactions (Dated)'!$D$2:$D$53,'Share Values'!$X324,'Transactions (Dated)'!$B$2:$B$53,'Share Values'!AB$11,'Transactions (Dated)'!$C$2:$C$53,"Buy")-SUMIFS('Transactions (Dated)'!$E$2:$E$53,'Transactions (Dated)'!$D$2:$D$53,'Share Values'!$X324,'Transactions (Dated)'!$B$2:$B$53,'Share Values'!AB$11,'Transactions (Dated)'!$C$2:$C$53,"Sell")</f>
        <v>1892</v>
      </c>
      <c r="AC324" s="40">
        <f ca="1">AC323+SUMIFS('Transactions (Dated)'!$E$2:$E$53,'Transactions (Dated)'!$D$2:$D$53,'Share Values'!$X324,'Transactions (Dated)'!$B$2:$B$53,'Share Values'!AC$11,'Transactions (Dated)'!$C$2:$C$53,"Buy")-SUMIFS('Transactions (Dated)'!$E$2:$E$53,'Transactions (Dated)'!$D$2:$D$53,'Share Values'!$X324,'Transactions (Dated)'!$B$2:$B$53,'Share Values'!AC$11,'Transactions (Dated)'!$C$2:$C$53,"Sell")</f>
        <v>2348</v>
      </c>
      <c r="AD324" s="40">
        <f ca="1">AD323+SUMIFS('Transactions (Dated)'!$E$2:$E$53,'Transactions (Dated)'!$D$2:$D$53,'Share Values'!$X324,'Transactions (Dated)'!$B$2:$B$53,'Share Values'!AD$11,'Transactions (Dated)'!$C$2:$C$53,"Buy")-SUMIFS('Transactions (Dated)'!$E$2:$E$53,'Transactions (Dated)'!$D$2:$D$53,'Share Values'!$X324,'Transactions (Dated)'!$B$2:$B$53,'Share Values'!AD$11,'Transactions (Dated)'!$C$2:$C$53,"Sell")</f>
        <v>0</v>
      </c>
      <c r="AE324" s="40">
        <f ca="1">AE323+SUMIFS('Transactions (Dated)'!$E$2:$E$53,'Transactions (Dated)'!$D$2:$D$53,'Share Values'!$X324,'Transactions (Dated)'!$B$2:$B$53,'Share Values'!AE$11,'Transactions (Dated)'!$C$2:$C$53,"Buy")-SUMIFS('Transactions (Dated)'!$E$2:$E$53,'Transactions (Dated)'!$D$2:$D$53,'Share Values'!$X324,'Transactions (Dated)'!$B$2:$B$53,'Share Values'!AE$11,'Transactions (Dated)'!$C$2:$C$53,"Sell")</f>
        <v>0</v>
      </c>
      <c r="AF324" s="40">
        <f ca="1">AF323+SUMIFS('Transactions (Dated)'!$E$2:$E$53,'Transactions (Dated)'!$D$2:$D$53,'Share Values'!$X324,'Transactions (Dated)'!$B$2:$B$53,'Share Values'!AF$11,'Transactions (Dated)'!$C$2:$C$53,"Buy")-SUMIFS('Transactions (Dated)'!$E$2:$E$53,'Transactions (Dated)'!$D$2:$D$53,'Share Values'!$X324,'Transactions (Dated)'!$B$2:$B$53,'Share Values'!AF$11,'Transactions (Dated)'!$C$2:$C$53,"Sell")</f>
        <v>0</v>
      </c>
      <c r="AG324" s="40">
        <f ca="1">AG323+SUMIFS('Transactions (Dated)'!$E$2:$E$53,'Transactions (Dated)'!$D$2:$D$53,'Share Values'!$X324,'Transactions (Dated)'!$B$2:$B$53,'Share Values'!AG$11,'Transactions (Dated)'!$C$2:$C$53,"Buy")-SUMIFS('Transactions (Dated)'!$E$2:$E$53,'Transactions (Dated)'!$D$2:$D$53,'Share Values'!$X324,'Transactions (Dated)'!$B$2:$B$53,'Share Values'!AG$11,'Transactions (Dated)'!$C$2:$C$53,"Sell")</f>
        <v>0</v>
      </c>
      <c r="AH324" s="40">
        <f ca="1">AH323+SUMIFS('Transactions (Dated)'!$E$2:$E$53,'Transactions (Dated)'!$D$2:$D$53,'Share Values'!$X324,'Transactions (Dated)'!$B$2:$B$53,'Share Values'!AH$11,'Transactions (Dated)'!$C$2:$C$53,"Buy")-SUMIFS('Transactions (Dated)'!$E$2:$E$53,'Transactions (Dated)'!$D$2:$D$53,'Share Values'!$X324,'Transactions (Dated)'!$B$2:$B$53,'Share Values'!AH$11,'Transactions (Dated)'!$C$2:$C$53,"Sell")</f>
        <v>0</v>
      </c>
      <c r="AI324" s="40">
        <f ca="1">AI323+SUMIFS('Transactions (Dated)'!$E$2:$E$53,'Transactions (Dated)'!$D$2:$D$53,'Share Values'!$X324,'Transactions (Dated)'!$B$2:$B$53,'Share Values'!AI$11,'Transactions (Dated)'!$C$2:$C$53,"Buy")-SUMIFS('Transactions (Dated)'!$E$2:$E$53,'Transactions (Dated)'!$D$2:$D$53,'Share Values'!$X324,'Transactions (Dated)'!$B$2:$B$53,'Share Values'!AI$11,'Transactions (Dated)'!$C$2:$C$53,"Sell")</f>
        <v>0</v>
      </c>
      <c r="AJ324" s="40">
        <f ca="1">AJ323+SUMIFS('Transactions (Dated)'!$E$2:$E$53,'Transactions (Dated)'!$D$2:$D$53,'Share Values'!$X324,'Transactions (Dated)'!$B$2:$B$53,'Share Values'!AJ$11,'Transactions (Dated)'!$C$2:$C$53,"Buy")-SUMIFS('Transactions (Dated)'!$E$2:$E$53,'Transactions (Dated)'!$D$2:$D$53,'Share Values'!$X324,'Transactions (Dated)'!$B$2:$B$53,'Share Values'!AJ$11,'Transactions (Dated)'!$C$2:$C$53,"Sell")</f>
        <v>0</v>
      </c>
      <c r="AK324" s="40">
        <f ca="1">AK323+SUMIFS('Transactions (Dated)'!$E$2:$E$53,'Transactions (Dated)'!$D$2:$D$53,'Share Values'!$X324,'Transactions (Dated)'!$B$2:$B$53,'Share Values'!AK$11,'Transactions (Dated)'!$C$2:$C$53,"Buy")-SUMIFS('Transactions (Dated)'!$E$2:$E$53,'Transactions (Dated)'!$D$2:$D$53,'Share Values'!$X324,'Transactions (Dated)'!$B$2:$B$53,'Share Values'!AK$11,'Transactions (Dated)'!$C$2:$C$53,"Sell")</f>
        <v>0</v>
      </c>
      <c r="AL324" s="40">
        <f ca="1">AL323+SUMIFS('Transactions (Dated)'!$E$2:$E$53,'Transactions (Dated)'!$D$2:$D$53,'Share Values'!$X324,'Transactions (Dated)'!$B$2:$B$53,'Share Values'!AL$11,'Transactions (Dated)'!$C$2:$C$53,"Buy")-SUMIFS('Transactions (Dated)'!$E$2:$E$53,'Transactions (Dated)'!$D$2:$D$53,'Share Values'!$X324,'Transactions (Dated)'!$B$2:$B$53,'Share Values'!AL$11,'Transactions (Dated)'!$C$2:$C$53,"Sell")</f>
        <v>0</v>
      </c>
      <c r="AM324" s="40">
        <f ca="1">AM323+SUMIFS('Transactions (Dated)'!$E$2:$E$53,'Transactions (Dated)'!$D$2:$D$53,'Share Values'!$X324,'Transactions (Dated)'!$B$2:$B$53,'Share Values'!AM$11,'Transactions (Dated)'!$C$2:$C$53,"Buy")-SUMIFS('Transactions (Dated)'!$E$2:$E$53,'Transactions (Dated)'!$D$2:$D$53,'Share Values'!$X324,'Transactions (Dated)'!$B$2:$B$53,'Share Values'!AM$11,'Transactions (Dated)'!$C$2:$C$53,"Sell")</f>
        <v>0</v>
      </c>
      <c r="AN324" s="40">
        <f ca="1">AN323+SUMIFS('Transactions (Dated)'!$E$2:$E$53,'Transactions (Dated)'!$D$2:$D$53,'Share Values'!$X324,'Transactions (Dated)'!$B$2:$B$53,'Share Values'!AN$11,'Transactions (Dated)'!$C$2:$C$53,"Buy")-SUMIFS('Transactions (Dated)'!$E$2:$E$53,'Transactions (Dated)'!$D$2:$D$53,'Share Values'!$X324,'Transactions (Dated)'!$B$2:$B$53,'Share Values'!AN$11,'Transactions (Dated)'!$C$2:$C$53,"Sell")</f>
        <v>0</v>
      </c>
      <c r="AO324" s="40"/>
      <c r="AQ324" s="3">
        <f t="shared" si="115"/>
        <v>42368</v>
      </c>
      <c r="AR324" s="6">
        <f t="shared" ca="1" si="116"/>
        <v>59986.25</v>
      </c>
      <c r="AS324" s="6">
        <f t="shared" ca="1" si="117"/>
        <v>22968.75</v>
      </c>
      <c r="AT324" s="6">
        <f t="shared" ca="1" si="118"/>
        <v>696257.1</v>
      </c>
      <c r="AU324" s="6">
        <f t="shared" ca="1" si="119"/>
        <v>64441.520000000004</v>
      </c>
      <c r="AV324" s="6">
        <f t="shared" ca="1" si="120"/>
        <v>32543.279999999999</v>
      </c>
      <c r="AW324" s="6">
        <f t="shared" ca="1" si="121"/>
        <v>0</v>
      </c>
      <c r="AX324" s="6">
        <f t="shared" ca="1" si="122"/>
        <v>0</v>
      </c>
      <c r="AY324" s="6">
        <f t="shared" ca="1" si="123"/>
        <v>0</v>
      </c>
      <c r="AZ324" s="6">
        <f t="shared" ca="1" si="124"/>
        <v>0</v>
      </c>
      <c r="BA324" s="6">
        <f t="shared" ca="1" si="125"/>
        <v>0</v>
      </c>
      <c r="BB324" s="6">
        <f t="shared" ca="1" si="126"/>
        <v>0</v>
      </c>
      <c r="BC324" s="6">
        <f t="shared" ca="1" si="127"/>
        <v>0</v>
      </c>
      <c r="BD324" s="6">
        <f t="shared" ca="1" si="128"/>
        <v>0</v>
      </c>
      <c r="BE324" s="6">
        <f t="shared" ca="1" si="129"/>
        <v>0</v>
      </c>
      <c r="BF324" s="6">
        <f t="shared" ca="1" si="136"/>
        <v>0</v>
      </c>
      <c r="BG324" s="6">
        <f t="shared" ca="1" si="137"/>
        <v>0</v>
      </c>
      <c r="BH324" s="6"/>
      <c r="BJ324" s="4">
        <f t="shared" ca="1" si="130"/>
        <v>876196.9</v>
      </c>
      <c r="BL324" s="3">
        <f t="shared" si="131"/>
        <v>42368</v>
      </c>
      <c r="BM324" s="6">
        <f>BM323+SUMIFS('Transactions (Dated)'!G:G,'Transactions (Dated)'!D:D,'Share Values'!AQ324)</f>
        <v>34179.499999999993</v>
      </c>
      <c r="BN324" s="6">
        <f ca="1">BN323+SUMIFS('Transactions (Dated)'!$F:$F,'Transactions (Dated)'!$D:$D,$BL324,'Transactions (Dated)'!$B:$B,BN$11,'Transactions (Dated)'!$C:$C,"Dividend (paid to cash)")*Y324</f>
        <v>0</v>
      </c>
      <c r="BO324" s="6">
        <f ca="1">BO323+SUMIFS('Transactions (Dated)'!$F:$F,'Transactions (Dated)'!$D:$D,$BL324,'Transactions (Dated)'!$B:$B,BO$11,'Transactions (Dated)'!$C:$C,"Dividend (paid to cash)")*Z324</f>
        <v>2421.875</v>
      </c>
      <c r="BP324" s="6">
        <f ca="1">BP323+SUMIFS('Transactions (Dated)'!$F:$F,'Transactions (Dated)'!$D:$D,$BL324,'Transactions (Dated)'!$B:$B,BP$11,'Transactions (Dated)'!$C:$C,"Dividend (paid to cash)")*AA324</f>
        <v>35213.892</v>
      </c>
      <c r="BQ324" s="6">
        <f ca="1">BQ323+SUMIFS('Transactions (Dated)'!$F:$F,'Transactions (Dated)'!$D:$D,$BL324,'Transactions (Dated)'!$B:$B,BQ$11,'Transactions (Dated)'!$C:$C,"Dividend (paid to cash)")*AB324</f>
        <v>245.96000000000004</v>
      </c>
      <c r="BR324" s="6">
        <f ca="1">BR323+SUMIFS('Transactions (Dated)'!$F:$F,'Transactions (Dated)'!$D:$D,$BL324,'Transactions (Dated)'!$B:$B,BR$11,'Transactions (Dated)'!$C:$C,"Dividend (paid to cash)")*AC324</f>
        <v>0</v>
      </c>
      <c r="BS324" s="6">
        <f ca="1">BS323+SUMIFS('Transactions (Dated)'!$F:$F,'Transactions (Dated)'!$D:$D,$BL324,'Transactions (Dated)'!$B:$B,BS$11,'Transactions (Dated)'!$C:$C,"Dividend (paid to cash)")*AD324</f>
        <v>0</v>
      </c>
      <c r="BT324" s="6">
        <f ca="1">BT323+SUMIFS('Transactions (Dated)'!$F:$F,'Transactions (Dated)'!$D:$D,$BL324,'Transactions (Dated)'!$B:$B,BT$11,'Transactions (Dated)'!$C:$C,"Dividend (paid to cash)")*AE324</f>
        <v>0</v>
      </c>
      <c r="BU324" s="6">
        <f ca="1">BU323+SUMIFS('Transactions (Dated)'!$F:$F,'Transactions (Dated)'!$D:$D,$BL324,'Transactions (Dated)'!$B:$B,BU$11,'Transactions (Dated)'!$C:$C,"Dividend (paid to cash)")*AF324</f>
        <v>0</v>
      </c>
      <c r="BV324" s="6">
        <f ca="1">BV323+SUMIFS('Transactions (Dated)'!$F:$F,'Transactions (Dated)'!$D:$D,$BL324,'Transactions (Dated)'!$B:$B,BV$11,'Transactions (Dated)'!$C:$C,"Dividend (paid to cash)")*AG324</f>
        <v>0</v>
      </c>
      <c r="BW324" s="6">
        <f ca="1">BW323+SUMIFS('Transactions (Dated)'!$F:$F,'Transactions (Dated)'!$D:$D,$BL324,'Transactions (Dated)'!$B:$B,BW$11,'Transactions (Dated)'!$C:$C,"Dividend (paid to cash)")*AH324</f>
        <v>0</v>
      </c>
      <c r="BX324" s="6">
        <f ca="1">BX323+SUMIFS('Transactions (Dated)'!$F:$F,'Transactions (Dated)'!$D:$D,$BL324,'Transactions (Dated)'!$B:$B,BX$11,'Transactions (Dated)'!$C:$C,"Dividend (paid to cash)")*AI324</f>
        <v>0</v>
      </c>
      <c r="BY324" s="6">
        <f ca="1">BY323+SUMIFS('Transactions (Dated)'!$F:$F,'Transactions (Dated)'!$D:$D,$BL324,'Transactions (Dated)'!$B:$B,BY$11,'Transactions (Dated)'!$C:$C,"Dividend (paid to cash)")*AJ324</f>
        <v>0</v>
      </c>
      <c r="BZ324" s="6">
        <f ca="1">BZ323+SUMIFS('Transactions (Dated)'!$F:$F,'Transactions (Dated)'!$D:$D,$BL324,'Transactions (Dated)'!$B:$B,BZ$11,'Transactions (Dated)'!$C:$C,"Dividend (paid to cash)")*AK324</f>
        <v>0</v>
      </c>
      <c r="CA324" s="6">
        <f ca="1">CA323+SUMIFS('Transactions (Dated)'!$F:$F,'Transactions (Dated)'!$D:$D,$BL324,'Transactions (Dated)'!$B:$B,CA$11,'Transactions (Dated)'!$C:$C,"Dividend (paid to cash)")*AL324</f>
        <v>0</v>
      </c>
      <c r="CB324" s="6">
        <v>0</v>
      </c>
      <c r="CC324" s="6">
        <v>0</v>
      </c>
      <c r="CD324" s="6"/>
      <c r="CF324" s="6">
        <f t="shared" ca="1" si="138"/>
        <v>72061.226999999999</v>
      </c>
      <c r="CH324" s="3">
        <f t="shared" si="139"/>
        <v>42368</v>
      </c>
      <c r="CI324" s="4">
        <f t="shared" ca="1" si="132"/>
        <v>876196.9</v>
      </c>
      <c r="CJ324" s="4">
        <f t="shared" ca="1" si="133"/>
        <v>72061.226999999999</v>
      </c>
      <c r="CL324" s="4">
        <f t="shared" ca="1" si="134"/>
        <v>948258.12699999998</v>
      </c>
    </row>
    <row r="325" spans="2:90" x14ac:dyDescent="0.15">
      <c r="B325" s="3">
        <f t="shared" si="135"/>
        <v>42369</v>
      </c>
      <c r="C325" s="2">
        <v>13010</v>
      </c>
      <c r="E325" s="70">
        <v>42369</v>
      </c>
      <c r="F325" s="69">
        <v>12.84</v>
      </c>
      <c r="G325" s="69">
        <v>2.5099999999999998</v>
      </c>
      <c r="H325" s="69">
        <v>17.57</v>
      </c>
      <c r="I325" s="69">
        <v>33.880000000000003</v>
      </c>
      <c r="J325" s="69">
        <v>13.7</v>
      </c>
      <c r="K325" s="69">
        <v>10.37</v>
      </c>
      <c r="L325" s="69">
        <v>20.83</v>
      </c>
      <c r="M325" s="69">
        <v>2.83</v>
      </c>
      <c r="N325" s="69">
        <v>7.15</v>
      </c>
      <c r="O325" s="69">
        <v>6.83</v>
      </c>
      <c r="P325" s="69">
        <v>23.5</v>
      </c>
      <c r="Q325" s="69">
        <v>0.86</v>
      </c>
      <c r="R325" s="69">
        <v>5.31</v>
      </c>
      <c r="S325" s="69">
        <v>37.409999999999997</v>
      </c>
      <c r="T325" s="69"/>
      <c r="U325" s="69"/>
      <c r="V325" s="4"/>
      <c r="X325" s="3">
        <f t="shared" si="114"/>
        <v>42369</v>
      </c>
      <c r="Y325" s="40">
        <f ca="1">Y324+SUMIFS('Transactions (Dated)'!$E$2:$E$53,'Transactions (Dated)'!$D$2:$D$53,'Share Values'!$X325,'Transactions (Dated)'!$B$2:$B$53,'Share Values'!Y$11,'Transactions (Dated)'!$C$2:$C$53,"Buy")-SUMIFS('Transactions (Dated)'!$E$2:$E$53,'Transactions (Dated)'!$D$2:$D$53,'Share Values'!$X325,'Transactions (Dated)'!$B$2:$B$53,'Share Values'!Y$11,'Transactions (Dated)'!$C$2:$C$53,"Sell")</f>
        <v>4625</v>
      </c>
      <c r="Z325" s="40">
        <f ca="1">Z324+SUMIFS('Transactions (Dated)'!$E$2:$E$53,'Transactions (Dated)'!$D$2:$D$53,'Share Values'!$X325,'Transactions (Dated)'!$B$2:$B$53,'Share Values'!Z$11,'Transactions (Dated)'!$C$2:$C$53,"Buy")-SUMIFS('Transactions (Dated)'!$E$2:$E$53,'Transactions (Dated)'!$D$2:$D$53,'Share Values'!$X325,'Transactions (Dated)'!$B$2:$B$53,'Share Values'!Z$11,'Transactions (Dated)'!$C$2:$C$53,"Sell")</f>
        <v>9375</v>
      </c>
      <c r="AA325" s="40">
        <f ca="1">AA324+SUMIFS('Transactions (Dated)'!$E$2:$E$53,'Transactions (Dated)'!$D$2:$D$53,'Share Values'!$X325,'Transactions (Dated)'!$B$2:$B$53,'Share Values'!AA$11,'Transactions (Dated)'!$C$2:$C$53,"Buy")-SUMIFS('Transactions (Dated)'!$E$2:$E$53,'Transactions (Dated)'!$D$2:$D$53,'Share Values'!$X325,'Transactions (Dated)'!$B$2:$B$53,'Share Values'!AA$11,'Transactions (Dated)'!$C$2:$C$53,"Sell")</f>
        <v>39270</v>
      </c>
      <c r="AB325" s="40">
        <f ca="1">AB324+SUMIFS('Transactions (Dated)'!$E$2:$E$53,'Transactions (Dated)'!$D$2:$D$53,'Share Values'!$X325,'Transactions (Dated)'!$B$2:$B$53,'Share Values'!AB$11,'Transactions (Dated)'!$C$2:$C$53,"Buy")-SUMIFS('Transactions (Dated)'!$E$2:$E$53,'Transactions (Dated)'!$D$2:$D$53,'Share Values'!$X325,'Transactions (Dated)'!$B$2:$B$53,'Share Values'!AB$11,'Transactions (Dated)'!$C$2:$C$53,"Sell")</f>
        <v>1892</v>
      </c>
      <c r="AC325" s="40">
        <f ca="1">AC324+SUMIFS('Transactions (Dated)'!$E$2:$E$53,'Transactions (Dated)'!$D$2:$D$53,'Share Values'!$X325,'Transactions (Dated)'!$B$2:$B$53,'Share Values'!AC$11,'Transactions (Dated)'!$C$2:$C$53,"Buy")-SUMIFS('Transactions (Dated)'!$E$2:$E$53,'Transactions (Dated)'!$D$2:$D$53,'Share Values'!$X325,'Transactions (Dated)'!$B$2:$B$53,'Share Values'!AC$11,'Transactions (Dated)'!$C$2:$C$53,"Sell")</f>
        <v>2348</v>
      </c>
      <c r="AD325" s="40">
        <f ca="1">AD324+SUMIFS('Transactions (Dated)'!$E$2:$E$53,'Transactions (Dated)'!$D$2:$D$53,'Share Values'!$X325,'Transactions (Dated)'!$B$2:$B$53,'Share Values'!AD$11,'Transactions (Dated)'!$C$2:$C$53,"Buy")-SUMIFS('Transactions (Dated)'!$E$2:$E$53,'Transactions (Dated)'!$D$2:$D$53,'Share Values'!$X325,'Transactions (Dated)'!$B$2:$B$53,'Share Values'!AD$11,'Transactions (Dated)'!$C$2:$C$53,"Sell")</f>
        <v>0</v>
      </c>
      <c r="AE325" s="40">
        <f ca="1">AE324+SUMIFS('Transactions (Dated)'!$E$2:$E$53,'Transactions (Dated)'!$D$2:$D$53,'Share Values'!$X325,'Transactions (Dated)'!$B$2:$B$53,'Share Values'!AE$11,'Transactions (Dated)'!$C$2:$C$53,"Buy")-SUMIFS('Transactions (Dated)'!$E$2:$E$53,'Transactions (Dated)'!$D$2:$D$53,'Share Values'!$X325,'Transactions (Dated)'!$B$2:$B$53,'Share Values'!AE$11,'Transactions (Dated)'!$C$2:$C$53,"Sell")</f>
        <v>0</v>
      </c>
      <c r="AF325" s="40">
        <f ca="1">AF324+SUMIFS('Transactions (Dated)'!$E$2:$E$53,'Transactions (Dated)'!$D$2:$D$53,'Share Values'!$X325,'Transactions (Dated)'!$B$2:$B$53,'Share Values'!AF$11,'Transactions (Dated)'!$C$2:$C$53,"Buy")-SUMIFS('Transactions (Dated)'!$E$2:$E$53,'Transactions (Dated)'!$D$2:$D$53,'Share Values'!$X325,'Transactions (Dated)'!$B$2:$B$53,'Share Values'!AF$11,'Transactions (Dated)'!$C$2:$C$53,"Sell")</f>
        <v>0</v>
      </c>
      <c r="AG325" s="40">
        <f ca="1">AG324+SUMIFS('Transactions (Dated)'!$E$2:$E$53,'Transactions (Dated)'!$D$2:$D$53,'Share Values'!$X325,'Transactions (Dated)'!$B$2:$B$53,'Share Values'!AG$11,'Transactions (Dated)'!$C$2:$C$53,"Buy")-SUMIFS('Transactions (Dated)'!$E$2:$E$53,'Transactions (Dated)'!$D$2:$D$53,'Share Values'!$X325,'Transactions (Dated)'!$B$2:$B$53,'Share Values'!AG$11,'Transactions (Dated)'!$C$2:$C$53,"Sell")</f>
        <v>0</v>
      </c>
      <c r="AH325" s="40">
        <f ca="1">AH324+SUMIFS('Transactions (Dated)'!$E$2:$E$53,'Transactions (Dated)'!$D$2:$D$53,'Share Values'!$X325,'Transactions (Dated)'!$B$2:$B$53,'Share Values'!AH$11,'Transactions (Dated)'!$C$2:$C$53,"Buy")-SUMIFS('Transactions (Dated)'!$E$2:$E$53,'Transactions (Dated)'!$D$2:$D$53,'Share Values'!$X325,'Transactions (Dated)'!$B$2:$B$53,'Share Values'!AH$11,'Transactions (Dated)'!$C$2:$C$53,"Sell")</f>
        <v>0</v>
      </c>
      <c r="AI325" s="40">
        <f ca="1">AI324+SUMIFS('Transactions (Dated)'!$E$2:$E$53,'Transactions (Dated)'!$D$2:$D$53,'Share Values'!$X325,'Transactions (Dated)'!$B$2:$B$53,'Share Values'!AI$11,'Transactions (Dated)'!$C$2:$C$53,"Buy")-SUMIFS('Transactions (Dated)'!$E$2:$E$53,'Transactions (Dated)'!$D$2:$D$53,'Share Values'!$X325,'Transactions (Dated)'!$B$2:$B$53,'Share Values'!AI$11,'Transactions (Dated)'!$C$2:$C$53,"Sell")</f>
        <v>0</v>
      </c>
      <c r="AJ325" s="40">
        <f ca="1">AJ324+SUMIFS('Transactions (Dated)'!$E$2:$E$53,'Transactions (Dated)'!$D$2:$D$53,'Share Values'!$X325,'Transactions (Dated)'!$B$2:$B$53,'Share Values'!AJ$11,'Transactions (Dated)'!$C$2:$C$53,"Buy")-SUMIFS('Transactions (Dated)'!$E$2:$E$53,'Transactions (Dated)'!$D$2:$D$53,'Share Values'!$X325,'Transactions (Dated)'!$B$2:$B$53,'Share Values'!AJ$11,'Transactions (Dated)'!$C$2:$C$53,"Sell")</f>
        <v>0</v>
      </c>
      <c r="AK325" s="40">
        <f ca="1">AK324+SUMIFS('Transactions (Dated)'!$E$2:$E$53,'Transactions (Dated)'!$D$2:$D$53,'Share Values'!$X325,'Transactions (Dated)'!$B$2:$B$53,'Share Values'!AK$11,'Transactions (Dated)'!$C$2:$C$53,"Buy")-SUMIFS('Transactions (Dated)'!$E$2:$E$53,'Transactions (Dated)'!$D$2:$D$53,'Share Values'!$X325,'Transactions (Dated)'!$B$2:$B$53,'Share Values'!AK$11,'Transactions (Dated)'!$C$2:$C$53,"Sell")</f>
        <v>0</v>
      </c>
      <c r="AL325" s="40">
        <f ca="1">AL324+SUMIFS('Transactions (Dated)'!$E$2:$E$53,'Transactions (Dated)'!$D$2:$D$53,'Share Values'!$X325,'Transactions (Dated)'!$B$2:$B$53,'Share Values'!AL$11,'Transactions (Dated)'!$C$2:$C$53,"Buy")-SUMIFS('Transactions (Dated)'!$E$2:$E$53,'Transactions (Dated)'!$D$2:$D$53,'Share Values'!$X325,'Transactions (Dated)'!$B$2:$B$53,'Share Values'!AL$11,'Transactions (Dated)'!$C$2:$C$53,"Sell")</f>
        <v>0</v>
      </c>
      <c r="AM325" s="40">
        <f ca="1">AM324+SUMIFS('Transactions (Dated)'!$E$2:$E$53,'Transactions (Dated)'!$D$2:$D$53,'Share Values'!$X325,'Transactions (Dated)'!$B$2:$B$53,'Share Values'!AM$11,'Transactions (Dated)'!$C$2:$C$53,"Buy")-SUMIFS('Transactions (Dated)'!$E$2:$E$53,'Transactions (Dated)'!$D$2:$D$53,'Share Values'!$X325,'Transactions (Dated)'!$B$2:$B$53,'Share Values'!AM$11,'Transactions (Dated)'!$C$2:$C$53,"Sell")</f>
        <v>0</v>
      </c>
      <c r="AN325" s="40">
        <f ca="1">AN324+SUMIFS('Transactions (Dated)'!$E$2:$E$53,'Transactions (Dated)'!$D$2:$D$53,'Share Values'!$X325,'Transactions (Dated)'!$B$2:$B$53,'Share Values'!AN$11,'Transactions (Dated)'!$C$2:$C$53,"Buy")-SUMIFS('Transactions (Dated)'!$E$2:$E$53,'Transactions (Dated)'!$D$2:$D$53,'Share Values'!$X325,'Transactions (Dated)'!$B$2:$B$53,'Share Values'!AN$11,'Transactions (Dated)'!$C$2:$C$53,"Sell")</f>
        <v>0</v>
      </c>
      <c r="AO325" s="40"/>
      <c r="AQ325" s="3">
        <f t="shared" si="115"/>
        <v>42369</v>
      </c>
      <c r="AR325" s="6">
        <f t="shared" ca="1" si="116"/>
        <v>59385</v>
      </c>
      <c r="AS325" s="6">
        <f t="shared" ca="1" si="117"/>
        <v>23531.249999999996</v>
      </c>
      <c r="AT325" s="6">
        <f t="shared" ca="1" si="118"/>
        <v>689973.9</v>
      </c>
      <c r="AU325" s="6">
        <f t="shared" ca="1" si="119"/>
        <v>64100.960000000006</v>
      </c>
      <c r="AV325" s="6">
        <f t="shared" ca="1" si="120"/>
        <v>32167.599999999999</v>
      </c>
      <c r="AW325" s="6">
        <f t="shared" ca="1" si="121"/>
        <v>0</v>
      </c>
      <c r="AX325" s="6">
        <f t="shared" ca="1" si="122"/>
        <v>0</v>
      </c>
      <c r="AY325" s="6">
        <f t="shared" ca="1" si="123"/>
        <v>0</v>
      </c>
      <c r="AZ325" s="6">
        <f t="shared" ca="1" si="124"/>
        <v>0</v>
      </c>
      <c r="BA325" s="6">
        <f t="shared" ca="1" si="125"/>
        <v>0</v>
      </c>
      <c r="BB325" s="6">
        <f t="shared" ca="1" si="126"/>
        <v>0</v>
      </c>
      <c r="BC325" s="6">
        <f t="shared" ca="1" si="127"/>
        <v>0</v>
      </c>
      <c r="BD325" s="6">
        <f t="shared" ca="1" si="128"/>
        <v>0</v>
      </c>
      <c r="BE325" s="6">
        <f t="shared" ca="1" si="129"/>
        <v>0</v>
      </c>
      <c r="BF325" s="6">
        <f t="shared" ca="1" si="136"/>
        <v>0</v>
      </c>
      <c r="BG325" s="6">
        <f t="shared" ca="1" si="137"/>
        <v>0</v>
      </c>
      <c r="BH325" s="6"/>
      <c r="BJ325" s="4">
        <f t="shared" ca="1" si="130"/>
        <v>869158.71</v>
      </c>
      <c r="BL325" s="3">
        <f t="shared" si="131"/>
        <v>42369</v>
      </c>
      <c r="BM325" s="6">
        <f>BM324+SUMIFS('Transactions (Dated)'!G:G,'Transactions (Dated)'!D:D,'Share Values'!AQ325)</f>
        <v>34179.499999999993</v>
      </c>
      <c r="BN325" s="6">
        <f ca="1">BN324+SUMIFS('Transactions (Dated)'!$F:$F,'Transactions (Dated)'!$D:$D,$BL325,'Transactions (Dated)'!$B:$B,BN$11,'Transactions (Dated)'!$C:$C,"Dividend (paid to cash)")*Y325</f>
        <v>0</v>
      </c>
      <c r="BO325" s="6">
        <f ca="1">BO324+SUMIFS('Transactions (Dated)'!$F:$F,'Transactions (Dated)'!$D:$D,$BL325,'Transactions (Dated)'!$B:$B,BO$11,'Transactions (Dated)'!$C:$C,"Dividend (paid to cash)")*Z325</f>
        <v>2421.875</v>
      </c>
      <c r="BP325" s="6">
        <f ca="1">BP324+SUMIFS('Transactions (Dated)'!$F:$F,'Transactions (Dated)'!$D:$D,$BL325,'Transactions (Dated)'!$B:$B,BP$11,'Transactions (Dated)'!$C:$C,"Dividend (paid to cash)")*AA325</f>
        <v>35213.892</v>
      </c>
      <c r="BQ325" s="6">
        <f ca="1">BQ324+SUMIFS('Transactions (Dated)'!$F:$F,'Transactions (Dated)'!$D:$D,$BL325,'Transactions (Dated)'!$B:$B,BQ$11,'Transactions (Dated)'!$C:$C,"Dividend (paid to cash)")*AB325</f>
        <v>245.96000000000004</v>
      </c>
      <c r="BR325" s="6">
        <f ca="1">BR324+SUMIFS('Transactions (Dated)'!$F:$F,'Transactions (Dated)'!$D:$D,$BL325,'Transactions (Dated)'!$B:$B,BR$11,'Transactions (Dated)'!$C:$C,"Dividend (paid to cash)")*AC325</f>
        <v>0</v>
      </c>
      <c r="BS325" s="6">
        <f ca="1">BS324+SUMIFS('Transactions (Dated)'!$F:$F,'Transactions (Dated)'!$D:$D,$BL325,'Transactions (Dated)'!$B:$B,BS$11,'Transactions (Dated)'!$C:$C,"Dividend (paid to cash)")*AD325</f>
        <v>0</v>
      </c>
      <c r="BT325" s="6">
        <f ca="1">BT324+SUMIFS('Transactions (Dated)'!$F:$F,'Transactions (Dated)'!$D:$D,$BL325,'Transactions (Dated)'!$B:$B,BT$11,'Transactions (Dated)'!$C:$C,"Dividend (paid to cash)")*AE325</f>
        <v>0</v>
      </c>
      <c r="BU325" s="6">
        <f ca="1">BU324+SUMIFS('Transactions (Dated)'!$F:$F,'Transactions (Dated)'!$D:$D,$BL325,'Transactions (Dated)'!$B:$B,BU$11,'Transactions (Dated)'!$C:$C,"Dividend (paid to cash)")*AF325</f>
        <v>0</v>
      </c>
      <c r="BV325" s="6">
        <f ca="1">BV324+SUMIFS('Transactions (Dated)'!$F:$F,'Transactions (Dated)'!$D:$D,$BL325,'Transactions (Dated)'!$B:$B,BV$11,'Transactions (Dated)'!$C:$C,"Dividend (paid to cash)")*AG325</f>
        <v>0</v>
      </c>
      <c r="BW325" s="6">
        <f ca="1">BW324+SUMIFS('Transactions (Dated)'!$F:$F,'Transactions (Dated)'!$D:$D,$BL325,'Transactions (Dated)'!$B:$B,BW$11,'Transactions (Dated)'!$C:$C,"Dividend (paid to cash)")*AH325</f>
        <v>0</v>
      </c>
      <c r="BX325" s="6">
        <f ca="1">BX324+SUMIFS('Transactions (Dated)'!$F:$F,'Transactions (Dated)'!$D:$D,$BL325,'Transactions (Dated)'!$B:$B,BX$11,'Transactions (Dated)'!$C:$C,"Dividend (paid to cash)")*AI325</f>
        <v>0</v>
      </c>
      <c r="BY325" s="6">
        <f ca="1">BY324+SUMIFS('Transactions (Dated)'!$F:$F,'Transactions (Dated)'!$D:$D,$BL325,'Transactions (Dated)'!$B:$B,BY$11,'Transactions (Dated)'!$C:$C,"Dividend (paid to cash)")*AJ325</f>
        <v>0</v>
      </c>
      <c r="BZ325" s="6">
        <f ca="1">BZ324+SUMIFS('Transactions (Dated)'!$F:$F,'Transactions (Dated)'!$D:$D,$BL325,'Transactions (Dated)'!$B:$B,BZ$11,'Transactions (Dated)'!$C:$C,"Dividend (paid to cash)")*AK325</f>
        <v>0</v>
      </c>
      <c r="CA325" s="6">
        <f ca="1">CA324+SUMIFS('Transactions (Dated)'!$F:$F,'Transactions (Dated)'!$D:$D,$BL325,'Transactions (Dated)'!$B:$B,CA$11,'Transactions (Dated)'!$C:$C,"Dividend (paid to cash)")*AL325</f>
        <v>0</v>
      </c>
      <c r="CB325" s="6">
        <v>0</v>
      </c>
      <c r="CC325" s="6">
        <v>0</v>
      </c>
      <c r="CD325" s="6"/>
      <c r="CF325" s="6">
        <f t="shared" ca="1" si="138"/>
        <v>72061.226999999999</v>
      </c>
      <c r="CH325" s="3">
        <f t="shared" si="139"/>
        <v>42369</v>
      </c>
      <c r="CI325" s="4">
        <f t="shared" ca="1" si="132"/>
        <v>869158.71</v>
      </c>
      <c r="CJ325" s="4">
        <f t="shared" ca="1" si="133"/>
        <v>72061.226999999999</v>
      </c>
      <c r="CL325" s="4">
        <f t="shared" ca="1" si="134"/>
        <v>941219.93699999992</v>
      </c>
    </row>
    <row r="326" spans="2:90" x14ac:dyDescent="0.15">
      <c r="B326" s="3">
        <f t="shared" si="135"/>
        <v>42373</v>
      </c>
      <c r="C326" s="2">
        <v>12927.2</v>
      </c>
      <c r="E326" s="70">
        <v>42373</v>
      </c>
      <c r="F326" s="69">
        <v>12.75</v>
      </c>
      <c r="G326" s="69">
        <v>2.46</v>
      </c>
      <c r="H326" s="69">
        <v>17.45</v>
      </c>
      <c r="I326" s="69">
        <v>33.770000000000003</v>
      </c>
      <c r="J326" s="69">
        <v>13.99</v>
      </c>
      <c r="K326" s="69">
        <v>10.32</v>
      </c>
      <c r="L326" s="69">
        <v>20.420000000000002</v>
      </c>
      <c r="M326" s="69">
        <v>2.74</v>
      </c>
      <c r="N326" s="69">
        <v>7.19</v>
      </c>
      <c r="O326" s="69">
        <v>6.72</v>
      </c>
      <c r="P326" s="69">
        <v>23.65</v>
      </c>
      <c r="Q326" s="69">
        <v>0.89</v>
      </c>
      <c r="R326" s="69">
        <v>5.45</v>
      </c>
      <c r="S326" s="69">
        <v>37.130000000000003</v>
      </c>
      <c r="T326" s="69"/>
      <c r="U326" s="69"/>
      <c r="V326" s="4"/>
      <c r="X326" s="3">
        <f t="shared" si="114"/>
        <v>42373</v>
      </c>
      <c r="Y326" s="40">
        <f ca="1">Y325+SUMIFS('Transactions (Dated)'!$E$2:$E$53,'Transactions (Dated)'!$D$2:$D$53,'Share Values'!$X326,'Transactions (Dated)'!$B$2:$B$53,'Share Values'!Y$11,'Transactions (Dated)'!$C$2:$C$53,"Buy")-SUMIFS('Transactions (Dated)'!$E$2:$E$53,'Transactions (Dated)'!$D$2:$D$53,'Share Values'!$X326,'Transactions (Dated)'!$B$2:$B$53,'Share Values'!Y$11,'Transactions (Dated)'!$C$2:$C$53,"Sell")</f>
        <v>4625</v>
      </c>
      <c r="Z326" s="40">
        <f ca="1">Z325+SUMIFS('Transactions (Dated)'!$E$2:$E$53,'Transactions (Dated)'!$D$2:$D$53,'Share Values'!$X326,'Transactions (Dated)'!$B$2:$B$53,'Share Values'!Z$11,'Transactions (Dated)'!$C$2:$C$53,"Buy")-SUMIFS('Transactions (Dated)'!$E$2:$E$53,'Transactions (Dated)'!$D$2:$D$53,'Share Values'!$X326,'Transactions (Dated)'!$B$2:$B$53,'Share Values'!Z$11,'Transactions (Dated)'!$C$2:$C$53,"Sell")</f>
        <v>9375</v>
      </c>
      <c r="AA326" s="40">
        <f ca="1">AA325+SUMIFS('Transactions (Dated)'!$E$2:$E$53,'Transactions (Dated)'!$D$2:$D$53,'Share Values'!$X326,'Transactions (Dated)'!$B$2:$B$53,'Share Values'!AA$11,'Transactions (Dated)'!$C$2:$C$53,"Buy")-SUMIFS('Transactions (Dated)'!$E$2:$E$53,'Transactions (Dated)'!$D$2:$D$53,'Share Values'!$X326,'Transactions (Dated)'!$B$2:$B$53,'Share Values'!AA$11,'Transactions (Dated)'!$C$2:$C$53,"Sell")</f>
        <v>39270</v>
      </c>
      <c r="AB326" s="40">
        <f ca="1">AB325+SUMIFS('Transactions (Dated)'!$E$2:$E$53,'Transactions (Dated)'!$D$2:$D$53,'Share Values'!$X326,'Transactions (Dated)'!$B$2:$B$53,'Share Values'!AB$11,'Transactions (Dated)'!$C$2:$C$53,"Buy")-SUMIFS('Transactions (Dated)'!$E$2:$E$53,'Transactions (Dated)'!$D$2:$D$53,'Share Values'!$X326,'Transactions (Dated)'!$B$2:$B$53,'Share Values'!AB$11,'Transactions (Dated)'!$C$2:$C$53,"Sell")</f>
        <v>1892</v>
      </c>
      <c r="AC326" s="40">
        <f ca="1">AC325+SUMIFS('Transactions (Dated)'!$E$2:$E$53,'Transactions (Dated)'!$D$2:$D$53,'Share Values'!$X326,'Transactions (Dated)'!$B$2:$B$53,'Share Values'!AC$11,'Transactions (Dated)'!$C$2:$C$53,"Buy")-SUMIFS('Transactions (Dated)'!$E$2:$E$53,'Transactions (Dated)'!$D$2:$D$53,'Share Values'!$X326,'Transactions (Dated)'!$B$2:$B$53,'Share Values'!AC$11,'Transactions (Dated)'!$C$2:$C$53,"Sell")</f>
        <v>2348</v>
      </c>
      <c r="AD326" s="40">
        <f ca="1">AD325+SUMIFS('Transactions (Dated)'!$E$2:$E$53,'Transactions (Dated)'!$D$2:$D$53,'Share Values'!$X326,'Transactions (Dated)'!$B$2:$B$53,'Share Values'!AD$11,'Transactions (Dated)'!$C$2:$C$53,"Buy")-SUMIFS('Transactions (Dated)'!$E$2:$E$53,'Transactions (Dated)'!$D$2:$D$53,'Share Values'!$X326,'Transactions (Dated)'!$B$2:$B$53,'Share Values'!AD$11,'Transactions (Dated)'!$C$2:$C$53,"Sell")</f>
        <v>0</v>
      </c>
      <c r="AE326" s="40">
        <f ca="1">AE325+SUMIFS('Transactions (Dated)'!$E$2:$E$53,'Transactions (Dated)'!$D$2:$D$53,'Share Values'!$X326,'Transactions (Dated)'!$B$2:$B$53,'Share Values'!AE$11,'Transactions (Dated)'!$C$2:$C$53,"Buy")-SUMIFS('Transactions (Dated)'!$E$2:$E$53,'Transactions (Dated)'!$D$2:$D$53,'Share Values'!$X326,'Transactions (Dated)'!$B$2:$B$53,'Share Values'!AE$11,'Transactions (Dated)'!$C$2:$C$53,"Sell")</f>
        <v>0</v>
      </c>
      <c r="AF326" s="40">
        <f ca="1">AF325+SUMIFS('Transactions (Dated)'!$E$2:$E$53,'Transactions (Dated)'!$D$2:$D$53,'Share Values'!$X326,'Transactions (Dated)'!$B$2:$B$53,'Share Values'!AF$11,'Transactions (Dated)'!$C$2:$C$53,"Buy")-SUMIFS('Transactions (Dated)'!$E$2:$E$53,'Transactions (Dated)'!$D$2:$D$53,'Share Values'!$X326,'Transactions (Dated)'!$B$2:$B$53,'Share Values'!AF$11,'Transactions (Dated)'!$C$2:$C$53,"Sell")</f>
        <v>0</v>
      </c>
      <c r="AG326" s="40">
        <f ca="1">AG325+SUMIFS('Transactions (Dated)'!$E$2:$E$53,'Transactions (Dated)'!$D$2:$D$53,'Share Values'!$X326,'Transactions (Dated)'!$B$2:$B$53,'Share Values'!AG$11,'Transactions (Dated)'!$C$2:$C$53,"Buy")-SUMIFS('Transactions (Dated)'!$E$2:$E$53,'Transactions (Dated)'!$D$2:$D$53,'Share Values'!$X326,'Transactions (Dated)'!$B$2:$B$53,'Share Values'!AG$11,'Transactions (Dated)'!$C$2:$C$53,"Sell")</f>
        <v>0</v>
      </c>
      <c r="AH326" s="40">
        <f ca="1">AH325+SUMIFS('Transactions (Dated)'!$E$2:$E$53,'Transactions (Dated)'!$D$2:$D$53,'Share Values'!$X326,'Transactions (Dated)'!$B$2:$B$53,'Share Values'!AH$11,'Transactions (Dated)'!$C$2:$C$53,"Buy")-SUMIFS('Transactions (Dated)'!$E$2:$E$53,'Transactions (Dated)'!$D$2:$D$53,'Share Values'!$X326,'Transactions (Dated)'!$B$2:$B$53,'Share Values'!AH$11,'Transactions (Dated)'!$C$2:$C$53,"Sell")</f>
        <v>0</v>
      </c>
      <c r="AI326" s="40">
        <f ca="1">AI325+SUMIFS('Transactions (Dated)'!$E$2:$E$53,'Transactions (Dated)'!$D$2:$D$53,'Share Values'!$X326,'Transactions (Dated)'!$B$2:$B$53,'Share Values'!AI$11,'Transactions (Dated)'!$C$2:$C$53,"Buy")-SUMIFS('Transactions (Dated)'!$E$2:$E$53,'Transactions (Dated)'!$D$2:$D$53,'Share Values'!$X326,'Transactions (Dated)'!$B$2:$B$53,'Share Values'!AI$11,'Transactions (Dated)'!$C$2:$C$53,"Sell")</f>
        <v>0</v>
      </c>
      <c r="AJ326" s="40">
        <f ca="1">AJ325+SUMIFS('Transactions (Dated)'!$E$2:$E$53,'Transactions (Dated)'!$D$2:$D$53,'Share Values'!$X326,'Transactions (Dated)'!$B$2:$B$53,'Share Values'!AJ$11,'Transactions (Dated)'!$C$2:$C$53,"Buy")-SUMIFS('Transactions (Dated)'!$E$2:$E$53,'Transactions (Dated)'!$D$2:$D$53,'Share Values'!$X326,'Transactions (Dated)'!$B$2:$B$53,'Share Values'!AJ$11,'Transactions (Dated)'!$C$2:$C$53,"Sell")</f>
        <v>0</v>
      </c>
      <c r="AK326" s="40">
        <f ca="1">AK325+SUMIFS('Transactions (Dated)'!$E$2:$E$53,'Transactions (Dated)'!$D$2:$D$53,'Share Values'!$X326,'Transactions (Dated)'!$B$2:$B$53,'Share Values'!AK$11,'Transactions (Dated)'!$C$2:$C$53,"Buy")-SUMIFS('Transactions (Dated)'!$E$2:$E$53,'Transactions (Dated)'!$D$2:$D$53,'Share Values'!$X326,'Transactions (Dated)'!$B$2:$B$53,'Share Values'!AK$11,'Transactions (Dated)'!$C$2:$C$53,"Sell")</f>
        <v>0</v>
      </c>
      <c r="AL326" s="40">
        <f ca="1">AL325+SUMIFS('Transactions (Dated)'!$E$2:$E$53,'Transactions (Dated)'!$D$2:$D$53,'Share Values'!$X326,'Transactions (Dated)'!$B$2:$B$53,'Share Values'!AL$11,'Transactions (Dated)'!$C$2:$C$53,"Buy")-SUMIFS('Transactions (Dated)'!$E$2:$E$53,'Transactions (Dated)'!$D$2:$D$53,'Share Values'!$X326,'Transactions (Dated)'!$B$2:$B$53,'Share Values'!AL$11,'Transactions (Dated)'!$C$2:$C$53,"Sell")</f>
        <v>0</v>
      </c>
      <c r="AM326" s="40">
        <f ca="1">AM325+SUMIFS('Transactions (Dated)'!$E$2:$E$53,'Transactions (Dated)'!$D$2:$D$53,'Share Values'!$X326,'Transactions (Dated)'!$B$2:$B$53,'Share Values'!AM$11,'Transactions (Dated)'!$C$2:$C$53,"Buy")-SUMIFS('Transactions (Dated)'!$E$2:$E$53,'Transactions (Dated)'!$D$2:$D$53,'Share Values'!$X326,'Transactions (Dated)'!$B$2:$B$53,'Share Values'!AM$11,'Transactions (Dated)'!$C$2:$C$53,"Sell")</f>
        <v>0</v>
      </c>
      <c r="AN326" s="40">
        <f ca="1">AN325+SUMIFS('Transactions (Dated)'!$E$2:$E$53,'Transactions (Dated)'!$D$2:$D$53,'Share Values'!$X326,'Transactions (Dated)'!$B$2:$B$53,'Share Values'!AN$11,'Transactions (Dated)'!$C$2:$C$53,"Buy")-SUMIFS('Transactions (Dated)'!$E$2:$E$53,'Transactions (Dated)'!$D$2:$D$53,'Share Values'!$X326,'Transactions (Dated)'!$B$2:$B$53,'Share Values'!AN$11,'Transactions (Dated)'!$C$2:$C$53,"Sell")</f>
        <v>0</v>
      </c>
      <c r="AO326" s="40"/>
      <c r="AQ326" s="3">
        <f t="shared" si="115"/>
        <v>42373</v>
      </c>
      <c r="AR326" s="6">
        <f t="shared" ca="1" si="116"/>
        <v>58968.75</v>
      </c>
      <c r="AS326" s="6">
        <f t="shared" ca="1" si="117"/>
        <v>23062.5</v>
      </c>
      <c r="AT326" s="6">
        <f t="shared" ca="1" si="118"/>
        <v>685261.5</v>
      </c>
      <c r="AU326" s="6">
        <f t="shared" ca="1" si="119"/>
        <v>63892.840000000004</v>
      </c>
      <c r="AV326" s="6">
        <f t="shared" ca="1" si="120"/>
        <v>32848.520000000004</v>
      </c>
      <c r="AW326" s="6">
        <f t="shared" ca="1" si="121"/>
        <v>0</v>
      </c>
      <c r="AX326" s="6">
        <f t="shared" ca="1" si="122"/>
        <v>0</v>
      </c>
      <c r="AY326" s="6">
        <f t="shared" ca="1" si="123"/>
        <v>0</v>
      </c>
      <c r="AZ326" s="6">
        <f t="shared" ca="1" si="124"/>
        <v>0</v>
      </c>
      <c r="BA326" s="6">
        <f t="shared" ca="1" si="125"/>
        <v>0</v>
      </c>
      <c r="BB326" s="6">
        <f t="shared" ca="1" si="126"/>
        <v>0</v>
      </c>
      <c r="BC326" s="6">
        <f t="shared" ca="1" si="127"/>
        <v>0</v>
      </c>
      <c r="BD326" s="6">
        <f t="shared" ca="1" si="128"/>
        <v>0</v>
      </c>
      <c r="BE326" s="6">
        <f t="shared" ca="1" si="129"/>
        <v>0</v>
      </c>
      <c r="BF326" s="6">
        <f t="shared" ca="1" si="136"/>
        <v>0</v>
      </c>
      <c r="BG326" s="6">
        <f t="shared" ca="1" si="137"/>
        <v>0</v>
      </c>
      <c r="BH326" s="6"/>
      <c r="BJ326" s="4">
        <f t="shared" ca="1" si="130"/>
        <v>864034.11</v>
      </c>
      <c r="BL326" s="3">
        <f t="shared" si="131"/>
        <v>42373</v>
      </c>
      <c r="BM326" s="6">
        <f>BM325+SUMIFS('Transactions (Dated)'!G:G,'Transactions (Dated)'!D:D,'Share Values'!AQ326)</f>
        <v>34179.499999999993</v>
      </c>
      <c r="BN326" s="6">
        <f ca="1">BN325+SUMIFS('Transactions (Dated)'!$F:$F,'Transactions (Dated)'!$D:$D,$BL326,'Transactions (Dated)'!$B:$B,BN$11,'Transactions (Dated)'!$C:$C,"Dividend (paid to cash)")*Y326</f>
        <v>0</v>
      </c>
      <c r="BO326" s="6">
        <f ca="1">BO325+SUMIFS('Transactions (Dated)'!$F:$F,'Transactions (Dated)'!$D:$D,$BL326,'Transactions (Dated)'!$B:$B,BO$11,'Transactions (Dated)'!$C:$C,"Dividend (paid to cash)")*Z326</f>
        <v>2421.875</v>
      </c>
      <c r="BP326" s="6">
        <f ca="1">BP325+SUMIFS('Transactions (Dated)'!$F:$F,'Transactions (Dated)'!$D:$D,$BL326,'Transactions (Dated)'!$B:$B,BP$11,'Transactions (Dated)'!$C:$C,"Dividend (paid to cash)")*AA326</f>
        <v>35213.892</v>
      </c>
      <c r="BQ326" s="6">
        <f ca="1">BQ325+SUMIFS('Transactions (Dated)'!$F:$F,'Transactions (Dated)'!$D:$D,$BL326,'Transactions (Dated)'!$B:$B,BQ$11,'Transactions (Dated)'!$C:$C,"Dividend (paid to cash)")*AB326</f>
        <v>245.96000000000004</v>
      </c>
      <c r="BR326" s="6">
        <f ca="1">BR325+SUMIFS('Transactions (Dated)'!$F:$F,'Transactions (Dated)'!$D:$D,$BL326,'Transactions (Dated)'!$B:$B,BR$11,'Transactions (Dated)'!$C:$C,"Dividend (paid to cash)")*AC326</f>
        <v>0</v>
      </c>
      <c r="BS326" s="6">
        <f ca="1">BS325+SUMIFS('Transactions (Dated)'!$F:$F,'Transactions (Dated)'!$D:$D,$BL326,'Transactions (Dated)'!$B:$B,BS$11,'Transactions (Dated)'!$C:$C,"Dividend (paid to cash)")*AD326</f>
        <v>0</v>
      </c>
      <c r="BT326" s="6">
        <f ca="1">BT325+SUMIFS('Transactions (Dated)'!$F:$F,'Transactions (Dated)'!$D:$D,$BL326,'Transactions (Dated)'!$B:$B,BT$11,'Transactions (Dated)'!$C:$C,"Dividend (paid to cash)")*AE326</f>
        <v>0</v>
      </c>
      <c r="BU326" s="6">
        <f ca="1">BU325+SUMIFS('Transactions (Dated)'!$F:$F,'Transactions (Dated)'!$D:$D,$BL326,'Transactions (Dated)'!$B:$B,BU$11,'Transactions (Dated)'!$C:$C,"Dividend (paid to cash)")*AF326</f>
        <v>0</v>
      </c>
      <c r="BV326" s="6">
        <f ca="1">BV325+SUMIFS('Transactions (Dated)'!$F:$F,'Transactions (Dated)'!$D:$D,$BL326,'Transactions (Dated)'!$B:$B,BV$11,'Transactions (Dated)'!$C:$C,"Dividend (paid to cash)")*AG326</f>
        <v>0</v>
      </c>
      <c r="BW326" s="6">
        <f ca="1">BW325+SUMIFS('Transactions (Dated)'!$F:$F,'Transactions (Dated)'!$D:$D,$BL326,'Transactions (Dated)'!$B:$B,BW$11,'Transactions (Dated)'!$C:$C,"Dividend (paid to cash)")*AH326</f>
        <v>0</v>
      </c>
      <c r="BX326" s="6">
        <f ca="1">BX325+SUMIFS('Transactions (Dated)'!$F:$F,'Transactions (Dated)'!$D:$D,$BL326,'Transactions (Dated)'!$B:$B,BX$11,'Transactions (Dated)'!$C:$C,"Dividend (paid to cash)")*AI326</f>
        <v>0</v>
      </c>
      <c r="BY326" s="6">
        <f ca="1">BY325+SUMIFS('Transactions (Dated)'!$F:$F,'Transactions (Dated)'!$D:$D,$BL326,'Transactions (Dated)'!$B:$B,BY$11,'Transactions (Dated)'!$C:$C,"Dividend (paid to cash)")*AJ326</f>
        <v>0</v>
      </c>
      <c r="BZ326" s="6">
        <f ca="1">BZ325+SUMIFS('Transactions (Dated)'!$F:$F,'Transactions (Dated)'!$D:$D,$BL326,'Transactions (Dated)'!$B:$B,BZ$11,'Transactions (Dated)'!$C:$C,"Dividend (paid to cash)")*AK326</f>
        <v>0</v>
      </c>
      <c r="CA326" s="6">
        <f ca="1">CA325+SUMIFS('Transactions (Dated)'!$F:$F,'Transactions (Dated)'!$D:$D,$BL326,'Transactions (Dated)'!$B:$B,CA$11,'Transactions (Dated)'!$C:$C,"Dividend (paid to cash)")*AL326</f>
        <v>0</v>
      </c>
      <c r="CB326" s="6">
        <v>0</v>
      </c>
      <c r="CC326" s="6">
        <v>0</v>
      </c>
      <c r="CD326" s="6"/>
      <c r="CF326" s="6">
        <f t="shared" ca="1" si="138"/>
        <v>72061.226999999999</v>
      </c>
      <c r="CH326" s="3">
        <f t="shared" si="139"/>
        <v>42373</v>
      </c>
      <c r="CI326" s="4">
        <f t="shared" ca="1" si="132"/>
        <v>864034.11</v>
      </c>
      <c r="CJ326" s="4">
        <f t="shared" ca="1" si="133"/>
        <v>72061.226999999999</v>
      </c>
      <c r="CL326" s="4">
        <f t="shared" ca="1" si="134"/>
        <v>936095.33699999994</v>
      </c>
    </row>
    <row r="327" spans="2:90" x14ac:dyDescent="0.15">
      <c r="B327" s="3">
        <f t="shared" si="135"/>
        <v>42374</v>
      </c>
      <c r="C327" s="2">
        <v>12920.1</v>
      </c>
      <c r="E327" s="70">
        <v>42374</v>
      </c>
      <c r="F327" s="69">
        <v>12.31</v>
      </c>
      <c r="G327" s="69">
        <v>2.46</v>
      </c>
      <c r="H327" s="69">
        <v>17.45</v>
      </c>
      <c r="I327" s="69">
        <v>33.549999999999997</v>
      </c>
      <c r="J327" s="69">
        <v>13.79</v>
      </c>
      <c r="K327" s="69">
        <v>10.17</v>
      </c>
      <c r="L327" s="69">
        <v>20.48</v>
      </c>
      <c r="M327" s="69">
        <v>2.7</v>
      </c>
      <c r="N327" s="69">
        <v>7.23</v>
      </c>
      <c r="O327" s="69">
        <v>6.7832999999999997</v>
      </c>
      <c r="P327" s="69">
        <v>23.77</v>
      </c>
      <c r="Q327" s="69">
        <v>0.86</v>
      </c>
      <c r="R327" s="69">
        <v>5.57</v>
      </c>
      <c r="S327" s="69">
        <v>37.44</v>
      </c>
      <c r="T327" s="69"/>
      <c r="U327">
        <v>37.44</v>
      </c>
      <c r="V327" s="4"/>
      <c r="X327" s="3">
        <f t="shared" si="114"/>
        <v>42374</v>
      </c>
      <c r="Y327" s="40">
        <f ca="1">Y326+SUMIFS('Transactions (Dated)'!$E$2:$E$53,'Transactions (Dated)'!$D$2:$D$53,'Share Values'!$X327,'Transactions (Dated)'!$B$2:$B$53,'Share Values'!Y$11,'Transactions (Dated)'!$C$2:$C$53,"Buy")-SUMIFS('Transactions (Dated)'!$E$2:$E$53,'Transactions (Dated)'!$D$2:$D$53,'Share Values'!$X327,'Transactions (Dated)'!$B$2:$B$53,'Share Values'!Y$11,'Transactions (Dated)'!$C$2:$C$53,"Sell")</f>
        <v>4625</v>
      </c>
      <c r="Z327" s="40">
        <f ca="1">Z326+SUMIFS('Transactions (Dated)'!$E$2:$E$53,'Transactions (Dated)'!$D$2:$D$53,'Share Values'!$X327,'Transactions (Dated)'!$B$2:$B$53,'Share Values'!Z$11,'Transactions (Dated)'!$C$2:$C$53,"Buy")-SUMIFS('Transactions (Dated)'!$E$2:$E$53,'Transactions (Dated)'!$D$2:$D$53,'Share Values'!$X327,'Transactions (Dated)'!$B$2:$B$53,'Share Values'!Z$11,'Transactions (Dated)'!$C$2:$C$53,"Sell")</f>
        <v>9375</v>
      </c>
      <c r="AA327" s="40">
        <f ca="1">AA326+SUMIFS('Transactions (Dated)'!$E$2:$E$53,'Transactions (Dated)'!$D$2:$D$53,'Share Values'!$X327,'Transactions (Dated)'!$B$2:$B$53,'Share Values'!AA$11,'Transactions (Dated)'!$C$2:$C$53,"Buy")-SUMIFS('Transactions (Dated)'!$E$2:$E$53,'Transactions (Dated)'!$D$2:$D$53,'Share Values'!$X327,'Transactions (Dated)'!$B$2:$B$53,'Share Values'!AA$11,'Transactions (Dated)'!$C$2:$C$53,"Sell")</f>
        <v>39270</v>
      </c>
      <c r="AB327" s="40">
        <f ca="1">AB326+SUMIFS('Transactions (Dated)'!$E$2:$E$53,'Transactions (Dated)'!$D$2:$D$53,'Share Values'!$X327,'Transactions (Dated)'!$B$2:$B$53,'Share Values'!AB$11,'Transactions (Dated)'!$C$2:$C$53,"Buy")-SUMIFS('Transactions (Dated)'!$E$2:$E$53,'Transactions (Dated)'!$D$2:$D$53,'Share Values'!$X327,'Transactions (Dated)'!$B$2:$B$53,'Share Values'!AB$11,'Transactions (Dated)'!$C$2:$C$53,"Sell")</f>
        <v>1892</v>
      </c>
      <c r="AC327" s="40">
        <f ca="1">AC326+SUMIFS('Transactions (Dated)'!$E$2:$E$53,'Transactions (Dated)'!$D$2:$D$53,'Share Values'!$X327,'Transactions (Dated)'!$B$2:$B$53,'Share Values'!AC$11,'Transactions (Dated)'!$C$2:$C$53,"Buy")-SUMIFS('Transactions (Dated)'!$E$2:$E$53,'Transactions (Dated)'!$D$2:$D$53,'Share Values'!$X327,'Transactions (Dated)'!$B$2:$B$53,'Share Values'!AC$11,'Transactions (Dated)'!$C$2:$C$53,"Sell")</f>
        <v>2348</v>
      </c>
      <c r="AD327" s="40">
        <f ca="1">AD326+SUMIFS('Transactions (Dated)'!$E$2:$E$53,'Transactions (Dated)'!$D$2:$D$53,'Share Values'!$X327,'Transactions (Dated)'!$B$2:$B$53,'Share Values'!AD$11,'Transactions (Dated)'!$C$2:$C$53,"Buy")-SUMIFS('Transactions (Dated)'!$E$2:$E$53,'Transactions (Dated)'!$D$2:$D$53,'Share Values'!$X327,'Transactions (Dated)'!$B$2:$B$53,'Share Values'!AD$11,'Transactions (Dated)'!$C$2:$C$53,"Sell")</f>
        <v>0</v>
      </c>
      <c r="AE327" s="40">
        <f ca="1">AE326+SUMIFS('Transactions (Dated)'!$E$2:$E$53,'Transactions (Dated)'!$D$2:$D$53,'Share Values'!$X327,'Transactions (Dated)'!$B$2:$B$53,'Share Values'!AE$11,'Transactions (Dated)'!$C$2:$C$53,"Buy")-SUMIFS('Transactions (Dated)'!$E$2:$E$53,'Transactions (Dated)'!$D$2:$D$53,'Share Values'!$X327,'Transactions (Dated)'!$B$2:$B$53,'Share Values'!AE$11,'Transactions (Dated)'!$C$2:$C$53,"Sell")</f>
        <v>0</v>
      </c>
      <c r="AF327" s="40">
        <f ca="1">AF326+SUMIFS('Transactions (Dated)'!$E$2:$E$53,'Transactions (Dated)'!$D$2:$D$53,'Share Values'!$X327,'Transactions (Dated)'!$B$2:$B$53,'Share Values'!AF$11,'Transactions (Dated)'!$C$2:$C$53,"Buy")-SUMIFS('Transactions (Dated)'!$E$2:$E$53,'Transactions (Dated)'!$D$2:$D$53,'Share Values'!$X327,'Transactions (Dated)'!$B$2:$B$53,'Share Values'!AF$11,'Transactions (Dated)'!$C$2:$C$53,"Sell")</f>
        <v>0</v>
      </c>
      <c r="AG327" s="40">
        <f ca="1">AG326+SUMIFS('Transactions (Dated)'!$E$2:$E$53,'Transactions (Dated)'!$D$2:$D$53,'Share Values'!$X327,'Transactions (Dated)'!$B$2:$B$53,'Share Values'!AG$11,'Transactions (Dated)'!$C$2:$C$53,"Buy")-SUMIFS('Transactions (Dated)'!$E$2:$E$53,'Transactions (Dated)'!$D$2:$D$53,'Share Values'!$X327,'Transactions (Dated)'!$B$2:$B$53,'Share Values'!AG$11,'Transactions (Dated)'!$C$2:$C$53,"Sell")</f>
        <v>0</v>
      </c>
      <c r="AH327" s="40">
        <f ca="1">AH326+SUMIFS('Transactions (Dated)'!$E$2:$E$53,'Transactions (Dated)'!$D$2:$D$53,'Share Values'!$X327,'Transactions (Dated)'!$B$2:$B$53,'Share Values'!AH$11,'Transactions (Dated)'!$C$2:$C$53,"Buy")-SUMIFS('Transactions (Dated)'!$E$2:$E$53,'Transactions (Dated)'!$D$2:$D$53,'Share Values'!$X327,'Transactions (Dated)'!$B$2:$B$53,'Share Values'!AH$11,'Transactions (Dated)'!$C$2:$C$53,"Sell")</f>
        <v>0</v>
      </c>
      <c r="AI327" s="40">
        <f ca="1">AI326+SUMIFS('Transactions (Dated)'!$E$2:$E$53,'Transactions (Dated)'!$D$2:$D$53,'Share Values'!$X327,'Transactions (Dated)'!$B$2:$B$53,'Share Values'!AI$11,'Transactions (Dated)'!$C$2:$C$53,"Buy")-SUMIFS('Transactions (Dated)'!$E$2:$E$53,'Transactions (Dated)'!$D$2:$D$53,'Share Values'!$X327,'Transactions (Dated)'!$B$2:$B$53,'Share Values'!AI$11,'Transactions (Dated)'!$C$2:$C$53,"Sell")</f>
        <v>0</v>
      </c>
      <c r="AJ327" s="40">
        <f ca="1">AJ326+SUMIFS('Transactions (Dated)'!$E$2:$E$53,'Transactions (Dated)'!$D$2:$D$53,'Share Values'!$X327,'Transactions (Dated)'!$B$2:$B$53,'Share Values'!AJ$11,'Transactions (Dated)'!$C$2:$C$53,"Buy")-SUMIFS('Transactions (Dated)'!$E$2:$E$53,'Transactions (Dated)'!$D$2:$D$53,'Share Values'!$X327,'Transactions (Dated)'!$B$2:$B$53,'Share Values'!AJ$11,'Transactions (Dated)'!$C$2:$C$53,"Sell")</f>
        <v>0</v>
      </c>
      <c r="AK327" s="40">
        <f ca="1">AK326+SUMIFS('Transactions (Dated)'!$E$2:$E$53,'Transactions (Dated)'!$D$2:$D$53,'Share Values'!$X327,'Transactions (Dated)'!$B$2:$B$53,'Share Values'!AK$11,'Transactions (Dated)'!$C$2:$C$53,"Buy")-SUMIFS('Transactions (Dated)'!$E$2:$E$53,'Transactions (Dated)'!$D$2:$D$53,'Share Values'!$X327,'Transactions (Dated)'!$B$2:$B$53,'Share Values'!AK$11,'Transactions (Dated)'!$C$2:$C$53,"Sell")</f>
        <v>0</v>
      </c>
      <c r="AL327" s="40">
        <f ca="1">AL326+SUMIFS('Transactions (Dated)'!$E$2:$E$53,'Transactions (Dated)'!$D$2:$D$53,'Share Values'!$X327,'Transactions (Dated)'!$B$2:$B$53,'Share Values'!AL$11,'Transactions (Dated)'!$C$2:$C$53,"Buy")-SUMIFS('Transactions (Dated)'!$E$2:$E$53,'Transactions (Dated)'!$D$2:$D$53,'Share Values'!$X327,'Transactions (Dated)'!$B$2:$B$53,'Share Values'!AL$11,'Transactions (Dated)'!$C$2:$C$53,"Sell")</f>
        <v>0</v>
      </c>
      <c r="AM327" s="40">
        <f ca="1">AM326+SUMIFS('Transactions (Dated)'!$E$2:$E$53,'Transactions (Dated)'!$D$2:$D$53,'Share Values'!$X327,'Transactions (Dated)'!$B$2:$B$53,'Share Values'!AM$11,'Transactions (Dated)'!$C$2:$C$53,"Buy")-SUMIFS('Transactions (Dated)'!$E$2:$E$53,'Transactions (Dated)'!$D$2:$D$53,'Share Values'!$X327,'Transactions (Dated)'!$B$2:$B$53,'Share Values'!AM$11,'Transactions (Dated)'!$C$2:$C$53,"Sell")</f>
        <v>0</v>
      </c>
      <c r="AN327" s="40">
        <f ca="1">AN326+SUMIFS('Transactions (Dated)'!$E$2:$E$53,'Transactions (Dated)'!$D$2:$D$53,'Share Values'!$X327,'Transactions (Dated)'!$B$2:$B$53,'Share Values'!AN$11,'Transactions (Dated)'!$C$2:$C$53,"Buy")-SUMIFS('Transactions (Dated)'!$E$2:$E$53,'Transactions (Dated)'!$D$2:$D$53,'Share Values'!$X327,'Transactions (Dated)'!$B$2:$B$53,'Share Values'!AN$11,'Transactions (Dated)'!$C$2:$C$53,"Sell")</f>
        <v>0</v>
      </c>
      <c r="AO327" s="40"/>
      <c r="AQ327" s="3">
        <f t="shared" si="115"/>
        <v>42374</v>
      </c>
      <c r="AR327" s="6">
        <f t="shared" ca="1" si="116"/>
        <v>56933.75</v>
      </c>
      <c r="AS327" s="6">
        <f t="shared" ca="1" si="117"/>
        <v>23062.5</v>
      </c>
      <c r="AT327" s="6">
        <f t="shared" ca="1" si="118"/>
        <v>685261.5</v>
      </c>
      <c r="AU327" s="6">
        <f t="shared" ca="1" si="119"/>
        <v>63476.599999999991</v>
      </c>
      <c r="AV327" s="6">
        <f t="shared" ca="1" si="120"/>
        <v>32378.92</v>
      </c>
      <c r="AW327" s="6">
        <f t="shared" ca="1" si="121"/>
        <v>0</v>
      </c>
      <c r="AX327" s="6">
        <f t="shared" ca="1" si="122"/>
        <v>0</v>
      </c>
      <c r="AY327" s="6">
        <f t="shared" ca="1" si="123"/>
        <v>0</v>
      </c>
      <c r="AZ327" s="6">
        <f t="shared" ca="1" si="124"/>
        <v>0</v>
      </c>
      <c r="BA327" s="6">
        <f t="shared" ca="1" si="125"/>
        <v>0</v>
      </c>
      <c r="BB327" s="6">
        <f t="shared" ca="1" si="126"/>
        <v>0</v>
      </c>
      <c r="BC327" s="6">
        <f t="shared" ca="1" si="127"/>
        <v>0</v>
      </c>
      <c r="BD327" s="6">
        <f t="shared" ca="1" si="128"/>
        <v>0</v>
      </c>
      <c r="BE327" s="6">
        <f t="shared" ca="1" si="129"/>
        <v>0</v>
      </c>
      <c r="BF327" s="6">
        <f t="shared" ca="1" si="136"/>
        <v>0</v>
      </c>
      <c r="BG327" s="6">
        <f t="shared" ca="1" si="137"/>
        <v>0</v>
      </c>
      <c r="BH327" s="6"/>
      <c r="BJ327" s="4">
        <f t="shared" ca="1" si="130"/>
        <v>861113.27</v>
      </c>
      <c r="BL327" s="3">
        <f t="shared" si="131"/>
        <v>42374</v>
      </c>
      <c r="BM327" s="6">
        <f>BM326+SUMIFS('Transactions (Dated)'!G:G,'Transactions (Dated)'!D:D,'Share Values'!AQ327)</f>
        <v>34179.499999999993</v>
      </c>
      <c r="BN327" s="6">
        <f ca="1">BN326+SUMIFS('Transactions (Dated)'!$F:$F,'Transactions (Dated)'!$D:$D,$BL327,'Transactions (Dated)'!$B:$B,BN$11,'Transactions (Dated)'!$C:$C,"Dividend (paid to cash)")*Y327</f>
        <v>0</v>
      </c>
      <c r="BO327" s="6">
        <f ca="1">BO326+SUMIFS('Transactions (Dated)'!$F:$F,'Transactions (Dated)'!$D:$D,$BL327,'Transactions (Dated)'!$B:$B,BO$11,'Transactions (Dated)'!$C:$C,"Dividend (paid to cash)")*Z327</f>
        <v>2421.875</v>
      </c>
      <c r="BP327" s="6">
        <f ca="1">BP326+SUMIFS('Transactions (Dated)'!$F:$F,'Transactions (Dated)'!$D:$D,$BL327,'Transactions (Dated)'!$B:$B,BP$11,'Transactions (Dated)'!$C:$C,"Dividend (paid to cash)")*AA327</f>
        <v>35213.892</v>
      </c>
      <c r="BQ327" s="6">
        <f ca="1">BQ326+SUMIFS('Transactions (Dated)'!$F:$F,'Transactions (Dated)'!$D:$D,$BL327,'Transactions (Dated)'!$B:$B,BQ$11,'Transactions (Dated)'!$C:$C,"Dividend (paid to cash)")*AB327</f>
        <v>245.96000000000004</v>
      </c>
      <c r="BR327" s="6">
        <f ca="1">BR326+SUMIFS('Transactions (Dated)'!$F:$F,'Transactions (Dated)'!$D:$D,$BL327,'Transactions (Dated)'!$B:$B,BR$11,'Transactions (Dated)'!$C:$C,"Dividend (paid to cash)")*AC327</f>
        <v>0</v>
      </c>
      <c r="BS327" s="6">
        <f ca="1">BS326+SUMIFS('Transactions (Dated)'!$F:$F,'Transactions (Dated)'!$D:$D,$BL327,'Transactions (Dated)'!$B:$B,BS$11,'Transactions (Dated)'!$C:$C,"Dividend (paid to cash)")*AD327</f>
        <v>0</v>
      </c>
      <c r="BT327" s="6">
        <f ca="1">BT326+SUMIFS('Transactions (Dated)'!$F:$F,'Transactions (Dated)'!$D:$D,$BL327,'Transactions (Dated)'!$B:$B,BT$11,'Transactions (Dated)'!$C:$C,"Dividend (paid to cash)")*AE327</f>
        <v>0</v>
      </c>
      <c r="BU327" s="6">
        <f ca="1">BU326+SUMIFS('Transactions (Dated)'!$F:$F,'Transactions (Dated)'!$D:$D,$BL327,'Transactions (Dated)'!$B:$B,BU$11,'Transactions (Dated)'!$C:$C,"Dividend (paid to cash)")*AF327</f>
        <v>0</v>
      </c>
      <c r="BV327" s="6">
        <f ca="1">BV326+SUMIFS('Transactions (Dated)'!$F:$F,'Transactions (Dated)'!$D:$D,$BL327,'Transactions (Dated)'!$B:$B,BV$11,'Transactions (Dated)'!$C:$C,"Dividend (paid to cash)")*AG327</f>
        <v>0</v>
      </c>
      <c r="BW327" s="6">
        <f ca="1">BW326+SUMIFS('Transactions (Dated)'!$F:$F,'Transactions (Dated)'!$D:$D,$BL327,'Transactions (Dated)'!$B:$B,BW$11,'Transactions (Dated)'!$C:$C,"Dividend (paid to cash)")*AH327</f>
        <v>0</v>
      </c>
      <c r="BX327" s="6">
        <f ca="1">BX326+SUMIFS('Transactions (Dated)'!$F:$F,'Transactions (Dated)'!$D:$D,$BL327,'Transactions (Dated)'!$B:$B,BX$11,'Transactions (Dated)'!$C:$C,"Dividend (paid to cash)")*AI327</f>
        <v>0</v>
      </c>
      <c r="BY327" s="6">
        <f ca="1">BY326+SUMIFS('Transactions (Dated)'!$F:$F,'Transactions (Dated)'!$D:$D,$BL327,'Transactions (Dated)'!$B:$B,BY$11,'Transactions (Dated)'!$C:$C,"Dividend (paid to cash)")*AJ327</f>
        <v>0</v>
      </c>
      <c r="BZ327" s="6">
        <f ca="1">BZ326+SUMIFS('Transactions (Dated)'!$F:$F,'Transactions (Dated)'!$D:$D,$BL327,'Transactions (Dated)'!$B:$B,BZ$11,'Transactions (Dated)'!$C:$C,"Dividend (paid to cash)")*AK327</f>
        <v>0</v>
      </c>
      <c r="CA327" s="6">
        <f ca="1">CA326+SUMIFS('Transactions (Dated)'!$F:$F,'Transactions (Dated)'!$D:$D,$BL327,'Transactions (Dated)'!$B:$B,CA$11,'Transactions (Dated)'!$C:$C,"Dividend (paid to cash)")*AL327</f>
        <v>0</v>
      </c>
      <c r="CB327" s="6">
        <v>0</v>
      </c>
      <c r="CC327" s="6">
        <v>0</v>
      </c>
      <c r="CD327" s="6"/>
      <c r="CF327" s="6">
        <f t="shared" ca="1" si="138"/>
        <v>72061.226999999999</v>
      </c>
      <c r="CH327" s="3">
        <f t="shared" si="139"/>
        <v>42374</v>
      </c>
      <c r="CI327" s="4">
        <f t="shared" ca="1" si="132"/>
        <v>861113.27</v>
      </c>
      <c r="CJ327" s="4">
        <f t="shared" ca="1" si="133"/>
        <v>72061.226999999999</v>
      </c>
      <c r="CL327" s="4">
        <f t="shared" ca="1" si="134"/>
        <v>933174.49699999997</v>
      </c>
    </row>
    <row r="328" spans="2:90" x14ac:dyDescent="0.15">
      <c r="B328" s="3">
        <f t="shared" si="135"/>
        <v>42375</v>
      </c>
      <c r="C328" s="2">
        <v>12726.8</v>
      </c>
      <c r="E328" s="70">
        <v>42375</v>
      </c>
      <c r="F328" s="69">
        <v>12.34</v>
      </c>
      <c r="G328" s="69">
        <v>2.39</v>
      </c>
      <c r="H328" s="69">
        <v>17.190000000000001</v>
      </c>
      <c r="I328" s="69">
        <v>33.74</v>
      </c>
      <c r="J328" s="69">
        <v>13.56</v>
      </c>
      <c r="K328" s="69">
        <v>9.9600000000000009</v>
      </c>
      <c r="L328" s="69">
        <v>19.899999999999999</v>
      </c>
      <c r="M328" s="69">
        <v>2.75</v>
      </c>
      <c r="N328" s="69">
        <v>7.1</v>
      </c>
      <c r="O328" s="69">
        <v>6.8833000000000002</v>
      </c>
      <c r="P328" s="69">
        <v>23.1</v>
      </c>
      <c r="Q328" s="69">
        <v>0.88</v>
      </c>
      <c r="R328" s="69">
        <v>5.34</v>
      </c>
      <c r="S328" s="69">
        <v>37.44</v>
      </c>
      <c r="T328" s="69"/>
      <c r="U328">
        <v>37.44</v>
      </c>
      <c r="V328" s="4"/>
      <c r="X328" s="3">
        <f t="shared" si="114"/>
        <v>42375</v>
      </c>
      <c r="Y328" s="40">
        <f ca="1">Y327+SUMIFS('Transactions (Dated)'!$E$2:$E$53,'Transactions (Dated)'!$D$2:$D$53,'Share Values'!$X328,'Transactions (Dated)'!$B$2:$B$53,'Share Values'!Y$11,'Transactions (Dated)'!$C$2:$C$53,"Buy")-SUMIFS('Transactions (Dated)'!$E$2:$E$53,'Transactions (Dated)'!$D$2:$D$53,'Share Values'!$X328,'Transactions (Dated)'!$B$2:$B$53,'Share Values'!Y$11,'Transactions (Dated)'!$C$2:$C$53,"Sell")</f>
        <v>4625</v>
      </c>
      <c r="Z328" s="40">
        <f ca="1">Z327+SUMIFS('Transactions (Dated)'!$E$2:$E$53,'Transactions (Dated)'!$D$2:$D$53,'Share Values'!$X328,'Transactions (Dated)'!$B$2:$B$53,'Share Values'!Z$11,'Transactions (Dated)'!$C$2:$C$53,"Buy")-SUMIFS('Transactions (Dated)'!$E$2:$E$53,'Transactions (Dated)'!$D$2:$D$53,'Share Values'!$X328,'Transactions (Dated)'!$B$2:$B$53,'Share Values'!Z$11,'Transactions (Dated)'!$C$2:$C$53,"Sell")</f>
        <v>9375</v>
      </c>
      <c r="AA328" s="40">
        <f ca="1">AA327+SUMIFS('Transactions (Dated)'!$E$2:$E$53,'Transactions (Dated)'!$D$2:$D$53,'Share Values'!$X328,'Transactions (Dated)'!$B$2:$B$53,'Share Values'!AA$11,'Transactions (Dated)'!$C$2:$C$53,"Buy")-SUMIFS('Transactions (Dated)'!$E$2:$E$53,'Transactions (Dated)'!$D$2:$D$53,'Share Values'!$X328,'Transactions (Dated)'!$B$2:$B$53,'Share Values'!AA$11,'Transactions (Dated)'!$C$2:$C$53,"Sell")</f>
        <v>39270</v>
      </c>
      <c r="AB328" s="40">
        <f ca="1">AB327+SUMIFS('Transactions (Dated)'!$E$2:$E$53,'Transactions (Dated)'!$D$2:$D$53,'Share Values'!$X328,'Transactions (Dated)'!$B$2:$B$53,'Share Values'!AB$11,'Transactions (Dated)'!$C$2:$C$53,"Buy")-SUMIFS('Transactions (Dated)'!$E$2:$E$53,'Transactions (Dated)'!$D$2:$D$53,'Share Values'!$X328,'Transactions (Dated)'!$B$2:$B$53,'Share Values'!AB$11,'Transactions (Dated)'!$C$2:$C$53,"Sell")</f>
        <v>1892</v>
      </c>
      <c r="AC328" s="40">
        <f ca="1">AC327+SUMIFS('Transactions (Dated)'!$E$2:$E$53,'Transactions (Dated)'!$D$2:$D$53,'Share Values'!$X328,'Transactions (Dated)'!$B$2:$B$53,'Share Values'!AC$11,'Transactions (Dated)'!$C$2:$C$53,"Buy")-SUMIFS('Transactions (Dated)'!$E$2:$E$53,'Transactions (Dated)'!$D$2:$D$53,'Share Values'!$X328,'Transactions (Dated)'!$B$2:$B$53,'Share Values'!AC$11,'Transactions (Dated)'!$C$2:$C$53,"Sell")</f>
        <v>2348</v>
      </c>
      <c r="AD328" s="40">
        <f ca="1">AD327+SUMIFS('Transactions (Dated)'!$E$2:$E$53,'Transactions (Dated)'!$D$2:$D$53,'Share Values'!$X328,'Transactions (Dated)'!$B$2:$B$53,'Share Values'!AD$11,'Transactions (Dated)'!$C$2:$C$53,"Buy")-SUMIFS('Transactions (Dated)'!$E$2:$E$53,'Transactions (Dated)'!$D$2:$D$53,'Share Values'!$X328,'Transactions (Dated)'!$B$2:$B$53,'Share Values'!AD$11,'Transactions (Dated)'!$C$2:$C$53,"Sell")</f>
        <v>0</v>
      </c>
      <c r="AE328" s="40">
        <f ca="1">AE327+SUMIFS('Transactions (Dated)'!$E$2:$E$53,'Transactions (Dated)'!$D$2:$D$53,'Share Values'!$X328,'Transactions (Dated)'!$B$2:$B$53,'Share Values'!AE$11,'Transactions (Dated)'!$C$2:$C$53,"Buy")-SUMIFS('Transactions (Dated)'!$E$2:$E$53,'Transactions (Dated)'!$D$2:$D$53,'Share Values'!$X328,'Transactions (Dated)'!$B$2:$B$53,'Share Values'!AE$11,'Transactions (Dated)'!$C$2:$C$53,"Sell")</f>
        <v>0</v>
      </c>
      <c r="AF328" s="40">
        <f ca="1">AF327+SUMIFS('Transactions (Dated)'!$E$2:$E$53,'Transactions (Dated)'!$D$2:$D$53,'Share Values'!$X328,'Transactions (Dated)'!$B$2:$B$53,'Share Values'!AF$11,'Transactions (Dated)'!$C$2:$C$53,"Buy")-SUMIFS('Transactions (Dated)'!$E$2:$E$53,'Transactions (Dated)'!$D$2:$D$53,'Share Values'!$X328,'Transactions (Dated)'!$B$2:$B$53,'Share Values'!AF$11,'Transactions (Dated)'!$C$2:$C$53,"Sell")</f>
        <v>0</v>
      </c>
      <c r="AG328" s="40">
        <f ca="1">AG327+SUMIFS('Transactions (Dated)'!$E$2:$E$53,'Transactions (Dated)'!$D$2:$D$53,'Share Values'!$X328,'Transactions (Dated)'!$B$2:$B$53,'Share Values'!AG$11,'Transactions (Dated)'!$C$2:$C$53,"Buy")-SUMIFS('Transactions (Dated)'!$E$2:$E$53,'Transactions (Dated)'!$D$2:$D$53,'Share Values'!$X328,'Transactions (Dated)'!$B$2:$B$53,'Share Values'!AG$11,'Transactions (Dated)'!$C$2:$C$53,"Sell")</f>
        <v>0</v>
      </c>
      <c r="AH328" s="40">
        <f ca="1">AH327+SUMIFS('Transactions (Dated)'!$E$2:$E$53,'Transactions (Dated)'!$D$2:$D$53,'Share Values'!$X328,'Transactions (Dated)'!$B$2:$B$53,'Share Values'!AH$11,'Transactions (Dated)'!$C$2:$C$53,"Buy")-SUMIFS('Transactions (Dated)'!$E$2:$E$53,'Transactions (Dated)'!$D$2:$D$53,'Share Values'!$X328,'Transactions (Dated)'!$B$2:$B$53,'Share Values'!AH$11,'Transactions (Dated)'!$C$2:$C$53,"Sell")</f>
        <v>0</v>
      </c>
      <c r="AI328" s="40">
        <f ca="1">AI327+SUMIFS('Transactions (Dated)'!$E$2:$E$53,'Transactions (Dated)'!$D$2:$D$53,'Share Values'!$X328,'Transactions (Dated)'!$B$2:$B$53,'Share Values'!AI$11,'Transactions (Dated)'!$C$2:$C$53,"Buy")-SUMIFS('Transactions (Dated)'!$E$2:$E$53,'Transactions (Dated)'!$D$2:$D$53,'Share Values'!$X328,'Transactions (Dated)'!$B$2:$B$53,'Share Values'!AI$11,'Transactions (Dated)'!$C$2:$C$53,"Sell")</f>
        <v>0</v>
      </c>
      <c r="AJ328" s="40">
        <f ca="1">AJ327+SUMIFS('Transactions (Dated)'!$E$2:$E$53,'Transactions (Dated)'!$D$2:$D$53,'Share Values'!$X328,'Transactions (Dated)'!$B$2:$B$53,'Share Values'!AJ$11,'Transactions (Dated)'!$C$2:$C$53,"Buy")-SUMIFS('Transactions (Dated)'!$E$2:$E$53,'Transactions (Dated)'!$D$2:$D$53,'Share Values'!$X328,'Transactions (Dated)'!$B$2:$B$53,'Share Values'!AJ$11,'Transactions (Dated)'!$C$2:$C$53,"Sell")</f>
        <v>0</v>
      </c>
      <c r="AK328" s="40">
        <f ca="1">AK327+SUMIFS('Transactions (Dated)'!$E$2:$E$53,'Transactions (Dated)'!$D$2:$D$53,'Share Values'!$X328,'Transactions (Dated)'!$B$2:$B$53,'Share Values'!AK$11,'Transactions (Dated)'!$C$2:$C$53,"Buy")-SUMIFS('Transactions (Dated)'!$E$2:$E$53,'Transactions (Dated)'!$D$2:$D$53,'Share Values'!$X328,'Transactions (Dated)'!$B$2:$B$53,'Share Values'!AK$11,'Transactions (Dated)'!$C$2:$C$53,"Sell")</f>
        <v>0</v>
      </c>
      <c r="AL328" s="40">
        <f ca="1">AL327+SUMIFS('Transactions (Dated)'!$E$2:$E$53,'Transactions (Dated)'!$D$2:$D$53,'Share Values'!$X328,'Transactions (Dated)'!$B$2:$B$53,'Share Values'!AL$11,'Transactions (Dated)'!$C$2:$C$53,"Buy")-SUMIFS('Transactions (Dated)'!$E$2:$E$53,'Transactions (Dated)'!$D$2:$D$53,'Share Values'!$X328,'Transactions (Dated)'!$B$2:$B$53,'Share Values'!AL$11,'Transactions (Dated)'!$C$2:$C$53,"Sell")</f>
        <v>0</v>
      </c>
      <c r="AM328" s="40">
        <f ca="1">AM327+SUMIFS('Transactions (Dated)'!$E$2:$E$53,'Transactions (Dated)'!$D$2:$D$53,'Share Values'!$X328,'Transactions (Dated)'!$B$2:$B$53,'Share Values'!AM$11,'Transactions (Dated)'!$C$2:$C$53,"Buy")-SUMIFS('Transactions (Dated)'!$E$2:$E$53,'Transactions (Dated)'!$D$2:$D$53,'Share Values'!$X328,'Transactions (Dated)'!$B$2:$B$53,'Share Values'!AM$11,'Transactions (Dated)'!$C$2:$C$53,"Sell")</f>
        <v>0</v>
      </c>
      <c r="AN328" s="40">
        <f ca="1">AN327+SUMIFS('Transactions (Dated)'!$E$2:$E$53,'Transactions (Dated)'!$D$2:$D$53,'Share Values'!$X328,'Transactions (Dated)'!$B$2:$B$53,'Share Values'!AN$11,'Transactions (Dated)'!$C$2:$C$53,"Buy")-SUMIFS('Transactions (Dated)'!$E$2:$E$53,'Transactions (Dated)'!$D$2:$D$53,'Share Values'!$X328,'Transactions (Dated)'!$B$2:$B$53,'Share Values'!AN$11,'Transactions (Dated)'!$C$2:$C$53,"Sell")</f>
        <v>0</v>
      </c>
      <c r="AO328" s="40"/>
      <c r="AQ328" s="3">
        <f t="shared" si="115"/>
        <v>42375</v>
      </c>
      <c r="AR328" s="6">
        <f t="shared" ca="1" si="116"/>
        <v>57072.5</v>
      </c>
      <c r="AS328" s="6">
        <f t="shared" ca="1" si="117"/>
        <v>22406.25</v>
      </c>
      <c r="AT328" s="6">
        <f t="shared" ca="1" si="118"/>
        <v>675051.3</v>
      </c>
      <c r="AU328" s="6">
        <f t="shared" ca="1" si="119"/>
        <v>63836.08</v>
      </c>
      <c r="AV328" s="6">
        <f t="shared" ca="1" si="120"/>
        <v>31838.880000000001</v>
      </c>
      <c r="AW328" s="6">
        <f t="shared" ca="1" si="121"/>
        <v>0</v>
      </c>
      <c r="AX328" s="6">
        <f t="shared" ca="1" si="122"/>
        <v>0</v>
      </c>
      <c r="AY328" s="6">
        <f t="shared" ca="1" si="123"/>
        <v>0</v>
      </c>
      <c r="AZ328" s="6">
        <f t="shared" ca="1" si="124"/>
        <v>0</v>
      </c>
      <c r="BA328" s="6">
        <f t="shared" ca="1" si="125"/>
        <v>0</v>
      </c>
      <c r="BB328" s="6">
        <f t="shared" ca="1" si="126"/>
        <v>0</v>
      </c>
      <c r="BC328" s="6">
        <f t="shared" ca="1" si="127"/>
        <v>0</v>
      </c>
      <c r="BD328" s="6">
        <f t="shared" ca="1" si="128"/>
        <v>0</v>
      </c>
      <c r="BE328" s="6">
        <f t="shared" ca="1" si="129"/>
        <v>0</v>
      </c>
      <c r="BF328" s="6">
        <f t="shared" ca="1" si="136"/>
        <v>0</v>
      </c>
      <c r="BG328" s="6">
        <f t="shared" ca="1" si="137"/>
        <v>0</v>
      </c>
      <c r="BH328" s="6"/>
      <c r="BJ328" s="4">
        <f t="shared" ca="1" si="130"/>
        <v>850205.01</v>
      </c>
      <c r="BL328" s="3">
        <f t="shared" si="131"/>
        <v>42375</v>
      </c>
      <c r="BM328" s="6">
        <f>BM327+SUMIFS('Transactions (Dated)'!G:G,'Transactions (Dated)'!D:D,'Share Values'!AQ328)</f>
        <v>34179.499999999993</v>
      </c>
      <c r="BN328" s="6">
        <f ca="1">BN327+SUMIFS('Transactions (Dated)'!$F:$F,'Transactions (Dated)'!$D:$D,$BL328,'Transactions (Dated)'!$B:$B,BN$11,'Transactions (Dated)'!$C:$C,"Dividend (paid to cash)")*Y328</f>
        <v>0</v>
      </c>
      <c r="BO328" s="6">
        <f ca="1">BO327+SUMIFS('Transactions (Dated)'!$F:$F,'Transactions (Dated)'!$D:$D,$BL328,'Transactions (Dated)'!$B:$B,BO$11,'Transactions (Dated)'!$C:$C,"Dividend (paid to cash)")*Z328</f>
        <v>2421.875</v>
      </c>
      <c r="BP328" s="6">
        <f ca="1">BP327+SUMIFS('Transactions (Dated)'!$F:$F,'Transactions (Dated)'!$D:$D,$BL328,'Transactions (Dated)'!$B:$B,BP$11,'Transactions (Dated)'!$C:$C,"Dividend (paid to cash)")*AA328</f>
        <v>35213.892</v>
      </c>
      <c r="BQ328" s="6">
        <f ca="1">BQ327+SUMIFS('Transactions (Dated)'!$F:$F,'Transactions (Dated)'!$D:$D,$BL328,'Transactions (Dated)'!$B:$B,BQ$11,'Transactions (Dated)'!$C:$C,"Dividend (paid to cash)")*AB328</f>
        <v>245.96000000000004</v>
      </c>
      <c r="BR328" s="6">
        <f ca="1">BR327+SUMIFS('Transactions (Dated)'!$F:$F,'Transactions (Dated)'!$D:$D,$BL328,'Transactions (Dated)'!$B:$B,BR$11,'Transactions (Dated)'!$C:$C,"Dividend (paid to cash)")*AC328</f>
        <v>0</v>
      </c>
      <c r="BS328" s="6">
        <f ca="1">BS327+SUMIFS('Transactions (Dated)'!$F:$F,'Transactions (Dated)'!$D:$D,$BL328,'Transactions (Dated)'!$B:$B,BS$11,'Transactions (Dated)'!$C:$C,"Dividend (paid to cash)")*AD328</f>
        <v>0</v>
      </c>
      <c r="BT328" s="6">
        <f ca="1">BT327+SUMIFS('Transactions (Dated)'!$F:$F,'Transactions (Dated)'!$D:$D,$BL328,'Transactions (Dated)'!$B:$B,BT$11,'Transactions (Dated)'!$C:$C,"Dividend (paid to cash)")*AE328</f>
        <v>0</v>
      </c>
      <c r="BU328" s="6">
        <f ca="1">BU327+SUMIFS('Transactions (Dated)'!$F:$F,'Transactions (Dated)'!$D:$D,$BL328,'Transactions (Dated)'!$B:$B,BU$11,'Transactions (Dated)'!$C:$C,"Dividend (paid to cash)")*AF328</f>
        <v>0</v>
      </c>
      <c r="BV328" s="6">
        <f ca="1">BV327+SUMIFS('Transactions (Dated)'!$F:$F,'Transactions (Dated)'!$D:$D,$BL328,'Transactions (Dated)'!$B:$B,BV$11,'Transactions (Dated)'!$C:$C,"Dividend (paid to cash)")*AG328</f>
        <v>0</v>
      </c>
      <c r="BW328" s="6">
        <f ca="1">BW327+SUMIFS('Transactions (Dated)'!$F:$F,'Transactions (Dated)'!$D:$D,$BL328,'Transactions (Dated)'!$B:$B,BW$11,'Transactions (Dated)'!$C:$C,"Dividend (paid to cash)")*AH328</f>
        <v>0</v>
      </c>
      <c r="BX328" s="6">
        <f ca="1">BX327+SUMIFS('Transactions (Dated)'!$F:$F,'Transactions (Dated)'!$D:$D,$BL328,'Transactions (Dated)'!$B:$B,BX$11,'Transactions (Dated)'!$C:$C,"Dividend (paid to cash)")*AI328</f>
        <v>0</v>
      </c>
      <c r="BY328" s="6">
        <f ca="1">BY327+SUMIFS('Transactions (Dated)'!$F:$F,'Transactions (Dated)'!$D:$D,$BL328,'Transactions (Dated)'!$B:$B,BY$11,'Transactions (Dated)'!$C:$C,"Dividend (paid to cash)")*AJ328</f>
        <v>0</v>
      </c>
      <c r="BZ328" s="6">
        <f ca="1">BZ327+SUMIFS('Transactions (Dated)'!$F:$F,'Transactions (Dated)'!$D:$D,$BL328,'Transactions (Dated)'!$B:$B,BZ$11,'Transactions (Dated)'!$C:$C,"Dividend (paid to cash)")*AK328</f>
        <v>0</v>
      </c>
      <c r="CA328" s="6">
        <f ca="1">CA327+SUMIFS('Transactions (Dated)'!$F:$F,'Transactions (Dated)'!$D:$D,$BL328,'Transactions (Dated)'!$B:$B,CA$11,'Transactions (Dated)'!$C:$C,"Dividend (paid to cash)")*AL328</f>
        <v>0</v>
      </c>
      <c r="CB328" s="6">
        <v>0</v>
      </c>
      <c r="CC328" s="6">
        <v>0</v>
      </c>
      <c r="CD328" s="6"/>
      <c r="CF328" s="6">
        <f t="shared" ca="1" si="138"/>
        <v>72061.226999999999</v>
      </c>
      <c r="CH328" s="3">
        <f t="shared" si="139"/>
        <v>42375</v>
      </c>
      <c r="CI328" s="4">
        <f t="shared" ca="1" si="132"/>
        <v>850205.01</v>
      </c>
      <c r="CJ328" s="4">
        <f t="shared" ca="1" si="133"/>
        <v>72061.226999999999</v>
      </c>
      <c r="CL328" s="4">
        <f t="shared" ca="1" si="134"/>
        <v>922266.23699999996</v>
      </c>
    </row>
    <row r="329" spans="2:90" x14ac:dyDescent="0.15">
      <c r="B329" s="3">
        <f t="shared" si="135"/>
        <v>42376</v>
      </c>
      <c r="C329" s="2">
        <v>12448.2</v>
      </c>
      <c r="E329" s="70">
        <v>42376</v>
      </c>
      <c r="F329" s="69">
        <v>11.24</v>
      </c>
      <c r="G329" s="69">
        <v>2.27</v>
      </c>
      <c r="H329" s="69">
        <v>16.8</v>
      </c>
      <c r="I329" s="69">
        <v>32.53</v>
      </c>
      <c r="J329" s="69">
        <v>12.89</v>
      </c>
      <c r="K329" s="69">
        <v>9.8699999999999992</v>
      </c>
      <c r="L329" s="69">
        <v>19.16</v>
      </c>
      <c r="M329" s="69">
        <v>3.05</v>
      </c>
      <c r="N329" s="69">
        <v>7</v>
      </c>
      <c r="O329" s="69">
        <v>6.75</v>
      </c>
      <c r="P329" s="69">
        <v>22.56</v>
      </c>
      <c r="Q329" s="69">
        <v>0.87</v>
      </c>
      <c r="R329" s="69">
        <v>4.6900000000000004</v>
      </c>
      <c r="S329" s="69">
        <v>36.72</v>
      </c>
      <c r="T329" s="69"/>
      <c r="U329">
        <v>36.72</v>
      </c>
      <c r="V329" s="4"/>
      <c r="X329" s="3">
        <f t="shared" si="114"/>
        <v>42376</v>
      </c>
      <c r="Y329" s="40">
        <f ca="1">Y328+SUMIFS('Transactions (Dated)'!$E$2:$E$53,'Transactions (Dated)'!$D$2:$D$53,'Share Values'!$X329,'Transactions (Dated)'!$B$2:$B$53,'Share Values'!Y$11,'Transactions (Dated)'!$C$2:$C$53,"Buy")-SUMIFS('Transactions (Dated)'!$E$2:$E$53,'Transactions (Dated)'!$D$2:$D$53,'Share Values'!$X329,'Transactions (Dated)'!$B$2:$B$53,'Share Values'!Y$11,'Transactions (Dated)'!$C$2:$C$53,"Sell")</f>
        <v>4625</v>
      </c>
      <c r="Z329" s="40">
        <f ca="1">Z328+SUMIFS('Transactions (Dated)'!$E$2:$E$53,'Transactions (Dated)'!$D$2:$D$53,'Share Values'!$X329,'Transactions (Dated)'!$B$2:$B$53,'Share Values'!Z$11,'Transactions (Dated)'!$C$2:$C$53,"Buy")-SUMIFS('Transactions (Dated)'!$E$2:$E$53,'Transactions (Dated)'!$D$2:$D$53,'Share Values'!$X329,'Transactions (Dated)'!$B$2:$B$53,'Share Values'!Z$11,'Transactions (Dated)'!$C$2:$C$53,"Sell")</f>
        <v>9375</v>
      </c>
      <c r="AA329" s="40">
        <f ca="1">AA328+SUMIFS('Transactions (Dated)'!$E$2:$E$53,'Transactions (Dated)'!$D$2:$D$53,'Share Values'!$X329,'Transactions (Dated)'!$B$2:$B$53,'Share Values'!AA$11,'Transactions (Dated)'!$C$2:$C$53,"Buy")-SUMIFS('Transactions (Dated)'!$E$2:$E$53,'Transactions (Dated)'!$D$2:$D$53,'Share Values'!$X329,'Transactions (Dated)'!$B$2:$B$53,'Share Values'!AA$11,'Transactions (Dated)'!$C$2:$C$53,"Sell")</f>
        <v>39270</v>
      </c>
      <c r="AB329" s="40">
        <f ca="1">AB328+SUMIFS('Transactions (Dated)'!$E$2:$E$53,'Transactions (Dated)'!$D$2:$D$53,'Share Values'!$X329,'Transactions (Dated)'!$B$2:$B$53,'Share Values'!AB$11,'Transactions (Dated)'!$C$2:$C$53,"Buy")-SUMIFS('Transactions (Dated)'!$E$2:$E$53,'Transactions (Dated)'!$D$2:$D$53,'Share Values'!$X329,'Transactions (Dated)'!$B$2:$B$53,'Share Values'!AB$11,'Transactions (Dated)'!$C$2:$C$53,"Sell")</f>
        <v>1892</v>
      </c>
      <c r="AC329" s="40">
        <f ca="1">AC328+SUMIFS('Transactions (Dated)'!$E$2:$E$53,'Transactions (Dated)'!$D$2:$D$53,'Share Values'!$X329,'Transactions (Dated)'!$B$2:$B$53,'Share Values'!AC$11,'Transactions (Dated)'!$C$2:$C$53,"Buy")-SUMIFS('Transactions (Dated)'!$E$2:$E$53,'Transactions (Dated)'!$D$2:$D$53,'Share Values'!$X329,'Transactions (Dated)'!$B$2:$B$53,'Share Values'!AC$11,'Transactions (Dated)'!$C$2:$C$53,"Sell")</f>
        <v>2348</v>
      </c>
      <c r="AD329" s="40">
        <f ca="1">AD328+SUMIFS('Transactions (Dated)'!$E$2:$E$53,'Transactions (Dated)'!$D$2:$D$53,'Share Values'!$X329,'Transactions (Dated)'!$B$2:$B$53,'Share Values'!AD$11,'Transactions (Dated)'!$C$2:$C$53,"Buy")-SUMIFS('Transactions (Dated)'!$E$2:$E$53,'Transactions (Dated)'!$D$2:$D$53,'Share Values'!$X329,'Transactions (Dated)'!$B$2:$B$53,'Share Values'!AD$11,'Transactions (Dated)'!$C$2:$C$53,"Sell")</f>
        <v>0</v>
      </c>
      <c r="AE329" s="40">
        <f ca="1">AE328+SUMIFS('Transactions (Dated)'!$E$2:$E$53,'Transactions (Dated)'!$D$2:$D$53,'Share Values'!$X329,'Transactions (Dated)'!$B$2:$B$53,'Share Values'!AE$11,'Transactions (Dated)'!$C$2:$C$53,"Buy")-SUMIFS('Transactions (Dated)'!$E$2:$E$53,'Transactions (Dated)'!$D$2:$D$53,'Share Values'!$X329,'Transactions (Dated)'!$B$2:$B$53,'Share Values'!AE$11,'Transactions (Dated)'!$C$2:$C$53,"Sell")</f>
        <v>0</v>
      </c>
      <c r="AF329" s="40">
        <f ca="1">AF328+SUMIFS('Transactions (Dated)'!$E$2:$E$53,'Transactions (Dated)'!$D$2:$D$53,'Share Values'!$X329,'Transactions (Dated)'!$B$2:$B$53,'Share Values'!AF$11,'Transactions (Dated)'!$C$2:$C$53,"Buy")-SUMIFS('Transactions (Dated)'!$E$2:$E$53,'Transactions (Dated)'!$D$2:$D$53,'Share Values'!$X329,'Transactions (Dated)'!$B$2:$B$53,'Share Values'!AF$11,'Transactions (Dated)'!$C$2:$C$53,"Sell")</f>
        <v>0</v>
      </c>
      <c r="AG329" s="40">
        <f ca="1">AG328+SUMIFS('Transactions (Dated)'!$E$2:$E$53,'Transactions (Dated)'!$D$2:$D$53,'Share Values'!$X329,'Transactions (Dated)'!$B$2:$B$53,'Share Values'!AG$11,'Transactions (Dated)'!$C$2:$C$53,"Buy")-SUMIFS('Transactions (Dated)'!$E$2:$E$53,'Transactions (Dated)'!$D$2:$D$53,'Share Values'!$X329,'Transactions (Dated)'!$B$2:$B$53,'Share Values'!AG$11,'Transactions (Dated)'!$C$2:$C$53,"Sell")</f>
        <v>0</v>
      </c>
      <c r="AH329" s="40">
        <f ca="1">AH328+SUMIFS('Transactions (Dated)'!$E$2:$E$53,'Transactions (Dated)'!$D$2:$D$53,'Share Values'!$X329,'Transactions (Dated)'!$B$2:$B$53,'Share Values'!AH$11,'Transactions (Dated)'!$C$2:$C$53,"Buy")-SUMIFS('Transactions (Dated)'!$E$2:$E$53,'Transactions (Dated)'!$D$2:$D$53,'Share Values'!$X329,'Transactions (Dated)'!$B$2:$B$53,'Share Values'!AH$11,'Transactions (Dated)'!$C$2:$C$53,"Sell")</f>
        <v>0</v>
      </c>
      <c r="AI329" s="40">
        <f ca="1">AI328+SUMIFS('Transactions (Dated)'!$E$2:$E$53,'Transactions (Dated)'!$D$2:$D$53,'Share Values'!$X329,'Transactions (Dated)'!$B$2:$B$53,'Share Values'!AI$11,'Transactions (Dated)'!$C$2:$C$53,"Buy")-SUMIFS('Transactions (Dated)'!$E$2:$E$53,'Transactions (Dated)'!$D$2:$D$53,'Share Values'!$X329,'Transactions (Dated)'!$B$2:$B$53,'Share Values'!AI$11,'Transactions (Dated)'!$C$2:$C$53,"Sell")</f>
        <v>0</v>
      </c>
      <c r="AJ329" s="40">
        <f ca="1">AJ328+SUMIFS('Transactions (Dated)'!$E$2:$E$53,'Transactions (Dated)'!$D$2:$D$53,'Share Values'!$X329,'Transactions (Dated)'!$B$2:$B$53,'Share Values'!AJ$11,'Transactions (Dated)'!$C$2:$C$53,"Buy")-SUMIFS('Transactions (Dated)'!$E$2:$E$53,'Transactions (Dated)'!$D$2:$D$53,'Share Values'!$X329,'Transactions (Dated)'!$B$2:$B$53,'Share Values'!AJ$11,'Transactions (Dated)'!$C$2:$C$53,"Sell")</f>
        <v>0</v>
      </c>
      <c r="AK329" s="40">
        <f ca="1">AK328+SUMIFS('Transactions (Dated)'!$E$2:$E$53,'Transactions (Dated)'!$D$2:$D$53,'Share Values'!$X329,'Transactions (Dated)'!$B$2:$B$53,'Share Values'!AK$11,'Transactions (Dated)'!$C$2:$C$53,"Buy")-SUMIFS('Transactions (Dated)'!$E$2:$E$53,'Transactions (Dated)'!$D$2:$D$53,'Share Values'!$X329,'Transactions (Dated)'!$B$2:$B$53,'Share Values'!AK$11,'Transactions (Dated)'!$C$2:$C$53,"Sell")</f>
        <v>0</v>
      </c>
      <c r="AL329" s="40">
        <f ca="1">AL328+SUMIFS('Transactions (Dated)'!$E$2:$E$53,'Transactions (Dated)'!$D$2:$D$53,'Share Values'!$X329,'Transactions (Dated)'!$B$2:$B$53,'Share Values'!AL$11,'Transactions (Dated)'!$C$2:$C$53,"Buy")-SUMIFS('Transactions (Dated)'!$E$2:$E$53,'Transactions (Dated)'!$D$2:$D$53,'Share Values'!$X329,'Transactions (Dated)'!$B$2:$B$53,'Share Values'!AL$11,'Transactions (Dated)'!$C$2:$C$53,"Sell")</f>
        <v>0</v>
      </c>
      <c r="AM329" s="40">
        <f ca="1">AM328+SUMIFS('Transactions (Dated)'!$E$2:$E$53,'Transactions (Dated)'!$D$2:$D$53,'Share Values'!$X329,'Transactions (Dated)'!$B$2:$B$53,'Share Values'!AM$11,'Transactions (Dated)'!$C$2:$C$53,"Buy")-SUMIFS('Transactions (Dated)'!$E$2:$E$53,'Transactions (Dated)'!$D$2:$D$53,'Share Values'!$X329,'Transactions (Dated)'!$B$2:$B$53,'Share Values'!AM$11,'Transactions (Dated)'!$C$2:$C$53,"Sell")</f>
        <v>0</v>
      </c>
      <c r="AN329" s="40">
        <f ca="1">AN328+SUMIFS('Transactions (Dated)'!$E$2:$E$53,'Transactions (Dated)'!$D$2:$D$53,'Share Values'!$X329,'Transactions (Dated)'!$B$2:$B$53,'Share Values'!AN$11,'Transactions (Dated)'!$C$2:$C$53,"Buy")-SUMIFS('Transactions (Dated)'!$E$2:$E$53,'Transactions (Dated)'!$D$2:$D$53,'Share Values'!$X329,'Transactions (Dated)'!$B$2:$B$53,'Share Values'!AN$11,'Transactions (Dated)'!$C$2:$C$53,"Sell")</f>
        <v>0</v>
      </c>
      <c r="AO329" s="40"/>
      <c r="AQ329" s="3">
        <f t="shared" si="115"/>
        <v>42376</v>
      </c>
      <c r="AR329" s="6">
        <f t="shared" ca="1" si="116"/>
        <v>51985</v>
      </c>
      <c r="AS329" s="6">
        <f t="shared" ca="1" si="117"/>
        <v>21281.25</v>
      </c>
      <c r="AT329" s="6">
        <f t="shared" ca="1" si="118"/>
        <v>659736</v>
      </c>
      <c r="AU329" s="6">
        <f t="shared" ca="1" si="119"/>
        <v>61546.76</v>
      </c>
      <c r="AV329" s="6">
        <f t="shared" ca="1" si="120"/>
        <v>30265.72</v>
      </c>
      <c r="AW329" s="6">
        <f t="shared" ca="1" si="121"/>
        <v>0</v>
      </c>
      <c r="AX329" s="6">
        <f t="shared" ca="1" si="122"/>
        <v>0</v>
      </c>
      <c r="AY329" s="6">
        <f t="shared" ca="1" si="123"/>
        <v>0</v>
      </c>
      <c r="AZ329" s="6">
        <f t="shared" ca="1" si="124"/>
        <v>0</v>
      </c>
      <c r="BA329" s="6">
        <f t="shared" ca="1" si="125"/>
        <v>0</v>
      </c>
      <c r="BB329" s="6">
        <f t="shared" ca="1" si="126"/>
        <v>0</v>
      </c>
      <c r="BC329" s="6">
        <f t="shared" ca="1" si="127"/>
        <v>0</v>
      </c>
      <c r="BD329" s="6">
        <f t="shared" ca="1" si="128"/>
        <v>0</v>
      </c>
      <c r="BE329" s="6">
        <f t="shared" ca="1" si="129"/>
        <v>0</v>
      </c>
      <c r="BF329" s="6">
        <f t="shared" ca="1" si="136"/>
        <v>0</v>
      </c>
      <c r="BG329" s="6">
        <f t="shared" ca="1" si="137"/>
        <v>0</v>
      </c>
      <c r="BH329" s="6"/>
      <c r="BJ329" s="4">
        <f t="shared" ca="1" si="130"/>
        <v>824814.73</v>
      </c>
      <c r="BL329" s="3">
        <f t="shared" si="131"/>
        <v>42376</v>
      </c>
      <c r="BM329" s="6">
        <f>BM328+SUMIFS('Transactions (Dated)'!G:G,'Transactions (Dated)'!D:D,'Share Values'!AQ329)</f>
        <v>34179.499999999993</v>
      </c>
      <c r="BN329" s="6">
        <f ca="1">BN328+SUMIFS('Transactions (Dated)'!$F:$F,'Transactions (Dated)'!$D:$D,$BL329,'Transactions (Dated)'!$B:$B,BN$11,'Transactions (Dated)'!$C:$C,"Dividend (paid to cash)")*Y329</f>
        <v>0</v>
      </c>
      <c r="BO329" s="6">
        <f ca="1">BO328+SUMIFS('Transactions (Dated)'!$F:$F,'Transactions (Dated)'!$D:$D,$BL329,'Transactions (Dated)'!$B:$B,BO$11,'Transactions (Dated)'!$C:$C,"Dividend (paid to cash)")*Z329</f>
        <v>2421.875</v>
      </c>
      <c r="BP329" s="6">
        <f ca="1">BP328+SUMIFS('Transactions (Dated)'!$F:$F,'Transactions (Dated)'!$D:$D,$BL329,'Transactions (Dated)'!$B:$B,BP$11,'Transactions (Dated)'!$C:$C,"Dividend (paid to cash)")*AA329</f>
        <v>35213.892</v>
      </c>
      <c r="BQ329" s="6">
        <f ca="1">BQ328+SUMIFS('Transactions (Dated)'!$F:$F,'Transactions (Dated)'!$D:$D,$BL329,'Transactions (Dated)'!$B:$B,BQ$11,'Transactions (Dated)'!$C:$C,"Dividend (paid to cash)")*AB329</f>
        <v>245.96000000000004</v>
      </c>
      <c r="BR329" s="6">
        <f ca="1">BR328+SUMIFS('Transactions (Dated)'!$F:$F,'Transactions (Dated)'!$D:$D,$BL329,'Transactions (Dated)'!$B:$B,BR$11,'Transactions (Dated)'!$C:$C,"Dividend (paid to cash)")*AC329</f>
        <v>0</v>
      </c>
      <c r="BS329" s="6">
        <f ca="1">BS328+SUMIFS('Transactions (Dated)'!$F:$F,'Transactions (Dated)'!$D:$D,$BL329,'Transactions (Dated)'!$B:$B,BS$11,'Transactions (Dated)'!$C:$C,"Dividend (paid to cash)")*AD329</f>
        <v>0</v>
      </c>
      <c r="BT329" s="6">
        <f ca="1">BT328+SUMIFS('Transactions (Dated)'!$F:$F,'Transactions (Dated)'!$D:$D,$BL329,'Transactions (Dated)'!$B:$B,BT$11,'Transactions (Dated)'!$C:$C,"Dividend (paid to cash)")*AE329</f>
        <v>0</v>
      </c>
      <c r="BU329" s="6">
        <f ca="1">BU328+SUMIFS('Transactions (Dated)'!$F:$F,'Transactions (Dated)'!$D:$D,$BL329,'Transactions (Dated)'!$B:$B,BU$11,'Transactions (Dated)'!$C:$C,"Dividend (paid to cash)")*AF329</f>
        <v>0</v>
      </c>
      <c r="BV329" s="6">
        <f ca="1">BV328+SUMIFS('Transactions (Dated)'!$F:$F,'Transactions (Dated)'!$D:$D,$BL329,'Transactions (Dated)'!$B:$B,BV$11,'Transactions (Dated)'!$C:$C,"Dividend (paid to cash)")*AG329</f>
        <v>0</v>
      </c>
      <c r="BW329" s="6">
        <f ca="1">BW328+SUMIFS('Transactions (Dated)'!$F:$F,'Transactions (Dated)'!$D:$D,$BL329,'Transactions (Dated)'!$B:$B,BW$11,'Transactions (Dated)'!$C:$C,"Dividend (paid to cash)")*AH329</f>
        <v>0</v>
      </c>
      <c r="BX329" s="6">
        <f ca="1">BX328+SUMIFS('Transactions (Dated)'!$F:$F,'Transactions (Dated)'!$D:$D,$BL329,'Transactions (Dated)'!$B:$B,BX$11,'Transactions (Dated)'!$C:$C,"Dividend (paid to cash)")*AI329</f>
        <v>0</v>
      </c>
      <c r="BY329" s="6">
        <f ca="1">BY328+SUMIFS('Transactions (Dated)'!$F:$F,'Transactions (Dated)'!$D:$D,$BL329,'Transactions (Dated)'!$B:$B,BY$11,'Transactions (Dated)'!$C:$C,"Dividend (paid to cash)")*AJ329</f>
        <v>0</v>
      </c>
      <c r="BZ329" s="6">
        <f ca="1">BZ328+SUMIFS('Transactions (Dated)'!$F:$F,'Transactions (Dated)'!$D:$D,$BL329,'Transactions (Dated)'!$B:$B,BZ$11,'Transactions (Dated)'!$C:$C,"Dividend (paid to cash)")*AK329</f>
        <v>0</v>
      </c>
      <c r="CA329" s="6">
        <f ca="1">CA328+SUMIFS('Transactions (Dated)'!$F:$F,'Transactions (Dated)'!$D:$D,$BL329,'Transactions (Dated)'!$B:$B,CA$11,'Transactions (Dated)'!$C:$C,"Dividend (paid to cash)")*AL329</f>
        <v>0</v>
      </c>
      <c r="CB329" s="6">
        <v>0</v>
      </c>
      <c r="CC329" s="6">
        <v>0</v>
      </c>
      <c r="CD329" s="6"/>
      <c r="CF329" s="6">
        <f t="shared" ca="1" si="138"/>
        <v>72061.226999999999</v>
      </c>
      <c r="CH329" s="3">
        <f t="shared" si="139"/>
        <v>42376</v>
      </c>
      <c r="CI329" s="4">
        <f t="shared" ca="1" si="132"/>
        <v>824814.73</v>
      </c>
      <c r="CJ329" s="4">
        <f t="shared" ca="1" si="133"/>
        <v>72061.226999999999</v>
      </c>
      <c r="CL329" s="4">
        <f t="shared" ca="1" si="134"/>
        <v>896875.95699999994</v>
      </c>
    </row>
    <row r="330" spans="2:90" x14ac:dyDescent="0.15">
      <c r="B330" s="3">
        <f t="shared" si="135"/>
        <v>42377</v>
      </c>
      <c r="C330" s="2">
        <v>12445.5</v>
      </c>
      <c r="E330" s="70">
        <v>42377</v>
      </c>
      <c r="F330" s="69">
        <v>10.93</v>
      </c>
      <c r="G330" s="69">
        <v>2.3199999999999998</v>
      </c>
      <c r="H330" s="69">
        <v>16.809999999999999</v>
      </c>
      <c r="I330" s="69">
        <v>32.83</v>
      </c>
      <c r="J330" s="69">
        <v>12.91</v>
      </c>
      <c r="K330" s="69">
        <v>9.82</v>
      </c>
      <c r="L330" s="69">
        <v>19.28</v>
      </c>
      <c r="M330" s="69">
        <v>2.99</v>
      </c>
      <c r="N330" s="69">
        <v>7</v>
      </c>
      <c r="O330" s="69">
        <v>6.8333000000000004</v>
      </c>
      <c r="P330" s="69">
        <v>23.28</v>
      </c>
      <c r="Q330" s="69">
        <v>0.87</v>
      </c>
      <c r="R330" s="69">
        <v>4.62</v>
      </c>
      <c r="S330" s="69">
        <v>37.229999999999997</v>
      </c>
      <c r="T330" s="69"/>
      <c r="U330">
        <v>37.229999999999997</v>
      </c>
      <c r="V330" s="4"/>
      <c r="X330" s="3">
        <f t="shared" si="114"/>
        <v>42377</v>
      </c>
      <c r="Y330" s="40">
        <f ca="1">Y329+SUMIFS('Transactions (Dated)'!$E$2:$E$53,'Transactions (Dated)'!$D$2:$D$53,'Share Values'!$X330,'Transactions (Dated)'!$B$2:$B$53,'Share Values'!Y$11,'Transactions (Dated)'!$C$2:$C$53,"Buy")-SUMIFS('Transactions (Dated)'!$E$2:$E$53,'Transactions (Dated)'!$D$2:$D$53,'Share Values'!$X330,'Transactions (Dated)'!$B$2:$B$53,'Share Values'!Y$11,'Transactions (Dated)'!$C$2:$C$53,"Sell")</f>
        <v>4625</v>
      </c>
      <c r="Z330" s="40">
        <f ca="1">Z329+SUMIFS('Transactions (Dated)'!$E$2:$E$53,'Transactions (Dated)'!$D$2:$D$53,'Share Values'!$X330,'Transactions (Dated)'!$B$2:$B$53,'Share Values'!Z$11,'Transactions (Dated)'!$C$2:$C$53,"Buy")-SUMIFS('Transactions (Dated)'!$E$2:$E$53,'Transactions (Dated)'!$D$2:$D$53,'Share Values'!$X330,'Transactions (Dated)'!$B$2:$B$53,'Share Values'!Z$11,'Transactions (Dated)'!$C$2:$C$53,"Sell")</f>
        <v>9375</v>
      </c>
      <c r="AA330" s="40">
        <f ca="1">AA329+SUMIFS('Transactions (Dated)'!$E$2:$E$53,'Transactions (Dated)'!$D$2:$D$53,'Share Values'!$X330,'Transactions (Dated)'!$B$2:$B$53,'Share Values'!AA$11,'Transactions (Dated)'!$C$2:$C$53,"Buy")-SUMIFS('Transactions (Dated)'!$E$2:$E$53,'Transactions (Dated)'!$D$2:$D$53,'Share Values'!$X330,'Transactions (Dated)'!$B$2:$B$53,'Share Values'!AA$11,'Transactions (Dated)'!$C$2:$C$53,"Sell")</f>
        <v>39270</v>
      </c>
      <c r="AB330" s="40">
        <f ca="1">AB329+SUMIFS('Transactions (Dated)'!$E$2:$E$53,'Transactions (Dated)'!$D$2:$D$53,'Share Values'!$X330,'Transactions (Dated)'!$B$2:$B$53,'Share Values'!AB$11,'Transactions (Dated)'!$C$2:$C$53,"Buy")-SUMIFS('Transactions (Dated)'!$E$2:$E$53,'Transactions (Dated)'!$D$2:$D$53,'Share Values'!$X330,'Transactions (Dated)'!$B$2:$B$53,'Share Values'!AB$11,'Transactions (Dated)'!$C$2:$C$53,"Sell")</f>
        <v>1892</v>
      </c>
      <c r="AC330" s="40">
        <f ca="1">AC329+SUMIFS('Transactions (Dated)'!$E$2:$E$53,'Transactions (Dated)'!$D$2:$D$53,'Share Values'!$X330,'Transactions (Dated)'!$B$2:$B$53,'Share Values'!AC$11,'Transactions (Dated)'!$C$2:$C$53,"Buy")-SUMIFS('Transactions (Dated)'!$E$2:$E$53,'Transactions (Dated)'!$D$2:$D$53,'Share Values'!$X330,'Transactions (Dated)'!$B$2:$B$53,'Share Values'!AC$11,'Transactions (Dated)'!$C$2:$C$53,"Sell")</f>
        <v>2348</v>
      </c>
      <c r="AD330" s="40">
        <f ca="1">AD329+SUMIFS('Transactions (Dated)'!$E$2:$E$53,'Transactions (Dated)'!$D$2:$D$53,'Share Values'!$X330,'Transactions (Dated)'!$B$2:$B$53,'Share Values'!AD$11,'Transactions (Dated)'!$C$2:$C$53,"Buy")-SUMIFS('Transactions (Dated)'!$E$2:$E$53,'Transactions (Dated)'!$D$2:$D$53,'Share Values'!$X330,'Transactions (Dated)'!$B$2:$B$53,'Share Values'!AD$11,'Transactions (Dated)'!$C$2:$C$53,"Sell")</f>
        <v>0</v>
      </c>
      <c r="AE330" s="40">
        <f ca="1">AE329+SUMIFS('Transactions (Dated)'!$E$2:$E$53,'Transactions (Dated)'!$D$2:$D$53,'Share Values'!$X330,'Transactions (Dated)'!$B$2:$B$53,'Share Values'!AE$11,'Transactions (Dated)'!$C$2:$C$53,"Buy")-SUMIFS('Transactions (Dated)'!$E$2:$E$53,'Transactions (Dated)'!$D$2:$D$53,'Share Values'!$X330,'Transactions (Dated)'!$B$2:$B$53,'Share Values'!AE$11,'Transactions (Dated)'!$C$2:$C$53,"Sell")</f>
        <v>0</v>
      </c>
      <c r="AF330" s="40">
        <f ca="1">AF329+SUMIFS('Transactions (Dated)'!$E$2:$E$53,'Transactions (Dated)'!$D$2:$D$53,'Share Values'!$X330,'Transactions (Dated)'!$B$2:$B$53,'Share Values'!AF$11,'Transactions (Dated)'!$C$2:$C$53,"Buy")-SUMIFS('Transactions (Dated)'!$E$2:$E$53,'Transactions (Dated)'!$D$2:$D$53,'Share Values'!$X330,'Transactions (Dated)'!$B$2:$B$53,'Share Values'!AF$11,'Transactions (Dated)'!$C$2:$C$53,"Sell")</f>
        <v>0</v>
      </c>
      <c r="AG330" s="40">
        <f ca="1">AG329+SUMIFS('Transactions (Dated)'!$E$2:$E$53,'Transactions (Dated)'!$D$2:$D$53,'Share Values'!$X330,'Transactions (Dated)'!$B$2:$B$53,'Share Values'!AG$11,'Transactions (Dated)'!$C$2:$C$53,"Buy")-SUMIFS('Transactions (Dated)'!$E$2:$E$53,'Transactions (Dated)'!$D$2:$D$53,'Share Values'!$X330,'Transactions (Dated)'!$B$2:$B$53,'Share Values'!AG$11,'Transactions (Dated)'!$C$2:$C$53,"Sell")</f>
        <v>0</v>
      </c>
      <c r="AH330" s="40">
        <f ca="1">AH329+SUMIFS('Transactions (Dated)'!$E$2:$E$53,'Transactions (Dated)'!$D$2:$D$53,'Share Values'!$X330,'Transactions (Dated)'!$B$2:$B$53,'Share Values'!AH$11,'Transactions (Dated)'!$C$2:$C$53,"Buy")-SUMIFS('Transactions (Dated)'!$E$2:$E$53,'Transactions (Dated)'!$D$2:$D$53,'Share Values'!$X330,'Transactions (Dated)'!$B$2:$B$53,'Share Values'!AH$11,'Transactions (Dated)'!$C$2:$C$53,"Sell")</f>
        <v>0</v>
      </c>
      <c r="AI330" s="40">
        <f ca="1">AI329+SUMIFS('Transactions (Dated)'!$E$2:$E$53,'Transactions (Dated)'!$D$2:$D$53,'Share Values'!$X330,'Transactions (Dated)'!$B$2:$B$53,'Share Values'!AI$11,'Transactions (Dated)'!$C$2:$C$53,"Buy")-SUMIFS('Transactions (Dated)'!$E$2:$E$53,'Transactions (Dated)'!$D$2:$D$53,'Share Values'!$X330,'Transactions (Dated)'!$B$2:$B$53,'Share Values'!AI$11,'Transactions (Dated)'!$C$2:$C$53,"Sell")</f>
        <v>0</v>
      </c>
      <c r="AJ330" s="40">
        <f ca="1">AJ329+SUMIFS('Transactions (Dated)'!$E$2:$E$53,'Transactions (Dated)'!$D$2:$D$53,'Share Values'!$X330,'Transactions (Dated)'!$B$2:$B$53,'Share Values'!AJ$11,'Transactions (Dated)'!$C$2:$C$53,"Buy")-SUMIFS('Transactions (Dated)'!$E$2:$E$53,'Transactions (Dated)'!$D$2:$D$53,'Share Values'!$X330,'Transactions (Dated)'!$B$2:$B$53,'Share Values'!AJ$11,'Transactions (Dated)'!$C$2:$C$53,"Sell")</f>
        <v>0</v>
      </c>
      <c r="AK330" s="40">
        <f ca="1">AK329+SUMIFS('Transactions (Dated)'!$E$2:$E$53,'Transactions (Dated)'!$D$2:$D$53,'Share Values'!$X330,'Transactions (Dated)'!$B$2:$B$53,'Share Values'!AK$11,'Transactions (Dated)'!$C$2:$C$53,"Buy")-SUMIFS('Transactions (Dated)'!$E$2:$E$53,'Transactions (Dated)'!$D$2:$D$53,'Share Values'!$X330,'Transactions (Dated)'!$B$2:$B$53,'Share Values'!AK$11,'Transactions (Dated)'!$C$2:$C$53,"Sell")</f>
        <v>0</v>
      </c>
      <c r="AL330" s="40">
        <f ca="1">AL329+SUMIFS('Transactions (Dated)'!$E$2:$E$53,'Transactions (Dated)'!$D$2:$D$53,'Share Values'!$X330,'Transactions (Dated)'!$B$2:$B$53,'Share Values'!AL$11,'Transactions (Dated)'!$C$2:$C$53,"Buy")-SUMIFS('Transactions (Dated)'!$E$2:$E$53,'Transactions (Dated)'!$D$2:$D$53,'Share Values'!$X330,'Transactions (Dated)'!$B$2:$B$53,'Share Values'!AL$11,'Transactions (Dated)'!$C$2:$C$53,"Sell")</f>
        <v>0</v>
      </c>
      <c r="AM330" s="40">
        <f ca="1">AM329+SUMIFS('Transactions (Dated)'!$E$2:$E$53,'Transactions (Dated)'!$D$2:$D$53,'Share Values'!$X330,'Transactions (Dated)'!$B$2:$B$53,'Share Values'!AM$11,'Transactions (Dated)'!$C$2:$C$53,"Buy")-SUMIFS('Transactions (Dated)'!$E$2:$E$53,'Transactions (Dated)'!$D$2:$D$53,'Share Values'!$X330,'Transactions (Dated)'!$B$2:$B$53,'Share Values'!AM$11,'Transactions (Dated)'!$C$2:$C$53,"Sell")</f>
        <v>0</v>
      </c>
      <c r="AN330" s="40">
        <f ca="1">AN329+SUMIFS('Transactions (Dated)'!$E$2:$E$53,'Transactions (Dated)'!$D$2:$D$53,'Share Values'!$X330,'Transactions (Dated)'!$B$2:$B$53,'Share Values'!AN$11,'Transactions (Dated)'!$C$2:$C$53,"Buy")-SUMIFS('Transactions (Dated)'!$E$2:$E$53,'Transactions (Dated)'!$D$2:$D$53,'Share Values'!$X330,'Transactions (Dated)'!$B$2:$B$53,'Share Values'!AN$11,'Transactions (Dated)'!$C$2:$C$53,"Sell")</f>
        <v>0</v>
      </c>
      <c r="AO330" s="40"/>
      <c r="AQ330" s="3">
        <f t="shared" si="115"/>
        <v>42377</v>
      </c>
      <c r="AR330" s="6">
        <f t="shared" ca="1" si="116"/>
        <v>50551.25</v>
      </c>
      <c r="AS330" s="6">
        <f t="shared" ca="1" si="117"/>
        <v>21750</v>
      </c>
      <c r="AT330" s="6">
        <f t="shared" ca="1" si="118"/>
        <v>660128.69999999995</v>
      </c>
      <c r="AU330" s="6">
        <f t="shared" ca="1" si="119"/>
        <v>62114.359999999993</v>
      </c>
      <c r="AV330" s="6">
        <f t="shared" ca="1" si="120"/>
        <v>30312.68</v>
      </c>
      <c r="AW330" s="6">
        <f t="shared" ca="1" si="121"/>
        <v>0</v>
      </c>
      <c r="AX330" s="6">
        <f t="shared" ca="1" si="122"/>
        <v>0</v>
      </c>
      <c r="AY330" s="6">
        <f t="shared" ca="1" si="123"/>
        <v>0</v>
      </c>
      <c r="AZ330" s="6">
        <f t="shared" ca="1" si="124"/>
        <v>0</v>
      </c>
      <c r="BA330" s="6">
        <f t="shared" ca="1" si="125"/>
        <v>0</v>
      </c>
      <c r="BB330" s="6">
        <f t="shared" ca="1" si="126"/>
        <v>0</v>
      </c>
      <c r="BC330" s="6">
        <f t="shared" ca="1" si="127"/>
        <v>0</v>
      </c>
      <c r="BD330" s="6">
        <f t="shared" ca="1" si="128"/>
        <v>0</v>
      </c>
      <c r="BE330" s="6">
        <f t="shared" ca="1" si="129"/>
        <v>0</v>
      </c>
      <c r="BF330" s="6">
        <f t="shared" ca="1" si="136"/>
        <v>0</v>
      </c>
      <c r="BG330" s="6">
        <f t="shared" ca="1" si="137"/>
        <v>0</v>
      </c>
      <c r="BH330" s="6"/>
      <c r="BJ330" s="4">
        <f t="shared" ca="1" si="130"/>
        <v>824856.99</v>
      </c>
      <c r="BL330" s="3">
        <f t="shared" si="131"/>
        <v>42377</v>
      </c>
      <c r="BM330" s="6">
        <f>BM329+SUMIFS('Transactions (Dated)'!G:G,'Transactions (Dated)'!D:D,'Share Values'!AQ330)</f>
        <v>34179.499999999993</v>
      </c>
      <c r="BN330" s="6">
        <f ca="1">BN329+SUMIFS('Transactions (Dated)'!$F:$F,'Transactions (Dated)'!$D:$D,$BL330,'Transactions (Dated)'!$B:$B,BN$11,'Transactions (Dated)'!$C:$C,"Dividend (paid to cash)")*Y330</f>
        <v>0</v>
      </c>
      <c r="BO330" s="6">
        <f ca="1">BO329+SUMIFS('Transactions (Dated)'!$F:$F,'Transactions (Dated)'!$D:$D,$BL330,'Transactions (Dated)'!$B:$B,BO$11,'Transactions (Dated)'!$C:$C,"Dividend (paid to cash)")*Z330</f>
        <v>2421.875</v>
      </c>
      <c r="BP330" s="6">
        <f ca="1">BP329+SUMIFS('Transactions (Dated)'!$F:$F,'Transactions (Dated)'!$D:$D,$BL330,'Transactions (Dated)'!$B:$B,BP$11,'Transactions (Dated)'!$C:$C,"Dividend (paid to cash)")*AA330</f>
        <v>35213.892</v>
      </c>
      <c r="BQ330" s="6">
        <f ca="1">BQ329+SUMIFS('Transactions (Dated)'!$F:$F,'Transactions (Dated)'!$D:$D,$BL330,'Transactions (Dated)'!$B:$B,BQ$11,'Transactions (Dated)'!$C:$C,"Dividend (paid to cash)")*AB330</f>
        <v>245.96000000000004</v>
      </c>
      <c r="BR330" s="6">
        <f ca="1">BR329+SUMIFS('Transactions (Dated)'!$F:$F,'Transactions (Dated)'!$D:$D,$BL330,'Transactions (Dated)'!$B:$B,BR$11,'Transactions (Dated)'!$C:$C,"Dividend (paid to cash)")*AC330</f>
        <v>0</v>
      </c>
      <c r="BS330" s="6">
        <f ca="1">BS329+SUMIFS('Transactions (Dated)'!$F:$F,'Transactions (Dated)'!$D:$D,$BL330,'Transactions (Dated)'!$B:$B,BS$11,'Transactions (Dated)'!$C:$C,"Dividend (paid to cash)")*AD330</f>
        <v>0</v>
      </c>
      <c r="BT330" s="6">
        <f ca="1">BT329+SUMIFS('Transactions (Dated)'!$F:$F,'Transactions (Dated)'!$D:$D,$BL330,'Transactions (Dated)'!$B:$B,BT$11,'Transactions (Dated)'!$C:$C,"Dividend (paid to cash)")*AE330</f>
        <v>0</v>
      </c>
      <c r="BU330" s="6">
        <f ca="1">BU329+SUMIFS('Transactions (Dated)'!$F:$F,'Transactions (Dated)'!$D:$D,$BL330,'Transactions (Dated)'!$B:$B,BU$11,'Transactions (Dated)'!$C:$C,"Dividend (paid to cash)")*AF330</f>
        <v>0</v>
      </c>
      <c r="BV330" s="6">
        <f ca="1">BV329+SUMIFS('Transactions (Dated)'!$F:$F,'Transactions (Dated)'!$D:$D,$BL330,'Transactions (Dated)'!$B:$B,BV$11,'Transactions (Dated)'!$C:$C,"Dividend (paid to cash)")*AG330</f>
        <v>0</v>
      </c>
      <c r="BW330" s="6">
        <f ca="1">BW329+SUMIFS('Transactions (Dated)'!$F:$F,'Transactions (Dated)'!$D:$D,$BL330,'Transactions (Dated)'!$B:$B,BW$11,'Transactions (Dated)'!$C:$C,"Dividend (paid to cash)")*AH330</f>
        <v>0</v>
      </c>
      <c r="BX330" s="6">
        <f ca="1">BX329+SUMIFS('Transactions (Dated)'!$F:$F,'Transactions (Dated)'!$D:$D,$BL330,'Transactions (Dated)'!$B:$B,BX$11,'Transactions (Dated)'!$C:$C,"Dividend (paid to cash)")*AI330</f>
        <v>0</v>
      </c>
      <c r="BY330" s="6">
        <f ca="1">BY329+SUMIFS('Transactions (Dated)'!$F:$F,'Transactions (Dated)'!$D:$D,$BL330,'Transactions (Dated)'!$B:$B,BY$11,'Transactions (Dated)'!$C:$C,"Dividend (paid to cash)")*AJ330</f>
        <v>0</v>
      </c>
      <c r="BZ330" s="6">
        <f ca="1">BZ329+SUMIFS('Transactions (Dated)'!$F:$F,'Transactions (Dated)'!$D:$D,$BL330,'Transactions (Dated)'!$B:$B,BZ$11,'Transactions (Dated)'!$C:$C,"Dividend (paid to cash)")*AK330</f>
        <v>0</v>
      </c>
      <c r="CA330" s="6">
        <f ca="1">CA329+SUMIFS('Transactions (Dated)'!$F:$F,'Transactions (Dated)'!$D:$D,$BL330,'Transactions (Dated)'!$B:$B,CA$11,'Transactions (Dated)'!$C:$C,"Dividend (paid to cash)")*AL330</f>
        <v>0</v>
      </c>
      <c r="CB330" s="6">
        <v>0</v>
      </c>
      <c r="CC330" s="6">
        <v>0</v>
      </c>
      <c r="CD330" s="6"/>
      <c r="CF330" s="6">
        <f t="shared" ca="1" si="138"/>
        <v>72061.226999999999</v>
      </c>
      <c r="CH330" s="3">
        <f t="shared" si="139"/>
        <v>42377</v>
      </c>
      <c r="CI330" s="4">
        <f t="shared" ca="1" si="132"/>
        <v>824856.99</v>
      </c>
      <c r="CJ330" s="4">
        <f t="shared" ca="1" si="133"/>
        <v>72061.226999999999</v>
      </c>
      <c r="CL330" s="4">
        <f t="shared" ca="1" si="134"/>
        <v>896918.21699999995</v>
      </c>
    </row>
    <row r="331" spans="2:90" x14ac:dyDescent="0.15">
      <c r="B331" s="3">
        <f t="shared" si="135"/>
        <v>42380</v>
      </c>
      <c r="C331" s="2">
        <v>12319.3</v>
      </c>
      <c r="E331" s="70">
        <v>42380</v>
      </c>
      <c r="F331" s="69">
        <v>10.67</v>
      </c>
      <c r="G331" s="69">
        <v>2.0299999999999998</v>
      </c>
      <c r="H331" s="69">
        <v>16.64</v>
      </c>
      <c r="I331" s="69">
        <v>33.299999999999997</v>
      </c>
      <c r="J331" s="69">
        <v>12.66</v>
      </c>
      <c r="K331" s="69">
        <v>9.82</v>
      </c>
      <c r="L331" s="69">
        <v>18.920000000000002</v>
      </c>
      <c r="M331" s="69">
        <v>2.91</v>
      </c>
      <c r="N331" s="69">
        <v>6.98</v>
      </c>
      <c r="O331" s="69">
        <v>6.8632999999999997</v>
      </c>
      <c r="P331" s="69">
        <v>22.86</v>
      </c>
      <c r="Q331" s="69">
        <v>0.85</v>
      </c>
      <c r="R331" s="69">
        <v>4.09</v>
      </c>
      <c r="S331" s="69">
        <v>37.39</v>
      </c>
      <c r="T331" s="69"/>
      <c r="U331">
        <v>37.39</v>
      </c>
      <c r="V331" s="4"/>
      <c r="X331" s="3">
        <f t="shared" si="114"/>
        <v>42380</v>
      </c>
      <c r="Y331" s="40">
        <f ca="1">Y330+SUMIFS('Transactions (Dated)'!$E$2:$E$53,'Transactions (Dated)'!$D$2:$D$53,'Share Values'!$X331,'Transactions (Dated)'!$B$2:$B$53,'Share Values'!Y$11,'Transactions (Dated)'!$C$2:$C$53,"Buy")-SUMIFS('Transactions (Dated)'!$E$2:$E$53,'Transactions (Dated)'!$D$2:$D$53,'Share Values'!$X331,'Transactions (Dated)'!$B$2:$B$53,'Share Values'!Y$11,'Transactions (Dated)'!$C$2:$C$53,"Sell")</f>
        <v>4625</v>
      </c>
      <c r="Z331" s="40">
        <f ca="1">Z330+SUMIFS('Transactions (Dated)'!$E$2:$E$53,'Transactions (Dated)'!$D$2:$D$53,'Share Values'!$X331,'Transactions (Dated)'!$B$2:$B$53,'Share Values'!Z$11,'Transactions (Dated)'!$C$2:$C$53,"Buy")-SUMIFS('Transactions (Dated)'!$E$2:$E$53,'Transactions (Dated)'!$D$2:$D$53,'Share Values'!$X331,'Transactions (Dated)'!$B$2:$B$53,'Share Values'!Z$11,'Transactions (Dated)'!$C$2:$C$53,"Sell")</f>
        <v>9375</v>
      </c>
      <c r="AA331" s="40">
        <f ca="1">AA330+SUMIFS('Transactions (Dated)'!$E$2:$E$53,'Transactions (Dated)'!$D$2:$D$53,'Share Values'!$X331,'Transactions (Dated)'!$B$2:$B$53,'Share Values'!AA$11,'Transactions (Dated)'!$C$2:$C$53,"Buy")-SUMIFS('Transactions (Dated)'!$E$2:$E$53,'Transactions (Dated)'!$D$2:$D$53,'Share Values'!$X331,'Transactions (Dated)'!$B$2:$B$53,'Share Values'!AA$11,'Transactions (Dated)'!$C$2:$C$53,"Sell")</f>
        <v>39270</v>
      </c>
      <c r="AB331" s="40">
        <f ca="1">AB330+SUMIFS('Transactions (Dated)'!$E$2:$E$53,'Transactions (Dated)'!$D$2:$D$53,'Share Values'!$X331,'Transactions (Dated)'!$B$2:$B$53,'Share Values'!AB$11,'Transactions (Dated)'!$C$2:$C$53,"Buy")-SUMIFS('Transactions (Dated)'!$E$2:$E$53,'Transactions (Dated)'!$D$2:$D$53,'Share Values'!$X331,'Transactions (Dated)'!$B$2:$B$53,'Share Values'!AB$11,'Transactions (Dated)'!$C$2:$C$53,"Sell")</f>
        <v>1892</v>
      </c>
      <c r="AC331" s="40">
        <f ca="1">AC330+SUMIFS('Transactions (Dated)'!$E$2:$E$53,'Transactions (Dated)'!$D$2:$D$53,'Share Values'!$X331,'Transactions (Dated)'!$B$2:$B$53,'Share Values'!AC$11,'Transactions (Dated)'!$C$2:$C$53,"Buy")-SUMIFS('Transactions (Dated)'!$E$2:$E$53,'Transactions (Dated)'!$D$2:$D$53,'Share Values'!$X331,'Transactions (Dated)'!$B$2:$B$53,'Share Values'!AC$11,'Transactions (Dated)'!$C$2:$C$53,"Sell")</f>
        <v>2348</v>
      </c>
      <c r="AD331" s="40">
        <f ca="1">AD330+SUMIFS('Transactions (Dated)'!$E$2:$E$53,'Transactions (Dated)'!$D$2:$D$53,'Share Values'!$X331,'Transactions (Dated)'!$B$2:$B$53,'Share Values'!AD$11,'Transactions (Dated)'!$C$2:$C$53,"Buy")-SUMIFS('Transactions (Dated)'!$E$2:$E$53,'Transactions (Dated)'!$D$2:$D$53,'Share Values'!$X331,'Transactions (Dated)'!$B$2:$B$53,'Share Values'!AD$11,'Transactions (Dated)'!$C$2:$C$53,"Sell")</f>
        <v>0</v>
      </c>
      <c r="AE331" s="40">
        <f ca="1">AE330+SUMIFS('Transactions (Dated)'!$E$2:$E$53,'Transactions (Dated)'!$D$2:$D$53,'Share Values'!$X331,'Transactions (Dated)'!$B$2:$B$53,'Share Values'!AE$11,'Transactions (Dated)'!$C$2:$C$53,"Buy")-SUMIFS('Transactions (Dated)'!$E$2:$E$53,'Transactions (Dated)'!$D$2:$D$53,'Share Values'!$X331,'Transactions (Dated)'!$B$2:$B$53,'Share Values'!AE$11,'Transactions (Dated)'!$C$2:$C$53,"Sell")</f>
        <v>0</v>
      </c>
      <c r="AF331" s="40">
        <f ca="1">AF330+SUMIFS('Transactions (Dated)'!$E$2:$E$53,'Transactions (Dated)'!$D$2:$D$53,'Share Values'!$X331,'Transactions (Dated)'!$B$2:$B$53,'Share Values'!AF$11,'Transactions (Dated)'!$C$2:$C$53,"Buy")-SUMIFS('Transactions (Dated)'!$E$2:$E$53,'Transactions (Dated)'!$D$2:$D$53,'Share Values'!$X331,'Transactions (Dated)'!$B$2:$B$53,'Share Values'!AF$11,'Transactions (Dated)'!$C$2:$C$53,"Sell")</f>
        <v>0</v>
      </c>
      <c r="AG331" s="40">
        <f ca="1">AG330+SUMIFS('Transactions (Dated)'!$E$2:$E$53,'Transactions (Dated)'!$D$2:$D$53,'Share Values'!$X331,'Transactions (Dated)'!$B$2:$B$53,'Share Values'!AG$11,'Transactions (Dated)'!$C$2:$C$53,"Buy")-SUMIFS('Transactions (Dated)'!$E$2:$E$53,'Transactions (Dated)'!$D$2:$D$53,'Share Values'!$X331,'Transactions (Dated)'!$B$2:$B$53,'Share Values'!AG$11,'Transactions (Dated)'!$C$2:$C$53,"Sell")</f>
        <v>0</v>
      </c>
      <c r="AH331" s="40">
        <f ca="1">AH330+SUMIFS('Transactions (Dated)'!$E$2:$E$53,'Transactions (Dated)'!$D$2:$D$53,'Share Values'!$X331,'Transactions (Dated)'!$B$2:$B$53,'Share Values'!AH$11,'Transactions (Dated)'!$C$2:$C$53,"Buy")-SUMIFS('Transactions (Dated)'!$E$2:$E$53,'Transactions (Dated)'!$D$2:$D$53,'Share Values'!$X331,'Transactions (Dated)'!$B$2:$B$53,'Share Values'!AH$11,'Transactions (Dated)'!$C$2:$C$53,"Sell")</f>
        <v>0</v>
      </c>
      <c r="AI331" s="40">
        <f ca="1">AI330+SUMIFS('Transactions (Dated)'!$E$2:$E$53,'Transactions (Dated)'!$D$2:$D$53,'Share Values'!$X331,'Transactions (Dated)'!$B$2:$B$53,'Share Values'!AI$11,'Transactions (Dated)'!$C$2:$C$53,"Buy")-SUMIFS('Transactions (Dated)'!$E$2:$E$53,'Transactions (Dated)'!$D$2:$D$53,'Share Values'!$X331,'Transactions (Dated)'!$B$2:$B$53,'Share Values'!AI$11,'Transactions (Dated)'!$C$2:$C$53,"Sell")</f>
        <v>0</v>
      </c>
      <c r="AJ331" s="40">
        <f ca="1">AJ330+SUMIFS('Transactions (Dated)'!$E$2:$E$53,'Transactions (Dated)'!$D$2:$D$53,'Share Values'!$X331,'Transactions (Dated)'!$B$2:$B$53,'Share Values'!AJ$11,'Transactions (Dated)'!$C$2:$C$53,"Buy")-SUMIFS('Transactions (Dated)'!$E$2:$E$53,'Transactions (Dated)'!$D$2:$D$53,'Share Values'!$X331,'Transactions (Dated)'!$B$2:$B$53,'Share Values'!AJ$11,'Transactions (Dated)'!$C$2:$C$53,"Sell")</f>
        <v>0</v>
      </c>
      <c r="AK331" s="40">
        <f ca="1">AK330+SUMIFS('Transactions (Dated)'!$E$2:$E$53,'Transactions (Dated)'!$D$2:$D$53,'Share Values'!$X331,'Transactions (Dated)'!$B$2:$B$53,'Share Values'!AK$11,'Transactions (Dated)'!$C$2:$C$53,"Buy")-SUMIFS('Transactions (Dated)'!$E$2:$E$53,'Transactions (Dated)'!$D$2:$D$53,'Share Values'!$X331,'Transactions (Dated)'!$B$2:$B$53,'Share Values'!AK$11,'Transactions (Dated)'!$C$2:$C$53,"Sell")</f>
        <v>0</v>
      </c>
      <c r="AL331" s="40">
        <f ca="1">AL330+SUMIFS('Transactions (Dated)'!$E$2:$E$53,'Transactions (Dated)'!$D$2:$D$53,'Share Values'!$X331,'Transactions (Dated)'!$B$2:$B$53,'Share Values'!AL$11,'Transactions (Dated)'!$C$2:$C$53,"Buy")-SUMIFS('Transactions (Dated)'!$E$2:$E$53,'Transactions (Dated)'!$D$2:$D$53,'Share Values'!$X331,'Transactions (Dated)'!$B$2:$B$53,'Share Values'!AL$11,'Transactions (Dated)'!$C$2:$C$53,"Sell")</f>
        <v>0</v>
      </c>
      <c r="AM331" s="40">
        <f ca="1">AM330+SUMIFS('Transactions (Dated)'!$E$2:$E$53,'Transactions (Dated)'!$D$2:$D$53,'Share Values'!$X331,'Transactions (Dated)'!$B$2:$B$53,'Share Values'!AM$11,'Transactions (Dated)'!$C$2:$C$53,"Buy")-SUMIFS('Transactions (Dated)'!$E$2:$E$53,'Transactions (Dated)'!$D$2:$D$53,'Share Values'!$X331,'Transactions (Dated)'!$B$2:$B$53,'Share Values'!AM$11,'Transactions (Dated)'!$C$2:$C$53,"Sell")</f>
        <v>0</v>
      </c>
      <c r="AN331" s="40">
        <f ca="1">AN330+SUMIFS('Transactions (Dated)'!$E$2:$E$53,'Transactions (Dated)'!$D$2:$D$53,'Share Values'!$X331,'Transactions (Dated)'!$B$2:$B$53,'Share Values'!AN$11,'Transactions (Dated)'!$C$2:$C$53,"Buy")-SUMIFS('Transactions (Dated)'!$E$2:$E$53,'Transactions (Dated)'!$D$2:$D$53,'Share Values'!$X331,'Transactions (Dated)'!$B$2:$B$53,'Share Values'!AN$11,'Transactions (Dated)'!$C$2:$C$53,"Sell")</f>
        <v>0</v>
      </c>
      <c r="AO331" s="40"/>
      <c r="AQ331" s="3">
        <f t="shared" si="115"/>
        <v>42380</v>
      </c>
      <c r="AR331" s="6">
        <f t="shared" ca="1" si="116"/>
        <v>49348.75</v>
      </c>
      <c r="AS331" s="6">
        <f t="shared" ca="1" si="117"/>
        <v>19031.249999999996</v>
      </c>
      <c r="AT331" s="6">
        <f t="shared" ca="1" si="118"/>
        <v>653452.80000000005</v>
      </c>
      <c r="AU331" s="6">
        <f t="shared" ca="1" si="119"/>
        <v>63003.599999999991</v>
      </c>
      <c r="AV331" s="6">
        <f t="shared" ca="1" si="120"/>
        <v>29725.68</v>
      </c>
      <c r="AW331" s="6">
        <f t="shared" ca="1" si="121"/>
        <v>0</v>
      </c>
      <c r="AX331" s="6">
        <f t="shared" ca="1" si="122"/>
        <v>0</v>
      </c>
      <c r="AY331" s="6">
        <f t="shared" ca="1" si="123"/>
        <v>0</v>
      </c>
      <c r="AZ331" s="6">
        <f t="shared" ca="1" si="124"/>
        <v>0</v>
      </c>
      <c r="BA331" s="6">
        <f t="shared" ca="1" si="125"/>
        <v>0</v>
      </c>
      <c r="BB331" s="6">
        <f t="shared" ca="1" si="126"/>
        <v>0</v>
      </c>
      <c r="BC331" s="6">
        <f t="shared" ca="1" si="127"/>
        <v>0</v>
      </c>
      <c r="BD331" s="6">
        <f t="shared" ca="1" si="128"/>
        <v>0</v>
      </c>
      <c r="BE331" s="6">
        <f t="shared" ca="1" si="129"/>
        <v>0</v>
      </c>
      <c r="BF331" s="6">
        <f t="shared" ca="1" si="136"/>
        <v>0</v>
      </c>
      <c r="BG331" s="6">
        <f t="shared" ca="1" si="137"/>
        <v>0</v>
      </c>
      <c r="BH331" s="6"/>
      <c r="BJ331" s="4">
        <f t="shared" ca="1" si="130"/>
        <v>814562.08000000007</v>
      </c>
      <c r="BL331" s="3">
        <f t="shared" si="131"/>
        <v>42380</v>
      </c>
      <c r="BM331" s="6">
        <f>BM330+SUMIFS('Transactions (Dated)'!G:G,'Transactions (Dated)'!D:D,'Share Values'!AQ331)</f>
        <v>34179.499999999993</v>
      </c>
      <c r="BN331" s="6">
        <f ca="1">BN330+SUMIFS('Transactions (Dated)'!$F:$F,'Transactions (Dated)'!$D:$D,$BL331,'Transactions (Dated)'!$B:$B,BN$11,'Transactions (Dated)'!$C:$C,"Dividend (paid to cash)")*Y331</f>
        <v>0</v>
      </c>
      <c r="BO331" s="6">
        <f ca="1">BO330+SUMIFS('Transactions (Dated)'!$F:$F,'Transactions (Dated)'!$D:$D,$BL331,'Transactions (Dated)'!$B:$B,BO$11,'Transactions (Dated)'!$C:$C,"Dividend (paid to cash)")*Z331</f>
        <v>2421.875</v>
      </c>
      <c r="BP331" s="6">
        <f ca="1">BP330+SUMIFS('Transactions (Dated)'!$F:$F,'Transactions (Dated)'!$D:$D,$BL331,'Transactions (Dated)'!$B:$B,BP$11,'Transactions (Dated)'!$C:$C,"Dividend (paid to cash)")*AA331</f>
        <v>35213.892</v>
      </c>
      <c r="BQ331" s="6">
        <f ca="1">BQ330+SUMIFS('Transactions (Dated)'!$F:$F,'Transactions (Dated)'!$D:$D,$BL331,'Transactions (Dated)'!$B:$B,BQ$11,'Transactions (Dated)'!$C:$C,"Dividend (paid to cash)")*AB331</f>
        <v>245.96000000000004</v>
      </c>
      <c r="BR331" s="6">
        <f ca="1">BR330+SUMIFS('Transactions (Dated)'!$F:$F,'Transactions (Dated)'!$D:$D,$BL331,'Transactions (Dated)'!$B:$B,BR$11,'Transactions (Dated)'!$C:$C,"Dividend (paid to cash)")*AC331</f>
        <v>0</v>
      </c>
      <c r="BS331" s="6">
        <f ca="1">BS330+SUMIFS('Transactions (Dated)'!$F:$F,'Transactions (Dated)'!$D:$D,$BL331,'Transactions (Dated)'!$B:$B,BS$11,'Transactions (Dated)'!$C:$C,"Dividend (paid to cash)")*AD331</f>
        <v>0</v>
      </c>
      <c r="BT331" s="6">
        <f ca="1">BT330+SUMIFS('Transactions (Dated)'!$F:$F,'Transactions (Dated)'!$D:$D,$BL331,'Transactions (Dated)'!$B:$B,BT$11,'Transactions (Dated)'!$C:$C,"Dividend (paid to cash)")*AE331</f>
        <v>0</v>
      </c>
      <c r="BU331" s="6">
        <f ca="1">BU330+SUMIFS('Transactions (Dated)'!$F:$F,'Transactions (Dated)'!$D:$D,$BL331,'Transactions (Dated)'!$B:$B,BU$11,'Transactions (Dated)'!$C:$C,"Dividend (paid to cash)")*AF331</f>
        <v>0</v>
      </c>
      <c r="BV331" s="6">
        <f ca="1">BV330+SUMIFS('Transactions (Dated)'!$F:$F,'Transactions (Dated)'!$D:$D,$BL331,'Transactions (Dated)'!$B:$B,BV$11,'Transactions (Dated)'!$C:$C,"Dividend (paid to cash)")*AG331</f>
        <v>0</v>
      </c>
      <c r="BW331" s="6">
        <f ca="1">BW330+SUMIFS('Transactions (Dated)'!$F:$F,'Transactions (Dated)'!$D:$D,$BL331,'Transactions (Dated)'!$B:$B,BW$11,'Transactions (Dated)'!$C:$C,"Dividend (paid to cash)")*AH331</f>
        <v>0</v>
      </c>
      <c r="BX331" s="6">
        <f ca="1">BX330+SUMIFS('Transactions (Dated)'!$F:$F,'Transactions (Dated)'!$D:$D,$BL331,'Transactions (Dated)'!$B:$B,BX$11,'Transactions (Dated)'!$C:$C,"Dividend (paid to cash)")*AI331</f>
        <v>0</v>
      </c>
      <c r="BY331" s="6">
        <f ca="1">BY330+SUMIFS('Transactions (Dated)'!$F:$F,'Transactions (Dated)'!$D:$D,$BL331,'Transactions (Dated)'!$B:$B,BY$11,'Transactions (Dated)'!$C:$C,"Dividend (paid to cash)")*AJ331</f>
        <v>0</v>
      </c>
      <c r="BZ331" s="6">
        <f ca="1">BZ330+SUMIFS('Transactions (Dated)'!$F:$F,'Transactions (Dated)'!$D:$D,$BL331,'Transactions (Dated)'!$B:$B,BZ$11,'Transactions (Dated)'!$C:$C,"Dividend (paid to cash)")*AK331</f>
        <v>0</v>
      </c>
      <c r="CA331" s="6">
        <f ca="1">CA330+SUMIFS('Transactions (Dated)'!$F:$F,'Transactions (Dated)'!$D:$D,$BL331,'Transactions (Dated)'!$B:$B,CA$11,'Transactions (Dated)'!$C:$C,"Dividend (paid to cash)")*AL331</f>
        <v>0</v>
      </c>
      <c r="CB331" s="6">
        <v>0</v>
      </c>
      <c r="CC331" s="6">
        <v>0</v>
      </c>
      <c r="CD331" s="6"/>
      <c r="CF331" s="6">
        <f t="shared" ca="1" si="138"/>
        <v>72061.226999999999</v>
      </c>
      <c r="CH331" s="3">
        <f t="shared" si="139"/>
        <v>42380</v>
      </c>
      <c r="CI331" s="4">
        <f t="shared" ca="1" si="132"/>
        <v>814562.08000000007</v>
      </c>
      <c r="CJ331" s="4">
        <f t="shared" ca="1" si="133"/>
        <v>72061.226999999999</v>
      </c>
      <c r="CL331" s="4">
        <f t="shared" ca="1" si="134"/>
        <v>886623.30700000003</v>
      </c>
    </row>
    <row r="332" spans="2:90" x14ac:dyDescent="0.15">
      <c r="B332" s="3">
        <f t="shared" si="135"/>
        <v>42381</v>
      </c>
      <c r="C332" s="2">
        <v>12373.9</v>
      </c>
      <c r="E332" s="70">
        <v>42381</v>
      </c>
      <c r="F332" s="69">
        <v>10.51</v>
      </c>
      <c r="G332" s="69">
        <v>1.9</v>
      </c>
      <c r="H332" s="69">
        <v>16.7</v>
      </c>
      <c r="I332" s="69">
        <v>34.33</v>
      </c>
      <c r="J332" s="69">
        <v>12.9</v>
      </c>
      <c r="K332" s="69">
        <v>9.59</v>
      </c>
      <c r="L332" s="69">
        <v>18.87</v>
      </c>
      <c r="M332" s="69">
        <v>2.84</v>
      </c>
      <c r="N332" s="69">
        <v>6.98</v>
      </c>
      <c r="O332" s="69">
        <v>6.86</v>
      </c>
      <c r="P332" s="69">
        <v>22.9</v>
      </c>
      <c r="Q332" s="69">
        <v>0.85</v>
      </c>
      <c r="R332" s="69">
        <v>3.73</v>
      </c>
      <c r="S332" s="69">
        <v>37.72</v>
      </c>
      <c r="T332" s="69"/>
      <c r="U332">
        <v>37.72</v>
      </c>
      <c r="V332" s="4"/>
      <c r="X332" s="3">
        <f t="shared" ref="X332:X395" si="140">E332</f>
        <v>42381</v>
      </c>
      <c r="Y332" s="40">
        <f ca="1">Y331+SUMIFS('Transactions (Dated)'!$E$2:$E$53,'Transactions (Dated)'!$D$2:$D$53,'Share Values'!$X332,'Transactions (Dated)'!$B$2:$B$53,'Share Values'!Y$11,'Transactions (Dated)'!$C$2:$C$53,"Buy")-SUMIFS('Transactions (Dated)'!$E$2:$E$53,'Transactions (Dated)'!$D$2:$D$53,'Share Values'!$X332,'Transactions (Dated)'!$B$2:$B$53,'Share Values'!Y$11,'Transactions (Dated)'!$C$2:$C$53,"Sell")</f>
        <v>4625</v>
      </c>
      <c r="Z332" s="40">
        <f ca="1">Z331+SUMIFS('Transactions (Dated)'!$E$2:$E$53,'Transactions (Dated)'!$D$2:$D$53,'Share Values'!$X332,'Transactions (Dated)'!$B$2:$B$53,'Share Values'!Z$11,'Transactions (Dated)'!$C$2:$C$53,"Buy")-SUMIFS('Transactions (Dated)'!$E$2:$E$53,'Transactions (Dated)'!$D$2:$D$53,'Share Values'!$X332,'Transactions (Dated)'!$B$2:$B$53,'Share Values'!Z$11,'Transactions (Dated)'!$C$2:$C$53,"Sell")</f>
        <v>9375</v>
      </c>
      <c r="AA332" s="40">
        <f ca="1">AA331+SUMIFS('Transactions (Dated)'!$E$2:$E$53,'Transactions (Dated)'!$D$2:$D$53,'Share Values'!$X332,'Transactions (Dated)'!$B$2:$B$53,'Share Values'!AA$11,'Transactions (Dated)'!$C$2:$C$53,"Buy")-SUMIFS('Transactions (Dated)'!$E$2:$E$53,'Transactions (Dated)'!$D$2:$D$53,'Share Values'!$X332,'Transactions (Dated)'!$B$2:$B$53,'Share Values'!AA$11,'Transactions (Dated)'!$C$2:$C$53,"Sell")</f>
        <v>39270</v>
      </c>
      <c r="AB332" s="40">
        <f ca="1">AB331+SUMIFS('Transactions (Dated)'!$E$2:$E$53,'Transactions (Dated)'!$D$2:$D$53,'Share Values'!$X332,'Transactions (Dated)'!$B$2:$B$53,'Share Values'!AB$11,'Transactions (Dated)'!$C$2:$C$53,"Buy")-SUMIFS('Transactions (Dated)'!$E$2:$E$53,'Transactions (Dated)'!$D$2:$D$53,'Share Values'!$X332,'Transactions (Dated)'!$B$2:$B$53,'Share Values'!AB$11,'Transactions (Dated)'!$C$2:$C$53,"Sell")</f>
        <v>1892</v>
      </c>
      <c r="AC332" s="40">
        <f ca="1">AC331+SUMIFS('Transactions (Dated)'!$E$2:$E$53,'Transactions (Dated)'!$D$2:$D$53,'Share Values'!$X332,'Transactions (Dated)'!$B$2:$B$53,'Share Values'!AC$11,'Transactions (Dated)'!$C$2:$C$53,"Buy")-SUMIFS('Transactions (Dated)'!$E$2:$E$53,'Transactions (Dated)'!$D$2:$D$53,'Share Values'!$X332,'Transactions (Dated)'!$B$2:$B$53,'Share Values'!AC$11,'Transactions (Dated)'!$C$2:$C$53,"Sell")</f>
        <v>2348</v>
      </c>
      <c r="AD332" s="40">
        <f ca="1">AD331+SUMIFS('Transactions (Dated)'!$E$2:$E$53,'Transactions (Dated)'!$D$2:$D$53,'Share Values'!$X332,'Transactions (Dated)'!$B$2:$B$53,'Share Values'!AD$11,'Transactions (Dated)'!$C$2:$C$53,"Buy")-SUMIFS('Transactions (Dated)'!$E$2:$E$53,'Transactions (Dated)'!$D$2:$D$53,'Share Values'!$X332,'Transactions (Dated)'!$B$2:$B$53,'Share Values'!AD$11,'Transactions (Dated)'!$C$2:$C$53,"Sell")</f>
        <v>0</v>
      </c>
      <c r="AE332" s="40">
        <f ca="1">AE331+SUMIFS('Transactions (Dated)'!$E$2:$E$53,'Transactions (Dated)'!$D$2:$D$53,'Share Values'!$X332,'Transactions (Dated)'!$B$2:$B$53,'Share Values'!AE$11,'Transactions (Dated)'!$C$2:$C$53,"Buy")-SUMIFS('Transactions (Dated)'!$E$2:$E$53,'Transactions (Dated)'!$D$2:$D$53,'Share Values'!$X332,'Transactions (Dated)'!$B$2:$B$53,'Share Values'!AE$11,'Transactions (Dated)'!$C$2:$C$53,"Sell")</f>
        <v>0</v>
      </c>
      <c r="AF332" s="40">
        <f ca="1">AF331+SUMIFS('Transactions (Dated)'!$E$2:$E$53,'Transactions (Dated)'!$D$2:$D$53,'Share Values'!$X332,'Transactions (Dated)'!$B$2:$B$53,'Share Values'!AF$11,'Transactions (Dated)'!$C$2:$C$53,"Buy")-SUMIFS('Transactions (Dated)'!$E$2:$E$53,'Transactions (Dated)'!$D$2:$D$53,'Share Values'!$X332,'Transactions (Dated)'!$B$2:$B$53,'Share Values'!AF$11,'Transactions (Dated)'!$C$2:$C$53,"Sell")</f>
        <v>0</v>
      </c>
      <c r="AG332" s="40">
        <f ca="1">AG331+SUMIFS('Transactions (Dated)'!$E$2:$E$53,'Transactions (Dated)'!$D$2:$D$53,'Share Values'!$X332,'Transactions (Dated)'!$B$2:$B$53,'Share Values'!AG$11,'Transactions (Dated)'!$C$2:$C$53,"Buy")-SUMIFS('Transactions (Dated)'!$E$2:$E$53,'Transactions (Dated)'!$D$2:$D$53,'Share Values'!$X332,'Transactions (Dated)'!$B$2:$B$53,'Share Values'!AG$11,'Transactions (Dated)'!$C$2:$C$53,"Sell")</f>
        <v>0</v>
      </c>
      <c r="AH332" s="40">
        <f ca="1">AH331+SUMIFS('Transactions (Dated)'!$E$2:$E$53,'Transactions (Dated)'!$D$2:$D$53,'Share Values'!$X332,'Transactions (Dated)'!$B$2:$B$53,'Share Values'!AH$11,'Transactions (Dated)'!$C$2:$C$53,"Buy")-SUMIFS('Transactions (Dated)'!$E$2:$E$53,'Transactions (Dated)'!$D$2:$D$53,'Share Values'!$X332,'Transactions (Dated)'!$B$2:$B$53,'Share Values'!AH$11,'Transactions (Dated)'!$C$2:$C$53,"Sell")</f>
        <v>0</v>
      </c>
      <c r="AI332" s="40">
        <f ca="1">AI331+SUMIFS('Transactions (Dated)'!$E$2:$E$53,'Transactions (Dated)'!$D$2:$D$53,'Share Values'!$X332,'Transactions (Dated)'!$B$2:$B$53,'Share Values'!AI$11,'Transactions (Dated)'!$C$2:$C$53,"Buy")-SUMIFS('Transactions (Dated)'!$E$2:$E$53,'Transactions (Dated)'!$D$2:$D$53,'Share Values'!$X332,'Transactions (Dated)'!$B$2:$B$53,'Share Values'!AI$11,'Transactions (Dated)'!$C$2:$C$53,"Sell")</f>
        <v>0</v>
      </c>
      <c r="AJ332" s="40">
        <f ca="1">AJ331+SUMIFS('Transactions (Dated)'!$E$2:$E$53,'Transactions (Dated)'!$D$2:$D$53,'Share Values'!$X332,'Transactions (Dated)'!$B$2:$B$53,'Share Values'!AJ$11,'Transactions (Dated)'!$C$2:$C$53,"Buy")-SUMIFS('Transactions (Dated)'!$E$2:$E$53,'Transactions (Dated)'!$D$2:$D$53,'Share Values'!$X332,'Transactions (Dated)'!$B$2:$B$53,'Share Values'!AJ$11,'Transactions (Dated)'!$C$2:$C$53,"Sell")</f>
        <v>0</v>
      </c>
      <c r="AK332" s="40">
        <f ca="1">AK331+SUMIFS('Transactions (Dated)'!$E$2:$E$53,'Transactions (Dated)'!$D$2:$D$53,'Share Values'!$X332,'Transactions (Dated)'!$B$2:$B$53,'Share Values'!AK$11,'Transactions (Dated)'!$C$2:$C$53,"Buy")-SUMIFS('Transactions (Dated)'!$E$2:$E$53,'Transactions (Dated)'!$D$2:$D$53,'Share Values'!$X332,'Transactions (Dated)'!$B$2:$B$53,'Share Values'!AK$11,'Transactions (Dated)'!$C$2:$C$53,"Sell")</f>
        <v>0</v>
      </c>
      <c r="AL332" s="40">
        <f ca="1">AL331+SUMIFS('Transactions (Dated)'!$E$2:$E$53,'Transactions (Dated)'!$D$2:$D$53,'Share Values'!$X332,'Transactions (Dated)'!$B$2:$B$53,'Share Values'!AL$11,'Transactions (Dated)'!$C$2:$C$53,"Buy")-SUMIFS('Transactions (Dated)'!$E$2:$E$53,'Transactions (Dated)'!$D$2:$D$53,'Share Values'!$X332,'Transactions (Dated)'!$B$2:$B$53,'Share Values'!AL$11,'Transactions (Dated)'!$C$2:$C$53,"Sell")</f>
        <v>0</v>
      </c>
      <c r="AM332" s="40">
        <f ca="1">AM331+SUMIFS('Transactions (Dated)'!$E$2:$E$53,'Transactions (Dated)'!$D$2:$D$53,'Share Values'!$X332,'Transactions (Dated)'!$B$2:$B$53,'Share Values'!AM$11,'Transactions (Dated)'!$C$2:$C$53,"Buy")-SUMIFS('Transactions (Dated)'!$E$2:$E$53,'Transactions (Dated)'!$D$2:$D$53,'Share Values'!$X332,'Transactions (Dated)'!$B$2:$B$53,'Share Values'!AM$11,'Transactions (Dated)'!$C$2:$C$53,"Sell")</f>
        <v>0</v>
      </c>
      <c r="AN332" s="40">
        <f ca="1">AN331+SUMIFS('Transactions (Dated)'!$E$2:$E$53,'Transactions (Dated)'!$D$2:$D$53,'Share Values'!$X332,'Transactions (Dated)'!$B$2:$B$53,'Share Values'!AN$11,'Transactions (Dated)'!$C$2:$C$53,"Buy")-SUMIFS('Transactions (Dated)'!$E$2:$E$53,'Transactions (Dated)'!$D$2:$D$53,'Share Values'!$X332,'Transactions (Dated)'!$B$2:$B$53,'Share Values'!AN$11,'Transactions (Dated)'!$C$2:$C$53,"Sell")</f>
        <v>0</v>
      </c>
      <c r="AO332" s="40"/>
      <c r="AQ332" s="3">
        <f t="shared" ref="AQ332:AQ395" si="141">+X332</f>
        <v>42381</v>
      </c>
      <c r="AR332" s="6">
        <f t="shared" ref="AR332:AR395" ca="1" si="142">+Y332*F332</f>
        <v>48608.75</v>
      </c>
      <c r="AS332" s="6">
        <f t="shared" ref="AS332:AS395" ca="1" si="143">+Z332*G332</f>
        <v>17812.5</v>
      </c>
      <c r="AT332" s="6">
        <f t="shared" ref="AT332:AT395" ca="1" si="144">+AA332*H332</f>
        <v>655809</v>
      </c>
      <c r="AU332" s="6">
        <f t="shared" ref="AU332:AU395" ca="1" si="145">+AB332*I332</f>
        <v>64952.359999999993</v>
      </c>
      <c r="AV332" s="6">
        <f t="shared" ref="AV332:AV395" ca="1" si="146">+AC332*J332</f>
        <v>30289.200000000001</v>
      </c>
      <c r="AW332" s="6">
        <f t="shared" ref="AW332:AW395" ca="1" si="147">+AD332*K332</f>
        <v>0</v>
      </c>
      <c r="AX332" s="6">
        <f t="shared" ref="AX332:AX395" ca="1" si="148">+AE332*L332</f>
        <v>0</v>
      </c>
      <c r="AY332" s="6">
        <f t="shared" ref="AY332:AY395" ca="1" si="149">+AF332*M332</f>
        <v>0</v>
      </c>
      <c r="AZ332" s="6">
        <f t="shared" ref="AZ332:AZ395" ca="1" si="150">+AG332*N332</f>
        <v>0</v>
      </c>
      <c r="BA332" s="6">
        <f t="shared" ref="BA332:BA395" ca="1" si="151">+AH332*O332</f>
        <v>0</v>
      </c>
      <c r="BB332" s="6">
        <f t="shared" ref="BB332:BB395" ca="1" si="152">+AI332*P332</f>
        <v>0</v>
      </c>
      <c r="BC332" s="6">
        <f t="shared" ref="BC332:BC395" ca="1" si="153">+AJ332*Q332</f>
        <v>0</v>
      </c>
      <c r="BD332" s="6">
        <f t="shared" ref="BD332:BD395" ca="1" si="154">+AK332*R332</f>
        <v>0</v>
      </c>
      <c r="BE332" s="6">
        <f t="shared" ref="BE332:BE395" ca="1" si="155">+AL332*S332</f>
        <v>0</v>
      </c>
      <c r="BF332" s="6">
        <f t="shared" ca="1" si="136"/>
        <v>0</v>
      </c>
      <c r="BG332" s="6">
        <f t="shared" ca="1" si="137"/>
        <v>0</v>
      </c>
      <c r="BH332" s="6"/>
      <c r="BJ332" s="4">
        <f t="shared" ref="BJ332:BJ395" ca="1" si="156">SUM(AR332:BI332)</f>
        <v>817471.80999999994</v>
      </c>
      <c r="BL332" s="3">
        <f t="shared" ref="BL332:BL395" si="157">+X332</f>
        <v>42381</v>
      </c>
      <c r="BM332" s="6">
        <f>BM331+SUMIFS('Transactions (Dated)'!G:G,'Transactions (Dated)'!D:D,'Share Values'!AQ332)</f>
        <v>34179.499999999993</v>
      </c>
      <c r="BN332" s="6">
        <f ca="1">BN331+SUMIFS('Transactions (Dated)'!$F:$F,'Transactions (Dated)'!$D:$D,$BL332,'Transactions (Dated)'!$B:$B,BN$11,'Transactions (Dated)'!$C:$C,"Dividend (paid to cash)")*Y332</f>
        <v>0</v>
      </c>
      <c r="BO332" s="6">
        <f ca="1">BO331+SUMIFS('Transactions (Dated)'!$F:$F,'Transactions (Dated)'!$D:$D,$BL332,'Transactions (Dated)'!$B:$B,BO$11,'Transactions (Dated)'!$C:$C,"Dividend (paid to cash)")*Z332</f>
        <v>2421.875</v>
      </c>
      <c r="BP332" s="6">
        <f ca="1">BP331+SUMIFS('Transactions (Dated)'!$F:$F,'Transactions (Dated)'!$D:$D,$BL332,'Transactions (Dated)'!$B:$B,BP$11,'Transactions (Dated)'!$C:$C,"Dividend (paid to cash)")*AA332</f>
        <v>35213.892</v>
      </c>
      <c r="BQ332" s="6">
        <f ca="1">BQ331+SUMIFS('Transactions (Dated)'!$F:$F,'Transactions (Dated)'!$D:$D,$BL332,'Transactions (Dated)'!$B:$B,BQ$11,'Transactions (Dated)'!$C:$C,"Dividend (paid to cash)")*AB332</f>
        <v>245.96000000000004</v>
      </c>
      <c r="BR332" s="6">
        <f ca="1">BR331+SUMIFS('Transactions (Dated)'!$F:$F,'Transactions (Dated)'!$D:$D,$BL332,'Transactions (Dated)'!$B:$B,BR$11,'Transactions (Dated)'!$C:$C,"Dividend (paid to cash)")*AC332</f>
        <v>0</v>
      </c>
      <c r="BS332" s="6">
        <f ca="1">BS331+SUMIFS('Transactions (Dated)'!$F:$F,'Transactions (Dated)'!$D:$D,$BL332,'Transactions (Dated)'!$B:$B,BS$11,'Transactions (Dated)'!$C:$C,"Dividend (paid to cash)")*AD332</f>
        <v>0</v>
      </c>
      <c r="BT332" s="6">
        <f ca="1">BT331+SUMIFS('Transactions (Dated)'!$F:$F,'Transactions (Dated)'!$D:$D,$BL332,'Transactions (Dated)'!$B:$B,BT$11,'Transactions (Dated)'!$C:$C,"Dividend (paid to cash)")*AE332</f>
        <v>0</v>
      </c>
      <c r="BU332" s="6">
        <f ca="1">BU331+SUMIFS('Transactions (Dated)'!$F:$F,'Transactions (Dated)'!$D:$D,$BL332,'Transactions (Dated)'!$B:$B,BU$11,'Transactions (Dated)'!$C:$C,"Dividend (paid to cash)")*AF332</f>
        <v>0</v>
      </c>
      <c r="BV332" s="6">
        <f ca="1">BV331+SUMIFS('Transactions (Dated)'!$F:$F,'Transactions (Dated)'!$D:$D,$BL332,'Transactions (Dated)'!$B:$B,BV$11,'Transactions (Dated)'!$C:$C,"Dividend (paid to cash)")*AG332</f>
        <v>0</v>
      </c>
      <c r="BW332" s="6">
        <f ca="1">BW331+SUMIFS('Transactions (Dated)'!$F:$F,'Transactions (Dated)'!$D:$D,$BL332,'Transactions (Dated)'!$B:$B,BW$11,'Transactions (Dated)'!$C:$C,"Dividend (paid to cash)")*AH332</f>
        <v>0</v>
      </c>
      <c r="BX332" s="6">
        <f ca="1">BX331+SUMIFS('Transactions (Dated)'!$F:$F,'Transactions (Dated)'!$D:$D,$BL332,'Transactions (Dated)'!$B:$B,BX$11,'Transactions (Dated)'!$C:$C,"Dividend (paid to cash)")*AI332</f>
        <v>0</v>
      </c>
      <c r="BY332" s="6">
        <f ca="1">BY331+SUMIFS('Transactions (Dated)'!$F:$F,'Transactions (Dated)'!$D:$D,$BL332,'Transactions (Dated)'!$B:$B,BY$11,'Transactions (Dated)'!$C:$C,"Dividend (paid to cash)")*AJ332</f>
        <v>0</v>
      </c>
      <c r="BZ332" s="6">
        <f ca="1">BZ331+SUMIFS('Transactions (Dated)'!$F:$F,'Transactions (Dated)'!$D:$D,$BL332,'Transactions (Dated)'!$B:$B,BZ$11,'Transactions (Dated)'!$C:$C,"Dividend (paid to cash)")*AK332</f>
        <v>0</v>
      </c>
      <c r="CA332" s="6">
        <f ca="1">CA331+SUMIFS('Transactions (Dated)'!$F:$F,'Transactions (Dated)'!$D:$D,$BL332,'Transactions (Dated)'!$B:$B,CA$11,'Transactions (Dated)'!$C:$C,"Dividend (paid to cash)")*AL332</f>
        <v>0</v>
      </c>
      <c r="CB332" s="6">
        <v>0</v>
      </c>
      <c r="CC332" s="6">
        <v>0</v>
      </c>
      <c r="CD332" s="6"/>
      <c r="CF332" s="6">
        <f t="shared" ca="1" si="138"/>
        <v>72061.226999999999</v>
      </c>
      <c r="CH332" s="3">
        <f t="shared" si="139"/>
        <v>42381</v>
      </c>
      <c r="CI332" s="4">
        <f t="shared" ref="CI332:CI395" ca="1" si="158">SUM(AR332:BI332)</f>
        <v>817471.80999999994</v>
      </c>
      <c r="CJ332" s="4">
        <f t="shared" ref="CJ332:CJ395" ca="1" si="159">+CF332</f>
        <v>72061.226999999999</v>
      </c>
      <c r="CL332" s="4">
        <f t="shared" ref="CL332:CL395" ca="1" si="160">CI332+CJ332</f>
        <v>889533.03699999989</v>
      </c>
    </row>
    <row r="333" spans="2:90" x14ac:dyDescent="0.15">
      <c r="B333" s="3">
        <f t="shared" ref="B333:B396" si="161">+E333</f>
        <v>42382</v>
      </c>
      <c r="C333" s="2">
        <v>12170.4</v>
      </c>
      <c r="E333" s="70">
        <v>42382</v>
      </c>
      <c r="F333" s="69">
        <v>10.16</v>
      </c>
      <c r="G333" s="69">
        <v>1.77</v>
      </c>
      <c r="H333" s="69">
        <v>16.45</v>
      </c>
      <c r="I333" s="69">
        <v>34.74</v>
      </c>
      <c r="J333" s="69">
        <v>12.46</v>
      </c>
      <c r="K333" s="69">
        <v>9.2899999999999991</v>
      </c>
      <c r="L333" s="69">
        <v>18.47</v>
      </c>
      <c r="M333" s="69">
        <v>2.91</v>
      </c>
      <c r="N333" s="69">
        <v>7.01</v>
      </c>
      <c r="O333" s="69">
        <v>6.7832999999999997</v>
      </c>
      <c r="P333" s="69">
        <v>22.56</v>
      </c>
      <c r="Q333" s="69">
        <v>0.84</v>
      </c>
      <c r="R333" s="69">
        <v>3.55</v>
      </c>
      <c r="S333" s="69">
        <v>37.229999999999997</v>
      </c>
      <c r="T333" s="69"/>
      <c r="U333">
        <v>37.229999999999997</v>
      </c>
      <c r="V333" s="4"/>
      <c r="X333" s="3">
        <f t="shared" si="140"/>
        <v>42382</v>
      </c>
      <c r="Y333" s="40">
        <f ca="1">Y332+SUMIFS('Transactions (Dated)'!$E$2:$E$53,'Transactions (Dated)'!$D$2:$D$53,'Share Values'!$X333,'Transactions (Dated)'!$B$2:$B$53,'Share Values'!Y$11,'Transactions (Dated)'!$C$2:$C$53,"Buy")-SUMIFS('Transactions (Dated)'!$E$2:$E$53,'Transactions (Dated)'!$D$2:$D$53,'Share Values'!$X333,'Transactions (Dated)'!$B$2:$B$53,'Share Values'!Y$11,'Transactions (Dated)'!$C$2:$C$53,"Sell")</f>
        <v>4625</v>
      </c>
      <c r="Z333" s="40">
        <f ca="1">Z332+SUMIFS('Transactions (Dated)'!$E$2:$E$53,'Transactions (Dated)'!$D$2:$D$53,'Share Values'!$X333,'Transactions (Dated)'!$B$2:$B$53,'Share Values'!Z$11,'Transactions (Dated)'!$C$2:$C$53,"Buy")-SUMIFS('Transactions (Dated)'!$E$2:$E$53,'Transactions (Dated)'!$D$2:$D$53,'Share Values'!$X333,'Transactions (Dated)'!$B$2:$B$53,'Share Values'!Z$11,'Transactions (Dated)'!$C$2:$C$53,"Sell")</f>
        <v>9375</v>
      </c>
      <c r="AA333" s="40">
        <f ca="1">AA332+SUMIFS('Transactions (Dated)'!$E$2:$E$53,'Transactions (Dated)'!$D$2:$D$53,'Share Values'!$X333,'Transactions (Dated)'!$B$2:$B$53,'Share Values'!AA$11,'Transactions (Dated)'!$C$2:$C$53,"Buy")-SUMIFS('Transactions (Dated)'!$E$2:$E$53,'Transactions (Dated)'!$D$2:$D$53,'Share Values'!$X333,'Transactions (Dated)'!$B$2:$B$53,'Share Values'!AA$11,'Transactions (Dated)'!$C$2:$C$53,"Sell")</f>
        <v>39270</v>
      </c>
      <c r="AB333" s="40">
        <f ca="1">AB332+SUMIFS('Transactions (Dated)'!$E$2:$E$53,'Transactions (Dated)'!$D$2:$D$53,'Share Values'!$X333,'Transactions (Dated)'!$B$2:$B$53,'Share Values'!AB$11,'Transactions (Dated)'!$C$2:$C$53,"Buy")-SUMIFS('Transactions (Dated)'!$E$2:$E$53,'Transactions (Dated)'!$D$2:$D$53,'Share Values'!$X333,'Transactions (Dated)'!$B$2:$B$53,'Share Values'!AB$11,'Transactions (Dated)'!$C$2:$C$53,"Sell")</f>
        <v>1892</v>
      </c>
      <c r="AC333" s="40">
        <f ca="1">AC332+SUMIFS('Transactions (Dated)'!$E$2:$E$53,'Transactions (Dated)'!$D$2:$D$53,'Share Values'!$X333,'Transactions (Dated)'!$B$2:$B$53,'Share Values'!AC$11,'Transactions (Dated)'!$C$2:$C$53,"Buy")-SUMIFS('Transactions (Dated)'!$E$2:$E$53,'Transactions (Dated)'!$D$2:$D$53,'Share Values'!$X333,'Transactions (Dated)'!$B$2:$B$53,'Share Values'!AC$11,'Transactions (Dated)'!$C$2:$C$53,"Sell")</f>
        <v>2348</v>
      </c>
      <c r="AD333" s="40">
        <f ca="1">AD332+SUMIFS('Transactions (Dated)'!$E$2:$E$53,'Transactions (Dated)'!$D$2:$D$53,'Share Values'!$X333,'Transactions (Dated)'!$B$2:$B$53,'Share Values'!AD$11,'Transactions (Dated)'!$C$2:$C$53,"Buy")-SUMIFS('Transactions (Dated)'!$E$2:$E$53,'Transactions (Dated)'!$D$2:$D$53,'Share Values'!$X333,'Transactions (Dated)'!$B$2:$B$53,'Share Values'!AD$11,'Transactions (Dated)'!$C$2:$C$53,"Sell")</f>
        <v>0</v>
      </c>
      <c r="AE333" s="40">
        <f ca="1">AE332+SUMIFS('Transactions (Dated)'!$E$2:$E$53,'Transactions (Dated)'!$D$2:$D$53,'Share Values'!$X333,'Transactions (Dated)'!$B$2:$B$53,'Share Values'!AE$11,'Transactions (Dated)'!$C$2:$C$53,"Buy")-SUMIFS('Transactions (Dated)'!$E$2:$E$53,'Transactions (Dated)'!$D$2:$D$53,'Share Values'!$X333,'Transactions (Dated)'!$B$2:$B$53,'Share Values'!AE$11,'Transactions (Dated)'!$C$2:$C$53,"Sell")</f>
        <v>0</v>
      </c>
      <c r="AF333" s="40">
        <f ca="1">AF332+SUMIFS('Transactions (Dated)'!$E$2:$E$53,'Transactions (Dated)'!$D$2:$D$53,'Share Values'!$X333,'Transactions (Dated)'!$B$2:$B$53,'Share Values'!AF$11,'Transactions (Dated)'!$C$2:$C$53,"Buy")-SUMIFS('Transactions (Dated)'!$E$2:$E$53,'Transactions (Dated)'!$D$2:$D$53,'Share Values'!$X333,'Transactions (Dated)'!$B$2:$B$53,'Share Values'!AF$11,'Transactions (Dated)'!$C$2:$C$53,"Sell")</f>
        <v>0</v>
      </c>
      <c r="AG333" s="40">
        <f ca="1">AG332+SUMIFS('Transactions (Dated)'!$E$2:$E$53,'Transactions (Dated)'!$D$2:$D$53,'Share Values'!$X333,'Transactions (Dated)'!$B$2:$B$53,'Share Values'!AG$11,'Transactions (Dated)'!$C$2:$C$53,"Buy")-SUMIFS('Transactions (Dated)'!$E$2:$E$53,'Transactions (Dated)'!$D$2:$D$53,'Share Values'!$X333,'Transactions (Dated)'!$B$2:$B$53,'Share Values'!AG$11,'Transactions (Dated)'!$C$2:$C$53,"Sell")</f>
        <v>0</v>
      </c>
      <c r="AH333" s="40">
        <f ca="1">AH332+SUMIFS('Transactions (Dated)'!$E$2:$E$53,'Transactions (Dated)'!$D$2:$D$53,'Share Values'!$X333,'Transactions (Dated)'!$B$2:$B$53,'Share Values'!AH$11,'Transactions (Dated)'!$C$2:$C$53,"Buy")-SUMIFS('Transactions (Dated)'!$E$2:$E$53,'Transactions (Dated)'!$D$2:$D$53,'Share Values'!$X333,'Transactions (Dated)'!$B$2:$B$53,'Share Values'!AH$11,'Transactions (Dated)'!$C$2:$C$53,"Sell")</f>
        <v>0</v>
      </c>
      <c r="AI333" s="40">
        <f ca="1">AI332+SUMIFS('Transactions (Dated)'!$E$2:$E$53,'Transactions (Dated)'!$D$2:$D$53,'Share Values'!$X333,'Transactions (Dated)'!$B$2:$B$53,'Share Values'!AI$11,'Transactions (Dated)'!$C$2:$C$53,"Buy")-SUMIFS('Transactions (Dated)'!$E$2:$E$53,'Transactions (Dated)'!$D$2:$D$53,'Share Values'!$X333,'Transactions (Dated)'!$B$2:$B$53,'Share Values'!AI$11,'Transactions (Dated)'!$C$2:$C$53,"Sell")</f>
        <v>0</v>
      </c>
      <c r="AJ333" s="40">
        <f ca="1">AJ332+SUMIFS('Transactions (Dated)'!$E$2:$E$53,'Transactions (Dated)'!$D$2:$D$53,'Share Values'!$X333,'Transactions (Dated)'!$B$2:$B$53,'Share Values'!AJ$11,'Transactions (Dated)'!$C$2:$C$53,"Buy")-SUMIFS('Transactions (Dated)'!$E$2:$E$53,'Transactions (Dated)'!$D$2:$D$53,'Share Values'!$X333,'Transactions (Dated)'!$B$2:$B$53,'Share Values'!AJ$11,'Transactions (Dated)'!$C$2:$C$53,"Sell")</f>
        <v>0</v>
      </c>
      <c r="AK333" s="40">
        <f ca="1">AK332+SUMIFS('Transactions (Dated)'!$E$2:$E$53,'Transactions (Dated)'!$D$2:$D$53,'Share Values'!$X333,'Transactions (Dated)'!$B$2:$B$53,'Share Values'!AK$11,'Transactions (Dated)'!$C$2:$C$53,"Buy")-SUMIFS('Transactions (Dated)'!$E$2:$E$53,'Transactions (Dated)'!$D$2:$D$53,'Share Values'!$X333,'Transactions (Dated)'!$B$2:$B$53,'Share Values'!AK$11,'Transactions (Dated)'!$C$2:$C$53,"Sell")</f>
        <v>0</v>
      </c>
      <c r="AL333" s="40">
        <f ca="1">AL332+SUMIFS('Transactions (Dated)'!$E$2:$E$53,'Transactions (Dated)'!$D$2:$D$53,'Share Values'!$X333,'Transactions (Dated)'!$B$2:$B$53,'Share Values'!AL$11,'Transactions (Dated)'!$C$2:$C$53,"Buy")-SUMIFS('Transactions (Dated)'!$E$2:$E$53,'Transactions (Dated)'!$D$2:$D$53,'Share Values'!$X333,'Transactions (Dated)'!$B$2:$B$53,'Share Values'!AL$11,'Transactions (Dated)'!$C$2:$C$53,"Sell")</f>
        <v>0</v>
      </c>
      <c r="AM333" s="40">
        <f ca="1">AM332+SUMIFS('Transactions (Dated)'!$E$2:$E$53,'Transactions (Dated)'!$D$2:$D$53,'Share Values'!$X333,'Transactions (Dated)'!$B$2:$B$53,'Share Values'!AM$11,'Transactions (Dated)'!$C$2:$C$53,"Buy")-SUMIFS('Transactions (Dated)'!$E$2:$E$53,'Transactions (Dated)'!$D$2:$D$53,'Share Values'!$X333,'Transactions (Dated)'!$B$2:$B$53,'Share Values'!AM$11,'Transactions (Dated)'!$C$2:$C$53,"Sell")</f>
        <v>0</v>
      </c>
      <c r="AN333" s="40">
        <f ca="1">AN332+SUMIFS('Transactions (Dated)'!$E$2:$E$53,'Transactions (Dated)'!$D$2:$D$53,'Share Values'!$X333,'Transactions (Dated)'!$B$2:$B$53,'Share Values'!AN$11,'Transactions (Dated)'!$C$2:$C$53,"Buy")-SUMIFS('Transactions (Dated)'!$E$2:$E$53,'Transactions (Dated)'!$D$2:$D$53,'Share Values'!$X333,'Transactions (Dated)'!$B$2:$B$53,'Share Values'!AN$11,'Transactions (Dated)'!$C$2:$C$53,"Sell")</f>
        <v>0</v>
      </c>
      <c r="AO333" s="40"/>
      <c r="AQ333" s="3">
        <f t="shared" si="141"/>
        <v>42382</v>
      </c>
      <c r="AR333" s="6">
        <f t="shared" ca="1" si="142"/>
        <v>46990</v>
      </c>
      <c r="AS333" s="6">
        <f t="shared" ca="1" si="143"/>
        <v>16593.75</v>
      </c>
      <c r="AT333" s="6">
        <f t="shared" ca="1" si="144"/>
        <v>645991.5</v>
      </c>
      <c r="AU333" s="6">
        <f t="shared" ca="1" si="145"/>
        <v>65728.08</v>
      </c>
      <c r="AV333" s="6">
        <f t="shared" ca="1" si="146"/>
        <v>29256.080000000002</v>
      </c>
      <c r="AW333" s="6">
        <f t="shared" ca="1" si="147"/>
        <v>0</v>
      </c>
      <c r="AX333" s="6">
        <f t="shared" ca="1" si="148"/>
        <v>0</v>
      </c>
      <c r="AY333" s="6">
        <f t="shared" ca="1" si="149"/>
        <v>0</v>
      </c>
      <c r="AZ333" s="6">
        <f t="shared" ca="1" si="150"/>
        <v>0</v>
      </c>
      <c r="BA333" s="6">
        <f t="shared" ca="1" si="151"/>
        <v>0</v>
      </c>
      <c r="BB333" s="6">
        <f t="shared" ca="1" si="152"/>
        <v>0</v>
      </c>
      <c r="BC333" s="6">
        <f t="shared" ca="1" si="153"/>
        <v>0</v>
      </c>
      <c r="BD333" s="6">
        <f t="shared" ca="1" si="154"/>
        <v>0</v>
      </c>
      <c r="BE333" s="6">
        <f t="shared" ca="1" si="155"/>
        <v>0</v>
      </c>
      <c r="BF333" s="6">
        <f t="shared" ref="BF333:BF396" ca="1" si="162">+AM333*T333</f>
        <v>0</v>
      </c>
      <c r="BG333" s="6">
        <f t="shared" ref="BG333:BG396" ca="1" si="163">+AN333*U333</f>
        <v>0</v>
      </c>
      <c r="BH333" s="6"/>
      <c r="BJ333" s="4">
        <f t="shared" ca="1" si="156"/>
        <v>804559.40999999992</v>
      </c>
      <c r="BL333" s="3">
        <f t="shared" si="157"/>
        <v>42382</v>
      </c>
      <c r="BM333" s="6">
        <f>BM332+SUMIFS('Transactions (Dated)'!G:G,'Transactions (Dated)'!D:D,'Share Values'!AQ333)</f>
        <v>34179.499999999993</v>
      </c>
      <c r="BN333" s="6">
        <f ca="1">BN332+SUMIFS('Transactions (Dated)'!$F:$F,'Transactions (Dated)'!$D:$D,$BL333,'Transactions (Dated)'!$B:$B,BN$11,'Transactions (Dated)'!$C:$C,"Dividend (paid to cash)")*Y333</f>
        <v>0</v>
      </c>
      <c r="BO333" s="6">
        <f ca="1">BO332+SUMIFS('Transactions (Dated)'!$F:$F,'Transactions (Dated)'!$D:$D,$BL333,'Transactions (Dated)'!$B:$B,BO$11,'Transactions (Dated)'!$C:$C,"Dividend (paid to cash)")*Z333</f>
        <v>2421.875</v>
      </c>
      <c r="BP333" s="6">
        <f ca="1">BP332+SUMIFS('Transactions (Dated)'!$F:$F,'Transactions (Dated)'!$D:$D,$BL333,'Transactions (Dated)'!$B:$B,BP$11,'Transactions (Dated)'!$C:$C,"Dividend (paid to cash)")*AA333</f>
        <v>35213.892</v>
      </c>
      <c r="BQ333" s="6">
        <f ca="1">BQ332+SUMIFS('Transactions (Dated)'!$F:$F,'Transactions (Dated)'!$D:$D,$BL333,'Transactions (Dated)'!$B:$B,BQ$11,'Transactions (Dated)'!$C:$C,"Dividend (paid to cash)")*AB333</f>
        <v>245.96000000000004</v>
      </c>
      <c r="BR333" s="6">
        <f ca="1">BR332+SUMIFS('Transactions (Dated)'!$F:$F,'Transactions (Dated)'!$D:$D,$BL333,'Transactions (Dated)'!$B:$B,BR$11,'Transactions (Dated)'!$C:$C,"Dividend (paid to cash)")*AC333</f>
        <v>0</v>
      </c>
      <c r="BS333" s="6">
        <f ca="1">BS332+SUMIFS('Transactions (Dated)'!$F:$F,'Transactions (Dated)'!$D:$D,$BL333,'Transactions (Dated)'!$B:$B,BS$11,'Transactions (Dated)'!$C:$C,"Dividend (paid to cash)")*AD333</f>
        <v>0</v>
      </c>
      <c r="BT333" s="6">
        <f ca="1">BT332+SUMIFS('Transactions (Dated)'!$F:$F,'Transactions (Dated)'!$D:$D,$BL333,'Transactions (Dated)'!$B:$B,BT$11,'Transactions (Dated)'!$C:$C,"Dividend (paid to cash)")*AE333</f>
        <v>0</v>
      </c>
      <c r="BU333" s="6">
        <f ca="1">BU332+SUMIFS('Transactions (Dated)'!$F:$F,'Transactions (Dated)'!$D:$D,$BL333,'Transactions (Dated)'!$B:$B,BU$11,'Transactions (Dated)'!$C:$C,"Dividend (paid to cash)")*AF333</f>
        <v>0</v>
      </c>
      <c r="BV333" s="6">
        <f ca="1">BV332+SUMIFS('Transactions (Dated)'!$F:$F,'Transactions (Dated)'!$D:$D,$BL333,'Transactions (Dated)'!$B:$B,BV$11,'Transactions (Dated)'!$C:$C,"Dividend (paid to cash)")*AG333</f>
        <v>0</v>
      </c>
      <c r="BW333" s="6">
        <f ca="1">BW332+SUMIFS('Transactions (Dated)'!$F:$F,'Transactions (Dated)'!$D:$D,$BL333,'Transactions (Dated)'!$B:$B,BW$11,'Transactions (Dated)'!$C:$C,"Dividend (paid to cash)")*AH333</f>
        <v>0</v>
      </c>
      <c r="BX333" s="6">
        <f ca="1">BX332+SUMIFS('Transactions (Dated)'!$F:$F,'Transactions (Dated)'!$D:$D,$BL333,'Transactions (Dated)'!$B:$B,BX$11,'Transactions (Dated)'!$C:$C,"Dividend (paid to cash)")*AI333</f>
        <v>0</v>
      </c>
      <c r="BY333" s="6">
        <f ca="1">BY332+SUMIFS('Transactions (Dated)'!$F:$F,'Transactions (Dated)'!$D:$D,$BL333,'Transactions (Dated)'!$B:$B,BY$11,'Transactions (Dated)'!$C:$C,"Dividend (paid to cash)")*AJ333</f>
        <v>0</v>
      </c>
      <c r="BZ333" s="6">
        <f ca="1">BZ332+SUMIFS('Transactions (Dated)'!$F:$F,'Transactions (Dated)'!$D:$D,$BL333,'Transactions (Dated)'!$B:$B,BZ$11,'Transactions (Dated)'!$C:$C,"Dividend (paid to cash)")*AK333</f>
        <v>0</v>
      </c>
      <c r="CA333" s="6">
        <f ca="1">CA332+SUMIFS('Transactions (Dated)'!$F:$F,'Transactions (Dated)'!$D:$D,$BL333,'Transactions (Dated)'!$B:$B,CA$11,'Transactions (Dated)'!$C:$C,"Dividend (paid to cash)")*AL333</f>
        <v>0</v>
      </c>
      <c r="CB333" s="6">
        <v>0</v>
      </c>
      <c r="CC333" s="6">
        <v>0</v>
      </c>
      <c r="CD333" s="6"/>
      <c r="CF333" s="6">
        <f t="shared" ref="CF333:CF396" ca="1" si="164">SUM(BM333:CE333)</f>
        <v>72061.226999999999</v>
      </c>
      <c r="CH333" s="3">
        <f t="shared" ref="CH333:CH396" si="165">BL333</f>
        <v>42382</v>
      </c>
      <c r="CI333" s="4">
        <f t="shared" ca="1" si="158"/>
        <v>804559.40999999992</v>
      </c>
      <c r="CJ333" s="4">
        <f t="shared" ca="1" si="159"/>
        <v>72061.226999999999</v>
      </c>
      <c r="CL333" s="4">
        <f t="shared" ca="1" si="160"/>
        <v>876620.63699999987</v>
      </c>
    </row>
    <row r="334" spans="2:90" x14ac:dyDescent="0.15">
      <c r="B334" s="3">
        <f t="shared" si="161"/>
        <v>42383</v>
      </c>
      <c r="C334" s="2">
        <v>12336</v>
      </c>
      <c r="E334" s="70">
        <v>42383</v>
      </c>
      <c r="F334" s="69">
        <v>10.53</v>
      </c>
      <c r="G334" s="69">
        <v>1.9</v>
      </c>
      <c r="H334" s="69">
        <v>16.649999999999999</v>
      </c>
      <c r="I334" s="69">
        <v>34.44</v>
      </c>
      <c r="J334" s="69">
        <v>12.67</v>
      </c>
      <c r="K334" s="69">
        <v>9.43</v>
      </c>
      <c r="L334" s="69">
        <v>18.78</v>
      </c>
      <c r="M334" s="69">
        <v>2.79</v>
      </c>
      <c r="N334" s="69">
        <v>7</v>
      </c>
      <c r="O334" s="69">
        <v>6.8967000000000001</v>
      </c>
      <c r="P334" s="69">
        <v>22.67</v>
      </c>
      <c r="Q334" s="69">
        <v>0.84</v>
      </c>
      <c r="R334" s="69">
        <v>3.03</v>
      </c>
      <c r="S334" s="69">
        <v>37.68</v>
      </c>
      <c r="T334" s="69"/>
      <c r="U334">
        <v>37.68</v>
      </c>
      <c r="V334" s="4"/>
      <c r="X334" s="3">
        <f t="shared" si="140"/>
        <v>42383</v>
      </c>
      <c r="Y334" s="40">
        <f ca="1">Y333+SUMIFS('Transactions (Dated)'!$E$2:$E$53,'Transactions (Dated)'!$D$2:$D$53,'Share Values'!$X334,'Transactions (Dated)'!$B$2:$B$53,'Share Values'!Y$11,'Transactions (Dated)'!$C$2:$C$53,"Buy")-SUMIFS('Transactions (Dated)'!$E$2:$E$53,'Transactions (Dated)'!$D$2:$D$53,'Share Values'!$X334,'Transactions (Dated)'!$B$2:$B$53,'Share Values'!Y$11,'Transactions (Dated)'!$C$2:$C$53,"Sell")</f>
        <v>4625</v>
      </c>
      <c r="Z334" s="40">
        <f ca="1">Z333+SUMIFS('Transactions (Dated)'!$E$2:$E$53,'Transactions (Dated)'!$D$2:$D$53,'Share Values'!$X334,'Transactions (Dated)'!$B$2:$B$53,'Share Values'!Z$11,'Transactions (Dated)'!$C$2:$C$53,"Buy")-SUMIFS('Transactions (Dated)'!$E$2:$E$53,'Transactions (Dated)'!$D$2:$D$53,'Share Values'!$X334,'Transactions (Dated)'!$B$2:$B$53,'Share Values'!Z$11,'Transactions (Dated)'!$C$2:$C$53,"Sell")</f>
        <v>9375</v>
      </c>
      <c r="AA334" s="40">
        <f ca="1">AA333+SUMIFS('Transactions (Dated)'!$E$2:$E$53,'Transactions (Dated)'!$D$2:$D$53,'Share Values'!$X334,'Transactions (Dated)'!$B$2:$B$53,'Share Values'!AA$11,'Transactions (Dated)'!$C$2:$C$53,"Buy")-SUMIFS('Transactions (Dated)'!$E$2:$E$53,'Transactions (Dated)'!$D$2:$D$53,'Share Values'!$X334,'Transactions (Dated)'!$B$2:$B$53,'Share Values'!AA$11,'Transactions (Dated)'!$C$2:$C$53,"Sell")</f>
        <v>39270</v>
      </c>
      <c r="AB334" s="40">
        <f ca="1">AB333+SUMIFS('Transactions (Dated)'!$E$2:$E$53,'Transactions (Dated)'!$D$2:$D$53,'Share Values'!$X334,'Transactions (Dated)'!$B$2:$B$53,'Share Values'!AB$11,'Transactions (Dated)'!$C$2:$C$53,"Buy")-SUMIFS('Transactions (Dated)'!$E$2:$E$53,'Transactions (Dated)'!$D$2:$D$53,'Share Values'!$X334,'Transactions (Dated)'!$B$2:$B$53,'Share Values'!AB$11,'Transactions (Dated)'!$C$2:$C$53,"Sell")</f>
        <v>1892</v>
      </c>
      <c r="AC334" s="40">
        <f ca="1">AC333+SUMIFS('Transactions (Dated)'!$E$2:$E$53,'Transactions (Dated)'!$D$2:$D$53,'Share Values'!$X334,'Transactions (Dated)'!$B$2:$B$53,'Share Values'!AC$11,'Transactions (Dated)'!$C$2:$C$53,"Buy")-SUMIFS('Transactions (Dated)'!$E$2:$E$53,'Transactions (Dated)'!$D$2:$D$53,'Share Values'!$X334,'Transactions (Dated)'!$B$2:$B$53,'Share Values'!AC$11,'Transactions (Dated)'!$C$2:$C$53,"Sell")</f>
        <v>2348</v>
      </c>
      <c r="AD334" s="40">
        <f ca="1">AD333+SUMIFS('Transactions (Dated)'!$E$2:$E$53,'Transactions (Dated)'!$D$2:$D$53,'Share Values'!$X334,'Transactions (Dated)'!$B$2:$B$53,'Share Values'!AD$11,'Transactions (Dated)'!$C$2:$C$53,"Buy")-SUMIFS('Transactions (Dated)'!$E$2:$E$53,'Transactions (Dated)'!$D$2:$D$53,'Share Values'!$X334,'Transactions (Dated)'!$B$2:$B$53,'Share Values'!AD$11,'Transactions (Dated)'!$C$2:$C$53,"Sell")</f>
        <v>0</v>
      </c>
      <c r="AE334" s="40">
        <f ca="1">AE333+SUMIFS('Transactions (Dated)'!$E$2:$E$53,'Transactions (Dated)'!$D$2:$D$53,'Share Values'!$X334,'Transactions (Dated)'!$B$2:$B$53,'Share Values'!AE$11,'Transactions (Dated)'!$C$2:$C$53,"Buy")-SUMIFS('Transactions (Dated)'!$E$2:$E$53,'Transactions (Dated)'!$D$2:$D$53,'Share Values'!$X334,'Transactions (Dated)'!$B$2:$B$53,'Share Values'!AE$11,'Transactions (Dated)'!$C$2:$C$53,"Sell")</f>
        <v>0</v>
      </c>
      <c r="AF334" s="40">
        <f ca="1">AF333+SUMIFS('Transactions (Dated)'!$E$2:$E$53,'Transactions (Dated)'!$D$2:$D$53,'Share Values'!$X334,'Transactions (Dated)'!$B$2:$B$53,'Share Values'!AF$11,'Transactions (Dated)'!$C$2:$C$53,"Buy")-SUMIFS('Transactions (Dated)'!$E$2:$E$53,'Transactions (Dated)'!$D$2:$D$53,'Share Values'!$X334,'Transactions (Dated)'!$B$2:$B$53,'Share Values'!AF$11,'Transactions (Dated)'!$C$2:$C$53,"Sell")</f>
        <v>0</v>
      </c>
      <c r="AG334" s="40">
        <f ca="1">AG333+SUMIFS('Transactions (Dated)'!$E$2:$E$53,'Transactions (Dated)'!$D$2:$D$53,'Share Values'!$X334,'Transactions (Dated)'!$B$2:$B$53,'Share Values'!AG$11,'Transactions (Dated)'!$C$2:$C$53,"Buy")-SUMIFS('Transactions (Dated)'!$E$2:$E$53,'Transactions (Dated)'!$D$2:$D$53,'Share Values'!$X334,'Transactions (Dated)'!$B$2:$B$53,'Share Values'!AG$11,'Transactions (Dated)'!$C$2:$C$53,"Sell")</f>
        <v>0</v>
      </c>
      <c r="AH334" s="40">
        <f ca="1">AH333+SUMIFS('Transactions (Dated)'!$E$2:$E$53,'Transactions (Dated)'!$D$2:$D$53,'Share Values'!$X334,'Transactions (Dated)'!$B$2:$B$53,'Share Values'!AH$11,'Transactions (Dated)'!$C$2:$C$53,"Buy")-SUMIFS('Transactions (Dated)'!$E$2:$E$53,'Transactions (Dated)'!$D$2:$D$53,'Share Values'!$X334,'Transactions (Dated)'!$B$2:$B$53,'Share Values'!AH$11,'Transactions (Dated)'!$C$2:$C$53,"Sell")</f>
        <v>0</v>
      </c>
      <c r="AI334" s="40">
        <f ca="1">AI333+SUMIFS('Transactions (Dated)'!$E$2:$E$53,'Transactions (Dated)'!$D$2:$D$53,'Share Values'!$X334,'Transactions (Dated)'!$B$2:$B$53,'Share Values'!AI$11,'Transactions (Dated)'!$C$2:$C$53,"Buy")-SUMIFS('Transactions (Dated)'!$E$2:$E$53,'Transactions (Dated)'!$D$2:$D$53,'Share Values'!$X334,'Transactions (Dated)'!$B$2:$B$53,'Share Values'!AI$11,'Transactions (Dated)'!$C$2:$C$53,"Sell")</f>
        <v>0</v>
      </c>
      <c r="AJ334" s="40">
        <f ca="1">AJ333+SUMIFS('Transactions (Dated)'!$E$2:$E$53,'Transactions (Dated)'!$D$2:$D$53,'Share Values'!$X334,'Transactions (Dated)'!$B$2:$B$53,'Share Values'!AJ$11,'Transactions (Dated)'!$C$2:$C$53,"Buy")-SUMIFS('Transactions (Dated)'!$E$2:$E$53,'Transactions (Dated)'!$D$2:$D$53,'Share Values'!$X334,'Transactions (Dated)'!$B$2:$B$53,'Share Values'!AJ$11,'Transactions (Dated)'!$C$2:$C$53,"Sell")</f>
        <v>0</v>
      </c>
      <c r="AK334" s="40">
        <f ca="1">AK333+SUMIFS('Transactions (Dated)'!$E$2:$E$53,'Transactions (Dated)'!$D$2:$D$53,'Share Values'!$X334,'Transactions (Dated)'!$B$2:$B$53,'Share Values'!AK$11,'Transactions (Dated)'!$C$2:$C$53,"Buy")-SUMIFS('Transactions (Dated)'!$E$2:$E$53,'Transactions (Dated)'!$D$2:$D$53,'Share Values'!$X334,'Transactions (Dated)'!$B$2:$B$53,'Share Values'!AK$11,'Transactions (Dated)'!$C$2:$C$53,"Sell")</f>
        <v>0</v>
      </c>
      <c r="AL334" s="40">
        <f ca="1">AL333+SUMIFS('Transactions (Dated)'!$E$2:$E$53,'Transactions (Dated)'!$D$2:$D$53,'Share Values'!$X334,'Transactions (Dated)'!$B$2:$B$53,'Share Values'!AL$11,'Transactions (Dated)'!$C$2:$C$53,"Buy")-SUMIFS('Transactions (Dated)'!$E$2:$E$53,'Transactions (Dated)'!$D$2:$D$53,'Share Values'!$X334,'Transactions (Dated)'!$B$2:$B$53,'Share Values'!AL$11,'Transactions (Dated)'!$C$2:$C$53,"Sell")</f>
        <v>0</v>
      </c>
      <c r="AM334" s="40">
        <f ca="1">AM333+SUMIFS('Transactions (Dated)'!$E$2:$E$53,'Transactions (Dated)'!$D$2:$D$53,'Share Values'!$X334,'Transactions (Dated)'!$B$2:$B$53,'Share Values'!AM$11,'Transactions (Dated)'!$C$2:$C$53,"Buy")-SUMIFS('Transactions (Dated)'!$E$2:$E$53,'Transactions (Dated)'!$D$2:$D$53,'Share Values'!$X334,'Transactions (Dated)'!$B$2:$B$53,'Share Values'!AM$11,'Transactions (Dated)'!$C$2:$C$53,"Sell")</f>
        <v>0</v>
      </c>
      <c r="AN334" s="40">
        <f ca="1">AN333+SUMIFS('Transactions (Dated)'!$E$2:$E$53,'Transactions (Dated)'!$D$2:$D$53,'Share Values'!$X334,'Transactions (Dated)'!$B$2:$B$53,'Share Values'!AN$11,'Transactions (Dated)'!$C$2:$C$53,"Buy")-SUMIFS('Transactions (Dated)'!$E$2:$E$53,'Transactions (Dated)'!$D$2:$D$53,'Share Values'!$X334,'Transactions (Dated)'!$B$2:$B$53,'Share Values'!AN$11,'Transactions (Dated)'!$C$2:$C$53,"Sell")</f>
        <v>0</v>
      </c>
      <c r="AO334" s="40"/>
      <c r="AQ334" s="3">
        <f t="shared" si="141"/>
        <v>42383</v>
      </c>
      <c r="AR334" s="6">
        <f t="shared" ca="1" si="142"/>
        <v>48701.25</v>
      </c>
      <c r="AS334" s="6">
        <f t="shared" ca="1" si="143"/>
        <v>17812.5</v>
      </c>
      <c r="AT334" s="6">
        <f t="shared" ca="1" si="144"/>
        <v>653845.5</v>
      </c>
      <c r="AU334" s="6">
        <f t="shared" ca="1" si="145"/>
        <v>65160.479999999996</v>
      </c>
      <c r="AV334" s="6">
        <f t="shared" ca="1" si="146"/>
        <v>29749.16</v>
      </c>
      <c r="AW334" s="6">
        <f t="shared" ca="1" si="147"/>
        <v>0</v>
      </c>
      <c r="AX334" s="6">
        <f t="shared" ca="1" si="148"/>
        <v>0</v>
      </c>
      <c r="AY334" s="6">
        <f t="shared" ca="1" si="149"/>
        <v>0</v>
      </c>
      <c r="AZ334" s="6">
        <f t="shared" ca="1" si="150"/>
        <v>0</v>
      </c>
      <c r="BA334" s="6">
        <f t="shared" ca="1" si="151"/>
        <v>0</v>
      </c>
      <c r="BB334" s="6">
        <f t="shared" ca="1" si="152"/>
        <v>0</v>
      </c>
      <c r="BC334" s="6">
        <f t="shared" ca="1" si="153"/>
        <v>0</v>
      </c>
      <c r="BD334" s="6">
        <f t="shared" ca="1" si="154"/>
        <v>0</v>
      </c>
      <c r="BE334" s="6">
        <f t="shared" ca="1" si="155"/>
        <v>0</v>
      </c>
      <c r="BF334" s="6">
        <f t="shared" ca="1" si="162"/>
        <v>0</v>
      </c>
      <c r="BG334" s="6">
        <f t="shared" ca="1" si="163"/>
        <v>0</v>
      </c>
      <c r="BH334" s="6"/>
      <c r="BJ334" s="4">
        <f t="shared" ca="1" si="156"/>
        <v>815268.89</v>
      </c>
      <c r="BL334" s="3">
        <f t="shared" si="157"/>
        <v>42383</v>
      </c>
      <c r="BM334" s="6">
        <f>BM333+SUMIFS('Transactions (Dated)'!G:G,'Transactions (Dated)'!D:D,'Share Values'!AQ334)</f>
        <v>34179.499999999993</v>
      </c>
      <c r="BN334" s="6">
        <f ca="1">BN333+SUMIFS('Transactions (Dated)'!$F:$F,'Transactions (Dated)'!$D:$D,$BL334,'Transactions (Dated)'!$B:$B,BN$11,'Transactions (Dated)'!$C:$C,"Dividend (paid to cash)")*Y334</f>
        <v>0</v>
      </c>
      <c r="BO334" s="6">
        <f ca="1">BO333+SUMIFS('Transactions (Dated)'!$F:$F,'Transactions (Dated)'!$D:$D,$BL334,'Transactions (Dated)'!$B:$B,BO$11,'Transactions (Dated)'!$C:$C,"Dividend (paid to cash)")*Z334</f>
        <v>2421.875</v>
      </c>
      <c r="BP334" s="6">
        <f ca="1">BP333+SUMIFS('Transactions (Dated)'!$F:$F,'Transactions (Dated)'!$D:$D,$BL334,'Transactions (Dated)'!$B:$B,BP$11,'Transactions (Dated)'!$C:$C,"Dividend (paid to cash)")*AA334</f>
        <v>35213.892</v>
      </c>
      <c r="BQ334" s="6">
        <f ca="1">BQ333+SUMIFS('Transactions (Dated)'!$F:$F,'Transactions (Dated)'!$D:$D,$BL334,'Transactions (Dated)'!$B:$B,BQ$11,'Transactions (Dated)'!$C:$C,"Dividend (paid to cash)")*AB334</f>
        <v>245.96000000000004</v>
      </c>
      <c r="BR334" s="6">
        <f ca="1">BR333+SUMIFS('Transactions (Dated)'!$F:$F,'Transactions (Dated)'!$D:$D,$BL334,'Transactions (Dated)'!$B:$B,BR$11,'Transactions (Dated)'!$C:$C,"Dividend (paid to cash)")*AC334</f>
        <v>0</v>
      </c>
      <c r="BS334" s="6">
        <f ca="1">BS333+SUMIFS('Transactions (Dated)'!$F:$F,'Transactions (Dated)'!$D:$D,$BL334,'Transactions (Dated)'!$B:$B,BS$11,'Transactions (Dated)'!$C:$C,"Dividend (paid to cash)")*AD334</f>
        <v>0</v>
      </c>
      <c r="BT334" s="6">
        <f ca="1">BT333+SUMIFS('Transactions (Dated)'!$F:$F,'Transactions (Dated)'!$D:$D,$BL334,'Transactions (Dated)'!$B:$B,BT$11,'Transactions (Dated)'!$C:$C,"Dividend (paid to cash)")*AE334</f>
        <v>0</v>
      </c>
      <c r="BU334" s="6">
        <f ca="1">BU333+SUMIFS('Transactions (Dated)'!$F:$F,'Transactions (Dated)'!$D:$D,$BL334,'Transactions (Dated)'!$B:$B,BU$11,'Transactions (Dated)'!$C:$C,"Dividend (paid to cash)")*AF334</f>
        <v>0</v>
      </c>
      <c r="BV334" s="6">
        <f ca="1">BV333+SUMIFS('Transactions (Dated)'!$F:$F,'Transactions (Dated)'!$D:$D,$BL334,'Transactions (Dated)'!$B:$B,BV$11,'Transactions (Dated)'!$C:$C,"Dividend (paid to cash)")*AG334</f>
        <v>0</v>
      </c>
      <c r="BW334" s="6">
        <f ca="1">BW333+SUMIFS('Transactions (Dated)'!$F:$F,'Transactions (Dated)'!$D:$D,$BL334,'Transactions (Dated)'!$B:$B,BW$11,'Transactions (Dated)'!$C:$C,"Dividend (paid to cash)")*AH334</f>
        <v>0</v>
      </c>
      <c r="BX334" s="6">
        <f ca="1">BX333+SUMIFS('Transactions (Dated)'!$F:$F,'Transactions (Dated)'!$D:$D,$BL334,'Transactions (Dated)'!$B:$B,BX$11,'Transactions (Dated)'!$C:$C,"Dividend (paid to cash)")*AI334</f>
        <v>0</v>
      </c>
      <c r="BY334" s="6">
        <f ca="1">BY333+SUMIFS('Transactions (Dated)'!$F:$F,'Transactions (Dated)'!$D:$D,$BL334,'Transactions (Dated)'!$B:$B,BY$11,'Transactions (Dated)'!$C:$C,"Dividend (paid to cash)")*AJ334</f>
        <v>0</v>
      </c>
      <c r="BZ334" s="6">
        <f ca="1">BZ333+SUMIFS('Transactions (Dated)'!$F:$F,'Transactions (Dated)'!$D:$D,$BL334,'Transactions (Dated)'!$B:$B,BZ$11,'Transactions (Dated)'!$C:$C,"Dividend (paid to cash)")*AK334</f>
        <v>0</v>
      </c>
      <c r="CA334" s="6">
        <f ca="1">CA333+SUMIFS('Transactions (Dated)'!$F:$F,'Transactions (Dated)'!$D:$D,$BL334,'Transactions (Dated)'!$B:$B,CA$11,'Transactions (Dated)'!$C:$C,"Dividend (paid to cash)")*AL334</f>
        <v>0</v>
      </c>
      <c r="CB334" s="6">
        <v>0</v>
      </c>
      <c r="CC334" s="6">
        <v>0</v>
      </c>
      <c r="CD334" s="6"/>
      <c r="CF334" s="6">
        <f t="shared" ca="1" si="164"/>
        <v>72061.226999999999</v>
      </c>
      <c r="CH334" s="3">
        <f t="shared" si="165"/>
        <v>42383</v>
      </c>
      <c r="CI334" s="4">
        <f t="shared" ca="1" si="158"/>
        <v>815268.89</v>
      </c>
      <c r="CJ334" s="4">
        <f t="shared" ca="1" si="159"/>
        <v>72061.226999999999</v>
      </c>
      <c r="CL334" s="4">
        <f t="shared" ca="1" si="160"/>
        <v>887330.11699999997</v>
      </c>
    </row>
    <row r="335" spans="2:90" x14ac:dyDescent="0.15">
      <c r="B335" s="3">
        <f t="shared" si="161"/>
        <v>42384</v>
      </c>
      <c r="C335" s="2">
        <v>12073.5</v>
      </c>
      <c r="E335" s="70">
        <v>42384</v>
      </c>
      <c r="F335" s="69">
        <v>10.130000000000001</v>
      </c>
      <c r="G335" s="69">
        <v>1.83</v>
      </c>
      <c r="H335" s="69">
        <v>16.3</v>
      </c>
      <c r="I335" s="69">
        <v>34.299999999999997</v>
      </c>
      <c r="J335" s="69">
        <v>12.68</v>
      </c>
      <c r="K335" s="69">
        <v>9.1999999999999993</v>
      </c>
      <c r="L335" s="69">
        <v>18.190000000000001</v>
      </c>
      <c r="M335" s="69">
        <v>2.72</v>
      </c>
      <c r="N335" s="69">
        <v>7</v>
      </c>
      <c r="O335" s="69">
        <v>6.88</v>
      </c>
      <c r="P335" s="69">
        <v>21.95</v>
      </c>
      <c r="Q335" s="69">
        <v>0.84</v>
      </c>
      <c r="R335" s="69">
        <v>2.94</v>
      </c>
      <c r="S335" s="69">
        <v>36.520000000000003</v>
      </c>
      <c r="T335" s="69"/>
      <c r="U335">
        <v>36.520000000000003</v>
      </c>
      <c r="V335" s="4"/>
      <c r="X335" s="3">
        <f t="shared" si="140"/>
        <v>42384</v>
      </c>
      <c r="Y335" s="40">
        <f ca="1">Y334+SUMIFS('Transactions (Dated)'!$E$2:$E$53,'Transactions (Dated)'!$D$2:$D$53,'Share Values'!$X335,'Transactions (Dated)'!$B$2:$B$53,'Share Values'!Y$11,'Transactions (Dated)'!$C$2:$C$53,"Buy")-SUMIFS('Transactions (Dated)'!$E$2:$E$53,'Transactions (Dated)'!$D$2:$D$53,'Share Values'!$X335,'Transactions (Dated)'!$B$2:$B$53,'Share Values'!Y$11,'Transactions (Dated)'!$C$2:$C$53,"Sell")</f>
        <v>4625</v>
      </c>
      <c r="Z335" s="40">
        <f ca="1">Z334+SUMIFS('Transactions (Dated)'!$E$2:$E$53,'Transactions (Dated)'!$D$2:$D$53,'Share Values'!$X335,'Transactions (Dated)'!$B$2:$B$53,'Share Values'!Z$11,'Transactions (Dated)'!$C$2:$C$53,"Buy")-SUMIFS('Transactions (Dated)'!$E$2:$E$53,'Transactions (Dated)'!$D$2:$D$53,'Share Values'!$X335,'Transactions (Dated)'!$B$2:$B$53,'Share Values'!Z$11,'Transactions (Dated)'!$C$2:$C$53,"Sell")</f>
        <v>9375</v>
      </c>
      <c r="AA335" s="40">
        <f ca="1">AA334+SUMIFS('Transactions (Dated)'!$E$2:$E$53,'Transactions (Dated)'!$D$2:$D$53,'Share Values'!$X335,'Transactions (Dated)'!$B$2:$B$53,'Share Values'!AA$11,'Transactions (Dated)'!$C$2:$C$53,"Buy")-SUMIFS('Transactions (Dated)'!$E$2:$E$53,'Transactions (Dated)'!$D$2:$D$53,'Share Values'!$X335,'Transactions (Dated)'!$B$2:$B$53,'Share Values'!AA$11,'Transactions (Dated)'!$C$2:$C$53,"Sell")</f>
        <v>39270</v>
      </c>
      <c r="AB335" s="40">
        <f ca="1">AB334+SUMIFS('Transactions (Dated)'!$E$2:$E$53,'Transactions (Dated)'!$D$2:$D$53,'Share Values'!$X335,'Transactions (Dated)'!$B$2:$B$53,'Share Values'!AB$11,'Transactions (Dated)'!$C$2:$C$53,"Buy")-SUMIFS('Transactions (Dated)'!$E$2:$E$53,'Transactions (Dated)'!$D$2:$D$53,'Share Values'!$X335,'Transactions (Dated)'!$B$2:$B$53,'Share Values'!AB$11,'Transactions (Dated)'!$C$2:$C$53,"Sell")</f>
        <v>1892</v>
      </c>
      <c r="AC335" s="40">
        <f ca="1">AC334+SUMIFS('Transactions (Dated)'!$E$2:$E$53,'Transactions (Dated)'!$D$2:$D$53,'Share Values'!$X335,'Transactions (Dated)'!$B$2:$B$53,'Share Values'!AC$11,'Transactions (Dated)'!$C$2:$C$53,"Buy")-SUMIFS('Transactions (Dated)'!$E$2:$E$53,'Transactions (Dated)'!$D$2:$D$53,'Share Values'!$X335,'Transactions (Dated)'!$B$2:$B$53,'Share Values'!AC$11,'Transactions (Dated)'!$C$2:$C$53,"Sell")</f>
        <v>2348</v>
      </c>
      <c r="AD335" s="40">
        <f ca="1">AD334+SUMIFS('Transactions (Dated)'!$E$2:$E$53,'Transactions (Dated)'!$D$2:$D$53,'Share Values'!$X335,'Transactions (Dated)'!$B$2:$B$53,'Share Values'!AD$11,'Transactions (Dated)'!$C$2:$C$53,"Buy")-SUMIFS('Transactions (Dated)'!$E$2:$E$53,'Transactions (Dated)'!$D$2:$D$53,'Share Values'!$X335,'Transactions (Dated)'!$B$2:$B$53,'Share Values'!AD$11,'Transactions (Dated)'!$C$2:$C$53,"Sell")</f>
        <v>0</v>
      </c>
      <c r="AE335" s="40">
        <f ca="1">AE334+SUMIFS('Transactions (Dated)'!$E$2:$E$53,'Transactions (Dated)'!$D$2:$D$53,'Share Values'!$X335,'Transactions (Dated)'!$B$2:$B$53,'Share Values'!AE$11,'Transactions (Dated)'!$C$2:$C$53,"Buy")-SUMIFS('Transactions (Dated)'!$E$2:$E$53,'Transactions (Dated)'!$D$2:$D$53,'Share Values'!$X335,'Transactions (Dated)'!$B$2:$B$53,'Share Values'!AE$11,'Transactions (Dated)'!$C$2:$C$53,"Sell")</f>
        <v>0</v>
      </c>
      <c r="AF335" s="40">
        <f ca="1">AF334+SUMIFS('Transactions (Dated)'!$E$2:$E$53,'Transactions (Dated)'!$D$2:$D$53,'Share Values'!$X335,'Transactions (Dated)'!$B$2:$B$53,'Share Values'!AF$11,'Transactions (Dated)'!$C$2:$C$53,"Buy")-SUMIFS('Transactions (Dated)'!$E$2:$E$53,'Transactions (Dated)'!$D$2:$D$53,'Share Values'!$X335,'Transactions (Dated)'!$B$2:$B$53,'Share Values'!AF$11,'Transactions (Dated)'!$C$2:$C$53,"Sell")</f>
        <v>0</v>
      </c>
      <c r="AG335" s="40">
        <f ca="1">AG334+SUMIFS('Transactions (Dated)'!$E$2:$E$53,'Transactions (Dated)'!$D$2:$D$53,'Share Values'!$X335,'Transactions (Dated)'!$B$2:$B$53,'Share Values'!AG$11,'Transactions (Dated)'!$C$2:$C$53,"Buy")-SUMIFS('Transactions (Dated)'!$E$2:$E$53,'Transactions (Dated)'!$D$2:$D$53,'Share Values'!$X335,'Transactions (Dated)'!$B$2:$B$53,'Share Values'!AG$11,'Transactions (Dated)'!$C$2:$C$53,"Sell")</f>
        <v>0</v>
      </c>
      <c r="AH335" s="40">
        <f ca="1">AH334+SUMIFS('Transactions (Dated)'!$E$2:$E$53,'Transactions (Dated)'!$D$2:$D$53,'Share Values'!$X335,'Transactions (Dated)'!$B$2:$B$53,'Share Values'!AH$11,'Transactions (Dated)'!$C$2:$C$53,"Buy")-SUMIFS('Transactions (Dated)'!$E$2:$E$53,'Transactions (Dated)'!$D$2:$D$53,'Share Values'!$X335,'Transactions (Dated)'!$B$2:$B$53,'Share Values'!AH$11,'Transactions (Dated)'!$C$2:$C$53,"Sell")</f>
        <v>0</v>
      </c>
      <c r="AI335" s="40">
        <f ca="1">AI334+SUMIFS('Transactions (Dated)'!$E$2:$E$53,'Transactions (Dated)'!$D$2:$D$53,'Share Values'!$X335,'Transactions (Dated)'!$B$2:$B$53,'Share Values'!AI$11,'Transactions (Dated)'!$C$2:$C$53,"Buy")-SUMIFS('Transactions (Dated)'!$E$2:$E$53,'Transactions (Dated)'!$D$2:$D$53,'Share Values'!$X335,'Transactions (Dated)'!$B$2:$B$53,'Share Values'!AI$11,'Transactions (Dated)'!$C$2:$C$53,"Sell")</f>
        <v>0</v>
      </c>
      <c r="AJ335" s="40">
        <f ca="1">AJ334+SUMIFS('Transactions (Dated)'!$E$2:$E$53,'Transactions (Dated)'!$D$2:$D$53,'Share Values'!$X335,'Transactions (Dated)'!$B$2:$B$53,'Share Values'!AJ$11,'Transactions (Dated)'!$C$2:$C$53,"Buy")-SUMIFS('Transactions (Dated)'!$E$2:$E$53,'Transactions (Dated)'!$D$2:$D$53,'Share Values'!$X335,'Transactions (Dated)'!$B$2:$B$53,'Share Values'!AJ$11,'Transactions (Dated)'!$C$2:$C$53,"Sell")</f>
        <v>0</v>
      </c>
      <c r="AK335" s="40">
        <f ca="1">AK334+SUMIFS('Transactions (Dated)'!$E$2:$E$53,'Transactions (Dated)'!$D$2:$D$53,'Share Values'!$X335,'Transactions (Dated)'!$B$2:$B$53,'Share Values'!AK$11,'Transactions (Dated)'!$C$2:$C$53,"Buy")-SUMIFS('Transactions (Dated)'!$E$2:$E$53,'Transactions (Dated)'!$D$2:$D$53,'Share Values'!$X335,'Transactions (Dated)'!$B$2:$B$53,'Share Values'!AK$11,'Transactions (Dated)'!$C$2:$C$53,"Sell")</f>
        <v>0</v>
      </c>
      <c r="AL335" s="40">
        <f ca="1">AL334+SUMIFS('Transactions (Dated)'!$E$2:$E$53,'Transactions (Dated)'!$D$2:$D$53,'Share Values'!$X335,'Transactions (Dated)'!$B$2:$B$53,'Share Values'!AL$11,'Transactions (Dated)'!$C$2:$C$53,"Buy")-SUMIFS('Transactions (Dated)'!$E$2:$E$53,'Transactions (Dated)'!$D$2:$D$53,'Share Values'!$X335,'Transactions (Dated)'!$B$2:$B$53,'Share Values'!AL$11,'Transactions (Dated)'!$C$2:$C$53,"Sell")</f>
        <v>0</v>
      </c>
      <c r="AM335" s="40">
        <f ca="1">AM334+SUMIFS('Transactions (Dated)'!$E$2:$E$53,'Transactions (Dated)'!$D$2:$D$53,'Share Values'!$X335,'Transactions (Dated)'!$B$2:$B$53,'Share Values'!AM$11,'Transactions (Dated)'!$C$2:$C$53,"Buy")-SUMIFS('Transactions (Dated)'!$E$2:$E$53,'Transactions (Dated)'!$D$2:$D$53,'Share Values'!$X335,'Transactions (Dated)'!$B$2:$B$53,'Share Values'!AM$11,'Transactions (Dated)'!$C$2:$C$53,"Sell")</f>
        <v>0</v>
      </c>
      <c r="AN335" s="40">
        <f ca="1">AN334+SUMIFS('Transactions (Dated)'!$E$2:$E$53,'Transactions (Dated)'!$D$2:$D$53,'Share Values'!$X335,'Transactions (Dated)'!$B$2:$B$53,'Share Values'!AN$11,'Transactions (Dated)'!$C$2:$C$53,"Buy")-SUMIFS('Transactions (Dated)'!$E$2:$E$53,'Transactions (Dated)'!$D$2:$D$53,'Share Values'!$X335,'Transactions (Dated)'!$B$2:$B$53,'Share Values'!AN$11,'Transactions (Dated)'!$C$2:$C$53,"Sell")</f>
        <v>0</v>
      </c>
      <c r="AO335" s="40"/>
      <c r="AQ335" s="3">
        <f t="shared" si="141"/>
        <v>42384</v>
      </c>
      <c r="AR335" s="6">
        <f t="shared" ca="1" si="142"/>
        <v>46851.25</v>
      </c>
      <c r="AS335" s="6">
        <f t="shared" ca="1" si="143"/>
        <v>17156.25</v>
      </c>
      <c r="AT335" s="6">
        <f t="shared" ca="1" si="144"/>
        <v>640101</v>
      </c>
      <c r="AU335" s="6">
        <f t="shared" ca="1" si="145"/>
        <v>64895.599999999991</v>
      </c>
      <c r="AV335" s="6">
        <f t="shared" ca="1" si="146"/>
        <v>29772.639999999999</v>
      </c>
      <c r="AW335" s="6">
        <f t="shared" ca="1" si="147"/>
        <v>0</v>
      </c>
      <c r="AX335" s="6">
        <f t="shared" ca="1" si="148"/>
        <v>0</v>
      </c>
      <c r="AY335" s="6">
        <f t="shared" ca="1" si="149"/>
        <v>0</v>
      </c>
      <c r="AZ335" s="6">
        <f t="shared" ca="1" si="150"/>
        <v>0</v>
      </c>
      <c r="BA335" s="6">
        <f t="shared" ca="1" si="151"/>
        <v>0</v>
      </c>
      <c r="BB335" s="6">
        <f t="shared" ca="1" si="152"/>
        <v>0</v>
      </c>
      <c r="BC335" s="6">
        <f t="shared" ca="1" si="153"/>
        <v>0</v>
      </c>
      <c r="BD335" s="6">
        <f t="shared" ca="1" si="154"/>
        <v>0</v>
      </c>
      <c r="BE335" s="6">
        <f t="shared" ca="1" si="155"/>
        <v>0</v>
      </c>
      <c r="BF335" s="6">
        <f t="shared" ca="1" si="162"/>
        <v>0</v>
      </c>
      <c r="BG335" s="6">
        <f t="shared" ca="1" si="163"/>
        <v>0</v>
      </c>
      <c r="BH335" s="6"/>
      <c r="BJ335" s="4">
        <f t="shared" ca="1" si="156"/>
        <v>798776.74</v>
      </c>
      <c r="BL335" s="3">
        <f t="shared" si="157"/>
        <v>42384</v>
      </c>
      <c r="BM335" s="6">
        <f>BM334+SUMIFS('Transactions (Dated)'!G:G,'Transactions (Dated)'!D:D,'Share Values'!AQ335)</f>
        <v>34179.499999999993</v>
      </c>
      <c r="BN335" s="6">
        <f ca="1">BN334+SUMIFS('Transactions (Dated)'!$F:$F,'Transactions (Dated)'!$D:$D,$BL335,'Transactions (Dated)'!$B:$B,BN$11,'Transactions (Dated)'!$C:$C,"Dividend (paid to cash)")*Y335</f>
        <v>0</v>
      </c>
      <c r="BO335" s="6">
        <f ca="1">BO334+SUMIFS('Transactions (Dated)'!$F:$F,'Transactions (Dated)'!$D:$D,$BL335,'Transactions (Dated)'!$B:$B,BO$11,'Transactions (Dated)'!$C:$C,"Dividend (paid to cash)")*Z335</f>
        <v>2421.875</v>
      </c>
      <c r="BP335" s="6">
        <f ca="1">BP334+SUMIFS('Transactions (Dated)'!$F:$F,'Transactions (Dated)'!$D:$D,$BL335,'Transactions (Dated)'!$B:$B,BP$11,'Transactions (Dated)'!$C:$C,"Dividend (paid to cash)")*AA335</f>
        <v>35213.892</v>
      </c>
      <c r="BQ335" s="6">
        <f ca="1">BQ334+SUMIFS('Transactions (Dated)'!$F:$F,'Transactions (Dated)'!$D:$D,$BL335,'Transactions (Dated)'!$B:$B,BQ$11,'Transactions (Dated)'!$C:$C,"Dividend (paid to cash)")*AB335</f>
        <v>245.96000000000004</v>
      </c>
      <c r="BR335" s="6">
        <f ca="1">BR334+SUMIFS('Transactions (Dated)'!$F:$F,'Transactions (Dated)'!$D:$D,$BL335,'Transactions (Dated)'!$B:$B,BR$11,'Transactions (Dated)'!$C:$C,"Dividend (paid to cash)")*AC335</f>
        <v>0</v>
      </c>
      <c r="BS335" s="6">
        <f ca="1">BS334+SUMIFS('Transactions (Dated)'!$F:$F,'Transactions (Dated)'!$D:$D,$BL335,'Transactions (Dated)'!$B:$B,BS$11,'Transactions (Dated)'!$C:$C,"Dividend (paid to cash)")*AD335</f>
        <v>0</v>
      </c>
      <c r="BT335" s="6">
        <f ca="1">BT334+SUMIFS('Transactions (Dated)'!$F:$F,'Transactions (Dated)'!$D:$D,$BL335,'Transactions (Dated)'!$B:$B,BT$11,'Transactions (Dated)'!$C:$C,"Dividend (paid to cash)")*AE335</f>
        <v>0</v>
      </c>
      <c r="BU335" s="6">
        <f ca="1">BU334+SUMIFS('Transactions (Dated)'!$F:$F,'Transactions (Dated)'!$D:$D,$BL335,'Transactions (Dated)'!$B:$B,BU$11,'Transactions (Dated)'!$C:$C,"Dividend (paid to cash)")*AF335</f>
        <v>0</v>
      </c>
      <c r="BV335" s="6">
        <f ca="1">BV334+SUMIFS('Transactions (Dated)'!$F:$F,'Transactions (Dated)'!$D:$D,$BL335,'Transactions (Dated)'!$B:$B,BV$11,'Transactions (Dated)'!$C:$C,"Dividend (paid to cash)")*AG335</f>
        <v>0</v>
      </c>
      <c r="BW335" s="6">
        <f ca="1">BW334+SUMIFS('Transactions (Dated)'!$F:$F,'Transactions (Dated)'!$D:$D,$BL335,'Transactions (Dated)'!$B:$B,BW$11,'Transactions (Dated)'!$C:$C,"Dividend (paid to cash)")*AH335</f>
        <v>0</v>
      </c>
      <c r="BX335" s="6">
        <f ca="1">BX334+SUMIFS('Transactions (Dated)'!$F:$F,'Transactions (Dated)'!$D:$D,$BL335,'Transactions (Dated)'!$B:$B,BX$11,'Transactions (Dated)'!$C:$C,"Dividend (paid to cash)")*AI335</f>
        <v>0</v>
      </c>
      <c r="BY335" s="6">
        <f ca="1">BY334+SUMIFS('Transactions (Dated)'!$F:$F,'Transactions (Dated)'!$D:$D,$BL335,'Transactions (Dated)'!$B:$B,BY$11,'Transactions (Dated)'!$C:$C,"Dividend (paid to cash)")*AJ335</f>
        <v>0</v>
      </c>
      <c r="BZ335" s="6">
        <f ca="1">BZ334+SUMIFS('Transactions (Dated)'!$F:$F,'Transactions (Dated)'!$D:$D,$BL335,'Transactions (Dated)'!$B:$B,BZ$11,'Transactions (Dated)'!$C:$C,"Dividend (paid to cash)")*AK335</f>
        <v>0</v>
      </c>
      <c r="CA335" s="6">
        <f ca="1">CA334+SUMIFS('Transactions (Dated)'!$F:$F,'Transactions (Dated)'!$D:$D,$BL335,'Transactions (Dated)'!$B:$B,CA$11,'Transactions (Dated)'!$C:$C,"Dividend (paid to cash)")*AL335</f>
        <v>0</v>
      </c>
      <c r="CB335" s="6">
        <v>0</v>
      </c>
      <c r="CC335" s="6">
        <v>0</v>
      </c>
      <c r="CD335" s="6"/>
      <c r="CF335" s="6">
        <f t="shared" ca="1" si="164"/>
        <v>72061.226999999999</v>
      </c>
      <c r="CH335" s="3">
        <f t="shared" si="165"/>
        <v>42384</v>
      </c>
      <c r="CI335" s="4">
        <f t="shared" ca="1" si="158"/>
        <v>798776.74</v>
      </c>
      <c r="CJ335" s="4">
        <f t="shared" ca="1" si="159"/>
        <v>72061.226999999999</v>
      </c>
      <c r="CL335" s="4">
        <f t="shared" ca="1" si="160"/>
        <v>870837.96699999995</v>
      </c>
    </row>
    <row r="336" spans="2:90" x14ac:dyDescent="0.15">
      <c r="B336" s="3">
        <f t="shared" si="161"/>
        <v>42387</v>
      </c>
      <c r="C336" s="2">
        <v>11942.2</v>
      </c>
      <c r="E336" s="70">
        <v>42387</v>
      </c>
      <c r="F336" s="69">
        <v>10.02</v>
      </c>
      <c r="G336" s="69">
        <v>1.66</v>
      </c>
      <c r="H336" s="69">
        <v>16.13</v>
      </c>
      <c r="I336" s="69">
        <v>33.83</v>
      </c>
      <c r="J336" s="69">
        <v>12.27</v>
      </c>
      <c r="K336" s="69">
        <v>9.1</v>
      </c>
      <c r="L336" s="69">
        <v>16.420000000000002</v>
      </c>
      <c r="M336" s="69">
        <v>2.72</v>
      </c>
      <c r="N336" s="69">
        <v>6.97</v>
      </c>
      <c r="O336" s="69">
        <v>6.8333000000000004</v>
      </c>
      <c r="P336" s="69">
        <v>21.7</v>
      </c>
      <c r="Q336" s="69">
        <v>0.83</v>
      </c>
      <c r="R336" s="69">
        <v>2.97</v>
      </c>
      <c r="S336" s="69">
        <v>36.299999999999997</v>
      </c>
      <c r="T336" s="69"/>
      <c r="U336">
        <v>36.299999999999997</v>
      </c>
      <c r="V336" s="4"/>
      <c r="X336" s="3">
        <f t="shared" si="140"/>
        <v>42387</v>
      </c>
      <c r="Y336" s="40">
        <f ca="1">Y335+SUMIFS('Transactions (Dated)'!$E$2:$E$53,'Transactions (Dated)'!$D$2:$D$53,'Share Values'!$X336,'Transactions (Dated)'!$B$2:$B$53,'Share Values'!Y$11,'Transactions (Dated)'!$C$2:$C$53,"Buy")-SUMIFS('Transactions (Dated)'!$E$2:$E$53,'Transactions (Dated)'!$D$2:$D$53,'Share Values'!$X336,'Transactions (Dated)'!$B$2:$B$53,'Share Values'!Y$11,'Transactions (Dated)'!$C$2:$C$53,"Sell")</f>
        <v>4625</v>
      </c>
      <c r="Z336" s="40">
        <f ca="1">Z335+SUMIFS('Transactions (Dated)'!$E$2:$E$53,'Transactions (Dated)'!$D$2:$D$53,'Share Values'!$X336,'Transactions (Dated)'!$B$2:$B$53,'Share Values'!Z$11,'Transactions (Dated)'!$C$2:$C$53,"Buy")-SUMIFS('Transactions (Dated)'!$E$2:$E$53,'Transactions (Dated)'!$D$2:$D$53,'Share Values'!$X336,'Transactions (Dated)'!$B$2:$B$53,'Share Values'!Z$11,'Transactions (Dated)'!$C$2:$C$53,"Sell")</f>
        <v>9375</v>
      </c>
      <c r="AA336" s="40">
        <f ca="1">AA335+SUMIFS('Transactions (Dated)'!$E$2:$E$53,'Transactions (Dated)'!$D$2:$D$53,'Share Values'!$X336,'Transactions (Dated)'!$B$2:$B$53,'Share Values'!AA$11,'Transactions (Dated)'!$C$2:$C$53,"Buy")-SUMIFS('Transactions (Dated)'!$E$2:$E$53,'Transactions (Dated)'!$D$2:$D$53,'Share Values'!$X336,'Transactions (Dated)'!$B$2:$B$53,'Share Values'!AA$11,'Transactions (Dated)'!$C$2:$C$53,"Sell")</f>
        <v>39270</v>
      </c>
      <c r="AB336" s="40">
        <f ca="1">AB335+SUMIFS('Transactions (Dated)'!$E$2:$E$53,'Transactions (Dated)'!$D$2:$D$53,'Share Values'!$X336,'Transactions (Dated)'!$B$2:$B$53,'Share Values'!AB$11,'Transactions (Dated)'!$C$2:$C$53,"Buy")-SUMIFS('Transactions (Dated)'!$E$2:$E$53,'Transactions (Dated)'!$D$2:$D$53,'Share Values'!$X336,'Transactions (Dated)'!$B$2:$B$53,'Share Values'!AB$11,'Transactions (Dated)'!$C$2:$C$53,"Sell")</f>
        <v>1892</v>
      </c>
      <c r="AC336" s="40">
        <f ca="1">AC335+SUMIFS('Transactions (Dated)'!$E$2:$E$53,'Transactions (Dated)'!$D$2:$D$53,'Share Values'!$X336,'Transactions (Dated)'!$B$2:$B$53,'Share Values'!AC$11,'Transactions (Dated)'!$C$2:$C$53,"Buy")-SUMIFS('Transactions (Dated)'!$E$2:$E$53,'Transactions (Dated)'!$D$2:$D$53,'Share Values'!$X336,'Transactions (Dated)'!$B$2:$B$53,'Share Values'!AC$11,'Transactions (Dated)'!$C$2:$C$53,"Sell")</f>
        <v>2348</v>
      </c>
      <c r="AD336" s="40">
        <f ca="1">AD335+SUMIFS('Transactions (Dated)'!$E$2:$E$53,'Transactions (Dated)'!$D$2:$D$53,'Share Values'!$X336,'Transactions (Dated)'!$B$2:$B$53,'Share Values'!AD$11,'Transactions (Dated)'!$C$2:$C$53,"Buy")-SUMIFS('Transactions (Dated)'!$E$2:$E$53,'Transactions (Dated)'!$D$2:$D$53,'Share Values'!$X336,'Transactions (Dated)'!$B$2:$B$53,'Share Values'!AD$11,'Transactions (Dated)'!$C$2:$C$53,"Sell")</f>
        <v>0</v>
      </c>
      <c r="AE336" s="40">
        <f ca="1">AE335+SUMIFS('Transactions (Dated)'!$E$2:$E$53,'Transactions (Dated)'!$D$2:$D$53,'Share Values'!$X336,'Transactions (Dated)'!$B$2:$B$53,'Share Values'!AE$11,'Transactions (Dated)'!$C$2:$C$53,"Buy")-SUMIFS('Transactions (Dated)'!$E$2:$E$53,'Transactions (Dated)'!$D$2:$D$53,'Share Values'!$X336,'Transactions (Dated)'!$B$2:$B$53,'Share Values'!AE$11,'Transactions (Dated)'!$C$2:$C$53,"Sell")</f>
        <v>0</v>
      </c>
      <c r="AF336" s="40">
        <f ca="1">AF335+SUMIFS('Transactions (Dated)'!$E$2:$E$53,'Transactions (Dated)'!$D$2:$D$53,'Share Values'!$X336,'Transactions (Dated)'!$B$2:$B$53,'Share Values'!AF$11,'Transactions (Dated)'!$C$2:$C$53,"Buy")-SUMIFS('Transactions (Dated)'!$E$2:$E$53,'Transactions (Dated)'!$D$2:$D$53,'Share Values'!$X336,'Transactions (Dated)'!$B$2:$B$53,'Share Values'!AF$11,'Transactions (Dated)'!$C$2:$C$53,"Sell")</f>
        <v>0</v>
      </c>
      <c r="AG336" s="40">
        <f ca="1">AG335+SUMIFS('Transactions (Dated)'!$E$2:$E$53,'Transactions (Dated)'!$D$2:$D$53,'Share Values'!$X336,'Transactions (Dated)'!$B$2:$B$53,'Share Values'!AG$11,'Transactions (Dated)'!$C$2:$C$53,"Buy")-SUMIFS('Transactions (Dated)'!$E$2:$E$53,'Transactions (Dated)'!$D$2:$D$53,'Share Values'!$X336,'Transactions (Dated)'!$B$2:$B$53,'Share Values'!AG$11,'Transactions (Dated)'!$C$2:$C$53,"Sell")</f>
        <v>0</v>
      </c>
      <c r="AH336" s="40">
        <f ca="1">AH335+SUMIFS('Transactions (Dated)'!$E$2:$E$53,'Transactions (Dated)'!$D$2:$D$53,'Share Values'!$X336,'Transactions (Dated)'!$B$2:$B$53,'Share Values'!AH$11,'Transactions (Dated)'!$C$2:$C$53,"Buy")-SUMIFS('Transactions (Dated)'!$E$2:$E$53,'Transactions (Dated)'!$D$2:$D$53,'Share Values'!$X336,'Transactions (Dated)'!$B$2:$B$53,'Share Values'!AH$11,'Transactions (Dated)'!$C$2:$C$53,"Sell")</f>
        <v>0</v>
      </c>
      <c r="AI336" s="40">
        <f ca="1">AI335+SUMIFS('Transactions (Dated)'!$E$2:$E$53,'Transactions (Dated)'!$D$2:$D$53,'Share Values'!$X336,'Transactions (Dated)'!$B$2:$B$53,'Share Values'!AI$11,'Transactions (Dated)'!$C$2:$C$53,"Buy")-SUMIFS('Transactions (Dated)'!$E$2:$E$53,'Transactions (Dated)'!$D$2:$D$53,'Share Values'!$X336,'Transactions (Dated)'!$B$2:$B$53,'Share Values'!AI$11,'Transactions (Dated)'!$C$2:$C$53,"Sell")</f>
        <v>0</v>
      </c>
      <c r="AJ336" s="40">
        <f ca="1">AJ335+SUMIFS('Transactions (Dated)'!$E$2:$E$53,'Transactions (Dated)'!$D$2:$D$53,'Share Values'!$X336,'Transactions (Dated)'!$B$2:$B$53,'Share Values'!AJ$11,'Transactions (Dated)'!$C$2:$C$53,"Buy")-SUMIFS('Transactions (Dated)'!$E$2:$E$53,'Transactions (Dated)'!$D$2:$D$53,'Share Values'!$X336,'Transactions (Dated)'!$B$2:$B$53,'Share Values'!AJ$11,'Transactions (Dated)'!$C$2:$C$53,"Sell")</f>
        <v>0</v>
      </c>
      <c r="AK336" s="40">
        <f ca="1">AK335+SUMIFS('Transactions (Dated)'!$E$2:$E$53,'Transactions (Dated)'!$D$2:$D$53,'Share Values'!$X336,'Transactions (Dated)'!$B$2:$B$53,'Share Values'!AK$11,'Transactions (Dated)'!$C$2:$C$53,"Buy")-SUMIFS('Transactions (Dated)'!$E$2:$E$53,'Transactions (Dated)'!$D$2:$D$53,'Share Values'!$X336,'Transactions (Dated)'!$B$2:$B$53,'Share Values'!AK$11,'Transactions (Dated)'!$C$2:$C$53,"Sell")</f>
        <v>0</v>
      </c>
      <c r="AL336" s="40">
        <f ca="1">AL335+SUMIFS('Transactions (Dated)'!$E$2:$E$53,'Transactions (Dated)'!$D$2:$D$53,'Share Values'!$X336,'Transactions (Dated)'!$B$2:$B$53,'Share Values'!AL$11,'Transactions (Dated)'!$C$2:$C$53,"Buy")-SUMIFS('Transactions (Dated)'!$E$2:$E$53,'Transactions (Dated)'!$D$2:$D$53,'Share Values'!$X336,'Transactions (Dated)'!$B$2:$B$53,'Share Values'!AL$11,'Transactions (Dated)'!$C$2:$C$53,"Sell")</f>
        <v>0</v>
      </c>
      <c r="AM336" s="40">
        <f ca="1">AM335+SUMIFS('Transactions (Dated)'!$E$2:$E$53,'Transactions (Dated)'!$D$2:$D$53,'Share Values'!$X336,'Transactions (Dated)'!$B$2:$B$53,'Share Values'!AM$11,'Transactions (Dated)'!$C$2:$C$53,"Buy")-SUMIFS('Transactions (Dated)'!$E$2:$E$53,'Transactions (Dated)'!$D$2:$D$53,'Share Values'!$X336,'Transactions (Dated)'!$B$2:$B$53,'Share Values'!AM$11,'Transactions (Dated)'!$C$2:$C$53,"Sell")</f>
        <v>0</v>
      </c>
      <c r="AN336" s="40">
        <f ca="1">AN335+SUMIFS('Transactions (Dated)'!$E$2:$E$53,'Transactions (Dated)'!$D$2:$D$53,'Share Values'!$X336,'Transactions (Dated)'!$B$2:$B$53,'Share Values'!AN$11,'Transactions (Dated)'!$C$2:$C$53,"Buy")-SUMIFS('Transactions (Dated)'!$E$2:$E$53,'Transactions (Dated)'!$D$2:$D$53,'Share Values'!$X336,'Transactions (Dated)'!$B$2:$B$53,'Share Values'!AN$11,'Transactions (Dated)'!$C$2:$C$53,"Sell")</f>
        <v>0</v>
      </c>
      <c r="AO336" s="40"/>
      <c r="AQ336" s="3">
        <f t="shared" si="141"/>
        <v>42387</v>
      </c>
      <c r="AR336" s="6">
        <f t="shared" ca="1" si="142"/>
        <v>46342.5</v>
      </c>
      <c r="AS336" s="6">
        <f t="shared" ca="1" si="143"/>
        <v>15562.5</v>
      </c>
      <c r="AT336" s="6">
        <f t="shared" ca="1" si="144"/>
        <v>633425.1</v>
      </c>
      <c r="AU336" s="6">
        <f t="shared" ca="1" si="145"/>
        <v>64006.359999999993</v>
      </c>
      <c r="AV336" s="6">
        <f t="shared" ca="1" si="146"/>
        <v>28809.96</v>
      </c>
      <c r="AW336" s="6">
        <f t="shared" ca="1" si="147"/>
        <v>0</v>
      </c>
      <c r="AX336" s="6">
        <f t="shared" ca="1" si="148"/>
        <v>0</v>
      </c>
      <c r="AY336" s="6">
        <f t="shared" ca="1" si="149"/>
        <v>0</v>
      </c>
      <c r="AZ336" s="6">
        <f t="shared" ca="1" si="150"/>
        <v>0</v>
      </c>
      <c r="BA336" s="6">
        <f t="shared" ca="1" si="151"/>
        <v>0</v>
      </c>
      <c r="BB336" s="6">
        <f t="shared" ca="1" si="152"/>
        <v>0</v>
      </c>
      <c r="BC336" s="6">
        <f t="shared" ca="1" si="153"/>
        <v>0</v>
      </c>
      <c r="BD336" s="6">
        <f t="shared" ca="1" si="154"/>
        <v>0</v>
      </c>
      <c r="BE336" s="6">
        <f t="shared" ca="1" si="155"/>
        <v>0</v>
      </c>
      <c r="BF336" s="6">
        <f t="shared" ca="1" si="162"/>
        <v>0</v>
      </c>
      <c r="BG336" s="6">
        <f t="shared" ca="1" si="163"/>
        <v>0</v>
      </c>
      <c r="BH336" s="6"/>
      <c r="BJ336" s="4">
        <f t="shared" ca="1" si="156"/>
        <v>788146.41999999993</v>
      </c>
      <c r="BL336" s="3">
        <f t="shared" si="157"/>
        <v>42387</v>
      </c>
      <c r="BM336" s="6">
        <f>BM335+SUMIFS('Transactions (Dated)'!G:G,'Transactions (Dated)'!D:D,'Share Values'!AQ336)</f>
        <v>34179.499999999993</v>
      </c>
      <c r="BN336" s="6">
        <f ca="1">BN335+SUMIFS('Transactions (Dated)'!$F:$F,'Transactions (Dated)'!$D:$D,$BL336,'Transactions (Dated)'!$B:$B,BN$11,'Transactions (Dated)'!$C:$C,"Dividend (paid to cash)")*Y336</f>
        <v>0</v>
      </c>
      <c r="BO336" s="6">
        <f ca="1">BO335+SUMIFS('Transactions (Dated)'!$F:$F,'Transactions (Dated)'!$D:$D,$BL336,'Transactions (Dated)'!$B:$B,BO$11,'Transactions (Dated)'!$C:$C,"Dividend (paid to cash)")*Z336</f>
        <v>2421.875</v>
      </c>
      <c r="BP336" s="6">
        <f ca="1">BP335+SUMIFS('Transactions (Dated)'!$F:$F,'Transactions (Dated)'!$D:$D,$BL336,'Transactions (Dated)'!$B:$B,BP$11,'Transactions (Dated)'!$C:$C,"Dividend (paid to cash)")*AA336</f>
        <v>35213.892</v>
      </c>
      <c r="BQ336" s="6">
        <f ca="1">BQ335+SUMIFS('Transactions (Dated)'!$F:$F,'Transactions (Dated)'!$D:$D,$BL336,'Transactions (Dated)'!$B:$B,BQ$11,'Transactions (Dated)'!$C:$C,"Dividend (paid to cash)")*AB336</f>
        <v>245.96000000000004</v>
      </c>
      <c r="BR336" s="6">
        <f ca="1">BR335+SUMIFS('Transactions (Dated)'!$F:$F,'Transactions (Dated)'!$D:$D,$BL336,'Transactions (Dated)'!$B:$B,BR$11,'Transactions (Dated)'!$C:$C,"Dividend (paid to cash)")*AC336</f>
        <v>0</v>
      </c>
      <c r="BS336" s="6">
        <f ca="1">BS335+SUMIFS('Transactions (Dated)'!$F:$F,'Transactions (Dated)'!$D:$D,$BL336,'Transactions (Dated)'!$B:$B,BS$11,'Transactions (Dated)'!$C:$C,"Dividend (paid to cash)")*AD336</f>
        <v>0</v>
      </c>
      <c r="BT336" s="6">
        <f ca="1">BT335+SUMIFS('Transactions (Dated)'!$F:$F,'Transactions (Dated)'!$D:$D,$BL336,'Transactions (Dated)'!$B:$B,BT$11,'Transactions (Dated)'!$C:$C,"Dividend (paid to cash)")*AE336</f>
        <v>0</v>
      </c>
      <c r="BU336" s="6">
        <f ca="1">BU335+SUMIFS('Transactions (Dated)'!$F:$F,'Transactions (Dated)'!$D:$D,$BL336,'Transactions (Dated)'!$B:$B,BU$11,'Transactions (Dated)'!$C:$C,"Dividend (paid to cash)")*AF336</f>
        <v>0</v>
      </c>
      <c r="BV336" s="6">
        <f ca="1">BV335+SUMIFS('Transactions (Dated)'!$F:$F,'Transactions (Dated)'!$D:$D,$BL336,'Transactions (Dated)'!$B:$B,BV$11,'Transactions (Dated)'!$C:$C,"Dividend (paid to cash)")*AG336</f>
        <v>0</v>
      </c>
      <c r="BW336" s="6">
        <f ca="1">BW335+SUMIFS('Transactions (Dated)'!$F:$F,'Transactions (Dated)'!$D:$D,$BL336,'Transactions (Dated)'!$B:$B,BW$11,'Transactions (Dated)'!$C:$C,"Dividend (paid to cash)")*AH336</f>
        <v>0</v>
      </c>
      <c r="BX336" s="6">
        <f ca="1">BX335+SUMIFS('Transactions (Dated)'!$F:$F,'Transactions (Dated)'!$D:$D,$BL336,'Transactions (Dated)'!$B:$B,BX$11,'Transactions (Dated)'!$C:$C,"Dividend (paid to cash)")*AI336</f>
        <v>0</v>
      </c>
      <c r="BY336" s="6">
        <f ca="1">BY335+SUMIFS('Transactions (Dated)'!$F:$F,'Transactions (Dated)'!$D:$D,$BL336,'Transactions (Dated)'!$B:$B,BY$11,'Transactions (Dated)'!$C:$C,"Dividend (paid to cash)")*AJ336</f>
        <v>0</v>
      </c>
      <c r="BZ336" s="6">
        <f ca="1">BZ335+SUMIFS('Transactions (Dated)'!$F:$F,'Transactions (Dated)'!$D:$D,$BL336,'Transactions (Dated)'!$B:$B,BZ$11,'Transactions (Dated)'!$C:$C,"Dividend (paid to cash)")*AK336</f>
        <v>0</v>
      </c>
      <c r="CA336" s="6">
        <f ca="1">CA335+SUMIFS('Transactions (Dated)'!$F:$F,'Transactions (Dated)'!$D:$D,$BL336,'Transactions (Dated)'!$B:$B,CA$11,'Transactions (Dated)'!$C:$C,"Dividend (paid to cash)")*AL336</f>
        <v>0</v>
      </c>
      <c r="CB336" s="6">
        <v>0</v>
      </c>
      <c r="CC336" s="6">
        <v>0</v>
      </c>
      <c r="CD336" s="6"/>
      <c r="CF336" s="6">
        <f t="shared" ca="1" si="164"/>
        <v>72061.226999999999</v>
      </c>
      <c r="CH336" s="3">
        <f t="shared" si="165"/>
        <v>42387</v>
      </c>
      <c r="CI336" s="4">
        <f t="shared" ca="1" si="158"/>
        <v>788146.41999999993</v>
      </c>
      <c r="CJ336" s="4">
        <f t="shared" ca="1" si="159"/>
        <v>72061.226999999999</v>
      </c>
      <c r="CL336" s="4">
        <f t="shared" ca="1" si="160"/>
        <v>860207.64699999988</v>
      </c>
    </row>
    <row r="337" spans="2:90" x14ac:dyDescent="0.15">
      <c r="B337" s="3">
        <f t="shared" si="161"/>
        <v>42388</v>
      </c>
      <c r="C337" s="2">
        <v>12002.2</v>
      </c>
      <c r="E337" s="70">
        <v>42388</v>
      </c>
      <c r="F337" s="69">
        <v>9.83</v>
      </c>
      <c r="G337" s="69">
        <v>1.59</v>
      </c>
      <c r="H337" s="69">
        <v>16.23</v>
      </c>
      <c r="I337" s="69">
        <v>34.11</v>
      </c>
      <c r="J337" s="69">
        <v>12.04</v>
      </c>
      <c r="K337" s="69">
        <v>9.3000000000000007</v>
      </c>
      <c r="L337" s="69">
        <v>15.85</v>
      </c>
      <c r="M337" s="69">
        <v>2.71</v>
      </c>
      <c r="N337" s="69">
        <v>6.98</v>
      </c>
      <c r="O337" s="69">
        <v>6.8666999999999998</v>
      </c>
      <c r="P337" s="69">
        <v>21.48</v>
      </c>
      <c r="Q337" s="69">
        <v>0.83</v>
      </c>
      <c r="R337" s="69">
        <v>2.87</v>
      </c>
      <c r="S337" s="69">
        <v>36.78</v>
      </c>
      <c r="T337" s="69"/>
      <c r="U337">
        <v>36.78</v>
      </c>
      <c r="V337" s="4"/>
      <c r="X337" s="3">
        <f t="shared" si="140"/>
        <v>42388</v>
      </c>
      <c r="Y337" s="40">
        <f ca="1">Y336+SUMIFS('Transactions (Dated)'!$E$2:$E$53,'Transactions (Dated)'!$D$2:$D$53,'Share Values'!$X337,'Transactions (Dated)'!$B$2:$B$53,'Share Values'!Y$11,'Transactions (Dated)'!$C$2:$C$53,"Buy")-SUMIFS('Transactions (Dated)'!$E$2:$E$53,'Transactions (Dated)'!$D$2:$D$53,'Share Values'!$X337,'Transactions (Dated)'!$B$2:$B$53,'Share Values'!Y$11,'Transactions (Dated)'!$C$2:$C$53,"Sell")</f>
        <v>4625</v>
      </c>
      <c r="Z337" s="40">
        <f ca="1">Z336+SUMIFS('Transactions (Dated)'!$E$2:$E$53,'Transactions (Dated)'!$D$2:$D$53,'Share Values'!$X337,'Transactions (Dated)'!$B$2:$B$53,'Share Values'!Z$11,'Transactions (Dated)'!$C$2:$C$53,"Buy")-SUMIFS('Transactions (Dated)'!$E$2:$E$53,'Transactions (Dated)'!$D$2:$D$53,'Share Values'!$X337,'Transactions (Dated)'!$B$2:$B$53,'Share Values'!Z$11,'Transactions (Dated)'!$C$2:$C$53,"Sell")</f>
        <v>9375</v>
      </c>
      <c r="AA337" s="40">
        <f ca="1">AA336+SUMIFS('Transactions (Dated)'!$E$2:$E$53,'Transactions (Dated)'!$D$2:$D$53,'Share Values'!$X337,'Transactions (Dated)'!$B$2:$B$53,'Share Values'!AA$11,'Transactions (Dated)'!$C$2:$C$53,"Buy")-SUMIFS('Transactions (Dated)'!$E$2:$E$53,'Transactions (Dated)'!$D$2:$D$53,'Share Values'!$X337,'Transactions (Dated)'!$B$2:$B$53,'Share Values'!AA$11,'Transactions (Dated)'!$C$2:$C$53,"Sell")</f>
        <v>39270</v>
      </c>
      <c r="AB337" s="40">
        <f ca="1">AB336+SUMIFS('Transactions (Dated)'!$E$2:$E$53,'Transactions (Dated)'!$D$2:$D$53,'Share Values'!$X337,'Transactions (Dated)'!$B$2:$B$53,'Share Values'!AB$11,'Transactions (Dated)'!$C$2:$C$53,"Buy")-SUMIFS('Transactions (Dated)'!$E$2:$E$53,'Transactions (Dated)'!$D$2:$D$53,'Share Values'!$X337,'Transactions (Dated)'!$B$2:$B$53,'Share Values'!AB$11,'Transactions (Dated)'!$C$2:$C$53,"Sell")</f>
        <v>1892</v>
      </c>
      <c r="AC337" s="40">
        <f ca="1">AC336+SUMIFS('Transactions (Dated)'!$E$2:$E$53,'Transactions (Dated)'!$D$2:$D$53,'Share Values'!$X337,'Transactions (Dated)'!$B$2:$B$53,'Share Values'!AC$11,'Transactions (Dated)'!$C$2:$C$53,"Buy")-SUMIFS('Transactions (Dated)'!$E$2:$E$53,'Transactions (Dated)'!$D$2:$D$53,'Share Values'!$X337,'Transactions (Dated)'!$B$2:$B$53,'Share Values'!AC$11,'Transactions (Dated)'!$C$2:$C$53,"Sell")</f>
        <v>2348</v>
      </c>
      <c r="AD337" s="40">
        <f ca="1">AD336+SUMIFS('Transactions (Dated)'!$E$2:$E$53,'Transactions (Dated)'!$D$2:$D$53,'Share Values'!$X337,'Transactions (Dated)'!$B$2:$B$53,'Share Values'!AD$11,'Transactions (Dated)'!$C$2:$C$53,"Buy")-SUMIFS('Transactions (Dated)'!$E$2:$E$53,'Transactions (Dated)'!$D$2:$D$53,'Share Values'!$X337,'Transactions (Dated)'!$B$2:$B$53,'Share Values'!AD$11,'Transactions (Dated)'!$C$2:$C$53,"Sell")</f>
        <v>0</v>
      </c>
      <c r="AE337" s="40">
        <f ca="1">AE336+SUMIFS('Transactions (Dated)'!$E$2:$E$53,'Transactions (Dated)'!$D$2:$D$53,'Share Values'!$X337,'Transactions (Dated)'!$B$2:$B$53,'Share Values'!AE$11,'Transactions (Dated)'!$C$2:$C$53,"Buy")-SUMIFS('Transactions (Dated)'!$E$2:$E$53,'Transactions (Dated)'!$D$2:$D$53,'Share Values'!$X337,'Transactions (Dated)'!$B$2:$B$53,'Share Values'!AE$11,'Transactions (Dated)'!$C$2:$C$53,"Sell")</f>
        <v>0</v>
      </c>
      <c r="AF337" s="40">
        <f ca="1">AF336+SUMIFS('Transactions (Dated)'!$E$2:$E$53,'Transactions (Dated)'!$D$2:$D$53,'Share Values'!$X337,'Transactions (Dated)'!$B$2:$B$53,'Share Values'!AF$11,'Transactions (Dated)'!$C$2:$C$53,"Buy")-SUMIFS('Transactions (Dated)'!$E$2:$E$53,'Transactions (Dated)'!$D$2:$D$53,'Share Values'!$X337,'Transactions (Dated)'!$B$2:$B$53,'Share Values'!AF$11,'Transactions (Dated)'!$C$2:$C$53,"Sell")</f>
        <v>0</v>
      </c>
      <c r="AG337" s="40">
        <f ca="1">AG336+SUMIFS('Transactions (Dated)'!$E$2:$E$53,'Transactions (Dated)'!$D$2:$D$53,'Share Values'!$X337,'Transactions (Dated)'!$B$2:$B$53,'Share Values'!AG$11,'Transactions (Dated)'!$C$2:$C$53,"Buy")-SUMIFS('Transactions (Dated)'!$E$2:$E$53,'Transactions (Dated)'!$D$2:$D$53,'Share Values'!$X337,'Transactions (Dated)'!$B$2:$B$53,'Share Values'!AG$11,'Transactions (Dated)'!$C$2:$C$53,"Sell")</f>
        <v>0</v>
      </c>
      <c r="AH337" s="40">
        <f ca="1">AH336+SUMIFS('Transactions (Dated)'!$E$2:$E$53,'Transactions (Dated)'!$D$2:$D$53,'Share Values'!$X337,'Transactions (Dated)'!$B$2:$B$53,'Share Values'!AH$11,'Transactions (Dated)'!$C$2:$C$53,"Buy")-SUMIFS('Transactions (Dated)'!$E$2:$E$53,'Transactions (Dated)'!$D$2:$D$53,'Share Values'!$X337,'Transactions (Dated)'!$B$2:$B$53,'Share Values'!AH$11,'Transactions (Dated)'!$C$2:$C$53,"Sell")</f>
        <v>0</v>
      </c>
      <c r="AI337" s="40">
        <f ca="1">AI336+SUMIFS('Transactions (Dated)'!$E$2:$E$53,'Transactions (Dated)'!$D$2:$D$53,'Share Values'!$X337,'Transactions (Dated)'!$B$2:$B$53,'Share Values'!AI$11,'Transactions (Dated)'!$C$2:$C$53,"Buy")-SUMIFS('Transactions (Dated)'!$E$2:$E$53,'Transactions (Dated)'!$D$2:$D$53,'Share Values'!$X337,'Transactions (Dated)'!$B$2:$B$53,'Share Values'!AI$11,'Transactions (Dated)'!$C$2:$C$53,"Sell")</f>
        <v>0</v>
      </c>
      <c r="AJ337" s="40">
        <f ca="1">AJ336+SUMIFS('Transactions (Dated)'!$E$2:$E$53,'Transactions (Dated)'!$D$2:$D$53,'Share Values'!$X337,'Transactions (Dated)'!$B$2:$B$53,'Share Values'!AJ$11,'Transactions (Dated)'!$C$2:$C$53,"Buy")-SUMIFS('Transactions (Dated)'!$E$2:$E$53,'Transactions (Dated)'!$D$2:$D$53,'Share Values'!$X337,'Transactions (Dated)'!$B$2:$B$53,'Share Values'!AJ$11,'Transactions (Dated)'!$C$2:$C$53,"Sell")</f>
        <v>0</v>
      </c>
      <c r="AK337" s="40">
        <f ca="1">AK336+SUMIFS('Transactions (Dated)'!$E$2:$E$53,'Transactions (Dated)'!$D$2:$D$53,'Share Values'!$X337,'Transactions (Dated)'!$B$2:$B$53,'Share Values'!AK$11,'Transactions (Dated)'!$C$2:$C$53,"Buy")-SUMIFS('Transactions (Dated)'!$E$2:$E$53,'Transactions (Dated)'!$D$2:$D$53,'Share Values'!$X337,'Transactions (Dated)'!$B$2:$B$53,'Share Values'!AK$11,'Transactions (Dated)'!$C$2:$C$53,"Sell")</f>
        <v>0</v>
      </c>
      <c r="AL337" s="40">
        <f ca="1">AL336+SUMIFS('Transactions (Dated)'!$E$2:$E$53,'Transactions (Dated)'!$D$2:$D$53,'Share Values'!$X337,'Transactions (Dated)'!$B$2:$B$53,'Share Values'!AL$11,'Transactions (Dated)'!$C$2:$C$53,"Buy")-SUMIFS('Transactions (Dated)'!$E$2:$E$53,'Transactions (Dated)'!$D$2:$D$53,'Share Values'!$X337,'Transactions (Dated)'!$B$2:$B$53,'Share Values'!AL$11,'Transactions (Dated)'!$C$2:$C$53,"Sell")</f>
        <v>0</v>
      </c>
      <c r="AM337" s="40">
        <f ca="1">AM336+SUMIFS('Transactions (Dated)'!$E$2:$E$53,'Transactions (Dated)'!$D$2:$D$53,'Share Values'!$X337,'Transactions (Dated)'!$B$2:$B$53,'Share Values'!AM$11,'Transactions (Dated)'!$C$2:$C$53,"Buy")-SUMIFS('Transactions (Dated)'!$E$2:$E$53,'Transactions (Dated)'!$D$2:$D$53,'Share Values'!$X337,'Transactions (Dated)'!$B$2:$B$53,'Share Values'!AM$11,'Transactions (Dated)'!$C$2:$C$53,"Sell")</f>
        <v>0</v>
      </c>
      <c r="AN337" s="40">
        <f ca="1">AN336+SUMIFS('Transactions (Dated)'!$E$2:$E$53,'Transactions (Dated)'!$D$2:$D$53,'Share Values'!$X337,'Transactions (Dated)'!$B$2:$B$53,'Share Values'!AN$11,'Transactions (Dated)'!$C$2:$C$53,"Buy")-SUMIFS('Transactions (Dated)'!$E$2:$E$53,'Transactions (Dated)'!$D$2:$D$53,'Share Values'!$X337,'Transactions (Dated)'!$B$2:$B$53,'Share Values'!AN$11,'Transactions (Dated)'!$C$2:$C$53,"Sell")</f>
        <v>0</v>
      </c>
      <c r="AO337" s="40"/>
      <c r="AQ337" s="3">
        <f t="shared" si="141"/>
        <v>42388</v>
      </c>
      <c r="AR337" s="6">
        <f t="shared" ca="1" si="142"/>
        <v>45463.75</v>
      </c>
      <c r="AS337" s="6">
        <f t="shared" ca="1" si="143"/>
        <v>14906.25</v>
      </c>
      <c r="AT337" s="6">
        <f t="shared" ca="1" si="144"/>
        <v>637352.1</v>
      </c>
      <c r="AU337" s="6">
        <f t="shared" ca="1" si="145"/>
        <v>64536.119999999995</v>
      </c>
      <c r="AV337" s="6">
        <f t="shared" ca="1" si="146"/>
        <v>28269.919999999998</v>
      </c>
      <c r="AW337" s="6">
        <f t="shared" ca="1" si="147"/>
        <v>0</v>
      </c>
      <c r="AX337" s="6">
        <f t="shared" ca="1" si="148"/>
        <v>0</v>
      </c>
      <c r="AY337" s="6">
        <f t="shared" ca="1" si="149"/>
        <v>0</v>
      </c>
      <c r="AZ337" s="6">
        <f t="shared" ca="1" si="150"/>
        <v>0</v>
      </c>
      <c r="BA337" s="6">
        <f t="shared" ca="1" si="151"/>
        <v>0</v>
      </c>
      <c r="BB337" s="6">
        <f t="shared" ca="1" si="152"/>
        <v>0</v>
      </c>
      <c r="BC337" s="6">
        <f t="shared" ca="1" si="153"/>
        <v>0</v>
      </c>
      <c r="BD337" s="6">
        <f t="shared" ca="1" si="154"/>
        <v>0</v>
      </c>
      <c r="BE337" s="6">
        <f t="shared" ca="1" si="155"/>
        <v>0</v>
      </c>
      <c r="BF337" s="6">
        <f t="shared" ca="1" si="162"/>
        <v>0</v>
      </c>
      <c r="BG337" s="6">
        <f t="shared" ca="1" si="163"/>
        <v>0</v>
      </c>
      <c r="BH337" s="6"/>
      <c r="BJ337" s="4">
        <f t="shared" ca="1" si="156"/>
        <v>790528.14</v>
      </c>
      <c r="BL337" s="3">
        <f t="shared" si="157"/>
        <v>42388</v>
      </c>
      <c r="BM337" s="6">
        <f>BM336+SUMIFS('Transactions (Dated)'!G:G,'Transactions (Dated)'!D:D,'Share Values'!AQ337)</f>
        <v>34179.499999999993</v>
      </c>
      <c r="BN337" s="6">
        <f ca="1">BN336+SUMIFS('Transactions (Dated)'!$F:$F,'Transactions (Dated)'!$D:$D,$BL337,'Transactions (Dated)'!$B:$B,BN$11,'Transactions (Dated)'!$C:$C,"Dividend (paid to cash)")*Y337</f>
        <v>0</v>
      </c>
      <c r="BO337" s="6">
        <f ca="1">BO336+SUMIFS('Transactions (Dated)'!$F:$F,'Transactions (Dated)'!$D:$D,$BL337,'Transactions (Dated)'!$B:$B,BO$11,'Transactions (Dated)'!$C:$C,"Dividend (paid to cash)")*Z337</f>
        <v>2421.875</v>
      </c>
      <c r="BP337" s="6">
        <f ca="1">BP336+SUMIFS('Transactions (Dated)'!$F:$F,'Transactions (Dated)'!$D:$D,$BL337,'Transactions (Dated)'!$B:$B,BP$11,'Transactions (Dated)'!$C:$C,"Dividend (paid to cash)")*AA337</f>
        <v>35213.892</v>
      </c>
      <c r="BQ337" s="6">
        <f ca="1">BQ336+SUMIFS('Transactions (Dated)'!$F:$F,'Transactions (Dated)'!$D:$D,$BL337,'Transactions (Dated)'!$B:$B,BQ$11,'Transactions (Dated)'!$C:$C,"Dividend (paid to cash)")*AB337</f>
        <v>245.96000000000004</v>
      </c>
      <c r="BR337" s="6">
        <f ca="1">BR336+SUMIFS('Transactions (Dated)'!$F:$F,'Transactions (Dated)'!$D:$D,$BL337,'Transactions (Dated)'!$B:$B,BR$11,'Transactions (Dated)'!$C:$C,"Dividend (paid to cash)")*AC337</f>
        <v>0</v>
      </c>
      <c r="BS337" s="6">
        <f ca="1">BS336+SUMIFS('Transactions (Dated)'!$F:$F,'Transactions (Dated)'!$D:$D,$BL337,'Transactions (Dated)'!$B:$B,BS$11,'Transactions (Dated)'!$C:$C,"Dividend (paid to cash)")*AD337</f>
        <v>0</v>
      </c>
      <c r="BT337" s="6">
        <f ca="1">BT336+SUMIFS('Transactions (Dated)'!$F:$F,'Transactions (Dated)'!$D:$D,$BL337,'Transactions (Dated)'!$B:$B,BT$11,'Transactions (Dated)'!$C:$C,"Dividend (paid to cash)")*AE337</f>
        <v>0</v>
      </c>
      <c r="BU337" s="6">
        <f ca="1">BU336+SUMIFS('Transactions (Dated)'!$F:$F,'Transactions (Dated)'!$D:$D,$BL337,'Transactions (Dated)'!$B:$B,BU$11,'Transactions (Dated)'!$C:$C,"Dividend (paid to cash)")*AF337</f>
        <v>0</v>
      </c>
      <c r="BV337" s="6">
        <f ca="1">BV336+SUMIFS('Transactions (Dated)'!$F:$F,'Transactions (Dated)'!$D:$D,$BL337,'Transactions (Dated)'!$B:$B,BV$11,'Transactions (Dated)'!$C:$C,"Dividend (paid to cash)")*AG337</f>
        <v>0</v>
      </c>
      <c r="BW337" s="6">
        <f ca="1">BW336+SUMIFS('Transactions (Dated)'!$F:$F,'Transactions (Dated)'!$D:$D,$BL337,'Transactions (Dated)'!$B:$B,BW$11,'Transactions (Dated)'!$C:$C,"Dividend (paid to cash)")*AH337</f>
        <v>0</v>
      </c>
      <c r="BX337" s="6">
        <f ca="1">BX336+SUMIFS('Transactions (Dated)'!$F:$F,'Transactions (Dated)'!$D:$D,$BL337,'Transactions (Dated)'!$B:$B,BX$11,'Transactions (Dated)'!$C:$C,"Dividend (paid to cash)")*AI337</f>
        <v>0</v>
      </c>
      <c r="BY337" s="6">
        <f ca="1">BY336+SUMIFS('Transactions (Dated)'!$F:$F,'Transactions (Dated)'!$D:$D,$BL337,'Transactions (Dated)'!$B:$B,BY$11,'Transactions (Dated)'!$C:$C,"Dividend (paid to cash)")*AJ337</f>
        <v>0</v>
      </c>
      <c r="BZ337" s="6">
        <f ca="1">BZ336+SUMIFS('Transactions (Dated)'!$F:$F,'Transactions (Dated)'!$D:$D,$BL337,'Transactions (Dated)'!$B:$B,BZ$11,'Transactions (Dated)'!$C:$C,"Dividend (paid to cash)")*AK337</f>
        <v>0</v>
      </c>
      <c r="CA337" s="6">
        <f ca="1">CA336+SUMIFS('Transactions (Dated)'!$F:$F,'Transactions (Dated)'!$D:$D,$BL337,'Transactions (Dated)'!$B:$B,CA$11,'Transactions (Dated)'!$C:$C,"Dividend (paid to cash)")*AL337</f>
        <v>0</v>
      </c>
      <c r="CB337" s="6">
        <v>0</v>
      </c>
      <c r="CC337" s="6">
        <v>0</v>
      </c>
      <c r="CD337" s="6"/>
      <c r="CF337" s="6">
        <f t="shared" ca="1" si="164"/>
        <v>72061.226999999999</v>
      </c>
      <c r="CH337" s="3">
        <f t="shared" si="165"/>
        <v>42388</v>
      </c>
      <c r="CI337" s="4">
        <f t="shared" ca="1" si="158"/>
        <v>790528.14</v>
      </c>
      <c r="CJ337" s="4">
        <f t="shared" ca="1" si="159"/>
        <v>72061.226999999999</v>
      </c>
      <c r="CL337" s="4">
        <f t="shared" ca="1" si="160"/>
        <v>862589.36699999997</v>
      </c>
    </row>
    <row r="338" spans="2:90" x14ac:dyDescent="0.15">
      <c r="B338" s="3">
        <f t="shared" si="161"/>
        <v>42389</v>
      </c>
      <c r="C338" s="2">
        <v>11843.1</v>
      </c>
      <c r="E338" s="70">
        <v>42389</v>
      </c>
      <c r="F338" s="69">
        <v>10.01</v>
      </c>
      <c r="G338" s="69">
        <v>1.55</v>
      </c>
      <c r="H338" s="69">
        <v>16.010000000000002</v>
      </c>
      <c r="I338" s="69">
        <v>33.76</v>
      </c>
      <c r="J338" s="69">
        <v>12.37</v>
      </c>
      <c r="K338" s="69">
        <v>9.0399999999999991</v>
      </c>
      <c r="L338" s="69">
        <v>16.010000000000002</v>
      </c>
      <c r="M338" s="69">
        <v>2.6</v>
      </c>
      <c r="N338" s="69">
        <v>6.63</v>
      </c>
      <c r="O338" s="69">
        <v>6.8632999999999997</v>
      </c>
      <c r="P338" s="69">
        <v>21.57</v>
      </c>
      <c r="Q338" s="69">
        <v>0.85</v>
      </c>
      <c r="R338" s="69">
        <v>2.61</v>
      </c>
      <c r="S338" s="69">
        <v>36.58</v>
      </c>
      <c r="T338" s="69"/>
      <c r="U338">
        <v>36.58</v>
      </c>
      <c r="V338" s="4"/>
      <c r="X338" s="3">
        <f t="shared" si="140"/>
        <v>42389</v>
      </c>
      <c r="Y338" s="40">
        <f ca="1">Y337+SUMIFS('Transactions (Dated)'!$E$2:$E$53,'Transactions (Dated)'!$D$2:$D$53,'Share Values'!$X338,'Transactions (Dated)'!$B$2:$B$53,'Share Values'!Y$11,'Transactions (Dated)'!$C$2:$C$53,"Buy")-SUMIFS('Transactions (Dated)'!$E$2:$E$53,'Transactions (Dated)'!$D$2:$D$53,'Share Values'!$X338,'Transactions (Dated)'!$B$2:$B$53,'Share Values'!Y$11,'Transactions (Dated)'!$C$2:$C$53,"Sell")</f>
        <v>4625</v>
      </c>
      <c r="Z338" s="40">
        <f ca="1">Z337+SUMIFS('Transactions (Dated)'!$E$2:$E$53,'Transactions (Dated)'!$D$2:$D$53,'Share Values'!$X338,'Transactions (Dated)'!$B$2:$B$53,'Share Values'!Z$11,'Transactions (Dated)'!$C$2:$C$53,"Buy")-SUMIFS('Transactions (Dated)'!$E$2:$E$53,'Transactions (Dated)'!$D$2:$D$53,'Share Values'!$X338,'Transactions (Dated)'!$B$2:$B$53,'Share Values'!Z$11,'Transactions (Dated)'!$C$2:$C$53,"Sell")</f>
        <v>9375</v>
      </c>
      <c r="AA338" s="40">
        <f ca="1">AA337+SUMIFS('Transactions (Dated)'!$E$2:$E$53,'Transactions (Dated)'!$D$2:$D$53,'Share Values'!$X338,'Transactions (Dated)'!$B$2:$B$53,'Share Values'!AA$11,'Transactions (Dated)'!$C$2:$C$53,"Buy")-SUMIFS('Transactions (Dated)'!$E$2:$E$53,'Transactions (Dated)'!$D$2:$D$53,'Share Values'!$X338,'Transactions (Dated)'!$B$2:$B$53,'Share Values'!AA$11,'Transactions (Dated)'!$C$2:$C$53,"Sell")</f>
        <v>39270</v>
      </c>
      <c r="AB338" s="40">
        <f ca="1">AB337+SUMIFS('Transactions (Dated)'!$E$2:$E$53,'Transactions (Dated)'!$D$2:$D$53,'Share Values'!$X338,'Transactions (Dated)'!$B$2:$B$53,'Share Values'!AB$11,'Transactions (Dated)'!$C$2:$C$53,"Buy")-SUMIFS('Transactions (Dated)'!$E$2:$E$53,'Transactions (Dated)'!$D$2:$D$53,'Share Values'!$X338,'Transactions (Dated)'!$B$2:$B$53,'Share Values'!AB$11,'Transactions (Dated)'!$C$2:$C$53,"Sell")</f>
        <v>1892</v>
      </c>
      <c r="AC338" s="40">
        <f ca="1">AC337+SUMIFS('Transactions (Dated)'!$E$2:$E$53,'Transactions (Dated)'!$D$2:$D$53,'Share Values'!$X338,'Transactions (Dated)'!$B$2:$B$53,'Share Values'!AC$11,'Transactions (Dated)'!$C$2:$C$53,"Buy")-SUMIFS('Transactions (Dated)'!$E$2:$E$53,'Transactions (Dated)'!$D$2:$D$53,'Share Values'!$X338,'Transactions (Dated)'!$B$2:$B$53,'Share Values'!AC$11,'Transactions (Dated)'!$C$2:$C$53,"Sell")</f>
        <v>2348</v>
      </c>
      <c r="AD338" s="40">
        <f ca="1">AD337+SUMIFS('Transactions (Dated)'!$E$2:$E$53,'Transactions (Dated)'!$D$2:$D$53,'Share Values'!$X338,'Transactions (Dated)'!$B$2:$B$53,'Share Values'!AD$11,'Transactions (Dated)'!$C$2:$C$53,"Buy")-SUMIFS('Transactions (Dated)'!$E$2:$E$53,'Transactions (Dated)'!$D$2:$D$53,'Share Values'!$X338,'Transactions (Dated)'!$B$2:$B$53,'Share Values'!AD$11,'Transactions (Dated)'!$C$2:$C$53,"Sell")</f>
        <v>0</v>
      </c>
      <c r="AE338" s="40">
        <f ca="1">AE337+SUMIFS('Transactions (Dated)'!$E$2:$E$53,'Transactions (Dated)'!$D$2:$D$53,'Share Values'!$X338,'Transactions (Dated)'!$B$2:$B$53,'Share Values'!AE$11,'Transactions (Dated)'!$C$2:$C$53,"Buy")-SUMIFS('Transactions (Dated)'!$E$2:$E$53,'Transactions (Dated)'!$D$2:$D$53,'Share Values'!$X338,'Transactions (Dated)'!$B$2:$B$53,'Share Values'!AE$11,'Transactions (Dated)'!$C$2:$C$53,"Sell")</f>
        <v>0</v>
      </c>
      <c r="AF338" s="40">
        <f ca="1">AF337+SUMIFS('Transactions (Dated)'!$E$2:$E$53,'Transactions (Dated)'!$D$2:$D$53,'Share Values'!$X338,'Transactions (Dated)'!$B$2:$B$53,'Share Values'!AF$11,'Transactions (Dated)'!$C$2:$C$53,"Buy")-SUMIFS('Transactions (Dated)'!$E$2:$E$53,'Transactions (Dated)'!$D$2:$D$53,'Share Values'!$X338,'Transactions (Dated)'!$B$2:$B$53,'Share Values'!AF$11,'Transactions (Dated)'!$C$2:$C$53,"Sell")</f>
        <v>0</v>
      </c>
      <c r="AG338" s="40">
        <f ca="1">AG337+SUMIFS('Transactions (Dated)'!$E$2:$E$53,'Transactions (Dated)'!$D$2:$D$53,'Share Values'!$X338,'Transactions (Dated)'!$B$2:$B$53,'Share Values'!AG$11,'Transactions (Dated)'!$C$2:$C$53,"Buy")-SUMIFS('Transactions (Dated)'!$E$2:$E$53,'Transactions (Dated)'!$D$2:$D$53,'Share Values'!$X338,'Transactions (Dated)'!$B$2:$B$53,'Share Values'!AG$11,'Transactions (Dated)'!$C$2:$C$53,"Sell")</f>
        <v>0</v>
      </c>
      <c r="AH338" s="40">
        <f ca="1">AH337+SUMIFS('Transactions (Dated)'!$E$2:$E$53,'Transactions (Dated)'!$D$2:$D$53,'Share Values'!$X338,'Transactions (Dated)'!$B$2:$B$53,'Share Values'!AH$11,'Transactions (Dated)'!$C$2:$C$53,"Buy")-SUMIFS('Transactions (Dated)'!$E$2:$E$53,'Transactions (Dated)'!$D$2:$D$53,'Share Values'!$X338,'Transactions (Dated)'!$B$2:$B$53,'Share Values'!AH$11,'Transactions (Dated)'!$C$2:$C$53,"Sell")</f>
        <v>0</v>
      </c>
      <c r="AI338" s="40">
        <f ca="1">AI337+SUMIFS('Transactions (Dated)'!$E$2:$E$53,'Transactions (Dated)'!$D$2:$D$53,'Share Values'!$X338,'Transactions (Dated)'!$B$2:$B$53,'Share Values'!AI$11,'Transactions (Dated)'!$C$2:$C$53,"Buy")-SUMIFS('Transactions (Dated)'!$E$2:$E$53,'Transactions (Dated)'!$D$2:$D$53,'Share Values'!$X338,'Transactions (Dated)'!$B$2:$B$53,'Share Values'!AI$11,'Transactions (Dated)'!$C$2:$C$53,"Sell")</f>
        <v>0</v>
      </c>
      <c r="AJ338" s="40">
        <f ca="1">AJ337+SUMIFS('Transactions (Dated)'!$E$2:$E$53,'Transactions (Dated)'!$D$2:$D$53,'Share Values'!$X338,'Transactions (Dated)'!$B$2:$B$53,'Share Values'!AJ$11,'Transactions (Dated)'!$C$2:$C$53,"Buy")-SUMIFS('Transactions (Dated)'!$E$2:$E$53,'Transactions (Dated)'!$D$2:$D$53,'Share Values'!$X338,'Transactions (Dated)'!$B$2:$B$53,'Share Values'!AJ$11,'Transactions (Dated)'!$C$2:$C$53,"Sell")</f>
        <v>0</v>
      </c>
      <c r="AK338" s="40">
        <f ca="1">AK337+SUMIFS('Transactions (Dated)'!$E$2:$E$53,'Transactions (Dated)'!$D$2:$D$53,'Share Values'!$X338,'Transactions (Dated)'!$B$2:$B$53,'Share Values'!AK$11,'Transactions (Dated)'!$C$2:$C$53,"Buy")-SUMIFS('Transactions (Dated)'!$E$2:$E$53,'Transactions (Dated)'!$D$2:$D$53,'Share Values'!$X338,'Transactions (Dated)'!$B$2:$B$53,'Share Values'!AK$11,'Transactions (Dated)'!$C$2:$C$53,"Sell")</f>
        <v>0</v>
      </c>
      <c r="AL338" s="40">
        <f ca="1">AL337+SUMIFS('Transactions (Dated)'!$E$2:$E$53,'Transactions (Dated)'!$D$2:$D$53,'Share Values'!$X338,'Transactions (Dated)'!$B$2:$B$53,'Share Values'!AL$11,'Transactions (Dated)'!$C$2:$C$53,"Buy")-SUMIFS('Transactions (Dated)'!$E$2:$E$53,'Transactions (Dated)'!$D$2:$D$53,'Share Values'!$X338,'Transactions (Dated)'!$B$2:$B$53,'Share Values'!AL$11,'Transactions (Dated)'!$C$2:$C$53,"Sell")</f>
        <v>0</v>
      </c>
      <c r="AM338" s="40">
        <f ca="1">AM337+SUMIFS('Transactions (Dated)'!$E$2:$E$53,'Transactions (Dated)'!$D$2:$D$53,'Share Values'!$X338,'Transactions (Dated)'!$B$2:$B$53,'Share Values'!AM$11,'Transactions (Dated)'!$C$2:$C$53,"Buy")-SUMIFS('Transactions (Dated)'!$E$2:$E$53,'Transactions (Dated)'!$D$2:$D$53,'Share Values'!$X338,'Transactions (Dated)'!$B$2:$B$53,'Share Values'!AM$11,'Transactions (Dated)'!$C$2:$C$53,"Sell")</f>
        <v>0</v>
      </c>
      <c r="AN338" s="40">
        <f ca="1">AN337+SUMIFS('Transactions (Dated)'!$E$2:$E$53,'Transactions (Dated)'!$D$2:$D$53,'Share Values'!$X338,'Transactions (Dated)'!$B$2:$B$53,'Share Values'!AN$11,'Transactions (Dated)'!$C$2:$C$53,"Buy")-SUMIFS('Transactions (Dated)'!$E$2:$E$53,'Transactions (Dated)'!$D$2:$D$53,'Share Values'!$X338,'Transactions (Dated)'!$B$2:$B$53,'Share Values'!AN$11,'Transactions (Dated)'!$C$2:$C$53,"Sell")</f>
        <v>0</v>
      </c>
      <c r="AO338" s="40"/>
      <c r="AQ338" s="3">
        <f t="shared" si="141"/>
        <v>42389</v>
      </c>
      <c r="AR338" s="6">
        <f t="shared" ca="1" si="142"/>
        <v>46296.25</v>
      </c>
      <c r="AS338" s="6">
        <f t="shared" ca="1" si="143"/>
        <v>14531.25</v>
      </c>
      <c r="AT338" s="6">
        <f t="shared" ca="1" si="144"/>
        <v>628712.70000000007</v>
      </c>
      <c r="AU338" s="6">
        <f t="shared" ca="1" si="145"/>
        <v>63873.919999999998</v>
      </c>
      <c r="AV338" s="6">
        <f t="shared" ca="1" si="146"/>
        <v>29044.76</v>
      </c>
      <c r="AW338" s="6">
        <f t="shared" ca="1" si="147"/>
        <v>0</v>
      </c>
      <c r="AX338" s="6">
        <f t="shared" ca="1" si="148"/>
        <v>0</v>
      </c>
      <c r="AY338" s="6">
        <f t="shared" ca="1" si="149"/>
        <v>0</v>
      </c>
      <c r="AZ338" s="6">
        <f t="shared" ca="1" si="150"/>
        <v>0</v>
      </c>
      <c r="BA338" s="6">
        <f t="shared" ca="1" si="151"/>
        <v>0</v>
      </c>
      <c r="BB338" s="6">
        <f t="shared" ca="1" si="152"/>
        <v>0</v>
      </c>
      <c r="BC338" s="6">
        <f t="shared" ca="1" si="153"/>
        <v>0</v>
      </c>
      <c r="BD338" s="6">
        <f t="shared" ca="1" si="154"/>
        <v>0</v>
      </c>
      <c r="BE338" s="6">
        <f t="shared" ca="1" si="155"/>
        <v>0</v>
      </c>
      <c r="BF338" s="6">
        <f t="shared" ca="1" si="162"/>
        <v>0</v>
      </c>
      <c r="BG338" s="6">
        <f t="shared" ca="1" si="163"/>
        <v>0</v>
      </c>
      <c r="BH338" s="6"/>
      <c r="BJ338" s="4">
        <f t="shared" ca="1" si="156"/>
        <v>782458.88000000012</v>
      </c>
      <c r="BL338" s="3">
        <f t="shared" si="157"/>
        <v>42389</v>
      </c>
      <c r="BM338" s="6">
        <f>BM337+SUMIFS('Transactions (Dated)'!G:G,'Transactions (Dated)'!D:D,'Share Values'!AQ338)</f>
        <v>34179.499999999993</v>
      </c>
      <c r="BN338" s="6">
        <f ca="1">BN337+SUMIFS('Transactions (Dated)'!$F:$F,'Transactions (Dated)'!$D:$D,$BL338,'Transactions (Dated)'!$B:$B,BN$11,'Transactions (Dated)'!$C:$C,"Dividend (paid to cash)")*Y338</f>
        <v>0</v>
      </c>
      <c r="BO338" s="6">
        <f ca="1">BO337+SUMIFS('Transactions (Dated)'!$F:$F,'Transactions (Dated)'!$D:$D,$BL338,'Transactions (Dated)'!$B:$B,BO$11,'Transactions (Dated)'!$C:$C,"Dividend (paid to cash)")*Z338</f>
        <v>2421.875</v>
      </c>
      <c r="BP338" s="6">
        <f ca="1">BP337+SUMIFS('Transactions (Dated)'!$F:$F,'Transactions (Dated)'!$D:$D,$BL338,'Transactions (Dated)'!$B:$B,BP$11,'Transactions (Dated)'!$C:$C,"Dividend (paid to cash)")*AA338</f>
        <v>35213.892</v>
      </c>
      <c r="BQ338" s="6">
        <f ca="1">BQ337+SUMIFS('Transactions (Dated)'!$F:$F,'Transactions (Dated)'!$D:$D,$BL338,'Transactions (Dated)'!$B:$B,BQ$11,'Transactions (Dated)'!$C:$C,"Dividend (paid to cash)")*AB338</f>
        <v>245.96000000000004</v>
      </c>
      <c r="BR338" s="6">
        <f ca="1">BR337+SUMIFS('Transactions (Dated)'!$F:$F,'Transactions (Dated)'!$D:$D,$BL338,'Transactions (Dated)'!$B:$B,BR$11,'Transactions (Dated)'!$C:$C,"Dividend (paid to cash)")*AC338</f>
        <v>0</v>
      </c>
      <c r="BS338" s="6">
        <f ca="1">BS337+SUMIFS('Transactions (Dated)'!$F:$F,'Transactions (Dated)'!$D:$D,$BL338,'Transactions (Dated)'!$B:$B,BS$11,'Transactions (Dated)'!$C:$C,"Dividend (paid to cash)")*AD338</f>
        <v>0</v>
      </c>
      <c r="BT338" s="6">
        <f ca="1">BT337+SUMIFS('Transactions (Dated)'!$F:$F,'Transactions (Dated)'!$D:$D,$BL338,'Transactions (Dated)'!$B:$B,BT$11,'Transactions (Dated)'!$C:$C,"Dividend (paid to cash)")*AE338</f>
        <v>0</v>
      </c>
      <c r="BU338" s="6">
        <f ca="1">BU337+SUMIFS('Transactions (Dated)'!$F:$F,'Transactions (Dated)'!$D:$D,$BL338,'Transactions (Dated)'!$B:$B,BU$11,'Transactions (Dated)'!$C:$C,"Dividend (paid to cash)")*AF338</f>
        <v>0</v>
      </c>
      <c r="BV338" s="6">
        <f ca="1">BV337+SUMIFS('Transactions (Dated)'!$F:$F,'Transactions (Dated)'!$D:$D,$BL338,'Transactions (Dated)'!$B:$B,BV$11,'Transactions (Dated)'!$C:$C,"Dividend (paid to cash)")*AG338</f>
        <v>0</v>
      </c>
      <c r="BW338" s="6">
        <f ca="1">BW337+SUMIFS('Transactions (Dated)'!$F:$F,'Transactions (Dated)'!$D:$D,$BL338,'Transactions (Dated)'!$B:$B,BW$11,'Transactions (Dated)'!$C:$C,"Dividend (paid to cash)")*AH338</f>
        <v>0</v>
      </c>
      <c r="BX338" s="6">
        <f ca="1">BX337+SUMIFS('Transactions (Dated)'!$F:$F,'Transactions (Dated)'!$D:$D,$BL338,'Transactions (Dated)'!$B:$B,BX$11,'Transactions (Dated)'!$C:$C,"Dividend (paid to cash)")*AI338</f>
        <v>0</v>
      </c>
      <c r="BY338" s="6">
        <f ca="1">BY337+SUMIFS('Transactions (Dated)'!$F:$F,'Transactions (Dated)'!$D:$D,$BL338,'Transactions (Dated)'!$B:$B,BY$11,'Transactions (Dated)'!$C:$C,"Dividend (paid to cash)")*AJ338</f>
        <v>0</v>
      </c>
      <c r="BZ338" s="6">
        <f ca="1">BZ337+SUMIFS('Transactions (Dated)'!$F:$F,'Transactions (Dated)'!$D:$D,$BL338,'Transactions (Dated)'!$B:$B,BZ$11,'Transactions (Dated)'!$C:$C,"Dividend (paid to cash)")*AK338</f>
        <v>0</v>
      </c>
      <c r="CA338" s="6">
        <f ca="1">CA337+SUMIFS('Transactions (Dated)'!$F:$F,'Transactions (Dated)'!$D:$D,$BL338,'Transactions (Dated)'!$B:$B,CA$11,'Transactions (Dated)'!$C:$C,"Dividend (paid to cash)")*AL338</f>
        <v>0</v>
      </c>
      <c r="CB338" s="6">
        <v>0</v>
      </c>
      <c r="CC338" s="6">
        <v>0</v>
      </c>
      <c r="CD338" s="6"/>
      <c r="CF338" s="6">
        <f t="shared" ca="1" si="164"/>
        <v>72061.226999999999</v>
      </c>
      <c r="CH338" s="3">
        <f t="shared" si="165"/>
        <v>42389</v>
      </c>
      <c r="CI338" s="4">
        <f t="shared" ca="1" si="158"/>
        <v>782458.88000000012</v>
      </c>
      <c r="CJ338" s="4">
        <f t="shared" ca="1" si="159"/>
        <v>72061.226999999999</v>
      </c>
      <c r="CL338" s="4">
        <f t="shared" ca="1" si="160"/>
        <v>854520.10700000008</v>
      </c>
    </row>
    <row r="339" spans="2:90" x14ac:dyDescent="0.15">
      <c r="B339" s="3">
        <f t="shared" si="161"/>
        <v>42390</v>
      </c>
      <c r="C339" s="2">
        <v>12035.9</v>
      </c>
      <c r="E339" s="70">
        <v>42390</v>
      </c>
      <c r="F339" s="69">
        <v>9.84</v>
      </c>
      <c r="G339" s="69">
        <v>1.52</v>
      </c>
      <c r="H339" s="69">
        <v>16.28</v>
      </c>
      <c r="I339" s="69">
        <v>34.92</v>
      </c>
      <c r="J339" s="69">
        <v>12.5</v>
      </c>
      <c r="K339" s="69">
        <v>9.1</v>
      </c>
      <c r="L339" s="69">
        <v>16.55</v>
      </c>
      <c r="M339" s="69">
        <v>2.63</v>
      </c>
      <c r="N339" s="69">
        <v>6.61</v>
      </c>
      <c r="O339" s="69">
        <v>6.88</v>
      </c>
      <c r="P339" s="69">
        <v>22.1</v>
      </c>
      <c r="Q339" s="69">
        <v>0.83</v>
      </c>
      <c r="R339" s="69">
        <v>2.57</v>
      </c>
      <c r="S339" s="69">
        <v>37.35</v>
      </c>
      <c r="T339" s="69"/>
      <c r="U339">
        <v>37.35</v>
      </c>
      <c r="V339" s="4"/>
      <c r="X339" s="3">
        <f t="shared" si="140"/>
        <v>42390</v>
      </c>
      <c r="Y339" s="40">
        <f ca="1">Y338+SUMIFS('Transactions (Dated)'!$E$2:$E$53,'Transactions (Dated)'!$D$2:$D$53,'Share Values'!$X339,'Transactions (Dated)'!$B$2:$B$53,'Share Values'!Y$11,'Transactions (Dated)'!$C$2:$C$53,"Buy")-SUMIFS('Transactions (Dated)'!$E$2:$E$53,'Transactions (Dated)'!$D$2:$D$53,'Share Values'!$X339,'Transactions (Dated)'!$B$2:$B$53,'Share Values'!Y$11,'Transactions (Dated)'!$C$2:$C$53,"Sell")</f>
        <v>4625</v>
      </c>
      <c r="Z339" s="40">
        <f ca="1">Z338+SUMIFS('Transactions (Dated)'!$E$2:$E$53,'Transactions (Dated)'!$D$2:$D$53,'Share Values'!$X339,'Transactions (Dated)'!$B$2:$B$53,'Share Values'!Z$11,'Transactions (Dated)'!$C$2:$C$53,"Buy")-SUMIFS('Transactions (Dated)'!$E$2:$E$53,'Transactions (Dated)'!$D$2:$D$53,'Share Values'!$X339,'Transactions (Dated)'!$B$2:$B$53,'Share Values'!Z$11,'Transactions (Dated)'!$C$2:$C$53,"Sell")</f>
        <v>9375</v>
      </c>
      <c r="AA339" s="40">
        <f ca="1">AA338+SUMIFS('Transactions (Dated)'!$E$2:$E$53,'Transactions (Dated)'!$D$2:$D$53,'Share Values'!$X339,'Transactions (Dated)'!$B$2:$B$53,'Share Values'!AA$11,'Transactions (Dated)'!$C$2:$C$53,"Buy")-SUMIFS('Transactions (Dated)'!$E$2:$E$53,'Transactions (Dated)'!$D$2:$D$53,'Share Values'!$X339,'Transactions (Dated)'!$B$2:$B$53,'Share Values'!AA$11,'Transactions (Dated)'!$C$2:$C$53,"Sell")</f>
        <v>39270</v>
      </c>
      <c r="AB339" s="40">
        <f ca="1">AB338+SUMIFS('Transactions (Dated)'!$E$2:$E$53,'Transactions (Dated)'!$D$2:$D$53,'Share Values'!$X339,'Transactions (Dated)'!$B$2:$B$53,'Share Values'!AB$11,'Transactions (Dated)'!$C$2:$C$53,"Buy")-SUMIFS('Transactions (Dated)'!$E$2:$E$53,'Transactions (Dated)'!$D$2:$D$53,'Share Values'!$X339,'Transactions (Dated)'!$B$2:$B$53,'Share Values'!AB$11,'Transactions (Dated)'!$C$2:$C$53,"Sell")</f>
        <v>1892</v>
      </c>
      <c r="AC339" s="40">
        <f ca="1">AC338+SUMIFS('Transactions (Dated)'!$E$2:$E$53,'Transactions (Dated)'!$D$2:$D$53,'Share Values'!$X339,'Transactions (Dated)'!$B$2:$B$53,'Share Values'!AC$11,'Transactions (Dated)'!$C$2:$C$53,"Buy")-SUMIFS('Transactions (Dated)'!$E$2:$E$53,'Transactions (Dated)'!$D$2:$D$53,'Share Values'!$X339,'Transactions (Dated)'!$B$2:$B$53,'Share Values'!AC$11,'Transactions (Dated)'!$C$2:$C$53,"Sell")</f>
        <v>2348</v>
      </c>
      <c r="AD339" s="40">
        <f ca="1">AD338+SUMIFS('Transactions (Dated)'!$E$2:$E$53,'Transactions (Dated)'!$D$2:$D$53,'Share Values'!$X339,'Transactions (Dated)'!$B$2:$B$53,'Share Values'!AD$11,'Transactions (Dated)'!$C$2:$C$53,"Buy")-SUMIFS('Transactions (Dated)'!$E$2:$E$53,'Transactions (Dated)'!$D$2:$D$53,'Share Values'!$X339,'Transactions (Dated)'!$B$2:$B$53,'Share Values'!AD$11,'Transactions (Dated)'!$C$2:$C$53,"Sell")</f>
        <v>0</v>
      </c>
      <c r="AE339" s="40">
        <f ca="1">AE338+SUMIFS('Transactions (Dated)'!$E$2:$E$53,'Transactions (Dated)'!$D$2:$D$53,'Share Values'!$X339,'Transactions (Dated)'!$B$2:$B$53,'Share Values'!AE$11,'Transactions (Dated)'!$C$2:$C$53,"Buy")-SUMIFS('Transactions (Dated)'!$E$2:$E$53,'Transactions (Dated)'!$D$2:$D$53,'Share Values'!$X339,'Transactions (Dated)'!$B$2:$B$53,'Share Values'!AE$11,'Transactions (Dated)'!$C$2:$C$53,"Sell")</f>
        <v>0</v>
      </c>
      <c r="AF339" s="40">
        <f ca="1">AF338+SUMIFS('Transactions (Dated)'!$E$2:$E$53,'Transactions (Dated)'!$D$2:$D$53,'Share Values'!$X339,'Transactions (Dated)'!$B$2:$B$53,'Share Values'!AF$11,'Transactions (Dated)'!$C$2:$C$53,"Buy")-SUMIFS('Transactions (Dated)'!$E$2:$E$53,'Transactions (Dated)'!$D$2:$D$53,'Share Values'!$X339,'Transactions (Dated)'!$B$2:$B$53,'Share Values'!AF$11,'Transactions (Dated)'!$C$2:$C$53,"Sell")</f>
        <v>0</v>
      </c>
      <c r="AG339" s="40">
        <f ca="1">AG338+SUMIFS('Transactions (Dated)'!$E$2:$E$53,'Transactions (Dated)'!$D$2:$D$53,'Share Values'!$X339,'Transactions (Dated)'!$B$2:$B$53,'Share Values'!AG$11,'Transactions (Dated)'!$C$2:$C$53,"Buy")-SUMIFS('Transactions (Dated)'!$E$2:$E$53,'Transactions (Dated)'!$D$2:$D$53,'Share Values'!$X339,'Transactions (Dated)'!$B$2:$B$53,'Share Values'!AG$11,'Transactions (Dated)'!$C$2:$C$53,"Sell")</f>
        <v>0</v>
      </c>
      <c r="AH339" s="40">
        <f ca="1">AH338+SUMIFS('Transactions (Dated)'!$E$2:$E$53,'Transactions (Dated)'!$D$2:$D$53,'Share Values'!$X339,'Transactions (Dated)'!$B$2:$B$53,'Share Values'!AH$11,'Transactions (Dated)'!$C$2:$C$53,"Buy")-SUMIFS('Transactions (Dated)'!$E$2:$E$53,'Transactions (Dated)'!$D$2:$D$53,'Share Values'!$X339,'Transactions (Dated)'!$B$2:$B$53,'Share Values'!AH$11,'Transactions (Dated)'!$C$2:$C$53,"Sell")</f>
        <v>0</v>
      </c>
      <c r="AI339" s="40">
        <f ca="1">AI338+SUMIFS('Transactions (Dated)'!$E$2:$E$53,'Transactions (Dated)'!$D$2:$D$53,'Share Values'!$X339,'Transactions (Dated)'!$B$2:$B$53,'Share Values'!AI$11,'Transactions (Dated)'!$C$2:$C$53,"Buy")-SUMIFS('Transactions (Dated)'!$E$2:$E$53,'Transactions (Dated)'!$D$2:$D$53,'Share Values'!$X339,'Transactions (Dated)'!$B$2:$B$53,'Share Values'!AI$11,'Transactions (Dated)'!$C$2:$C$53,"Sell")</f>
        <v>0</v>
      </c>
      <c r="AJ339" s="40">
        <f ca="1">AJ338+SUMIFS('Transactions (Dated)'!$E$2:$E$53,'Transactions (Dated)'!$D$2:$D$53,'Share Values'!$X339,'Transactions (Dated)'!$B$2:$B$53,'Share Values'!AJ$11,'Transactions (Dated)'!$C$2:$C$53,"Buy")-SUMIFS('Transactions (Dated)'!$E$2:$E$53,'Transactions (Dated)'!$D$2:$D$53,'Share Values'!$X339,'Transactions (Dated)'!$B$2:$B$53,'Share Values'!AJ$11,'Transactions (Dated)'!$C$2:$C$53,"Sell")</f>
        <v>0</v>
      </c>
      <c r="AK339" s="40">
        <f ca="1">AK338+SUMIFS('Transactions (Dated)'!$E$2:$E$53,'Transactions (Dated)'!$D$2:$D$53,'Share Values'!$X339,'Transactions (Dated)'!$B$2:$B$53,'Share Values'!AK$11,'Transactions (Dated)'!$C$2:$C$53,"Buy")-SUMIFS('Transactions (Dated)'!$E$2:$E$53,'Transactions (Dated)'!$D$2:$D$53,'Share Values'!$X339,'Transactions (Dated)'!$B$2:$B$53,'Share Values'!AK$11,'Transactions (Dated)'!$C$2:$C$53,"Sell")</f>
        <v>0</v>
      </c>
      <c r="AL339" s="40">
        <f ca="1">AL338+SUMIFS('Transactions (Dated)'!$E$2:$E$53,'Transactions (Dated)'!$D$2:$D$53,'Share Values'!$X339,'Transactions (Dated)'!$B$2:$B$53,'Share Values'!AL$11,'Transactions (Dated)'!$C$2:$C$53,"Buy")-SUMIFS('Transactions (Dated)'!$E$2:$E$53,'Transactions (Dated)'!$D$2:$D$53,'Share Values'!$X339,'Transactions (Dated)'!$B$2:$B$53,'Share Values'!AL$11,'Transactions (Dated)'!$C$2:$C$53,"Sell")</f>
        <v>0</v>
      </c>
      <c r="AM339" s="40">
        <f ca="1">AM338+SUMIFS('Transactions (Dated)'!$E$2:$E$53,'Transactions (Dated)'!$D$2:$D$53,'Share Values'!$X339,'Transactions (Dated)'!$B$2:$B$53,'Share Values'!AM$11,'Transactions (Dated)'!$C$2:$C$53,"Buy")-SUMIFS('Transactions (Dated)'!$E$2:$E$53,'Transactions (Dated)'!$D$2:$D$53,'Share Values'!$X339,'Transactions (Dated)'!$B$2:$B$53,'Share Values'!AM$11,'Transactions (Dated)'!$C$2:$C$53,"Sell")</f>
        <v>0</v>
      </c>
      <c r="AN339" s="40">
        <f ca="1">AN338+SUMIFS('Transactions (Dated)'!$E$2:$E$53,'Transactions (Dated)'!$D$2:$D$53,'Share Values'!$X339,'Transactions (Dated)'!$B$2:$B$53,'Share Values'!AN$11,'Transactions (Dated)'!$C$2:$C$53,"Buy")-SUMIFS('Transactions (Dated)'!$E$2:$E$53,'Transactions (Dated)'!$D$2:$D$53,'Share Values'!$X339,'Transactions (Dated)'!$B$2:$B$53,'Share Values'!AN$11,'Transactions (Dated)'!$C$2:$C$53,"Sell")</f>
        <v>0</v>
      </c>
      <c r="AO339" s="40"/>
      <c r="AQ339" s="3">
        <f t="shared" si="141"/>
        <v>42390</v>
      </c>
      <c r="AR339" s="6">
        <f t="shared" ca="1" si="142"/>
        <v>45510</v>
      </c>
      <c r="AS339" s="6">
        <f t="shared" ca="1" si="143"/>
        <v>14250</v>
      </c>
      <c r="AT339" s="6">
        <f t="shared" ca="1" si="144"/>
        <v>639315.60000000009</v>
      </c>
      <c r="AU339" s="6">
        <f t="shared" ca="1" si="145"/>
        <v>66068.639999999999</v>
      </c>
      <c r="AV339" s="6">
        <f t="shared" ca="1" si="146"/>
        <v>29350</v>
      </c>
      <c r="AW339" s="6">
        <f t="shared" ca="1" si="147"/>
        <v>0</v>
      </c>
      <c r="AX339" s="6">
        <f t="shared" ca="1" si="148"/>
        <v>0</v>
      </c>
      <c r="AY339" s="6">
        <f t="shared" ca="1" si="149"/>
        <v>0</v>
      </c>
      <c r="AZ339" s="6">
        <f t="shared" ca="1" si="150"/>
        <v>0</v>
      </c>
      <c r="BA339" s="6">
        <f t="shared" ca="1" si="151"/>
        <v>0</v>
      </c>
      <c r="BB339" s="6">
        <f t="shared" ca="1" si="152"/>
        <v>0</v>
      </c>
      <c r="BC339" s="6">
        <f t="shared" ca="1" si="153"/>
        <v>0</v>
      </c>
      <c r="BD339" s="6">
        <f t="shared" ca="1" si="154"/>
        <v>0</v>
      </c>
      <c r="BE339" s="6">
        <f t="shared" ca="1" si="155"/>
        <v>0</v>
      </c>
      <c r="BF339" s="6">
        <f t="shared" ca="1" si="162"/>
        <v>0</v>
      </c>
      <c r="BG339" s="6">
        <f t="shared" ca="1" si="163"/>
        <v>0</v>
      </c>
      <c r="BH339" s="6"/>
      <c r="BJ339" s="4">
        <f t="shared" ca="1" si="156"/>
        <v>794494.24000000011</v>
      </c>
      <c r="BL339" s="3">
        <f t="shared" si="157"/>
        <v>42390</v>
      </c>
      <c r="BM339" s="6">
        <f>BM338+SUMIFS('Transactions (Dated)'!G:G,'Transactions (Dated)'!D:D,'Share Values'!AQ339)</f>
        <v>34179.499999999993</v>
      </c>
      <c r="BN339" s="6">
        <f ca="1">BN338+SUMIFS('Transactions (Dated)'!$F:$F,'Transactions (Dated)'!$D:$D,$BL339,'Transactions (Dated)'!$B:$B,BN$11,'Transactions (Dated)'!$C:$C,"Dividend (paid to cash)")*Y339</f>
        <v>0</v>
      </c>
      <c r="BO339" s="6">
        <f ca="1">BO338+SUMIFS('Transactions (Dated)'!$F:$F,'Transactions (Dated)'!$D:$D,$BL339,'Transactions (Dated)'!$B:$B,BO$11,'Transactions (Dated)'!$C:$C,"Dividend (paid to cash)")*Z339</f>
        <v>2421.875</v>
      </c>
      <c r="BP339" s="6">
        <f ca="1">BP338+SUMIFS('Transactions (Dated)'!$F:$F,'Transactions (Dated)'!$D:$D,$BL339,'Transactions (Dated)'!$B:$B,BP$11,'Transactions (Dated)'!$C:$C,"Dividend (paid to cash)")*AA339</f>
        <v>35213.892</v>
      </c>
      <c r="BQ339" s="6">
        <f ca="1">BQ338+SUMIFS('Transactions (Dated)'!$F:$F,'Transactions (Dated)'!$D:$D,$BL339,'Transactions (Dated)'!$B:$B,BQ$11,'Transactions (Dated)'!$C:$C,"Dividend (paid to cash)")*AB339</f>
        <v>245.96000000000004</v>
      </c>
      <c r="BR339" s="6">
        <f ca="1">BR338+SUMIFS('Transactions (Dated)'!$F:$F,'Transactions (Dated)'!$D:$D,$BL339,'Transactions (Dated)'!$B:$B,BR$11,'Transactions (Dated)'!$C:$C,"Dividend (paid to cash)")*AC339</f>
        <v>0</v>
      </c>
      <c r="BS339" s="6">
        <f ca="1">BS338+SUMIFS('Transactions (Dated)'!$F:$F,'Transactions (Dated)'!$D:$D,$BL339,'Transactions (Dated)'!$B:$B,BS$11,'Transactions (Dated)'!$C:$C,"Dividend (paid to cash)")*AD339</f>
        <v>0</v>
      </c>
      <c r="BT339" s="6">
        <f ca="1">BT338+SUMIFS('Transactions (Dated)'!$F:$F,'Transactions (Dated)'!$D:$D,$BL339,'Transactions (Dated)'!$B:$B,BT$11,'Transactions (Dated)'!$C:$C,"Dividend (paid to cash)")*AE339</f>
        <v>0</v>
      </c>
      <c r="BU339" s="6">
        <f ca="1">BU338+SUMIFS('Transactions (Dated)'!$F:$F,'Transactions (Dated)'!$D:$D,$BL339,'Transactions (Dated)'!$B:$B,BU$11,'Transactions (Dated)'!$C:$C,"Dividend (paid to cash)")*AF339</f>
        <v>0</v>
      </c>
      <c r="BV339" s="6">
        <f ca="1">BV338+SUMIFS('Transactions (Dated)'!$F:$F,'Transactions (Dated)'!$D:$D,$BL339,'Transactions (Dated)'!$B:$B,BV$11,'Transactions (Dated)'!$C:$C,"Dividend (paid to cash)")*AG339</f>
        <v>0</v>
      </c>
      <c r="BW339" s="6">
        <f ca="1">BW338+SUMIFS('Transactions (Dated)'!$F:$F,'Transactions (Dated)'!$D:$D,$BL339,'Transactions (Dated)'!$B:$B,BW$11,'Transactions (Dated)'!$C:$C,"Dividend (paid to cash)")*AH339</f>
        <v>0</v>
      </c>
      <c r="BX339" s="6">
        <f ca="1">BX338+SUMIFS('Transactions (Dated)'!$F:$F,'Transactions (Dated)'!$D:$D,$BL339,'Transactions (Dated)'!$B:$B,BX$11,'Transactions (Dated)'!$C:$C,"Dividend (paid to cash)")*AI339</f>
        <v>0</v>
      </c>
      <c r="BY339" s="6">
        <f ca="1">BY338+SUMIFS('Transactions (Dated)'!$F:$F,'Transactions (Dated)'!$D:$D,$BL339,'Transactions (Dated)'!$B:$B,BY$11,'Transactions (Dated)'!$C:$C,"Dividend (paid to cash)")*AJ339</f>
        <v>0</v>
      </c>
      <c r="BZ339" s="6">
        <f ca="1">BZ338+SUMIFS('Transactions (Dated)'!$F:$F,'Transactions (Dated)'!$D:$D,$BL339,'Transactions (Dated)'!$B:$B,BZ$11,'Transactions (Dated)'!$C:$C,"Dividend (paid to cash)")*AK339</f>
        <v>0</v>
      </c>
      <c r="CA339" s="6">
        <f ca="1">CA338+SUMIFS('Transactions (Dated)'!$F:$F,'Transactions (Dated)'!$D:$D,$BL339,'Transactions (Dated)'!$B:$B,CA$11,'Transactions (Dated)'!$C:$C,"Dividend (paid to cash)")*AL339</f>
        <v>0</v>
      </c>
      <c r="CB339" s="6">
        <v>0</v>
      </c>
      <c r="CC339" s="6">
        <v>0</v>
      </c>
      <c r="CD339" s="6"/>
      <c r="CF339" s="6">
        <f t="shared" ca="1" si="164"/>
        <v>72061.226999999999</v>
      </c>
      <c r="CH339" s="3">
        <f t="shared" si="165"/>
        <v>42390</v>
      </c>
      <c r="CI339" s="4">
        <f t="shared" ca="1" si="158"/>
        <v>794494.24000000011</v>
      </c>
      <c r="CJ339" s="4">
        <f t="shared" ca="1" si="159"/>
        <v>72061.226999999999</v>
      </c>
      <c r="CL339" s="4">
        <f t="shared" ca="1" si="160"/>
        <v>866555.46700000006</v>
      </c>
    </row>
    <row r="340" spans="2:90" x14ac:dyDescent="0.15">
      <c r="B340" s="3">
        <f t="shared" si="161"/>
        <v>42391</v>
      </c>
      <c r="C340" s="2">
        <v>12389.6</v>
      </c>
      <c r="E340" s="70">
        <v>42391</v>
      </c>
      <c r="F340" s="69">
        <v>9.93</v>
      </c>
      <c r="G340" s="69">
        <v>1.69</v>
      </c>
      <c r="H340" s="69">
        <v>16.75</v>
      </c>
      <c r="I340" s="69">
        <v>35.729999999999997</v>
      </c>
      <c r="J340" s="69">
        <v>12.65</v>
      </c>
      <c r="K340" s="69">
        <v>9.65</v>
      </c>
      <c r="L340" s="69">
        <v>17</v>
      </c>
      <c r="M340" s="69">
        <v>2.75</v>
      </c>
      <c r="N340" s="69">
        <v>6.7</v>
      </c>
      <c r="O340" s="69">
        <v>7.1666999999999996</v>
      </c>
      <c r="P340" s="69">
        <v>23.13</v>
      </c>
      <c r="Q340" s="69">
        <v>0.83</v>
      </c>
      <c r="R340" s="69">
        <v>2.62</v>
      </c>
      <c r="S340" s="69">
        <v>38.49</v>
      </c>
      <c r="T340" s="69"/>
      <c r="U340">
        <v>38.49</v>
      </c>
      <c r="V340" s="4"/>
      <c r="X340" s="3">
        <f t="shared" si="140"/>
        <v>42391</v>
      </c>
      <c r="Y340" s="40">
        <f ca="1">Y339+SUMIFS('Transactions (Dated)'!$E$2:$E$53,'Transactions (Dated)'!$D$2:$D$53,'Share Values'!$X340,'Transactions (Dated)'!$B$2:$B$53,'Share Values'!Y$11,'Transactions (Dated)'!$C$2:$C$53,"Buy")-SUMIFS('Transactions (Dated)'!$E$2:$E$53,'Transactions (Dated)'!$D$2:$D$53,'Share Values'!$X340,'Transactions (Dated)'!$B$2:$B$53,'Share Values'!Y$11,'Transactions (Dated)'!$C$2:$C$53,"Sell")</f>
        <v>4625</v>
      </c>
      <c r="Z340" s="40">
        <f ca="1">Z339+SUMIFS('Transactions (Dated)'!$E$2:$E$53,'Transactions (Dated)'!$D$2:$D$53,'Share Values'!$X340,'Transactions (Dated)'!$B$2:$B$53,'Share Values'!Z$11,'Transactions (Dated)'!$C$2:$C$53,"Buy")-SUMIFS('Transactions (Dated)'!$E$2:$E$53,'Transactions (Dated)'!$D$2:$D$53,'Share Values'!$X340,'Transactions (Dated)'!$B$2:$B$53,'Share Values'!Z$11,'Transactions (Dated)'!$C$2:$C$53,"Sell")</f>
        <v>9375</v>
      </c>
      <c r="AA340" s="40">
        <f ca="1">AA339+SUMIFS('Transactions (Dated)'!$E$2:$E$53,'Transactions (Dated)'!$D$2:$D$53,'Share Values'!$X340,'Transactions (Dated)'!$B$2:$B$53,'Share Values'!AA$11,'Transactions (Dated)'!$C$2:$C$53,"Buy")-SUMIFS('Transactions (Dated)'!$E$2:$E$53,'Transactions (Dated)'!$D$2:$D$53,'Share Values'!$X340,'Transactions (Dated)'!$B$2:$B$53,'Share Values'!AA$11,'Transactions (Dated)'!$C$2:$C$53,"Sell")</f>
        <v>36320</v>
      </c>
      <c r="AB340" s="40">
        <f ca="1">AB339+SUMIFS('Transactions (Dated)'!$E$2:$E$53,'Transactions (Dated)'!$D$2:$D$53,'Share Values'!$X340,'Transactions (Dated)'!$B$2:$B$53,'Share Values'!AB$11,'Transactions (Dated)'!$C$2:$C$53,"Buy")-SUMIFS('Transactions (Dated)'!$E$2:$E$53,'Transactions (Dated)'!$D$2:$D$53,'Share Values'!$X340,'Transactions (Dated)'!$B$2:$B$53,'Share Values'!AB$11,'Transactions (Dated)'!$C$2:$C$53,"Sell")</f>
        <v>1892</v>
      </c>
      <c r="AC340" s="40">
        <f ca="1">AC339+SUMIFS('Transactions (Dated)'!$E$2:$E$53,'Transactions (Dated)'!$D$2:$D$53,'Share Values'!$X340,'Transactions (Dated)'!$B$2:$B$53,'Share Values'!AC$11,'Transactions (Dated)'!$C$2:$C$53,"Buy")-SUMIFS('Transactions (Dated)'!$E$2:$E$53,'Transactions (Dated)'!$D$2:$D$53,'Share Values'!$X340,'Transactions (Dated)'!$B$2:$B$53,'Share Values'!AC$11,'Transactions (Dated)'!$C$2:$C$53,"Sell")</f>
        <v>2348</v>
      </c>
      <c r="AD340" s="40">
        <f ca="1">AD339+SUMIFS('Transactions (Dated)'!$E$2:$E$53,'Transactions (Dated)'!$D$2:$D$53,'Share Values'!$X340,'Transactions (Dated)'!$B$2:$B$53,'Share Values'!AD$11,'Transactions (Dated)'!$C$2:$C$53,"Buy")-SUMIFS('Transactions (Dated)'!$E$2:$E$53,'Transactions (Dated)'!$D$2:$D$53,'Share Values'!$X340,'Transactions (Dated)'!$B$2:$B$53,'Share Values'!AD$11,'Transactions (Dated)'!$C$2:$C$53,"Sell")</f>
        <v>0</v>
      </c>
      <c r="AE340" s="40">
        <f ca="1">AE339+SUMIFS('Transactions (Dated)'!$E$2:$E$53,'Transactions (Dated)'!$D$2:$D$53,'Share Values'!$X340,'Transactions (Dated)'!$B$2:$B$53,'Share Values'!AE$11,'Transactions (Dated)'!$C$2:$C$53,"Buy")-SUMIFS('Transactions (Dated)'!$E$2:$E$53,'Transactions (Dated)'!$D$2:$D$53,'Share Values'!$X340,'Transactions (Dated)'!$B$2:$B$53,'Share Values'!AE$11,'Transactions (Dated)'!$C$2:$C$53,"Sell")</f>
        <v>2900</v>
      </c>
      <c r="AF340" s="40">
        <f ca="1">AF339+SUMIFS('Transactions (Dated)'!$E$2:$E$53,'Transactions (Dated)'!$D$2:$D$53,'Share Values'!$X340,'Transactions (Dated)'!$B$2:$B$53,'Share Values'!AF$11,'Transactions (Dated)'!$C$2:$C$53,"Buy")-SUMIFS('Transactions (Dated)'!$E$2:$E$53,'Transactions (Dated)'!$D$2:$D$53,'Share Values'!$X340,'Transactions (Dated)'!$B$2:$B$53,'Share Values'!AF$11,'Transactions (Dated)'!$C$2:$C$53,"Sell")</f>
        <v>0</v>
      </c>
      <c r="AG340" s="40">
        <f ca="1">AG339+SUMIFS('Transactions (Dated)'!$E$2:$E$53,'Transactions (Dated)'!$D$2:$D$53,'Share Values'!$X340,'Transactions (Dated)'!$B$2:$B$53,'Share Values'!AG$11,'Transactions (Dated)'!$C$2:$C$53,"Buy")-SUMIFS('Transactions (Dated)'!$E$2:$E$53,'Transactions (Dated)'!$D$2:$D$53,'Share Values'!$X340,'Transactions (Dated)'!$B$2:$B$53,'Share Values'!AG$11,'Transactions (Dated)'!$C$2:$C$53,"Sell")</f>
        <v>0</v>
      </c>
      <c r="AH340" s="40">
        <f ca="1">AH339+SUMIFS('Transactions (Dated)'!$E$2:$E$53,'Transactions (Dated)'!$D$2:$D$53,'Share Values'!$X340,'Transactions (Dated)'!$B$2:$B$53,'Share Values'!AH$11,'Transactions (Dated)'!$C$2:$C$53,"Buy")-SUMIFS('Transactions (Dated)'!$E$2:$E$53,'Transactions (Dated)'!$D$2:$D$53,'Share Values'!$X340,'Transactions (Dated)'!$B$2:$B$53,'Share Values'!AH$11,'Transactions (Dated)'!$C$2:$C$53,"Sell")</f>
        <v>0</v>
      </c>
      <c r="AI340" s="40">
        <f ca="1">AI339+SUMIFS('Transactions (Dated)'!$E$2:$E$53,'Transactions (Dated)'!$D$2:$D$53,'Share Values'!$X340,'Transactions (Dated)'!$B$2:$B$53,'Share Values'!AI$11,'Transactions (Dated)'!$C$2:$C$53,"Buy")-SUMIFS('Transactions (Dated)'!$E$2:$E$53,'Transactions (Dated)'!$D$2:$D$53,'Share Values'!$X340,'Transactions (Dated)'!$B$2:$B$53,'Share Values'!AI$11,'Transactions (Dated)'!$C$2:$C$53,"Sell")</f>
        <v>0</v>
      </c>
      <c r="AJ340" s="40">
        <f ca="1">AJ339+SUMIFS('Transactions (Dated)'!$E$2:$E$53,'Transactions (Dated)'!$D$2:$D$53,'Share Values'!$X340,'Transactions (Dated)'!$B$2:$B$53,'Share Values'!AJ$11,'Transactions (Dated)'!$C$2:$C$53,"Buy")-SUMIFS('Transactions (Dated)'!$E$2:$E$53,'Transactions (Dated)'!$D$2:$D$53,'Share Values'!$X340,'Transactions (Dated)'!$B$2:$B$53,'Share Values'!AJ$11,'Transactions (Dated)'!$C$2:$C$53,"Sell")</f>
        <v>0</v>
      </c>
      <c r="AK340" s="40">
        <f ca="1">AK339+SUMIFS('Transactions (Dated)'!$E$2:$E$53,'Transactions (Dated)'!$D$2:$D$53,'Share Values'!$X340,'Transactions (Dated)'!$B$2:$B$53,'Share Values'!AK$11,'Transactions (Dated)'!$C$2:$C$53,"Buy")-SUMIFS('Transactions (Dated)'!$E$2:$E$53,'Transactions (Dated)'!$D$2:$D$53,'Share Values'!$X340,'Transactions (Dated)'!$B$2:$B$53,'Share Values'!AK$11,'Transactions (Dated)'!$C$2:$C$53,"Sell")</f>
        <v>0</v>
      </c>
      <c r="AL340" s="40">
        <f ca="1">AL339+SUMIFS('Transactions (Dated)'!$E$2:$E$53,'Transactions (Dated)'!$D$2:$D$53,'Share Values'!$X340,'Transactions (Dated)'!$B$2:$B$53,'Share Values'!AL$11,'Transactions (Dated)'!$C$2:$C$53,"Buy")-SUMIFS('Transactions (Dated)'!$E$2:$E$53,'Transactions (Dated)'!$D$2:$D$53,'Share Values'!$X340,'Transactions (Dated)'!$B$2:$B$53,'Share Values'!AL$11,'Transactions (Dated)'!$C$2:$C$53,"Sell")</f>
        <v>0</v>
      </c>
      <c r="AM340" s="40">
        <f ca="1">AM339+SUMIFS('Transactions (Dated)'!$E$2:$E$53,'Transactions (Dated)'!$D$2:$D$53,'Share Values'!$X340,'Transactions (Dated)'!$B$2:$B$53,'Share Values'!AM$11,'Transactions (Dated)'!$C$2:$C$53,"Buy")-SUMIFS('Transactions (Dated)'!$E$2:$E$53,'Transactions (Dated)'!$D$2:$D$53,'Share Values'!$X340,'Transactions (Dated)'!$B$2:$B$53,'Share Values'!AM$11,'Transactions (Dated)'!$C$2:$C$53,"Sell")</f>
        <v>0</v>
      </c>
      <c r="AN340" s="40">
        <f ca="1">AN339+SUMIFS('Transactions (Dated)'!$E$2:$E$53,'Transactions (Dated)'!$D$2:$D$53,'Share Values'!$X340,'Transactions (Dated)'!$B$2:$B$53,'Share Values'!AN$11,'Transactions (Dated)'!$C$2:$C$53,"Buy")-SUMIFS('Transactions (Dated)'!$E$2:$E$53,'Transactions (Dated)'!$D$2:$D$53,'Share Values'!$X340,'Transactions (Dated)'!$B$2:$B$53,'Share Values'!AN$11,'Transactions (Dated)'!$C$2:$C$53,"Sell")</f>
        <v>0</v>
      </c>
      <c r="AO340" s="40"/>
      <c r="AQ340" s="3">
        <f t="shared" si="141"/>
        <v>42391</v>
      </c>
      <c r="AR340" s="6">
        <f t="shared" ca="1" si="142"/>
        <v>45926.25</v>
      </c>
      <c r="AS340" s="6">
        <f t="shared" ca="1" si="143"/>
        <v>15843.75</v>
      </c>
      <c r="AT340" s="6">
        <f t="shared" ca="1" si="144"/>
        <v>608360</v>
      </c>
      <c r="AU340" s="6">
        <f t="shared" ca="1" si="145"/>
        <v>67601.159999999989</v>
      </c>
      <c r="AV340" s="6">
        <f t="shared" ca="1" si="146"/>
        <v>29702.2</v>
      </c>
      <c r="AW340" s="6">
        <f t="shared" ca="1" si="147"/>
        <v>0</v>
      </c>
      <c r="AX340" s="6">
        <f t="shared" ca="1" si="148"/>
        <v>49300</v>
      </c>
      <c r="AY340" s="6">
        <f t="shared" ca="1" si="149"/>
        <v>0</v>
      </c>
      <c r="AZ340" s="6">
        <f t="shared" ca="1" si="150"/>
        <v>0</v>
      </c>
      <c r="BA340" s="6">
        <f t="shared" ca="1" si="151"/>
        <v>0</v>
      </c>
      <c r="BB340" s="6">
        <f t="shared" ca="1" si="152"/>
        <v>0</v>
      </c>
      <c r="BC340" s="6">
        <f t="shared" ca="1" si="153"/>
        <v>0</v>
      </c>
      <c r="BD340" s="6">
        <f t="shared" ca="1" si="154"/>
        <v>0</v>
      </c>
      <c r="BE340" s="6">
        <f t="shared" ca="1" si="155"/>
        <v>0</v>
      </c>
      <c r="BF340" s="6">
        <f t="shared" ca="1" si="162"/>
        <v>0</v>
      </c>
      <c r="BG340" s="6">
        <f t="shared" ca="1" si="163"/>
        <v>0</v>
      </c>
      <c r="BH340" s="6"/>
      <c r="BJ340" s="4">
        <f t="shared" ca="1" si="156"/>
        <v>816733.36</v>
      </c>
      <c r="BL340" s="3">
        <f t="shared" si="157"/>
        <v>42391</v>
      </c>
      <c r="BM340" s="6">
        <f>BM339+SUMIFS('Transactions (Dated)'!G:G,'Transactions (Dated)'!D:D,'Share Values'!AQ340)</f>
        <v>34271.999999999993</v>
      </c>
      <c r="BN340" s="6">
        <f ca="1">BN339+SUMIFS('Transactions (Dated)'!$F:$F,'Transactions (Dated)'!$D:$D,$BL340,'Transactions (Dated)'!$B:$B,BN$11,'Transactions (Dated)'!$C:$C,"Dividend (paid to cash)")*Y340</f>
        <v>0</v>
      </c>
      <c r="BO340" s="6">
        <f ca="1">BO339+SUMIFS('Transactions (Dated)'!$F:$F,'Transactions (Dated)'!$D:$D,$BL340,'Transactions (Dated)'!$B:$B,BO$11,'Transactions (Dated)'!$C:$C,"Dividend (paid to cash)")*Z340</f>
        <v>2421.875</v>
      </c>
      <c r="BP340" s="6">
        <f ca="1">BP339+SUMIFS('Transactions (Dated)'!$F:$F,'Transactions (Dated)'!$D:$D,$BL340,'Transactions (Dated)'!$B:$B,BP$11,'Transactions (Dated)'!$C:$C,"Dividend (paid to cash)")*AA340</f>
        <v>35213.892</v>
      </c>
      <c r="BQ340" s="6">
        <f ca="1">BQ339+SUMIFS('Transactions (Dated)'!$F:$F,'Transactions (Dated)'!$D:$D,$BL340,'Transactions (Dated)'!$B:$B,BQ$11,'Transactions (Dated)'!$C:$C,"Dividend (paid to cash)")*AB340</f>
        <v>245.96000000000004</v>
      </c>
      <c r="BR340" s="6">
        <f ca="1">BR339+SUMIFS('Transactions (Dated)'!$F:$F,'Transactions (Dated)'!$D:$D,$BL340,'Transactions (Dated)'!$B:$B,BR$11,'Transactions (Dated)'!$C:$C,"Dividend (paid to cash)")*AC340</f>
        <v>0</v>
      </c>
      <c r="BS340" s="6">
        <f ca="1">BS339+SUMIFS('Transactions (Dated)'!$F:$F,'Transactions (Dated)'!$D:$D,$BL340,'Transactions (Dated)'!$B:$B,BS$11,'Transactions (Dated)'!$C:$C,"Dividend (paid to cash)")*AD340</f>
        <v>0</v>
      </c>
      <c r="BT340" s="6">
        <f ca="1">BT339+SUMIFS('Transactions (Dated)'!$F:$F,'Transactions (Dated)'!$D:$D,$BL340,'Transactions (Dated)'!$B:$B,BT$11,'Transactions (Dated)'!$C:$C,"Dividend (paid to cash)")*AE340</f>
        <v>0</v>
      </c>
      <c r="BU340" s="6">
        <f ca="1">BU339+SUMIFS('Transactions (Dated)'!$F:$F,'Transactions (Dated)'!$D:$D,$BL340,'Transactions (Dated)'!$B:$B,BU$11,'Transactions (Dated)'!$C:$C,"Dividend (paid to cash)")*AF340</f>
        <v>0</v>
      </c>
      <c r="BV340" s="6">
        <f ca="1">BV339+SUMIFS('Transactions (Dated)'!$F:$F,'Transactions (Dated)'!$D:$D,$BL340,'Transactions (Dated)'!$B:$B,BV$11,'Transactions (Dated)'!$C:$C,"Dividend (paid to cash)")*AG340</f>
        <v>0</v>
      </c>
      <c r="BW340" s="6">
        <f ca="1">BW339+SUMIFS('Transactions (Dated)'!$F:$F,'Transactions (Dated)'!$D:$D,$BL340,'Transactions (Dated)'!$B:$B,BW$11,'Transactions (Dated)'!$C:$C,"Dividend (paid to cash)")*AH340</f>
        <v>0</v>
      </c>
      <c r="BX340" s="6">
        <f ca="1">BX339+SUMIFS('Transactions (Dated)'!$F:$F,'Transactions (Dated)'!$D:$D,$BL340,'Transactions (Dated)'!$B:$B,BX$11,'Transactions (Dated)'!$C:$C,"Dividend (paid to cash)")*AI340</f>
        <v>0</v>
      </c>
      <c r="BY340" s="6">
        <f ca="1">BY339+SUMIFS('Transactions (Dated)'!$F:$F,'Transactions (Dated)'!$D:$D,$BL340,'Transactions (Dated)'!$B:$B,BY$11,'Transactions (Dated)'!$C:$C,"Dividend (paid to cash)")*AJ340</f>
        <v>0</v>
      </c>
      <c r="BZ340" s="6">
        <f ca="1">BZ339+SUMIFS('Transactions (Dated)'!$F:$F,'Transactions (Dated)'!$D:$D,$BL340,'Transactions (Dated)'!$B:$B,BZ$11,'Transactions (Dated)'!$C:$C,"Dividend (paid to cash)")*AK340</f>
        <v>0</v>
      </c>
      <c r="CA340" s="6">
        <f ca="1">CA339+SUMIFS('Transactions (Dated)'!$F:$F,'Transactions (Dated)'!$D:$D,$BL340,'Transactions (Dated)'!$B:$B,CA$11,'Transactions (Dated)'!$C:$C,"Dividend (paid to cash)")*AL340</f>
        <v>0</v>
      </c>
      <c r="CB340" s="6">
        <v>0</v>
      </c>
      <c r="CC340" s="6">
        <v>0</v>
      </c>
      <c r="CD340" s="6"/>
      <c r="CF340" s="6">
        <f t="shared" ca="1" si="164"/>
        <v>72153.726999999999</v>
      </c>
      <c r="CH340" s="3">
        <f t="shared" si="165"/>
        <v>42391</v>
      </c>
      <c r="CI340" s="4">
        <f t="shared" ca="1" si="158"/>
        <v>816733.36</v>
      </c>
      <c r="CJ340" s="4">
        <f t="shared" ca="1" si="159"/>
        <v>72153.726999999999</v>
      </c>
      <c r="CL340" s="4">
        <f t="shared" ca="1" si="160"/>
        <v>888887.08699999994</v>
      </c>
    </row>
    <row r="341" spans="2:90" x14ac:dyDescent="0.15">
      <c r="B341" s="3">
        <f t="shared" si="161"/>
        <v>42394</v>
      </c>
      <c r="C341" s="2">
        <v>12143.2</v>
      </c>
      <c r="E341" s="70">
        <v>42394</v>
      </c>
      <c r="F341" s="69">
        <v>9.75</v>
      </c>
      <c r="G341" s="69">
        <v>1.67</v>
      </c>
      <c r="H341" s="69">
        <v>16.43</v>
      </c>
      <c r="I341" s="69">
        <v>35.28</v>
      </c>
      <c r="J341" s="69">
        <v>12.48</v>
      </c>
      <c r="K341" s="69">
        <v>9.42</v>
      </c>
      <c r="L341" s="69">
        <v>16.95</v>
      </c>
      <c r="M341" s="69">
        <v>2.8</v>
      </c>
      <c r="N341" s="69">
        <v>6.79</v>
      </c>
      <c r="O341" s="69">
        <v>7.3333000000000004</v>
      </c>
      <c r="P341" s="69">
        <v>22.62</v>
      </c>
      <c r="Q341" s="69">
        <v>0.83</v>
      </c>
      <c r="R341" s="69">
        <v>2.33</v>
      </c>
      <c r="S341" s="69">
        <v>38.14</v>
      </c>
      <c r="T341" s="69"/>
      <c r="U341">
        <v>38.14</v>
      </c>
      <c r="V341" s="4"/>
      <c r="X341" s="3">
        <f t="shared" si="140"/>
        <v>42394</v>
      </c>
      <c r="Y341" s="40">
        <f ca="1">Y340+SUMIFS('Transactions (Dated)'!$E$2:$E$53,'Transactions (Dated)'!$D$2:$D$53,'Share Values'!$X341,'Transactions (Dated)'!$B$2:$B$53,'Share Values'!Y$11,'Transactions (Dated)'!$C$2:$C$53,"Buy")-SUMIFS('Transactions (Dated)'!$E$2:$E$53,'Transactions (Dated)'!$D$2:$D$53,'Share Values'!$X341,'Transactions (Dated)'!$B$2:$B$53,'Share Values'!Y$11,'Transactions (Dated)'!$C$2:$C$53,"Sell")</f>
        <v>4625</v>
      </c>
      <c r="Z341" s="40">
        <f ca="1">Z340+SUMIFS('Transactions (Dated)'!$E$2:$E$53,'Transactions (Dated)'!$D$2:$D$53,'Share Values'!$X341,'Transactions (Dated)'!$B$2:$B$53,'Share Values'!Z$11,'Transactions (Dated)'!$C$2:$C$53,"Buy")-SUMIFS('Transactions (Dated)'!$E$2:$E$53,'Transactions (Dated)'!$D$2:$D$53,'Share Values'!$X341,'Transactions (Dated)'!$B$2:$B$53,'Share Values'!Z$11,'Transactions (Dated)'!$C$2:$C$53,"Sell")</f>
        <v>9375</v>
      </c>
      <c r="AA341" s="40">
        <f ca="1">AA340+SUMIFS('Transactions (Dated)'!$E$2:$E$53,'Transactions (Dated)'!$D$2:$D$53,'Share Values'!$X341,'Transactions (Dated)'!$B$2:$B$53,'Share Values'!AA$11,'Transactions (Dated)'!$C$2:$C$53,"Buy")-SUMIFS('Transactions (Dated)'!$E$2:$E$53,'Transactions (Dated)'!$D$2:$D$53,'Share Values'!$X341,'Transactions (Dated)'!$B$2:$B$53,'Share Values'!AA$11,'Transactions (Dated)'!$C$2:$C$53,"Sell")</f>
        <v>36320</v>
      </c>
      <c r="AB341" s="40">
        <f ca="1">AB340+SUMIFS('Transactions (Dated)'!$E$2:$E$53,'Transactions (Dated)'!$D$2:$D$53,'Share Values'!$X341,'Transactions (Dated)'!$B$2:$B$53,'Share Values'!AB$11,'Transactions (Dated)'!$C$2:$C$53,"Buy")-SUMIFS('Transactions (Dated)'!$E$2:$E$53,'Transactions (Dated)'!$D$2:$D$53,'Share Values'!$X341,'Transactions (Dated)'!$B$2:$B$53,'Share Values'!AB$11,'Transactions (Dated)'!$C$2:$C$53,"Sell")</f>
        <v>1892</v>
      </c>
      <c r="AC341" s="40">
        <f ca="1">AC340+SUMIFS('Transactions (Dated)'!$E$2:$E$53,'Transactions (Dated)'!$D$2:$D$53,'Share Values'!$X341,'Transactions (Dated)'!$B$2:$B$53,'Share Values'!AC$11,'Transactions (Dated)'!$C$2:$C$53,"Buy")-SUMIFS('Transactions (Dated)'!$E$2:$E$53,'Transactions (Dated)'!$D$2:$D$53,'Share Values'!$X341,'Transactions (Dated)'!$B$2:$B$53,'Share Values'!AC$11,'Transactions (Dated)'!$C$2:$C$53,"Sell")</f>
        <v>2348</v>
      </c>
      <c r="AD341" s="40">
        <f ca="1">AD340+SUMIFS('Transactions (Dated)'!$E$2:$E$53,'Transactions (Dated)'!$D$2:$D$53,'Share Values'!$X341,'Transactions (Dated)'!$B$2:$B$53,'Share Values'!AD$11,'Transactions (Dated)'!$C$2:$C$53,"Buy")-SUMIFS('Transactions (Dated)'!$E$2:$E$53,'Transactions (Dated)'!$D$2:$D$53,'Share Values'!$X341,'Transactions (Dated)'!$B$2:$B$53,'Share Values'!AD$11,'Transactions (Dated)'!$C$2:$C$53,"Sell")</f>
        <v>0</v>
      </c>
      <c r="AE341" s="40">
        <f ca="1">AE340+SUMIFS('Transactions (Dated)'!$E$2:$E$53,'Transactions (Dated)'!$D$2:$D$53,'Share Values'!$X341,'Transactions (Dated)'!$B$2:$B$53,'Share Values'!AE$11,'Transactions (Dated)'!$C$2:$C$53,"Buy")-SUMIFS('Transactions (Dated)'!$E$2:$E$53,'Transactions (Dated)'!$D$2:$D$53,'Share Values'!$X341,'Transactions (Dated)'!$B$2:$B$53,'Share Values'!AE$11,'Transactions (Dated)'!$C$2:$C$53,"Sell")</f>
        <v>2900</v>
      </c>
      <c r="AF341" s="40">
        <f ca="1">AF340+SUMIFS('Transactions (Dated)'!$E$2:$E$53,'Transactions (Dated)'!$D$2:$D$53,'Share Values'!$X341,'Transactions (Dated)'!$B$2:$B$53,'Share Values'!AF$11,'Transactions (Dated)'!$C$2:$C$53,"Buy")-SUMIFS('Transactions (Dated)'!$E$2:$E$53,'Transactions (Dated)'!$D$2:$D$53,'Share Values'!$X341,'Transactions (Dated)'!$B$2:$B$53,'Share Values'!AF$11,'Transactions (Dated)'!$C$2:$C$53,"Sell")</f>
        <v>0</v>
      </c>
      <c r="AG341" s="40">
        <f ca="1">AG340+SUMIFS('Transactions (Dated)'!$E$2:$E$53,'Transactions (Dated)'!$D$2:$D$53,'Share Values'!$X341,'Transactions (Dated)'!$B$2:$B$53,'Share Values'!AG$11,'Transactions (Dated)'!$C$2:$C$53,"Buy")-SUMIFS('Transactions (Dated)'!$E$2:$E$53,'Transactions (Dated)'!$D$2:$D$53,'Share Values'!$X341,'Transactions (Dated)'!$B$2:$B$53,'Share Values'!AG$11,'Transactions (Dated)'!$C$2:$C$53,"Sell")</f>
        <v>0</v>
      </c>
      <c r="AH341" s="40">
        <f ca="1">AH340+SUMIFS('Transactions (Dated)'!$E$2:$E$53,'Transactions (Dated)'!$D$2:$D$53,'Share Values'!$X341,'Transactions (Dated)'!$B$2:$B$53,'Share Values'!AH$11,'Transactions (Dated)'!$C$2:$C$53,"Buy")-SUMIFS('Transactions (Dated)'!$E$2:$E$53,'Transactions (Dated)'!$D$2:$D$53,'Share Values'!$X341,'Transactions (Dated)'!$B$2:$B$53,'Share Values'!AH$11,'Transactions (Dated)'!$C$2:$C$53,"Sell")</f>
        <v>0</v>
      </c>
      <c r="AI341" s="40">
        <f ca="1">AI340+SUMIFS('Transactions (Dated)'!$E$2:$E$53,'Transactions (Dated)'!$D$2:$D$53,'Share Values'!$X341,'Transactions (Dated)'!$B$2:$B$53,'Share Values'!AI$11,'Transactions (Dated)'!$C$2:$C$53,"Buy")-SUMIFS('Transactions (Dated)'!$E$2:$E$53,'Transactions (Dated)'!$D$2:$D$53,'Share Values'!$X341,'Transactions (Dated)'!$B$2:$B$53,'Share Values'!AI$11,'Transactions (Dated)'!$C$2:$C$53,"Sell")</f>
        <v>0</v>
      </c>
      <c r="AJ341" s="40">
        <f ca="1">AJ340+SUMIFS('Transactions (Dated)'!$E$2:$E$53,'Transactions (Dated)'!$D$2:$D$53,'Share Values'!$X341,'Transactions (Dated)'!$B$2:$B$53,'Share Values'!AJ$11,'Transactions (Dated)'!$C$2:$C$53,"Buy")-SUMIFS('Transactions (Dated)'!$E$2:$E$53,'Transactions (Dated)'!$D$2:$D$53,'Share Values'!$X341,'Transactions (Dated)'!$B$2:$B$53,'Share Values'!AJ$11,'Transactions (Dated)'!$C$2:$C$53,"Sell")</f>
        <v>0</v>
      </c>
      <c r="AK341" s="40">
        <f ca="1">AK340+SUMIFS('Transactions (Dated)'!$E$2:$E$53,'Transactions (Dated)'!$D$2:$D$53,'Share Values'!$X341,'Transactions (Dated)'!$B$2:$B$53,'Share Values'!AK$11,'Transactions (Dated)'!$C$2:$C$53,"Buy")-SUMIFS('Transactions (Dated)'!$E$2:$E$53,'Transactions (Dated)'!$D$2:$D$53,'Share Values'!$X341,'Transactions (Dated)'!$B$2:$B$53,'Share Values'!AK$11,'Transactions (Dated)'!$C$2:$C$53,"Sell")</f>
        <v>0</v>
      </c>
      <c r="AL341" s="40">
        <f ca="1">AL340+SUMIFS('Transactions (Dated)'!$E$2:$E$53,'Transactions (Dated)'!$D$2:$D$53,'Share Values'!$X341,'Transactions (Dated)'!$B$2:$B$53,'Share Values'!AL$11,'Transactions (Dated)'!$C$2:$C$53,"Buy")-SUMIFS('Transactions (Dated)'!$E$2:$E$53,'Transactions (Dated)'!$D$2:$D$53,'Share Values'!$X341,'Transactions (Dated)'!$B$2:$B$53,'Share Values'!AL$11,'Transactions (Dated)'!$C$2:$C$53,"Sell")</f>
        <v>0</v>
      </c>
      <c r="AM341" s="40">
        <f ca="1">AM340+SUMIFS('Transactions (Dated)'!$E$2:$E$53,'Transactions (Dated)'!$D$2:$D$53,'Share Values'!$X341,'Transactions (Dated)'!$B$2:$B$53,'Share Values'!AM$11,'Transactions (Dated)'!$C$2:$C$53,"Buy")-SUMIFS('Transactions (Dated)'!$E$2:$E$53,'Transactions (Dated)'!$D$2:$D$53,'Share Values'!$X341,'Transactions (Dated)'!$B$2:$B$53,'Share Values'!AM$11,'Transactions (Dated)'!$C$2:$C$53,"Sell")</f>
        <v>0</v>
      </c>
      <c r="AN341" s="40">
        <f ca="1">AN340+SUMIFS('Transactions (Dated)'!$E$2:$E$53,'Transactions (Dated)'!$D$2:$D$53,'Share Values'!$X341,'Transactions (Dated)'!$B$2:$B$53,'Share Values'!AN$11,'Transactions (Dated)'!$C$2:$C$53,"Buy")-SUMIFS('Transactions (Dated)'!$E$2:$E$53,'Transactions (Dated)'!$D$2:$D$53,'Share Values'!$X341,'Transactions (Dated)'!$B$2:$B$53,'Share Values'!AN$11,'Transactions (Dated)'!$C$2:$C$53,"Sell")</f>
        <v>0</v>
      </c>
      <c r="AO341" s="40"/>
      <c r="AQ341" s="3">
        <f t="shared" si="141"/>
        <v>42394</v>
      </c>
      <c r="AR341" s="6">
        <f t="shared" ca="1" si="142"/>
        <v>45093.75</v>
      </c>
      <c r="AS341" s="6">
        <f t="shared" ca="1" si="143"/>
        <v>15656.25</v>
      </c>
      <c r="AT341" s="6">
        <f t="shared" ca="1" si="144"/>
        <v>596737.6</v>
      </c>
      <c r="AU341" s="6">
        <f t="shared" ca="1" si="145"/>
        <v>66749.760000000009</v>
      </c>
      <c r="AV341" s="6">
        <f t="shared" ca="1" si="146"/>
        <v>29303.040000000001</v>
      </c>
      <c r="AW341" s="6">
        <f t="shared" ca="1" si="147"/>
        <v>0</v>
      </c>
      <c r="AX341" s="6">
        <f t="shared" ca="1" si="148"/>
        <v>49155</v>
      </c>
      <c r="AY341" s="6">
        <f t="shared" ca="1" si="149"/>
        <v>0</v>
      </c>
      <c r="AZ341" s="6">
        <f t="shared" ca="1" si="150"/>
        <v>0</v>
      </c>
      <c r="BA341" s="6">
        <f t="shared" ca="1" si="151"/>
        <v>0</v>
      </c>
      <c r="BB341" s="6">
        <f t="shared" ca="1" si="152"/>
        <v>0</v>
      </c>
      <c r="BC341" s="6">
        <f t="shared" ca="1" si="153"/>
        <v>0</v>
      </c>
      <c r="BD341" s="6">
        <f t="shared" ca="1" si="154"/>
        <v>0</v>
      </c>
      <c r="BE341" s="6">
        <f t="shared" ca="1" si="155"/>
        <v>0</v>
      </c>
      <c r="BF341" s="6">
        <f t="shared" ca="1" si="162"/>
        <v>0</v>
      </c>
      <c r="BG341" s="6">
        <f t="shared" ca="1" si="163"/>
        <v>0</v>
      </c>
      <c r="BH341" s="6"/>
      <c r="BJ341" s="4">
        <f t="shared" ca="1" si="156"/>
        <v>802695.4</v>
      </c>
      <c r="BL341" s="3">
        <f t="shared" si="157"/>
        <v>42394</v>
      </c>
      <c r="BM341" s="6">
        <f>BM340+SUMIFS('Transactions (Dated)'!G:G,'Transactions (Dated)'!D:D,'Share Values'!AQ341)</f>
        <v>34271.999999999993</v>
      </c>
      <c r="BN341" s="6">
        <f ca="1">BN340+SUMIFS('Transactions (Dated)'!$F:$F,'Transactions (Dated)'!$D:$D,$BL341,'Transactions (Dated)'!$B:$B,BN$11,'Transactions (Dated)'!$C:$C,"Dividend (paid to cash)")*Y341</f>
        <v>0</v>
      </c>
      <c r="BO341" s="6">
        <f ca="1">BO340+SUMIFS('Transactions (Dated)'!$F:$F,'Transactions (Dated)'!$D:$D,$BL341,'Transactions (Dated)'!$B:$B,BO$11,'Transactions (Dated)'!$C:$C,"Dividend (paid to cash)")*Z341</f>
        <v>2421.875</v>
      </c>
      <c r="BP341" s="6">
        <f ca="1">BP340+SUMIFS('Transactions (Dated)'!$F:$F,'Transactions (Dated)'!$D:$D,$BL341,'Transactions (Dated)'!$B:$B,BP$11,'Transactions (Dated)'!$C:$C,"Dividend (paid to cash)")*AA341</f>
        <v>35213.892</v>
      </c>
      <c r="BQ341" s="6">
        <f ca="1">BQ340+SUMIFS('Transactions (Dated)'!$F:$F,'Transactions (Dated)'!$D:$D,$BL341,'Transactions (Dated)'!$B:$B,BQ$11,'Transactions (Dated)'!$C:$C,"Dividend (paid to cash)")*AB341</f>
        <v>245.96000000000004</v>
      </c>
      <c r="BR341" s="6">
        <f ca="1">BR340+SUMIFS('Transactions (Dated)'!$F:$F,'Transactions (Dated)'!$D:$D,$BL341,'Transactions (Dated)'!$B:$B,BR$11,'Transactions (Dated)'!$C:$C,"Dividend (paid to cash)")*AC341</f>
        <v>0</v>
      </c>
      <c r="BS341" s="6">
        <f ca="1">BS340+SUMIFS('Transactions (Dated)'!$F:$F,'Transactions (Dated)'!$D:$D,$BL341,'Transactions (Dated)'!$B:$B,BS$11,'Transactions (Dated)'!$C:$C,"Dividend (paid to cash)")*AD341</f>
        <v>0</v>
      </c>
      <c r="BT341" s="6">
        <f ca="1">BT340+SUMIFS('Transactions (Dated)'!$F:$F,'Transactions (Dated)'!$D:$D,$BL341,'Transactions (Dated)'!$B:$B,BT$11,'Transactions (Dated)'!$C:$C,"Dividend (paid to cash)")*AE341</f>
        <v>0</v>
      </c>
      <c r="BU341" s="6">
        <f ca="1">BU340+SUMIFS('Transactions (Dated)'!$F:$F,'Transactions (Dated)'!$D:$D,$BL341,'Transactions (Dated)'!$B:$B,BU$11,'Transactions (Dated)'!$C:$C,"Dividend (paid to cash)")*AF341</f>
        <v>0</v>
      </c>
      <c r="BV341" s="6">
        <f ca="1">BV340+SUMIFS('Transactions (Dated)'!$F:$F,'Transactions (Dated)'!$D:$D,$BL341,'Transactions (Dated)'!$B:$B,BV$11,'Transactions (Dated)'!$C:$C,"Dividend (paid to cash)")*AG341</f>
        <v>0</v>
      </c>
      <c r="BW341" s="6">
        <f ca="1">BW340+SUMIFS('Transactions (Dated)'!$F:$F,'Transactions (Dated)'!$D:$D,$BL341,'Transactions (Dated)'!$B:$B,BW$11,'Transactions (Dated)'!$C:$C,"Dividend (paid to cash)")*AH341</f>
        <v>0</v>
      </c>
      <c r="BX341" s="6">
        <f ca="1">BX340+SUMIFS('Transactions (Dated)'!$F:$F,'Transactions (Dated)'!$D:$D,$BL341,'Transactions (Dated)'!$B:$B,BX$11,'Transactions (Dated)'!$C:$C,"Dividend (paid to cash)")*AI341</f>
        <v>0</v>
      </c>
      <c r="BY341" s="6">
        <f ca="1">BY340+SUMIFS('Transactions (Dated)'!$F:$F,'Transactions (Dated)'!$D:$D,$BL341,'Transactions (Dated)'!$B:$B,BY$11,'Transactions (Dated)'!$C:$C,"Dividend (paid to cash)")*AJ341</f>
        <v>0</v>
      </c>
      <c r="BZ341" s="6">
        <f ca="1">BZ340+SUMIFS('Transactions (Dated)'!$F:$F,'Transactions (Dated)'!$D:$D,$BL341,'Transactions (Dated)'!$B:$B,BZ$11,'Transactions (Dated)'!$C:$C,"Dividend (paid to cash)")*AK341</f>
        <v>0</v>
      </c>
      <c r="CA341" s="6">
        <f ca="1">CA340+SUMIFS('Transactions (Dated)'!$F:$F,'Transactions (Dated)'!$D:$D,$BL341,'Transactions (Dated)'!$B:$B,CA$11,'Transactions (Dated)'!$C:$C,"Dividend (paid to cash)")*AL341</f>
        <v>0</v>
      </c>
      <c r="CB341" s="6">
        <v>0</v>
      </c>
      <c r="CC341" s="6">
        <v>0</v>
      </c>
      <c r="CD341" s="6"/>
      <c r="CF341" s="6">
        <f t="shared" ca="1" si="164"/>
        <v>72153.726999999999</v>
      </c>
      <c r="CH341" s="3">
        <f t="shared" si="165"/>
        <v>42394</v>
      </c>
      <c r="CI341" s="4">
        <f t="shared" ca="1" si="158"/>
        <v>802695.4</v>
      </c>
      <c r="CJ341" s="4">
        <f t="shared" ca="1" si="159"/>
        <v>72153.726999999999</v>
      </c>
      <c r="CL341" s="4">
        <f t="shared" ca="1" si="160"/>
        <v>874849.12699999998</v>
      </c>
    </row>
    <row r="342" spans="2:90" x14ac:dyDescent="0.15">
      <c r="B342" s="3">
        <f t="shared" si="161"/>
        <v>42395</v>
      </c>
      <c r="C342" s="2">
        <v>12331.3</v>
      </c>
      <c r="E342" s="70">
        <v>42395</v>
      </c>
      <c r="F342" s="69">
        <v>9.8699999999999992</v>
      </c>
      <c r="G342" s="69">
        <v>1.74</v>
      </c>
      <c r="H342" s="69">
        <v>16.690000000000001</v>
      </c>
      <c r="I342" s="69">
        <v>35.11</v>
      </c>
      <c r="J342" s="69">
        <v>13.08</v>
      </c>
      <c r="K342" s="69">
        <v>9.5</v>
      </c>
      <c r="L342" s="69">
        <v>17.579999999999998</v>
      </c>
      <c r="M342" s="69">
        <v>2.93</v>
      </c>
      <c r="N342" s="69">
        <v>6.76</v>
      </c>
      <c r="O342" s="69">
        <v>7.42</v>
      </c>
      <c r="P342" s="69">
        <v>22.62</v>
      </c>
      <c r="Q342" s="69">
        <v>0.83</v>
      </c>
      <c r="R342" s="69">
        <v>2.35</v>
      </c>
      <c r="S342" s="69">
        <v>38.450000000000003</v>
      </c>
      <c r="T342" s="69"/>
      <c r="U342">
        <v>38.450000000000003</v>
      </c>
      <c r="V342" s="4"/>
      <c r="X342" s="3">
        <f t="shared" si="140"/>
        <v>42395</v>
      </c>
      <c r="Y342" s="40">
        <f ca="1">Y341+SUMIFS('Transactions (Dated)'!$E$2:$E$53,'Transactions (Dated)'!$D$2:$D$53,'Share Values'!$X342,'Transactions (Dated)'!$B$2:$B$53,'Share Values'!Y$11,'Transactions (Dated)'!$C$2:$C$53,"Buy")-SUMIFS('Transactions (Dated)'!$E$2:$E$53,'Transactions (Dated)'!$D$2:$D$53,'Share Values'!$X342,'Transactions (Dated)'!$B$2:$B$53,'Share Values'!Y$11,'Transactions (Dated)'!$C$2:$C$53,"Sell")</f>
        <v>4625</v>
      </c>
      <c r="Z342" s="40">
        <f ca="1">Z341+SUMIFS('Transactions (Dated)'!$E$2:$E$53,'Transactions (Dated)'!$D$2:$D$53,'Share Values'!$X342,'Transactions (Dated)'!$B$2:$B$53,'Share Values'!Z$11,'Transactions (Dated)'!$C$2:$C$53,"Buy")-SUMIFS('Transactions (Dated)'!$E$2:$E$53,'Transactions (Dated)'!$D$2:$D$53,'Share Values'!$X342,'Transactions (Dated)'!$B$2:$B$53,'Share Values'!Z$11,'Transactions (Dated)'!$C$2:$C$53,"Sell")</f>
        <v>9375</v>
      </c>
      <c r="AA342" s="40">
        <f ca="1">AA341+SUMIFS('Transactions (Dated)'!$E$2:$E$53,'Transactions (Dated)'!$D$2:$D$53,'Share Values'!$X342,'Transactions (Dated)'!$B$2:$B$53,'Share Values'!AA$11,'Transactions (Dated)'!$C$2:$C$53,"Buy")-SUMIFS('Transactions (Dated)'!$E$2:$E$53,'Transactions (Dated)'!$D$2:$D$53,'Share Values'!$X342,'Transactions (Dated)'!$B$2:$B$53,'Share Values'!AA$11,'Transactions (Dated)'!$C$2:$C$53,"Sell")</f>
        <v>36320</v>
      </c>
      <c r="AB342" s="40">
        <f ca="1">AB341+SUMIFS('Transactions (Dated)'!$E$2:$E$53,'Transactions (Dated)'!$D$2:$D$53,'Share Values'!$X342,'Transactions (Dated)'!$B$2:$B$53,'Share Values'!AB$11,'Transactions (Dated)'!$C$2:$C$53,"Buy")-SUMIFS('Transactions (Dated)'!$E$2:$E$53,'Transactions (Dated)'!$D$2:$D$53,'Share Values'!$X342,'Transactions (Dated)'!$B$2:$B$53,'Share Values'!AB$11,'Transactions (Dated)'!$C$2:$C$53,"Sell")</f>
        <v>1892</v>
      </c>
      <c r="AC342" s="40">
        <f ca="1">AC341+SUMIFS('Transactions (Dated)'!$E$2:$E$53,'Transactions (Dated)'!$D$2:$D$53,'Share Values'!$X342,'Transactions (Dated)'!$B$2:$B$53,'Share Values'!AC$11,'Transactions (Dated)'!$C$2:$C$53,"Buy")-SUMIFS('Transactions (Dated)'!$E$2:$E$53,'Transactions (Dated)'!$D$2:$D$53,'Share Values'!$X342,'Transactions (Dated)'!$B$2:$B$53,'Share Values'!AC$11,'Transactions (Dated)'!$C$2:$C$53,"Sell")</f>
        <v>2348</v>
      </c>
      <c r="AD342" s="40">
        <f ca="1">AD341+SUMIFS('Transactions (Dated)'!$E$2:$E$53,'Transactions (Dated)'!$D$2:$D$53,'Share Values'!$X342,'Transactions (Dated)'!$B$2:$B$53,'Share Values'!AD$11,'Transactions (Dated)'!$C$2:$C$53,"Buy")-SUMIFS('Transactions (Dated)'!$E$2:$E$53,'Transactions (Dated)'!$D$2:$D$53,'Share Values'!$X342,'Transactions (Dated)'!$B$2:$B$53,'Share Values'!AD$11,'Transactions (Dated)'!$C$2:$C$53,"Sell")</f>
        <v>0</v>
      </c>
      <c r="AE342" s="40">
        <f ca="1">AE341+SUMIFS('Transactions (Dated)'!$E$2:$E$53,'Transactions (Dated)'!$D$2:$D$53,'Share Values'!$X342,'Transactions (Dated)'!$B$2:$B$53,'Share Values'!AE$11,'Transactions (Dated)'!$C$2:$C$53,"Buy")-SUMIFS('Transactions (Dated)'!$E$2:$E$53,'Transactions (Dated)'!$D$2:$D$53,'Share Values'!$X342,'Transactions (Dated)'!$B$2:$B$53,'Share Values'!AE$11,'Transactions (Dated)'!$C$2:$C$53,"Sell")</f>
        <v>2900</v>
      </c>
      <c r="AF342" s="40">
        <f ca="1">AF341+SUMIFS('Transactions (Dated)'!$E$2:$E$53,'Transactions (Dated)'!$D$2:$D$53,'Share Values'!$X342,'Transactions (Dated)'!$B$2:$B$53,'Share Values'!AF$11,'Transactions (Dated)'!$C$2:$C$53,"Buy")-SUMIFS('Transactions (Dated)'!$E$2:$E$53,'Transactions (Dated)'!$D$2:$D$53,'Share Values'!$X342,'Transactions (Dated)'!$B$2:$B$53,'Share Values'!AF$11,'Transactions (Dated)'!$C$2:$C$53,"Sell")</f>
        <v>0</v>
      </c>
      <c r="AG342" s="40">
        <f ca="1">AG341+SUMIFS('Transactions (Dated)'!$E$2:$E$53,'Transactions (Dated)'!$D$2:$D$53,'Share Values'!$X342,'Transactions (Dated)'!$B$2:$B$53,'Share Values'!AG$11,'Transactions (Dated)'!$C$2:$C$53,"Buy")-SUMIFS('Transactions (Dated)'!$E$2:$E$53,'Transactions (Dated)'!$D$2:$D$53,'Share Values'!$X342,'Transactions (Dated)'!$B$2:$B$53,'Share Values'!AG$11,'Transactions (Dated)'!$C$2:$C$53,"Sell")</f>
        <v>0</v>
      </c>
      <c r="AH342" s="40">
        <f ca="1">AH341+SUMIFS('Transactions (Dated)'!$E$2:$E$53,'Transactions (Dated)'!$D$2:$D$53,'Share Values'!$X342,'Transactions (Dated)'!$B$2:$B$53,'Share Values'!AH$11,'Transactions (Dated)'!$C$2:$C$53,"Buy")-SUMIFS('Transactions (Dated)'!$E$2:$E$53,'Transactions (Dated)'!$D$2:$D$53,'Share Values'!$X342,'Transactions (Dated)'!$B$2:$B$53,'Share Values'!AH$11,'Transactions (Dated)'!$C$2:$C$53,"Sell")</f>
        <v>0</v>
      </c>
      <c r="AI342" s="40">
        <f ca="1">AI341+SUMIFS('Transactions (Dated)'!$E$2:$E$53,'Transactions (Dated)'!$D$2:$D$53,'Share Values'!$X342,'Transactions (Dated)'!$B$2:$B$53,'Share Values'!AI$11,'Transactions (Dated)'!$C$2:$C$53,"Buy")-SUMIFS('Transactions (Dated)'!$E$2:$E$53,'Transactions (Dated)'!$D$2:$D$53,'Share Values'!$X342,'Transactions (Dated)'!$B$2:$B$53,'Share Values'!AI$11,'Transactions (Dated)'!$C$2:$C$53,"Sell")</f>
        <v>0</v>
      </c>
      <c r="AJ342" s="40">
        <f ca="1">AJ341+SUMIFS('Transactions (Dated)'!$E$2:$E$53,'Transactions (Dated)'!$D$2:$D$53,'Share Values'!$X342,'Transactions (Dated)'!$B$2:$B$53,'Share Values'!AJ$11,'Transactions (Dated)'!$C$2:$C$53,"Buy")-SUMIFS('Transactions (Dated)'!$E$2:$E$53,'Transactions (Dated)'!$D$2:$D$53,'Share Values'!$X342,'Transactions (Dated)'!$B$2:$B$53,'Share Values'!AJ$11,'Transactions (Dated)'!$C$2:$C$53,"Sell")</f>
        <v>0</v>
      </c>
      <c r="AK342" s="40">
        <f ca="1">AK341+SUMIFS('Transactions (Dated)'!$E$2:$E$53,'Transactions (Dated)'!$D$2:$D$53,'Share Values'!$X342,'Transactions (Dated)'!$B$2:$B$53,'Share Values'!AK$11,'Transactions (Dated)'!$C$2:$C$53,"Buy")-SUMIFS('Transactions (Dated)'!$E$2:$E$53,'Transactions (Dated)'!$D$2:$D$53,'Share Values'!$X342,'Transactions (Dated)'!$B$2:$B$53,'Share Values'!AK$11,'Transactions (Dated)'!$C$2:$C$53,"Sell")</f>
        <v>0</v>
      </c>
      <c r="AL342" s="40">
        <f ca="1">AL341+SUMIFS('Transactions (Dated)'!$E$2:$E$53,'Transactions (Dated)'!$D$2:$D$53,'Share Values'!$X342,'Transactions (Dated)'!$B$2:$B$53,'Share Values'!AL$11,'Transactions (Dated)'!$C$2:$C$53,"Buy")-SUMIFS('Transactions (Dated)'!$E$2:$E$53,'Transactions (Dated)'!$D$2:$D$53,'Share Values'!$X342,'Transactions (Dated)'!$B$2:$B$53,'Share Values'!AL$11,'Transactions (Dated)'!$C$2:$C$53,"Sell")</f>
        <v>0</v>
      </c>
      <c r="AM342" s="40">
        <f ca="1">AM341+SUMIFS('Transactions (Dated)'!$E$2:$E$53,'Transactions (Dated)'!$D$2:$D$53,'Share Values'!$X342,'Transactions (Dated)'!$B$2:$B$53,'Share Values'!AM$11,'Transactions (Dated)'!$C$2:$C$53,"Buy")-SUMIFS('Transactions (Dated)'!$E$2:$E$53,'Transactions (Dated)'!$D$2:$D$53,'Share Values'!$X342,'Transactions (Dated)'!$B$2:$B$53,'Share Values'!AM$11,'Transactions (Dated)'!$C$2:$C$53,"Sell")</f>
        <v>0</v>
      </c>
      <c r="AN342" s="40">
        <f ca="1">AN341+SUMIFS('Transactions (Dated)'!$E$2:$E$53,'Transactions (Dated)'!$D$2:$D$53,'Share Values'!$X342,'Transactions (Dated)'!$B$2:$B$53,'Share Values'!AN$11,'Transactions (Dated)'!$C$2:$C$53,"Buy")-SUMIFS('Transactions (Dated)'!$E$2:$E$53,'Transactions (Dated)'!$D$2:$D$53,'Share Values'!$X342,'Transactions (Dated)'!$B$2:$B$53,'Share Values'!AN$11,'Transactions (Dated)'!$C$2:$C$53,"Sell")</f>
        <v>0</v>
      </c>
      <c r="AO342" s="40"/>
      <c r="AQ342" s="3">
        <f t="shared" si="141"/>
        <v>42395</v>
      </c>
      <c r="AR342" s="6">
        <f t="shared" ca="1" si="142"/>
        <v>45648.75</v>
      </c>
      <c r="AS342" s="6">
        <f t="shared" ca="1" si="143"/>
        <v>16312.5</v>
      </c>
      <c r="AT342" s="6">
        <f t="shared" ca="1" si="144"/>
        <v>606180.80000000005</v>
      </c>
      <c r="AU342" s="6">
        <f t="shared" ca="1" si="145"/>
        <v>66428.12</v>
      </c>
      <c r="AV342" s="6">
        <f t="shared" ca="1" si="146"/>
        <v>30711.84</v>
      </c>
      <c r="AW342" s="6">
        <f t="shared" ca="1" si="147"/>
        <v>0</v>
      </c>
      <c r="AX342" s="6">
        <f t="shared" ca="1" si="148"/>
        <v>50981.999999999993</v>
      </c>
      <c r="AY342" s="6">
        <f t="shared" ca="1" si="149"/>
        <v>0</v>
      </c>
      <c r="AZ342" s="6">
        <f t="shared" ca="1" si="150"/>
        <v>0</v>
      </c>
      <c r="BA342" s="6">
        <f t="shared" ca="1" si="151"/>
        <v>0</v>
      </c>
      <c r="BB342" s="6">
        <f t="shared" ca="1" si="152"/>
        <v>0</v>
      </c>
      <c r="BC342" s="6">
        <f t="shared" ca="1" si="153"/>
        <v>0</v>
      </c>
      <c r="BD342" s="6">
        <f t="shared" ca="1" si="154"/>
        <v>0</v>
      </c>
      <c r="BE342" s="6">
        <f t="shared" ca="1" si="155"/>
        <v>0</v>
      </c>
      <c r="BF342" s="6">
        <f t="shared" ca="1" si="162"/>
        <v>0</v>
      </c>
      <c r="BG342" s="6">
        <f t="shared" ca="1" si="163"/>
        <v>0</v>
      </c>
      <c r="BH342" s="6"/>
      <c r="BJ342" s="4">
        <f t="shared" ca="1" si="156"/>
        <v>816264.01</v>
      </c>
      <c r="BL342" s="3">
        <f t="shared" si="157"/>
        <v>42395</v>
      </c>
      <c r="BM342" s="6">
        <f>BM341+SUMIFS('Transactions (Dated)'!G:G,'Transactions (Dated)'!D:D,'Share Values'!AQ342)</f>
        <v>34271.999999999993</v>
      </c>
      <c r="BN342" s="6">
        <f ca="1">BN341+SUMIFS('Transactions (Dated)'!$F:$F,'Transactions (Dated)'!$D:$D,$BL342,'Transactions (Dated)'!$B:$B,BN$11,'Transactions (Dated)'!$C:$C,"Dividend (paid to cash)")*Y342</f>
        <v>0</v>
      </c>
      <c r="BO342" s="6">
        <f ca="1">BO341+SUMIFS('Transactions (Dated)'!$F:$F,'Transactions (Dated)'!$D:$D,$BL342,'Transactions (Dated)'!$B:$B,BO$11,'Transactions (Dated)'!$C:$C,"Dividend (paid to cash)")*Z342</f>
        <v>2421.875</v>
      </c>
      <c r="BP342" s="6">
        <f ca="1">BP341+SUMIFS('Transactions (Dated)'!$F:$F,'Transactions (Dated)'!$D:$D,$BL342,'Transactions (Dated)'!$B:$B,BP$11,'Transactions (Dated)'!$C:$C,"Dividend (paid to cash)")*AA342</f>
        <v>35213.892</v>
      </c>
      <c r="BQ342" s="6">
        <f ca="1">BQ341+SUMIFS('Transactions (Dated)'!$F:$F,'Transactions (Dated)'!$D:$D,$BL342,'Transactions (Dated)'!$B:$B,BQ$11,'Transactions (Dated)'!$C:$C,"Dividend (paid to cash)")*AB342</f>
        <v>245.96000000000004</v>
      </c>
      <c r="BR342" s="6">
        <f ca="1">BR341+SUMIFS('Transactions (Dated)'!$F:$F,'Transactions (Dated)'!$D:$D,$BL342,'Transactions (Dated)'!$B:$B,BR$11,'Transactions (Dated)'!$C:$C,"Dividend (paid to cash)")*AC342</f>
        <v>0</v>
      </c>
      <c r="BS342" s="6">
        <f ca="1">BS341+SUMIFS('Transactions (Dated)'!$F:$F,'Transactions (Dated)'!$D:$D,$BL342,'Transactions (Dated)'!$B:$B,BS$11,'Transactions (Dated)'!$C:$C,"Dividend (paid to cash)")*AD342</f>
        <v>0</v>
      </c>
      <c r="BT342" s="6">
        <f ca="1">BT341+SUMIFS('Transactions (Dated)'!$F:$F,'Transactions (Dated)'!$D:$D,$BL342,'Transactions (Dated)'!$B:$B,BT$11,'Transactions (Dated)'!$C:$C,"Dividend (paid to cash)")*AE342</f>
        <v>0</v>
      </c>
      <c r="BU342" s="6">
        <f ca="1">BU341+SUMIFS('Transactions (Dated)'!$F:$F,'Transactions (Dated)'!$D:$D,$BL342,'Transactions (Dated)'!$B:$B,BU$11,'Transactions (Dated)'!$C:$C,"Dividend (paid to cash)")*AF342</f>
        <v>0</v>
      </c>
      <c r="BV342" s="6">
        <f ca="1">BV341+SUMIFS('Transactions (Dated)'!$F:$F,'Transactions (Dated)'!$D:$D,$BL342,'Transactions (Dated)'!$B:$B,BV$11,'Transactions (Dated)'!$C:$C,"Dividend (paid to cash)")*AG342</f>
        <v>0</v>
      </c>
      <c r="BW342" s="6">
        <f ca="1">BW341+SUMIFS('Transactions (Dated)'!$F:$F,'Transactions (Dated)'!$D:$D,$BL342,'Transactions (Dated)'!$B:$B,BW$11,'Transactions (Dated)'!$C:$C,"Dividend (paid to cash)")*AH342</f>
        <v>0</v>
      </c>
      <c r="BX342" s="6">
        <f ca="1">BX341+SUMIFS('Transactions (Dated)'!$F:$F,'Transactions (Dated)'!$D:$D,$BL342,'Transactions (Dated)'!$B:$B,BX$11,'Transactions (Dated)'!$C:$C,"Dividend (paid to cash)")*AI342</f>
        <v>0</v>
      </c>
      <c r="BY342" s="6">
        <f ca="1">BY341+SUMIFS('Transactions (Dated)'!$F:$F,'Transactions (Dated)'!$D:$D,$BL342,'Transactions (Dated)'!$B:$B,BY$11,'Transactions (Dated)'!$C:$C,"Dividend (paid to cash)")*AJ342</f>
        <v>0</v>
      </c>
      <c r="BZ342" s="6">
        <f ca="1">BZ341+SUMIFS('Transactions (Dated)'!$F:$F,'Transactions (Dated)'!$D:$D,$BL342,'Transactions (Dated)'!$B:$B,BZ$11,'Transactions (Dated)'!$C:$C,"Dividend (paid to cash)")*AK342</f>
        <v>0</v>
      </c>
      <c r="CA342" s="6">
        <f ca="1">CA341+SUMIFS('Transactions (Dated)'!$F:$F,'Transactions (Dated)'!$D:$D,$BL342,'Transactions (Dated)'!$B:$B,CA$11,'Transactions (Dated)'!$C:$C,"Dividend (paid to cash)")*AL342</f>
        <v>0</v>
      </c>
      <c r="CB342" s="6">
        <v>0</v>
      </c>
      <c r="CC342" s="6">
        <v>0</v>
      </c>
      <c r="CD342" s="6"/>
      <c r="CF342" s="6">
        <f t="shared" ca="1" si="164"/>
        <v>72153.726999999999</v>
      </c>
      <c r="CH342" s="3">
        <f t="shared" si="165"/>
        <v>42395</v>
      </c>
      <c r="CI342" s="4">
        <f t="shared" ca="1" si="158"/>
        <v>816264.01</v>
      </c>
      <c r="CJ342" s="4">
        <f t="shared" ca="1" si="159"/>
        <v>72153.726999999999</v>
      </c>
      <c r="CL342" s="4">
        <f t="shared" ca="1" si="160"/>
        <v>888417.73699999996</v>
      </c>
    </row>
    <row r="343" spans="2:90" x14ac:dyDescent="0.15">
      <c r="B343" s="3">
        <f t="shared" si="161"/>
        <v>42396</v>
      </c>
      <c r="C343" s="2">
        <v>12377.8</v>
      </c>
      <c r="E343" s="70">
        <v>42396</v>
      </c>
      <c r="F343" s="69">
        <v>9.7200000000000006</v>
      </c>
      <c r="G343" s="69">
        <v>1.9</v>
      </c>
      <c r="H343" s="69">
        <v>16.75</v>
      </c>
      <c r="I343" s="69">
        <v>34.549999999999997</v>
      </c>
      <c r="J343" s="69">
        <v>13.31</v>
      </c>
      <c r="K343" s="69">
        <v>9.74</v>
      </c>
      <c r="L343" s="69">
        <v>18.27</v>
      </c>
      <c r="M343" s="69">
        <v>2.96</v>
      </c>
      <c r="N343" s="69">
        <v>6.83</v>
      </c>
      <c r="O343" s="69">
        <v>7.4832999999999998</v>
      </c>
      <c r="P343" s="69">
        <v>22.92</v>
      </c>
      <c r="Q343" s="69">
        <v>0.84</v>
      </c>
      <c r="R343" s="69">
        <v>2.29</v>
      </c>
      <c r="S343" s="69">
        <v>38.950000000000003</v>
      </c>
      <c r="T343" s="69"/>
      <c r="U343">
        <v>38.950000000000003</v>
      </c>
      <c r="V343" s="4"/>
      <c r="X343" s="3">
        <f t="shared" si="140"/>
        <v>42396</v>
      </c>
      <c r="Y343" s="40">
        <f ca="1">Y342+SUMIFS('Transactions (Dated)'!$E$2:$E$53,'Transactions (Dated)'!$D$2:$D$53,'Share Values'!$X343,'Transactions (Dated)'!$B$2:$B$53,'Share Values'!Y$11,'Transactions (Dated)'!$C$2:$C$53,"Buy")-SUMIFS('Transactions (Dated)'!$E$2:$E$53,'Transactions (Dated)'!$D$2:$D$53,'Share Values'!$X343,'Transactions (Dated)'!$B$2:$B$53,'Share Values'!Y$11,'Transactions (Dated)'!$C$2:$C$53,"Sell")</f>
        <v>4625</v>
      </c>
      <c r="Z343" s="40">
        <f ca="1">Z342+SUMIFS('Transactions (Dated)'!$E$2:$E$53,'Transactions (Dated)'!$D$2:$D$53,'Share Values'!$X343,'Transactions (Dated)'!$B$2:$B$53,'Share Values'!Z$11,'Transactions (Dated)'!$C$2:$C$53,"Buy")-SUMIFS('Transactions (Dated)'!$E$2:$E$53,'Transactions (Dated)'!$D$2:$D$53,'Share Values'!$X343,'Transactions (Dated)'!$B$2:$B$53,'Share Values'!Z$11,'Transactions (Dated)'!$C$2:$C$53,"Sell")</f>
        <v>9375</v>
      </c>
      <c r="AA343" s="40">
        <f ca="1">AA342+SUMIFS('Transactions (Dated)'!$E$2:$E$53,'Transactions (Dated)'!$D$2:$D$53,'Share Values'!$X343,'Transactions (Dated)'!$B$2:$B$53,'Share Values'!AA$11,'Transactions (Dated)'!$C$2:$C$53,"Buy")-SUMIFS('Transactions (Dated)'!$E$2:$E$53,'Transactions (Dated)'!$D$2:$D$53,'Share Values'!$X343,'Transactions (Dated)'!$B$2:$B$53,'Share Values'!AA$11,'Transactions (Dated)'!$C$2:$C$53,"Sell")</f>
        <v>36320</v>
      </c>
      <c r="AB343" s="40">
        <f ca="1">AB342+SUMIFS('Transactions (Dated)'!$E$2:$E$53,'Transactions (Dated)'!$D$2:$D$53,'Share Values'!$X343,'Transactions (Dated)'!$B$2:$B$53,'Share Values'!AB$11,'Transactions (Dated)'!$C$2:$C$53,"Buy")-SUMIFS('Transactions (Dated)'!$E$2:$E$53,'Transactions (Dated)'!$D$2:$D$53,'Share Values'!$X343,'Transactions (Dated)'!$B$2:$B$53,'Share Values'!AB$11,'Transactions (Dated)'!$C$2:$C$53,"Sell")</f>
        <v>1892</v>
      </c>
      <c r="AC343" s="40">
        <f ca="1">AC342+SUMIFS('Transactions (Dated)'!$E$2:$E$53,'Transactions (Dated)'!$D$2:$D$53,'Share Values'!$X343,'Transactions (Dated)'!$B$2:$B$53,'Share Values'!AC$11,'Transactions (Dated)'!$C$2:$C$53,"Buy")-SUMIFS('Transactions (Dated)'!$E$2:$E$53,'Transactions (Dated)'!$D$2:$D$53,'Share Values'!$X343,'Transactions (Dated)'!$B$2:$B$53,'Share Values'!AC$11,'Transactions (Dated)'!$C$2:$C$53,"Sell")</f>
        <v>2348</v>
      </c>
      <c r="AD343" s="40">
        <f ca="1">AD342+SUMIFS('Transactions (Dated)'!$E$2:$E$53,'Transactions (Dated)'!$D$2:$D$53,'Share Values'!$X343,'Transactions (Dated)'!$B$2:$B$53,'Share Values'!AD$11,'Transactions (Dated)'!$C$2:$C$53,"Buy")-SUMIFS('Transactions (Dated)'!$E$2:$E$53,'Transactions (Dated)'!$D$2:$D$53,'Share Values'!$X343,'Transactions (Dated)'!$B$2:$B$53,'Share Values'!AD$11,'Transactions (Dated)'!$C$2:$C$53,"Sell")</f>
        <v>0</v>
      </c>
      <c r="AE343" s="40">
        <f ca="1">AE342+SUMIFS('Transactions (Dated)'!$E$2:$E$53,'Transactions (Dated)'!$D$2:$D$53,'Share Values'!$X343,'Transactions (Dated)'!$B$2:$B$53,'Share Values'!AE$11,'Transactions (Dated)'!$C$2:$C$53,"Buy")-SUMIFS('Transactions (Dated)'!$E$2:$E$53,'Transactions (Dated)'!$D$2:$D$53,'Share Values'!$X343,'Transactions (Dated)'!$B$2:$B$53,'Share Values'!AE$11,'Transactions (Dated)'!$C$2:$C$53,"Sell")</f>
        <v>2900</v>
      </c>
      <c r="AF343" s="40">
        <f ca="1">AF342+SUMIFS('Transactions (Dated)'!$E$2:$E$53,'Transactions (Dated)'!$D$2:$D$53,'Share Values'!$X343,'Transactions (Dated)'!$B$2:$B$53,'Share Values'!AF$11,'Transactions (Dated)'!$C$2:$C$53,"Buy")-SUMIFS('Transactions (Dated)'!$E$2:$E$53,'Transactions (Dated)'!$D$2:$D$53,'Share Values'!$X343,'Transactions (Dated)'!$B$2:$B$53,'Share Values'!AF$11,'Transactions (Dated)'!$C$2:$C$53,"Sell")</f>
        <v>0</v>
      </c>
      <c r="AG343" s="40">
        <f ca="1">AG342+SUMIFS('Transactions (Dated)'!$E$2:$E$53,'Transactions (Dated)'!$D$2:$D$53,'Share Values'!$X343,'Transactions (Dated)'!$B$2:$B$53,'Share Values'!AG$11,'Transactions (Dated)'!$C$2:$C$53,"Buy")-SUMIFS('Transactions (Dated)'!$E$2:$E$53,'Transactions (Dated)'!$D$2:$D$53,'Share Values'!$X343,'Transactions (Dated)'!$B$2:$B$53,'Share Values'!AG$11,'Transactions (Dated)'!$C$2:$C$53,"Sell")</f>
        <v>0</v>
      </c>
      <c r="AH343" s="40">
        <f ca="1">AH342+SUMIFS('Transactions (Dated)'!$E$2:$E$53,'Transactions (Dated)'!$D$2:$D$53,'Share Values'!$X343,'Transactions (Dated)'!$B$2:$B$53,'Share Values'!AH$11,'Transactions (Dated)'!$C$2:$C$53,"Buy")-SUMIFS('Transactions (Dated)'!$E$2:$E$53,'Transactions (Dated)'!$D$2:$D$53,'Share Values'!$X343,'Transactions (Dated)'!$B$2:$B$53,'Share Values'!AH$11,'Transactions (Dated)'!$C$2:$C$53,"Sell")</f>
        <v>0</v>
      </c>
      <c r="AI343" s="40">
        <f ca="1">AI342+SUMIFS('Transactions (Dated)'!$E$2:$E$53,'Transactions (Dated)'!$D$2:$D$53,'Share Values'!$X343,'Transactions (Dated)'!$B$2:$B$53,'Share Values'!AI$11,'Transactions (Dated)'!$C$2:$C$53,"Buy")-SUMIFS('Transactions (Dated)'!$E$2:$E$53,'Transactions (Dated)'!$D$2:$D$53,'Share Values'!$X343,'Transactions (Dated)'!$B$2:$B$53,'Share Values'!AI$11,'Transactions (Dated)'!$C$2:$C$53,"Sell")</f>
        <v>0</v>
      </c>
      <c r="AJ343" s="40">
        <f ca="1">AJ342+SUMIFS('Transactions (Dated)'!$E$2:$E$53,'Transactions (Dated)'!$D$2:$D$53,'Share Values'!$X343,'Transactions (Dated)'!$B$2:$B$53,'Share Values'!AJ$11,'Transactions (Dated)'!$C$2:$C$53,"Buy")-SUMIFS('Transactions (Dated)'!$E$2:$E$53,'Transactions (Dated)'!$D$2:$D$53,'Share Values'!$X343,'Transactions (Dated)'!$B$2:$B$53,'Share Values'!AJ$11,'Transactions (Dated)'!$C$2:$C$53,"Sell")</f>
        <v>0</v>
      </c>
      <c r="AK343" s="40">
        <f ca="1">AK342+SUMIFS('Transactions (Dated)'!$E$2:$E$53,'Transactions (Dated)'!$D$2:$D$53,'Share Values'!$X343,'Transactions (Dated)'!$B$2:$B$53,'Share Values'!AK$11,'Transactions (Dated)'!$C$2:$C$53,"Buy")-SUMIFS('Transactions (Dated)'!$E$2:$E$53,'Transactions (Dated)'!$D$2:$D$53,'Share Values'!$X343,'Transactions (Dated)'!$B$2:$B$53,'Share Values'!AK$11,'Transactions (Dated)'!$C$2:$C$53,"Sell")</f>
        <v>0</v>
      </c>
      <c r="AL343" s="40">
        <f ca="1">AL342+SUMIFS('Transactions (Dated)'!$E$2:$E$53,'Transactions (Dated)'!$D$2:$D$53,'Share Values'!$X343,'Transactions (Dated)'!$B$2:$B$53,'Share Values'!AL$11,'Transactions (Dated)'!$C$2:$C$53,"Buy")-SUMIFS('Transactions (Dated)'!$E$2:$E$53,'Transactions (Dated)'!$D$2:$D$53,'Share Values'!$X343,'Transactions (Dated)'!$B$2:$B$53,'Share Values'!AL$11,'Transactions (Dated)'!$C$2:$C$53,"Sell")</f>
        <v>0</v>
      </c>
      <c r="AM343" s="40">
        <f ca="1">AM342+SUMIFS('Transactions (Dated)'!$E$2:$E$53,'Transactions (Dated)'!$D$2:$D$53,'Share Values'!$X343,'Transactions (Dated)'!$B$2:$B$53,'Share Values'!AM$11,'Transactions (Dated)'!$C$2:$C$53,"Buy")-SUMIFS('Transactions (Dated)'!$E$2:$E$53,'Transactions (Dated)'!$D$2:$D$53,'Share Values'!$X343,'Transactions (Dated)'!$B$2:$B$53,'Share Values'!AM$11,'Transactions (Dated)'!$C$2:$C$53,"Sell")</f>
        <v>0</v>
      </c>
      <c r="AN343" s="40">
        <f ca="1">AN342+SUMIFS('Transactions (Dated)'!$E$2:$E$53,'Transactions (Dated)'!$D$2:$D$53,'Share Values'!$X343,'Transactions (Dated)'!$B$2:$B$53,'Share Values'!AN$11,'Transactions (Dated)'!$C$2:$C$53,"Buy")-SUMIFS('Transactions (Dated)'!$E$2:$E$53,'Transactions (Dated)'!$D$2:$D$53,'Share Values'!$X343,'Transactions (Dated)'!$B$2:$B$53,'Share Values'!AN$11,'Transactions (Dated)'!$C$2:$C$53,"Sell")</f>
        <v>0</v>
      </c>
      <c r="AO343" s="40"/>
      <c r="AQ343" s="3">
        <f t="shared" si="141"/>
        <v>42396</v>
      </c>
      <c r="AR343" s="6">
        <f t="shared" ca="1" si="142"/>
        <v>44955</v>
      </c>
      <c r="AS343" s="6">
        <f t="shared" ca="1" si="143"/>
        <v>17812.5</v>
      </c>
      <c r="AT343" s="6">
        <f t="shared" ca="1" si="144"/>
        <v>608360</v>
      </c>
      <c r="AU343" s="6">
        <f t="shared" ca="1" si="145"/>
        <v>65368.599999999991</v>
      </c>
      <c r="AV343" s="6">
        <f t="shared" ca="1" si="146"/>
        <v>31251.88</v>
      </c>
      <c r="AW343" s="6">
        <f t="shared" ca="1" si="147"/>
        <v>0</v>
      </c>
      <c r="AX343" s="6">
        <f t="shared" ca="1" si="148"/>
        <v>52983</v>
      </c>
      <c r="AY343" s="6">
        <f t="shared" ca="1" si="149"/>
        <v>0</v>
      </c>
      <c r="AZ343" s="6">
        <f t="shared" ca="1" si="150"/>
        <v>0</v>
      </c>
      <c r="BA343" s="6">
        <f t="shared" ca="1" si="151"/>
        <v>0</v>
      </c>
      <c r="BB343" s="6">
        <f t="shared" ca="1" si="152"/>
        <v>0</v>
      </c>
      <c r="BC343" s="6">
        <f t="shared" ca="1" si="153"/>
        <v>0</v>
      </c>
      <c r="BD343" s="6">
        <f t="shared" ca="1" si="154"/>
        <v>0</v>
      </c>
      <c r="BE343" s="6">
        <f t="shared" ca="1" si="155"/>
        <v>0</v>
      </c>
      <c r="BF343" s="6">
        <f t="shared" ca="1" si="162"/>
        <v>0</v>
      </c>
      <c r="BG343" s="6">
        <f t="shared" ca="1" si="163"/>
        <v>0</v>
      </c>
      <c r="BH343" s="6"/>
      <c r="BJ343" s="4">
        <f t="shared" ca="1" si="156"/>
        <v>820730.98</v>
      </c>
      <c r="BL343" s="3">
        <f t="shared" si="157"/>
        <v>42396</v>
      </c>
      <c r="BM343" s="6">
        <f>BM342+SUMIFS('Transactions (Dated)'!G:G,'Transactions (Dated)'!D:D,'Share Values'!AQ343)</f>
        <v>34271.999999999993</v>
      </c>
      <c r="BN343" s="6">
        <f ca="1">BN342+SUMIFS('Transactions (Dated)'!$F:$F,'Transactions (Dated)'!$D:$D,$BL343,'Transactions (Dated)'!$B:$B,BN$11,'Transactions (Dated)'!$C:$C,"Dividend (paid to cash)")*Y343</f>
        <v>0</v>
      </c>
      <c r="BO343" s="6">
        <f ca="1">BO342+SUMIFS('Transactions (Dated)'!$F:$F,'Transactions (Dated)'!$D:$D,$BL343,'Transactions (Dated)'!$B:$B,BO$11,'Transactions (Dated)'!$C:$C,"Dividend (paid to cash)")*Z343</f>
        <v>2421.875</v>
      </c>
      <c r="BP343" s="6">
        <f ca="1">BP342+SUMIFS('Transactions (Dated)'!$F:$F,'Transactions (Dated)'!$D:$D,$BL343,'Transactions (Dated)'!$B:$B,BP$11,'Transactions (Dated)'!$C:$C,"Dividend (paid to cash)")*AA343</f>
        <v>35213.892</v>
      </c>
      <c r="BQ343" s="6">
        <f ca="1">BQ342+SUMIFS('Transactions (Dated)'!$F:$F,'Transactions (Dated)'!$D:$D,$BL343,'Transactions (Dated)'!$B:$B,BQ$11,'Transactions (Dated)'!$C:$C,"Dividend (paid to cash)")*AB343</f>
        <v>245.96000000000004</v>
      </c>
      <c r="BR343" s="6">
        <f ca="1">BR342+SUMIFS('Transactions (Dated)'!$F:$F,'Transactions (Dated)'!$D:$D,$BL343,'Transactions (Dated)'!$B:$B,BR$11,'Transactions (Dated)'!$C:$C,"Dividend (paid to cash)")*AC343</f>
        <v>0</v>
      </c>
      <c r="BS343" s="6">
        <f ca="1">BS342+SUMIFS('Transactions (Dated)'!$F:$F,'Transactions (Dated)'!$D:$D,$BL343,'Transactions (Dated)'!$B:$B,BS$11,'Transactions (Dated)'!$C:$C,"Dividend (paid to cash)")*AD343</f>
        <v>0</v>
      </c>
      <c r="BT343" s="6">
        <f ca="1">BT342+SUMIFS('Transactions (Dated)'!$F:$F,'Transactions (Dated)'!$D:$D,$BL343,'Transactions (Dated)'!$B:$B,BT$11,'Transactions (Dated)'!$C:$C,"Dividend (paid to cash)")*AE343</f>
        <v>0</v>
      </c>
      <c r="BU343" s="6">
        <f ca="1">BU342+SUMIFS('Transactions (Dated)'!$F:$F,'Transactions (Dated)'!$D:$D,$BL343,'Transactions (Dated)'!$B:$B,BU$11,'Transactions (Dated)'!$C:$C,"Dividend (paid to cash)")*AF343</f>
        <v>0</v>
      </c>
      <c r="BV343" s="6">
        <f ca="1">BV342+SUMIFS('Transactions (Dated)'!$F:$F,'Transactions (Dated)'!$D:$D,$BL343,'Transactions (Dated)'!$B:$B,BV$11,'Transactions (Dated)'!$C:$C,"Dividend (paid to cash)")*AG343</f>
        <v>0</v>
      </c>
      <c r="BW343" s="6">
        <f ca="1">BW342+SUMIFS('Transactions (Dated)'!$F:$F,'Transactions (Dated)'!$D:$D,$BL343,'Transactions (Dated)'!$B:$B,BW$11,'Transactions (Dated)'!$C:$C,"Dividend (paid to cash)")*AH343</f>
        <v>0</v>
      </c>
      <c r="BX343" s="6">
        <f ca="1">BX342+SUMIFS('Transactions (Dated)'!$F:$F,'Transactions (Dated)'!$D:$D,$BL343,'Transactions (Dated)'!$B:$B,BX$11,'Transactions (Dated)'!$C:$C,"Dividend (paid to cash)")*AI343</f>
        <v>0</v>
      </c>
      <c r="BY343" s="6">
        <f ca="1">BY342+SUMIFS('Transactions (Dated)'!$F:$F,'Transactions (Dated)'!$D:$D,$BL343,'Transactions (Dated)'!$B:$B,BY$11,'Transactions (Dated)'!$C:$C,"Dividend (paid to cash)")*AJ343</f>
        <v>0</v>
      </c>
      <c r="BZ343" s="6">
        <f ca="1">BZ342+SUMIFS('Transactions (Dated)'!$F:$F,'Transactions (Dated)'!$D:$D,$BL343,'Transactions (Dated)'!$B:$B,BZ$11,'Transactions (Dated)'!$C:$C,"Dividend (paid to cash)")*AK343</f>
        <v>0</v>
      </c>
      <c r="CA343" s="6">
        <f ca="1">CA342+SUMIFS('Transactions (Dated)'!$F:$F,'Transactions (Dated)'!$D:$D,$BL343,'Transactions (Dated)'!$B:$B,CA$11,'Transactions (Dated)'!$C:$C,"Dividend (paid to cash)")*AL343</f>
        <v>0</v>
      </c>
      <c r="CB343" s="6">
        <v>0</v>
      </c>
      <c r="CC343" s="6">
        <v>0</v>
      </c>
      <c r="CD343" s="6"/>
      <c r="CF343" s="6">
        <f t="shared" ca="1" si="164"/>
        <v>72153.726999999999</v>
      </c>
      <c r="CH343" s="3">
        <f t="shared" si="165"/>
        <v>42396</v>
      </c>
      <c r="CI343" s="4">
        <f t="shared" ca="1" si="158"/>
        <v>820730.98</v>
      </c>
      <c r="CJ343" s="4">
        <f t="shared" ca="1" si="159"/>
        <v>72153.726999999999</v>
      </c>
      <c r="CL343" s="4">
        <f t="shared" ca="1" si="160"/>
        <v>892884.70699999994</v>
      </c>
    </row>
    <row r="344" spans="2:90" x14ac:dyDescent="0.15">
      <c r="B344" s="3">
        <f t="shared" si="161"/>
        <v>42397</v>
      </c>
      <c r="C344" s="2">
        <v>12591.9</v>
      </c>
      <c r="E344" s="70">
        <v>42397</v>
      </c>
      <c r="F344" s="69">
        <v>9.67</v>
      </c>
      <c r="G344" s="69">
        <v>2</v>
      </c>
      <c r="H344" s="69">
        <v>17.03</v>
      </c>
      <c r="I344" s="69">
        <v>34.99</v>
      </c>
      <c r="J344" s="69">
        <v>12.93</v>
      </c>
      <c r="K344" s="69">
        <v>9.83</v>
      </c>
      <c r="L344" s="69">
        <v>18.71</v>
      </c>
      <c r="M344" s="69">
        <v>2.92</v>
      </c>
      <c r="N344" s="69">
        <v>6.83</v>
      </c>
      <c r="O344" s="69">
        <v>7.4832999999999998</v>
      </c>
      <c r="P344" s="69">
        <v>22.9</v>
      </c>
      <c r="Q344" s="69">
        <v>0.85</v>
      </c>
      <c r="R344" s="69">
        <v>2.38</v>
      </c>
      <c r="S344" s="69">
        <v>39.869999999999997</v>
      </c>
      <c r="T344" s="69"/>
      <c r="U344">
        <v>39.869999999999997</v>
      </c>
      <c r="V344" s="4"/>
      <c r="X344" s="3">
        <f t="shared" si="140"/>
        <v>42397</v>
      </c>
      <c r="Y344" s="40">
        <f ca="1">Y343+SUMIFS('Transactions (Dated)'!$E$2:$E$53,'Transactions (Dated)'!$D$2:$D$53,'Share Values'!$X344,'Transactions (Dated)'!$B$2:$B$53,'Share Values'!Y$11,'Transactions (Dated)'!$C$2:$C$53,"Buy")-SUMIFS('Transactions (Dated)'!$E$2:$E$53,'Transactions (Dated)'!$D$2:$D$53,'Share Values'!$X344,'Transactions (Dated)'!$B$2:$B$53,'Share Values'!Y$11,'Transactions (Dated)'!$C$2:$C$53,"Sell")</f>
        <v>4625</v>
      </c>
      <c r="Z344" s="40">
        <f ca="1">Z343+SUMIFS('Transactions (Dated)'!$E$2:$E$53,'Transactions (Dated)'!$D$2:$D$53,'Share Values'!$X344,'Transactions (Dated)'!$B$2:$B$53,'Share Values'!Z$11,'Transactions (Dated)'!$C$2:$C$53,"Buy")-SUMIFS('Transactions (Dated)'!$E$2:$E$53,'Transactions (Dated)'!$D$2:$D$53,'Share Values'!$X344,'Transactions (Dated)'!$B$2:$B$53,'Share Values'!Z$11,'Transactions (Dated)'!$C$2:$C$53,"Sell")</f>
        <v>9375</v>
      </c>
      <c r="AA344" s="40">
        <f ca="1">AA343+SUMIFS('Transactions (Dated)'!$E$2:$E$53,'Transactions (Dated)'!$D$2:$D$53,'Share Values'!$X344,'Transactions (Dated)'!$B$2:$B$53,'Share Values'!AA$11,'Transactions (Dated)'!$C$2:$C$53,"Buy")-SUMIFS('Transactions (Dated)'!$E$2:$E$53,'Transactions (Dated)'!$D$2:$D$53,'Share Values'!$X344,'Transactions (Dated)'!$B$2:$B$53,'Share Values'!AA$11,'Transactions (Dated)'!$C$2:$C$53,"Sell")</f>
        <v>36320</v>
      </c>
      <c r="AB344" s="40">
        <f ca="1">AB343+SUMIFS('Transactions (Dated)'!$E$2:$E$53,'Transactions (Dated)'!$D$2:$D$53,'Share Values'!$X344,'Transactions (Dated)'!$B$2:$B$53,'Share Values'!AB$11,'Transactions (Dated)'!$C$2:$C$53,"Buy")-SUMIFS('Transactions (Dated)'!$E$2:$E$53,'Transactions (Dated)'!$D$2:$D$53,'Share Values'!$X344,'Transactions (Dated)'!$B$2:$B$53,'Share Values'!AB$11,'Transactions (Dated)'!$C$2:$C$53,"Sell")</f>
        <v>1892</v>
      </c>
      <c r="AC344" s="40">
        <f ca="1">AC343+SUMIFS('Transactions (Dated)'!$E$2:$E$53,'Transactions (Dated)'!$D$2:$D$53,'Share Values'!$X344,'Transactions (Dated)'!$B$2:$B$53,'Share Values'!AC$11,'Transactions (Dated)'!$C$2:$C$53,"Buy")-SUMIFS('Transactions (Dated)'!$E$2:$E$53,'Transactions (Dated)'!$D$2:$D$53,'Share Values'!$X344,'Transactions (Dated)'!$B$2:$B$53,'Share Values'!AC$11,'Transactions (Dated)'!$C$2:$C$53,"Sell")</f>
        <v>2348</v>
      </c>
      <c r="AD344" s="40">
        <f ca="1">AD343+SUMIFS('Transactions (Dated)'!$E$2:$E$53,'Transactions (Dated)'!$D$2:$D$53,'Share Values'!$X344,'Transactions (Dated)'!$B$2:$B$53,'Share Values'!AD$11,'Transactions (Dated)'!$C$2:$C$53,"Buy")-SUMIFS('Transactions (Dated)'!$E$2:$E$53,'Transactions (Dated)'!$D$2:$D$53,'Share Values'!$X344,'Transactions (Dated)'!$B$2:$B$53,'Share Values'!AD$11,'Transactions (Dated)'!$C$2:$C$53,"Sell")</f>
        <v>0</v>
      </c>
      <c r="AE344" s="40">
        <f ca="1">AE343+SUMIFS('Transactions (Dated)'!$E$2:$E$53,'Transactions (Dated)'!$D$2:$D$53,'Share Values'!$X344,'Transactions (Dated)'!$B$2:$B$53,'Share Values'!AE$11,'Transactions (Dated)'!$C$2:$C$53,"Buy")-SUMIFS('Transactions (Dated)'!$E$2:$E$53,'Transactions (Dated)'!$D$2:$D$53,'Share Values'!$X344,'Transactions (Dated)'!$B$2:$B$53,'Share Values'!AE$11,'Transactions (Dated)'!$C$2:$C$53,"Sell")</f>
        <v>2900</v>
      </c>
      <c r="AF344" s="40">
        <f ca="1">AF343+SUMIFS('Transactions (Dated)'!$E$2:$E$53,'Transactions (Dated)'!$D$2:$D$53,'Share Values'!$X344,'Transactions (Dated)'!$B$2:$B$53,'Share Values'!AF$11,'Transactions (Dated)'!$C$2:$C$53,"Buy")-SUMIFS('Transactions (Dated)'!$E$2:$E$53,'Transactions (Dated)'!$D$2:$D$53,'Share Values'!$X344,'Transactions (Dated)'!$B$2:$B$53,'Share Values'!AF$11,'Transactions (Dated)'!$C$2:$C$53,"Sell")</f>
        <v>0</v>
      </c>
      <c r="AG344" s="40">
        <f ca="1">AG343+SUMIFS('Transactions (Dated)'!$E$2:$E$53,'Transactions (Dated)'!$D$2:$D$53,'Share Values'!$X344,'Transactions (Dated)'!$B$2:$B$53,'Share Values'!AG$11,'Transactions (Dated)'!$C$2:$C$53,"Buy")-SUMIFS('Transactions (Dated)'!$E$2:$E$53,'Transactions (Dated)'!$D$2:$D$53,'Share Values'!$X344,'Transactions (Dated)'!$B$2:$B$53,'Share Values'!AG$11,'Transactions (Dated)'!$C$2:$C$53,"Sell")</f>
        <v>0</v>
      </c>
      <c r="AH344" s="40">
        <f ca="1">AH343+SUMIFS('Transactions (Dated)'!$E$2:$E$53,'Transactions (Dated)'!$D$2:$D$53,'Share Values'!$X344,'Transactions (Dated)'!$B$2:$B$53,'Share Values'!AH$11,'Transactions (Dated)'!$C$2:$C$53,"Buy")-SUMIFS('Transactions (Dated)'!$E$2:$E$53,'Transactions (Dated)'!$D$2:$D$53,'Share Values'!$X344,'Transactions (Dated)'!$B$2:$B$53,'Share Values'!AH$11,'Transactions (Dated)'!$C$2:$C$53,"Sell")</f>
        <v>0</v>
      </c>
      <c r="AI344" s="40">
        <f ca="1">AI343+SUMIFS('Transactions (Dated)'!$E$2:$E$53,'Transactions (Dated)'!$D$2:$D$53,'Share Values'!$X344,'Transactions (Dated)'!$B$2:$B$53,'Share Values'!AI$11,'Transactions (Dated)'!$C$2:$C$53,"Buy")-SUMIFS('Transactions (Dated)'!$E$2:$E$53,'Transactions (Dated)'!$D$2:$D$53,'Share Values'!$X344,'Transactions (Dated)'!$B$2:$B$53,'Share Values'!AI$11,'Transactions (Dated)'!$C$2:$C$53,"Sell")</f>
        <v>0</v>
      </c>
      <c r="AJ344" s="40">
        <f ca="1">AJ343+SUMIFS('Transactions (Dated)'!$E$2:$E$53,'Transactions (Dated)'!$D$2:$D$53,'Share Values'!$X344,'Transactions (Dated)'!$B$2:$B$53,'Share Values'!AJ$11,'Transactions (Dated)'!$C$2:$C$53,"Buy")-SUMIFS('Transactions (Dated)'!$E$2:$E$53,'Transactions (Dated)'!$D$2:$D$53,'Share Values'!$X344,'Transactions (Dated)'!$B$2:$B$53,'Share Values'!AJ$11,'Transactions (Dated)'!$C$2:$C$53,"Sell")</f>
        <v>0</v>
      </c>
      <c r="AK344" s="40">
        <f ca="1">AK343+SUMIFS('Transactions (Dated)'!$E$2:$E$53,'Transactions (Dated)'!$D$2:$D$53,'Share Values'!$X344,'Transactions (Dated)'!$B$2:$B$53,'Share Values'!AK$11,'Transactions (Dated)'!$C$2:$C$53,"Buy")-SUMIFS('Transactions (Dated)'!$E$2:$E$53,'Transactions (Dated)'!$D$2:$D$53,'Share Values'!$X344,'Transactions (Dated)'!$B$2:$B$53,'Share Values'!AK$11,'Transactions (Dated)'!$C$2:$C$53,"Sell")</f>
        <v>0</v>
      </c>
      <c r="AL344" s="40">
        <f ca="1">AL343+SUMIFS('Transactions (Dated)'!$E$2:$E$53,'Transactions (Dated)'!$D$2:$D$53,'Share Values'!$X344,'Transactions (Dated)'!$B$2:$B$53,'Share Values'!AL$11,'Transactions (Dated)'!$C$2:$C$53,"Buy")-SUMIFS('Transactions (Dated)'!$E$2:$E$53,'Transactions (Dated)'!$D$2:$D$53,'Share Values'!$X344,'Transactions (Dated)'!$B$2:$B$53,'Share Values'!AL$11,'Transactions (Dated)'!$C$2:$C$53,"Sell")</f>
        <v>0</v>
      </c>
      <c r="AM344" s="40">
        <f ca="1">AM343+SUMIFS('Transactions (Dated)'!$E$2:$E$53,'Transactions (Dated)'!$D$2:$D$53,'Share Values'!$X344,'Transactions (Dated)'!$B$2:$B$53,'Share Values'!AM$11,'Transactions (Dated)'!$C$2:$C$53,"Buy")-SUMIFS('Transactions (Dated)'!$E$2:$E$53,'Transactions (Dated)'!$D$2:$D$53,'Share Values'!$X344,'Transactions (Dated)'!$B$2:$B$53,'Share Values'!AM$11,'Transactions (Dated)'!$C$2:$C$53,"Sell")</f>
        <v>0</v>
      </c>
      <c r="AN344" s="40">
        <f ca="1">AN343+SUMIFS('Transactions (Dated)'!$E$2:$E$53,'Transactions (Dated)'!$D$2:$D$53,'Share Values'!$X344,'Transactions (Dated)'!$B$2:$B$53,'Share Values'!AN$11,'Transactions (Dated)'!$C$2:$C$53,"Buy")-SUMIFS('Transactions (Dated)'!$E$2:$E$53,'Transactions (Dated)'!$D$2:$D$53,'Share Values'!$X344,'Transactions (Dated)'!$B$2:$B$53,'Share Values'!AN$11,'Transactions (Dated)'!$C$2:$C$53,"Sell")</f>
        <v>0</v>
      </c>
      <c r="AO344" s="40"/>
      <c r="AQ344" s="3">
        <f t="shared" si="141"/>
        <v>42397</v>
      </c>
      <c r="AR344" s="6">
        <f t="shared" ca="1" si="142"/>
        <v>44723.75</v>
      </c>
      <c r="AS344" s="6">
        <f t="shared" ca="1" si="143"/>
        <v>18750</v>
      </c>
      <c r="AT344" s="6">
        <f t="shared" ca="1" si="144"/>
        <v>618529.60000000009</v>
      </c>
      <c r="AU344" s="6">
        <f t="shared" ca="1" si="145"/>
        <v>66201.08</v>
      </c>
      <c r="AV344" s="6">
        <f t="shared" ca="1" si="146"/>
        <v>30359.64</v>
      </c>
      <c r="AW344" s="6">
        <f t="shared" ca="1" si="147"/>
        <v>0</v>
      </c>
      <c r="AX344" s="6">
        <f t="shared" ca="1" si="148"/>
        <v>54259</v>
      </c>
      <c r="AY344" s="6">
        <f t="shared" ca="1" si="149"/>
        <v>0</v>
      </c>
      <c r="AZ344" s="6">
        <f t="shared" ca="1" si="150"/>
        <v>0</v>
      </c>
      <c r="BA344" s="6">
        <f t="shared" ca="1" si="151"/>
        <v>0</v>
      </c>
      <c r="BB344" s="6">
        <f t="shared" ca="1" si="152"/>
        <v>0</v>
      </c>
      <c r="BC344" s="6">
        <f t="shared" ca="1" si="153"/>
        <v>0</v>
      </c>
      <c r="BD344" s="6">
        <f t="shared" ca="1" si="154"/>
        <v>0</v>
      </c>
      <c r="BE344" s="6">
        <f t="shared" ca="1" si="155"/>
        <v>0</v>
      </c>
      <c r="BF344" s="6">
        <f t="shared" ca="1" si="162"/>
        <v>0</v>
      </c>
      <c r="BG344" s="6">
        <f t="shared" ca="1" si="163"/>
        <v>0</v>
      </c>
      <c r="BH344" s="6"/>
      <c r="BJ344" s="4">
        <f t="shared" ca="1" si="156"/>
        <v>832823.07000000007</v>
      </c>
      <c r="BL344" s="3">
        <f t="shared" si="157"/>
        <v>42397</v>
      </c>
      <c r="BM344" s="6">
        <f>BM343+SUMIFS('Transactions (Dated)'!G:G,'Transactions (Dated)'!D:D,'Share Values'!AQ344)</f>
        <v>34271.999999999993</v>
      </c>
      <c r="BN344" s="6">
        <f ca="1">BN343+SUMIFS('Transactions (Dated)'!$F:$F,'Transactions (Dated)'!$D:$D,$BL344,'Transactions (Dated)'!$B:$B,BN$11,'Transactions (Dated)'!$C:$C,"Dividend (paid to cash)")*Y344</f>
        <v>0</v>
      </c>
      <c r="BO344" s="6">
        <f ca="1">BO343+SUMIFS('Transactions (Dated)'!$F:$F,'Transactions (Dated)'!$D:$D,$BL344,'Transactions (Dated)'!$B:$B,BO$11,'Transactions (Dated)'!$C:$C,"Dividend (paid to cash)")*Z344</f>
        <v>2421.875</v>
      </c>
      <c r="BP344" s="6">
        <f ca="1">BP343+SUMIFS('Transactions (Dated)'!$F:$F,'Transactions (Dated)'!$D:$D,$BL344,'Transactions (Dated)'!$B:$B,BP$11,'Transactions (Dated)'!$C:$C,"Dividend (paid to cash)")*AA344</f>
        <v>35213.892</v>
      </c>
      <c r="BQ344" s="6">
        <f ca="1">BQ343+SUMIFS('Transactions (Dated)'!$F:$F,'Transactions (Dated)'!$D:$D,$BL344,'Transactions (Dated)'!$B:$B,BQ$11,'Transactions (Dated)'!$C:$C,"Dividend (paid to cash)")*AB344</f>
        <v>245.96000000000004</v>
      </c>
      <c r="BR344" s="6">
        <f ca="1">BR343+SUMIFS('Transactions (Dated)'!$F:$F,'Transactions (Dated)'!$D:$D,$BL344,'Transactions (Dated)'!$B:$B,BR$11,'Transactions (Dated)'!$C:$C,"Dividend (paid to cash)")*AC344</f>
        <v>0</v>
      </c>
      <c r="BS344" s="6">
        <f ca="1">BS343+SUMIFS('Transactions (Dated)'!$F:$F,'Transactions (Dated)'!$D:$D,$BL344,'Transactions (Dated)'!$B:$B,BS$11,'Transactions (Dated)'!$C:$C,"Dividend (paid to cash)")*AD344</f>
        <v>0</v>
      </c>
      <c r="BT344" s="6">
        <f ca="1">BT343+SUMIFS('Transactions (Dated)'!$F:$F,'Transactions (Dated)'!$D:$D,$BL344,'Transactions (Dated)'!$B:$B,BT$11,'Transactions (Dated)'!$C:$C,"Dividend (paid to cash)")*AE344</f>
        <v>0</v>
      </c>
      <c r="BU344" s="6">
        <f ca="1">BU343+SUMIFS('Transactions (Dated)'!$F:$F,'Transactions (Dated)'!$D:$D,$BL344,'Transactions (Dated)'!$B:$B,BU$11,'Transactions (Dated)'!$C:$C,"Dividend (paid to cash)")*AF344</f>
        <v>0</v>
      </c>
      <c r="BV344" s="6">
        <f ca="1">BV343+SUMIFS('Transactions (Dated)'!$F:$F,'Transactions (Dated)'!$D:$D,$BL344,'Transactions (Dated)'!$B:$B,BV$11,'Transactions (Dated)'!$C:$C,"Dividend (paid to cash)")*AG344</f>
        <v>0</v>
      </c>
      <c r="BW344" s="6">
        <f ca="1">BW343+SUMIFS('Transactions (Dated)'!$F:$F,'Transactions (Dated)'!$D:$D,$BL344,'Transactions (Dated)'!$B:$B,BW$11,'Transactions (Dated)'!$C:$C,"Dividend (paid to cash)")*AH344</f>
        <v>0</v>
      </c>
      <c r="BX344" s="6">
        <f ca="1">BX343+SUMIFS('Transactions (Dated)'!$F:$F,'Transactions (Dated)'!$D:$D,$BL344,'Transactions (Dated)'!$B:$B,BX$11,'Transactions (Dated)'!$C:$C,"Dividend (paid to cash)")*AI344</f>
        <v>0</v>
      </c>
      <c r="BY344" s="6">
        <f ca="1">BY343+SUMIFS('Transactions (Dated)'!$F:$F,'Transactions (Dated)'!$D:$D,$BL344,'Transactions (Dated)'!$B:$B,BY$11,'Transactions (Dated)'!$C:$C,"Dividend (paid to cash)")*AJ344</f>
        <v>0</v>
      </c>
      <c r="BZ344" s="6">
        <f ca="1">BZ343+SUMIFS('Transactions (Dated)'!$F:$F,'Transactions (Dated)'!$D:$D,$BL344,'Transactions (Dated)'!$B:$B,BZ$11,'Transactions (Dated)'!$C:$C,"Dividend (paid to cash)")*AK344</f>
        <v>0</v>
      </c>
      <c r="CA344" s="6">
        <f ca="1">CA343+SUMIFS('Transactions (Dated)'!$F:$F,'Transactions (Dated)'!$D:$D,$BL344,'Transactions (Dated)'!$B:$B,CA$11,'Transactions (Dated)'!$C:$C,"Dividend (paid to cash)")*AL344</f>
        <v>0</v>
      </c>
      <c r="CB344" s="6">
        <v>0</v>
      </c>
      <c r="CC344" s="6">
        <v>0</v>
      </c>
      <c r="CD344" s="6"/>
      <c r="CF344" s="6">
        <f t="shared" ca="1" si="164"/>
        <v>72153.726999999999</v>
      </c>
      <c r="CH344" s="3">
        <f t="shared" si="165"/>
        <v>42397</v>
      </c>
      <c r="CI344" s="4">
        <f t="shared" ca="1" si="158"/>
        <v>832823.07000000007</v>
      </c>
      <c r="CJ344" s="4">
        <f t="shared" ca="1" si="159"/>
        <v>72153.726999999999</v>
      </c>
      <c r="CL344" s="4">
        <f t="shared" ca="1" si="160"/>
        <v>904976.79700000002</v>
      </c>
    </row>
    <row r="345" spans="2:90" x14ac:dyDescent="0.15">
      <c r="B345" s="3">
        <f t="shared" si="161"/>
        <v>42398</v>
      </c>
      <c r="C345" s="2">
        <v>12822.1</v>
      </c>
      <c r="E345" s="70">
        <v>42398</v>
      </c>
      <c r="F345" s="69">
        <v>9.9700000000000006</v>
      </c>
      <c r="G345" s="69">
        <v>2</v>
      </c>
      <c r="H345" s="69">
        <v>17.28</v>
      </c>
      <c r="I345" s="69">
        <v>35.5</v>
      </c>
      <c r="J345" s="69">
        <v>13.1</v>
      </c>
      <c r="K345" s="69">
        <v>9.98</v>
      </c>
      <c r="L345" s="69">
        <v>19.63</v>
      </c>
      <c r="M345" s="69">
        <v>2.92</v>
      </c>
      <c r="N345" s="69">
        <v>6.9</v>
      </c>
      <c r="O345" s="69">
        <v>7.4832999999999998</v>
      </c>
      <c r="P345" s="69">
        <v>23.77</v>
      </c>
      <c r="Q345" s="69">
        <v>0.84</v>
      </c>
      <c r="R345" s="69">
        <v>2.76</v>
      </c>
      <c r="S345" s="69">
        <v>40.479999999999997</v>
      </c>
      <c r="T345" s="69"/>
      <c r="U345">
        <v>40.479999999999997</v>
      </c>
      <c r="V345" s="4"/>
      <c r="X345" s="3">
        <f t="shared" si="140"/>
        <v>42398</v>
      </c>
      <c r="Y345" s="40">
        <f ca="1">Y344+SUMIFS('Transactions (Dated)'!$E$2:$E$53,'Transactions (Dated)'!$D$2:$D$53,'Share Values'!$X345,'Transactions (Dated)'!$B$2:$B$53,'Share Values'!Y$11,'Transactions (Dated)'!$C$2:$C$53,"Buy")-SUMIFS('Transactions (Dated)'!$E$2:$E$53,'Transactions (Dated)'!$D$2:$D$53,'Share Values'!$X345,'Transactions (Dated)'!$B$2:$B$53,'Share Values'!Y$11,'Transactions (Dated)'!$C$2:$C$53,"Sell")</f>
        <v>4625</v>
      </c>
      <c r="Z345" s="40">
        <f ca="1">Z344+SUMIFS('Transactions (Dated)'!$E$2:$E$53,'Transactions (Dated)'!$D$2:$D$53,'Share Values'!$X345,'Transactions (Dated)'!$B$2:$B$53,'Share Values'!Z$11,'Transactions (Dated)'!$C$2:$C$53,"Buy")-SUMIFS('Transactions (Dated)'!$E$2:$E$53,'Transactions (Dated)'!$D$2:$D$53,'Share Values'!$X345,'Transactions (Dated)'!$B$2:$B$53,'Share Values'!Z$11,'Transactions (Dated)'!$C$2:$C$53,"Sell")</f>
        <v>9375</v>
      </c>
      <c r="AA345" s="40">
        <f ca="1">AA344+SUMIFS('Transactions (Dated)'!$E$2:$E$53,'Transactions (Dated)'!$D$2:$D$53,'Share Values'!$X345,'Transactions (Dated)'!$B$2:$B$53,'Share Values'!AA$11,'Transactions (Dated)'!$C$2:$C$53,"Buy")-SUMIFS('Transactions (Dated)'!$E$2:$E$53,'Transactions (Dated)'!$D$2:$D$53,'Share Values'!$X345,'Transactions (Dated)'!$B$2:$B$53,'Share Values'!AA$11,'Transactions (Dated)'!$C$2:$C$53,"Sell")</f>
        <v>31595</v>
      </c>
      <c r="AB345" s="40">
        <f ca="1">AB344+SUMIFS('Transactions (Dated)'!$E$2:$E$53,'Transactions (Dated)'!$D$2:$D$53,'Share Values'!$X345,'Transactions (Dated)'!$B$2:$B$53,'Share Values'!AB$11,'Transactions (Dated)'!$C$2:$C$53,"Buy")-SUMIFS('Transactions (Dated)'!$E$2:$E$53,'Transactions (Dated)'!$D$2:$D$53,'Share Values'!$X345,'Transactions (Dated)'!$B$2:$B$53,'Share Values'!AB$11,'Transactions (Dated)'!$C$2:$C$53,"Sell")</f>
        <v>1892</v>
      </c>
      <c r="AC345" s="40">
        <f ca="1">AC344+SUMIFS('Transactions (Dated)'!$E$2:$E$53,'Transactions (Dated)'!$D$2:$D$53,'Share Values'!$X345,'Transactions (Dated)'!$B$2:$B$53,'Share Values'!AC$11,'Transactions (Dated)'!$C$2:$C$53,"Buy")-SUMIFS('Transactions (Dated)'!$E$2:$E$53,'Transactions (Dated)'!$D$2:$D$53,'Share Values'!$X345,'Transactions (Dated)'!$B$2:$B$53,'Share Values'!AC$11,'Transactions (Dated)'!$C$2:$C$53,"Sell")</f>
        <v>2348</v>
      </c>
      <c r="AD345" s="40">
        <f ca="1">AD344+SUMIFS('Transactions (Dated)'!$E$2:$E$53,'Transactions (Dated)'!$D$2:$D$53,'Share Values'!$X345,'Transactions (Dated)'!$B$2:$B$53,'Share Values'!AD$11,'Transactions (Dated)'!$C$2:$C$53,"Buy")-SUMIFS('Transactions (Dated)'!$E$2:$E$53,'Transactions (Dated)'!$D$2:$D$53,'Share Values'!$X345,'Transactions (Dated)'!$B$2:$B$53,'Share Values'!AD$11,'Transactions (Dated)'!$C$2:$C$53,"Sell")</f>
        <v>0</v>
      </c>
      <c r="AE345" s="40">
        <f ca="1">AE344+SUMIFS('Transactions (Dated)'!$E$2:$E$53,'Transactions (Dated)'!$D$2:$D$53,'Share Values'!$X345,'Transactions (Dated)'!$B$2:$B$53,'Share Values'!AE$11,'Transactions (Dated)'!$C$2:$C$53,"Buy")-SUMIFS('Transactions (Dated)'!$E$2:$E$53,'Transactions (Dated)'!$D$2:$D$53,'Share Values'!$X345,'Transactions (Dated)'!$B$2:$B$53,'Share Values'!AE$11,'Transactions (Dated)'!$C$2:$C$53,"Sell")</f>
        <v>2900</v>
      </c>
      <c r="AF345" s="40">
        <f ca="1">AF344+SUMIFS('Transactions (Dated)'!$E$2:$E$53,'Transactions (Dated)'!$D$2:$D$53,'Share Values'!$X345,'Transactions (Dated)'!$B$2:$B$53,'Share Values'!AF$11,'Transactions (Dated)'!$C$2:$C$53,"Buy")-SUMIFS('Transactions (Dated)'!$E$2:$E$53,'Transactions (Dated)'!$D$2:$D$53,'Share Values'!$X345,'Transactions (Dated)'!$B$2:$B$53,'Share Values'!AF$11,'Transactions (Dated)'!$C$2:$C$53,"Sell")</f>
        <v>28401</v>
      </c>
      <c r="AG345" s="40">
        <f ca="1">AG344+SUMIFS('Transactions (Dated)'!$E$2:$E$53,'Transactions (Dated)'!$D$2:$D$53,'Share Values'!$X345,'Transactions (Dated)'!$B$2:$B$53,'Share Values'!AG$11,'Transactions (Dated)'!$C$2:$C$53,"Buy")-SUMIFS('Transactions (Dated)'!$E$2:$E$53,'Transactions (Dated)'!$D$2:$D$53,'Share Values'!$X345,'Transactions (Dated)'!$B$2:$B$53,'Share Values'!AG$11,'Transactions (Dated)'!$C$2:$C$53,"Sell")</f>
        <v>0</v>
      </c>
      <c r="AH345" s="40">
        <f ca="1">AH344+SUMIFS('Transactions (Dated)'!$E$2:$E$53,'Transactions (Dated)'!$D$2:$D$53,'Share Values'!$X345,'Transactions (Dated)'!$B$2:$B$53,'Share Values'!AH$11,'Transactions (Dated)'!$C$2:$C$53,"Buy")-SUMIFS('Transactions (Dated)'!$E$2:$E$53,'Transactions (Dated)'!$D$2:$D$53,'Share Values'!$X345,'Transactions (Dated)'!$B$2:$B$53,'Share Values'!AH$11,'Transactions (Dated)'!$C$2:$C$53,"Sell")</f>
        <v>0</v>
      </c>
      <c r="AI345" s="40">
        <f ca="1">AI344+SUMIFS('Transactions (Dated)'!$E$2:$E$53,'Transactions (Dated)'!$D$2:$D$53,'Share Values'!$X345,'Transactions (Dated)'!$B$2:$B$53,'Share Values'!AI$11,'Transactions (Dated)'!$C$2:$C$53,"Buy")-SUMIFS('Transactions (Dated)'!$E$2:$E$53,'Transactions (Dated)'!$D$2:$D$53,'Share Values'!$X345,'Transactions (Dated)'!$B$2:$B$53,'Share Values'!AI$11,'Transactions (Dated)'!$C$2:$C$53,"Sell")</f>
        <v>0</v>
      </c>
      <c r="AJ345" s="40">
        <f ca="1">AJ344+SUMIFS('Transactions (Dated)'!$E$2:$E$53,'Transactions (Dated)'!$D$2:$D$53,'Share Values'!$X345,'Transactions (Dated)'!$B$2:$B$53,'Share Values'!AJ$11,'Transactions (Dated)'!$C$2:$C$53,"Buy")-SUMIFS('Transactions (Dated)'!$E$2:$E$53,'Transactions (Dated)'!$D$2:$D$53,'Share Values'!$X345,'Transactions (Dated)'!$B$2:$B$53,'Share Values'!AJ$11,'Transactions (Dated)'!$C$2:$C$53,"Sell")</f>
        <v>0</v>
      </c>
      <c r="AK345" s="40">
        <f ca="1">AK344+SUMIFS('Transactions (Dated)'!$E$2:$E$53,'Transactions (Dated)'!$D$2:$D$53,'Share Values'!$X345,'Transactions (Dated)'!$B$2:$B$53,'Share Values'!AK$11,'Transactions (Dated)'!$C$2:$C$53,"Buy")-SUMIFS('Transactions (Dated)'!$E$2:$E$53,'Transactions (Dated)'!$D$2:$D$53,'Share Values'!$X345,'Transactions (Dated)'!$B$2:$B$53,'Share Values'!AK$11,'Transactions (Dated)'!$C$2:$C$53,"Sell")</f>
        <v>0</v>
      </c>
      <c r="AL345" s="40">
        <f ca="1">AL344+SUMIFS('Transactions (Dated)'!$E$2:$E$53,'Transactions (Dated)'!$D$2:$D$53,'Share Values'!$X345,'Transactions (Dated)'!$B$2:$B$53,'Share Values'!AL$11,'Transactions (Dated)'!$C$2:$C$53,"Buy")-SUMIFS('Transactions (Dated)'!$E$2:$E$53,'Transactions (Dated)'!$D$2:$D$53,'Share Values'!$X345,'Transactions (Dated)'!$B$2:$B$53,'Share Values'!AL$11,'Transactions (Dated)'!$C$2:$C$53,"Sell")</f>
        <v>0</v>
      </c>
      <c r="AM345" s="40">
        <f ca="1">AM344+SUMIFS('Transactions (Dated)'!$E$2:$E$53,'Transactions (Dated)'!$D$2:$D$53,'Share Values'!$X345,'Transactions (Dated)'!$B$2:$B$53,'Share Values'!AM$11,'Transactions (Dated)'!$C$2:$C$53,"Buy")-SUMIFS('Transactions (Dated)'!$E$2:$E$53,'Transactions (Dated)'!$D$2:$D$53,'Share Values'!$X345,'Transactions (Dated)'!$B$2:$B$53,'Share Values'!AM$11,'Transactions (Dated)'!$C$2:$C$53,"Sell")</f>
        <v>0</v>
      </c>
      <c r="AN345" s="40">
        <f ca="1">AN344+SUMIFS('Transactions (Dated)'!$E$2:$E$53,'Transactions (Dated)'!$D$2:$D$53,'Share Values'!$X345,'Transactions (Dated)'!$B$2:$B$53,'Share Values'!AN$11,'Transactions (Dated)'!$C$2:$C$53,"Buy")-SUMIFS('Transactions (Dated)'!$E$2:$E$53,'Transactions (Dated)'!$D$2:$D$53,'Share Values'!$X345,'Transactions (Dated)'!$B$2:$B$53,'Share Values'!AN$11,'Transactions (Dated)'!$C$2:$C$53,"Sell")</f>
        <v>0</v>
      </c>
      <c r="AO345" s="40"/>
      <c r="AQ345" s="3">
        <f t="shared" si="141"/>
        <v>42398</v>
      </c>
      <c r="AR345" s="6">
        <f t="shared" ca="1" si="142"/>
        <v>46111.25</v>
      </c>
      <c r="AS345" s="6">
        <f t="shared" ca="1" si="143"/>
        <v>18750</v>
      </c>
      <c r="AT345" s="6">
        <f t="shared" ca="1" si="144"/>
        <v>545961.60000000009</v>
      </c>
      <c r="AU345" s="6">
        <f t="shared" ca="1" si="145"/>
        <v>67166</v>
      </c>
      <c r="AV345" s="6">
        <f t="shared" ca="1" si="146"/>
        <v>30758.799999999999</v>
      </c>
      <c r="AW345" s="6">
        <f t="shared" ca="1" si="147"/>
        <v>0</v>
      </c>
      <c r="AX345" s="6">
        <f t="shared" ca="1" si="148"/>
        <v>56927</v>
      </c>
      <c r="AY345" s="6">
        <f t="shared" ca="1" si="149"/>
        <v>82930.92</v>
      </c>
      <c r="AZ345" s="6">
        <f t="shared" ca="1" si="150"/>
        <v>0</v>
      </c>
      <c r="BA345" s="6">
        <f t="shared" ca="1" si="151"/>
        <v>0</v>
      </c>
      <c r="BB345" s="6">
        <f t="shared" ca="1" si="152"/>
        <v>0</v>
      </c>
      <c r="BC345" s="6">
        <f t="shared" ca="1" si="153"/>
        <v>0</v>
      </c>
      <c r="BD345" s="6">
        <f t="shared" ca="1" si="154"/>
        <v>0</v>
      </c>
      <c r="BE345" s="6">
        <f t="shared" ca="1" si="155"/>
        <v>0</v>
      </c>
      <c r="BF345" s="6">
        <f t="shared" ca="1" si="162"/>
        <v>0</v>
      </c>
      <c r="BG345" s="6">
        <f t="shared" ca="1" si="163"/>
        <v>0</v>
      </c>
      <c r="BH345" s="6"/>
      <c r="BJ345" s="4">
        <f t="shared" ca="1" si="156"/>
        <v>848605.57000000018</v>
      </c>
      <c r="BL345" s="3">
        <f t="shared" si="157"/>
        <v>42398</v>
      </c>
      <c r="BM345" s="6">
        <f>BM344+SUMIFS('Transactions (Dated)'!G:G,'Transactions (Dated)'!D:D,'Share Values'!AQ345)</f>
        <v>9060.5799999999945</v>
      </c>
      <c r="BN345" s="6">
        <f ca="1">BN344+SUMIFS('Transactions (Dated)'!$F:$F,'Transactions (Dated)'!$D:$D,$BL345,'Transactions (Dated)'!$B:$B,BN$11,'Transactions (Dated)'!$C:$C,"Dividend (paid to cash)")*Y345</f>
        <v>0</v>
      </c>
      <c r="BO345" s="6">
        <f ca="1">BO344+SUMIFS('Transactions (Dated)'!$F:$F,'Transactions (Dated)'!$D:$D,$BL345,'Transactions (Dated)'!$B:$B,BO$11,'Transactions (Dated)'!$C:$C,"Dividend (paid to cash)")*Z345</f>
        <v>2421.875</v>
      </c>
      <c r="BP345" s="6">
        <f ca="1">BP344+SUMIFS('Transactions (Dated)'!$F:$F,'Transactions (Dated)'!$D:$D,$BL345,'Transactions (Dated)'!$B:$B,BP$11,'Transactions (Dated)'!$C:$C,"Dividend (paid to cash)")*AA345</f>
        <v>35213.892</v>
      </c>
      <c r="BQ345" s="6">
        <f ca="1">BQ344+SUMIFS('Transactions (Dated)'!$F:$F,'Transactions (Dated)'!$D:$D,$BL345,'Transactions (Dated)'!$B:$B,BQ$11,'Transactions (Dated)'!$C:$C,"Dividend (paid to cash)")*AB345</f>
        <v>245.96000000000004</v>
      </c>
      <c r="BR345" s="6">
        <f ca="1">BR344+SUMIFS('Transactions (Dated)'!$F:$F,'Transactions (Dated)'!$D:$D,$BL345,'Transactions (Dated)'!$B:$B,BR$11,'Transactions (Dated)'!$C:$C,"Dividend (paid to cash)")*AC345</f>
        <v>0</v>
      </c>
      <c r="BS345" s="6">
        <f ca="1">BS344+SUMIFS('Transactions (Dated)'!$F:$F,'Transactions (Dated)'!$D:$D,$BL345,'Transactions (Dated)'!$B:$B,BS$11,'Transactions (Dated)'!$C:$C,"Dividend (paid to cash)")*AD345</f>
        <v>0</v>
      </c>
      <c r="BT345" s="6">
        <f ca="1">BT344+SUMIFS('Transactions (Dated)'!$F:$F,'Transactions (Dated)'!$D:$D,$BL345,'Transactions (Dated)'!$B:$B,BT$11,'Transactions (Dated)'!$C:$C,"Dividend (paid to cash)")*AE345</f>
        <v>0</v>
      </c>
      <c r="BU345" s="6">
        <f ca="1">BU344+SUMIFS('Transactions (Dated)'!$F:$F,'Transactions (Dated)'!$D:$D,$BL345,'Transactions (Dated)'!$B:$B,BU$11,'Transactions (Dated)'!$C:$C,"Dividend (paid to cash)")*AF345</f>
        <v>0</v>
      </c>
      <c r="BV345" s="6">
        <f ca="1">BV344+SUMIFS('Transactions (Dated)'!$F:$F,'Transactions (Dated)'!$D:$D,$BL345,'Transactions (Dated)'!$B:$B,BV$11,'Transactions (Dated)'!$C:$C,"Dividend (paid to cash)")*AG345</f>
        <v>0</v>
      </c>
      <c r="BW345" s="6">
        <f ca="1">BW344+SUMIFS('Transactions (Dated)'!$F:$F,'Transactions (Dated)'!$D:$D,$BL345,'Transactions (Dated)'!$B:$B,BW$11,'Transactions (Dated)'!$C:$C,"Dividend (paid to cash)")*AH345</f>
        <v>0</v>
      </c>
      <c r="BX345" s="6">
        <f ca="1">BX344+SUMIFS('Transactions (Dated)'!$F:$F,'Transactions (Dated)'!$D:$D,$BL345,'Transactions (Dated)'!$B:$B,BX$11,'Transactions (Dated)'!$C:$C,"Dividend (paid to cash)")*AI345</f>
        <v>0</v>
      </c>
      <c r="BY345" s="6">
        <f ca="1">BY344+SUMIFS('Transactions (Dated)'!$F:$F,'Transactions (Dated)'!$D:$D,$BL345,'Transactions (Dated)'!$B:$B,BY$11,'Transactions (Dated)'!$C:$C,"Dividend (paid to cash)")*AJ345</f>
        <v>0</v>
      </c>
      <c r="BZ345" s="6">
        <f ca="1">BZ344+SUMIFS('Transactions (Dated)'!$F:$F,'Transactions (Dated)'!$D:$D,$BL345,'Transactions (Dated)'!$B:$B,BZ$11,'Transactions (Dated)'!$C:$C,"Dividend (paid to cash)")*AK345</f>
        <v>0</v>
      </c>
      <c r="CA345" s="6">
        <f ca="1">CA344+SUMIFS('Transactions (Dated)'!$F:$F,'Transactions (Dated)'!$D:$D,$BL345,'Transactions (Dated)'!$B:$B,CA$11,'Transactions (Dated)'!$C:$C,"Dividend (paid to cash)")*AL345</f>
        <v>0</v>
      </c>
      <c r="CB345" s="6">
        <v>0</v>
      </c>
      <c r="CC345" s="6">
        <v>0</v>
      </c>
      <c r="CD345" s="6"/>
      <c r="CF345" s="6">
        <f t="shared" ca="1" si="164"/>
        <v>46942.306999999993</v>
      </c>
      <c r="CH345" s="3">
        <f t="shared" si="165"/>
        <v>42398</v>
      </c>
      <c r="CI345" s="4">
        <f t="shared" ca="1" si="158"/>
        <v>848605.57000000018</v>
      </c>
      <c r="CJ345" s="4">
        <f t="shared" ca="1" si="159"/>
        <v>46942.306999999993</v>
      </c>
      <c r="CL345" s="4">
        <f t="shared" ca="1" si="160"/>
        <v>895547.87700000021</v>
      </c>
    </row>
    <row r="346" spans="2:90" x14ac:dyDescent="0.15">
      <c r="B346" s="3">
        <f t="shared" si="161"/>
        <v>42401</v>
      </c>
      <c r="C346" s="2">
        <v>12674.4</v>
      </c>
      <c r="E346" s="70">
        <v>42401</v>
      </c>
      <c r="F346" s="69">
        <v>9.85</v>
      </c>
      <c r="G346" s="69">
        <v>1.89</v>
      </c>
      <c r="H346" s="69">
        <v>17.16</v>
      </c>
      <c r="I346" s="69">
        <v>35.700000000000003</v>
      </c>
      <c r="J346" s="69">
        <v>12.88</v>
      </c>
      <c r="K346" s="69">
        <v>9.91</v>
      </c>
      <c r="L346" s="69">
        <v>19.34</v>
      </c>
      <c r="M346" s="69">
        <v>2.86</v>
      </c>
      <c r="N346" s="69">
        <v>6.91</v>
      </c>
      <c r="O346" s="69">
        <v>7.4</v>
      </c>
      <c r="P346" s="69">
        <v>24.09</v>
      </c>
      <c r="Q346" s="69">
        <v>0.84</v>
      </c>
      <c r="R346" s="69">
        <v>2.69</v>
      </c>
      <c r="S346" s="69">
        <v>40.61</v>
      </c>
      <c r="T346" s="69"/>
      <c r="U346">
        <v>40.61</v>
      </c>
      <c r="V346" s="4"/>
      <c r="X346" s="3">
        <f t="shared" si="140"/>
        <v>42401</v>
      </c>
      <c r="Y346" s="40">
        <f ca="1">Y345+SUMIFS('Transactions (Dated)'!$E$2:$E$53,'Transactions (Dated)'!$D$2:$D$53,'Share Values'!$X346,'Transactions (Dated)'!$B$2:$B$53,'Share Values'!Y$11,'Transactions (Dated)'!$C$2:$C$53,"Buy")-SUMIFS('Transactions (Dated)'!$E$2:$E$53,'Transactions (Dated)'!$D$2:$D$53,'Share Values'!$X346,'Transactions (Dated)'!$B$2:$B$53,'Share Values'!Y$11,'Transactions (Dated)'!$C$2:$C$53,"Sell")</f>
        <v>4625</v>
      </c>
      <c r="Z346" s="40">
        <f ca="1">Z345+SUMIFS('Transactions (Dated)'!$E$2:$E$53,'Transactions (Dated)'!$D$2:$D$53,'Share Values'!$X346,'Transactions (Dated)'!$B$2:$B$53,'Share Values'!Z$11,'Transactions (Dated)'!$C$2:$C$53,"Buy")-SUMIFS('Transactions (Dated)'!$E$2:$E$53,'Transactions (Dated)'!$D$2:$D$53,'Share Values'!$X346,'Transactions (Dated)'!$B$2:$B$53,'Share Values'!Z$11,'Transactions (Dated)'!$C$2:$C$53,"Sell")</f>
        <v>9375</v>
      </c>
      <c r="AA346" s="40">
        <f ca="1">AA345+SUMIFS('Transactions (Dated)'!$E$2:$E$53,'Transactions (Dated)'!$D$2:$D$53,'Share Values'!$X346,'Transactions (Dated)'!$B$2:$B$53,'Share Values'!AA$11,'Transactions (Dated)'!$C$2:$C$53,"Buy")-SUMIFS('Transactions (Dated)'!$E$2:$E$53,'Transactions (Dated)'!$D$2:$D$53,'Share Values'!$X346,'Transactions (Dated)'!$B$2:$B$53,'Share Values'!AA$11,'Transactions (Dated)'!$C$2:$C$53,"Sell")</f>
        <v>31595</v>
      </c>
      <c r="AB346" s="40">
        <f ca="1">AB345+SUMIFS('Transactions (Dated)'!$E$2:$E$53,'Transactions (Dated)'!$D$2:$D$53,'Share Values'!$X346,'Transactions (Dated)'!$B$2:$B$53,'Share Values'!AB$11,'Transactions (Dated)'!$C$2:$C$53,"Buy")-SUMIFS('Transactions (Dated)'!$E$2:$E$53,'Transactions (Dated)'!$D$2:$D$53,'Share Values'!$X346,'Transactions (Dated)'!$B$2:$B$53,'Share Values'!AB$11,'Transactions (Dated)'!$C$2:$C$53,"Sell")</f>
        <v>1892</v>
      </c>
      <c r="AC346" s="40">
        <f ca="1">AC345+SUMIFS('Transactions (Dated)'!$E$2:$E$53,'Transactions (Dated)'!$D$2:$D$53,'Share Values'!$X346,'Transactions (Dated)'!$B$2:$B$53,'Share Values'!AC$11,'Transactions (Dated)'!$C$2:$C$53,"Buy")-SUMIFS('Transactions (Dated)'!$E$2:$E$53,'Transactions (Dated)'!$D$2:$D$53,'Share Values'!$X346,'Transactions (Dated)'!$B$2:$B$53,'Share Values'!AC$11,'Transactions (Dated)'!$C$2:$C$53,"Sell")</f>
        <v>2348</v>
      </c>
      <c r="AD346" s="40">
        <f ca="1">AD345+SUMIFS('Transactions (Dated)'!$E$2:$E$53,'Transactions (Dated)'!$D$2:$D$53,'Share Values'!$X346,'Transactions (Dated)'!$B$2:$B$53,'Share Values'!AD$11,'Transactions (Dated)'!$C$2:$C$53,"Buy")-SUMIFS('Transactions (Dated)'!$E$2:$E$53,'Transactions (Dated)'!$D$2:$D$53,'Share Values'!$X346,'Transactions (Dated)'!$B$2:$B$53,'Share Values'!AD$11,'Transactions (Dated)'!$C$2:$C$53,"Sell")</f>
        <v>0</v>
      </c>
      <c r="AE346" s="40">
        <f ca="1">AE345+SUMIFS('Transactions (Dated)'!$E$2:$E$53,'Transactions (Dated)'!$D$2:$D$53,'Share Values'!$X346,'Transactions (Dated)'!$B$2:$B$53,'Share Values'!AE$11,'Transactions (Dated)'!$C$2:$C$53,"Buy")-SUMIFS('Transactions (Dated)'!$E$2:$E$53,'Transactions (Dated)'!$D$2:$D$53,'Share Values'!$X346,'Transactions (Dated)'!$B$2:$B$53,'Share Values'!AE$11,'Transactions (Dated)'!$C$2:$C$53,"Sell")</f>
        <v>2900</v>
      </c>
      <c r="AF346" s="40">
        <f ca="1">AF345+SUMIFS('Transactions (Dated)'!$E$2:$E$53,'Transactions (Dated)'!$D$2:$D$53,'Share Values'!$X346,'Transactions (Dated)'!$B$2:$B$53,'Share Values'!AF$11,'Transactions (Dated)'!$C$2:$C$53,"Buy")-SUMIFS('Transactions (Dated)'!$E$2:$E$53,'Transactions (Dated)'!$D$2:$D$53,'Share Values'!$X346,'Transactions (Dated)'!$B$2:$B$53,'Share Values'!AF$11,'Transactions (Dated)'!$C$2:$C$53,"Sell")</f>
        <v>28401</v>
      </c>
      <c r="AG346" s="40">
        <f ca="1">AG345+SUMIFS('Transactions (Dated)'!$E$2:$E$53,'Transactions (Dated)'!$D$2:$D$53,'Share Values'!$X346,'Transactions (Dated)'!$B$2:$B$53,'Share Values'!AG$11,'Transactions (Dated)'!$C$2:$C$53,"Buy")-SUMIFS('Transactions (Dated)'!$E$2:$E$53,'Transactions (Dated)'!$D$2:$D$53,'Share Values'!$X346,'Transactions (Dated)'!$B$2:$B$53,'Share Values'!AG$11,'Transactions (Dated)'!$C$2:$C$53,"Sell")</f>
        <v>0</v>
      </c>
      <c r="AH346" s="40">
        <f ca="1">AH345+SUMIFS('Transactions (Dated)'!$E$2:$E$53,'Transactions (Dated)'!$D$2:$D$53,'Share Values'!$X346,'Transactions (Dated)'!$B$2:$B$53,'Share Values'!AH$11,'Transactions (Dated)'!$C$2:$C$53,"Buy")-SUMIFS('Transactions (Dated)'!$E$2:$E$53,'Transactions (Dated)'!$D$2:$D$53,'Share Values'!$X346,'Transactions (Dated)'!$B$2:$B$53,'Share Values'!AH$11,'Transactions (Dated)'!$C$2:$C$53,"Sell")</f>
        <v>0</v>
      </c>
      <c r="AI346" s="40">
        <f ca="1">AI345+SUMIFS('Transactions (Dated)'!$E$2:$E$53,'Transactions (Dated)'!$D$2:$D$53,'Share Values'!$X346,'Transactions (Dated)'!$B$2:$B$53,'Share Values'!AI$11,'Transactions (Dated)'!$C$2:$C$53,"Buy")-SUMIFS('Transactions (Dated)'!$E$2:$E$53,'Transactions (Dated)'!$D$2:$D$53,'Share Values'!$X346,'Transactions (Dated)'!$B$2:$B$53,'Share Values'!AI$11,'Transactions (Dated)'!$C$2:$C$53,"Sell")</f>
        <v>0</v>
      </c>
      <c r="AJ346" s="40">
        <f ca="1">AJ345+SUMIFS('Transactions (Dated)'!$E$2:$E$53,'Transactions (Dated)'!$D$2:$D$53,'Share Values'!$X346,'Transactions (Dated)'!$B$2:$B$53,'Share Values'!AJ$11,'Transactions (Dated)'!$C$2:$C$53,"Buy")-SUMIFS('Transactions (Dated)'!$E$2:$E$53,'Transactions (Dated)'!$D$2:$D$53,'Share Values'!$X346,'Transactions (Dated)'!$B$2:$B$53,'Share Values'!AJ$11,'Transactions (Dated)'!$C$2:$C$53,"Sell")</f>
        <v>0</v>
      </c>
      <c r="AK346" s="40">
        <f ca="1">AK345+SUMIFS('Transactions (Dated)'!$E$2:$E$53,'Transactions (Dated)'!$D$2:$D$53,'Share Values'!$X346,'Transactions (Dated)'!$B$2:$B$53,'Share Values'!AK$11,'Transactions (Dated)'!$C$2:$C$53,"Buy")-SUMIFS('Transactions (Dated)'!$E$2:$E$53,'Transactions (Dated)'!$D$2:$D$53,'Share Values'!$X346,'Transactions (Dated)'!$B$2:$B$53,'Share Values'!AK$11,'Transactions (Dated)'!$C$2:$C$53,"Sell")</f>
        <v>0</v>
      </c>
      <c r="AL346" s="40">
        <f ca="1">AL345+SUMIFS('Transactions (Dated)'!$E$2:$E$53,'Transactions (Dated)'!$D$2:$D$53,'Share Values'!$X346,'Transactions (Dated)'!$B$2:$B$53,'Share Values'!AL$11,'Transactions (Dated)'!$C$2:$C$53,"Buy")-SUMIFS('Transactions (Dated)'!$E$2:$E$53,'Transactions (Dated)'!$D$2:$D$53,'Share Values'!$X346,'Transactions (Dated)'!$B$2:$B$53,'Share Values'!AL$11,'Transactions (Dated)'!$C$2:$C$53,"Sell")</f>
        <v>0</v>
      </c>
      <c r="AM346" s="40">
        <f ca="1">AM345+SUMIFS('Transactions (Dated)'!$E$2:$E$53,'Transactions (Dated)'!$D$2:$D$53,'Share Values'!$X346,'Transactions (Dated)'!$B$2:$B$53,'Share Values'!AM$11,'Transactions (Dated)'!$C$2:$C$53,"Buy")-SUMIFS('Transactions (Dated)'!$E$2:$E$53,'Transactions (Dated)'!$D$2:$D$53,'Share Values'!$X346,'Transactions (Dated)'!$B$2:$B$53,'Share Values'!AM$11,'Transactions (Dated)'!$C$2:$C$53,"Sell")</f>
        <v>0</v>
      </c>
      <c r="AN346" s="40">
        <f ca="1">AN345+SUMIFS('Transactions (Dated)'!$E$2:$E$53,'Transactions (Dated)'!$D$2:$D$53,'Share Values'!$X346,'Transactions (Dated)'!$B$2:$B$53,'Share Values'!AN$11,'Transactions (Dated)'!$C$2:$C$53,"Buy")-SUMIFS('Transactions (Dated)'!$E$2:$E$53,'Transactions (Dated)'!$D$2:$D$53,'Share Values'!$X346,'Transactions (Dated)'!$B$2:$B$53,'Share Values'!AN$11,'Transactions (Dated)'!$C$2:$C$53,"Sell")</f>
        <v>0</v>
      </c>
      <c r="AO346" s="40"/>
      <c r="AQ346" s="3">
        <f t="shared" si="141"/>
        <v>42401</v>
      </c>
      <c r="AR346" s="6">
        <f t="shared" ca="1" si="142"/>
        <v>45556.25</v>
      </c>
      <c r="AS346" s="6">
        <f t="shared" ca="1" si="143"/>
        <v>17718.75</v>
      </c>
      <c r="AT346" s="6">
        <f t="shared" ca="1" si="144"/>
        <v>542170.19999999995</v>
      </c>
      <c r="AU346" s="6">
        <f t="shared" ca="1" si="145"/>
        <v>67544.400000000009</v>
      </c>
      <c r="AV346" s="6">
        <f t="shared" ca="1" si="146"/>
        <v>30242.240000000002</v>
      </c>
      <c r="AW346" s="6">
        <f t="shared" ca="1" si="147"/>
        <v>0</v>
      </c>
      <c r="AX346" s="6">
        <f t="shared" ca="1" si="148"/>
        <v>56086</v>
      </c>
      <c r="AY346" s="6">
        <f t="shared" ca="1" si="149"/>
        <v>81226.86</v>
      </c>
      <c r="AZ346" s="6">
        <f t="shared" ca="1" si="150"/>
        <v>0</v>
      </c>
      <c r="BA346" s="6">
        <f t="shared" ca="1" si="151"/>
        <v>0</v>
      </c>
      <c r="BB346" s="6">
        <f t="shared" ca="1" si="152"/>
        <v>0</v>
      </c>
      <c r="BC346" s="6">
        <f t="shared" ca="1" si="153"/>
        <v>0</v>
      </c>
      <c r="BD346" s="6">
        <f t="shared" ca="1" si="154"/>
        <v>0</v>
      </c>
      <c r="BE346" s="6">
        <f t="shared" ca="1" si="155"/>
        <v>0</v>
      </c>
      <c r="BF346" s="6">
        <f t="shared" ca="1" si="162"/>
        <v>0</v>
      </c>
      <c r="BG346" s="6">
        <f t="shared" ca="1" si="163"/>
        <v>0</v>
      </c>
      <c r="BH346" s="6"/>
      <c r="BJ346" s="4">
        <f t="shared" ca="1" si="156"/>
        <v>840544.7</v>
      </c>
      <c r="BL346" s="3">
        <f t="shared" si="157"/>
        <v>42401</v>
      </c>
      <c r="BM346" s="6">
        <f>BM345+SUMIFS('Transactions (Dated)'!G:G,'Transactions (Dated)'!D:D,'Share Values'!AQ346)</f>
        <v>9060.5799999999945</v>
      </c>
      <c r="BN346" s="6">
        <f ca="1">BN345+SUMIFS('Transactions (Dated)'!$F:$F,'Transactions (Dated)'!$D:$D,$BL346,'Transactions (Dated)'!$B:$B,BN$11,'Transactions (Dated)'!$C:$C,"Dividend (paid to cash)")*Y346</f>
        <v>0</v>
      </c>
      <c r="BO346" s="6">
        <f ca="1">BO345+SUMIFS('Transactions (Dated)'!$F:$F,'Transactions (Dated)'!$D:$D,$BL346,'Transactions (Dated)'!$B:$B,BO$11,'Transactions (Dated)'!$C:$C,"Dividend (paid to cash)")*Z346</f>
        <v>2421.875</v>
      </c>
      <c r="BP346" s="6">
        <f ca="1">BP345+SUMIFS('Transactions (Dated)'!$F:$F,'Transactions (Dated)'!$D:$D,$BL346,'Transactions (Dated)'!$B:$B,BP$11,'Transactions (Dated)'!$C:$C,"Dividend (paid to cash)")*AA346</f>
        <v>35213.892</v>
      </c>
      <c r="BQ346" s="6">
        <f ca="1">BQ345+SUMIFS('Transactions (Dated)'!$F:$F,'Transactions (Dated)'!$D:$D,$BL346,'Transactions (Dated)'!$B:$B,BQ$11,'Transactions (Dated)'!$C:$C,"Dividend (paid to cash)")*AB346</f>
        <v>245.96000000000004</v>
      </c>
      <c r="BR346" s="6">
        <f ca="1">BR345+SUMIFS('Transactions (Dated)'!$F:$F,'Transactions (Dated)'!$D:$D,$BL346,'Transactions (Dated)'!$B:$B,BR$11,'Transactions (Dated)'!$C:$C,"Dividend (paid to cash)")*AC346</f>
        <v>0</v>
      </c>
      <c r="BS346" s="6">
        <f ca="1">BS345+SUMIFS('Transactions (Dated)'!$F:$F,'Transactions (Dated)'!$D:$D,$BL346,'Transactions (Dated)'!$B:$B,BS$11,'Transactions (Dated)'!$C:$C,"Dividend (paid to cash)")*AD346</f>
        <v>0</v>
      </c>
      <c r="BT346" s="6">
        <f ca="1">BT345+SUMIFS('Transactions (Dated)'!$F:$F,'Transactions (Dated)'!$D:$D,$BL346,'Transactions (Dated)'!$B:$B,BT$11,'Transactions (Dated)'!$C:$C,"Dividend (paid to cash)")*AE346</f>
        <v>0</v>
      </c>
      <c r="BU346" s="6">
        <f ca="1">BU345+SUMIFS('Transactions (Dated)'!$F:$F,'Transactions (Dated)'!$D:$D,$BL346,'Transactions (Dated)'!$B:$B,BU$11,'Transactions (Dated)'!$C:$C,"Dividend (paid to cash)")*AF346</f>
        <v>0</v>
      </c>
      <c r="BV346" s="6">
        <f ca="1">BV345+SUMIFS('Transactions (Dated)'!$F:$F,'Transactions (Dated)'!$D:$D,$BL346,'Transactions (Dated)'!$B:$B,BV$11,'Transactions (Dated)'!$C:$C,"Dividend (paid to cash)")*AG346</f>
        <v>0</v>
      </c>
      <c r="BW346" s="6">
        <f ca="1">BW345+SUMIFS('Transactions (Dated)'!$F:$F,'Transactions (Dated)'!$D:$D,$BL346,'Transactions (Dated)'!$B:$B,BW$11,'Transactions (Dated)'!$C:$C,"Dividend (paid to cash)")*AH346</f>
        <v>0</v>
      </c>
      <c r="BX346" s="6">
        <f ca="1">BX345+SUMIFS('Transactions (Dated)'!$F:$F,'Transactions (Dated)'!$D:$D,$BL346,'Transactions (Dated)'!$B:$B,BX$11,'Transactions (Dated)'!$C:$C,"Dividend (paid to cash)")*AI346</f>
        <v>0</v>
      </c>
      <c r="BY346" s="6">
        <f ca="1">BY345+SUMIFS('Transactions (Dated)'!$F:$F,'Transactions (Dated)'!$D:$D,$BL346,'Transactions (Dated)'!$B:$B,BY$11,'Transactions (Dated)'!$C:$C,"Dividend (paid to cash)")*AJ346</f>
        <v>0</v>
      </c>
      <c r="BZ346" s="6">
        <f ca="1">BZ345+SUMIFS('Transactions (Dated)'!$F:$F,'Transactions (Dated)'!$D:$D,$BL346,'Transactions (Dated)'!$B:$B,BZ$11,'Transactions (Dated)'!$C:$C,"Dividend (paid to cash)")*AK346</f>
        <v>0</v>
      </c>
      <c r="CA346" s="6">
        <f ca="1">CA345+SUMIFS('Transactions (Dated)'!$F:$F,'Transactions (Dated)'!$D:$D,$BL346,'Transactions (Dated)'!$B:$B,CA$11,'Transactions (Dated)'!$C:$C,"Dividend (paid to cash)")*AL346</f>
        <v>0</v>
      </c>
      <c r="CB346" s="6">
        <v>0</v>
      </c>
      <c r="CC346" s="6">
        <v>0</v>
      </c>
      <c r="CD346" s="6"/>
      <c r="CF346" s="6">
        <f t="shared" ca="1" si="164"/>
        <v>46942.306999999993</v>
      </c>
      <c r="CH346" s="3">
        <f t="shared" si="165"/>
        <v>42401</v>
      </c>
      <c r="CI346" s="4">
        <f t="shared" ca="1" si="158"/>
        <v>840544.7</v>
      </c>
      <c r="CJ346" s="4">
        <f t="shared" ca="1" si="159"/>
        <v>46942.306999999993</v>
      </c>
      <c r="CL346" s="4">
        <f t="shared" ca="1" si="160"/>
        <v>887487.00699999998</v>
      </c>
    </row>
    <row r="347" spans="2:90" x14ac:dyDescent="0.15">
      <c r="B347" s="3">
        <f t="shared" si="161"/>
        <v>42402</v>
      </c>
      <c r="C347" s="2">
        <v>12442.3</v>
      </c>
      <c r="E347" s="70">
        <v>42402</v>
      </c>
      <c r="F347" s="69">
        <v>9.7100000000000009</v>
      </c>
      <c r="G347" s="69">
        <v>1.7</v>
      </c>
      <c r="H347" s="69">
        <v>16.84</v>
      </c>
      <c r="I347" s="69">
        <v>35.71</v>
      </c>
      <c r="J347" s="69">
        <v>12.65</v>
      </c>
      <c r="K347" s="69">
        <v>10.130000000000001</v>
      </c>
      <c r="L347" s="69">
        <v>18.86</v>
      </c>
      <c r="M347" s="69">
        <v>2.81</v>
      </c>
      <c r="N347" s="69">
        <v>6.83</v>
      </c>
      <c r="O347" s="69">
        <v>7.28</v>
      </c>
      <c r="P347" s="69">
        <v>23.82</v>
      </c>
      <c r="Q347" s="69">
        <v>0.85</v>
      </c>
      <c r="R347" s="69">
        <v>2.54</v>
      </c>
      <c r="S347" s="69">
        <v>40.86</v>
      </c>
      <c r="T347" s="69"/>
      <c r="U347">
        <v>40.86</v>
      </c>
      <c r="V347" s="4"/>
      <c r="X347" s="3">
        <f t="shared" si="140"/>
        <v>42402</v>
      </c>
      <c r="Y347" s="40">
        <f ca="1">Y346+SUMIFS('Transactions (Dated)'!$E$2:$E$53,'Transactions (Dated)'!$D$2:$D$53,'Share Values'!$X347,'Transactions (Dated)'!$B$2:$B$53,'Share Values'!Y$11,'Transactions (Dated)'!$C$2:$C$53,"Buy")-SUMIFS('Transactions (Dated)'!$E$2:$E$53,'Transactions (Dated)'!$D$2:$D$53,'Share Values'!$X347,'Transactions (Dated)'!$B$2:$B$53,'Share Values'!Y$11,'Transactions (Dated)'!$C$2:$C$53,"Sell")</f>
        <v>4625</v>
      </c>
      <c r="Z347" s="40">
        <f ca="1">Z346+SUMIFS('Transactions (Dated)'!$E$2:$E$53,'Transactions (Dated)'!$D$2:$D$53,'Share Values'!$X347,'Transactions (Dated)'!$B$2:$B$53,'Share Values'!Z$11,'Transactions (Dated)'!$C$2:$C$53,"Buy")-SUMIFS('Transactions (Dated)'!$E$2:$E$53,'Transactions (Dated)'!$D$2:$D$53,'Share Values'!$X347,'Transactions (Dated)'!$B$2:$B$53,'Share Values'!Z$11,'Transactions (Dated)'!$C$2:$C$53,"Sell")</f>
        <v>9375</v>
      </c>
      <c r="AA347" s="40">
        <f ca="1">AA346+SUMIFS('Transactions (Dated)'!$E$2:$E$53,'Transactions (Dated)'!$D$2:$D$53,'Share Values'!$X347,'Transactions (Dated)'!$B$2:$B$53,'Share Values'!AA$11,'Transactions (Dated)'!$C$2:$C$53,"Buy")-SUMIFS('Transactions (Dated)'!$E$2:$E$53,'Transactions (Dated)'!$D$2:$D$53,'Share Values'!$X347,'Transactions (Dated)'!$B$2:$B$53,'Share Values'!AA$11,'Transactions (Dated)'!$C$2:$C$53,"Sell")</f>
        <v>31595</v>
      </c>
      <c r="AB347" s="40">
        <f ca="1">AB346+SUMIFS('Transactions (Dated)'!$E$2:$E$53,'Transactions (Dated)'!$D$2:$D$53,'Share Values'!$X347,'Transactions (Dated)'!$B$2:$B$53,'Share Values'!AB$11,'Transactions (Dated)'!$C$2:$C$53,"Buy")-SUMIFS('Transactions (Dated)'!$E$2:$E$53,'Transactions (Dated)'!$D$2:$D$53,'Share Values'!$X347,'Transactions (Dated)'!$B$2:$B$53,'Share Values'!AB$11,'Transactions (Dated)'!$C$2:$C$53,"Sell")</f>
        <v>1892</v>
      </c>
      <c r="AC347" s="40">
        <f ca="1">AC346+SUMIFS('Transactions (Dated)'!$E$2:$E$53,'Transactions (Dated)'!$D$2:$D$53,'Share Values'!$X347,'Transactions (Dated)'!$B$2:$B$53,'Share Values'!AC$11,'Transactions (Dated)'!$C$2:$C$53,"Buy")-SUMIFS('Transactions (Dated)'!$E$2:$E$53,'Transactions (Dated)'!$D$2:$D$53,'Share Values'!$X347,'Transactions (Dated)'!$B$2:$B$53,'Share Values'!AC$11,'Transactions (Dated)'!$C$2:$C$53,"Sell")</f>
        <v>2348</v>
      </c>
      <c r="AD347" s="40">
        <f ca="1">AD346+SUMIFS('Transactions (Dated)'!$E$2:$E$53,'Transactions (Dated)'!$D$2:$D$53,'Share Values'!$X347,'Transactions (Dated)'!$B$2:$B$53,'Share Values'!AD$11,'Transactions (Dated)'!$C$2:$C$53,"Buy")-SUMIFS('Transactions (Dated)'!$E$2:$E$53,'Transactions (Dated)'!$D$2:$D$53,'Share Values'!$X347,'Transactions (Dated)'!$B$2:$B$53,'Share Values'!AD$11,'Transactions (Dated)'!$C$2:$C$53,"Sell")</f>
        <v>0</v>
      </c>
      <c r="AE347" s="40">
        <f ca="1">AE346+SUMIFS('Transactions (Dated)'!$E$2:$E$53,'Transactions (Dated)'!$D$2:$D$53,'Share Values'!$X347,'Transactions (Dated)'!$B$2:$B$53,'Share Values'!AE$11,'Transactions (Dated)'!$C$2:$C$53,"Buy")-SUMIFS('Transactions (Dated)'!$E$2:$E$53,'Transactions (Dated)'!$D$2:$D$53,'Share Values'!$X347,'Transactions (Dated)'!$B$2:$B$53,'Share Values'!AE$11,'Transactions (Dated)'!$C$2:$C$53,"Sell")</f>
        <v>2900</v>
      </c>
      <c r="AF347" s="40">
        <f ca="1">AF346+SUMIFS('Transactions (Dated)'!$E$2:$E$53,'Transactions (Dated)'!$D$2:$D$53,'Share Values'!$X347,'Transactions (Dated)'!$B$2:$B$53,'Share Values'!AF$11,'Transactions (Dated)'!$C$2:$C$53,"Buy")-SUMIFS('Transactions (Dated)'!$E$2:$E$53,'Transactions (Dated)'!$D$2:$D$53,'Share Values'!$X347,'Transactions (Dated)'!$B$2:$B$53,'Share Values'!AF$11,'Transactions (Dated)'!$C$2:$C$53,"Sell")</f>
        <v>28401</v>
      </c>
      <c r="AG347" s="40">
        <f ca="1">AG346+SUMIFS('Transactions (Dated)'!$E$2:$E$53,'Transactions (Dated)'!$D$2:$D$53,'Share Values'!$X347,'Transactions (Dated)'!$B$2:$B$53,'Share Values'!AG$11,'Transactions (Dated)'!$C$2:$C$53,"Buy")-SUMIFS('Transactions (Dated)'!$E$2:$E$53,'Transactions (Dated)'!$D$2:$D$53,'Share Values'!$X347,'Transactions (Dated)'!$B$2:$B$53,'Share Values'!AG$11,'Transactions (Dated)'!$C$2:$C$53,"Sell")</f>
        <v>0</v>
      </c>
      <c r="AH347" s="40">
        <f ca="1">AH346+SUMIFS('Transactions (Dated)'!$E$2:$E$53,'Transactions (Dated)'!$D$2:$D$53,'Share Values'!$X347,'Transactions (Dated)'!$B$2:$B$53,'Share Values'!AH$11,'Transactions (Dated)'!$C$2:$C$53,"Buy")-SUMIFS('Transactions (Dated)'!$E$2:$E$53,'Transactions (Dated)'!$D$2:$D$53,'Share Values'!$X347,'Transactions (Dated)'!$B$2:$B$53,'Share Values'!AH$11,'Transactions (Dated)'!$C$2:$C$53,"Sell")</f>
        <v>0</v>
      </c>
      <c r="AI347" s="40">
        <f ca="1">AI346+SUMIFS('Transactions (Dated)'!$E$2:$E$53,'Transactions (Dated)'!$D$2:$D$53,'Share Values'!$X347,'Transactions (Dated)'!$B$2:$B$53,'Share Values'!AI$11,'Transactions (Dated)'!$C$2:$C$53,"Buy")-SUMIFS('Transactions (Dated)'!$E$2:$E$53,'Transactions (Dated)'!$D$2:$D$53,'Share Values'!$X347,'Transactions (Dated)'!$B$2:$B$53,'Share Values'!AI$11,'Transactions (Dated)'!$C$2:$C$53,"Sell")</f>
        <v>0</v>
      </c>
      <c r="AJ347" s="40">
        <f ca="1">AJ346+SUMIFS('Transactions (Dated)'!$E$2:$E$53,'Transactions (Dated)'!$D$2:$D$53,'Share Values'!$X347,'Transactions (Dated)'!$B$2:$B$53,'Share Values'!AJ$11,'Transactions (Dated)'!$C$2:$C$53,"Buy")-SUMIFS('Transactions (Dated)'!$E$2:$E$53,'Transactions (Dated)'!$D$2:$D$53,'Share Values'!$X347,'Transactions (Dated)'!$B$2:$B$53,'Share Values'!AJ$11,'Transactions (Dated)'!$C$2:$C$53,"Sell")</f>
        <v>0</v>
      </c>
      <c r="AK347" s="40">
        <f ca="1">AK346+SUMIFS('Transactions (Dated)'!$E$2:$E$53,'Transactions (Dated)'!$D$2:$D$53,'Share Values'!$X347,'Transactions (Dated)'!$B$2:$B$53,'Share Values'!AK$11,'Transactions (Dated)'!$C$2:$C$53,"Buy")-SUMIFS('Transactions (Dated)'!$E$2:$E$53,'Transactions (Dated)'!$D$2:$D$53,'Share Values'!$X347,'Transactions (Dated)'!$B$2:$B$53,'Share Values'!AK$11,'Transactions (Dated)'!$C$2:$C$53,"Sell")</f>
        <v>0</v>
      </c>
      <c r="AL347" s="40">
        <f ca="1">AL346+SUMIFS('Transactions (Dated)'!$E$2:$E$53,'Transactions (Dated)'!$D$2:$D$53,'Share Values'!$X347,'Transactions (Dated)'!$B$2:$B$53,'Share Values'!AL$11,'Transactions (Dated)'!$C$2:$C$53,"Buy")-SUMIFS('Transactions (Dated)'!$E$2:$E$53,'Transactions (Dated)'!$D$2:$D$53,'Share Values'!$X347,'Transactions (Dated)'!$B$2:$B$53,'Share Values'!AL$11,'Transactions (Dated)'!$C$2:$C$53,"Sell")</f>
        <v>0</v>
      </c>
      <c r="AM347" s="40">
        <f ca="1">AM346+SUMIFS('Transactions (Dated)'!$E$2:$E$53,'Transactions (Dated)'!$D$2:$D$53,'Share Values'!$X347,'Transactions (Dated)'!$B$2:$B$53,'Share Values'!AM$11,'Transactions (Dated)'!$C$2:$C$53,"Buy")-SUMIFS('Transactions (Dated)'!$E$2:$E$53,'Transactions (Dated)'!$D$2:$D$53,'Share Values'!$X347,'Transactions (Dated)'!$B$2:$B$53,'Share Values'!AM$11,'Transactions (Dated)'!$C$2:$C$53,"Sell")</f>
        <v>0</v>
      </c>
      <c r="AN347" s="40">
        <f ca="1">AN346+SUMIFS('Transactions (Dated)'!$E$2:$E$53,'Transactions (Dated)'!$D$2:$D$53,'Share Values'!$X347,'Transactions (Dated)'!$B$2:$B$53,'Share Values'!AN$11,'Transactions (Dated)'!$C$2:$C$53,"Buy")-SUMIFS('Transactions (Dated)'!$E$2:$E$53,'Transactions (Dated)'!$D$2:$D$53,'Share Values'!$X347,'Transactions (Dated)'!$B$2:$B$53,'Share Values'!AN$11,'Transactions (Dated)'!$C$2:$C$53,"Sell")</f>
        <v>0</v>
      </c>
      <c r="AO347" s="40"/>
      <c r="AQ347" s="3">
        <f t="shared" si="141"/>
        <v>42402</v>
      </c>
      <c r="AR347" s="6">
        <f t="shared" ca="1" si="142"/>
        <v>44908.750000000007</v>
      </c>
      <c r="AS347" s="6">
        <f t="shared" ca="1" si="143"/>
        <v>15937.5</v>
      </c>
      <c r="AT347" s="6">
        <f t="shared" ca="1" si="144"/>
        <v>532059.80000000005</v>
      </c>
      <c r="AU347" s="6">
        <f t="shared" ca="1" si="145"/>
        <v>67563.320000000007</v>
      </c>
      <c r="AV347" s="6">
        <f t="shared" ca="1" si="146"/>
        <v>29702.2</v>
      </c>
      <c r="AW347" s="6">
        <f t="shared" ca="1" si="147"/>
        <v>0</v>
      </c>
      <c r="AX347" s="6">
        <f t="shared" ca="1" si="148"/>
        <v>54694</v>
      </c>
      <c r="AY347" s="6">
        <f t="shared" ca="1" si="149"/>
        <v>79806.81</v>
      </c>
      <c r="AZ347" s="6">
        <f t="shared" ca="1" si="150"/>
        <v>0</v>
      </c>
      <c r="BA347" s="6">
        <f t="shared" ca="1" si="151"/>
        <v>0</v>
      </c>
      <c r="BB347" s="6">
        <f t="shared" ca="1" si="152"/>
        <v>0</v>
      </c>
      <c r="BC347" s="6">
        <f t="shared" ca="1" si="153"/>
        <v>0</v>
      </c>
      <c r="BD347" s="6">
        <f t="shared" ca="1" si="154"/>
        <v>0</v>
      </c>
      <c r="BE347" s="6">
        <f t="shared" ca="1" si="155"/>
        <v>0</v>
      </c>
      <c r="BF347" s="6">
        <f t="shared" ca="1" si="162"/>
        <v>0</v>
      </c>
      <c r="BG347" s="6">
        <f t="shared" ca="1" si="163"/>
        <v>0</v>
      </c>
      <c r="BH347" s="6"/>
      <c r="BJ347" s="4">
        <f t="shared" ca="1" si="156"/>
        <v>824672.38000000012</v>
      </c>
      <c r="BL347" s="3">
        <f t="shared" si="157"/>
        <v>42402</v>
      </c>
      <c r="BM347" s="6">
        <f>BM346+SUMIFS('Transactions (Dated)'!G:G,'Transactions (Dated)'!D:D,'Share Values'!AQ347)</f>
        <v>9060.5799999999945</v>
      </c>
      <c r="BN347" s="6">
        <f ca="1">BN346+SUMIFS('Transactions (Dated)'!$F:$F,'Transactions (Dated)'!$D:$D,$BL347,'Transactions (Dated)'!$B:$B,BN$11,'Transactions (Dated)'!$C:$C,"Dividend (paid to cash)")*Y347</f>
        <v>0</v>
      </c>
      <c r="BO347" s="6">
        <f ca="1">BO346+SUMIFS('Transactions (Dated)'!$F:$F,'Transactions (Dated)'!$D:$D,$BL347,'Transactions (Dated)'!$B:$B,BO$11,'Transactions (Dated)'!$C:$C,"Dividend (paid to cash)")*Z347</f>
        <v>2421.875</v>
      </c>
      <c r="BP347" s="6">
        <f ca="1">BP346+SUMIFS('Transactions (Dated)'!$F:$F,'Transactions (Dated)'!$D:$D,$BL347,'Transactions (Dated)'!$B:$B,BP$11,'Transactions (Dated)'!$C:$C,"Dividend (paid to cash)")*AA347</f>
        <v>35213.892</v>
      </c>
      <c r="BQ347" s="6">
        <f ca="1">BQ346+SUMIFS('Transactions (Dated)'!$F:$F,'Transactions (Dated)'!$D:$D,$BL347,'Transactions (Dated)'!$B:$B,BQ$11,'Transactions (Dated)'!$C:$C,"Dividend (paid to cash)")*AB347</f>
        <v>245.96000000000004</v>
      </c>
      <c r="BR347" s="6">
        <f ca="1">BR346+SUMIFS('Transactions (Dated)'!$F:$F,'Transactions (Dated)'!$D:$D,$BL347,'Transactions (Dated)'!$B:$B,BR$11,'Transactions (Dated)'!$C:$C,"Dividend (paid to cash)")*AC347</f>
        <v>0</v>
      </c>
      <c r="BS347" s="6">
        <f ca="1">BS346+SUMIFS('Transactions (Dated)'!$F:$F,'Transactions (Dated)'!$D:$D,$BL347,'Transactions (Dated)'!$B:$B,BS$11,'Transactions (Dated)'!$C:$C,"Dividend (paid to cash)")*AD347</f>
        <v>0</v>
      </c>
      <c r="BT347" s="6">
        <f ca="1">BT346+SUMIFS('Transactions (Dated)'!$F:$F,'Transactions (Dated)'!$D:$D,$BL347,'Transactions (Dated)'!$B:$B,BT$11,'Transactions (Dated)'!$C:$C,"Dividend (paid to cash)")*AE347</f>
        <v>0</v>
      </c>
      <c r="BU347" s="6">
        <f ca="1">BU346+SUMIFS('Transactions (Dated)'!$F:$F,'Transactions (Dated)'!$D:$D,$BL347,'Transactions (Dated)'!$B:$B,BU$11,'Transactions (Dated)'!$C:$C,"Dividend (paid to cash)")*AF347</f>
        <v>0</v>
      </c>
      <c r="BV347" s="6">
        <f ca="1">BV346+SUMIFS('Transactions (Dated)'!$F:$F,'Transactions (Dated)'!$D:$D,$BL347,'Transactions (Dated)'!$B:$B,BV$11,'Transactions (Dated)'!$C:$C,"Dividend (paid to cash)")*AG347</f>
        <v>0</v>
      </c>
      <c r="BW347" s="6">
        <f ca="1">BW346+SUMIFS('Transactions (Dated)'!$F:$F,'Transactions (Dated)'!$D:$D,$BL347,'Transactions (Dated)'!$B:$B,BW$11,'Transactions (Dated)'!$C:$C,"Dividend (paid to cash)")*AH347</f>
        <v>0</v>
      </c>
      <c r="BX347" s="6">
        <f ca="1">BX346+SUMIFS('Transactions (Dated)'!$F:$F,'Transactions (Dated)'!$D:$D,$BL347,'Transactions (Dated)'!$B:$B,BX$11,'Transactions (Dated)'!$C:$C,"Dividend (paid to cash)")*AI347</f>
        <v>0</v>
      </c>
      <c r="BY347" s="6">
        <f ca="1">BY346+SUMIFS('Transactions (Dated)'!$F:$F,'Transactions (Dated)'!$D:$D,$BL347,'Transactions (Dated)'!$B:$B,BY$11,'Transactions (Dated)'!$C:$C,"Dividend (paid to cash)")*AJ347</f>
        <v>0</v>
      </c>
      <c r="BZ347" s="6">
        <f ca="1">BZ346+SUMIFS('Transactions (Dated)'!$F:$F,'Transactions (Dated)'!$D:$D,$BL347,'Transactions (Dated)'!$B:$B,BZ$11,'Transactions (Dated)'!$C:$C,"Dividend (paid to cash)")*AK347</f>
        <v>0</v>
      </c>
      <c r="CA347" s="6">
        <f ca="1">CA346+SUMIFS('Transactions (Dated)'!$F:$F,'Transactions (Dated)'!$D:$D,$BL347,'Transactions (Dated)'!$B:$B,CA$11,'Transactions (Dated)'!$C:$C,"Dividend (paid to cash)")*AL347</f>
        <v>0</v>
      </c>
      <c r="CB347" s="6">
        <v>0</v>
      </c>
      <c r="CC347" s="6">
        <v>0</v>
      </c>
      <c r="CD347" s="6"/>
      <c r="CF347" s="6">
        <f t="shared" ca="1" si="164"/>
        <v>46942.306999999993</v>
      </c>
      <c r="CH347" s="3">
        <f t="shared" si="165"/>
        <v>42402</v>
      </c>
      <c r="CI347" s="4">
        <f t="shared" ca="1" si="158"/>
        <v>824672.38000000012</v>
      </c>
      <c r="CJ347" s="4">
        <f t="shared" ca="1" si="159"/>
        <v>46942.306999999993</v>
      </c>
      <c r="CL347" s="4">
        <f t="shared" ca="1" si="160"/>
        <v>871614.68700000015</v>
      </c>
    </row>
    <row r="348" spans="2:90" x14ac:dyDescent="0.15">
      <c r="B348" s="3">
        <f t="shared" si="161"/>
        <v>42403</v>
      </c>
      <c r="C348" s="2">
        <v>12593</v>
      </c>
      <c r="E348" s="70">
        <v>42403</v>
      </c>
      <c r="F348" s="69">
        <v>9.8699999999999992</v>
      </c>
      <c r="G348" s="69">
        <v>1.74</v>
      </c>
      <c r="H348" s="69">
        <v>17.05</v>
      </c>
      <c r="I348" s="69">
        <v>35.72</v>
      </c>
      <c r="J348" s="69">
        <v>12.62</v>
      </c>
      <c r="K348" s="69">
        <v>10.09</v>
      </c>
      <c r="L348" s="69">
        <v>18.37</v>
      </c>
      <c r="M348" s="69">
        <v>2.86</v>
      </c>
      <c r="N348" s="69">
        <v>6.9</v>
      </c>
      <c r="O348" s="69">
        <v>7.5033000000000003</v>
      </c>
      <c r="P348" s="69">
        <v>24.09</v>
      </c>
      <c r="Q348" s="69">
        <v>0.86</v>
      </c>
      <c r="R348" s="69">
        <v>2.78</v>
      </c>
      <c r="S348" s="69">
        <v>40.96</v>
      </c>
      <c r="T348" s="69"/>
      <c r="U348">
        <v>40.96</v>
      </c>
      <c r="V348" s="4"/>
      <c r="X348" s="3">
        <f t="shared" si="140"/>
        <v>42403</v>
      </c>
      <c r="Y348" s="40">
        <f ca="1">Y347+SUMIFS('Transactions (Dated)'!$E$2:$E$53,'Transactions (Dated)'!$D$2:$D$53,'Share Values'!$X348,'Transactions (Dated)'!$B$2:$B$53,'Share Values'!Y$11,'Transactions (Dated)'!$C$2:$C$53,"Buy")-SUMIFS('Transactions (Dated)'!$E$2:$E$53,'Transactions (Dated)'!$D$2:$D$53,'Share Values'!$X348,'Transactions (Dated)'!$B$2:$B$53,'Share Values'!Y$11,'Transactions (Dated)'!$C$2:$C$53,"Sell")</f>
        <v>4625</v>
      </c>
      <c r="Z348" s="40">
        <f ca="1">Z347+SUMIFS('Transactions (Dated)'!$E$2:$E$53,'Transactions (Dated)'!$D$2:$D$53,'Share Values'!$X348,'Transactions (Dated)'!$B$2:$B$53,'Share Values'!Z$11,'Transactions (Dated)'!$C$2:$C$53,"Buy")-SUMIFS('Transactions (Dated)'!$E$2:$E$53,'Transactions (Dated)'!$D$2:$D$53,'Share Values'!$X348,'Transactions (Dated)'!$B$2:$B$53,'Share Values'!Z$11,'Transactions (Dated)'!$C$2:$C$53,"Sell")</f>
        <v>9375</v>
      </c>
      <c r="AA348" s="40">
        <f ca="1">AA347+SUMIFS('Transactions (Dated)'!$E$2:$E$53,'Transactions (Dated)'!$D$2:$D$53,'Share Values'!$X348,'Transactions (Dated)'!$B$2:$B$53,'Share Values'!AA$11,'Transactions (Dated)'!$C$2:$C$53,"Buy")-SUMIFS('Transactions (Dated)'!$E$2:$E$53,'Transactions (Dated)'!$D$2:$D$53,'Share Values'!$X348,'Transactions (Dated)'!$B$2:$B$53,'Share Values'!AA$11,'Transactions (Dated)'!$C$2:$C$53,"Sell")</f>
        <v>31595</v>
      </c>
      <c r="AB348" s="40">
        <f ca="1">AB347+SUMIFS('Transactions (Dated)'!$E$2:$E$53,'Transactions (Dated)'!$D$2:$D$53,'Share Values'!$X348,'Transactions (Dated)'!$B$2:$B$53,'Share Values'!AB$11,'Transactions (Dated)'!$C$2:$C$53,"Buy")-SUMIFS('Transactions (Dated)'!$E$2:$E$53,'Transactions (Dated)'!$D$2:$D$53,'Share Values'!$X348,'Transactions (Dated)'!$B$2:$B$53,'Share Values'!AB$11,'Transactions (Dated)'!$C$2:$C$53,"Sell")</f>
        <v>1892</v>
      </c>
      <c r="AC348" s="40">
        <f ca="1">AC347+SUMIFS('Transactions (Dated)'!$E$2:$E$53,'Transactions (Dated)'!$D$2:$D$53,'Share Values'!$X348,'Transactions (Dated)'!$B$2:$B$53,'Share Values'!AC$11,'Transactions (Dated)'!$C$2:$C$53,"Buy")-SUMIFS('Transactions (Dated)'!$E$2:$E$53,'Transactions (Dated)'!$D$2:$D$53,'Share Values'!$X348,'Transactions (Dated)'!$B$2:$B$53,'Share Values'!AC$11,'Transactions (Dated)'!$C$2:$C$53,"Sell")</f>
        <v>2348</v>
      </c>
      <c r="AD348" s="40">
        <f ca="1">AD347+SUMIFS('Transactions (Dated)'!$E$2:$E$53,'Transactions (Dated)'!$D$2:$D$53,'Share Values'!$X348,'Transactions (Dated)'!$B$2:$B$53,'Share Values'!AD$11,'Transactions (Dated)'!$C$2:$C$53,"Buy")-SUMIFS('Transactions (Dated)'!$E$2:$E$53,'Transactions (Dated)'!$D$2:$D$53,'Share Values'!$X348,'Transactions (Dated)'!$B$2:$B$53,'Share Values'!AD$11,'Transactions (Dated)'!$C$2:$C$53,"Sell")</f>
        <v>0</v>
      </c>
      <c r="AE348" s="40">
        <f ca="1">AE347+SUMIFS('Transactions (Dated)'!$E$2:$E$53,'Transactions (Dated)'!$D$2:$D$53,'Share Values'!$X348,'Transactions (Dated)'!$B$2:$B$53,'Share Values'!AE$11,'Transactions (Dated)'!$C$2:$C$53,"Buy")-SUMIFS('Transactions (Dated)'!$E$2:$E$53,'Transactions (Dated)'!$D$2:$D$53,'Share Values'!$X348,'Transactions (Dated)'!$B$2:$B$53,'Share Values'!AE$11,'Transactions (Dated)'!$C$2:$C$53,"Sell")</f>
        <v>2900</v>
      </c>
      <c r="AF348" s="40">
        <f ca="1">AF347+SUMIFS('Transactions (Dated)'!$E$2:$E$53,'Transactions (Dated)'!$D$2:$D$53,'Share Values'!$X348,'Transactions (Dated)'!$B$2:$B$53,'Share Values'!AF$11,'Transactions (Dated)'!$C$2:$C$53,"Buy")-SUMIFS('Transactions (Dated)'!$E$2:$E$53,'Transactions (Dated)'!$D$2:$D$53,'Share Values'!$X348,'Transactions (Dated)'!$B$2:$B$53,'Share Values'!AF$11,'Transactions (Dated)'!$C$2:$C$53,"Sell")</f>
        <v>28401</v>
      </c>
      <c r="AG348" s="40">
        <f ca="1">AG347+SUMIFS('Transactions (Dated)'!$E$2:$E$53,'Transactions (Dated)'!$D$2:$D$53,'Share Values'!$X348,'Transactions (Dated)'!$B$2:$B$53,'Share Values'!AG$11,'Transactions (Dated)'!$C$2:$C$53,"Buy")-SUMIFS('Transactions (Dated)'!$E$2:$E$53,'Transactions (Dated)'!$D$2:$D$53,'Share Values'!$X348,'Transactions (Dated)'!$B$2:$B$53,'Share Values'!AG$11,'Transactions (Dated)'!$C$2:$C$53,"Sell")</f>
        <v>0</v>
      </c>
      <c r="AH348" s="40">
        <f ca="1">AH347+SUMIFS('Transactions (Dated)'!$E$2:$E$53,'Transactions (Dated)'!$D$2:$D$53,'Share Values'!$X348,'Transactions (Dated)'!$B$2:$B$53,'Share Values'!AH$11,'Transactions (Dated)'!$C$2:$C$53,"Buy")-SUMIFS('Transactions (Dated)'!$E$2:$E$53,'Transactions (Dated)'!$D$2:$D$53,'Share Values'!$X348,'Transactions (Dated)'!$B$2:$B$53,'Share Values'!AH$11,'Transactions (Dated)'!$C$2:$C$53,"Sell")</f>
        <v>0</v>
      </c>
      <c r="AI348" s="40">
        <f ca="1">AI347+SUMIFS('Transactions (Dated)'!$E$2:$E$53,'Transactions (Dated)'!$D$2:$D$53,'Share Values'!$X348,'Transactions (Dated)'!$B$2:$B$53,'Share Values'!AI$11,'Transactions (Dated)'!$C$2:$C$53,"Buy")-SUMIFS('Transactions (Dated)'!$E$2:$E$53,'Transactions (Dated)'!$D$2:$D$53,'Share Values'!$X348,'Transactions (Dated)'!$B$2:$B$53,'Share Values'!AI$11,'Transactions (Dated)'!$C$2:$C$53,"Sell")</f>
        <v>0</v>
      </c>
      <c r="AJ348" s="40">
        <f ca="1">AJ347+SUMIFS('Transactions (Dated)'!$E$2:$E$53,'Transactions (Dated)'!$D$2:$D$53,'Share Values'!$X348,'Transactions (Dated)'!$B$2:$B$53,'Share Values'!AJ$11,'Transactions (Dated)'!$C$2:$C$53,"Buy")-SUMIFS('Transactions (Dated)'!$E$2:$E$53,'Transactions (Dated)'!$D$2:$D$53,'Share Values'!$X348,'Transactions (Dated)'!$B$2:$B$53,'Share Values'!AJ$11,'Transactions (Dated)'!$C$2:$C$53,"Sell")</f>
        <v>0</v>
      </c>
      <c r="AK348" s="40">
        <f ca="1">AK347+SUMIFS('Transactions (Dated)'!$E$2:$E$53,'Transactions (Dated)'!$D$2:$D$53,'Share Values'!$X348,'Transactions (Dated)'!$B$2:$B$53,'Share Values'!AK$11,'Transactions (Dated)'!$C$2:$C$53,"Buy")-SUMIFS('Transactions (Dated)'!$E$2:$E$53,'Transactions (Dated)'!$D$2:$D$53,'Share Values'!$X348,'Transactions (Dated)'!$B$2:$B$53,'Share Values'!AK$11,'Transactions (Dated)'!$C$2:$C$53,"Sell")</f>
        <v>0</v>
      </c>
      <c r="AL348" s="40">
        <f ca="1">AL347+SUMIFS('Transactions (Dated)'!$E$2:$E$53,'Transactions (Dated)'!$D$2:$D$53,'Share Values'!$X348,'Transactions (Dated)'!$B$2:$B$53,'Share Values'!AL$11,'Transactions (Dated)'!$C$2:$C$53,"Buy")-SUMIFS('Transactions (Dated)'!$E$2:$E$53,'Transactions (Dated)'!$D$2:$D$53,'Share Values'!$X348,'Transactions (Dated)'!$B$2:$B$53,'Share Values'!AL$11,'Transactions (Dated)'!$C$2:$C$53,"Sell")</f>
        <v>0</v>
      </c>
      <c r="AM348" s="40">
        <f ca="1">AM347+SUMIFS('Transactions (Dated)'!$E$2:$E$53,'Transactions (Dated)'!$D$2:$D$53,'Share Values'!$X348,'Transactions (Dated)'!$B$2:$B$53,'Share Values'!AM$11,'Transactions (Dated)'!$C$2:$C$53,"Buy")-SUMIFS('Transactions (Dated)'!$E$2:$E$53,'Transactions (Dated)'!$D$2:$D$53,'Share Values'!$X348,'Transactions (Dated)'!$B$2:$B$53,'Share Values'!AM$11,'Transactions (Dated)'!$C$2:$C$53,"Sell")</f>
        <v>0</v>
      </c>
      <c r="AN348" s="40">
        <f ca="1">AN347+SUMIFS('Transactions (Dated)'!$E$2:$E$53,'Transactions (Dated)'!$D$2:$D$53,'Share Values'!$X348,'Transactions (Dated)'!$B$2:$B$53,'Share Values'!AN$11,'Transactions (Dated)'!$C$2:$C$53,"Buy")-SUMIFS('Transactions (Dated)'!$E$2:$E$53,'Transactions (Dated)'!$D$2:$D$53,'Share Values'!$X348,'Transactions (Dated)'!$B$2:$B$53,'Share Values'!AN$11,'Transactions (Dated)'!$C$2:$C$53,"Sell")</f>
        <v>0</v>
      </c>
      <c r="AO348" s="40"/>
      <c r="AQ348" s="3">
        <f t="shared" si="141"/>
        <v>42403</v>
      </c>
      <c r="AR348" s="6">
        <f t="shared" ca="1" si="142"/>
        <v>45648.75</v>
      </c>
      <c r="AS348" s="6">
        <f t="shared" ca="1" si="143"/>
        <v>16312.5</v>
      </c>
      <c r="AT348" s="6">
        <f t="shared" ca="1" si="144"/>
        <v>538694.75</v>
      </c>
      <c r="AU348" s="6">
        <f t="shared" ca="1" si="145"/>
        <v>67582.239999999991</v>
      </c>
      <c r="AV348" s="6">
        <f t="shared" ca="1" si="146"/>
        <v>29631.759999999998</v>
      </c>
      <c r="AW348" s="6">
        <f t="shared" ca="1" si="147"/>
        <v>0</v>
      </c>
      <c r="AX348" s="6">
        <f t="shared" ca="1" si="148"/>
        <v>53273</v>
      </c>
      <c r="AY348" s="6">
        <f t="shared" ca="1" si="149"/>
        <v>81226.86</v>
      </c>
      <c r="AZ348" s="6">
        <f t="shared" ca="1" si="150"/>
        <v>0</v>
      </c>
      <c r="BA348" s="6">
        <f t="shared" ca="1" si="151"/>
        <v>0</v>
      </c>
      <c r="BB348" s="6">
        <f t="shared" ca="1" si="152"/>
        <v>0</v>
      </c>
      <c r="BC348" s="6">
        <f t="shared" ca="1" si="153"/>
        <v>0</v>
      </c>
      <c r="BD348" s="6">
        <f t="shared" ca="1" si="154"/>
        <v>0</v>
      </c>
      <c r="BE348" s="6">
        <f t="shared" ca="1" si="155"/>
        <v>0</v>
      </c>
      <c r="BF348" s="6">
        <f t="shared" ca="1" si="162"/>
        <v>0</v>
      </c>
      <c r="BG348" s="6">
        <f t="shared" ca="1" si="163"/>
        <v>0</v>
      </c>
      <c r="BH348" s="6"/>
      <c r="BJ348" s="4">
        <f t="shared" ca="1" si="156"/>
        <v>832369.86</v>
      </c>
      <c r="BL348" s="3">
        <f t="shared" si="157"/>
        <v>42403</v>
      </c>
      <c r="BM348" s="6">
        <f>BM347+SUMIFS('Transactions (Dated)'!G:G,'Transactions (Dated)'!D:D,'Share Values'!AQ348)</f>
        <v>9060.5799999999945</v>
      </c>
      <c r="BN348" s="6">
        <f ca="1">BN347+SUMIFS('Transactions (Dated)'!$F:$F,'Transactions (Dated)'!$D:$D,$BL348,'Transactions (Dated)'!$B:$B,BN$11,'Transactions (Dated)'!$C:$C,"Dividend (paid to cash)")*Y348</f>
        <v>0</v>
      </c>
      <c r="BO348" s="6">
        <f ca="1">BO347+SUMIFS('Transactions (Dated)'!$F:$F,'Transactions (Dated)'!$D:$D,$BL348,'Transactions (Dated)'!$B:$B,BO$11,'Transactions (Dated)'!$C:$C,"Dividend (paid to cash)")*Z348</f>
        <v>2421.875</v>
      </c>
      <c r="BP348" s="6">
        <f ca="1">BP347+SUMIFS('Transactions (Dated)'!$F:$F,'Transactions (Dated)'!$D:$D,$BL348,'Transactions (Dated)'!$B:$B,BP$11,'Transactions (Dated)'!$C:$C,"Dividend (paid to cash)")*AA348</f>
        <v>35213.892</v>
      </c>
      <c r="BQ348" s="6">
        <f ca="1">BQ347+SUMIFS('Transactions (Dated)'!$F:$F,'Transactions (Dated)'!$D:$D,$BL348,'Transactions (Dated)'!$B:$B,BQ$11,'Transactions (Dated)'!$C:$C,"Dividend (paid to cash)")*AB348</f>
        <v>245.96000000000004</v>
      </c>
      <c r="BR348" s="6">
        <f ca="1">BR347+SUMIFS('Transactions (Dated)'!$F:$F,'Transactions (Dated)'!$D:$D,$BL348,'Transactions (Dated)'!$B:$B,BR$11,'Transactions (Dated)'!$C:$C,"Dividend (paid to cash)")*AC348</f>
        <v>0</v>
      </c>
      <c r="BS348" s="6">
        <f ca="1">BS347+SUMIFS('Transactions (Dated)'!$F:$F,'Transactions (Dated)'!$D:$D,$BL348,'Transactions (Dated)'!$B:$B,BS$11,'Transactions (Dated)'!$C:$C,"Dividend (paid to cash)")*AD348</f>
        <v>0</v>
      </c>
      <c r="BT348" s="6">
        <f ca="1">BT347+SUMIFS('Transactions (Dated)'!$F:$F,'Transactions (Dated)'!$D:$D,$BL348,'Transactions (Dated)'!$B:$B,BT$11,'Transactions (Dated)'!$C:$C,"Dividend (paid to cash)")*AE348</f>
        <v>0</v>
      </c>
      <c r="BU348" s="6">
        <f ca="1">BU347+SUMIFS('Transactions (Dated)'!$F:$F,'Transactions (Dated)'!$D:$D,$BL348,'Transactions (Dated)'!$B:$B,BU$11,'Transactions (Dated)'!$C:$C,"Dividend (paid to cash)")*AF348</f>
        <v>0</v>
      </c>
      <c r="BV348" s="6">
        <f ca="1">BV347+SUMIFS('Transactions (Dated)'!$F:$F,'Transactions (Dated)'!$D:$D,$BL348,'Transactions (Dated)'!$B:$B,BV$11,'Transactions (Dated)'!$C:$C,"Dividend (paid to cash)")*AG348</f>
        <v>0</v>
      </c>
      <c r="BW348" s="6">
        <f ca="1">BW347+SUMIFS('Transactions (Dated)'!$F:$F,'Transactions (Dated)'!$D:$D,$BL348,'Transactions (Dated)'!$B:$B,BW$11,'Transactions (Dated)'!$C:$C,"Dividend (paid to cash)")*AH348</f>
        <v>0</v>
      </c>
      <c r="BX348" s="6">
        <f ca="1">BX347+SUMIFS('Transactions (Dated)'!$F:$F,'Transactions (Dated)'!$D:$D,$BL348,'Transactions (Dated)'!$B:$B,BX$11,'Transactions (Dated)'!$C:$C,"Dividend (paid to cash)")*AI348</f>
        <v>0</v>
      </c>
      <c r="BY348" s="6">
        <f ca="1">BY347+SUMIFS('Transactions (Dated)'!$F:$F,'Transactions (Dated)'!$D:$D,$BL348,'Transactions (Dated)'!$B:$B,BY$11,'Transactions (Dated)'!$C:$C,"Dividend (paid to cash)")*AJ348</f>
        <v>0</v>
      </c>
      <c r="BZ348" s="6">
        <f ca="1">BZ347+SUMIFS('Transactions (Dated)'!$F:$F,'Transactions (Dated)'!$D:$D,$BL348,'Transactions (Dated)'!$B:$B,BZ$11,'Transactions (Dated)'!$C:$C,"Dividend (paid to cash)")*AK348</f>
        <v>0</v>
      </c>
      <c r="CA348" s="6">
        <f ca="1">CA347+SUMIFS('Transactions (Dated)'!$F:$F,'Transactions (Dated)'!$D:$D,$BL348,'Transactions (Dated)'!$B:$B,CA$11,'Transactions (Dated)'!$C:$C,"Dividend (paid to cash)")*AL348</f>
        <v>0</v>
      </c>
      <c r="CB348" s="6">
        <v>0</v>
      </c>
      <c r="CC348" s="6">
        <v>0</v>
      </c>
      <c r="CD348" s="6"/>
      <c r="CF348" s="6">
        <f t="shared" ca="1" si="164"/>
        <v>46942.306999999993</v>
      </c>
      <c r="CH348" s="3">
        <f t="shared" si="165"/>
        <v>42403</v>
      </c>
      <c r="CI348" s="4">
        <f t="shared" ca="1" si="158"/>
        <v>832369.86</v>
      </c>
      <c r="CJ348" s="4">
        <f t="shared" ca="1" si="159"/>
        <v>46942.306999999993</v>
      </c>
      <c r="CL348" s="4">
        <f t="shared" ca="1" si="160"/>
        <v>879312.16700000002</v>
      </c>
    </row>
    <row r="349" spans="2:90" x14ac:dyDescent="0.15">
      <c r="B349" s="3">
        <f t="shared" si="161"/>
        <v>42404</v>
      </c>
      <c r="C349" s="2">
        <v>12774.5</v>
      </c>
      <c r="E349" s="70">
        <v>42404</v>
      </c>
      <c r="F349" s="69">
        <v>10.17</v>
      </c>
      <c r="G349" s="69">
        <v>1.8</v>
      </c>
      <c r="H349" s="69">
        <v>17.29</v>
      </c>
      <c r="I349" s="69">
        <v>35.630000000000003</v>
      </c>
      <c r="J349" s="69">
        <v>12.83</v>
      </c>
      <c r="K349" s="69">
        <v>10.09</v>
      </c>
      <c r="L349" s="69">
        <v>18.57</v>
      </c>
      <c r="M349" s="69">
        <v>3.05</v>
      </c>
      <c r="N349" s="69">
        <v>6.97</v>
      </c>
      <c r="O349" s="69">
        <v>7.7466999999999997</v>
      </c>
      <c r="P349" s="69">
        <v>23.99</v>
      </c>
      <c r="Q349" s="69">
        <v>0.88</v>
      </c>
      <c r="R349" s="69">
        <v>3.08</v>
      </c>
      <c r="S349" s="69">
        <v>41.32</v>
      </c>
      <c r="T349" s="69"/>
      <c r="U349">
        <v>41.32</v>
      </c>
      <c r="V349" s="4"/>
      <c r="X349" s="3">
        <f t="shared" si="140"/>
        <v>42404</v>
      </c>
      <c r="Y349" s="40">
        <f ca="1">Y348+SUMIFS('Transactions (Dated)'!$E$2:$E$53,'Transactions (Dated)'!$D$2:$D$53,'Share Values'!$X349,'Transactions (Dated)'!$B$2:$B$53,'Share Values'!Y$11,'Transactions (Dated)'!$C$2:$C$53,"Buy")-SUMIFS('Transactions (Dated)'!$E$2:$E$53,'Transactions (Dated)'!$D$2:$D$53,'Share Values'!$X349,'Transactions (Dated)'!$B$2:$B$53,'Share Values'!Y$11,'Transactions (Dated)'!$C$2:$C$53,"Sell")</f>
        <v>4625</v>
      </c>
      <c r="Z349" s="40">
        <f ca="1">Z348+SUMIFS('Transactions (Dated)'!$E$2:$E$53,'Transactions (Dated)'!$D$2:$D$53,'Share Values'!$X349,'Transactions (Dated)'!$B$2:$B$53,'Share Values'!Z$11,'Transactions (Dated)'!$C$2:$C$53,"Buy")-SUMIFS('Transactions (Dated)'!$E$2:$E$53,'Transactions (Dated)'!$D$2:$D$53,'Share Values'!$X349,'Transactions (Dated)'!$B$2:$B$53,'Share Values'!Z$11,'Transactions (Dated)'!$C$2:$C$53,"Sell")</f>
        <v>9375</v>
      </c>
      <c r="AA349" s="40">
        <f ca="1">AA348+SUMIFS('Transactions (Dated)'!$E$2:$E$53,'Transactions (Dated)'!$D$2:$D$53,'Share Values'!$X349,'Transactions (Dated)'!$B$2:$B$53,'Share Values'!AA$11,'Transactions (Dated)'!$C$2:$C$53,"Buy")-SUMIFS('Transactions (Dated)'!$E$2:$E$53,'Transactions (Dated)'!$D$2:$D$53,'Share Values'!$X349,'Transactions (Dated)'!$B$2:$B$53,'Share Values'!AA$11,'Transactions (Dated)'!$C$2:$C$53,"Sell")</f>
        <v>31595</v>
      </c>
      <c r="AB349" s="40">
        <f ca="1">AB348+SUMIFS('Transactions (Dated)'!$E$2:$E$53,'Transactions (Dated)'!$D$2:$D$53,'Share Values'!$X349,'Transactions (Dated)'!$B$2:$B$53,'Share Values'!AB$11,'Transactions (Dated)'!$C$2:$C$53,"Buy")-SUMIFS('Transactions (Dated)'!$E$2:$E$53,'Transactions (Dated)'!$D$2:$D$53,'Share Values'!$X349,'Transactions (Dated)'!$B$2:$B$53,'Share Values'!AB$11,'Transactions (Dated)'!$C$2:$C$53,"Sell")</f>
        <v>1892</v>
      </c>
      <c r="AC349" s="40">
        <f ca="1">AC348+SUMIFS('Transactions (Dated)'!$E$2:$E$53,'Transactions (Dated)'!$D$2:$D$53,'Share Values'!$X349,'Transactions (Dated)'!$B$2:$B$53,'Share Values'!AC$11,'Transactions (Dated)'!$C$2:$C$53,"Buy")-SUMIFS('Transactions (Dated)'!$E$2:$E$53,'Transactions (Dated)'!$D$2:$D$53,'Share Values'!$X349,'Transactions (Dated)'!$B$2:$B$53,'Share Values'!AC$11,'Transactions (Dated)'!$C$2:$C$53,"Sell")</f>
        <v>2348</v>
      </c>
      <c r="AD349" s="40">
        <f ca="1">AD348+SUMIFS('Transactions (Dated)'!$E$2:$E$53,'Transactions (Dated)'!$D$2:$D$53,'Share Values'!$X349,'Transactions (Dated)'!$B$2:$B$53,'Share Values'!AD$11,'Transactions (Dated)'!$C$2:$C$53,"Buy")-SUMIFS('Transactions (Dated)'!$E$2:$E$53,'Transactions (Dated)'!$D$2:$D$53,'Share Values'!$X349,'Transactions (Dated)'!$B$2:$B$53,'Share Values'!AD$11,'Transactions (Dated)'!$C$2:$C$53,"Sell")</f>
        <v>0</v>
      </c>
      <c r="AE349" s="40">
        <f ca="1">AE348+SUMIFS('Transactions (Dated)'!$E$2:$E$53,'Transactions (Dated)'!$D$2:$D$53,'Share Values'!$X349,'Transactions (Dated)'!$B$2:$B$53,'Share Values'!AE$11,'Transactions (Dated)'!$C$2:$C$53,"Buy")-SUMIFS('Transactions (Dated)'!$E$2:$E$53,'Transactions (Dated)'!$D$2:$D$53,'Share Values'!$X349,'Transactions (Dated)'!$B$2:$B$53,'Share Values'!AE$11,'Transactions (Dated)'!$C$2:$C$53,"Sell")</f>
        <v>2900</v>
      </c>
      <c r="AF349" s="40">
        <f ca="1">AF348+SUMIFS('Transactions (Dated)'!$E$2:$E$53,'Transactions (Dated)'!$D$2:$D$53,'Share Values'!$X349,'Transactions (Dated)'!$B$2:$B$53,'Share Values'!AF$11,'Transactions (Dated)'!$C$2:$C$53,"Buy")-SUMIFS('Transactions (Dated)'!$E$2:$E$53,'Transactions (Dated)'!$D$2:$D$53,'Share Values'!$X349,'Transactions (Dated)'!$B$2:$B$53,'Share Values'!AF$11,'Transactions (Dated)'!$C$2:$C$53,"Sell")</f>
        <v>28401</v>
      </c>
      <c r="AG349" s="40">
        <f ca="1">AG348+SUMIFS('Transactions (Dated)'!$E$2:$E$53,'Transactions (Dated)'!$D$2:$D$53,'Share Values'!$X349,'Transactions (Dated)'!$B$2:$B$53,'Share Values'!AG$11,'Transactions (Dated)'!$C$2:$C$53,"Buy")-SUMIFS('Transactions (Dated)'!$E$2:$E$53,'Transactions (Dated)'!$D$2:$D$53,'Share Values'!$X349,'Transactions (Dated)'!$B$2:$B$53,'Share Values'!AG$11,'Transactions (Dated)'!$C$2:$C$53,"Sell")</f>
        <v>0</v>
      </c>
      <c r="AH349" s="40">
        <f ca="1">AH348+SUMIFS('Transactions (Dated)'!$E$2:$E$53,'Transactions (Dated)'!$D$2:$D$53,'Share Values'!$X349,'Transactions (Dated)'!$B$2:$B$53,'Share Values'!AH$11,'Transactions (Dated)'!$C$2:$C$53,"Buy")-SUMIFS('Transactions (Dated)'!$E$2:$E$53,'Transactions (Dated)'!$D$2:$D$53,'Share Values'!$X349,'Transactions (Dated)'!$B$2:$B$53,'Share Values'!AH$11,'Transactions (Dated)'!$C$2:$C$53,"Sell")</f>
        <v>0</v>
      </c>
      <c r="AI349" s="40">
        <f ca="1">AI348+SUMIFS('Transactions (Dated)'!$E$2:$E$53,'Transactions (Dated)'!$D$2:$D$53,'Share Values'!$X349,'Transactions (Dated)'!$B$2:$B$53,'Share Values'!AI$11,'Transactions (Dated)'!$C$2:$C$53,"Buy")-SUMIFS('Transactions (Dated)'!$E$2:$E$53,'Transactions (Dated)'!$D$2:$D$53,'Share Values'!$X349,'Transactions (Dated)'!$B$2:$B$53,'Share Values'!AI$11,'Transactions (Dated)'!$C$2:$C$53,"Sell")</f>
        <v>0</v>
      </c>
      <c r="AJ349" s="40">
        <f ca="1">AJ348+SUMIFS('Transactions (Dated)'!$E$2:$E$53,'Transactions (Dated)'!$D$2:$D$53,'Share Values'!$X349,'Transactions (Dated)'!$B$2:$B$53,'Share Values'!AJ$11,'Transactions (Dated)'!$C$2:$C$53,"Buy")-SUMIFS('Transactions (Dated)'!$E$2:$E$53,'Transactions (Dated)'!$D$2:$D$53,'Share Values'!$X349,'Transactions (Dated)'!$B$2:$B$53,'Share Values'!AJ$11,'Transactions (Dated)'!$C$2:$C$53,"Sell")</f>
        <v>0</v>
      </c>
      <c r="AK349" s="40">
        <f ca="1">AK348+SUMIFS('Transactions (Dated)'!$E$2:$E$53,'Transactions (Dated)'!$D$2:$D$53,'Share Values'!$X349,'Transactions (Dated)'!$B$2:$B$53,'Share Values'!AK$11,'Transactions (Dated)'!$C$2:$C$53,"Buy")-SUMIFS('Transactions (Dated)'!$E$2:$E$53,'Transactions (Dated)'!$D$2:$D$53,'Share Values'!$X349,'Transactions (Dated)'!$B$2:$B$53,'Share Values'!AK$11,'Transactions (Dated)'!$C$2:$C$53,"Sell")</f>
        <v>0</v>
      </c>
      <c r="AL349" s="40">
        <f ca="1">AL348+SUMIFS('Transactions (Dated)'!$E$2:$E$53,'Transactions (Dated)'!$D$2:$D$53,'Share Values'!$X349,'Transactions (Dated)'!$B$2:$B$53,'Share Values'!AL$11,'Transactions (Dated)'!$C$2:$C$53,"Buy")-SUMIFS('Transactions (Dated)'!$E$2:$E$53,'Transactions (Dated)'!$D$2:$D$53,'Share Values'!$X349,'Transactions (Dated)'!$B$2:$B$53,'Share Values'!AL$11,'Transactions (Dated)'!$C$2:$C$53,"Sell")</f>
        <v>0</v>
      </c>
      <c r="AM349" s="40">
        <f ca="1">AM348+SUMIFS('Transactions (Dated)'!$E$2:$E$53,'Transactions (Dated)'!$D$2:$D$53,'Share Values'!$X349,'Transactions (Dated)'!$B$2:$B$53,'Share Values'!AM$11,'Transactions (Dated)'!$C$2:$C$53,"Buy")-SUMIFS('Transactions (Dated)'!$E$2:$E$53,'Transactions (Dated)'!$D$2:$D$53,'Share Values'!$X349,'Transactions (Dated)'!$B$2:$B$53,'Share Values'!AM$11,'Transactions (Dated)'!$C$2:$C$53,"Sell")</f>
        <v>0</v>
      </c>
      <c r="AN349" s="40">
        <f ca="1">AN348+SUMIFS('Transactions (Dated)'!$E$2:$E$53,'Transactions (Dated)'!$D$2:$D$53,'Share Values'!$X349,'Transactions (Dated)'!$B$2:$B$53,'Share Values'!AN$11,'Transactions (Dated)'!$C$2:$C$53,"Buy")-SUMIFS('Transactions (Dated)'!$E$2:$E$53,'Transactions (Dated)'!$D$2:$D$53,'Share Values'!$X349,'Transactions (Dated)'!$B$2:$B$53,'Share Values'!AN$11,'Transactions (Dated)'!$C$2:$C$53,"Sell")</f>
        <v>0</v>
      </c>
      <c r="AO349" s="40"/>
      <c r="AQ349" s="3">
        <f t="shared" si="141"/>
        <v>42404</v>
      </c>
      <c r="AR349" s="6">
        <f t="shared" ca="1" si="142"/>
        <v>47036.25</v>
      </c>
      <c r="AS349" s="6">
        <f t="shared" ca="1" si="143"/>
        <v>16875</v>
      </c>
      <c r="AT349" s="6">
        <f t="shared" ca="1" si="144"/>
        <v>546277.54999999993</v>
      </c>
      <c r="AU349" s="6">
        <f t="shared" ca="1" si="145"/>
        <v>67411.960000000006</v>
      </c>
      <c r="AV349" s="6">
        <f t="shared" ca="1" si="146"/>
        <v>30124.84</v>
      </c>
      <c r="AW349" s="6">
        <f t="shared" ca="1" si="147"/>
        <v>0</v>
      </c>
      <c r="AX349" s="6">
        <f t="shared" ca="1" si="148"/>
        <v>53853</v>
      </c>
      <c r="AY349" s="6">
        <f t="shared" ca="1" si="149"/>
        <v>86623.049999999988</v>
      </c>
      <c r="AZ349" s="6">
        <f t="shared" ca="1" si="150"/>
        <v>0</v>
      </c>
      <c r="BA349" s="6">
        <f t="shared" ca="1" si="151"/>
        <v>0</v>
      </c>
      <c r="BB349" s="6">
        <f t="shared" ca="1" si="152"/>
        <v>0</v>
      </c>
      <c r="BC349" s="6">
        <f t="shared" ca="1" si="153"/>
        <v>0</v>
      </c>
      <c r="BD349" s="6">
        <f t="shared" ca="1" si="154"/>
        <v>0</v>
      </c>
      <c r="BE349" s="6">
        <f t="shared" ca="1" si="155"/>
        <v>0</v>
      </c>
      <c r="BF349" s="6">
        <f t="shared" ca="1" si="162"/>
        <v>0</v>
      </c>
      <c r="BG349" s="6">
        <f t="shared" ca="1" si="163"/>
        <v>0</v>
      </c>
      <c r="BH349" s="6"/>
      <c r="BJ349" s="4">
        <f t="shared" ca="1" si="156"/>
        <v>848201.64999999991</v>
      </c>
      <c r="BL349" s="3">
        <f t="shared" si="157"/>
        <v>42404</v>
      </c>
      <c r="BM349" s="6">
        <f>BM348+SUMIFS('Transactions (Dated)'!G:G,'Transactions (Dated)'!D:D,'Share Values'!AQ349)</f>
        <v>9060.5799999999945</v>
      </c>
      <c r="BN349" s="6">
        <f ca="1">BN348+SUMIFS('Transactions (Dated)'!$F:$F,'Transactions (Dated)'!$D:$D,$BL349,'Transactions (Dated)'!$B:$B,BN$11,'Transactions (Dated)'!$C:$C,"Dividend (paid to cash)")*Y349</f>
        <v>0</v>
      </c>
      <c r="BO349" s="6">
        <f ca="1">BO348+SUMIFS('Transactions (Dated)'!$F:$F,'Transactions (Dated)'!$D:$D,$BL349,'Transactions (Dated)'!$B:$B,BO$11,'Transactions (Dated)'!$C:$C,"Dividend (paid to cash)")*Z349</f>
        <v>2421.875</v>
      </c>
      <c r="BP349" s="6">
        <f ca="1">BP348+SUMIFS('Transactions (Dated)'!$F:$F,'Transactions (Dated)'!$D:$D,$BL349,'Transactions (Dated)'!$B:$B,BP$11,'Transactions (Dated)'!$C:$C,"Dividend (paid to cash)")*AA349</f>
        <v>35213.892</v>
      </c>
      <c r="BQ349" s="6">
        <f ca="1">BQ348+SUMIFS('Transactions (Dated)'!$F:$F,'Transactions (Dated)'!$D:$D,$BL349,'Transactions (Dated)'!$B:$B,BQ$11,'Transactions (Dated)'!$C:$C,"Dividend (paid to cash)")*AB349</f>
        <v>245.96000000000004</v>
      </c>
      <c r="BR349" s="6">
        <f ca="1">BR348+SUMIFS('Transactions (Dated)'!$F:$F,'Transactions (Dated)'!$D:$D,$BL349,'Transactions (Dated)'!$B:$B,BR$11,'Transactions (Dated)'!$C:$C,"Dividend (paid to cash)")*AC349</f>
        <v>0</v>
      </c>
      <c r="BS349" s="6">
        <f ca="1">BS348+SUMIFS('Transactions (Dated)'!$F:$F,'Transactions (Dated)'!$D:$D,$BL349,'Transactions (Dated)'!$B:$B,BS$11,'Transactions (Dated)'!$C:$C,"Dividend (paid to cash)")*AD349</f>
        <v>0</v>
      </c>
      <c r="BT349" s="6">
        <f ca="1">BT348+SUMIFS('Transactions (Dated)'!$F:$F,'Transactions (Dated)'!$D:$D,$BL349,'Transactions (Dated)'!$B:$B,BT$11,'Transactions (Dated)'!$C:$C,"Dividend (paid to cash)")*AE349</f>
        <v>0</v>
      </c>
      <c r="BU349" s="6">
        <f ca="1">BU348+SUMIFS('Transactions (Dated)'!$F:$F,'Transactions (Dated)'!$D:$D,$BL349,'Transactions (Dated)'!$B:$B,BU$11,'Transactions (Dated)'!$C:$C,"Dividend (paid to cash)")*AF349</f>
        <v>0</v>
      </c>
      <c r="BV349" s="6">
        <f ca="1">BV348+SUMIFS('Transactions (Dated)'!$F:$F,'Transactions (Dated)'!$D:$D,$BL349,'Transactions (Dated)'!$B:$B,BV$11,'Transactions (Dated)'!$C:$C,"Dividend (paid to cash)")*AG349</f>
        <v>0</v>
      </c>
      <c r="BW349" s="6">
        <f ca="1">BW348+SUMIFS('Transactions (Dated)'!$F:$F,'Transactions (Dated)'!$D:$D,$BL349,'Transactions (Dated)'!$B:$B,BW$11,'Transactions (Dated)'!$C:$C,"Dividend (paid to cash)")*AH349</f>
        <v>0</v>
      </c>
      <c r="BX349" s="6">
        <f ca="1">BX348+SUMIFS('Transactions (Dated)'!$F:$F,'Transactions (Dated)'!$D:$D,$BL349,'Transactions (Dated)'!$B:$B,BX$11,'Transactions (Dated)'!$C:$C,"Dividend (paid to cash)")*AI349</f>
        <v>0</v>
      </c>
      <c r="BY349" s="6">
        <f ca="1">BY348+SUMIFS('Transactions (Dated)'!$F:$F,'Transactions (Dated)'!$D:$D,$BL349,'Transactions (Dated)'!$B:$B,BY$11,'Transactions (Dated)'!$C:$C,"Dividend (paid to cash)")*AJ349</f>
        <v>0</v>
      </c>
      <c r="BZ349" s="6">
        <f ca="1">BZ348+SUMIFS('Transactions (Dated)'!$F:$F,'Transactions (Dated)'!$D:$D,$BL349,'Transactions (Dated)'!$B:$B,BZ$11,'Transactions (Dated)'!$C:$C,"Dividend (paid to cash)")*AK349</f>
        <v>0</v>
      </c>
      <c r="CA349" s="6">
        <f ca="1">CA348+SUMIFS('Transactions (Dated)'!$F:$F,'Transactions (Dated)'!$D:$D,$BL349,'Transactions (Dated)'!$B:$B,CA$11,'Transactions (Dated)'!$C:$C,"Dividend (paid to cash)")*AL349</f>
        <v>0</v>
      </c>
      <c r="CB349" s="6">
        <v>0</v>
      </c>
      <c r="CC349" s="6">
        <v>0</v>
      </c>
      <c r="CD349" s="6"/>
      <c r="CF349" s="6">
        <f t="shared" ca="1" si="164"/>
        <v>46942.306999999993</v>
      </c>
      <c r="CH349" s="3">
        <f t="shared" si="165"/>
        <v>42404</v>
      </c>
      <c r="CI349" s="4">
        <f t="shared" ca="1" si="158"/>
        <v>848201.64999999991</v>
      </c>
      <c r="CJ349" s="4">
        <f t="shared" ca="1" si="159"/>
        <v>46942.306999999993</v>
      </c>
      <c r="CL349" s="4">
        <f t="shared" ca="1" si="160"/>
        <v>895143.95699999994</v>
      </c>
    </row>
    <row r="350" spans="2:90" x14ac:dyDescent="0.15">
      <c r="B350" s="3">
        <f t="shared" si="161"/>
        <v>42405</v>
      </c>
      <c r="C350" s="2">
        <v>12764</v>
      </c>
      <c r="E350" s="70">
        <v>42405</v>
      </c>
      <c r="F350" s="69">
        <v>9.8699999999999992</v>
      </c>
      <c r="G350" s="69">
        <v>1.72</v>
      </c>
      <c r="H350" s="69">
        <v>17.28</v>
      </c>
      <c r="I350" s="69">
        <v>34.909999999999997</v>
      </c>
      <c r="J350" s="69">
        <v>12.57</v>
      </c>
      <c r="K350" s="69">
        <v>10.32</v>
      </c>
      <c r="L350" s="69">
        <v>18.25</v>
      </c>
      <c r="M350" s="69">
        <v>3.22</v>
      </c>
      <c r="N350" s="69">
        <v>6.97</v>
      </c>
      <c r="O350" s="69">
        <v>7.83</v>
      </c>
      <c r="P350" s="69">
        <v>23.63</v>
      </c>
      <c r="Q350" s="69">
        <v>0.87</v>
      </c>
      <c r="R350" s="69">
        <v>3.05</v>
      </c>
      <c r="S350" s="69">
        <v>41.47</v>
      </c>
      <c r="T350" s="69"/>
      <c r="U350">
        <v>41.47</v>
      </c>
      <c r="V350" s="4"/>
      <c r="X350" s="3">
        <f t="shared" si="140"/>
        <v>42405</v>
      </c>
      <c r="Y350" s="40">
        <f ca="1">Y349+SUMIFS('Transactions (Dated)'!$E$2:$E$53,'Transactions (Dated)'!$D$2:$D$53,'Share Values'!$X350,'Transactions (Dated)'!$B$2:$B$53,'Share Values'!Y$11,'Transactions (Dated)'!$C$2:$C$53,"Buy")-SUMIFS('Transactions (Dated)'!$E$2:$E$53,'Transactions (Dated)'!$D$2:$D$53,'Share Values'!$X350,'Transactions (Dated)'!$B$2:$B$53,'Share Values'!Y$11,'Transactions (Dated)'!$C$2:$C$53,"Sell")</f>
        <v>4625</v>
      </c>
      <c r="Z350" s="40">
        <f ca="1">Z349+SUMIFS('Transactions (Dated)'!$E$2:$E$53,'Transactions (Dated)'!$D$2:$D$53,'Share Values'!$X350,'Transactions (Dated)'!$B$2:$B$53,'Share Values'!Z$11,'Transactions (Dated)'!$C$2:$C$53,"Buy")-SUMIFS('Transactions (Dated)'!$E$2:$E$53,'Transactions (Dated)'!$D$2:$D$53,'Share Values'!$X350,'Transactions (Dated)'!$B$2:$B$53,'Share Values'!Z$11,'Transactions (Dated)'!$C$2:$C$53,"Sell")</f>
        <v>9375</v>
      </c>
      <c r="AA350" s="40">
        <f ca="1">AA349+SUMIFS('Transactions (Dated)'!$E$2:$E$53,'Transactions (Dated)'!$D$2:$D$53,'Share Values'!$X350,'Transactions (Dated)'!$B$2:$B$53,'Share Values'!AA$11,'Transactions (Dated)'!$C$2:$C$53,"Buy")-SUMIFS('Transactions (Dated)'!$E$2:$E$53,'Transactions (Dated)'!$D$2:$D$53,'Share Values'!$X350,'Transactions (Dated)'!$B$2:$B$53,'Share Values'!AA$11,'Transactions (Dated)'!$C$2:$C$53,"Sell")</f>
        <v>31595</v>
      </c>
      <c r="AB350" s="40">
        <f ca="1">AB349+SUMIFS('Transactions (Dated)'!$E$2:$E$53,'Transactions (Dated)'!$D$2:$D$53,'Share Values'!$X350,'Transactions (Dated)'!$B$2:$B$53,'Share Values'!AB$11,'Transactions (Dated)'!$C$2:$C$53,"Buy")-SUMIFS('Transactions (Dated)'!$E$2:$E$53,'Transactions (Dated)'!$D$2:$D$53,'Share Values'!$X350,'Transactions (Dated)'!$B$2:$B$53,'Share Values'!AB$11,'Transactions (Dated)'!$C$2:$C$53,"Sell")</f>
        <v>1892</v>
      </c>
      <c r="AC350" s="40">
        <f ca="1">AC349+SUMIFS('Transactions (Dated)'!$E$2:$E$53,'Transactions (Dated)'!$D$2:$D$53,'Share Values'!$X350,'Transactions (Dated)'!$B$2:$B$53,'Share Values'!AC$11,'Transactions (Dated)'!$C$2:$C$53,"Buy")-SUMIFS('Transactions (Dated)'!$E$2:$E$53,'Transactions (Dated)'!$D$2:$D$53,'Share Values'!$X350,'Transactions (Dated)'!$B$2:$B$53,'Share Values'!AC$11,'Transactions (Dated)'!$C$2:$C$53,"Sell")</f>
        <v>2348</v>
      </c>
      <c r="AD350" s="40">
        <f ca="1">AD349+SUMIFS('Transactions (Dated)'!$E$2:$E$53,'Transactions (Dated)'!$D$2:$D$53,'Share Values'!$X350,'Transactions (Dated)'!$B$2:$B$53,'Share Values'!AD$11,'Transactions (Dated)'!$C$2:$C$53,"Buy")-SUMIFS('Transactions (Dated)'!$E$2:$E$53,'Transactions (Dated)'!$D$2:$D$53,'Share Values'!$X350,'Transactions (Dated)'!$B$2:$B$53,'Share Values'!AD$11,'Transactions (Dated)'!$C$2:$C$53,"Sell")</f>
        <v>0</v>
      </c>
      <c r="AE350" s="40">
        <f ca="1">AE349+SUMIFS('Transactions (Dated)'!$E$2:$E$53,'Transactions (Dated)'!$D$2:$D$53,'Share Values'!$X350,'Transactions (Dated)'!$B$2:$B$53,'Share Values'!AE$11,'Transactions (Dated)'!$C$2:$C$53,"Buy")-SUMIFS('Transactions (Dated)'!$E$2:$E$53,'Transactions (Dated)'!$D$2:$D$53,'Share Values'!$X350,'Transactions (Dated)'!$B$2:$B$53,'Share Values'!AE$11,'Transactions (Dated)'!$C$2:$C$53,"Sell")</f>
        <v>2900</v>
      </c>
      <c r="AF350" s="40">
        <f ca="1">AF349+SUMIFS('Transactions (Dated)'!$E$2:$E$53,'Transactions (Dated)'!$D$2:$D$53,'Share Values'!$X350,'Transactions (Dated)'!$B$2:$B$53,'Share Values'!AF$11,'Transactions (Dated)'!$C$2:$C$53,"Buy")-SUMIFS('Transactions (Dated)'!$E$2:$E$53,'Transactions (Dated)'!$D$2:$D$53,'Share Values'!$X350,'Transactions (Dated)'!$B$2:$B$53,'Share Values'!AF$11,'Transactions (Dated)'!$C$2:$C$53,"Sell")</f>
        <v>28401</v>
      </c>
      <c r="AG350" s="40">
        <f ca="1">AG349+SUMIFS('Transactions (Dated)'!$E$2:$E$53,'Transactions (Dated)'!$D$2:$D$53,'Share Values'!$X350,'Transactions (Dated)'!$B$2:$B$53,'Share Values'!AG$11,'Transactions (Dated)'!$C$2:$C$53,"Buy")-SUMIFS('Transactions (Dated)'!$E$2:$E$53,'Transactions (Dated)'!$D$2:$D$53,'Share Values'!$X350,'Transactions (Dated)'!$B$2:$B$53,'Share Values'!AG$11,'Transactions (Dated)'!$C$2:$C$53,"Sell")</f>
        <v>0</v>
      </c>
      <c r="AH350" s="40">
        <f ca="1">AH349+SUMIFS('Transactions (Dated)'!$E$2:$E$53,'Transactions (Dated)'!$D$2:$D$53,'Share Values'!$X350,'Transactions (Dated)'!$B$2:$B$53,'Share Values'!AH$11,'Transactions (Dated)'!$C$2:$C$53,"Buy")-SUMIFS('Transactions (Dated)'!$E$2:$E$53,'Transactions (Dated)'!$D$2:$D$53,'Share Values'!$X350,'Transactions (Dated)'!$B$2:$B$53,'Share Values'!AH$11,'Transactions (Dated)'!$C$2:$C$53,"Sell")</f>
        <v>0</v>
      </c>
      <c r="AI350" s="40">
        <f ca="1">AI349+SUMIFS('Transactions (Dated)'!$E$2:$E$53,'Transactions (Dated)'!$D$2:$D$53,'Share Values'!$X350,'Transactions (Dated)'!$B$2:$B$53,'Share Values'!AI$11,'Transactions (Dated)'!$C$2:$C$53,"Buy")-SUMIFS('Transactions (Dated)'!$E$2:$E$53,'Transactions (Dated)'!$D$2:$D$53,'Share Values'!$X350,'Transactions (Dated)'!$B$2:$B$53,'Share Values'!AI$11,'Transactions (Dated)'!$C$2:$C$53,"Sell")</f>
        <v>0</v>
      </c>
      <c r="AJ350" s="40">
        <f ca="1">AJ349+SUMIFS('Transactions (Dated)'!$E$2:$E$53,'Transactions (Dated)'!$D$2:$D$53,'Share Values'!$X350,'Transactions (Dated)'!$B$2:$B$53,'Share Values'!AJ$11,'Transactions (Dated)'!$C$2:$C$53,"Buy")-SUMIFS('Transactions (Dated)'!$E$2:$E$53,'Transactions (Dated)'!$D$2:$D$53,'Share Values'!$X350,'Transactions (Dated)'!$B$2:$B$53,'Share Values'!AJ$11,'Transactions (Dated)'!$C$2:$C$53,"Sell")</f>
        <v>0</v>
      </c>
      <c r="AK350" s="40">
        <f ca="1">AK349+SUMIFS('Transactions (Dated)'!$E$2:$E$53,'Transactions (Dated)'!$D$2:$D$53,'Share Values'!$X350,'Transactions (Dated)'!$B$2:$B$53,'Share Values'!AK$11,'Transactions (Dated)'!$C$2:$C$53,"Buy")-SUMIFS('Transactions (Dated)'!$E$2:$E$53,'Transactions (Dated)'!$D$2:$D$53,'Share Values'!$X350,'Transactions (Dated)'!$B$2:$B$53,'Share Values'!AK$11,'Transactions (Dated)'!$C$2:$C$53,"Sell")</f>
        <v>0</v>
      </c>
      <c r="AL350" s="40">
        <f ca="1">AL349+SUMIFS('Transactions (Dated)'!$E$2:$E$53,'Transactions (Dated)'!$D$2:$D$53,'Share Values'!$X350,'Transactions (Dated)'!$B$2:$B$53,'Share Values'!AL$11,'Transactions (Dated)'!$C$2:$C$53,"Buy")-SUMIFS('Transactions (Dated)'!$E$2:$E$53,'Transactions (Dated)'!$D$2:$D$53,'Share Values'!$X350,'Transactions (Dated)'!$B$2:$B$53,'Share Values'!AL$11,'Transactions (Dated)'!$C$2:$C$53,"Sell")</f>
        <v>0</v>
      </c>
      <c r="AM350" s="40">
        <f ca="1">AM349+SUMIFS('Transactions (Dated)'!$E$2:$E$53,'Transactions (Dated)'!$D$2:$D$53,'Share Values'!$X350,'Transactions (Dated)'!$B$2:$B$53,'Share Values'!AM$11,'Transactions (Dated)'!$C$2:$C$53,"Buy")-SUMIFS('Transactions (Dated)'!$E$2:$E$53,'Transactions (Dated)'!$D$2:$D$53,'Share Values'!$X350,'Transactions (Dated)'!$B$2:$B$53,'Share Values'!AM$11,'Transactions (Dated)'!$C$2:$C$53,"Sell")</f>
        <v>0</v>
      </c>
      <c r="AN350" s="40">
        <f ca="1">AN349+SUMIFS('Transactions (Dated)'!$E$2:$E$53,'Transactions (Dated)'!$D$2:$D$53,'Share Values'!$X350,'Transactions (Dated)'!$B$2:$B$53,'Share Values'!AN$11,'Transactions (Dated)'!$C$2:$C$53,"Buy")-SUMIFS('Transactions (Dated)'!$E$2:$E$53,'Transactions (Dated)'!$D$2:$D$53,'Share Values'!$X350,'Transactions (Dated)'!$B$2:$B$53,'Share Values'!AN$11,'Transactions (Dated)'!$C$2:$C$53,"Sell")</f>
        <v>0</v>
      </c>
      <c r="AO350" s="40"/>
      <c r="AQ350" s="3">
        <f t="shared" si="141"/>
        <v>42405</v>
      </c>
      <c r="AR350" s="6">
        <f t="shared" ca="1" si="142"/>
        <v>45648.75</v>
      </c>
      <c r="AS350" s="6">
        <f t="shared" ca="1" si="143"/>
        <v>16125</v>
      </c>
      <c r="AT350" s="6">
        <f t="shared" ca="1" si="144"/>
        <v>545961.60000000009</v>
      </c>
      <c r="AU350" s="6">
        <f t="shared" ca="1" si="145"/>
        <v>66049.719999999987</v>
      </c>
      <c r="AV350" s="6">
        <f t="shared" ca="1" si="146"/>
        <v>29514.36</v>
      </c>
      <c r="AW350" s="6">
        <f t="shared" ca="1" si="147"/>
        <v>0</v>
      </c>
      <c r="AX350" s="6">
        <f t="shared" ca="1" si="148"/>
        <v>52925</v>
      </c>
      <c r="AY350" s="6">
        <f t="shared" ca="1" si="149"/>
        <v>91451.22</v>
      </c>
      <c r="AZ350" s="6">
        <f t="shared" ca="1" si="150"/>
        <v>0</v>
      </c>
      <c r="BA350" s="6">
        <f t="shared" ca="1" si="151"/>
        <v>0</v>
      </c>
      <c r="BB350" s="6">
        <f t="shared" ca="1" si="152"/>
        <v>0</v>
      </c>
      <c r="BC350" s="6">
        <f t="shared" ca="1" si="153"/>
        <v>0</v>
      </c>
      <c r="BD350" s="6">
        <f t="shared" ca="1" si="154"/>
        <v>0</v>
      </c>
      <c r="BE350" s="6">
        <f t="shared" ca="1" si="155"/>
        <v>0</v>
      </c>
      <c r="BF350" s="6">
        <f t="shared" ca="1" si="162"/>
        <v>0</v>
      </c>
      <c r="BG350" s="6">
        <f t="shared" ca="1" si="163"/>
        <v>0</v>
      </c>
      <c r="BH350" s="6"/>
      <c r="BJ350" s="4">
        <f t="shared" ca="1" si="156"/>
        <v>847675.65</v>
      </c>
      <c r="BL350" s="3">
        <f t="shared" si="157"/>
        <v>42405</v>
      </c>
      <c r="BM350" s="6">
        <f>BM349+SUMIFS('Transactions (Dated)'!G:G,'Transactions (Dated)'!D:D,'Share Values'!AQ350)</f>
        <v>9060.5799999999945</v>
      </c>
      <c r="BN350" s="6">
        <f ca="1">BN349+SUMIFS('Transactions (Dated)'!$F:$F,'Transactions (Dated)'!$D:$D,$BL350,'Transactions (Dated)'!$B:$B,BN$11,'Transactions (Dated)'!$C:$C,"Dividend (paid to cash)")*Y350</f>
        <v>0</v>
      </c>
      <c r="BO350" s="6">
        <f ca="1">BO349+SUMIFS('Transactions (Dated)'!$F:$F,'Transactions (Dated)'!$D:$D,$BL350,'Transactions (Dated)'!$B:$B,BO$11,'Transactions (Dated)'!$C:$C,"Dividend (paid to cash)")*Z350</f>
        <v>2421.875</v>
      </c>
      <c r="BP350" s="6">
        <f ca="1">BP349+SUMIFS('Transactions (Dated)'!$F:$F,'Transactions (Dated)'!$D:$D,$BL350,'Transactions (Dated)'!$B:$B,BP$11,'Transactions (Dated)'!$C:$C,"Dividend (paid to cash)")*AA350</f>
        <v>35213.892</v>
      </c>
      <c r="BQ350" s="6">
        <f ca="1">BQ349+SUMIFS('Transactions (Dated)'!$F:$F,'Transactions (Dated)'!$D:$D,$BL350,'Transactions (Dated)'!$B:$B,BQ$11,'Transactions (Dated)'!$C:$C,"Dividend (paid to cash)")*AB350</f>
        <v>245.96000000000004</v>
      </c>
      <c r="BR350" s="6">
        <f ca="1">BR349+SUMIFS('Transactions (Dated)'!$F:$F,'Transactions (Dated)'!$D:$D,$BL350,'Transactions (Dated)'!$B:$B,BR$11,'Transactions (Dated)'!$C:$C,"Dividend (paid to cash)")*AC350</f>
        <v>0</v>
      </c>
      <c r="BS350" s="6">
        <f ca="1">BS349+SUMIFS('Transactions (Dated)'!$F:$F,'Transactions (Dated)'!$D:$D,$BL350,'Transactions (Dated)'!$B:$B,BS$11,'Transactions (Dated)'!$C:$C,"Dividend (paid to cash)")*AD350</f>
        <v>0</v>
      </c>
      <c r="BT350" s="6">
        <f ca="1">BT349+SUMIFS('Transactions (Dated)'!$F:$F,'Transactions (Dated)'!$D:$D,$BL350,'Transactions (Dated)'!$B:$B,BT$11,'Transactions (Dated)'!$C:$C,"Dividend (paid to cash)")*AE350</f>
        <v>0</v>
      </c>
      <c r="BU350" s="6">
        <f ca="1">BU349+SUMIFS('Transactions (Dated)'!$F:$F,'Transactions (Dated)'!$D:$D,$BL350,'Transactions (Dated)'!$B:$B,BU$11,'Transactions (Dated)'!$C:$C,"Dividend (paid to cash)")*AF350</f>
        <v>0</v>
      </c>
      <c r="BV350" s="6">
        <f ca="1">BV349+SUMIFS('Transactions (Dated)'!$F:$F,'Transactions (Dated)'!$D:$D,$BL350,'Transactions (Dated)'!$B:$B,BV$11,'Transactions (Dated)'!$C:$C,"Dividend (paid to cash)")*AG350</f>
        <v>0</v>
      </c>
      <c r="BW350" s="6">
        <f ca="1">BW349+SUMIFS('Transactions (Dated)'!$F:$F,'Transactions (Dated)'!$D:$D,$BL350,'Transactions (Dated)'!$B:$B,BW$11,'Transactions (Dated)'!$C:$C,"Dividend (paid to cash)")*AH350</f>
        <v>0</v>
      </c>
      <c r="BX350" s="6">
        <f ca="1">BX349+SUMIFS('Transactions (Dated)'!$F:$F,'Transactions (Dated)'!$D:$D,$BL350,'Transactions (Dated)'!$B:$B,BX$11,'Transactions (Dated)'!$C:$C,"Dividend (paid to cash)")*AI350</f>
        <v>0</v>
      </c>
      <c r="BY350" s="6">
        <f ca="1">BY349+SUMIFS('Transactions (Dated)'!$F:$F,'Transactions (Dated)'!$D:$D,$BL350,'Transactions (Dated)'!$B:$B,BY$11,'Transactions (Dated)'!$C:$C,"Dividend (paid to cash)")*AJ350</f>
        <v>0</v>
      </c>
      <c r="BZ350" s="6">
        <f ca="1">BZ349+SUMIFS('Transactions (Dated)'!$F:$F,'Transactions (Dated)'!$D:$D,$BL350,'Transactions (Dated)'!$B:$B,BZ$11,'Transactions (Dated)'!$C:$C,"Dividend (paid to cash)")*AK350</f>
        <v>0</v>
      </c>
      <c r="CA350" s="6">
        <f ca="1">CA349+SUMIFS('Transactions (Dated)'!$F:$F,'Transactions (Dated)'!$D:$D,$BL350,'Transactions (Dated)'!$B:$B,CA$11,'Transactions (Dated)'!$C:$C,"Dividend (paid to cash)")*AL350</f>
        <v>0</v>
      </c>
      <c r="CB350" s="6">
        <v>0</v>
      </c>
      <c r="CC350" s="6">
        <v>0</v>
      </c>
      <c r="CD350" s="6"/>
      <c r="CF350" s="6">
        <f t="shared" ca="1" si="164"/>
        <v>46942.306999999993</v>
      </c>
      <c r="CH350" s="3">
        <f t="shared" si="165"/>
        <v>42405</v>
      </c>
      <c r="CI350" s="4">
        <f t="shared" ca="1" si="158"/>
        <v>847675.65</v>
      </c>
      <c r="CJ350" s="4">
        <f t="shared" ca="1" si="159"/>
        <v>46942.306999999993</v>
      </c>
      <c r="CL350" s="4">
        <f t="shared" ca="1" si="160"/>
        <v>894617.95700000005</v>
      </c>
    </row>
    <row r="351" spans="2:90" x14ac:dyDescent="0.15">
      <c r="B351" s="3">
        <f t="shared" si="161"/>
        <v>42408</v>
      </c>
      <c r="C351" s="2">
        <v>12535.4</v>
      </c>
      <c r="E351" s="70">
        <v>42408</v>
      </c>
      <c r="F351" s="69">
        <v>9.4700000000000006</v>
      </c>
      <c r="G351" s="69">
        <v>1.7</v>
      </c>
      <c r="H351" s="69">
        <v>16.96</v>
      </c>
      <c r="I351" s="69">
        <v>34.49</v>
      </c>
      <c r="J351" s="69">
        <v>12.14</v>
      </c>
      <c r="K351" s="69">
        <v>10.17</v>
      </c>
      <c r="L351" s="69">
        <v>17.920000000000002</v>
      </c>
      <c r="M351" s="69">
        <v>3.51</v>
      </c>
      <c r="N351" s="69">
        <v>6.86</v>
      </c>
      <c r="O351" s="69">
        <v>7.7667000000000002</v>
      </c>
      <c r="P351" s="69">
        <v>23.22</v>
      </c>
      <c r="Q351" s="69">
        <v>0.88</v>
      </c>
      <c r="R351" s="69">
        <v>2.77</v>
      </c>
      <c r="S351" s="69">
        <v>41.38</v>
      </c>
      <c r="T351" s="69"/>
      <c r="U351">
        <v>41.38</v>
      </c>
      <c r="V351" s="4"/>
      <c r="X351" s="3">
        <f t="shared" si="140"/>
        <v>42408</v>
      </c>
      <c r="Y351" s="40">
        <f ca="1">Y350+SUMIFS('Transactions (Dated)'!$E$2:$E$53,'Transactions (Dated)'!$D$2:$D$53,'Share Values'!$X351,'Transactions (Dated)'!$B$2:$B$53,'Share Values'!Y$11,'Transactions (Dated)'!$C$2:$C$53,"Buy")-SUMIFS('Transactions (Dated)'!$E$2:$E$53,'Transactions (Dated)'!$D$2:$D$53,'Share Values'!$X351,'Transactions (Dated)'!$B$2:$B$53,'Share Values'!Y$11,'Transactions (Dated)'!$C$2:$C$53,"Sell")</f>
        <v>4625</v>
      </c>
      <c r="Z351" s="40">
        <f ca="1">Z350+SUMIFS('Transactions (Dated)'!$E$2:$E$53,'Transactions (Dated)'!$D$2:$D$53,'Share Values'!$X351,'Transactions (Dated)'!$B$2:$B$53,'Share Values'!Z$11,'Transactions (Dated)'!$C$2:$C$53,"Buy")-SUMIFS('Transactions (Dated)'!$E$2:$E$53,'Transactions (Dated)'!$D$2:$D$53,'Share Values'!$X351,'Transactions (Dated)'!$B$2:$B$53,'Share Values'!Z$11,'Transactions (Dated)'!$C$2:$C$53,"Sell")</f>
        <v>9375</v>
      </c>
      <c r="AA351" s="40">
        <f ca="1">AA350+SUMIFS('Transactions (Dated)'!$E$2:$E$53,'Transactions (Dated)'!$D$2:$D$53,'Share Values'!$X351,'Transactions (Dated)'!$B$2:$B$53,'Share Values'!AA$11,'Transactions (Dated)'!$C$2:$C$53,"Buy")-SUMIFS('Transactions (Dated)'!$E$2:$E$53,'Transactions (Dated)'!$D$2:$D$53,'Share Values'!$X351,'Transactions (Dated)'!$B$2:$B$53,'Share Values'!AA$11,'Transactions (Dated)'!$C$2:$C$53,"Sell")</f>
        <v>31595</v>
      </c>
      <c r="AB351" s="40">
        <f ca="1">AB350+SUMIFS('Transactions (Dated)'!$E$2:$E$53,'Transactions (Dated)'!$D$2:$D$53,'Share Values'!$X351,'Transactions (Dated)'!$B$2:$B$53,'Share Values'!AB$11,'Transactions (Dated)'!$C$2:$C$53,"Buy")-SUMIFS('Transactions (Dated)'!$E$2:$E$53,'Transactions (Dated)'!$D$2:$D$53,'Share Values'!$X351,'Transactions (Dated)'!$B$2:$B$53,'Share Values'!AB$11,'Transactions (Dated)'!$C$2:$C$53,"Sell")</f>
        <v>1892</v>
      </c>
      <c r="AC351" s="40">
        <f ca="1">AC350+SUMIFS('Transactions (Dated)'!$E$2:$E$53,'Transactions (Dated)'!$D$2:$D$53,'Share Values'!$X351,'Transactions (Dated)'!$B$2:$B$53,'Share Values'!AC$11,'Transactions (Dated)'!$C$2:$C$53,"Buy")-SUMIFS('Transactions (Dated)'!$E$2:$E$53,'Transactions (Dated)'!$D$2:$D$53,'Share Values'!$X351,'Transactions (Dated)'!$B$2:$B$53,'Share Values'!AC$11,'Transactions (Dated)'!$C$2:$C$53,"Sell")</f>
        <v>2348</v>
      </c>
      <c r="AD351" s="40">
        <f ca="1">AD350+SUMIFS('Transactions (Dated)'!$E$2:$E$53,'Transactions (Dated)'!$D$2:$D$53,'Share Values'!$X351,'Transactions (Dated)'!$B$2:$B$53,'Share Values'!AD$11,'Transactions (Dated)'!$C$2:$C$53,"Buy")-SUMIFS('Transactions (Dated)'!$E$2:$E$53,'Transactions (Dated)'!$D$2:$D$53,'Share Values'!$X351,'Transactions (Dated)'!$B$2:$B$53,'Share Values'!AD$11,'Transactions (Dated)'!$C$2:$C$53,"Sell")</f>
        <v>0</v>
      </c>
      <c r="AE351" s="40">
        <f ca="1">AE350+SUMIFS('Transactions (Dated)'!$E$2:$E$53,'Transactions (Dated)'!$D$2:$D$53,'Share Values'!$X351,'Transactions (Dated)'!$B$2:$B$53,'Share Values'!AE$11,'Transactions (Dated)'!$C$2:$C$53,"Buy")-SUMIFS('Transactions (Dated)'!$E$2:$E$53,'Transactions (Dated)'!$D$2:$D$53,'Share Values'!$X351,'Transactions (Dated)'!$B$2:$B$53,'Share Values'!AE$11,'Transactions (Dated)'!$C$2:$C$53,"Sell")</f>
        <v>2900</v>
      </c>
      <c r="AF351" s="40">
        <f ca="1">AF350+SUMIFS('Transactions (Dated)'!$E$2:$E$53,'Transactions (Dated)'!$D$2:$D$53,'Share Values'!$X351,'Transactions (Dated)'!$B$2:$B$53,'Share Values'!AF$11,'Transactions (Dated)'!$C$2:$C$53,"Buy")-SUMIFS('Transactions (Dated)'!$E$2:$E$53,'Transactions (Dated)'!$D$2:$D$53,'Share Values'!$X351,'Transactions (Dated)'!$B$2:$B$53,'Share Values'!AF$11,'Transactions (Dated)'!$C$2:$C$53,"Sell")</f>
        <v>28401</v>
      </c>
      <c r="AG351" s="40">
        <f ca="1">AG350+SUMIFS('Transactions (Dated)'!$E$2:$E$53,'Transactions (Dated)'!$D$2:$D$53,'Share Values'!$X351,'Transactions (Dated)'!$B$2:$B$53,'Share Values'!AG$11,'Transactions (Dated)'!$C$2:$C$53,"Buy")-SUMIFS('Transactions (Dated)'!$E$2:$E$53,'Transactions (Dated)'!$D$2:$D$53,'Share Values'!$X351,'Transactions (Dated)'!$B$2:$B$53,'Share Values'!AG$11,'Transactions (Dated)'!$C$2:$C$53,"Sell")</f>
        <v>0</v>
      </c>
      <c r="AH351" s="40">
        <f ca="1">AH350+SUMIFS('Transactions (Dated)'!$E$2:$E$53,'Transactions (Dated)'!$D$2:$D$53,'Share Values'!$X351,'Transactions (Dated)'!$B$2:$B$53,'Share Values'!AH$11,'Transactions (Dated)'!$C$2:$C$53,"Buy")-SUMIFS('Transactions (Dated)'!$E$2:$E$53,'Transactions (Dated)'!$D$2:$D$53,'Share Values'!$X351,'Transactions (Dated)'!$B$2:$B$53,'Share Values'!AH$11,'Transactions (Dated)'!$C$2:$C$53,"Sell")</f>
        <v>0</v>
      </c>
      <c r="AI351" s="40">
        <f ca="1">AI350+SUMIFS('Transactions (Dated)'!$E$2:$E$53,'Transactions (Dated)'!$D$2:$D$53,'Share Values'!$X351,'Transactions (Dated)'!$B$2:$B$53,'Share Values'!AI$11,'Transactions (Dated)'!$C$2:$C$53,"Buy")-SUMIFS('Transactions (Dated)'!$E$2:$E$53,'Transactions (Dated)'!$D$2:$D$53,'Share Values'!$X351,'Transactions (Dated)'!$B$2:$B$53,'Share Values'!AI$11,'Transactions (Dated)'!$C$2:$C$53,"Sell")</f>
        <v>0</v>
      </c>
      <c r="AJ351" s="40">
        <f ca="1">AJ350+SUMIFS('Transactions (Dated)'!$E$2:$E$53,'Transactions (Dated)'!$D$2:$D$53,'Share Values'!$X351,'Transactions (Dated)'!$B$2:$B$53,'Share Values'!AJ$11,'Transactions (Dated)'!$C$2:$C$53,"Buy")-SUMIFS('Transactions (Dated)'!$E$2:$E$53,'Transactions (Dated)'!$D$2:$D$53,'Share Values'!$X351,'Transactions (Dated)'!$B$2:$B$53,'Share Values'!AJ$11,'Transactions (Dated)'!$C$2:$C$53,"Sell")</f>
        <v>0</v>
      </c>
      <c r="AK351" s="40">
        <f ca="1">AK350+SUMIFS('Transactions (Dated)'!$E$2:$E$53,'Transactions (Dated)'!$D$2:$D$53,'Share Values'!$X351,'Transactions (Dated)'!$B$2:$B$53,'Share Values'!AK$11,'Transactions (Dated)'!$C$2:$C$53,"Buy")-SUMIFS('Transactions (Dated)'!$E$2:$E$53,'Transactions (Dated)'!$D$2:$D$53,'Share Values'!$X351,'Transactions (Dated)'!$B$2:$B$53,'Share Values'!AK$11,'Transactions (Dated)'!$C$2:$C$53,"Sell")</f>
        <v>0</v>
      </c>
      <c r="AL351" s="40">
        <f ca="1">AL350+SUMIFS('Transactions (Dated)'!$E$2:$E$53,'Transactions (Dated)'!$D$2:$D$53,'Share Values'!$X351,'Transactions (Dated)'!$B$2:$B$53,'Share Values'!AL$11,'Transactions (Dated)'!$C$2:$C$53,"Buy")-SUMIFS('Transactions (Dated)'!$E$2:$E$53,'Transactions (Dated)'!$D$2:$D$53,'Share Values'!$X351,'Transactions (Dated)'!$B$2:$B$53,'Share Values'!AL$11,'Transactions (Dated)'!$C$2:$C$53,"Sell")</f>
        <v>0</v>
      </c>
      <c r="AM351" s="40">
        <f ca="1">AM350+SUMIFS('Transactions (Dated)'!$E$2:$E$53,'Transactions (Dated)'!$D$2:$D$53,'Share Values'!$X351,'Transactions (Dated)'!$B$2:$B$53,'Share Values'!AM$11,'Transactions (Dated)'!$C$2:$C$53,"Buy")-SUMIFS('Transactions (Dated)'!$E$2:$E$53,'Transactions (Dated)'!$D$2:$D$53,'Share Values'!$X351,'Transactions (Dated)'!$B$2:$B$53,'Share Values'!AM$11,'Transactions (Dated)'!$C$2:$C$53,"Sell")</f>
        <v>0</v>
      </c>
      <c r="AN351" s="40">
        <f ca="1">AN350+SUMIFS('Transactions (Dated)'!$E$2:$E$53,'Transactions (Dated)'!$D$2:$D$53,'Share Values'!$X351,'Transactions (Dated)'!$B$2:$B$53,'Share Values'!AN$11,'Transactions (Dated)'!$C$2:$C$53,"Buy")-SUMIFS('Transactions (Dated)'!$E$2:$E$53,'Transactions (Dated)'!$D$2:$D$53,'Share Values'!$X351,'Transactions (Dated)'!$B$2:$B$53,'Share Values'!AN$11,'Transactions (Dated)'!$C$2:$C$53,"Sell")</f>
        <v>0</v>
      </c>
      <c r="AO351" s="40"/>
      <c r="AQ351" s="3">
        <f t="shared" si="141"/>
        <v>42408</v>
      </c>
      <c r="AR351" s="6">
        <f t="shared" ca="1" si="142"/>
        <v>43798.75</v>
      </c>
      <c r="AS351" s="6">
        <f t="shared" ca="1" si="143"/>
        <v>15937.5</v>
      </c>
      <c r="AT351" s="6">
        <f t="shared" ca="1" si="144"/>
        <v>535851.20000000007</v>
      </c>
      <c r="AU351" s="6">
        <f t="shared" ca="1" si="145"/>
        <v>65255.08</v>
      </c>
      <c r="AV351" s="6">
        <f t="shared" ca="1" si="146"/>
        <v>28504.720000000001</v>
      </c>
      <c r="AW351" s="6">
        <f t="shared" ca="1" si="147"/>
        <v>0</v>
      </c>
      <c r="AX351" s="6">
        <f t="shared" ca="1" si="148"/>
        <v>51968.000000000007</v>
      </c>
      <c r="AY351" s="6">
        <f t="shared" ca="1" si="149"/>
        <v>99687.51</v>
      </c>
      <c r="AZ351" s="6">
        <f t="shared" ca="1" si="150"/>
        <v>0</v>
      </c>
      <c r="BA351" s="6">
        <f t="shared" ca="1" si="151"/>
        <v>0</v>
      </c>
      <c r="BB351" s="6">
        <f t="shared" ca="1" si="152"/>
        <v>0</v>
      </c>
      <c r="BC351" s="6">
        <f t="shared" ca="1" si="153"/>
        <v>0</v>
      </c>
      <c r="BD351" s="6">
        <f t="shared" ca="1" si="154"/>
        <v>0</v>
      </c>
      <c r="BE351" s="6">
        <f t="shared" ca="1" si="155"/>
        <v>0</v>
      </c>
      <c r="BF351" s="6">
        <f t="shared" ca="1" si="162"/>
        <v>0</v>
      </c>
      <c r="BG351" s="6">
        <f t="shared" ca="1" si="163"/>
        <v>0</v>
      </c>
      <c r="BH351" s="6"/>
      <c r="BJ351" s="4">
        <f t="shared" ca="1" si="156"/>
        <v>841002.76</v>
      </c>
      <c r="BL351" s="3">
        <f t="shared" si="157"/>
        <v>42408</v>
      </c>
      <c r="BM351" s="6">
        <f>BM350+SUMIFS('Transactions (Dated)'!G:G,'Transactions (Dated)'!D:D,'Share Values'!AQ351)</f>
        <v>9060.5799999999945</v>
      </c>
      <c r="BN351" s="6">
        <f ca="1">BN350+SUMIFS('Transactions (Dated)'!$F:$F,'Transactions (Dated)'!$D:$D,$BL351,'Transactions (Dated)'!$B:$B,BN$11,'Transactions (Dated)'!$C:$C,"Dividend (paid to cash)")*Y351</f>
        <v>0</v>
      </c>
      <c r="BO351" s="6">
        <f ca="1">BO350+SUMIFS('Transactions (Dated)'!$F:$F,'Transactions (Dated)'!$D:$D,$BL351,'Transactions (Dated)'!$B:$B,BO$11,'Transactions (Dated)'!$C:$C,"Dividend (paid to cash)")*Z351</f>
        <v>2421.875</v>
      </c>
      <c r="BP351" s="6">
        <f ca="1">BP350+SUMIFS('Transactions (Dated)'!$F:$F,'Transactions (Dated)'!$D:$D,$BL351,'Transactions (Dated)'!$B:$B,BP$11,'Transactions (Dated)'!$C:$C,"Dividend (paid to cash)")*AA351</f>
        <v>35213.892</v>
      </c>
      <c r="BQ351" s="6">
        <f ca="1">BQ350+SUMIFS('Transactions (Dated)'!$F:$F,'Transactions (Dated)'!$D:$D,$BL351,'Transactions (Dated)'!$B:$B,BQ$11,'Transactions (Dated)'!$C:$C,"Dividend (paid to cash)")*AB351</f>
        <v>245.96000000000004</v>
      </c>
      <c r="BR351" s="6">
        <f ca="1">BR350+SUMIFS('Transactions (Dated)'!$F:$F,'Transactions (Dated)'!$D:$D,$BL351,'Transactions (Dated)'!$B:$B,BR$11,'Transactions (Dated)'!$C:$C,"Dividend (paid to cash)")*AC351</f>
        <v>0</v>
      </c>
      <c r="BS351" s="6">
        <f ca="1">BS350+SUMIFS('Transactions (Dated)'!$F:$F,'Transactions (Dated)'!$D:$D,$BL351,'Transactions (Dated)'!$B:$B,BS$11,'Transactions (Dated)'!$C:$C,"Dividend (paid to cash)")*AD351</f>
        <v>0</v>
      </c>
      <c r="BT351" s="6">
        <f ca="1">BT350+SUMIFS('Transactions (Dated)'!$F:$F,'Transactions (Dated)'!$D:$D,$BL351,'Transactions (Dated)'!$B:$B,BT$11,'Transactions (Dated)'!$C:$C,"Dividend (paid to cash)")*AE351</f>
        <v>0</v>
      </c>
      <c r="BU351" s="6">
        <f ca="1">BU350+SUMIFS('Transactions (Dated)'!$F:$F,'Transactions (Dated)'!$D:$D,$BL351,'Transactions (Dated)'!$B:$B,BU$11,'Transactions (Dated)'!$C:$C,"Dividend (paid to cash)")*AF351</f>
        <v>0</v>
      </c>
      <c r="BV351" s="6">
        <f ca="1">BV350+SUMIFS('Transactions (Dated)'!$F:$F,'Transactions (Dated)'!$D:$D,$BL351,'Transactions (Dated)'!$B:$B,BV$11,'Transactions (Dated)'!$C:$C,"Dividend (paid to cash)")*AG351</f>
        <v>0</v>
      </c>
      <c r="BW351" s="6">
        <f ca="1">BW350+SUMIFS('Transactions (Dated)'!$F:$F,'Transactions (Dated)'!$D:$D,$BL351,'Transactions (Dated)'!$B:$B,BW$11,'Transactions (Dated)'!$C:$C,"Dividend (paid to cash)")*AH351</f>
        <v>0</v>
      </c>
      <c r="BX351" s="6">
        <f ca="1">BX350+SUMIFS('Transactions (Dated)'!$F:$F,'Transactions (Dated)'!$D:$D,$BL351,'Transactions (Dated)'!$B:$B,BX$11,'Transactions (Dated)'!$C:$C,"Dividend (paid to cash)")*AI351</f>
        <v>0</v>
      </c>
      <c r="BY351" s="6">
        <f ca="1">BY350+SUMIFS('Transactions (Dated)'!$F:$F,'Transactions (Dated)'!$D:$D,$BL351,'Transactions (Dated)'!$B:$B,BY$11,'Transactions (Dated)'!$C:$C,"Dividend (paid to cash)")*AJ351</f>
        <v>0</v>
      </c>
      <c r="BZ351" s="6">
        <f ca="1">BZ350+SUMIFS('Transactions (Dated)'!$F:$F,'Transactions (Dated)'!$D:$D,$BL351,'Transactions (Dated)'!$B:$B,BZ$11,'Transactions (Dated)'!$C:$C,"Dividend (paid to cash)")*AK351</f>
        <v>0</v>
      </c>
      <c r="CA351" s="6">
        <f ca="1">CA350+SUMIFS('Transactions (Dated)'!$F:$F,'Transactions (Dated)'!$D:$D,$BL351,'Transactions (Dated)'!$B:$B,CA$11,'Transactions (Dated)'!$C:$C,"Dividend (paid to cash)")*AL351</f>
        <v>0</v>
      </c>
      <c r="CB351" s="6">
        <v>0</v>
      </c>
      <c r="CC351" s="6">
        <v>0</v>
      </c>
      <c r="CD351" s="6"/>
      <c r="CF351" s="6">
        <f t="shared" ca="1" si="164"/>
        <v>46942.306999999993</v>
      </c>
      <c r="CH351" s="3">
        <f t="shared" si="165"/>
        <v>42408</v>
      </c>
      <c r="CI351" s="4">
        <f t="shared" ca="1" si="158"/>
        <v>841002.76</v>
      </c>
      <c r="CJ351" s="4">
        <f t="shared" ca="1" si="159"/>
        <v>46942.306999999993</v>
      </c>
      <c r="CL351" s="4">
        <f t="shared" ca="1" si="160"/>
        <v>887945.06700000004</v>
      </c>
    </row>
    <row r="352" spans="2:90" x14ac:dyDescent="0.15">
      <c r="B352" s="3">
        <f t="shared" si="161"/>
        <v>42409</v>
      </c>
      <c r="C352" s="2">
        <v>12282.7</v>
      </c>
      <c r="E352" s="70">
        <v>42409</v>
      </c>
      <c r="F352" s="69">
        <v>9.35</v>
      </c>
      <c r="G352" s="69">
        <v>1.68</v>
      </c>
      <c r="H352" s="69">
        <v>16.63</v>
      </c>
      <c r="I352" s="69">
        <v>34.21</v>
      </c>
      <c r="J352" s="69">
        <v>11.93</v>
      </c>
      <c r="K352" s="69">
        <v>10.029999999999999</v>
      </c>
      <c r="L352" s="69">
        <v>17.32</v>
      </c>
      <c r="M352" s="69">
        <v>3.46</v>
      </c>
      <c r="N352" s="69">
        <v>6.9</v>
      </c>
      <c r="O352" s="69">
        <v>7.6666999999999996</v>
      </c>
      <c r="P352" s="69">
        <v>22.87</v>
      </c>
      <c r="Q352" s="69">
        <v>0.88</v>
      </c>
      <c r="R352" s="69">
        <v>2.48</v>
      </c>
      <c r="S352" s="69">
        <v>37.14</v>
      </c>
      <c r="T352" s="69"/>
      <c r="U352">
        <v>37.14</v>
      </c>
      <c r="V352" s="4"/>
      <c r="X352" s="3">
        <f t="shared" si="140"/>
        <v>42409</v>
      </c>
      <c r="Y352" s="40">
        <f ca="1">Y351+SUMIFS('Transactions (Dated)'!$E$2:$E$53,'Transactions (Dated)'!$D$2:$D$53,'Share Values'!$X352,'Transactions (Dated)'!$B$2:$B$53,'Share Values'!Y$11,'Transactions (Dated)'!$C$2:$C$53,"Buy")-SUMIFS('Transactions (Dated)'!$E$2:$E$53,'Transactions (Dated)'!$D$2:$D$53,'Share Values'!$X352,'Transactions (Dated)'!$B$2:$B$53,'Share Values'!Y$11,'Transactions (Dated)'!$C$2:$C$53,"Sell")</f>
        <v>4625</v>
      </c>
      <c r="Z352" s="40">
        <f ca="1">Z351+SUMIFS('Transactions (Dated)'!$E$2:$E$53,'Transactions (Dated)'!$D$2:$D$53,'Share Values'!$X352,'Transactions (Dated)'!$B$2:$B$53,'Share Values'!Z$11,'Transactions (Dated)'!$C$2:$C$53,"Buy")-SUMIFS('Transactions (Dated)'!$E$2:$E$53,'Transactions (Dated)'!$D$2:$D$53,'Share Values'!$X352,'Transactions (Dated)'!$B$2:$B$53,'Share Values'!Z$11,'Transactions (Dated)'!$C$2:$C$53,"Sell")</f>
        <v>9375</v>
      </c>
      <c r="AA352" s="40">
        <f ca="1">AA351+SUMIFS('Transactions (Dated)'!$E$2:$E$53,'Transactions (Dated)'!$D$2:$D$53,'Share Values'!$X352,'Transactions (Dated)'!$B$2:$B$53,'Share Values'!AA$11,'Transactions (Dated)'!$C$2:$C$53,"Buy")-SUMIFS('Transactions (Dated)'!$E$2:$E$53,'Transactions (Dated)'!$D$2:$D$53,'Share Values'!$X352,'Transactions (Dated)'!$B$2:$B$53,'Share Values'!AA$11,'Transactions (Dated)'!$C$2:$C$53,"Sell")</f>
        <v>31595</v>
      </c>
      <c r="AB352" s="40">
        <f ca="1">AB351+SUMIFS('Transactions (Dated)'!$E$2:$E$53,'Transactions (Dated)'!$D$2:$D$53,'Share Values'!$X352,'Transactions (Dated)'!$B$2:$B$53,'Share Values'!AB$11,'Transactions (Dated)'!$C$2:$C$53,"Buy")-SUMIFS('Transactions (Dated)'!$E$2:$E$53,'Transactions (Dated)'!$D$2:$D$53,'Share Values'!$X352,'Transactions (Dated)'!$B$2:$B$53,'Share Values'!AB$11,'Transactions (Dated)'!$C$2:$C$53,"Sell")</f>
        <v>1892</v>
      </c>
      <c r="AC352" s="40">
        <f ca="1">AC351+SUMIFS('Transactions (Dated)'!$E$2:$E$53,'Transactions (Dated)'!$D$2:$D$53,'Share Values'!$X352,'Transactions (Dated)'!$B$2:$B$53,'Share Values'!AC$11,'Transactions (Dated)'!$C$2:$C$53,"Buy")-SUMIFS('Transactions (Dated)'!$E$2:$E$53,'Transactions (Dated)'!$D$2:$D$53,'Share Values'!$X352,'Transactions (Dated)'!$B$2:$B$53,'Share Values'!AC$11,'Transactions (Dated)'!$C$2:$C$53,"Sell")</f>
        <v>2348</v>
      </c>
      <c r="AD352" s="40">
        <f ca="1">AD351+SUMIFS('Transactions (Dated)'!$E$2:$E$53,'Transactions (Dated)'!$D$2:$D$53,'Share Values'!$X352,'Transactions (Dated)'!$B$2:$B$53,'Share Values'!AD$11,'Transactions (Dated)'!$C$2:$C$53,"Buy")-SUMIFS('Transactions (Dated)'!$E$2:$E$53,'Transactions (Dated)'!$D$2:$D$53,'Share Values'!$X352,'Transactions (Dated)'!$B$2:$B$53,'Share Values'!AD$11,'Transactions (Dated)'!$C$2:$C$53,"Sell")</f>
        <v>0</v>
      </c>
      <c r="AE352" s="40">
        <f ca="1">AE351+SUMIFS('Transactions (Dated)'!$E$2:$E$53,'Transactions (Dated)'!$D$2:$D$53,'Share Values'!$X352,'Transactions (Dated)'!$B$2:$B$53,'Share Values'!AE$11,'Transactions (Dated)'!$C$2:$C$53,"Buy")-SUMIFS('Transactions (Dated)'!$E$2:$E$53,'Transactions (Dated)'!$D$2:$D$53,'Share Values'!$X352,'Transactions (Dated)'!$B$2:$B$53,'Share Values'!AE$11,'Transactions (Dated)'!$C$2:$C$53,"Sell")</f>
        <v>2900</v>
      </c>
      <c r="AF352" s="40">
        <f ca="1">AF351+SUMIFS('Transactions (Dated)'!$E$2:$E$53,'Transactions (Dated)'!$D$2:$D$53,'Share Values'!$X352,'Transactions (Dated)'!$B$2:$B$53,'Share Values'!AF$11,'Transactions (Dated)'!$C$2:$C$53,"Buy")-SUMIFS('Transactions (Dated)'!$E$2:$E$53,'Transactions (Dated)'!$D$2:$D$53,'Share Values'!$X352,'Transactions (Dated)'!$B$2:$B$53,'Share Values'!AF$11,'Transactions (Dated)'!$C$2:$C$53,"Sell")</f>
        <v>28401</v>
      </c>
      <c r="AG352" s="40">
        <f ca="1">AG351+SUMIFS('Transactions (Dated)'!$E$2:$E$53,'Transactions (Dated)'!$D$2:$D$53,'Share Values'!$X352,'Transactions (Dated)'!$B$2:$B$53,'Share Values'!AG$11,'Transactions (Dated)'!$C$2:$C$53,"Buy")-SUMIFS('Transactions (Dated)'!$E$2:$E$53,'Transactions (Dated)'!$D$2:$D$53,'Share Values'!$X352,'Transactions (Dated)'!$B$2:$B$53,'Share Values'!AG$11,'Transactions (Dated)'!$C$2:$C$53,"Sell")</f>
        <v>0</v>
      </c>
      <c r="AH352" s="40">
        <f ca="1">AH351+SUMIFS('Transactions (Dated)'!$E$2:$E$53,'Transactions (Dated)'!$D$2:$D$53,'Share Values'!$X352,'Transactions (Dated)'!$B$2:$B$53,'Share Values'!AH$11,'Transactions (Dated)'!$C$2:$C$53,"Buy")-SUMIFS('Transactions (Dated)'!$E$2:$E$53,'Transactions (Dated)'!$D$2:$D$53,'Share Values'!$X352,'Transactions (Dated)'!$B$2:$B$53,'Share Values'!AH$11,'Transactions (Dated)'!$C$2:$C$53,"Sell")</f>
        <v>0</v>
      </c>
      <c r="AI352" s="40">
        <f ca="1">AI351+SUMIFS('Transactions (Dated)'!$E$2:$E$53,'Transactions (Dated)'!$D$2:$D$53,'Share Values'!$X352,'Transactions (Dated)'!$B$2:$B$53,'Share Values'!AI$11,'Transactions (Dated)'!$C$2:$C$53,"Buy")-SUMIFS('Transactions (Dated)'!$E$2:$E$53,'Transactions (Dated)'!$D$2:$D$53,'Share Values'!$X352,'Transactions (Dated)'!$B$2:$B$53,'Share Values'!AI$11,'Transactions (Dated)'!$C$2:$C$53,"Sell")</f>
        <v>0</v>
      </c>
      <c r="AJ352" s="40">
        <f ca="1">AJ351+SUMIFS('Transactions (Dated)'!$E$2:$E$53,'Transactions (Dated)'!$D$2:$D$53,'Share Values'!$X352,'Transactions (Dated)'!$B$2:$B$53,'Share Values'!AJ$11,'Transactions (Dated)'!$C$2:$C$53,"Buy")-SUMIFS('Transactions (Dated)'!$E$2:$E$53,'Transactions (Dated)'!$D$2:$D$53,'Share Values'!$X352,'Transactions (Dated)'!$B$2:$B$53,'Share Values'!AJ$11,'Transactions (Dated)'!$C$2:$C$53,"Sell")</f>
        <v>0</v>
      </c>
      <c r="AK352" s="40">
        <f ca="1">AK351+SUMIFS('Transactions (Dated)'!$E$2:$E$53,'Transactions (Dated)'!$D$2:$D$53,'Share Values'!$X352,'Transactions (Dated)'!$B$2:$B$53,'Share Values'!AK$11,'Transactions (Dated)'!$C$2:$C$53,"Buy")-SUMIFS('Transactions (Dated)'!$E$2:$E$53,'Transactions (Dated)'!$D$2:$D$53,'Share Values'!$X352,'Transactions (Dated)'!$B$2:$B$53,'Share Values'!AK$11,'Transactions (Dated)'!$C$2:$C$53,"Sell")</f>
        <v>0</v>
      </c>
      <c r="AL352" s="40">
        <f ca="1">AL351+SUMIFS('Transactions (Dated)'!$E$2:$E$53,'Transactions (Dated)'!$D$2:$D$53,'Share Values'!$X352,'Transactions (Dated)'!$B$2:$B$53,'Share Values'!AL$11,'Transactions (Dated)'!$C$2:$C$53,"Buy")-SUMIFS('Transactions (Dated)'!$E$2:$E$53,'Transactions (Dated)'!$D$2:$D$53,'Share Values'!$X352,'Transactions (Dated)'!$B$2:$B$53,'Share Values'!AL$11,'Transactions (Dated)'!$C$2:$C$53,"Sell")</f>
        <v>0</v>
      </c>
      <c r="AM352" s="40">
        <f ca="1">AM351+SUMIFS('Transactions (Dated)'!$E$2:$E$53,'Transactions (Dated)'!$D$2:$D$53,'Share Values'!$X352,'Transactions (Dated)'!$B$2:$B$53,'Share Values'!AM$11,'Transactions (Dated)'!$C$2:$C$53,"Buy")-SUMIFS('Transactions (Dated)'!$E$2:$E$53,'Transactions (Dated)'!$D$2:$D$53,'Share Values'!$X352,'Transactions (Dated)'!$B$2:$B$53,'Share Values'!AM$11,'Transactions (Dated)'!$C$2:$C$53,"Sell")</f>
        <v>0</v>
      </c>
      <c r="AN352" s="40">
        <f ca="1">AN351+SUMIFS('Transactions (Dated)'!$E$2:$E$53,'Transactions (Dated)'!$D$2:$D$53,'Share Values'!$X352,'Transactions (Dated)'!$B$2:$B$53,'Share Values'!AN$11,'Transactions (Dated)'!$C$2:$C$53,"Buy")-SUMIFS('Transactions (Dated)'!$E$2:$E$53,'Transactions (Dated)'!$D$2:$D$53,'Share Values'!$X352,'Transactions (Dated)'!$B$2:$B$53,'Share Values'!AN$11,'Transactions (Dated)'!$C$2:$C$53,"Sell")</f>
        <v>0</v>
      </c>
      <c r="AO352" s="40"/>
      <c r="AQ352" s="3">
        <f t="shared" si="141"/>
        <v>42409</v>
      </c>
      <c r="AR352" s="6">
        <f t="shared" ca="1" si="142"/>
        <v>43243.75</v>
      </c>
      <c r="AS352" s="6">
        <f t="shared" ca="1" si="143"/>
        <v>15750</v>
      </c>
      <c r="AT352" s="6">
        <f t="shared" ca="1" si="144"/>
        <v>525424.85</v>
      </c>
      <c r="AU352" s="6">
        <f t="shared" ca="1" si="145"/>
        <v>64725.32</v>
      </c>
      <c r="AV352" s="6">
        <f t="shared" ca="1" si="146"/>
        <v>28011.64</v>
      </c>
      <c r="AW352" s="6">
        <f t="shared" ca="1" si="147"/>
        <v>0</v>
      </c>
      <c r="AX352" s="6">
        <f t="shared" ca="1" si="148"/>
        <v>50228</v>
      </c>
      <c r="AY352" s="6">
        <f t="shared" ca="1" si="149"/>
        <v>98267.459999999992</v>
      </c>
      <c r="AZ352" s="6">
        <f t="shared" ca="1" si="150"/>
        <v>0</v>
      </c>
      <c r="BA352" s="6">
        <f t="shared" ca="1" si="151"/>
        <v>0</v>
      </c>
      <c r="BB352" s="6">
        <f t="shared" ca="1" si="152"/>
        <v>0</v>
      </c>
      <c r="BC352" s="6">
        <f t="shared" ca="1" si="153"/>
        <v>0</v>
      </c>
      <c r="BD352" s="6">
        <f t="shared" ca="1" si="154"/>
        <v>0</v>
      </c>
      <c r="BE352" s="6">
        <f t="shared" ca="1" si="155"/>
        <v>0</v>
      </c>
      <c r="BF352" s="6">
        <f t="shared" ca="1" si="162"/>
        <v>0</v>
      </c>
      <c r="BG352" s="6">
        <f t="shared" ca="1" si="163"/>
        <v>0</v>
      </c>
      <c r="BH352" s="6"/>
      <c r="BJ352" s="4">
        <f t="shared" ca="1" si="156"/>
        <v>825651.0199999999</v>
      </c>
      <c r="BL352" s="3">
        <f t="shared" si="157"/>
        <v>42409</v>
      </c>
      <c r="BM352" s="6">
        <f>BM351+SUMIFS('Transactions (Dated)'!G:G,'Transactions (Dated)'!D:D,'Share Values'!AQ352)</f>
        <v>9060.5799999999945</v>
      </c>
      <c r="BN352" s="6">
        <f ca="1">BN351+SUMIFS('Transactions (Dated)'!$F:$F,'Transactions (Dated)'!$D:$D,$BL352,'Transactions (Dated)'!$B:$B,BN$11,'Transactions (Dated)'!$C:$C,"Dividend (paid to cash)")*Y352</f>
        <v>0</v>
      </c>
      <c r="BO352" s="6">
        <f ca="1">BO351+SUMIFS('Transactions (Dated)'!$F:$F,'Transactions (Dated)'!$D:$D,$BL352,'Transactions (Dated)'!$B:$B,BO$11,'Transactions (Dated)'!$C:$C,"Dividend (paid to cash)")*Z352</f>
        <v>2421.875</v>
      </c>
      <c r="BP352" s="6">
        <f ca="1">BP351+SUMIFS('Transactions (Dated)'!$F:$F,'Transactions (Dated)'!$D:$D,$BL352,'Transactions (Dated)'!$B:$B,BP$11,'Transactions (Dated)'!$C:$C,"Dividend (paid to cash)")*AA352</f>
        <v>35213.892</v>
      </c>
      <c r="BQ352" s="6">
        <f ca="1">BQ351+SUMIFS('Transactions (Dated)'!$F:$F,'Transactions (Dated)'!$D:$D,$BL352,'Transactions (Dated)'!$B:$B,BQ$11,'Transactions (Dated)'!$C:$C,"Dividend (paid to cash)")*AB352</f>
        <v>245.96000000000004</v>
      </c>
      <c r="BR352" s="6">
        <f ca="1">BR351+SUMIFS('Transactions (Dated)'!$F:$F,'Transactions (Dated)'!$D:$D,$BL352,'Transactions (Dated)'!$B:$B,BR$11,'Transactions (Dated)'!$C:$C,"Dividend (paid to cash)")*AC352</f>
        <v>0</v>
      </c>
      <c r="BS352" s="6">
        <f ca="1">BS351+SUMIFS('Transactions (Dated)'!$F:$F,'Transactions (Dated)'!$D:$D,$BL352,'Transactions (Dated)'!$B:$B,BS$11,'Transactions (Dated)'!$C:$C,"Dividend (paid to cash)")*AD352</f>
        <v>0</v>
      </c>
      <c r="BT352" s="6">
        <f ca="1">BT351+SUMIFS('Transactions (Dated)'!$F:$F,'Transactions (Dated)'!$D:$D,$BL352,'Transactions (Dated)'!$B:$B,BT$11,'Transactions (Dated)'!$C:$C,"Dividend (paid to cash)")*AE352</f>
        <v>0</v>
      </c>
      <c r="BU352" s="6">
        <f ca="1">BU351+SUMIFS('Transactions (Dated)'!$F:$F,'Transactions (Dated)'!$D:$D,$BL352,'Transactions (Dated)'!$B:$B,BU$11,'Transactions (Dated)'!$C:$C,"Dividend (paid to cash)")*AF352</f>
        <v>0</v>
      </c>
      <c r="BV352" s="6">
        <f ca="1">BV351+SUMIFS('Transactions (Dated)'!$F:$F,'Transactions (Dated)'!$D:$D,$BL352,'Transactions (Dated)'!$B:$B,BV$11,'Transactions (Dated)'!$C:$C,"Dividend (paid to cash)")*AG352</f>
        <v>0</v>
      </c>
      <c r="BW352" s="6">
        <f ca="1">BW351+SUMIFS('Transactions (Dated)'!$F:$F,'Transactions (Dated)'!$D:$D,$BL352,'Transactions (Dated)'!$B:$B,BW$11,'Transactions (Dated)'!$C:$C,"Dividend (paid to cash)")*AH352</f>
        <v>0</v>
      </c>
      <c r="BX352" s="6">
        <f ca="1">BX351+SUMIFS('Transactions (Dated)'!$F:$F,'Transactions (Dated)'!$D:$D,$BL352,'Transactions (Dated)'!$B:$B,BX$11,'Transactions (Dated)'!$C:$C,"Dividend (paid to cash)")*AI352</f>
        <v>0</v>
      </c>
      <c r="BY352" s="6">
        <f ca="1">BY351+SUMIFS('Transactions (Dated)'!$F:$F,'Transactions (Dated)'!$D:$D,$BL352,'Transactions (Dated)'!$B:$B,BY$11,'Transactions (Dated)'!$C:$C,"Dividend (paid to cash)")*AJ352</f>
        <v>0</v>
      </c>
      <c r="BZ352" s="6">
        <f ca="1">BZ351+SUMIFS('Transactions (Dated)'!$F:$F,'Transactions (Dated)'!$D:$D,$BL352,'Transactions (Dated)'!$B:$B,BZ$11,'Transactions (Dated)'!$C:$C,"Dividend (paid to cash)")*AK352</f>
        <v>0</v>
      </c>
      <c r="CA352" s="6">
        <f ca="1">CA351+SUMIFS('Transactions (Dated)'!$F:$F,'Transactions (Dated)'!$D:$D,$BL352,'Transactions (Dated)'!$B:$B,CA$11,'Transactions (Dated)'!$C:$C,"Dividend (paid to cash)")*AL352</f>
        <v>0</v>
      </c>
      <c r="CB352" s="6">
        <v>0</v>
      </c>
      <c r="CC352" s="6">
        <v>0</v>
      </c>
      <c r="CD352" s="6"/>
      <c r="CF352" s="6">
        <f t="shared" ca="1" si="164"/>
        <v>46942.306999999993</v>
      </c>
      <c r="CH352" s="3">
        <f t="shared" si="165"/>
        <v>42409</v>
      </c>
      <c r="CI352" s="4">
        <f t="shared" ca="1" si="158"/>
        <v>825651.0199999999</v>
      </c>
      <c r="CJ352" s="4">
        <f t="shared" ca="1" si="159"/>
        <v>46942.306999999993</v>
      </c>
      <c r="CL352" s="4">
        <f t="shared" ca="1" si="160"/>
        <v>872593.32699999993</v>
      </c>
    </row>
    <row r="353" spans="2:90" x14ac:dyDescent="0.15">
      <c r="B353" s="3">
        <f t="shared" si="161"/>
        <v>42410</v>
      </c>
      <c r="C353" s="2">
        <v>12185.7</v>
      </c>
      <c r="E353" s="70">
        <v>42410</v>
      </c>
      <c r="F353" s="69">
        <v>9.24</v>
      </c>
      <c r="G353" s="69">
        <v>1.7</v>
      </c>
      <c r="H353" s="69">
        <v>16.510000000000002</v>
      </c>
      <c r="I353" s="69">
        <v>34.56</v>
      </c>
      <c r="J353" s="69">
        <v>11.82</v>
      </c>
      <c r="K353" s="69">
        <v>10.14</v>
      </c>
      <c r="L353" s="69">
        <v>16.89</v>
      </c>
      <c r="M353" s="69">
        <v>3.54</v>
      </c>
      <c r="N353" s="69">
        <v>6.9</v>
      </c>
      <c r="O353" s="69">
        <v>7.4966999999999997</v>
      </c>
      <c r="P353" s="69">
        <v>22.84</v>
      </c>
      <c r="Q353" s="69">
        <v>0.88</v>
      </c>
      <c r="R353" s="69">
        <v>2.54</v>
      </c>
      <c r="S353" s="69">
        <v>37.47</v>
      </c>
      <c r="T353" s="69"/>
      <c r="U353">
        <v>37.47</v>
      </c>
      <c r="V353" s="4"/>
      <c r="X353" s="3">
        <f t="shared" si="140"/>
        <v>42410</v>
      </c>
      <c r="Y353" s="40">
        <f ca="1">Y352+SUMIFS('Transactions (Dated)'!$E$2:$E$53,'Transactions (Dated)'!$D$2:$D$53,'Share Values'!$X353,'Transactions (Dated)'!$B$2:$B$53,'Share Values'!Y$11,'Transactions (Dated)'!$C$2:$C$53,"Buy")-SUMIFS('Transactions (Dated)'!$E$2:$E$53,'Transactions (Dated)'!$D$2:$D$53,'Share Values'!$X353,'Transactions (Dated)'!$B$2:$B$53,'Share Values'!Y$11,'Transactions (Dated)'!$C$2:$C$53,"Sell")</f>
        <v>4625</v>
      </c>
      <c r="Z353" s="40">
        <f ca="1">Z352+SUMIFS('Transactions (Dated)'!$E$2:$E$53,'Transactions (Dated)'!$D$2:$D$53,'Share Values'!$X353,'Transactions (Dated)'!$B$2:$B$53,'Share Values'!Z$11,'Transactions (Dated)'!$C$2:$C$53,"Buy")-SUMIFS('Transactions (Dated)'!$E$2:$E$53,'Transactions (Dated)'!$D$2:$D$53,'Share Values'!$X353,'Transactions (Dated)'!$B$2:$B$53,'Share Values'!Z$11,'Transactions (Dated)'!$C$2:$C$53,"Sell")</f>
        <v>9375</v>
      </c>
      <c r="AA353" s="40">
        <f ca="1">AA352+SUMIFS('Transactions (Dated)'!$E$2:$E$53,'Transactions (Dated)'!$D$2:$D$53,'Share Values'!$X353,'Transactions (Dated)'!$B$2:$B$53,'Share Values'!AA$11,'Transactions (Dated)'!$C$2:$C$53,"Buy")-SUMIFS('Transactions (Dated)'!$E$2:$E$53,'Transactions (Dated)'!$D$2:$D$53,'Share Values'!$X353,'Transactions (Dated)'!$B$2:$B$53,'Share Values'!AA$11,'Transactions (Dated)'!$C$2:$C$53,"Sell")</f>
        <v>31595</v>
      </c>
      <c r="AB353" s="40">
        <f ca="1">AB352+SUMIFS('Transactions (Dated)'!$E$2:$E$53,'Transactions (Dated)'!$D$2:$D$53,'Share Values'!$X353,'Transactions (Dated)'!$B$2:$B$53,'Share Values'!AB$11,'Transactions (Dated)'!$C$2:$C$53,"Buy")-SUMIFS('Transactions (Dated)'!$E$2:$E$53,'Transactions (Dated)'!$D$2:$D$53,'Share Values'!$X353,'Transactions (Dated)'!$B$2:$B$53,'Share Values'!AB$11,'Transactions (Dated)'!$C$2:$C$53,"Sell")</f>
        <v>1892</v>
      </c>
      <c r="AC353" s="40">
        <f ca="1">AC352+SUMIFS('Transactions (Dated)'!$E$2:$E$53,'Transactions (Dated)'!$D$2:$D$53,'Share Values'!$X353,'Transactions (Dated)'!$B$2:$B$53,'Share Values'!AC$11,'Transactions (Dated)'!$C$2:$C$53,"Buy")-SUMIFS('Transactions (Dated)'!$E$2:$E$53,'Transactions (Dated)'!$D$2:$D$53,'Share Values'!$X353,'Transactions (Dated)'!$B$2:$B$53,'Share Values'!AC$11,'Transactions (Dated)'!$C$2:$C$53,"Sell")</f>
        <v>2348</v>
      </c>
      <c r="AD353" s="40">
        <f ca="1">AD352+SUMIFS('Transactions (Dated)'!$E$2:$E$53,'Transactions (Dated)'!$D$2:$D$53,'Share Values'!$X353,'Transactions (Dated)'!$B$2:$B$53,'Share Values'!AD$11,'Transactions (Dated)'!$C$2:$C$53,"Buy")-SUMIFS('Transactions (Dated)'!$E$2:$E$53,'Transactions (Dated)'!$D$2:$D$53,'Share Values'!$X353,'Transactions (Dated)'!$B$2:$B$53,'Share Values'!AD$11,'Transactions (Dated)'!$C$2:$C$53,"Sell")</f>
        <v>0</v>
      </c>
      <c r="AE353" s="40">
        <f ca="1">AE352+SUMIFS('Transactions (Dated)'!$E$2:$E$53,'Transactions (Dated)'!$D$2:$D$53,'Share Values'!$X353,'Transactions (Dated)'!$B$2:$B$53,'Share Values'!AE$11,'Transactions (Dated)'!$C$2:$C$53,"Buy")-SUMIFS('Transactions (Dated)'!$E$2:$E$53,'Transactions (Dated)'!$D$2:$D$53,'Share Values'!$X353,'Transactions (Dated)'!$B$2:$B$53,'Share Values'!AE$11,'Transactions (Dated)'!$C$2:$C$53,"Sell")</f>
        <v>2900</v>
      </c>
      <c r="AF353" s="40">
        <f ca="1">AF352+SUMIFS('Transactions (Dated)'!$E$2:$E$53,'Transactions (Dated)'!$D$2:$D$53,'Share Values'!$X353,'Transactions (Dated)'!$B$2:$B$53,'Share Values'!AF$11,'Transactions (Dated)'!$C$2:$C$53,"Buy")-SUMIFS('Transactions (Dated)'!$E$2:$E$53,'Transactions (Dated)'!$D$2:$D$53,'Share Values'!$X353,'Transactions (Dated)'!$B$2:$B$53,'Share Values'!AF$11,'Transactions (Dated)'!$C$2:$C$53,"Sell")</f>
        <v>28401</v>
      </c>
      <c r="AG353" s="40">
        <f ca="1">AG352+SUMIFS('Transactions (Dated)'!$E$2:$E$53,'Transactions (Dated)'!$D$2:$D$53,'Share Values'!$X353,'Transactions (Dated)'!$B$2:$B$53,'Share Values'!AG$11,'Transactions (Dated)'!$C$2:$C$53,"Buy")-SUMIFS('Transactions (Dated)'!$E$2:$E$53,'Transactions (Dated)'!$D$2:$D$53,'Share Values'!$X353,'Transactions (Dated)'!$B$2:$B$53,'Share Values'!AG$11,'Transactions (Dated)'!$C$2:$C$53,"Sell")</f>
        <v>0</v>
      </c>
      <c r="AH353" s="40">
        <f ca="1">AH352+SUMIFS('Transactions (Dated)'!$E$2:$E$53,'Transactions (Dated)'!$D$2:$D$53,'Share Values'!$X353,'Transactions (Dated)'!$B$2:$B$53,'Share Values'!AH$11,'Transactions (Dated)'!$C$2:$C$53,"Buy")-SUMIFS('Transactions (Dated)'!$E$2:$E$53,'Transactions (Dated)'!$D$2:$D$53,'Share Values'!$X353,'Transactions (Dated)'!$B$2:$B$53,'Share Values'!AH$11,'Transactions (Dated)'!$C$2:$C$53,"Sell")</f>
        <v>0</v>
      </c>
      <c r="AI353" s="40">
        <f ca="1">AI352+SUMIFS('Transactions (Dated)'!$E$2:$E$53,'Transactions (Dated)'!$D$2:$D$53,'Share Values'!$X353,'Transactions (Dated)'!$B$2:$B$53,'Share Values'!AI$11,'Transactions (Dated)'!$C$2:$C$53,"Buy")-SUMIFS('Transactions (Dated)'!$E$2:$E$53,'Transactions (Dated)'!$D$2:$D$53,'Share Values'!$X353,'Transactions (Dated)'!$B$2:$B$53,'Share Values'!AI$11,'Transactions (Dated)'!$C$2:$C$53,"Sell")</f>
        <v>0</v>
      </c>
      <c r="AJ353" s="40">
        <f ca="1">AJ352+SUMIFS('Transactions (Dated)'!$E$2:$E$53,'Transactions (Dated)'!$D$2:$D$53,'Share Values'!$X353,'Transactions (Dated)'!$B$2:$B$53,'Share Values'!AJ$11,'Transactions (Dated)'!$C$2:$C$53,"Buy")-SUMIFS('Transactions (Dated)'!$E$2:$E$53,'Transactions (Dated)'!$D$2:$D$53,'Share Values'!$X353,'Transactions (Dated)'!$B$2:$B$53,'Share Values'!AJ$11,'Transactions (Dated)'!$C$2:$C$53,"Sell")</f>
        <v>0</v>
      </c>
      <c r="AK353" s="40">
        <f ca="1">AK352+SUMIFS('Transactions (Dated)'!$E$2:$E$53,'Transactions (Dated)'!$D$2:$D$53,'Share Values'!$X353,'Transactions (Dated)'!$B$2:$B$53,'Share Values'!AK$11,'Transactions (Dated)'!$C$2:$C$53,"Buy")-SUMIFS('Transactions (Dated)'!$E$2:$E$53,'Transactions (Dated)'!$D$2:$D$53,'Share Values'!$X353,'Transactions (Dated)'!$B$2:$B$53,'Share Values'!AK$11,'Transactions (Dated)'!$C$2:$C$53,"Sell")</f>
        <v>0</v>
      </c>
      <c r="AL353" s="40">
        <f ca="1">AL352+SUMIFS('Transactions (Dated)'!$E$2:$E$53,'Transactions (Dated)'!$D$2:$D$53,'Share Values'!$X353,'Transactions (Dated)'!$B$2:$B$53,'Share Values'!AL$11,'Transactions (Dated)'!$C$2:$C$53,"Buy")-SUMIFS('Transactions (Dated)'!$E$2:$E$53,'Transactions (Dated)'!$D$2:$D$53,'Share Values'!$X353,'Transactions (Dated)'!$B$2:$B$53,'Share Values'!AL$11,'Transactions (Dated)'!$C$2:$C$53,"Sell")</f>
        <v>0</v>
      </c>
      <c r="AM353" s="40">
        <f ca="1">AM352+SUMIFS('Transactions (Dated)'!$E$2:$E$53,'Transactions (Dated)'!$D$2:$D$53,'Share Values'!$X353,'Transactions (Dated)'!$B$2:$B$53,'Share Values'!AM$11,'Transactions (Dated)'!$C$2:$C$53,"Buy")-SUMIFS('Transactions (Dated)'!$E$2:$E$53,'Transactions (Dated)'!$D$2:$D$53,'Share Values'!$X353,'Transactions (Dated)'!$B$2:$B$53,'Share Values'!AM$11,'Transactions (Dated)'!$C$2:$C$53,"Sell")</f>
        <v>0</v>
      </c>
      <c r="AN353" s="40">
        <f ca="1">AN352+SUMIFS('Transactions (Dated)'!$E$2:$E$53,'Transactions (Dated)'!$D$2:$D$53,'Share Values'!$X353,'Transactions (Dated)'!$B$2:$B$53,'Share Values'!AN$11,'Transactions (Dated)'!$C$2:$C$53,"Buy")-SUMIFS('Transactions (Dated)'!$E$2:$E$53,'Transactions (Dated)'!$D$2:$D$53,'Share Values'!$X353,'Transactions (Dated)'!$B$2:$B$53,'Share Values'!AN$11,'Transactions (Dated)'!$C$2:$C$53,"Sell")</f>
        <v>0</v>
      </c>
      <c r="AO353" s="40"/>
      <c r="AQ353" s="3">
        <f t="shared" si="141"/>
        <v>42410</v>
      </c>
      <c r="AR353" s="6">
        <f t="shared" ca="1" si="142"/>
        <v>42735</v>
      </c>
      <c r="AS353" s="6">
        <f t="shared" ca="1" si="143"/>
        <v>15937.5</v>
      </c>
      <c r="AT353" s="6">
        <f t="shared" ca="1" si="144"/>
        <v>521633.45000000007</v>
      </c>
      <c r="AU353" s="6">
        <f t="shared" ca="1" si="145"/>
        <v>65387.520000000004</v>
      </c>
      <c r="AV353" s="6">
        <f t="shared" ca="1" si="146"/>
        <v>27753.360000000001</v>
      </c>
      <c r="AW353" s="6">
        <f t="shared" ca="1" si="147"/>
        <v>0</v>
      </c>
      <c r="AX353" s="6">
        <f t="shared" ca="1" si="148"/>
        <v>48981</v>
      </c>
      <c r="AY353" s="6">
        <f t="shared" ca="1" si="149"/>
        <v>100539.54000000001</v>
      </c>
      <c r="AZ353" s="6">
        <f t="shared" ca="1" si="150"/>
        <v>0</v>
      </c>
      <c r="BA353" s="6">
        <f t="shared" ca="1" si="151"/>
        <v>0</v>
      </c>
      <c r="BB353" s="6">
        <f t="shared" ca="1" si="152"/>
        <v>0</v>
      </c>
      <c r="BC353" s="6">
        <f t="shared" ca="1" si="153"/>
        <v>0</v>
      </c>
      <c r="BD353" s="6">
        <f t="shared" ca="1" si="154"/>
        <v>0</v>
      </c>
      <c r="BE353" s="6">
        <f t="shared" ca="1" si="155"/>
        <v>0</v>
      </c>
      <c r="BF353" s="6">
        <f t="shared" ca="1" si="162"/>
        <v>0</v>
      </c>
      <c r="BG353" s="6">
        <f t="shared" ca="1" si="163"/>
        <v>0</v>
      </c>
      <c r="BH353" s="6"/>
      <c r="BJ353" s="4">
        <f t="shared" ca="1" si="156"/>
        <v>822967.37000000011</v>
      </c>
      <c r="BL353" s="3">
        <f t="shared" si="157"/>
        <v>42410</v>
      </c>
      <c r="BM353" s="6">
        <f>BM352+SUMIFS('Transactions (Dated)'!G:G,'Transactions (Dated)'!D:D,'Share Values'!AQ353)</f>
        <v>9060.5799999999945</v>
      </c>
      <c r="BN353" s="6">
        <f ca="1">BN352+SUMIFS('Transactions (Dated)'!$F:$F,'Transactions (Dated)'!$D:$D,$BL353,'Transactions (Dated)'!$B:$B,BN$11,'Transactions (Dated)'!$C:$C,"Dividend (paid to cash)")*Y353</f>
        <v>0</v>
      </c>
      <c r="BO353" s="6">
        <f ca="1">BO352+SUMIFS('Transactions (Dated)'!$F:$F,'Transactions (Dated)'!$D:$D,$BL353,'Transactions (Dated)'!$B:$B,BO$11,'Transactions (Dated)'!$C:$C,"Dividend (paid to cash)")*Z353</f>
        <v>2421.875</v>
      </c>
      <c r="BP353" s="6">
        <f ca="1">BP352+SUMIFS('Transactions (Dated)'!$F:$F,'Transactions (Dated)'!$D:$D,$BL353,'Transactions (Dated)'!$B:$B,BP$11,'Transactions (Dated)'!$C:$C,"Dividend (paid to cash)")*AA353</f>
        <v>35213.892</v>
      </c>
      <c r="BQ353" s="6">
        <f ca="1">BQ352+SUMIFS('Transactions (Dated)'!$F:$F,'Transactions (Dated)'!$D:$D,$BL353,'Transactions (Dated)'!$B:$B,BQ$11,'Transactions (Dated)'!$C:$C,"Dividend (paid to cash)")*AB353</f>
        <v>245.96000000000004</v>
      </c>
      <c r="BR353" s="6">
        <f ca="1">BR352+SUMIFS('Transactions (Dated)'!$F:$F,'Transactions (Dated)'!$D:$D,$BL353,'Transactions (Dated)'!$B:$B,BR$11,'Transactions (Dated)'!$C:$C,"Dividend (paid to cash)")*AC353</f>
        <v>0</v>
      </c>
      <c r="BS353" s="6">
        <f ca="1">BS352+SUMIFS('Transactions (Dated)'!$F:$F,'Transactions (Dated)'!$D:$D,$BL353,'Transactions (Dated)'!$B:$B,BS$11,'Transactions (Dated)'!$C:$C,"Dividend (paid to cash)")*AD353</f>
        <v>0</v>
      </c>
      <c r="BT353" s="6">
        <f ca="1">BT352+SUMIFS('Transactions (Dated)'!$F:$F,'Transactions (Dated)'!$D:$D,$BL353,'Transactions (Dated)'!$B:$B,BT$11,'Transactions (Dated)'!$C:$C,"Dividend (paid to cash)")*AE353</f>
        <v>1014.9999999999999</v>
      </c>
      <c r="BU353" s="6">
        <f ca="1">BU352+SUMIFS('Transactions (Dated)'!$F:$F,'Transactions (Dated)'!$D:$D,$BL353,'Transactions (Dated)'!$B:$B,BU$11,'Transactions (Dated)'!$C:$C,"Dividend (paid to cash)")*AF353</f>
        <v>0</v>
      </c>
      <c r="BV353" s="6">
        <f ca="1">BV352+SUMIFS('Transactions (Dated)'!$F:$F,'Transactions (Dated)'!$D:$D,$BL353,'Transactions (Dated)'!$B:$B,BV$11,'Transactions (Dated)'!$C:$C,"Dividend (paid to cash)")*AG353</f>
        <v>0</v>
      </c>
      <c r="BW353" s="6">
        <f ca="1">BW352+SUMIFS('Transactions (Dated)'!$F:$F,'Transactions (Dated)'!$D:$D,$BL353,'Transactions (Dated)'!$B:$B,BW$11,'Transactions (Dated)'!$C:$C,"Dividend (paid to cash)")*AH353</f>
        <v>0</v>
      </c>
      <c r="BX353" s="6">
        <f ca="1">BX352+SUMIFS('Transactions (Dated)'!$F:$F,'Transactions (Dated)'!$D:$D,$BL353,'Transactions (Dated)'!$B:$B,BX$11,'Transactions (Dated)'!$C:$C,"Dividend (paid to cash)")*AI353</f>
        <v>0</v>
      </c>
      <c r="BY353" s="6">
        <f ca="1">BY352+SUMIFS('Transactions (Dated)'!$F:$F,'Transactions (Dated)'!$D:$D,$BL353,'Transactions (Dated)'!$B:$B,BY$11,'Transactions (Dated)'!$C:$C,"Dividend (paid to cash)")*AJ353</f>
        <v>0</v>
      </c>
      <c r="BZ353" s="6">
        <f ca="1">BZ352+SUMIFS('Transactions (Dated)'!$F:$F,'Transactions (Dated)'!$D:$D,$BL353,'Transactions (Dated)'!$B:$B,BZ$11,'Transactions (Dated)'!$C:$C,"Dividend (paid to cash)")*AK353</f>
        <v>0</v>
      </c>
      <c r="CA353" s="6">
        <f ca="1">CA352+SUMIFS('Transactions (Dated)'!$F:$F,'Transactions (Dated)'!$D:$D,$BL353,'Transactions (Dated)'!$B:$B,CA$11,'Transactions (Dated)'!$C:$C,"Dividend (paid to cash)")*AL353</f>
        <v>0</v>
      </c>
      <c r="CB353" s="6">
        <v>0</v>
      </c>
      <c r="CC353" s="6">
        <v>0</v>
      </c>
      <c r="CD353" s="6"/>
      <c r="CF353" s="6">
        <f t="shared" ca="1" si="164"/>
        <v>47957.306999999993</v>
      </c>
      <c r="CH353" s="3">
        <f t="shared" si="165"/>
        <v>42410</v>
      </c>
      <c r="CI353" s="4">
        <f t="shared" ca="1" si="158"/>
        <v>822967.37000000011</v>
      </c>
      <c r="CJ353" s="4">
        <f t="shared" ca="1" si="159"/>
        <v>47957.306999999993</v>
      </c>
      <c r="CL353" s="4">
        <f t="shared" ca="1" si="160"/>
        <v>870924.67700000014</v>
      </c>
    </row>
    <row r="354" spans="2:90" x14ac:dyDescent="0.15">
      <c r="B354" s="3">
        <f t="shared" si="161"/>
        <v>42411</v>
      </c>
      <c r="C354" s="2">
        <v>12087.4</v>
      </c>
      <c r="E354" s="70">
        <v>42411</v>
      </c>
      <c r="F354" s="69">
        <v>9.2200000000000006</v>
      </c>
      <c r="G354" s="69">
        <v>1.65</v>
      </c>
      <c r="H354" s="69">
        <v>16.37</v>
      </c>
      <c r="I354" s="69">
        <v>34.65</v>
      </c>
      <c r="J354" s="69">
        <v>11.76</v>
      </c>
      <c r="K354" s="69">
        <v>9.89</v>
      </c>
      <c r="L354" s="69">
        <v>16.670000000000002</v>
      </c>
      <c r="M354" s="69">
        <v>3.78</v>
      </c>
      <c r="N354" s="69">
        <v>6.9</v>
      </c>
      <c r="O354" s="69">
        <v>7.17</v>
      </c>
      <c r="P354" s="69">
        <v>22.46</v>
      </c>
      <c r="Q354" s="69">
        <v>0.87</v>
      </c>
      <c r="R354" s="69">
        <v>2.46</v>
      </c>
      <c r="S354" s="69">
        <v>36.130000000000003</v>
      </c>
      <c r="T354" s="69"/>
      <c r="U354">
        <v>36.130000000000003</v>
      </c>
      <c r="V354" s="4"/>
      <c r="X354" s="3">
        <f t="shared" si="140"/>
        <v>42411</v>
      </c>
      <c r="Y354" s="40">
        <f ca="1">Y353+SUMIFS('Transactions (Dated)'!$E$2:$E$53,'Transactions (Dated)'!$D$2:$D$53,'Share Values'!$X354,'Transactions (Dated)'!$B$2:$B$53,'Share Values'!Y$11,'Transactions (Dated)'!$C$2:$C$53,"Buy")-SUMIFS('Transactions (Dated)'!$E$2:$E$53,'Transactions (Dated)'!$D$2:$D$53,'Share Values'!$X354,'Transactions (Dated)'!$B$2:$B$53,'Share Values'!Y$11,'Transactions (Dated)'!$C$2:$C$53,"Sell")</f>
        <v>4625</v>
      </c>
      <c r="Z354" s="40">
        <f ca="1">Z353+SUMIFS('Transactions (Dated)'!$E$2:$E$53,'Transactions (Dated)'!$D$2:$D$53,'Share Values'!$X354,'Transactions (Dated)'!$B$2:$B$53,'Share Values'!Z$11,'Transactions (Dated)'!$C$2:$C$53,"Buy")-SUMIFS('Transactions (Dated)'!$E$2:$E$53,'Transactions (Dated)'!$D$2:$D$53,'Share Values'!$X354,'Transactions (Dated)'!$B$2:$B$53,'Share Values'!Z$11,'Transactions (Dated)'!$C$2:$C$53,"Sell")</f>
        <v>9375</v>
      </c>
      <c r="AA354" s="40">
        <f ca="1">AA353+SUMIFS('Transactions (Dated)'!$E$2:$E$53,'Transactions (Dated)'!$D$2:$D$53,'Share Values'!$X354,'Transactions (Dated)'!$B$2:$B$53,'Share Values'!AA$11,'Transactions (Dated)'!$C$2:$C$53,"Buy")-SUMIFS('Transactions (Dated)'!$E$2:$E$53,'Transactions (Dated)'!$D$2:$D$53,'Share Values'!$X354,'Transactions (Dated)'!$B$2:$B$53,'Share Values'!AA$11,'Transactions (Dated)'!$C$2:$C$53,"Sell")</f>
        <v>31595</v>
      </c>
      <c r="AB354" s="40">
        <f ca="1">AB353+SUMIFS('Transactions (Dated)'!$E$2:$E$53,'Transactions (Dated)'!$D$2:$D$53,'Share Values'!$X354,'Transactions (Dated)'!$B$2:$B$53,'Share Values'!AB$11,'Transactions (Dated)'!$C$2:$C$53,"Buy")-SUMIFS('Transactions (Dated)'!$E$2:$E$53,'Transactions (Dated)'!$D$2:$D$53,'Share Values'!$X354,'Transactions (Dated)'!$B$2:$B$53,'Share Values'!AB$11,'Transactions (Dated)'!$C$2:$C$53,"Sell")</f>
        <v>1892</v>
      </c>
      <c r="AC354" s="40">
        <f ca="1">AC353+SUMIFS('Transactions (Dated)'!$E$2:$E$53,'Transactions (Dated)'!$D$2:$D$53,'Share Values'!$X354,'Transactions (Dated)'!$B$2:$B$53,'Share Values'!AC$11,'Transactions (Dated)'!$C$2:$C$53,"Buy")-SUMIFS('Transactions (Dated)'!$E$2:$E$53,'Transactions (Dated)'!$D$2:$D$53,'Share Values'!$X354,'Transactions (Dated)'!$B$2:$B$53,'Share Values'!AC$11,'Transactions (Dated)'!$C$2:$C$53,"Sell")</f>
        <v>2348</v>
      </c>
      <c r="AD354" s="40">
        <f ca="1">AD353+SUMIFS('Transactions (Dated)'!$E$2:$E$53,'Transactions (Dated)'!$D$2:$D$53,'Share Values'!$X354,'Transactions (Dated)'!$B$2:$B$53,'Share Values'!AD$11,'Transactions (Dated)'!$C$2:$C$53,"Buy")-SUMIFS('Transactions (Dated)'!$E$2:$E$53,'Transactions (Dated)'!$D$2:$D$53,'Share Values'!$X354,'Transactions (Dated)'!$B$2:$B$53,'Share Values'!AD$11,'Transactions (Dated)'!$C$2:$C$53,"Sell")</f>
        <v>0</v>
      </c>
      <c r="AE354" s="40">
        <f ca="1">AE353+SUMIFS('Transactions (Dated)'!$E$2:$E$53,'Transactions (Dated)'!$D$2:$D$53,'Share Values'!$X354,'Transactions (Dated)'!$B$2:$B$53,'Share Values'!AE$11,'Transactions (Dated)'!$C$2:$C$53,"Buy")-SUMIFS('Transactions (Dated)'!$E$2:$E$53,'Transactions (Dated)'!$D$2:$D$53,'Share Values'!$X354,'Transactions (Dated)'!$B$2:$B$53,'Share Values'!AE$11,'Transactions (Dated)'!$C$2:$C$53,"Sell")</f>
        <v>2900</v>
      </c>
      <c r="AF354" s="40">
        <f ca="1">AF353+SUMIFS('Transactions (Dated)'!$E$2:$E$53,'Transactions (Dated)'!$D$2:$D$53,'Share Values'!$X354,'Transactions (Dated)'!$B$2:$B$53,'Share Values'!AF$11,'Transactions (Dated)'!$C$2:$C$53,"Buy")-SUMIFS('Transactions (Dated)'!$E$2:$E$53,'Transactions (Dated)'!$D$2:$D$53,'Share Values'!$X354,'Transactions (Dated)'!$B$2:$B$53,'Share Values'!AF$11,'Transactions (Dated)'!$C$2:$C$53,"Sell")</f>
        <v>28401</v>
      </c>
      <c r="AG354" s="40">
        <f ca="1">AG353+SUMIFS('Transactions (Dated)'!$E$2:$E$53,'Transactions (Dated)'!$D$2:$D$53,'Share Values'!$X354,'Transactions (Dated)'!$B$2:$B$53,'Share Values'!AG$11,'Transactions (Dated)'!$C$2:$C$53,"Buy")-SUMIFS('Transactions (Dated)'!$E$2:$E$53,'Transactions (Dated)'!$D$2:$D$53,'Share Values'!$X354,'Transactions (Dated)'!$B$2:$B$53,'Share Values'!AG$11,'Transactions (Dated)'!$C$2:$C$53,"Sell")</f>
        <v>0</v>
      </c>
      <c r="AH354" s="40">
        <f ca="1">AH353+SUMIFS('Transactions (Dated)'!$E$2:$E$53,'Transactions (Dated)'!$D$2:$D$53,'Share Values'!$X354,'Transactions (Dated)'!$B$2:$B$53,'Share Values'!AH$11,'Transactions (Dated)'!$C$2:$C$53,"Buy")-SUMIFS('Transactions (Dated)'!$E$2:$E$53,'Transactions (Dated)'!$D$2:$D$53,'Share Values'!$X354,'Transactions (Dated)'!$B$2:$B$53,'Share Values'!AH$11,'Transactions (Dated)'!$C$2:$C$53,"Sell")</f>
        <v>0</v>
      </c>
      <c r="AI354" s="40">
        <f ca="1">AI353+SUMIFS('Transactions (Dated)'!$E$2:$E$53,'Transactions (Dated)'!$D$2:$D$53,'Share Values'!$X354,'Transactions (Dated)'!$B$2:$B$53,'Share Values'!AI$11,'Transactions (Dated)'!$C$2:$C$53,"Buy")-SUMIFS('Transactions (Dated)'!$E$2:$E$53,'Transactions (Dated)'!$D$2:$D$53,'Share Values'!$X354,'Transactions (Dated)'!$B$2:$B$53,'Share Values'!AI$11,'Transactions (Dated)'!$C$2:$C$53,"Sell")</f>
        <v>0</v>
      </c>
      <c r="AJ354" s="40">
        <f ca="1">AJ353+SUMIFS('Transactions (Dated)'!$E$2:$E$53,'Transactions (Dated)'!$D$2:$D$53,'Share Values'!$X354,'Transactions (Dated)'!$B$2:$B$53,'Share Values'!AJ$11,'Transactions (Dated)'!$C$2:$C$53,"Buy")-SUMIFS('Transactions (Dated)'!$E$2:$E$53,'Transactions (Dated)'!$D$2:$D$53,'Share Values'!$X354,'Transactions (Dated)'!$B$2:$B$53,'Share Values'!AJ$11,'Transactions (Dated)'!$C$2:$C$53,"Sell")</f>
        <v>0</v>
      </c>
      <c r="AK354" s="40">
        <f ca="1">AK353+SUMIFS('Transactions (Dated)'!$E$2:$E$53,'Transactions (Dated)'!$D$2:$D$53,'Share Values'!$X354,'Transactions (Dated)'!$B$2:$B$53,'Share Values'!AK$11,'Transactions (Dated)'!$C$2:$C$53,"Buy")-SUMIFS('Transactions (Dated)'!$E$2:$E$53,'Transactions (Dated)'!$D$2:$D$53,'Share Values'!$X354,'Transactions (Dated)'!$B$2:$B$53,'Share Values'!AK$11,'Transactions (Dated)'!$C$2:$C$53,"Sell")</f>
        <v>0</v>
      </c>
      <c r="AL354" s="40">
        <f ca="1">AL353+SUMIFS('Transactions (Dated)'!$E$2:$E$53,'Transactions (Dated)'!$D$2:$D$53,'Share Values'!$X354,'Transactions (Dated)'!$B$2:$B$53,'Share Values'!AL$11,'Transactions (Dated)'!$C$2:$C$53,"Buy")-SUMIFS('Transactions (Dated)'!$E$2:$E$53,'Transactions (Dated)'!$D$2:$D$53,'Share Values'!$X354,'Transactions (Dated)'!$B$2:$B$53,'Share Values'!AL$11,'Transactions (Dated)'!$C$2:$C$53,"Sell")</f>
        <v>0</v>
      </c>
      <c r="AM354" s="40">
        <f ca="1">AM353+SUMIFS('Transactions (Dated)'!$E$2:$E$53,'Transactions (Dated)'!$D$2:$D$53,'Share Values'!$X354,'Transactions (Dated)'!$B$2:$B$53,'Share Values'!AM$11,'Transactions (Dated)'!$C$2:$C$53,"Buy")-SUMIFS('Transactions (Dated)'!$E$2:$E$53,'Transactions (Dated)'!$D$2:$D$53,'Share Values'!$X354,'Transactions (Dated)'!$B$2:$B$53,'Share Values'!AM$11,'Transactions (Dated)'!$C$2:$C$53,"Sell")</f>
        <v>0</v>
      </c>
      <c r="AN354" s="40">
        <f ca="1">AN353+SUMIFS('Transactions (Dated)'!$E$2:$E$53,'Transactions (Dated)'!$D$2:$D$53,'Share Values'!$X354,'Transactions (Dated)'!$B$2:$B$53,'Share Values'!AN$11,'Transactions (Dated)'!$C$2:$C$53,"Buy")-SUMIFS('Transactions (Dated)'!$E$2:$E$53,'Transactions (Dated)'!$D$2:$D$53,'Share Values'!$X354,'Transactions (Dated)'!$B$2:$B$53,'Share Values'!AN$11,'Transactions (Dated)'!$C$2:$C$53,"Sell")</f>
        <v>0</v>
      </c>
      <c r="AO354" s="40"/>
      <c r="AQ354" s="3">
        <f t="shared" si="141"/>
        <v>42411</v>
      </c>
      <c r="AR354" s="6">
        <f t="shared" ca="1" si="142"/>
        <v>42642.5</v>
      </c>
      <c r="AS354" s="6">
        <f t="shared" ca="1" si="143"/>
        <v>15468.75</v>
      </c>
      <c r="AT354" s="6">
        <f t="shared" ca="1" si="144"/>
        <v>517210.15</v>
      </c>
      <c r="AU354" s="6">
        <f t="shared" ca="1" si="145"/>
        <v>65557.8</v>
      </c>
      <c r="AV354" s="6">
        <f t="shared" ca="1" si="146"/>
        <v>27612.48</v>
      </c>
      <c r="AW354" s="6">
        <f t="shared" ca="1" si="147"/>
        <v>0</v>
      </c>
      <c r="AX354" s="6">
        <f t="shared" ca="1" si="148"/>
        <v>48343.000000000007</v>
      </c>
      <c r="AY354" s="6">
        <f t="shared" ca="1" si="149"/>
        <v>107355.78</v>
      </c>
      <c r="AZ354" s="6">
        <f t="shared" ca="1" si="150"/>
        <v>0</v>
      </c>
      <c r="BA354" s="6">
        <f t="shared" ca="1" si="151"/>
        <v>0</v>
      </c>
      <c r="BB354" s="6">
        <f t="shared" ca="1" si="152"/>
        <v>0</v>
      </c>
      <c r="BC354" s="6">
        <f t="shared" ca="1" si="153"/>
        <v>0</v>
      </c>
      <c r="BD354" s="6">
        <f t="shared" ca="1" si="154"/>
        <v>0</v>
      </c>
      <c r="BE354" s="6">
        <f t="shared" ca="1" si="155"/>
        <v>0</v>
      </c>
      <c r="BF354" s="6">
        <f t="shared" ca="1" si="162"/>
        <v>0</v>
      </c>
      <c r="BG354" s="6">
        <f t="shared" ca="1" si="163"/>
        <v>0</v>
      </c>
      <c r="BH354" s="6"/>
      <c r="BJ354" s="4">
        <f t="shared" ca="1" si="156"/>
        <v>824190.46000000008</v>
      </c>
      <c r="BL354" s="3">
        <f t="shared" si="157"/>
        <v>42411</v>
      </c>
      <c r="BM354" s="6">
        <f>BM353+SUMIFS('Transactions (Dated)'!G:G,'Transactions (Dated)'!D:D,'Share Values'!AQ354)</f>
        <v>9060.5799999999945</v>
      </c>
      <c r="BN354" s="6">
        <f ca="1">BN353+SUMIFS('Transactions (Dated)'!$F:$F,'Transactions (Dated)'!$D:$D,$BL354,'Transactions (Dated)'!$B:$B,BN$11,'Transactions (Dated)'!$C:$C,"Dividend (paid to cash)")*Y354</f>
        <v>0</v>
      </c>
      <c r="BO354" s="6">
        <f ca="1">BO353+SUMIFS('Transactions (Dated)'!$F:$F,'Transactions (Dated)'!$D:$D,$BL354,'Transactions (Dated)'!$B:$B,BO$11,'Transactions (Dated)'!$C:$C,"Dividend (paid to cash)")*Z354</f>
        <v>2421.875</v>
      </c>
      <c r="BP354" s="6">
        <f ca="1">BP353+SUMIFS('Transactions (Dated)'!$F:$F,'Transactions (Dated)'!$D:$D,$BL354,'Transactions (Dated)'!$B:$B,BP$11,'Transactions (Dated)'!$C:$C,"Dividend (paid to cash)")*AA354</f>
        <v>35213.892</v>
      </c>
      <c r="BQ354" s="6">
        <f ca="1">BQ353+SUMIFS('Transactions (Dated)'!$F:$F,'Transactions (Dated)'!$D:$D,$BL354,'Transactions (Dated)'!$B:$B,BQ$11,'Transactions (Dated)'!$C:$C,"Dividend (paid to cash)")*AB354</f>
        <v>245.96000000000004</v>
      </c>
      <c r="BR354" s="6">
        <f ca="1">BR353+SUMIFS('Transactions (Dated)'!$F:$F,'Transactions (Dated)'!$D:$D,$BL354,'Transactions (Dated)'!$B:$B,BR$11,'Transactions (Dated)'!$C:$C,"Dividend (paid to cash)")*AC354</f>
        <v>0</v>
      </c>
      <c r="BS354" s="6">
        <f ca="1">BS353+SUMIFS('Transactions (Dated)'!$F:$F,'Transactions (Dated)'!$D:$D,$BL354,'Transactions (Dated)'!$B:$B,BS$11,'Transactions (Dated)'!$C:$C,"Dividend (paid to cash)")*AD354</f>
        <v>0</v>
      </c>
      <c r="BT354" s="6">
        <f ca="1">BT353+SUMIFS('Transactions (Dated)'!$F:$F,'Transactions (Dated)'!$D:$D,$BL354,'Transactions (Dated)'!$B:$B,BT$11,'Transactions (Dated)'!$C:$C,"Dividend (paid to cash)")*AE354</f>
        <v>1014.9999999999999</v>
      </c>
      <c r="BU354" s="6">
        <f ca="1">BU353+SUMIFS('Transactions (Dated)'!$F:$F,'Transactions (Dated)'!$D:$D,$BL354,'Transactions (Dated)'!$B:$B,BU$11,'Transactions (Dated)'!$C:$C,"Dividend (paid to cash)")*AF354</f>
        <v>0</v>
      </c>
      <c r="BV354" s="6">
        <f ca="1">BV353+SUMIFS('Transactions (Dated)'!$F:$F,'Transactions (Dated)'!$D:$D,$BL354,'Transactions (Dated)'!$B:$B,BV$11,'Transactions (Dated)'!$C:$C,"Dividend (paid to cash)")*AG354</f>
        <v>0</v>
      </c>
      <c r="BW354" s="6">
        <f ca="1">BW353+SUMIFS('Transactions (Dated)'!$F:$F,'Transactions (Dated)'!$D:$D,$BL354,'Transactions (Dated)'!$B:$B,BW$11,'Transactions (Dated)'!$C:$C,"Dividend (paid to cash)")*AH354</f>
        <v>0</v>
      </c>
      <c r="BX354" s="6">
        <f ca="1">BX353+SUMIFS('Transactions (Dated)'!$F:$F,'Transactions (Dated)'!$D:$D,$BL354,'Transactions (Dated)'!$B:$B,BX$11,'Transactions (Dated)'!$C:$C,"Dividend (paid to cash)")*AI354</f>
        <v>0</v>
      </c>
      <c r="BY354" s="6">
        <f ca="1">BY353+SUMIFS('Transactions (Dated)'!$F:$F,'Transactions (Dated)'!$D:$D,$BL354,'Transactions (Dated)'!$B:$B,BY$11,'Transactions (Dated)'!$C:$C,"Dividend (paid to cash)")*AJ354</f>
        <v>0</v>
      </c>
      <c r="BZ354" s="6">
        <f ca="1">BZ353+SUMIFS('Transactions (Dated)'!$F:$F,'Transactions (Dated)'!$D:$D,$BL354,'Transactions (Dated)'!$B:$B,BZ$11,'Transactions (Dated)'!$C:$C,"Dividend (paid to cash)")*AK354</f>
        <v>0</v>
      </c>
      <c r="CA354" s="6">
        <f ca="1">CA353+SUMIFS('Transactions (Dated)'!$F:$F,'Transactions (Dated)'!$D:$D,$BL354,'Transactions (Dated)'!$B:$B,CA$11,'Transactions (Dated)'!$C:$C,"Dividend (paid to cash)")*AL354</f>
        <v>0</v>
      </c>
      <c r="CB354" s="6">
        <v>0</v>
      </c>
      <c r="CC354" s="6">
        <v>0</v>
      </c>
      <c r="CD354" s="6"/>
      <c r="CF354" s="6">
        <f t="shared" ca="1" si="164"/>
        <v>47957.306999999993</v>
      </c>
      <c r="CH354" s="3">
        <f t="shared" si="165"/>
        <v>42411</v>
      </c>
      <c r="CI354" s="4">
        <f t="shared" ca="1" si="158"/>
        <v>824190.46000000008</v>
      </c>
      <c r="CJ354" s="4">
        <f t="shared" ca="1" si="159"/>
        <v>47957.306999999993</v>
      </c>
      <c r="CL354" s="4">
        <f t="shared" ca="1" si="160"/>
        <v>872147.76700000011</v>
      </c>
    </row>
    <row r="355" spans="2:90" x14ac:dyDescent="0.15">
      <c r="B355" s="3">
        <f t="shared" si="161"/>
        <v>42412</v>
      </c>
      <c r="C355" s="2">
        <v>12381.2</v>
      </c>
      <c r="E355" s="70">
        <v>42412</v>
      </c>
      <c r="F355" s="69">
        <v>9.25</v>
      </c>
      <c r="G355" s="69">
        <v>1.73</v>
      </c>
      <c r="H355" s="69">
        <v>16.760000000000002</v>
      </c>
      <c r="I355" s="69">
        <v>33.64</v>
      </c>
      <c r="J355" s="69">
        <v>11.85</v>
      </c>
      <c r="K355" s="69">
        <v>10.45</v>
      </c>
      <c r="L355" s="69">
        <v>16.7</v>
      </c>
      <c r="M355" s="69">
        <v>3.71</v>
      </c>
      <c r="N355" s="69">
        <v>7.05</v>
      </c>
      <c r="O355" s="69">
        <v>7.2967000000000004</v>
      </c>
      <c r="P355" s="69">
        <v>23.54</v>
      </c>
      <c r="Q355" s="69">
        <v>0.88</v>
      </c>
      <c r="R355" s="69">
        <v>2.72</v>
      </c>
      <c r="S355" s="69">
        <v>36.200000000000003</v>
      </c>
      <c r="T355" s="69"/>
      <c r="U355">
        <v>36.200000000000003</v>
      </c>
      <c r="V355" s="4"/>
      <c r="X355" s="3">
        <f t="shared" si="140"/>
        <v>42412</v>
      </c>
      <c r="Y355" s="40">
        <f ca="1">Y354+SUMIFS('Transactions (Dated)'!$E$2:$E$53,'Transactions (Dated)'!$D$2:$D$53,'Share Values'!$X355,'Transactions (Dated)'!$B$2:$B$53,'Share Values'!Y$11,'Transactions (Dated)'!$C$2:$C$53,"Buy")-SUMIFS('Transactions (Dated)'!$E$2:$E$53,'Transactions (Dated)'!$D$2:$D$53,'Share Values'!$X355,'Transactions (Dated)'!$B$2:$B$53,'Share Values'!Y$11,'Transactions (Dated)'!$C$2:$C$53,"Sell")</f>
        <v>4625</v>
      </c>
      <c r="Z355" s="40">
        <f ca="1">Z354+SUMIFS('Transactions (Dated)'!$E$2:$E$53,'Transactions (Dated)'!$D$2:$D$53,'Share Values'!$X355,'Transactions (Dated)'!$B$2:$B$53,'Share Values'!Z$11,'Transactions (Dated)'!$C$2:$C$53,"Buy")-SUMIFS('Transactions (Dated)'!$E$2:$E$53,'Transactions (Dated)'!$D$2:$D$53,'Share Values'!$X355,'Transactions (Dated)'!$B$2:$B$53,'Share Values'!Z$11,'Transactions (Dated)'!$C$2:$C$53,"Sell")</f>
        <v>9375</v>
      </c>
      <c r="AA355" s="40">
        <f ca="1">AA354+SUMIFS('Transactions (Dated)'!$E$2:$E$53,'Transactions (Dated)'!$D$2:$D$53,'Share Values'!$X355,'Transactions (Dated)'!$B$2:$B$53,'Share Values'!AA$11,'Transactions (Dated)'!$C$2:$C$53,"Buy")-SUMIFS('Transactions (Dated)'!$E$2:$E$53,'Transactions (Dated)'!$D$2:$D$53,'Share Values'!$X355,'Transactions (Dated)'!$B$2:$B$53,'Share Values'!AA$11,'Transactions (Dated)'!$C$2:$C$53,"Sell")</f>
        <v>31595</v>
      </c>
      <c r="AB355" s="40">
        <f ca="1">AB354+SUMIFS('Transactions (Dated)'!$E$2:$E$53,'Transactions (Dated)'!$D$2:$D$53,'Share Values'!$X355,'Transactions (Dated)'!$B$2:$B$53,'Share Values'!AB$11,'Transactions (Dated)'!$C$2:$C$53,"Buy")-SUMIFS('Transactions (Dated)'!$E$2:$E$53,'Transactions (Dated)'!$D$2:$D$53,'Share Values'!$X355,'Transactions (Dated)'!$B$2:$B$53,'Share Values'!AB$11,'Transactions (Dated)'!$C$2:$C$53,"Sell")</f>
        <v>1892</v>
      </c>
      <c r="AC355" s="40">
        <f ca="1">AC354+SUMIFS('Transactions (Dated)'!$E$2:$E$53,'Transactions (Dated)'!$D$2:$D$53,'Share Values'!$X355,'Transactions (Dated)'!$B$2:$B$53,'Share Values'!AC$11,'Transactions (Dated)'!$C$2:$C$53,"Buy")-SUMIFS('Transactions (Dated)'!$E$2:$E$53,'Transactions (Dated)'!$D$2:$D$53,'Share Values'!$X355,'Transactions (Dated)'!$B$2:$B$53,'Share Values'!AC$11,'Transactions (Dated)'!$C$2:$C$53,"Sell")</f>
        <v>2348</v>
      </c>
      <c r="AD355" s="40">
        <f ca="1">AD354+SUMIFS('Transactions (Dated)'!$E$2:$E$53,'Transactions (Dated)'!$D$2:$D$53,'Share Values'!$X355,'Transactions (Dated)'!$B$2:$B$53,'Share Values'!AD$11,'Transactions (Dated)'!$C$2:$C$53,"Buy")-SUMIFS('Transactions (Dated)'!$E$2:$E$53,'Transactions (Dated)'!$D$2:$D$53,'Share Values'!$X355,'Transactions (Dated)'!$B$2:$B$53,'Share Values'!AD$11,'Transactions (Dated)'!$C$2:$C$53,"Sell")</f>
        <v>0</v>
      </c>
      <c r="AE355" s="40">
        <f ca="1">AE354+SUMIFS('Transactions (Dated)'!$E$2:$E$53,'Transactions (Dated)'!$D$2:$D$53,'Share Values'!$X355,'Transactions (Dated)'!$B$2:$B$53,'Share Values'!AE$11,'Transactions (Dated)'!$C$2:$C$53,"Buy")-SUMIFS('Transactions (Dated)'!$E$2:$E$53,'Transactions (Dated)'!$D$2:$D$53,'Share Values'!$X355,'Transactions (Dated)'!$B$2:$B$53,'Share Values'!AE$11,'Transactions (Dated)'!$C$2:$C$53,"Sell")</f>
        <v>2900</v>
      </c>
      <c r="AF355" s="40">
        <f ca="1">AF354+SUMIFS('Transactions (Dated)'!$E$2:$E$53,'Transactions (Dated)'!$D$2:$D$53,'Share Values'!$X355,'Transactions (Dated)'!$B$2:$B$53,'Share Values'!AF$11,'Transactions (Dated)'!$C$2:$C$53,"Buy")-SUMIFS('Transactions (Dated)'!$E$2:$E$53,'Transactions (Dated)'!$D$2:$D$53,'Share Values'!$X355,'Transactions (Dated)'!$B$2:$B$53,'Share Values'!AF$11,'Transactions (Dated)'!$C$2:$C$53,"Sell")</f>
        <v>28401</v>
      </c>
      <c r="AG355" s="40">
        <f ca="1">AG354+SUMIFS('Transactions (Dated)'!$E$2:$E$53,'Transactions (Dated)'!$D$2:$D$53,'Share Values'!$X355,'Transactions (Dated)'!$B$2:$B$53,'Share Values'!AG$11,'Transactions (Dated)'!$C$2:$C$53,"Buy")-SUMIFS('Transactions (Dated)'!$E$2:$E$53,'Transactions (Dated)'!$D$2:$D$53,'Share Values'!$X355,'Transactions (Dated)'!$B$2:$B$53,'Share Values'!AG$11,'Transactions (Dated)'!$C$2:$C$53,"Sell")</f>
        <v>0</v>
      </c>
      <c r="AH355" s="40">
        <f ca="1">AH354+SUMIFS('Transactions (Dated)'!$E$2:$E$53,'Transactions (Dated)'!$D$2:$D$53,'Share Values'!$X355,'Transactions (Dated)'!$B$2:$B$53,'Share Values'!AH$11,'Transactions (Dated)'!$C$2:$C$53,"Buy")-SUMIFS('Transactions (Dated)'!$E$2:$E$53,'Transactions (Dated)'!$D$2:$D$53,'Share Values'!$X355,'Transactions (Dated)'!$B$2:$B$53,'Share Values'!AH$11,'Transactions (Dated)'!$C$2:$C$53,"Sell")</f>
        <v>0</v>
      </c>
      <c r="AI355" s="40">
        <f ca="1">AI354+SUMIFS('Transactions (Dated)'!$E$2:$E$53,'Transactions (Dated)'!$D$2:$D$53,'Share Values'!$X355,'Transactions (Dated)'!$B$2:$B$53,'Share Values'!AI$11,'Transactions (Dated)'!$C$2:$C$53,"Buy")-SUMIFS('Transactions (Dated)'!$E$2:$E$53,'Transactions (Dated)'!$D$2:$D$53,'Share Values'!$X355,'Transactions (Dated)'!$B$2:$B$53,'Share Values'!AI$11,'Transactions (Dated)'!$C$2:$C$53,"Sell")</f>
        <v>0</v>
      </c>
      <c r="AJ355" s="40">
        <f ca="1">AJ354+SUMIFS('Transactions (Dated)'!$E$2:$E$53,'Transactions (Dated)'!$D$2:$D$53,'Share Values'!$X355,'Transactions (Dated)'!$B$2:$B$53,'Share Values'!AJ$11,'Transactions (Dated)'!$C$2:$C$53,"Buy")-SUMIFS('Transactions (Dated)'!$E$2:$E$53,'Transactions (Dated)'!$D$2:$D$53,'Share Values'!$X355,'Transactions (Dated)'!$B$2:$B$53,'Share Values'!AJ$11,'Transactions (Dated)'!$C$2:$C$53,"Sell")</f>
        <v>0</v>
      </c>
      <c r="AK355" s="40">
        <f ca="1">AK354+SUMIFS('Transactions (Dated)'!$E$2:$E$53,'Transactions (Dated)'!$D$2:$D$53,'Share Values'!$X355,'Transactions (Dated)'!$B$2:$B$53,'Share Values'!AK$11,'Transactions (Dated)'!$C$2:$C$53,"Buy")-SUMIFS('Transactions (Dated)'!$E$2:$E$53,'Transactions (Dated)'!$D$2:$D$53,'Share Values'!$X355,'Transactions (Dated)'!$B$2:$B$53,'Share Values'!AK$11,'Transactions (Dated)'!$C$2:$C$53,"Sell")</f>
        <v>0</v>
      </c>
      <c r="AL355" s="40">
        <f ca="1">AL354+SUMIFS('Transactions (Dated)'!$E$2:$E$53,'Transactions (Dated)'!$D$2:$D$53,'Share Values'!$X355,'Transactions (Dated)'!$B$2:$B$53,'Share Values'!AL$11,'Transactions (Dated)'!$C$2:$C$53,"Buy")-SUMIFS('Transactions (Dated)'!$E$2:$E$53,'Transactions (Dated)'!$D$2:$D$53,'Share Values'!$X355,'Transactions (Dated)'!$B$2:$B$53,'Share Values'!AL$11,'Transactions (Dated)'!$C$2:$C$53,"Sell")</f>
        <v>0</v>
      </c>
      <c r="AM355" s="40">
        <f ca="1">AM354+SUMIFS('Transactions (Dated)'!$E$2:$E$53,'Transactions (Dated)'!$D$2:$D$53,'Share Values'!$X355,'Transactions (Dated)'!$B$2:$B$53,'Share Values'!AM$11,'Transactions (Dated)'!$C$2:$C$53,"Buy")-SUMIFS('Transactions (Dated)'!$E$2:$E$53,'Transactions (Dated)'!$D$2:$D$53,'Share Values'!$X355,'Transactions (Dated)'!$B$2:$B$53,'Share Values'!AM$11,'Transactions (Dated)'!$C$2:$C$53,"Sell")</f>
        <v>0</v>
      </c>
      <c r="AN355" s="40">
        <f ca="1">AN354+SUMIFS('Transactions (Dated)'!$E$2:$E$53,'Transactions (Dated)'!$D$2:$D$53,'Share Values'!$X355,'Transactions (Dated)'!$B$2:$B$53,'Share Values'!AN$11,'Transactions (Dated)'!$C$2:$C$53,"Buy")-SUMIFS('Transactions (Dated)'!$E$2:$E$53,'Transactions (Dated)'!$D$2:$D$53,'Share Values'!$X355,'Transactions (Dated)'!$B$2:$B$53,'Share Values'!AN$11,'Transactions (Dated)'!$C$2:$C$53,"Sell")</f>
        <v>0</v>
      </c>
      <c r="AO355" s="40"/>
      <c r="AQ355" s="3">
        <f t="shared" si="141"/>
        <v>42412</v>
      </c>
      <c r="AR355" s="6">
        <f t="shared" ca="1" si="142"/>
        <v>42781.25</v>
      </c>
      <c r="AS355" s="6">
        <f t="shared" ca="1" si="143"/>
        <v>16218.75</v>
      </c>
      <c r="AT355" s="6">
        <f t="shared" ca="1" si="144"/>
        <v>529532.20000000007</v>
      </c>
      <c r="AU355" s="6">
        <f t="shared" ca="1" si="145"/>
        <v>63646.880000000005</v>
      </c>
      <c r="AV355" s="6">
        <f t="shared" ca="1" si="146"/>
        <v>27823.8</v>
      </c>
      <c r="AW355" s="6">
        <f t="shared" ca="1" si="147"/>
        <v>0</v>
      </c>
      <c r="AX355" s="6">
        <f t="shared" ca="1" si="148"/>
        <v>48430</v>
      </c>
      <c r="AY355" s="6">
        <f t="shared" ca="1" si="149"/>
        <v>105367.70999999999</v>
      </c>
      <c r="AZ355" s="6">
        <f t="shared" ca="1" si="150"/>
        <v>0</v>
      </c>
      <c r="BA355" s="6">
        <f t="shared" ca="1" si="151"/>
        <v>0</v>
      </c>
      <c r="BB355" s="6">
        <f t="shared" ca="1" si="152"/>
        <v>0</v>
      </c>
      <c r="BC355" s="6">
        <f t="shared" ca="1" si="153"/>
        <v>0</v>
      </c>
      <c r="BD355" s="6">
        <f t="shared" ca="1" si="154"/>
        <v>0</v>
      </c>
      <c r="BE355" s="6">
        <f t="shared" ca="1" si="155"/>
        <v>0</v>
      </c>
      <c r="BF355" s="6">
        <f t="shared" ca="1" si="162"/>
        <v>0</v>
      </c>
      <c r="BG355" s="6">
        <f t="shared" ca="1" si="163"/>
        <v>0</v>
      </c>
      <c r="BH355" s="6"/>
      <c r="BJ355" s="4">
        <f t="shared" ca="1" si="156"/>
        <v>833800.59000000008</v>
      </c>
      <c r="BL355" s="3">
        <f t="shared" si="157"/>
        <v>42412</v>
      </c>
      <c r="BM355" s="6">
        <f>BM354+SUMIFS('Transactions (Dated)'!G:G,'Transactions (Dated)'!D:D,'Share Values'!AQ355)</f>
        <v>9060.5799999999945</v>
      </c>
      <c r="BN355" s="6">
        <f ca="1">BN354+SUMIFS('Transactions (Dated)'!$F:$F,'Transactions (Dated)'!$D:$D,$BL355,'Transactions (Dated)'!$B:$B,BN$11,'Transactions (Dated)'!$C:$C,"Dividend (paid to cash)")*Y355</f>
        <v>0</v>
      </c>
      <c r="BO355" s="6">
        <f ca="1">BO354+SUMIFS('Transactions (Dated)'!$F:$F,'Transactions (Dated)'!$D:$D,$BL355,'Transactions (Dated)'!$B:$B,BO$11,'Transactions (Dated)'!$C:$C,"Dividend (paid to cash)")*Z355</f>
        <v>2421.875</v>
      </c>
      <c r="BP355" s="6">
        <f ca="1">BP354+SUMIFS('Transactions (Dated)'!$F:$F,'Transactions (Dated)'!$D:$D,$BL355,'Transactions (Dated)'!$B:$B,BP$11,'Transactions (Dated)'!$C:$C,"Dividend (paid to cash)")*AA355</f>
        <v>35213.892</v>
      </c>
      <c r="BQ355" s="6">
        <f ca="1">BQ354+SUMIFS('Transactions (Dated)'!$F:$F,'Transactions (Dated)'!$D:$D,$BL355,'Transactions (Dated)'!$B:$B,BQ$11,'Transactions (Dated)'!$C:$C,"Dividend (paid to cash)")*AB355</f>
        <v>245.96000000000004</v>
      </c>
      <c r="BR355" s="6">
        <f ca="1">BR354+SUMIFS('Transactions (Dated)'!$F:$F,'Transactions (Dated)'!$D:$D,$BL355,'Transactions (Dated)'!$B:$B,BR$11,'Transactions (Dated)'!$C:$C,"Dividend (paid to cash)")*AC355</f>
        <v>0</v>
      </c>
      <c r="BS355" s="6">
        <f ca="1">BS354+SUMIFS('Transactions (Dated)'!$F:$F,'Transactions (Dated)'!$D:$D,$BL355,'Transactions (Dated)'!$B:$B,BS$11,'Transactions (Dated)'!$C:$C,"Dividend (paid to cash)")*AD355</f>
        <v>0</v>
      </c>
      <c r="BT355" s="6">
        <f ca="1">BT354+SUMIFS('Transactions (Dated)'!$F:$F,'Transactions (Dated)'!$D:$D,$BL355,'Transactions (Dated)'!$B:$B,BT$11,'Transactions (Dated)'!$C:$C,"Dividend (paid to cash)")*AE355</f>
        <v>1014.9999999999999</v>
      </c>
      <c r="BU355" s="6">
        <f ca="1">BU354+SUMIFS('Transactions (Dated)'!$F:$F,'Transactions (Dated)'!$D:$D,$BL355,'Transactions (Dated)'!$B:$B,BU$11,'Transactions (Dated)'!$C:$C,"Dividend (paid to cash)")*AF355</f>
        <v>0</v>
      </c>
      <c r="BV355" s="6">
        <f ca="1">BV354+SUMIFS('Transactions (Dated)'!$F:$F,'Transactions (Dated)'!$D:$D,$BL355,'Transactions (Dated)'!$B:$B,BV$11,'Transactions (Dated)'!$C:$C,"Dividend (paid to cash)")*AG355</f>
        <v>0</v>
      </c>
      <c r="BW355" s="6">
        <f ca="1">BW354+SUMIFS('Transactions (Dated)'!$F:$F,'Transactions (Dated)'!$D:$D,$BL355,'Transactions (Dated)'!$B:$B,BW$11,'Transactions (Dated)'!$C:$C,"Dividend (paid to cash)")*AH355</f>
        <v>0</v>
      </c>
      <c r="BX355" s="6">
        <f ca="1">BX354+SUMIFS('Transactions (Dated)'!$F:$F,'Transactions (Dated)'!$D:$D,$BL355,'Transactions (Dated)'!$B:$B,BX$11,'Transactions (Dated)'!$C:$C,"Dividend (paid to cash)")*AI355</f>
        <v>0</v>
      </c>
      <c r="BY355" s="6">
        <f ca="1">BY354+SUMIFS('Transactions (Dated)'!$F:$F,'Transactions (Dated)'!$D:$D,$BL355,'Transactions (Dated)'!$B:$B,BY$11,'Transactions (Dated)'!$C:$C,"Dividend (paid to cash)")*AJ355</f>
        <v>0</v>
      </c>
      <c r="BZ355" s="6">
        <f ca="1">BZ354+SUMIFS('Transactions (Dated)'!$F:$F,'Transactions (Dated)'!$D:$D,$BL355,'Transactions (Dated)'!$B:$B,BZ$11,'Transactions (Dated)'!$C:$C,"Dividend (paid to cash)")*AK355</f>
        <v>0</v>
      </c>
      <c r="CA355" s="6">
        <f ca="1">CA354+SUMIFS('Transactions (Dated)'!$F:$F,'Transactions (Dated)'!$D:$D,$BL355,'Transactions (Dated)'!$B:$B,CA$11,'Transactions (Dated)'!$C:$C,"Dividend (paid to cash)")*AL355</f>
        <v>0</v>
      </c>
      <c r="CB355" s="6">
        <v>0</v>
      </c>
      <c r="CC355" s="6">
        <v>0</v>
      </c>
      <c r="CD355" s="6"/>
      <c r="CF355" s="6">
        <f t="shared" ca="1" si="164"/>
        <v>47957.306999999993</v>
      </c>
      <c r="CH355" s="3">
        <f t="shared" si="165"/>
        <v>42412</v>
      </c>
      <c r="CI355" s="4">
        <f t="shared" ca="1" si="158"/>
        <v>833800.59000000008</v>
      </c>
      <c r="CJ355" s="4">
        <f t="shared" ca="1" si="159"/>
        <v>47957.306999999993</v>
      </c>
      <c r="CL355" s="4">
        <f t="shared" ca="1" si="160"/>
        <v>881757.89700000011</v>
      </c>
    </row>
    <row r="356" spans="2:90" x14ac:dyDescent="0.15">
      <c r="B356" s="3">
        <f t="shared" si="161"/>
        <v>42416</v>
      </c>
      <c r="C356" s="2">
        <v>12555</v>
      </c>
      <c r="E356" s="70">
        <v>42416</v>
      </c>
      <c r="F356" s="69">
        <v>9.67</v>
      </c>
      <c r="G356" s="69">
        <v>1.71</v>
      </c>
      <c r="H356" s="69">
        <v>17</v>
      </c>
      <c r="I356" s="69">
        <v>33.380000000000003</v>
      </c>
      <c r="J356" s="69">
        <v>11.98</v>
      </c>
      <c r="K356" s="69">
        <v>10.58</v>
      </c>
      <c r="L356" s="69">
        <v>17.64</v>
      </c>
      <c r="M356" s="69">
        <v>3.6</v>
      </c>
      <c r="N356" s="69">
        <v>7</v>
      </c>
      <c r="O356" s="69">
        <v>7.6266999999999996</v>
      </c>
      <c r="P356" s="69">
        <v>24.03</v>
      </c>
      <c r="Q356" s="69">
        <v>0.87</v>
      </c>
      <c r="R356" s="69">
        <v>3.01</v>
      </c>
      <c r="S356" s="69">
        <v>36.5</v>
      </c>
      <c r="T356" s="69"/>
      <c r="U356">
        <v>36.5</v>
      </c>
      <c r="V356" s="4"/>
      <c r="X356" s="3">
        <f t="shared" si="140"/>
        <v>42416</v>
      </c>
      <c r="Y356" s="40">
        <f ca="1">Y355+SUMIFS('Transactions (Dated)'!$E$2:$E$53,'Transactions (Dated)'!$D$2:$D$53,'Share Values'!$X356,'Transactions (Dated)'!$B$2:$B$53,'Share Values'!Y$11,'Transactions (Dated)'!$C$2:$C$53,"Buy")-SUMIFS('Transactions (Dated)'!$E$2:$E$53,'Transactions (Dated)'!$D$2:$D$53,'Share Values'!$X356,'Transactions (Dated)'!$B$2:$B$53,'Share Values'!Y$11,'Transactions (Dated)'!$C$2:$C$53,"Sell")</f>
        <v>4625</v>
      </c>
      <c r="Z356" s="40">
        <f ca="1">Z355+SUMIFS('Transactions (Dated)'!$E$2:$E$53,'Transactions (Dated)'!$D$2:$D$53,'Share Values'!$X356,'Transactions (Dated)'!$B$2:$B$53,'Share Values'!Z$11,'Transactions (Dated)'!$C$2:$C$53,"Buy")-SUMIFS('Transactions (Dated)'!$E$2:$E$53,'Transactions (Dated)'!$D$2:$D$53,'Share Values'!$X356,'Transactions (Dated)'!$B$2:$B$53,'Share Values'!Z$11,'Transactions (Dated)'!$C$2:$C$53,"Sell")</f>
        <v>9375</v>
      </c>
      <c r="AA356" s="40">
        <f ca="1">AA355+SUMIFS('Transactions (Dated)'!$E$2:$E$53,'Transactions (Dated)'!$D$2:$D$53,'Share Values'!$X356,'Transactions (Dated)'!$B$2:$B$53,'Share Values'!AA$11,'Transactions (Dated)'!$C$2:$C$53,"Buy")-SUMIFS('Transactions (Dated)'!$E$2:$E$53,'Transactions (Dated)'!$D$2:$D$53,'Share Values'!$X356,'Transactions (Dated)'!$B$2:$B$53,'Share Values'!AA$11,'Transactions (Dated)'!$C$2:$C$53,"Sell")</f>
        <v>31595</v>
      </c>
      <c r="AB356" s="40">
        <f ca="1">AB355+SUMIFS('Transactions (Dated)'!$E$2:$E$53,'Transactions (Dated)'!$D$2:$D$53,'Share Values'!$X356,'Transactions (Dated)'!$B$2:$B$53,'Share Values'!AB$11,'Transactions (Dated)'!$C$2:$C$53,"Buy")-SUMIFS('Transactions (Dated)'!$E$2:$E$53,'Transactions (Dated)'!$D$2:$D$53,'Share Values'!$X356,'Transactions (Dated)'!$B$2:$B$53,'Share Values'!AB$11,'Transactions (Dated)'!$C$2:$C$53,"Sell")</f>
        <v>1892</v>
      </c>
      <c r="AC356" s="40">
        <f ca="1">AC355+SUMIFS('Transactions (Dated)'!$E$2:$E$53,'Transactions (Dated)'!$D$2:$D$53,'Share Values'!$X356,'Transactions (Dated)'!$B$2:$B$53,'Share Values'!AC$11,'Transactions (Dated)'!$C$2:$C$53,"Buy")-SUMIFS('Transactions (Dated)'!$E$2:$E$53,'Transactions (Dated)'!$D$2:$D$53,'Share Values'!$X356,'Transactions (Dated)'!$B$2:$B$53,'Share Values'!AC$11,'Transactions (Dated)'!$C$2:$C$53,"Sell")</f>
        <v>2348</v>
      </c>
      <c r="AD356" s="40">
        <f ca="1">AD355+SUMIFS('Transactions (Dated)'!$E$2:$E$53,'Transactions (Dated)'!$D$2:$D$53,'Share Values'!$X356,'Transactions (Dated)'!$B$2:$B$53,'Share Values'!AD$11,'Transactions (Dated)'!$C$2:$C$53,"Buy")-SUMIFS('Transactions (Dated)'!$E$2:$E$53,'Transactions (Dated)'!$D$2:$D$53,'Share Values'!$X356,'Transactions (Dated)'!$B$2:$B$53,'Share Values'!AD$11,'Transactions (Dated)'!$C$2:$C$53,"Sell")</f>
        <v>0</v>
      </c>
      <c r="AE356" s="40">
        <f ca="1">AE355+SUMIFS('Transactions (Dated)'!$E$2:$E$53,'Transactions (Dated)'!$D$2:$D$53,'Share Values'!$X356,'Transactions (Dated)'!$B$2:$B$53,'Share Values'!AE$11,'Transactions (Dated)'!$C$2:$C$53,"Buy")-SUMIFS('Transactions (Dated)'!$E$2:$E$53,'Transactions (Dated)'!$D$2:$D$53,'Share Values'!$X356,'Transactions (Dated)'!$B$2:$B$53,'Share Values'!AE$11,'Transactions (Dated)'!$C$2:$C$53,"Sell")</f>
        <v>2900</v>
      </c>
      <c r="AF356" s="40">
        <f ca="1">AF355+SUMIFS('Transactions (Dated)'!$E$2:$E$53,'Transactions (Dated)'!$D$2:$D$53,'Share Values'!$X356,'Transactions (Dated)'!$B$2:$B$53,'Share Values'!AF$11,'Transactions (Dated)'!$C$2:$C$53,"Buy")-SUMIFS('Transactions (Dated)'!$E$2:$E$53,'Transactions (Dated)'!$D$2:$D$53,'Share Values'!$X356,'Transactions (Dated)'!$B$2:$B$53,'Share Values'!AF$11,'Transactions (Dated)'!$C$2:$C$53,"Sell")</f>
        <v>28401</v>
      </c>
      <c r="AG356" s="40">
        <f ca="1">AG355+SUMIFS('Transactions (Dated)'!$E$2:$E$53,'Transactions (Dated)'!$D$2:$D$53,'Share Values'!$X356,'Transactions (Dated)'!$B$2:$B$53,'Share Values'!AG$11,'Transactions (Dated)'!$C$2:$C$53,"Buy")-SUMIFS('Transactions (Dated)'!$E$2:$E$53,'Transactions (Dated)'!$D$2:$D$53,'Share Values'!$X356,'Transactions (Dated)'!$B$2:$B$53,'Share Values'!AG$11,'Transactions (Dated)'!$C$2:$C$53,"Sell")</f>
        <v>0</v>
      </c>
      <c r="AH356" s="40">
        <f ca="1">AH355+SUMIFS('Transactions (Dated)'!$E$2:$E$53,'Transactions (Dated)'!$D$2:$D$53,'Share Values'!$X356,'Transactions (Dated)'!$B$2:$B$53,'Share Values'!AH$11,'Transactions (Dated)'!$C$2:$C$53,"Buy")-SUMIFS('Transactions (Dated)'!$E$2:$E$53,'Transactions (Dated)'!$D$2:$D$53,'Share Values'!$X356,'Transactions (Dated)'!$B$2:$B$53,'Share Values'!AH$11,'Transactions (Dated)'!$C$2:$C$53,"Sell")</f>
        <v>0</v>
      </c>
      <c r="AI356" s="40">
        <f ca="1">AI355+SUMIFS('Transactions (Dated)'!$E$2:$E$53,'Transactions (Dated)'!$D$2:$D$53,'Share Values'!$X356,'Transactions (Dated)'!$B$2:$B$53,'Share Values'!AI$11,'Transactions (Dated)'!$C$2:$C$53,"Buy")-SUMIFS('Transactions (Dated)'!$E$2:$E$53,'Transactions (Dated)'!$D$2:$D$53,'Share Values'!$X356,'Transactions (Dated)'!$B$2:$B$53,'Share Values'!AI$11,'Transactions (Dated)'!$C$2:$C$53,"Sell")</f>
        <v>0</v>
      </c>
      <c r="AJ356" s="40">
        <f ca="1">AJ355+SUMIFS('Transactions (Dated)'!$E$2:$E$53,'Transactions (Dated)'!$D$2:$D$53,'Share Values'!$X356,'Transactions (Dated)'!$B$2:$B$53,'Share Values'!AJ$11,'Transactions (Dated)'!$C$2:$C$53,"Buy")-SUMIFS('Transactions (Dated)'!$E$2:$E$53,'Transactions (Dated)'!$D$2:$D$53,'Share Values'!$X356,'Transactions (Dated)'!$B$2:$B$53,'Share Values'!AJ$11,'Transactions (Dated)'!$C$2:$C$53,"Sell")</f>
        <v>0</v>
      </c>
      <c r="AK356" s="40">
        <f ca="1">AK355+SUMIFS('Transactions (Dated)'!$E$2:$E$53,'Transactions (Dated)'!$D$2:$D$53,'Share Values'!$X356,'Transactions (Dated)'!$B$2:$B$53,'Share Values'!AK$11,'Transactions (Dated)'!$C$2:$C$53,"Buy")-SUMIFS('Transactions (Dated)'!$E$2:$E$53,'Transactions (Dated)'!$D$2:$D$53,'Share Values'!$X356,'Transactions (Dated)'!$B$2:$B$53,'Share Values'!AK$11,'Transactions (Dated)'!$C$2:$C$53,"Sell")</f>
        <v>0</v>
      </c>
      <c r="AL356" s="40">
        <f ca="1">AL355+SUMIFS('Transactions (Dated)'!$E$2:$E$53,'Transactions (Dated)'!$D$2:$D$53,'Share Values'!$X356,'Transactions (Dated)'!$B$2:$B$53,'Share Values'!AL$11,'Transactions (Dated)'!$C$2:$C$53,"Buy")-SUMIFS('Transactions (Dated)'!$E$2:$E$53,'Transactions (Dated)'!$D$2:$D$53,'Share Values'!$X356,'Transactions (Dated)'!$B$2:$B$53,'Share Values'!AL$11,'Transactions (Dated)'!$C$2:$C$53,"Sell")</f>
        <v>0</v>
      </c>
      <c r="AM356" s="40">
        <f ca="1">AM355+SUMIFS('Transactions (Dated)'!$E$2:$E$53,'Transactions (Dated)'!$D$2:$D$53,'Share Values'!$X356,'Transactions (Dated)'!$B$2:$B$53,'Share Values'!AM$11,'Transactions (Dated)'!$C$2:$C$53,"Buy")-SUMIFS('Transactions (Dated)'!$E$2:$E$53,'Transactions (Dated)'!$D$2:$D$53,'Share Values'!$X356,'Transactions (Dated)'!$B$2:$B$53,'Share Values'!AM$11,'Transactions (Dated)'!$C$2:$C$53,"Sell")</f>
        <v>0</v>
      </c>
      <c r="AN356" s="40">
        <f ca="1">AN355+SUMIFS('Transactions (Dated)'!$E$2:$E$53,'Transactions (Dated)'!$D$2:$D$53,'Share Values'!$X356,'Transactions (Dated)'!$B$2:$B$53,'Share Values'!AN$11,'Transactions (Dated)'!$C$2:$C$53,"Buy")-SUMIFS('Transactions (Dated)'!$E$2:$E$53,'Transactions (Dated)'!$D$2:$D$53,'Share Values'!$X356,'Transactions (Dated)'!$B$2:$B$53,'Share Values'!AN$11,'Transactions (Dated)'!$C$2:$C$53,"Sell")</f>
        <v>0</v>
      </c>
      <c r="AO356" s="40"/>
      <c r="AQ356" s="3">
        <f t="shared" si="141"/>
        <v>42416</v>
      </c>
      <c r="AR356" s="6">
        <f t="shared" ca="1" si="142"/>
        <v>44723.75</v>
      </c>
      <c r="AS356" s="6">
        <f t="shared" ca="1" si="143"/>
        <v>16031.25</v>
      </c>
      <c r="AT356" s="6">
        <f t="shared" ca="1" si="144"/>
        <v>537115</v>
      </c>
      <c r="AU356" s="6">
        <f t="shared" ca="1" si="145"/>
        <v>63154.960000000006</v>
      </c>
      <c r="AV356" s="6">
        <f t="shared" ca="1" si="146"/>
        <v>28129.040000000001</v>
      </c>
      <c r="AW356" s="6">
        <f t="shared" ca="1" si="147"/>
        <v>0</v>
      </c>
      <c r="AX356" s="6">
        <f t="shared" ca="1" si="148"/>
        <v>51156</v>
      </c>
      <c r="AY356" s="6">
        <f t="shared" ca="1" si="149"/>
        <v>102243.6</v>
      </c>
      <c r="AZ356" s="6">
        <f t="shared" ca="1" si="150"/>
        <v>0</v>
      </c>
      <c r="BA356" s="6">
        <f t="shared" ca="1" si="151"/>
        <v>0</v>
      </c>
      <c r="BB356" s="6">
        <f t="shared" ca="1" si="152"/>
        <v>0</v>
      </c>
      <c r="BC356" s="6">
        <f t="shared" ca="1" si="153"/>
        <v>0</v>
      </c>
      <c r="BD356" s="6">
        <f t="shared" ca="1" si="154"/>
        <v>0</v>
      </c>
      <c r="BE356" s="6">
        <f t="shared" ca="1" si="155"/>
        <v>0</v>
      </c>
      <c r="BF356" s="6">
        <f t="shared" ca="1" si="162"/>
        <v>0</v>
      </c>
      <c r="BG356" s="6">
        <f t="shared" ca="1" si="163"/>
        <v>0</v>
      </c>
      <c r="BH356" s="6"/>
      <c r="BJ356" s="4">
        <f t="shared" ca="1" si="156"/>
        <v>842553.6</v>
      </c>
      <c r="BL356" s="3">
        <f t="shared" si="157"/>
        <v>42416</v>
      </c>
      <c r="BM356" s="6">
        <f>BM355+SUMIFS('Transactions (Dated)'!G:G,'Transactions (Dated)'!D:D,'Share Values'!AQ356)</f>
        <v>9060.5799999999945</v>
      </c>
      <c r="BN356" s="6">
        <f ca="1">BN355+SUMIFS('Transactions (Dated)'!$F:$F,'Transactions (Dated)'!$D:$D,$BL356,'Transactions (Dated)'!$B:$B,BN$11,'Transactions (Dated)'!$C:$C,"Dividend (paid to cash)")*Y356</f>
        <v>0</v>
      </c>
      <c r="BO356" s="6">
        <f ca="1">BO355+SUMIFS('Transactions (Dated)'!$F:$F,'Transactions (Dated)'!$D:$D,$BL356,'Transactions (Dated)'!$B:$B,BO$11,'Transactions (Dated)'!$C:$C,"Dividend (paid to cash)")*Z356</f>
        <v>2421.875</v>
      </c>
      <c r="BP356" s="6">
        <f ca="1">BP355+SUMIFS('Transactions (Dated)'!$F:$F,'Transactions (Dated)'!$D:$D,$BL356,'Transactions (Dated)'!$B:$B,BP$11,'Transactions (Dated)'!$C:$C,"Dividend (paid to cash)")*AA356</f>
        <v>35213.892</v>
      </c>
      <c r="BQ356" s="6">
        <f ca="1">BQ355+SUMIFS('Transactions (Dated)'!$F:$F,'Transactions (Dated)'!$D:$D,$BL356,'Transactions (Dated)'!$B:$B,BQ$11,'Transactions (Dated)'!$C:$C,"Dividend (paid to cash)")*AB356</f>
        <v>245.96000000000004</v>
      </c>
      <c r="BR356" s="6">
        <f ca="1">BR355+SUMIFS('Transactions (Dated)'!$F:$F,'Transactions (Dated)'!$D:$D,$BL356,'Transactions (Dated)'!$B:$B,BR$11,'Transactions (Dated)'!$C:$C,"Dividend (paid to cash)")*AC356</f>
        <v>0</v>
      </c>
      <c r="BS356" s="6">
        <f ca="1">BS355+SUMIFS('Transactions (Dated)'!$F:$F,'Transactions (Dated)'!$D:$D,$BL356,'Transactions (Dated)'!$B:$B,BS$11,'Transactions (Dated)'!$C:$C,"Dividend (paid to cash)")*AD356</f>
        <v>0</v>
      </c>
      <c r="BT356" s="6">
        <f ca="1">BT355+SUMIFS('Transactions (Dated)'!$F:$F,'Transactions (Dated)'!$D:$D,$BL356,'Transactions (Dated)'!$B:$B,BT$11,'Transactions (Dated)'!$C:$C,"Dividend (paid to cash)")*AE356</f>
        <v>1014.9999999999999</v>
      </c>
      <c r="BU356" s="6">
        <f ca="1">BU355+SUMIFS('Transactions (Dated)'!$F:$F,'Transactions (Dated)'!$D:$D,$BL356,'Transactions (Dated)'!$B:$B,BU$11,'Transactions (Dated)'!$C:$C,"Dividend (paid to cash)")*AF356</f>
        <v>0</v>
      </c>
      <c r="BV356" s="6">
        <f ca="1">BV355+SUMIFS('Transactions (Dated)'!$F:$F,'Transactions (Dated)'!$D:$D,$BL356,'Transactions (Dated)'!$B:$B,BV$11,'Transactions (Dated)'!$C:$C,"Dividend (paid to cash)")*AG356</f>
        <v>0</v>
      </c>
      <c r="BW356" s="6">
        <f ca="1">BW355+SUMIFS('Transactions (Dated)'!$F:$F,'Transactions (Dated)'!$D:$D,$BL356,'Transactions (Dated)'!$B:$B,BW$11,'Transactions (Dated)'!$C:$C,"Dividend (paid to cash)")*AH356</f>
        <v>0</v>
      </c>
      <c r="BX356" s="6">
        <f ca="1">BX355+SUMIFS('Transactions (Dated)'!$F:$F,'Transactions (Dated)'!$D:$D,$BL356,'Transactions (Dated)'!$B:$B,BX$11,'Transactions (Dated)'!$C:$C,"Dividend (paid to cash)")*AI356</f>
        <v>0</v>
      </c>
      <c r="BY356" s="6">
        <f ca="1">BY355+SUMIFS('Transactions (Dated)'!$F:$F,'Transactions (Dated)'!$D:$D,$BL356,'Transactions (Dated)'!$B:$B,BY$11,'Transactions (Dated)'!$C:$C,"Dividend (paid to cash)")*AJ356</f>
        <v>0</v>
      </c>
      <c r="BZ356" s="6">
        <f ca="1">BZ355+SUMIFS('Transactions (Dated)'!$F:$F,'Transactions (Dated)'!$D:$D,$BL356,'Transactions (Dated)'!$B:$B,BZ$11,'Transactions (Dated)'!$C:$C,"Dividend (paid to cash)")*AK356</f>
        <v>0</v>
      </c>
      <c r="CA356" s="6">
        <f ca="1">CA355+SUMIFS('Transactions (Dated)'!$F:$F,'Transactions (Dated)'!$D:$D,$BL356,'Transactions (Dated)'!$B:$B,CA$11,'Transactions (Dated)'!$C:$C,"Dividend (paid to cash)")*AL356</f>
        <v>0</v>
      </c>
      <c r="CB356" s="6">
        <v>0</v>
      </c>
      <c r="CC356" s="6">
        <v>0</v>
      </c>
      <c r="CD356" s="6"/>
      <c r="CF356" s="6">
        <f t="shared" ca="1" si="164"/>
        <v>47957.306999999993</v>
      </c>
      <c r="CH356" s="3">
        <f t="shared" si="165"/>
        <v>42416</v>
      </c>
      <c r="CI356" s="4">
        <f t="shared" ca="1" si="158"/>
        <v>842553.6</v>
      </c>
      <c r="CJ356" s="4">
        <f t="shared" ca="1" si="159"/>
        <v>47957.306999999993</v>
      </c>
      <c r="CL356" s="4">
        <f t="shared" ca="1" si="160"/>
        <v>890510.90700000001</v>
      </c>
    </row>
    <row r="357" spans="2:90" x14ac:dyDescent="0.15">
      <c r="B357" s="3">
        <f t="shared" si="161"/>
        <v>42417</v>
      </c>
      <c r="C357" s="2">
        <v>12867.2</v>
      </c>
      <c r="E357" s="70">
        <v>42417</v>
      </c>
      <c r="F357" s="69">
        <v>9.84</v>
      </c>
      <c r="G357" s="69">
        <v>1.92</v>
      </c>
      <c r="H357" s="69">
        <v>17.43</v>
      </c>
      <c r="I357" s="69">
        <v>33.450000000000003</v>
      </c>
      <c r="J357" s="69">
        <v>12.56</v>
      </c>
      <c r="K357" s="69">
        <v>10.98</v>
      </c>
      <c r="L357" s="69">
        <v>18.600000000000001</v>
      </c>
      <c r="M357" s="69">
        <v>3.69</v>
      </c>
      <c r="N357" s="69">
        <v>6.98</v>
      </c>
      <c r="O357" s="69">
        <v>7.5332999999999997</v>
      </c>
      <c r="P357" s="69">
        <v>24.93</v>
      </c>
      <c r="Q357" s="69">
        <v>0.89</v>
      </c>
      <c r="R357" s="69">
        <v>3.51</v>
      </c>
      <c r="S357" s="69">
        <v>37.6</v>
      </c>
      <c r="T357" s="69"/>
      <c r="U357">
        <v>37.6</v>
      </c>
      <c r="V357" s="4"/>
      <c r="X357" s="3">
        <f t="shared" si="140"/>
        <v>42417</v>
      </c>
      <c r="Y357" s="40">
        <f ca="1">Y356+SUMIFS('Transactions (Dated)'!$E$2:$E$53,'Transactions (Dated)'!$D$2:$D$53,'Share Values'!$X357,'Transactions (Dated)'!$B$2:$B$53,'Share Values'!Y$11,'Transactions (Dated)'!$C$2:$C$53,"Buy")-SUMIFS('Transactions (Dated)'!$E$2:$E$53,'Transactions (Dated)'!$D$2:$D$53,'Share Values'!$X357,'Transactions (Dated)'!$B$2:$B$53,'Share Values'!Y$11,'Transactions (Dated)'!$C$2:$C$53,"Sell")</f>
        <v>4625</v>
      </c>
      <c r="Z357" s="40">
        <f ca="1">Z356+SUMIFS('Transactions (Dated)'!$E$2:$E$53,'Transactions (Dated)'!$D$2:$D$53,'Share Values'!$X357,'Transactions (Dated)'!$B$2:$B$53,'Share Values'!Z$11,'Transactions (Dated)'!$C$2:$C$53,"Buy")-SUMIFS('Transactions (Dated)'!$E$2:$E$53,'Transactions (Dated)'!$D$2:$D$53,'Share Values'!$X357,'Transactions (Dated)'!$B$2:$B$53,'Share Values'!Z$11,'Transactions (Dated)'!$C$2:$C$53,"Sell")</f>
        <v>9375</v>
      </c>
      <c r="AA357" s="40">
        <f ca="1">AA356+SUMIFS('Transactions (Dated)'!$E$2:$E$53,'Transactions (Dated)'!$D$2:$D$53,'Share Values'!$X357,'Transactions (Dated)'!$B$2:$B$53,'Share Values'!AA$11,'Transactions (Dated)'!$C$2:$C$53,"Buy")-SUMIFS('Transactions (Dated)'!$E$2:$E$53,'Transactions (Dated)'!$D$2:$D$53,'Share Values'!$X357,'Transactions (Dated)'!$B$2:$B$53,'Share Values'!AA$11,'Transactions (Dated)'!$C$2:$C$53,"Sell")</f>
        <v>28857</v>
      </c>
      <c r="AB357" s="40">
        <f ca="1">AB356+SUMIFS('Transactions (Dated)'!$E$2:$E$53,'Transactions (Dated)'!$D$2:$D$53,'Share Values'!$X357,'Transactions (Dated)'!$B$2:$B$53,'Share Values'!AB$11,'Transactions (Dated)'!$C$2:$C$53,"Buy")-SUMIFS('Transactions (Dated)'!$E$2:$E$53,'Transactions (Dated)'!$D$2:$D$53,'Share Values'!$X357,'Transactions (Dated)'!$B$2:$B$53,'Share Values'!AB$11,'Transactions (Dated)'!$C$2:$C$53,"Sell")</f>
        <v>1892</v>
      </c>
      <c r="AC357" s="40">
        <f ca="1">AC356+SUMIFS('Transactions (Dated)'!$E$2:$E$53,'Transactions (Dated)'!$D$2:$D$53,'Share Values'!$X357,'Transactions (Dated)'!$B$2:$B$53,'Share Values'!AC$11,'Transactions (Dated)'!$C$2:$C$53,"Buy")-SUMIFS('Transactions (Dated)'!$E$2:$E$53,'Transactions (Dated)'!$D$2:$D$53,'Share Values'!$X357,'Transactions (Dated)'!$B$2:$B$53,'Share Values'!AC$11,'Transactions (Dated)'!$C$2:$C$53,"Sell")</f>
        <v>2348</v>
      </c>
      <c r="AD357" s="40">
        <f ca="1">AD356+SUMIFS('Transactions (Dated)'!$E$2:$E$53,'Transactions (Dated)'!$D$2:$D$53,'Share Values'!$X357,'Transactions (Dated)'!$B$2:$B$53,'Share Values'!AD$11,'Transactions (Dated)'!$C$2:$C$53,"Buy")-SUMIFS('Transactions (Dated)'!$E$2:$E$53,'Transactions (Dated)'!$D$2:$D$53,'Share Values'!$X357,'Transactions (Dated)'!$B$2:$B$53,'Share Values'!AD$11,'Transactions (Dated)'!$C$2:$C$53,"Sell")</f>
        <v>0</v>
      </c>
      <c r="AE357" s="40">
        <f ca="1">AE356+SUMIFS('Transactions (Dated)'!$E$2:$E$53,'Transactions (Dated)'!$D$2:$D$53,'Share Values'!$X357,'Transactions (Dated)'!$B$2:$B$53,'Share Values'!AE$11,'Transactions (Dated)'!$C$2:$C$53,"Buy")-SUMIFS('Transactions (Dated)'!$E$2:$E$53,'Transactions (Dated)'!$D$2:$D$53,'Share Values'!$X357,'Transactions (Dated)'!$B$2:$B$53,'Share Values'!AE$11,'Transactions (Dated)'!$C$2:$C$53,"Sell")</f>
        <v>2900</v>
      </c>
      <c r="AF357" s="40">
        <f ca="1">AF356+SUMIFS('Transactions (Dated)'!$E$2:$E$53,'Transactions (Dated)'!$D$2:$D$53,'Share Values'!$X357,'Transactions (Dated)'!$B$2:$B$53,'Share Values'!AF$11,'Transactions (Dated)'!$C$2:$C$53,"Buy")-SUMIFS('Transactions (Dated)'!$E$2:$E$53,'Transactions (Dated)'!$D$2:$D$53,'Share Values'!$X357,'Transactions (Dated)'!$B$2:$B$53,'Share Values'!AF$11,'Transactions (Dated)'!$C$2:$C$53,"Sell")</f>
        <v>28401</v>
      </c>
      <c r="AG357" s="40">
        <f ca="1">AG356+SUMIFS('Transactions (Dated)'!$E$2:$E$53,'Transactions (Dated)'!$D$2:$D$53,'Share Values'!$X357,'Transactions (Dated)'!$B$2:$B$53,'Share Values'!AG$11,'Transactions (Dated)'!$C$2:$C$53,"Buy")-SUMIFS('Transactions (Dated)'!$E$2:$E$53,'Transactions (Dated)'!$D$2:$D$53,'Share Values'!$X357,'Transactions (Dated)'!$B$2:$B$53,'Share Values'!AG$11,'Transactions (Dated)'!$C$2:$C$53,"Sell")</f>
        <v>6835</v>
      </c>
      <c r="AH357" s="40">
        <f ca="1">AH356+SUMIFS('Transactions (Dated)'!$E$2:$E$53,'Transactions (Dated)'!$D$2:$D$53,'Share Values'!$X357,'Transactions (Dated)'!$B$2:$B$53,'Share Values'!AH$11,'Transactions (Dated)'!$C$2:$C$53,"Buy")-SUMIFS('Transactions (Dated)'!$E$2:$E$53,'Transactions (Dated)'!$D$2:$D$53,'Share Values'!$X357,'Transactions (Dated)'!$B$2:$B$53,'Share Values'!AH$11,'Transactions (Dated)'!$C$2:$C$53,"Sell")</f>
        <v>0</v>
      </c>
      <c r="AI357" s="40">
        <f ca="1">AI356+SUMIFS('Transactions (Dated)'!$E$2:$E$53,'Transactions (Dated)'!$D$2:$D$53,'Share Values'!$X357,'Transactions (Dated)'!$B$2:$B$53,'Share Values'!AI$11,'Transactions (Dated)'!$C$2:$C$53,"Buy")-SUMIFS('Transactions (Dated)'!$E$2:$E$53,'Transactions (Dated)'!$D$2:$D$53,'Share Values'!$X357,'Transactions (Dated)'!$B$2:$B$53,'Share Values'!AI$11,'Transactions (Dated)'!$C$2:$C$53,"Sell")</f>
        <v>0</v>
      </c>
      <c r="AJ357" s="40">
        <f ca="1">AJ356+SUMIFS('Transactions (Dated)'!$E$2:$E$53,'Transactions (Dated)'!$D$2:$D$53,'Share Values'!$X357,'Transactions (Dated)'!$B$2:$B$53,'Share Values'!AJ$11,'Transactions (Dated)'!$C$2:$C$53,"Buy")-SUMIFS('Transactions (Dated)'!$E$2:$E$53,'Transactions (Dated)'!$D$2:$D$53,'Share Values'!$X357,'Transactions (Dated)'!$B$2:$B$53,'Share Values'!AJ$11,'Transactions (Dated)'!$C$2:$C$53,"Sell")</f>
        <v>0</v>
      </c>
      <c r="AK357" s="40">
        <f ca="1">AK356+SUMIFS('Transactions (Dated)'!$E$2:$E$53,'Transactions (Dated)'!$D$2:$D$53,'Share Values'!$X357,'Transactions (Dated)'!$B$2:$B$53,'Share Values'!AK$11,'Transactions (Dated)'!$C$2:$C$53,"Buy")-SUMIFS('Transactions (Dated)'!$E$2:$E$53,'Transactions (Dated)'!$D$2:$D$53,'Share Values'!$X357,'Transactions (Dated)'!$B$2:$B$53,'Share Values'!AK$11,'Transactions (Dated)'!$C$2:$C$53,"Sell")</f>
        <v>0</v>
      </c>
      <c r="AL357" s="40">
        <f ca="1">AL356+SUMIFS('Transactions (Dated)'!$E$2:$E$53,'Transactions (Dated)'!$D$2:$D$53,'Share Values'!$X357,'Transactions (Dated)'!$B$2:$B$53,'Share Values'!AL$11,'Transactions (Dated)'!$C$2:$C$53,"Buy")-SUMIFS('Transactions (Dated)'!$E$2:$E$53,'Transactions (Dated)'!$D$2:$D$53,'Share Values'!$X357,'Transactions (Dated)'!$B$2:$B$53,'Share Values'!AL$11,'Transactions (Dated)'!$C$2:$C$53,"Sell")</f>
        <v>0</v>
      </c>
      <c r="AM357" s="40">
        <f ca="1">AM356+SUMIFS('Transactions (Dated)'!$E$2:$E$53,'Transactions (Dated)'!$D$2:$D$53,'Share Values'!$X357,'Transactions (Dated)'!$B$2:$B$53,'Share Values'!AM$11,'Transactions (Dated)'!$C$2:$C$53,"Buy")-SUMIFS('Transactions (Dated)'!$E$2:$E$53,'Transactions (Dated)'!$D$2:$D$53,'Share Values'!$X357,'Transactions (Dated)'!$B$2:$B$53,'Share Values'!AM$11,'Transactions (Dated)'!$C$2:$C$53,"Sell")</f>
        <v>0</v>
      </c>
      <c r="AN357" s="40">
        <f ca="1">AN356+SUMIFS('Transactions (Dated)'!$E$2:$E$53,'Transactions (Dated)'!$D$2:$D$53,'Share Values'!$X357,'Transactions (Dated)'!$B$2:$B$53,'Share Values'!AN$11,'Transactions (Dated)'!$C$2:$C$53,"Buy")-SUMIFS('Transactions (Dated)'!$E$2:$E$53,'Transactions (Dated)'!$D$2:$D$53,'Share Values'!$X357,'Transactions (Dated)'!$B$2:$B$53,'Share Values'!AN$11,'Transactions (Dated)'!$C$2:$C$53,"Sell")</f>
        <v>0</v>
      </c>
      <c r="AO357" s="40"/>
      <c r="AQ357" s="3">
        <f t="shared" si="141"/>
        <v>42417</v>
      </c>
      <c r="AR357" s="6">
        <f t="shared" ca="1" si="142"/>
        <v>45510</v>
      </c>
      <c r="AS357" s="6">
        <f t="shared" ca="1" si="143"/>
        <v>18000</v>
      </c>
      <c r="AT357" s="6">
        <f t="shared" ca="1" si="144"/>
        <v>502977.51</v>
      </c>
      <c r="AU357" s="6">
        <f t="shared" ca="1" si="145"/>
        <v>63287.400000000009</v>
      </c>
      <c r="AV357" s="6">
        <f t="shared" ca="1" si="146"/>
        <v>29490.880000000001</v>
      </c>
      <c r="AW357" s="6">
        <f t="shared" ca="1" si="147"/>
        <v>0</v>
      </c>
      <c r="AX357" s="6">
        <f t="shared" ca="1" si="148"/>
        <v>53940.000000000007</v>
      </c>
      <c r="AY357" s="6">
        <f t="shared" ca="1" si="149"/>
        <v>104799.69</v>
      </c>
      <c r="AZ357" s="6">
        <f t="shared" ca="1" si="150"/>
        <v>47708.3</v>
      </c>
      <c r="BA357" s="6">
        <f t="shared" ca="1" si="151"/>
        <v>0</v>
      </c>
      <c r="BB357" s="6">
        <f t="shared" ca="1" si="152"/>
        <v>0</v>
      </c>
      <c r="BC357" s="6">
        <f t="shared" ca="1" si="153"/>
        <v>0</v>
      </c>
      <c r="BD357" s="6">
        <f t="shared" ca="1" si="154"/>
        <v>0</v>
      </c>
      <c r="BE357" s="6">
        <f t="shared" ca="1" si="155"/>
        <v>0</v>
      </c>
      <c r="BF357" s="6">
        <f t="shared" ca="1" si="162"/>
        <v>0</v>
      </c>
      <c r="BG357" s="6">
        <f t="shared" ca="1" si="163"/>
        <v>0</v>
      </c>
      <c r="BH357" s="6"/>
      <c r="BJ357" s="4">
        <f t="shared" ca="1" si="156"/>
        <v>865713.78</v>
      </c>
      <c r="BL357" s="3">
        <f t="shared" si="157"/>
        <v>42417</v>
      </c>
      <c r="BM357" s="6">
        <f>BM356+SUMIFS('Transactions (Dated)'!G:G,'Transactions (Dated)'!D:D,'Share Values'!AQ357)</f>
        <v>9028.2399999999907</v>
      </c>
      <c r="BN357" s="6">
        <f ca="1">BN356+SUMIFS('Transactions (Dated)'!$F:$F,'Transactions (Dated)'!$D:$D,$BL357,'Transactions (Dated)'!$B:$B,BN$11,'Transactions (Dated)'!$C:$C,"Dividend (paid to cash)")*Y357</f>
        <v>0</v>
      </c>
      <c r="BO357" s="6">
        <f ca="1">BO356+SUMIFS('Transactions (Dated)'!$F:$F,'Transactions (Dated)'!$D:$D,$BL357,'Transactions (Dated)'!$B:$B,BO$11,'Transactions (Dated)'!$C:$C,"Dividend (paid to cash)")*Z357</f>
        <v>2421.875</v>
      </c>
      <c r="BP357" s="6">
        <f ca="1">BP356+SUMIFS('Transactions (Dated)'!$F:$F,'Transactions (Dated)'!$D:$D,$BL357,'Transactions (Dated)'!$B:$B,BP$11,'Transactions (Dated)'!$C:$C,"Dividend (paid to cash)")*AA357</f>
        <v>35213.892</v>
      </c>
      <c r="BQ357" s="6">
        <f ca="1">BQ356+SUMIFS('Transactions (Dated)'!$F:$F,'Transactions (Dated)'!$D:$D,$BL357,'Transactions (Dated)'!$B:$B,BQ$11,'Transactions (Dated)'!$C:$C,"Dividend (paid to cash)")*AB357</f>
        <v>245.96000000000004</v>
      </c>
      <c r="BR357" s="6">
        <f ca="1">BR356+SUMIFS('Transactions (Dated)'!$F:$F,'Transactions (Dated)'!$D:$D,$BL357,'Transactions (Dated)'!$B:$B,BR$11,'Transactions (Dated)'!$C:$C,"Dividend (paid to cash)")*AC357</f>
        <v>0</v>
      </c>
      <c r="BS357" s="6">
        <f ca="1">BS356+SUMIFS('Transactions (Dated)'!$F:$F,'Transactions (Dated)'!$D:$D,$BL357,'Transactions (Dated)'!$B:$B,BS$11,'Transactions (Dated)'!$C:$C,"Dividend (paid to cash)")*AD357</f>
        <v>0</v>
      </c>
      <c r="BT357" s="6">
        <f ca="1">BT356+SUMIFS('Transactions (Dated)'!$F:$F,'Transactions (Dated)'!$D:$D,$BL357,'Transactions (Dated)'!$B:$B,BT$11,'Transactions (Dated)'!$C:$C,"Dividend (paid to cash)")*AE357</f>
        <v>1014.9999999999999</v>
      </c>
      <c r="BU357" s="6">
        <f ca="1">BU356+SUMIFS('Transactions (Dated)'!$F:$F,'Transactions (Dated)'!$D:$D,$BL357,'Transactions (Dated)'!$B:$B,BU$11,'Transactions (Dated)'!$C:$C,"Dividend (paid to cash)")*AF357</f>
        <v>0</v>
      </c>
      <c r="BV357" s="6">
        <f ca="1">BV356+SUMIFS('Transactions (Dated)'!$F:$F,'Transactions (Dated)'!$D:$D,$BL357,'Transactions (Dated)'!$B:$B,BV$11,'Transactions (Dated)'!$C:$C,"Dividend (paid to cash)")*AG357</f>
        <v>0</v>
      </c>
      <c r="BW357" s="6">
        <f ca="1">BW356+SUMIFS('Transactions (Dated)'!$F:$F,'Transactions (Dated)'!$D:$D,$BL357,'Transactions (Dated)'!$B:$B,BW$11,'Transactions (Dated)'!$C:$C,"Dividend (paid to cash)")*AH357</f>
        <v>0</v>
      </c>
      <c r="BX357" s="6">
        <f ca="1">BX356+SUMIFS('Transactions (Dated)'!$F:$F,'Transactions (Dated)'!$D:$D,$BL357,'Transactions (Dated)'!$B:$B,BX$11,'Transactions (Dated)'!$C:$C,"Dividend (paid to cash)")*AI357</f>
        <v>0</v>
      </c>
      <c r="BY357" s="6">
        <f ca="1">BY356+SUMIFS('Transactions (Dated)'!$F:$F,'Transactions (Dated)'!$D:$D,$BL357,'Transactions (Dated)'!$B:$B,BY$11,'Transactions (Dated)'!$C:$C,"Dividend (paid to cash)")*AJ357</f>
        <v>0</v>
      </c>
      <c r="BZ357" s="6">
        <f ca="1">BZ356+SUMIFS('Transactions (Dated)'!$F:$F,'Transactions (Dated)'!$D:$D,$BL357,'Transactions (Dated)'!$B:$B,BZ$11,'Transactions (Dated)'!$C:$C,"Dividend (paid to cash)")*AK357</f>
        <v>0</v>
      </c>
      <c r="CA357" s="6">
        <f ca="1">CA356+SUMIFS('Transactions (Dated)'!$F:$F,'Transactions (Dated)'!$D:$D,$BL357,'Transactions (Dated)'!$B:$B,CA$11,'Transactions (Dated)'!$C:$C,"Dividend (paid to cash)")*AL357</f>
        <v>0</v>
      </c>
      <c r="CB357" s="6">
        <v>0</v>
      </c>
      <c r="CC357" s="6">
        <v>0</v>
      </c>
      <c r="CD357" s="6"/>
      <c r="CF357" s="6">
        <f t="shared" ca="1" si="164"/>
        <v>47924.96699999999</v>
      </c>
      <c r="CH357" s="3">
        <f t="shared" si="165"/>
        <v>42417</v>
      </c>
      <c r="CI357" s="4">
        <f t="shared" ca="1" si="158"/>
        <v>865713.78</v>
      </c>
      <c r="CJ357" s="4">
        <f t="shared" ca="1" si="159"/>
        <v>47924.96699999999</v>
      </c>
      <c r="CL357" s="4">
        <f t="shared" ca="1" si="160"/>
        <v>913638.74699999997</v>
      </c>
    </row>
    <row r="358" spans="2:90" x14ac:dyDescent="0.15">
      <c r="B358" s="3">
        <f t="shared" si="161"/>
        <v>42418</v>
      </c>
      <c r="C358" s="2">
        <v>12931.4</v>
      </c>
      <c r="E358" s="70">
        <v>42418</v>
      </c>
      <c r="F358" s="69">
        <v>9.8699999999999992</v>
      </c>
      <c r="G358" s="69">
        <v>1.94</v>
      </c>
      <c r="H358" s="69">
        <v>17.510000000000002</v>
      </c>
      <c r="I358" s="69">
        <v>33.81</v>
      </c>
      <c r="J358" s="69">
        <v>12.38</v>
      </c>
      <c r="K358" s="69">
        <v>11.28</v>
      </c>
      <c r="L358" s="69">
        <v>18.68</v>
      </c>
      <c r="M358" s="69">
        <v>3.84</v>
      </c>
      <c r="N358" s="69">
        <v>6.99</v>
      </c>
      <c r="O358" s="69">
        <v>7.5</v>
      </c>
      <c r="P358" s="69">
        <v>24.7</v>
      </c>
      <c r="Q358" s="69">
        <v>0.87</v>
      </c>
      <c r="R358" s="69">
        <v>3.35</v>
      </c>
      <c r="S358" s="69">
        <v>38.090000000000003</v>
      </c>
      <c r="T358" s="69"/>
      <c r="U358">
        <v>38.090000000000003</v>
      </c>
      <c r="V358" s="4"/>
      <c r="X358" s="3">
        <f t="shared" si="140"/>
        <v>42418</v>
      </c>
      <c r="Y358" s="40">
        <f ca="1">Y357+SUMIFS('Transactions (Dated)'!$E$2:$E$53,'Transactions (Dated)'!$D$2:$D$53,'Share Values'!$X358,'Transactions (Dated)'!$B$2:$B$53,'Share Values'!Y$11,'Transactions (Dated)'!$C$2:$C$53,"Buy")-SUMIFS('Transactions (Dated)'!$E$2:$E$53,'Transactions (Dated)'!$D$2:$D$53,'Share Values'!$X358,'Transactions (Dated)'!$B$2:$B$53,'Share Values'!Y$11,'Transactions (Dated)'!$C$2:$C$53,"Sell")</f>
        <v>4625</v>
      </c>
      <c r="Z358" s="40">
        <f ca="1">Z357+SUMIFS('Transactions (Dated)'!$E$2:$E$53,'Transactions (Dated)'!$D$2:$D$53,'Share Values'!$X358,'Transactions (Dated)'!$B$2:$B$53,'Share Values'!Z$11,'Transactions (Dated)'!$C$2:$C$53,"Buy")-SUMIFS('Transactions (Dated)'!$E$2:$E$53,'Transactions (Dated)'!$D$2:$D$53,'Share Values'!$X358,'Transactions (Dated)'!$B$2:$B$53,'Share Values'!Z$11,'Transactions (Dated)'!$C$2:$C$53,"Sell")</f>
        <v>9375</v>
      </c>
      <c r="AA358" s="40">
        <f ca="1">AA357+SUMIFS('Transactions (Dated)'!$E$2:$E$53,'Transactions (Dated)'!$D$2:$D$53,'Share Values'!$X358,'Transactions (Dated)'!$B$2:$B$53,'Share Values'!AA$11,'Transactions (Dated)'!$C$2:$C$53,"Buy")-SUMIFS('Transactions (Dated)'!$E$2:$E$53,'Transactions (Dated)'!$D$2:$D$53,'Share Values'!$X358,'Transactions (Dated)'!$B$2:$B$53,'Share Values'!AA$11,'Transactions (Dated)'!$C$2:$C$53,"Sell")</f>
        <v>28857</v>
      </c>
      <c r="AB358" s="40">
        <f ca="1">AB357+SUMIFS('Transactions (Dated)'!$E$2:$E$53,'Transactions (Dated)'!$D$2:$D$53,'Share Values'!$X358,'Transactions (Dated)'!$B$2:$B$53,'Share Values'!AB$11,'Transactions (Dated)'!$C$2:$C$53,"Buy")-SUMIFS('Transactions (Dated)'!$E$2:$E$53,'Transactions (Dated)'!$D$2:$D$53,'Share Values'!$X358,'Transactions (Dated)'!$B$2:$B$53,'Share Values'!AB$11,'Transactions (Dated)'!$C$2:$C$53,"Sell")</f>
        <v>1892</v>
      </c>
      <c r="AC358" s="40">
        <f ca="1">AC357+SUMIFS('Transactions (Dated)'!$E$2:$E$53,'Transactions (Dated)'!$D$2:$D$53,'Share Values'!$X358,'Transactions (Dated)'!$B$2:$B$53,'Share Values'!AC$11,'Transactions (Dated)'!$C$2:$C$53,"Buy")-SUMIFS('Transactions (Dated)'!$E$2:$E$53,'Transactions (Dated)'!$D$2:$D$53,'Share Values'!$X358,'Transactions (Dated)'!$B$2:$B$53,'Share Values'!AC$11,'Transactions (Dated)'!$C$2:$C$53,"Sell")</f>
        <v>2348</v>
      </c>
      <c r="AD358" s="40">
        <f ca="1">AD357+SUMIFS('Transactions (Dated)'!$E$2:$E$53,'Transactions (Dated)'!$D$2:$D$53,'Share Values'!$X358,'Transactions (Dated)'!$B$2:$B$53,'Share Values'!AD$11,'Transactions (Dated)'!$C$2:$C$53,"Buy")-SUMIFS('Transactions (Dated)'!$E$2:$E$53,'Transactions (Dated)'!$D$2:$D$53,'Share Values'!$X358,'Transactions (Dated)'!$B$2:$B$53,'Share Values'!AD$11,'Transactions (Dated)'!$C$2:$C$53,"Sell")</f>
        <v>0</v>
      </c>
      <c r="AE358" s="40">
        <f ca="1">AE357+SUMIFS('Transactions (Dated)'!$E$2:$E$53,'Transactions (Dated)'!$D$2:$D$53,'Share Values'!$X358,'Transactions (Dated)'!$B$2:$B$53,'Share Values'!AE$11,'Transactions (Dated)'!$C$2:$C$53,"Buy")-SUMIFS('Transactions (Dated)'!$E$2:$E$53,'Transactions (Dated)'!$D$2:$D$53,'Share Values'!$X358,'Transactions (Dated)'!$B$2:$B$53,'Share Values'!AE$11,'Transactions (Dated)'!$C$2:$C$53,"Sell")</f>
        <v>2900</v>
      </c>
      <c r="AF358" s="40">
        <f ca="1">AF357+SUMIFS('Transactions (Dated)'!$E$2:$E$53,'Transactions (Dated)'!$D$2:$D$53,'Share Values'!$X358,'Transactions (Dated)'!$B$2:$B$53,'Share Values'!AF$11,'Transactions (Dated)'!$C$2:$C$53,"Buy")-SUMIFS('Transactions (Dated)'!$E$2:$E$53,'Transactions (Dated)'!$D$2:$D$53,'Share Values'!$X358,'Transactions (Dated)'!$B$2:$B$53,'Share Values'!AF$11,'Transactions (Dated)'!$C$2:$C$53,"Sell")</f>
        <v>28401</v>
      </c>
      <c r="AG358" s="40">
        <f ca="1">AG357+SUMIFS('Transactions (Dated)'!$E$2:$E$53,'Transactions (Dated)'!$D$2:$D$53,'Share Values'!$X358,'Transactions (Dated)'!$B$2:$B$53,'Share Values'!AG$11,'Transactions (Dated)'!$C$2:$C$53,"Buy")-SUMIFS('Transactions (Dated)'!$E$2:$E$53,'Transactions (Dated)'!$D$2:$D$53,'Share Values'!$X358,'Transactions (Dated)'!$B$2:$B$53,'Share Values'!AG$11,'Transactions (Dated)'!$C$2:$C$53,"Sell")</f>
        <v>6835</v>
      </c>
      <c r="AH358" s="40">
        <f ca="1">AH357+SUMIFS('Transactions (Dated)'!$E$2:$E$53,'Transactions (Dated)'!$D$2:$D$53,'Share Values'!$X358,'Transactions (Dated)'!$B$2:$B$53,'Share Values'!AH$11,'Transactions (Dated)'!$C$2:$C$53,"Buy")-SUMIFS('Transactions (Dated)'!$E$2:$E$53,'Transactions (Dated)'!$D$2:$D$53,'Share Values'!$X358,'Transactions (Dated)'!$B$2:$B$53,'Share Values'!AH$11,'Transactions (Dated)'!$C$2:$C$53,"Sell")</f>
        <v>0</v>
      </c>
      <c r="AI358" s="40">
        <f ca="1">AI357+SUMIFS('Transactions (Dated)'!$E$2:$E$53,'Transactions (Dated)'!$D$2:$D$53,'Share Values'!$X358,'Transactions (Dated)'!$B$2:$B$53,'Share Values'!AI$11,'Transactions (Dated)'!$C$2:$C$53,"Buy")-SUMIFS('Transactions (Dated)'!$E$2:$E$53,'Transactions (Dated)'!$D$2:$D$53,'Share Values'!$X358,'Transactions (Dated)'!$B$2:$B$53,'Share Values'!AI$11,'Transactions (Dated)'!$C$2:$C$53,"Sell")</f>
        <v>0</v>
      </c>
      <c r="AJ358" s="40">
        <f ca="1">AJ357+SUMIFS('Transactions (Dated)'!$E$2:$E$53,'Transactions (Dated)'!$D$2:$D$53,'Share Values'!$X358,'Transactions (Dated)'!$B$2:$B$53,'Share Values'!AJ$11,'Transactions (Dated)'!$C$2:$C$53,"Buy")-SUMIFS('Transactions (Dated)'!$E$2:$E$53,'Transactions (Dated)'!$D$2:$D$53,'Share Values'!$X358,'Transactions (Dated)'!$B$2:$B$53,'Share Values'!AJ$11,'Transactions (Dated)'!$C$2:$C$53,"Sell")</f>
        <v>0</v>
      </c>
      <c r="AK358" s="40">
        <f ca="1">AK357+SUMIFS('Transactions (Dated)'!$E$2:$E$53,'Transactions (Dated)'!$D$2:$D$53,'Share Values'!$X358,'Transactions (Dated)'!$B$2:$B$53,'Share Values'!AK$11,'Transactions (Dated)'!$C$2:$C$53,"Buy")-SUMIFS('Transactions (Dated)'!$E$2:$E$53,'Transactions (Dated)'!$D$2:$D$53,'Share Values'!$X358,'Transactions (Dated)'!$B$2:$B$53,'Share Values'!AK$11,'Transactions (Dated)'!$C$2:$C$53,"Sell")</f>
        <v>0</v>
      </c>
      <c r="AL358" s="40">
        <f ca="1">AL357+SUMIFS('Transactions (Dated)'!$E$2:$E$53,'Transactions (Dated)'!$D$2:$D$53,'Share Values'!$X358,'Transactions (Dated)'!$B$2:$B$53,'Share Values'!AL$11,'Transactions (Dated)'!$C$2:$C$53,"Buy")-SUMIFS('Transactions (Dated)'!$E$2:$E$53,'Transactions (Dated)'!$D$2:$D$53,'Share Values'!$X358,'Transactions (Dated)'!$B$2:$B$53,'Share Values'!AL$11,'Transactions (Dated)'!$C$2:$C$53,"Sell")</f>
        <v>0</v>
      </c>
      <c r="AM358" s="40">
        <f ca="1">AM357+SUMIFS('Transactions (Dated)'!$E$2:$E$53,'Transactions (Dated)'!$D$2:$D$53,'Share Values'!$X358,'Transactions (Dated)'!$B$2:$B$53,'Share Values'!AM$11,'Transactions (Dated)'!$C$2:$C$53,"Buy")-SUMIFS('Transactions (Dated)'!$E$2:$E$53,'Transactions (Dated)'!$D$2:$D$53,'Share Values'!$X358,'Transactions (Dated)'!$B$2:$B$53,'Share Values'!AM$11,'Transactions (Dated)'!$C$2:$C$53,"Sell")</f>
        <v>0</v>
      </c>
      <c r="AN358" s="40">
        <f ca="1">AN357+SUMIFS('Transactions (Dated)'!$E$2:$E$53,'Transactions (Dated)'!$D$2:$D$53,'Share Values'!$X358,'Transactions (Dated)'!$B$2:$B$53,'Share Values'!AN$11,'Transactions (Dated)'!$C$2:$C$53,"Buy")-SUMIFS('Transactions (Dated)'!$E$2:$E$53,'Transactions (Dated)'!$D$2:$D$53,'Share Values'!$X358,'Transactions (Dated)'!$B$2:$B$53,'Share Values'!AN$11,'Transactions (Dated)'!$C$2:$C$53,"Sell")</f>
        <v>0</v>
      </c>
      <c r="AO358" s="40"/>
      <c r="AQ358" s="3">
        <f t="shared" si="141"/>
        <v>42418</v>
      </c>
      <c r="AR358" s="6">
        <f t="shared" ca="1" si="142"/>
        <v>45648.75</v>
      </c>
      <c r="AS358" s="6">
        <f t="shared" ca="1" si="143"/>
        <v>18187.5</v>
      </c>
      <c r="AT358" s="6">
        <f t="shared" ca="1" si="144"/>
        <v>505286.07000000007</v>
      </c>
      <c r="AU358" s="6">
        <f t="shared" ca="1" si="145"/>
        <v>63968.520000000004</v>
      </c>
      <c r="AV358" s="6">
        <f t="shared" ca="1" si="146"/>
        <v>29068.240000000002</v>
      </c>
      <c r="AW358" s="6">
        <f t="shared" ca="1" si="147"/>
        <v>0</v>
      </c>
      <c r="AX358" s="6">
        <f t="shared" ca="1" si="148"/>
        <v>54172</v>
      </c>
      <c r="AY358" s="6">
        <f t="shared" ca="1" si="149"/>
        <v>109059.84</v>
      </c>
      <c r="AZ358" s="6">
        <f t="shared" ca="1" si="150"/>
        <v>47776.65</v>
      </c>
      <c r="BA358" s="6">
        <f t="shared" ca="1" si="151"/>
        <v>0</v>
      </c>
      <c r="BB358" s="6">
        <f t="shared" ca="1" si="152"/>
        <v>0</v>
      </c>
      <c r="BC358" s="6">
        <f t="shared" ca="1" si="153"/>
        <v>0</v>
      </c>
      <c r="BD358" s="6">
        <f t="shared" ca="1" si="154"/>
        <v>0</v>
      </c>
      <c r="BE358" s="6">
        <f t="shared" ca="1" si="155"/>
        <v>0</v>
      </c>
      <c r="BF358" s="6">
        <f t="shared" ca="1" si="162"/>
        <v>0</v>
      </c>
      <c r="BG358" s="6">
        <f t="shared" ca="1" si="163"/>
        <v>0</v>
      </c>
      <c r="BH358" s="6"/>
      <c r="BJ358" s="4">
        <f t="shared" ca="1" si="156"/>
        <v>873167.57000000007</v>
      </c>
      <c r="BL358" s="3">
        <f t="shared" si="157"/>
        <v>42418</v>
      </c>
      <c r="BM358" s="6">
        <f>BM357+SUMIFS('Transactions (Dated)'!G:G,'Transactions (Dated)'!D:D,'Share Values'!AQ358)</f>
        <v>9028.2399999999907</v>
      </c>
      <c r="BN358" s="6">
        <f ca="1">BN357+SUMIFS('Transactions (Dated)'!$F:$F,'Transactions (Dated)'!$D:$D,$BL358,'Transactions (Dated)'!$B:$B,BN$11,'Transactions (Dated)'!$C:$C,"Dividend (paid to cash)")*Y358</f>
        <v>0</v>
      </c>
      <c r="BO358" s="6">
        <f ca="1">BO357+SUMIFS('Transactions (Dated)'!$F:$F,'Transactions (Dated)'!$D:$D,$BL358,'Transactions (Dated)'!$B:$B,BO$11,'Transactions (Dated)'!$C:$C,"Dividend (paid to cash)")*Z358</f>
        <v>2421.875</v>
      </c>
      <c r="BP358" s="6">
        <f ca="1">BP357+SUMIFS('Transactions (Dated)'!$F:$F,'Transactions (Dated)'!$D:$D,$BL358,'Transactions (Dated)'!$B:$B,BP$11,'Transactions (Dated)'!$C:$C,"Dividend (paid to cash)")*AA358</f>
        <v>35213.892</v>
      </c>
      <c r="BQ358" s="6">
        <f ca="1">BQ357+SUMIFS('Transactions (Dated)'!$F:$F,'Transactions (Dated)'!$D:$D,$BL358,'Transactions (Dated)'!$B:$B,BQ$11,'Transactions (Dated)'!$C:$C,"Dividend (paid to cash)")*AB358</f>
        <v>245.96000000000004</v>
      </c>
      <c r="BR358" s="6">
        <f ca="1">BR357+SUMIFS('Transactions (Dated)'!$F:$F,'Transactions (Dated)'!$D:$D,$BL358,'Transactions (Dated)'!$B:$B,BR$11,'Transactions (Dated)'!$C:$C,"Dividend (paid to cash)")*AC358</f>
        <v>0</v>
      </c>
      <c r="BS358" s="6">
        <f ca="1">BS357+SUMIFS('Transactions (Dated)'!$F:$F,'Transactions (Dated)'!$D:$D,$BL358,'Transactions (Dated)'!$B:$B,BS$11,'Transactions (Dated)'!$C:$C,"Dividend (paid to cash)")*AD358</f>
        <v>0</v>
      </c>
      <c r="BT358" s="6">
        <f ca="1">BT357+SUMIFS('Transactions (Dated)'!$F:$F,'Transactions (Dated)'!$D:$D,$BL358,'Transactions (Dated)'!$B:$B,BT$11,'Transactions (Dated)'!$C:$C,"Dividend (paid to cash)")*AE358</f>
        <v>1014.9999999999999</v>
      </c>
      <c r="BU358" s="6">
        <f ca="1">BU357+SUMIFS('Transactions (Dated)'!$F:$F,'Transactions (Dated)'!$D:$D,$BL358,'Transactions (Dated)'!$B:$B,BU$11,'Transactions (Dated)'!$C:$C,"Dividend (paid to cash)")*AF358</f>
        <v>0</v>
      </c>
      <c r="BV358" s="6">
        <f ca="1">BV357+SUMIFS('Transactions (Dated)'!$F:$F,'Transactions (Dated)'!$D:$D,$BL358,'Transactions (Dated)'!$B:$B,BV$11,'Transactions (Dated)'!$C:$C,"Dividend (paid to cash)")*AG358</f>
        <v>0</v>
      </c>
      <c r="BW358" s="6">
        <f ca="1">BW357+SUMIFS('Transactions (Dated)'!$F:$F,'Transactions (Dated)'!$D:$D,$BL358,'Transactions (Dated)'!$B:$B,BW$11,'Transactions (Dated)'!$C:$C,"Dividend (paid to cash)")*AH358</f>
        <v>0</v>
      </c>
      <c r="BX358" s="6">
        <f ca="1">BX357+SUMIFS('Transactions (Dated)'!$F:$F,'Transactions (Dated)'!$D:$D,$BL358,'Transactions (Dated)'!$B:$B,BX$11,'Transactions (Dated)'!$C:$C,"Dividend (paid to cash)")*AI358</f>
        <v>0</v>
      </c>
      <c r="BY358" s="6">
        <f ca="1">BY357+SUMIFS('Transactions (Dated)'!$F:$F,'Transactions (Dated)'!$D:$D,$BL358,'Transactions (Dated)'!$B:$B,BY$11,'Transactions (Dated)'!$C:$C,"Dividend (paid to cash)")*AJ358</f>
        <v>0</v>
      </c>
      <c r="BZ358" s="6">
        <f ca="1">BZ357+SUMIFS('Transactions (Dated)'!$F:$F,'Transactions (Dated)'!$D:$D,$BL358,'Transactions (Dated)'!$B:$B,BZ$11,'Transactions (Dated)'!$C:$C,"Dividend (paid to cash)")*AK358</f>
        <v>0</v>
      </c>
      <c r="CA358" s="6">
        <f ca="1">CA357+SUMIFS('Transactions (Dated)'!$F:$F,'Transactions (Dated)'!$D:$D,$BL358,'Transactions (Dated)'!$B:$B,CA$11,'Transactions (Dated)'!$C:$C,"Dividend (paid to cash)")*AL358</f>
        <v>0</v>
      </c>
      <c r="CB358" s="6">
        <v>0</v>
      </c>
      <c r="CC358" s="6">
        <v>0</v>
      </c>
      <c r="CD358" s="6"/>
      <c r="CF358" s="6">
        <f t="shared" ca="1" si="164"/>
        <v>47924.96699999999</v>
      </c>
      <c r="CH358" s="3">
        <f t="shared" si="165"/>
        <v>42418</v>
      </c>
      <c r="CI358" s="4">
        <f t="shared" ca="1" si="158"/>
        <v>873167.57000000007</v>
      </c>
      <c r="CJ358" s="4">
        <f t="shared" ca="1" si="159"/>
        <v>47924.96699999999</v>
      </c>
      <c r="CL358" s="4">
        <f t="shared" ca="1" si="160"/>
        <v>921092.53700000001</v>
      </c>
    </row>
    <row r="359" spans="2:90" x14ac:dyDescent="0.15">
      <c r="B359" s="3">
        <f t="shared" si="161"/>
        <v>42419</v>
      </c>
      <c r="C359" s="2">
        <v>12813.4</v>
      </c>
      <c r="E359" s="70">
        <v>42419</v>
      </c>
      <c r="F359" s="69">
        <v>9.8000000000000007</v>
      </c>
      <c r="G359" s="69">
        <v>1.89</v>
      </c>
      <c r="H359" s="69">
        <v>17.36</v>
      </c>
      <c r="I359" s="69">
        <v>33.270000000000003</v>
      </c>
      <c r="J359" s="69">
        <v>12.45</v>
      </c>
      <c r="K359" s="69">
        <v>11.25</v>
      </c>
      <c r="L359" s="69">
        <v>18.079999999999998</v>
      </c>
      <c r="M359" s="69">
        <v>3.82</v>
      </c>
      <c r="N359" s="69">
        <v>7</v>
      </c>
      <c r="O359" s="69">
        <v>7.6666999999999996</v>
      </c>
      <c r="P359" s="69">
        <v>24.85</v>
      </c>
      <c r="Q359" s="69">
        <v>0.93</v>
      </c>
      <c r="R359" s="69">
        <v>3.44</v>
      </c>
      <c r="S359" s="69">
        <v>38.270000000000003</v>
      </c>
      <c r="T359" s="69"/>
      <c r="U359">
        <v>38.270000000000003</v>
      </c>
      <c r="V359" s="4"/>
      <c r="X359" s="3">
        <f t="shared" si="140"/>
        <v>42419</v>
      </c>
      <c r="Y359" s="40">
        <f ca="1">Y358+SUMIFS('Transactions (Dated)'!$E$2:$E$53,'Transactions (Dated)'!$D$2:$D$53,'Share Values'!$X359,'Transactions (Dated)'!$B$2:$B$53,'Share Values'!Y$11,'Transactions (Dated)'!$C$2:$C$53,"Buy")-SUMIFS('Transactions (Dated)'!$E$2:$E$53,'Transactions (Dated)'!$D$2:$D$53,'Share Values'!$X359,'Transactions (Dated)'!$B$2:$B$53,'Share Values'!Y$11,'Transactions (Dated)'!$C$2:$C$53,"Sell")</f>
        <v>4625</v>
      </c>
      <c r="Z359" s="40">
        <f ca="1">Z358+SUMIFS('Transactions (Dated)'!$E$2:$E$53,'Transactions (Dated)'!$D$2:$D$53,'Share Values'!$X359,'Transactions (Dated)'!$B$2:$B$53,'Share Values'!Z$11,'Transactions (Dated)'!$C$2:$C$53,"Buy")-SUMIFS('Transactions (Dated)'!$E$2:$E$53,'Transactions (Dated)'!$D$2:$D$53,'Share Values'!$X359,'Transactions (Dated)'!$B$2:$B$53,'Share Values'!Z$11,'Transactions (Dated)'!$C$2:$C$53,"Sell")</f>
        <v>9375</v>
      </c>
      <c r="AA359" s="40">
        <f ca="1">AA358+SUMIFS('Transactions (Dated)'!$E$2:$E$53,'Transactions (Dated)'!$D$2:$D$53,'Share Values'!$X359,'Transactions (Dated)'!$B$2:$B$53,'Share Values'!AA$11,'Transactions (Dated)'!$C$2:$C$53,"Buy")-SUMIFS('Transactions (Dated)'!$E$2:$E$53,'Transactions (Dated)'!$D$2:$D$53,'Share Values'!$X359,'Transactions (Dated)'!$B$2:$B$53,'Share Values'!AA$11,'Transactions (Dated)'!$C$2:$C$53,"Sell")</f>
        <v>28857</v>
      </c>
      <c r="AB359" s="40">
        <f ca="1">AB358+SUMIFS('Transactions (Dated)'!$E$2:$E$53,'Transactions (Dated)'!$D$2:$D$53,'Share Values'!$X359,'Transactions (Dated)'!$B$2:$B$53,'Share Values'!AB$11,'Transactions (Dated)'!$C$2:$C$53,"Buy")-SUMIFS('Transactions (Dated)'!$E$2:$E$53,'Transactions (Dated)'!$D$2:$D$53,'Share Values'!$X359,'Transactions (Dated)'!$B$2:$B$53,'Share Values'!AB$11,'Transactions (Dated)'!$C$2:$C$53,"Sell")</f>
        <v>1892</v>
      </c>
      <c r="AC359" s="40">
        <f ca="1">AC358+SUMIFS('Transactions (Dated)'!$E$2:$E$53,'Transactions (Dated)'!$D$2:$D$53,'Share Values'!$X359,'Transactions (Dated)'!$B$2:$B$53,'Share Values'!AC$11,'Transactions (Dated)'!$C$2:$C$53,"Buy")-SUMIFS('Transactions (Dated)'!$E$2:$E$53,'Transactions (Dated)'!$D$2:$D$53,'Share Values'!$X359,'Transactions (Dated)'!$B$2:$B$53,'Share Values'!AC$11,'Transactions (Dated)'!$C$2:$C$53,"Sell")</f>
        <v>2348</v>
      </c>
      <c r="AD359" s="40">
        <f ca="1">AD358+SUMIFS('Transactions (Dated)'!$E$2:$E$53,'Transactions (Dated)'!$D$2:$D$53,'Share Values'!$X359,'Transactions (Dated)'!$B$2:$B$53,'Share Values'!AD$11,'Transactions (Dated)'!$C$2:$C$53,"Buy")-SUMIFS('Transactions (Dated)'!$E$2:$E$53,'Transactions (Dated)'!$D$2:$D$53,'Share Values'!$X359,'Transactions (Dated)'!$B$2:$B$53,'Share Values'!AD$11,'Transactions (Dated)'!$C$2:$C$53,"Sell")</f>
        <v>0</v>
      </c>
      <c r="AE359" s="40">
        <f ca="1">AE358+SUMIFS('Transactions (Dated)'!$E$2:$E$53,'Transactions (Dated)'!$D$2:$D$53,'Share Values'!$X359,'Transactions (Dated)'!$B$2:$B$53,'Share Values'!AE$11,'Transactions (Dated)'!$C$2:$C$53,"Buy")-SUMIFS('Transactions (Dated)'!$E$2:$E$53,'Transactions (Dated)'!$D$2:$D$53,'Share Values'!$X359,'Transactions (Dated)'!$B$2:$B$53,'Share Values'!AE$11,'Transactions (Dated)'!$C$2:$C$53,"Sell")</f>
        <v>2900</v>
      </c>
      <c r="AF359" s="40">
        <f ca="1">AF358+SUMIFS('Transactions (Dated)'!$E$2:$E$53,'Transactions (Dated)'!$D$2:$D$53,'Share Values'!$X359,'Transactions (Dated)'!$B$2:$B$53,'Share Values'!AF$11,'Transactions (Dated)'!$C$2:$C$53,"Buy")-SUMIFS('Transactions (Dated)'!$E$2:$E$53,'Transactions (Dated)'!$D$2:$D$53,'Share Values'!$X359,'Transactions (Dated)'!$B$2:$B$53,'Share Values'!AF$11,'Transactions (Dated)'!$C$2:$C$53,"Sell")</f>
        <v>28401</v>
      </c>
      <c r="AG359" s="40">
        <f ca="1">AG358+SUMIFS('Transactions (Dated)'!$E$2:$E$53,'Transactions (Dated)'!$D$2:$D$53,'Share Values'!$X359,'Transactions (Dated)'!$B$2:$B$53,'Share Values'!AG$11,'Transactions (Dated)'!$C$2:$C$53,"Buy")-SUMIFS('Transactions (Dated)'!$E$2:$E$53,'Transactions (Dated)'!$D$2:$D$53,'Share Values'!$X359,'Transactions (Dated)'!$B$2:$B$53,'Share Values'!AG$11,'Transactions (Dated)'!$C$2:$C$53,"Sell")</f>
        <v>6835</v>
      </c>
      <c r="AH359" s="40">
        <f ca="1">AH358+SUMIFS('Transactions (Dated)'!$E$2:$E$53,'Transactions (Dated)'!$D$2:$D$53,'Share Values'!$X359,'Transactions (Dated)'!$B$2:$B$53,'Share Values'!AH$11,'Transactions (Dated)'!$C$2:$C$53,"Buy")-SUMIFS('Transactions (Dated)'!$E$2:$E$53,'Transactions (Dated)'!$D$2:$D$53,'Share Values'!$X359,'Transactions (Dated)'!$B$2:$B$53,'Share Values'!AH$11,'Transactions (Dated)'!$C$2:$C$53,"Sell")</f>
        <v>0</v>
      </c>
      <c r="AI359" s="40">
        <f ca="1">AI358+SUMIFS('Transactions (Dated)'!$E$2:$E$53,'Transactions (Dated)'!$D$2:$D$53,'Share Values'!$X359,'Transactions (Dated)'!$B$2:$B$53,'Share Values'!AI$11,'Transactions (Dated)'!$C$2:$C$53,"Buy")-SUMIFS('Transactions (Dated)'!$E$2:$E$53,'Transactions (Dated)'!$D$2:$D$53,'Share Values'!$X359,'Transactions (Dated)'!$B$2:$B$53,'Share Values'!AI$11,'Transactions (Dated)'!$C$2:$C$53,"Sell")</f>
        <v>0</v>
      </c>
      <c r="AJ359" s="40">
        <f ca="1">AJ358+SUMIFS('Transactions (Dated)'!$E$2:$E$53,'Transactions (Dated)'!$D$2:$D$53,'Share Values'!$X359,'Transactions (Dated)'!$B$2:$B$53,'Share Values'!AJ$11,'Transactions (Dated)'!$C$2:$C$53,"Buy")-SUMIFS('Transactions (Dated)'!$E$2:$E$53,'Transactions (Dated)'!$D$2:$D$53,'Share Values'!$X359,'Transactions (Dated)'!$B$2:$B$53,'Share Values'!AJ$11,'Transactions (Dated)'!$C$2:$C$53,"Sell")</f>
        <v>0</v>
      </c>
      <c r="AK359" s="40">
        <f ca="1">AK358+SUMIFS('Transactions (Dated)'!$E$2:$E$53,'Transactions (Dated)'!$D$2:$D$53,'Share Values'!$X359,'Transactions (Dated)'!$B$2:$B$53,'Share Values'!AK$11,'Transactions (Dated)'!$C$2:$C$53,"Buy")-SUMIFS('Transactions (Dated)'!$E$2:$E$53,'Transactions (Dated)'!$D$2:$D$53,'Share Values'!$X359,'Transactions (Dated)'!$B$2:$B$53,'Share Values'!AK$11,'Transactions (Dated)'!$C$2:$C$53,"Sell")</f>
        <v>0</v>
      </c>
      <c r="AL359" s="40">
        <f ca="1">AL358+SUMIFS('Transactions (Dated)'!$E$2:$E$53,'Transactions (Dated)'!$D$2:$D$53,'Share Values'!$X359,'Transactions (Dated)'!$B$2:$B$53,'Share Values'!AL$11,'Transactions (Dated)'!$C$2:$C$53,"Buy")-SUMIFS('Transactions (Dated)'!$E$2:$E$53,'Transactions (Dated)'!$D$2:$D$53,'Share Values'!$X359,'Transactions (Dated)'!$B$2:$B$53,'Share Values'!AL$11,'Transactions (Dated)'!$C$2:$C$53,"Sell")</f>
        <v>0</v>
      </c>
      <c r="AM359" s="40">
        <f ca="1">AM358+SUMIFS('Transactions (Dated)'!$E$2:$E$53,'Transactions (Dated)'!$D$2:$D$53,'Share Values'!$X359,'Transactions (Dated)'!$B$2:$B$53,'Share Values'!AM$11,'Transactions (Dated)'!$C$2:$C$53,"Buy")-SUMIFS('Transactions (Dated)'!$E$2:$E$53,'Transactions (Dated)'!$D$2:$D$53,'Share Values'!$X359,'Transactions (Dated)'!$B$2:$B$53,'Share Values'!AM$11,'Transactions (Dated)'!$C$2:$C$53,"Sell")</f>
        <v>0</v>
      </c>
      <c r="AN359" s="40">
        <f ca="1">AN358+SUMIFS('Transactions (Dated)'!$E$2:$E$53,'Transactions (Dated)'!$D$2:$D$53,'Share Values'!$X359,'Transactions (Dated)'!$B$2:$B$53,'Share Values'!AN$11,'Transactions (Dated)'!$C$2:$C$53,"Buy")-SUMIFS('Transactions (Dated)'!$E$2:$E$53,'Transactions (Dated)'!$D$2:$D$53,'Share Values'!$X359,'Transactions (Dated)'!$B$2:$B$53,'Share Values'!AN$11,'Transactions (Dated)'!$C$2:$C$53,"Sell")</f>
        <v>0</v>
      </c>
      <c r="AO359" s="40"/>
      <c r="AQ359" s="3">
        <f t="shared" si="141"/>
        <v>42419</v>
      </c>
      <c r="AR359" s="6">
        <f t="shared" ca="1" si="142"/>
        <v>45325</v>
      </c>
      <c r="AS359" s="6">
        <f t="shared" ca="1" si="143"/>
        <v>17718.75</v>
      </c>
      <c r="AT359" s="6">
        <f t="shared" ca="1" si="144"/>
        <v>500957.51999999996</v>
      </c>
      <c r="AU359" s="6">
        <f t="shared" ca="1" si="145"/>
        <v>62946.840000000004</v>
      </c>
      <c r="AV359" s="6">
        <f t="shared" ca="1" si="146"/>
        <v>29232.6</v>
      </c>
      <c r="AW359" s="6">
        <f t="shared" ca="1" si="147"/>
        <v>0</v>
      </c>
      <c r="AX359" s="6">
        <f t="shared" ca="1" si="148"/>
        <v>52431.999999999993</v>
      </c>
      <c r="AY359" s="6">
        <f t="shared" ca="1" si="149"/>
        <v>108491.81999999999</v>
      </c>
      <c r="AZ359" s="6">
        <f t="shared" ca="1" si="150"/>
        <v>47845</v>
      </c>
      <c r="BA359" s="6">
        <f t="shared" ca="1" si="151"/>
        <v>0</v>
      </c>
      <c r="BB359" s="6">
        <f t="shared" ca="1" si="152"/>
        <v>0</v>
      </c>
      <c r="BC359" s="6">
        <f t="shared" ca="1" si="153"/>
        <v>0</v>
      </c>
      <c r="BD359" s="6">
        <f t="shared" ca="1" si="154"/>
        <v>0</v>
      </c>
      <c r="BE359" s="6">
        <f t="shared" ca="1" si="155"/>
        <v>0</v>
      </c>
      <c r="BF359" s="6">
        <f t="shared" ca="1" si="162"/>
        <v>0</v>
      </c>
      <c r="BG359" s="6">
        <f t="shared" ca="1" si="163"/>
        <v>0</v>
      </c>
      <c r="BH359" s="6"/>
      <c r="BJ359" s="4">
        <f t="shared" ca="1" si="156"/>
        <v>864949.52999999991</v>
      </c>
      <c r="BL359" s="3">
        <f t="shared" si="157"/>
        <v>42419</v>
      </c>
      <c r="BM359" s="6">
        <f>BM358+SUMIFS('Transactions (Dated)'!G:G,'Transactions (Dated)'!D:D,'Share Values'!AQ359)</f>
        <v>9028.2399999999907</v>
      </c>
      <c r="BN359" s="6">
        <f ca="1">BN358+SUMIFS('Transactions (Dated)'!$F:$F,'Transactions (Dated)'!$D:$D,$BL359,'Transactions (Dated)'!$B:$B,BN$11,'Transactions (Dated)'!$C:$C,"Dividend (paid to cash)")*Y359</f>
        <v>0</v>
      </c>
      <c r="BO359" s="6">
        <f ca="1">BO358+SUMIFS('Transactions (Dated)'!$F:$F,'Transactions (Dated)'!$D:$D,$BL359,'Transactions (Dated)'!$B:$B,BO$11,'Transactions (Dated)'!$C:$C,"Dividend (paid to cash)")*Z359</f>
        <v>2421.875</v>
      </c>
      <c r="BP359" s="6">
        <f ca="1">BP358+SUMIFS('Transactions (Dated)'!$F:$F,'Transactions (Dated)'!$D:$D,$BL359,'Transactions (Dated)'!$B:$B,BP$11,'Transactions (Dated)'!$C:$C,"Dividend (paid to cash)")*AA359</f>
        <v>35213.892</v>
      </c>
      <c r="BQ359" s="6">
        <f ca="1">BQ358+SUMIFS('Transactions (Dated)'!$F:$F,'Transactions (Dated)'!$D:$D,$BL359,'Transactions (Dated)'!$B:$B,BQ$11,'Transactions (Dated)'!$C:$C,"Dividend (paid to cash)")*AB359</f>
        <v>245.96000000000004</v>
      </c>
      <c r="BR359" s="6">
        <f ca="1">BR358+SUMIFS('Transactions (Dated)'!$F:$F,'Transactions (Dated)'!$D:$D,$BL359,'Transactions (Dated)'!$B:$B,BR$11,'Transactions (Dated)'!$C:$C,"Dividend (paid to cash)")*AC359</f>
        <v>0</v>
      </c>
      <c r="BS359" s="6">
        <f ca="1">BS358+SUMIFS('Transactions (Dated)'!$F:$F,'Transactions (Dated)'!$D:$D,$BL359,'Transactions (Dated)'!$B:$B,BS$11,'Transactions (Dated)'!$C:$C,"Dividend (paid to cash)")*AD359</f>
        <v>0</v>
      </c>
      <c r="BT359" s="6">
        <f ca="1">BT358+SUMIFS('Transactions (Dated)'!$F:$F,'Transactions (Dated)'!$D:$D,$BL359,'Transactions (Dated)'!$B:$B,BT$11,'Transactions (Dated)'!$C:$C,"Dividend (paid to cash)")*AE359</f>
        <v>1014.9999999999999</v>
      </c>
      <c r="BU359" s="6">
        <f ca="1">BU358+SUMIFS('Transactions (Dated)'!$F:$F,'Transactions (Dated)'!$D:$D,$BL359,'Transactions (Dated)'!$B:$B,BU$11,'Transactions (Dated)'!$C:$C,"Dividend (paid to cash)")*AF359</f>
        <v>0</v>
      </c>
      <c r="BV359" s="6">
        <f ca="1">BV358+SUMIFS('Transactions (Dated)'!$F:$F,'Transactions (Dated)'!$D:$D,$BL359,'Transactions (Dated)'!$B:$B,BV$11,'Transactions (Dated)'!$C:$C,"Dividend (paid to cash)")*AG359</f>
        <v>0</v>
      </c>
      <c r="BW359" s="6">
        <f ca="1">BW358+SUMIFS('Transactions (Dated)'!$F:$F,'Transactions (Dated)'!$D:$D,$BL359,'Transactions (Dated)'!$B:$B,BW$11,'Transactions (Dated)'!$C:$C,"Dividend (paid to cash)")*AH359</f>
        <v>0</v>
      </c>
      <c r="BX359" s="6">
        <f ca="1">BX358+SUMIFS('Transactions (Dated)'!$F:$F,'Transactions (Dated)'!$D:$D,$BL359,'Transactions (Dated)'!$B:$B,BX$11,'Transactions (Dated)'!$C:$C,"Dividend (paid to cash)")*AI359</f>
        <v>0</v>
      </c>
      <c r="BY359" s="6">
        <f ca="1">BY358+SUMIFS('Transactions (Dated)'!$F:$F,'Transactions (Dated)'!$D:$D,$BL359,'Transactions (Dated)'!$B:$B,BY$11,'Transactions (Dated)'!$C:$C,"Dividend (paid to cash)")*AJ359</f>
        <v>0</v>
      </c>
      <c r="BZ359" s="6">
        <f ca="1">BZ358+SUMIFS('Transactions (Dated)'!$F:$F,'Transactions (Dated)'!$D:$D,$BL359,'Transactions (Dated)'!$B:$B,BZ$11,'Transactions (Dated)'!$C:$C,"Dividend (paid to cash)")*AK359</f>
        <v>0</v>
      </c>
      <c r="CA359" s="6">
        <f ca="1">CA358+SUMIFS('Transactions (Dated)'!$F:$F,'Transactions (Dated)'!$D:$D,$BL359,'Transactions (Dated)'!$B:$B,CA$11,'Transactions (Dated)'!$C:$C,"Dividend (paid to cash)")*AL359</f>
        <v>0</v>
      </c>
      <c r="CB359" s="6">
        <v>0</v>
      </c>
      <c r="CC359" s="6">
        <v>0</v>
      </c>
      <c r="CD359" s="6"/>
      <c r="CF359" s="6">
        <f t="shared" ca="1" si="164"/>
        <v>47924.96699999999</v>
      </c>
      <c r="CH359" s="3">
        <f t="shared" si="165"/>
        <v>42419</v>
      </c>
      <c r="CI359" s="4">
        <f t="shared" ca="1" si="158"/>
        <v>864949.52999999991</v>
      </c>
      <c r="CJ359" s="4">
        <f t="shared" ca="1" si="159"/>
        <v>47924.96699999999</v>
      </c>
      <c r="CL359" s="4">
        <f t="shared" ca="1" si="160"/>
        <v>912874.49699999986</v>
      </c>
    </row>
    <row r="360" spans="2:90" x14ac:dyDescent="0.15">
      <c r="B360" s="3">
        <f t="shared" si="161"/>
        <v>42422</v>
      </c>
      <c r="C360" s="2">
        <v>12845.6</v>
      </c>
      <c r="E360" s="70">
        <v>42422</v>
      </c>
      <c r="F360" s="69">
        <v>10</v>
      </c>
      <c r="G360" s="69">
        <v>1.94</v>
      </c>
      <c r="H360" s="69">
        <v>17.41</v>
      </c>
      <c r="I360" s="69">
        <v>33.75</v>
      </c>
      <c r="J360" s="69">
        <v>12.74</v>
      </c>
      <c r="K360" s="69">
        <v>11.3</v>
      </c>
      <c r="L360" s="69">
        <v>18.45</v>
      </c>
      <c r="M360" s="69">
        <v>3.74</v>
      </c>
      <c r="N360" s="69">
        <v>6.97</v>
      </c>
      <c r="O360" s="69">
        <v>7.75</v>
      </c>
      <c r="P360" s="69">
        <v>24.86</v>
      </c>
      <c r="Q360" s="69">
        <v>0.93</v>
      </c>
      <c r="R360" s="69">
        <v>3.72</v>
      </c>
      <c r="S360" s="69">
        <v>38.659999999999997</v>
      </c>
      <c r="T360" s="69"/>
      <c r="U360">
        <v>38.659999999999997</v>
      </c>
      <c r="V360" s="4"/>
      <c r="X360" s="3">
        <f t="shared" si="140"/>
        <v>42422</v>
      </c>
      <c r="Y360" s="40">
        <f ca="1">Y359+SUMIFS('Transactions (Dated)'!$E$2:$E$53,'Transactions (Dated)'!$D$2:$D$53,'Share Values'!$X360,'Transactions (Dated)'!$B$2:$B$53,'Share Values'!Y$11,'Transactions (Dated)'!$C$2:$C$53,"Buy")-SUMIFS('Transactions (Dated)'!$E$2:$E$53,'Transactions (Dated)'!$D$2:$D$53,'Share Values'!$X360,'Transactions (Dated)'!$B$2:$B$53,'Share Values'!Y$11,'Transactions (Dated)'!$C$2:$C$53,"Sell")</f>
        <v>4625</v>
      </c>
      <c r="Z360" s="40">
        <f ca="1">Z359+SUMIFS('Transactions (Dated)'!$E$2:$E$53,'Transactions (Dated)'!$D$2:$D$53,'Share Values'!$X360,'Transactions (Dated)'!$B$2:$B$53,'Share Values'!Z$11,'Transactions (Dated)'!$C$2:$C$53,"Buy")-SUMIFS('Transactions (Dated)'!$E$2:$E$53,'Transactions (Dated)'!$D$2:$D$53,'Share Values'!$X360,'Transactions (Dated)'!$B$2:$B$53,'Share Values'!Z$11,'Transactions (Dated)'!$C$2:$C$53,"Sell")</f>
        <v>9375</v>
      </c>
      <c r="AA360" s="40">
        <f ca="1">AA359+SUMIFS('Transactions (Dated)'!$E$2:$E$53,'Transactions (Dated)'!$D$2:$D$53,'Share Values'!$X360,'Transactions (Dated)'!$B$2:$B$53,'Share Values'!AA$11,'Transactions (Dated)'!$C$2:$C$53,"Buy")-SUMIFS('Transactions (Dated)'!$E$2:$E$53,'Transactions (Dated)'!$D$2:$D$53,'Share Values'!$X360,'Transactions (Dated)'!$B$2:$B$53,'Share Values'!AA$11,'Transactions (Dated)'!$C$2:$C$53,"Sell")</f>
        <v>28857</v>
      </c>
      <c r="AB360" s="40">
        <f ca="1">AB359+SUMIFS('Transactions (Dated)'!$E$2:$E$53,'Transactions (Dated)'!$D$2:$D$53,'Share Values'!$X360,'Transactions (Dated)'!$B$2:$B$53,'Share Values'!AB$11,'Transactions (Dated)'!$C$2:$C$53,"Buy")-SUMIFS('Transactions (Dated)'!$E$2:$E$53,'Transactions (Dated)'!$D$2:$D$53,'Share Values'!$X360,'Transactions (Dated)'!$B$2:$B$53,'Share Values'!AB$11,'Transactions (Dated)'!$C$2:$C$53,"Sell")</f>
        <v>1892</v>
      </c>
      <c r="AC360" s="40">
        <f ca="1">AC359+SUMIFS('Transactions (Dated)'!$E$2:$E$53,'Transactions (Dated)'!$D$2:$D$53,'Share Values'!$X360,'Transactions (Dated)'!$B$2:$B$53,'Share Values'!AC$11,'Transactions (Dated)'!$C$2:$C$53,"Buy")-SUMIFS('Transactions (Dated)'!$E$2:$E$53,'Transactions (Dated)'!$D$2:$D$53,'Share Values'!$X360,'Transactions (Dated)'!$B$2:$B$53,'Share Values'!AC$11,'Transactions (Dated)'!$C$2:$C$53,"Sell")</f>
        <v>2348</v>
      </c>
      <c r="AD360" s="40">
        <f ca="1">AD359+SUMIFS('Transactions (Dated)'!$E$2:$E$53,'Transactions (Dated)'!$D$2:$D$53,'Share Values'!$X360,'Transactions (Dated)'!$B$2:$B$53,'Share Values'!AD$11,'Transactions (Dated)'!$C$2:$C$53,"Buy")-SUMIFS('Transactions (Dated)'!$E$2:$E$53,'Transactions (Dated)'!$D$2:$D$53,'Share Values'!$X360,'Transactions (Dated)'!$B$2:$B$53,'Share Values'!AD$11,'Transactions (Dated)'!$C$2:$C$53,"Sell")</f>
        <v>0</v>
      </c>
      <c r="AE360" s="40">
        <f ca="1">AE359+SUMIFS('Transactions (Dated)'!$E$2:$E$53,'Transactions (Dated)'!$D$2:$D$53,'Share Values'!$X360,'Transactions (Dated)'!$B$2:$B$53,'Share Values'!AE$11,'Transactions (Dated)'!$C$2:$C$53,"Buy")-SUMIFS('Transactions (Dated)'!$E$2:$E$53,'Transactions (Dated)'!$D$2:$D$53,'Share Values'!$X360,'Transactions (Dated)'!$B$2:$B$53,'Share Values'!AE$11,'Transactions (Dated)'!$C$2:$C$53,"Sell")</f>
        <v>2900</v>
      </c>
      <c r="AF360" s="40">
        <f ca="1">AF359+SUMIFS('Transactions (Dated)'!$E$2:$E$53,'Transactions (Dated)'!$D$2:$D$53,'Share Values'!$X360,'Transactions (Dated)'!$B$2:$B$53,'Share Values'!AF$11,'Transactions (Dated)'!$C$2:$C$53,"Buy")-SUMIFS('Transactions (Dated)'!$E$2:$E$53,'Transactions (Dated)'!$D$2:$D$53,'Share Values'!$X360,'Transactions (Dated)'!$B$2:$B$53,'Share Values'!AF$11,'Transactions (Dated)'!$C$2:$C$53,"Sell")</f>
        <v>28401</v>
      </c>
      <c r="AG360" s="40">
        <f ca="1">AG359+SUMIFS('Transactions (Dated)'!$E$2:$E$53,'Transactions (Dated)'!$D$2:$D$53,'Share Values'!$X360,'Transactions (Dated)'!$B$2:$B$53,'Share Values'!AG$11,'Transactions (Dated)'!$C$2:$C$53,"Buy")-SUMIFS('Transactions (Dated)'!$E$2:$E$53,'Transactions (Dated)'!$D$2:$D$53,'Share Values'!$X360,'Transactions (Dated)'!$B$2:$B$53,'Share Values'!AG$11,'Transactions (Dated)'!$C$2:$C$53,"Sell")</f>
        <v>6835</v>
      </c>
      <c r="AH360" s="40">
        <f ca="1">AH359+SUMIFS('Transactions (Dated)'!$E$2:$E$53,'Transactions (Dated)'!$D$2:$D$53,'Share Values'!$X360,'Transactions (Dated)'!$B$2:$B$53,'Share Values'!AH$11,'Transactions (Dated)'!$C$2:$C$53,"Buy")-SUMIFS('Transactions (Dated)'!$E$2:$E$53,'Transactions (Dated)'!$D$2:$D$53,'Share Values'!$X360,'Transactions (Dated)'!$B$2:$B$53,'Share Values'!AH$11,'Transactions (Dated)'!$C$2:$C$53,"Sell")</f>
        <v>0</v>
      </c>
      <c r="AI360" s="40">
        <f ca="1">AI359+SUMIFS('Transactions (Dated)'!$E$2:$E$53,'Transactions (Dated)'!$D$2:$D$53,'Share Values'!$X360,'Transactions (Dated)'!$B$2:$B$53,'Share Values'!AI$11,'Transactions (Dated)'!$C$2:$C$53,"Buy")-SUMIFS('Transactions (Dated)'!$E$2:$E$53,'Transactions (Dated)'!$D$2:$D$53,'Share Values'!$X360,'Transactions (Dated)'!$B$2:$B$53,'Share Values'!AI$11,'Transactions (Dated)'!$C$2:$C$53,"Sell")</f>
        <v>0</v>
      </c>
      <c r="AJ360" s="40">
        <f ca="1">AJ359+SUMIFS('Transactions (Dated)'!$E$2:$E$53,'Transactions (Dated)'!$D$2:$D$53,'Share Values'!$X360,'Transactions (Dated)'!$B$2:$B$53,'Share Values'!AJ$11,'Transactions (Dated)'!$C$2:$C$53,"Buy")-SUMIFS('Transactions (Dated)'!$E$2:$E$53,'Transactions (Dated)'!$D$2:$D$53,'Share Values'!$X360,'Transactions (Dated)'!$B$2:$B$53,'Share Values'!AJ$11,'Transactions (Dated)'!$C$2:$C$53,"Sell")</f>
        <v>0</v>
      </c>
      <c r="AK360" s="40">
        <f ca="1">AK359+SUMIFS('Transactions (Dated)'!$E$2:$E$53,'Transactions (Dated)'!$D$2:$D$53,'Share Values'!$X360,'Transactions (Dated)'!$B$2:$B$53,'Share Values'!AK$11,'Transactions (Dated)'!$C$2:$C$53,"Buy")-SUMIFS('Transactions (Dated)'!$E$2:$E$53,'Transactions (Dated)'!$D$2:$D$53,'Share Values'!$X360,'Transactions (Dated)'!$B$2:$B$53,'Share Values'!AK$11,'Transactions (Dated)'!$C$2:$C$53,"Sell")</f>
        <v>0</v>
      </c>
      <c r="AL360" s="40">
        <f ca="1">AL359+SUMIFS('Transactions (Dated)'!$E$2:$E$53,'Transactions (Dated)'!$D$2:$D$53,'Share Values'!$X360,'Transactions (Dated)'!$B$2:$B$53,'Share Values'!AL$11,'Transactions (Dated)'!$C$2:$C$53,"Buy")-SUMIFS('Transactions (Dated)'!$E$2:$E$53,'Transactions (Dated)'!$D$2:$D$53,'Share Values'!$X360,'Transactions (Dated)'!$B$2:$B$53,'Share Values'!AL$11,'Transactions (Dated)'!$C$2:$C$53,"Sell")</f>
        <v>0</v>
      </c>
      <c r="AM360" s="40">
        <f ca="1">AM359+SUMIFS('Transactions (Dated)'!$E$2:$E$53,'Transactions (Dated)'!$D$2:$D$53,'Share Values'!$X360,'Transactions (Dated)'!$B$2:$B$53,'Share Values'!AM$11,'Transactions (Dated)'!$C$2:$C$53,"Buy")-SUMIFS('Transactions (Dated)'!$E$2:$E$53,'Transactions (Dated)'!$D$2:$D$53,'Share Values'!$X360,'Transactions (Dated)'!$B$2:$B$53,'Share Values'!AM$11,'Transactions (Dated)'!$C$2:$C$53,"Sell")</f>
        <v>0</v>
      </c>
      <c r="AN360" s="40">
        <f ca="1">AN359+SUMIFS('Transactions (Dated)'!$E$2:$E$53,'Transactions (Dated)'!$D$2:$D$53,'Share Values'!$X360,'Transactions (Dated)'!$B$2:$B$53,'Share Values'!AN$11,'Transactions (Dated)'!$C$2:$C$53,"Buy")-SUMIFS('Transactions (Dated)'!$E$2:$E$53,'Transactions (Dated)'!$D$2:$D$53,'Share Values'!$X360,'Transactions (Dated)'!$B$2:$B$53,'Share Values'!AN$11,'Transactions (Dated)'!$C$2:$C$53,"Sell")</f>
        <v>0</v>
      </c>
      <c r="AO360" s="40"/>
      <c r="AQ360" s="3">
        <f t="shared" si="141"/>
        <v>42422</v>
      </c>
      <c r="AR360" s="6">
        <f t="shared" ca="1" si="142"/>
        <v>46250</v>
      </c>
      <c r="AS360" s="6">
        <f t="shared" ca="1" si="143"/>
        <v>18187.5</v>
      </c>
      <c r="AT360" s="6">
        <f t="shared" ca="1" si="144"/>
        <v>502400.37</v>
      </c>
      <c r="AU360" s="6">
        <f t="shared" ca="1" si="145"/>
        <v>63855</v>
      </c>
      <c r="AV360" s="6">
        <f t="shared" ca="1" si="146"/>
        <v>29913.52</v>
      </c>
      <c r="AW360" s="6">
        <f t="shared" ca="1" si="147"/>
        <v>0</v>
      </c>
      <c r="AX360" s="6">
        <f t="shared" ca="1" si="148"/>
        <v>53505</v>
      </c>
      <c r="AY360" s="6">
        <f t="shared" ca="1" si="149"/>
        <v>106219.74</v>
      </c>
      <c r="AZ360" s="6">
        <f t="shared" ca="1" si="150"/>
        <v>47639.95</v>
      </c>
      <c r="BA360" s="6">
        <f t="shared" ca="1" si="151"/>
        <v>0</v>
      </c>
      <c r="BB360" s="6">
        <f t="shared" ca="1" si="152"/>
        <v>0</v>
      </c>
      <c r="BC360" s="6">
        <f t="shared" ca="1" si="153"/>
        <v>0</v>
      </c>
      <c r="BD360" s="6">
        <f t="shared" ca="1" si="154"/>
        <v>0</v>
      </c>
      <c r="BE360" s="6">
        <f t="shared" ca="1" si="155"/>
        <v>0</v>
      </c>
      <c r="BF360" s="6">
        <f t="shared" ca="1" si="162"/>
        <v>0</v>
      </c>
      <c r="BG360" s="6">
        <f t="shared" ca="1" si="163"/>
        <v>0</v>
      </c>
      <c r="BH360" s="6"/>
      <c r="BJ360" s="4">
        <f t="shared" ca="1" si="156"/>
        <v>867971.08</v>
      </c>
      <c r="BL360" s="3">
        <f t="shared" si="157"/>
        <v>42422</v>
      </c>
      <c r="BM360" s="6">
        <f>BM359+SUMIFS('Transactions (Dated)'!G:G,'Transactions (Dated)'!D:D,'Share Values'!AQ360)</f>
        <v>9028.2399999999907</v>
      </c>
      <c r="BN360" s="6">
        <f ca="1">BN359+SUMIFS('Transactions (Dated)'!$F:$F,'Transactions (Dated)'!$D:$D,$BL360,'Transactions (Dated)'!$B:$B,BN$11,'Transactions (Dated)'!$C:$C,"Dividend (paid to cash)")*Y360</f>
        <v>0</v>
      </c>
      <c r="BO360" s="6">
        <f ca="1">BO359+SUMIFS('Transactions (Dated)'!$F:$F,'Transactions (Dated)'!$D:$D,$BL360,'Transactions (Dated)'!$B:$B,BO$11,'Transactions (Dated)'!$C:$C,"Dividend (paid to cash)")*Z360</f>
        <v>2421.875</v>
      </c>
      <c r="BP360" s="6">
        <f ca="1">BP359+SUMIFS('Transactions (Dated)'!$F:$F,'Transactions (Dated)'!$D:$D,$BL360,'Transactions (Dated)'!$B:$B,BP$11,'Transactions (Dated)'!$C:$C,"Dividend (paid to cash)")*AA360</f>
        <v>35213.892</v>
      </c>
      <c r="BQ360" s="6">
        <f ca="1">BQ359+SUMIFS('Transactions (Dated)'!$F:$F,'Transactions (Dated)'!$D:$D,$BL360,'Transactions (Dated)'!$B:$B,BQ$11,'Transactions (Dated)'!$C:$C,"Dividend (paid to cash)")*AB360</f>
        <v>245.96000000000004</v>
      </c>
      <c r="BR360" s="6">
        <f ca="1">BR359+SUMIFS('Transactions (Dated)'!$F:$F,'Transactions (Dated)'!$D:$D,$BL360,'Transactions (Dated)'!$B:$B,BR$11,'Transactions (Dated)'!$C:$C,"Dividend (paid to cash)")*AC360</f>
        <v>0</v>
      </c>
      <c r="BS360" s="6">
        <f ca="1">BS359+SUMIFS('Transactions (Dated)'!$F:$F,'Transactions (Dated)'!$D:$D,$BL360,'Transactions (Dated)'!$B:$B,BS$11,'Transactions (Dated)'!$C:$C,"Dividend (paid to cash)")*AD360</f>
        <v>0</v>
      </c>
      <c r="BT360" s="6">
        <f ca="1">BT359+SUMIFS('Transactions (Dated)'!$F:$F,'Transactions (Dated)'!$D:$D,$BL360,'Transactions (Dated)'!$B:$B,BT$11,'Transactions (Dated)'!$C:$C,"Dividend (paid to cash)")*AE360</f>
        <v>1014.9999999999999</v>
      </c>
      <c r="BU360" s="6">
        <f ca="1">BU359+SUMIFS('Transactions (Dated)'!$F:$F,'Transactions (Dated)'!$D:$D,$BL360,'Transactions (Dated)'!$B:$B,BU$11,'Transactions (Dated)'!$C:$C,"Dividend (paid to cash)")*AF360</f>
        <v>0</v>
      </c>
      <c r="BV360" s="6">
        <f ca="1">BV359+SUMIFS('Transactions (Dated)'!$F:$F,'Transactions (Dated)'!$D:$D,$BL360,'Transactions (Dated)'!$B:$B,BV$11,'Transactions (Dated)'!$C:$C,"Dividend (paid to cash)")*AG360</f>
        <v>0</v>
      </c>
      <c r="BW360" s="6">
        <f ca="1">BW359+SUMIFS('Transactions (Dated)'!$F:$F,'Transactions (Dated)'!$D:$D,$BL360,'Transactions (Dated)'!$B:$B,BW$11,'Transactions (Dated)'!$C:$C,"Dividend (paid to cash)")*AH360</f>
        <v>0</v>
      </c>
      <c r="BX360" s="6">
        <f ca="1">BX359+SUMIFS('Transactions (Dated)'!$F:$F,'Transactions (Dated)'!$D:$D,$BL360,'Transactions (Dated)'!$B:$B,BX$11,'Transactions (Dated)'!$C:$C,"Dividend (paid to cash)")*AI360</f>
        <v>0</v>
      </c>
      <c r="BY360" s="6">
        <f ca="1">BY359+SUMIFS('Transactions (Dated)'!$F:$F,'Transactions (Dated)'!$D:$D,$BL360,'Transactions (Dated)'!$B:$B,BY$11,'Transactions (Dated)'!$C:$C,"Dividend (paid to cash)")*AJ360</f>
        <v>0</v>
      </c>
      <c r="BZ360" s="6">
        <f ca="1">BZ359+SUMIFS('Transactions (Dated)'!$F:$F,'Transactions (Dated)'!$D:$D,$BL360,'Transactions (Dated)'!$B:$B,BZ$11,'Transactions (Dated)'!$C:$C,"Dividend (paid to cash)")*AK360</f>
        <v>0</v>
      </c>
      <c r="CA360" s="6">
        <f ca="1">CA359+SUMIFS('Transactions (Dated)'!$F:$F,'Transactions (Dated)'!$D:$D,$BL360,'Transactions (Dated)'!$B:$B,CA$11,'Transactions (Dated)'!$C:$C,"Dividend (paid to cash)")*AL360</f>
        <v>0</v>
      </c>
      <c r="CB360" s="6">
        <v>0</v>
      </c>
      <c r="CC360" s="6">
        <v>0</v>
      </c>
      <c r="CD360" s="6"/>
      <c r="CF360" s="6">
        <f t="shared" ca="1" si="164"/>
        <v>47924.96699999999</v>
      </c>
      <c r="CH360" s="3">
        <f t="shared" si="165"/>
        <v>42422</v>
      </c>
      <c r="CI360" s="4">
        <f t="shared" ca="1" si="158"/>
        <v>867971.08</v>
      </c>
      <c r="CJ360" s="4">
        <f t="shared" ca="1" si="159"/>
        <v>47924.96699999999</v>
      </c>
      <c r="CL360" s="4">
        <f t="shared" ca="1" si="160"/>
        <v>915896.0469999999</v>
      </c>
    </row>
    <row r="361" spans="2:90" x14ac:dyDescent="0.15">
      <c r="B361" s="3">
        <f t="shared" si="161"/>
        <v>42423</v>
      </c>
      <c r="C361" s="2">
        <v>12763.4</v>
      </c>
      <c r="E361" s="70">
        <v>42423</v>
      </c>
      <c r="F361" s="69">
        <v>10</v>
      </c>
      <c r="G361" s="69">
        <v>1.83</v>
      </c>
      <c r="H361" s="69">
        <v>17.29</v>
      </c>
      <c r="I361" s="69">
        <v>33.75</v>
      </c>
      <c r="J361" s="69">
        <v>12.55</v>
      </c>
      <c r="K361" s="69">
        <v>11.28</v>
      </c>
      <c r="L361" s="69">
        <v>18.21</v>
      </c>
      <c r="M361" s="69">
        <v>3.77</v>
      </c>
      <c r="N361" s="69">
        <v>6.96</v>
      </c>
      <c r="O361" s="69">
        <v>7.64</v>
      </c>
      <c r="P361" s="69">
        <v>24.78</v>
      </c>
      <c r="Q361" s="69">
        <v>0.93</v>
      </c>
      <c r="R361" s="69">
        <v>3.43</v>
      </c>
      <c r="S361" s="69">
        <v>38.21</v>
      </c>
      <c r="T361" s="69"/>
      <c r="U361">
        <v>38.21</v>
      </c>
      <c r="V361" s="4"/>
      <c r="X361" s="3">
        <f t="shared" si="140"/>
        <v>42423</v>
      </c>
      <c r="Y361" s="40">
        <f ca="1">Y360+SUMIFS('Transactions (Dated)'!$E$2:$E$53,'Transactions (Dated)'!$D$2:$D$53,'Share Values'!$X361,'Transactions (Dated)'!$B$2:$B$53,'Share Values'!Y$11,'Transactions (Dated)'!$C$2:$C$53,"Buy")-SUMIFS('Transactions (Dated)'!$E$2:$E$53,'Transactions (Dated)'!$D$2:$D$53,'Share Values'!$X361,'Transactions (Dated)'!$B$2:$B$53,'Share Values'!Y$11,'Transactions (Dated)'!$C$2:$C$53,"Sell")</f>
        <v>4625</v>
      </c>
      <c r="Z361" s="40">
        <f ca="1">Z360+SUMIFS('Transactions (Dated)'!$E$2:$E$53,'Transactions (Dated)'!$D$2:$D$53,'Share Values'!$X361,'Transactions (Dated)'!$B$2:$B$53,'Share Values'!Z$11,'Transactions (Dated)'!$C$2:$C$53,"Buy")-SUMIFS('Transactions (Dated)'!$E$2:$E$53,'Transactions (Dated)'!$D$2:$D$53,'Share Values'!$X361,'Transactions (Dated)'!$B$2:$B$53,'Share Values'!Z$11,'Transactions (Dated)'!$C$2:$C$53,"Sell")</f>
        <v>9375</v>
      </c>
      <c r="AA361" s="40">
        <f ca="1">AA360+SUMIFS('Transactions (Dated)'!$E$2:$E$53,'Transactions (Dated)'!$D$2:$D$53,'Share Values'!$X361,'Transactions (Dated)'!$B$2:$B$53,'Share Values'!AA$11,'Transactions (Dated)'!$C$2:$C$53,"Buy")-SUMIFS('Transactions (Dated)'!$E$2:$E$53,'Transactions (Dated)'!$D$2:$D$53,'Share Values'!$X361,'Transactions (Dated)'!$B$2:$B$53,'Share Values'!AA$11,'Transactions (Dated)'!$C$2:$C$53,"Sell")</f>
        <v>28857</v>
      </c>
      <c r="AB361" s="40">
        <f ca="1">AB360+SUMIFS('Transactions (Dated)'!$E$2:$E$53,'Transactions (Dated)'!$D$2:$D$53,'Share Values'!$X361,'Transactions (Dated)'!$B$2:$B$53,'Share Values'!AB$11,'Transactions (Dated)'!$C$2:$C$53,"Buy")-SUMIFS('Transactions (Dated)'!$E$2:$E$53,'Transactions (Dated)'!$D$2:$D$53,'Share Values'!$X361,'Transactions (Dated)'!$B$2:$B$53,'Share Values'!AB$11,'Transactions (Dated)'!$C$2:$C$53,"Sell")</f>
        <v>1892</v>
      </c>
      <c r="AC361" s="40">
        <f ca="1">AC360+SUMIFS('Transactions (Dated)'!$E$2:$E$53,'Transactions (Dated)'!$D$2:$D$53,'Share Values'!$X361,'Transactions (Dated)'!$B$2:$B$53,'Share Values'!AC$11,'Transactions (Dated)'!$C$2:$C$53,"Buy")-SUMIFS('Transactions (Dated)'!$E$2:$E$53,'Transactions (Dated)'!$D$2:$D$53,'Share Values'!$X361,'Transactions (Dated)'!$B$2:$B$53,'Share Values'!AC$11,'Transactions (Dated)'!$C$2:$C$53,"Sell")</f>
        <v>2348</v>
      </c>
      <c r="AD361" s="40">
        <f ca="1">AD360+SUMIFS('Transactions (Dated)'!$E$2:$E$53,'Transactions (Dated)'!$D$2:$D$53,'Share Values'!$X361,'Transactions (Dated)'!$B$2:$B$53,'Share Values'!AD$11,'Transactions (Dated)'!$C$2:$C$53,"Buy")-SUMIFS('Transactions (Dated)'!$E$2:$E$53,'Transactions (Dated)'!$D$2:$D$53,'Share Values'!$X361,'Transactions (Dated)'!$B$2:$B$53,'Share Values'!AD$11,'Transactions (Dated)'!$C$2:$C$53,"Sell")</f>
        <v>0</v>
      </c>
      <c r="AE361" s="40">
        <f ca="1">AE360+SUMIFS('Transactions (Dated)'!$E$2:$E$53,'Transactions (Dated)'!$D$2:$D$53,'Share Values'!$X361,'Transactions (Dated)'!$B$2:$B$53,'Share Values'!AE$11,'Transactions (Dated)'!$C$2:$C$53,"Buy")-SUMIFS('Transactions (Dated)'!$E$2:$E$53,'Transactions (Dated)'!$D$2:$D$53,'Share Values'!$X361,'Transactions (Dated)'!$B$2:$B$53,'Share Values'!AE$11,'Transactions (Dated)'!$C$2:$C$53,"Sell")</f>
        <v>2900</v>
      </c>
      <c r="AF361" s="40">
        <f ca="1">AF360+SUMIFS('Transactions (Dated)'!$E$2:$E$53,'Transactions (Dated)'!$D$2:$D$53,'Share Values'!$X361,'Transactions (Dated)'!$B$2:$B$53,'Share Values'!AF$11,'Transactions (Dated)'!$C$2:$C$53,"Buy")-SUMIFS('Transactions (Dated)'!$E$2:$E$53,'Transactions (Dated)'!$D$2:$D$53,'Share Values'!$X361,'Transactions (Dated)'!$B$2:$B$53,'Share Values'!AF$11,'Transactions (Dated)'!$C$2:$C$53,"Sell")</f>
        <v>28401</v>
      </c>
      <c r="AG361" s="40">
        <f ca="1">AG360+SUMIFS('Transactions (Dated)'!$E$2:$E$53,'Transactions (Dated)'!$D$2:$D$53,'Share Values'!$X361,'Transactions (Dated)'!$B$2:$B$53,'Share Values'!AG$11,'Transactions (Dated)'!$C$2:$C$53,"Buy")-SUMIFS('Transactions (Dated)'!$E$2:$E$53,'Transactions (Dated)'!$D$2:$D$53,'Share Values'!$X361,'Transactions (Dated)'!$B$2:$B$53,'Share Values'!AG$11,'Transactions (Dated)'!$C$2:$C$53,"Sell")</f>
        <v>6835</v>
      </c>
      <c r="AH361" s="40">
        <f ca="1">AH360+SUMIFS('Transactions (Dated)'!$E$2:$E$53,'Transactions (Dated)'!$D$2:$D$53,'Share Values'!$X361,'Transactions (Dated)'!$B$2:$B$53,'Share Values'!AH$11,'Transactions (Dated)'!$C$2:$C$53,"Buy")-SUMIFS('Transactions (Dated)'!$E$2:$E$53,'Transactions (Dated)'!$D$2:$D$53,'Share Values'!$X361,'Transactions (Dated)'!$B$2:$B$53,'Share Values'!AH$11,'Transactions (Dated)'!$C$2:$C$53,"Sell")</f>
        <v>0</v>
      </c>
      <c r="AI361" s="40">
        <f ca="1">AI360+SUMIFS('Transactions (Dated)'!$E$2:$E$53,'Transactions (Dated)'!$D$2:$D$53,'Share Values'!$X361,'Transactions (Dated)'!$B$2:$B$53,'Share Values'!AI$11,'Transactions (Dated)'!$C$2:$C$53,"Buy")-SUMIFS('Transactions (Dated)'!$E$2:$E$53,'Transactions (Dated)'!$D$2:$D$53,'Share Values'!$X361,'Transactions (Dated)'!$B$2:$B$53,'Share Values'!AI$11,'Transactions (Dated)'!$C$2:$C$53,"Sell")</f>
        <v>0</v>
      </c>
      <c r="AJ361" s="40">
        <f ca="1">AJ360+SUMIFS('Transactions (Dated)'!$E$2:$E$53,'Transactions (Dated)'!$D$2:$D$53,'Share Values'!$X361,'Transactions (Dated)'!$B$2:$B$53,'Share Values'!AJ$11,'Transactions (Dated)'!$C$2:$C$53,"Buy")-SUMIFS('Transactions (Dated)'!$E$2:$E$53,'Transactions (Dated)'!$D$2:$D$53,'Share Values'!$X361,'Transactions (Dated)'!$B$2:$B$53,'Share Values'!AJ$11,'Transactions (Dated)'!$C$2:$C$53,"Sell")</f>
        <v>0</v>
      </c>
      <c r="AK361" s="40">
        <f ca="1">AK360+SUMIFS('Transactions (Dated)'!$E$2:$E$53,'Transactions (Dated)'!$D$2:$D$53,'Share Values'!$X361,'Transactions (Dated)'!$B$2:$B$53,'Share Values'!AK$11,'Transactions (Dated)'!$C$2:$C$53,"Buy")-SUMIFS('Transactions (Dated)'!$E$2:$E$53,'Transactions (Dated)'!$D$2:$D$53,'Share Values'!$X361,'Transactions (Dated)'!$B$2:$B$53,'Share Values'!AK$11,'Transactions (Dated)'!$C$2:$C$53,"Sell")</f>
        <v>0</v>
      </c>
      <c r="AL361" s="40">
        <f ca="1">AL360+SUMIFS('Transactions (Dated)'!$E$2:$E$53,'Transactions (Dated)'!$D$2:$D$53,'Share Values'!$X361,'Transactions (Dated)'!$B$2:$B$53,'Share Values'!AL$11,'Transactions (Dated)'!$C$2:$C$53,"Buy")-SUMIFS('Transactions (Dated)'!$E$2:$E$53,'Transactions (Dated)'!$D$2:$D$53,'Share Values'!$X361,'Transactions (Dated)'!$B$2:$B$53,'Share Values'!AL$11,'Transactions (Dated)'!$C$2:$C$53,"Sell")</f>
        <v>0</v>
      </c>
      <c r="AM361" s="40">
        <f ca="1">AM360+SUMIFS('Transactions (Dated)'!$E$2:$E$53,'Transactions (Dated)'!$D$2:$D$53,'Share Values'!$X361,'Transactions (Dated)'!$B$2:$B$53,'Share Values'!AM$11,'Transactions (Dated)'!$C$2:$C$53,"Buy")-SUMIFS('Transactions (Dated)'!$E$2:$E$53,'Transactions (Dated)'!$D$2:$D$53,'Share Values'!$X361,'Transactions (Dated)'!$B$2:$B$53,'Share Values'!AM$11,'Transactions (Dated)'!$C$2:$C$53,"Sell")</f>
        <v>0</v>
      </c>
      <c r="AN361" s="40">
        <f ca="1">AN360+SUMIFS('Transactions (Dated)'!$E$2:$E$53,'Transactions (Dated)'!$D$2:$D$53,'Share Values'!$X361,'Transactions (Dated)'!$B$2:$B$53,'Share Values'!AN$11,'Transactions (Dated)'!$C$2:$C$53,"Buy")-SUMIFS('Transactions (Dated)'!$E$2:$E$53,'Transactions (Dated)'!$D$2:$D$53,'Share Values'!$X361,'Transactions (Dated)'!$B$2:$B$53,'Share Values'!AN$11,'Transactions (Dated)'!$C$2:$C$53,"Sell")</f>
        <v>0</v>
      </c>
      <c r="AO361" s="40"/>
      <c r="AQ361" s="3">
        <f t="shared" si="141"/>
        <v>42423</v>
      </c>
      <c r="AR361" s="6">
        <f t="shared" ca="1" si="142"/>
        <v>46250</v>
      </c>
      <c r="AS361" s="6">
        <f t="shared" ca="1" si="143"/>
        <v>17156.25</v>
      </c>
      <c r="AT361" s="6">
        <f t="shared" ca="1" si="144"/>
        <v>498937.52999999997</v>
      </c>
      <c r="AU361" s="6">
        <f t="shared" ca="1" si="145"/>
        <v>63855</v>
      </c>
      <c r="AV361" s="6">
        <f t="shared" ca="1" si="146"/>
        <v>29467.4</v>
      </c>
      <c r="AW361" s="6">
        <f t="shared" ca="1" si="147"/>
        <v>0</v>
      </c>
      <c r="AX361" s="6">
        <f t="shared" ca="1" si="148"/>
        <v>52809</v>
      </c>
      <c r="AY361" s="6">
        <f t="shared" ca="1" si="149"/>
        <v>107071.77</v>
      </c>
      <c r="AZ361" s="6">
        <f t="shared" ca="1" si="150"/>
        <v>47571.6</v>
      </c>
      <c r="BA361" s="6">
        <f t="shared" ca="1" si="151"/>
        <v>0</v>
      </c>
      <c r="BB361" s="6">
        <f t="shared" ca="1" si="152"/>
        <v>0</v>
      </c>
      <c r="BC361" s="6">
        <f t="shared" ca="1" si="153"/>
        <v>0</v>
      </c>
      <c r="BD361" s="6">
        <f t="shared" ca="1" si="154"/>
        <v>0</v>
      </c>
      <c r="BE361" s="6">
        <f t="shared" ca="1" si="155"/>
        <v>0</v>
      </c>
      <c r="BF361" s="6">
        <f t="shared" ca="1" si="162"/>
        <v>0</v>
      </c>
      <c r="BG361" s="6">
        <f t="shared" ca="1" si="163"/>
        <v>0</v>
      </c>
      <c r="BH361" s="6"/>
      <c r="BJ361" s="4">
        <f t="shared" ca="1" si="156"/>
        <v>863118.55</v>
      </c>
      <c r="BL361" s="3">
        <f t="shared" si="157"/>
        <v>42423</v>
      </c>
      <c r="BM361" s="6">
        <f>BM360+SUMIFS('Transactions (Dated)'!G:G,'Transactions (Dated)'!D:D,'Share Values'!AQ361)</f>
        <v>9028.2399999999907</v>
      </c>
      <c r="BN361" s="6">
        <f ca="1">BN360+SUMIFS('Transactions (Dated)'!$F:$F,'Transactions (Dated)'!$D:$D,$BL361,'Transactions (Dated)'!$B:$B,BN$11,'Transactions (Dated)'!$C:$C,"Dividend (paid to cash)")*Y361</f>
        <v>0</v>
      </c>
      <c r="BO361" s="6">
        <f ca="1">BO360+SUMIFS('Transactions (Dated)'!$F:$F,'Transactions (Dated)'!$D:$D,$BL361,'Transactions (Dated)'!$B:$B,BO$11,'Transactions (Dated)'!$C:$C,"Dividend (paid to cash)")*Z361</f>
        <v>2421.875</v>
      </c>
      <c r="BP361" s="6">
        <f ca="1">BP360+SUMIFS('Transactions (Dated)'!$F:$F,'Transactions (Dated)'!$D:$D,$BL361,'Transactions (Dated)'!$B:$B,BP$11,'Transactions (Dated)'!$C:$C,"Dividend (paid to cash)")*AA361</f>
        <v>35213.892</v>
      </c>
      <c r="BQ361" s="6">
        <f ca="1">BQ360+SUMIFS('Transactions (Dated)'!$F:$F,'Transactions (Dated)'!$D:$D,$BL361,'Transactions (Dated)'!$B:$B,BQ$11,'Transactions (Dated)'!$C:$C,"Dividend (paid to cash)")*AB361</f>
        <v>245.96000000000004</v>
      </c>
      <c r="BR361" s="6">
        <f ca="1">BR360+SUMIFS('Transactions (Dated)'!$F:$F,'Transactions (Dated)'!$D:$D,$BL361,'Transactions (Dated)'!$B:$B,BR$11,'Transactions (Dated)'!$C:$C,"Dividend (paid to cash)")*AC361</f>
        <v>0</v>
      </c>
      <c r="BS361" s="6">
        <f ca="1">BS360+SUMIFS('Transactions (Dated)'!$F:$F,'Transactions (Dated)'!$D:$D,$BL361,'Transactions (Dated)'!$B:$B,BS$11,'Transactions (Dated)'!$C:$C,"Dividend (paid to cash)")*AD361</f>
        <v>0</v>
      </c>
      <c r="BT361" s="6">
        <f ca="1">BT360+SUMIFS('Transactions (Dated)'!$F:$F,'Transactions (Dated)'!$D:$D,$BL361,'Transactions (Dated)'!$B:$B,BT$11,'Transactions (Dated)'!$C:$C,"Dividend (paid to cash)")*AE361</f>
        <v>1014.9999999999999</v>
      </c>
      <c r="BU361" s="6">
        <f ca="1">BU360+SUMIFS('Transactions (Dated)'!$F:$F,'Transactions (Dated)'!$D:$D,$BL361,'Transactions (Dated)'!$B:$B,BU$11,'Transactions (Dated)'!$C:$C,"Dividend (paid to cash)")*AF361</f>
        <v>0</v>
      </c>
      <c r="BV361" s="6">
        <f ca="1">BV360+SUMIFS('Transactions (Dated)'!$F:$F,'Transactions (Dated)'!$D:$D,$BL361,'Transactions (Dated)'!$B:$B,BV$11,'Transactions (Dated)'!$C:$C,"Dividend (paid to cash)")*AG361</f>
        <v>0</v>
      </c>
      <c r="BW361" s="6">
        <f ca="1">BW360+SUMIFS('Transactions (Dated)'!$F:$F,'Transactions (Dated)'!$D:$D,$BL361,'Transactions (Dated)'!$B:$B,BW$11,'Transactions (Dated)'!$C:$C,"Dividend (paid to cash)")*AH361</f>
        <v>0</v>
      </c>
      <c r="BX361" s="6">
        <f ca="1">BX360+SUMIFS('Transactions (Dated)'!$F:$F,'Transactions (Dated)'!$D:$D,$BL361,'Transactions (Dated)'!$B:$B,BX$11,'Transactions (Dated)'!$C:$C,"Dividend (paid to cash)")*AI361</f>
        <v>0</v>
      </c>
      <c r="BY361" s="6">
        <f ca="1">BY360+SUMIFS('Transactions (Dated)'!$F:$F,'Transactions (Dated)'!$D:$D,$BL361,'Transactions (Dated)'!$B:$B,BY$11,'Transactions (Dated)'!$C:$C,"Dividend (paid to cash)")*AJ361</f>
        <v>0</v>
      </c>
      <c r="BZ361" s="6">
        <f ca="1">BZ360+SUMIFS('Transactions (Dated)'!$F:$F,'Transactions (Dated)'!$D:$D,$BL361,'Transactions (Dated)'!$B:$B,BZ$11,'Transactions (Dated)'!$C:$C,"Dividend (paid to cash)")*AK361</f>
        <v>0</v>
      </c>
      <c r="CA361" s="6">
        <f ca="1">CA360+SUMIFS('Transactions (Dated)'!$F:$F,'Transactions (Dated)'!$D:$D,$BL361,'Transactions (Dated)'!$B:$B,CA$11,'Transactions (Dated)'!$C:$C,"Dividend (paid to cash)")*AL361</f>
        <v>0</v>
      </c>
      <c r="CB361" s="6">
        <v>0</v>
      </c>
      <c r="CC361" s="6">
        <v>0</v>
      </c>
      <c r="CD361" s="6"/>
      <c r="CF361" s="6">
        <f t="shared" ca="1" si="164"/>
        <v>47924.96699999999</v>
      </c>
      <c r="CH361" s="3">
        <f t="shared" si="165"/>
        <v>42423</v>
      </c>
      <c r="CI361" s="4">
        <f t="shared" ca="1" si="158"/>
        <v>863118.55</v>
      </c>
      <c r="CJ361" s="4">
        <f t="shared" ca="1" si="159"/>
        <v>47924.96699999999</v>
      </c>
      <c r="CL361" s="4">
        <f t="shared" ca="1" si="160"/>
        <v>911043.51699999999</v>
      </c>
    </row>
    <row r="362" spans="2:90" x14ac:dyDescent="0.15">
      <c r="B362" s="3">
        <f t="shared" si="161"/>
        <v>42424</v>
      </c>
      <c r="C362" s="2">
        <v>12740.3</v>
      </c>
      <c r="E362" s="70">
        <v>42424</v>
      </c>
      <c r="F362" s="69">
        <v>10.06</v>
      </c>
      <c r="G362" s="69">
        <v>1.84</v>
      </c>
      <c r="H362" s="69">
        <v>17.260000000000002</v>
      </c>
      <c r="I362" s="69">
        <v>33.729999999999997</v>
      </c>
      <c r="J362" s="69">
        <v>12.41</v>
      </c>
      <c r="K362" s="69">
        <v>11.2</v>
      </c>
      <c r="L362" s="69">
        <v>18.27</v>
      </c>
      <c r="M362" s="69">
        <v>3.75</v>
      </c>
      <c r="N362" s="69">
        <v>6.99</v>
      </c>
      <c r="O362" s="69">
        <v>7.6966999999999999</v>
      </c>
      <c r="P362" s="69">
        <v>24.81</v>
      </c>
      <c r="Q362" s="69">
        <v>0.97</v>
      </c>
      <c r="R362" s="69">
        <v>3.55</v>
      </c>
      <c r="S362" s="69">
        <v>38.01</v>
      </c>
      <c r="T362" s="69"/>
      <c r="U362">
        <v>38.01</v>
      </c>
      <c r="V362" s="4"/>
      <c r="X362" s="3">
        <f t="shared" si="140"/>
        <v>42424</v>
      </c>
      <c r="Y362" s="40">
        <f ca="1">Y361+SUMIFS('Transactions (Dated)'!$E$2:$E$53,'Transactions (Dated)'!$D$2:$D$53,'Share Values'!$X362,'Transactions (Dated)'!$B$2:$B$53,'Share Values'!Y$11,'Transactions (Dated)'!$C$2:$C$53,"Buy")-SUMIFS('Transactions (Dated)'!$E$2:$E$53,'Transactions (Dated)'!$D$2:$D$53,'Share Values'!$X362,'Transactions (Dated)'!$B$2:$B$53,'Share Values'!Y$11,'Transactions (Dated)'!$C$2:$C$53,"Sell")</f>
        <v>4625</v>
      </c>
      <c r="Z362" s="40">
        <f ca="1">Z361+SUMIFS('Transactions (Dated)'!$E$2:$E$53,'Transactions (Dated)'!$D$2:$D$53,'Share Values'!$X362,'Transactions (Dated)'!$B$2:$B$53,'Share Values'!Z$11,'Transactions (Dated)'!$C$2:$C$53,"Buy")-SUMIFS('Transactions (Dated)'!$E$2:$E$53,'Transactions (Dated)'!$D$2:$D$53,'Share Values'!$X362,'Transactions (Dated)'!$B$2:$B$53,'Share Values'!Z$11,'Transactions (Dated)'!$C$2:$C$53,"Sell")</f>
        <v>9375</v>
      </c>
      <c r="AA362" s="40">
        <f ca="1">AA361+SUMIFS('Transactions (Dated)'!$E$2:$E$53,'Transactions (Dated)'!$D$2:$D$53,'Share Values'!$X362,'Transactions (Dated)'!$B$2:$B$53,'Share Values'!AA$11,'Transactions (Dated)'!$C$2:$C$53,"Buy")-SUMIFS('Transactions (Dated)'!$E$2:$E$53,'Transactions (Dated)'!$D$2:$D$53,'Share Values'!$X362,'Transactions (Dated)'!$B$2:$B$53,'Share Values'!AA$11,'Transactions (Dated)'!$C$2:$C$53,"Sell")</f>
        <v>28857</v>
      </c>
      <c r="AB362" s="40">
        <f ca="1">AB361+SUMIFS('Transactions (Dated)'!$E$2:$E$53,'Transactions (Dated)'!$D$2:$D$53,'Share Values'!$X362,'Transactions (Dated)'!$B$2:$B$53,'Share Values'!AB$11,'Transactions (Dated)'!$C$2:$C$53,"Buy")-SUMIFS('Transactions (Dated)'!$E$2:$E$53,'Transactions (Dated)'!$D$2:$D$53,'Share Values'!$X362,'Transactions (Dated)'!$B$2:$B$53,'Share Values'!AB$11,'Transactions (Dated)'!$C$2:$C$53,"Sell")</f>
        <v>1892</v>
      </c>
      <c r="AC362" s="40">
        <f ca="1">AC361+SUMIFS('Transactions (Dated)'!$E$2:$E$53,'Transactions (Dated)'!$D$2:$D$53,'Share Values'!$X362,'Transactions (Dated)'!$B$2:$B$53,'Share Values'!AC$11,'Transactions (Dated)'!$C$2:$C$53,"Buy")-SUMIFS('Transactions (Dated)'!$E$2:$E$53,'Transactions (Dated)'!$D$2:$D$53,'Share Values'!$X362,'Transactions (Dated)'!$B$2:$B$53,'Share Values'!AC$11,'Transactions (Dated)'!$C$2:$C$53,"Sell")</f>
        <v>2348</v>
      </c>
      <c r="AD362" s="40">
        <f ca="1">AD361+SUMIFS('Transactions (Dated)'!$E$2:$E$53,'Transactions (Dated)'!$D$2:$D$53,'Share Values'!$X362,'Transactions (Dated)'!$B$2:$B$53,'Share Values'!AD$11,'Transactions (Dated)'!$C$2:$C$53,"Buy")-SUMIFS('Transactions (Dated)'!$E$2:$E$53,'Transactions (Dated)'!$D$2:$D$53,'Share Values'!$X362,'Transactions (Dated)'!$B$2:$B$53,'Share Values'!AD$11,'Transactions (Dated)'!$C$2:$C$53,"Sell")</f>
        <v>0</v>
      </c>
      <c r="AE362" s="40">
        <f ca="1">AE361+SUMIFS('Transactions (Dated)'!$E$2:$E$53,'Transactions (Dated)'!$D$2:$D$53,'Share Values'!$X362,'Transactions (Dated)'!$B$2:$B$53,'Share Values'!AE$11,'Transactions (Dated)'!$C$2:$C$53,"Buy")-SUMIFS('Transactions (Dated)'!$E$2:$E$53,'Transactions (Dated)'!$D$2:$D$53,'Share Values'!$X362,'Transactions (Dated)'!$B$2:$B$53,'Share Values'!AE$11,'Transactions (Dated)'!$C$2:$C$53,"Sell")</f>
        <v>2900</v>
      </c>
      <c r="AF362" s="40">
        <f ca="1">AF361+SUMIFS('Transactions (Dated)'!$E$2:$E$53,'Transactions (Dated)'!$D$2:$D$53,'Share Values'!$X362,'Transactions (Dated)'!$B$2:$B$53,'Share Values'!AF$11,'Transactions (Dated)'!$C$2:$C$53,"Buy")-SUMIFS('Transactions (Dated)'!$E$2:$E$53,'Transactions (Dated)'!$D$2:$D$53,'Share Values'!$X362,'Transactions (Dated)'!$B$2:$B$53,'Share Values'!AF$11,'Transactions (Dated)'!$C$2:$C$53,"Sell")</f>
        <v>28401</v>
      </c>
      <c r="AG362" s="40">
        <f ca="1">AG361+SUMIFS('Transactions (Dated)'!$E$2:$E$53,'Transactions (Dated)'!$D$2:$D$53,'Share Values'!$X362,'Transactions (Dated)'!$B$2:$B$53,'Share Values'!AG$11,'Transactions (Dated)'!$C$2:$C$53,"Buy")-SUMIFS('Transactions (Dated)'!$E$2:$E$53,'Transactions (Dated)'!$D$2:$D$53,'Share Values'!$X362,'Transactions (Dated)'!$B$2:$B$53,'Share Values'!AG$11,'Transactions (Dated)'!$C$2:$C$53,"Sell")</f>
        <v>6835</v>
      </c>
      <c r="AH362" s="40">
        <f ca="1">AH361+SUMIFS('Transactions (Dated)'!$E$2:$E$53,'Transactions (Dated)'!$D$2:$D$53,'Share Values'!$X362,'Transactions (Dated)'!$B$2:$B$53,'Share Values'!AH$11,'Transactions (Dated)'!$C$2:$C$53,"Buy")-SUMIFS('Transactions (Dated)'!$E$2:$E$53,'Transactions (Dated)'!$D$2:$D$53,'Share Values'!$X362,'Transactions (Dated)'!$B$2:$B$53,'Share Values'!AH$11,'Transactions (Dated)'!$C$2:$C$53,"Sell")</f>
        <v>0</v>
      </c>
      <c r="AI362" s="40">
        <f ca="1">AI361+SUMIFS('Transactions (Dated)'!$E$2:$E$53,'Transactions (Dated)'!$D$2:$D$53,'Share Values'!$X362,'Transactions (Dated)'!$B$2:$B$53,'Share Values'!AI$11,'Transactions (Dated)'!$C$2:$C$53,"Buy")-SUMIFS('Transactions (Dated)'!$E$2:$E$53,'Transactions (Dated)'!$D$2:$D$53,'Share Values'!$X362,'Transactions (Dated)'!$B$2:$B$53,'Share Values'!AI$11,'Transactions (Dated)'!$C$2:$C$53,"Sell")</f>
        <v>0</v>
      </c>
      <c r="AJ362" s="40">
        <f ca="1">AJ361+SUMIFS('Transactions (Dated)'!$E$2:$E$53,'Transactions (Dated)'!$D$2:$D$53,'Share Values'!$X362,'Transactions (Dated)'!$B$2:$B$53,'Share Values'!AJ$11,'Transactions (Dated)'!$C$2:$C$53,"Buy")-SUMIFS('Transactions (Dated)'!$E$2:$E$53,'Transactions (Dated)'!$D$2:$D$53,'Share Values'!$X362,'Transactions (Dated)'!$B$2:$B$53,'Share Values'!AJ$11,'Transactions (Dated)'!$C$2:$C$53,"Sell")</f>
        <v>0</v>
      </c>
      <c r="AK362" s="40">
        <f ca="1">AK361+SUMIFS('Transactions (Dated)'!$E$2:$E$53,'Transactions (Dated)'!$D$2:$D$53,'Share Values'!$X362,'Transactions (Dated)'!$B$2:$B$53,'Share Values'!AK$11,'Transactions (Dated)'!$C$2:$C$53,"Buy")-SUMIFS('Transactions (Dated)'!$E$2:$E$53,'Transactions (Dated)'!$D$2:$D$53,'Share Values'!$X362,'Transactions (Dated)'!$B$2:$B$53,'Share Values'!AK$11,'Transactions (Dated)'!$C$2:$C$53,"Sell")</f>
        <v>0</v>
      </c>
      <c r="AL362" s="40">
        <f ca="1">AL361+SUMIFS('Transactions (Dated)'!$E$2:$E$53,'Transactions (Dated)'!$D$2:$D$53,'Share Values'!$X362,'Transactions (Dated)'!$B$2:$B$53,'Share Values'!AL$11,'Transactions (Dated)'!$C$2:$C$53,"Buy")-SUMIFS('Transactions (Dated)'!$E$2:$E$53,'Transactions (Dated)'!$D$2:$D$53,'Share Values'!$X362,'Transactions (Dated)'!$B$2:$B$53,'Share Values'!AL$11,'Transactions (Dated)'!$C$2:$C$53,"Sell")</f>
        <v>0</v>
      </c>
      <c r="AM362" s="40">
        <f ca="1">AM361+SUMIFS('Transactions (Dated)'!$E$2:$E$53,'Transactions (Dated)'!$D$2:$D$53,'Share Values'!$X362,'Transactions (Dated)'!$B$2:$B$53,'Share Values'!AM$11,'Transactions (Dated)'!$C$2:$C$53,"Buy")-SUMIFS('Transactions (Dated)'!$E$2:$E$53,'Transactions (Dated)'!$D$2:$D$53,'Share Values'!$X362,'Transactions (Dated)'!$B$2:$B$53,'Share Values'!AM$11,'Transactions (Dated)'!$C$2:$C$53,"Sell")</f>
        <v>0</v>
      </c>
      <c r="AN362" s="40">
        <f ca="1">AN361+SUMIFS('Transactions (Dated)'!$E$2:$E$53,'Transactions (Dated)'!$D$2:$D$53,'Share Values'!$X362,'Transactions (Dated)'!$B$2:$B$53,'Share Values'!AN$11,'Transactions (Dated)'!$C$2:$C$53,"Buy")-SUMIFS('Transactions (Dated)'!$E$2:$E$53,'Transactions (Dated)'!$D$2:$D$53,'Share Values'!$X362,'Transactions (Dated)'!$B$2:$B$53,'Share Values'!AN$11,'Transactions (Dated)'!$C$2:$C$53,"Sell")</f>
        <v>0</v>
      </c>
      <c r="AO362" s="40"/>
      <c r="AQ362" s="3">
        <f t="shared" si="141"/>
        <v>42424</v>
      </c>
      <c r="AR362" s="6">
        <f t="shared" ca="1" si="142"/>
        <v>46527.5</v>
      </c>
      <c r="AS362" s="6">
        <f t="shared" ca="1" si="143"/>
        <v>17250</v>
      </c>
      <c r="AT362" s="6">
        <f t="shared" ca="1" si="144"/>
        <v>498071.82000000007</v>
      </c>
      <c r="AU362" s="6">
        <f t="shared" ca="1" si="145"/>
        <v>63817.159999999996</v>
      </c>
      <c r="AV362" s="6">
        <f t="shared" ca="1" si="146"/>
        <v>29138.68</v>
      </c>
      <c r="AW362" s="6">
        <f t="shared" ca="1" si="147"/>
        <v>0</v>
      </c>
      <c r="AX362" s="6">
        <f t="shared" ca="1" si="148"/>
        <v>52983</v>
      </c>
      <c r="AY362" s="6">
        <f t="shared" ca="1" si="149"/>
        <v>106503.75</v>
      </c>
      <c r="AZ362" s="6">
        <f t="shared" ca="1" si="150"/>
        <v>47776.65</v>
      </c>
      <c r="BA362" s="6">
        <f t="shared" ca="1" si="151"/>
        <v>0</v>
      </c>
      <c r="BB362" s="6">
        <f t="shared" ca="1" si="152"/>
        <v>0</v>
      </c>
      <c r="BC362" s="6">
        <f t="shared" ca="1" si="153"/>
        <v>0</v>
      </c>
      <c r="BD362" s="6">
        <f t="shared" ca="1" si="154"/>
        <v>0</v>
      </c>
      <c r="BE362" s="6">
        <f t="shared" ca="1" si="155"/>
        <v>0</v>
      </c>
      <c r="BF362" s="6">
        <f t="shared" ca="1" si="162"/>
        <v>0</v>
      </c>
      <c r="BG362" s="6">
        <f t="shared" ca="1" si="163"/>
        <v>0</v>
      </c>
      <c r="BH362" s="6"/>
      <c r="BJ362" s="4">
        <f t="shared" ca="1" si="156"/>
        <v>862068.56000000017</v>
      </c>
      <c r="BL362" s="3">
        <f t="shared" si="157"/>
        <v>42424</v>
      </c>
      <c r="BM362" s="6">
        <f>BM361+SUMIFS('Transactions (Dated)'!G:G,'Transactions (Dated)'!D:D,'Share Values'!AQ362)</f>
        <v>9028.2399999999907</v>
      </c>
      <c r="BN362" s="6">
        <f ca="1">BN361+SUMIFS('Transactions (Dated)'!$F:$F,'Transactions (Dated)'!$D:$D,$BL362,'Transactions (Dated)'!$B:$B,BN$11,'Transactions (Dated)'!$C:$C,"Dividend (paid to cash)")*Y362</f>
        <v>0</v>
      </c>
      <c r="BO362" s="6">
        <f ca="1">BO361+SUMIFS('Transactions (Dated)'!$F:$F,'Transactions (Dated)'!$D:$D,$BL362,'Transactions (Dated)'!$B:$B,BO$11,'Transactions (Dated)'!$C:$C,"Dividend (paid to cash)")*Z362</f>
        <v>2421.875</v>
      </c>
      <c r="BP362" s="6">
        <f ca="1">BP361+SUMIFS('Transactions (Dated)'!$F:$F,'Transactions (Dated)'!$D:$D,$BL362,'Transactions (Dated)'!$B:$B,BP$11,'Transactions (Dated)'!$C:$C,"Dividend (paid to cash)")*AA362</f>
        <v>35213.892</v>
      </c>
      <c r="BQ362" s="6">
        <f ca="1">BQ361+SUMIFS('Transactions (Dated)'!$F:$F,'Transactions (Dated)'!$D:$D,$BL362,'Transactions (Dated)'!$B:$B,BQ$11,'Transactions (Dated)'!$C:$C,"Dividend (paid to cash)")*AB362</f>
        <v>245.96000000000004</v>
      </c>
      <c r="BR362" s="6">
        <f ca="1">BR361+SUMIFS('Transactions (Dated)'!$F:$F,'Transactions (Dated)'!$D:$D,$BL362,'Transactions (Dated)'!$B:$B,BR$11,'Transactions (Dated)'!$C:$C,"Dividend (paid to cash)")*AC362</f>
        <v>0</v>
      </c>
      <c r="BS362" s="6">
        <f ca="1">BS361+SUMIFS('Transactions (Dated)'!$F:$F,'Transactions (Dated)'!$D:$D,$BL362,'Transactions (Dated)'!$B:$B,BS$11,'Transactions (Dated)'!$C:$C,"Dividend (paid to cash)")*AD362</f>
        <v>0</v>
      </c>
      <c r="BT362" s="6">
        <f ca="1">BT361+SUMIFS('Transactions (Dated)'!$F:$F,'Transactions (Dated)'!$D:$D,$BL362,'Transactions (Dated)'!$B:$B,BT$11,'Transactions (Dated)'!$C:$C,"Dividend (paid to cash)")*AE362</f>
        <v>1014.9999999999999</v>
      </c>
      <c r="BU362" s="6">
        <f ca="1">BU361+SUMIFS('Transactions (Dated)'!$F:$F,'Transactions (Dated)'!$D:$D,$BL362,'Transactions (Dated)'!$B:$B,BU$11,'Transactions (Dated)'!$C:$C,"Dividend (paid to cash)")*AF362</f>
        <v>0</v>
      </c>
      <c r="BV362" s="6">
        <f ca="1">BV361+SUMIFS('Transactions (Dated)'!$F:$F,'Transactions (Dated)'!$D:$D,$BL362,'Transactions (Dated)'!$B:$B,BV$11,'Transactions (Dated)'!$C:$C,"Dividend (paid to cash)")*AG362</f>
        <v>0</v>
      </c>
      <c r="BW362" s="6">
        <f ca="1">BW361+SUMIFS('Transactions (Dated)'!$F:$F,'Transactions (Dated)'!$D:$D,$BL362,'Transactions (Dated)'!$B:$B,BW$11,'Transactions (Dated)'!$C:$C,"Dividend (paid to cash)")*AH362</f>
        <v>0</v>
      </c>
      <c r="BX362" s="6">
        <f ca="1">BX361+SUMIFS('Transactions (Dated)'!$F:$F,'Transactions (Dated)'!$D:$D,$BL362,'Transactions (Dated)'!$B:$B,BX$11,'Transactions (Dated)'!$C:$C,"Dividend (paid to cash)")*AI362</f>
        <v>0</v>
      </c>
      <c r="BY362" s="6">
        <f ca="1">BY361+SUMIFS('Transactions (Dated)'!$F:$F,'Transactions (Dated)'!$D:$D,$BL362,'Transactions (Dated)'!$B:$B,BY$11,'Transactions (Dated)'!$C:$C,"Dividend (paid to cash)")*AJ362</f>
        <v>0</v>
      </c>
      <c r="BZ362" s="6">
        <f ca="1">BZ361+SUMIFS('Transactions (Dated)'!$F:$F,'Transactions (Dated)'!$D:$D,$BL362,'Transactions (Dated)'!$B:$B,BZ$11,'Transactions (Dated)'!$C:$C,"Dividend (paid to cash)")*AK362</f>
        <v>0</v>
      </c>
      <c r="CA362" s="6">
        <f ca="1">CA361+SUMIFS('Transactions (Dated)'!$F:$F,'Transactions (Dated)'!$D:$D,$BL362,'Transactions (Dated)'!$B:$B,CA$11,'Transactions (Dated)'!$C:$C,"Dividend (paid to cash)")*AL362</f>
        <v>0</v>
      </c>
      <c r="CB362" s="6">
        <v>0</v>
      </c>
      <c r="CC362" s="6">
        <v>0</v>
      </c>
      <c r="CD362" s="6"/>
      <c r="CF362" s="6">
        <f t="shared" ca="1" si="164"/>
        <v>47924.96699999999</v>
      </c>
      <c r="CH362" s="3">
        <f t="shared" si="165"/>
        <v>42424</v>
      </c>
      <c r="CI362" s="4">
        <f t="shared" ca="1" si="158"/>
        <v>862068.56000000017</v>
      </c>
      <c r="CJ362" s="4">
        <f t="shared" ca="1" si="159"/>
        <v>47924.96699999999</v>
      </c>
      <c r="CL362" s="4">
        <f t="shared" ca="1" si="160"/>
        <v>909993.52700000012</v>
      </c>
    </row>
    <row r="363" spans="2:90" x14ac:dyDescent="0.15">
      <c r="B363" s="3">
        <f t="shared" si="161"/>
        <v>42425</v>
      </c>
      <c r="C363" s="2">
        <v>12753.6</v>
      </c>
      <c r="E363" s="70">
        <v>42425</v>
      </c>
      <c r="F363" s="69">
        <v>9.84</v>
      </c>
      <c r="G363" s="69">
        <v>1.97</v>
      </c>
      <c r="H363" s="69">
        <v>17.29</v>
      </c>
      <c r="I363" s="69">
        <v>33.6</v>
      </c>
      <c r="J363" s="69">
        <v>12.68</v>
      </c>
      <c r="K363" s="69">
        <v>11.3</v>
      </c>
      <c r="L363" s="69">
        <v>18.18</v>
      </c>
      <c r="M363" s="69">
        <v>3.76</v>
      </c>
      <c r="N363" s="69">
        <v>7.06</v>
      </c>
      <c r="O363" s="69">
        <v>7.6666999999999996</v>
      </c>
      <c r="P363" s="69">
        <v>24.65</v>
      </c>
      <c r="Q363" s="69">
        <v>1.05</v>
      </c>
      <c r="R363" s="69">
        <v>3.61</v>
      </c>
      <c r="S363" s="69">
        <v>38.42</v>
      </c>
      <c r="T363" s="69"/>
      <c r="U363">
        <v>38.42</v>
      </c>
      <c r="V363" s="4"/>
      <c r="X363" s="3">
        <f t="shared" si="140"/>
        <v>42425</v>
      </c>
      <c r="Y363" s="40">
        <f ca="1">Y362+SUMIFS('Transactions (Dated)'!$E$2:$E$53,'Transactions (Dated)'!$D$2:$D$53,'Share Values'!$X363,'Transactions (Dated)'!$B$2:$B$53,'Share Values'!Y$11,'Transactions (Dated)'!$C$2:$C$53,"Buy")-SUMIFS('Transactions (Dated)'!$E$2:$E$53,'Transactions (Dated)'!$D$2:$D$53,'Share Values'!$X363,'Transactions (Dated)'!$B$2:$B$53,'Share Values'!Y$11,'Transactions (Dated)'!$C$2:$C$53,"Sell")</f>
        <v>4625</v>
      </c>
      <c r="Z363" s="40">
        <f ca="1">Z362+SUMIFS('Transactions (Dated)'!$E$2:$E$53,'Transactions (Dated)'!$D$2:$D$53,'Share Values'!$X363,'Transactions (Dated)'!$B$2:$B$53,'Share Values'!Z$11,'Transactions (Dated)'!$C$2:$C$53,"Buy")-SUMIFS('Transactions (Dated)'!$E$2:$E$53,'Transactions (Dated)'!$D$2:$D$53,'Share Values'!$X363,'Transactions (Dated)'!$B$2:$B$53,'Share Values'!Z$11,'Transactions (Dated)'!$C$2:$C$53,"Sell")</f>
        <v>9375</v>
      </c>
      <c r="AA363" s="40">
        <f ca="1">AA362+SUMIFS('Transactions (Dated)'!$E$2:$E$53,'Transactions (Dated)'!$D$2:$D$53,'Share Values'!$X363,'Transactions (Dated)'!$B$2:$B$53,'Share Values'!AA$11,'Transactions (Dated)'!$C$2:$C$53,"Buy")-SUMIFS('Transactions (Dated)'!$E$2:$E$53,'Transactions (Dated)'!$D$2:$D$53,'Share Values'!$X363,'Transactions (Dated)'!$B$2:$B$53,'Share Values'!AA$11,'Transactions (Dated)'!$C$2:$C$53,"Sell")</f>
        <v>28857</v>
      </c>
      <c r="AB363" s="40">
        <f ca="1">AB362+SUMIFS('Transactions (Dated)'!$E$2:$E$53,'Transactions (Dated)'!$D$2:$D$53,'Share Values'!$X363,'Transactions (Dated)'!$B$2:$B$53,'Share Values'!AB$11,'Transactions (Dated)'!$C$2:$C$53,"Buy")-SUMIFS('Transactions (Dated)'!$E$2:$E$53,'Transactions (Dated)'!$D$2:$D$53,'Share Values'!$X363,'Transactions (Dated)'!$B$2:$B$53,'Share Values'!AB$11,'Transactions (Dated)'!$C$2:$C$53,"Sell")</f>
        <v>1892</v>
      </c>
      <c r="AC363" s="40">
        <f ca="1">AC362+SUMIFS('Transactions (Dated)'!$E$2:$E$53,'Transactions (Dated)'!$D$2:$D$53,'Share Values'!$X363,'Transactions (Dated)'!$B$2:$B$53,'Share Values'!AC$11,'Transactions (Dated)'!$C$2:$C$53,"Buy")-SUMIFS('Transactions (Dated)'!$E$2:$E$53,'Transactions (Dated)'!$D$2:$D$53,'Share Values'!$X363,'Transactions (Dated)'!$B$2:$B$53,'Share Values'!AC$11,'Transactions (Dated)'!$C$2:$C$53,"Sell")</f>
        <v>2348</v>
      </c>
      <c r="AD363" s="40">
        <f ca="1">AD362+SUMIFS('Transactions (Dated)'!$E$2:$E$53,'Transactions (Dated)'!$D$2:$D$53,'Share Values'!$X363,'Transactions (Dated)'!$B$2:$B$53,'Share Values'!AD$11,'Transactions (Dated)'!$C$2:$C$53,"Buy")-SUMIFS('Transactions (Dated)'!$E$2:$E$53,'Transactions (Dated)'!$D$2:$D$53,'Share Values'!$X363,'Transactions (Dated)'!$B$2:$B$53,'Share Values'!AD$11,'Transactions (Dated)'!$C$2:$C$53,"Sell")</f>
        <v>0</v>
      </c>
      <c r="AE363" s="40">
        <f ca="1">AE362+SUMIFS('Transactions (Dated)'!$E$2:$E$53,'Transactions (Dated)'!$D$2:$D$53,'Share Values'!$X363,'Transactions (Dated)'!$B$2:$B$53,'Share Values'!AE$11,'Transactions (Dated)'!$C$2:$C$53,"Buy")-SUMIFS('Transactions (Dated)'!$E$2:$E$53,'Transactions (Dated)'!$D$2:$D$53,'Share Values'!$X363,'Transactions (Dated)'!$B$2:$B$53,'Share Values'!AE$11,'Transactions (Dated)'!$C$2:$C$53,"Sell")</f>
        <v>2900</v>
      </c>
      <c r="AF363" s="40">
        <f ca="1">AF362+SUMIFS('Transactions (Dated)'!$E$2:$E$53,'Transactions (Dated)'!$D$2:$D$53,'Share Values'!$X363,'Transactions (Dated)'!$B$2:$B$53,'Share Values'!AF$11,'Transactions (Dated)'!$C$2:$C$53,"Buy")-SUMIFS('Transactions (Dated)'!$E$2:$E$53,'Transactions (Dated)'!$D$2:$D$53,'Share Values'!$X363,'Transactions (Dated)'!$B$2:$B$53,'Share Values'!AF$11,'Transactions (Dated)'!$C$2:$C$53,"Sell")</f>
        <v>28401</v>
      </c>
      <c r="AG363" s="40">
        <f ca="1">AG362+SUMIFS('Transactions (Dated)'!$E$2:$E$53,'Transactions (Dated)'!$D$2:$D$53,'Share Values'!$X363,'Transactions (Dated)'!$B$2:$B$53,'Share Values'!AG$11,'Transactions (Dated)'!$C$2:$C$53,"Buy")-SUMIFS('Transactions (Dated)'!$E$2:$E$53,'Transactions (Dated)'!$D$2:$D$53,'Share Values'!$X363,'Transactions (Dated)'!$B$2:$B$53,'Share Values'!AG$11,'Transactions (Dated)'!$C$2:$C$53,"Sell")</f>
        <v>6835</v>
      </c>
      <c r="AH363" s="40">
        <f ca="1">AH362+SUMIFS('Transactions (Dated)'!$E$2:$E$53,'Transactions (Dated)'!$D$2:$D$53,'Share Values'!$X363,'Transactions (Dated)'!$B$2:$B$53,'Share Values'!AH$11,'Transactions (Dated)'!$C$2:$C$53,"Buy")-SUMIFS('Transactions (Dated)'!$E$2:$E$53,'Transactions (Dated)'!$D$2:$D$53,'Share Values'!$X363,'Transactions (Dated)'!$B$2:$B$53,'Share Values'!AH$11,'Transactions (Dated)'!$C$2:$C$53,"Sell")</f>
        <v>0</v>
      </c>
      <c r="AI363" s="40">
        <f ca="1">AI362+SUMIFS('Transactions (Dated)'!$E$2:$E$53,'Transactions (Dated)'!$D$2:$D$53,'Share Values'!$X363,'Transactions (Dated)'!$B$2:$B$53,'Share Values'!AI$11,'Transactions (Dated)'!$C$2:$C$53,"Buy")-SUMIFS('Transactions (Dated)'!$E$2:$E$53,'Transactions (Dated)'!$D$2:$D$53,'Share Values'!$X363,'Transactions (Dated)'!$B$2:$B$53,'Share Values'!AI$11,'Transactions (Dated)'!$C$2:$C$53,"Sell")</f>
        <v>0</v>
      </c>
      <c r="AJ363" s="40">
        <f ca="1">AJ362+SUMIFS('Transactions (Dated)'!$E$2:$E$53,'Transactions (Dated)'!$D$2:$D$53,'Share Values'!$X363,'Transactions (Dated)'!$B$2:$B$53,'Share Values'!AJ$11,'Transactions (Dated)'!$C$2:$C$53,"Buy")-SUMIFS('Transactions (Dated)'!$E$2:$E$53,'Transactions (Dated)'!$D$2:$D$53,'Share Values'!$X363,'Transactions (Dated)'!$B$2:$B$53,'Share Values'!AJ$11,'Transactions (Dated)'!$C$2:$C$53,"Sell")</f>
        <v>0</v>
      </c>
      <c r="AK363" s="40">
        <f ca="1">AK362+SUMIFS('Transactions (Dated)'!$E$2:$E$53,'Transactions (Dated)'!$D$2:$D$53,'Share Values'!$X363,'Transactions (Dated)'!$B$2:$B$53,'Share Values'!AK$11,'Transactions (Dated)'!$C$2:$C$53,"Buy")-SUMIFS('Transactions (Dated)'!$E$2:$E$53,'Transactions (Dated)'!$D$2:$D$53,'Share Values'!$X363,'Transactions (Dated)'!$B$2:$B$53,'Share Values'!AK$11,'Transactions (Dated)'!$C$2:$C$53,"Sell")</f>
        <v>0</v>
      </c>
      <c r="AL363" s="40">
        <f ca="1">AL362+SUMIFS('Transactions (Dated)'!$E$2:$E$53,'Transactions (Dated)'!$D$2:$D$53,'Share Values'!$X363,'Transactions (Dated)'!$B$2:$B$53,'Share Values'!AL$11,'Transactions (Dated)'!$C$2:$C$53,"Buy")-SUMIFS('Transactions (Dated)'!$E$2:$E$53,'Transactions (Dated)'!$D$2:$D$53,'Share Values'!$X363,'Transactions (Dated)'!$B$2:$B$53,'Share Values'!AL$11,'Transactions (Dated)'!$C$2:$C$53,"Sell")</f>
        <v>0</v>
      </c>
      <c r="AM363" s="40">
        <f ca="1">AM362+SUMIFS('Transactions (Dated)'!$E$2:$E$53,'Transactions (Dated)'!$D$2:$D$53,'Share Values'!$X363,'Transactions (Dated)'!$B$2:$B$53,'Share Values'!AM$11,'Transactions (Dated)'!$C$2:$C$53,"Buy")-SUMIFS('Transactions (Dated)'!$E$2:$E$53,'Transactions (Dated)'!$D$2:$D$53,'Share Values'!$X363,'Transactions (Dated)'!$B$2:$B$53,'Share Values'!AM$11,'Transactions (Dated)'!$C$2:$C$53,"Sell")</f>
        <v>0</v>
      </c>
      <c r="AN363" s="40">
        <f ca="1">AN362+SUMIFS('Transactions (Dated)'!$E$2:$E$53,'Transactions (Dated)'!$D$2:$D$53,'Share Values'!$X363,'Transactions (Dated)'!$B$2:$B$53,'Share Values'!AN$11,'Transactions (Dated)'!$C$2:$C$53,"Buy")-SUMIFS('Transactions (Dated)'!$E$2:$E$53,'Transactions (Dated)'!$D$2:$D$53,'Share Values'!$X363,'Transactions (Dated)'!$B$2:$B$53,'Share Values'!AN$11,'Transactions (Dated)'!$C$2:$C$53,"Sell")</f>
        <v>0</v>
      </c>
      <c r="AO363" s="40"/>
      <c r="AQ363" s="3">
        <f t="shared" si="141"/>
        <v>42425</v>
      </c>
      <c r="AR363" s="6">
        <f t="shared" ca="1" si="142"/>
        <v>45510</v>
      </c>
      <c r="AS363" s="6">
        <f t="shared" ca="1" si="143"/>
        <v>18468.75</v>
      </c>
      <c r="AT363" s="6">
        <f t="shared" ca="1" si="144"/>
        <v>498937.52999999997</v>
      </c>
      <c r="AU363" s="6">
        <f t="shared" ca="1" si="145"/>
        <v>63571.200000000004</v>
      </c>
      <c r="AV363" s="6">
        <f t="shared" ca="1" si="146"/>
        <v>29772.639999999999</v>
      </c>
      <c r="AW363" s="6">
        <f t="shared" ca="1" si="147"/>
        <v>0</v>
      </c>
      <c r="AX363" s="6">
        <f t="shared" ca="1" si="148"/>
        <v>52722</v>
      </c>
      <c r="AY363" s="6">
        <f t="shared" ca="1" si="149"/>
        <v>106787.76</v>
      </c>
      <c r="AZ363" s="6">
        <f t="shared" ca="1" si="150"/>
        <v>48255.1</v>
      </c>
      <c r="BA363" s="6">
        <f t="shared" ca="1" si="151"/>
        <v>0</v>
      </c>
      <c r="BB363" s="6">
        <f t="shared" ca="1" si="152"/>
        <v>0</v>
      </c>
      <c r="BC363" s="6">
        <f t="shared" ca="1" si="153"/>
        <v>0</v>
      </c>
      <c r="BD363" s="6">
        <f t="shared" ca="1" si="154"/>
        <v>0</v>
      </c>
      <c r="BE363" s="6">
        <f t="shared" ca="1" si="155"/>
        <v>0</v>
      </c>
      <c r="BF363" s="6">
        <f t="shared" ca="1" si="162"/>
        <v>0</v>
      </c>
      <c r="BG363" s="6">
        <f t="shared" ca="1" si="163"/>
        <v>0</v>
      </c>
      <c r="BH363" s="6"/>
      <c r="BJ363" s="4">
        <f t="shared" ca="1" si="156"/>
        <v>864024.98</v>
      </c>
      <c r="BL363" s="3">
        <f t="shared" si="157"/>
        <v>42425</v>
      </c>
      <c r="BM363" s="6">
        <f>BM362+SUMIFS('Transactions (Dated)'!G:G,'Transactions (Dated)'!D:D,'Share Values'!AQ363)</f>
        <v>9028.2399999999907</v>
      </c>
      <c r="BN363" s="6">
        <f ca="1">BN362+SUMIFS('Transactions (Dated)'!$F:$F,'Transactions (Dated)'!$D:$D,$BL363,'Transactions (Dated)'!$B:$B,BN$11,'Transactions (Dated)'!$C:$C,"Dividend (paid to cash)")*Y363</f>
        <v>0</v>
      </c>
      <c r="BO363" s="6">
        <f ca="1">BO362+SUMIFS('Transactions (Dated)'!$F:$F,'Transactions (Dated)'!$D:$D,$BL363,'Transactions (Dated)'!$B:$B,BO$11,'Transactions (Dated)'!$C:$C,"Dividend (paid to cash)")*Z363</f>
        <v>2421.875</v>
      </c>
      <c r="BP363" s="6">
        <f ca="1">BP362+SUMIFS('Transactions (Dated)'!$F:$F,'Transactions (Dated)'!$D:$D,$BL363,'Transactions (Dated)'!$B:$B,BP$11,'Transactions (Dated)'!$C:$C,"Dividend (paid to cash)")*AA363</f>
        <v>35213.892</v>
      </c>
      <c r="BQ363" s="6">
        <f ca="1">BQ362+SUMIFS('Transactions (Dated)'!$F:$F,'Transactions (Dated)'!$D:$D,$BL363,'Transactions (Dated)'!$B:$B,BQ$11,'Transactions (Dated)'!$C:$C,"Dividend (paid to cash)")*AB363</f>
        <v>245.96000000000004</v>
      </c>
      <c r="BR363" s="6">
        <f ca="1">BR362+SUMIFS('Transactions (Dated)'!$F:$F,'Transactions (Dated)'!$D:$D,$BL363,'Transactions (Dated)'!$B:$B,BR$11,'Transactions (Dated)'!$C:$C,"Dividend (paid to cash)")*AC363</f>
        <v>0</v>
      </c>
      <c r="BS363" s="6">
        <f ca="1">BS362+SUMIFS('Transactions (Dated)'!$F:$F,'Transactions (Dated)'!$D:$D,$BL363,'Transactions (Dated)'!$B:$B,BS$11,'Transactions (Dated)'!$C:$C,"Dividend (paid to cash)")*AD363</f>
        <v>0</v>
      </c>
      <c r="BT363" s="6">
        <f ca="1">BT362+SUMIFS('Transactions (Dated)'!$F:$F,'Transactions (Dated)'!$D:$D,$BL363,'Transactions (Dated)'!$B:$B,BT$11,'Transactions (Dated)'!$C:$C,"Dividend (paid to cash)")*AE363</f>
        <v>1014.9999999999999</v>
      </c>
      <c r="BU363" s="6">
        <f ca="1">BU362+SUMIFS('Transactions (Dated)'!$F:$F,'Transactions (Dated)'!$D:$D,$BL363,'Transactions (Dated)'!$B:$B,BU$11,'Transactions (Dated)'!$C:$C,"Dividend (paid to cash)")*AF363</f>
        <v>0</v>
      </c>
      <c r="BV363" s="6">
        <f ca="1">BV362+SUMIFS('Transactions (Dated)'!$F:$F,'Transactions (Dated)'!$D:$D,$BL363,'Transactions (Dated)'!$B:$B,BV$11,'Transactions (Dated)'!$C:$C,"Dividend (paid to cash)")*AG363</f>
        <v>0</v>
      </c>
      <c r="BW363" s="6">
        <f ca="1">BW362+SUMIFS('Transactions (Dated)'!$F:$F,'Transactions (Dated)'!$D:$D,$BL363,'Transactions (Dated)'!$B:$B,BW$11,'Transactions (Dated)'!$C:$C,"Dividend (paid to cash)")*AH363</f>
        <v>0</v>
      </c>
      <c r="BX363" s="6">
        <f ca="1">BX362+SUMIFS('Transactions (Dated)'!$F:$F,'Transactions (Dated)'!$D:$D,$BL363,'Transactions (Dated)'!$B:$B,BX$11,'Transactions (Dated)'!$C:$C,"Dividend (paid to cash)")*AI363</f>
        <v>0</v>
      </c>
      <c r="BY363" s="6">
        <f ca="1">BY362+SUMIFS('Transactions (Dated)'!$F:$F,'Transactions (Dated)'!$D:$D,$BL363,'Transactions (Dated)'!$B:$B,BY$11,'Transactions (Dated)'!$C:$C,"Dividend (paid to cash)")*AJ363</f>
        <v>0</v>
      </c>
      <c r="BZ363" s="6">
        <f ca="1">BZ362+SUMIFS('Transactions (Dated)'!$F:$F,'Transactions (Dated)'!$D:$D,$BL363,'Transactions (Dated)'!$B:$B,BZ$11,'Transactions (Dated)'!$C:$C,"Dividend (paid to cash)")*AK363</f>
        <v>0</v>
      </c>
      <c r="CA363" s="6">
        <f ca="1">CA362+SUMIFS('Transactions (Dated)'!$F:$F,'Transactions (Dated)'!$D:$D,$BL363,'Transactions (Dated)'!$B:$B,CA$11,'Transactions (Dated)'!$C:$C,"Dividend (paid to cash)")*AL363</f>
        <v>0</v>
      </c>
      <c r="CB363" s="6">
        <v>0</v>
      </c>
      <c r="CC363" s="6">
        <v>0</v>
      </c>
      <c r="CD363" s="6"/>
      <c r="CF363" s="6">
        <f t="shared" ca="1" si="164"/>
        <v>47924.96699999999</v>
      </c>
      <c r="CH363" s="3">
        <f t="shared" si="165"/>
        <v>42425</v>
      </c>
      <c r="CI363" s="4">
        <f t="shared" ca="1" si="158"/>
        <v>864024.98</v>
      </c>
      <c r="CJ363" s="4">
        <f t="shared" ca="1" si="159"/>
        <v>47924.96699999999</v>
      </c>
      <c r="CL363" s="4">
        <f t="shared" ca="1" si="160"/>
        <v>911949.94699999993</v>
      </c>
    </row>
    <row r="364" spans="2:90" x14ac:dyDescent="0.15">
      <c r="B364" s="3">
        <f t="shared" si="161"/>
        <v>42426</v>
      </c>
      <c r="C364" s="2">
        <v>12797.8</v>
      </c>
      <c r="E364" s="70">
        <v>42426</v>
      </c>
      <c r="F364" s="69">
        <v>10.09</v>
      </c>
      <c r="G364" s="69">
        <v>1.94</v>
      </c>
      <c r="H364" s="69">
        <v>17.350000000000001</v>
      </c>
      <c r="I364" s="69">
        <v>33.78</v>
      </c>
      <c r="J364" s="69">
        <v>12.79</v>
      </c>
      <c r="K364" s="69">
        <v>11.27</v>
      </c>
      <c r="L364" s="69">
        <v>18.309999999999999</v>
      </c>
      <c r="M364" s="69">
        <v>3.58</v>
      </c>
      <c r="N364" s="69">
        <v>7.01</v>
      </c>
      <c r="O364" s="69">
        <v>7.6932999999999998</v>
      </c>
      <c r="P364" s="69">
        <v>24.6</v>
      </c>
      <c r="Q364" s="69">
        <v>1.04</v>
      </c>
      <c r="R364" s="69">
        <v>3.79</v>
      </c>
      <c r="S364" s="69">
        <v>37.46</v>
      </c>
      <c r="T364" s="69"/>
      <c r="U364">
        <v>37.46</v>
      </c>
      <c r="V364" s="4"/>
      <c r="X364" s="3">
        <f t="shared" si="140"/>
        <v>42426</v>
      </c>
      <c r="Y364" s="40">
        <f ca="1">Y363+SUMIFS('Transactions (Dated)'!$E$2:$E$53,'Transactions (Dated)'!$D$2:$D$53,'Share Values'!$X364,'Transactions (Dated)'!$B$2:$B$53,'Share Values'!Y$11,'Transactions (Dated)'!$C$2:$C$53,"Buy")-SUMIFS('Transactions (Dated)'!$E$2:$E$53,'Transactions (Dated)'!$D$2:$D$53,'Share Values'!$X364,'Transactions (Dated)'!$B$2:$B$53,'Share Values'!Y$11,'Transactions (Dated)'!$C$2:$C$53,"Sell")</f>
        <v>4625</v>
      </c>
      <c r="Z364" s="40">
        <f ca="1">Z363+SUMIFS('Transactions (Dated)'!$E$2:$E$53,'Transactions (Dated)'!$D$2:$D$53,'Share Values'!$X364,'Transactions (Dated)'!$B$2:$B$53,'Share Values'!Z$11,'Transactions (Dated)'!$C$2:$C$53,"Buy")-SUMIFS('Transactions (Dated)'!$E$2:$E$53,'Transactions (Dated)'!$D$2:$D$53,'Share Values'!$X364,'Transactions (Dated)'!$B$2:$B$53,'Share Values'!Z$11,'Transactions (Dated)'!$C$2:$C$53,"Sell")</f>
        <v>9375</v>
      </c>
      <c r="AA364" s="40">
        <f ca="1">AA363+SUMIFS('Transactions (Dated)'!$E$2:$E$53,'Transactions (Dated)'!$D$2:$D$53,'Share Values'!$X364,'Transactions (Dated)'!$B$2:$B$53,'Share Values'!AA$11,'Transactions (Dated)'!$C$2:$C$53,"Buy")-SUMIFS('Transactions (Dated)'!$E$2:$E$53,'Transactions (Dated)'!$D$2:$D$53,'Share Values'!$X364,'Transactions (Dated)'!$B$2:$B$53,'Share Values'!AA$11,'Transactions (Dated)'!$C$2:$C$53,"Sell")</f>
        <v>28857</v>
      </c>
      <c r="AB364" s="40">
        <f ca="1">AB363+SUMIFS('Transactions (Dated)'!$E$2:$E$53,'Transactions (Dated)'!$D$2:$D$53,'Share Values'!$X364,'Transactions (Dated)'!$B$2:$B$53,'Share Values'!AB$11,'Transactions (Dated)'!$C$2:$C$53,"Buy")-SUMIFS('Transactions (Dated)'!$E$2:$E$53,'Transactions (Dated)'!$D$2:$D$53,'Share Values'!$X364,'Transactions (Dated)'!$B$2:$B$53,'Share Values'!AB$11,'Transactions (Dated)'!$C$2:$C$53,"Sell")</f>
        <v>1892</v>
      </c>
      <c r="AC364" s="40">
        <f ca="1">AC363+SUMIFS('Transactions (Dated)'!$E$2:$E$53,'Transactions (Dated)'!$D$2:$D$53,'Share Values'!$X364,'Transactions (Dated)'!$B$2:$B$53,'Share Values'!AC$11,'Transactions (Dated)'!$C$2:$C$53,"Buy")-SUMIFS('Transactions (Dated)'!$E$2:$E$53,'Transactions (Dated)'!$D$2:$D$53,'Share Values'!$X364,'Transactions (Dated)'!$B$2:$B$53,'Share Values'!AC$11,'Transactions (Dated)'!$C$2:$C$53,"Sell")</f>
        <v>2348</v>
      </c>
      <c r="AD364" s="40">
        <f ca="1">AD363+SUMIFS('Transactions (Dated)'!$E$2:$E$53,'Transactions (Dated)'!$D$2:$D$53,'Share Values'!$X364,'Transactions (Dated)'!$B$2:$B$53,'Share Values'!AD$11,'Transactions (Dated)'!$C$2:$C$53,"Buy")-SUMIFS('Transactions (Dated)'!$E$2:$E$53,'Transactions (Dated)'!$D$2:$D$53,'Share Values'!$X364,'Transactions (Dated)'!$B$2:$B$53,'Share Values'!AD$11,'Transactions (Dated)'!$C$2:$C$53,"Sell")</f>
        <v>0</v>
      </c>
      <c r="AE364" s="40">
        <f ca="1">AE363+SUMIFS('Transactions (Dated)'!$E$2:$E$53,'Transactions (Dated)'!$D$2:$D$53,'Share Values'!$X364,'Transactions (Dated)'!$B$2:$B$53,'Share Values'!AE$11,'Transactions (Dated)'!$C$2:$C$53,"Buy")-SUMIFS('Transactions (Dated)'!$E$2:$E$53,'Transactions (Dated)'!$D$2:$D$53,'Share Values'!$X364,'Transactions (Dated)'!$B$2:$B$53,'Share Values'!AE$11,'Transactions (Dated)'!$C$2:$C$53,"Sell")</f>
        <v>2900</v>
      </c>
      <c r="AF364" s="40">
        <f ca="1">AF363+SUMIFS('Transactions (Dated)'!$E$2:$E$53,'Transactions (Dated)'!$D$2:$D$53,'Share Values'!$X364,'Transactions (Dated)'!$B$2:$B$53,'Share Values'!AF$11,'Transactions (Dated)'!$C$2:$C$53,"Buy")-SUMIFS('Transactions (Dated)'!$E$2:$E$53,'Transactions (Dated)'!$D$2:$D$53,'Share Values'!$X364,'Transactions (Dated)'!$B$2:$B$53,'Share Values'!AF$11,'Transactions (Dated)'!$C$2:$C$53,"Sell")</f>
        <v>28401</v>
      </c>
      <c r="AG364" s="40">
        <f ca="1">AG363+SUMIFS('Transactions (Dated)'!$E$2:$E$53,'Transactions (Dated)'!$D$2:$D$53,'Share Values'!$X364,'Transactions (Dated)'!$B$2:$B$53,'Share Values'!AG$11,'Transactions (Dated)'!$C$2:$C$53,"Buy")-SUMIFS('Transactions (Dated)'!$E$2:$E$53,'Transactions (Dated)'!$D$2:$D$53,'Share Values'!$X364,'Transactions (Dated)'!$B$2:$B$53,'Share Values'!AG$11,'Transactions (Dated)'!$C$2:$C$53,"Sell")</f>
        <v>6835</v>
      </c>
      <c r="AH364" s="40">
        <f ca="1">AH363+SUMIFS('Transactions (Dated)'!$E$2:$E$53,'Transactions (Dated)'!$D$2:$D$53,'Share Values'!$X364,'Transactions (Dated)'!$B$2:$B$53,'Share Values'!AH$11,'Transactions (Dated)'!$C$2:$C$53,"Buy")-SUMIFS('Transactions (Dated)'!$E$2:$E$53,'Transactions (Dated)'!$D$2:$D$53,'Share Values'!$X364,'Transactions (Dated)'!$B$2:$B$53,'Share Values'!AH$11,'Transactions (Dated)'!$C$2:$C$53,"Sell")</f>
        <v>0</v>
      </c>
      <c r="AI364" s="40">
        <f ca="1">AI363+SUMIFS('Transactions (Dated)'!$E$2:$E$53,'Transactions (Dated)'!$D$2:$D$53,'Share Values'!$X364,'Transactions (Dated)'!$B$2:$B$53,'Share Values'!AI$11,'Transactions (Dated)'!$C$2:$C$53,"Buy")-SUMIFS('Transactions (Dated)'!$E$2:$E$53,'Transactions (Dated)'!$D$2:$D$53,'Share Values'!$X364,'Transactions (Dated)'!$B$2:$B$53,'Share Values'!AI$11,'Transactions (Dated)'!$C$2:$C$53,"Sell")</f>
        <v>0</v>
      </c>
      <c r="AJ364" s="40">
        <f ca="1">AJ363+SUMIFS('Transactions (Dated)'!$E$2:$E$53,'Transactions (Dated)'!$D$2:$D$53,'Share Values'!$X364,'Transactions (Dated)'!$B$2:$B$53,'Share Values'!AJ$11,'Transactions (Dated)'!$C$2:$C$53,"Buy")-SUMIFS('Transactions (Dated)'!$E$2:$E$53,'Transactions (Dated)'!$D$2:$D$53,'Share Values'!$X364,'Transactions (Dated)'!$B$2:$B$53,'Share Values'!AJ$11,'Transactions (Dated)'!$C$2:$C$53,"Sell")</f>
        <v>0</v>
      </c>
      <c r="AK364" s="40">
        <f ca="1">AK363+SUMIFS('Transactions (Dated)'!$E$2:$E$53,'Transactions (Dated)'!$D$2:$D$53,'Share Values'!$X364,'Transactions (Dated)'!$B$2:$B$53,'Share Values'!AK$11,'Transactions (Dated)'!$C$2:$C$53,"Buy")-SUMIFS('Transactions (Dated)'!$E$2:$E$53,'Transactions (Dated)'!$D$2:$D$53,'Share Values'!$X364,'Transactions (Dated)'!$B$2:$B$53,'Share Values'!AK$11,'Transactions (Dated)'!$C$2:$C$53,"Sell")</f>
        <v>0</v>
      </c>
      <c r="AL364" s="40">
        <f ca="1">AL363+SUMIFS('Transactions (Dated)'!$E$2:$E$53,'Transactions (Dated)'!$D$2:$D$53,'Share Values'!$X364,'Transactions (Dated)'!$B$2:$B$53,'Share Values'!AL$11,'Transactions (Dated)'!$C$2:$C$53,"Buy")-SUMIFS('Transactions (Dated)'!$E$2:$E$53,'Transactions (Dated)'!$D$2:$D$53,'Share Values'!$X364,'Transactions (Dated)'!$B$2:$B$53,'Share Values'!AL$11,'Transactions (Dated)'!$C$2:$C$53,"Sell")</f>
        <v>0</v>
      </c>
      <c r="AM364" s="40">
        <f ca="1">AM363+SUMIFS('Transactions (Dated)'!$E$2:$E$53,'Transactions (Dated)'!$D$2:$D$53,'Share Values'!$X364,'Transactions (Dated)'!$B$2:$B$53,'Share Values'!AM$11,'Transactions (Dated)'!$C$2:$C$53,"Buy")-SUMIFS('Transactions (Dated)'!$E$2:$E$53,'Transactions (Dated)'!$D$2:$D$53,'Share Values'!$X364,'Transactions (Dated)'!$B$2:$B$53,'Share Values'!AM$11,'Transactions (Dated)'!$C$2:$C$53,"Sell")</f>
        <v>0</v>
      </c>
      <c r="AN364" s="40">
        <f ca="1">AN363+SUMIFS('Transactions (Dated)'!$E$2:$E$53,'Transactions (Dated)'!$D$2:$D$53,'Share Values'!$X364,'Transactions (Dated)'!$B$2:$B$53,'Share Values'!AN$11,'Transactions (Dated)'!$C$2:$C$53,"Buy")-SUMIFS('Transactions (Dated)'!$E$2:$E$53,'Transactions (Dated)'!$D$2:$D$53,'Share Values'!$X364,'Transactions (Dated)'!$B$2:$B$53,'Share Values'!AN$11,'Transactions (Dated)'!$C$2:$C$53,"Sell")</f>
        <v>0</v>
      </c>
      <c r="AO364" s="40"/>
      <c r="AQ364" s="3">
        <f t="shared" si="141"/>
        <v>42426</v>
      </c>
      <c r="AR364" s="6">
        <f t="shared" ca="1" si="142"/>
        <v>46666.25</v>
      </c>
      <c r="AS364" s="6">
        <f t="shared" ca="1" si="143"/>
        <v>18187.5</v>
      </c>
      <c r="AT364" s="6">
        <f t="shared" ca="1" si="144"/>
        <v>500668.95000000007</v>
      </c>
      <c r="AU364" s="6">
        <f t="shared" ca="1" si="145"/>
        <v>63911.76</v>
      </c>
      <c r="AV364" s="6">
        <f t="shared" ca="1" si="146"/>
        <v>30030.92</v>
      </c>
      <c r="AW364" s="6">
        <f t="shared" ca="1" si="147"/>
        <v>0</v>
      </c>
      <c r="AX364" s="6">
        <f t="shared" ca="1" si="148"/>
        <v>53098.999999999993</v>
      </c>
      <c r="AY364" s="6">
        <f t="shared" ca="1" si="149"/>
        <v>101675.58</v>
      </c>
      <c r="AZ364" s="6">
        <f t="shared" ca="1" si="150"/>
        <v>47913.35</v>
      </c>
      <c r="BA364" s="6">
        <f t="shared" ca="1" si="151"/>
        <v>0</v>
      </c>
      <c r="BB364" s="6">
        <f t="shared" ca="1" si="152"/>
        <v>0</v>
      </c>
      <c r="BC364" s="6">
        <f t="shared" ca="1" si="153"/>
        <v>0</v>
      </c>
      <c r="BD364" s="6">
        <f t="shared" ca="1" si="154"/>
        <v>0</v>
      </c>
      <c r="BE364" s="6">
        <f t="shared" ca="1" si="155"/>
        <v>0</v>
      </c>
      <c r="BF364" s="6">
        <f t="shared" ca="1" si="162"/>
        <v>0</v>
      </c>
      <c r="BG364" s="6">
        <f t="shared" ca="1" si="163"/>
        <v>0</v>
      </c>
      <c r="BH364" s="6"/>
      <c r="BJ364" s="4">
        <f t="shared" ca="1" si="156"/>
        <v>862153.31</v>
      </c>
      <c r="BL364" s="3">
        <f t="shared" si="157"/>
        <v>42426</v>
      </c>
      <c r="BM364" s="6">
        <f>BM363+SUMIFS('Transactions (Dated)'!G:G,'Transactions (Dated)'!D:D,'Share Values'!AQ364)</f>
        <v>9028.2399999999907</v>
      </c>
      <c r="BN364" s="6">
        <f ca="1">BN363+SUMIFS('Transactions (Dated)'!$F:$F,'Transactions (Dated)'!$D:$D,$BL364,'Transactions (Dated)'!$B:$B,BN$11,'Transactions (Dated)'!$C:$C,"Dividend (paid to cash)")*Y364</f>
        <v>0</v>
      </c>
      <c r="BO364" s="6">
        <f ca="1">BO363+SUMIFS('Transactions (Dated)'!$F:$F,'Transactions (Dated)'!$D:$D,$BL364,'Transactions (Dated)'!$B:$B,BO$11,'Transactions (Dated)'!$C:$C,"Dividend (paid to cash)")*Z364</f>
        <v>2421.875</v>
      </c>
      <c r="BP364" s="6">
        <f ca="1">BP363+SUMIFS('Transactions (Dated)'!$F:$F,'Transactions (Dated)'!$D:$D,$BL364,'Transactions (Dated)'!$B:$B,BP$11,'Transactions (Dated)'!$C:$C,"Dividend (paid to cash)")*AA364</f>
        <v>35213.892</v>
      </c>
      <c r="BQ364" s="6">
        <f ca="1">BQ363+SUMIFS('Transactions (Dated)'!$F:$F,'Transactions (Dated)'!$D:$D,$BL364,'Transactions (Dated)'!$B:$B,BQ$11,'Transactions (Dated)'!$C:$C,"Dividend (paid to cash)")*AB364</f>
        <v>245.96000000000004</v>
      </c>
      <c r="BR364" s="6">
        <f ca="1">BR363+SUMIFS('Transactions (Dated)'!$F:$F,'Transactions (Dated)'!$D:$D,$BL364,'Transactions (Dated)'!$B:$B,BR$11,'Transactions (Dated)'!$C:$C,"Dividend (paid to cash)")*AC364</f>
        <v>0</v>
      </c>
      <c r="BS364" s="6">
        <f ca="1">BS363+SUMIFS('Transactions (Dated)'!$F:$F,'Transactions (Dated)'!$D:$D,$BL364,'Transactions (Dated)'!$B:$B,BS$11,'Transactions (Dated)'!$C:$C,"Dividend (paid to cash)")*AD364</f>
        <v>0</v>
      </c>
      <c r="BT364" s="6">
        <f ca="1">BT363+SUMIFS('Transactions (Dated)'!$F:$F,'Transactions (Dated)'!$D:$D,$BL364,'Transactions (Dated)'!$B:$B,BT$11,'Transactions (Dated)'!$C:$C,"Dividend (paid to cash)")*AE364</f>
        <v>1014.9999999999999</v>
      </c>
      <c r="BU364" s="6">
        <f ca="1">BU363+SUMIFS('Transactions (Dated)'!$F:$F,'Transactions (Dated)'!$D:$D,$BL364,'Transactions (Dated)'!$B:$B,BU$11,'Transactions (Dated)'!$C:$C,"Dividend (paid to cash)")*AF364</f>
        <v>0</v>
      </c>
      <c r="BV364" s="6">
        <f ca="1">BV363+SUMIFS('Transactions (Dated)'!$F:$F,'Transactions (Dated)'!$D:$D,$BL364,'Transactions (Dated)'!$B:$B,BV$11,'Transactions (Dated)'!$C:$C,"Dividend (paid to cash)")*AG364</f>
        <v>0</v>
      </c>
      <c r="BW364" s="6">
        <f ca="1">BW363+SUMIFS('Transactions (Dated)'!$F:$F,'Transactions (Dated)'!$D:$D,$BL364,'Transactions (Dated)'!$B:$B,BW$11,'Transactions (Dated)'!$C:$C,"Dividend (paid to cash)")*AH364</f>
        <v>0</v>
      </c>
      <c r="BX364" s="6">
        <f ca="1">BX363+SUMIFS('Transactions (Dated)'!$F:$F,'Transactions (Dated)'!$D:$D,$BL364,'Transactions (Dated)'!$B:$B,BX$11,'Transactions (Dated)'!$C:$C,"Dividend (paid to cash)")*AI364</f>
        <v>0</v>
      </c>
      <c r="BY364" s="6">
        <f ca="1">BY363+SUMIFS('Transactions (Dated)'!$F:$F,'Transactions (Dated)'!$D:$D,$BL364,'Transactions (Dated)'!$B:$B,BY$11,'Transactions (Dated)'!$C:$C,"Dividend (paid to cash)")*AJ364</f>
        <v>0</v>
      </c>
      <c r="BZ364" s="6">
        <f ca="1">BZ363+SUMIFS('Transactions (Dated)'!$F:$F,'Transactions (Dated)'!$D:$D,$BL364,'Transactions (Dated)'!$B:$B,BZ$11,'Transactions (Dated)'!$C:$C,"Dividend (paid to cash)")*AK364</f>
        <v>0</v>
      </c>
      <c r="CA364" s="6">
        <f ca="1">CA363+SUMIFS('Transactions (Dated)'!$F:$F,'Transactions (Dated)'!$D:$D,$BL364,'Transactions (Dated)'!$B:$B,CA$11,'Transactions (Dated)'!$C:$C,"Dividend (paid to cash)")*AL364</f>
        <v>0</v>
      </c>
      <c r="CB364" s="6">
        <v>0</v>
      </c>
      <c r="CC364" s="6">
        <v>0</v>
      </c>
      <c r="CD364" s="6"/>
      <c r="CF364" s="6">
        <f t="shared" ca="1" si="164"/>
        <v>47924.96699999999</v>
      </c>
      <c r="CH364" s="3">
        <f t="shared" si="165"/>
        <v>42426</v>
      </c>
      <c r="CI364" s="4">
        <f t="shared" ca="1" si="158"/>
        <v>862153.31</v>
      </c>
      <c r="CJ364" s="4">
        <f t="shared" ca="1" si="159"/>
        <v>47924.96699999999</v>
      </c>
      <c r="CL364" s="4">
        <f t="shared" ca="1" si="160"/>
        <v>910078.277</v>
      </c>
    </row>
    <row r="365" spans="2:90" x14ac:dyDescent="0.15">
      <c r="B365" s="3">
        <f t="shared" si="161"/>
        <v>42429</v>
      </c>
      <c r="C365" s="2">
        <v>12860.4</v>
      </c>
      <c r="E365" s="70">
        <v>42429</v>
      </c>
      <c r="F365" s="69">
        <v>10.56</v>
      </c>
      <c r="G365" s="69">
        <v>1.95</v>
      </c>
      <c r="H365" s="69">
        <v>17.399999999999999</v>
      </c>
      <c r="I365" s="69">
        <v>34.450000000000003</v>
      </c>
      <c r="J365" s="69">
        <v>13</v>
      </c>
      <c r="K365" s="69">
        <v>11.25</v>
      </c>
      <c r="L365" s="69">
        <v>18.29</v>
      </c>
      <c r="M365" s="69">
        <v>3.61</v>
      </c>
      <c r="N365" s="69">
        <v>7.01</v>
      </c>
      <c r="O365" s="69">
        <v>7.7</v>
      </c>
      <c r="P365" s="69">
        <v>24.63</v>
      </c>
      <c r="Q365" s="69">
        <v>1.01</v>
      </c>
      <c r="R365" s="69">
        <v>3.99</v>
      </c>
      <c r="S365" s="69">
        <v>37.51</v>
      </c>
      <c r="T365" s="69"/>
      <c r="U365">
        <v>37.51</v>
      </c>
      <c r="V365" s="4"/>
      <c r="X365" s="3">
        <f t="shared" si="140"/>
        <v>42429</v>
      </c>
      <c r="Y365" s="40">
        <f ca="1">Y364+SUMIFS('Transactions (Dated)'!$E$2:$E$53,'Transactions (Dated)'!$D$2:$D$53,'Share Values'!$X365,'Transactions (Dated)'!$B$2:$B$53,'Share Values'!Y$11,'Transactions (Dated)'!$C$2:$C$53,"Buy")-SUMIFS('Transactions (Dated)'!$E$2:$E$53,'Transactions (Dated)'!$D$2:$D$53,'Share Values'!$X365,'Transactions (Dated)'!$B$2:$B$53,'Share Values'!Y$11,'Transactions (Dated)'!$C$2:$C$53,"Sell")</f>
        <v>4625</v>
      </c>
      <c r="Z365" s="40">
        <f ca="1">Z364+SUMIFS('Transactions (Dated)'!$E$2:$E$53,'Transactions (Dated)'!$D$2:$D$53,'Share Values'!$X365,'Transactions (Dated)'!$B$2:$B$53,'Share Values'!Z$11,'Transactions (Dated)'!$C$2:$C$53,"Buy")-SUMIFS('Transactions (Dated)'!$E$2:$E$53,'Transactions (Dated)'!$D$2:$D$53,'Share Values'!$X365,'Transactions (Dated)'!$B$2:$B$53,'Share Values'!Z$11,'Transactions (Dated)'!$C$2:$C$53,"Sell")</f>
        <v>9375</v>
      </c>
      <c r="AA365" s="40">
        <f ca="1">AA364+SUMIFS('Transactions (Dated)'!$E$2:$E$53,'Transactions (Dated)'!$D$2:$D$53,'Share Values'!$X365,'Transactions (Dated)'!$B$2:$B$53,'Share Values'!AA$11,'Transactions (Dated)'!$C$2:$C$53,"Buy")-SUMIFS('Transactions (Dated)'!$E$2:$E$53,'Transactions (Dated)'!$D$2:$D$53,'Share Values'!$X365,'Transactions (Dated)'!$B$2:$B$53,'Share Values'!AA$11,'Transactions (Dated)'!$C$2:$C$53,"Sell")</f>
        <v>28857</v>
      </c>
      <c r="AB365" s="40">
        <f ca="1">AB364+SUMIFS('Transactions (Dated)'!$E$2:$E$53,'Transactions (Dated)'!$D$2:$D$53,'Share Values'!$X365,'Transactions (Dated)'!$B$2:$B$53,'Share Values'!AB$11,'Transactions (Dated)'!$C$2:$C$53,"Buy")-SUMIFS('Transactions (Dated)'!$E$2:$E$53,'Transactions (Dated)'!$D$2:$D$53,'Share Values'!$X365,'Transactions (Dated)'!$B$2:$B$53,'Share Values'!AB$11,'Transactions (Dated)'!$C$2:$C$53,"Sell")</f>
        <v>1892</v>
      </c>
      <c r="AC365" s="40">
        <f ca="1">AC364+SUMIFS('Transactions (Dated)'!$E$2:$E$53,'Transactions (Dated)'!$D$2:$D$53,'Share Values'!$X365,'Transactions (Dated)'!$B$2:$B$53,'Share Values'!AC$11,'Transactions (Dated)'!$C$2:$C$53,"Buy")-SUMIFS('Transactions (Dated)'!$E$2:$E$53,'Transactions (Dated)'!$D$2:$D$53,'Share Values'!$X365,'Transactions (Dated)'!$B$2:$B$53,'Share Values'!AC$11,'Transactions (Dated)'!$C$2:$C$53,"Sell")</f>
        <v>2348</v>
      </c>
      <c r="AD365" s="40">
        <f ca="1">AD364+SUMIFS('Transactions (Dated)'!$E$2:$E$53,'Transactions (Dated)'!$D$2:$D$53,'Share Values'!$X365,'Transactions (Dated)'!$B$2:$B$53,'Share Values'!AD$11,'Transactions (Dated)'!$C$2:$C$53,"Buy")-SUMIFS('Transactions (Dated)'!$E$2:$E$53,'Transactions (Dated)'!$D$2:$D$53,'Share Values'!$X365,'Transactions (Dated)'!$B$2:$B$53,'Share Values'!AD$11,'Transactions (Dated)'!$C$2:$C$53,"Sell")</f>
        <v>0</v>
      </c>
      <c r="AE365" s="40">
        <f ca="1">AE364+SUMIFS('Transactions (Dated)'!$E$2:$E$53,'Transactions (Dated)'!$D$2:$D$53,'Share Values'!$X365,'Transactions (Dated)'!$B$2:$B$53,'Share Values'!AE$11,'Transactions (Dated)'!$C$2:$C$53,"Buy")-SUMIFS('Transactions (Dated)'!$E$2:$E$53,'Transactions (Dated)'!$D$2:$D$53,'Share Values'!$X365,'Transactions (Dated)'!$B$2:$B$53,'Share Values'!AE$11,'Transactions (Dated)'!$C$2:$C$53,"Sell")</f>
        <v>2900</v>
      </c>
      <c r="AF365" s="40">
        <f ca="1">AF364+SUMIFS('Transactions (Dated)'!$E$2:$E$53,'Transactions (Dated)'!$D$2:$D$53,'Share Values'!$X365,'Transactions (Dated)'!$B$2:$B$53,'Share Values'!AF$11,'Transactions (Dated)'!$C$2:$C$53,"Buy")-SUMIFS('Transactions (Dated)'!$E$2:$E$53,'Transactions (Dated)'!$D$2:$D$53,'Share Values'!$X365,'Transactions (Dated)'!$B$2:$B$53,'Share Values'!AF$11,'Transactions (Dated)'!$C$2:$C$53,"Sell")</f>
        <v>28401</v>
      </c>
      <c r="AG365" s="40">
        <f ca="1">AG364+SUMIFS('Transactions (Dated)'!$E$2:$E$53,'Transactions (Dated)'!$D$2:$D$53,'Share Values'!$X365,'Transactions (Dated)'!$B$2:$B$53,'Share Values'!AG$11,'Transactions (Dated)'!$C$2:$C$53,"Buy")-SUMIFS('Transactions (Dated)'!$E$2:$E$53,'Transactions (Dated)'!$D$2:$D$53,'Share Values'!$X365,'Transactions (Dated)'!$B$2:$B$53,'Share Values'!AG$11,'Transactions (Dated)'!$C$2:$C$53,"Sell")</f>
        <v>6835</v>
      </c>
      <c r="AH365" s="40">
        <f ca="1">AH364+SUMIFS('Transactions (Dated)'!$E$2:$E$53,'Transactions (Dated)'!$D$2:$D$53,'Share Values'!$X365,'Transactions (Dated)'!$B$2:$B$53,'Share Values'!AH$11,'Transactions (Dated)'!$C$2:$C$53,"Buy")-SUMIFS('Transactions (Dated)'!$E$2:$E$53,'Transactions (Dated)'!$D$2:$D$53,'Share Values'!$X365,'Transactions (Dated)'!$B$2:$B$53,'Share Values'!AH$11,'Transactions (Dated)'!$C$2:$C$53,"Sell")</f>
        <v>0</v>
      </c>
      <c r="AI365" s="40">
        <f ca="1">AI364+SUMIFS('Transactions (Dated)'!$E$2:$E$53,'Transactions (Dated)'!$D$2:$D$53,'Share Values'!$X365,'Transactions (Dated)'!$B$2:$B$53,'Share Values'!AI$11,'Transactions (Dated)'!$C$2:$C$53,"Buy")-SUMIFS('Transactions (Dated)'!$E$2:$E$53,'Transactions (Dated)'!$D$2:$D$53,'Share Values'!$X365,'Transactions (Dated)'!$B$2:$B$53,'Share Values'!AI$11,'Transactions (Dated)'!$C$2:$C$53,"Sell")</f>
        <v>0</v>
      </c>
      <c r="AJ365" s="40">
        <f ca="1">AJ364+SUMIFS('Transactions (Dated)'!$E$2:$E$53,'Transactions (Dated)'!$D$2:$D$53,'Share Values'!$X365,'Transactions (Dated)'!$B$2:$B$53,'Share Values'!AJ$11,'Transactions (Dated)'!$C$2:$C$53,"Buy")-SUMIFS('Transactions (Dated)'!$E$2:$E$53,'Transactions (Dated)'!$D$2:$D$53,'Share Values'!$X365,'Transactions (Dated)'!$B$2:$B$53,'Share Values'!AJ$11,'Transactions (Dated)'!$C$2:$C$53,"Sell")</f>
        <v>0</v>
      </c>
      <c r="AK365" s="40">
        <f ca="1">AK364+SUMIFS('Transactions (Dated)'!$E$2:$E$53,'Transactions (Dated)'!$D$2:$D$53,'Share Values'!$X365,'Transactions (Dated)'!$B$2:$B$53,'Share Values'!AK$11,'Transactions (Dated)'!$C$2:$C$53,"Buy")-SUMIFS('Transactions (Dated)'!$E$2:$E$53,'Transactions (Dated)'!$D$2:$D$53,'Share Values'!$X365,'Transactions (Dated)'!$B$2:$B$53,'Share Values'!AK$11,'Transactions (Dated)'!$C$2:$C$53,"Sell")</f>
        <v>0</v>
      </c>
      <c r="AL365" s="40">
        <f ca="1">AL364+SUMIFS('Transactions (Dated)'!$E$2:$E$53,'Transactions (Dated)'!$D$2:$D$53,'Share Values'!$X365,'Transactions (Dated)'!$B$2:$B$53,'Share Values'!AL$11,'Transactions (Dated)'!$C$2:$C$53,"Buy")-SUMIFS('Transactions (Dated)'!$E$2:$E$53,'Transactions (Dated)'!$D$2:$D$53,'Share Values'!$X365,'Transactions (Dated)'!$B$2:$B$53,'Share Values'!AL$11,'Transactions (Dated)'!$C$2:$C$53,"Sell")</f>
        <v>0</v>
      </c>
      <c r="AM365" s="40">
        <f ca="1">AM364+SUMIFS('Transactions (Dated)'!$E$2:$E$53,'Transactions (Dated)'!$D$2:$D$53,'Share Values'!$X365,'Transactions (Dated)'!$B$2:$B$53,'Share Values'!AM$11,'Transactions (Dated)'!$C$2:$C$53,"Buy")-SUMIFS('Transactions (Dated)'!$E$2:$E$53,'Transactions (Dated)'!$D$2:$D$53,'Share Values'!$X365,'Transactions (Dated)'!$B$2:$B$53,'Share Values'!AM$11,'Transactions (Dated)'!$C$2:$C$53,"Sell")</f>
        <v>0</v>
      </c>
      <c r="AN365" s="40">
        <f ca="1">AN364+SUMIFS('Transactions (Dated)'!$E$2:$E$53,'Transactions (Dated)'!$D$2:$D$53,'Share Values'!$X365,'Transactions (Dated)'!$B$2:$B$53,'Share Values'!AN$11,'Transactions (Dated)'!$C$2:$C$53,"Buy")-SUMIFS('Transactions (Dated)'!$E$2:$E$53,'Transactions (Dated)'!$D$2:$D$53,'Share Values'!$X365,'Transactions (Dated)'!$B$2:$B$53,'Share Values'!AN$11,'Transactions (Dated)'!$C$2:$C$53,"Sell")</f>
        <v>0</v>
      </c>
      <c r="AO365" s="40"/>
      <c r="AQ365" s="3">
        <f t="shared" si="141"/>
        <v>42429</v>
      </c>
      <c r="AR365" s="6">
        <f t="shared" ca="1" si="142"/>
        <v>48840</v>
      </c>
      <c r="AS365" s="6">
        <f t="shared" ca="1" si="143"/>
        <v>18281.25</v>
      </c>
      <c r="AT365" s="6">
        <f t="shared" ca="1" si="144"/>
        <v>502111.79999999993</v>
      </c>
      <c r="AU365" s="6">
        <f t="shared" ca="1" si="145"/>
        <v>65179.400000000009</v>
      </c>
      <c r="AV365" s="6">
        <f t="shared" ca="1" si="146"/>
        <v>30524</v>
      </c>
      <c r="AW365" s="6">
        <f t="shared" ca="1" si="147"/>
        <v>0</v>
      </c>
      <c r="AX365" s="6">
        <f t="shared" ca="1" si="148"/>
        <v>53041</v>
      </c>
      <c r="AY365" s="6">
        <f t="shared" ca="1" si="149"/>
        <v>102527.61</v>
      </c>
      <c r="AZ365" s="6">
        <f t="shared" ca="1" si="150"/>
        <v>47913.35</v>
      </c>
      <c r="BA365" s="6">
        <f t="shared" ca="1" si="151"/>
        <v>0</v>
      </c>
      <c r="BB365" s="6">
        <f t="shared" ca="1" si="152"/>
        <v>0</v>
      </c>
      <c r="BC365" s="6">
        <f t="shared" ca="1" si="153"/>
        <v>0</v>
      </c>
      <c r="BD365" s="6">
        <f t="shared" ca="1" si="154"/>
        <v>0</v>
      </c>
      <c r="BE365" s="6">
        <f t="shared" ca="1" si="155"/>
        <v>0</v>
      </c>
      <c r="BF365" s="6">
        <f t="shared" ca="1" si="162"/>
        <v>0</v>
      </c>
      <c r="BG365" s="6">
        <f t="shared" ca="1" si="163"/>
        <v>0</v>
      </c>
      <c r="BH365" s="6"/>
      <c r="BJ365" s="4">
        <f t="shared" ca="1" si="156"/>
        <v>868418.40999999992</v>
      </c>
      <c r="BL365" s="3">
        <f t="shared" si="157"/>
        <v>42429</v>
      </c>
      <c r="BM365" s="6">
        <f>BM364+SUMIFS('Transactions (Dated)'!G:G,'Transactions (Dated)'!D:D,'Share Values'!AQ365)</f>
        <v>9028.2399999999907</v>
      </c>
      <c r="BN365" s="6">
        <f ca="1">BN364+SUMIFS('Transactions (Dated)'!$F:$F,'Transactions (Dated)'!$D:$D,$BL365,'Transactions (Dated)'!$B:$B,BN$11,'Transactions (Dated)'!$C:$C,"Dividend (paid to cash)")*Y365</f>
        <v>0</v>
      </c>
      <c r="BO365" s="6">
        <f ca="1">BO364+SUMIFS('Transactions (Dated)'!$F:$F,'Transactions (Dated)'!$D:$D,$BL365,'Transactions (Dated)'!$B:$B,BO$11,'Transactions (Dated)'!$C:$C,"Dividend (paid to cash)")*Z365</f>
        <v>2421.875</v>
      </c>
      <c r="BP365" s="6">
        <f ca="1">BP364+SUMIFS('Transactions (Dated)'!$F:$F,'Transactions (Dated)'!$D:$D,$BL365,'Transactions (Dated)'!$B:$B,BP$11,'Transactions (Dated)'!$C:$C,"Dividend (paid to cash)")*AA365</f>
        <v>35213.892</v>
      </c>
      <c r="BQ365" s="6">
        <f ca="1">BQ364+SUMIFS('Transactions (Dated)'!$F:$F,'Transactions (Dated)'!$D:$D,$BL365,'Transactions (Dated)'!$B:$B,BQ$11,'Transactions (Dated)'!$C:$C,"Dividend (paid to cash)")*AB365</f>
        <v>245.96000000000004</v>
      </c>
      <c r="BR365" s="6">
        <f ca="1">BR364+SUMIFS('Transactions (Dated)'!$F:$F,'Transactions (Dated)'!$D:$D,$BL365,'Transactions (Dated)'!$B:$B,BR$11,'Transactions (Dated)'!$C:$C,"Dividend (paid to cash)")*AC365</f>
        <v>0</v>
      </c>
      <c r="BS365" s="6">
        <f ca="1">BS364+SUMIFS('Transactions (Dated)'!$F:$F,'Transactions (Dated)'!$D:$D,$BL365,'Transactions (Dated)'!$B:$B,BS$11,'Transactions (Dated)'!$C:$C,"Dividend (paid to cash)")*AD365</f>
        <v>0</v>
      </c>
      <c r="BT365" s="6">
        <f ca="1">BT364+SUMIFS('Transactions (Dated)'!$F:$F,'Transactions (Dated)'!$D:$D,$BL365,'Transactions (Dated)'!$B:$B,BT$11,'Transactions (Dated)'!$C:$C,"Dividend (paid to cash)")*AE365</f>
        <v>1014.9999999999999</v>
      </c>
      <c r="BU365" s="6">
        <f ca="1">BU364+SUMIFS('Transactions (Dated)'!$F:$F,'Transactions (Dated)'!$D:$D,$BL365,'Transactions (Dated)'!$B:$B,BU$11,'Transactions (Dated)'!$C:$C,"Dividend (paid to cash)")*AF365</f>
        <v>0</v>
      </c>
      <c r="BV365" s="6">
        <f ca="1">BV364+SUMIFS('Transactions (Dated)'!$F:$F,'Transactions (Dated)'!$D:$D,$BL365,'Transactions (Dated)'!$B:$B,BV$11,'Transactions (Dated)'!$C:$C,"Dividend (paid to cash)")*AG365</f>
        <v>0</v>
      </c>
      <c r="BW365" s="6">
        <f ca="1">BW364+SUMIFS('Transactions (Dated)'!$F:$F,'Transactions (Dated)'!$D:$D,$BL365,'Transactions (Dated)'!$B:$B,BW$11,'Transactions (Dated)'!$C:$C,"Dividend (paid to cash)")*AH365</f>
        <v>0</v>
      </c>
      <c r="BX365" s="6">
        <f ca="1">BX364+SUMIFS('Transactions (Dated)'!$F:$F,'Transactions (Dated)'!$D:$D,$BL365,'Transactions (Dated)'!$B:$B,BX$11,'Transactions (Dated)'!$C:$C,"Dividend (paid to cash)")*AI365</f>
        <v>0</v>
      </c>
      <c r="BY365" s="6">
        <f ca="1">BY364+SUMIFS('Transactions (Dated)'!$F:$F,'Transactions (Dated)'!$D:$D,$BL365,'Transactions (Dated)'!$B:$B,BY$11,'Transactions (Dated)'!$C:$C,"Dividend (paid to cash)")*AJ365</f>
        <v>0</v>
      </c>
      <c r="BZ365" s="6">
        <f ca="1">BZ364+SUMIFS('Transactions (Dated)'!$F:$F,'Transactions (Dated)'!$D:$D,$BL365,'Transactions (Dated)'!$B:$B,BZ$11,'Transactions (Dated)'!$C:$C,"Dividend (paid to cash)")*AK365</f>
        <v>0</v>
      </c>
      <c r="CA365" s="6">
        <f ca="1">CA364+SUMIFS('Transactions (Dated)'!$F:$F,'Transactions (Dated)'!$D:$D,$BL365,'Transactions (Dated)'!$B:$B,CA$11,'Transactions (Dated)'!$C:$C,"Dividend (paid to cash)")*AL365</f>
        <v>0</v>
      </c>
      <c r="CB365" s="6">
        <v>0</v>
      </c>
      <c r="CC365" s="6">
        <v>0</v>
      </c>
      <c r="CD365" s="6"/>
      <c r="CF365" s="6">
        <f t="shared" ca="1" si="164"/>
        <v>47924.96699999999</v>
      </c>
      <c r="CH365" s="3">
        <f t="shared" si="165"/>
        <v>42429</v>
      </c>
      <c r="CI365" s="4">
        <f t="shared" ca="1" si="158"/>
        <v>868418.40999999992</v>
      </c>
      <c r="CJ365" s="4">
        <f t="shared" ca="1" si="159"/>
        <v>47924.96699999999</v>
      </c>
      <c r="CL365" s="4">
        <f t="shared" ca="1" si="160"/>
        <v>916343.37699999986</v>
      </c>
    </row>
    <row r="366" spans="2:90" x14ac:dyDescent="0.15">
      <c r="B366" s="3">
        <f t="shared" si="161"/>
        <v>42430</v>
      </c>
      <c r="C366" s="2">
        <v>12982.1</v>
      </c>
      <c r="E366" s="70">
        <v>42430</v>
      </c>
      <c r="F366" s="69">
        <v>10.31</v>
      </c>
      <c r="G366" s="69">
        <v>1.99</v>
      </c>
      <c r="H366" s="69">
        <v>17.600000000000001</v>
      </c>
      <c r="I366" s="69">
        <v>33.74</v>
      </c>
      <c r="J366" s="69">
        <v>13.48</v>
      </c>
      <c r="K366" s="69">
        <v>11.25</v>
      </c>
      <c r="L366" s="69">
        <v>18.079999999999998</v>
      </c>
      <c r="M366" s="69">
        <v>3.48</v>
      </c>
      <c r="N366" s="69">
        <v>6.96</v>
      </c>
      <c r="O366" s="69">
        <v>7.75</v>
      </c>
      <c r="P366" s="69">
        <v>24.21</v>
      </c>
      <c r="Q366" s="69">
        <v>0.98</v>
      </c>
      <c r="R366" s="69">
        <v>4.09</v>
      </c>
      <c r="S366" s="69">
        <v>38.33</v>
      </c>
      <c r="T366" s="69"/>
      <c r="U366">
        <v>38.33</v>
      </c>
      <c r="V366" s="4"/>
      <c r="X366" s="3">
        <f t="shared" si="140"/>
        <v>42430</v>
      </c>
      <c r="Y366" s="40">
        <f ca="1">Y365+SUMIFS('Transactions (Dated)'!$E$2:$E$53,'Transactions (Dated)'!$D$2:$D$53,'Share Values'!$X366,'Transactions (Dated)'!$B$2:$B$53,'Share Values'!Y$11,'Transactions (Dated)'!$C$2:$C$53,"Buy")-SUMIFS('Transactions (Dated)'!$E$2:$E$53,'Transactions (Dated)'!$D$2:$D$53,'Share Values'!$X366,'Transactions (Dated)'!$B$2:$B$53,'Share Values'!Y$11,'Transactions (Dated)'!$C$2:$C$53,"Sell")</f>
        <v>4625</v>
      </c>
      <c r="Z366" s="40">
        <f ca="1">Z365+SUMIFS('Transactions (Dated)'!$E$2:$E$53,'Transactions (Dated)'!$D$2:$D$53,'Share Values'!$X366,'Transactions (Dated)'!$B$2:$B$53,'Share Values'!Z$11,'Transactions (Dated)'!$C$2:$C$53,"Buy")-SUMIFS('Transactions (Dated)'!$E$2:$E$53,'Transactions (Dated)'!$D$2:$D$53,'Share Values'!$X366,'Transactions (Dated)'!$B$2:$B$53,'Share Values'!Z$11,'Transactions (Dated)'!$C$2:$C$53,"Sell")</f>
        <v>9375</v>
      </c>
      <c r="AA366" s="40">
        <f ca="1">AA365+SUMIFS('Transactions (Dated)'!$E$2:$E$53,'Transactions (Dated)'!$D$2:$D$53,'Share Values'!$X366,'Transactions (Dated)'!$B$2:$B$53,'Share Values'!AA$11,'Transactions (Dated)'!$C$2:$C$53,"Buy")-SUMIFS('Transactions (Dated)'!$E$2:$E$53,'Transactions (Dated)'!$D$2:$D$53,'Share Values'!$X366,'Transactions (Dated)'!$B$2:$B$53,'Share Values'!AA$11,'Transactions (Dated)'!$C$2:$C$53,"Sell")</f>
        <v>28857</v>
      </c>
      <c r="AB366" s="40">
        <f ca="1">AB365+SUMIFS('Transactions (Dated)'!$E$2:$E$53,'Transactions (Dated)'!$D$2:$D$53,'Share Values'!$X366,'Transactions (Dated)'!$B$2:$B$53,'Share Values'!AB$11,'Transactions (Dated)'!$C$2:$C$53,"Buy")-SUMIFS('Transactions (Dated)'!$E$2:$E$53,'Transactions (Dated)'!$D$2:$D$53,'Share Values'!$X366,'Transactions (Dated)'!$B$2:$B$53,'Share Values'!AB$11,'Transactions (Dated)'!$C$2:$C$53,"Sell")</f>
        <v>1892</v>
      </c>
      <c r="AC366" s="40">
        <f ca="1">AC365+SUMIFS('Transactions (Dated)'!$E$2:$E$53,'Transactions (Dated)'!$D$2:$D$53,'Share Values'!$X366,'Transactions (Dated)'!$B$2:$B$53,'Share Values'!AC$11,'Transactions (Dated)'!$C$2:$C$53,"Buy")-SUMIFS('Transactions (Dated)'!$E$2:$E$53,'Transactions (Dated)'!$D$2:$D$53,'Share Values'!$X366,'Transactions (Dated)'!$B$2:$B$53,'Share Values'!AC$11,'Transactions (Dated)'!$C$2:$C$53,"Sell")</f>
        <v>2348</v>
      </c>
      <c r="AD366" s="40">
        <f ca="1">AD365+SUMIFS('Transactions (Dated)'!$E$2:$E$53,'Transactions (Dated)'!$D$2:$D$53,'Share Values'!$X366,'Transactions (Dated)'!$B$2:$B$53,'Share Values'!AD$11,'Transactions (Dated)'!$C$2:$C$53,"Buy")-SUMIFS('Transactions (Dated)'!$E$2:$E$53,'Transactions (Dated)'!$D$2:$D$53,'Share Values'!$X366,'Transactions (Dated)'!$B$2:$B$53,'Share Values'!AD$11,'Transactions (Dated)'!$C$2:$C$53,"Sell")</f>
        <v>0</v>
      </c>
      <c r="AE366" s="40">
        <f ca="1">AE365+SUMIFS('Transactions (Dated)'!$E$2:$E$53,'Transactions (Dated)'!$D$2:$D$53,'Share Values'!$X366,'Transactions (Dated)'!$B$2:$B$53,'Share Values'!AE$11,'Transactions (Dated)'!$C$2:$C$53,"Buy")-SUMIFS('Transactions (Dated)'!$E$2:$E$53,'Transactions (Dated)'!$D$2:$D$53,'Share Values'!$X366,'Transactions (Dated)'!$B$2:$B$53,'Share Values'!AE$11,'Transactions (Dated)'!$C$2:$C$53,"Sell")</f>
        <v>2900</v>
      </c>
      <c r="AF366" s="40">
        <f ca="1">AF365+SUMIFS('Transactions (Dated)'!$E$2:$E$53,'Transactions (Dated)'!$D$2:$D$53,'Share Values'!$X366,'Transactions (Dated)'!$B$2:$B$53,'Share Values'!AF$11,'Transactions (Dated)'!$C$2:$C$53,"Buy")-SUMIFS('Transactions (Dated)'!$E$2:$E$53,'Transactions (Dated)'!$D$2:$D$53,'Share Values'!$X366,'Transactions (Dated)'!$B$2:$B$53,'Share Values'!AF$11,'Transactions (Dated)'!$C$2:$C$53,"Sell")</f>
        <v>28401</v>
      </c>
      <c r="AG366" s="40">
        <f ca="1">AG365+SUMIFS('Transactions (Dated)'!$E$2:$E$53,'Transactions (Dated)'!$D$2:$D$53,'Share Values'!$X366,'Transactions (Dated)'!$B$2:$B$53,'Share Values'!AG$11,'Transactions (Dated)'!$C$2:$C$53,"Buy")-SUMIFS('Transactions (Dated)'!$E$2:$E$53,'Transactions (Dated)'!$D$2:$D$53,'Share Values'!$X366,'Transactions (Dated)'!$B$2:$B$53,'Share Values'!AG$11,'Transactions (Dated)'!$C$2:$C$53,"Sell")</f>
        <v>6835</v>
      </c>
      <c r="AH366" s="40">
        <f ca="1">AH365+SUMIFS('Transactions (Dated)'!$E$2:$E$53,'Transactions (Dated)'!$D$2:$D$53,'Share Values'!$X366,'Transactions (Dated)'!$B$2:$B$53,'Share Values'!AH$11,'Transactions (Dated)'!$C$2:$C$53,"Buy")-SUMIFS('Transactions (Dated)'!$E$2:$E$53,'Transactions (Dated)'!$D$2:$D$53,'Share Values'!$X366,'Transactions (Dated)'!$B$2:$B$53,'Share Values'!AH$11,'Transactions (Dated)'!$C$2:$C$53,"Sell")</f>
        <v>0</v>
      </c>
      <c r="AI366" s="40">
        <f ca="1">AI365+SUMIFS('Transactions (Dated)'!$E$2:$E$53,'Transactions (Dated)'!$D$2:$D$53,'Share Values'!$X366,'Transactions (Dated)'!$B$2:$B$53,'Share Values'!AI$11,'Transactions (Dated)'!$C$2:$C$53,"Buy")-SUMIFS('Transactions (Dated)'!$E$2:$E$53,'Transactions (Dated)'!$D$2:$D$53,'Share Values'!$X366,'Transactions (Dated)'!$B$2:$B$53,'Share Values'!AI$11,'Transactions (Dated)'!$C$2:$C$53,"Sell")</f>
        <v>0</v>
      </c>
      <c r="AJ366" s="40">
        <f ca="1">AJ365+SUMIFS('Transactions (Dated)'!$E$2:$E$53,'Transactions (Dated)'!$D$2:$D$53,'Share Values'!$X366,'Transactions (Dated)'!$B$2:$B$53,'Share Values'!AJ$11,'Transactions (Dated)'!$C$2:$C$53,"Buy")-SUMIFS('Transactions (Dated)'!$E$2:$E$53,'Transactions (Dated)'!$D$2:$D$53,'Share Values'!$X366,'Transactions (Dated)'!$B$2:$B$53,'Share Values'!AJ$11,'Transactions (Dated)'!$C$2:$C$53,"Sell")</f>
        <v>0</v>
      </c>
      <c r="AK366" s="40">
        <f ca="1">AK365+SUMIFS('Transactions (Dated)'!$E$2:$E$53,'Transactions (Dated)'!$D$2:$D$53,'Share Values'!$X366,'Transactions (Dated)'!$B$2:$B$53,'Share Values'!AK$11,'Transactions (Dated)'!$C$2:$C$53,"Buy")-SUMIFS('Transactions (Dated)'!$E$2:$E$53,'Transactions (Dated)'!$D$2:$D$53,'Share Values'!$X366,'Transactions (Dated)'!$B$2:$B$53,'Share Values'!AK$11,'Transactions (Dated)'!$C$2:$C$53,"Sell")</f>
        <v>0</v>
      </c>
      <c r="AL366" s="40">
        <f ca="1">AL365+SUMIFS('Transactions (Dated)'!$E$2:$E$53,'Transactions (Dated)'!$D$2:$D$53,'Share Values'!$X366,'Transactions (Dated)'!$B$2:$B$53,'Share Values'!AL$11,'Transactions (Dated)'!$C$2:$C$53,"Buy")-SUMIFS('Transactions (Dated)'!$E$2:$E$53,'Transactions (Dated)'!$D$2:$D$53,'Share Values'!$X366,'Transactions (Dated)'!$B$2:$B$53,'Share Values'!AL$11,'Transactions (Dated)'!$C$2:$C$53,"Sell")</f>
        <v>0</v>
      </c>
      <c r="AM366" s="40">
        <f ca="1">AM365+SUMIFS('Transactions (Dated)'!$E$2:$E$53,'Transactions (Dated)'!$D$2:$D$53,'Share Values'!$X366,'Transactions (Dated)'!$B$2:$B$53,'Share Values'!AM$11,'Transactions (Dated)'!$C$2:$C$53,"Buy")-SUMIFS('Transactions (Dated)'!$E$2:$E$53,'Transactions (Dated)'!$D$2:$D$53,'Share Values'!$X366,'Transactions (Dated)'!$B$2:$B$53,'Share Values'!AM$11,'Transactions (Dated)'!$C$2:$C$53,"Sell")</f>
        <v>0</v>
      </c>
      <c r="AN366" s="40">
        <f ca="1">AN365+SUMIFS('Transactions (Dated)'!$E$2:$E$53,'Transactions (Dated)'!$D$2:$D$53,'Share Values'!$X366,'Transactions (Dated)'!$B$2:$B$53,'Share Values'!AN$11,'Transactions (Dated)'!$C$2:$C$53,"Buy")-SUMIFS('Transactions (Dated)'!$E$2:$E$53,'Transactions (Dated)'!$D$2:$D$53,'Share Values'!$X366,'Transactions (Dated)'!$B$2:$B$53,'Share Values'!AN$11,'Transactions (Dated)'!$C$2:$C$53,"Sell")</f>
        <v>0</v>
      </c>
      <c r="AO366" s="40"/>
      <c r="AQ366" s="3">
        <f t="shared" si="141"/>
        <v>42430</v>
      </c>
      <c r="AR366" s="6">
        <f t="shared" ca="1" si="142"/>
        <v>47683.75</v>
      </c>
      <c r="AS366" s="6">
        <f t="shared" ca="1" si="143"/>
        <v>18656.25</v>
      </c>
      <c r="AT366" s="6">
        <f t="shared" ca="1" si="144"/>
        <v>507883.20000000007</v>
      </c>
      <c r="AU366" s="6">
        <f t="shared" ca="1" si="145"/>
        <v>63836.08</v>
      </c>
      <c r="AV366" s="6">
        <f t="shared" ca="1" si="146"/>
        <v>31651.040000000001</v>
      </c>
      <c r="AW366" s="6">
        <f t="shared" ca="1" si="147"/>
        <v>0</v>
      </c>
      <c r="AX366" s="6">
        <f t="shared" ca="1" si="148"/>
        <v>52431.999999999993</v>
      </c>
      <c r="AY366" s="6">
        <f t="shared" ca="1" si="149"/>
        <v>98835.48</v>
      </c>
      <c r="AZ366" s="6">
        <f t="shared" ca="1" si="150"/>
        <v>47571.6</v>
      </c>
      <c r="BA366" s="6">
        <f t="shared" ca="1" si="151"/>
        <v>0</v>
      </c>
      <c r="BB366" s="6">
        <f t="shared" ca="1" si="152"/>
        <v>0</v>
      </c>
      <c r="BC366" s="6">
        <f t="shared" ca="1" si="153"/>
        <v>0</v>
      </c>
      <c r="BD366" s="6">
        <f t="shared" ca="1" si="154"/>
        <v>0</v>
      </c>
      <c r="BE366" s="6">
        <f t="shared" ca="1" si="155"/>
        <v>0</v>
      </c>
      <c r="BF366" s="6">
        <f t="shared" ca="1" si="162"/>
        <v>0</v>
      </c>
      <c r="BG366" s="6">
        <f t="shared" ca="1" si="163"/>
        <v>0</v>
      </c>
      <c r="BH366" s="6"/>
      <c r="BJ366" s="4">
        <f t="shared" ca="1" si="156"/>
        <v>868549.4</v>
      </c>
      <c r="BL366" s="3">
        <f t="shared" si="157"/>
        <v>42430</v>
      </c>
      <c r="BM366" s="6">
        <f>BM365+SUMIFS('Transactions (Dated)'!G:G,'Transactions (Dated)'!D:D,'Share Values'!AQ366)</f>
        <v>9028.2399999999907</v>
      </c>
      <c r="BN366" s="6">
        <f ca="1">BN365+SUMIFS('Transactions (Dated)'!$F:$F,'Transactions (Dated)'!$D:$D,$BL366,'Transactions (Dated)'!$B:$B,BN$11,'Transactions (Dated)'!$C:$C,"Dividend (paid to cash)")*Y366</f>
        <v>0</v>
      </c>
      <c r="BO366" s="6">
        <f ca="1">BO365+SUMIFS('Transactions (Dated)'!$F:$F,'Transactions (Dated)'!$D:$D,$BL366,'Transactions (Dated)'!$B:$B,BO$11,'Transactions (Dated)'!$C:$C,"Dividend (paid to cash)")*Z366</f>
        <v>2421.875</v>
      </c>
      <c r="BP366" s="6">
        <f ca="1">BP365+SUMIFS('Transactions (Dated)'!$F:$F,'Transactions (Dated)'!$D:$D,$BL366,'Transactions (Dated)'!$B:$B,BP$11,'Transactions (Dated)'!$C:$C,"Dividend (paid to cash)")*AA366</f>
        <v>35213.892</v>
      </c>
      <c r="BQ366" s="6">
        <f ca="1">BQ365+SUMIFS('Transactions (Dated)'!$F:$F,'Transactions (Dated)'!$D:$D,$BL366,'Transactions (Dated)'!$B:$B,BQ$11,'Transactions (Dated)'!$C:$C,"Dividend (paid to cash)")*AB366</f>
        <v>245.96000000000004</v>
      </c>
      <c r="BR366" s="6">
        <f ca="1">BR365+SUMIFS('Transactions (Dated)'!$F:$F,'Transactions (Dated)'!$D:$D,$BL366,'Transactions (Dated)'!$B:$B,BR$11,'Transactions (Dated)'!$C:$C,"Dividend (paid to cash)")*AC366</f>
        <v>0</v>
      </c>
      <c r="BS366" s="6">
        <f ca="1">BS365+SUMIFS('Transactions (Dated)'!$F:$F,'Transactions (Dated)'!$D:$D,$BL366,'Transactions (Dated)'!$B:$B,BS$11,'Transactions (Dated)'!$C:$C,"Dividend (paid to cash)")*AD366</f>
        <v>0</v>
      </c>
      <c r="BT366" s="6">
        <f ca="1">BT365+SUMIFS('Transactions (Dated)'!$F:$F,'Transactions (Dated)'!$D:$D,$BL366,'Transactions (Dated)'!$B:$B,BT$11,'Transactions (Dated)'!$C:$C,"Dividend (paid to cash)")*AE366</f>
        <v>1014.9999999999999</v>
      </c>
      <c r="BU366" s="6">
        <f ca="1">BU365+SUMIFS('Transactions (Dated)'!$F:$F,'Transactions (Dated)'!$D:$D,$BL366,'Transactions (Dated)'!$B:$B,BU$11,'Transactions (Dated)'!$C:$C,"Dividend (paid to cash)")*AF366</f>
        <v>0</v>
      </c>
      <c r="BV366" s="6">
        <f ca="1">BV365+SUMIFS('Transactions (Dated)'!$F:$F,'Transactions (Dated)'!$D:$D,$BL366,'Transactions (Dated)'!$B:$B,BV$11,'Transactions (Dated)'!$C:$C,"Dividend (paid to cash)")*AG366</f>
        <v>0</v>
      </c>
      <c r="BW366" s="6">
        <f ca="1">BW365+SUMIFS('Transactions (Dated)'!$F:$F,'Transactions (Dated)'!$D:$D,$BL366,'Transactions (Dated)'!$B:$B,BW$11,'Transactions (Dated)'!$C:$C,"Dividend (paid to cash)")*AH366</f>
        <v>0</v>
      </c>
      <c r="BX366" s="6">
        <f ca="1">BX365+SUMIFS('Transactions (Dated)'!$F:$F,'Transactions (Dated)'!$D:$D,$BL366,'Transactions (Dated)'!$B:$B,BX$11,'Transactions (Dated)'!$C:$C,"Dividend (paid to cash)")*AI366</f>
        <v>0</v>
      </c>
      <c r="BY366" s="6">
        <f ca="1">BY365+SUMIFS('Transactions (Dated)'!$F:$F,'Transactions (Dated)'!$D:$D,$BL366,'Transactions (Dated)'!$B:$B,BY$11,'Transactions (Dated)'!$C:$C,"Dividend (paid to cash)")*AJ366</f>
        <v>0</v>
      </c>
      <c r="BZ366" s="6">
        <f ca="1">BZ365+SUMIFS('Transactions (Dated)'!$F:$F,'Transactions (Dated)'!$D:$D,$BL366,'Transactions (Dated)'!$B:$B,BZ$11,'Transactions (Dated)'!$C:$C,"Dividend (paid to cash)")*AK366</f>
        <v>0</v>
      </c>
      <c r="CA366" s="6">
        <f ca="1">CA365+SUMIFS('Transactions (Dated)'!$F:$F,'Transactions (Dated)'!$D:$D,$BL366,'Transactions (Dated)'!$B:$B,CA$11,'Transactions (Dated)'!$C:$C,"Dividend (paid to cash)")*AL366</f>
        <v>0</v>
      </c>
      <c r="CB366" s="6">
        <v>0</v>
      </c>
      <c r="CC366" s="6">
        <v>0</v>
      </c>
      <c r="CD366" s="6"/>
      <c r="CF366" s="6">
        <f t="shared" ca="1" si="164"/>
        <v>47924.96699999999</v>
      </c>
      <c r="CH366" s="3">
        <f t="shared" si="165"/>
        <v>42430</v>
      </c>
      <c r="CI366" s="4">
        <f t="shared" ca="1" si="158"/>
        <v>868549.4</v>
      </c>
      <c r="CJ366" s="4">
        <f t="shared" ca="1" si="159"/>
        <v>47924.96699999999</v>
      </c>
      <c r="CL366" s="4">
        <f t="shared" ca="1" si="160"/>
        <v>916474.36699999997</v>
      </c>
    </row>
    <row r="367" spans="2:90" x14ac:dyDescent="0.15">
      <c r="B367" s="3">
        <f t="shared" si="161"/>
        <v>42431</v>
      </c>
      <c r="C367" s="2">
        <v>13017.9</v>
      </c>
      <c r="E367" s="70">
        <v>42431</v>
      </c>
      <c r="F367" s="69">
        <v>10.46</v>
      </c>
      <c r="G367" s="69">
        <v>2.0099999999999998</v>
      </c>
      <c r="H367" s="69">
        <v>17.649999999999999</v>
      </c>
      <c r="I367" s="69">
        <v>33.700000000000003</v>
      </c>
      <c r="J367" s="69">
        <v>15.06</v>
      </c>
      <c r="K367" s="69">
        <v>11.33</v>
      </c>
      <c r="L367" s="69">
        <v>18.62</v>
      </c>
      <c r="M367" s="69">
        <v>3.54</v>
      </c>
      <c r="N367" s="69">
        <v>7.01</v>
      </c>
      <c r="O367" s="69">
        <v>8.0500000000000007</v>
      </c>
      <c r="P367" s="69">
        <v>24.59</v>
      </c>
      <c r="Q367" s="69">
        <v>0.99</v>
      </c>
      <c r="R367" s="69">
        <v>4.58</v>
      </c>
      <c r="S367" s="69">
        <v>38.65</v>
      </c>
      <c r="T367" s="69"/>
      <c r="U367">
        <v>38.65</v>
      </c>
      <c r="V367" s="4"/>
      <c r="X367" s="3">
        <f t="shared" si="140"/>
        <v>42431</v>
      </c>
      <c r="Y367" s="40">
        <f ca="1">Y366+SUMIFS('Transactions (Dated)'!$E$2:$E$53,'Transactions (Dated)'!$D$2:$D$53,'Share Values'!$X367,'Transactions (Dated)'!$B$2:$B$53,'Share Values'!Y$11,'Transactions (Dated)'!$C$2:$C$53,"Buy")-SUMIFS('Transactions (Dated)'!$E$2:$E$53,'Transactions (Dated)'!$D$2:$D$53,'Share Values'!$X367,'Transactions (Dated)'!$B$2:$B$53,'Share Values'!Y$11,'Transactions (Dated)'!$C$2:$C$53,"Sell")</f>
        <v>4625</v>
      </c>
      <c r="Z367" s="40">
        <f ca="1">Z366+SUMIFS('Transactions (Dated)'!$E$2:$E$53,'Transactions (Dated)'!$D$2:$D$53,'Share Values'!$X367,'Transactions (Dated)'!$B$2:$B$53,'Share Values'!Z$11,'Transactions (Dated)'!$C$2:$C$53,"Buy")-SUMIFS('Transactions (Dated)'!$E$2:$E$53,'Transactions (Dated)'!$D$2:$D$53,'Share Values'!$X367,'Transactions (Dated)'!$B$2:$B$53,'Share Values'!Z$11,'Transactions (Dated)'!$C$2:$C$53,"Sell")</f>
        <v>9375</v>
      </c>
      <c r="AA367" s="40">
        <f ca="1">AA366+SUMIFS('Transactions (Dated)'!$E$2:$E$53,'Transactions (Dated)'!$D$2:$D$53,'Share Values'!$X367,'Transactions (Dated)'!$B$2:$B$53,'Share Values'!AA$11,'Transactions (Dated)'!$C$2:$C$53,"Buy")-SUMIFS('Transactions (Dated)'!$E$2:$E$53,'Transactions (Dated)'!$D$2:$D$53,'Share Values'!$X367,'Transactions (Dated)'!$B$2:$B$53,'Share Values'!AA$11,'Transactions (Dated)'!$C$2:$C$53,"Sell")</f>
        <v>28857</v>
      </c>
      <c r="AB367" s="40">
        <f ca="1">AB366+SUMIFS('Transactions (Dated)'!$E$2:$E$53,'Transactions (Dated)'!$D$2:$D$53,'Share Values'!$X367,'Transactions (Dated)'!$B$2:$B$53,'Share Values'!AB$11,'Transactions (Dated)'!$C$2:$C$53,"Buy")-SUMIFS('Transactions (Dated)'!$E$2:$E$53,'Transactions (Dated)'!$D$2:$D$53,'Share Values'!$X367,'Transactions (Dated)'!$B$2:$B$53,'Share Values'!AB$11,'Transactions (Dated)'!$C$2:$C$53,"Sell")</f>
        <v>1892</v>
      </c>
      <c r="AC367" s="40">
        <f ca="1">AC366+SUMIFS('Transactions (Dated)'!$E$2:$E$53,'Transactions (Dated)'!$D$2:$D$53,'Share Values'!$X367,'Transactions (Dated)'!$B$2:$B$53,'Share Values'!AC$11,'Transactions (Dated)'!$C$2:$C$53,"Buy")-SUMIFS('Transactions (Dated)'!$E$2:$E$53,'Transactions (Dated)'!$D$2:$D$53,'Share Values'!$X367,'Transactions (Dated)'!$B$2:$B$53,'Share Values'!AC$11,'Transactions (Dated)'!$C$2:$C$53,"Sell")</f>
        <v>2348</v>
      </c>
      <c r="AD367" s="40">
        <f ca="1">AD366+SUMIFS('Transactions (Dated)'!$E$2:$E$53,'Transactions (Dated)'!$D$2:$D$53,'Share Values'!$X367,'Transactions (Dated)'!$B$2:$B$53,'Share Values'!AD$11,'Transactions (Dated)'!$C$2:$C$53,"Buy")-SUMIFS('Transactions (Dated)'!$E$2:$E$53,'Transactions (Dated)'!$D$2:$D$53,'Share Values'!$X367,'Transactions (Dated)'!$B$2:$B$53,'Share Values'!AD$11,'Transactions (Dated)'!$C$2:$C$53,"Sell")</f>
        <v>0</v>
      </c>
      <c r="AE367" s="40">
        <f ca="1">AE366+SUMIFS('Transactions (Dated)'!$E$2:$E$53,'Transactions (Dated)'!$D$2:$D$53,'Share Values'!$X367,'Transactions (Dated)'!$B$2:$B$53,'Share Values'!AE$11,'Transactions (Dated)'!$C$2:$C$53,"Buy")-SUMIFS('Transactions (Dated)'!$E$2:$E$53,'Transactions (Dated)'!$D$2:$D$53,'Share Values'!$X367,'Transactions (Dated)'!$B$2:$B$53,'Share Values'!AE$11,'Transactions (Dated)'!$C$2:$C$53,"Sell")</f>
        <v>2900</v>
      </c>
      <c r="AF367" s="40">
        <f ca="1">AF366+SUMIFS('Transactions (Dated)'!$E$2:$E$53,'Transactions (Dated)'!$D$2:$D$53,'Share Values'!$X367,'Transactions (Dated)'!$B$2:$B$53,'Share Values'!AF$11,'Transactions (Dated)'!$C$2:$C$53,"Buy")-SUMIFS('Transactions (Dated)'!$E$2:$E$53,'Transactions (Dated)'!$D$2:$D$53,'Share Values'!$X367,'Transactions (Dated)'!$B$2:$B$53,'Share Values'!AF$11,'Transactions (Dated)'!$C$2:$C$53,"Sell")</f>
        <v>28401</v>
      </c>
      <c r="AG367" s="40">
        <f ca="1">AG366+SUMIFS('Transactions (Dated)'!$E$2:$E$53,'Transactions (Dated)'!$D$2:$D$53,'Share Values'!$X367,'Transactions (Dated)'!$B$2:$B$53,'Share Values'!AG$11,'Transactions (Dated)'!$C$2:$C$53,"Buy")-SUMIFS('Transactions (Dated)'!$E$2:$E$53,'Transactions (Dated)'!$D$2:$D$53,'Share Values'!$X367,'Transactions (Dated)'!$B$2:$B$53,'Share Values'!AG$11,'Transactions (Dated)'!$C$2:$C$53,"Sell")</f>
        <v>6835</v>
      </c>
      <c r="AH367" s="40">
        <f ca="1">AH366+SUMIFS('Transactions (Dated)'!$E$2:$E$53,'Transactions (Dated)'!$D$2:$D$53,'Share Values'!$X367,'Transactions (Dated)'!$B$2:$B$53,'Share Values'!AH$11,'Transactions (Dated)'!$C$2:$C$53,"Buy")-SUMIFS('Transactions (Dated)'!$E$2:$E$53,'Transactions (Dated)'!$D$2:$D$53,'Share Values'!$X367,'Transactions (Dated)'!$B$2:$B$53,'Share Values'!AH$11,'Transactions (Dated)'!$C$2:$C$53,"Sell")</f>
        <v>0</v>
      </c>
      <c r="AI367" s="40">
        <f ca="1">AI366+SUMIFS('Transactions (Dated)'!$E$2:$E$53,'Transactions (Dated)'!$D$2:$D$53,'Share Values'!$X367,'Transactions (Dated)'!$B$2:$B$53,'Share Values'!AI$11,'Transactions (Dated)'!$C$2:$C$53,"Buy")-SUMIFS('Transactions (Dated)'!$E$2:$E$53,'Transactions (Dated)'!$D$2:$D$53,'Share Values'!$X367,'Transactions (Dated)'!$B$2:$B$53,'Share Values'!AI$11,'Transactions (Dated)'!$C$2:$C$53,"Sell")</f>
        <v>0</v>
      </c>
      <c r="AJ367" s="40">
        <f ca="1">AJ366+SUMIFS('Transactions (Dated)'!$E$2:$E$53,'Transactions (Dated)'!$D$2:$D$53,'Share Values'!$X367,'Transactions (Dated)'!$B$2:$B$53,'Share Values'!AJ$11,'Transactions (Dated)'!$C$2:$C$53,"Buy")-SUMIFS('Transactions (Dated)'!$E$2:$E$53,'Transactions (Dated)'!$D$2:$D$53,'Share Values'!$X367,'Transactions (Dated)'!$B$2:$B$53,'Share Values'!AJ$11,'Transactions (Dated)'!$C$2:$C$53,"Sell")</f>
        <v>0</v>
      </c>
      <c r="AK367" s="40">
        <f ca="1">AK366+SUMIFS('Transactions (Dated)'!$E$2:$E$53,'Transactions (Dated)'!$D$2:$D$53,'Share Values'!$X367,'Transactions (Dated)'!$B$2:$B$53,'Share Values'!AK$11,'Transactions (Dated)'!$C$2:$C$53,"Buy")-SUMIFS('Transactions (Dated)'!$E$2:$E$53,'Transactions (Dated)'!$D$2:$D$53,'Share Values'!$X367,'Transactions (Dated)'!$B$2:$B$53,'Share Values'!AK$11,'Transactions (Dated)'!$C$2:$C$53,"Sell")</f>
        <v>0</v>
      </c>
      <c r="AL367" s="40">
        <f ca="1">AL366+SUMIFS('Transactions (Dated)'!$E$2:$E$53,'Transactions (Dated)'!$D$2:$D$53,'Share Values'!$X367,'Transactions (Dated)'!$B$2:$B$53,'Share Values'!AL$11,'Transactions (Dated)'!$C$2:$C$53,"Buy")-SUMIFS('Transactions (Dated)'!$E$2:$E$53,'Transactions (Dated)'!$D$2:$D$53,'Share Values'!$X367,'Transactions (Dated)'!$B$2:$B$53,'Share Values'!AL$11,'Transactions (Dated)'!$C$2:$C$53,"Sell")</f>
        <v>0</v>
      </c>
      <c r="AM367" s="40">
        <f ca="1">AM366+SUMIFS('Transactions (Dated)'!$E$2:$E$53,'Transactions (Dated)'!$D$2:$D$53,'Share Values'!$X367,'Transactions (Dated)'!$B$2:$B$53,'Share Values'!AM$11,'Transactions (Dated)'!$C$2:$C$53,"Buy")-SUMIFS('Transactions (Dated)'!$E$2:$E$53,'Transactions (Dated)'!$D$2:$D$53,'Share Values'!$X367,'Transactions (Dated)'!$B$2:$B$53,'Share Values'!AM$11,'Transactions (Dated)'!$C$2:$C$53,"Sell")</f>
        <v>0</v>
      </c>
      <c r="AN367" s="40">
        <f ca="1">AN366+SUMIFS('Transactions (Dated)'!$E$2:$E$53,'Transactions (Dated)'!$D$2:$D$53,'Share Values'!$X367,'Transactions (Dated)'!$B$2:$B$53,'Share Values'!AN$11,'Transactions (Dated)'!$C$2:$C$53,"Buy")-SUMIFS('Transactions (Dated)'!$E$2:$E$53,'Transactions (Dated)'!$D$2:$D$53,'Share Values'!$X367,'Transactions (Dated)'!$B$2:$B$53,'Share Values'!AN$11,'Transactions (Dated)'!$C$2:$C$53,"Sell")</f>
        <v>0</v>
      </c>
      <c r="AO367" s="40"/>
      <c r="AQ367" s="3">
        <f t="shared" si="141"/>
        <v>42431</v>
      </c>
      <c r="AR367" s="6">
        <f t="shared" ca="1" si="142"/>
        <v>48377.500000000007</v>
      </c>
      <c r="AS367" s="6">
        <f t="shared" ca="1" si="143"/>
        <v>18843.749999999996</v>
      </c>
      <c r="AT367" s="6">
        <f t="shared" ca="1" si="144"/>
        <v>509326.04999999993</v>
      </c>
      <c r="AU367" s="6">
        <f t="shared" ca="1" si="145"/>
        <v>63760.400000000009</v>
      </c>
      <c r="AV367" s="6">
        <f t="shared" ca="1" si="146"/>
        <v>35360.880000000005</v>
      </c>
      <c r="AW367" s="6">
        <f t="shared" ca="1" si="147"/>
        <v>0</v>
      </c>
      <c r="AX367" s="6">
        <f t="shared" ca="1" si="148"/>
        <v>53998</v>
      </c>
      <c r="AY367" s="6">
        <f t="shared" ca="1" si="149"/>
        <v>100539.54000000001</v>
      </c>
      <c r="AZ367" s="6">
        <f t="shared" ca="1" si="150"/>
        <v>47913.35</v>
      </c>
      <c r="BA367" s="6">
        <f t="shared" ca="1" si="151"/>
        <v>0</v>
      </c>
      <c r="BB367" s="6">
        <f t="shared" ca="1" si="152"/>
        <v>0</v>
      </c>
      <c r="BC367" s="6">
        <f t="shared" ca="1" si="153"/>
        <v>0</v>
      </c>
      <c r="BD367" s="6">
        <f t="shared" ca="1" si="154"/>
        <v>0</v>
      </c>
      <c r="BE367" s="6">
        <f t="shared" ca="1" si="155"/>
        <v>0</v>
      </c>
      <c r="BF367" s="6">
        <f t="shared" ca="1" si="162"/>
        <v>0</v>
      </c>
      <c r="BG367" s="6">
        <f t="shared" ca="1" si="163"/>
        <v>0</v>
      </c>
      <c r="BH367" s="6"/>
      <c r="BJ367" s="4">
        <f t="shared" ca="1" si="156"/>
        <v>878119.47</v>
      </c>
      <c r="BL367" s="3">
        <f t="shared" si="157"/>
        <v>42431</v>
      </c>
      <c r="BM367" s="6">
        <f>BM366+SUMIFS('Transactions (Dated)'!G:G,'Transactions (Dated)'!D:D,'Share Values'!AQ367)</f>
        <v>9028.2399999999907</v>
      </c>
      <c r="BN367" s="6">
        <f ca="1">BN366+SUMIFS('Transactions (Dated)'!$F:$F,'Transactions (Dated)'!$D:$D,$BL367,'Transactions (Dated)'!$B:$B,BN$11,'Transactions (Dated)'!$C:$C,"Dividend (paid to cash)")*Y367</f>
        <v>0</v>
      </c>
      <c r="BO367" s="6">
        <f ca="1">BO366+SUMIFS('Transactions (Dated)'!$F:$F,'Transactions (Dated)'!$D:$D,$BL367,'Transactions (Dated)'!$B:$B,BO$11,'Transactions (Dated)'!$C:$C,"Dividend (paid to cash)")*Z367</f>
        <v>2421.875</v>
      </c>
      <c r="BP367" s="6">
        <f ca="1">BP366+SUMIFS('Transactions (Dated)'!$F:$F,'Transactions (Dated)'!$D:$D,$BL367,'Transactions (Dated)'!$B:$B,BP$11,'Transactions (Dated)'!$C:$C,"Dividend (paid to cash)")*AA367</f>
        <v>35213.892</v>
      </c>
      <c r="BQ367" s="6">
        <f ca="1">BQ366+SUMIFS('Transactions (Dated)'!$F:$F,'Transactions (Dated)'!$D:$D,$BL367,'Transactions (Dated)'!$B:$B,BQ$11,'Transactions (Dated)'!$C:$C,"Dividend (paid to cash)")*AB367</f>
        <v>245.96000000000004</v>
      </c>
      <c r="BR367" s="6">
        <f ca="1">BR366+SUMIFS('Transactions (Dated)'!$F:$F,'Transactions (Dated)'!$D:$D,$BL367,'Transactions (Dated)'!$B:$B,BR$11,'Transactions (Dated)'!$C:$C,"Dividend (paid to cash)")*AC367</f>
        <v>0</v>
      </c>
      <c r="BS367" s="6">
        <f ca="1">BS366+SUMIFS('Transactions (Dated)'!$F:$F,'Transactions (Dated)'!$D:$D,$BL367,'Transactions (Dated)'!$B:$B,BS$11,'Transactions (Dated)'!$C:$C,"Dividend (paid to cash)")*AD367</f>
        <v>0</v>
      </c>
      <c r="BT367" s="6">
        <f ca="1">BT366+SUMIFS('Transactions (Dated)'!$F:$F,'Transactions (Dated)'!$D:$D,$BL367,'Transactions (Dated)'!$B:$B,BT$11,'Transactions (Dated)'!$C:$C,"Dividend (paid to cash)")*AE367</f>
        <v>1014.9999999999999</v>
      </c>
      <c r="BU367" s="6">
        <f ca="1">BU366+SUMIFS('Transactions (Dated)'!$F:$F,'Transactions (Dated)'!$D:$D,$BL367,'Transactions (Dated)'!$B:$B,BU$11,'Transactions (Dated)'!$C:$C,"Dividend (paid to cash)")*AF367</f>
        <v>0</v>
      </c>
      <c r="BV367" s="6">
        <f ca="1">BV366+SUMIFS('Transactions (Dated)'!$F:$F,'Transactions (Dated)'!$D:$D,$BL367,'Transactions (Dated)'!$B:$B,BV$11,'Transactions (Dated)'!$C:$C,"Dividend (paid to cash)")*AG367</f>
        <v>0</v>
      </c>
      <c r="BW367" s="6">
        <f ca="1">BW366+SUMIFS('Transactions (Dated)'!$F:$F,'Transactions (Dated)'!$D:$D,$BL367,'Transactions (Dated)'!$B:$B,BW$11,'Transactions (Dated)'!$C:$C,"Dividend (paid to cash)")*AH367</f>
        <v>0</v>
      </c>
      <c r="BX367" s="6">
        <f ca="1">BX366+SUMIFS('Transactions (Dated)'!$F:$F,'Transactions (Dated)'!$D:$D,$BL367,'Transactions (Dated)'!$B:$B,BX$11,'Transactions (Dated)'!$C:$C,"Dividend (paid to cash)")*AI367</f>
        <v>0</v>
      </c>
      <c r="BY367" s="6">
        <f ca="1">BY366+SUMIFS('Transactions (Dated)'!$F:$F,'Transactions (Dated)'!$D:$D,$BL367,'Transactions (Dated)'!$B:$B,BY$11,'Transactions (Dated)'!$C:$C,"Dividend (paid to cash)")*AJ367</f>
        <v>0</v>
      </c>
      <c r="BZ367" s="6">
        <f ca="1">BZ366+SUMIFS('Transactions (Dated)'!$F:$F,'Transactions (Dated)'!$D:$D,$BL367,'Transactions (Dated)'!$B:$B,BZ$11,'Transactions (Dated)'!$C:$C,"Dividend (paid to cash)")*AK367</f>
        <v>0</v>
      </c>
      <c r="CA367" s="6">
        <f ca="1">CA366+SUMIFS('Transactions (Dated)'!$F:$F,'Transactions (Dated)'!$D:$D,$BL367,'Transactions (Dated)'!$B:$B,CA$11,'Transactions (Dated)'!$C:$C,"Dividend (paid to cash)")*AL367</f>
        <v>0</v>
      </c>
      <c r="CB367" s="6">
        <v>0</v>
      </c>
      <c r="CC367" s="6">
        <v>0</v>
      </c>
      <c r="CD367" s="6"/>
      <c r="CF367" s="6">
        <f t="shared" ca="1" si="164"/>
        <v>47924.96699999999</v>
      </c>
      <c r="CH367" s="3">
        <f t="shared" si="165"/>
        <v>42431</v>
      </c>
      <c r="CI367" s="4">
        <f t="shared" ca="1" si="158"/>
        <v>878119.47</v>
      </c>
      <c r="CJ367" s="4">
        <f t="shared" ca="1" si="159"/>
        <v>47924.96699999999</v>
      </c>
      <c r="CL367" s="4">
        <f t="shared" ca="1" si="160"/>
        <v>926044.43699999992</v>
      </c>
    </row>
    <row r="368" spans="2:90" x14ac:dyDescent="0.15">
      <c r="B368" s="3">
        <f t="shared" si="161"/>
        <v>42432</v>
      </c>
      <c r="C368" s="2">
        <v>13123.7</v>
      </c>
      <c r="E368" s="70">
        <v>42432</v>
      </c>
      <c r="F368" s="69">
        <v>10.49</v>
      </c>
      <c r="G368" s="69">
        <v>2.17</v>
      </c>
      <c r="H368" s="69">
        <v>17.8</v>
      </c>
      <c r="I368" s="69">
        <v>33.64</v>
      </c>
      <c r="J368" s="69">
        <v>15.11</v>
      </c>
      <c r="K368" s="69">
        <v>11.4</v>
      </c>
      <c r="L368" s="69">
        <v>19.11</v>
      </c>
      <c r="M368" s="69">
        <v>3.77</v>
      </c>
      <c r="N368" s="69">
        <v>6.97</v>
      </c>
      <c r="O368" s="69">
        <v>8.3332999999999995</v>
      </c>
      <c r="P368" s="69">
        <v>24.55</v>
      </c>
      <c r="Q368" s="69">
        <v>0.99</v>
      </c>
      <c r="R368" s="69">
        <v>5.1100000000000003</v>
      </c>
      <c r="S368" s="69">
        <v>38.869999999999997</v>
      </c>
      <c r="T368" s="69"/>
      <c r="U368">
        <v>38.869999999999997</v>
      </c>
      <c r="V368" s="4"/>
      <c r="X368" s="3">
        <f t="shared" si="140"/>
        <v>42432</v>
      </c>
      <c r="Y368" s="40">
        <f ca="1">Y367+SUMIFS('Transactions (Dated)'!$E$2:$E$53,'Transactions (Dated)'!$D$2:$D$53,'Share Values'!$X368,'Transactions (Dated)'!$B$2:$B$53,'Share Values'!Y$11,'Transactions (Dated)'!$C$2:$C$53,"Buy")-SUMIFS('Transactions (Dated)'!$E$2:$E$53,'Transactions (Dated)'!$D$2:$D$53,'Share Values'!$X368,'Transactions (Dated)'!$B$2:$B$53,'Share Values'!Y$11,'Transactions (Dated)'!$C$2:$C$53,"Sell")</f>
        <v>4625</v>
      </c>
      <c r="Z368" s="40">
        <f ca="1">Z367+SUMIFS('Transactions (Dated)'!$E$2:$E$53,'Transactions (Dated)'!$D$2:$D$53,'Share Values'!$X368,'Transactions (Dated)'!$B$2:$B$53,'Share Values'!Z$11,'Transactions (Dated)'!$C$2:$C$53,"Buy")-SUMIFS('Transactions (Dated)'!$E$2:$E$53,'Transactions (Dated)'!$D$2:$D$53,'Share Values'!$X368,'Transactions (Dated)'!$B$2:$B$53,'Share Values'!Z$11,'Transactions (Dated)'!$C$2:$C$53,"Sell")</f>
        <v>9375</v>
      </c>
      <c r="AA368" s="40">
        <f ca="1">AA367+SUMIFS('Transactions (Dated)'!$E$2:$E$53,'Transactions (Dated)'!$D$2:$D$53,'Share Values'!$X368,'Transactions (Dated)'!$B$2:$B$53,'Share Values'!AA$11,'Transactions (Dated)'!$C$2:$C$53,"Buy")-SUMIFS('Transactions (Dated)'!$E$2:$E$53,'Transactions (Dated)'!$D$2:$D$53,'Share Values'!$X368,'Transactions (Dated)'!$B$2:$B$53,'Share Values'!AA$11,'Transactions (Dated)'!$C$2:$C$53,"Sell")</f>
        <v>28857</v>
      </c>
      <c r="AB368" s="40">
        <f ca="1">AB367+SUMIFS('Transactions (Dated)'!$E$2:$E$53,'Transactions (Dated)'!$D$2:$D$53,'Share Values'!$X368,'Transactions (Dated)'!$B$2:$B$53,'Share Values'!AB$11,'Transactions (Dated)'!$C$2:$C$53,"Buy")-SUMIFS('Transactions (Dated)'!$E$2:$E$53,'Transactions (Dated)'!$D$2:$D$53,'Share Values'!$X368,'Transactions (Dated)'!$B$2:$B$53,'Share Values'!AB$11,'Transactions (Dated)'!$C$2:$C$53,"Sell")</f>
        <v>1892</v>
      </c>
      <c r="AC368" s="40">
        <f ca="1">AC367+SUMIFS('Transactions (Dated)'!$E$2:$E$53,'Transactions (Dated)'!$D$2:$D$53,'Share Values'!$X368,'Transactions (Dated)'!$B$2:$B$53,'Share Values'!AC$11,'Transactions (Dated)'!$C$2:$C$53,"Buy")-SUMIFS('Transactions (Dated)'!$E$2:$E$53,'Transactions (Dated)'!$D$2:$D$53,'Share Values'!$X368,'Transactions (Dated)'!$B$2:$B$53,'Share Values'!AC$11,'Transactions (Dated)'!$C$2:$C$53,"Sell")</f>
        <v>2348</v>
      </c>
      <c r="AD368" s="40">
        <f ca="1">AD367+SUMIFS('Transactions (Dated)'!$E$2:$E$53,'Transactions (Dated)'!$D$2:$D$53,'Share Values'!$X368,'Transactions (Dated)'!$B$2:$B$53,'Share Values'!AD$11,'Transactions (Dated)'!$C$2:$C$53,"Buy")-SUMIFS('Transactions (Dated)'!$E$2:$E$53,'Transactions (Dated)'!$D$2:$D$53,'Share Values'!$X368,'Transactions (Dated)'!$B$2:$B$53,'Share Values'!AD$11,'Transactions (Dated)'!$C$2:$C$53,"Sell")</f>
        <v>0</v>
      </c>
      <c r="AE368" s="40">
        <f ca="1">AE367+SUMIFS('Transactions (Dated)'!$E$2:$E$53,'Transactions (Dated)'!$D$2:$D$53,'Share Values'!$X368,'Transactions (Dated)'!$B$2:$B$53,'Share Values'!AE$11,'Transactions (Dated)'!$C$2:$C$53,"Buy")-SUMIFS('Transactions (Dated)'!$E$2:$E$53,'Transactions (Dated)'!$D$2:$D$53,'Share Values'!$X368,'Transactions (Dated)'!$B$2:$B$53,'Share Values'!AE$11,'Transactions (Dated)'!$C$2:$C$53,"Sell")</f>
        <v>2900</v>
      </c>
      <c r="AF368" s="40">
        <f ca="1">AF367+SUMIFS('Transactions (Dated)'!$E$2:$E$53,'Transactions (Dated)'!$D$2:$D$53,'Share Values'!$X368,'Transactions (Dated)'!$B$2:$B$53,'Share Values'!AF$11,'Transactions (Dated)'!$C$2:$C$53,"Buy")-SUMIFS('Transactions (Dated)'!$E$2:$E$53,'Transactions (Dated)'!$D$2:$D$53,'Share Values'!$X368,'Transactions (Dated)'!$B$2:$B$53,'Share Values'!AF$11,'Transactions (Dated)'!$C$2:$C$53,"Sell")</f>
        <v>28401</v>
      </c>
      <c r="AG368" s="40">
        <f ca="1">AG367+SUMIFS('Transactions (Dated)'!$E$2:$E$53,'Transactions (Dated)'!$D$2:$D$53,'Share Values'!$X368,'Transactions (Dated)'!$B$2:$B$53,'Share Values'!AG$11,'Transactions (Dated)'!$C$2:$C$53,"Buy")-SUMIFS('Transactions (Dated)'!$E$2:$E$53,'Transactions (Dated)'!$D$2:$D$53,'Share Values'!$X368,'Transactions (Dated)'!$B$2:$B$53,'Share Values'!AG$11,'Transactions (Dated)'!$C$2:$C$53,"Sell")</f>
        <v>6835</v>
      </c>
      <c r="AH368" s="40">
        <f ca="1">AH367+SUMIFS('Transactions (Dated)'!$E$2:$E$53,'Transactions (Dated)'!$D$2:$D$53,'Share Values'!$X368,'Transactions (Dated)'!$B$2:$B$53,'Share Values'!AH$11,'Transactions (Dated)'!$C$2:$C$53,"Buy")-SUMIFS('Transactions (Dated)'!$E$2:$E$53,'Transactions (Dated)'!$D$2:$D$53,'Share Values'!$X368,'Transactions (Dated)'!$B$2:$B$53,'Share Values'!AH$11,'Transactions (Dated)'!$C$2:$C$53,"Sell")</f>
        <v>0</v>
      </c>
      <c r="AI368" s="40">
        <f ca="1">AI367+SUMIFS('Transactions (Dated)'!$E$2:$E$53,'Transactions (Dated)'!$D$2:$D$53,'Share Values'!$X368,'Transactions (Dated)'!$B$2:$B$53,'Share Values'!AI$11,'Transactions (Dated)'!$C$2:$C$53,"Buy")-SUMIFS('Transactions (Dated)'!$E$2:$E$53,'Transactions (Dated)'!$D$2:$D$53,'Share Values'!$X368,'Transactions (Dated)'!$B$2:$B$53,'Share Values'!AI$11,'Transactions (Dated)'!$C$2:$C$53,"Sell")</f>
        <v>0</v>
      </c>
      <c r="AJ368" s="40">
        <f ca="1">AJ367+SUMIFS('Transactions (Dated)'!$E$2:$E$53,'Transactions (Dated)'!$D$2:$D$53,'Share Values'!$X368,'Transactions (Dated)'!$B$2:$B$53,'Share Values'!AJ$11,'Transactions (Dated)'!$C$2:$C$53,"Buy")-SUMIFS('Transactions (Dated)'!$E$2:$E$53,'Transactions (Dated)'!$D$2:$D$53,'Share Values'!$X368,'Transactions (Dated)'!$B$2:$B$53,'Share Values'!AJ$11,'Transactions (Dated)'!$C$2:$C$53,"Sell")</f>
        <v>0</v>
      </c>
      <c r="AK368" s="40">
        <f ca="1">AK367+SUMIFS('Transactions (Dated)'!$E$2:$E$53,'Transactions (Dated)'!$D$2:$D$53,'Share Values'!$X368,'Transactions (Dated)'!$B$2:$B$53,'Share Values'!AK$11,'Transactions (Dated)'!$C$2:$C$53,"Buy")-SUMIFS('Transactions (Dated)'!$E$2:$E$53,'Transactions (Dated)'!$D$2:$D$53,'Share Values'!$X368,'Transactions (Dated)'!$B$2:$B$53,'Share Values'!AK$11,'Transactions (Dated)'!$C$2:$C$53,"Sell")</f>
        <v>0</v>
      </c>
      <c r="AL368" s="40">
        <f ca="1">AL367+SUMIFS('Transactions (Dated)'!$E$2:$E$53,'Transactions (Dated)'!$D$2:$D$53,'Share Values'!$X368,'Transactions (Dated)'!$B$2:$B$53,'Share Values'!AL$11,'Transactions (Dated)'!$C$2:$C$53,"Buy")-SUMIFS('Transactions (Dated)'!$E$2:$E$53,'Transactions (Dated)'!$D$2:$D$53,'Share Values'!$X368,'Transactions (Dated)'!$B$2:$B$53,'Share Values'!AL$11,'Transactions (Dated)'!$C$2:$C$53,"Sell")</f>
        <v>0</v>
      </c>
      <c r="AM368" s="40">
        <f ca="1">AM367+SUMIFS('Transactions (Dated)'!$E$2:$E$53,'Transactions (Dated)'!$D$2:$D$53,'Share Values'!$X368,'Transactions (Dated)'!$B$2:$B$53,'Share Values'!AM$11,'Transactions (Dated)'!$C$2:$C$53,"Buy")-SUMIFS('Transactions (Dated)'!$E$2:$E$53,'Transactions (Dated)'!$D$2:$D$53,'Share Values'!$X368,'Transactions (Dated)'!$B$2:$B$53,'Share Values'!AM$11,'Transactions (Dated)'!$C$2:$C$53,"Sell")</f>
        <v>0</v>
      </c>
      <c r="AN368" s="40">
        <f ca="1">AN367+SUMIFS('Transactions (Dated)'!$E$2:$E$53,'Transactions (Dated)'!$D$2:$D$53,'Share Values'!$X368,'Transactions (Dated)'!$B$2:$B$53,'Share Values'!AN$11,'Transactions (Dated)'!$C$2:$C$53,"Buy")-SUMIFS('Transactions (Dated)'!$E$2:$E$53,'Transactions (Dated)'!$D$2:$D$53,'Share Values'!$X368,'Transactions (Dated)'!$B$2:$B$53,'Share Values'!AN$11,'Transactions (Dated)'!$C$2:$C$53,"Sell")</f>
        <v>0</v>
      </c>
      <c r="AO368" s="40"/>
      <c r="AQ368" s="3">
        <f t="shared" si="141"/>
        <v>42432</v>
      </c>
      <c r="AR368" s="6">
        <f t="shared" ca="1" si="142"/>
        <v>48516.25</v>
      </c>
      <c r="AS368" s="6">
        <f t="shared" ca="1" si="143"/>
        <v>20343.75</v>
      </c>
      <c r="AT368" s="6">
        <f t="shared" ca="1" si="144"/>
        <v>513654.60000000003</v>
      </c>
      <c r="AU368" s="6">
        <f t="shared" ca="1" si="145"/>
        <v>63646.880000000005</v>
      </c>
      <c r="AV368" s="6">
        <f t="shared" ca="1" si="146"/>
        <v>35478.28</v>
      </c>
      <c r="AW368" s="6">
        <f t="shared" ca="1" si="147"/>
        <v>0</v>
      </c>
      <c r="AX368" s="6">
        <f t="shared" ca="1" si="148"/>
        <v>55419</v>
      </c>
      <c r="AY368" s="6">
        <f t="shared" ca="1" si="149"/>
        <v>107071.77</v>
      </c>
      <c r="AZ368" s="6">
        <f t="shared" ca="1" si="150"/>
        <v>47639.95</v>
      </c>
      <c r="BA368" s="6">
        <f t="shared" ca="1" si="151"/>
        <v>0</v>
      </c>
      <c r="BB368" s="6">
        <f t="shared" ca="1" si="152"/>
        <v>0</v>
      </c>
      <c r="BC368" s="6">
        <f t="shared" ca="1" si="153"/>
        <v>0</v>
      </c>
      <c r="BD368" s="6">
        <f t="shared" ca="1" si="154"/>
        <v>0</v>
      </c>
      <c r="BE368" s="6">
        <f t="shared" ca="1" si="155"/>
        <v>0</v>
      </c>
      <c r="BF368" s="6">
        <f t="shared" ca="1" si="162"/>
        <v>0</v>
      </c>
      <c r="BG368" s="6">
        <f t="shared" ca="1" si="163"/>
        <v>0</v>
      </c>
      <c r="BH368" s="6"/>
      <c r="BJ368" s="4">
        <f t="shared" ca="1" si="156"/>
        <v>891770.4800000001</v>
      </c>
      <c r="BL368" s="3">
        <f t="shared" si="157"/>
        <v>42432</v>
      </c>
      <c r="BM368" s="6">
        <f>BM367+SUMIFS('Transactions (Dated)'!G:G,'Transactions (Dated)'!D:D,'Share Values'!AQ368)</f>
        <v>9028.2399999999907</v>
      </c>
      <c r="BN368" s="6">
        <f ca="1">BN367+SUMIFS('Transactions (Dated)'!$F:$F,'Transactions (Dated)'!$D:$D,$BL368,'Transactions (Dated)'!$B:$B,BN$11,'Transactions (Dated)'!$C:$C,"Dividend (paid to cash)")*Y368</f>
        <v>0</v>
      </c>
      <c r="BO368" s="6">
        <f ca="1">BO367+SUMIFS('Transactions (Dated)'!$F:$F,'Transactions (Dated)'!$D:$D,$BL368,'Transactions (Dated)'!$B:$B,BO$11,'Transactions (Dated)'!$C:$C,"Dividend (paid to cash)")*Z368</f>
        <v>2421.875</v>
      </c>
      <c r="BP368" s="6">
        <f ca="1">BP367+SUMIFS('Transactions (Dated)'!$F:$F,'Transactions (Dated)'!$D:$D,$BL368,'Transactions (Dated)'!$B:$B,BP$11,'Transactions (Dated)'!$C:$C,"Dividend (paid to cash)")*AA368</f>
        <v>35213.892</v>
      </c>
      <c r="BQ368" s="6">
        <f ca="1">BQ367+SUMIFS('Transactions (Dated)'!$F:$F,'Transactions (Dated)'!$D:$D,$BL368,'Transactions (Dated)'!$B:$B,BQ$11,'Transactions (Dated)'!$C:$C,"Dividend (paid to cash)")*AB368</f>
        <v>245.96000000000004</v>
      </c>
      <c r="BR368" s="6">
        <f ca="1">BR367+SUMIFS('Transactions (Dated)'!$F:$F,'Transactions (Dated)'!$D:$D,$BL368,'Transactions (Dated)'!$B:$B,BR$11,'Transactions (Dated)'!$C:$C,"Dividend (paid to cash)")*AC368</f>
        <v>0</v>
      </c>
      <c r="BS368" s="6">
        <f ca="1">BS367+SUMIFS('Transactions (Dated)'!$F:$F,'Transactions (Dated)'!$D:$D,$BL368,'Transactions (Dated)'!$B:$B,BS$11,'Transactions (Dated)'!$C:$C,"Dividend (paid to cash)")*AD368</f>
        <v>0</v>
      </c>
      <c r="BT368" s="6">
        <f ca="1">BT367+SUMIFS('Transactions (Dated)'!$F:$F,'Transactions (Dated)'!$D:$D,$BL368,'Transactions (Dated)'!$B:$B,BT$11,'Transactions (Dated)'!$C:$C,"Dividend (paid to cash)")*AE368</f>
        <v>1014.9999999999999</v>
      </c>
      <c r="BU368" s="6">
        <f ca="1">BU367+SUMIFS('Transactions (Dated)'!$F:$F,'Transactions (Dated)'!$D:$D,$BL368,'Transactions (Dated)'!$B:$B,BU$11,'Transactions (Dated)'!$C:$C,"Dividend (paid to cash)")*AF368</f>
        <v>0</v>
      </c>
      <c r="BV368" s="6">
        <f ca="1">BV367+SUMIFS('Transactions (Dated)'!$F:$F,'Transactions (Dated)'!$D:$D,$BL368,'Transactions (Dated)'!$B:$B,BV$11,'Transactions (Dated)'!$C:$C,"Dividend (paid to cash)")*AG368</f>
        <v>0</v>
      </c>
      <c r="BW368" s="6">
        <f ca="1">BW367+SUMIFS('Transactions (Dated)'!$F:$F,'Transactions (Dated)'!$D:$D,$BL368,'Transactions (Dated)'!$B:$B,BW$11,'Transactions (Dated)'!$C:$C,"Dividend (paid to cash)")*AH368</f>
        <v>0</v>
      </c>
      <c r="BX368" s="6">
        <f ca="1">BX367+SUMIFS('Transactions (Dated)'!$F:$F,'Transactions (Dated)'!$D:$D,$BL368,'Transactions (Dated)'!$B:$B,BX$11,'Transactions (Dated)'!$C:$C,"Dividend (paid to cash)")*AI368</f>
        <v>0</v>
      </c>
      <c r="BY368" s="6">
        <f ca="1">BY367+SUMIFS('Transactions (Dated)'!$F:$F,'Transactions (Dated)'!$D:$D,$BL368,'Transactions (Dated)'!$B:$B,BY$11,'Transactions (Dated)'!$C:$C,"Dividend (paid to cash)")*AJ368</f>
        <v>0</v>
      </c>
      <c r="BZ368" s="6">
        <f ca="1">BZ367+SUMIFS('Transactions (Dated)'!$F:$F,'Transactions (Dated)'!$D:$D,$BL368,'Transactions (Dated)'!$B:$B,BZ$11,'Transactions (Dated)'!$C:$C,"Dividend (paid to cash)")*AK368</f>
        <v>0</v>
      </c>
      <c r="CA368" s="6">
        <f ca="1">CA367+SUMIFS('Transactions (Dated)'!$F:$F,'Transactions (Dated)'!$D:$D,$BL368,'Transactions (Dated)'!$B:$B,CA$11,'Transactions (Dated)'!$C:$C,"Dividend (paid to cash)")*AL368</f>
        <v>0</v>
      </c>
      <c r="CB368" s="6">
        <v>0</v>
      </c>
      <c r="CC368" s="6">
        <v>0</v>
      </c>
      <c r="CD368" s="6"/>
      <c r="CF368" s="6">
        <f t="shared" ca="1" si="164"/>
        <v>47924.96699999999</v>
      </c>
      <c r="CH368" s="3">
        <f t="shared" si="165"/>
        <v>42432</v>
      </c>
      <c r="CI368" s="4">
        <f t="shared" ca="1" si="158"/>
        <v>891770.4800000001</v>
      </c>
      <c r="CJ368" s="4">
        <f t="shared" ca="1" si="159"/>
        <v>47924.96699999999</v>
      </c>
      <c r="CL368" s="4">
        <f t="shared" ca="1" si="160"/>
        <v>939695.44700000004</v>
      </c>
    </row>
    <row r="369" spans="2:90" x14ac:dyDescent="0.15">
      <c r="B369" s="3">
        <f t="shared" si="161"/>
        <v>42433</v>
      </c>
      <c r="C369" s="2">
        <v>13212.5</v>
      </c>
      <c r="E369" s="70">
        <v>42433</v>
      </c>
      <c r="F369" s="69">
        <v>10.57</v>
      </c>
      <c r="G369" s="69">
        <v>2.2200000000000002</v>
      </c>
      <c r="H369" s="69">
        <v>17.920000000000002</v>
      </c>
      <c r="I369" s="69">
        <v>33.520000000000003</v>
      </c>
      <c r="J369" s="69">
        <v>14.5</v>
      </c>
      <c r="K369" s="69">
        <v>11.46</v>
      </c>
      <c r="L369" s="69">
        <v>19.78</v>
      </c>
      <c r="M369" s="69">
        <v>3.85</v>
      </c>
      <c r="N369" s="69">
        <v>7.09</v>
      </c>
      <c r="O369" s="69">
        <v>8.5</v>
      </c>
      <c r="P369" s="69">
        <v>24.82</v>
      </c>
      <c r="Q369" s="69">
        <v>0.96</v>
      </c>
      <c r="R369" s="69">
        <v>5.52</v>
      </c>
      <c r="S369" s="69">
        <v>39.26</v>
      </c>
      <c r="T369" s="69"/>
      <c r="U369">
        <v>39.26</v>
      </c>
      <c r="V369" s="4"/>
      <c r="X369" s="3">
        <f t="shared" si="140"/>
        <v>42433</v>
      </c>
      <c r="Y369" s="40">
        <f ca="1">Y368+SUMIFS('Transactions (Dated)'!$E$2:$E$53,'Transactions (Dated)'!$D$2:$D$53,'Share Values'!$X369,'Transactions (Dated)'!$B$2:$B$53,'Share Values'!Y$11,'Transactions (Dated)'!$C$2:$C$53,"Buy")-SUMIFS('Transactions (Dated)'!$E$2:$E$53,'Transactions (Dated)'!$D$2:$D$53,'Share Values'!$X369,'Transactions (Dated)'!$B$2:$B$53,'Share Values'!Y$11,'Transactions (Dated)'!$C$2:$C$53,"Sell")</f>
        <v>4625</v>
      </c>
      <c r="Z369" s="40">
        <f ca="1">Z368+SUMIFS('Transactions (Dated)'!$E$2:$E$53,'Transactions (Dated)'!$D$2:$D$53,'Share Values'!$X369,'Transactions (Dated)'!$B$2:$B$53,'Share Values'!Z$11,'Transactions (Dated)'!$C$2:$C$53,"Buy")-SUMIFS('Transactions (Dated)'!$E$2:$E$53,'Transactions (Dated)'!$D$2:$D$53,'Share Values'!$X369,'Transactions (Dated)'!$B$2:$B$53,'Share Values'!Z$11,'Transactions (Dated)'!$C$2:$C$53,"Sell")</f>
        <v>9375</v>
      </c>
      <c r="AA369" s="40">
        <f ca="1">AA368+SUMIFS('Transactions (Dated)'!$E$2:$E$53,'Transactions (Dated)'!$D$2:$D$53,'Share Values'!$X369,'Transactions (Dated)'!$B$2:$B$53,'Share Values'!AA$11,'Transactions (Dated)'!$C$2:$C$53,"Buy")-SUMIFS('Transactions (Dated)'!$E$2:$E$53,'Transactions (Dated)'!$D$2:$D$53,'Share Values'!$X369,'Transactions (Dated)'!$B$2:$B$53,'Share Values'!AA$11,'Transactions (Dated)'!$C$2:$C$53,"Sell")</f>
        <v>28857</v>
      </c>
      <c r="AB369" s="40">
        <f ca="1">AB368+SUMIFS('Transactions (Dated)'!$E$2:$E$53,'Transactions (Dated)'!$D$2:$D$53,'Share Values'!$X369,'Transactions (Dated)'!$B$2:$B$53,'Share Values'!AB$11,'Transactions (Dated)'!$C$2:$C$53,"Buy")-SUMIFS('Transactions (Dated)'!$E$2:$E$53,'Transactions (Dated)'!$D$2:$D$53,'Share Values'!$X369,'Transactions (Dated)'!$B$2:$B$53,'Share Values'!AB$11,'Transactions (Dated)'!$C$2:$C$53,"Sell")</f>
        <v>1892</v>
      </c>
      <c r="AC369" s="40">
        <f ca="1">AC368+SUMIFS('Transactions (Dated)'!$E$2:$E$53,'Transactions (Dated)'!$D$2:$D$53,'Share Values'!$X369,'Transactions (Dated)'!$B$2:$B$53,'Share Values'!AC$11,'Transactions (Dated)'!$C$2:$C$53,"Buy")-SUMIFS('Transactions (Dated)'!$E$2:$E$53,'Transactions (Dated)'!$D$2:$D$53,'Share Values'!$X369,'Transactions (Dated)'!$B$2:$B$53,'Share Values'!AC$11,'Transactions (Dated)'!$C$2:$C$53,"Sell")</f>
        <v>2348</v>
      </c>
      <c r="AD369" s="40">
        <f ca="1">AD368+SUMIFS('Transactions (Dated)'!$E$2:$E$53,'Transactions (Dated)'!$D$2:$D$53,'Share Values'!$X369,'Transactions (Dated)'!$B$2:$B$53,'Share Values'!AD$11,'Transactions (Dated)'!$C$2:$C$53,"Buy")-SUMIFS('Transactions (Dated)'!$E$2:$E$53,'Transactions (Dated)'!$D$2:$D$53,'Share Values'!$X369,'Transactions (Dated)'!$B$2:$B$53,'Share Values'!AD$11,'Transactions (Dated)'!$C$2:$C$53,"Sell")</f>
        <v>0</v>
      </c>
      <c r="AE369" s="40">
        <f ca="1">AE368+SUMIFS('Transactions (Dated)'!$E$2:$E$53,'Transactions (Dated)'!$D$2:$D$53,'Share Values'!$X369,'Transactions (Dated)'!$B$2:$B$53,'Share Values'!AE$11,'Transactions (Dated)'!$C$2:$C$53,"Buy")-SUMIFS('Transactions (Dated)'!$E$2:$E$53,'Transactions (Dated)'!$D$2:$D$53,'Share Values'!$X369,'Transactions (Dated)'!$B$2:$B$53,'Share Values'!AE$11,'Transactions (Dated)'!$C$2:$C$53,"Sell")</f>
        <v>2900</v>
      </c>
      <c r="AF369" s="40">
        <f ca="1">AF368+SUMIFS('Transactions (Dated)'!$E$2:$E$53,'Transactions (Dated)'!$D$2:$D$53,'Share Values'!$X369,'Transactions (Dated)'!$B$2:$B$53,'Share Values'!AF$11,'Transactions (Dated)'!$C$2:$C$53,"Buy")-SUMIFS('Transactions (Dated)'!$E$2:$E$53,'Transactions (Dated)'!$D$2:$D$53,'Share Values'!$X369,'Transactions (Dated)'!$B$2:$B$53,'Share Values'!AF$11,'Transactions (Dated)'!$C$2:$C$53,"Sell")</f>
        <v>28401</v>
      </c>
      <c r="AG369" s="40">
        <f ca="1">AG368+SUMIFS('Transactions (Dated)'!$E$2:$E$53,'Transactions (Dated)'!$D$2:$D$53,'Share Values'!$X369,'Transactions (Dated)'!$B$2:$B$53,'Share Values'!AG$11,'Transactions (Dated)'!$C$2:$C$53,"Buy")-SUMIFS('Transactions (Dated)'!$E$2:$E$53,'Transactions (Dated)'!$D$2:$D$53,'Share Values'!$X369,'Transactions (Dated)'!$B$2:$B$53,'Share Values'!AG$11,'Transactions (Dated)'!$C$2:$C$53,"Sell")</f>
        <v>6835</v>
      </c>
      <c r="AH369" s="40">
        <f ca="1">AH368+SUMIFS('Transactions (Dated)'!$E$2:$E$53,'Transactions (Dated)'!$D$2:$D$53,'Share Values'!$X369,'Transactions (Dated)'!$B$2:$B$53,'Share Values'!AH$11,'Transactions (Dated)'!$C$2:$C$53,"Buy")-SUMIFS('Transactions (Dated)'!$E$2:$E$53,'Transactions (Dated)'!$D$2:$D$53,'Share Values'!$X369,'Transactions (Dated)'!$B$2:$B$53,'Share Values'!AH$11,'Transactions (Dated)'!$C$2:$C$53,"Sell")</f>
        <v>0</v>
      </c>
      <c r="AI369" s="40">
        <f ca="1">AI368+SUMIFS('Transactions (Dated)'!$E$2:$E$53,'Transactions (Dated)'!$D$2:$D$53,'Share Values'!$X369,'Transactions (Dated)'!$B$2:$B$53,'Share Values'!AI$11,'Transactions (Dated)'!$C$2:$C$53,"Buy")-SUMIFS('Transactions (Dated)'!$E$2:$E$53,'Transactions (Dated)'!$D$2:$D$53,'Share Values'!$X369,'Transactions (Dated)'!$B$2:$B$53,'Share Values'!AI$11,'Transactions (Dated)'!$C$2:$C$53,"Sell")</f>
        <v>0</v>
      </c>
      <c r="AJ369" s="40">
        <f ca="1">AJ368+SUMIFS('Transactions (Dated)'!$E$2:$E$53,'Transactions (Dated)'!$D$2:$D$53,'Share Values'!$X369,'Transactions (Dated)'!$B$2:$B$53,'Share Values'!AJ$11,'Transactions (Dated)'!$C$2:$C$53,"Buy")-SUMIFS('Transactions (Dated)'!$E$2:$E$53,'Transactions (Dated)'!$D$2:$D$53,'Share Values'!$X369,'Transactions (Dated)'!$B$2:$B$53,'Share Values'!AJ$11,'Transactions (Dated)'!$C$2:$C$53,"Sell")</f>
        <v>0</v>
      </c>
      <c r="AK369" s="40">
        <f ca="1">AK368+SUMIFS('Transactions (Dated)'!$E$2:$E$53,'Transactions (Dated)'!$D$2:$D$53,'Share Values'!$X369,'Transactions (Dated)'!$B$2:$B$53,'Share Values'!AK$11,'Transactions (Dated)'!$C$2:$C$53,"Buy")-SUMIFS('Transactions (Dated)'!$E$2:$E$53,'Transactions (Dated)'!$D$2:$D$53,'Share Values'!$X369,'Transactions (Dated)'!$B$2:$B$53,'Share Values'!AK$11,'Transactions (Dated)'!$C$2:$C$53,"Sell")</f>
        <v>0</v>
      </c>
      <c r="AL369" s="40">
        <f ca="1">AL368+SUMIFS('Transactions (Dated)'!$E$2:$E$53,'Transactions (Dated)'!$D$2:$D$53,'Share Values'!$X369,'Transactions (Dated)'!$B$2:$B$53,'Share Values'!AL$11,'Transactions (Dated)'!$C$2:$C$53,"Buy")-SUMIFS('Transactions (Dated)'!$E$2:$E$53,'Transactions (Dated)'!$D$2:$D$53,'Share Values'!$X369,'Transactions (Dated)'!$B$2:$B$53,'Share Values'!AL$11,'Transactions (Dated)'!$C$2:$C$53,"Sell")</f>
        <v>0</v>
      </c>
      <c r="AM369" s="40">
        <f ca="1">AM368+SUMIFS('Transactions (Dated)'!$E$2:$E$53,'Transactions (Dated)'!$D$2:$D$53,'Share Values'!$X369,'Transactions (Dated)'!$B$2:$B$53,'Share Values'!AM$11,'Transactions (Dated)'!$C$2:$C$53,"Buy")-SUMIFS('Transactions (Dated)'!$E$2:$E$53,'Transactions (Dated)'!$D$2:$D$53,'Share Values'!$X369,'Transactions (Dated)'!$B$2:$B$53,'Share Values'!AM$11,'Transactions (Dated)'!$C$2:$C$53,"Sell")</f>
        <v>0</v>
      </c>
      <c r="AN369" s="40">
        <f ca="1">AN368+SUMIFS('Transactions (Dated)'!$E$2:$E$53,'Transactions (Dated)'!$D$2:$D$53,'Share Values'!$X369,'Transactions (Dated)'!$B$2:$B$53,'Share Values'!AN$11,'Transactions (Dated)'!$C$2:$C$53,"Buy")-SUMIFS('Transactions (Dated)'!$E$2:$E$53,'Transactions (Dated)'!$D$2:$D$53,'Share Values'!$X369,'Transactions (Dated)'!$B$2:$B$53,'Share Values'!AN$11,'Transactions (Dated)'!$C$2:$C$53,"Sell")</f>
        <v>0</v>
      </c>
      <c r="AO369" s="40"/>
      <c r="AQ369" s="3">
        <f t="shared" si="141"/>
        <v>42433</v>
      </c>
      <c r="AR369" s="6">
        <f t="shared" ca="1" si="142"/>
        <v>48886.25</v>
      </c>
      <c r="AS369" s="6">
        <f t="shared" ca="1" si="143"/>
        <v>20812.500000000004</v>
      </c>
      <c r="AT369" s="6">
        <f t="shared" ca="1" si="144"/>
        <v>517117.44000000006</v>
      </c>
      <c r="AU369" s="6">
        <f t="shared" ca="1" si="145"/>
        <v>63419.840000000004</v>
      </c>
      <c r="AV369" s="6">
        <f t="shared" ca="1" si="146"/>
        <v>34046</v>
      </c>
      <c r="AW369" s="6">
        <f t="shared" ca="1" si="147"/>
        <v>0</v>
      </c>
      <c r="AX369" s="6">
        <f t="shared" ca="1" si="148"/>
        <v>57362</v>
      </c>
      <c r="AY369" s="6">
        <f t="shared" ca="1" si="149"/>
        <v>109343.85</v>
      </c>
      <c r="AZ369" s="6">
        <f t="shared" ca="1" si="150"/>
        <v>48460.15</v>
      </c>
      <c r="BA369" s="6">
        <f t="shared" ca="1" si="151"/>
        <v>0</v>
      </c>
      <c r="BB369" s="6">
        <f t="shared" ca="1" si="152"/>
        <v>0</v>
      </c>
      <c r="BC369" s="6">
        <f t="shared" ca="1" si="153"/>
        <v>0</v>
      </c>
      <c r="BD369" s="6">
        <f t="shared" ca="1" si="154"/>
        <v>0</v>
      </c>
      <c r="BE369" s="6">
        <f t="shared" ca="1" si="155"/>
        <v>0</v>
      </c>
      <c r="BF369" s="6">
        <f t="shared" ca="1" si="162"/>
        <v>0</v>
      </c>
      <c r="BG369" s="6">
        <f t="shared" ca="1" si="163"/>
        <v>0</v>
      </c>
      <c r="BH369" s="6"/>
      <c r="BJ369" s="4">
        <f t="shared" ca="1" si="156"/>
        <v>899448.03</v>
      </c>
      <c r="BL369" s="3">
        <f t="shared" si="157"/>
        <v>42433</v>
      </c>
      <c r="BM369" s="6">
        <f>BM368+SUMIFS('Transactions (Dated)'!G:G,'Transactions (Dated)'!D:D,'Share Values'!AQ369)</f>
        <v>9028.2399999999907</v>
      </c>
      <c r="BN369" s="6">
        <f ca="1">BN368+SUMIFS('Transactions (Dated)'!$F:$F,'Transactions (Dated)'!$D:$D,$BL369,'Transactions (Dated)'!$B:$B,BN$11,'Transactions (Dated)'!$C:$C,"Dividend (paid to cash)")*Y369</f>
        <v>0</v>
      </c>
      <c r="BO369" s="6">
        <f ca="1">BO368+SUMIFS('Transactions (Dated)'!$F:$F,'Transactions (Dated)'!$D:$D,$BL369,'Transactions (Dated)'!$B:$B,BO$11,'Transactions (Dated)'!$C:$C,"Dividend (paid to cash)")*Z369</f>
        <v>2421.875</v>
      </c>
      <c r="BP369" s="6">
        <f ca="1">BP368+SUMIFS('Transactions (Dated)'!$F:$F,'Transactions (Dated)'!$D:$D,$BL369,'Transactions (Dated)'!$B:$B,BP$11,'Transactions (Dated)'!$C:$C,"Dividend (paid to cash)")*AA369</f>
        <v>35213.892</v>
      </c>
      <c r="BQ369" s="6">
        <f ca="1">BQ368+SUMIFS('Transactions (Dated)'!$F:$F,'Transactions (Dated)'!$D:$D,$BL369,'Transactions (Dated)'!$B:$B,BQ$11,'Transactions (Dated)'!$C:$C,"Dividend (paid to cash)")*AB369</f>
        <v>245.96000000000004</v>
      </c>
      <c r="BR369" s="6">
        <f ca="1">BR368+SUMIFS('Transactions (Dated)'!$F:$F,'Transactions (Dated)'!$D:$D,$BL369,'Transactions (Dated)'!$B:$B,BR$11,'Transactions (Dated)'!$C:$C,"Dividend (paid to cash)")*AC369</f>
        <v>0</v>
      </c>
      <c r="BS369" s="6">
        <f ca="1">BS368+SUMIFS('Transactions (Dated)'!$F:$F,'Transactions (Dated)'!$D:$D,$BL369,'Transactions (Dated)'!$B:$B,BS$11,'Transactions (Dated)'!$C:$C,"Dividend (paid to cash)")*AD369</f>
        <v>0</v>
      </c>
      <c r="BT369" s="6">
        <f ca="1">BT368+SUMIFS('Transactions (Dated)'!$F:$F,'Transactions (Dated)'!$D:$D,$BL369,'Transactions (Dated)'!$B:$B,BT$11,'Transactions (Dated)'!$C:$C,"Dividend (paid to cash)")*AE369</f>
        <v>1014.9999999999999</v>
      </c>
      <c r="BU369" s="6">
        <f ca="1">BU368+SUMIFS('Transactions (Dated)'!$F:$F,'Transactions (Dated)'!$D:$D,$BL369,'Transactions (Dated)'!$B:$B,BU$11,'Transactions (Dated)'!$C:$C,"Dividend (paid to cash)")*AF369</f>
        <v>0</v>
      </c>
      <c r="BV369" s="6">
        <f ca="1">BV368+SUMIFS('Transactions (Dated)'!$F:$F,'Transactions (Dated)'!$D:$D,$BL369,'Transactions (Dated)'!$B:$B,BV$11,'Transactions (Dated)'!$C:$C,"Dividend (paid to cash)")*AG369</f>
        <v>0</v>
      </c>
      <c r="BW369" s="6">
        <f ca="1">BW368+SUMIFS('Transactions (Dated)'!$F:$F,'Transactions (Dated)'!$D:$D,$BL369,'Transactions (Dated)'!$B:$B,BW$11,'Transactions (Dated)'!$C:$C,"Dividend (paid to cash)")*AH369</f>
        <v>0</v>
      </c>
      <c r="BX369" s="6">
        <f ca="1">BX368+SUMIFS('Transactions (Dated)'!$F:$F,'Transactions (Dated)'!$D:$D,$BL369,'Transactions (Dated)'!$B:$B,BX$11,'Transactions (Dated)'!$C:$C,"Dividend (paid to cash)")*AI369</f>
        <v>0</v>
      </c>
      <c r="BY369" s="6">
        <f ca="1">BY368+SUMIFS('Transactions (Dated)'!$F:$F,'Transactions (Dated)'!$D:$D,$BL369,'Transactions (Dated)'!$B:$B,BY$11,'Transactions (Dated)'!$C:$C,"Dividend (paid to cash)")*AJ369</f>
        <v>0</v>
      </c>
      <c r="BZ369" s="6">
        <f ca="1">BZ368+SUMIFS('Transactions (Dated)'!$F:$F,'Transactions (Dated)'!$D:$D,$BL369,'Transactions (Dated)'!$B:$B,BZ$11,'Transactions (Dated)'!$C:$C,"Dividend (paid to cash)")*AK369</f>
        <v>0</v>
      </c>
      <c r="CA369" s="6">
        <f ca="1">CA368+SUMIFS('Transactions (Dated)'!$F:$F,'Transactions (Dated)'!$D:$D,$BL369,'Transactions (Dated)'!$B:$B,CA$11,'Transactions (Dated)'!$C:$C,"Dividend (paid to cash)")*AL369</f>
        <v>0</v>
      </c>
      <c r="CB369" s="6">
        <v>0</v>
      </c>
      <c r="CC369" s="6">
        <v>0</v>
      </c>
      <c r="CD369" s="6"/>
      <c r="CF369" s="6">
        <f t="shared" ca="1" si="164"/>
        <v>47924.96699999999</v>
      </c>
      <c r="CH369" s="3">
        <f t="shared" si="165"/>
        <v>42433</v>
      </c>
      <c r="CI369" s="4">
        <f t="shared" ca="1" si="158"/>
        <v>899448.03</v>
      </c>
      <c r="CJ369" s="4">
        <f t="shared" ca="1" si="159"/>
        <v>47924.96699999999</v>
      </c>
      <c r="CL369" s="4">
        <f t="shared" ca="1" si="160"/>
        <v>947372.99699999997</v>
      </c>
    </row>
    <row r="370" spans="2:90" x14ac:dyDescent="0.15">
      <c r="B370" s="3">
        <f t="shared" si="161"/>
        <v>42436</v>
      </c>
      <c r="C370" s="2">
        <v>13383.6</v>
      </c>
      <c r="E370" s="70">
        <v>42436</v>
      </c>
      <c r="F370" s="69">
        <v>10.95</v>
      </c>
      <c r="G370" s="69">
        <v>2.39</v>
      </c>
      <c r="H370" s="69">
        <v>18.149999999999999</v>
      </c>
      <c r="I370" s="69">
        <v>33.36</v>
      </c>
      <c r="J370" s="69">
        <v>15.3</v>
      </c>
      <c r="K370" s="69">
        <v>11.84</v>
      </c>
      <c r="L370" s="69">
        <v>20.350000000000001</v>
      </c>
      <c r="M370" s="69">
        <v>3.86</v>
      </c>
      <c r="N370" s="69">
        <v>7.07</v>
      </c>
      <c r="O370" s="69">
        <v>8.6667000000000005</v>
      </c>
      <c r="P370" s="69">
        <v>25.3</v>
      </c>
      <c r="Q370" s="69">
        <v>1</v>
      </c>
      <c r="R370" s="69">
        <v>5.22</v>
      </c>
      <c r="S370" s="69">
        <v>39.54</v>
      </c>
      <c r="T370" s="69"/>
      <c r="U370">
        <v>39.54</v>
      </c>
      <c r="V370" s="4"/>
      <c r="X370" s="3">
        <f t="shared" si="140"/>
        <v>42436</v>
      </c>
      <c r="Y370" s="40">
        <f ca="1">Y369+SUMIFS('Transactions (Dated)'!$E$2:$E$53,'Transactions (Dated)'!$D$2:$D$53,'Share Values'!$X370,'Transactions (Dated)'!$B$2:$B$53,'Share Values'!Y$11,'Transactions (Dated)'!$C$2:$C$53,"Buy")-SUMIFS('Transactions (Dated)'!$E$2:$E$53,'Transactions (Dated)'!$D$2:$D$53,'Share Values'!$X370,'Transactions (Dated)'!$B$2:$B$53,'Share Values'!Y$11,'Transactions (Dated)'!$C$2:$C$53,"Sell")</f>
        <v>4625</v>
      </c>
      <c r="Z370" s="40">
        <f ca="1">Z369+SUMIFS('Transactions (Dated)'!$E$2:$E$53,'Transactions (Dated)'!$D$2:$D$53,'Share Values'!$X370,'Transactions (Dated)'!$B$2:$B$53,'Share Values'!Z$11,'Transactions (Dated)'!$C$2:$C$53,"Buy")-SUMIFS('Transactions (Dated)'!$E$2:$E$53,'Transactions (Dated)'!$D$2:$D$53,'Share Values'!$X370,'Transactions (Dated)'!$B$2:$B$53,'Share Values'!Z$11,'Transactions (Dated)'!$C$2:$C$53,"Sell")</f>
        <v>9375</v>
      </c>
      <c r="AA370" s="40">
        <f ca="1">AA369+SUMIFS('Transactions (Dated)'!$E$2:$E$53,'Transactions (Dated)'!$D$2:$D$53,'Share Values'!$X370,'Transactions (Dated)'!$B$2:$B$53,'Share Values'!AA$11,'Transactions (Dated)'!$C$2:$C$53,"Buy")-SUMIFS('Transactions (Dated)'!$E$2:$E$53,'Transactions (Dated)'!$D$2:$D$53,'Share Values'!$X370,'Transactions (Dated)'!$B$2:$B$53,'Share Values'!AA$11,'Transactions (Dated)'!$C$2:$C$53,"Sell")</f>
        <v>28857</v>
      </c>
      <c r="AB370" s="40">
        <f ca="1">AB369+SUMIFS('Transactions (Dated)'!$E$2:$E$53,'Transactions (Dated)'!$D$2:$D$53,'Share Values'!$X370,'Transactions (Dated)'!$B$2:$B$53,'Share Values'!AB$11,'Transactions (Dated)'!$C$2:$C$53,"Buy")-SUMIFS('Transactions (Dated)'!$E$2:$E$53,'Transactions (Dated)'!$D$2:$D$53,'Share Values'!$X370,'Transactions (Dated)'!$B$2:$B$53,'Share Values'!AB$11,'Transactions (Dated)'!$C$2:$C$53,"Sell")</f>
        <v>1892</v>
      </c>
      <c r="AC370" s="40">
        <f ca="1">AC369+SUMIFS('Transactions (Dated)'!$E$2:$E$53,'Transactions (Dated)'!$D$2:$D$53,'Share Values'!$X370,'Transactions (Dated)'!$B$2:$B$53,'Share Values'!AC$11,'Transactions (Dated)'!$C$2:$C$53,"Buy")-SUMIFS('Transactions (Dated)'!$E$2:$E$53,'Transactions (Dated)'!$D$2:$D$53,'Share Values'!$X370,'Transactions (Dated)'!$B$2:$B$53,'Share Values'!AC$11,'Transactions (Dated)'!$C$2:$C$53,"Sell")</f>
        <v>2348</v>
      </c>
      <c r="AD370" s="40">
        <f ca="1">AD369+SUMIFS('Transactions (Dated)'!$E$2:$E$53,'Transactions (Dated)'!$D$2:$D$53,'Share Values'!$X370,'Transactions (Dated)'!$B$2:$B$53,'Share Values'!AD$11,'Transactions (Dated)'!$C$2:$C$53,"Buy")-SUMIFS('Transactions (Dated)'!$E$2:$E$53,'Transactions (Dated)'!$D$2:$D$53,'Share Values'!$X370,'Transactions (Dated)'!$B$2:$B$53,'Share Values'!AD$11,'Transactions (Dated)'!$C$2:$C$53,"Sell")</f>
        <v>0</v>
      </c>
      <c r="AE370" s="40">
        <f ca="1">AE369+SUMIFS('Transactions (Dated)'!$E$2:$E$53,'Transactions (Dated)'!$D$2:$D$53,'Share Values'!$X370,'Transactions (Dated)'!$B$2:$B$53,'Share Values'!AE$11,'Transactions (Dated)'!$C$2:$C$53,"Buy")-SUMIFS('Transactions (Dated)'!$E$2:$E$53,'Transactions (Dated)'!$D$2:$D$53,'Share Values'!$X370,'Transactions (Dated)'!$B$2:$B$53,'Share Values'!AE$11,'Transactions (Dated)'!$C$2:$C$53,"Sell")</f>
        <v>2900</v>
      </c>
      <c r="AF370" s="40">
        <f ca="1">AF369+SUMIFS('Transactions (Dated)'!$E$2:$E$53,'Transactions (Dated)'!$D$2:$D$53,'Share Values'!$X370,'Transactions (Dated)'!$B$2:$B$53,'Share Values'!AF$11,'Transactions (Dated)'!$C$2:$C$53,"Buy")-SUMIFS('Transactions (Dated)'!$E$2:$E$53,'Transactions (Dated)'!$D$2:$D$53,'Share Values'!$X370,'Transactions (Dated)'!$B$2:$B$53,'Share Values'!AF$11,'Transactions (Dated)'!$C$2:$C$53,"Sell")</f>
        <v>28401</v>
      </c>
      <c r="AG370" s="40">
        <f ca="1">AG369+SUMIFS('Transactions (Dated)'!$E$2:$E$53,'Transactions (Dated)'!$D$2:$D$53,'Share Values'!$X370,'Transactions (Dated)'!$B$2:$B$53,'Share Values'!AG$11,'Transactions (Dated)'!$C$2:$C$53,"Buy")-SUMIFS('Transactions (Dated)'!$E$2:$E$53,'Transactions (Dated)'!$D$2:$D$53,'Share Values'!$X370,'Transactions (Dated)'!$B$2:$B$53,'Share Values'!AG$11,'Transactions (Dated)'!$C$2:$C$53,"Sell")</f>
        <v>6835</v>
      </c>
      <c r="AH370" s="40">
        <f ca="1">AH369+SUMIFS('Transactions (Dated)'!$E$2:$E$53,'Transactions (Dated)'!$D$2:$D$53,'Share Values'!$X370,'Transactions (Dated)'!$B$2:$B$53,'Share Values'!AH$11,'Transactions (Dated)'!$C$2:$C$53,"Buy")-SUMIFS('Transactions (Dated)'!$E$2:$E$53,'Transactions (Dated)'!$D$2:$D$53,'Share Values'!$X370,'Transactions (Dated)'!$B$2:$B$53,'Share Values'!AH$11,'Transactions (Dated)'!$C$2:$C$53,"Sell")</f>
        <v>0</v>
      </c>
      <c r="AI370" s="40">
        <f ca="1">AI369+SUMIFS('Transactions (Dated)'!$E$2:$E$53,'Transactions (Dated)'!$D$2:$D$53,'Share Values'!$X370,'Transactions (Dated)'!$B$2:$B$53,'Share Values'!AI$11,'Transactions (Dated)'!$C$2:$C$53,"Buy")-SUMIFS('Transactions (Dated)'!$E$2:$E$53,'Transactions (Dated)'!$D$2:$D$53,'Share Values'!$X370,'Transactions (Dated)'!$B$2:$B$53,'Share Values'!AI$11,'Transactions (Dated)'!$C$2:$C$53,"Sell")</f>
        <v>0</v>
      </c>
      <c r="AJ370" s="40">
        <f ca="1">AJ369+SUMIFS('Transactions (Dated)'!$E$2:$E$53,'Transactions (Dated)'!$D$2:$D$53,'Share Values'!$X370,'Transactions (Dated)'!$B$2:$B$53,'Share Values'!AJ$11,'Transactions (Dated)'!$C$2:$C$53,"Buy")-SUMIFS('Transactions (Dated)'!$E$2:$E$53,'Transactions (Dated)'!$D$2:$D$53,'Share Values'!$X370,'Transactions (Dated)'!$B$2:$B$53,'Share Values'!AJ$11,'Transactions (Dated)'!$C$2:$C$53,"Sell")</f>
        <v>0</v>
      </c>
      <c r="AK370" s="40">
        <f ca="1">AK369+SUMIFS('Transactions (Dated)'!$E$2:$E$53,'Transactions (Dated)'!$D$2:$D$53,'Share Values'!$X370,'Transactions (Dated)'!$B$2:$B$53,'Share Values'!AK$11,'Transactions (Dated)'!$C$2:$C$53,"Buy")-SUMIFS('Transactions (Dated)'!$E$2:$E$53,'Transactions (Dated)'!$D$2:$D$53,'Share Values'!$X370,'Transactions (Dated)'!$B$2:$B$53,'Share Values'!AK$11,'Transactions (Dated)'!$C$2:$C$53,"Sell")</f>
        <v>0</v>
      </c>
      <c r="AL370" s="40">
        <f ca="1">AL369+SUMIFS('Transactions (Dated)'!$E$2:$E$53,'Transactions (Dated)'!$D$2:$D$53,'Share Values'!$X370,'Transactions (Dated)'!$B$2:$B$53,'Share Values'!AL$11,'Transactions (Dated)'!$C$2:$C$53,"Buy")-SUMIFS('Transactions (Dated)'!$E$2:$E$53,'Transactions (Dated)'!$D$2:$D$53,'Share Values'!$X370,'Transactions (Dated)'!$B$2:$B$53,'Share Values'!AL$11,'Transactions (Dated)'!$C$2:$C$53,"Sell")</f>
        <v>0</v>
      </c>
      <c r="AM370" s="40">
        <f ca="1">AM369+SUMIFS('Transactions (Dated)'!$E$2:$E$53,'Transactions (Dated)'!$D$2:$D$53,'Share Values'!$X370,'Transactions (Dated)'!$B$2:$B$53,'Share Values'!AM$11,'Transactions (Dated)'!$C$2:$C$53,"Buy")-SUMIFS('Transactions (Dated)'!$E$2:$E$53,'Transactions (Dated)'!$D$2:$D$53,'Share Values'!$X370,'Transactions (Dated)'!$B$2:$B$53,'Share Values'!AM$11,'Transactions (Dated)'!$C$2:$C$53,"Sell")</f>
        <v>0</v>
      </c>
      <c r="AN370" s="40">
        <f ca="1">AN369+SUMIFS('Transactions (Dated)'!$E$2:$E$53,'Transactions (Dated)'!$D$2:$D$53,'Share Values'!$X370,'Transactions (Dated)'!$B$2:$B$53,'Share Values'!AN$11,'Transactions (Dated)'!$C$2:$C$53,"Buy")-SUMIFS('Transactions (Dated)'!$E$2:$E$53,'Transactions (Dated)'!$D$2:$D$53,'Share Values'!$X370,'Transactions (Dated)'!$B$2:$B$53,'Share Values'!AN$11,'Transactions (Dated)'!$C$2:$C$53,"Sell")</f>
        <v>0</v>
      </c>
      <c r="AO370" s="40"/>
      <c r="AQ370" s="3">
        <f t="shared" si="141"/>
        <v>42436</v>
      </c>
      <c r="AR370" s="6">
        <f t="shared" ca="1" si="142"/>
        <v>50643.75</v>
      </c>
      <c r="AS370" s="6">
        <f t="shared" ca="1" si="143"/>
        <v>22406.25</v>
      </c>
      <c r="AT370" s="6">
        <f t="shared" ca="1" si="144"/>
        <v>523754.54999999993</v>
      </c>
      <c r="AU370" s="6">
        <f t="shared" ca="1" si="145"/>
        <v>63117.119999999995</v>
      </c>
      <c r="AV370" s="6">
        <f t="shared" ca="1" si="146"/>
        <v>35924.400000000001</v>
      </c>
      <c r="AW370" s="6">
        <f t="shared" ca="1" si="147"/>
        <v>0</v>
      </c>
      <c r="AX370" s="6">
        <f t="shared" ca="1" si="148"/>
        <v>59015.000000000007</v>
      </c>
      <c r="AY370" s="6">
        <f t="shared" ca="1" si="149"/>
        <v>109627.86</v>
      </c>
      <c r="AZ370" s="6">
        <f t="shared" ca="1" si="150"/>
        <v>48323.450000000004</v>
      </c>
      <c r="BA370" s="6">
        <f t="shared" ca="1" si="151"/>
        <v>0</v>
      </c>
      <c r="BB370" s="6">
        <f t="shared" ca="1" si="152"/>
        <v>0</v>
      </c>
      <c r="BC370" s="6">
        <f t="shared" ca="1" si="153"/>
        <v>0</v>
      </c>
      <c r="BD370" s="6">
        <f t="shared" ca="1" si="154"/>
        <v>0</v>
      </c>
      <c r="BE370" s="6">
        <f t="shared" ca="1" si="155"/>
        <v>0</v>
      </c>
      <c r="BF370" s="6">
        <f t="shared" ca="1" si="162"/>
        <v>0</v>
      </c>
      <c r="BG370" s="6">
        <f t="shared" ca="1" si="163"/>
        <v>0</v>
      </c>
      <c r="BH370" s="6"/>
      <c r="BJ370" s="4">
        <f t="shared" ca="1" si="156"/>
        <v>912812.37999999989</v>
      </c>
      <c r="BL370" s="3">
        <f t="shared" si="157"/>
        <v>42436</v>
      </c>
      <c r="BM370" s="6">
        <f>BM369+SUMIFS('Transactions (Dated)'!G:G,'Transactions (Dated)'!D:D,'Share Values'!AQ370)</f>
        <v>9028.2399999999907</v>
      </c>
      <c r="BN370" s="6">
        <f ca="1">BN369+SUMIFS('Transactions (Dated)'!$F:$F,'Transactions (Dated)'!$D:$D,$BL370,'Transactions (Dated)'!$B:$B,BN$11,'Transactions (Dated)'!$C:$C,"Dividend (paid to cash)")*Y370</f>
        <v>0</v>
      </c>
      <c r="BO370" s="6">
        <f ca="1">BO369+SUMIFS('Transactions (Dated)'!$F:$F,'Transactions (Dated)'!$D:$D,$BL370,'Transactions (Dated)'!$B:$B,BO$11,'Transactions (Dated)'!$C:$C,"Dividend (paid to cash)")*Z370</f>
        <v>2421.875</v>
      </c>
      <c r="BP370" s="6">
        <f ca="1">BP369+SUMIFS('Transactions (Dated)'!$F:$F,'Transactions (Dated)'!$D:$D,$BL370,'Transactions (Dated)'!$B:$B,BP$11,'Transactions (Dated)'!$C:$C,"Dividend (paid to cash)")*AA370</f>
        <v>35213.892</v>
      </c>
      <c r="BQ370" s="6">
        <f ca="1">BQ369+SUMIFS('Transactions (Dated)'!$F:$F,'Transactions (Dated)'!$D:$D,$BL370,'Transactions (Dated)'!$B:$B,BQ$11,'Transactions (Dated)'!$C:$C,"Dividend (paid to cash)")*AB370</f>
        <v>245.96000000000004</v>
      </c>
      <c r="BR370" s="6">
        <f ca="1">BR369+SUMIFS('Transactions (Dated)'!$F:$F,'Transactions (Dated)'!$D:$D,$BL370,'Transactions (Dated)'!$B:$B,BR$11,'Transactions (Dated)'!$C:$C,"Dividend (paid to cash)")*AC370</f>
        <v>0</v>
      </c>
      <c r="BS370" s="6">
        <f ca="1">BS369+SUMIFS('Transactions (Dated)'!$F:$F,'Transactions (Dated)'!$D:$D,$BL370,'Transactions (Dated)'!$B:$B,BS$11,'Transactions (Dated)'!$C:$C,"Dividend (paid to cash)")*AD370</f>
        <v>0</v>
      </c>
      <c r="BT370" s="6">
        <f ca="1">BT369+SUMIFS('Transactions (Dated)'!$F:$F,'Transactions (Dated)'!$D:$D,$BL370,'Transactions (Dated)'!$B:$B,BT$11,'Transactions (Dated)'!$C:$C,"Dividend (paid to cash)")*AE370</f>
        <v>1014.9999999999999</v>
      </c>
      <c r="BU370" s="6">
        <f ca="1">BU369+SUMIFS('Transactions (Dated)'!$F:$F,'Transactions (Dated)'!$D:$D,$BL370,'Transactions (Dated)'!$B:$B,BU$11,'Transactions (Dated)'!$C:$C,"Dividend (paid to cash)")*AF370</f>
        <v>0</v>
      </c>
      <c r="BV370" s="6">
        <f ca="1">BV369+SUMIFS('Transactions (Dated)'!$F:$F,'Transactions (Dated)'!$D:$D,$BL370,'Transactions (Dated)'!$B:$B,BV$11,'Transactions (Dated)'!$C:$C,"Dividend (paid to cash)")*AG370</f>
        <v>0</v>
      </c>
      <c r="BW370" s="6">
        <f ca="1">BW369+SUMIFS('Transactions (Dated)'!$F:$F,'Transactions (Dated)'!$D:$D,$BL370,'Transactions (Dated)'!$B:$B,BW$11,'Transactions (Dated)'!$C:$C,"Dividend (paid to cash)")*AH370</f>
        <v>0</v>
      </c>
      <c r="BX370" s="6">
        <f ca="1">BX369+SUMIFS('Transactions (Dated)'!$F:$F,'Transactions (Dated)'!$D:$D,$BL370,'Transactions (Dated)'!$B:$B,BX$11,'Transactions (Dated)'!$C:$C,"Dividend (paid to cash)")*AI370</f>
        <v>0</v>
      </c>
      <c r="BY370" s="6">
        <f ca="1">BY369+SUMIFS('Transactions (Dated)'!$F:$F,'Transactions (Dated)'!$D:$D,$BL370,'Transactions (Dated)'!$B:$B,BY$11,'Transactions (Dated)'!$C:$C,"Dividend (paid to cash)")*AJ370</f>
        <v>0</v>
      </c>
      <c r="BZ370" s="6">
        <f ca="1">BZ369+SUMIFS('Transactions (Dated)'!$F:$F,'Transactions (Dated)'!$D:$D,$BL370,'Transactions (Dated)'!$B:$B,BZ$11,'Transactions (Dated)'!$C:$C,"Dividend (paid to cash)")*AK370</f>
        <v>0</v>
      </c>
      <c r="CA370" s="6">
        <f ca="1">CA369+SUMIFS('Transactions (Dated)'!$F:$F,'Transactions (Dated)'!$D:$D,$BL370,'Transactions (Dated)'!$B:$B,CA$11,'Transactions (Dated)'!$C:$C,"Dividend (paid to cash)")*AL370</f>
        <v>0</v>
      </c>
      <c r="CB370" s="6">
        <v>0</v>
      </c>
      <c r="CC370" s="6">
        <v>0</v>
      </c>
      <c r="CD370" s="6"/>
      <c r="CF370" s="6">
        <f t="shared" ca="1" si="164"/>
        <v>47924.96699999999</v>
      </c>
      <c r="CH370" s="3">
        <f t="shared" si="165"/>
        <v>42436</v>
      </c>
      <c r="CI370" s="4">
        <f t="shared" ca="1" si="158"/>
        <v>912812.37999999989</v>
      </c>
      <c r="CJ370" s="4">
        <f t="shared" ca="1" si="159"/>
        <v>47924.96699999999</v>
      </c>
      <c r="CL370" s="4">
        <f t="shared" ca="1" si="160"/>
        <v>960737.34699999983</v>
      </c>
    </row>
    <row r="371" spans="2:90" x14ac:dyDescent="0.15">
      <c r="B371" s="3">
        <f t="shared" si="161"/>
        <v>42437</v>
      </c>
      <c r="C371" s="2">
        <v>13311.1</v>
      </c>
      <c r="E371" s="70">
        <v>42437</v>
      </c>
      <c r="F371" s="69">
        <v>10.92</v>
      </c>
      <c r="G371" s="69">
        <v>2.29</v>
      </c>
      <c r="H371" s="69">
        <v>18.059999999999999</v>
      </c>
      <c r="I371" s="69">
        <v>33.200000000000003</v>
      </c>
      <c r="J371" s="69">
        <v>15.23</v>
      </c>
      <c r="K371" s="69">
        <v>11.8</v>
      </c>
      <c r="L371" s="69">
        <v>20.260000000000002</v>
      </c>
      <c r="M371" s="69">
        <v>3.73</v>
      </c>
      <c r="N371" s="69">
        <v>7.45</v>
      </c>
      <c r="O371" s="69">
        <v>8.6266999999999996</v>
      </c>
      <c r="P371" s="69">
        <v>25.35</v>
      </c>
      <c r="Q371" s="69">
        <v>1.02</v>
      </c>
      <c r="R371" s="69">
        <v>4.88</v>
      </c>
      <c r="S371" s="69">
        <v>40.18</v>
      </c>
      <c r="T371" s="69"/>
      <c r="U371">
        <v>40.18</v>
      </c>
      <c r="V371" s="4"/>
      <c r="X371" s="3">
        <f t="shared" si="140"/>
        <v>42437</v>
      </c>
      <c r="Y371" s="40">
        <f ca="1">Y370+SUMIFS('Transactions (Dated)'!$E$2:$E$53,'Transactions (Dated)'!$D$2:$D$53,'Share Values'!$X371,'Transactions (Dated)'!$B$2:$B$53,'Share Values'!Y$11,'Transactions (Dated)'!$C$2:$C$53,"Buy")-SUMIFS('Transactions (Dated)'!$E$2:$E$53,'Transactions (Dated)'!$D$2:$D$53,'Share Values'!$X371,'Transactions (Dated)'!$B$2:$B$53,'Share Values'!Y$11,'Transactions (Dated)'!$C$2:$C$53,"Sell")</f>
        <v>4625</v>
      </c>
      <c r="Z371" s="40">
        <f ca="1">Z370+SUMIFS('Transactions (Dated)'!$E$2:$E$53,'Transactions (Dated)'!$D$2:$D$53,'Share Values'!$X371,'Transactions (Dated)'!$B$2:$B$53,'Share Values'!Z$11,'Transactions (Dated)'!$C$2:$C$53,"Buy")-SUMIFS('Transactions (Dated)'!$E$2:$E$53,'Transactions (Dated)'!$D$2:$D$53,'Share Values'!$X371,'Transactions (Dated)'!$B$2:$B$53,'Share Values'!Z$11,'Transactions (Dated)'!$C$2:$C$53,"Sell")</f>
        <v>9375</v>
      </c>
      <c r="AA371" s="40">
        <f ca="1">AA370+SUMIFS('Transactions (Dated)'!$E$2:$E$53,'Transactions (Dated)'!$D$2:$D$53,'Share Values'!$X371,'Transactions (Dated)'!$B$2:$B$53,'Share Values'!AA$11,'Transactions (Dated)'!$C$2:$C$53,"Buy")-SUMIFS('Transactions (Dated)'!$E$2:$E$53,'Transactions (Dated)'!$D$2:$D$53,'Share Values'!$X371,'Transactions (Dated)'!$B$2:$B$53,'Share Values'!AA$11,'Transactions (Dated)'!$C$2:$C$53,"Sell")</f>
        <v>28857</v>
      </c>
      <c r="AB371" s="40">
        <f ca="1">AB370+SUMIFS('Transactions (Dated)'!$E$2:$E$53,'Transactions (Dated)'!$D$2:$D$53,'Share Values'!$X371,'Transactions (Dated)'!$B$2:$B$53,'Share Values'!AB$11,'Transactions (Dated)'!$C$2:$C$53,"Buy")-SUMIFS('Transactions (Dated)'!$E$2:$E$53,'Transactions (Dated)'!$D$2:$D$53,'Share Values'!$X371,'Transactions (Dated)'!$B$2:$B$53,'Share Values'!AB$11,'Transactions (Dated)'!$C$2:$C$53,"Sell")</f>
        <v>1892</v>
      </c>
      <c r="AC371" s="40">
        <f ca="1">AC370+SUMIFS('Transactions (Dated)'!$E$2:$E$53,'Transactions (Dated)'!$D$2:$D$53,'Share Values'!$X371,'Transactions (Dated)'!$B$2:$B$53,'Share Values'!AC$11,'Transactions (Dated)'!$C$2:$C$53,"Buy")-SUMIFS('Transactions (Dated)'!$E$2:$E$53,'Transactions (Dated)'!$D$2:$D$53,'Share Values'!$X371,'Transactions (Dated)'!$B$2:$B$53,'Share Values'!AC$11,'Transactions (Dated)'!$C$2:$C$53,"Sell")</f>
        <v>2348</v>
      </c>
      <c r="AD371" s="40">
        <f ca="1">AD370+SUMIFS('Transactions (Dated)'!$E$2:$E$53,'Transactions (Dated)'!$D$2:$D$53,'Share Values'!$X371,'Transactions (Dated)'!$B$2:$B$53,'Share Values'!AD$11,'Transactions (Dated)'!$C$2:$C$53,"Buy")-SUMIFS('Transactions (Dated)'!$E$2:$E$53,'Transactions (Dated)'!$D$2:$D$53,'Share Values'!$X371,'Transactions (Dated)'!$B$2:$B$53,'Share Values'!AD$11,'Transactions (Dated)'!$C$2:$C$53,"Sell")</f>
        <v>0</v>
      </c>
      <c r="AE371" s="40">
        <f ca="1">AE370+SUMIFS('Transactions (Dated)'!$E$2:$E$53,'Transactions (Dated)'!$D$2:$D$53,'Share Values'!$X371,'Transactions (Dated)'!$B$2:$B$53,'Share Values'!AE$11,'Transactions (Dated)'!$C$2:$C$53,"Buy")-SUMIFS('Transactions (Dated)'!$E$2:$E$53,'Transactions (Dated)'!$D$2:$D$53,'Share Values'!$X371,'Transactions (Dated)'!$B$2:$B$53,'Share Values'!AE$11,'Transactions (Dated)'!$C$2:$C$53,"Sell")</f>
        <v>2900</v>
      </c>
      <c r="AF371" s="40">
        <f ca="1">AF370+SUMIFS('Transactions (Dated)'!$E$2:$E$53,'Transactions (Dated)'!$D$2:$D$53,'Share Values'!$X371,'Transactions (Dated)'!$B$2:$B$53,'Share Values'!AF$11,'Transactions (Dated)'!$C$2:$C$53,"Buy")-SUMIFS('Transactions (Dated)'!$E$2:$E$53,'Transactions (Dated)'!$D$2:$D$53,'Share Values'!$X371,'Transactions (Dated)'!$B$2:$B$53,'Share Values'!AF$11,'Transactions (Dated)'!$C$2:$C$53,"Sell")</f>
        <v>28401</v>
      </c>
      <c r="AG371" s="40">
        <f ca="1">AG370+SUMIFS('Transactions (Dated)'!$E$2:$E$53,'Transactions (Dated)'!$D$2:$D$53,'Share Values'!$X371,'Transactions (Dated)'!$B$2:$B$53,'Share Values'!AG$11,'Transactions (Dated)'!$C$2:$C$53,"Buy")-SUMIFS('Transactions (Dated)'!$E$2:$E$53,'Transactions (Dated)'!$D$2:$D$53,'Share Values'!$X371,'Transactions (Dated)'!$B$2:$B$53,'Share Values'!AG$11,'Transactions (Dated)'!$C$2:$C$53,"Sell")</f>
        <v>6835</v>
      </c>
      <c r="AH371" s="40">
        <f ca="1">AH370+SUMIFS('Transactions (Dated)'!$E$2:$E$53,'Transactions (Dated)'!$D$2:$D$53,'Share Values'!$X371,'Transactions (Dated)'!$B$2:$B$53,'Share Values'!AH$11,'Transactions (Dated)'!$C$2:$C$53,"Buy")-SUMIFS('Transactions (Dated)'!$E$2:$E$53,'Transactions (Dated)'!$D$2:$D$53,'Share Values'!$X371,'Transactions (Dated)'!$B$2:$B$53,'Share Values'!AH$11,'Transactions (Dated)'!$C$2:$C$53,"Sell")</f>
        <v>0</v>
      </c>
      <c r="AI371" s="40">
        <f ca="1">AI370+SUMIFS('Transactions (Dated)'!$E$2:$E$53,'Transactions (Dated)'!$D$2:$D$53,'Share Values'!$X371,'Transactions (Dated)'!$B$2:$B$53,'Share Values'!AI$11,'Transactions (Dated)'!$C$2:$C$53,"Buy")-SUMIFS('Transactions (Dated)'!$E$2:$E$53,'Transactions (Dated)'!$D$2:$D$53,'Share Values'!$X371,'Transactions (Dated)'!$B$2:$B$53,'Share Values'!AI$11,'Transactions (Dated)'!$C$2:$C$53,"Sell")</f>
        <v>0</v>
      </c>
      <c r="AJ371" s="40">
        <f ca="1">AJ370+SUMIFS('Transactions (Dated)'!$E$2:$E$53,'Transactions (Dated)'!$D$2:$D$53,'Share Values'!$X371,'Transactions (Dated)'!$B$2:$B$53,'Share Values'!AJ$11,'Transactions (Dated)'!$C$2:$C$53,"Buy")-SUMIFS('Transactions (Dated)'!$E$2:$E$53,'Transactions (Dated)'!$D$2:$D$53,'Share Values'!$X371,'Transactions (Dated)'!$B$2:$B$53,'Share Values'!AJ$11,'Transactions (Dated)'!$C$2:$C$53,"Sell")</f>
        <v>0</v>
      </c>
      <c r="AK371" s="40">
        <f ca="1">AK370+SUMIFS('Transactions (Dated)'!$E$2:$E$53,'Transactions (Dated)'!$D$2:$D$53,'Share Values'!$X371,'Transactions (Dated)'!$B$2:$B$53,'Share Values'!AK$11,'Transactions (Dated)'!$C$2:$C$53,"Buy")-SUMIFS('Transactions (Dated)'!$E$2:$E$53,'Transactions (Dated)'!$D$2:$D$53,'Share Values'!$X371,'Transactions (Dated)'!$B$2:$B$53,'Share Values'!AK$11,'Transactions (Dated)'!$C$2:$C$53,"Sell")</f>
        <v>0</v>
      </c>
      <c r="AL371" s="40">
        <f ca="1">AL370+SUMIFS('Transactions (Dated)'!$E$2:$E$53,'Transactions (Dated)'!$D$2:$D$53,'Share Values'!$X371,'Transactions (Dated)'!$B$2:$B$53,'Share Values'!AL$11,'Transactions (Dated)'!$C$2:$C$53,"Buy")-SUMIFS('Transactions (Dated)'!$E$2:$E$53,'Transactions (Dated)'!$D$2:$D$53,'Share Values'!$X371,'Transactions (Dated)'!$B$2:$B$53,'Share Values'!AL$11,'Transactions (Dated)'!$C$2:$C$53,"Sell")</f>
        <v>0</v>
      </c>
      <c r="AM371" s="40">
        <f ca="1">AM370+SUMIFS('Transactions (Dated)'!$E$2:$E$53,'Transactions (Dated)'!$D$2:$D$53,'Share Values'!$X371,'Transactions (Dated)'!$B$2:$B$53,'Share Values'!AM$11,'Transactions (Dated)'!$C$2:$C$53,"Buy")-SUMIFS('Transactions (Dated)'!$E$2:$E$53,'Transactions (Dated)'!$D$2:$D$53,'Share Values'!$X371,'Transactions (Dated)'!$B$2:$B$53,'Share Values'!AM$11,'Transactions (Dated)'!$C$2:$C$53,"Sell")</f>
        <v>0</v>
      </c>
      <c r="AN371" s="40">
        <f ca="1">AN370+SUMIFS('Transactions (Dated)'!$E$2:$E$53,'Transactions (Dated)'!$D$2:$D$53,'Share Values'!$X371,'Transactions (Dated)'!$B$2:$B$53,'Share Values'!AN$11,'Transactions (Dated)'!$C$2:$C$53,"Buy")-SUMIFS('Transactions (Dated)'!$E$2:$E$53,'Transactions (Dated)'!$D$2:$D$53,'Share Values'!$X371,'Transactions (Dated)'!$B$2:$B$53,'Share Values'!AN$11,'Transactions (Dated)'!$C$2:$C$53,"Sell")</f>
        <v>0</v>
      </c>
      <c r="AO371" s="40"/>
      <c r="AQ371" s="3">
        <f t="shared" si="141"/>
        <v>42437</v>
      </c>
      <c r="AR371" s="6">
        <f t="shared" ca="1" si="142"/>
        <v>50505</v>
      </c>
      <c r="AS371" s="6">
        <f t="shared" ca="1" si="143"/>
        <v>21468.75</v>
      </c>
      <c r="AT371" s="6">
        <f t="shared" ca="1" si="144"/>
        <v>521157.42</v>
      </c>
      <c r="AU371" s="6">
        <f t="shared" ca="1" si="145"/>
        <v>62814.400000000009</v>
      </c>
      <c r="AV371" s="6">
        <f t="shared" ca="1" si="146"/>
        <v>35760.04</v>
      </c>
      <c r="AW371" s="6">
        <f t="shared" ca="1" si="147"/>
        <v>0</v>
      </c>
      <c r="AX371" s="6">
        <f t="shared" ca="1" si="148"/>
        <v>58754.000000000007</v>
      </c>
      <c r="AY371" s="6">
        <f t="shared" ca="1" si="149"/>
        <v>105935.73</v>
      </c>
      <c r="AZ371" s="6">
        <f t="shared" ca="1" si="150"/>
        <v>50920.75</v>
      </c>
      <c r="BA371" s="6">
        <f t="shared" ca="1" si="151"/>
        <v>0</v>
      </c>
      <c r="BB371" s="6">
        <f t="shared" ca="1" si="152"/>
        <v>0</v>
      </c>
      <c r="BC371" s="6">
        <f t="shared" ca="1" si="153"/>
        <v>0</v>
      </c>
      <c r="BD371" s="6">
        <f t="shared" ca="1" si="154"/>
        <v>0</v>
      </c>
      <c r="BE371" s="6">
        <f t="shared" ca="1" si="155"/>
        <v>0</v>
      </c>
      <c r="BF371" s="6">
        <f t="shared" ca="1" si="162"/>
        <v>0</v>
      </c>
      <c r="BG371" s="6">
        <f t="shared" ca="1" si="163"/>
        <v>0</v>
      </c>
      <c r="BH371" s="6"/>
      <c r="BJ371" s="4">
        <f t="shared" ca="1" si="156"/>
        <v>907316.09</v>
      </c>
      <c r="BL371" s="3">
        <f t="shared" si="157"/>
        <v>42437</v>
      </c>
      <c r="BM371" s="6">
        <f>BM370+SUMIFS('Transactions (Dated)'!G:G,'Transactions (Dated)'!D:D,'Share Values'!AQ371)</f>
        <v>9028.2399999999907</v>
      </c>
      <c r="BN371" s="6">
        <f ca="1">BN370+SUMIFS('Transactions (Dated)'!$F:$F,'Transactions (Dated)'!$D:$D,$BL371,'Transactions (Dated)'!$B:$B,BN$11,'Transactions (Dated)'!$C:$C,"Dividend (paid to cash)")*Y371</f>
        <v>0</v>
      </c>
      <c r="BO371" s="6">
        <f ca="1">BO370+SUMIFS('Transactions (Dated)'!$F:$F,'Transactions (Dated)'!$D:$D,$BL371,'Transactions (Dated)'!$B:$B,BO$11,'Transactions (Dated)'!$C:$C,"Dividend (paid to cash)")*Z371</f>
        <v>2421.875</v>
      </c>
      <c r="BP371" s="6">
        <f ca="1">BP370+SUMIFS('Transactions (Dated)'!$F:$F,'Transactions (Dated)'!$D:$D,$BL371,'Transactions (Dated)'!$B:$B,BP$11,'Transactions (Dated)'!$C:$C,"Dividend (paid to cash)")*AA371</f>
        <v>35213.892</v>
      </c>
      <c r="BQ371" s="6">
        <f ca="1">BQ370+SUMIFS('Transactions (Dated)'!$F:$F,'Transactions (Dated)'!$D:$D,$BL371,'Transactions (Dated)'!$B:$B,BQ$11,'Transactions (Dated)'!$C:$C,"Dividend (paid to cash)")*AB371</f>
        <v>245.96000000000004</v>
      </c>
      <c r="BR371" s="6">
        <f ca="1">BR370+SUMIFS('Transactions (Dated)'!$F:$F,'Transactions (Dated)'!$D:$D,$BL371,'Transactions (Dated)'!$B:$B,BR$11,'Transactions (Dated)'!$C:$C,"Dividend (paid to cash)")*AC371</f>
        <v>0</v>
      </c>
      <c r="BS371" s="6">
        <f ca="1">BS370+SUMIFS('Transactions (Dated)'!$F:$F,'Transactions (Dated)'!$D:$D,$BL371,'Transactions (Dated)'!$B:$B,BS$11,'Transactions (Dated)'!$C:$C,"Dividend (paid to cash)")*AD371</f>
        <v>0</v>
      </c>
      <c r="BT371" s="6">
        <f ca="1">BT370+SUMIFS('Transactions (Dated)'!$F:$F,'Transactions (Dated)'!$D:$D,$BL371,'Transactions (Dated)'!$B:$B,BT$11,'Transactions (Dated)'!$C:$C,"Dividend (paid to cash)")*AE371</f>
        <v>1014.9999999999999</v>
      </c>
      <c r="BU371" s="6">
        <f ca="1">BU370+SUMIFS('Transactions (Dated)'!$F:$F,'Transactions (Dated)'!$D:$D,$BL371,'Transactions (Dated)'!$B:$B,BU$11,'Transactions (Dated)'!$C:$C,"Dividend (paid to cash)")*AF371</f>
        <v>0</v>
      </c>
      <c r="BV371" s="6">
        <f ca="1">BV370+SUMIFS('Transactions (Dated)'!$F:$F,'Transactions (Dated)'!$D:$D,$BL371,'Transactions (Dated)'!$B:$B,BV$11,'Transactions (Dated)'!$C:$C,"Dividend (paid to cash)")*AG371</f>
        <v>0</v>
      </c>
      <c r="BW371" s="6">
        <f ca="1">BW370+SUMIFS('Transactions (Dated)'!$F:$F,'Transactions (Dated)'!$D:$D,$BL371,'Transactions (Dated)'!$B:$B,BW$11,'Transactions (Dated)'!$C:$C,"Dividend (paid to cash)")*AH371</f>
        <v>0</v>
      </c>
      <c r="BX371" s="6">
        <f ca="1">BX370+SUMIFS('Transactions (Dated)'!$F:$F,'Transactions (Dated)'!$D:$D,$BL371,'Transactions (Dated)'!$B:$B,BX$11,'Transactions (Dated)'!$C:$C,"Dividend (paid to cash)")*AI371</f>
        <v>0</v>
      </c>
      <c r="BY371" s="6">
        <f ca="1">BY370+SUMIFS('Transactions (Dated)'!$F:$F,'Transactions (Dated)'!$D:$D,$BL371,'Transactions (Dated)'!$B:$B,BY$11,'Transactions (Dated)'!$C:$C,"Dividend (paid to cash)")*AJ371</f>
        <v>0</v>
      </c>
      <c r="BZ371" s="6">
        <f ca="1">BZ370+SUMIFS('Transactions (Dated)'!$F:$F,'Transactions (Dated)'!$D:$D,$BL371,'Transactions (Dated)'!$B:$B,BZ$11,'Transactions (Dated)'!$C:$C,"Dividend (paid to cash)")*AK371</f>
        <v>0</v>
      </c>
      <c r="CA371" s="6">
        <f ca="1">CA370+SUMIFS('Transactions (Dated)'!$F:$F,'Transactions (Dated)'!$D:$D,$BL371,'Transactions (Dated)'!$B:$B,CA$11,'Transactions (Dated)'!$C:$C,"Dividend (paid to cash)")*AL371</f>
        <v>0</v>
      </c>
      <c r="CB371" s="6">
        <v>0</v>
      </c>
      <c r="CC371" s="6">
        <v>0</v>
      </c>
      <c r="CD371" s="6"/>
      <c r="CF371" s="6">
        <f t="shared" ca="1" si="164"/>
        <v>47924.96699999999</v>
      </c>
      <c r="CH371" s="3">
        <f t="shared" si="165"/>
        <v>42437</v>
      </c>
      <c r="CI371" s="4">
        <f t="shared" ca="1" si="158"/>
        <v>907316.09</v>
      </c>
      <c r="CJ371" s="4">
        <f t="shared" ca="1" si="159"/>
        <v>47924.96699999999</v>
      </c>
      <c r="CL371" s="4">
        <f t="shared" ca="1" si="160"/>
        <v>955241.05699999991</v>
      </c>
    </row>
    <row r="372" spans="2:90" x14ac:dyDescent="0.15">
      <c r="B372" s="3">
        <f t="shared" si="161"/>
        <v>42438</v>
      </c>
      <c r="C372" s="2">
        <v>13392.9</v>
      </c>
      <c r="E372" s="70">
        <v>42438</v>
      </c>
      <c r="F372" s="69">
        <v>10.91</v>
      </c>
      <c r="G372" s="69">
        <v>2.21</v>
      </c>
      <c r="H372" s="69">
        <v>18.149999999999999</v>
      </c>
      <c r="I372" s="69">
        <v>32.32</v>
      </c>
      <c r="J372" s="69">
        <v>14.87</v>
      </c>
      <c r="K372" s="69">
        <v>12.11</v>
      </c>
      <c r="L372" s="69">
        <v>20.149999999999999</v>
      </c>
      <c r="M372" s="69">
        <v>3.63</v>
      </c>
      <c r="N372" s="69">
        <v>8.3000000000000007</v>
      </c>
      <c r="O372" s="69">
        <v>8.9600000000000009</v>
      </c>
      <c r="P372" s="69">
        <v>26.44</v>
      </c>
      <c r="Q372" s="69">
        <v>1.02</v>
      </c>
      <c r="R372" s="69">
        <v>5.19</v>
      </c>
      <c r="S372" s="69">
        <v>40.119999999999997</v>
      </c>
      <c r="T372" s="69"/>
      <c r="U372">
        <v>40.119999999999997</v>
      </c>
      <c r="V372" s="4"/>
      <c r="X372" s="3">
        <f t="shared" si="140"/>
        <v>42438</v>
      </c>
      <c r="Y372" s="40">
        <f ca="1">Y371+SUMIFS('Transactions (Dated)'!$E$2:$E$53,'Transactions (Dated)'!$D$2:$D$53,'Share Values'!$X372,'Transactions (Dated)'!$B$2:$B$53,'Share Values'!Y$11,'Transactions (Dated)'!$C$2:$C$53,"Buy")-SUMIFS('Transactions (Dated)'!$E$2:$E$53,'Transactions (Dated)'!$D$2:$D$53,'Share Values'!$X372,'Transactions (Dated)'!$B$2:$B$53,'Share Values'!Y$11,'Transactions (Dated)'!$C$2:$C$53,"Sell")</f>
        <v>4625</v>
      </c>
      <c r="Z372" s="40">
        <f ca="1">Z371+SUMIFS('Transactions (Dated)'!$E$2:$E$53,'Transactions (Dated)'!$D$2:$D$53,'Share Values'!$X372,'Transactions (Dated)'!$B$2:$B$53,'Share Values'!Z$11,'Transactions (Dated)'!$C$2:$C$53,"Buy")-SUMIFS('Transactions (Dated)'!$E$2:$E$53,'Transactions (Dated)'!$D$2:$D$53,'Share Values'!$X372,'Transactions (Dated)'!$B$2:$B$53,'Share Values'!Z$11,'Transactions (Dated)'!$C$2:$C$53,"Sell")</f>
        <v>9375</v>
      </c>
      <c r="AA372" s="40">
        <f ca="1">AA371+SUMIFS('Transactions (Dated)'!$E$2:$E$53,'Transactions (Dated)'!$D$2:$D$53,'Share Values'!$X372,'Transactions (Dated)'!$B$2:$B$53,'Share Values'!AA$11,'Transactions (Dated)'!$C$2:$C$53,"Buy")-SUMIFS('Transactions (Dated)'!$E$2:$E$53,'Transactions (Dated)'!$D$2:$D$53,'Share Values'!$X372,'Transactions (Dated)'!$B$2:$B$53,'Share Values'!AA$11,'Transactions (Dated)'!$C$2:$C$53,"Sell")</f>
        <v>28857</v>
      </c>
      <c r="AB372" s="40">
        <f ca="1">AB371+SUMIFS('Transactions (Dated)'!$E$2:$E$53,'Transactions (Dated)'!$D$2:$D$53,'Share Values'!$X372,'Transactions (Dated)'!$B$2:$B$53,'Share Values'!AB$11,'Transactions (Dated)'!$C$2:$C$53,"Buy")-SUMIFS('Transactions (Dated)'!$E$2:$E$53,'Transactions (Dated)'!$D$2:$D$53,'Share Values'!$X372,'Transactions (Dated)'!$B$2:$B$53,'Share Values'!AB$11,'Transactions (Dated)'!$C$2:$C$53,"Sell")</f>
        <v>1892</v>
      </c>
      <c r="AC372" s="40">
        <f ca="1">AC371+SUMIFS('Transactions (Dated)'!$E$2:$E$53,'Transactions (Dated)'!$D$2:$D$53,'Share Values'!$X372,'Transactions (Dated)'!$B$2:$B$53,'Share Values'!AC$11,'Transactions (Dated)'!$C$2:$C$53,"Buy")-SUMIFS('Transactions (Dated)'!$E$2:$E$53,'Transactions (Dated)'!$D$2:$D$53,'Share Values'!$X372,'Transactions (Dated)'!$B$2:$B$53,'Share Values'!AC$11,'Transactions (Dated)'!$C$2:$C$53,"Sell")</f>
        <v>2348</v>
      </c>
      <c r="AD372" s="40">
        <f ca="1">AD371+SUMIFS('Transactions (Dated)'!$E$2:$E$53,'Transactions (Dated)'!$D$2:$D$53,'Share Values'!$X372,'Transactions (Dated)'!$B$2:$B$53,'Share Values'!AD$11,'Transactions (Dated)'!$C$2:$C$53,"Buy")-SUMIFS('Transactions (Dated)'!$E$2:$E$53,'Transactions (Dated)'!$D$2:$D$53,'Share Values'!$X372,'Transactions (Dated)'!$B$2:$B$53,'Share Values'!AD$11,'Transactions (Dated)'!$C$2:$C$53,"Sell")</f>
        <v>0</v>
      </c>
      <c r="AE372" s="40">
        <f ca="1">AE371+SUMIFS('Transactions (Dated)'!$E$2:$E$53,'Transactions (Dated)'!$D$2:$D$53,'Share Values'!$X372,'Transactions (Dated)'!$B$2:$B$53,'Share Values'!AE$11,'Transactions (Dated)'!$C$2:$C$53,"Buy")-SUMIFS('Transactions (Dated)'!$E$2:$E$53,'Transactions (Dated)'!$D$2:$D$53,'Share Values'!$X372,'Transactions (Dated)'!$B$2:$B$53,'Share Values'!AE$11,'Transactions (Dated)'!$C$2:$C$53,"Sell")</f>
        <v>2900</v>
      </c>
      <c r="AF372" s="40">
        <f ca="1">AF371+SUMIFS('Transactions (Dated)'!$E$2:$E$53,'Transactions (Dated)'!$D$2:$D$53,'Share Values'!$X372,'Transactions (Dated)'!$B$2:$B$53,'Share Values'!AF$11,'Transactions (Dated)'!$C$2:$C$53,"Buy")-SUMIFS('Transactions (Dated)'!$E$2:$E$53,'Transactions (Dated)'!$D$2:$D$53,'Share Values'!$X372,'Transactions (Dated)'!$B$2:$B$53,'Share Values'!AF$11,'Transactions (Dated)'!$C$2:$C$53,"Sell")</f>
        <v>28401</v>
      </c>
      <c r="AG372" s="40">
        <f ca="1">AG371+SUMIFS('Transactions (Dated)'!$E$2:$E$53,'Transactions (Dated)'!$D$2:$D$53,'Share Values'!$X372,'Transactions (Dated)'!$B$2:$B$53,'Share Values'!AG$11,'Transactions (Dated)'!$C$2:$C$53,"Buy")-SUMIFS('Transactions (Dated)'!$E$2:$E$53,'Transactions (Dated)'!$D$2:$D$53,'Share Values'!$X372,'Transactions (Dated)'!$B$2:$B$53,'Share Values'!AG$11,'Transactions (Dated)'!$C$2:$C$53,"Sell")</f>
        <v>6835</v>
      </c>
      <c r="AH372" s="40">
        <f ca="1">AH371+SUMIFS('Transactions (Dated)'!$E$2:$E$53,'Transactions (Dated)'!$D$2:$D$53,'Share Values'!$X372,'Transactions (Dated)'!$B$2:$B$53,'Share Values'!AH$11,'Transactions (Dated)'!$C$2:$C$53,"Buy")-SUMIFS('Transactions (Dated)'!$E$2:$E$53,'Transactions (Dated)'!$D$2:$D$53,'Share Values'!$X372,'Transactions (Dated)'!$B$2:$B$53,'Share Values'!AH$11,'Transactions (Dated)'!$C$2:$C$53,"Sell")</f>
        <v>0</v>
      </c>
      <c r="AI372" s="40">
        <f ca="1">AI371+SUMIFS('Transactions (Dated)'!$E$2:$E$53,'Transactions (Dated)'!$D$2:$D$53,'Share Values'!$X372,'Transactions (Dated)'!$B$2:$B$53,'Share Values'!AI$11,'Transactions (Dated)'!$C$2:$C$53,"Buy")-SUMIFS('Transactions (Dated)'!$E$2:$E$53,'Transactions (Dated)'!$D$2:$D$53,'Share Values'!$X372,'Transactions (Dated)'!$B$2:$B$53,'Share Values'!AI$11,'Transactions (Dated)'!$C$2:$C$53,"Sell")</f>
        <v>0</v>
      </c>
      <c r="AJ372" s="40">
        <f ca="1">AJ371+SUMIFS('Transactions (Dated)'!$E$2:$E$53,'Transactions (Dated)'!$D$2:$D$53,'Share Values'!$X372,'Transactions (Dated)'!$B$2:$B$53,'Share Values'!AJ$11,'Transactions (Dated)'!$C$2:$C$53,"Buy")-SUMIFS('Transactions (Dated)'!$E$2:$E$53,'Transactions (Dated)'!$D$2:$D$53,'Share Values'!$X372,'Transactions (Dated)'!$B$2:$B$53,'Share Values'!AJ$11,'Transactions (Dated)'!$C$2:$C$53,"Sell")</f>
        <v>0</v>
      </c>
      <c r="AK372" s="40">
        <f ca="1">AK371+SUMIFS('Transactions (Dated)'!$E$2:$E$53,'Transactions (Dated)'!$D$2:$D$53,'Share Values'!$X372,'Transactions (Dated)'!$B$2:$B$53,'Share Values'!AK$11,'Transactions (Dated)'!$C$2:$C$53,"Buy")-SUMIFS('Transactions (Dated)'!$E$2:$E$53,'Transactions (Dated)'!$D$2:$D$53,'Share Values'!$X372,'Transactions (Dated)'!$B$2:$B$53,'Share Values'!AK$11,'Transactions (Dated)'!$C$2:$C$53,"Sell")</f>
        <v>0</v>
      </c>
      <c r="AL372" s="40">
        <f ca="1">AL371+SUMIFS('Transactions (Dated)'!$E$2:$E$53,'Transactions (Dated)'!$D$2:$D$53,'Share Values'!$X372,'Transactions (Dated)'!$B$2:$B$53,'Share Values'!AL$11,'Transactions (Dated)'!$C$2:$C$53,"Buy")-SUMIFS('Transactions (Dated)'!$E$2:$E$53,'Transactions (Dated)'!$D$2:$D$53,'Share Values'!$X372,'Transactions (Dated)'!$B$2:$B$53,'Share Values'!AL$11,'Transactions (Dated)'!$C$2:$C$53,"Sell")</f>
        <v>0</v>
      </c>
      <c r="AM372" s="40">
        <f ca="1">AM371+SUMIFS('Transactions (Dated)'!$E$2:$E$53,'Transactions (Dated)'!$D$2:$D$53,'Share Values'!$X372,'Transactions (Dated)'!$B$2:$B$53,'Share Values'!AM$11,'Transactions (Dated)'!$C$2:$C$53,"Buy")-SUMIFS('Transactions (Dated)'!$E$2:$E$53,'Transactions (Dated)'!$D$2:$D$53,'Share Values'!$X372,'Transactions (Dated)'!$B$2:$B$53,'Share Values'!AM$11,'Transactions (Dated)'!$C$2:$C$53,"Sell")</f>
        <v>0</v>
      </c>
      <c r="AN372" s="40">
        <f ca="1">AN371+SUMIFS('Transactions (Dated)'!$E$2:$E$53,'Transactions (Dated)'!$D$2:$D$53,'Share Values'!$X372,'Transactions (Dated)'!$B$2:$B$53,'Share Values'!AN$11,'Transactions (Dated)'!$C$2:$C$53,"Buy")-SUMIFS('Transactions (Dated)'!$E$2:$E$53,'Transactions (Dated)'!$D$2:$D$53,'Share Values'!$X372,'Transactions (Dated)'!$B$2:$B$53,'Share Values'!AN$11,'Transactions (Dated)'!$C$2:$C$53,"Sell")</f>
        <v>0</v>
      </c>
      <c r="AO372" s="40"/>
      <c r="AQ372" s="3">
        <f t="shared" si="141"/>
        <v>42438</v>
      </c>
      <c r="AR372" s="6">
        <f t="shared" ca="1" si="142"/>
        <v>50458.75</v>
      </c>
      <c r="AS372" s="6">
        <f t="shared" ca="1" si="143"/>
        <v>20718.75</v>
      </c>
      <c r="AT372" s="6">
        <f t="shared" ca="1" si="144"/>
        <v>523754.54999999993</v>
      </c>
      <c r="AU372" s="6">
        <f t="shared" ca="1" si="145"/>
        <v>61149.440000000002</v>
      </c>
      <c r="AV372" s="6">
        <f t="shared" ca="1" si="146"/>
        <v>34914.759999999995</v>
      </c>
      <c r="AW372" s="6">
        <f t="shared" ca="1" si="147"/>
        <v>0</v>
      </c>
      <c r="AX372" s="6">
        <f t="shared" ca="1" si="148"/>
        <v>58434.999999999993</v>
      </c>
      <c r="AY372" s="6">
        <f t="shared" ca="1" si="149"/>
        <v>103095.62999999999</v>
      </c>
      <c r="AZ372" s="6">
        <f t="shared" ca="1" si="150"/>
        <v>56730.500000000007</v>
      </c>
      <c r="BA372" s="6">
        <f t="shared" ca="1" si="151"/>
        <v>0</v>
      </c>
      <c r="BB372" s="6">
        <f t="shared" ca="1" si="152"/>
        <v>0</v>
      </c>
      <c r="BC372" s="6">
        <f t="shared" ca="1" si="153"/>
        <v>0</v>
      </c>
      <c r="BD372" s="6">
        <f t="shared" ca="1" si="154"/>
        <v>0</v>
      </c>
      <c r="BE372" s="6">
        <f t="shared" ca="1" si="155"/>
        <v>0</v>
      </c>
      <c r="BF372" s="6">
        <f t="shared" ca="1" si="162"/>
        <v>0</v>
      </c>
      <c r="BG372" s="6">
        <f t="shared" ca="1" si="163"/>
        <v>0</v>
      </c>
      <c r="BH372" s="6"/>
      <c r="BJ372" s="4">
        <f t="shared" ca="1" si="156"/>
        <v>909257.38</v>
      </c>
      <c r="BL372" s="3">
        <f t="shared" si="157"/>
        <v>42438</v>
      </c>
      <c r="BM372" s="6">
        <f>BM371+SUMIFS('Transactions (Dated)'!G:G,'Transactions (Dated)'!D:D,'Share Values'!AQ372)</f>
        <v>9028.2399999999907</v>
      </c>
      <c r="BN372" s="6">
        <f ca="1">BN371+SUMIFS('Transactions (Dated)'!$F:$F,'Transactions (Dated)'!$D:$D,$BL372,'Transactions (Dated)'!$B:$B,BN$11,'Transactions (Dated)'!$C:$C,"Dividend (paid to cash)")*Y372</f>
        <v>0</v>
      </c>
      <c r="BO372" s="6">
        <f ca="1">BO371+SUMIFS('Transactions (Dated)'!$F:$F,'Transactions (Dated)'!$D:$D,$BL372,'Transactions (Dated)'!$B:$B,BO$11,'Transactions (Dated)'!$C:$C,"Dividend (paid to cash)")*Z372</f>
        <v>2421.875</v>
      </c>
      <c r="BP372" s="6">
        <f ca="1">BP371+SUMIFS('Transactions (Dated)'!$F:$F,'Transactions (Dated)'!$D:$D,$BL372,'Transactions (Dated)'!$B:$B,BP$11,'Transactions (Dated)'!$C:$C,"Dividend (paid to cash)")*AA372</f>
        <v>35213.892</v>
      </c>
      <c r="BQ372" s="6">
        <f ca="1">BQ371+SUMIFS('Transactions (Dated)'!$F:$F,'Transactions (Dated)'!$D:$D,$BL372,'Transactions (Dated)'!$B:$B,BQ$11,'Transactions (Dated)'!$C:$C,"Dividend (paid to cash)")*AB372</f>
        <v>245.96000000000004</v>
      </c>
      <c r="BR372" s="6">
        <f ca="1">BR371+SUMIFS('Transactions (Dated)'!$F:$F,'Transactions (Dated)'!$D:$D,$BL372,'Transactions (Dated)'!$B:$B,BR$11,'Transactions (Dated)'!$C:$C,"Dividend (paid to cash)")*AC372</f>
        <v>0</v>
      </c>
      <c r="BS372" s="6">
        <f ca="1">BS371+SUMIFS('Transactions (Dated)'!$F:$F,'Transactions (Dated)'!$D:$D,$BL372,'Transactions (Dated)'!$B:$B,BS$11,'Transactions (Dated)'!$C:$C,"Dividend (paid to cash)")*AD372</f>
        <v>0</v>
      </c>
      <c r="BT372" s="6">
        <f ca="1">BT371+SUMIFS('Transactions (Dated)'!$F:$F,'Transactions (Dated)'!$D:$D,$BL372,'Transactions (Dated)'!$B:$B,BT$11,'Transactions (Dated)'!$C:$C,"Dividend (paid to cash)")*AE372</f>
        <v>1014.9999999999999</v>
      </c>
      <c r="BU372" s="6">
        <f ca="1">BU371+SUMIFS('Transactions (Dated)'!$F:$F,'Transactions (Dated)'!$D:$D,$BL372,'Transactions (Dated)'!$B:$B,BU$11,'Transactions (Dated)'!$C:$C,"Dividend (paid to cash)")*AF372</f>
        <v>0</v>
      </c>
      <c r="BV372" s="6">
        <f ca="1">BV371+SUMIFS('Transactions (Dated)'!$F:$F,'Transactions (Dated)'!$D:$D,$BL372,'Transactions (Dated)'!$B:$B,BV$11,'Transactions (Dated)'!$C:$C,"Dividend (paid to cash)")*AG372</f>
        <v>0</v>
      </c>
      <c r="BW372" s="6">
        <f ca="1">BW371+SUMIFS('Transactions (Dated)'!$F:$F,'Transactions (Dated)'!$D:$D,$BL372,'Transactions (Dated)'!$B:$B,BW$11,'Transactions (Dated)'!$C:$C,"Dividend (paid to cash)")*AH372</f>
        <v>0</v>
      </c>
      <c r="BX372" s="6">
        <f ca="1">BX371+SUMIFS('Transactions (Dated)'!$F:$F,'Transactions (Dated)'!$D:$D,$BL372,'Transactions (Dated)'!$B:$B,BX$11,'Transactions (Dated)'!$C:$C,"Dividend (paid to cash)")*AI372</f>
        <v>0</v>
      </c>
      <c r="BY372" s="6">
        <f ca="1">BY371+SUMIFS('Transactions (Dated)'!$F:$F,'Transactions (Dated)'!$D:$D,$BL372,'Transactions (Dated)'!$B:$B,BY$11,'Transactions (Dated)'!$C:$C,"Dividend (paid to cash)")*AJ372</f>
        <v>0</v>
      </c>
      <c r="BZ372" s="6">
        <f ca="1">BZ371+SUMIFS('Transactions (Dated)'!$F:$F,'Transactions (Dated)'!$D:$D,$BL372,'Transactions (Dated)'!$B:$B,BZ$11,'Transactions (Dated)'!$C:$C,"Dividend (paid to cash)")*AK372</f>
        <v>0</v>
      </c>
      <c r="CA372" s="6">
        <f ca="1">CA371+SUMIFS('Transactions (Dated)'!$F:$F,'Transactions (Dated)'!$D:$D,$BL372,'Transactions (Dated)'!$B:$B,CA$11,'Transactions (Dated)'!$C:$C,"Dividend (paid to cash)")*AL372</f>
        <v>0</v>
      </c>
      <c r="CB372" s="6">
        <v>0</v>
      </c>
      <c r="CC372" s="6">
        <v>0</v>
      </c>
      <c r="CD372" s="6"/>
      <c r="CF372" s="6">
        <f t="shared" ca="1" si="164"/>
        <v>47924.96699999999</v>
      </c>
      <c r="CH372" s="3">
        <f t="shared" si="165"/>
        <v>42438</v>
      </c>
      <c r="CI372" s="4">
        <f t="shared" ca="1" si="158"/>
        <v>909257.38</v>
      </c>
      <c r="CJ372" s="4">
        <f t="shared" ca="1" si="159"/>
        <v>47924.96699999999</v>
      </c>
      <c r="CL372" s="4">
        <f t="shared" ca="1" si="160"/>
        <v>957182.34699999995</v>
      </c>
    </row>
    <row r="373" spans="2:90" x14ac:dyDescent="0.15">
      <c r="B373" s="3">
        <f t="shared" si="161"/>
        <v>42439</v>
      </c>
      <c r="C373" s="2">
        <v>13379.1</v>
      </c>
      <c r="E373" s="70">
        <v>42439</v>
      </c>
      <c r="F373" s="69">
        <v>10.62</v>
      </c>
      <c r="G373" s="69">
        <v>2.2400000000000002</v>
      </c>
      <c r="H373" s="69">
        <v>18.14</v>
      </c>
      <c r="I373" s="69">
        <v>32.74</v>
      </c>
      <c r="J373" s="69">
        <v>14.9</v>
      </c>
      <c r="K373" s="69">
        <v>12.13</v>
      </c>
      <c r="L373" s="69">
        <v>20.3</v>
      </c>
      <c r="M373" s="69">
        <v>3.9</v>
      </c>
      <c r="N373" s="69">
        <v>8.48</v>
      </c>
      <c r="O373" s="69">
        <v>9.0333000000000006</v>
      </c>
      <c r="P373" s="69">
        <v>26.57</v>
      </c>
      <c r="Q373" s="69">
        <v>0.99</v>
      </c>
      <c r="R373" s="69">
        <v>5.18</v>
      </c>
      <c r="S373" s="69">
        <v>39.99</v>
      </c>
      <c r="T373" s="69"/>
      <c r="U373">
        <v>39.99</v>
      </c>
      <c r="V373" s="4"/>
      <c r="X373" s="3">
        <f t="shared" si="140"/>
        <v>42439</v>
      </c>
      <c r="Y373" s="40">
        <f ca="1">Y372+SUMIFS('Transactions (Dated)'!$E$2:$E$53,'Transactions (Dated)'!$D$2:$D$53,'Share Values'!$X373,'Transactions (Dated)'!$B$2:$B$53,'Share Values'!Y$11,'Transactions (Dated)'!$C$2:$C$53,"Buy")-SUMIFS('Transactions (Dated)'!$E$2:$E$53,'Transactions (Dated)'!$D$2:$D$53,'Share Values'!$X373,'Transactions (Dated)'!$B$2:$B$53,'Share Values'!Y$11,'Transactions (Dated)'!$C$2:$C$53,"Sell")</f>
        <v>4625</v>
      </c>
      <c r="Z373" s="40">
        <f ca="1">Z372+SUMIFS('Transactions (Dated)'!$E$2:$E$53,'Transactions (Dated)'!$D$2:$D$53,'Share Values'!$X373,'Transactions (Dated)'!$B$2:$B$53,'Share Values'!Z$11,'Transactions (Dated)'!$C$2:$C$53,"Buy")-SUMIFS('Transactions (Dated)'!$E$2:$E$53,'Transactions (Dated)'!$D$2:$D$53,'Share Values'!$X373,'Transactions (Dated)'!$B$2:$B$53,'Share Values'!Z$11,'Transactions (Dated)'!$C$2:$C$53,"Sell")</f>
        <v>9375</v>
      </c>
      <c r="AA373" s="40">
        <f ca="1">AA372+SUMIFS('Transactions (Dated)'!$E$2:$E$53,'Transactions (Dated)'!$D$2:$D$53,'Share Values'!$X373,'Transactions (Dated)'!$B$2:$B$53,'Share Values'!AA$11,'Transactions (Dated)'!$C$2:$C$53,"Buy")-SUMIFS('Transactions (Dated)'!$E$2:$E$53,'Transactions (Dated)'!$D$2:$D$53,'Share Values'!$X373,'Transactions (Dated)'!$B$2:$B$53,'Share Values'!AA$11,'Transactions (Dated)'!$C$2:$C$53,"Sell")</f>
        <v>28857</v>
      </c>
      <c r="AB373" s="40">
        <f ca="1">AB372+SUMIFS('Transactions (Dated)'!$E$2:$E$53,'Transactions (Dated)'!$D$2:$D$53,'Share Values'!$X373,'Transactions (Dated)'!$B$2:$B$53,'Share Values'!AB$11,'Transactions (Dated)'!$C$2:$C$53,"Buy")-SUMIFS('Transactions (Dated)'!$E$2:$E$53,'Transactions (Dated)'!$D$2:$D$53,'Share Values'!$X373,'Transactions (Dated)'!$B$2:$B$53,'Share Values'!AB$11,'Transactions (Dated)'!$C$2:$C$53,"Sell")</f>
        <v>1892</v>
      </c>
      <c r="AC373" s="40">
        <f ca="1">AC372+SUMIFS('Transactions (Dated)'!$E$2:$E$53,'Transactions (Dated)'!$D$2:$D$53,'Share Values'!$X373,'Transactions (Dated)'!$B$2:$B$53,'Share Values'!AC$11,'Transactions (Dated)'!$C$2:$C$53,"Buy")-SUMIFS('Transactions (Dated)'!$E$2:$E$53,'Transactions (Dated)'!$D$2:$D$53,'Share Values'!$X373,'Transactions (Dated)'!$B$2:$B$53,'Share Values'!AC$11,'Transactions (Dated)'!$C$2:$C$53,"Sell")</f>
        <v>2348</v>
      </c>
      <c r="AD373" s="40">
        <f ca="1">AD372+SUMIFS('Transactions (Dated)'!$E$2:$E$53,'Transactions (Dated)'!$D$2:$D$53,'Share Values'!$X373,'Transactions (Dated)'!$B$2:$B$53,'Share Values'!AD$11,'Transactions (Dated)'!$C$2:$C$53,"Buy")-SUMIFS('Transactions (Dated)'!$E$2:$E$53,'Transactions (Dated)'!$D$2:$D$53,'Share Values'!$X373,'Transactions (Dated)'!$B$2:$B$53,'Share Values'!AD$11,'Transactions (Dated)'!$C$2:$C$53,"Sell")</f>
        <v>0</v>
      </c>
      <c r="AE373" s="40">
        <f ca="1">AE372+SUMIFS('Transactions (Dated)'!$E$2:$E$53,'Transactions (Dated)'!$D$2:$D$53,'Share Values'!$X373,'Transactions (Dated)'!$B$2:$B$53,'Share Values'!AE$11,'Transactions (Dated)'!$C$2:$C$53,"Buy")-SUMIFS('Transactions (Dated)'!$E$2:$E$53,'Transactions (Dated)'!$D$2:$D$53,'Share Values'!$X373,'Transactions (Dated)'!$B$2:$B$53,'Share Values'!AE$11,'Transactions (Dated)'!$C$2:$C$53,"Sell")</f>
        <v>2900</v>
      </c>
      <c r="AF373" s="40">
        <f ca="1">AF372+SUMIFS('Transactions (Dated)'!$E$2:$E$53,'Transactions (Dated)'!$D$2:$D$53,'Share Values'!$X373,'Transactions (Dated)'!$B$2:$B$53,'Share Values'!AF$11,'Transactions (Dated)'!$C$2:$C$53,"Buy")-SUMIFS('Transactions (Dated)'!$E$2:$E$53,'Transactions (Dated)'!$D$2:$D$53,'Share Values'!$X373,'Transactions (Dated)'!$B$2:$B$53,'Share Values'!AF$11,'Transactions (Dated)'!$C$2:$C$53,"Sell")</f>
        <v>14201</v>
      </c>
      <c r="AG373" s="40">
        <f ca="1">AG372+SUMIFS('Transactions (Dated)'!$E$2:$E$53,'Transactions (Dated)'!$D$2:$D$53,'Share Values'!$X373,'Transactions (Dated)'!$B$2:$B$53,'Share Values'!AG$11,'Transactions (Dated)'!$C$2:$C$53,"Buy")-SUMIFS('Transactions (Dated)'!$E$2:$E$53,'Transactions (Dated)'!$D$2:$D$53,'Share Values'!$X373,'Transactions (Dated)'!$B$2:$B$53,'Share Values'!AG$11,'Transactions (Dated)'!$C$2:$C$53,"Sell")</f>
        <v>6835</v>
      </c>
      <c r="AH373" s="40">
        <f ca="1">AH372+SUMIFS('Transactions (Dated)'!$E$2:$E$53,'Transactions (Dated)'!$D$2:$D$53,'Share Values'!$X373,'Transactions (Dated)'!$B$2:$B$53,'Share Values'!AH$11,'Transactions (Dated)'!$C$2:$C$53,"Buy")-SUMIFS('Transactions (Dated)'!$E$2:$E$53,'Transactions (Dated)'!$D$2:$D$53,'Share Values'!$X373,'Transactions (Dated)'!$B$2:$B$53,'Share Values'!AH$11,'Transactions (Dated)'!$C$2:$C$53,"Sell")</f>
        <v>0</v>
      </c>
      <c r="AI373" s="40">
        <f ca="1">AI372+SUMIFS('Transactions (Dated)'!$E$2:$E$53,'Transactions (Dated)'!$D$2:$D$53,'Share Values'!$X373,'Transactions (Dated)'!$B$2:$B$53,'Share Values'!AI$11,'Transactions (Dated)'!$C$2:$C$53,"Buy")-SUMIFS('Transactions (Dated)'!$E$2:$E$53,'Transactions (Dated)'!$D$2:$D$53,'Share Values'!$X373,'Transactions (Dated)'!$B$2:$B$53,'Share Values'!AI$11,'Transactions (Dated)'!$C$2:$C$53,"Sell")</f>
        <v>0</v>
      </c>
      <c r="AJ373" s="40">
        <f ca="1">AJ372+SUMIFS('Transactions (Dated)'!$E$2:$E$53,'Transactions (Dated)'!$D$2:$D$53,'Share Values'!$X373,'Transactions (Dated)'!$B$2:$B$53,'Share Values'!AJ$11,'Transactions (Dated)'!$C$2:$C$53,"Buy")-SUMIFS('Transactions (Dated)'!$E$2:$E$53,'Transactions (Dated)'!$D$2:$D$53,'Share Values'!$X373,'Transactions (Dated)'!$B$2:$B$53,'Share Values'!AJ$11,'Transactions (Dated)'!$C$2:$C$53,"Sell")</f>
        <v>0</v>
      </c>
      <c r="AK373" s="40">
        <f ca="1">AK372+SUMIFS('Transactions (Dated)'!$E$2:$E$53,'Transactions (Dated)'!$D$2:$D$53,'Share Values'!$X373,'Transactions (Dated)'!$B$2:$B$53,'Share Values'!AK$11,'Transactions (Dated)'!$C$2:$C$53,"Buy")-SUMIFS('Transactions (Dated)'!$E$2:$E$53,'Transactions (Dated)'!$D$2:$D$53,'Share Values'!$X373,'Transactions (Dated)'!$B$2:$B$53,'Share Values'!AK$11,'Transactions (Dated)'!$C$2:$C$53,"Sell")</f>
        <v>0</v>
      </c>
      <c r="AL373" s="40">
        <f ca="1">AL372+SUMIFS('Transactions (Dated)'!$E$2:$E$53,'Transactions (Dated)'!$D$2:$D$53,'Share Values'!$X373,'Transactions (Dated)'!$B$2:$B$53,'Share Values'!AL$11,'Transactions (Dated)'!$C$2:$C$53,"Buy")-SUMIFS('Transactions (Dated)'!$E$2:$E$53,'Transactions (Dated)'!$D$2:$D$53,'Share Values'!$X373,'Transactions (Dated)'!$B$2:$B$53,'Share Values'!AL$11,'Transactions (Dated)'!$C$2:$C$53,"Sell")</f>
        <v>0</v>
      </c>
      <c r="AM373" s="40">
        <f ca="1">AM372+SUMIFS('Transactions (Dated)'!$E$2:$E$53,'Transactions (Dated)'!$D$2:$D$53,'Share Values'!$X373,'Transactions (Dated)'!$B$2:$B$53,'Share Values'!AM$11,'Transactions (Dated)'!$C$2:$C$53,"Buy")-SUMIFS('Transactions (Dated)'!$E$2:$E$53,'Transactions (Dated)'!$D$2:$D$53,'Share Values'!$X373,'Transactions (Dated)'!$B$2:$B$53,'Share Values'!AM$11,'Transactions (Dated)'!$C$2:$C$53,"Sell")</f>
        <v>0</v>
      </c>
      <c r="AN373" s="40">
        <f ca="1">AN372+SUMIFS('Transactions (Dated)'!$E$2:$E$53,'Transactions (Dated)'!$D$2:$D$53,'Share Values'!$X373,'Transactions (Dated)'!$B$2:$B$53,'Share Values'!AN$11,'Transactions (Dated)'!$C$2:$C$53,"Buy")-SUMIFS('Transactions (Dated)'!$E$2:$E$53,'Transactions (Dated)'!$D$2:$D$53,'Share Values'!$X373,'Transactions (Dated)'!$B$2:$B$53,'Share Values'!AN$11,'Transactions (Dated)'!$C$2:$C$53,"Sell")</f>
        <v>0</v>
      </c>
      <c r="AO373" s="40"/>
      <c r="AQ373" s="3">
        <f t="shared" si="141"/>
        <v>42439</v>
      </c>
      <c r="AR373" s="6">
        <f t="shared" ca="1" si="142"/>
        <v>49117.5</v>
      </c>
      <c r="AS373" s="6">
        <f t="shared" ca="1" si="143"/>
        <v>21000.000000000004</v>
      </c>
      <c r="AT373" s="6">
        <f t="shared" ca="1" si="144"/>
        <v>523465.98000000004</v>
      </c>
      <c r="AU373" s="6">
        <f t="shared" ca="1" si="145"/>
        <v>61944.08</v>
      </c>
      <c r="AV373" s="6">
        <f t="shared" ca="1" si="146"/>
        <v>34985.200000000004</v>
      </c>
      <c r="AW373" s="6">
        <f t="shared" ca="1" si="147"/>
        <v>0</v>
      </c>
      <c r="AX373" s="6">
        <f t="shared" ca="1" si="148"/>
        <v>58870</v>
      </c>
      <c r="AY373" s="6">
        <f t="shared" ca="1" si="149"/>
        <v>55383.9</v>
      </c>
      <c r="AZ373" s="6">
        <f t="shared" ca="1" si="150"/>
        <v>57960.800000000003</v>
      </c>
      <c r="BA373" s="6">
        <f t="shared" ca="1" si="151"/>
        <v>0</v>
      </c>
      <c r="BB373" s="6">
        <f t="shared" ca="1" si="152"/>
        <v>0</v>
      </c>
      <c r="BC373" s="6">
        <f t="shared" ca="1" si="153"/>
        <v>0</v>
      </c>
      <c r="BD373" s="6">
        <f t="shared" ca="1" si="154"/>
        <v>0</v>
      </c>
      <c r="BE373" s="6">
        <f t="shared" ca="1" si="155"/>
        <v>0</v>
      </c>
      <c r="BF373" s="6">
        <f t="shared" ca="1" si="162"/>
        <v>0</v>
      </c>
      <c r="BG373" s="6">
        <f t="shared" ca="1" si="163"/>
        <v>0</v>
      </c>
      <c r="BH373" s="6"/>
      <c r="BJ373" s="4">
        <f t="shared" ca="1" si="156"/>
        <v>862727.46</v>
      </c>
      <c r="BL373" s="3">
        <f t="shared" si="157"/>
        <v>42439</v>
      </c>
      <c r="BM373" s="6">
        <f>BM372+SUMIFS('Transactions (Dated)'!G:G,'Transactions (Dated)'!D:D,'Share Values'!AQ373)</f>
        <v>64398.239999999991</v>
      </c>
      <c r="BN373" s="6">
        <f ca="1">BN372+SUMIFS('Transactions (Dated)'!$F:$F,'Transactions (Dated)'!$D:$D,$BL373,'Transactions (Dated)'!$B:$B,BN$11,'Transactions (Dated)'!$C:$C,"Dividend (paid to cash)")*Y373</f>
        <v>0</v>
      </c>
      <c r="BO373" s="6">
        <f ca="1">BO372+SUMIFS('Transactions (Dated)'!$F:$F,'Transactions (Dated)'!$D:$D,$BL373,'Transactions (Dated)'!$B:$B,BO$11,'Transactions (Dated)'!$C:$C,"Dividend (paid to cash)")*Z373</f>
        <v>2421.875</v>
      </c>
      <c r="BP373" s="6">
        <f ca="1">BP372+SUMIFS('Transactions (Dated)'!$F:$F,'Transactions (Dated)'!$D:$D,$BL373,'Transactions (Dated)'!$B:$B,BP$11,'Transactions (Dated)'!$C:$C,"Dividend (paid to cash)")*AA373</f>
        <v>35213.892</v>
      </c>
      <c r="BQ373" s="6">
        <f ca="1">BQ372+SUMIFS('Transactions (Dated)'!$F:$F,'Transactions (Dated)'!$D:$D,$BL373,'Transactions (Dated)'!$B:$B,BQ$11,'Transactions (Dated)'!$C:$C,"Dividend (paid to cash)")*AB373</f>
        <v>245.96000000000004</v>
      </c>
      <c r="BR373" s="6">
        <f ca="1">BR372+SUMIFS('Transactions (Dated)'!$F:$F,'Transactions (Dated)'!$D:$D,$BL373,'Transactions (Dated)'!$B:$B,BR$11,'Transactions (Dated)'!$C:$C,"Dividend (paid to cash)")*AC373</f>
        <v>0</v>
      </c>
      <c r="BS373" s="6">
        <f ca="1">BS372+SUMIFS('Transactions (Dated)'!$F:$F,'Transactions (Dated)'!$D:$D,$BL373,'Transactions (Dated)'!$B:$B,BS$11,'Transactions (Dated)'!$C:$C,"Dividend (paid to cash)")*AD373</f>
        <v>0</v>
      </c>
      <c r="BT373" s="6">
        <f ca="1">BT372+SUMIFS('Transactions (Dated)'!$F:$F,'Transactions (Dated)'!$D:$D,$BL373,'Transactions (Dated)'!$B:$B,BT$11,'Transactions (Dated)'!$C:$C,"Dividend (paid to cash)")*AE373</f>
        <v>1014.9999999999999</v>
      </c>
      <c r="BU373" s="6">
        <f ca="1">BU372+SUMIFS('Transactions (Dated)'!$F:$F,'Transactions (Dated)'!$D:$D,$BL373,'Transactions (Dated)'!$B:$B,BU$11,'Transactions (Dated)'!$C:$C,"Dividend (paid to cash)")*AF373</f>
        <v>0</v>
      </c>
      <c r="BV373" s="6">
        <f ca="1">BV372+SUMIFS('Transactions (Dated)'!$F:$F,'Transactions (Dated)'!$D:$D,$BL373,'Transactions (Dated)'!$B:$B,BV$11,'Transactions (Dated)'!$C:$C,"Dividend (paid to cash)")*AG373</f>
        <v>0</v>
      </c>
      <c r="BW373" s="6">
        <f ca="1">BW372+SUMIFS('Transactions (Dated)'!$F:$F,'Transactions (Dated)'!$D:$D,$BL373,'Transactions (Dated)'!$B:$B,BW$11,'Transactions (Dated)'!$C:$C,"Dividend (paid to cash)")*AH373</f>
        <v>0</v>
      </c>
      <c r="BX373" s="6">
        <f ca="1">BX372+SUMIFS('Transactions (Dated)'!$F:$F,'Transactions (Dated)'!$D:$D,$BL373,'Transactions (Dated)'!$B:$B,BX$11,'Transactions (Dated)'!$C:$C,"Dividend (paid to cash)")*AI373</f>
        <v>0</v>
      </c>
      <c r="BY373" s="6">
        <f ca="1">BY372+SUMIFS('Transactions (Dated)'!$F:$F,'Transactions (Dated)'!$D:$D,$BL373,'Transactions (Dated)'!$B:$B,BY$11,'Transactions (Dated)'!$C:$C,"Dividend (paid to cash)")*AJ373</f>
        <v>0</v>
      </c>
      <c r="BZ373" s="6">
        <f ca="1">BZ372+SUMIFS('Transactions (Dated)'!$F:$F,'Transactions (Dated)'!$D:$D,$BL373,'Transactions (Dated)'!$B:$B,BZ$11,'Transactions (Dated)'!$C:$C,"Dividend (paid to cash)")*AK373</f>
        <v>0</v>
      </c>
      <c r="CA373" s="6">
        <f ca="1">CA372+SUMIFS('Transactions (Dated)'!$F:$F,'Transactions (Dated)'!$D:$D,$BL373,'Transactions (Dated)'!$B:$B,CA$11,'Transactions (Dated)'!$C:$C,"Dividend (paid to cash)")*AL373</f>
        <v>0</v>
      </c>
      <c r="CB373" s="6">
        <v>0</v>
      </c>
      <c r="CC373" s="6">
        <v>0</v>
      </c>
      <c r="CD373" s="6"/>
      <c r="CF373" s="6">
        <f t="shared" ca="1" si="164"/>
        <v>103294.96699999999</v>
      </c>
      <c r="CH373" s="3">
        <f t="shared" si="165"/>
        <v>42439</v>
      </c>
      <c r="CI373" s="4">
        <f t="shared" ca="1" si="158"/>
        <v>862727.46</v>
      </c>
      <c r="CJ373" s="4">
        <f t="shared" ca="1" si="159"/>
        <v>103294.96699999999</v>
      </c>
      <c r="CL373" s="4">
        <f t="shared" ca="1" si="160"/>
        <v>966022.42699999991</v>
      </c>
    </row>
    <row r="374" spans="2:90" x14ac:dyDescent="0.15">
      <c r="B374" s="3">
        <f t="shared" si="161"/>
        <v>42440</v>
      </c>
      <c r="C374" s="2">
        <v>13522</v>
      </c>
      <c r="E374" s="70">
        <v>42440</v>
      </c>
      <c r="F374" s="69">
        <v>10.66</v>
      </c>
      <c r="G374" s="69">
        <v>2.27</v>
      </c>
      <c r="H374" s="69">
        <v>18.36</v>
      </c>
      <c r="I374" s="69">
        <v>32.700000000000003</v>
      </c>
      <c r="J374" s="69">
        <v>15.12</v>
      </c>
      <c r="K374" s="69">
        <v>12.14</v>
      </c>
      <c r="L374" s="69">
        <v>20.56</v>
      </c>
      <c r="M374" s="69">
        <v>3.76</v>
      </c>
      <c r="N374" s="69">
        <v>8.42</v>
      </c>
      <c r="O374" s="69">
        <v>9.33</v>
      </c>
      <c r="P374" s="69">
        <v>26.46</v>
      </c>
      <c r="Q374" s="69">
        <v>1.01</v>
      </c>
      <c r="R374" s="69">
        <v>5.07</v>
      </c>
      <c r="S374" s="69">
        <v>40.21</v>
      </c>
      <c r="T374" s="69"/>
      <c r="U374">
        <v>40.21</v>
      </c>
      <c r="V374" s="4"/>
      <c r="X374" s="3">
        <f t="shared" si="140"/>
        <v>42440</v>
      </c>
      <c r="Y374" s="40">
        <f ca="1">Y373+SUMIFS('Transactions (Dated)'!$E$2:$E$53,'Transactions (Dated)'!$D$2:$D$53,'Share Values'!$X374,'Transactions (Dated)'!$B$2:$B$53,'Share Values'!Y$11,'Transactions (Dated)'!$C$2:$C$53,"Buy")-SUMIFS('Transactions (Dated)'!$E$2:$E$53,'Transactions (Dated)'!$D$2:$D$53,'Share Values'!$X374,'Transactions (Dated)'!$B$2:$B$53,'Share Values'!Y$11,'Transactions (Dated)'!$C$2:$C$53,"Sell")</f>
        <v>4625</v>
      </c>
      <c r="Z374" s="40">
        <f ca="1">Z373+SUMIFS('Transactions (Dated)'!$E$2:$E$53,'Transactions (Dated)'!$D$2:$D$53,'Share Values'!$X374,'Transactions (Dated)'!$B$2:$B$53,'Share Values'!Z$11,'Transactions (Dated)'!$C$2:$C$53,"Buy")-SUMIFS('Transactions (Dated)'!$E$2:$E$53,'Transactions (Dated)'!$D$2:$D$53,'Share Values'!$X374,'Transactions (Dated)'!$B$2:$B$53,'Share Values'!Z$11,'Transactions (Dated)'!$C$2:$C$53,"Sell")</f>
        <v>9375</v>
      </c>
      <c r="AA374" s="40">
        <f ca="1">AA373+SUMIFS('Transactions (Dated)'!$E$2:$E$53,'Transactions (Dated)'!$D$2:$D$53,'Share Values'!$X374,'Transactions (Dated)'!$B$2:$B$53,'Share Values'!AA$11,'Transactions (Dated)'!$C$2:$C$53,"Buy")-SUMIFS('Transactions (Dated)'!$E$2:$E$53,'Transactions (Dated)'!$D$2:$D$53,'Share Values'!$X374,'Transactions (Dated)'!$B$2:$B$53,'Share Values'!AA$11,'Transactions (Dated)'!$C$2:$C$53,"Sell")</f>
        <v>28857</v>
      </c>
      <c r="AB374" s="40">
        <f ca="1">AB373+SUMIFS('Transactions (Dated)'!$E$2:$E$53,'Transactions (Dated)'!$D$2:$D$53,'Share Values'!$X374,'Transactions (Dated)'!$B$2:$B$53,'Share Values'!AB$11,'Transactions (Dated)'!$C$2:$C$53,"Buy")-SUMIFS('Transactions (Dated)'!$E$2:$E$53,'Transactions (Dated)'!$D$2:$D$53,'Share Values'!$X374,'Transactions (Dated)'!$B$2:$B$53,'Share Values'!AB$11,'Transactions (Dated)'!$C$2:$C$53,"Sell")</f>
        <v>1892</v>
      </c>
      <c r="AC374" s="40">
        <f ca="1">AC373+SUMIFS('Transactions (Dated)'!$E$2:$E$53,'Transactions (Dated)'!$D$2:$D$53,'Share Values'!$X374,'Transactions (Dated)'!$B$2:$B$53,'Share Values'!AC$11,'Transactions (Dated)'!$C$2:$C$53,"Buy")-SUMIFS('Transactions (Dated)'!$E$2:$E$53,'Transactions (Dated)'!$D$2:$D$53,'Share Values'!$X374,'Transactions (Dated)'!$B$2:$B$53,'Share Values'!AC$11,'Transactions (Dated)'!$C$2:$C$53,"Sell")</f>
        <v>2348</v>
      </c>
      <c r="AD374" s="40">
        <f ca="1">AD373+SUMIFS('Transactions (Dated)'!$E$2:$E$53,'Transactions (Dated)'!$D$2:$D$53,'Share Values'!$X374,'Transactions (Dated)'!$B$2:$B$53,'Share Values'!AD$11,'Transactions (Dated)'!$C$2:$C$53,"Buy")-SUMIFS('Transactions (Dated)'!$E$2:$E$53,'Transactions (Dated)'!$D$2:$D$53,'Share Values'!$X374,'Transactions (Dated)'!$B$2:$B$53,'Share Values'!AD$11,'Transactions (Dated)'!$C$2:$C$53,"Sell")</f>
        <v>0</v>
      </c>
      <c r="AE374" s="40">
        <f ca="1">AE373+SUMIFS('Transactions (Dated)'!$E$2:$E$53,'Transactions (Dated)'!$D$2:$D$53,'Share Values'!$X374,'Transactions (Dated)'!$B$2:$B$53,'Share Values'!AE$11,'Transactions (Dated)'!$C$2:$C$53,"Buy")-SUMIFS('Transactions (Dated)'!$E$2:$E$53,'Transactions (Dated)'!$D$2:$D$53,'Share Values'!$X374,'Transactions (Dated)'!$B$2:$B$53,'Share Values'!AE$11,'Transactions (Dated)'!$C$2:$C$53,"Sell")</f>
        <v>2900</v>
      </c>
      <c r="AF374" s="40">
        <f ca="1">AF373+SUMIFS('Transactions (Dated)'!$E$2:$E$53,'Transactions (Dated)'!$D$2:$D$53,'Share Values'!$X374,'Transactions (Dated)'!$B$2:$B$53,'Share Values'!AF$11,'Transactions (Dated)'!$C$2:$C$53,"Buy")-SUMIFS('Transactions (Dated)'!$E$2:$E$53,'Transactions (Dated)'!$D$2:$D$53,'Share Values'!$X374,'Transactions (Dated)'!$B$2:$B$53,'Share Values'!AF$11,'Transactions (Dated)'!$C$2:$C$53,"Sell")</f>
        <v>14201</v>
      </c>
      <c r="AG374" s="40">
        <f ca="1">AG373+SUMIFS('Transactions (Dated)'!$E$2:$E$53,'Transactions (Dated)'!$D$2:$D$53,'Share Values'!$X374,'Transactions (Dated)'!$B$2:$B$53,'Share Values'!AG$11,'Transactions (Dated)'!$C$2:$C$53,"Buy")-SUMIFS('Transactions (Dated)'!$E$2:$E$53,'Transactions (Dated)'!$D$2:$D$53,'Share Values'!$X374,'Transactions (Dated)'!$B$2:$B$53,'Share Values'!AG$11,'Transactions (Dated)'!$C$2:$C$53,"Sell")</f>
        <v>6835</v>
      </c>
      <c r="AH374" s="40">
        <f ca="1">AH373+SUMIFS('Transactions (Dated)'!$E$2:$E$53,'Transactions (Dated)'!$D$2:$D$53,'Share Values'!$X374,'Transactions (Dated)'!$B$2:$B$53,'Share Values'!AH$11,'Transactions (Dated)'!$C$2:$C$53,"Buy")-SUMIFS('Transactions (Dated)'!$E$2:$E$53,'Transactions (Dated)'!$D$2:$D$53,'Share Values'!$X374,'Transactions (Dated)'!$B$2:$B$53,'Share Values'!AH$11,'Transactions (Dated)'!$C$2:$C$53,"Sell")</f>
        <v>0</v>
      </c>
      <c r="AI374" s="40">
        <f ca="1">AI373+SUMIFS('Transactions (Dated)'!$E$2:$E$53,'Transactions (Dated)'!$D$2:$D$53,'Share Values'!$X374,'Transactions (Dated)'!$B$2:$B$53,'Share Values'!AI$11,'Transactions (Dated)'!$C$2:$C$53,"Buy")-SUMIFS('Transactions (Dated)'!$E$2:$E$53,'Transactions (Dated)'!$D$2:$D$53,'Share Values'!$X374,'Transactions (Dated)'!$B$2:$B$53,'Share Values'!AI$11,'Transactions (Dated)'!$C$2:$C$53,"Sell")</f>
        <v>0</v>
      </c>
      <c r="AJ374" s="40">
        <f ca="1">AJ373+SUMIFS('Transactions (Dated)'!$E$2:$E$53,'Transactions (Dated)'!$D$2:$D$53,'Share Values'!$X374,'Transactions (Dated)'!$B$2:$B$53,'Share Values'!AJ$11,'Transactions (Dated)'!$C$2:$C$53,"Buy")-SUMIFS('Transactions (Dated)'!$E$2:$E$53,'Transactions (Dated)'!$D$2:$D$53,'Share Values'!$X374,'Transactions (Dated)'!$B$2:$B$53,'Share Values'!AJ$11,'Transactions (Dated)'!$C$2:$C$53,"Sell")</f>
        <v>0</v>
      </c>
      <c r="AK374" s="40">
        <f ca="1">AK373+SUMIFS('Transactions (Dated)'!$E$2:$E$53,'Transactions (Dated)'!$D$2:$D$53,'Share Values'!$X374,'Transactions (Dated)'!$B$2:$B$53,'Share Values'!AK$11,'Transactions (Dated)'!$C$2:$C$53,"Buy")-SUMIFS('Transactions (Dated)'!$E$2:$E$53,'Transactions (Dated)'!$D$2:$D$53,'Share Values'!$X374,'Transactions (Dated)'!$B$2:$B$53,'Share Values'!AK$11,'Transactions (Dated)'!$C$2:$C$53,"Sell")</f>
        <v>0</v>
      </c>
      <c r="AL374" s="40">
        <f ca="1">AL373+SUMIFS('Transactions (Dated)'!$E$2:$E$53,'Transactions (Dated)'!$D$2:$D$53,'Share Values'!$X374,'Transactions (Dated)'!$B$2:$B$53,'Share Values'!AL$11,'Transactions (Dated)'!$C$2:$C$53,"Buy")-SUMIFS('Transactions (Dated)'!$E$2:$E$53,'Transactions (Dated)'!$D$2:$D$53,'Share Values'!$X374,'Transactions (Dated)'!$B$2:$B$53,'Share Values'!AL$11,'Transactions (Dated)'!$C$2:$C$53,"Sell")</f>
        <v>0</v>
      </c>
      <c r="AM374" s="40">
        <f ca="1">AM373+SUMIFS('Transactions (Dated)'!$E$2:$E$53,'Transactions (Dated)'!$D$2:$D$53,'Share Values'!$X374,'Transactions (Dated)'!$B$2:$B$53,'Share Values'!AM$11,'Transactions (Dated)'!$C$2:$C$53,"Buy")-SUMIFS('Transactions (Dated)'!$E$2:$E$53,'Transactions (Dated)'!$D$2:$D$53,'Share Values'!$X374,'Transactions (Dated)'!$B$2:$B$53,'Share Values'!AM$11,'Transactions (Dated)'!$C$2:$C$53,"Sell")</f>
        <v>0</v>
      </c>
      <c r="AN374" s="40">
        <f ca="1">AN373+SUMIFS('Transactions (Dated)'!$E$2:$E$53,'Transactions (Dated)'!$D$2:$D$53,'Share Values'!$X374,'Transactions (Dated)'!$B$2:$B$53,'Share Values'!AN$11,'Transactions (Dated)'!$C$2:$C$53,"Buy")-SUMIFS('Transactions (Dated)'!$E$2:$E$53,'Transactions (Dated)'!$D$2:$D$53,'Share Values'!$X374,'Transactions (Dated)'!$B$2:$B$53,'Share Values'!AN$11,'Transactions (Dated)'!$C$2:$C$53,"Sell")</f>
        <v>0</v>
      </c>
      <c r="AO374" s="40"/>
      <c r="AQ374" s="3">
        <f t="shared" si="141"/>
        <v>42440</v>
      </c>
      <c r="AR374" s="6">
        <f t="shared" ca="1" si="142"/>
        <v>49302.5</v>
      </c>
      <c r="AS374" s="6">
        <f t="shared" ca="1" si="143"/>
        <v>21281.25</v>
      </c>
      <c r="AT374" s="6">
        <f t="shared" ca="1" si="144"/>
        <v>529814.52</v>
      </c>
      <c r="AU374" s="6">
        <f t="shared" ca="1" si="145"/>
        <v>61868.400000000009</v>
      </c>
      <c r="AV374" s="6">
        <f t="shared" ca="1" si="146"/>
        <v>35501.759999999995</v>
      </c>
      <c r="AW374" s="6">
        <f t="shared" ca="1" si="147"/>
        <v>0</v>
      </c>
      <c r="AX374" s="6">
        <f t="shared" ca="1" si="148"/>
        <v>59623.999999999993</v>
      </c>
      <c r="AY374" s="6">
        <f t="shared" ca="1" si="149"/>
        <v>53395.759999999995</v>
      </c>
      <c r="AZ374" s="6">
        <f t="shared" ca="1" si="150"/>
        <v>57550.7</v>
      </c>
      <c r="BA374" s="6">
        <f t="shared" ca="1" si="151"/>
        <v>0</v>
      </c>
      <c r="BB374" s="6">
        <f t="shared" ca="1" si="152"/>
        <v>0</v>
      </c>
      <c r="BC374" s="6">
        <f t="shared" ca="1" si="153"/>
        <v>0</v>
      </c>
      <c r="BD374" s="6">
        <f t="shared" ca="1" si="154"/>
        <v>0</v>
      </c>
      <c r="BE374" s="6">
        <f t="shared" ca="1" si="155"/>
        <v>0</v>
      </c>
      <c r="BF374" s="6">
        <f t="shared" ca="1" si="162"/>
        <v>0</v>
      </c>
      <c r="BG374" s="6">
        <f t="shared" ca="1" si="163"/>
        <v>0</v>
      </c>
      <c r="BH374" s="6"/>
      <c r="BJ374" s="4">
        <f t="shared" ca="1" si="156"/>
        <v>868338.89</v>
      </c>
      <c r="BL374" s="3">
        <f t="shared" si="157"/>
        <v>42440</v>
      </c>
      <c r="BM374" s="6">
        <f>BM373+SUMIFS('Transactions (Dated)'!G:G,'Transactions (Dated)'!D:D,'Share Values'!AQ374)</f>
        <v>64398.239999999991</v>
      </c>
      <c r="BN374" s="6">
        <f ca="1">BN373+SUMIFS('Transactions (Dated)'!$F:$F,'Transactions (Dated)'!$D:$D,$BL374,'Transactions (Dated)'!$B:$B,BN$11,'Transactions (Dated)'!$C:$C,"Dividend (paid to cash)")*Y374</f>
        <v>0</v>
      </c>
      <c r="BO374" s="6">
        <f ca="1">BO373+SUMIFS('Transactions (Dated)'!$F:$F,'Transactions (Dated)'!$D:$D,$BL374,'Transactions (Dated)'!$B:$B,BO$11,'Transactions (Dated)'!$C:$C,"Dividend (paid to cash)")*Z374</f>
        <v>2421.875</v>
      </c>
      <c r="BP374" s="6">
        <f ca="1">BP373+SUMIFS('Transactions (Dated)'!$F:$F,'Transactions (Dated)'!$D:$D,$BL374,'Transactions (Dated)'!$B:$B,BP$11,'Transactions (Dated)'!$C:$C,"Dividend (paid to cash)")*AA374</f>
        <v>35213.892</v>
      </c>
      <c r="BQ374" s="6">
        <f ca="1">BQ373+SUMIFS('Transactions (Dated)'!$F:$F,'Transactions (Dated)'!$D:$D,$BL374,'Transactions (Dated)'!$B:$B,BQ$11,'Transactions (Dated)'!$C:$C,"Dividend (paid to cash)")*AB374</f>
        <v>245.96000000000004</v>
      </c>
      <c r="BR374" s="6">
        <f ca="1">BR373+SUMIFS('Transactions (Dated)'!$F:$F,'Transactions (Dated)'!$D:$D,$BL374,'Transactions (Dated)'!$B:$B,BR$11,'Transactions (Dated)'!$C:$C,"Dividend (paid to cash)")*AC374</f>
        <v>0</v>
      </c>
      <c r="BS374" s="6">
        <f ca="1">BS373+SUMIFS('Transactions (Dated)'!$F:$F,'Transactions (Dated)'!$D:$D,$BL374,'Transactions (Dated)'!$B:$B,BS$11,'Transactions (Dated)'!$C:$C,"Dividend (paid to cash)")*AD374</f>
        <v>0</v>
      </c>
      <c r="BT374" s="6">
        <f ca="1">BT373+SUMIFS('Transactions (Dated)'!$F:$F,'Transactions (Dated)'!$D:$D,$BL374,'Transactions (Dated)'!$B:$B,BT$11,'Transactions (Dated)'!$C:$C,"Dividend (paid to cash)")*AE374</f>
        <v>1014.9999999999999</v>
      </c>
      <c r="BU374" s="6">
        <f ca="1">BU373+SUMIFS('Transactions (Dated)'!$F:$F,'Transactions (Dated)'!$D:$D,$BL374,'Transactions (Dated)'!$B:$B,BU$11,'Transactions (Dated)'!$C:$C,"Dividend (paid to cash)")*AF374</f>
        <v>0</v>
      </c>
      <c r="BV374" s="6">
        <f ca="1">BV373+SUMIFS('Transactions (Dated)'!$F:$F,'Transactions (Dated)'!$D:$D,$BL374,'Transactions (Dated)'!$B:$B,BV$11,'Transactions (Dated)'!$C:$C,"Dividend (paid to cash)")*AG374</f>
        <v>0</v>
      </c>
      <c r="BW374" s="6">
        <f ca="1">BW373+SUMIFS('Transactions (Dated)'!$F:$F,'Transactions (Dated)'!$D:$D,$BL374,'Transactions (Dated)'!$B:$B,BW$11,'Transactions (Dated)'!$C:$C,"Dividend (paid to cash)")*AH374</f>
        <v>0</v>
      </c>
      <c r="BX374" s="6">
        <f ca="1">BX373+SUMIFS('Transactions (Dated)'!$F:$F,'Transactions (Dated)'!$D:$D,$BL374,'Transactions (Dated)'!$B:$B,BX$11,'Transactions (Dated)'!$C:$C,"Dividend (paid to cash)")*AI374</f>
        <v>0</v>
      </c>
      <c r="BY374" s="6">
        <f ca="1">BY373+SUMIFS('Transactions (Dated)'!$F:$F,'Transactions (Dated)'!$D:$D,$BL374,'Transactions (Dated)'!$B:$B,BY$11,'Transactions (Dated)'!$C:$C,"Dividend (paid to cash)")*AJ374</f>
        <v>0</v>
      </c>
      <c r="BZ374" s="6">
        <f ca="1">BZ373+SUMIFS('Transactions (Dated)'!$F:$F,'Transactions (Dated)'!$D:$D,$BL374,'Transactions (Dated)'!$B:$B,BZ$11,'Transactions (Dated)'!$C:$C,"Dividend (paid to cash)")*AK374</f>
        <v>0</v>
      </c>
      <c r="CA374" s="6">
        <f ca="1">CA373+SUMIFS('Transactions (Dated)'!$F:$F,'Transactions (Dated)'!$D:$D,$BL374,'Transactions (Dated)'!$B:$B,CA$11,'Transactions (Dated)'!$C:$C,"Dividend (paid to cash)")*AL374</f>
        <v>0</v>
      </c>
      <c r="CB374" s="6">
        <v>0</v>
      </c>
      <c r="CC374" s="6">
        <v>0</v>
      </c>
      <c r="CD374" s="6"/>
      <c r="CF374" s="6">
        <f t="shared" ca="1" si="164"/>
        <v>103294.96699999999</v>
      </c>
      <c r="CH374" s="3">
        <f t="shared" si="165"/>
        <v>42440</v>
      </c>
      <c r="CI374" s="4">
        <f t="shared" ca="1" si="158"/>
        <v>868338.89</v>
      </c>
      <c r="CJ374" s="4">
        <f t="shared" ca="1" si="159"/>
        <v>103294.96699999999</v>
      </c>
      <c r="CL374" s="4">
        <f t="shared" ca="1" si="160"/>
        <v>971633.85699999996</v>
      </c>
    </row>
    <row r="375" spans="2:90" x14ac:dyDescent="0.15">
      <c r="B375" s="3">
        <f t="shared" si="161"/>
        <v>42443</v>
      </c>
      <c r="C375" s="2">
        <v>13477.5</v>
      </c>
      <c r="E375" s="70">
        <v>42443</v>
      </c>
      <c r="F375" s="69">
        <v>10.63</v>
      </c>
      <c r="G375" s="69">
        <v>2.23</v>
      </c>
      <c r="H375" s="69">
        <v>18.29</v>
      </c>
      <c r="I375" s="69">
        <v>33.090000000000003</v>
      </c>
      <c r="J375" s="69">
        <v>14.98</v>
      </c>
      <c r="K375" s="69">
        <v>12.41</v>
      </c>
      <c r="L375" s="69">
        <v>20.49</v>
      </c>
      <c r="M375" s="69">
        <v>3.8</v>
      </c>
      <c r="N375" s="69">
        <v>8.4700000000000006</v>
      </c>
      <c r="O375" s="69">
        <v>9.0333000000000006</v>
      </c>
      <c r="P375" s="69">
        <v>27.31</v>
      </c>
      <c r="Q375" s="69">
        <v>1.02</v>
      </c>
      <c r="R375" s="69">
        <v>4.92</v>
      </c>
      <c r="S375" s="69">
        <v>39.65</v>
      </c>
      <c r="T375" s="69"/>
      <c r="U375">
        <v>39.65</v>
      </c>
      <c r="V375" s="4"/>
      <c r="X375" s="3">
        <f t="shared" si="140"/>
        <v>42443</v>
      </c>
      <c r="Y375" s="40">
        <f ca="1">Y374+SUMIFS('Transactions (Dated)'!$E$2:$E$53,'Transactions (Dated)'!$D$2:$D$53,'Share Values'!$X375,'Transactions (Dated)'!$B$2:$B$53,'Share Values'!Y$11,'Transactions (Dated)'!$C$2:$C$53,"Buy")-SUMIFS('Transactions (Dated)'!$E$2:$E$53,'Transactions (Dated)'!$D$2:$D$53,'Share Values'!$X375,'Transactions (Dated)'!$B$2:$B$53,'Share Values'!Y$11,'Transactions (Dated)'!$C$2:$C$53,"Sell")</f>
        <v>4625</v>
      </c>
      <c r="Z375" s="40">
        <f ca="1">Z374+SUMIFS('Transactions (Dated)'!$E$2:$E$53,'Transactions (Dated)'!$D$2:$D$53,'Share Values'!$X375,'Transactions (Dated)'!$B$2:$B$53,'Share Values'!Z$11,'Transactions (Dated)'!$C$2:$C$53,"Buy")-SUMIFS('Transactions (Dated)'!$E$2:$E$53,'Transactions (Dated)'!$D$2:$D$53,'Share Values'!$X375,'Transactions (Dated)'!$B$2:$B$53,'Share Values'!Z$11,'Transactions (Dated)'!$C$2:$C$53,"Sell")</f>
        <v>9375</v>
      </c>
      <c r="AA375" s="40">
        <f ca="1">AA374+SUMIFS('Transactions (Dated)'!$E$2:$E$53,'Transactions (Dated)'!$D$2:$D$53,'Share Values'!$X375,'Transactions (Dated)'!$B$2:$B$53,'Share Values'!AA$11,'Transactions (Dated)'!$C$2:$C$53,"Buy")-SUMIFS('Transactions (Dated)'!$E$2:$E$53,'Transactions (Dated)'!$D$2:$D$53,'Share Values'!$X375,'Transactions (Dated)'!$B$2:$B$53,'Share Values'!AA$11,'Transactions (Dated)'!$C$2:$C$53,"Sell")</f>
        <v>28857</v>
      </c>
      <c r="AB375" s="40">
        <f ca="1">AB374+SUMIFS('Transactions (Dated)'!$E$2:$E$53,'Transactions (Dated)'!$D$2:$D$53,'Share Values'!$X375,'Transactions (Dated)'!$B$2:$B$53,'Share Values'!AB$11,'Transactions (Dated)'!$C$2:$C$53,"Buy")-SUMIFS('Transactions (Dated)'!$E$2:$E$53,'Transactions (Dated)'!$D$2:$D$53,'Share Values'!$X375,'Transactions (Dated)'!$B$2:$B$53,'Share Values'!AB$11,'Transactions (Dated)'!$C$2:$C$53,"Sell")</f>
        <v>1892</v>
      </c>
      <c r="AC375" s="40">
        <f ca="1">AC374+SUMIFS('Transactions (Dated)'!$E$2:$E$53,'Transactions (Dated)'!$D$2:$D$53,'Share Values'!$X375,'Transactions (Dated)'!$B$2:$B$53,'Share Values'!AC$11,'Transactions (Dated)'!$C$2:$C$53,"Buy")-SUMIFS('Transactions (Dated)'!$E$2:$E$53,'Transactions (Dated)'!$D$2:$D$53,'Share Values'!$X375,'Transactions (Dated)'!$B$2:$B$53,'Share Values'!AC$11,'Transactions (Dated)'!$C$2:$C$53,"Sell")</f>
        <v>2348</v>
      </c>
      <c r="AD375" s="40">
        <f ca="1">AD374+SUMIFS('Transactions (Dated)'!$E$2:$E$53,'Transactions (Dated)'!$D$2:$D$53,'Share Values'!$X375,'Transactions (Dated)'!$B$2:$B$53,'Share Values'!AD$11,'Transactions (Dated)'!$C$2:$C$53,"Buy")-SUMIFS('Transactions (Dated)'!$E$2:$E$53,'Transactions (Dated)'!$D$2:$D$53,'Share Values'!$X375,'Transactions (Dated)'!$B$2:$B$53,'Share Values'!AD$11,'Transactions (Dated)'!$C$2:$C$53,"Sell")</f>
        <v>0</v>
      </c>
      <c r="AE375" s="40">
        <f ca="1">AE374+SUMIFS('Transactions (Dated)'!$E$2:$E$53,'Transactions (Dated)'!$D$2:$D$53,'Share Values'!$X375,'Transactions (Dated)'!$B$2:$B$53,'Share Values'!AE$11,'Transactions (Dated)'!$C$2:$C$53,"Buy")-SUMIFS('Transactions (Dated)'!$E$2:$E$53,'Transactions (Dated)'!$D$2:$D$53,'Share Values'!$X375,'Transactions (Dated)'!$B$2:$B$53,'Share Values'!AE$11,'Transactions (Dated)'!$C$2:$C$53,"Sell")</f>
        <v>2900</v>
      </c>
      <c r="AF375" s="40">
        <f ca="1">AF374+SUMIFS('Transactions (Dated)'!$E$2:$E$53,'Transactions (Dated)'!$D$2:$D$53,'Share Values'!$X375,'Transactions (Dated)'!$B$2:$B$53,'Share Values'!AF$11,'Transactions (Dated)'!$C$2:$C$53,"Buy")-SUMIFS('Transactions (Dated)'!$E$2:$E$53,'Transactions (Dated)'!$D$2:$D$53,'Share Values'!$X375,'Transactions (Dated)'!$B$2:$B$53,'Share Values'!AF$11,'Transactions (Dated)'!$C$2:$C$53,"Sell")</f>
        <v>14201</v>
      </c>
      <c r="AG375" s="40">
        <f ca="1">AG374+SUMIFS('Transactions (Dated)'!$E$2:$E$53,'Transactions (Dated)'!$D$2:$D$53,'Share Values'!$X375,'Transactions (Dated)'!$B$2:$B$53,'Share Values'!AG$11,'Transactions (Dated)'!$C$2:$C$53,"Buy")-SUMIFS('Transactions (Dated)'!$E$2:$E$53,'Transactions (Dated)'!$D$2:$D$53,'Share Values'!$X375,'Transactions (Dated)'!$B$2:$B$53,'Share Values'!AG$11,'Transactions (Dated)'!$C$2:$C$53,"Sell")</f>
        <v>6835</v>
      </c>
      <c r="AH375" s="40">
        <f ca="1">AH374+SUMIFS('Transactions (Dated)'!$E$2:$E$53,'Transactions (Dated)'!$D$2:$D$53,'Share Values'!$X375,'Transactions (Dated)'!$B$2:$B$53,'Share Values'!AH$11,'Transactions (Dated)'!$C$2:$C$53,"Buy")-SUMIFS('Transactions (Dated)'!$E$2:$E$53,'Transactions (Dated)'!$D$2:$D$53,'Share Values'!$X375,'Transactions (Dated)'!$B$2:$B$53,'Share Values'!AH$11,'Transactions (Dated)'!$C$2:$C$53,"Sell")</f>
        <v>0</v>
      </c>
      <c r="AI375" s="40">
        <f ca="1">AI374+SUMIFS('Transactions (Dated)'!$E$2:$E$53,'Transactions (Dated)'!$D$2:$D$53,'Share Values'!$X375,'Transactions (Dated)'!$B$2:$B$53,'Share Values'!AI$11,'Transactions (Dated)'!$C$2:$C$53,"Buy")-SUMIFS('Transactions (Dated)'!$E$2:$E$53,'Transactions (Dated)'!$D$2:$D$53,'Share Values'!$X375,'Transactions (Dated)'!$B$2:$B$53,'Share Values'!AI$11,'Transactions (Dated)'!$C$2:$C$53,"Sell")</f>
        <v>0</v>
      </c>
      <c r="AJ375" s="40">
        <f ca="1">AJ374+SUMIFS('Transactions (Dated)'!$E$2:$E$53,'Transactions (Dated)'!$D$2:$D$53,'Share Values'!$X375,'Transactions (Dated)'!$B$2:$B$53,'Share Values'!AJ$11,'Transactions (Dated)'!$C$2:$C$53,"Buy")-SUMIFS('Transactions (Dated)'!$E$2:$E$53,'Transactions (Dated)'!$D$2:$D$53,'Share Values'!$X375,'Transactions (Dated)'!$B$2:$B$53,'Share Values'!AJ$11,'Transactions (Dated)'!$C$2:$C$53,"Sell")</f>
        <v>0</v>
      </c>
      <c r="AK375" s="40">
        <f ca="1">AK374+SUMIFS('Transactions (Dated)'!$E$2:$E$53,'Transactions (Dated)'!$D$2:$D$53,'Share Values'!$X375,'Transactions (Dated)'!$B$2:$B$53,'Share Values'!AK$11,'Transactions (Dated)'!$C$2:$C$53,"Buy")-SUMIFS('Transactions (Dated)'!$E$2:$E$53,'Transactions (Dated)'!$D$2:$D$53,'Share Values'!$X375,'Transactions (Dated)'!$B$2:$B$53,'Share Values'!AK$11,'Transactions (Dated)'!$C$2:$C$53,"Sell")</f>
        <v>0</v>
      </c>
      <c r="AL375" s="40">
        <f ca="1">AL374+SUMIFS('Transactions (Dated)'!$E$2:$E$53,'Transactions (Dated)'!$D$2:$D$53,'Share Values'!$X375,'Transactions (Dated)'!$B$2:$B$53,'Share Values'!AL$11,'Transactions (Dated)'!$C$2:$C$53,"Buy")-SUMIFS('Transactions (Dated)'!$E$2:$E$53,'Transactions (Dated)'!$D$2:$D$53,'Share Values'!$X375,'Transactions (Dated)'!$B$2:$B$53,'Share Values'!AL$11,'Transactions (Dated)'!$C$2:$C$53,"Sell")</f>
        <v>0</v>
      </c>
      <c r="AM375" s="40">
        <f ca="1">AM374+SUMIFS('Transactions (Dated)'!$E$2:$E$53,'Transactions (Dated)'!$D$2:$D$53,'Share Values'!$X375,'Transactions (Dated)'!$B$2:$B$53,'Share Values'!AM$11,'Transactions (Dated)'!$C$2:$C$53,"Buy")-SUMIFS('Transactions (Dated)'!$E$2:$E$53,'Transactions (Dated)'!$D$2:$D$53,'Share Values'!$X375,'Transactions (Dated)'!$B$2:$B$53,'Share Values'!AM$11,'Transactions (Dated)'!$C$2:$C$53,"Sell")</f>
        <v>0</v>
      </c>
      <c r="AN375" s="40">
        <f ca="1">AN374+SUMIFS('Transactions (Dated)'!$E$2:$E$53,'Transactions (Dated)'!$D$2:$D$53,'Share Values'!$X375,'Transactions (Dated)'!$B$2:$B$53,'Share Values'!AN$11,'Transactions (Dated)'!$C$2:$C$53,"Buy")-SUMIFS('Transactions (Dated)'!$E$2:$E$53,'Transactions (Dated)'!$D$2:$D$53,'Share Values'!$X375,'Transactions (Dated)'!$B$2:$B$53,'Share Values'!AN$11,'Transactions (Dated)'!$C$2:$C$53,"Sell")</f>
        <v>0</v>
      </c>
      <c r="AO375" s="40"/>
      <c r="AQ375" s="3">
        <f t="shared" si="141"/>
        <v>42443</v>
      </c>
      <c r="AR375" s="6">
        <f t="shared" ca="1" si="142"/>
        <v>49163.75</v>
      </c>
      <c r="AS375" s="6">
        <f t="shared" ca="1" si="143"/>
        <v>20906.25</v>
      </c>
      <c r="AT375" s="6">
        <f t="shared" ca="1" si="144"/>
        <v>527794.53</v>
      </c>
      <c r="AU375" s="6">
        <f t="shared" ca="1" si="145"/>
        <v>62606.280000000006</v>
      </c>
      <c r="AV375" s="6">
        <f t="shared" ca="1" si="146"/>
        <v>35173.040000000001</v>
      </c>
      <c r="AW375" s="6">
        <f t="shared" ca="1" si="147"/>
        <v>0</v>
      </c>
      <c r="AX375" s="6">
        <f t="shared" ca="1" si="148"/>
        <v>59420.999999999993</v>
      </c>
      <c r="AY375" s="6">
        <f t="shared" ca="1" si="149"/>
        <v>53963.799999999996</v>
      </c>
      <c r="AZ375" s="6">
        <f t="shared" ca="1" si="150"/>
        <v>57892.450000000004</v>
      </c>
      <c r="BA375" s="6">
        <f t="shared" ca="1" si="151"/>
        <v>0</v>
      </c>
      <c r="BB375" s="6">
        <f t="shared" ca="1" si="152"/>
        <v>0</v>
      </c>
      <c r="BC375" s="6">
        <f t="shared" ca="1" si="153"/>
        <v>0</v>
      </c>
      <c r="BD375" s="6">
        <f t="shared" ca="1" si="154"/>
        <v>0</v>
      </c>
      <c r="BE375" s="6">
        <f t="shared" ca="1" si="155"/>
        <v>0</v>
      </c>
      <c r="BF375" s="6">
        <f t="shared" ca="1" si="162"/>
        <v>0</v>
      </c>
      <c r="BG375" s="6">
        <f t="shared" ca="1" si="163"/>
        <v>0</v>
      </c>
      <c r="BH375" s="6"/>
      <c r="BJ375" s="4">
        <f t="shared" ca="1" si="156"/>
        <v>866921.10000000009</v>
      </c>
      <c r="BL375" s="3">
        <f t="shared" si="157"/>
        <v>42443</v>
      </c>
      <c r="BM375" s="6">
        <f>BM374+SUMIFS('Transactions (Dated)'!G:G,'Transactions (Dated)'!D:D,'Share Values'!AQ375)</f>
        <v>64398.239999999991</v>
      </c>
      <c r="BN375" s="6">
        <f ca="1">BN374+SUMIFS('Transactions (Dated)'!$F:$F,'Transactions (Dated)'!$D:$D,$BL375,'Transactions (Dated)'!$B:$B,BN$11,'Transactions (Dated)'!$C:$C,"Dividend (paid to cash)")*Y375</f>
        <v>0</v>
      </c>
      <c r="BO375" s="6">
        <f ca="1">BO374+SUMIFS('Transactions (Dated)'!$F:$F,'Transactions (Dated)'!$D:$D,$BL375,'Transactions (Dated)'!$B:$B,BO$11,'Transactions (Dated)'!$C:$C,"Dividend (paid to cash)")*Z375</f>
        <v>2421.875</v>
      </c>
      <c r="BP375" s="6">
        <f ca="1">BP374+SUMIFS('Transactions (Dated)'!$F:$F,'Transactions (Dated)'!$D:$D,$BL375,'Transactions (Dated)'!$B:$B,BP$11,'Transactions (Dated)'!$C:$C,"Dividend (paid to cash)")*AA375</f>
        <v>35213.892</v>
      </c>
      <c r="BQ375" s="6">
        <f ca="1">BQ374+SUMIFS('Transactions (Dated)'!$F:$F,'Transactions (Dated)'!$D:$D,$BL375,'Transactions (Dated)'!$B:$B,BQ$11,'Transactions (Dated)'!$C:$C,"Dividend (paid to cash)")*AB375</f>
        <v>245.96000000000004</v>
      </c>
      <c r="BR375" s="6">
        <f ca="1">BR374+SUMIFS('Transactions (Dated)'!$F:$F,'Transactions (Dated)'!$D:$D,$BL375,'Transactions (Dated)'!$B:$B,BR$11,'Transactions (Dated)'!$C:$C,"Dividend (paid to cash)")*AC375</f>
        <v>0</v>
      </c>
      <c r="BS375" s="6">
        <f ca="1">BS374+SUMIFS('Transactions (Dated)'!$F:$F,'Transactions (Dated)'!$D:$D,$BL375,'Transactions (Dated)'!$B:$B,BS$11,'Transactions (Dated)'!$C:$C,"Dividend (paid to cash)")*AD375</f>
        <v>0</v>
      </c>
      <c r="BT375" s="6">
        <f ca="1">BT374+SUMIFS('Transactions (Dated)'!$F:$F,'Transactions (Dated)'!$D:$D,$BL375,'Transactions (Dated)'!$B:$B,BT$11,'Transactions (Dated)'!$C:$C,"Dividend (paid to cash)")*AE375</f>
        <v>1014.9999999999999</v>
      </c>
      <c r="BU375" s="6">
        <f ca="1">BU374+SUMIFS('Transactions (Dated)'!$F:$F,'Transactions (Dated)'!$D:$D,$BL375,'Transactions (Dated)'!$B:$B,BU$11,'Transactions (Dated)'!$C:$C,"Dividend (paid to cash)")*AF375</f>
        <v>0</v>
      </c>
      <c r="BV375" s="6">
        <f ca="1">BV374+SUMIFS('Transactions (Dated)'!$F:$F,'Transactions (Dated)'!$D:$D,$BL375,'Transactions (Dated)'!$B:$B,BV$11,'Transactions (Dated)'!$C:$C,"Dividend (paid to cash)")*AG375</f>
        <v>0</v>
      </c>
      <c r="BW375" s="6">
        <f ca="1">BW374+SUMIFS('Transactions (Dated)'!$F:$F,'Transactions (Dated)'!$D:$D,$BL375,'Transactions (Dated)'!$B:$B,BW$11,'Transactions (Dated)'!$C:$C,"Dividend (paid to cash)")*AH375</f>
        <v>0</v>
      </c>
      <c r="BX375" s="6">
        <f ca="1">BX374+SUMIFS('Transactions (Dated)'!$F:$F,'Transactions (Dated)'!$D:$D,$BL375,'Transactions (Dated)'!$B:$B,BX$11,'Transactions (Dated)'!$C:$C,"Dividend (paid to cash)")*AI375</f>
        <v>0</v>
      </c>
      <c r="BY375" s="6">
        <f ca="1">BY374+SUMIFS('Transactions (Dated)'!$F:$F,'Transactions (Dated)'!$D:$D,$BL375,'Transactions (Dated)'!$B:$B,BY$11,'Transactions (Dated)'!$C:$C,"Dividend (paid to cash)")*AJ375</f>
        <v>0</v>
      </c>
      <c r="BZ375" s="6">
        <f ca="1">BZ374+SUMIFS('Transactions (Dated)'!$F:$F,'Transactions (Dated)'!$D:$D,$BL375,'Transactions (Dated)'!$B:$B,BZ$11,'Transactions (Dated)'!$C:$C,"Dividend (paid to cash)")*AK375</f>
        <v>0</v>
      </c>
      <c r="CA375" s="6">
        <f ca="1">CA374+SUMIFS('Transactions (Dated)'!$F:$F,'Transactions (Dated)'!$D:$D,$BL375,'Transactions (Dated)'!$B:$B,CA$11,'Transactions (Dated)'!$C:$C,"Dividend (paid to cash)")*AL375</f>
        <v>0</v>
      </c>
      <c r="CB375" s="6">
        <v>0</v>
      </c>
      <c r="CC375" s="6">
        <v>0</v>
      </c>
      <c r="CD375" s="6"/>
      <c r="CF375" s="6">
        <f t="shared" ca="1" si="164"/>
        <v>103294.96699999999</v>
      </c>
      <c r="CH375" s="3">
        <f t="shared" si="165"/>
        <v>42443</v>
      </c>
      <c r="CI375" s="4">
        <f t="shared" ca="1" si="158"/>
        <v>866921.10000000009</v>
      </c>
      <c r="CJ375" s="4">
        <f t="shared" ca="1" si="159"/>
        <v>103294.96699999999</v>
      </c>
      <c r="CL375" s="4">
        <f t="shared" ca="1" si="160"/>
        <v>970216.06700000004</v>
      </c>
    </row>
    <row r="376" spans="2:90" x14ac:dyDescent="0.15">
      <c r="B376" s="3">
        <f t="shared" si="161"/>
        <v>42444</v>
      </c>
      <c r="C376" s="2">
        <v>13400.3</v>
      </c>
      <c r="E376" s="70">
        <v>42444</v>
      </c>
      <c r="F376" s="69">
        <v>10.51</v>
      </c>
      <c r="G376" s="69">
        <v>2.17</v>
      </c>
      <c r="H376" s="69">
        <v>18.18</v>
      </c>
      <c r="I376" s="69">
        <v>33.03</v>
      </c>
      <c r="J376" s="69">
        <v>14.45</v>
      </c>
      <c r="K376" s="69">
        <v>12.43</v>
      </c>
      <c r="L376" s="69">
        <v>19.64</v>
      </c>
      <c r="M376" s="69">
        <v>3.8</v>
      </c>
      <c r="N376" s="69">
        <v>8.6</v>
      </c>
      <c r="O376" s="69">
        <v>9.0132999999999992</v>
      </c>
      <c r="P376" s="69">
        <v>27.1</v>
      </c>
      <c r="Q376" s="69">
        <v>1.01</v>
      </c>
      <c r="R376" s="69">
        <v>4.46</v>
      </c>
      <c r="S376" s="69">
        <v>39.18</v>
      </c>
      <c r="T376" s="69"/>
      <c r="U376">
        <v>39.18</v>
      </c>
      <c r="V376" s="4"/>
      <c r="X376" s="3">
        <f t="shared" si="140"/>
        <v>42444</v>
      </c>
      <c r="Y376" s="40">
        <f ca="1">Y375+SUMIFS('Transactions (Dated)'!$E$2:$E$53,'Transactions (Dated)'!$D$2:$D$53,'Share Values'!$X376,'Transactions (Dated)'!$B$2:$B$53,'Share Values'!Y$11,'Transactions (Dated)'!$C$2:$C$53,"Buy")-SUMIFS('Transactions (Dated)'!$E$2:$E$53,'Transactions (Dated)'!$D$2:$D$53,'Share Values'!$X376,'Transactions (Dated)'!$B$2:$B$53,'Share Values'!Y$11,'Transactions (Dated)'!$C$2:$C$53,"Sell")</f>
        <v>4625</v>
      </c>
      <c r="Z376" s="40">
        <f ca="1">Z375+SUMIFS('Transactions (Dated)'!$E$2:$E$53,'Transactions (Dated)'!$D$2:$D$53,'Share Values'!$X376,'Transactions (Dated)'!$B$2:$B$53,'Share Values'!Z$11,'Transactions (Dated)'!$C$2:$C$53,"Buy")-SUMIFS('Transactions (Dated)'!$E$2:$E$53,'Transactions (Dated)'!$D$2:$D$53,'Share Values'!$X376,'Transactions (Dated)'!$B$2:$B$53,'Share Values'!Z$11,'Transactions (Dated)'!$C$2:$C$53,"Sell")</f>
        <v>9375</v>
      </c>
      <c r="AA376" s="40">
        <f ca="1">AA375+SUMIFS('Transactions (Dated)'!$E$2:$E$53,'Transactions (Dated)'!$D$2:$D$53,'Share Values'!$X376,'Transactions (Dated)'!$B$2:$B$53,'Share Values'!AA$11,'Transactions (Dated)'!$C$2:$C$53,"Buy")-SUMIFS('Transactions (Dated)'!$E$2:$E$53,'Transactions (Dated)'!$D$2:$D$53,'Share Values'!$X376,'Transactions (Dated)'!$B$2:$B$53,'Share Values'!AA$11,'Transactions (Dated)'!$C$2:$C$53,"Sell")</f>
        <v>28857</v>
      </c>
      <c r="AB376" s="40">
        <f ca="1">AB375+SUMIFS('Transactions (Dated)'!$E$2:$E$53,'Transactions (Dated)'!$D$2:$D$53,'Share Values'!$X376,'Transactions (Dated)'!$B$2:$B$53,'Share Values'!AB$11,'Transactions (Dated)'!$C$2:$C$53,"Buy")-SUMIFS('Transactions (Dated)'!$E$2:$E$53,'Transactions (Dated)'!$D$2:$D$53,'Share Values'!$X376,'Transactions (Dated)'!$B$2:$B$53,'Share Values'!AB$11,'Transactions (Dated)'!$C$2:$C$53,"Sell")</f>
        <v>1892</v>
      </c>
      <c r="AC376" s="40">
        <f ca="1">AC375+SUMIFS('Transactions (Dated)'!$E$2:$E$53,'Transactions (Dated)'!$D$2:$D$53,'Share Values'!$X376,'Transactions (Dated)'!$B$2:$B$53,'Share Values'!AC$11,'Transactions (Dated)'!$C$2:$C$53,"Buy")-SUMIFS('Transactions (Dated)'!$E$2:$E$53,'Transactions (Dated)'!$D$2:$D$53,'Share Values'!$X376,'Transactions (Dated)'!$B$2:$B$53,'Share Values'!AC$11,'Transactions (Dated)'!$C$2:$C$53,"Sell")</f>
        <v>2348</v>
      </c>
      <c r="AD376" s="40">
        <f ca="1">AD375+SUMIFS('Transactions (Dated)'!$E$2:$E$53,'Transactions (Dated)'!$D$2:$D$53,'Share Values'!$X376,'Transactions (Dated)'!$B$2:$B$53,'Share Values'!AD$11,'Transactions (Dated)'!$C$2:$C$53,"Buy")-SUMIFS('Transactions (Dated)'!$E$2:$E$53,'Transactions (Dated)'!$D$2:$D$53,'Share Values'!$X376,'Transactions (Dated)'!$B$2:$B$53,'Share Values'!AD$11,'Transactions (Dated)'!$C$2:$C$53,"Sell")</f>
        <v>0</v>
      </c>
      <c r="AE376" s="40">
        <f ca="1">AE375+SUMIFS('Transactions (Dated)'!$E$2:$E$53,'Transactions (Dated)'!$D$2:$D$53,'Share Values'!$X376,'Transactions (Dated)'!$B$2:$B$53,'Share Values'!AE$11,'Transactions (Dated)'!$C$2:$C$53,"Buy")-SUMIFS('Transactions (Dated)'!$E$2:$E$53,'Transactions (Dated)'!$D$2:$D$53,'Share Values'!$X376,'Transactions (Dated)'!$B$2:$B$53,'Share Values'!AE$11,'Transactions (Dated)'!$C$2:$C$53,"Sell")</f>
        <v>2900</v>
      </c>
      <c r="AF376" s="40">
        <f ca="1">AF375+SUMIFS('Transactions (Dated)'!$E$2:$E$53,'Transactions (Dated)'!$D$2:$D$53,'Share Values'!$X376,'Transactions (Dated)'!$B$2:$B$53,'Share Values'!AF$11,'Transactions (Dated)'!$C$2:$C$53,"Buy")-SUMIFS('Transactions (Dated)'!$E$2:$E$53,'Transactions (Dated)'!$D$2:$D$53,'Share Values'!$X376,'Transactions (Dated)'!$B$2:$B$53,'Share Values'!AF$11,'Transactions (Dated)'!$C$2:$C$53,"Sell")</f>
        <v>14201</v>
      </c>
      <c r="AG376" s="40">
        <f ca="1">AG375+SUMIFS('Transactions (Dated)'!$E$2:$E$53,'Transactions (Dated)'!$D$2:$D$53,'Share Values'!$X376,'Transactions (Dated)'!$B$2:$B$53,'Share Values'!AG$11,'Transactions (Dated)'!$C$2:$C$53,"Buy")-SUMIFS('Transactions (Dated)'!$E$2:$E$53,'Transactions (Dated)'!$D$2:$D$53,'Share Values'!$X376,'Transactions (Dated)'!$B$2:$B$53,'Share Values'!AG$11,'Transactions (Dated)'!$C$2:$C$53,"Sell")</f>
        <v>6835</v>
      </c>
      <c r="AH376" s="40">
        <f ca="1">AH375+SUMIFS('Transactions (Dated)'!$E$2:$E$53,'Transactions (Dated)'!$D$2:$D$53,'Share Values'!$X376,'Transactions (Dated)'!$B$2:$B$53,'Share Values'!AH$11,'Transactions (Dated)'!$C$2:$C$53,"Buy")-SUMIFS('Transactions (Dated)'!$E$2:$E$53,'Transactions (Dated)'!$D$2:$D$53,'Share Values'!$X376,'Transactions (Dated)'!$B$2:$B$53,'Share Values'!AH$11,'Transactions (Dated)'!$C$2:$C$53,"Sell")</f>
        <v>0</v>
      </c>
      <c r="AI376" s="40">
        <f ca="1">AI375+SUMIFS('Transactions (Dated)'!$E$2:$E$53,'Transactions (Dated)'!$D$2:$D$53,'Share Values'!$X376,'Transactions (Dated)'!$B$2:$B$53,'Share Values'!AI$11,'Transactions (Dated)'!$C$2:$C$53,"Buy")-SUMIFS('Transactions (Dated)'!$E$2:$E$53,'Transactions (Dated)'!$D$2:$D$53,'Share Values'!$X376,'Transactions (Dated)'!$B$2:$B$53,'Share Values'!AI$11,'Transactions (Dated)'!$C$2:$C$53,"Sell")</f>
        <v>0</v>
      </c>
      <c r="AJ376" s="40">
        <f ca="1">AJ375+SUMIFS('Transactions (Dated)'!$E$2:$E$53,'Transactions (Dated)'!$D$2:$D$53,'Share Values'!$X376,'Transactions (Dated)'!$B$2:$B$53,'Share Values'!AJ$11,'Transactions (Dated)'!$C$2:$C$53,"Buy")-SUMIFS('Transactions (Dated)'!$E$2:$E$53,'Transactions (Dated)'!$D$2:$D$53,'Share Values'!$X376,'Transactions (Dated)'!$B$2:$B$53,'Share Values'!AJ$11,'Transactions (Dated)'!$C$2:$C$53,"Sell")</f>
        <v>0</v>
      </c>
      <c r="AK376" s="40">
        <f ca="1">AK375+SUMIFS('Transactions (Dated)'!$E$2:$E$53,'Transactions (Dated)'!$D$2:$D$53,'Share Values'!$X376,'Transactions (Dated)'!$B$2:$B$53,'Share Values'!AK$11,'Transactions (Dated)'!$C$2:$C$53,"Buy")-SUMIFS('Transactions (Dated)'!$E$2:$E$53,'Transactions (Dated)'!$D$2:$D$53,'Share Values'!$X376,'Transactions (Dated)'!$B$2:$B$53,'Share Values'!AK$11,'Transactions (Dated)'!$C$2:$C$53,"Sell")</f>
        <v>0</v>
      </c>
      <c r="AL376" s="40">
        <f ca="1">AL375+SUMIFS('Transactions (Dated)'!$E$2:$E$53,'Transactions (Dated)'!$D$2:$D$53,'Share Values'!$X376,'Transactions (Dated)'!$B$2:$B$53,'Share Values'!AL$11,'Transactions (Dated)'!$C$2:$C$53,"Buy")-SUMIFS('Transactions (Dated)'!$E$2:$E$53,'Transactions (Dated)'!$D$2:$D$53,'Share Values'!$X376,'Transactions (Dated)'!$B$2:$B$53,'Share Values'!AL$11,'Transactions (Dated)'!$C$2:$C$53,"Sell")</f>
        <v>0</v>
      </c>
      <c r="AM376" s="40">
        <f ca="1">AM375+SUMIFS('Transactions (Dated)'!$E$2:$E$53,'Transactions (Dated)'!$D$2:$D$53,'Share Values'!$X376,'Transactions (Dated)'!$B$2:$B$53,'Share Values'!AM$11,'Transactions (Dated)'!$C$2:$C$53,"Buy")-SUMIFS('Transactions (Dated)'!$E$2:$E$53,'Transactions (Dated)'!$D$2:$D$53,'Share Values'!$X376,'Transactions (Dated)'!$B$2:$B$53,'Share Values'!AM$11,'Transactions (Dated)'!$C$2:$C$53,"Sell")</f>
        <v>0</v>
      </c>
      <c r="AN376" s="40">
        <f ca="1">AN375+SUMIFS('Transactions (Dated)'!$E$2:$E$53,'Transactions (Dated)'!$D$2:$D$53,'Share Values'!$X376,'Transactions (Dated)'!$B$2:$B$53,'Share Values'!AN$11,'Transactions (Dated)'!$C$2:$C$53,"Buy")-SUMIFS('Transactions (Dated)'!$E$2:$E$53,'Transactions (Dated)'!$D$2:$D$53,'Share Values'!$X376,'Transactions (Dated)'!$B$2:$B$53,'Share Values'!AN$11,'Transactions (Dated)'!$C$2:$C$53,"Sell")</f>
        <v>0</v>
      </c>
      <c r="AO376" s="40"/>
      <c r="AQ376" s="3">
        <f t="shared" si="141"/>
        <v>42444</v>
      </c>
      <c r="AR376" s="6">
        <f t="shared" ca="1" si="142"/>
        <v>48608.75</v>
      </c>
      <c r="AS376" s="6">
        <f t="shared" ca="1" si="143"/>
        <v>20343.75</v>
      </c>
      <c r="AT376" s="6">
        <f t="shared" ca="1" si="144"/>
        <v>524620.26</v>
      </c>
      <c r="AU376" s="6">
        <f t="shared" ca="1" si="145"/>
        <v>62492.76</v>
      </c>
      <c r="AV376" s="6">
        <f t="shared" ca="1" si="146"/>
        <v>33928.6</v>
      </c>
      <c r="AW376" s="6">
        <f t="shared" ca="1" si="147"/>
        <v>0</v>
      </c>
      <c r="AX376" s="6">
        <f t="shared" ca="1" si="148"/>
        <v>56956</v>
      </c>
      <c r="AY376" s="6">
        <f t="shared" ca="1" si="149"/>
        <v>53963.799999999996</v>
      </c>
      <c r="AZ376" s="6">
        <f t="shared" ca="1" si="150"/>
        <v>58781</v>
      </c>
      <c r="BA376" s="6">
        <f t="shared" ca="1" si="151"/>
        <v>0</v>
      </c>
      <c r="BB376" s="6">
        <f t="shared" ca="1" si="152"/>
        <v>0</v>
      </c>
      <c r="BC376" s="6">
        <f t="shared" ca="1" si="153"/>
        <v>0</v>
      </c>
      <c r="BD376" s="6">
        <f t="shared" ca="1" si="154"/>
        <v>0</v>
      </c>
      <c r="BE376" s="6">
        <f t="shared" ca="1" si="155"/>
        <v>0</v>
      </c>
      <c r="BF376" s="6">
        <f t="shared" ca="1" si="162"/>
        <v>0</v>
      </c>
      <c r="BG376" s="6">
        <f t="shared" ca="1" si="163"/>
        <v>0</v>
      </c>
      <c r="BH376" s="6"/>
      <c r="BJ376" s="4">
        <f t="shared" ca="1" si="156"/>
        <v>859694.92</v>
      </c>
      <c r="BL376" s="3">
        <f t="shared" si="157"/>
        <v>42444</v>
      </c>
      <c r="BM376" s="6">
        <f>BM375+SUMIFS('Transactions (Dated)'!G:G,'Transactions (Dated)'!D:D,'Share Values'!AQ376)</f>
        <v>64398.239999999991</v>
      </c>
      <c r="BN376" s="6">
        <f ca="1">BN375+SUMIFS('Transactions (Dated)'!$F:$F,'Transactions (Dated)'!$D:$D,$BL376,'Transactions (Dated)'!$B:$B,BN$11,'Transactions (Dated)'!$C:$C,"Dividend (paid to cash)")*Y376</f>
        <v>0</v>
      </c>
      <c r="BO376" s="6">
        <f ca="1">BO375+SUMIFS('Transactions (Dated)'!$F:$F,'Transactions (Dated)'!$D:$D,$BL376,'Transactions (Dated)'!$B:$B,BO$11,'Transactions (Dated)'!$C:$C,"Dividend (paid to cash)")*Z376</f>
        <v>2421.875</v>
      </c>
      <c r="BP376" s="6">
        <f ca="1">BP375+SUMIFS('Transactions (Dated)'!$F:$F,'Transactions (Dated)'!$D:$D,$BL376,'Transactions (Dated)'!$B:$B,BP$11,'Transactions (Dated)'!$C:$C,"Dividend (paid to cash)")*AA376</f>
        <v>35213.892</v>
      </c>
      <c r="BQ376" s="6">
        <f ca="1">BQ375+SUMIFS('Transactions (Dated)'!$F:$F,'Transactions (Dated)'!$D:$D,$BL376,'Transactions (Dated)'!$B:$B,BQ$11,'Transactions (Dated)'!$C:$C,"Dividend (paid to cash)")*AB376</f>
        <v>245.96000000000004</v>
      </c>
      <c r="BR376" s="6">
        <f ca="1">BR375+SUMIFS('Transactions (Dated)'!$F:$F,'Transactions (Dated)'!$D:$D,$BL376,'Transactions (Dated)'!$B:$B,BR$11,'Transactions (Dated)'!$C:$C,"Dividend (paid to cash)")*AC376</f>
        <v>0</v>
      </c>
      <c r="BS376" s="6">
        <f ca="1">BS375+SUMIFS('Transactions (Dated)'!$F:$F,'Transactions (Dated)'!$D:$D,$BL376,'Transactions (Dated)'!$B:$B,BS$11,'Transactions (Dated)'!$C:$C,"Dividend (paid to cash)")*AD376</f>
        <v>0</v>
      </c>
      <c r="BT376" s="6">
        <f ca="1">BT375+SUMIFS('Transactions (Dated)'!$F:$F,'Transactions (Dated)'!$D:$D,$BL376,'Transactions (Dated)'!$B:$B,BT$11,'Transactions (Dated)'!$C:$C,"Dividend (paid to cash)")*AE376</f>
        <v>1014.9999999999999</v>
      </c>
      <c r="BU376" s="6">
        <f ca="1">BU375+SUMIFS('Transactions (Dated)'!$F:$F,'Transactions (Dated)'!$D:$D,$BL376,'Transactions (Dated)'!$B:$B,BU$11,'Transactions (Dated)'!$C:$C,"Dividend (paid to cash)")*AF376</f>
        <v>0</v>
      </c>
      <c r="BV376" s="6">
        <f ca="1">BV375+SUMIFS('Transactions (Dated)'!$F:$F,'Transactions (Dated)'!$D:$D,$BL376,'Transactions (Dated)'!$B:$B,BV$11,'Transactions (Dated)'!$C:$C,"Dividend (paid to cash)")*AG376</f>
        <v>0</v>
      </c>
      <c r="BW376" s="6">
        <f ca="1">BW375+SUMIFS('Transactions (Dated)'!$F:$F,'Transactions (Dated)'!$D:$D,$BL376,'Transactions (Dated)'!$B:$B,BW$11,'Transactions (Dated)'!$C:$C,"Dividend (paid to cash)")*AH376</f>
        <v>0</v>
      </c>
      <c r="BX376" s="6">
        <f ca="1">BX375+SUMIFS('Transactions (Dated)'!$F:$F,'Transactions (Dated)'!$D:$D,$BL376,'Transactions (Dated)'!$B:$B,BX$11,'Transactions (Dated)'!$C:$C,"Dividend (paid to cash)")*AI376</f>
        <v>0</v>
      </c>
      <c r="BY376" s="6">
        <f ca="1">BY375+SUMIFS('Transactions (Dated)'!$F:$F,'Transactions (Dated)'!$D:$D,$BL376,'Transactions (Dated)'!$B:$B,BY$11,'Transactions (Dated)'!$C:$C,"Dividend (paid to cash)")*AJ376</f>
        <v>0</v>
      </c>
      <c r="BZ376" s="6">
        <f ca="1">BZ375+SUMIFS('Transactions (Dated)'!$F:$F,'Transactions (Dated)'!$D:$D,$BL376,'Transactions (Dated)'!$B:$B,BZ$11,'Transactions (Dated)'!$C:$C,"Dividend (paid to cash)")*AK376</f>
        <v>0</v>
      </c>
      <c r="CA376" s="6">
        <f ca="1">CA375+SUMIFS('Transactions (Dated)'!$F:$F,'Transactions (Dated)'!$D:$D,$BL376,'Transactions (Dated)'!$B:$B,CA$11,'Transactions (Dated)'!$C:$C,"Dividend (paid to cash)")*AL376</f>
        <v>0</v>
      </c>
      <c r="CB376" s="6">
        <v>0</v>
      </c>
      <c r="CC376" s="6">
        <v>0</v>
      </c>
      <c r="CD376" s="6"/>
      <c r="CF376" s="6">
        <f t="shared" ca="1" si="164"/>
        <v>103294.96699999999</v>
      </c>
      <c r="CH376" s="3">
        <f t="shared" si="165"/>
        <v>42444</v>
      </c>
      <c r="CI376" s="4">
        <f t="shared" ca="1" si="158"/>
        <v>859694.92</v>
      </c>
      <c r="CJ376" s="4">
        <f t="shared" ca="1" si="159"/>
        <v>103294.96699999999</v>
      </c>
      <c r="CL376" s="4">
        <f t="shared" ca="1" si="160"/>
        <v>962989.88699999999</v>
      </c>
    </row>
    <row r="377" spans="2:90" x14ac:dyDescent="0.15">
      <c r="B377" s="3">
        <f t="shared" si="161"/>
        <v>42445</v>
      </c>
      <c r="C377" s="2">
        <v>13478.1</v>
      </c>
      <c r="E377" s="70">
        <v>42445</v>
      </c>
      <c r="F377" s="69">
        <v>10.43</v>
      </c>
      <c r="G377" s="69">
        <v>2.1800000000000002</v>
      </c>
      <c r="H377" s="69">
        <v>18.309999999999999</v>
      </c>
      <c r="I377" s="69">
        <v>33.42</v>
      </c>
      <c r="J377" s="69">
        <v>14.59</v>
      </c>
      <c r="K377" s="69">
        <v>12.35</v>
      </c>
      <c r="L377" s="69">
        <v>19.73</v>
      </c>
      <c r="M377" s="69">
        <v>3.91</v>
      </c>
      <c r="N377" s="69">
        <v>8.6</v>
      </c>
      <c r="O377" s="69">
        <v>9.18</v>
      </c>
      <c r="P377" s="69">
        <v>27.09</v>
      </c>
      <c r="Q377" s="69">
        <v>1.02</v>
      </c>
      <c r="R377" s="69">
        <v>4.7300000000000004</v>
      </c>
      <c r="S377" s="69">
        <v>39.200000000000003</v>
      </c>
      <c r="T377" s="69"/>
      <c r="U377">
        <v>39.200000000000003</v>
      </c>
      <c r="V377" s="4"/>
      <c r="X377" s="3">
        <f t="shared" si="140"/>
        <v>42445</v>
      </c>
      <c r="Y377" s="40">
        <f ca="1">Y376+SUMIFS('Transactions (Dated)'!$E$2:$E$53,'Transactions (Dated)'!$D$2:$D$53,'Share Values'!$X377,'Transactions (Dated)'!$B$2:$B$53,'Share Values'!Y$11,'Transactions (Dated)'!$C$2:$C$53,"Buy")-SUMIFS('Transactions (Dated)'!$E$2:$E$53,'Transactions (Dated)'!$D$2:$D$53,'Share Values'!$X377,'Transactions (Dated)'!$B$2:$B$53,'Share Values'!Y$11,'Transactions (Dated)'!$C$2:$C$53,"Sell")</f>
        <v>4625</v>
      </c>
      <c r="Z377" s="40">
        <f ca="1">Z376+SUMIFS('Transactions (Dated)'!$E$2:$E$53,'Transactions (Dated)'!$D$2:$D$53,'Share Values'!$X377,'Transactions (Dated)'!$B$2:$B$53,'Share Values'!Z$11,'Transactions (Dated)'!$C$2:$C$53,"Buy")-SUMIFS('Transactions (Dated)'!$E$2:$E$53,'Transactions (Dated)'!$D$2:$D$53,'Share Values'!$X377,'Transactions (Dated)'!$B$2:$B$53,'Share Values'!Z$11,'Transactions (Dated)'!$C$2:$C$53,"Sell")</f>
        <v>9375</v>
      </c>
      <c r="AA377" s="40">
        <f ca="1">AA376+SUMIFS('Transactions (Dated)'!$E$2:$E$53,'Transactions (Dated)'!$D$2:$D$53,'Share Values'!$X377,'Transactions (Dated)'!$B$2:$B$53,'Share Values'!AA$11,'Transactions (Dated)'!$C$2:$C$53,"Buy")-SUMIFS('Transactions (Dated)'!$E$2:$E$53,'Transactions (Dated)'!$D$2:$D$53,'Share Values'!$X377,'Transactions (Dated)'!$B$2:$B$53,'Share Values'!AA$11,'Transactions (Dated)'!$C$2:$C$53,"Sell")</f>
        <v>28857</v>
      </c>
      <c r="AB377" s="40">
        <f ca="1">AB376+SUMIFS('Transactions (Dated)'!$E$2:$E$53,'Transactions (Dated)'!$D$2:$D$53,'Share Values'!$X377,'Transactions (Dated)'!$B$2:$B$53,'Share Values'!AB$11,'Transactions (Dated)'!$C$2:$C$53,"Buy")-SUMIFS('Transactions (Dated)'!$E$2:$E$53,'Transactions (Dated)'!$D$2:$D$53,'Share Values'!$X377,'Transactions (Dated)'!$B$2:$B$53,'Share Values'!AB$11,'Transactions (Dated)'!$C$2:$C$53,"Sell")</f>
        <v>1892</v>
      </c>
      <c r="AC377" s="40">
        <f ca="1">AC376+SUMIFS('Transactions (Dated)'!$E$2:$E$53,'Transactions (Dated)'!$D$2:$D$53,'Share Values'!$X377,'Transactions (Dated)'!$B$2:$B$53,'Share Values'!AC$11,'Transactions (Dated)'!$C$2:$C$53,"Buy")-SUMIFS('Transactions (Dated)'!$E$2:$E$53,'Transactions (Dated)'!$D$2:$D$53,'Share Values'!$X377,'Transactions (Dated)'!$B$2:$B$53,'Share Values'!AC$11,'Transactions (Dated)'!$C$2:$C$53,"Sell")</f>
        <v>2348</v>
      </c>
      <c r="AD377" s="40">
        <f ca="1">AD376+SUMIFS('Transactions (Dated)'!$E$2:$E$53,'Transactions (Dated)'!$D$2:$D$53,'Share Values'!$X377,'Transactions (Dated)'!$B$2:$B$53,'Share Values'!AD$11,'Transactions (Dated)'!$C$2:$C$53,"Buy")-SUMIFS('Transactions (Dated)'!$E$2:$E$53,'Transactions (Dated)'!$D$2:$D$53,'Share Values'!$X377,'Transactions (Dated)'!$B$2:$B$53,'Share Values'!AD$11,'Transactions (Dated)'!$C$2:$C$53,"Sell")</f>
        <v>0</v>
      </c>
      <c r="AE377" s="40">
        <f ca="1">AE376+SUMIFS('Transactions (Dated)'!$E$2:$E$53,'Transactions (Dated)'!$D$2:$D$53,'Share Values'!$X377,'Transactions (Dated)'!$B$2:$B$53,'Share Values'!AE$11,'Transactions (Dated)'!$C$2:$C$53,"Buy")-SUMIFS('Transactions (Dated)'!$E$2:$E$53,'Transactions (Dated)'!$D$2:$D$53,'Share Values'!$X377,'Transactions (Dated)'!$B$2:$B$53,'Share Values'!AE$11,'Transactions (Dated)'!$C$2:$C$53,"Sell")</f>
        <v>2900</v>
      </c>
      <c r="AF377" s="40">
        <f ca="1">AF376+SUMIFS('Transactions (Dated)'!$E$2:$E$53,'Transactions (Dated)'!$D$2:$D$53,'Share Values'!$X377,'Transactions (Dated)'!$B$2:$B$53,'Share Values'!AF$11,'Transactions (Dated)'!$C$2:$C$53,"Buy")-SUMIFS('Transactions (Dated)'!$E$2:$E$53,'Transactions (Dated)'!$D$2:$D$53,'Share Values'!$X377,'Transactions (Dated)'!$B$2:$B$53,'Share Values'!AF$11,'Transactions (Dated)'!$C$2:$C$53,"Sell")</f>
        <v>14201</v>
      </c>
      <c r="AG377" s="40">
        <f ca="1">AG376+SUMIFS('Transactions (Dated)'!$E$2:$E$53,'Transactions (Dated)'!$D$2:$D$53,'Share Values'!$X377,'Transactions (Dated)'!$B$2:$B$53,'Share Values'!AG$11,'Transactions (Dated)'!$C$2:$C$53,"Buy")-SUMIFS('Transactions (Dated)'!$E$2:$E$53,'Transactions (Dated)'!$D$2:$D$53,'Share Values'!$X377,'Transactions (Dated)'!$B$2:$B$53,'Share Values'!AG$11,'Transactions (Dated)'!$C$2:$C$53,"Sell")</f>
        <v>6835</v>
      </c>
      <c r="AH377" s="40">
        <f ca="1">AH376+SUMIFS('Transactions (Dated)'!$E$2:$E$53,'Transactions (Dated)'!$D$2:$D$53,'Share Values'!$X377,'Transactions (Dated)'!$B$2:$B$53,'Share Values'!AH$11,'Transactions (Dated)'!$C$2:$C$53,"Buy")-SUMIFS('Transactions (Dated)'!$E$2:$E$53,'Transactions (Dated)'!$D$2:$D$53,'Share Values'!$X377,'Transactions (Dated)'!$B$2:$B$53,'Share Values'!AH$11,'Transactions (Dated)'!$C$2:$C$53,"Sell")</f>
        <v>0</v>
      </c>
      <c r="AI377" s="40">
        <f ca="1">AI376+SUMIFS('Transactions (Dated)'!$E$2:$E$53,'Transactions (Dated)'!$D$2:$D$53,'Share Values'!$X377,'Transactions (Dated)'!$B$2:$B$53,'Share Values'!AI$11,'Transactions (Dated)'!$C$2:$C$53,"Buy")-SUMIFS('Transactions (Dated)'!$E$2:$E$53,'Transactions (Dated)'!$D$2:$D$53,'Share Values'!$X377,'Transactions (Dated)'!$B$2:$B$53,'Share Values'!AI$11,'Transactions (Dated)'!$C$2:$C$53,"Sell")</f>
        <v>0</v>
      </c>
      <c r="AJ377" s="40">
        <f ca="1">AJ376+SUMIFS('Transactions (Dated)'!$E$2:$E$53,'Transactions (Dated)'!$D$2:$D$53,'Share Values'!$X377,'Transactions (Dated)'!$B$2:$B$53,'Share Values'!AJ$11,'Transactions (Dated)'!$C$2:$C$53,"Buy")-SUMIFS('Transactions (Dated)'!$E$2:$E$53,'Transactions (Dated)'!$D$2:$D$53,'Share Values'!$X377,'Transactions (Dated)'!$B$2:$B$53,'Share Values'!AJ$11,'Transactions (Dated)'!$C$2:$C$53,"Sell")</f>
        <v>0</v>
      </c>
      <c r="AK377" s="40">
        <f ca="1">AK376+SUMIFS('Transactions (Dated)'!$E$2:$E$53,'Transactions (Dated)'!$D$2:$D$53,'Share Values'!$X377,'Transactions (Dated)'!$B$2:$B$53,'Share Values'!AK$11,'Transactions (Dated)'!$C$2:$C$53,"Buy")-SUMIFS('Transactions (Dated)'!$E$2:$E$53,'Transactions (Dated)'!$D$2:$D$53,'Share Values'!$X377,'Transactions (Dated)'!$B$2:$B$53,'Share Values'!AK$11,'Transactions (Dated)'!$C$2:$C$53,"Sell")</f>
        <v>0</v>
      </c>
      <c r="AL377" s="40">
        <f ca="1">AL376+SUMIFS('Transactions (Dated)'!$E$2:$E$53,'Transactions (Dated)'!$D$2:$D$53,'Share Values'!$X377,'Transactions (Dated)'!$B$2:$B$53,'Share Values'!AL$11,'Transactions (Dated)'!$C$2:$C$53,"Buy")-SUMIFS('Transactions (Dated)'!$E$2:$E$53,'Transactions (Dated)'!$D$2:$D$53,'Share Values'!$X377,'Transactions (Dated)'!$B$2:$B$53,'Share Values'!AL$11,'Transactions (Dated)'!$C$2:$C$53,"Sell")</f>
        <v>0</v>
      </c>
      <c r="AM377" s="40">
        <f ca="1">AM376+SUMIFS('Transactions (Dated)'!$E$2:$E$53,'Transactions (Dated)'!$D$2:$D$53,'Share Values'!$X377,'Transactions (Dated)'!$B$2:$B$53,'Share Values'!AM$11,'Transactions (Dated)'!$C$2:$C$53,"Buy")-SUMIFS('Transactions (Dated)'!$E$2:$E$53,'Transactions (Dated)'!$D$2:$D$53,'Share Values'!$X377,'Transactions (Dated)'!$B$2:$B$53,'Share Values'!AM$11,'Transactions (Dated)'!$C$2:$C$53,"Sell")</f>
        <v>0</v>
      </c>
      <c r="AN377" s="40">
        <f ca="1">AN376+SUMIFS('Transactions (Dated)'!$E$2:$E$53,'Transactions (Dated)'!$D$2:$D$53,'Share Values'!$X377,'Transactions (Dated)'!$B$2:$B$53,'Share Values'!AN$11,'Transactions (Dated)'!$C$2:$C$53,"Buy")-SUMIFS('Transactions (Dated)'!$E$2:$E$53,'Transactions (Dated)'!$D$2:$D$53,'Share Values'!$X377,'Transactions (Dated)'!$B$2:$B$53,'Share Values'!AN$11,'Transactions (Dated)'!$C$2:$C$53,"Sell")</f>
        <v>0</v>
      </c>
      <c r="AO377" s="40"/>
      <c r="AQ377" s="3">
        <f t="shared" si="141"/>
        <v>42445</v>
      </c>
      <c r="AR377" s="6">
        <f t="shared" ca="1" si="142"/>
        <v>48238.75</v>
      </c>
      <c r="AS377" s="6">
        <f t="shared" ca="1" si="143"/>
        <v>20437.5</v>
      </c>
      <c r="AT377" s="6">
        <f t="shared" ca="1" si="144"/>
        <v>528371.66999999993</v>
      </c>
      <c r="AU377" s="6">
        <f t="shared" ca="1" si="145"/>
        <v>63230.640000000007</v>
      </c>
      <c r="AV377" s="6">
        <f t="shared" ca="1" si="146"/>
        <v>34257.32</v>
      </c>
      <c r="AW377" s="6">
        <f t="shared" ca="1" si="147"/>
        <v>0</v>
      </c>
      <c r="AX377" s="6">
        <f t="shared" ca="1" si="148"/>
        <v>57217</v>
      </c>
      <c r="AY377" s="6">
        <f t="shared" ca="1" si="149"/>
        <v>55525.91</v>
      </c>
      <c r="AZ377" s="6">
        <f t="shared" ca="1" si="150"/>
        <v>58781</v>
      </c>
      <c r="BA377" s="6">
        <f t="shared" ca="1" si="151"/>
        <v>0</v>
      </c>
      <c r="BB377" s="6">
        <f t="shared" ca="1" si="152"/>
        <v>0</v>
      </c>
      <c r="BC377" s="6">
        <f t="shared" ca="1" si="153"/>
        <v>0</v>
      </c>
      <c r="BD377" s="6">
        <f t="shared" ca="1" si="154"/>
        <v>0</v>
      </c>
      <c r="BE377" s="6">
        <f t="shared" ca="1" si="155"/>
        <v>0</v>
      </c>
      <c r="BF377" s="6">
        <f t="shared" ca="1" si="162"/>
        <v>0</v>
      </c>
      <c r="BG377" s="6">
        <f t="shared" ca="1" si="163"/>
        <v>0</v>
      </c>
      <c r="BH377" s="6"/>
      <c r="BJ377" s="4">
        <f t="shared" ca="1" si="156"/>
        <v>866059.78999999992</v>
      </c>
      <c r="BL377" s="3">
        <f t="shared" si="157"/>
        <v>42445</v>
      </c>
      <c r="BM377" s="6">
        <f>BM376+SUMIFS('Transactions (Dated)'!G:G,'Transactions (Dated)'!D:D,'Share Values'!AQ377)</f>
        <v>64398.239999999991</v>
      </c>
      <c r="BN377" s="6">
        <f ca="1">BN376+SUMIFS('Transactions (Dated)'!$F:$F,'Transactions (Dated)'!$D:$D,$BL377,'Transactions (Dated)'!$B:$B,BN$11,'Transactions (Dated)'!$C:$C,"Dividend (paid to cash)")*Y377</f>
        <v>0</v>
      </c>
      <c r="BO377" s="6">
        <f ca="1">BO376+SUMIFS('Transactions (Dated)'!$F:$F,'Transactions (Dated)'!$D:$D,$BL377,'Transactions (Dated)'!$B:$B,BO$11,'Transactions (Dated)'!$C:$C,"Dividend (paid to cash)")*Z377</f>
        <v>2421.875</v>
      </c>
      <c r="BP377" s="6">
        <f ca="1">BP376+SUMIFS('Transactions (Dated)'!$F:$F,'Transactions (Dated)'!$D:$D,$BL377,'Transactions (Dated)'!$B:$B,BP$11,'Transactions (Dated)'!$C:$C,"Dividend (paid to cash)")*AA377</f>
        <v>35213.892</v>
      </c>
      <c r="BQ377" s="6">
        <f ca="1">BQ376+SUMIFS('Transactions (Dated)'!$F:$F,'Transactions (Dated)'!$D:$D,$BL377,'Transactions (Dated)'!$B:$B,BQ$11,'Transactions (Dated)'!$C:$C,"Dividend (paid to cash)")*AB377</f>
        <v>245.96000000000004</v>
      </c>
      <c r="BR377" s="6">
        <f ca="1">BR376+SUMIFS('Transactions (Dated)'!$F:$F,'Transactions (Dated)'!$D:$D,$BL377,'Transactions (Dated)'!$B:$B,BR$11,'Transactions (Dated)'!$C:$C,"Dividend (paid to cash)")*AC377</f>
        <v>0</v>
      </c>
      <c r="BS377" s="6">
        <f ca="1">BS376+SUMIFS('Transactions (Dated)'!$F:$F,'Transactions (Dated)'!$D:$D,$BL377,'Transactions (Dated)'!$B:$B,BS$11,'Transactions (Dated)'!$C:$C,"Dividend (paid to cash)")*AD377</f>
        <v>0</v>
      </c>
      <c r="BT377" s="6">
        <f ca="1">BT376+SUMIFS('Transactions (Dated)'!$F:$F,'Transactions (Dated)'!$D:$D,$BL377,'Transactions (Dated)'!$B:$B,BT$11,'Transactions (Dated)'!$C:$C,"Dividend (paid to cash)")*AE377</f>
        <v>1014.9999999999999</v>
      </c>
      <c r="BU377" s="6">
        <f ca="1">BU376+SUMIFS('Transactions (Dated)'!$F:$F,'Transactions (Dated)'!$D:$D,$BL377,'Transactions (Dated)'!$B:$B,BU$11,'Transactions (Dated)'!$C:$C,"Dividend (paid to cash)")*AF377</f>
        <v>0</v>
      </c>
      <c r="BV377" s="6">
        <f ca="1">BV376+SUMIFS('Transactions (Dated)'!$F:$F,'Transactions (Dated)'!$D:$D,$BL377,'Transactions (Dated)'!$B:$B,BV$11,'Transactions (Dated)'!$C:$C,"Dividend (paid to cash)")*AG377</f>
        <v>0</v>
      </c>
      <c r="BW377" s="6">
        <f ca="1">BW376+SUMIFS('Transactions (Dated)'!$F:$F,'Transactions (Dated)'!$D:$D,$BL377,'Transactions (Dated)'!$B:$B,BW$11,'Transactions (Dated)'!$C:$C,"Dividend (paid to cash)")*AH377</f>
        <v>0</v>
      </c>
      <c r="BX377" s="6">
        <f ca="1">BX376+SUMIFS('Transactions (Dated)'!$F:$F,'Transactions (Dated)'!$D:$D,$BL377,'Transactions (Dated)'!$B:$B,BX$11,'Transactions (Dated)'!$C:$C,"Dividend (paid to cash)")*AI377</f>
        <v>0</v>
      </c>
      <c r="BY377" s="6">
        <f ca="1">BY376+SUMIFS('Transactions (Dated)'!$F:$F,'Transactions (Dated)'!$D:$D,$BL377,'Transactions (Dated)'!$B:$B,BY$11,'Transactions (Dated)'!$C:$C,"Dividend (paid to cash)")*AJ377</f>
        <v>0</v>
      </c>
      <c r="BZ377" s="6">
        <f ca="1">BZ376+SUMIFS('Transactions (Dated)'!$F:$F,'Transactions (Dated)'!$D:$D,$BL377,'Transactions (Dated)'!$B:$B,BZ$11,'Transactions (Dated)'!$C:$C,"Dividend (paid to cash)")*AK377</f>
        <v>0</v>
      </c>
      <c r="CA377" s="6">
        <f ca="1">CA376+SUMIFS('Transactions (Dated)'!$F:$F,'Transactions (Dated)'!$D:$D,$BL377,'Transactions (Dated)'!$B:$B,CA$11,'Transactions (Dated)'!$C:$C,"Dividend (paid to cash)")*AL377</f>
        <v>0</v>
      </c>
      <c r="CB377" s="6">
        <v>0</v>
      </c>
      <c r="CC377" s="6">
        <v>0</v>
      </c>
      <c r="CD377" s="6"/>
      <c r="CF377" s="6">
        <f t="shared" ca="1" si="164"/>
        <v>103294.96699999999</v>
      </c>
      <c r="CH377" s="3">
        <f t="shared" si="165"/>
        <v>42445</v>
      </c>
      <c r="CI377" s="4">
        <f t="shared" ca="1" si="158"/>
        <v>866059.78999999992</v>
      </c>
      <c r="CJ377" s="4">
        <f t="shared" ca="1" si="159"/>
        <v>103294.96699999999</v>
      </c>
      <c r="CL377" s="4">
        <f t="shared" ca="1" si="160"/>
        <v>969354.75699999987</v>
      </c>
    </row>
    <row r="378" spans="2:90" x14ac:dyDescent="0.15">
      <c r="B378" s="3">
        <f t="shared" si="161"/>
        <v>42446</v>
      </c>
      <c r="C378" s="2">
        <v>13621.3</v>
      </c>
      <c r="E378" s="70">
        <v>42446</v>
      </c>
      <c r="F378" s="69">
        <v>10.52</v>
      </c>
      <c r="G378" s="69">
        <v>2.1800000000000002</v>
      </c>
      <c r="H378" s="69">
        <v>18.5</v>
      </c>
      <c r="I378" s="69">
        <v>33.68</v>
      </c>
      <c r="J378" s="69">
        <v>14.62</v>
      </c>
      <c r="K378" s="69">
        <v>12.01</v>
      </c>
      <c r="L378" s="69">
        <v>18.8</v>
      </c>
      <c r="M378" s="69">
        <v>3.84</v>
      </c>
      <c r="N378" s="69">
        <v>8.61</v>
      </c>
      <c r="O378" s="69">
        <v>8.8000000000000007</v>
      </c>
      <c r="P378" s="69">
        <v>27.15</v>
      </c>
      <c r="Q378" s="69">
        <v>1.01</v>
      </c>
      <c r="R378" s="69">
        <v>5.27</v>
      </c>
      <c r="S378" s="69">
        <v>39.450000000000003</v>
      </c>
      <c r="T378" s="69"/>
      <c r="U378">
        <v>39.450000000000003</v>
      </c>
      <c r="V378" s="4"/>
      <c r="X378" s="3">
        <f t="shared" si="140"/>
        <v>42446</v>
      </c>
      <c r="Y378" s="40">
        <f ca="1">Y377+SUMIFS('Transactions (Dated)'!$E$2:$E$53,'Transactions (Dated)'!$D$2:$D$53,'Share Values'!$X378,'Transactions (Dated)'!$B$2:$B$53,'Share Values'!Y$11,'Transactions (Dated)'!$C$2:$C$53,"Buy")-SUMIFS('Transactions (Dated)'!$E$2:$E$53,'Transactions (Dated)'!$D$2:$D$53,'Share Values'!$X378,'Transactions (Dated)'!$B$2:$B$53,'Share Values'!Y$11,'Transactions (Dated)'!$C$2:$C$53,"Sell")</f>
        <v>4625</v>
      </c>
      <c r="Z378" s="40">
        <f ca="1">Z377+SUMIFS('Transactions (Dated)'!$E$2:$E$53,'Transactions (Dated)'!$D$2:$D$53,'Share Values'!$X378,'Transactions (Dated)'!$B$2:$B$53,'Share Values'!Z$11,'Transactions (Dated)'!$C$2:$C$53,"Buy")-SUMIFS('Transactions (Dated)'!$E$2:$E$53,'Transactions (Dated)'!$D$2:$D$53,'Share Values'!$X378,'Transactions (Dated)'!$B$2:$B$53,'Share Values'!Z$11,'Transactions (Dated)'!$C$2:$C$53,"Sell")</f>
        <v>9375</v>
      </c>
      <c r="AA378" s="40">
        <f ca="1">AA377+SUMIFS('Transactions (Dated)'!$E$2:$E$53,'Transactions (Dated)'!$D$2:$D$53,'Share Values'!$X378,'Transactions (Dated)'!$B$2:$B$53,'Share Values'!AA$11,'Transactions (Dated)'!$C$2:$C$53,"Buy")-SUMIFS('Transactions (Dated)'!$E$2:$E$53,'Transactions (Dated)'!$D$2:$D$53,'Share Values'!$X378,'Transactions (Dated)'!$B$2:$B$53,'Share Values'!AA$11,'Transactions (Dated)'!$C$2:$C$53,"Sell")</f>
        <v>28857</v>
      </c>
      <c r="AB378" s="40">
        <f ca="1">AB377+SUMIFS('Transactions (Dated)'!$E$2:$E$53,'Transactions (Dated)'!$D$2:$D$53,'Share Values'!$X378,'Transactions (Dated)'!$B$2:$B$53,'Share Values'!AB$11,'Transactions (Dated)'!$C$2:$C$53,"Buy")-SUMIFS('Transactions (Dated)'!$E$2:$E$53,'Transactions (Dated)'!$D$2:$D$53,'Share Values'!$X378,'Transactions (Dated)'!$B$2:$B$53,'Share Values'!AB$11,'Transactions (Dated)'!$C$2:$C$53,"Sell")</f>
        <v>1892</v>
      </c>
      <c r="AC378" s="40">
        <f ca="1">AC377+SUMIFS('Transactions (Dated)'!$E$2:$E$53,'Transactions (Dated)'!$D$2:$D$53,'Share Values'!$X378,'Transactions (Dated)'!$B$2:$B$53,'Share Values'!AC$11,'Transactions (Dated)'!$C$2:$C$53,"Buy")-SUMIFS('Transactions (Dated)'!$E$2:$E$53,'Transactions (Dated)'!$D$2:$D$53,'Share Values'!$X378,'Transactions (Dated)'!$B$2:$B$53,'Share Values'!AC$11,'Transactions (Dated)'!$C$2:$C$53,"Sell")</f>
        <v>2348</v>
      </c>
      <c r="AD378" s="40">
        <f ca="1">AD377+SUMIFS('Transactions (Dated)'!$E$2:$E$53,'Transactions (Dated)'!$D$2:$D$53,'Share Values'!$X378,'Transactions (Dated)'!$B$2:$B$53,'Share Values'!AD$11,'Transactions (Dated)'!$C$2:$C$53,"Buy")-SUMIFS('Transactions (Dated)'!$E$2:$E$53,'Transactions (Dated)'!$D$2:$D$53,'Share Values'!$X378,'Transactions (Dated)'!$B$2:$B$53,'Share Values'!AD$11,'Transactions (Dated)'!$C$2:$C$53,"Sell")</f>
        <v>0</v>
      </c>
      <c r="AE378" s="40">
        <f ca="1">AE377+SUMIFS('Transactions (Dated)'!$E$2:$E$53,'Transactions (Dated)'!$D$2:$D$53,'Share Values'!$X378,'Transactions (Dated)'!$B$2:$B$53,'Share Values'!AE$11,'Transactions (Dated)'!$C$2:$C$53,"Buy")-SUMIFS('Transactions (Dated)'!$E$2:$E$53,'Transactions (Dated)'!$D$2:$D$53,'Share Values'!$X378,'Transactions (Dated)'!$B$2:$B$53,'Share Values'!AE$11,'Transactions (Dated)'!$C$2:$C$53,"Sell")</f>
        <v>2900</v>
      </c>
      <c r="AF378" s="40">
        <f ca="1">AF377+SUMIFS('Transactions (Dated)'!$E$2:$E$53,'Transactions (Dated)'!$D$2:$D$53,'Share Values'!$X378,'Transactions (Dated)'!$B$2:$B$53,'Share Values'!AF$11,'Transactions (Dated)'!$C$2:$C$53,"Buy")-SUMIFS('Transactions (Dated)'!$E$2:$E$53,'Transactions (Dated)'!$D$2:$D$53,'Share Values'!$X378,'Transactions (Dated)'!$B$2:$B$53,'Share Values'!AF$11,'Transactions (Dated)'!$C$2:$C$53,"Sell")</f>
        <v>14201</v>
      </c>
      <c r="AG378" s="40">
        <f ca="1">AG377+SUMIFS('Transactions (Dated)'!$E$2:$E$53,'Transactions (Dated)'!$D$2:$D$53,'Share Values'!$X378,'Transactions (Dated)'!$B$2:$B$53,'Share Values'!AG$11,'Transactions (Dated)'!$C$2:$C$53,"Buy")-SUMIFS('Transactions (Dated)'!$E$2:$E$53,'Transactions (Dated)'!$D$2:$D$53,'Share Values'!$X378,'Transactions (Dated)'!$B$2:$B$53,'Share Values'!AG$11,'Transactions (Dated)'!$C$2:$C$53,"Sell")</f>
        <v>6835</v>
      </c>
      <c r="AH378" s="40">
        <f ca="1">AH377+SUMIFS('Transactions (Dated)'!$E$2:$E$53,'Transactions (Dated)'!$D$2:$D$53,'Share Values'!$X378,'Transactions (Dated)'!$B$2:$B$53,'Share Values'!AH$11,'Transactions (Dated)'!$C$2:$C$53,"Buy")-SUMIFS('Transactions (Dated)'!$E$2:$E$53,'Transactions (Dated)'!$D$2:$D$53,'Share Values'!$X378,'Transactions (Dated)'!$B$2:$B$53,'Share Values'!AH$11,'Transactions (Dated)'!$C$2:$C$53,"Sell")</f>
        <v>0</v>
      </c>
      <c r="AI378" s="40">
        <f ca="1">AI377+SUMIFS('Transactions (Dated)'!$E$2:$E$53,'Transactions (Dated)'!$D$2:$D$53,'Share Values'!$X378,'Transactions (Dated)'!$B$2:$B$53,'Share Values'!AI$11,'Transactions (Dated)'!$C$2:$C$53,"Buy")-SUMIFS('Transactions (Dated)'!$E$2:$E$53,'Transactions (Dated)'!$D$2:$D$53,'Share Values'!$X378,'Transactions (Dated)'!$B$2:$B$53,'Share Values'!AI$11,'Transactions (Dated)'!$C$2:$C$53,"Sell")</f>
        <v>0</v>
      </c>
      <c r="AJ378" s="40">
        <f ca="1">AJ377+SUMIFS('Transactions (Dated)'!$E$2:$E$53,'Transactions (Dated)'!$D$2:$D$53,'Share Values'!$X378,'Transactions (Dated)'!$B$2:$B$53,'Share Values'!AJ$11,'Transactions (Dated)'!$C$2:$C$53,"Buy")-SUMIFS('Transactions (Dated)'!$E$2:$E$53,'Transactions (Dated)'!$D$2:$D$53,'Share Values'!$X378,'Transactions (Dated)'!$B$2:$B$53,'Share Values'!AJ$11,'Transactions (Dated)'!$C$2:$C$53,"Sell")</f>
        <v>0</v>
      </c>
      <c r="AK378" s="40">
        <f ca="1">AK377+SUMIFS('Transactions (Dated)'!$E$2:$E$53,'Transactions (Dated)'!$D$2:$D$53,'Share Values'!$X378,'Transactions (Dated)'!$B$2:$B$53,'Share Values'!AK$11,'Transactions (Dated)'!$C$2:$C$53,"Buy")-SUMIFS('Transactions (Dated)'!$E$2:$E$53,'Transactions (Dated)'!$D$2:$D$53,'Share Values'!$X378,'Transactions (Dated)'!$B$2:$B$53,'Share Values'!AK$11,'Transactions (Dated)'!$C$2:$C$53,"Sell")</f>
        <v>0</v>
      </c>
      <c r="AL378" s="40">
        <f ca="1">AL377+SUMIFS('Transactions (Dated)'!$E$2:$E$53,'Transactions (Dated)'!$D$2:$D$53,'Share Values'!$X378,'Transactions (Dated)'!$B$2:$B$53,'Share Values'!AL$11,'Transactions (Dated)'!$C$2:$C$53,"Buy")-SUMIFS('Transactions (Dated)'!$E$2:$E$53,'Transactions (Dated)'!$D$2:$D$53,'Share Values'!$X378,'Transactions (Dated)'!$B$2:$B$53,'Share Values'!AL$11,'Transactions (Dated)'!$C$2:$C$53,"Sell")</f>
        <v>0</v>
      </c>
      <c r="AM378" s="40">
        <f ca="1">AM377+SUMIFS('Transactions (Dated)'!$E$2:$E$53,'Transactions (Dated)'!$D$2:$D$53,'Share Values'!$X378,'Transactions (Dated)'!$B$2:$B$53,'Share Values'!AM$11,'Transactions (Dated)'!$C$2:$C$53,"Buy")-SUMIFS('Transactions (Dated)'!$E$2:$E$53,'Transactions (Dated)'!$D$2:$D$53,'Share Values'!$X378,'Transactions (Dated)'!$B$2:$B$53,'Share Values'!AM$11,'Transactions (Dated)'!$C$2:$C$53,"Sell")</f>
        <v>0</v>
      </c>
      <c r="AN378" s="40">
        <f ca="1">AN377+SUMIFS('Transactions (Dated)'!$E$2:$E$53,'Transactions (Dated)'!$D$2:$D$53,'Share Values'!$X378,'Transactions (Dated)'!$B$2:$B$53,'Share Values'!AN$11,'Transactions (Dated)'!$C$2:$C$53,"Buy")-SUMIFS('Transactions (Dated)'!$E$2:$E$53,'Transactions (Dated)'!$D$2:$D$53,'Share Values'!$X378,'Transactions (Dated)'!$B$2:$B$53,'Share Values'!AN$11,'Transactions (Dated)'!$C$2:$C$53,"Sell")</f>
        <v>0</v>
      </c>
      <c r="AO378" s="40"/>
      <c r="AQ378" s="3">
        <f t="shared" si="141"/>
        <v>42446</v>
      </c>
      <c r="AR378" s="6">
        <f t="shared" ca="1" si="142"/>
        <v>48655</v>
      </c>
      <c r="AS378" s="6">
        <f t="shared" ca="1" si="143"/>
        <v>20437.5</v>
      </c>
      <c r="AT378" s="6">
        <f t="shared" ca="1" si="144"/>
        <v>533854.5</v>
      </c>
      <c r="AU378" s="6">
        <f t="shared" ca="1" si="145"/>
        <v>63722.559999999998</v>
      </c>
      <c r="AV378" s="6">
        <f t="shared" ca="1" si="146"/>
        <v>34327.759999999995</v>
      </c>
      <c r="AW378" s="6">
        <f t="shared" ca="1" si="147"/>
        <v>0</v>
      </c>
      <c r="AX378" s="6">
        <f t="shared" ca="1" si="148"/>
        <v>54520</v>
      </c>
      <c r="AY378" s="6">
        <f t="shared" ca="1" si="149"/>
        <v>54531.839999999997</v>
      </c>
      <c r="AZ378" s="6">
        <f t="shared" ca="1" si="150"/>
        <v>58849.35</v>
      </c>
      <c r="BA378" s="6">
        <f t="shared" ca="1" si="151"/>
        <v>0</v>
      </c>
      <c r="BB378" s="6">
        <f t="shared" ca="1" si="152"/>
        <v>0</v>
      </c>
      <c r="BC378" s="6">
        <f t="shared" ca="1" si="153"/>
        <v>0</v>
      </c>
      <c r="BD378" s="6">
        <f t="shared" ca="1" si="154"/>
        <v>0</v>
      </c>
      <c r="BE378" s="6">
        <f t="shared" ca="1" si="155"/>
        <v>0</v>
      </c>
      <c r="BF378" s="6">
        <f t="shared" ca="1" si="162"/>
        <v>0</v>
      </c>
      <c r="BG378" s="6">
        <f t="shared" ca="1" si="163"/>
        <v>0</v>
      </c>
      <c r="BH378" s="6"/>
      <c r="BJ378" s="4">
        <f t="shared" ca="1" si="156"/>
        <v>868898.51</v>
      </c>
      <c r="BL378" s="3">
        <f t="shared" si="157"/>
        <v>42446</v>
      </c>
      <c r="BM378" s="6">
        <f>BM377+SUMIFS('Transactions (Dated)'!G:G,'Transactions (Dated)'!D:D,'Share Values'!AQ378)</f>
        <v>64398.239999999991</v>
      </c>
      <c r="BN378" s="6">
        <f ca="1">BN377+SUMIFS('Transactions (Dated)'!$F:$F,'Transactions (Dated)'!$D:$D,$BL378,'Transactions (Dated)'!$B:$B,BN$11,'Transactions (Dated)'!$C:$C,"Dividend (paid to cash)")*Y378</f>
        <v>0</v>
      </c>
      <c r="BO378" s="6">
        <f ca="1">BO377+SUMIFS('Transactions (Dated)'!$F:$F,'Transactions (Dated)'!$D:$D,$BL378,'Transactions (Dated)'!$B:$B,BO$11,'Transactions (Dated)'!$C:$C,"Dividend (paid to cash)")*Z378</f>
        <v>2421.875</v>
      </c>
      <c r="BP378" s="6">
        <f ca="1">BP377+SUMIFS('Transactions (Dated)'!$F:$F,'Transactions (Dated)'!$D:$D,$BL378,'Transactions (Dated)'!$B:$B,BP$11,'Transactions (Dated)'!$C:$C,"Dividend (paid to cash)")*AA378</f>
        <v>35213.892</v>
      </c>
      <c r="BQ378" s="6">
        <f ca="1">BQ377+SUMIFS('Transactions (Dated)'!$F:$F,'Transactions (Dated)'!$D:$D,$BL378,'Transactions (Dated)'!$B:$B,BQ$11,'Transactions (Dated)'!$C:$C,"Dividend (paid to cash)")*AB378</f>
        <v>245.96000000000004</v>
      </c>
      <c r="BR378" s="6">
        <f ca="1">BR377+SUMIFS('Transactions (Dated)'!$F:$F,'Transactions (Dated)'!$D:$D,$BL378,'Transactions (Dated)'!$B:$B,BR$11,'Transactions (Dated)'!$C:$C,"Dividend (paid to cash)")*AC378</f>
        <v>0</v>
      </c>
      <c r="BS378" s="6">
        <f ca="1">BS377+SUMIFS('Transactions (Dated)'!$F:$F,'Transactions (Dated)'!$D:$D,$BL378,'Transactions (Dated)'!$B:$B,BS$11,'Transactions (Dated)'!$C:$C,"Dividend (paid to cash)")*AD378</f>
        <v>0</v>
      </c>
      <c r="BT378" s="6">
        <f ca="1">BT377+SUMIFS('Transactions (Dated)'!$F:$F,'Transactions (Dated)'!$D:$D,$BL378,'Transactions (Dated)'!$B:$B,BT$11,'Transactions (Dated)'!$C:$C,"Dividend (paid to cash)")*AE378</f>
        <v>1014.9999999999999</v>
      </c>
      <c r="BU378" s="6">
        <f ca="1">BU377+SUMIFS('Transactions (Dated)'!$F:$F,'Transactions (Dated)'!$D:$D,$BL378,'Transactions (Dated)'!$B:$B,BU$11,'Transactions (Dated)'!$C:$C,"Dividend (paid to cash)")*AF378</f>
        <v>0</v>
      </c>
      <c r="BV378" s="6">
        <f ca="1">BV377+SUMIFS('Transactions (Dated)'!$F:$F,'Transactions (Dated)'!$D:$D,$BL378,'Transactions (Dated)'!$B:$B,BV$11,'Transactions (Dated)'!$C:$C,"Dividend (paid to cash)")*AG378</f>
        <v>0</v>
      </c>
      <c r="BW378" s="6">
        <f ca="1">BW377+SUMIFS('Transactions (Dated)'!$F:$F,'Transactions (Dated)'!$D:$D,$BL378,'Transactions (Dated)'!$B:$B,BW$11,'Transactions (Dated)'!$C:$C,"Dividend (paid to cash)")*AH378</f>
        <v>0</v>
      </c>
      <c r="BX378" s="6">
        <f ca="1">BX377+SUMIFS('Transactions (Dated)'!$F:$F,'Transactions (Dated)'!$D:$D,$BL378,'Transactions (Dated)'!$B:$B,BX$11,'Transactions (Dated)'!$C:$C,"Dividend (paid to cash)")*AI378</f>
        <v>0</v>
      </c>
      <c r="BY378" s="6">
        <f ca="1">BY377+SUMIFS('Transactions (Dated)'!$F:$F,'Transactions (Dated)'!$D:$D,$BL378,'Transactions (Dated)'!$B:$B,BY$11,'Transactions (Dated)'!$C:$C,"Dividend (paid to cash)")*AJ378</f>
        <v>0</v>
      </c>
      <c r="BZ378" s="6">
        <f ca="1">BZ377+SUMIFS('Transactions (Dated)'!$F:$F,'Transactions (Dated)'!$D:$D,$BL378,'Transactions (Dated)'!$B:$B,BZ$11,'Transactions (Dated)'!$C:$C,"Dividend (paid to cash)")*AK378</f>
        <v>0</v>
      </c>
      <c r="CA378" s="6">
        <f ca="1">CA377+SUMIFS('Transactions (Dated)'!$F:$F,'Transactions (Dated)'!$D:$D,$BL378,'Transactions (Dated)'!$B:$B,CA$11,'Transactions (Dated)'!$C:$C,"Dividend (paid to cash)")*AL378</f>
        <v>0</v>
      </c>
      <c r="CB378" s="6">
        <v>0</v>
      </c>
      <c r="CC378" s="6">
        <v>0</v>
      </c>
      <c r="CD378" s="6"/>
      <c r="CF378" s="6">
        <f t="shared" ca="1" si="164"/>
        <v>103294.96699999999</v>
      </c>
      <c r="CH378" s="3">
        <f t="shared" si="165"/>
        <v>42446</v>
      </c>
      <c r="CI378" s="4">
        <f t="shared" ca="1" si="158"/>
        <v>868898.51</v>
      </c>
      <c r="CJ378" s="4">
        <f t="shared" ca="1" si="159"/>
        <v>103294.96699999999</v>
      </c>
      <c r="CL378" s="4">
        <f t="shared" ca="1" si="160"/>
        <v>972193.47699999996</v>
      </c>
    </row>
    <row r="379" spans="2:90" x14ac:dyDescent="0.15">
      <c r="B379" s="3">
        <f t="shared" si="161"/>
        <v>42447</v>
      </c>
      <c r="C379" s="2">
        <v>13497.1</v>
      </c>
      <c r="E379" s="70">
        <v>42447</v>
      </c>
      <c r="F379" s="69">
        <v>10.49</v>
      </c>
      <c r="G379" s="69">
        <v>2.21</v>
      </c>
      <c r="H379" s="69">
        <v>18.34</v>
      </c>
      <c r="I379" s="69">
        <v>33.49</v>
      </c>
      <c r="J379" s="69">
        <v>14.67</v>
      </c>
      <c r="K379" s="69">
        <v>11.91</v>
      </c>
      <c r="L379" s="69">
        <v>18.98</v>
      </c>
      <c r="M379" s="69">
        <v>3.84</v>
      </c>
      <c r="N379" s="69">
        <v>9</v>
      </c>
      <c r="O379" s="69">
        <v>8.4132999999999996</v>
      </c>
      <c r="P379" s="69">
        <v>27.43</v>
      </c>
      <c r="Q379" s="69">
        <v>1</v>
      </c>
      <c r="R379" s="69">
        <v>5.33</v>
      </c>
      <c r="S379" s="69">
        <v>39.01</v>
      </c>
      <c r="T379" s="69"/>
      <c r="U379">
        <v>39.01</v>
      </c>
      <c r="V379" s="4"/>
      <c r="X379" s="3">
        <f t="shared" si="140"/>
        <v>42447</v>
      </c>
      <c r="Y379" s="40">
        <f ca="1">Y378+SUMIFS('Transactions (Dated)'!$E$2:$E$53,'Transactions (Dated)'!$D$2:$D$53,'Share Values'!$X379,'Transactions (Dated)'!$B$2:$B$53,'Share Values'!Y$11,'Transactions (Dated)'!$C$2:$C$53,"Buy")-SUMIFS('Transactions (Dated)'!$E$2:$E$53,'Transactions (Dated)'!$D$2:$D$53,'Share Values'!$X379,'Transactions (Dated)'!$B$2:$B$53,'Share Values'!Y$11,'Transactions (Dated)'!$C$2:$C$53,"Sell")</f>
        <v>4625</v>
      </c>
      <c r="Z379" s="40">
        <f ca="1">Z378+SUMIFS('Transactions (Dated)'!$E$2:$E$53,'Transactions (Dated)'!$D$2:$D$53,'Share Values'!$X379,'Transactions (Dated)'!$B$2:$B$53,'Share Values'!Z$11,'Transactions (Dated)'!$C$2:$C$53,"Buy")-SUMIFS('Transactions (Dated)'!$E$2:$E$53,'Transactions (Dated)'!$D$2:$D$53,'Share Values'!$X379,'Transactions (Dated)'!$B$2:$B$53,'Share Values'!Z$11,'Transactions (Dated)'!$C$2:$C$53,"Sell")</f>
        <v>9375</v>
      </c>
      <c r="AA379" s="40">
        <f ca="1">AA378+SUMIFS('Transactions (Dated)'!$E$2:$E$53,'Transactions (Dated)'!$D$2:$D$53,'Share Values'!$X379,'Transactions (Dated)'!$B$2:$B$53,'Share Values'!AA$11,'Transactions (Dated)'!$C$2:$C$53,"Buy")-SUMIFS('Transactions (Dated)'!$E$2:$E$53,'Transactions (Dated)'!$D$2:$D$53,'Share Values'!$X379,'Transactions (Dated)'!$B$2:$B$53,'Share Values'!AA$11,'Transactions (Dated)'!$C$2:$C$53,"Sell")</f>
        <v>28857</v>
      </c>
      <c r="AB379" s="40">
        <f ca="1">AB378+SUMIFS('Transactions (Dated)'!$E$2:$E$53,'Transactions (Dated)'!$D$2:$D$53,'Share Values'!$X379,'Transactions (Dated)'!$B$2:$B$53,'Share Values'!AB$11,'Transactions (Dated)'!$C$2:$C$53,"Buy")-SUMIFS('Transactions (Dated)'!$E$2:$E$53,'Transactions (Dated)'!$D$2:$D$53,'Share Values'!$X379,'Transactions (Dated)'!$B$2:$B$53,'Share Values'!AB$11,'Transactions (Dated)'!$C$2:$C$53,"Sell")</f>
        <v>1892</v>
      </c>
      <c r="AC379" s="40">
        <f ca="1">AC378+SUMIFS('Transactions (Dated)'!$E$2:$E$53,'Transactions (Dated)'!$D$2:$D$53,'Share Values'!$X379,'Transactions (Dated)'!$B$2:$B$53,'Share Values'!AC$11,'Transactions (Dated)'!$C$2:$C$53,"Buy")-SUMIFS('Transactions (Dated)'!$E$2:$E$53,'Transactions (Dated)'!$D$2:$D$53,'Share Values'!$X379,'Transactions (Dated)'!$B$2:$B$53,'Share Values'!AC$11,'Transactions (Dated)'!$C$2:$C$53,"Sell")</f>
        <v>2348</v>
      </c>
      <c r="AD379" s="40">
        <f ca="1">AD378+SUMIFS('Transactions (Dated)'!$E$2:$E$53,'Transactions (Dated)'!$D$2:$D$53,'Share Values'!$X379,'Transactions (Dated)'!$B$2:$B$53,'Share Values'!AD$11,'Transactions (Dated)'!$C$2:$C$53,"Buy")-SUMIFS('Transactions (Dated)'!$E$2:$E$53,'Transactions (Dated)'!$D$2:$D$53,'Share Values'!$X379,'Transactions (Dated)'!$B$2:$B$53,'Share Values'!AD$11,'Transactions (Dated)'!$C$2:$C$53,"Sell")</f>
        <v>0</v>
      </c>
      <c r="AE379" s="40">
        <f ca="1">AE378+SUMIFS('Transactions (Dated)'!$E$2:$E$53,'Transactions (Dated)'!$D$2:$D$53,'Share Values'!$X379,'Transactions (Dated)'!$B$2:$B$53,'Share Values'!AE$11,'Transactions (Dated)'!$C$2:$C$53,"Buy")-SUMIFS('Transactions (Dated)'!$E$2:$E$53,'Transactions (Dated)'!$D$2:$D$53,'Share Values'!$X379,'Transactions (Dated)'!$B$2:$B$53,'Share Values'!AE$11,'Transactions (Dated)'!$C$2:$C$53,"Sell")</f>
        <v>2900</v>
      </c>
      <c r="AF379" s="40">
        <f ca="1">AF378+SUMIFS('Transactions (Dated)'!$E$2:$E$53,'Transactions (Dated)'!$D$2:$D$53,'Share Values'!$X379,'Transactions (Dated)'!$B$2:$B$53,'Share Values'!AF$11,'Transactions (Dated)'!$C$2:$C$53,"Buy")-SUMIFS('Transactions (Dated)'!$E$2:$E$53,'Transactions (Dated)'!$D$2:$D$53,'Share Values'!$X379,'Transactions (Dated)'!$B$2:$B$53,'Share Values'!AF$11,'Transactions (Dated)'!$C$2:$C$53,"Sell")</f>
        <v>14201</v>
      </c>
      <c r="AG379" s="40">
        <f ca="1">AG378+SUMIFS('Transactions (Dated)'!$E$2:$E$53,'Transactions (Dated)'!$D$2:$D$53,'Share Values'!$X379,'Transactions (Dated)'!$B$2:$B$53,'Share Values'!AG$11,'Transactions (Dated)'!$C$2:$C$53,"Buy")-SUMIFS('Transactions (Dated)'!$E$2:$E$53,'Transactions (Dated)'!$D$2:$D$53,'Share Values'!$X379,'Transactions (Dated)'!$B$2:$B$53,'Share Values'!AG$11,'Transactions (Dated)'!$C$2:$C$53,"Sell")</f>
        <v>6835</v>
      </c>
      <c r="AH379" s="40">
        <f ca="1">AH378+SUMIFS('Transactions (Dated)'!$E$2:$E$53,'Transactions (Dated)'!$D$2:$D$53,'Share Values'!$X379,'Transactions (Dated)'!$B$2:$B$53,'Share Values'!AH$11,'Transactions (Dated)'!$C$2:$C$53,"Buy")-SUMIFS('Transactions (Dated)'!$E$2:$E$53,'Transactions (Dated)'!$D$2:$D$53,'Share Values'!$X379,'Transactions (Dated)'!$B$2:$B$53,'Share Values'!AH$11,'Transactions (Dated)'!$C$2:$C$53,"Sell")</f>
        <v>0</v>
      </c>
      <c r="AI379" s="40">
        <f ca="1">AI378+SUMIFS('Transactions (Dated)'!$E$2:$E$53,'Transactions (Dated)'!$D$2:$D$53,'Share Values'!$X379,'Transactions (Dated)'!$B$2:$B$53,'Share Values'!AI$11,'Transactions (Dated)'!$C$2:$C$53,"Buy")-SUMIFS('Transactions (Dated)'!$E$2:$E$53,'Transactions (Dated)'!$D$2:$D$53,'Share Values'!$X379,'Transactions (Dated)'!$B$2:$B$53,'Share Values'!AI$11,'Transactions (Dated)'!$C$2:$C$53,"Sell")</f>
        <v>0</v>
      </c>
      <c r="AJ379" s="40">
        <f ca="1">AJ378+SUMIFS('Transactions (Dated)'!$E$2:$E$53,'Transactions (Dated)'!$D$2:$D$53,'Share Values'!$X379,'Transactions (Dated)'!$B$2:$B$53,'Share Values'!AJ$11,'Transactions (Dated)'!$C$2:$C$53,"Buy")-SUMIFS('Transactions (Dated)'!$E$2:$E$53,'Transactions (Dated)'!$D$2:$D$53,'Share Values'!$X379,'Transactions (Dated)'!$B$2:$B$53,'Share Values'!AJ$11,'Transactions (Dated)'!$C$2:$C$53,"Sell")</f>
        <v>0</v>
      </c>
      <c r="AK379" s="40">
        <f ca="1">AK378+SUMIFS('Transactions (Dated)'!$E$2:$E$53,'Transactions (Dated)'!$D$2:$D$53,'Share Values'!$X379,'Transactions (Dated)'!$B$2:$B$53,'Share Values'!AK$11,'Transactions (Dated)'!$C$2:$C$53,"Buy")-SUMIFS('Transactions (Dated)'!$E$2:$E$53,'Transactions (Dated)'!$D$2:$D$53,'Share Values'!$X379,'Transactions (Dated)'!$B$2:$B$53,'Share Values'!AK$11,'Transactions (Dated)'!$C$2:$C$53,"Sell")</f>
        <v>0</v>
      </c>
      <c r="AL379" s="40">
        <f ca="1">AL378+SUMIFS('Transactions (Dated)'!$E$2:$E$53,'Transactions (Dated)'!$D$2:$D$53,'Share Values'!$X379,'Transactions (Dated)'!$B$2:$B$53,'Share Values'!AL$11,'Transactions (Dated)'!$C$2:$C$53,"Buy")-SUMIFS('Transactions (Dated)'!$E$2:$E$53,'Transactions (Dated)'!$D$2:$D$53,'Share Values'!$X379,'Transactions (Dated)'!$B$2:$B$53,'Share Values'!AL$11,'Transactions (Dated)'!$C$2:$C$53,"Sell")</f>
        <v>0</v>
      </c>
      <c r="AM379" s="40">
        <f ca="1">AM378+SUMIFS('Transactions (Dated)'!$E$2:$E$53,'Transactions (Dated)'!$D$2:$D$53,'Share Values'!$X379,'Transactions (Dated)'!$B$2:$B$53,'Share Values'!AM$11,'Transactions (Dated)'!$C$2:$C$53,"Buy")-SUMIFS('Transactions (Dated)'!$E$2:$E$53,'Transactions (Dated)'!$D$2:$D$53,'Share Values'!$X379,'Transactions (Dated)'!$B$2:$B$53,'Share Values'!AM$11,'Transactions (Dated)'!$C$2:$C$53,"Sell")</f>
        <v>0</v>
      </c>
      <c r="AN379" s="40">
        <f ca="1">AN378+SUMIFS('Transactions (Dated)'!$E$2:$E$53,'Transactions (Dated)'!$D$2:$D$53,'Share Values'!$X379,'Transactions (Dated)'!$B$2:$B$53,'Share Values'!AN$11,'Transactions (Dated)'!$C$2:$C$53,"Buy")-SUMIFS('Transactions (Dated)'!$E$2:$E$53,'Transactions (Dated)'!$D$2:$D$53,'Share Values'!$X379,'Transactions (Dated)'!$B$2:$B$53,'Share Values'!AN$11,'Transactions (Dated)'!$C$2:$C$53,"Sell")</f>
        <v>0</v>
      </c>
      <c r="AO379" s="40"/>
      <c r="AQ379" s="3">
        <f t="shared" si="141"/>
        <v>42447</v>
      </c>
      <c r="AR379" s="6">
        <f t="shared" ca="1" si="142"/>
        <v>48516.25</v>
      </c>
      <c r="AS379" s="6">
        <f t="shared" ca="1" si="143"/>
        <v>20718.75</v>
      </c>
      <c r="AT379" s="6">
        <f t="shared" ca="1" si="144"/>
        <v>529237.38</v>
      </c>
      <c r="AU379" s="6">
        <f t="shared" ca="1" si="145"/>
        <v>63363.08</v>
      </c>
      <c r="AV379" s="6">
        <f t="shared" ca="1" si="146"/>
        <v>34445.159999999996</v>
      </c>
      <c r="AW379" s="6">
        <f t="shared" ca="1" si="147"/>
        <v>0</v>
      </c>
      <c r="AX379" s="6">
        <f t="shared" ca="1" si="148"/>
        <v>55042</v>
      </c>
      <c r="AY379" s="6">
        <f t="shared" ca="1" si="149"/>
        <v>54531.839999999997</v>
      </c>
      <c r="AZ379" s="6">
        <f t="shared" ca="1" si="150"/>
        <v>61515</v>
      </c>
      <c r="BA379" s="6">
        <f t="shared" ca="1" si="151"/>
        <v>0</v>
      </c>
      <c r="BB379" s="6">
        <f t="shared" ca="1" si="152"/>
        <v>0</v>
      </c>
      <c r="BC379" s="6">
        <f t="shared" ca="1" si="153"/>
        <v>0</v>
      </c>
      <c r="BD379" s="6">
        <f t="shared" ca="1" si="154"/>
        <v>0</v>
      </c>
      <c r="BE379" s="6">
        <f t="shared" ca="1" si="155"/>
        <v>0</v>
      </c>
      <c r="BF379" s="6">
        <f t="shared" ca="1" si="162"/>
        <v>0</v>
      </c>
      <c r="BG379" s="6">
        <f t="shared" ca="1" si="163"/>
        <v>0</v>
      </c>
      <c r="BH379" s="6"/>
      <c r="BJ379" s="4">
        <f t="shared" ca="1" si="156"/>
        <v>867369.46</v>
      </c>
      <c r="BL379" s="3">
        <f t="shared" si="157"/>
        <v>42447</v>
      </c>
      <c r="BM379" s="6">
        <f>BM378+SUMIFS('Transactions (Dated)'!G:G,'Transactions (Dated)'!D:D,'Share Values'!AQ379)</f>
        <v>64398.239999999991</v>
      </c>
      <c r="BN379" s="6">
        <f ca="1">BN378+SUMIFS('Transactions (Dated)'!$F:$F,'Transactions (Dated)'!$D:$D,$BL379,'Transactions (Dated)'!$B:$B,BN$11,'Transactions (Dated)'!$C:$C,"Dividend (paid to cash)")*Y379</f>
        <v>0</v>
      </c>
      <c r="BO379" s="6">
        <f ca="1">BO378+SUMIFS('Transactions (Dated)'!$F:$F,'Transactions (Dated)'!$D:$D,$BL379,'Transactions (Dated)'!$B:$B,BO$11,'Transactions (Dated)'!$C:$C,"Dividend (paid to cash)")*Z379</f>
        <v>2421.875</v>
      </c>
      <c r="BP379" s="6">
        <f ca="1">BP378+SUMIFS('Transactions (Dated)'!$F:$F,'Transactions (Dated)'!$D:$D,$BL379,'Transactions (Dated)'!$B:$B,BP$11,'Transactions (Dated)'!$C:$C,"Dividend (paid to cash)")*AA379</f>
        <v>35213.892</v>
      </c>
      <c r="BQ379" s="6">
        <f ca="1">BQ378+SUMIFS('Transactions (Dated)'!$F:$F,'Transactions (Dated)'!$D:$D,$BL379,'Transactions (Dated)'!$B:$B,BQ$11,'Transactions (Dated)'!$C:$C,"Dividend (paid to cash)")*AB379</f>
        <v>245.96000000000004</v>
      </c>
      <c r="BR379" s="6">
        <f ca="1">BR378+SUMIFS('Transactions (Dated)'!$F:$F,'Transactions (Dated)'!$D:$D,$BL379,'Transactions (Dated)'!$B:$B,BR$11,'Transactions (Dated)'!$C:$C,"Dividend (paid to cash)")*AC379</f>
        <v>0</v>
      </c>
      <c r="BS379" s="6">
        <f ca="1">BS378+SUMIFS('Transactions (Dated)'!$F:$F,'Transactions (Dated)'!$D:$D,$BL379,'Transactions (Dated)'!$B:$B,BS$11,'Transactions (Dated)'!$C:$C,"Dividend (paid to cash)")*AD379</f>
        <v>0</v>
      </c>
      <c r="BT379" s="6">
        <f ca="1">BT378+SUMIFS('Transactions (Dated)'!$F:$F,'Transactions (Dated)'!$D:$D,$BL379,'Transactions (Dated)'!$B:$B,BT$11,'Transactions (Dated)'!$C:$C,"Dividend (paid to cash)")*AE379</f>
        <v>1014.9999999999999</v>
      </c>
      <c r="BU379" s="6">
        <f ca="1">BU378+SUMIFS('Transactions (Dated)'!$F:$F,'Transactions (Dated)'!$D:$D,$BL379,'Transactions (Dated)'!$B:$B,BU$11,'Transactions (Dated)'!$C:$C,"Dividend (paid to cash)")*AF379</f>
        <v>0</v>
      </c>
      <c r="BV379" s="6">
        <f ca="1">BV378+SUMIFS('Transactions (Dated)'!$F:$F,'Transactions (Dated)'!$D:$D,$BL379,'Transactions (Dated)'!$B:$B,BV$11,'Transactions (Dated)'!$C:$C,"Dividend (paid to cash)")*AG379</f>
        <v>0</v>
      </c>
      <c r="BW379" s="6">
        <f ca="1">BW378+SUMIFS('Transactions (Dated)'!$F:$F,'Transactions (Dated)'!$D:$D,$BL379,'Transactions (Dated)'!$B:$B,BW$11,'Transactions (Dated)'!$C:$C,"Dividend (paid to cash)")*AH379</f>
        <v>0</v>
      </c>
      <c r="BX379" s="6">
        <f ca="1">BX378+SUMIFS('Transactions (Dated)'!$F:$F,'Transactions (Dated)'!$D:$D,$BL379,'Transactions (Dated)'!$B:$B,BX$11,'Transactions (Dated)'!$C:$C,"Dividend (paid to cash)")*AI379</f>
        <v>0</v>
      </c>
      <c r="BY379" s="6">
        <f ca="1">BY378+SUMIFS('Transactions (Dated)'!$F:$F,'Transactions (Dated)'!$D:$D,$BL379,'Transactions (Dated)'!$B:$B,BY$11,'Transactions (Dated)'!$C:$C,"Dividend (paid to cash)")*AJ379</f>
        <v>0</v>
      </c>
      <c r="BZ379" s="6">
        <f ca="1">BZ378+SUMIFS('Transactions (Dated)'!$F:$F,'Transactions (Dated)'!$D:$D,$BL379,'Transactions (Dated)'!$B:$B,BZ$11,'Transactions (Dated)'!$C:$C,"Dividend (paid to cash)")*AK379</f>
        <v>0</v>
      </c>
      <c r="CA379" s="6">
        <f ca="1">CA378+SUMIFS('Transactions (Dated)'!$F:$F,'Transactions (Dated)'!$D:$D,$BL379,'Transactions (Dated)'!$B:$B,CA$11,'Transactions (Dated)'!$C:$C,"Dividend (paid to cash)")*AL379</f>
        <v>0</v>
      </c>
      <c r="CB379" s="6">
        <v>0</v>
      </c>
      <c r="CC379" s="6">
        <v>0</v>
      </c>
      <c r="CD379" s="6"/>
      <c r="CF379" s="6">
        <f t="shared" ca="1" si="164"/>
        <v>103294.96699999999</v>
      </c>
      <c r="CH379" s="3">
        <f t="shared" si="165"/>
        <v>42447</v>
      </c>
      <c r="CI379" s="4">
        <f t="shared" ca="1" si="158"/>
        <v>867369.46</v>
      </c>
      <c r="CJ379" s="4">
        <f t="shared" ca="1" si="159"/>
        <v>103294.96699999999</v>
      </c>
      <c r="CL379" s="4">
        <f t="shared" ca="1" si="160"/>
        <v>970664.42699999991</v>
      </c>
    </row>
    <row r="380" spans="2:90" x14ac:dyDescent="0.15">
      <c r="B380" s="3">
        <f t="shared" si="161"/>
        <v>42450</v>
      </c>
      <c r="C380" s="2">
        <v>13561.1</v>
      </c>
      <c r="E380" s="70">
        <v>42450</v>
      </c>
      <c r="F380" s="69">
        <v>10.51</v>
      </c>
      <c r="G380" s="69">
        <v>2.2400000000000002</v>
      </c>
      <c r="H380" s="69">
        <v>18.420000000000002</v>
      </c>
      <c r="I380" s="69">
        <v>33.340000000000003</v>
      </c>
      <c r="J380" s="69">
        <v>14.48</v>
      </c>
      <c r="K380" s="69">
        <v>12.04</v>
      </c>
      <c r="L380" s="69">
        <v>18.96</v>
      </c>
      <c r="M380" s="69">
        <v>3.73</v>
      </c>
      <c r="N380" s="69">
        <v>9</v>
      </c>
      <c r="O380" s="69">
        <v>8.7033000000000005</v>
      </c>
      <c r="P380" s="69">
        <v>27.67</v>
      </c>
      <c r="Q380" s="69">
        <v>1</v>
      </c>
      <c r="R380" s="69">
        <v>5.34</v>
      </c>
      <c r="S380" s="69">
        <v>39.81</v>
      </c>
      <c r="T380" s="69"/>
      <c r="U380">
        <v>39.81</v>
      </c>
      <c r="V380" s="4"/>
      <c r="X380" s="3">
        <f t="shared" si="140"/>
        <v>42450</v>
      </c>
      <c r="Y380" s="40">
        <f ca="1">Y379+SUMIFS('Transactions (Dated)'!$E$2:$E$53,'Transactions (Dated)'!$D$2:$D$53,'Share Values'!$X380,'Transactions (Dated)'!$B$2:$B$53,'Share Values'!Y$11,'Transactions (Dated)'!$C$2:$C$53,"Buy")-SUMIFS('Transactions (Dated)'!$E$2:$E$53,'Transactions (Dated)'!$D$2:$D$53,'Share Values'!$X380,'Transactions (Dated)'!$B$2:$B$53,'Share Values'!Y$11,'Transactions (Dated)'!$C$2:$C$53,"Sell")</f>
        <v>4625</v>
      </c>
      <c r="Z380" s="40">
        <f ca="1">Z379+SUMIFS('Transactions (Dated)'!$E$2:$E$53,'Transactions (Dated)'!$D$2:$D$53,'Share Values'!$X380,'Transactions (Dated)'!$B$2:$B$53,'Share Values'!Z$11,'Transactions (Dated)'!$C$2:$C$53,"Buy")-SUMIFS('Transactions (Dated)'!$E$2:$E$53,'Transactions (Dated)'!$D$2:$D$53,'Share Values'!$X380,'Transactions (Dated)'!$B$2:$B$53,'Share Values'!Z$11,'Transactions (Dated)'!$C$2:$C$53,"Sell")</f>
        <v>9375</v>
      </c>
      <c r="AA380" s="40">
        <f ca="1">AA379+SUMIFS('Transactions (Dated)'!$E$2:$E$53,'Transactions (Dated)'!$D$2:$D$53,'Share Values'!$X380,'Transactions (Dated)'!$B$2:$B$53,'Share Values'!AA$11,'Transactions (Dated)'!$C$2:$C$53,"Buy")-SUMIFS('Transactions (Dated)'!$E$2:$E$53,'Transactions (Dated)'!$D$2:$D$53,'Share Values'!$X380,'Transactions (Dated)'!$B$2:$B$53,'Share Values'!AA$11,'Transactions (Dated)'!$C$2:$C$53,"Sell")</f>
        <v>28857</v>
      </c>
      <c r="AB380" s="40">
        <f ca="1">AB379+SUMIFS('Transactions (Dated)'!$E$2:$E$53,'Transactions (Dated)'!$D$2:$D$53,'Share Values'!$X380,'Transactions (Dated)'!$B$2:$B$53,'Share Values'!AB$11,'Transactions (Dated)'!$C$2:$C$53,"Buy")-SUMIFS('Transactions (Dated)'!$E$2:$E$53,'Transactions (Dated)'!$D$2:$D$53,'Share Values'!$X380,'Transactions (Dated)'!$B$2:$B$53,'Share Values'!AB$11,'Transactions (Dated)'!$C$2:$C$53,"Sell")</f>
        <v>1892</v>
      </c>
      <c r="AC380" s="40">
        <f ca="1">AC379+SUMIFS('Transactions (Dated)'!$E$2:$E$53,'Transactions (Dated)'!$D$2:$D$53,'Share Values'!$X380,'Transactions (Dated)'!$B$2:$B$53,'Share Values'!AC$11,'Transactions (Dated)'!$C$2:$C$53,"Buy")-SUMIFS('Transactions (Dated)'!$E$2:$E$53,'Transactions (Dated)'!$D$2:$D$53,'Share Values'!$X380,'Transactions (Dated)'!$B$2:$B$53,'Share Values'!AC$11,'Transactions (Dated)'!$C$2:$C$53,"Sell")</f>
        <v>2348</v>
      </c>
      <c r="AD380" s="40">
        <f ca="1">AD379+SUMIFS('Transactions (Dated)'!$E$2:$E$53,'Transactions (Dated)'!$D$2:$D$53,'Share Values'!$X380,'Transactions (Dated)'!$B$2:$B$53,'Share Values'!AD$11,'Transactions (Dated)'!$C$2:$C$53,"Buy")-SUMIFS('Transactions (Dated)'!$E$2:$E$53,'Transactions (Dated)'!$D$2:$D$53,'Share Values'!$X380,'Transactions (Dated)'!$B$2:$B$53,'Share Values'!AD$11,'Transactions (Dated)'!$C$2:$C$53,"Sell")</f>
        <v>0</v>
      </c>
      <c r="AE380" s="40">
        <f ca="1">AE379+SUMIFS('Transactions (Dated)'!$E$2:$E$53,'Transactions (Dated)'!$D$2:$D$53,'Share Values'!$X380,'Transactions (Dated)'!$B$2:$B$53,'Share Values'!AE$11,'Transactions (Dated)'!$C$2:$C$53,"Buy")-SUMIFS('Transactions (Dated)'!$E$2:$E$53,'Transactions (Dated)'!$D$2:$D$53,'Share Values'!$X380,'Transactions (Dated)'!$B$2:$B$53,'Share Values'!AE$11,'Transactions (Dated)'!$C$2:$C$53,"Sell")</f>
        <v>2900</v>
      </c>
      <c r="AF380" s="40">
        <f ca="1">AF379+SUMIFS('Transactions (Dated)'!$E$2:$E$53,'Transactions (Dated)'!$D$2:$D$53,'Share Values'!$X380,'Transactions (Dated)'!$B$2:$B$53,'Share Values'!AF$11,'Transactions (Dated)'!$C$2:$C$53,"Buy")-SUMIFS('Transactions (Dated)'!$E$2:$E$53,'Transactions (Dated)'!$D$2:$D$53,'Share Values'!$X380,'Transactions (Dated)'!$B$2:$B$53,'Share Values'!AF$11,'Transactions (Dated)'!$C$2:$C$53,"Sell")</f>
        <v>14201</v>
      </c>
      <c r="AG380" s="40">
        <f ca="1">AG379+SUMIFS('Transactions (Dated)'!$E$2:$E$53,'Transactions (Dated)'!$D$2:$D$53,'Share Values'!$X380,'Transactions (Dated)'!$B$2:$B$53,'Share Values'!AG$11,'Transactions (Dated)'!$C$2:$C$53,"Buy")-SUMIFS('Transactions (Dated)'!$E$2:$E$53,'Transactions (Dated)'!$D$2:$D$53,'Share Values'!$X380,'Transactions (Dated)'!$B$2:$B$53,'Share Values'!AG$11,'Transactions (Dated)'!$C$2:$C$53,"Sell")</f>
        <v>6835</v>
      </c>
      <c r="AH380" s="40">
        <f ca="1">AH379+SUMIFS('Transactions (Dated)'!$E$2:$E$53,'Transactions (Dated)'!$D$2:$D$53,'Share Values'!$X380,'Transactions (Dated)'!$B$2:$B$53,'Share Values'!AH$11,'Transactions (Dated)'!$C$2:$C$53,"Buy")-SUMIFS('Transactions (Dated)'!$E$2:$E$53,'Transactions (Dated)'!$D$2:$D$53,'Share Values'!$X380,'Transactions (Dated)'!$B$2:$B$53,'Share Values'!AH$11,'Transactions (Dated)'!$C$2:$C$53,"Sell")</f>
        <v>0</v>
      </c>
      <c r="AI380" s="40">
        <f ca="1">AI379+SUMIFS('Transactions (Dated)'!$E$2:$E$53,'Transactions (Dated)'!$D$2:$D$53,'Share Values'!$X380,'Transactions (Dated)'!$B$2:$B$53,'Share Values'!AI$11,'Transactions (Dated)'!$C$2:$C$53,"Buy")-SUMIFS('Transactions (Dated)'!$E$2:$E$53,'Transactions (Dated)'!$D$2:$D$53,'Share Values'!$X380,'Transactions (Dated)'!$B$2:$B$53,'Share Values'!AI$11,'Transactions (Dated)'!$C$2:$C$53,"Sell")</f>
        <v>0</v>
      </c>
      <c r="AJ380" s="40">
        <f ca="1">AJ379+SUMIFS('Transactions (Dated)'!$E$2:$E$53,'Transactions (Dated)'!$D$2:$D$53,'Share Values'!$X380,'Transactions (Dated)'!$B$2:$B$53,'Share Values'!AJ$11,'Transactions (Dated)'!$C$2:$C$53,"Buy")-SUMIFS('Transactions (Dated)'!$E$2:$E$53,'Transactions (Dated)'!$D$2:$D$53,'Share Values'!$X380,'Transactions (Dated)'!$B$2:$B$53,'Share Values'!AJ$11,'Transactions (Dated)'!$C$2:$C$53,"Sell")</f>
        <v>0</v>
      </c>
      <c r="AK380" s="40">
        <f ca="1">AK379+SUMIFS('Transactions (Dated)'!$E$2:$E$53,'Transactions (Dated)'!$D$2:$D$53,'Share Values'!$X380,'Transactions (Dated)'!$B$2:$B$53,'Share Values'!AK$11,'Transactions (Dated)'!$C$2:$C$53,"Buy")-SUMIFS('Transactions (Dated)'!$E$2:$E$53,'Transactions (Dated)'!$D$2:$D$53,'Share Values'!$X380,'Transactions (Dated)'!$B$2:$B$53,'Share Values'!AK$11,'Transactions (Dated)'!$C$2:$C$53,"Sell")</f>
        <v>0</v>
      </c>
      <c r="AL380" s="40">
        <f ca="1">AL379+SUMIFS('Transactions (Dated)'!$E$2:$E$53,'Transactions (Dated)'!$D$2:$D$53,'Share Values'!$X380,'Transactions (Dated)'!$B$2:$B$53,'Share Values'!AL$11,'Transactions (Dated)'!$C$2:$C$53,"Buy")-SUMIFS('Transactions (Dated)'!$E$2:$E$53,'Transactions (Dated)'!$D$2:$D$53,'Share Values'!$X380,'Transactions (Dated)'!$B$2:$B$53,'Share Values'!AL$11,'Transactions (Dated)'!$C$2:$C$53,"Sell")</f>
        <v>0</v>
      </c>
      <c r="AM380" s="40">
        <f ca="1">AM379+SUMIFS('Transactions (Dated)'!$E$2:$E$53,'Transactions (Dated)'!$D$2:$D$53,'Share Values'!$X380,'Transactions (Dated)'!$B$2:$B$53,'Share Values'!AM$11,'Transactions (Dated)'!$C$2:$C$53,"Buy")-SUMIFS('Transactions (Dated)'!$E$2:$E$53,'Transactions (Dated)'!$D$2:$D$53,'Share Values'!$X380,'Transactions (Dated)'!$B$2:$B$53,'Share Values'!AM$11,'Transactions (Dated)'!$C$2:$C$53,"Sell")</f>
        <v>0</v>
      </c>
      <c r="AN380" s="40">
        <f ca="1">AN379+SUMIFS('Transactions (Dated)'!$E$2:$E$53,'Transactions (Dated)'!$D$2:$D$53,'Share Values'!$X380,'Transactions (Dated)'!$B$2:$B$53,'Share Values'!AN$11,'Transactions (Dated)'!$C$2:$C$53,"Buy")-SUMIFS('Transactions (Dated)'!$E$2:$E$53,'Transactions (Dated)'!$D$2:$D$53,'Share Values'!$X380,'Transactions (Dated)'!$B$2:$B$53,'Share Values'!AN$11,'Transactions (Dated)'!$C$2:$C$53,"Sell")</f>
        <v>0</v>
      </c>
      <c r="AO380" s="40"/>
      <c r="AQ380" s="3">
        <f t="shared" si="141"/>
        <v>42450</v>
      </c>
      <c r="AR380" s="6">
        <f t="shared" ca="1" si="142"/>
        <v>48608.75</v>
      </c>
      <c r="AS380" s="6">
        <f t="shared" ca="1" si="143"/>
        <v>21000.000000000004</v>
      </c>
      <c r="AT380" s="6">
        <f t="shared" ca="1" si="144"/>
        <v>531545.94000000006</v>
      </c>
      <c r="AU380" s="6">
        <f t="shared" ca="1" si="145"/>
        <v>63079.280000000006</v>
      </c>
      <c r="AV380" s="6">
        <f t="shared" ca="1" si="146"/>
        <v>33999.040000000001</v>
      </c>
      <c r="AW380" s="6">
        <f t="shared" ca="1" si="147"/>
        <v>0</v>
      </c>
      <c r="AX380" s="6">
        <f t="shared" ca="1" si="148"/>
        <v>54984</v>
      </c>
      <c r="AY380" s="6">
        <f t="shared" ca="1" si="149"/>
        <v>52969.73</v>
      </c>
      <c r="AZ380" s="6">
        <f t="shared" ca="1" si="150"/>
        <v>61515</v>
      </c>
      <c r="BA380" s="6">
        <f t="shared" ca="1" si="151"/>
        <v>0</v>
      </c>
      <c r="BB380" s="6">
        <f t="shared" ca="1" si="152"/>
        <v>0</v>
      </c>
      <c r="BC380" s="6">
        <f t="shared" ca="1" si="153"/>
        <v>0</v>
      </c>
      <c r="BD380" s="6">
        <f t="shared" ca="1" si="154"/>
        <v>0</v>
      </c>
      <c r="BE380" s="6">
        <f t="shared" ca="1" si="155"/>
        <v>0</v>
      </c>
      <c r="BF380" s="6">
        <f t="shared" ca="1" si="162"/>
        <v>0</v>
      </c>
      <c r="BG380" s="6">
        <f t="shared" ca="1" si="163"/>
        <v>0</v>
      </c>
      <c r="BH380" s="6"/>
      <c r="BJ380" s="4">
        <f t="shared" ca="1" si="156"/>
        <v>867701.74000000011</v>
      </c>
      <c r="BL380" s="3">
        <f t="shared" si="157"/>
        <v>42450</v>
      </c>
      <c r="BM380" s="6">
        <f>BM379+SUMIFS('Transactions (Dated)'!G:G,'Transactions (Dated)'!D:D,'Share Values'!AQ380)</f>
        <v>64398.239999999991</v>
      </c>
      <c r="BN380" s="6">
        <f ca="1">BN379+SUMIFS('Transactions (Dated)'!$F:$F,'Transactions (Dated)'!$D:$D,$BL380,'Transactions (Dated)'!$B:$B,BN$11,'Transactions (Dated)'!$C:$C,"Dividend (paid to cash)")*Y380</f>
        <v>0</v>
      </c>
      <c r="BO380" s="6">
        <f ca="1">BO379+SUMIFS('Transactions (Dated)'!$F:$F,'Transactions (Dated)'!$D:$D,$BL380,'Transactions (Dated)'!$B:$B,BO$11,'Transactions (Dated)'!$C:$C,"Dividend (paid to cash)")*Z380</f>
        <v>2421.875</v>
      </c>
      <c r="BP380" s="6">
        <f ca="1">BP379+SUMIFS('Transactions (Dated)'!$F:$F,'Transactions (Dated)'!$D:$D,$BL380,'Transactions (Dated)'!$B:$B,BP$11,'Transactions (Dated)'!$C:$C,"Dividend (paid to cash)")*AA380</f>
        <v>35213.892</v>
      </c>
      <c r="BQ380" s="6">
        <f ca="1">BQ379+SUMIFS('Transactions (Dated)'!$F:$F,'Transactions (Dated)'!$D:$D,$BL380,'Transactions (Dated)'!$B:$B,BQ$11,'Transactions (Dated)'!$C:$C,"Dividend (paid to cash)")*AB380</f>
        <v>245.96000000000004</v>
      </c>
      <c r="BR380" s="6">
        <f ca="1">BR379+SUMIFS('Transactions (Dated)'!$F:$F,'Transactions (Dated)'!$D:$D,$BL380,'Transactions (Dated)'!$B:$B,BR$11,'Transactions (Dated)'!$C:$C,"Dividend (paid to cash)")*AC380</f>
        <v>0</v>
      </c>
      <c r="BS380" s="6">
        <f ca="1">BS379+SUMIFS('Transactions (Dated)'!$F:$F,'Transactions (Dated)'!$D:$D,$BL380,'Transactions (Dated)'!$B:$B,BS$11,'Transactions (Dated)'!$C:$C,"Dividend (paid to cash)")*AD380</f>
        <v>0</v>
      </c>
      <c r="BT380" s="6">
        <f ca="1">BT379+SUMIFS('Transactions (Dated)'!$F:$F,'Transactions (Dated)'!$D:$D,$BL380,'Transactions (Dated)'!$B:$B,BT$11,'Transactions (Dated)'!$C:$C,"Dividend (paid to cash)")*AE380</f>
        <v>1014.9999999999999</v>
      </c>
      <c r="BU380" s="6">
        <f ca="1">BU379+SUMIFS('Transactions (Dated)'!$F:$F,'Transactions (Dated)'!$D:$D,$BL380,'Transactions (Dated)'!$B:$B,BU$11,'Transactions (Dated)'!$C:$C,"Dividend (paid to cash)")*AF380</f>
        <v>0</v>
      </c>
      <c r="BV380" s="6">
        <f ca="1">BV379+SUMIFS('Transactions (Dated)'!$F:$F,'Transactions (Dated)'!$D:$D,$BL380,'Transactions (Dated)'!$B:$B,BV$11,'Transactions (Dated)'!$C:$C,"Dividend (paid to cash)")*AG380</f>
        <v>0</v>
      </c>
      <c r="BW380" s="6">
        <f ca="1">BW379+SUMIFS('Transactions (Dated)'!$F:$F,'Transactions (Dated)'!$D:$D,$BL380,'Transactions (Dated)'!$B:$B,BW$11,'Transactions (Dated)'!$C:$C,"Dividend (paid to cash)")*AH380</f>
        <v>0</v>
      </c>
      <c r="BX380" s="6">
        <f ca="1">BX379+SUMIFS('Transactions (Dated)'!$F:$F,'Transactions (Dated)'!$D:$D,$BL380,'Transactions (Dated)'!$B:$B,BX$11,'Transactions (Dated)'!$C:$C,"Dividend (paid to cash)")*AI380</f>
        <v>0</v>
      </c>
      <c r="BY380" s="6">
        <f ca="1">BY379+SUMIFS('Transactions (Dated)'!$F:$F,'Transactions (Dated)'!$D:$D,$BL380,'Transactions (Dated)'!$B:$B,BY$11,'Transactions (Dated)'!$C:$C,"Dividend (paid to cash)")*AJ380</f>
        <v>0</v>
      </c>
      <c r="BZ380" s="6">
        <f ca="1">BZ379+SUMIFS('Transactions (Dated)'!$F:$F,'Transactions (Dated)'!$D:$D,$BL380,'Transactions (Dated)'!$B:$B,BZ$11,'Transactions (Dated)'!$C:$C,"Dividend (paid to cash)")*AK380</f>
        <v>0</v>
      </c>
      <c r="CA380" s="6">
        <f ca="1">CA379+SUMIFS('Transactions (Dated)'!$F:$F,'Transactions (Dated)'!$D:$D,$BL380,'Transactions (Dated)'!$B:$B,CA$11,'Transactions (Dated)'!$C:$C,"Dividend (paid to cash)")*AL380</f>
        <v>0</v>
      </c>
      <c r="CB380" s="6">
        <v>0</v>
      </c>
      <c r="CC380" s="6">
        <v>0</v>
      </c>
      <c r="CD380" s="6"/>
      <c r="CF380" s="6">
        <f t="shared" ca="1" si="164"/>
        <v>103294.96699999999</v>
      </c>
      <c r="CH380" s="3">
        <f t="shared" si="165"/>
        <v>42450</v>
      </c>
      <c r="CI380" s="4">
        <f t="shared" ca="1" si="158"/>
        <v>867701.74000000011</v>
      </c>
      <c r="CJ380" s="4">
        <f t="shared" ca="1" si="159"/>
        <v>103294.96699999999</v>
      </c>
      <c r="CL380" s="4">
        <f t="shared" ca="1" si="160"/>
        <v>970996.70700000005</v>
      </c>
    </row>
    <row r="381" spans="2:90" x14ac:dyDescent="0.15">
      <c r="B381" s="3">
        <f t="shared" si="161"/>
        <v>42451</v>
      </c>
      <c r="C381" s="2">
        <v>13493.5</v>
      </c>
      <c r="E381" s="70">
        <v>42451</v>
      </c>
      <c r="F381" s="69">
        <v>10.33</v>
      </c>
      <c r="G381" s="69">
        <v>2.21</v>
      </c>
      <c r="H381" s="69">
        <v>18.34</v>
      </c>
      <c r="I381" s="69">
        <v>32.700000000000003</v>
      </c>
      <c r="J381" s="69">
        <v>14.79</v>
      </c>
      <c r="K381" s="69">
        <v>12.48</v>
      </c>
      <c r="L381" s="69">
        <v>18.96</v>
      </c>
      <c r="M381" s="69">
        <v>3.79</v>
      </c>
      <c r="N381" s="69">
        <v>9</v>
      </c>
      <c r="O381" s="69">
        <v>9.0132999999999992</v>
      </c>
      <c r="P381" s="69">
        <v>27.9</v>
      </c>
      <c r="Q381" s="69">
        <v>1</v>
      </c>
      <c r="R381" s="69">
        <v>5.49</v>
      </c>
      <c r="S381" s="69">
        <v>39.950000000000003</v>
      </c>
      <c r="T381" s="69"/>
      <c r="U381">
        <v>39.950000000000003</v>
      </c>
      <c r="V381" s="4"/>
      <c r="X381" s="3">
        <f t="shared" si="140"/>
        <v>42451</v>
      </c>
      <c r="Y381" s="40">
        <f ca="1">Y380+SUMIFS('Transactions (Dated)'!$E$2:$E$53,'Transactions (Dated)'!$D$2:$D$53,'Share Values'!$X381,'Transactions (Dated)'!$B$2:$B$53,'Share Values'!Y$11,'Transactions (Dated)'!$C$2:$C$53,"Buy")-SUMIFS('Transactions (Dated)'!$E$2:$E$53,'Transactions (Dated)'!$D$2:$D$53,'Share Values'!$X381,'Transactions (Dated)'!$B$2:$B$53,'Share Values'!Y$11,'Transactions (Dated)'!$C$2:$C$53,"Sell")</f>
        <v>4625</v>
      </c>
      <c r="Z381" s="40">
        <f ca="1">Z380+SUMIFS('Transactions (Dated)'!$E$2:$E$53,'Transactions (Dated)'!$D$2:$D$53,'Share Values'!$X381,'Transactions (Dated)'!$B$2:$B$53,'Share Values'!Z$11,'Transactions (Dated)'!$C$2:$C$53,"Buy")-SUMIFS('Transactions (Dated)'!$E$2:$E$53,'Transactions (Dated)'!$D$2:$D$53,'Share Values'!$X381,'Transactions (Dated)'!$B$2:$B$53,'Share Values'!Z$11,'Transactions (Dated)'!$C$2:$C$53,"Sell")</f>
        <v>9375</v>
      </c>
      <c r="AA381" s="40">
        <f ca="1">AA380+SUMIFS('Transactions (Dated)'!$E$2:$E$53,'Transactions (Dated)'!$D$2:$D$53,'Share Values'!$X381,'Transactions (Dated)'!$B$2:$B$53,'Share Values'!AA$11,'Transactions (Dated)'!$C$2:$C$53,"Buy")-SUMIFS('Transactions (Dated)'!$E$2:$E$53,'Transactions (Dated)'!$D$2:$D$53,'Share Values'!$X381,'Transactions (Dated)'!$B$2:$B$53,'Share Values'!AA$11,'Transactions (Dated)'!$C$2:$C$53,"Sell")</f>
        <v>28857</v>
      </c>
      <c r="AB381" s="40">
        <f ca="1">AB380+SUMIFS('Transactions (Dated)'!$E$2:$E$53,'Transactions (Dated)'!$D$2:$D$53,'Share Values'!$X381,'Transactions (Dated)'!$B$2:$B$53,'Share Values'!AB$11,'Transactions (Dated)'!$C$2:$C$53,"Buy")-SUMIFS('Transactions (Dated)'!$E$2:$E$53,'Transactions (Dated)'!$D$2:$D$53,'Share Values'!$X381,'Transactions (Dated)'!$B$2:$B$53,'Share Values'!AB$11,'Transactions (Dated)'!$C$2:$C$53,"Sell")</f>
        <v>1892</v>
      </c>
      <c r="AC381" s="40">
        <f ca="1">AC380+SUMIFS('Transactions (Dated)'!$E$2:$E$53,'Transactions (Dated)'!$D$2:$D$53,'Share Values'!$X381,'Transactions (Dated)'!$B$2:$B$53,'Share Values'!AC$11,'Transactions (Dated)'!$C$2:$C$53,"Buy")-SUMIFS('Transactions (Dated)'!$E$2:$E$53,'Transactions (Dated)'!$D$2:$D$53,'Share Values'!$X381,'Transactions (Dated)'!$B$2:$B$53,'Share Values'!AC$11,'Transactions (Dated)'!$C$2:$C$53,"Sell")</f>
        <v>2348</v>
      </c>
      <c r="AD381" s="40">
        <f ca="1">AD380+SUMIFS('Transactions (Dated)'!$E$2:$E$53,'Transactions (Dated)'!$D$2:$D$53,'Share Values'!$X381,'Transactions (Dated)'!$B$2:$B$53,'Share Values'!AD$11,'Transactions (Dated)'!$C$2:$C$53,"Buy")-SUMIFS('Transactions (Dated)'!$E$2:$E$53,'Transactions (Dated)'!$D$2:$D$53,'Share Values'!$X381,'Transactions (Dated)'!$B$2:$B$53,'Share Values'!AD$11,'Transactions (Dated)'!$C$2:$C$53,"Sell")</f>
        <v>0</v>
      </c>
      <c r="AE381" s="40">
        <f ca="1">AE380+SUMIFS('Transactions (Dated)'!$E$2:$E$53,'Transactions (Dated)'!$D$2:$D$53,'Share Values'!$X381,'Transactions (Dated)'!$B$2:$B$53,'Share Values'!AE$11,'Transactions (Dated)'!$C$2:$C$53,"Buy")-SUMIFS('Transactions (Dated)'!$E$2:$E$53,'Transactions (Dated)'!$D$2:$D$53,'Share Values'!$X381,'Transactions (Dated)'!$B$2:$B$53,'Share Values'!AE$11,'Transactions (Dated)'!$C$2:$C$53,"Sell")</f>
        <v>2900</v>
      </c>
      <c r="AF381" s="40">
        <f ca="1">AF380+SUMIFS('Transactions (Dated)'!$E$2:$E$53,'Transactions (Dated)'!$D$2:$D$53,'Share Values'!$X381,'Transactions (Dated)'!$B$2:$B$53,'Share Values'!AF$11,'Transactions (Dated)'!$C$2:$C$53,"Buy")-SUMIFS('Transactions (Dated)'!$E$2:$E$53,'Transactions (Dated)'!$D$2:$D$53,'Share Values'!$X381,'Transactions (Dated)'!$B$2:$B$53,'Share Values'!AF$11,'Transactions (Dated)'!$C$2:$C$53,"Sell")</f>
        <v>14201</v>
      </c>
      <c r="AG381" s="40">
        <f ca="1">AG380+SUMIFS('Transactions (Dated)'!$E$2:$E$53,'Transactions (Dated)'!$D$2:$D$53,'Share Values'!$X381,'Transactions (Dated)'!$B$2:$B$53,'Share Values'!AG$11,'Transactions (Dated)'!$C$2:$C$53,"Buy")-SUMIFS('Transactions (Dated)'!$E$2:$E$53,'Transactions (Dated)'!$D$2:$D$53,'Share Values'!$X381,'Transactions (Dated)'!$B$2:$B$53,'Share Values'!AG$11,'Transactions (Dated)'!$C$2:$C$53,"Sell")</f>
        <v>6835</v>
      </c>
      <c r="AH381" s="40">
        <f ca="1">AH380+SUMIFS('Transactions (Dated)'!$E$2:$E$53,'Transactions (Dated)'!$D$2:$D$53,'Share Values'!$X381,'Transactions (Dated)'!$B$2:$B$53,'Share Values'!AH$11,'Transactions (Dated)'!$C$2:$C$53,"Buy")-SUMIFS('Transactions (Dated)'!$E$2:$E$53,'Transactions (Dated)'!$D$2:$D$53,'Share Values'!$X381,'Transactions (Dated)'!$B$2:$B$53,'Share Values'!AH$11,'Transactions (Dated)'!$C$2:$C$53,"Sell")</f>
        <v>0</v>
      </c>
      <c r="AI381" s="40">
        <f ca="1">AI380+SUMIFS('Transactions (Dated)'!$E$2:$E$53,'Transactions (Dated)'!$D$2:$D$53,'Share Values'!$X381,'Transactions (Dated)'!$B$2:$B$53,'Share Values'!AI$11,'Transactions (Dated)'!$C$2:$C$53,"Buy")-SUMIFS('Transactions (Dated)'!$E$2:$E$53,'Transactions (Dated)'!$D$2:$D$53,'Share Values'!$X381,'Transactions (Dated)'!$B$2:$B$53,'Share Values'!AI$11,'Transactions (Dated)'!$C$2:$C$53,"Sell")</f>
        <v>0</v>
      </c>
      <c r="AJ381" s="40">
        <f ca="1">AJ380+SUMIFS('Transactions (Dated)'!$E$2:$E$53,'Transactions (Dated)'!$D$2:$D$53,'Share Values'!$X381,'Transactions (Dated)'!$B$2:$B$53,'Share Values'!AJ$11,'Transactions (Dated)'!$C$2:$C$53,"Buy")-SUMIFS('Transactions (Dated)'!$E$2:$E$53,'Transactions (Dated)'!$D$2:$D$53,'Share Values'!$X381,'Transactions (Dated)'!$B$2:$B$53,'Share Values'!AJ$11,'Transactions (Dated)'!$C$2:$C$53,"Sell")</f>
        <v>0</v>
      </c>
      <c r="AK381" s="40">
        <f ca="1">AK380+SUMIFS('Transactions (Dated)'!$E$2:$E$53,'Transactions (Dated)'!$D$2:$D$53,'Share Values'!$X381,'Transactions (Dated)'!$B$2:$B$53,'Share Values'!AK$11,'Transactions (Dated)'!$C$2:$C$53,"Buy")-SUMIFS('Transactions (Dated)'!$E$2:$E$53,'Transactions (Dated)'!$D$2:$D$53,'Share Values'!$X381,'Transactions (Dated)'!$B$2:$B$53,'Share Values'!AK$11,'Transactions (Dated)'!$C$2:$C$53,"Sell")</f>
        <v>0</v>
      </c>
      <c r="AL381" s="40">
        <f ca="1">AL380+SUMIFS('Transactions (Dated)'!$E$2:$E$53,'Transactions (Dated)'!$D$2:$D$53,'Share Values'!$X381,'Transactions (Dated)'!$B$2:$B$53,'Share Values'!AL$11,'Transactions (Dated)'!$C$2:$C$53,"Buy")-SUMIFS('Transactions (Dated)'!$E$2:$E$53,'Transactions (Dated)'!$D$2:$D$53,'Share Values'!$X381,'Transactions (Dated)'!$B$2:$B$53,'Share Values'!AL$11,'Transactions (Dated)'!$C$2:$C$53,"Sell")</f>
        <v>0</v>
      </c>
      <c r="AM381" s="40">
        <f ca="1">AM380+SUMIFS('Transactions (Dated)'!$E$2:$E$53,'Transactions (Dated)'!$D$2:$D$53,'Share Values'!$X381,'Transactions (Dated)'!$B$2:$B$53,'Share Values'!AM$11,'Transactions (Dated)'!$C$2:$C$53,"Buy")-SUMIFS('Transactions (Dated)'!$E$2:$E$53,'Transactions (Dated)'!$D$2:$D$53,'Share Values'!$X381,'Transactions (Dated)'!$B$2:$B$53,'Share Values'!AM$11,'Transactions (Dated)'!$C$2:$C$53,"Sell")</f>
        <v>0</v>
      </c>
      <c r="AN381" s="40">
        <f ca="1">AN380+SUMIFS('Transactions (Dated)'!$E$2:$E$53,'Transactions (Dated)'!$D$2:$D$53,'Share Values'!$X381,'Transactions (Dated)'!$B$2:$B$53,'Share Values'!AN$11,'Transactions (Dated)'!$C$2:$C$53,"Buy")-SUMIFS('Transactions (Dated)'!$E$2:$E$53,'Transactions (Dated)'!$D$2:$D$53,'Share Values'!$X381,'Transactions (Dated)'!$B$2:$B$53,'Share Values'!AN$11,'Transactions (Dated)'!$C$2:$C$53,"Sell")</f>
        <v>0</v>
      </c>
      <c r="AO381" s="40"/>
      <c r="AQ381" s="3">
        <f t="shared" si="141"/>
        <v>42451</v>
      </c>
      <c r="AR381" s="6">
        <f t="shared" ca="1" si="142"/>
        <v>47776.25</v>
      </c>
      <c r="AS381" s="6">
        <f t="shared" ca="1" si="143"/>
        <v>20718.75</v>
      </c>
      <c r="AT381" s="6">
        <f t="shared" ca="1" si="144"/>
        <v>529237.38</v>
      </c>
      <c r="AU381" s="6">
        <f t="shared" ca="1" si="145"/>
        <v>61868.400000000009</v>
      </c>
      <c r="AV381" s="6">
        <f t="shared" ca="1" si="146"/>
        <v>34726.92</v>
      </c>
      <c r="AW381" s="6">
        <f t="shared" ca="1" si="147"/>
        <v>0</v>
      </c>
      <c r="AX381" s="6">
        <f t="shared" ca="1" si="148"/>
        <v>54984</v>
      </c>
      <c r="AY381" s="6">
        <f t="shared" ca="1" si="149"/>
        <v>53821.79</v>
      </c>
      <c r="AZ381" s="6">
        <f t="shared" ca="1" si="150"/>
        <v>61515</v>
      </c>
      <c r="BA381" s="6">
        <f t="shared" ca="1" si="151"/>
        <v>0</v>
      </c>
      <c r="BB381" s="6">
        <f t="shared" ca="1" si="152"/>
        <v>0</v>
      </c>
      <c r="BC381" s="6">
        <f t="shared" ca="1" si="153"/>
        <v>0</v>
      </c>
      <c r="BD381" s="6">
        <f t="shared" ca="1" si="154"/>
        <v>0</v>
      </c>
      <c r="BE381" s="6">
        <f t="shared" ca="1" si="155"/>
        <v>0</v>
      </c>
      <c r="BF381" s="6">
        <f t="shared" ca="1" si="162"/>
        <v>0</v>
      </c>
      <c r="BG381" s="6">
        <f t="shared" ca="1" si="163"/>
        <v>0</v>
      </c>
      <c r="BH381" s="6"/>
      <c r="BJ381" s="4">
        <f t="shared" ca="1" si="156"/>
        <v>864648.49000000011</v>
      </c>
      <c r="BL381" s="3">
        <f t="shared" si="157"/>
        <v>42451</v>
      </c>
      <c r="BM381" s="6">
        <f>BM380+SUMIFS('Transactions (Dated)'!G:G,'Transactions (Dated)'!D:D,'Share Values'!AQ381)</f>
        <v>64398.239999999991</v>
      </c>
      <c r="BN381" s="6">
        <f ca="1">BN380+SUMIFS('Transactions (Dated)'!$F:$F,'Transactions (Dated)'!$D:$D,$BL381,'Transactions (Dated)'!$B:$B,BN$11,'Transactions (Dated)'!$C:$C,"Dividend (paid to cash)")*Y381</f>
        <v>0</v>
      </c>
      <c r="BO381" s="6">
        <f ca="1">BO380+SUMIFS('Transactions (Dated)'!$F:$F,'Transactions (Dated)'!$D:$D,$BL381,'Transactions (Dated)'!$B:$B,BO$11,'Transactions (Dated)'!$C:$C,"Dividend (paid to cash)")*Z381</f>
        <v>2421.875</v>
      </c>
      <c r="BP381" s="6">
        <f ca="1">BP380+SUMIFS('Transactions (Dated)'!$F:$F,'Transactions (Dated)'!$D:$D,$BL381,'Transactions (Dated)'!$B:$B,BP$11,'Transactions (Dated)'!$C:$C,"Dividend (paid to cash)")*AA381</f>
        <v>35213.892</v>
      </c>
      <c r="BQ381" s="6">
        <f ca="1">BQ380+SUMIFS('Transactions (Dated)'!$F:$F,'Transactions (Dated)'!$D:$D,$BL381,'Transactions (Dated)'!$B:$B,BQ$11,'Transactions (Dated)'!$C:$C,"Dividend (paid to cash)")*AB381</f>
        <v>312.18000000000006</v>
      </c>
      <c r="BR381" s="6">
        <f ca="1">BR380+SUMIFS('Transactions (Dated)'!$F:$F,'Transactions (Dated)'!$D:$D,$BL381,'Transactions (Dated)'!$B:$B,BR$11,'Transactions (Dated)'!$C:$C,"Dividend (paid to cash)")*AC381</f>
        <v>0</v>
      </c>
      <c r="BS381" s="6">
        <f ca="1">BS380+SUMIFS('Transactions (Dated)'!$F:$F,'Transactions (Dated)'!$D:$D,$BL381,'Transactions (Dated)'!$B:$B,BS$11,'Transactions (Dated)'!$C:$C,"Dividend (paid to cash)")*AD381</f>
        <v>0</v>
      </c>
      <c r="BT381" s="6">
        <f ca="1">BT380+SUMIFS('Transactions (Dated)'!$F:$F,'Transactions (Dated)'!$D:$D,$BL381,'Transactions (Dated)'!$B:$B,BT$11,'Transactions (Dated)'!$C:$C,"Dividend (paid to cash)")*AE381</f>
        <v>1014.9999999999999</v>
      </c>
      <c r="BU381" s="6">
        <f ca="1">BU380+SUMIFS('Transactions (Dated)'!$F:$F,'Transactions (Dated)'!$D:$D,$BL381,'Transactions (Dated)'!$B:$B,BU$11,'Transactions (Dated)'!$C:$C,"Dividend (paid to cash)")*AF381</f>
        <v>0</v>
      </c>
      <c r="BV381" s="6">
        <f ca="1">BV380+SUMIFS('Transactions (Dated)'!$F:$F,'Transactions (Dated)'!$D:$D,$BL381,'Transactions (Dated)'!$B:$B,BV$11,'Transactions (Dated)'!$C:$C,"Dividend (paid to cash)")*AG381</f>
        <v>0</v>
      </c>
      <c r="BW381" s="6">
        <f ca="1">BW380+SUMIFS('Transactions (Dated)'!$F:$F,'Transactions (Dated)'!$D:$D,$BL381,'Transactions (Dated)'!$B:$B,BW$11,'Transactions (Dated)'!$C:$C,"Dividend (paid to cash)")*AH381</f>
        <v>0</v>
      </c>
      <c r="BX381" s="6">
        <f ca="1">BX380+SUMIFS('Transactions (Dated)'!$F:$F,'Transactions (Dated)'!$D:$D,$BL381,'Transactions (Dated)'!$B:$B,BX$11,'Transactions (Dated)'!$C:$C,"Dividend (paid to cash)")*AI381</f>
        <v>0</v>
      </c>
      <c r="BY381" s="6">
        <f ca="1">BY380+SUMIFS('Transactions (Dated)'!$F:$F,'Transactions (Dated)'!$D:$D,$BL381,'Transactions (Dated)'!$B:$B,BY$11,'Transactions (Dated)'!$C:$C,"Dividend (paid to cash)")*AJ381</f>
        <v>0</v>
      </c>
      <c r="BZ381" s="6">
        <f ca="1">BZ380+SUMIFS('Transactions (Dated)'!$F:$F,'Transactions (Dated)'!$D:$D,$BL381,'Transactions (Dated)'!$B:$B,BZ$11,'Transactions (Dated)'!$C:$C,"Dividend (paid to cash)")*AK381</f>
        <v>0</v>
      </c>
      <c r="CA381" s="6">
        <f ca="1">CA380+SUMIFS('Transactions (Dated)'!$F:$F,'Transactions (Dated)'!$D:$D,$BL381,'Transactions (Dated)'!$B:$B,CA$11,'Transactions (Dated)'!$C:$C,"Dividend (paid to cash)")*AL381</f>
        <v>0</v>
      </c>
      <c r="CB381" s="6">
        <v>0</v>
      </c>
      <c r="CC381" s="6">
        <v>0</v>
      </c>
      <c r="CD381" s="6"/>
      <c r="CF381" s="6">
        <f t="shared" ca="1" si="164"/>
        <v>103361.18699999998</v>
      </c>
      <c r="CH381" s="3">
        <f t="shared" si="165"/>
        <v>42451</v>
      </c>
      <c r="CI381" s="4">
        <f t="shared" ca="1" si="158"/>
        <v>864648.49000000011</v>
      </c>
      <c r="CJ381" s="4">
        <f t="shared" ca="1" si="159"/>
        <v>103361.18699999998</v>
      </c>
      <c r="CL381" s="4">
        <f t="shared" ca="1" si="160"/>
        <v>968009.67700000014</v>
      </c>
    </row>
    <row r="382" spans="2:90" x14ac:dyDescent="0.15">
      <c r="B382" s="3">
        <f t="shared" si="161"/>
        <v>42452</v>
      </c>
      <c r="C382" s="2">
        <v>13379.5</v>
      </c>
      <c r="E382" s="70">
        <v>42452</v>
      </c>
      <c r="F382" s="69">
        <v>10.16</v>
      </c>
      <c r="G382" s="69">
        <v>2.19</v>
      </c>
      <c r="H382" s="69">
        <v>18.190000000000001</v>
      </c>
      <c r="I382" s="69">
        <v>32.86</v>
      </c>
      <c r="J382" s="69">
        <v>14.81</v>
      </c>
      <c r="K382" s="69">
        <v>12.33</v>
      </c>
      <c r="L382" s="69">
        <v>18.82</v>
      </c>
      <c r="M382" s="69">
        <v>3.65</v>
      </c>
      <c r="N382" s="69">
        <v>9.42</v>
      </c>
      <c r="O382" s="69">
        <v>9.2133000000000003</v>
      </c>
      <c r="P382" s="69">
        <v>27.31</v>
      </c>
      <c r="Q382" s="69">
        <v>1</v>
      </c>
      <c r="R382" s="69">
        <v>5.1100000000000003</v>
      </c>
      <c r="S382" s="69">
        <v>40.17</v>
      </c>
      <c r="T382" s="69"/>
      <c r="U382">
        <v>40.17</v>
      </c>
      <c r="V382" s="4"/>
      <c r="X382" s="3">
        <f t="shared" si="140"/>
        <v>42452</v>
      </c>
      <c r="Y382" s="40">
        <f ca="1">Y381+SUMIFS('Transactions (Dated)'!$E$2:$E$53,'Transactions (Dated)'!$D$2:$D$53,'Share Values'!$X382,'Transactions (Dated)'!$B$2:$B$53,'Share Values'!Y$11,'Transactions (Dated)'!$C$2:$C$53,"Buy")-SUMIFS('Transactions (Dated)'!$E$2:$E$53,'Transactions (Dated)'!$D$2:$D$53,'Share Values'!$X382,'Transactions (Dated)'!$B$2:$B$53,'Share Values'!Y$11,'Transactions (Dated)'!$C$2:$C$53,"Sell")</f>
        <v>4625</v>
      </c>
      <c r="Z382" s="40">
        <f ca="1">Z381+SUMIFS('Transactions (Dated)'!$E$2:$E$53,'Transactions (Dated)'!$D$2:$D$53,'Share Values'!$X382,'Transactions (Dated)'!$B$2:$B$53,'Share Values'!Z$11,'Transactions (Dated)'!$C$2:$C$53,"Buy")-SUMIFS('Transactions (Dated)'!$E$2:$E$53,'Transactions (Dated)'!$D$2:$D$53,'Share Values'!$X382,'Transactions (Dated)'!$B$2:$B$53,'Share Values'!Z$11,'Transactions (Dated)'!$C$2:$C$53,"Sell")</f>
        <v>9375</v>
      </c>
      <c r="AA382" s="40">
        <f ca="1">AA381+SUMIFS('Transactions (Dated)'!$E$2:$E$53,'Transactions (Dated)'!$D$2:$D$53,'Share Values'!$X382,'Transactions (Dated)'!$B$2:$B$53,'Share Values'!AA$11,'Transactions (Dated)'!$C$2:$C$53,"Buy")-SUMIFS('Transactions (Dated)'!$E$2:$E$53,'Transactions (Dated)'!$D$2:$D$53,'Share Values'!$X382,'Transactions (Dated)'!$B$2:$B$53,'Share Values'!AA$11,'Transactions (Dated)'!$C$2:$C$53,"Sell")</f>
        <v>28857</v>
      </c>
      <c r="AB382" s="40">
        <f ca="1">AB381+SUMIFS('Transactions (Dated)'!$E$2:$E$53,'Transactions (Dated)'!$D$2:$D$53,'Share Values'!$X382,'Transactions (Dated)'!$B$2:$B$53,'Share Values'!AB$11,'Transactions (Dated)'!$C$2:$C$53,"Buy")-SUMIFS('Transactions (Dated)'!$E$2:$E$53,'Transactions (Dated)'!$D$2:$D$53,'Share Values'!$X382,'Transactions (Dated)'!$B$2:$B$53,'Share Values'!AB$11,'Transactions (Dated)'!$C$2:$C$53,"Sell")</f>
        <v>1892</v>
      </c>
      <c r="AC382" s="40">
        <f ca="1">AC381+SUMIFS('Transactions (Dated)'!$E$2:$E$53,'Transactions (Dated)'!$D$2:$D$53,'Share Values'!$X382,'Transactions (Dated)'!$B$2:$B$53,'Share Values'!AC$11,'Transactions (Dated)'!$C$2:$C$53,"Buy")-SUMIFS('Transactions (Dated)'!$E$2:$E$53,'Transactions (Dated)'!$D$2:$D$53,'Share Values'!$X382,'Transactions (Dated)'!$B$2:$B$53,'Share Values'!AC$11,'Transactions (Dated)'!$C$2:$C$53,"Sell")</f>
        <v>2348</v>
      </c>
      <c r="AD382" s="40">
        <f ca="1">AD381+SUMIFS('Transactions (Dated)'!$E$2:$E$53,'Transactions (Dated)'!$D$2:$D$53,'Share Values'!$X382,'Transactions (Dated)'!$B$2:$B$53,'Share Values'!AD$11,'Transactions (Dated)'!$C$2:$C$53,"Buy")-SUMIFS('Transactions (Dated)'!$E$2:$E$53,'Transactions (Dated)'!$D$2:$D$53,'Share Values'!$X382,'Transactions (Dated)'!$B$2:$B$53,'Share Values'!AD$11,'Transactions (Dated)'!$C$2:$C$53,"Sell")</f>
        <v>0</v>
      </c>
      <c r="AE382" s="40">
        <f ca="1">AE381+SUMIFS('Transactions (Dated)'!$E$2:$E$53,'Transactions (Dated)'!$D$2:$D$53,'Share Values'!$X382,'Transactions (Dated)'!$B$2:$B$53,'Share Values'!AE$11,'Transactions (Dated)'!$C$2:$C$53,"Buy")-SUMIFS('Transactions (Dated)'!$E$2:$E$53,'Transactions (Dated)'!$D$2:$D$53,'Share Values'!$X382,'Transactions (Dated)'!$B$2:$B$53,'Share Values'!AE$11,'Transactions (Dated)'!$C$2:$C$53,"Sell")</f>
        <v>2900</v>
      </c>
      <c r="AF382" s="40">
        <f ca="1">AF381+SUMIFS('Transactions (Dated)'!$E$2:$E$53,'Transactions (Dated)'!$D$2:$D$53,'Share Values'!$X382,'Transactions (Dated)'!$B$2:$B$53,'Share Values'!AF$11,'Transactions (Dated)'!$C$2:$C$53,"Buy")-SUMIFS('Transactions (Dated)'!$E$2:$E$53,'Transactions (Dated)'!$D$2:$D$53,'Share Values'!$X382,'Transactions (Dated)'!$B$2:$B$53,'Share Values'!AF$11,'Transactions (Dated)'!$C$2:$C$53,"Sell")</f>
        <v>14201</v>
      </c>
      <c r="AG382" s="40">
        <f ca="1">AG381+SUMIFS('Transactions (Dated)'!$E$2:$E$53,'Transactions (Dated)'!$D$2:$D$53,'Share Values'!$X382,'Transactions (Dated)'!$B$2:$B$53,'Share Values'!AG$11,'Transactions (Dated)'!$C$2:$C$53,"Buy")-SUMIFS('Transactions (Dated)'!$E$2:$E$53,'Transactions (Dated)'!$D$2:$D$53,'Share Values'!$X382,'Transactions (Dated)'!$B$2:$B$53,'Share Values'!AG$11,'Transactions (Dated)'!$C$2:$C$53,"Sell")</f>
        <v>6835</v>
      </c>
      <c r="AH382" s="40">
        <f ca="1">AH381+SUMIFS('Transactions (Dated)'!$E$2:$E$53,'Transactions (Dated)'!$D$2:$D$53,'Share Values'!$X382,'Transactions (Dated)'!$B$2:$B$53,'Share Values'!AH$11,'Transactions (Dated)'!$C$2:$C$53,"Buy")-SUMIFS('Transactions (Dated)'!$E$2:$E$53,'Transactions (Dated)'!$D$2:$D$53,'Share Values'!$X382,'Transactions (Dated)'!$B$2:$B$53,'Share Values'!AH$11,'Transactions (Dated)'!$C$2:$C$53,"Sell")</f>
        <v>0</v>
      </c>
      <c r="AI382" s="40">
        <f ca="1">AI381+SUMIFS('Transactions (Dated)'!$E$2:$E$53,'Transactions (Dated)'!$D$2:$D$53,'Share Values'!$X382,'Transactions (Dated)'!$B$2:$B$53,'Share Values'!AI$11,'Transactions (Dated)'!$C$2:$C$53,"Buy")-SUMIFS('Transactions (Dated)'!$E$2:$E$53,'Transactions (Dated)'!$D$2:$D$53,'Share Values'!$X382,'Transactions (Dated)'!$B$2:$B$53,'Share Values'!AI$11,'Transactions (Dated)'!$C$2:$C$53,"Sell")</f>
        <v>0</v>
      </c>
      <c r="AJ382" s="40">
        <f ca="1">AJ381+SUMIFS('Transactions (Dated)'!$E$2:$E$53,'Transactions (Dated)'!$D$2:$D$53,'Share Values'!$X382,'Transactions (Dated)'!$B$2:$B$53,'Share Values'!AJ$11,'Transactions (Dated)'!$C$2:$C$53,"Buy")-SUMIFS('Transactions (Dated)'!$E$2:$E$53,'Transactions (Dated)'!$D$2:$D$53,'Share Values'!$X382,'Transactions (Dated)'!$B$2:$B$53,'Share Values'!AJ$11,'Transactions (Dated)'!$C$2:$C$53,"Sell")</f>
        <v>0</v>
      </c>
      <c r="AK382" s="40">
        <f ca="1">AK381+SUMIFS('Transactions (Dated)'!$E$2:$E$53,'Transactions (Dated)'!$D$2:$D$53,'Share Values'!$X382,'Transactions (Dated)'!$B$2:$B$53,'Share Values'!AK$11,'Transactions (Dated)'!$C$2:$C$53,"Buy")-SUMIFS('Transactions (Dated)'!$E$2:$E$53,'Transactions (Dated)'!$D$2:$D$53,'Share Values'!$X382,'Transactions (Dated)'!$B$2:$B$53,'Share Values'!AK$11,'Transactions (Dated)'!$C$2:$C$53,"Sell")</f>
        <v>0</v>
      </c>
      <c r="AL382" s="40">
        <f ca="1">AL381+SUMIFS('Transactions (Dated)'!$E$2:$E$53,'Transactions (Dated)'!$D$2:$D$53,'Share Values'!$X382,'Transactions (Dated)'!$B$2:$B$53,'Share Values'!AL$11,'Transactions (Dated)'!$C$2:$C$53,"Buy")-SUMIFS('Transactions (Dated)'!$E$2:$E$53,'Transactions (Dated)'!$D$2:$D$53,'Share Values'!$X382,'Transactions (Dated)'!$B$2:$B$53,'Share Values'!AL$11,'Transactions (Dated)'!$C$2:$C$53,"Sell")</f>
        <v>0</v>
      </c>
      <c r="AM382" s="40">
        <f ca="1">AM381+SUMIFS('Transactions (Dated)'!$E$2:$E$53,'Transactions (Dated)'!$D$2:$D$53,'Share Values'!$X382,'Transactions (Dated)'!$B$2:$B$53,'Share Values'!AM$11,'Transactions (Dated)'!$C$2:$C$53,"Buy")-SUMIFS('Transactions (Dated)'!$E$2:$E$53,'Transactions (Dated)'!$D$2:$D$53,'Share Values'!$X382,'Transactions (Dated)'!$B$2:$B$53,'Share Values'!AM$11,'Transactions (Dated)'!$C$2:$C$53,"Sell")</f>
        <v>0</v>
      </c>
      <c r="AN382" s="40">
        <f ca="1">AN381+SUMIFS('Transactions (Dated)'!$E$2:$E$53,'Transactions (Dated)'!$D$2:$D$53,'Share Values'!$X382,'Transactions (Dated)'!$B$2:$B$53,'Share Values'!AN$11,'Transactions (Dated)'!$C$2:$C$53,"Buy")-SUMIFS('Transactions (Dated)'!$E$2:$E$53,'Transactions (Dated)'!$D$2:$D$53,'Share Values'!$X382,'Transactions (Dated)'!$B$2:$B$53,'Share Values'!AN$11,'Transactions (Dated)'!$C$2:$C$53,"Sell")</f>
        <v>0</v>
      </c>
      <c r="AO382" s="40"/>
      <c r="AQ382" s="3">
        <f t="shared" si="141"/>
        <v>42452</v>
      </c>
      <c r="AR382" s="6">
        <f t="shared" ca="1" si="142"/>
        <v>46990</v>
      </c>
      <c r="AS382" s="6">
        <f t="shared" ca="1" si="143"/>
        <v>20531.25</v>
      </c>
      <c r="AT382" s="6">
        <f t="shared" ca="1" si="144"/>
        <v>524908.83000000007</v>
      </c>
      <c r="AU382" s="6">
        <f t="shared" ca="1" si="145"/>
        <v>62171.119999999995</v>
      </c>
      <c r="AV382" s="6">
        <f t="shared" ca="1" si="146"/>
        <v>34773.880000000005</v>
      </c>
      <c r="AW382" s="6">
        <f t="shared" ca="1" si="147"/>
        <v>0</v>
      </c>
      <c r="AX382" s="6">
        <f t="shared" ca="1" si="148"/>
        <v>54578</v>
      </c>
      <c r="AY382" s="6">
        <f t="shared" ca="1" si="149"/>
        <v>51833.65</v>
      </c>
      <c r="AZ382" s="6">
        <f t="shared" ca="1" si="150"/>
        <v>64385.7</v>
      </c>
      <c r="BA382" s="6">
        <f t="shared" ca="1" si="151"/>
        <v>0</v>
      </c>
      <c r="BB382" s="6">
        <f t="shared" ca="1" si="152"/>
        <v>0</v>
      </c>
      <c r="BC382" s="6">
        <f t="shared" ca="1" si="153"/>
        <v>0</v>
      </c>
      <c r="BD382" s="6">
        <f t="shared" ca="1" si="154"/>
        <v>0</v>
      </c>
      <c r="BE382" s="6">
        <f t="shared" ca="1" si="155"/>
        <v>0</v>
      </c>
      <c r="BF382" s="6">
        <f t="shared" ca="1" si="162"/>
        <v>0</v>
      </c>
      <c r="BG382" s="6">
        <f t="shared" ca="1" si="163"/>
        <v>0</v>
      </c>
      <c r="BH382" s="6"/>
      <c r="BJ382" s="4">
        <f t="shared" ca="1" si="156"/>
        <v>860172.43</v>
      </c>
      <c r="BL382" s="3">
        <f t="shared" si="157"/>
        <v>42452</v>
      </c>
      <c r="BM382" s="6">
        <f>BM381+SUMIFS('Transactions (Dated)'!G:G,'Transactions (Dated)'!D:D,'Share Values'!AQ382)</f>
        <v>64398.239999999991</v>
      </c>
      <c r="BN382" s="6">
        <f ca="1">BN381+SUMIFS('Transactions (Dated)'!$F:$F,'Transactions (Dated)'!$D:$D,$BL382,'Transactions (Dated)'!$B:$B,BN$11,'Transactions (Dated)'!$C:$C,"Dividend (paid to cash)")*Y382</f>
        <v>0</v>
      </c>
      <c r="BO382" s="6">
        <f ca="1">BO381+SUMIFS('Transactions (Dated)'!$F:$F,'Transactions (Dated)'!$D:$D,$BL382,'Transactions (Dated)'!$B:$B,BO$11,'Transactions (Dated)'!$C:$C,"Dividend (paid to cash)")*Z382</f>
        <v>2421.875</v>
      </c>
      <c r="BP382" s="6">
        <f ca="1">BP381+SUMIFS('Transactions (Dated)'!$F:$F,'Transactions (Dated)'!$D:$D,$BL382,'Transactions (Dated)'!$B:$B,BP$11,'Transactions (Dated)'!$C:$C,"Dividend (paid to cash)")*AA382</f>
        <v>35213.892</v>
      </c>
      <c r="BQ382" s="6">
        <f ca="1">BQ381+SUMIFS('Transactions (Dated)'!$F:$F,'Transactions (Dated)'!$D:$D,$BL382,'Transactions (Dated)'!$B:$B,BQ$11,'Transactions (Dated)'!$C:$C,"Dividend (paid to cash)")*AB382</f>
        <v>312.18000000000006</v>
      </c>
      <c r="BR382" s="6">
        <f ca="1">BR381+SUMIFS('Transactions (Dated)'!$F:$F,'Transactions (Dated)'!$D:$D,$BL382,'Transactions (Dated)'!$B:$B,BR$11,'Transactions (Dated)'!$C:$C,"Dividend (paid to cash)")*AC382</f>
        <v>0</v>
      </c>
      <c r="BS382" s="6">
        <f ca="1">BS381+SUMIFS('Transactions (Dated)'!$F:$F,'Transactions (Dated)'!$D:$D,$BL382,'Transactions (Dated)'!$B:$B,BS$11,'Transactions (Dated)'!$C:$C,"Dividend (paid to cash)")*AD382</f>
        <v>0</v>
      </c>
      <c r="BT382" s="6">
        <f ca="1">BT381+SUMIFS('Transactions (Dated)'!$F:$F,'Transactions (Dated)'!$D:$D,$BL382,'Transactions (Dated)'!$B:$B,BT$11,'Transactions (Dated)'!$C:$C,"Dividend (paid to cash)")*AE382</f>
        <v>1014.9999999999999</v>
      </c>
      <c r="BU382" s="6">
        <f ca="1">BU381+SUMIFS('Transactions (Dated)'!$F:$F,'Transactions (Dated)'!$D:$D,$BL382,'Transactions (Dated)'!$B:$B,BU$11,'Transactions (Dated)'!$C:$C,"Dividend (paid to cash)")*AF382</f>
        <v>0</v>
      </c>
      <c r="BV382" s="6">
        <f ca="1">BV381+SUMIFS('Transactions (Dated)'!$F:$F,'Transactions (Dated)'!$D:$D,$BL382,'Transactions (Dated)'!$B:$B,BV$11,'Transactions (Dated)'!$C:$C,"Dividend (paid to cash)")*AG382</f>
        <v>0</v>
      </c>
      <c r="BW382" s="6">
        <f ca="1">BW381+SUMIFS('Transactions (Dated)'!$F:$F,'Transactions (Dated)'!$D:$D,$BL382,'Transactions (Dated)'!$B:$B,BW$11,'Transactions (Dated)'!$C:$C,"Dividend (paid to cash)")*AH382</f>
        <v>0</v>
      </c>
      <c r="BX382" s="6">
        <f ca="1">BX381+SUMIFS('Transactions (Dated)'!$F:$F,'Transactions (Dated)'!$D:$D,$BL382,'Transactions (Dated)'!$B:$B,BX$11,'Transactions (Dated)'!$C:$C,"Dividend (paid to cash)")*AI382</f>
        <v>0</v>
      </c>
      <c r="BY382" s="6">
        <f ca="1">BY381+SUMIFS('Transactions (Dated)'!$F:$F,'Transactions (Dated)'!$D:$D,$BL382,'Transactions (Dated)'!$B:$B,BY$11,'Transactions (Dated)'!$C:$C,"Dividend (paid to cash)")*AJ382</f>
        <v>0</v>
      </c>
      <c r="BZ382" s="6">
        <f ca="1">BZ381+SUMIFS('Transactions (Dated)'!$F:$F,'Transactions (Dated)'!$D:$D,$BL382,'Transactions (Dated)'!$B:$B,BZ$11,'Transactions (Dated)'!$C:$C,"Dividend (paid to cash)")*AK382</f>
        <v>0</v>
      </c>
      <c r="CA382" s="6">
        <f ca="1">CA381+SUMIFS('Transactions (Dated)'!$F:$F,'Transactions (Dated)'!$D:$D,$BL382,'Transactions (Dated)'!$B:$B,CA$11,'Transactions (Dated)'!$C:$C,"Dividend (paid to cash)")*AL382</f>
        <v>0</v>
      </c>
      <c r="CB382" s="6">
        <v>0</v>
      </c>
      <c r="CC382" s="6">
        <v>0</v>
      </c>
      <c r="CD382" s="6"/>
      <c r="CF382" s="6">
        <f t="shared" ca="1" si="164"/>
        <v>103361.18699999998</v>
      </c>
      <c r="CH382" s="3">
        <f t="shared" si="165"/>
        <v>42452</v>
      </c>
      <c r="CI382" s="4">
        <f t="shared" ca="1" si="158"/>
        <v>860172.43</v>
      </c>
      <c r="CJ382" s="4">
        <f t="shared" ca="1" si="159"/>
        <v>103361.18699999998</v>
      </c>
      <c r="CL382" s="4">
        <f t="shared" ca="1" si="160"/>
        <v>963533.61700000009</v>
      </c>
    </row>
    <row r="383" spans="2:90" x14ac:dyDescent="0.15">
      <c r="B383" s="3">
        <f t="shared" si="161"/>
        <v>42453</v>
      </c>
      <c r="C383" s="2">
        <v>13358.1</v>
      </c>
      <c r="E383" s="70">
        <v>42453</v>
      </c>
      <c r="F383" s="69">
        <v>10.039999999999999</v>
      </c>
      <c r="G383" s="69">
        <v>2.19</v>
      </c>
      <c r="H383" s="69">
        <v>18.13</v>
      </c>
      <c r="I383" s="69">
        <v>33.049999999999997</v>
      </c>
      <c r="J383" s="69">
        <v>14.48</v>
      </c>
      <c r="K383" s="69">
        <v>12.42</v>
      </c>
      <c r="L383" s="69">
        <v>18.7</v>
      </c>
      <c r="M383" s="69">
        <v>3.57</v>
      </c>
      <c r="N383" s="69">
        <v>9.3699999999999992</v>
      </c>
      <c r="O383" s="69">
        <v>9.1999999999999993</v>
      </c>
      <c r="P383" s="69">
        <v>27.13</v>
      </c>
      <c r="Q383" s="69">
        <v>1</v>
      </c>
      <c r="R383" s="69">
        <v>4.96</v>
      </c>
      <c r="S383" s="69">
        <v>39.9</v>
      </c>
      <c r="T383" s="69"/>
      <c r="U383">
        <v>39.9</v>
      </c>
      <c r="V383" s="4"/>
      <c r="X383" s="3">
        <f t="shared" si="140"/>
        <v>42453</v>
      </c>
      <c r="Y383" s="40">
        <f ca="1">Y382+SUMIFS('Transactions (Dated)'!$E$2:$E$53,'Transactions (Dated)'!$D$2:$D$53,'Share Values'!$X383,'Transactions (Dated)'!$B$2:$B$53,'Share Values'!Y$11,'Transactions (Dated)'!$C$2:$C$53,"Buy")-SUMIFS('Transactions (Dated)'!$E$2:$E$53,'Transactions (Dated)'!$D$2:$D$53,'Share Values'!$X383,'Transactions (Dated)'!$B$2:$B$53,'Share Values'!Y$11,'Transactions (Dated)'!$C$2:$C$53,"Sell")</f>
        <v>4625</v>
      </c>
      <c r="Z383" s="40">
        <f ca="1">Z382+SUMIFS('Transactions (Dated)'!$E$2:$E$53,'Transactions (Dated)'!$D$2:$D$53,'Share Values'!$X383,'Transactions (Dated)'!$B$2:$B$53,'Share Values'!Z$11,'Transactions (Dated)'!$C$2:$C$53,"Buy")-SUMIFS('Transactions (Dated)'!$E$2:$E$53,'Transactions (Dated)'!$D$2:$D$53,'Share Values'!$X383,'Transactions (Dated)'!$B$2:$B$53,'Share Values'!Z$11,'Transactions (Dated)'!$C$2:$C$53,"Sell")</f>
        <v>9375</v>
      </c>
      <c r="AA383" s="40">
        <f ca="1">AA382+SUMIFS('Transactions (Dated)'!$E$2:$E$53,'Transactions (Dated)'!$D$2:$D$53,'Share Values'!$X383,'Transactions (Dated)'!$B$2:$B$53,'Share Values'!AA$11,'Transactions (Dated)'!$C$2:$C$53,"Buy")-SUMIFS('Transactions (Dated)'!$E$2:$E$53,'Transactions (Dated)'!$D$2:$D$53,'Share Values'!$X383,'Transactions (Dated)'!$B$2:$B$53,'Share Values'!AA$11,'Transactions (Dated)'!$C$2:$C$53,"Sell")</f>
        <v>28857</v>
      </c>
      <c r="AB383" s="40">
        <f ca="1">AB382+SUMIFS('Transactions (Dated)'!$E$2:$E$53,'Transactions (Dated)'!$D$2:$D$53,'Share Values'!$X383,'Transactions (Dated)'!$B$2:$B$53,'Share Values'!AB$11,'Transactions (Dated)'!$C$2:$C$53,"Buy")-SUMIFS('Transactions (Dated)'!$E$2:$E$53,'Transactions (Dated)'!$D$2:$D$53,'Share Values'!$X383,'Transactions (Dated)'!$B$2:$B$53,'Share Values'!AB$11,'Transactions (Dated)'!$C$2:$C$53,"Sell")</f>
        <v>1892</v>
      </c>
      <c r="AC383" s="40">
        <f ca="1">AC382+SUMIFS('Transactions (Dated)'!$E$2:$E$53,'Transactions (Dated)'!$D$2:$D$53,'Share Values'!$X383,'Transactions (Dated)'!$B$2:$B$53,'Share Values'!AC$11,'Transactions (Dated)'!$C$2:$C$53,"Buy")-SUMIFS('Transactions (Dated)'!$E$2:$E$53,'Transactions (Dated)'!$D$2:$D$53,'Share Values'!$X383,'Transactions (Dated)'!$B$2:$B$53,'Share Values'!AC$11,'Transactions (Dated)'!$C$2:$C$53,"Sell")</f>
        <v>2348</v>
      </c>
      <c r="AD383" s="40">
        <f ca="1">AD382+SUMIFS('Transactions (Dated)'!$E$2:$E$53,'Transactions (Dated)'!$D$2:$D$53,'Share Values'!$X383,'Transactions (Dated)'!$B$2:$B$53,'Share Values'!AD$11,'Transactions (Dated)'!$C$2:$C$53,"Buy")-SUMIFS('Transactions (Dated)'!$E$2:$E$53,'Transactions (Dated)'!$D$2:$D$53,'Share Values'!$X383,'Transactions (Dated)'!$B$2:$B$53,'Share Values'!AD$11,'Transactions (Dated)'!$C$2:$C$53,"Sell")</f>
        <v>0</v>
      </c>
      <c r="AE383" s="40">
        <f ca="1">AE382+SUMIFS('Transactions (Dated)'!$E$2:$E$53,'Transactions (Dated)'!$D$2:$D$53,'Share Values'!$X383,'Transactions (Dated)'!$B$2:$B$53,'Share Values'!AE$11,'Transactions (Dated)'!$C$2:$C$53,"Buy")-SUMIFS('Transactions (Dated)'!$E$2:$E$53,'Transactions (Dated)'!$D$2:$D$53,'Share Values'!$X383,'Transactions (Dated)'!$B$2:$B$53,'Share Values'!AE$11,'Transactions (Dated)'!$C$2:$C$53,"Sell")</f>
        <v>2900</v>
      </c>
      <c r="AF383" s="40">
        <f ca="1">AF382+SUMIFS('Transactions (Dated)'!$E$2:$E$53,'Transactions (Dated)'!$D$2:$D$53,'Share Values'!$X383,'Transactions (Dated)'!$B$2:$B$53,'Share Values'!AF$11,'Transactions (Dated)'!$C$2:$C$53,"Buy")-SUMIFS('Transactions (Dated)'!$E$2:$E$53,'Transactions (Dated)'!$D$2:$D$53,'Share Values'!$X383,'Transactions (Dated)'!$B$2:$B$53,'Share Values'!AF$11,'Transactions (Dated)'!$C$2:$C$53,"Sell")</f>
        <v>14201</v>
      </c>
      <c r="AG383" s="40">
        <f ca="1">AG382+SUMIFS('Transactions (Dated)'!$E$2:$E$53,'Transactions (Dated)'!$D$2:$D$53,'Share Values'!$X383,'Transactions (Dated)'!$B$2:$B$53,'Share Values'!AG$11,'Transactions (Dated)'!$C$2:$C$53,"Buy")-SUMIFS('Transactions (Dated)'!$E$2:$E$53,'Transactions (Dated)'!$D$2:$D$53,'Share Values'!$X383,'Transactions (Dated)'!$B$2:$B$53,'Share Values'!AG$11,'Transactions (Dated)'!$C$2:$C$53,"Sell")</f>
        <v>6835</v>
      </c>
      <c r="AH383" s="40">
        <f ca="1">AH382+SUMIFS('Transactions (Dated)'!$E$2:$E$53,'Transactions (Dated)'!$D$2:$D$53,'Share Values'!$X383,'Transactions (Dated)'!$B$2:$B$53,'Share Values'!AH$11,'Transactions (Dated)'!$C$2:$C$53,"Buy")-SUMIFS('Transactions (Dated)'!$E$2:$E$53,'Transactions (Dated)'!$D$2:$D$53,'Share Values'!$X383,'Transactions (Dated)'!$B$2:$B$53,'Share Values'!AH$11,'Transactions (Dated)'!$C$2:$C$53,"Sell")</f>
        <v>0</v>
      </c>
      <c r="AI383" s="40">
        <f ca="1">AI382+SUMIFS('Transactions (Dated)'!$E$2:$E$53,'Transactions (Dated)'!$D$2:$D$53,'Share Values'!$X383,'Transactions (Dated)'!$B$2:$B$53,'Share Values'!AI$11,'Transactions (Dated)'!$C$2:$C$53,"Buy")-SUMIFS('Transactions (Dated)'!$E$2:$E$53,'Transactions (Dated)'!$D$2:$D$53,'Share Values'!$X383,'Transactions (Dated)'!$B$2:$B$53,'Share Values'!AI$11,'Transactions (Dated)'!$C$2:$C$53,"Sell")</f>
        <v>0</v>
      </c>
      <c r="AJ383" s="40">
        <f ca="1">AJ382+SUMIFS('Transactions (Dated)'!$E$2:$E$53,'Transactions (Dated)'!$D$2:$D$53,'Share Values'!$X383,'Transactions (Dated)'!$B$2:$B$53,'Share Values'!AJ$11,'Transactions (Dated)'!$C$2:$C$53,"Buy")-SUMIFS('Transactions (Dated)'!$E$2:$E$53,'Transactions (Dated)'!$D$2:$D$53,'Share Values'!$X383,'Transactions (Dated)'!$B$2:$B$53,'Share Values'!AJ$11,'Transactions (Dated)'!$C$2:$C$53,"Sell")</f>
        <v>0</v>
      </c>
      <c r="AK383" s="40">
        <f ca="1">AK382+SUMIFS('Transactions (Dated)'!$E$2:$E$53,'Transactions (Dated)'!$D$2:$D$53,'Share Values'!$X383,'Transactions (Dated)'!$B$2:$B$53,'Share Values'!AK$11,'Transactions (Dated)'!$C$2:$C$53,"Buy")-SUMIFS('Transactions (Dated)'!$E$2:$E$53,'Transactions (Dated)'!$D$2:$D$53,'Share Values'!$X383,'Transactions (Dated)'!$B$2:$B$53,'Share Values'!AK$11,'Transactions (Dated)'!$C$2:$C$53,"Sell")</f>
        <v>0</v>
      </c>
      <c r="AL383" s="40">
        <f ca="1">AL382+SUMIFS('Transactions (Dated)'!$E$2:$E$53,'Transactions (Dated)'!$D$2:$D$53,'Share Values'!$X383,'Transactions (Dated)'!$B$2:$B$53,'Share Values'!AL$11,'Transactions (Dated)'!$C$2:$C$53,"Buy")-SUMIFS('Transactions (Dated)'!$E$2:$E$53,'Transactions (Dated)'!$D$2:$D$53,'Share Values'!$X383,'Transactions (Dated)'!$B$2:$B$53,'Share Values'!AL$11,'Transactions (Dated)'!$C$2:$C$53,"Sell")</f>
        <v>0</v>
      </c>
      <c r="AM383" s="40">
        <f ca="1">AM382+SUMIFS('Transactions (Dated)'!$E$2:$E$53,'Transactions (Dated)'!$D$2:$D$53,'Share Values'!$X383,'Transactions (Dated)'!$B$2:$B$53,'Share Values'!AM$11,'Transactions (Dated)'!$C$2:$C$53,"Buy")-SUMIFS('Transactions (Dated)'!$E$2:$E$53,'Transactions (Dated)'!$D$2:$D$53,'Share Values'!$X383,'Transactions (Dated)'!$B$2:$B$53,'Share Values'!AM$11,'Transactions (Dated)'!$C$2:$C$53,"Sell")</f>
        <v>0</v>
      </c>
      <c r="AN383" s="40">
        <f ca="1">AN382+SUMIFS('Transactions (Dated)'!$E$2:$E$53,'Transactions (Dated)'!$D$2:$D$53,'Share Values'!$X383,'Transactions (Dated)'!$B$2:$B$53,'Share Values'!AN$11,'Transactions (Dated)'!$C$2:$C$53,"Buy")-SUMIFS('Transactions (Dated)'!$E$2:$E$53,'Transactions (Dated)'!$D$2:$D$53,'Share Values'!$X383,'Transactions (Dated)'!$B$2:$B$53,'Share Values'!AN$11,'Transactions (Dated)'!$C$2:$C$53,"Sell")</f>
        <v>0</v>
      </c>
      <c r="AO383" s="40"/>
      <c r="AQ383" s="3">
        <f t="shared" si="141"/>
        <v>42453</v>
      </c>
      <c r="AR383" s="6">
        <f t="shared" ca="1" si="142"/>
        <v>46434.999999999993</v>
      </c>
      <c r="AS383" s="6">
        <f t="shared" ca="1" si="143"/>
        <v>20531.25</v>
      </c>
      <c r="AT383" s="6">
        <f t="shared" ca="1" si="144"/>
        <v>523177.41</v>
      </c>
      <c r="AU383" s="6">
        <f t="shared" ca="1" si="145"/>
        <v>62530.599999999991</v>
      </c>
      <c r="AV383" s="6">
        <f t="shared" ca="1" si="146"/>
        <v>33999.040000000001</v>
      </c>
      <c r="AW383" s="6">
        <f t="shared" ca="1" si="147"/>
        <v>0</v>
      </c>
      <c r="AX383" s="6">
        <f t="shared" ca="1" si="148"/>
        <v>54230</v>
      </c>
      <c r="AY383" s="6">
        <f t="shared" ca="1" si="149"/>
        <v>50697.57</v>
      </c>
      <c r="AZ383" s="6">
        <f t="shared" ca="1" si="150"/>
        <v>64043.95</v>
      </c>
      <c r="BA383" s="6">
        <f t="shared" ca="1" si="151"/>
        <v>0</v>
      </c>
      <c r="BB383" s="6">
        <f t="shared" ca="1" si="152"/>
        <v>0</v>
      </c>
      <c r="BC383" s="6">
        <f t="shared" ca="1" si="153"/>
        <v>0</v>
      </c>
      <c r="BD383" s="6">
        <f t="shared" ca="1" si="154"/>
        <v>0</v>
      </c>
      <c r="BE383" s="6">
        <f t="shared" ca="1" si="155"/>
        <v>0</v>
      </c>
      <c r="BF383" s="6">
        <f t="shared" ca="1" si="162"/>
        <v>0</v>
      </c>
      <c r="BG383" s="6">
        <f t="shared" ca="1" si="163"/>
        <v>0</v>
      </c>
      <c r="BH383" s="6"/>
      <c r="BJ383" s="4">
        <f t="shared" ca="1" si="156"/>
        <v>855644.81999999983</v>
      </c>
      <c r="BL383" s="3">
        <f t="shared" si="157"/>
        <v>42453</v>
      </c>
      <c r="BM383" s="6">
        <f>BM382+SUMIFS('Transactions (Dated)'!G:G,'Transactions (Dated)'!D:D,'Share Values'!AQ383)</f>
        <v>64398.239999999991</v>
      </c>
      <c r="BN383" s="6">
        <f ca="1">BN382+SUMIFS('Transactions (Dated)'!$F:$F,'Transactions (Dated)'!$D:$D,$BL383,'Transactions (Dated)'!$B:$B,BN$11,'Transactions (Dated)'!$C:$C,"Dividend (paid to cash)")*Y383</f>
        <v>0</v>
      </c>
      <c r="BO383" s="6">
        <f ca="1">BO382+SUMIFS('Transactions (Dated)'!$F:$F,'Transactions (Dated)'!$D:$D,$BL383,'Transactions (Dated)'!$B:$B,BO$11,'Transactions (Dated)'!$C:$C,"Dividend (paid to cash)")*Z383</f>
        <v>2421.875</v>
      </c>
      <c r="BP383" s="6">
        <f ca="1">BP382+SUMIFS('Transactions (Dated)'!$F:$F,'Transactions (Dated)'!$D:$D,$BL383,'Transactions (Dated)'!$B:$B,BP$11,'Transactions (Dated)'!$C:$C,"Dividend (paid to cash)")*AA383</f>
        <v>35213.892</v>
      </c>
      <c r="BQ383" s="6">
        <f ca="1">BQ382+SUMIFS('Transactions (Dated)'!$F:$F,'Transactions (Dated)'!$D:$D,$BL383,'Transactions (Dated)'!$B:$B,BQ$11,'Transactions (Dated)'!$C:$C,"Dividend (paid to cash)")*AB383</f>
        <v>312.18000000000006</v>
      </c>
      <c r="BR383" s="6">
        <f ca="1">BR382+SUMIFS('Transactions (Dated)'!$F:$F,'Transactions (Dated)'!$D:$D,$BL383,'Transactions (Dated)'!$B:$B,BR$11,'Transactions (Dated)'!$C:$C,"Dividend (paid to cash)")*AC383</f>
        <v>0</v>
      </c>
      <c r="BS383" s="6">
        <f ca="1">BS382+SUMIFS('Transactions (Dated)'!$F:$F,'Transactions (Dated)'!$D:$D,$BL383,'Transactions (Dated)'!$B:$B,BS$11,'Transactions (Dated)'!$C:$C,"Dividend (paid to cash)")*AD383</f>
        <v>0</v>
      </c>
      <c r="BT383" s="6">
        <f ca="1">BT382+SUMIFS('Transactions (Dated)'!$F:$F,'Transactions (Dated)'!$D:$D,$BL383,'Transactions (Dated)'!$B:$B,BT$11,'Transactions (Dated)'!$C:$C,"Dividend (paid to cash)")*AE383</f>
        <v>1014.9999999999999</v>
      </c>
      <c r="BU383" s="6">
        <f ca="1">BU382+SUMIFS('Transactions (Dated)'!$F:$F,'Transactions (Dated)'!$D:$D,$BL383,'Transactions (Dated)'!$B:$B,BU$11,'Transactions (Dated)'!$C:$C,"Dividend (paid to cash)")*AF383</f>
        <v>0</v>
      </c>
      <c r="BV383" s="6">
        <f ca="1">BV382+SUMIFS('Transactions (Dated)'!$F:$F,'Transactions (Dated)'!$D:$D,$BL383,'Transactions (Dated)'!$B:$B,BV$11,'Transactions (Dated)'!$C:$C,"Dividend (paid to cash)")*AG383</f>
        <v>0</v>
      </c>
      <c r="BW383" s="6">
        <f ca="1">BW382+SUMIFS('Transactions (Dated)'!$F:$F,'Transactions (Dated)'!$D:$D,$BL383,'Transactions (Dated)'!$B:$B,BW$11,'Transactions (Dated)'!$C:$C,"Dividend (paid to cash)")*AH383</f>
        <v>0</v>
      </c>
      <c r="BX383" s="6">
        <f ca="1">BX382+SUMIFS('Transactions (Dated)'!$F:$F,'Transactions (Dated)'!$D:$D,$BL383,'Transactions (Dated)'!$B:$B,BX$11,'Transactions (Dated)'!$C:$C,"Dividend (paid to cash)")*AI383</f>
        <v>0</v>
      </c>
      <c r="BY383" s="6">
        <f ca="1">BY382+SUMIFS('Transactions (Dated)'!$F:$F,'Transactions (Dated)'!$D:$D,$BL383,'Transactions (Dated)'!$B:$B,BY$11,'Transactions (Dated)'!$C:$C,"Dividend (paid to cash)")*AJ383</f>
        <v>0</v>
      </c>
      <c r="BZ383" s="6">
        <f ca="1">BZ382+SUMIFS('Transactions (Dated)'!$F:$F,'Transactions (Dated)'!$D:$D,$BL383,'Transactions (Dated)'!$B:$B,BZ$11,'Transactions (Dated)'!$C:$C,"Dividend (paid to cash)")*AK383</f>
        <v>0</v>
      </c>
      <c r="CA383" s="6">
        <f ca="1">CA382+SUMIFS('Transactions (Dated)'!$F:$F,'Transactions (Dated)'!$D:$D,$BL383,'Transactions (Dated)'!$B:$B,CA$11,'Transactions (Dated)'!$C:$C,"Dividend (paid to cash)")*AL383</f>
        <v>0</v>
      </c>
      <c r="CB383" s="6">
        <v>0</v>
      </c>
      <c r="CC383" s="6">
        <v>0</v>
      </c>
      <c r="CD383" s="6"/>
      <c r="CF383" s="6">
        <f t="shared" ca="1" si="164"/>
        <v>103361.18699999998</v>
      </c>
      <c r="CH383" s="3">
        <f t="shared" si="165"/>
        <v>42453</v>
      </c>
      <c r="CI383" s="4">
        <f t="shared" ca="1" si="158"/>
        <v>855644.81999999983</v>
      </c>
      <c r="CJ383" s="4">
        <f t="shared" ca="1" si="159"/>
        <v>103361.18699999998</v>
      </c>
      <c r="CL383" s="4">
        <f t="shared" ca="1" si="160"/>
        <v>959006.00699999975</v>
      </c>
    </row>
    <row r="384" spans="2:90" x14ac:dyDescent="0.15">
      <c r="B384" s="3">
        <f t="shared" si="161"/>
        <v>42457</v>
      </c>
      <c r="C384" s="2">
        <v>13390.2</v>
      </c>
      <c r="E384" s="70">
        <v>42457</v>
      </c>
      <c r="F384" s="69">
        <v>10.06</v>
      </c>
      <c r="G384" s="69">
        <v>2.1800000000000002</v>
      </c>
      <c r="H384" s="69">
        <v>18.02</v>
      </c>
      <c r="I384" s="69">
        <v>33.4</v>
      </c>
      <c r="J384" s="69">
        <v>14.57</v>
      </c>
      <c r="K384" s="69">
        <v>12.44</v>
      </c>
      <c r="L384" s="69">
        <v>18.88</v>
      </c>
      <c r="M384" s="69">
        <v>3.48</v>
      </c>
      <c r="N384" s="69">
        <v>9.16</v>
      </c>
      <c r="O384" s="69">
        <v>9.1667000000000005</v>
      </c>
      <c r="P384" s="69">
        <v>27.39</v>
      </c>
      <c r="Q384" s="69">
        <v>1</v>
      </c>
      <c r="R384" s="69">
        <v>4.96</v>
      </c>
      <c r="S384" s="69">
        <v>40.28</v>
      </c>
      <c r="T384" s="69"/>
      <c r="U384">
        <v>40.28</v>
      </c>
      <c r="V384" s="4"/>
      <c r="X384" s="3">
        <f t="shared" si="140"/>
        <v>42457</v>
      </c>
      <c r="Y384" s="40">
        <f ca="1">Y383+SUMIFS('Transactions (Dated)'!$E$2:$E$53,'Transactions (Dated)'!$D$2:$D$53,'Share Values'!$X384,'Transactions (Dated)'!$B$2:$B$53,'Share Values'!Y$11,'Transactions (Dated)'!$C$2:$C$53,"Buy")-SUMIFS('Transactions (Dated)'!$E$2:$E$53,'Transactions (Dated)'!$D$2:$D$53,'Share Values'!$X384,'Transactions (Dated)'!$B$2:$B$53,'Share Values'!Y$11,'Transactions (Dated)'!$C$2:$C$53,"Sell")</f>
        <v>4625</v>
      </c>
      <c r="Z384" s="40">
        <f ca="1">Z383+SUMIFS('Transactions (Dated)'!$E$2:$E$53,'Transactions (Dated)'!$D$2:$D$53,'Share Values'!$X384,'Transactions (Dated)'!$B$2:$B$53,'Share Values'!Z$11,'Transactions (Dated)'!$C$2:$C$53,"Buy")-SUMIFS('Transactions (Dated)'!$E$2:$E$53,'Transactions (Dated)'!$D$2:$D$53,'Share Values'!$X384,'Transactions (Dated)'!$B$2:$B$53,'Share Values'!Z$11,'Transactions (Dated)'!$C$2:$C$53,"Sell")</f>
        <v>9375</v>
      </c>
      <c r="AA384" s="40">
        <f ca="1">AA383+SUMIFS('Transactions (Dated)'!$E$2:$E$53,'Transactions (Dated)'!$D$2:$D$53,'Share Values'!$X384,'Transactions (Dated)'!$B$2:$B$53,'Share Values'!AA$11,'Transactions (Dated)'!$C$2:$C$53,"Buy")-SUMIFS('Transactions (Dated)'!$E$2:$E$53,'Transactions (Dated)'!$D$2:$D$53,'Share Values'!$X384,'Transactions (Dated)'!$B$2:$B$53,'Share Values'!AA$11,'Transactions (Dated)'!$C$2:$C$53,"Sell")</f>
        <v>28857</v>
      </c>
      <c r="AB384" s="40">
        <f ca="1">AB383+SUMIFS('Transactions (Dated)'!$E$2:$E$53,'Transactions (Dated)'!$D$2:$D$53,'Share Values'!$X384,'Transactions (Dated)'!$B$2:$B$53,'Share Values'!AB$11,'Transactions (Dated)'!$C$2:$C$53,"Buy")-SUMIFS('Transactions (Dated)'!$E$2:$E$53,'Transactions (Dated)'!$D$2:$D$53,'Share Values'!$X384,'Transactions (Dated)'!$B$2:$B$53,'Share Values'!AB$11,'Transactions (Dated)'!$C$2:$C$53,"Sell")</f>
        <v>1892</v>
      </c>
      <c r="AC384" s="40">
        <f ca="1">AC383+SUMIFS('Transactions (Dated)'!$E$2:$E$53,'Transactions (Dated)'!$D$2:$D$53,'Share Values'!$X384,'Transactions (Dated)'!$B$2:$B$53,'Share Values'!AC$11,'Transactions (Dated)'!$C$2:$C$53,"Buy")-SUMIFS('Transactions (Dated)'!$E$2:$E$53,'Transactions (Dated)'!$D$2:$D$53,'Share Values'!$X384,'Transactions (Dated)'!$B$2:$B$53,'Share Values'!AC$11,'Transactions (Dated)'!$C$2:$C$53,"Sell")</f>
        <v>2348</v>
      </c>
      <c r="AD384" s="40">
        <f ca="1">AD383+SUMIFS('Transactions (Dated)'!$E$2:$E$53,'Transactions (Dated)'!$D$2:$D$53,'Share Values'!$X384,'Transactions (Dated)'!$B$2:$B$53,'Share Values'!AD$11,'Transactions (Dated)'!$C$2:$C$53,"Buy")-SUMIFS('Transactions (Dated)'!$E$2:$E$53,'Transactions (Dated)'!$D$2:$D$53,'Share Values'!$X384,'Transactions (Dated)'!$B$2:$B$53,'Share Values'!AD$11,'Transactions (Dated)'!$C$2:$C$53,"Sell")</f>
        <v>0</v>
      </c>
      <c r="AE384" s="40">
        <f ca="1">AE383+SUMIFS('Transactions (Dated)'!$E$2:$E$53,'Transactions (Dated)'!$D$2:$D$53,'Share Values'!$X384,'Transactions (Dated)'!$B$2:$B$53,'Share Values'!AE$11,'Transactions (Dated)'!$C$2:$C$53,"Buy")-SUMIFS('Transactions (Dated)'!$E$2:$E$53,'Transactions (Dated)'!$D$2:$D$53,'Share Values'!$X384,'Transactions (Dated)'!$B$2:$B$53,'Share Values'!AE$11,'Transactions (Dated)'!$C$2:$C$53,"Sell")</f>
        <v>2900</v>
      </c>
      <c r="AF384" s="40">
        <f ca="1">AF383+SUMIFS('Transactions (Dated)'!$E$2:$E$53,'Transactions (Dated)'!$D$2:$D$53,'Share Values'!$X384,'Transactions (Dated)'!$B$2:$B$53,'Share Values'!AF$11,'Transactions (Dated)'!$C$2:$C$53,"Buy")-SUMIFS('Transactions (Dated)'!$E$2:$E$53,'Transactions (Dated)'!$D$2:$D$53,'Share Values'!$X384,'Transactions (Dated)'!$B$2:$B$53,'Share Values'!AF$11,'Transactions (Dated)'!$C$2:$C$53,"Sell")</f>
        <v>14201</v>
      </c>
      <c r="AG384" s="40">
        <f ca="1">AG383+SUMIFS('Transactions (Dated)'!$E$2:$E$53,'Transactions (Dated)'!$D$2:$D$53,'Share Values'!$X384,'Transactions (Dated)'!$B$2:$B$53,'Share Values'!AG$11,'Transactions (Dated)'!$C$2:$C$53,"Buy")-SUMIFS('Transactions (Dated)'!$E$2:$E$53,'Transactions (Dated)'!$D$2:$D$53,'Share Values'!$X384,'Transactions (Dated)'!$B$2:$B$53,'Share Values'!AG$11,'Transactions (Dated)'!$C$2:$C$53,"Sell")</f>
        <v>6835</v>
      </c>
      <c r="AH384" s="40">
        <f ca="1">AH383+SUMIFS('Transactions (Dated)'!$E$2:$E$53,'Transactions (Dated)'!$D$2:$D$53,'Share Values'!$X384,'Transactions (Dated)'!$B$2:$B$53,'Share Values'!AH$11,'Transactions (Dated)'!$C$2:$C$53,"Buy")-SUMIFS('Transactions (Dated)'!$E$2:$E$53,'Transactions (Dated)'!$D$2:$D$53,'Share Values'!$X384,'Transactions (Dated)'!$B$2:$B$53,'Share Values'!AH$11,'Transactions (Dated)'!$C$2:$C$53,"Sell")</f>
        <v>0</v>
      </c>
      <c r="AI384" s="40">
        <f ca="1">AI383+SUMIFS('Transactions (Dated)'!$E$2:$E$53,'Transactions (Dated)'!$D$2:$D$53,'Share Values'!$X384,'Transactions (Dated)'!$B$2:$B$53,'Share Values'!AI$11,'Transactions (Dated)'!$C$2:$C$53,"Buy")-SUMIFS('Transactions (Dated)'!$E$2:$E$53,'Transactions (Dated)'!$D$2:$D$53,'Share Values'!$X384,'Transactions (Dated)'!$B$2:$B$53,'Share Values'!AI$11,'Transactions (Dated)'!$C$2:$C$53,"Sell")</f>
        <v>0</v>
      </c>
      <c r="AJ384" s="40">
        <f ca="1">AJ383+SUMIFS('Transactions (Dated)'!$E$2:$E$53,'Transactions (Dated)'!$D$2:$D$53,'Share Values'!$X384,'Transactions (Dated)'!$B$2:$B$53,'Share Values'!AJ$11,'Transactions (Dated)'!$C$2:$C$53,"Buy")-SUMIFS('Transactions (Dated)'!$E$2:$E$53,'Transactions (Dated)'!$D$2:$D$53,'Share Values'!$X384,'Transactions (Dated)'!$B$2:$B$53,'Share Values'!AJ$11,'Transactions (Dated)'!$C$2:$C$53,"Sell")</f>
        <v>0</v>
      </c>
      <c r="AK384" s="40">
        <f ca="1">AK383+SUMIFS('Transactions (Dated)'!$E$2:$E$53,'Transactions (Dated)'!$D$2:$D$53,'Share Values'!$X384,'Transactions (Dated)'!$B$2:$B$53,'Share Values'!AK$11,'Transactions (Dated)'!$C$2:$C$53,"Buy")-SUMIFS('Transactions (Dated)'!$E$2:$E$53,'Transactions (Dated)'!$D$2:$D$53,'Share Values'!$X384,'Transactions (Dated)'!$B$2:$B$53,'Share Values'!AK$11,'Transactions (Dated)'!$C$2:$C$53,"Sell")</f>
        <v>0</v>
      </c>
      <c r="AL384" s="40">
        <f ca="1">AL383+SUMIFS('Transactions (Dated)'!$E$2:$E$53,'Transactions (Dated)'!$D$2:$D$53,'Share Values'!$X384,'Transactions (Dated)'!$B$2:$B$53,'Share Values'!AL$11,'Transactions (Dated)'!$C$2:$C$53,"Buy")-SUMIFS('Transactions (Dated)'!$E$2:$E$53,'Transactions (Dated)'!$D$2:$D$53,'Share Values'!$X384,'Transactions (Dated)'!$B$2:$B$53,'Share Values'!AL$11,'Transactions (Dated)'!$C$2:$C$53,"Sell")</f>
        <v>0</v>
      </c>
      <c r="AM384" s="40">
        <f ca="1">AM383+SUMIFS('Transactions (Dated)'!$E$2:$E$53,'Transactions (Dated)'!$D$2:$D$53,'Share Values'!$X384,'Transactions (Dated)'!$B$2:$B$53,'Share Values'!AM$11,'Transactions (Dated)'!$C$2:$C$53,"Buy")-SUMIFS('Transactions (Dated)'!$E$2:$E$53,'Transactions (Dated)'!$D$2:$D$53,'Share Values'!$X384,'Transactions (Dated)'!$B$2:$B$53,'Share Values'!AM$11,'Transactions (Dated)'!$C$2:$C$53,"Sell")</f>
        <v>0</v>
      </c>
      <c r="AN384" s="40">
        <f ca="1">AN383+SUMIFS('Transactions (Dated)'!$E$2:$E$53,'Transactions (Dated)'!$D$2:$D$53,'Share Values'!$X384,'Transactions (Dated)'!$B$2:$B$53,'Share Values'!AN$11,'Transactions (Dated)'!$C$2:$C$53,"Buy")-SUMIFS('Transactions (Dated)'!$E$2:$E$53,'Transactions (Dated)'!$D$2:$D$53,'Share Values'!$X384,'Transactions (Dated)'!$B$2:$B$53,'Share Values'!AN$11,'Transactions (Dated)'!$C$2:$C$53,"Sell")</f>
        <v>0</v>
      </c>
      <c r="AO384" s="40"/>
      <c r="AQ384" s="3">
        <f t="shared" si="141"/>
        <v>42457</v>
      </c>
      <c r="AR384" s="6">
        <f t="shared" ca="1" si="142"/>
        <v>46527.5</v>
      </c>
      <c r="AS384" s="6">
        <f t="shared" ca="1" si="143"/>
        <v>20437.5</v>
      </c>
      <c r="AT384" s="6">
        <f t="shared" ca="1" si="144"/>
        <v>520003.14</v>
      </c>
      <c r="AU384" s="6">
        <f t="shared" ca="1" si="145"/>
        <v>63192.799999999996</v>
      </c>
      <c r="AV384" s="6">
        <f t="shared" ca="1" si="146"/>
        <v>34210.36</v>
      </c>
      <c r="AW384" s="6">
        <f t="shared" ca="1" si="147"/>
        <v>0</v>
      </c>
      <c r="AX384" s="6">
        <f t="shared" ca="1" si="148"/>
        <v>54752</v>
      </c>
      <c r="AY384" s="6">
        <f t="shared" ca="1" si="149"/>
        <v>49419.48</v>
      </c>
      <c r="AZ384" s="6">
        <f t="shared" ca="1" si="150"/>
        <v>62608.6</v>
      </c>
      <c r="BA384" s="6">
        <f t="shared" ca="1" si="151"/>
        <v>0</v>
      </c>
      <c r="BB384" s="6">
        <f t="shared" ca="1" si="152"/>
        <v>0</v>
      </c>
      <c r="BC384" s="6">
        <f t="shared" ca="1" si="153"/>
        <v>0</v>
      </c>
      <c r="BD384" s="6">
        <f t="shared" ca="1" si="154"/>
        <v>0</v>
      </c>
      <c r="BE384" s="6">
        <f t="shared" ca="1" si="155"/>
        <v>0</v>
      </c>
      <c r="BF384" s="6">
        <f t="shared" ca="1" si="162"/>
        <v>0</v>
      </c>
      <c r="BG384" s="6">
        <f t="shared" ca="1" si="163"/>
        <v>0</v>
      </c>
      <c r="BH384" s="6"/>
      <c r="BJ384" s="4">
        <f t="shared" ca="1" si="156"/>
        <v>851151.38</v>
      </c>
      <c r="BL384" s="3">
        <f t="shared" si="157"/>
        <v>42457</v>
      </c>
      <c r="BM384" s="6">
        <f>BM383+SUMIFS('Transactions (Dated)'!G:G,'Transactions (Dated)'!D:D,'Share Values'!AQ384)</f>
        <v>64398.239999999991</v>
      </c>
      <c r="BN384" s="6">
        <f ca="1">BN383+SUMIFS('Transactions (Dated)'!$F:$F,'Transactions (Dated)'!$D:$D,$BL384,'Transactions (Dated)'!$B:$B,BN$11,'Transactions (Dated)'!$C:$C,"Dividend (paid to cash)")*Y384</f>
        <v>0</v>
      </c>
      <c r="BO384" s="6">
        <f ca="1">BO383+SUMIFS('Transactions (Dated)'!$F:$F,'Transactions (Dated)'!$D:$D,$BL384,'Transactions (Dated)'!$B:$B,BO$11,'Transactions (Dated)'!$C:$C,"Dividend (paid to cash)")*Z384</f>
        <v>2421.875</v>
      </c>
      <c r="BP384" s="6">
        <f ca="1">BP383+SUMIFS('Transactions (Dated)'!$F:$F,'Transactions (Dated)'!$D:$D,$BL384,'Transactions (Dated)'!$B:$B,BP$11,'Transactions (Dated)'!$C:$C,"Dividend (paid to cash)")*AA384</f>
        <v>39975.296999999999</v>
      </c>
      <c r="BQ384" s="6">
        <f ca="1">BQ383+SUMIFS('Transactions (Dated)'!$F:$F,'Transactions (Dated)'!$D:$D,$BL384,'Transactions (Dated)'!$B:$B,BQ$11,'Transactions (Dated)'!$C:$C,"Dividend (paid to cash)")*AB384</f>
        <v>312.18000000000006</v>
      </c>
      <c r="BR384" s="6">
        <f ca="1">BR383+SUMIFS('Transactions (Dated)'!$F:$F,'Transactions (Dated)'!$D:$D,$BL384,'Transactions (Dated)'!$B:$B,BR$11,'Transactions (Dated)'!$C:$C,"Dividend (paid to cash)")*AC384</f>
        <v>0</v>
      </c>
      <c r="BS384" s="6">
        <f ca="1">BS383+SUMIFS('Transactions (Dated)'!$F:$F,'Transactions (Dated)'!$D:$D,$BL384,'Transactions (Dated)'!$B:$B,BS$11,'Transactions (Dated)'!$C:$C,"Dividend (paid to cash)")*AD384</f>
        <v>0</v>
      </c>
      <c r="BT384" s="6">
        <f ca="1">BT383+SUMIFS('Transactions (Dated)'!$F:$F,'Transactions (Dated)'!$D:$D,$BL384,'Transactions (Dated)'!$B:$B,BT$11,'Transactions (Dated)'!$C:$C,"Dividend (paid to cash)")*AE384</f>
        <v>1014.9999999999999</v>
      </c>
      <c r="BU384" s="6">
        <f ca="1">BU383+SUMIFS('Transactions (Dated)'!$F:$F,'Transactions (Dated)'!$D:$D,$BL384,'Transactions (Dated)'!$B:$B,BU$11,'Transactions (Dated)'!$C:$C,"Dividend (paid to cash)")*AF384</f>
        <v>0</v>
      </c>
      <c r="BV384" s="6">
        <f ca="1">BV383+SUMIFS('Transactions (Dated)'!$F:$F,'Transactions (Dated)'!$D:$D,$BL384,'Transactions (Dated)'!$B:$B,BV$11,'Transactions (Dated)'!$C:$C,"Dividend (paid to cash)")*AG384</f>
        <v>0</v>
      </c>
      <c r="BW384" s="6">
        <f ca="1">BW383+SUMIFS('Transactions (Dated)'!$F:$F,'Transactions (Dated)'!$D:$D,$BL384,'Transactions (Dated)'!$B:$B,BW$11,'Transactions (Dated)'!$C:$C,"Dividend (paid to cash)")*AH384</f>
        <v>0</v>
      </c>
      <c r="BX384" s="6">
        <f ca="1">BX383+SUMIFS('Transactions (Dated)'!$F:$F,'Transactions (Dated)'!$D:$D,$BL384,'Transactions (Dated)'!$B:$B,BX$11,'Transactions (Dated)'!$C:$C,"Dividend (paid to cash)")*AI384</f>
        <v>0</v>
      </c>
      <c r="BY384" s="6">
        <f ca="1">BY383+SUMIFS('Transactions (Dated)'!$F:$F,'Transactions (Dated)'!$D:$D,$BL384,'Transactions (Dated)'!$B:$B,BY$11,'Transactions (Dated)'!$C:$C,"Dividend (paid to cash)")*AJ384</f>
        <v>0</v>
      </c>
      <c r="BZ384" s="6">
        <f ca="1">BZ383+SUMIFS('Transactions (Dated)'!$F:$F,'Transactions (Dated)'!$D:$D,$BL384,'Transactions (Dated)'!$B:$B,BZ$11,'Transactions (Dated)'!$C:$C,"Dividend (paid to cash)")*AK384</f>
        <v>0</v>
      </c>
      <c r="CA384" s="6">
        <f ca="1">CA383+SUMIFS('Transactions (Dated)'!$F:$F,'Transactions (Dated)'!$D:$D,$BL384,'Transactions (Dated)'!$B:$B,CA$11,'Transactions (Dated)'!$C:$C,"Dividend (paid to cash)")*AL384</f>
        <v>0</v>
      </c>
      <c r="CB384" s="6">
        <v>0</v>
      </c>
      <c r="CC384" s="6">
        <v>0</v>
      </c>
      <c r="CD384" s="6"/>
      <c r="CF384" s="6">
        <f t="shared" ca="1" si="164"/>
        <v>108122.59199999998</v>
      </c>
      <c r="CH384" s="3">
        <f t="shared" si="165"/>
        <v>42457</v>
      </c>
      <c r="CI384" s="4">
        <f t="shared" ca="1" si="158"/>
        <v>851151.38</v>
      </c>
      <c r="CJ384" s="4">
        <f t="shared" ca="1" si="159"/>
        <v>108122.59199999998</v>
      </c>
      <c r="CL384" s="4">
        <f t="shared" ca="1" si="160"/>
        <v>959273.97199999995</v>
      </c>
    </row>
    <row r="385" spans="2:90" x14ac:dyDescent="0.15">
      <c r="B385" s="3">
        <f t="shared" si="161"/>
        <v>42458</v>
      </c>
      <c r="C385" s="2">
        <v>13426.2</v>
      </c>
      <c r="E385" s="70">
        <v>42458</v>
      </c>
      <c r="F385" s="69">
        <v>10.28</v>
      </c>
      <c r="G385" s="69">
        <v>2.11</v>
      </c>
      <c r="H385" s="69">
        <v>18.09</v>
      </c>
      <c r="I385" s="69">
        <v>33.79</v>
      </c>
      <c r="J385" s="69">
        <v>14.57</v>
      </c>
      <c r="K385" s="69">
        <v>12.52</v>
      </c>
      <c r="L385" s="69">
        <v>18.95</v>
      </c>
      <c r="M385" s="69">
        <v>3.56</v>
      </c>
      <c r="N385" s="69">
        <v>9.1999999999999993</v>
      </c>
      <c r="O385" s="69">
        <v>9.4332999999999991</v>
      </c>
      <c r="P385" s="69">
        <v>27.67</v>
      </c>
      <c r="Q385" s="69">
        <v>0.97</v>
      </c>
      <c r="R385" s="69">
        <v>4.8499999999999996</v>
      </c>
      <c r="S385" s="69">
        <v>40.270000000000003</v>
      </c>
      <c r="T385" s="69"/>
      <c r="U385">
        <v>40.270000000000003</v>
      </c>
      <c r="V385" s="4"/>
      <c r="X385" s="3">
        <f t="shared" si="140"/>
        <v>42458</v>
      </c>
      <c r="Y385" s="40">
        <f ca="1">Y384+SUMIFS('Transactions (Dated)'!$E$2:$E$53,'Transactions (Dated)'!$D$2:$D$53,'Share Values'!$X385,'Transactions (Dated)'!$B$2:$B$53,'Share Values'!Y$11,'Transactions (Dated)'!$C$2:$C$53,"Buy")-SUMIFS('Transactions (Dated)'!$E$2:$E$53,'Transactions (Dated)'!$D$2:$D$53,'Share Values'!$X385,'Transactions (Dated)'!$B$2:$B$53,'Share Values'!Y$11,'Transactions (Dated)'!$C$2:$C$53,"Sell")</f>
        <v>4625</v>
      </c>
      <c r="Z385" s="40">
        <f ca="1">Z384+SUMIFS('Transactions (Dated)'!$E$2:$E$53,'Transactions (Dated)'!$D$2:$D$53,'Share Values'!$X385,'Transactions (Dated)'!$B$2:$B$53,'Share Values'!Z$11,'Transactions (Dated)'!$C$2:$C$53,"Buy")-SUMIFS('Transactions (Dated)'!$E$2:$E$53,'Transactions (Dated)'!$D$2:$D$53,'Share Values'!$X385,'Transactions (Dated)'!$B$2:$B$53,'Share Values'!Z$11,'Transactions (Dated)'!$C$2:$C$53,"Sell")</f>
        <v>9375</v>
      </c>
      <c r="AA385" s="40">
        <f ca="1">AA384+SUMIFS('Transactions (Dated)'!$E$2:$E$53,'Transactions (Dated)'!$D$2:$D$53,'Share Values'!$X385,'Transactions (Dated)'!$B$2:$B$53,'Share Values'!AA$11,'Transactions (Dated)'!$C$2:$C$53,"Buy")-SUMIFS('Transactions (Dated)'!$E$2:$E$53,'Transactions (Dated)'!$D$2:$D$53,'Share Values'!$X385,'Transactions (Dated)'!$B$2:$B$53,'Share Values'!AA$11,'Transactions (Dated)'!$C$2:$C$53,"Sell")</f>
        <v>28857</v>
      </c>
      <c r="AB385" s="40">
        <f ca="1">AB384+SUMIFS('Transactions (Dated)'!$E$2:$E$53,'Transactions (Dated)'!$D$2:$D$53,'Share Values'!$X385,'Transactions (Dated)'!$B$2:$B$53,'Share Values'!AB$11,'Transactions (Dated)'!$C$2:$C$53,"Buy")-SUMIFS('Transactions (Dated)'!$E$2:$E$53,'Transactions (Dated)'!$D$2:$D$53,'Share Values'!$X385,'Transactions (Dated)'!$B$2:$B$53,'Share Values'!AB$11,'Transactions (Dated)'!$C$2:$C$53,"Sell")</f>
        <v>1892</v>
      </c>
      <c r="AC385" s="40">
        <f ca="1">AC384+SUMIFS('Transactions (Dated)'!$E$2:$E$53,'Transactions (Dated)'!$D$2:$D$53,'Share Values'!$X385,'Transactions (Dated)'!$B$2:$B$53,'Share Values'!AC$11,'Transactions (Dated)'!$C$2:$C$53,"Buy")-SUMIFS('Transactions (Dated)'!$E$2:$E$53,'Transactions (Dated)'!$D$2:$D$53,'Share Values'!$X385,'Transactions (Dated)'!$B$2:$B$53,'Share Values'!AC$11,'Transactions (Dated)'!$C$2:$C$53,"Sell")</f>
        <v>2348</v>
      </c>
      <c r="AD385" s="40">
        <f ca="1">AD384+SUMIFS('Transactions (Dated)'!$E$2:$E$53,'Transactions (Dated)'!$D$2:$D$53,'Share Values'!$X385,'Transactions (Dated)'!$B$2:$B$53,'Share Values'!AD$11,'Transactions (Dated)'!$C$2:$C$53,"Buy")-SUMIFS('Transactions (Dated)'!$E$2:$E$53,'Transactions (Dated)'!$D$2:$D$53,'Share Values'!$X385,'Transactions (Dated)'!$B$2:$B$53,'Share Values'!AD$11,'Transactions (Dated)'!$C$2:$C$53,"Sell")</f>
        <v>0</v>
      </c>
      <c r="AE385" s="40">
        <f ca="1">AE384+SUMIFS('Transactions (Dated)'!$E$2:$E$53,'Transactions (Dated)'!$D$2:$D$53,'Share Values'!$X385,'Transactions (Dated)'!$B$2:$B$53,'Share Values'!AE$11,'Transactions (Dated)'!$C$2:$C$53,"Buy")-SUMIFS('Transactions (Dated)'!$E$2:$E$53,'Transactions (Dated)'!$D$2:$D$53,'Share Values'!$X385,'Transactions (Dated)'!$B$2:$B$53,'Share Values'!AE$11,'Transactions (Dated)'!$C$2:$C$53,"Sell")</f>
        <v>2900</v>
      </c>
      <c r="AF385" s="40">
        <f ca="1">AF384+SUMIFS('Transactions (Dated)'!$E$2:$E$53,'Transactions (Dated)'!$D$2:$D$53,'Share Values'!$X385,'Transactions (Dated)'!$B$2:$B$53,'Share Values'!AF$11,'Transactions (Dated)'!$C$2:$C$53,"Buy")-SUMIFS('Transactions (Dated)'!$E$2:$E$53,'Transactions (Dated)'!$D$2:$D$53,'Share Values'!$X385,'Transactions (Dated)'!$B$2:$B$53,'Share Values'!AF$11,'Transactions (Dated)'!$C$2:$C$53,"Sell")</f>
        <v>14201</v>
      </c>
      <c r="AG385" s="40">
        <f ca="1">AG384+SUMIFS('Transactions (Dated)'!$E$2:$E$53,'Transactions (Dated)'!$D$2:$D$53,'Share Values'!$X385,'Transactions (Dated)'!$B$2:$B$53,'Share Values'!AG$11,'Transactions (Dated)'!$C$2:$C$53,"Buy")-SUMIFS('Transactions (Dated)'!$E$2:$E$53,'Transactions (Dated)'!$D$2:$D$53,'Share Values'!$X385,'Transactions (Dated)'!$B$2:$B$53,'Share Values'!AG$11,'Transactions (Dated)'!$C$2:$C$53,"Sell")</f>
        <v>6835</v>
      </c>
      <c r="AH385" s="40">
        <f ca="1">AH384+SUMIFS('Transactions (Dated)'!$E$2:$E$53,'Transactions (Dated)'!$D$2:$D$53,'Share Values'!$X385,'Transactions (Dated)'!$B$2:$B$53,'Share Values'!AH$11,'Transactions (Dated)'!$C$2:$C$53,"Buy")-SUMIFS('Transactions (Dated)'!$E$2:$E$53,'Transactions (Dated)'!$D$2:$D$53,'Share Values'!$X385,'Transactions (Dated)'!$B$2:$B$53,'Share Values'!AH$11,'Transactions (Dated)'!$C$2:$C$53,"Sell")</f>
        <v>0</v>
      </c>
      <c r="AI385" s="40">
        <f ca="1">AI384+SUMIFS('Transactions (Dated)'!$E$2:$E$53,'Transactions (Dated)'!$D$2:$D$53,'Share Values'!$X385,'Transactions (Dated)'!$B$2:$B$53,'Share Values'!AI$11,'Transactions (Dated)'!$C$2:$C$53,"Buy")-SUMIFS('Transactions (Dated)'!$E$2:$E$53,'Transactions (Dated)'!$D$2:$D$53,'Share Values'!$X385,'Transactions (Dated)'!$B$2:$B$53,'Share Values'!AI$11,'Transactions (Dated)'!$C$2:$C$53,"Sell")</f>
        <v>0</v>
      </c>
      <c r="AJ385" s="40">
        <f ca="1">AJ384+SUMIFS('Transactions (Dated)'!$E$2:$E$53,'Transactions (Dated)'!$D$2:$D$53,'Share Values'!$X385,'Transactions (Dated)'!$B$2:$B$53,'Share Values'!AJ$11,'Transactions (Dated)'!$C$2:$C$53,"Buy")-SUMIFS('Transactions (Dated)'!$E$2:$E$53,'Transactions (Dated)'!$D$2:$D$53,'Share Values'!$X385,'Transactions (Dated)'!$B$2:$B$53,'Share Values'!AJ$11,'Transactions (Dated)'!$C$2:$C$53,"Sell")</f>
        <v>0</v>
      </c>
      <c r="AK385" s="40">
        <f ca="1">AK384+SUMIFS('Transactions (Dated)'!$E$2:$E$53,'Transactions (Dated)'!$D$2:$D$53,'Share Values'!$X385,'Transactions (Dated)'!$B$2:$B$53,'Share Values'!AK$11,'Transactions (Dated)'!$C$2:$C$53,"Buy")-SUMIFS('Transactions (Dated)'!$E$2:$E$53,'Transactions (Dated)'!$D$2:$D$53,'Share Values'!$X385,'Transactions (Dated)'!$B$2:$B$53,'Share Values'!AK$11,'Transactions (Dated)'!$C$2:$C$53,"Sell")</f>
        <v>0</v>
      </c>
      <c r="AL385" s="40">
        <f ca="1">AL384+SUMIFS('Transactions (Dated)'!$E$2:$E$53,'Transactions (Dated)'!$D$2:$D$53,'Share Values'!$X385,'Transactions (Dated)'!$B$2:$B$53,'Share Values'!AL$11,'Transactions (Dated)'!$C$2:$C$53,"Buy")-SUMIFS('Transactions (Dated)'!$E$2:$E$53,'Transactions (Dated)'!$D$2:$D$53,'Share Values'!$X385,'Transactions (Dated)'!$B$2:$B$53,'Share Values'!AL$11,'Transactions (Dated)'!$C$2:$C$53,"Sell")</f>
        <v>0</v>
      </c>
      <c r="AM385" s="40">
        <f ca="1">AM384+SUMIFS('Transactions (Dated)'!$E$2:$E$53,'Transactions (Dated)'!$D$2:$D$53,'Share Values'!$X385,'Transactions (Dated)'!$B$2:$B$53,'Share Values'!AM$11,'Transactions (Dated)'!$C$2:$C$53,"Buy")-SUMIFS('Transactions (Dated)'!$E$2:$E$53,'Transactions (Dated)'!$D$2:$D$53,'Share Values'!$X385,'Transactions (Dated)'!$B$2:$B$53,'Share Values'!AM$11,'Transactions (Dated)'!$C$2:$C$53,"Sell")</f>
        <v>0</v>
      </c>
      <c r="AN385" s="40">
        <f ca="1">AN384+SUMIFS('Transactions (Dated)'!$E$2:$E$53,'Transactions (Dated)'!$D$2:$D$53,'Share Values'!$X385,'Transactions (Dated)'!$B$2:$B$53,'Share Values'!AN$11,'Transactions (Dated)'!$C$2:$C$53,"Buy")-SUMIFS('Transactions (Dated)'!$E$2:$E$53,'Transactions (Dated)'!$D$2:$D$53,'Share Values'!$X385,'Transactions (Dated)'!$B$2:$B$53,'Share Values'!AN$11,'Transactions (Dated)'!$C$2:$C$53,"Sell")</f>
        <v>0</v>
      </c>
      <c r="AO385" s="40"/>
      <c r="AQ385" s="3">
        <f t="shared" si="141"/>
        <v>42458</v>
      </c>
      <c r="AR385" s="6">
        <f t="shared" ca="1" si="142"/>
        <v>47545</v>
      </c>
      <c r="AS385" s="6">
        <f t="shared" ca="1" si="143"/>
        <v>19781.25</v>
      </c>
      <c r="AT385" s="6">
        <f t="shared" ca="1" si="144"/>
        <v>522023.13</v>
      </c>
      <c r="AU385" s="6">
        <f t="shared" ca="1" si="145"/>
        <v>63930.68</v>
      </c>
      <c r="AV385" s="6">
        <f t="shared" ca="1" si="146"/>
        <v>34210.36</v>
      </c>
      <c r="AW385" s="6">
        <f t="shared" ca="1" si="147"/>
        <v>0</v>
      </c>
      <c r="AX385" s="6">
        <f t="shared" ca="1" si="148"/>
        <v>54955</v>
      </c>
      <c r="AY385" s="6">
        <f t="shared" ca="1" si="149"/>
        <v>50555.56</v>
      </c>
      <c r="AZ385" s="6">
        <f t="shared" ca="1" si="150"/>
        <v>62881.999999999993</v>
      </c>
      <c r="BA385" s="6">
        <f t="shared" ca="1" si="151"/>
        <v>0</v>
      </c>
      <c r="BB385" s="6">
        <f t="shared" ca="1" si="152"/>
        <v>0</v>
      </c>
      <c r="BC385" s="6">
        <f t="shared" ca="1" si="153"/>
        <v>0</v>
      </c>
      <c r="BD385" s="6">
        <f t="shared" ca="1" si="154"/>
        <v>0</v>
      </c>
      <c r="BE385" s="6">
        <f t="shared" ca="1" si="155"/>
        <v>0</v>
      </c>
      <c r="BF385" s="6">
        <f t="shared" ca="1" si="162"/>
        <v>0</v>
      </c>
      <c r="BG385" s="6">
        <f t="shared" ca="1" si="163"/>
        <v>0</v>
      </c>
      <c r="BH385" s="6"/>
      <c r="BJ385" s="4">
        <f t="shared" ca="1" si="156"/>
        <v>855882.98</v>
      </c>
      <c r="BL385" s="3">
        <f t="shared" si="157"/>
        <v>42458</v>
      </c>
      <c r="BM385" s="6">
        <f>BM384+SUMIFS('Transactions (Dated)'!G:G,'Transactions (Dated)'!D:D,'Share Values'!AQ385)</f>
        <v>64398.239999999991</v>
      </c>
      <c r="BN385" s="6">
        <f ca="1">BN384+SUMIFS('Transactions (Dated)'!$F:$F,'Transactions (Dated)'!$D:$D,$BL385,'Transactions (Dated)'!$B:$B,BN$11,'Transactions (Dated)'!$C:$C,"Dividend (paid to cash)")*Y385</f>
        <v>0</v>
      </c>
      <c r="BO385" s="6">
        <f ca="1">BO384+SUMIFS('Transactions (Dated)'!$F:$F,'Transactions (Dated)'!$D:$D,$BL385,'Transactions (Dated)'!$B:$B,BO$11,'Transactions (Dated)'!$C:$C,"Dividend (paid to cash)")*Z385</f>
        <v>2421.875</v>
      </c>
      <c r="BP385" s="6">
        <f ca="1">BP384+SUMIFS('Transactions (Dated)'!$F:$F,'Transactions (Dated)'!$D:$D,$BL385,'Transactions (Dated)'!$B:$B,BP$11,'Transactions (Dated)'!$C:$C,"Dividend (paid to cash)")*AA385</f>
        <v>39975.296999999999</v>
      </c>
      <c r="BQ385" s="6">
        <f ca="1">BQ384+SUMIFS('Transactions (Dated)'!$F:$F,'Transactions (Dated)'!$D:$D,$BL385,'Transactions (Dated)'!$B:$B,BQ$11,'Transactions (Dated)'!$C:$C,"Dividend (paid to cash)")*AB385</f>
        <v>312.18000000000006</v>
      </c>
      <c r="BR385" s="6">
        <f ca="1">BR384+SUMIFS('Transactions (Dated)'!$F:$F,'Transactions (Dated)'!$D:$D,$BL385,'Transactions (Dated)'!$B:$B,BR$11,'Transactions (Dated)'!$C:$C,"Dividend (paid to cash)")*AC385</f>
        <v>0</v>
      </c>
      <c r="BS385" s="6">
        <f ca="1">BS384+SUMIFS('Transactions (Dated)'!$F:$F,'Transactions (Dated)'!$D:$D,$BL385,'Transactions (Dated)'!$B:$B,BS$11,'Transactions (Dated)'!$C:$C,"Dividend (paid to cash)")*AD385</f>
        <v>0</v>
      </c>
      <c r="BT385" s="6">
        <f ca="1">BT384+SUMIFS('Transactions (Dated)'!$F:$F,'Transactions (Dated)'!$D:$D,$BL385,'Transactions (Dated)'!$B:$B,BT$11,'Transactions (Dated)'!$C:$C,"Dividend (paid to cash)")*AE385</f>
        <v>1014.9999999999999</v>
      </c>
      <c r="BU385" s="6">
        <f ca="1">BU384+SUMIFS('Transactions (Dated)'!$F:$F,'Transactions (Dated)'!$D:$D,$BL385,'Transactions (Dated)'!$B:$B,BU$11,'Transactions (Dated)'!$C:$C,"Dividend (paid to cash)")*AF385</f>
        <v>0</v>
      </c>
      <c r="BV385" s="6">
        <f ca="1">BV384+SUMIFS('Transactions (Dated)'!$F:$F,'Transactions (Dated)'!$D:$D,$BL385,'Transactions (Dated)'!$B:$B,BV$11,'Transactions (Dated)'!$C:$C,"Dividend (paid to cash)")*AG385</f>
        <v>0</v>
      </c>
      <c r="BW385" s="6">
        <f ca="1">BW384+SUMIFS('Transactions (Dated)'!$F:$F,'Transactions (Dated)'!$D:$D,$BL385,'Transactions (Dated)'!$B:$B,BW$11,'Transactions (Dated)'!$C:$C,"Dividend (paid to cash)")*AH385</f>
        <v>0</v>
      </c>
      <c r="BX385" s="6">
        <f ca="1">BX384+SUMIFS('Transactions (Dated)'!$F:$F,'Transactions (Dated)'!$D:$D,$BL385,'Transactions (Dated)'!$B:$B,BX$11,'Transactions (Dated)'!$C:$C,"Dividend (paid to cash)")*AI385</f>
        <v>0</v>
      </c>
      <c r="BY385" s="6">
        <f ca="1">BY384+SUMIFS('Transactions (Dated)'!$F:$F,'Transactions (Dated)'!$D:$D,$BL385,'Transactions (Dated)'!$B:$B,BY$11,'Transactions (Dated)'!$C:$C,"Dividend (paid to cash)")*AJ385</f>
        <v>0</v>
      </c>
      <c r="BZ385" s="6">
        <f ca="1">BZ384+SUMIFS('Transactions (Dated)'!$F:$F,'Transactions (Dated)'!$D:$D,$BL385,'Transactions (Dated)'!$B:$B,BZ$11,'Transactions (Dated)'!$C:$C,"Dividend (paid to cash)")*AK385</f>
        <v>0</v>
      </c>
      <c r="CA385" s="6">
        <f ca="1">CA384+SUMIFS('Transactions (Dated)'!$F:$F,'Transactions (Dated)'!$D:$D,$BL385,'Transactions (Dated)'!$B:$B,CA$11,'Transactions (Dated)'!$C:$C,"Dividend (paid to cash)")*AL385</f>
        <v>0</v>
      </c>
      <c r="CB385" s="6">
        <v>0</v>
      </c>
      <c r="CC385" s="6">
        <v>0</v>
      </c>
      <c r="CD385" s="6"/>
      <c r="CF385" s="6">
        <f t="shared" ca="1" si="164"/>
        <v>108122.59199999998</v>
      </c>
      <c r="CH385" s="3">
        <f t="shared" si="165"/>
        <v>42458</v>
      </c>
      <c r="CI385" s="4">
        <f t="shared" ca="1" si="158"/>
        <v>855882.98</v>
      </c>
      <c r="CJ385" s="4">
        <f t="shared" ca="1" si="159"/>
        <v>108122.59199999998</v>
      </c>
      <c r="CL385" s="4">
        <f t="shared" ca="1" si="160"/>
        <v>964005.57199999993</v>
      </c>
    </row>
    <row r="386" spans="2:90" x14ac:dyDescent="0.15">
      <c r="B386" s="3">
        <f t="shared" si="161"/>
        <v>42459</v>
      </c>
      <c r="C386" s="2">
        <v>13504</v>
      </c>
      <c r="E386" s="70">
        <v>42459</v>
      </c>
      <c r="F386" s="69">
        <v>10.38</v>
      </c>
      <c r="G386" s="69">
        <v>2.1800000000000002</v>
      </c>
      <c r="H386" s="69">
        <v>18.21</v>
      </c>
      <c r="I386" s="69">
        <v>34.049999999999997</v>
      </c>
      <c r="J386" s="69">
        <v>15.16</v>
      </c>
      <c r="K386" s="69">
        <v>12.41</v>
      </c>
      <c r="L386" s="69">
        <v>19.010000000000002</v>
      </c>
      <c r="M386" s="69">
        <v>3.52</v>
      </c>
      <c r="N386" s="69">
        <v>9.69</v>
      </c>
      <c r="O386" s="69">
        <v>9.7166999999999994</v>
      </c>
      <c r="P386" s="69">
        <v>27.69</v>
      </c>
      <c r="Q386" s="69"/>
      <c r="R386" s="69">
        <v>4.87</v>
      </c>
      <c r="S386" s="69">
        <v>40.47</v>
      </c>
      <c r="T386" s="69"/>
      <c r="U386">
        <v>40.47</v>
      </c>
      <c r="V386" s="4"/>
      <c r="X386" s="3">
        <f t="shared" si="140"/>
        <v>42459</v>
      </c>
      <c r="Y386" s="40">
        <f ca="1">Y385+SUMIFS('Transactions (Dated)'!$E$2:$E$53,'Transactions (Dated)'!$D$2:$D$53,'Share Values'!$X386,'Transactions (Dated)'!$B$2:$B$53,'Share Values'!Y$11,'Transactions (Dated)'!$C$2:$C$53,"Buy")-SUMIFS('Transactions (Dated)'!$E$2:$E$53,'Transactions (Dated)'!$D$2:$D$53,'Share Values'!$X386,'Transactions (Dated)'!$B$2:$B$53,'Share Values'!Y$11,'Transactions (Dated)'!$C$2:$C$53,"Sell")</f>
        <v>4625</v>
      </c>
      <c r="Z386" s="40">
        <f ca="1">Z385+SUMIFS('Transactions (Dated)'!$E$2:$E$53,'Transactions (Dated)'!$D$2:$D$53,'Share Values'!$X386,'Transactions (Dated)'!$B$2:$B$53,'Share Values'!Z$11,'Transactions (Dated)'!$C$2:$C$53,"Buy")-SUMIFS('Transactions (Dated)'!$E$2:$E$53,'Transactions (Dated)'!$D$2:$D$53,'Share Values'!$X386,'Transactions (Dated)'!$B$2:$B$53,'Share Values'!Z$11,'Transactions (Dated)'!$C$2:$C$53,"Sell")</f>
        <v>9375</v>
      </c>
      <c r="AA386" s="40">
        <f ca="1">AA385+SUMIFS('Transactions (Dated)'!$E$2:$E$53,'Transactions (Dated)'!$D$2:$D$53,'Share Values'!$X386,'Transactions (Dated)'!$B$2:$B$53,'Share Values'!AA$11,'Transactions (Dated)'!$C$2:$C$53,"Buy")-SUMIFS('Transactions (Dated)'!$E$2:$E$53,'Transactions (Dated)'!$D$2:$D$53,'Share Values'!$X386,'Transactions (Dated)'!$B$2:$B$53,'Share Values'!AA$11,'Transactions (Dated)'!$C$2:$C$53,"Sell")</f>
        <v>28857</v>
      </c>
      <c r="AB386" s="40">
        <f ca="1">AB385+SUMIFS('Transactions (Dated)'!$E$2:$E$53,'Transactions (Dated)'!$D$2:$D$53,'Share Values'!$X386,'Transactions (Dated)'!$B$2:$B$53,'Share Values'!AB$11,'Transactions (Dated)'!$C$2:$C$53,"Buy")-SUMIFS('Transactions (Dated)'!$E$2:$E$53,'Transactions (Dated)'!$D$2:$D$53,'Share Values'!$X386,'Transactions (Dated)'!$B$2:$B$53,'Share Values'!AB$11,'Transactions (Dated)'!$C$2:$C$53,"Sell")</f>
        <v>1892</v>
      </c>
      <c r="AC386" s="40">
        <f ca="1">AC385+SUMIFS('Transactions (Dated)'!$E$2:$E$53,'Transactions (Dated)'!$D$2:$D$53,'Share Values'!$X386,'Transactions (Dated)'!$B$2:$B$53,'Share Values'!AC$11,'Transactions (Dated)'!$C$2:$C$53,"Buy")-SUMIFS('Transactions (Dated)'!$E$2:$E$53,'Transactions (Dated)'!$D$2:$D$53,'Share Values'!$X386,'Transactions (Dated)'!$B$2:$B$53,'Share Values'!AC$11,'Transactions (Dated)'!$C$2:$C$53,"Sell")</f>
        <v>2348</v>
      </c>
      <c r="AD386" s="40">
        <f ca="1">AD385+SUMIFS('Transactions (Dated)'!$E$2:$E$53,'Transactions (Dated)'!$D$2:$D$53,'Share Values'!$X386,'Transactions (Dated)'!$B$2:$B$53,'Share Values'!AD$11,'Transactions (Dated)'!$C$2:$C$53,"Buy")-SUMIFS('Transactions (Dated)'!$E$2:$E$53,'Transactions (Dated)'!$D$2:$D$53,'Share Values'!$X386,'Transactions (Dated)'!$B$2:$B$53,'Share Values'!AD$11,'Transactions (Dated)'!$C$2:$C$53,"Sell")</f>
        <v>0</v>
      </c>
      <c r="AE386" s="40">
        <f ca="1">AE385+SUMIFS('Transactions (Dated)'!$E$2:$E$53,'Transactions (Dated)'!$D$2:$D$53,'Share Values'!$X386,'Transactions (Dated)'!$B$2:$B$53,'Share Values'!AE$11,'Transactions (Dated)'!$C$2:$C$53,"Buy")-SUMIFS('Transactions (Dated)'!$E$2:$E$53,'Transactions (Dated)'!$D$2:$D$53,'Share Values'!$X386,'Transactions (Dated)'!$B$2:$B$53,'Share Values'!AE$11,'Transactions (Dated)'!$C$2:$C$53,"Sell")</f>
        <v>2900</v>
      </c>
      <c r="AF386" s="40">
        <f ca="1">AF385+SUMIFS('Transactions (Dated)'!$E$2:$E$53,'Transactions (Dated)'!$D$2:$D$53,'Share Values'!$X386,'Transactions (Dated)'!$B$2:$B$53,'Share Values'!AF$11,'Transactions (Dated)'!$C$2:$C$53,"Buy")-SUMIFS('Transactions (Dated)'!$E$2:$E$53,'Transactions (Dated)'!$D$2:$D$53,'Share Values'!$X386,'Transactions (Dated)'!$B$2:$B$53,'Share Values'!AF$11,'Transactions (Dated)'!$C$2:$C$53,"Sell")</f>
        <v>14201</v>
      </c>
      <c r="AG386" s="40">
        <f ca="1">AG385+SUMIFS('Transactions (Dated)'!$E$2:$E$53,'Transactions (Dated)'!$D$2:$D$53,'Share Values'!$X386,'Transactions (Dated)'!$B$2:$B$53,'Share Values'!AG$11,'Transactions (Dated)'!$C$2:$C$53,"Buy")-SUMIFS('Transactions (Dated)'!$E$2:$E$53,'Transactions (Dated)'!$D$2:$D$53,'Share Values'!$X386,'Transactions (Dated)'!$B$2:$B$53,'Share Values'!AG$11,'Transactions (Dated)'!$C$2:$C$53,"Sell")</f>
        <v>6835</v>
      </c>
      <c r="AH386" s="40">
        <f ca="1">AH385+SUMIFS('Transactions (Dated)'!$E$2:$E$53,'Transactions (Dated)'!$D$2:$D$53,'Share Values'!$X386,'Transactions (Dated)'!$B$2:$B$53,'Share Values'!AH$11,'Transactions (Dated)'!$C$2:$C$53,"Buy")-SUMIFS('Transactions (Dated)'!$E$2:$E$53,'Transactions (Dated)'!$D$2:$D$53,'Share Values'!$X386,'Transactions (Dated)'!$B$2:$B$53,'Share Values'!AH$11,'Transactions (Dated)'!$C$2:$C$53,"Sell")</f>
        <v>0</v>
      </c>
      <c r="AI386" s="40">
        <f ca="1">AI385+SUMIFS('Transactions (Dated)'!$E$2:$E$53,'Transactions (Dated)'!$D$2:$D$53,'Share Values'!$X386,'Transactions (Dated)'!$B$2:$B$53,'Share Values'!AI$11,'Transactions (Dated)'!$C$2:$C$53,"Buy")-SUMIFS('Transactions (Dated)'!$E$2:$E$53,'Transactions (Dated)'!$D$2:$D$53,'Share Values'!$X386,'Transactions (Dated)'!$B$2:$B$53,'Share Values'!AI$11,'Transactions (Dated)'!$C$2:$C$53,"Sell")</f>
        <v>0</v>
      </c>
      <c r="AJ386" s="40">
        <f ca="1">AJ385+SUMIFS('Transactions (Dated)'!$E$2:$E$53,'Transactions (Dated)'!$D$2:$D$53,'Share Values'!$X386,'Transactions (Dated)'!$B$2:$B$53,'Share Values'!AJ$11,'Transactions (Dated)'!$C$2:$C$53,"Buy")-SUMIFS('Transactions (Dated)'!$E$2:$E$53,'Transactions (Dated)'!$D$2:$D$53,'Share Values'!$X386,'Transactions (Dated)'!$B$2:$B$53,'Share Values'!AJ$11,'Transactions (Dated)'!$C$2:$C$53,"Sell")</f>
        <v>0</v>
      </c>
      <c r="AK386" s="40">
        <f ca="1">AK385+SUMIFS('Transactions (Dated)'!$E$2:$E$53,'Transactions (Dated)'!$D$2:$D$53,'Share Values'!$X386,'Transactions (Dated)'!$B$2:$B$53,'Share Values'!AK$11,'Transactions (Dated)'!$C$2:$C$53,"Buy")-SUMIFS('Transactions (Dated)'!$E$2:$E$53,'Transactions (Dated)'!$D$2:$D$53,'Share Values'!$X386,'Transactions (Dated)'!$B$2:$B$53,'Share Values'!AK$11,'Transactions (Dated)'!$C$2:$C$53,"Sell")</f>
        <v>0</v>
      </c>
      <c r="AL386" s="40">
        <f ca="1">AL385+SUMIFS('Transactions (Dated)'!$E$2:$E$53,'Transactions (Dated)'!$D$2:$D$53,'Share Values'!$X386,'Transactions (Dated)'!$B$2:$B$53,'Share Values'!AL$11,'Transactions (Dated)'!$C$2:$C$53,"Buy")-SUMIFS('Transactions (Dated)'!$E$2:$E$53,'Transactions (Dated)'!$D$2:$D$53,'Share Values'!$X386,'Transactions (Dated)'!$B$2:$B$53,'Share Values'!AL$11,'Transactions (Dated)'!$C$2:$C$53,"Sell")</f>
        <v>0</v>
      </c>
      <c r="AM386" s="40">
        <f ca="1">AM385+SUMIFS('Transactions (Dated)'!$E$2:$E$53,'Transactions (Dated)'!$D$2:$D$53,'Share Values'!$X386,'Transactions (Dated)'!$B$2:$B$53,'Share Values'!AM$11,'Transactions (Dated)'!$C$2:$C$53,"Buy")-SUMIFS('Transactions (Dated)'!$E$2:$E$53,'Transactions (Dated)'!$D$2:$D$53,'Share Values'!$X386,'Transactions (Dated)'!$B$2:$B$53,'Share Values'!AM$11,'Transactions (Dated)'!$C$2:$C$53,"Sell")</f>
        <v>0</v>
      </c>
      <c r="AN386" s="40">
        <f ca="1">AN385+SUMIFS('Transactions (Dated)'!$E$2:$E$53,'Transactions (Dated)'!$D$2:$D$53,'Share Values'!$X386,'Transactions (Dated)'!$B$2:$B$53,'Share Values'!AN$11,'Transactions (Dated)'!$C$2:$C$53,"Buy")-SUMIFS('Transactions (Dated)'!$E$2:$E$53,'Transactions (Dated)'!$D$2:$D$53,'Share Values'!$X386,'Transactions (Dated)'!$B$2:$B$53,'Share Values'!AN$11,'Transactions (Dated)'!$C$2:$C$53,"Sell")</f>
        <v>0</v>
      </c>
      <c r="AO386" s="40"/>
      <c r="AQ386" s="3">
        <f t="shared" si="141"/>
        <v>42459</v>
      </c>
      <c r="AR386" s="6">
        <f t="shared" ca="1" si="142"/>
        <v>48007.5</v>
      </c>
      <c r="AS386" s="6">
        <f t="shared" ca="1" si="143"/>
        <v>20437.5</v>
      </c>
      <c r="AT386" s="6">
        <f t="shared" ca="1" si="144"/>
        <v>525485.97</v>
      </c>
      <c r="AU386" s="6">
        <f t="shared" ca="1" si="145"/>
        <v>64422.599999999991</v>
      </c>
      <c r="AV386" s="6">
        <f t="shared" ca="1" si="146"/>
        <v>35595.68</v>
      </c>
      <c r="AW386" s="6">
        <f t="shared" ca="1" si="147"/>
        <v>0</v>
      </c>
      <c r="AX386" s="6">
        <f t="shared" ca="1" si="148"/>
        <v>55129.000000000007</v>
      </c>
      <c r="AY386" s="6">
        <f t="shared" ca="1" si="149"/>
        <v>49987.519999999997</v>
      </c>
      <c r="AZ386" s="6">
        <f t="shared" ca="1" si="150"/>
        <v>66231.149999999994</v>
      </c>
      <c r="BA386" s="6">
        <f t="shared" ca="1" si="151"/>
        <v>0</v>
      </c>
      <c r="BB386" s="6">
        <f t="shared" ca="1" si="152"/>
        <v>0</v>
      </c>
      <c r="BC386" s="6">
        <f t="shared" ca="1" si="153"/>
        <v>0</v>
      </c>
      <c r="BD386" s="6">
        <f t="shared" ca="1" si="154"/>
        <v>0</v>
      </c>
      <c r="BE386" s="6">
        <f t="shared" ca="1" si="155"/>
        <v>0</v>
      </c>
      <c r="BF386" s="6">
        <f t="shared" ca="1" si="162"/>
        <v>0</v>
      </c>
      <c r="BG386" s="6">
        <f t="shared" ca="1" si="163"/>
        <v>0</v>
      </c>
      <c r="BH386" s="6"/>
      <c r="BJ386" s="4">
        <f t="shared" ca="1" si="156"/>
        <v>865296.92</v>
      </c>
      <c r="BL386" s="3">
        <f t="shared" si="157"/>
        <v>42459</v>
      </c>
      <c r="BM386" s="6">
        <f>BM385+SUMIFS('Transactions (Dated)'!G:G,'Transactions (Dated)'!D:D,'Share Values'!AQ386)</f>
        <v>64398.239999999991</v>
      </c>
      <c r="BN386" s="6">
        <f ca="1">BN385+SUMIFS('Transactions (Dated)'!$F:$F,'Transactions (Dated)'!$D:$D,$BL386,'Transactions (Dated)'!$B:$B,BN$11,'Transactions (Dated)'!$C:$C,"Dividend (paid to cash)")*Y386</f>
        <v>0</v>
      </c>
      <c r="BO386" s="6">
        <f ca="1">BO385+SUMIFS('Transactions (Dated)'!$F:$F,'Transactions (Dated)'!$D:$D,$BL386,'Transactions (Dated)'!$B:$B,BO$11,'Transactions (Dated)'!$C:$C,"Dividend (paid to cash)")*Z386</f>
        <v>2421.875</v>
      </c>
      <c r="BP386" s="6">
        <f ca="1">BP385+SUMIFS('Transactions (Dated)'!$F:$F,'Transactions (Dated)'!$D:$D,$BL386,'Transactions (Dated)'!$B:$B,BP$11,'Transactions (Dated)'!$C:$C,"Dividend (paid to cash)")*AA386</f>
        <v>39975.296999999999</v>
      </c>
      <c r="BQ386" s="6">
        <f ca="1">BQ385+SUMIFS('Transactions (Dated)'!$F:$F,'Transactions (Dated)'!$D:$D,$BL386,'Transactions (Dated)'!$B:$B,BQ$11,'Transactions (Dated)'!$C:$C,"Dividend (paid to cash)")*AB386</f>
        <v>312.18000000000006</v>
      </c>
      <c r="BR386" s="6">
        <f ca="1">BR385+SUMIFS('Transactions (Dated)'!$F:$F,'Transactions (Dated)'!$D:$D,$BL386,'Transactions (Dated)'!$B:$B,BR$11,'Transactions (Dated)'!$C:$C,"Dividend (paid to cash)")*AC386</f>
        <v>0</v>
      </c>
      <c r="BS386" s="6">
        <f ca="1">BS385+SUMIFS('Transactions (Dated)'!$F:$F,'Transactions (Dated)'!$D:$D,$BL386,'Transactions (Dated)'!$B:$B,BS$11,'Transactions (Dated)'!$C:$C,"Dividend (paid to cash)")*AD386</f>
        <v>0</v>
      </c>
      <c r="BT386" s="6">
        <f ca="1">BT385+SUMIFS('Transactions (Dated)'!$F:$F,'Transactions (Dated)'!$D:$D,$BL386,'Transactions (Dated)'!$B:$B,BT$11,'Transactions (Dated)'!$C:$C,"Dividend (paid to cash)")*AE386</f>
        <v>1014.9999999999999</v>
      </c>
      <c r="BU386" s="6">
        <f ca="1">BU385+SUMIFS('Transactions (Dated)'!$F:$F,'Transactions (Dated)'!$D:$D,$BL386,'Transactions (Dated)'!$B:$B,BU$11,'Transactions (Dated)'!$C:$C,"Dividend (paid to cash)")*AF386</f>
        <v>0</v>
      </c>
      <c r="BV386" s="6">
        <f ca="1">BV385+SUMIFS('Transactions (Dated)'!$F:$F,'Transactions (Dated)'!$D:$D,$BL386,'Transactions (Dated)'!$B:$B,BV$11,'Transactions (Dated)'!$C:$C,"Dividend (paid to cash)")*AG386</f>
        <v>0</v>
      </c>
      <c r="BW386" s="6">
        <f ca="1">BW385+SUMIFS('Transactions (Dated)'!$F:$F,'Transactions (Dated)'!$D:$D,$BL386,'Transactions (Dated)'!$B:$B,BW$11,'Transactions (Dated)'!$C:$C,"Dividend (paid to cash)")*AH386</f>
        <v>0</v>
      </c>
      <c r="BX386" s="6">
        <f ca="1">BX385+SUMIFS('Transactions (Dated)'!$F:$F,'Transactions (Dated)'!$D:$D,$BL386,'Transactions (Dated)'!$B:$B,BX$11,'Transactions (Dated)'!$C:$C,"Dividend (paid to cash)")*AI386</f>
        <v>0</v>
      </c>
      <c r="BY386" s="6">
        <f ca="1">BY385+SUMIFS('Transactions (Dated)'!$F:$F,'Transactions (Dated)'!$D:$D,$BL386,'Transactions (Dated)'!$B:$B,BY$11,'Transactions (Dated)'!$C:$C,"Dividend (paid to cash)")*AJ386</f>
        <v>0</v>
      </c>
      <c r="BZ386" s="6">
        <f ca="1">BZ385+SUMIFS('Transactions (Dated)'!$F:$F,'Transactions (Dated)'!$D:$D,$BL386,'Transactions (Dated)'!$B:$B,BZ$11,'Transactions (Dated)'!$C:$C,"Dividend (paid to cash)")*AK386</f>
        <v>0</v>
      </c>
      <c r="CA386" s="6">
        <f ca="1">CA385+SUMIFS('Transactions (Dated)'!$F:$F,'Transactions (Dated)'!$D:$D,$BL386,'Transactions (Dated)'!$B:$B,CA$11,'Transactions (Dated)'!$C:$C,"Dividend (paid to cash)")*AL386</f>
        <v>0</v>
      </c>
      <c r="CB386" s="6">
        <v>0</v>
      </c>
      <c r="CC386" s="6">
        <v>0</v>
      </c>
      <c r="CD386" s="6"/>
      <c r="CF386" s="6">
        <f t="shared" ca="1" si="164"/>
        <v>108122.59199999998</v>
      </c>
      <c r="CH386" s="3">
        <f t="shared" si="165"/>
        <v>42459</v>
      </c>
      <c r="CI386" s="4">
        <f t="shared" ca="1" si="158"/>
        <v>865296.92</v>
      </c>
      <c r="CJ386" s="4">
        <f t="shared" ca="1" si="159"/>
        <v>108122.59199999998</v>
      </c>
      <c r="CL386" s="4">
        <f t="shared" ca="1" si="160"/>
        <v>973419.51199999999</v>
      </c>
    </row>
    <row r="387" spans="2:90" x14ac:dyDescent="0.15">
      <c r="B387" s="3">
        <f t="shared" si="161"/>
        <v>42460</v>
      </c>
      <c r="C387" s="2">
        <v>13494.4</v>
      </c>
      <c r="E387" s="70">
        <v>42460</v>
      </c>
      <c r="F387" s="69">
        <v>10.54</v>
      </c>
      <c r="G387" s="69">
        <v>2.17</v>
      </c>
      <c r="H387" s="69">
        <v>18.170000000000002</v>
      </c>
      <c r="I387" s="69">
        <v>34.1</v>
      </c>
      <c r="J387" s="69">
        <v>15.05</v>
      </c>
      <c r="K387" s="69">
        <v>12.65</v>
      </c>
      <c r="L387" s="69">
        <v>18.420000000000002</v>
      </c>
      <c r="M387" s="69">
        <v>3.47</v>
      </c>
      <c r="N387" s="69">
        <v>9.49</v>
      </c>
      <c r="O387" s="69">
        <v>9.8167000000000009</v>
      </c>
      <c r="P387" s="69">
        <v>28</v>
      </c>
      <c r="Q387" s="69">
        <v>0.98</v>
      </c>
      <c r="R387" s="69">
        <v>4.76</v>
      </c>
      <c r="S387" s="69">
        <v>40.71</v>
      </c>
      <c r="T387" s="69"/>
      <c r="U387">
        <v>40.71</v>
      </c>
      <c r="V387" s="4"/>
      <c r="X387" s="3">
        <f t="shared" si="140"/>
        <v>42460</v>
      </c>
      <c r="Y387" s="40">
        <f ca="1">Y386+SUMIFS('Transactions (Dated)'!$E$2:$E$53,'Transactions (Dated)'!$D$2:$D$53,'Share Values'!$X387,'Transactions (Dated)'!$B$2:$B$53,'Share Values'!Y$11,'Transactions (Dated)'!$C$2:$C$53,"Buy")-SUMIFS('Transactions (Dated)'!$E$2:$E$53,'Transactions (Dated)'!$D$2:$D$53,'Share Values'!$X387,'Transactions (Dated)'!$B$2:$B$53,'Share Values'!Y$11,'Transactions (Dated)'!$C$2:$C$53,"Sell")</f>
        <v>4625</v>
      </c>
      <c r="Z387" s="40">
        <f ca="1">Z386+SUMIFS('Transactions (Dated)'!$E$2:$E$53,'Transactions (Dated)'!$D$2:$D$53,'Share Values'!$X387,'Transactions (Dated)'!$B$2:$B$53,'Share Values'!Z$11,'Transactions (Dated)'!$C$2:$C$53,"Buy")-SUMIFS('Transactions (Dated)'!$E$2:$E$53,'Transactions (Dated)'!$D$2:$D$53,'Share Values'!$X387,'Transactions (Dated)'!$B$2:$B$53,'Share Values'!Z$11,'Transactions (Dated)'!$C$2:$C$53,"Sell")</f>
        <v>9375</v>
      </c>
      <c r="AA387" s="40">
        <f ca="1">AA386+SUMIFS('Transactions (Dated)'!$E$2:$E$53,'Transactions (Dated)'!$D$2:$D$53,'Share Values'!$X387,'Transactions (Dated)'!$B$2:$B$53,'Share Values'!AA$11,'Transactions (Dated)'!$C$2:$C$53,"Buy")-SUMIFS('Transactions (Dated)'!$E$2:$E$53,'Transactions (Dated)'!$D$2:$D$53,'Share Values'!$X387,'Transactions (Dated)'!$B$2:$B$53,'Share Values'!AA$11,'Transactions (Dated)'!$C$2:$C$53,"Sell")</f>
        <v>28857</v>
      </c>
      <c r="AB387" s="40">
        <f ca="1">AB386+SUMIFS('Transactions (Dated)'!$E$2:$E$53,'Transactions (Dated)'!$D$2:$D$53,'Share Values'!$X387,'Transactions (Dated)'!$B$2:$B$53,'Share Values'!AB$11,'Transactions (Dated)'!$C$2:$C$53,"Buy")-SUMIFS('Transactions (Dated)'!$E$2:$E$53,'Transactions (Dated)'!$D$2:$D$53,'Share Values'!$X387,'Transactions (Dated)'!$B$2:$B$53,'Share Values'!AB$11,'Transactions (Dated)'!$C$2:$C$53,"Sell")</f>
        <v>1892</v>
      </c>
      <c r="AC387" s="40">
        <f ca="1">AC386+SUMIFS('Transactions (Dated)'!$E$2:$E$53,'Transactions (Dated)'!$D$2:$D$53,'Share Values'!$X387,'Transactions (Dated)'!$B$2:$B$53,'Share Values'!AC$11,'Transactions (Dated)'!$C$2:$C$53,"Buy")-SUMIFS('Transactions (Dated)'!$E$2:$E$53,'Transactions (Dated)'!$D$2:$D$53,'Share Values'!$X387,'Transactions (Dated)'!$B$2:$B$53,'Share Values'!AC$11,'Transactions (Dated)'!$C$2:$C$53,"Sell")</f>
        <v>2348</v>
      </c>
      <c r="AD387" s="40">
        <f ca="1">AD386+SUMIFS('Transactions (Dated)'!$E$2:$E$53,'Transactions (Dated)'!$D$2:$D$53,'Share Values'!$X387,'Transactions (Dated)'!$B$2:$B$53,'Share Values'!AD$11,'Transactions (Dated)'!$C$2:$C$53,"Buy")-SUMIFS('Transactions (Dated)'!$E$2:$E$53,'Transactions (Dated)'!$D$2:$D$53,'Share Values'!$X387,'Transactions (Dated)'!$B$2:$B$53,'Share Values'!AD$11,'Transactions (Dated)'!$C$2:$C$53,"Sell")</f>
        <v>0</v>
      </c>
      <c r="AE387" s="40">
        <f ca="1">AE386+SUMIFS('Transactions (Dated)'!$E$2:$E$53,'Transactions (Dated)'!$D$2:$D$53,'Share Values'!$X387,'Transactions (Dated)'!$B$2:$B$53,'Share Values'!AE$11,'Transactions (Dated)'!$C$2:$C$53,"Buy")-SUMIFS('Transactions (Dated)'!$E$2:$E$53,'Transactions (Dated)'!$D$2:$D$53,'Share Values'!$X387,'Transactions (Dated)'!$B$2:$B$53,'Share Values'!AE$11,'Transactions (Dated)'!$C$2:$C$53,"Sell")</f>
        <v>2900</v>
      </c>
      <c r="AF387" s="40">
        <f ca="1">AF386+SUMIFS('Transactions (Dated)'!$E$2:$E$53,'Transactions (Dated)'!$D$2:$D$53,'Share Values'!$X387,'Transactions (Dated)'!$B$2:$B$53,'Share Values'!AF$11,'Transactions (Dated)'!$C$2:$C$53,"Buy")-SUMIFS('Transactions (Dated)'!$E$2:$E$53,'Transactions (Dated)'!$D$2:$D$53,'Share Values'!$X387,'Transactions (Dated)'!$B$2:$B$53,'Share Values'!AF$11,'Transactions (Dated)'!$C$2:$C$53,"Sell")</f>
        <v>14201</v>
      </c>
      <c r="AG387" s="40">
        <f ca="1">AG386+SUMIFS('Transactions (Dated)'!$E$2:$E$53,'Transactions (Dated)'!$D$2:$D$53,'Share Values'!$X387,'Transactions (Dated)'!$B$2:$B$53,'Share Values'!AG$11,'Transactions (Dated)'!$C$2:$C$53,"Buy")-SUMIFS('Transactions (Dated)'!$E$2:$E$53,'Transactions (Dated)'!$D$2:$D$53,'Share Values'!$X387,'Transactions (Dated)'!$B$2:$B$53,'Share Values'!AG$11,'Transactions (Dated)'!$C$2:$C$53,"Sell")</f>
        <v>6835</v>
      </c>
      <c r="AH387" s="40">
        <f ca="1">AH386+SUMIFS('Transactions (Dated)'!$E$2:$E$53,'Transactions (Dated)'!$D$2:$D$53,'Share Values'!$X387,'Transactions (Dated)'!$B$2:$B$53,'Share Values'!AH$11,'Transactions (Dated)'!$C$2:$C$53,"Buy")-SUMIFS('Transactions (Dated)'!$E$2:$E$53,'Transactions (Dated)'!$D$2:$D$53,'Share Values'!$X387,'Transactions (Dated)'!$B$2:$B$53,'Share Values'!AH$11,'Transactions (Dated)'!$C$2:$C$53,"Sell")</f>
        <v>0</v>
      </c>
      <c r="AI387" s="40">
        <f ca="1">AI386+SUMIFS('Transactions (Dated)'!$E$2:$E$53,'Transactions (Dated)'!$D$2:$D$53,'Share Values'!$X387,'Transactions (Dated)'!$B$2:$B$53,'Share Values'!AI$11,'Transactions (Dated)'!$C$2:$C$53,"Buy")-SUMIFS('Transactions (Dated)'!$E$2:$E$53,'Transactions (Dated)'!$D$2:$D$53,'Share Values'!$X387,'Transactions (Dated)'!$B$2:$B$53,'Share Values'!AI$11,'Transactions (Dated)'!$C$2:$C$53,"Sell")</f>
        <v>0</v>
      </c>
      <c r="AJ387" s="40">
        <f ca="1">AJ386+SUMIFS('Transactions (Dated)'!$E$2:$E$53,'Transactions (Dated)'!$D$2:$D$53,'Share Values'!$X387,'Transactions (Dated)'!$B$2:$B$53,'Share Values'!AJ$11,'Transactions (Dated)'!$C$2:$C$53,"Buy")-SUMIFS('Transactions (Dated)'!$E$2:$E$53,'Transactions (Dated)'!$D$2:$D$53,'Share Values'!$X387,'Transactions (Dated)'!$B$2:$B$53,'Share Values'!AJ$11,'Transactions (Dated)'!$C$2:$C$53,"Sell")</f>
        <v>0</v>
      </c>
      <c r="AK387" s="40">
        <f ca="1">AK386+SUMIFS('Transactions (Dated)'!$E$2:$E$53,'Transactions (Dated)'!$D$2:$D$53,'Share Values'!$X387,'Transactions (Dated)'!$B$2:$B$53,'Share Values'!AK$11,'Transactions (Dated)'!$C$2:$C$53,"Buy")-SUMIFS('Transactions (Dated)'!$E$2:$E$53,'Transactions (Dated)'!$D$2:$D$53,'Share Values'!$X387,'Transactions (Dated)'!$B$2:$B$53,'Share Values'!AK$11,'Transactions (Dated)'!$C$2:$C$53,"Sell")</f>
        <v>0</v>
      </c>
      <c r="AL387" s="40">
        <f ca="1">AL386+SUMIFS('Transactions (Dated)'!$E$2:$E$53,'Transactions (Dated)'!$D$2:$D$53,'Share Values'!$X387,'Transactions (Dated)'!$B$2:$B$53,'Share Values'!AL$11,'Transactions (Dated)'!$C$2:$C$53,"Buy")-SUMIFS('Transactions (Dated)'!$E$2:$E$53,'Transactions (Dated)'!$D$2:$D$53,'Share Values'!$X387,'Transactions (Dated)'!$B$2:$B$53,'Share Values'!AL$11,'Transactions (Dated)'!$C$2:$C$53,"Sell")</f>
        <v>0</v>
      </c>
      <c r="AM387" s="40">
        <f ca="1">AM386+SUMIFS('Transactions (Dated)'!$E$2:$E$53,'Transactions (Dated)'!$D$2:$D$53,'Share Values'!$X387,'Transactions (Dated)'!$B$2:$B$53,'Share Values'!AM$11,'Transactions (Dated)'!$C$2:$C$53,"Buy")-SUMIFS('Transactions (Dated)'!$E$2:$E$53,'Transactions (Dated)'!$D$2:$D$53,'Share Values'!$X387,'Transactions (Dated)'!$B$2:$B$53,'Share Values'!AM$11,'Transactions (Dated)'!$C$2:$C$53,"Sell")</f>
        <v>0</v>
      </c>
      <c r="AN387" s="40">
        <f ca="1">AN386+SUMIFS('Transactions (Dated)'!$E$2:$E$53,'Transactions (Dated)'!$D$2:$D$53,'Share Values'!$X387,'Transactions (Dated)'!$B$2:$B$53,'Share Values'!AN$11,'Transactions (Dated)'!$C$2:$C$53,"Buy")-SUMIFS('Transactions (Dated)'!$E$2:$E$53,'Transactions (Dated)'!$D$2:$D$53,'Share Values'!$X387,'Transactions (Dated)'!$B$2:$B$53,'Share Values'!AN$11,'Transactions (Dated)'!$C$2:$C$53,"Sell")</f>
        <v>0</v>
      </c>
      <c r="AO387" s="40"/>
      <c r="AQ387" s="3">
        <f t="shared" si="141"/>
        <v>42460</v>
      </c>
      <c r="AR387" s="6">
        <f t="shared" ca="1" si="142"/>
        <v>48747.499999999993</v>
      </c>
      <c r="AS387" s="6">
        <f t="shared" ca="1" si="143"/>
        <v>20343.75</v>
      </c>
      <c r="AT387" s="6">
        <f t="shared" ca="1" si="144"/>
        <v>524331.69000000006</v>
      </c>
      <c r="AU387" s="6">
        <f t="shared" ca="1" si="145"/>
        <v>64517.200000000004</v>
      </c>
      <c r="AV387" s="6">
        <f t="shared" ca="1" si="146"/>
        <v>35337.4</v>
      </c>
      <c r="AW387" s="6">
        <f t="shared" ca="1" si="147"/>
        <v>0</v>
      </c>
      <c r="AX387" s="6">
        <f t="shared" ca="1" si="148"/>
        <v>53418.000000000007</v>
      </c>
      <c r="AY387" s="6">
        <f t="shared" ca="1" si="149"/>
        <v>49277.47</v>
      </c>
      <c r="AZ387" s="6">
        <f t="shared" ca="1" si="150"/>
        <v>64864.15</v>
      </c>
      <c r="BA387" s="6">
        <f t="shared" ca="1" si="151"/>
        <v>0</v>
      </c>
      <c r="BB387" s="6">
        <f t="shared" ca="1" si="152"/>
        <v>0</v>
      </c>
      <c r="BC387" s="6">
        <f t="shared" ca="1" si="153"/>
        <v>0</v>
      </c>
      <c r="BD387" s="6">
        <f t="shared" ca="1" si="154"/>
        <v>0</v>
      </c>
      <c r="BE387" s="6">
        <f t="shared" ca="1" si="155"/>
        <v>0</v>
      </c>
      <c r="BF387" s="6">
        <f t="shared" ca="1" si="162"/>
        <v>0</v>
      </c>
      <c r="BG387" s="6">
        <f t="shared" ca="1" si="163"/>
        <v>0</v>
      </c>
      <c r="BH387" s="6"/>
      <c r="BJ387" s="4">
        <f t="shared" ca="1" si="156"/>
        <v>860837.16</v>
      </c>
      <c r="BL387" s="3">
        <f t="shared" si="157"/>
        <v>42460</v>
      </c>
      <c r="BM387" s="6">
        <f>BM386+SUMIFS('Transactions (Dated)'!G:G,'Transactions (Dated)'!D:D,'Share Values'!AQ387)</f>
        <v>64398.239999999991</v>
      </c>
      <c r="BN387" s="6">
        <f ca="1">BN386+SUMIFS('Transactions (Dated)'!$F:$F,'Transactions (Dated)'!$D:$D,$BL387,'Transactions (Dated)'!$B:$B,BN$11,'Transactions (Dated)'!$C:$C,"Dividend (paid to cash)")*Y387</f>
        <v>0</v>
      </c>
      <c r="BO387" s="6">
        <f ca="1">BO386+SUMIFS('Transactions (Dated)'!$F:$F,'Transactions (Dated)'!$D:$D,$BL387,'Transactions (Dated)'!$B:$B,BO$11,'Transactions (Dated)'!$C:$C,"Dividend (paid to cash)")*Z387</f>
        <v>2421.875</v>
      </c>
      <c r="BP387" s="6">
        <f ca="1">BP386+SUMIFS('Transactions (Dated)'!$F:$F,'Transactions (Dated)'!$D:$D,$BL387,'Transactions (Dated)'!$B:$B,BP$11,'Transactions (Dated)'!$C:$C,"Dividend (paid to cash)")*AA387</f>
        <v>39975.296999999999</v>
      </c>
      <c r="BQ387" s="6">
        <f ca="1">BQ386+SUMIFS('Transactions (Dated)'!$F:$F,'Transactions (Dated)'!$D:$D,$BL387,'Transactions (Dated)'!$B:$B,BQ$11,'Transactions (Dated)'!$C:$C,"Dividend (paid to cash)")*AB387</f>
        <v>312.18000000000006</v>
      </c>
      <c r="BR387" s="6">
        <f ca="1">BR386+SUMIFS('Transactions (Dated)'!$F:$F,'Transactions (Dated)'!$D:$D,$BL387,'Transactions (Dated)'!$B:$B,BR$11,'Transactions (Dated)'!$C:$C,"Dividend (paid to cash)")*AC387</f>
        <v>0</v>
      </c>
      <c r="BS387" s="6">
        <f ca="1">BS386+SUMIFS('Transactions (Dated)'!$F:$F,'Transactions (Dated)'!$D:$D,$BL387,'Transactions (Dated)'!$B:$B,BS$11,'Transactions (Dated)'!$C:$C,"Dividend (paid to cash)")*AD387</f>
        <v>0</v>
      </c>
      <c r="BT387" s="6">
        <f ca="1">BT386+SUMIFS('Transactions (Dated)'!$F:$F,'Transactions (Dated)'!$D:$D,$BL387,'Transactions (Dated)'!$B:$B,BT$11,'Transactions (Dated)'!$C:$C,"Dividend (paid to cash)")*AE387</f>
        <v>1014.9999999999999</v>
      </c>
      <c r="BU387" s="6">
        <f ca="1">BU386+SUMIFS('Transactions (Dated)'!$F:$F,'Transactions (Dated)'!$D:$D,$BL387,'Transactions (Dated)'!$B:$B,BU$11,'Transactions (Dated)'!$C:$C,"Dividend (paid to cash)")*AF387</f>
        <v>0</v>
      </c>
      <c r="BV387" s="6">
        <f ca="1">BV386+SUMIFS('Transactions (Dated)'!$F:$F,'Transactions (Dated)'!$D:$D,$BL387,'Transactions (Dated)'!$B:$B,BV$11,'Transactions (Dated)'!$C:$C,"Dividend (paid to cash)")*AG387</f>
        <v>0</v>
      </c>
      <c r="BW387" s="6">
        <f ca="1">BW386+SUMIFS('Transactions (Dated)'!$F:$F,'Transactions (Dated)'!$D:$D,$BL387,'Transactions (Dated)'!$B:$B,BW$11,'Transactions (Dated)'!$C:$C,"Dividend (paid to cash)")*AH387</f>
        <v>0</v>
      </c>
      <c r="BX387" s="6">
        <f ca="1">BX386+SUMIFS('Transactions (Dated)'!$F:$F,'Transactions (Dated)'!$D:$D,$BL387,'Transactions (Dated)'!$B:$B,BX$11,'Transactions (Dated)'!$C:$C,"Dividend (paid to cash)")*AI387</f>
        <v>0</v>
      </c>
      <c r="BY387" s="6">
        <f ca="1">BY386+SUMIFS('Transactions (Dated)'!$F:$F,'Transactions (Dated)'!$D:$D,$BL387,'Transactions (Dated)'!$B:$B,BY$11,'Transactions (Dated)'!$C:$C,"Dividend (paid to cash)")*AJ387</f>
        <v>0</v>
      </c>
      <c r="BZ387" s="6">
        <f ca="1">BZ386+SUMIFS('Transactions (Dated)'!$F:$F,'Transactions (Dated)'!$D:$D,$BL387,'Transactions (Dated)'!$B:$B,BZ$11,'Transactions (Dated)'!$C:$C,"Dividend (paid to cash)")*AK387</f>
        <v>0</v>
      </c>
      <c r="CA387" s="6">
        <f ca="1">CA386+SUMIFS('Transactions (Dated)'!$F:$F,'Transactions (Dated)'!$D:$D,$BL387,'Transactions (Dated)'!$B:$B,CA$11,'Transactions (Dated)'!$C:$C,"Dividend (paid to cash)")*AL387</f>
        <v>0</v>
      </c>
      <c r="CB387" s="6">
        <v>0</v>
      </c>
      <c r="CC387" s="6">
        <v>0</v>
      </c>
      <c r="CD387" s="6"/>
      <c r="CF387" s="6">
        <f t="shared" ca="1" si="164"/>
        <v>108122.59199999998</v>
      </c>
      <c r="CH387" s="3">
        <f t="shared" si="165"/>
        <v>42460</v>
      </c>
      <c r="CI387" s="4">
        <f t="shared" ca="1" si="158"/>
        <v>860837.16</v>
      </c>
      <c r="CJ387" s="4">
        <f t="shared" ca="1" si="159"/>
        <v>108122.59199999998</v>
      </c>
      <c r="CL387" s="4">
        <f t="shared" ca="1" si="160"/>
        <v>968959.75199999998</v>
      </c>
    </row>
    <row r="388" spans="2:90" x14ac:dyDescent="0.15">
      <c r="B388" s="3">
        <f t="shared" si="161"/>
        <v>42461</v>
      </c>
      <c r="C388" s="2">
        <v>13440.4</v>
      </c>
      <c r="E388" s="70">
        <v>42461</v>
      </c>
      <c r="F388" s="69">
        <v>9.74</v>
      </c>
      <c r="G388" s="69">
        <v>2.2000000000000002</v>
      </c>
      <c r="H388" s="69">
        <v>18.11</v>
      </c>
      <c r="I388" s="69">
        <v>33.93</v>
      </c>
      <c r="J388" s="69">
        <v>15.11</v>
      </c>
      <c r="K388" s="69">
        <v>12.7</v>
      </c>
      <c r="L388" s="69">
        <v>18.41</v>
      </c>
      <c r="M388" s="69">
        <v>3.47</v>
      </c>
      <c r="N388" s="69">
        <v>9.4</v>
      </c>
      <c r="O388" s="69">
        <v>9.73</v>
      </c>
      <c r="P388" s="69">
        <v>27.89</v>
      </c>
      <c r="Q388" s="69">
        <v>0.98</v>
      </c>
      <c r="R388" s="69">
        <v>4.68</v>
      </c>
      <c r="S388" s="69">
        <v>40.770000000000003</v>
      </c>
      <c r="T388" s="69"/>
      <c r="U388">
        <v>40.770000000000003</v>
      </c>
      <c r="V388" s="4"/>
      <c r="X388" s="3">
        <f t="shared" si="140"/>
        <v>42461</v>
      </c>
      <c r="Y388" s="40">
        <f ca="1">Y387+SUMIFS('Transactions (Dated)'!$E$2:$E$53,'Transactions (Dated)'!$D$2:$D$53,'Share Values'!$X388,'Transactions (Dated)'!$B$2:$B$53,'Share Values'!Y$11,'Transactions (Dated)'!$C$2:$C$53,"Buy")-SUMIFS('Transactions (Dated)'!$E$2:$E$53,'Transactions (Dated)'!$D$2:$D$53,'Share Values'!$X388,'Transactions (Dated)'!$B$2:$B$53,'Share Values'!Y$11,'Transactions (Dated)'!$C$2:$C$53,"Sell")</f>
        <v>4625</v>
      </c>
      <c r="Z388" s="40">
        <f ca="1">Z387+SUMIFS('Transactions (Dated)'!$E$2:$E$53,'Transactions (Dated)'!$D$2:$D$53,'Share Values'!$X388,'Transactions (Dated)'!$B$2:$B$53,'Share Values'!Z$11,'Transactions (Dated)'!$C$2:$C$53,"Buy")-SUMIFS('Transactions (Dated)'!$E$2:$E$53,'Transactions (Dated)'!$D$2:$D$53,'Share Values'!$X388,'Transactions (Dated)'!$B$2:$B$53,'Share Values'!Z$11,'Transactions (Dated)'!$C$2:$C$53,"Sell")</f>
        <v>9375</v>
      </c>
      <c r="AA388" s="40">
        <f ca="1">AA387+SUMIFS('Transactions (Dated)'!$E$2:$E$53,'Transactions (Dated)'!$D$2:$D$53,'Share Values'!$X388,'Transactions (Dated)'!$B$2:$B$53,'Share Values'!AA$11,'Transactions (Dated)'!$C$2:$C$53,"Buy")-SUMIFS('Transactions (Dated)'!$E$2:$E$53,'Transactions (Dated)'!$D$2:$D$53,'Share Values'!$X388,'Transactions (Dated)'!$B$2:$B$53,'Share Values'!AA$11,'Transactions (Dated)'!$C$2:$C$53,"Sell")</f>
        <v>28857</v>
      </c>
      <c r="AB388" s="40">
        <f ca="1">AB387+SUMIFS('Transactions (Dated)'!$E$2:$E$53,'Transactions (Dated)'!$D$2:$D$53,'Share Values'!$X388,'Transactions (Dated)'!$B$2:$B$53,'Share Values'!AB$11,'Transactions (Dated)'!$C$2:$C$53,"Buy")-SUMIFS('Transactions (Dated)'!$E$2:$E$53,'Transactions (Dated)'!$D$2:$D$53,'Share Values'!$X388,'Transactions (Dated)'!$B$2:$B$53,'Share Values'!AB$11,'Transactions (Dated)'!$C$2:$C$53,"Sell")</f>
        <v>1892</v>
      </c>
      <c r="AC388" s="40">
        <f ca="1">AC387+SUMIFS('Transactions (Dated)'!$E$2:$E$53,'Transactions (Dated)'!$D$2:$D$53,'Share Values'!$X388,'Transactions (Dated)'!$B$2:$B$53,'Share Values'!AC$11,'Transactions (Dated)'!$C$2:$C$53,"Buy")-SUMIFS('Transactions (Dated)'!$E$2:$E$53,'Transactions (Dated)'!$D$2:$D$53,'Share Values'!$X388,'Transactions (Dated)'!$B$2:$B$53,'Share Values'!AC$11,'Transactions (Dated)'!$C$2:$C$53,"Sell")</f>
        <v>2348</v>
      </c>
      <c r="AD388" s="40">
        <f ca="1">AD387+SUMIFS('Transactions (Dated)'!$E$2:$E$53,'Transactions (Dated)'!$D$2:$D$53,'Share Values'!$X388,'Transactions (Dated)'!$B$2:$B$53,'Share Values'!AD$11,'Transactions (Dated)'!$C$2:$C$53,"Buy")-SUMIFS('Transactions (Dated)'!$E$2:$E$53,'Transactions (Dated)'!$D$2:$D$53,'Share Values'!$X388,'Transactions (Dated)'!$B$2:$B$53,'Share Values'!AD$11,'Transactions (Dated)'!$C$2:$C$53,"Sell")</f>
        <v>0</v>
      </c>
      <c r="AE388" s="40">
        <f ca="1">AE387+SUMIFS('Transactions (Dated)'!$E$2:$E$53,'Transactions (Dated)'!$D$2:$D$53,'Share Values'!$X388,'Transactions (Dated)'!$B$2:$B$53,'Share Values'!AE$11,'Transactions (Dated)'!$C$2:$C$53,"Buy")-SUMIFS('Transactions (Dated)'!$E$2:$E$53,'Transactions (Dated)'!$D$2:$D$53,'Share Values'!$X388,'Transactions (Dated)'!$B$2:$B$53,'Share Values'!AE$11,'Transactions (Dated)'!$C$2:$C$53,"Sell")</f>
        <v>2900</v>
      </c>
      <c r="AF388" s="40">
        <f ca="1">AF387+SUMIFS('Transactions (Dated)'!$E$2:$E$53,'Transactions (Dated)'!$D$2:$D$53,'Share Values'!$X388,'Transactions (Dated)'!$B$2:$B$53,'Share Values'!AF$11,'Transactions (Dated)'!$C$2:$C$53,"Buy")-SUMIFS('Transactions (Dated)'!$E$2:$E$53,'Transactions (Dated)'!$D$2:$D$53,'Share Values'!$X388,'Transactions (Dated)'!$B$2:$B$53,'Share Values'!AF$11,'Transactions (Dated)'!$C$2:$C$53,"Sell")</f>
        <v>14201</v>
      </c>
      <c r="AG388" s="40">
        <f ca="1">AG387+SUMIFS('Transactions (Dated)'!$E$2:$E$53,'Transactions (Dated)'!$D$2:$D$53,'Share Values'!$X388,'Transactions (Dated)'!$B$2:$B$53,'Share Values'!AG$11,'Transactions (Dated)'!$C$2:$C$53,"Buy")-SUMIFS('Transactions (Dated)'!$E$2:$E$53,'Transactions (Dated)'!$D$2:$D$53,'Share Values'!$X388,'Transactions (Dated)'!$B$2:$B$53,'Share Values'!AG$11,'Transactions (Dated)'!$C$2:$C$53,"Sell")</f>
        <v>6835</v>
      </c>
      <c r="AH388" s="40">
        <f ca="1">AH387+SUMIFS('Transactions (Dated)'!$E$2:$E$53,'Transactions (Dated)'!$D$2:$D$53,'Share Values'!$X388,'Transactions (Dated)'!$B$2:$B$53,'Share Values'!AH$11,'Transactions (Dated)'!$C$2:$C$53,"Buy")-SUMIFS('Transactions (Dated)'!$E$2:$E$53,'Transactions (Dated)'!$D$2:$D$53,'Share Values'!$X388,'Transactions (Dated)'!$B$2:$B$53,'Share Values'!AH$11,'Transactions (Dated)'!$C$2:$C$53,"Sell")</f>
        <v>0</v>
      </c>
      <c r="AI388" s="40">
        <f ca="1">AI387+SUMIFS('Transactions (Dated)'!$E$2:$E$53,'Transactions (Dated)'!$D$2:$D$53,'Share Values'!$X388,'Transactions (Dated)'!$B$2:$B$53,'Share Values'!AI$11,'Transactions (Dated)'!$C$2:$C$53,"Buy")-SUMIFS('Transactions (Dated)'!$E$2:$E$53,'Transactions (Dated)'!$D$2:$D$53,'Share Values'!$X388,'Transactions (Dated)'!$B$2:$B$53,'Share Values'!AI$11,'Transactions (Dated)'!$C$2:$C$53,"Sell")</f>
        <v>0</v>
      </c>
      <c r="AJ388" s="40">
        <f ca="1">AJ387+SUMIFS('Transactions (Dated)'!$E$2:$E$53,'Transactions (Dated)'!$D$2:$D$53,'Share Values'!$X388,'Transactions (Dated)'!$B$2:$B$53,'Share Values'!AJ$11,'Transactions (Dated)'!$C$2:$C$53,"Buy")-SUMIFS('Transactions (Dated)'!$E$2:$E$53,'Transactions (Dated)'!$D$2:$D$53,'Share Values'!$X388,'Transactions (Dated)'!$B$2:$B$53,'Share Values'!AJ$11,'Transactions (Dated)'!$C$2:$C$53,"Sell")</f>
        <v>0</v>
      </c>
      <c r="AK388" s="40">
        <f ca="1">AK387+SUMIFS('Transactions (Dated)'!$E$2:$E$53,'Transactions (Dated)'!$D$2:$D$53,'Share Values'!$X388,'Transactions (Dated)'!$B$2:$B$53,'Share Values'!AK$11,'Transactions (Dated)'!$C$2:$C$53,"Buy")-SUMIFS('Transactions (Dated)'!$E$2:$E$53,'Transactions (Dated)'!$D$2:$D$53,'Share Values'!$X388,'Transactions (Dated)'!$B$2:$B$53,'Share Values'!AK$11,'Transactions (Dated)'!$C$2:$C$53,"Sell")</f>
        <v>0</v>
      </c>
      <c r="AL388" s="40">
        <f ca="1">AL387+SUMIFS('Transactions (Dated)'!$E$2:$E$53,'Transactions (Dated)'!$D$2:$D$53,'Share Values'!$X388,'Transactions (Dated)'!$B$2:$B$53,'Share Values'!AL$11,'Transactions (Dated)'!$C$2:$C$53,"Buy")-SUMIFS('Transactions (Dated)'!$E$2:$E$53,'Transactions (Dated)'!$D$2:$D$53,'Share Values'!$X388,'Transactions (Dated)'!$B$2:$B$53,'Share Values'!AL$11,'Transactions (Dated)'!$C$2:$C$53,"Sell")</f>
        <v>0</v>
      </c>
      <c r="AM388" s="40">
        <f ca="1">AM387+SUMIFS('Transactions (Dated)'!$E$2:$E$53,'Transactions (Dated)'!$D$2:$D$53,'Share Values'!$X388,'Transactions (Dated)'!$B$2:$B$53,'Share Values'!AM$11,'Transactions (Dated)'!$C$2:$C$53,"Buy")-SUMIFS('Transactions (Dated)'!$E$2:$E$53,'Transactions (Dated)'!$D$2:$D$53,'Share Values'!$X388,'Transactions (Dated)'!$B$2:$B$53,'Share Values'!AM$11,'Transactions (Dated)'!$C$2:$C$53,"Sell")</f>
        <v>0</v>
      </c>
      <c r="AN388" s="40">
        <f ca="1">AN387+SUMIFS('Transactions (Dated)'!$E$2:$E$53,'Transactions (Dated)'!$D$2:$D$53,'Share Values'!$X388,'Transactions (Dated)'!$B$2:$B$53,'Share Values'!AN$11,'Transactions (Dated)'!$C$2:$C$53,"Buy")-SUMIFS('Transactions (Dated)'!$E$2:$E$53,'Transactions (Dated)'!$D$2:$D$53,'Share Values'!$X388,'Transactions (Dated)'!$B$2:$B$53,'Share Values'!AN$11,'Transactions (Dated)'!$C$2:$C$53,"Sell")</f>
        <v>0</v>
      </c>
      <c r="AO388" s="40"/>
      <c r="AQ388" s="3">
        <f t="shared" si="141"/>
        <v>42461</v>
      </c>
      <c r="AR388" s="6">
        <f t="shared" ca="1" si="142"/>
        <v>45047.5</v>
      </c>
      <c r="AS388" s="6">
        <f t="shared" ca="1" si="143"/>
        <v>20625</v>
      </c>
      <c r="AT388" s="6">
        <f t="shared" ca="1" si="144"/>
        <v>522600.26999999996</v>
      </c>
      <c r="AU388" s="6">
        <f t="shared" ca="1" si="145"/>
        <v>64195.56</v>
      </c>
      <c r="AV388" s="6">
        <f t="shared" ca="1" si="146"/>
        <v>35478.28</v>
      </c>
      <c r="AW388" s="6">
        <f t="shared" ca="1" si="147"/>
        <v>0</v>
      </c>
      <c r="AX388" s="6">
        <f t="shared" ca="1" si="148"/>
        <v>53389</v>
      </c>
      <c r="AY388" s="6">
        <f t="shared" ca="1" si="149"/>
        <v>49277.47</v>
      </c>
      <c r="AZ388" s="6">
        <f t="shared" ca="1" si="150"/>
        <v>64249</v>
      </c>
      <c r="BA388" s="6">
        <f t="shared" ca="1" si="151"/>
        <v>0</v>
      </c>
      <c r="BB388" s="6">
        <f t="shared" ca="1" si="152"/>
        <v>0</v>
      </c>
      <c r="BC388" s="6">
        <f t="shared" ca="1" si="153"/>
        <v>0</v>
      </c>
      <c r="BD388" s="6">
        <f t="shared" ca="1" si="154"/>
        <v>0</v>
      </c>
      <c r="BE388" s="6">
        <f t="shared" ca="1" si="155"/>
        <v>0</v>
      </c>
      <c r="BF388" s="6">
        <f t="shared" ca="1" si="162"/>
        <v>0</v>
      </c>
      <c r="BG388" s="6">
        <f t="shared" ca="1" si="163"/>
        <v>0</v>
      </c>
      <c r="BH388" s="6"/>
      <c r="BJ388" s="4">
        <f t="shared" ca="1" si="156"/>
        <v>854862.08000000007</v>
      </c>
      <c r="BL388" s="3">
        <f t="shared" si="157"/>
        <v>42461</v>
      </c>
      <c r="BM388" s="6">
        <f>BM387+SUMIFS('Transactions (Dated)'!G:G,'Transactions (Dated)'!D:D,'Share Values'!AQ388)</f>
        <v>64398.239999999991</v>
      </c>
      <c r="BN388" s="6">
        <f ca="1">BN387+SUMIFS('Transactions (Dated)'!$F:$F,'Transactions (Dated)'!$D:$D,$BL388,'Transactions (Dated)'!$B:$B,BN$11,'Transactions (Dated)'!$C:$C,"Dividend (paid to cash)")*Y388</f>
        <v>0</v>
      </c>
      <c r="BO388" s="6">
        <f ca="1">BO387+SUMIFS('Transactions (Dated)'!$F:$F,'Transactions (Dated)'!$D:$D,$BL388,'Transactions (Dated)'!$B:$B,BO$11,'Transactions (Dated)'!$C:$C,"Dividend (paid to cash)")*Z388</f>
        <v>2421.875</v>
      </c>
      <c r="BP388" s="6">
        <f ca="1">BP387+SUMIFS('Transactions (Dated)'!$F:$F,'Transactions (Dated)'!$D:$D,$BL388,'Transactions (Dated)'!$B:$B,BP$11,'Transactions (Dated)'!$C:$C,"Dividend (paid to cash)")*AA388</f>
        <v>39975.296999999999</v>
      </c>
      <c r="BQ388" s="6">
        <f ca="1">BQ387+SUMIFS('Transactions (Dated)'!$F:$F,'Transactions (Dated)'!$D:$D,$BL388,'Transactions (Dated)'!$B:$B,BQ$11,'Transactions (Dated)'!$C:$C,"Dividend (paid to cash)")*AB388</f>
        <v>312.18000000000006</v>
      </c>
      <c r="BR388" s="6">
        <f ca="1">BR387+SUMIFS('Transactions (Dated)'!$F:$F,'Transactions (Dated)'!$D:$D,$BL388,'Transactions (Dated)'!$B:$B,BR$11,'Transactions (Dated)'!$C:$C,"Dividend (paid to cash)")*AC388</f>
        <v>0</v>
      </c>
      <c r="BS388" s="6">
        <f ca="1">BS387+SUMIFS('Transactions (Dated)'!$F:$F,'Transactions (Dated)'!$D:$D,$BL388,'Transactions (Dated)'!$B:$B,BS$11,'Transactions (Dated)'!$C:$C,"Dividend (paid to cash)")*AD388</f>
        <v>0</v>
      </c>
      <c r="BT388" s="6">
        <f ca="1">BT387+SUMIFS('Transactions (Dated)'!$F:$F,'Transactions (Dated)'!$D:$D,$BL388,'Transactions (Dated)'!$B:$B,BT$11,'Transactions (Dated)'!$C:$C,"Dividend (paid to cash)")*AE388</f>
        <v>1014.9999999999999</v>
      </c>
      <c r="BU388" s="6">
        <f ca="1">BU387+SUMIFS('Transactions (Dated)'!$F:$F,'Transactions (Dated)'!$D:$D,$BL388,'Transactions (Dated)'!$B:$B,BU$11,'Transactions (Dated)'!$C:$C,"Dividend (paid to cash)")*AF388</f>
        <v>0</v>
      </c>
      <c r="BV388" s="6">
        <f ca="1">BV387+SUMIFS('Transactions (Dated)'!$F:$F,'Transactions (Dated)'!$D:$D,$BL388,'Transactions (Dated)'!$B:$B,BV$11,'Transactions (Dated)'!$C:$C,"Dividend (paid to cash)")*AG388</f>
        <v>0</v>
      </c>
      <c r="BW388" s="6">
        <f ca="1">BW387+SUMIFS('Transactions (Dated)'!$F:$F,'Transactions (Dated)'!$D:$D,$BL388,'Transactions (Dated)'!$B:$B,BW$11,'Transactions (Dated)'!$C:$C,"Dividend (paid to cash)")*AH388</f>
        <v>0</v>
      </c>
      <c r="BX388" s="6">
        <f ca="1">BX387+SUMIFS('Transactions (Dated)'!$F:$F,'Transactions (Dated)'!$D:$D,$BL388,'Transactions (Dated)'!$B:$B,BX$11,'Transactions (Dated)'!$C:$C,"Dividend (paid to cash)")*AI388</f>
        <v>0</v>
      </c>
      <c r="BY388" s="6">
        <f ca="1">BY387+SUMIFS('Transactions (Dated)'!$F:$F,'Transactions (Dated)'!$D:$D,$BL388,'Transactions (Dated)'!$B:$B,BY$11,'Transactions (Dated)'!$C:$C,"Dividend (paid to cash)")*AJ388</f>
        <v>0</v>
      </c>
      <c r="BZ388" s="6">
        <f ca="1">BZ387+SUMIFS('Transactions (Dated)'!$F:$F,'Transactions (Dated)'!$D:$D,$BL388,'Transactions (Dated)'!$B:$B,BZ$11,'Transactions (Dated)'!$C:$C,"Dividend (paid to cash)")*AK388</f>
        <v>0</v>
      </c>
      <c r="CA388" s="6">
        <f ca="1">CA387+SUMIFS('Transactions (Dated)'!$F:$F,'Transactions (Dated)'!$D:$D,$BL388,'Transactions (Dated)'!$B:$B,CA$11,'Transactions (Dated)'!$C:$C,"Dividend (paid to cash)")*AL388</f>
        <v>0</v>
      </c>
      <c r="CB388" s="6">
        <v>0</v>
      </c>
      <c r="CC388" s="6">
        <v>0</v>
      </c>
      <c r="CD388" s="6"/>
      <c r="CF388" s="6">
        <f t="shared" ca="1" si="164"/>
        <v>108122.59199999998</v>
      </c>
      <c r="CH388" s="3">
        <f t="shared" si="165"/>
        <v>42461</v>
      </c>
      <c r="CI388" s="4">
        <f t="shared" ca="1" si="158"/>
        <v>854862.08000000007</v>
      </c>
      <c r="CJ388" s="4">
        <f t="shared" ca="1" si="159"/>
        <v>108122.59199999998</v>
      </c>
      <c r="CL388" s="4">
        <f t="shared" ca="1" si="160"/>
        <v>962984.67200000002</v>
      </c>
    </row>
    <row r="389" spans="2:90" x14ac:dyDescent="0.15">
      <c r="B389" s="3">
        <f t="shared" si="161"/>
        <v>42464</v>
      </c>
      <c r="C389" s="2">
        <v>13336.2</v>
      </c>
      <c r="E389" s="70">
        <v>42464</v>
      </c>
      <c r="F389" s="69">
        <v>9.51</v>
      </c>
      <c r="G389" s="69">
        <v>2.17</v>
      </c>
      <c r="H389" s="69">
        <v>17.97</v>
      </c>
      <c r="I389" s="69">
        <v>33.97</v>
      </c>
      <c r="J389" s="69">
        <v>15</v>
      </c>
      <c r="K389" s="69">
        <v>12.53</v>
      </c>
      <c r="L389" s="69">
        <v>18.399999999999999</v>
      </c>
      <c r="M389" s="69">
        <v>3.46</v>
      </c>
      <c r="N389" s="69">
        <v>9.4</v>
      </c>
      <c r="O389" s="69">
        <v>9.6233000000000004</v>
      </c>
      <c r="P389" s="69">
        <v>28.25</v>
      </c>
      <c r="Q389" s="69">
        <v>0.96</v>
      </c>
      <c r="R389" s="69">
        <v>4.41</v>
      </c>
      <c r="S389" s="69">
        <v>40.82</v>
      </c>
      <c r="T389" s="69"/>
      <c r="U389">
        <v>40.82</v>
      </c>
      <c r="V389" s="4"/>
      <c r="X389" s="3">
        <f t="shared" si="140"/>
        <v>42464</v>
      </c>
      <c r="Y389" s="40">
        <f ca="1">Y388+SUMIFS('Transactions (Dated)'!$E$2:$E$53,'Transactions (Dated)'!$D$2:$D$53,'Share Values'!$X389,'Transactions (Dated)'!$B$2:$B$53,'Share Values'!Y$11,'Transactions (Dated)'!$C$2:$C$53,"Buy")-SUMIFS('Transactions (Dated)'!$E$2:$E$53,'Transactions (Dated)'!$D$2:$D$53,'Share Values'!$X389,'Transactions (Dated)'!$B$2:$B$53,'Share Values'!Y$11,'Transactions (Dated)'!$C$2:$C$53,"Sell")</f>
        <v>4625</v>
      </c>
      <c r="Z389" s="40">
        <f ca="1">Z388+SUMIFS('Transactions (Dated)'!$E$2:$E$53,'Transactions (Dated)'!$D$2:$D$53,'Share Values'!$X389,'Transactions (Dated)'!$B$2:$B$53,'Share Values'!Z$11,'Transactions (Dated)'!$C$2:$C$53,"Buy")-SUMIFS('Transactions (Dated)'!$E$2:$E$53,'Transactions (Dated)'!$D$2:$D$53,'Share Values'!$X389,'Transactions (Dated)'!$B$2:$B$53,'Share Values'!Z$11,'Transactions (Dated)'!$C$2:$C$53,"Sell")</f>
        <v>9375</v>
      </c>
      <c r="AA389" s="40">
        <f ca="1">AA388+SUMIFS('Transactions (Dated)'!$E$2:$E$53,'Transactions (Dated)'!$D$2:$D$53,'Share Values'!$X389,'Transactions (Dated)'!$B$2:$B$53,'Share Values'!AA$11,'Transactions (Dated)'!$C$2:$C$53,"Buy")-SUMIFS('Transactions (Dated)'!$E$2:$E$53,'Transactions (Dated)'!$D$2:$D$53,'Share Values'!$X389,'Transactions (Dated)'!$B$2:$B$53,'Share Values'!AA$11,'Transactions (Dated)'!$C$2:$C$53,"Sell")</f>
        <v>28857</v>
      </c>
      <c r="AB389" s="40">
        <f ca="1">AB388+SUMIFS('Transactions (Dated)'!$E$2:$E$53,'Transactions (Dated)'!$D$2:$D$53,'Share Values'!$X389,'Transactions (Dated)'!$B$2:$B$53,'Share Values'!AB$11,'Transactions (Dated)'!$C$2:$C$53,"Buy")-SUMIFS('Transactions (Dated)'!$E$2:$E$53,'Transactions (Dated)'!$D$2:$D$53,'Share Values'!$X389,'Transactions (Dated)'!$B$2:$B$53,'Share Values'!AB$11,'Transactions (Dated)'!$C$2:$C$53,"Sell")</f>
        <v>1892</v>
      </c>
      <c r="AC389" s="40">
        <f ca="1">AC388+SUMIFS('Transactions (Dated)'!$E$2:$E$53,'Transactions (Dated)'!$D$2:$D$53,'Share Values'!$X389,'Transactions (Dated)'!$B$2:$B$53,'Share Values'!AC$11,'Transactions (Dated)'!$C$2:$C$53,"Buy")-SUMIFS('Transactions (Dated)'!$E$2:$E$53,'Transactions (Dated)'!$D$2:$D$53,'Share Values'!$X389,'Transactions (Dated)'!$B$2:$B$53,'Share Values'!AC$11,'Transactions (Dated)'!$C$2:$C$53,"Sell")</f>
        <v>2348</v>
      </c>
      <c r="AD389" s="40">
        <f ca="1">AD388+SUMIFS('Transactions (Dated)'!$E$2:$E$53,'Transactions (Dated)'!$D$2:$D$53,'Share Values'!$X389,'Transactions (Dated)'!$B$2:$B$53,'Share Values'!AD$11,'Transactions (Dated)'!$C$2:$C$53,"Buy")-SUMIFS('Transactions (Dated)'!$E$2:$E$53,'Transactions (Dated)'!$D$2:$D$53,'Share Values'!$X389,'Transactions (Dated)'!$B$2:$B$53,'Share Values'!AD$11,'Transactions (Dated)'!$C$2:$C$53,"Sell")</f>
        <v>0</v>
      </c>
      <c r="AE389" s="40">
        <f ca="1">AE388+SUMIFS('Transactions (Dated)'!$E$2:$E$53,'Transactions (Dated)'!$D$2:$D$53,'Share Values'!$X389,'Transactions (Dated)'!$B$2:$B$53,'Share Values'!AE$11,'Transactions (Dated)'!$C$2:$C$53,"Buy")-SUMIFS('Transactions (Dated)'!$E$2:$E$53,'Transactions (Dated)'!$D$2:$D$53,'Share Values'!$X389,'Transactions (Dated)'!$B$2:$B$53,'Share Values'!AE$11,'Transactions (Dated)'!$C$2:$C$53,"Sell")</f>
        <v>2900</v>
      </c>
      <c r="AF389" s="40">
        <f ca="1">AF388+SUMIFS('Transactions (Dated)'!$E$2:$E$53,'Transactions (Dated)'!$D$2:$D$53,'Share Values'!$X389,'Transactions (Dated)'!$B$2:$B$53,'Share Values'!AF$11,'Transactions (Dated)'!$C$2:$C$53,"Buy")-SUMIFS('Transactions (Dated)'!$E$2:$E$53,'Transactions (Dated)'!$D$2:$D$53,'Share Values'!$X389,'Transactions (Dated)'!$B$2:$B$53,'Share Values'!AF$11,'Transactions (Dated)'!$C$2:$C$53,"Sell")</f>
        <v>14201</v>
      </c>
      <c r="AG389" s="40">
        <f ca="1">AG388+SUMIFS('Transactions (Dated)'!$E$2:$E$53,'Transactions (Dated)'!$D$2:$D$53,'Share Values'!$X389,'Transactions (Dated)'!$B$2:$B$53,'Share Values'!AG$11,'Transactions (Dated)'!$C$2:$C$53,"Buy")-SUMIFS('Transactions (Dated)'!$E$2:$E$53,'Transactions (Dated)'!$D$2:$D$53,'Share Values'!$X389,'Transactions (Dated)'!$B$2:$B$53,'Share Values'!AG$11,'Transactions (Dated)'!$C$2:$C$53,"Sell")</f>
        <v>6835</v>
      </c>
      <c r="AH389" s="40">
        <f ca="1">AH388+SUMIFS('Transactions (Dated)'!$E$2:$E$53,'Transactions (Dated)'!$D$2:$D$53,'Share Values'!$X389,'Transactions (Dated)'!$B$2:$B$53,'Share Values'!AH$11,'Transactions (Dated)'!$C$2:$C$53,"Buy")-SUMIFS('Transactions (Dated)'!$E$2:$E$53,'Transactions (Dated)'!$D$2:$D$53,'Share Values'!$X389,'Transactions (Dated)'!$B$2:$B$53,'Share Values'!AH$11,'Transactions (Dated)'!$C$2:$C$53,"Sell")</f>
        <v>0</v>
      </c>
      <c r="AI389" s="40">
        <f ca="1">AI388+SUMIFS('Transactions (Dated)'!$E$2:$E$53,'Transactions (Dated)'!$D$2:$D$53,'Share Values'!$X389,'Transactions (Dated)'!$B$2:$B$53,'Share Values'!AI$11,'Transactions (Dated)'!$C$2:$C$53,"Buy")-SUMIFS('Transactions (Dated)'!$E$2:$E$53,'Transactions (Dated)'!$D$2:$D$53,'Share Values'!$X389,'Transactions (Dated)'!$B$2:$B$53,'Share Values'!AI$11,'Transactions (Dated)'!$C$2:$C$53,"Sell")</f>
        <v>0</v>
      </c>
      <c r="AJ389" s="40">
        <f ca="1">AJ388+SUMIFS('Transactions (Dated)'!$E$2:$E$53,'Transactions (Dated)'!$D$2:$D$53,'Share Values'!$X389,'Transactions (Dated)'!$B$2:$B$53,'Share Values'!AJ$11,'Transactions (Dated)'!$C$2:$C$53,"Buy")-SUMIFS('Transactions (Dated)'!$E$2:$E$53,'Transactions (Dated)'!$D$2:$D$53,'Share Values'!$X389,'Transactions (Dated)'!$B$2:$B$53,'Share Values'!AJ$11,'Transactions (Dated)'!$C$2:$C$53,"Sell")</f>
        <v>0</v>
      </c>
      <c r="AK389" s="40">
        <f ca="1">AK388+SUMIFS('Transactions (Dated)'!$E$2:$E$53,'Transactions (Dated)'!$D$2:$D$53,'Share Values'!$X389,'Transactions (Dated)'!$B$2:$B$53,'Share Values'!AK$11,'Transactions (Dated)'!$C$2:$C$53,"Buy")-SUMIFS('Transactions (Dated)'!$E$2:$E$53,'Transactions (Dated)'!$D$2:$D$53,'Share Values'!$X389,'Transactions (Dated)'!$B$2:$B$53,'Share Values'!AK$11,'Transactions (Dated)'!$C$2:$C$53,"Sell")</f>
        <v>0</v>
      </c>
      <c r="AL389" s="40">
        <f ca="1">AL388+SUMIFS('Transactions (Dated)'!$E$2:$E$53,'Transactions (Dated)'!$D$2:$D$53,'Share Values'!$X389,'Transactions (Dated)'!$B$2:$B$53,'Share Values'!AL$11,'Transactions (Dated)'!$C$2:$C$53,"Buy")-SUMIFS('Transactions (Dated)'!$E$2:$E$53,'Transactions (Dated)'!$D$2:$D$53,'Share Values'!$X389,'Transactions (Dated)'!$B$2:$B$53,'Share Values'!AL$11,'Transactions (Dated)'!$C$2:$C$53,"Sell")</f>
        <v>0</v>
      </c>
      <c r="AM389" s="40">
        <f ca="1">AM388+SUMIFS('Transactions (Dated)'!$E$2:$E$53,'Transactions (Dated)'!$D$2:$D$53,'Share Values'!$X389,'Transactions (Dated)'!$B$2:$B$53,'Share Values'!AM$11,'Transactions (Dated)'!$C$2:$C$53,"Buy")-SUMIFS('Transactions (Dated)'!$E$2:$E$53,'Transactions (Dated)'!$D$2:$D$53,'Share Values'!$X389,'Transactions (Dated)'!$B$2:$B$53,'Share Values'!AM$11,'Transactions (Dated)'!$C$2:$C$53,"Sell")</f>
        <v>0</v>
      </c>
      <c r="AN389" s="40">
        <f ca="1">AN388+SUMIFS('Transactions (Dated)'!$E$2:$E$53,'Transactions (Dated)'!$D$2:$D$53,'Share Values'!$X389,'Transactions (Dated)'!$B$2:$B$53,'Share Values'!AN$11,'Transactions (Dated)'!$C$2:$C$53,"Buy")-SUMIFS('Transactions (Dated)'!$E$2:$E$53,'Transactions (Dated)'!$D$2:$D$53,'Share Values'!$X389,'Transactions (Dated)'!$B$2:$B$53,'Share Values'!AN$11,'Transactions (Dated)'!$C$2:$C$53,"Sell")</f>
        <v>0</v>
      </c>
      <c r="AO389" s="40"/>
      <c r="AQ389" s="3">
        <f t="shared" si="141"/>
        <v>42464</v>
      </c>
      <c r="AR389" s="6">
        <f t="shared" ca="1" si="142"/>
        <v>43983.75</v>
      </c>
      <c r="AS389" s="6">
        <f t="shared" ca="1" si="143"/>
        <v>20343.75</v>
      </c>
      <c r="AT389" s="6">
        <f t="shared" ca="1" si="144"/>
        <v>518560.29</v>
      </c>
      <c r="AU389" s="6">
        <f t="shared" ca="1" si="145"/>
        <v>64271.24</v>
      </c>
      <c r="AV389" s="6">
        <f t="shared" ca="1" si="146"/>
        <v>35220</v>
      </c>
      <c r="AW389" s="6">
        <f t="shared" ca="1" si="147"/>
        <v>0</v>
      </c>
      <c r="AX389" s="6">
        <f t="shared" ca="1" si="148"/>
        <v>53359.999999999993</v>
      </c>
      <c r="AY389" s="6">
        <f t="shared" ca="1" si="149"/>
        <v>49135.46</v>
      </c>
      <c r="AZ389" s="6">
        <f t="shared" ca="1" si="150"/>
        <v>64249</v>
      </c>
      <c r="BA389" s="6">
        <f t="shared" ca="1" si="151"/>
        <v>0</v>
      </c>
      <c r="BB389" s="6">
        <f t="shared" ca="1" si="152"/>
        <v>0</v>
      </c>
      <c r="BC389" s="6">
        <f t="shared" ca="1" si="153"/>
        <v>0</v>
      </c>
      <c r="BD389" s="6">
        <f t="shared" ca="1" si="154"/>
        <v>0</v>
      </c>
      <c r="BE389" s="6">
        <f t="shared" ca="1" si="155"/>
        <v>0</v>
      </c>
      <c r="BF389" s="6">
        <f t="shared" ca="1" si="162"/>
        <v>0</v>
      </c>
      <c r="BG389" s="6">
        <f t="shared" ca="1" si="163"/>
        <v>0</v>
      </c>
      <c r="BH389" s="6"/>
      <c r="BJ389" s="4">
        <f t="shared" ca="1" si="156"/>
        <v>849123.49</v>
      </c>
      <c r="BL389" s="3">
        <f t="shared" si="157"/>
        <v>42464</v>
      </c>
      <c r="BM389" s="6">
        <f>BM388+SUMIFS('Transactions (Dated)'!G:G,'Transactions (Dated)'!D:D,'Share Values'!AQ389)</f>
        <v>64398.239999999991</v>
      </c>
      <c r="BN389" s="6">
        <f ca="1">BN388+SUMIFS('Transactions (Dated)'!$F:$F,'Transactions (Dated)'!$D:$D,$BL389,'Transactions (Dated)'!$B:$B,BN$11,'Transactions (Dated)'!$C:$C,"Dividend (paid to cash)")*Y389</f>
        <v>0</v>
      </c>
      <c r="BO389" s="6">
        <f ca="1">BO388+SUMIFS('Transactions (Dated)'!$F:$F,'Transactions (Dated)'!$D:$D,$BL389,'Transactions (Dated)'!$B:$B,BO$11,'Transactions (Dated)'!$C:$C,"Dividend (paid to cash)")*Z389</f>
        <v>2421.875</v>
      </c>
      <c r="BP389" s="6">
        <f ca="1">BP388+SUMIFS('Transactions (Dated)'!$F:$F,'Transactions (Dated)'!$D:$D,$BL389,'Transactions (Dated)'!$B:$B,BP$11,'Transactions (Dated)'!$C:$C,"Dividend (paid to cash)")*AA389</f>
        <v>39975.296999999999</v>
      </c>
      <c r="BQ389" s="6">
        <f ca="1">BQ388+SUMIFS('Transactions (Dated)'!$F:$F,'Transactions (Dated)'!$D:$D,$BL389,'Transactions (Dated)'!$B:$B,BQ$11,'Transactions (Dated)'!$C:$C,"Dividend (paid to cash)")*AB389</f>
        <v>312.18000000000006</v>
      </c>
      <c r="BR389" s="6">
        <f ca="1">BR388+SUMIFS('Transactions (Dated)'!$F:$F,'Transactions (Dated)'!$D:$D,$BL389,'Transactions (Dated)'!$B:$B,BR$11,'Transactions (Dated)'!$C:$C,"Dividend (paid to cash)")*AC389</f>
        <v>0</v>
      </c>
      <c r="BS389" s="6">
        <f ca="1">BS388+SUMIFS('Transactions (Dated)'!$F:$F,'Transactions (Dated)'!$D:$D,$BL389,'Transactions (Dated)'!$B:$B,BS$11,'Transactions (Dated)'!$C:$C,"Dividend (paid to cash)")*AD389</f>
        <v>0</v>
      </c>
      <c r="BT389" s="6">
        <f ca="1">BT388+SUMIFS('Transactions (Dated)'!$F:$F,'Transactions (Dated)'!$D:$D,$BL389,'Transactions (Dated)'!$B:$B,BT$11,'Transactions (Dated)'!$C:$C,"Dividend (paid to cash)")*AE389</f>
        <v>1014.9999999999999</v>
      </c>
      <c r="BU389" s="6">
        <f ca="1">BU388+SUMIFS('Transactions (Dated)'!$F:$F,'Transactions (Dated)'!$D:$D,$BL389,'Transactions (Dated)'!$B:$B,BU$11,'Transactions (Dated)'!$C:$C,"Dividend (paid to cash)")*AF389</f>
        <v>0</v>
      </c>
      <c r="BV389" s="6">
        <f ca="1">BV388+SUMIFS('Transactions (Dated)'!$F:$F,'Transactions (Dated)'!$D:$D,$BL389,'Transactions (Dated)'!$B:$B,BV$11,'Transactions (Dated)'!$C:$C,"Dividend (paid to cash)")*AG389</f>
        <v>0</v>
      </c>
      <c r="BW389" s="6">
        <f ca="1">BW388+SUMIFS('Transactions (Dated)'!$F:$F,'Transactions (Dated)'!$D:$D,$BL389,'Transactions (Dated)'!$B:$B,BW$11,'Transactions (Dated)'!$C:$C,"Dividend (paid to cash)")*AH389</f>
        <v>0</v>
      </c>
      <c r="BX389" s="6">
        <f ca="1">BX388+SUMIFS('Transactions (Dated)'!$F:$F,'Transactions (Dated)'!$D:$D,$BL389,'Transactions (Dated)'!$B:$B,BX$11,'Transactions (Dated)'!$C:$C,"Dividend (paid to cash)")*AI389</f>
        <v>0</v>
      </c>
      <c r="BY389" s="6">
        <f ca="1">BY388+SUMIFS('Transactions (Dated)'!$F:$F,'Transactions (Dated)'!$D:$D,$BL389,'Transactions (Dated)'!$B:$B,BY$11,'Transactions (Dated)'!$C:$C,"Dividend (paid to cash)")*AJ389</f>
        <v>0</v>
      </c>
      <c r="BZ389" s="6">
        <f ca="1">BZ388+SUMIFS('Transactions (Dated)'!$F:$F,'Transactions (Dated)'!$D:$D,$BL389,'Transactions (Dated)'!$B:$B,BZ$11,'Transactions (Dated)'!$C:$C,"Dividend (paid to cash)")*AK389</f>
        <v>0</v>
      </c>
      <c r="CA389" s="6">
        <f ca="1">CA388+SUMIFS('Transactions (Dated)'!$F:$F,'Transactions (Dated)'!$D:$D,$BL389,'Transactions (Dated)'!$B:$B,CA$11,'Transactions (Dated)'!$C:$C,"Dividend (paid to cash)")*AL389</f>
        <v>0</v>
      </c>
      <c r="CB389" s="6">
        <v>0</v>
      </c>
      <c r="CC389" s="6">
        <v>0</v>
      </c>
      <c r="CD389" s="6"/>
      <c r="CF389" s="6">
        <f t="shared" ca="1" si="164"/>
        <v>108122.59199999998</v>
      </c>
      <c r="CH389" s="3">
        <f t="shared" si="165"/>
        <v>42464</v>
      </c>
      <c r="CI389" s="4">
        <f t="shared" ca="1" si="158"/>
        <v>849123.49</v>
      </c>
      <c r="CJ389" s="4">
        <f t="shared" ca="1" si="159"/>
        <v>108122.59199999998</v>
      </c>
      <c r="CL389" s="4">
        <f t="shared" ca="1" si="160"/>
        <v>957246.08199999994</v>
      </c>
    </row>
    <row r="390" spans="2:90" x14ac:dyDescent="0.15">
      <c r="B390" s="3">
        <f t="shared" si="161"/>
        <v>42465</v>
      </c>
      <c r="C390" s="2">
        <v>13304.7</v>
      </c>
      <c r="E390" s="70">
        <v>42465</v>
      </c>
      <c r="F390" s="69">
        <v>9.3699999999999992</v>
      </c>
      <c r="G390" s="69">
        <v>2.1349999999999998</v>
      </c>
      <c r="H390" s="69">
        <v>17.940000000000001</v>
      </c>
      <c r="I390" s="69">
        <v>33.58</v>
      </c>
      <c r="J390" s="69">
        <v>14.98</v>
      </c>
      <c r="K390" s="69">
        <v>12.67</v>
      </c>
      <c r="L390" s="69">
        <v>18.260000000000002</v>
      </c>
      <c r="M390" s="69">
        <v>3.75</v>
      </c>
      <c r="N390" s="69">
        <v>8.99</v>
      </c>
      <c r="O390" s="69">
        <v>9.6333000000000002</v>
      </c>
      <c r="P390" s="69">
        <v>28.67</v>
      </c>
      <c r="Q390" s="69">
        <v>0.97</v>
      </c>
      <c r="R390" s="69">
        <v>4.3499999999999996</v>
      </c>
      <c r="S390" s="69">
        <v>40.5</v>
      </c>
      <c r="T390" s="69"/>
      <c r="U390">
        <v>40.5</v>
      </c>
      <c r="V390" s="4"/>
      <c r="X390" s="3">
        <f t="shared" si="140"/>
        <v>42465</v>
      </c>
      <c r="Y390" s="40">
        <f ca="1">Y389+SUMIFS('Transactions (Dated)'!$E$2:$E$53,'Transactions (Dated)'!$D$2:$D$53,'Share Values'!$X390,'Transactions (Dated)'!$B$2:$B$53,'Share Values'!Y$11,'Transactions (Dated)'!$C$2:$C$53,"Buy")-SUMIFS('Transactions (Dated)'!$E$2:$E$53,'Transactions (Dated)'!$D$2:$D$53,'Share Values'!$X390,'Transactions (Dated)'!$B$2:$B$53,'Share Values'!Y$11,'Transactions (Dated)'!$C$2:$C$53,"Sell")</f>
        <v>4625</v>
      </c>
      <c r="Z390" s="40">
        <f ca="1">Z389+SUMIFS('Transactions (Dated)'!$E$2:$E$53,'Transactions (Dated)'!$D$2:$D$53,'Share Values'!$X390,'Transactions (Dated)'!$B$2:$B$53,'Share Values'!Z$11,'Transactions (Dated)'!$C$2:$C$53,"Buy")-SUMIFS('Transactions (Dated)'!$E$2:$E$53,'Transactions (Dated)'!$D$2:$D$53,'Share Values'!$X390,'Transactions (Dated)'!$B$2:$B$53,'Share Values'!Z$11,'Transactions (Dated)'!$C$2:$C$53,"Sell")</f>
        <v>9375</v>
      </c>
      <c r="AA390" s="40">
        <f ca="1">AA389+SUMIFS('Transactions (Dated)'!$E$2:$E$53,'Transactions (Dated)'!$D$2:$D$53,'Share Values'!$X390,'Transactions (Dated)'!$B$2:$B$53,'Share Values'!AA$11,'Transactions (Dated)'!$C$2:$C$53,"Buy")-SUMIFS('Transactions (Dated)'!$E$2:$E$53,'Transactions (Dated)'!$D$2:$D$53,'Share Values'!$X390,'Transactions (Dated)'!$B$2:$B$53,'Share Values'!AA$11,'Transactions (Dated)'!$C$2:$C$53,"Sell")</f>
        <v>28857</v>
      </c>
      <c r="AB390" s="40">
        <f ca="1">AB389+SUMIFS('Transactions (Dated)'!$E$2:$E$53,'Transactions (Dated)'!$D$2:$D$53,'Share Values'!$X390,'Transactions (Dated)'!$B$2:$B$53,'Share Values'!AB$11,'Transactions (Dated)'!$C$2:$C$53,"Buy")-SUMIFS('Transactions (Dated)'!$E$2:$E$53,'Transactions (Dated)'!$D$2:$D$53,'Share Values'!$X390,'Transactions (Dated)'!$B$2:$B$53,'Share Values'!AB$11,'Transactions (Dated)'!$C$2:$C$53,"Sell")</f>
        <v>1892</v>
      </c>
      <c r="AC390" s="40">
        <f ca="1">AC389+SUMIFS('Transactions (Dated)'!$E$2:$E$53,'Transactions (Dated)'!$D$2:$D$53,'Share Values'!$X390,'Transactions (Dated)'!$B$2:$B$53,'Share Values'!AC$11,'Transactions (Dated)'!$C$2:$C$53,"Buy")-SUMIFS('Transactions (Dated)'!$E$2:$E$53,'Transactions (Dated)'!$D$2:$D$53,'Share Values'!$X390,'Transactions (Dated)'!$B$2:$B$53,'Share Values'!AC$11,'Transactions (Dated)'!$C$2:$C$53,"Sell")</f>
        <v>2348</v>
      </c>
      <c r="AD390" s="40">
        <f ca="1">AD389+SUMIFS('Transactions (Dated)'!$E$2:$E$53,'Transactions (Dated)'!$D$2:$D$53,'Share Values'!$X390,'Transactions (Dated)'!$B$2:$B$53,'Share Values'!AD$11,'Transactions (Dated)'!$C$2:$C$53,"Buy")-SUMIFS('Transactions (Dated)'!$E$2:$E$53,'Transactions (Dated)'!$D$2:$D$53,'Share Values'!$X390,'Transactions (Dated)'!$B$2:$B$53,'Share Values'!AD$11,'Transactions (Dated)'!$C$2:$C$53,"Sell")</f>
        <v>0</v>
      </c>
      <c r="AE390" s="40">
        <f ca="1">AE389+SUMIFS('Transactions (Dated)'!$E$2:$E$53,'Transactions (Dated)'!$D$2:$D$53,'Share Values'!$X390,'Transactions (Dated)'!$B$2:$B$53,'Share Values'!AE$11,'Transactions (Dated)'!$C$2:$C$53,"Buy")-SUMIFS('Transactions (Dated)'!$E$2:$E$53,'Transactions (Dated)'!$D$2:$D$53,'Share Values'!$X390,'Transactions (Dated)'!$B$2:$B$53,'Share Values'!AE$11,'Transactions (Dated)'!$C$2:$C$53,"Sell")</f>
        <v>2900</v>
      </c>
      <c r="AF390" s="40">
        <f ca="1">AF389+SUMIFS('Transactions (Dated)'!$E$2:$E$53,'Transactions (Dated)'!$D$2:$D$53,'Share Values'!$X390,'Transactions (Dated)'!$B$2:$B$53,'Share Values'!AF$11,'Transactions (Dated)'!$C$2:$C$53,"Buy")-SUMIFS('Transactions (Dated)'!$E$2:$E$53,'Transactions (Dated)'!$D$2:$D$53,'Share Values'!$X390,'Transactions (Dated)'!$B$2:$B$53,'Share Values'!AF$11,'Transactions (Dated)'!$C$2:$C$53,"Sell")</f>
        <v>14201</v>
      </c>
      <c r="AG390" s="40">
        <f ca="1">AG389+SUMIFS('Transactions (Dated)'!$E$2:$E$53,'Transactions (Dated)'!$D$2:$D$53,'Share Values'!$X390,'Transactions (Dated)'!$B$2:$B$53,'Share Values'!AG$11,'Transactions (Dated)'!$C$2:$C$53,"Buy")-SUMIFS('Transactions (Dated)'!$E$2:$E$53,'Transactions (Dated)'!$D$2:$D$53,'Share Values'!$X390,'Transactions (Dated)'!$B$2:$B$53,'Share Values'!AG$11,'Transactions (Dated)'!$C$2:$C$53,"Sell")</f>
        <v>6835</v>
      </c>
      <c r="AH390" s="40">
        <f ca="1">AH389+SUMIFS('Transactions (Dated)'!$E$2:$E$53,'Transactions (Dated)'!$D$2:$D$53,'Share Values'!$X390,'Transactions (Dated)'!$B$2:$B$53,'Share Values'!AH$11,'Transactions (Dated)'!$C$2:$C$53,"Buy")-SUMIFS('Transactions (Dated)'!$E$2:$E$53,'Transactions (Dated)'!$D$2:$D$53,'Share Values'!$X390,'Transactions (Dated)'!$B$2:$B$53,'Share Values'!AH$11,'Transactions (Dated)'!$C$2:$C$53,"Sell")</f>
        <v>0</v>
      </c>
      <c r="AI390" s="40">
        <f ca="1">AI389+SUMIFS('Transactions (Dated)'!$E$2:$E$53,'Transactions (Dated)'!$D$2:$D$53,'Share Values'!$X390,'Transactions (Dated)'!$B$2:$B$53,'Share Values'!AI$11,'Transactions (Dated)'!$C$2:$C$53,"Buy")-SUMIFS('Transactions (Dated)'!$E$2:$E$53,'Transactions (Dated)'!$D$2:$D$53,'Share Values'!$X390,'Transactions (Dated)'!$B$2:$B$53,'Share Values'!AI$11,'Transactions (Dated)'!$C$2:$C$53,"Sell")</f>
        <v>0</v>
      </c>
      <c r="AJ390" s="40">
        <f ca="1">AJ389+SUMIFS('Transactions (Dated)'!$E$2:$E$53,'Transactions (Dated)'!$D$2:$D$53,'Share Values'!$X390,'Transactions (Dated)'!$B$2:$B$53,'Share Values'!AJ$11,'Transactions (Dated)'!$C$2:$C$53,"Buy")-SUMIFS('Transactions (Dated)'!$E$2:$E$53,'Transactions (Dated)'!$D$2:$D$53,'Share Values'!$X390,'Transactions (Dated)'!$B$2:$B$53,'Share Values'!AJ$11,'Transactions (Dated)'!$C$2:$C$53,"Sell")</f>
        <v>0</v>
      </c>
      <c r="AK390" s="40">
        <f ca="1">AK389+SUMIFS('Transactions (Dated)'!$E$2:$E$53,'Transactions (Dated)'!$D$2:$D$53,'Share Values'!$X390,'Transactions (Dated)'!$B$2:$B$53,'Share Values'!AK$11,'Transactions (Dated)'!$C$2:$C$53,"Buy")-SUMIFS('Transactions (Dated)'!$E$2:$E$53,'Transactions (Dated)'!$D$2:$D$53,'Share Values'!$X390,'Transactions (Dated)'!$B$2:$B$53,'Share Values'!AK$11,'Transactions (Dated)'!$C$2:$C$53,"Sell")</f>
        <v>0</v>
      </c>
      <c r="AL390" s="40">
        <f ca="1">AL389+SUMIFS('Transactions (Dated)'!$E$2:$E$53,'Transactions (Dated)'!$D$2:$D$53,'Share Values'!$X390,'Transactions (Dated)'!$B$2:$B$53,'Share Values'!AL$11,'Transactions (Dated)'!$C$2:$C$53,"Buy")-SUMIFS('Transactions (Dated)'!$E$2:$E$53,'Transactions (Dated)'!$D$2:$D$53,'Share Values'!$X390,'Transactions (Dated)'!$B$2:$B$53,'Share Values'!AL$11,'Transactions (Dated)'!$C$2:$C$53,"Sell")</f>
        <v>0</v>
      </c>
      <c r="AM390" s="40">
        <f ca="1">AM389+SUMIFS('Transactions (Dated)'!$E$2:$E$53,'Transactions (Dated)'!$D$2:$D$53,'Share Values'!$X390,'Transactions (Dated)'!$B$2:$B$53,'Share Values'!AM$11,'Transactions (Dated)'!$C$2:$C$53,"Buy")-SUMIFS('Transactions (Dated)'!$E$2:$E$53,'Transactions (Dated)'!$D$2:$D$53,'Share Values'!$X390,'Transactions (Dated)'!$B$2:$B$53,'Share Values'!AM$11,'Transactions (Dated)'!$C$2:$C$53,"Sell")</f>
        <v>0</v>
      </c>
      <c r="AN390" s="40">
        <f ca="1">AN389+SUMIFS('Transactions (Dated)'!$E$2:$E$53,'Transactions (Dated)'!$D$2:$D$53,'Share Values'!$X390,'Transactions (Dated)'!$B$2:$B$53,'Share Values'!AN$11,'Transactions (Dated)'!$C$2:$C$53,"Buy")-SUMIFS('Transactions (Dated)'!$E$2:$E$53,'Transactions (Dated)'!$D$2:$D$53,'Share Values'!$X390,'Transactions (Dated)'!$B$2:$B$53,'Share Values'!AN$11,'Transactions (Dated)'!$C$2:$C$53,"Sell")</f>
        <v>0</v>
      </c>
      <c r="AO390" s="40"/>
      <c r="AQ390" s="3">
        <f t="shared" si="141"/>
        <v>42465</v>
      </c>
      <c r="AR390" s="6">
        <f t="shared" ca="1" si="142"/>
        <v>43336.25</v>
      </c>
      <c r="AS390" s="6">
        <f t="shared" ca="1" si="143"/>
        <v>20015.624999999996</v>
      </c>
      <c r="AT390" s="6">
        <f t="shared" ca="1" si="144"/>
        <v>517694.58</v>
      </c>
      <c r="AU390" s="6">
        <f t="shared" ca="1" si="145"/>
        <v>63533.359999999993</v>
      </c>
      <c r="AV390" s="6">
        <f t="shared" ca="1" si="146"/>
        <v>35173.040000000001</v>
      </c>
      <c r="AW390" s="6">
        <f t="shared" ca="1" si="147"/>
        <v>0</v>
      </c>
      <c r="AX390" s="6">
        <f t="shared" ca="1" si="148"/>
        <v>52954.000000000007</v>
      </c>
      <c r="AY390" s="6">
        <f t="shared" ca="1" si="149"/>
        <v>53253.75</v>
      </c>
      <c r="AZ390" s="6">
        <f t="shared" ca="1" si="150"/>
        <v>61446.65</v>
      </c>
      <c r="BA390" s="6">
        <f t="shared" ca="1" si="151"/>
        <v>0</v>
      </c>
      <c r="BB390" s="6">
        <f t="shared" ca="1" si="152"/>
        <v>0</v>
      </c>
      <c r="BC390" s="6">
        <f t="shared" ca="1" si="153"/>
        <v>0</v>
      </c>
      <c r="BD390" s="6">
        <f t="shared" ca="1" si="154"/>
        <v>0</v>
      </c>
      <c r="BE390" s="6">
        <f t="shared" ca="1" si="155"/>
        <v>0</v>
      </c>
      <c r="BF390" s="6">
        <f t="shared" ca="1" si="162"/>
        <v>0</v>
      </c>
      <c r="BG390" s="6">
        <f t="shared" ca="1" si="163"/>
        <v>0</v>
      </c>
      <c r="BH390" s="6"/>
      <c r="BJ390" s="4">
        <f t="shared" ca="1" si="156"/>
        <v>847407.25500000012</v>
      </c>
      <c r="BL390" s="3">
        <f t="shared" si="157"/>
        <v>42465</v>
      </c>
      <c r="BM390" s="6">
        <f>BM389+SUMIFS('Transactions (Dated)'!G:G,'Transactions (Dated)'!D:D,'Share Values'!AQ390)</f>
        <v>64398.239999999991</v>
      </c>
      <c r="BN390" s="6">
        <f ca="1">BN389+SUMIFS('Transactions (Dated)'!$F:$F,'Transactions (Dated)'!$D:$D,$BL390,'Transactions (Dated)'!$B:$B,BN$11,'Transactions (Dated)'!$C:$C,"Dividend (paid to cash)")*Y390</f>
        <v>0</v>
      </c>
      <c r="BO390" s="6">
        <f ca="1">BO389+SUMIFS('Transactions (Dated)'!$F:$F,'Transactions (Dated)'!$D:$D,$BL390,'Transactions (Dated)'!$B:$B,BO$11,'Transactions (Dated)'!$C:$C,"Dividend (paid to cash)")*Z390</f>
        <v>2421.875</v>
      </c>
      <c r="BP390" s="6">
        <f ca="1">BP389+SUMIFS('Transactions (Dated)'!$F:$F,'Transactions (Dated)'!$D:$D,$BL390,'Transactions (Dated)'!$B:$B,BP$11,'Transactions (Dated)'!$C:$C,"Dividend (paid to cash)")*AA390</f>
        <v>39975.296999999999</v>
      </c>
      <c r="BQ390" s="6">
        <f ca="1">BQ389+SUMIFS('Transactions (Dated)'!$F:$F,'Transactions (Dated)'!$D:$D,$BL390,'Transactions (Dated)'!$B:$B,BQ$11,'Transactions (Dated)'!$C:$C,"Dividend (paid to cash)")*AB390</f>
        <v>312.18000000000006</v>
      </c>
      <c r="BR390" s="6">
        <f ca="1">BR389+SUMIFS('Transactions (Dated)'!$F:$F,'Transactions (Dated)'!$D:$D,$BL390,'Transactions (Dated)'!$B:$B,BR$11,'Transactions (Dated)'!$C:$C,"Dividend (paid to cash)")*AC390</f>
        <v>0</v>
      </c>
      <c r="BS390" s="6">
        <f ca="1">BS389+SUMIFS('Transactions (Dated)'!$F:$F,'Transactions (Dated)'!$D:$D,$BL390,'Transactions (Dated)'!$B:$B,BS$11,'Transactions (Dated)'!$C:$C,"Dividend (paid to cash)")*AD390</f>
        <v>0</v>
      </c>
      <c r="BT390" s="6">
        <f ca="1">BT389+SUMIFS('Transactions (Dated)'!$F:$F,'Transactions (Dated)'!$D:$D,$BL390,'Transactions (Dated)'!$B:$B,BT$11,'Transactions (Dated)'!$C:$C,"Dividend (paid to cash)")*AE390</f>
        <v>1014.9999999999999</v>
      </c>
      <c r="BU390" s="6">
        <f ca="1">BU389+SUMIFS('Transactions (Dated)'!$F:$F,'Transactions (Dated)'!$D:$D,$BL390,'Transactions (Dated)'!$B:$B,BU$11,'Transactions (Dated)'!$C:$C,"Dividend (paid to cash)")*AF390</f>
        <v>0</v>
      </c>
      <c r="BV390" s="6">
        <f ca="1">BV389+SUMIFS('Transactions (Dated)'!$F:$F,'Transactions (Dated)'!$D:$D,$BL390,'Transactions (Dated)'!$B:$B,BV$11,'Transactions (Dated)'!$C:$C,"Dividend (paid to cash)")*AG390</f>
        <v>0</v>
      </c>
      <c r="BW390" s="6">
        <f ca="1">BW389+SUMIFS('Transactions (Dated)'!$F:$F,'Transactions (Dated)'!$D:$D,$BL390,'Transactions (Dated)'!$B:$B,BW$11,'Transactions (Dated)'!$C:$C,"Dividend (paid to cash)")*AH390</f>
        <v>0</v>
      </c>
      <c r="BX390" s="6">
        <f ca="1">BX389+SUMIFS('Transactions (Dated)'!$F:$F,'Transactions (Dated)'!$D:$D,$BL390,'Transactions (Dated)'!$B:$B,BX$11,'Transactions (Dated)'!$C:$C,"Dividend (paid to cash)")*AI390</f>
        <v>0</v>
      </c>
      <c r="BY390" s="6">
        <f ca="1">BY389+SUMIFS('Transactions (Dated)'!$F:$F,'Transactions (Dated)'!$D:$D,$BL390,'Transactions (Dated)'!$B:$B,BY$11,'Transactions (Dated)'!$C:$C,"Dividend (paid to cash)")*AJ390</f>
        <v>0</v>
      </c>
      <c r="BZ390" s="6">
        <f ca="1">BZ389+SUMIFS('Transactions (Dated)'!$F:$F,'Transactions (Dated)'!$D:$D,$BL390,'Transactions (Dated)'!$B:$B,BZ$11,'Transactions (Dated)'!$C:$C,"Dividend (paid to cash)")*AK390</f>
        <v>0</v>
      </c>
      <c r="CA390" s="6">
        <f ca="1">CA389+SUMIFS('Transactions (Dated)'!$F:$F,'Transactions (Dated)'!$D:$D,$BL390,'Transactions (Dated)'!$B:$B,CA$11,'Transactions (Dated)'!$C:$C,"Dividend (paid to cash)")*AL390</f>
        <v>0</v>
      </c>
      <c r="CB390" s="6">
        <v>0</v>
      </c>
      <c r="CC390" s="6">
        <v>0</v>
      </c>
      <c r="CD390" s="6"/>
      <c r="CF390" s="6">
        <f t="shared" ca="1" si="164"/>
        <v>108122.59199999998</v>
      </c>
      <c r="CH390" s="3">
        <f t="shared" si="165"/>
        <v>42465</v>
      </c>
      <c r="CI390" s="4">
        <f t="shared" ca="1" si="158"/>
        <v>847407.25500000012</v>
      </c>
      <c r="CJ390" s="4">
        <f t="shared" ca="1" si="159"/>
        <v>108122.59199999998</v>
      </c>
      <c r="CL390" s="4">
        <f t="shared" ca="1" si="160"/>
        <v>955529.84700000007</v>
      </c>
    </row>
    <row r="391" spans="2:90" x14ac:dyDescent="0.15">
      <c r="B391" s="3">
        <f t="shared" si="161"/>
        <v>42466</v>
      </c>
      <c r="C391" s="2">
        <v>13347.5</v>
      </c>
      <c r="E391" s="70">
        <v>42466</v>
      </c>
      <c r="F391" s="69">
        <v>9.27</v>
      </c>
      <c r="G391" s="69">
        <v>2.17</v>
      </c>
      <c r="H391" s="69">
        <v>18</v>
      </c>
      <c r="I391" s="69">
        <v>34</v>
      </c>
      <c r="J391" s="69">
        <v>15.27</v>
      </c>
      <c r="K391" s="69">
        <v>12.7</v>
      </c>
      <c r="L391" s="69">
        <v>18.03</v>
      </c>
      <c r="M391" s="69">
        <v>3.66</v>
      </c>
      <c r="N391" s="69">
        <v>8.9</v>
      </c>
      <c r="O391" s="69">
        <v>9.3733000000000004</v>
      </c>
      <c r="P391" s="69">
        <v>29.47</v>
      </c>
      <c r="Q391" s="69">
        <v>0.96</v>
      </c>
      <c r="R391" s="69">
        <v>4.42</v>
      </c>
      <c r="S391" s="69">
        <v>40.08</v>
      </c>
      <c r="T391" s="69"/>
      <c r="U391">
        <v>40.08</v>
      </c>
      <c r="V391" s="4"/>
      <c r="X391" s="3">
        <f t="shared" si="140"/>
        <v>42466</v>
      </c>
      <c r="Y391" s="40">
        <f ca="1">Y390+SUMIFS('Transactions (Dated)'!$E$2:$E$53,'Transactions (Dated)'!$D$2:$D$53,'Share Values'!$X391,'Transactions (Dated)'!$B$2:$B$53,'Share Values'!Y$11,'Transactions (Dated)'!$C$2:$C$53,"Buy")-SUMIFS('Transactions (Dated)'!$E$2:$E$53,'Transactions (Dated)'!$D$2:$D$53,'Share Values'!$X391,'Transactions (Dated)'!$B$2:$B$53,'Share Values'!Y$11,'Transactions (Dated)'!$C$2:$C$53,"Sell")</f>
        <v>4625</v>
      </c>
      <c r="Z391" s="40">
        <f ca="1">Z390+SUMIFS('Transactions (Dated)'!$E$2:$E$53,'Transactions (Dated)'!$D$2:$D$53,'Share Values'!$X391,'Transactions (Dated)'!$B$2:$B$53,'Share Values'!Z$11,'Transactions (Dated)'!$C$2:$C$53,"Buy")-SUMIFS('Transactions (Dated)'!$E$2:$E$53,'Transactions (Dated)'!$D$2:$D$53,'Share Values'!$X391,'Transactions (Dated)'!$B$2:$B$53,'Share Values'!Z$11,'Transactions (Dated)'!$C$2:$C$53,"Sell")</f>
        <v>9375</v>
      </c>
      <c r="AA391" s="40">
        <f ca="1">AA390+SUMIFS('Transactions (Dated)'!$E$2:$E$53,'Transactions (Dated)'!$D$2:$D$53,'Share Values'!$X391,'Transactions (Dated)'!$B$2:$B$53,'Share Values'!AA$11,'Transactions (Dated)'!$C$2:$C$53,"Buy")-SUMIFS('Transactions (Dated)'!$E$2:$E$53,'Transactions (Dated)'!$D$2:$D$53,'Share Values'!$X391,'Transactions (Dated)'!$B$2:$B$53,'Share Values'!AA$11,'Transactions (Dated)'!$C$2:$C$53,"Sell")</f>
        <v>28857</v>
      </c>
      <c r="AB391" s="40">
        <f ca="1">AB390+SUMIFS('Transactions (Dated)'!$E$2:$E$53,'Transactions (Dated)'!$D$2:$D$53,'Share Values'!$X391,'Transactions (Dated)'!$B$2:$B$53,'Share Values'!AB$11,'Transactions (Dated)'!$C$2:$C$53,"Buy")-SUMIFS('Transactions (Dated)'!$E$2:$E$53,'Transactions (Dated)'!$D$2:$D$53,'Share Values'!$X391,'Transactions (Dated)'!$B$2:$B$53,'Share Values'!AB$11,'Transactions (Dated)'!$C$2:$C$53,"Sell")</f>
        <v>1892</v>
      </c>
      <c r="AC391" s="40">
        <f ca="1">AC390+SUMIFS('Transactions (Dated)'!$E$2:$E$53,'Transactions (Dated)'!$D$2:$D$53,'Share Values'!$X391,'Transactions (Dated)'!$B$2:$B$53,'Share Values'!AC$11,'Transactions (Dated)'!$C$2:$C$53,"Buy")-SUMIFS('Transactions (Dated)'!$E$2:$E$53,'Transactions (Dated)'!$D$2:$D$53,'Share Values'!$X391,'Transactions (Dated)'!$B$2:$B$53,'Share Values'!AC$11,'Transactions (Dated)'!$C$2:$C$53,"Sell")</f>
        <v>2348</v>
      </c>
      <c r="AD391" s="40">
        <f ca="1">AD390+SUMIFS('Transactions (Dated)'!$E$2:$E$53,'Transactions (Dated)'!$D$2:$D$53,'Share Values'!$X391,'Transactions (Dated)'!$B$2:$B$53,'Share Values'!AD$11,'Transactions (Dated)'!$C$2:$C$53,"Buy")-SUMIFS('Transactions (Dated)'!$E$2:$E$53,'Transactions (Dated)'!$D$2:$D$53,'Share Values'!$X391,'Transactions (Dated)'!$B$2:$B$53,'Share Values'!AD$11,'Transactions (Dated)'!$C$2:$C$53,"Sell")</f>
        <v>0</v>
      </c>
      <c r="AE391" s="40">
        <f ca="1">AE390+SUMIFS('Transactions (Dated)'!$E$2:$E$53,'Transactions (Dated)'!$D$2:$D$53,'Share Values'!$X391,'Transactions (Dated)'!$B$2:$B$53,'Share Values'!AE$11,'Transactions (Dated)'!$C$2:$C$53,"Buy")-SUMIFS('Transactions (Dated)'!$E$2:$E$53,'Transactions (Dated)'!$D$2:$D$53,'Share Values'!$X391,'Transactions (Dated)'!$B$2:$B$53,'Share Values'!AE$11,'Transactions (Dated)'!$C$2:$C$53,"Sell")</f>
        <v>2900</v>
      </c>
      <c r="AF391" s="40">
        <f ca="1">AF390+SUMIFS('Transactions (Dated)'!$E$2:$E$53,'Transactions (Dated)'!$D$2:$D$53,'Share Values'!$X391,'Transactions (Dated)'!$B$2:$B$53,'Share Values'!AF$11,'Transactions (Dated)'!$C$2:$C$53,"Buy")-SUMIFS('Transactions (Dated)'!$E$2:$E$53,'Transactions (Dated)'!$D$2:$D$53,'Share Values'!$X391,'Transactions (Dated)'!$B$2:$B$53,'Share Values'!AF$11,'Transactions (Dated)'!$C$2:$C$53,"Sell")</f>
        <v>14201</v>
      </c>
      <c r="AG391" s="40">
        <f ca="1">AG390+SUMIFS('Transactions (Dated)'!$E$2:$E$53,'Transactions (Dated)'!$D$2:$D$53,'Share Values'!$X391,'Transactions (Dated)'!$B$2:$B$53,'Share Values'!AG$11,'Transactions (Dated)'!$C$2:$C$53,"Buy")-SUMIFS('Transactions (Dated)'!$E$2:$E$53,'Transactions (Dated)'!$D$2:$D$53,'Share Values'!$X391,'Transactions (Dated)'!$B$2:$B$53,'Share Values'!AG$11,'Transactions (Dated)'!$C$2:$C$53,"Sell")</f>
        <v>6835</v>
      </c>
      <c r="AH391" s="40">
        <f ca="1">AH390+SUMIFS('Transactions (Dated)'!$E$2:$E$53,'Transactions (Dated)'!$D$2:$D$53,'Share Values'!$X391,'Transactions (Dated)'!$B$2:$B$53,'Share Values'!AH$11,'Transactions (Dated)'!$C$2:$C$53,"Buy")-SUMIFS('Transactions (Dated)'!$E$2:$E$53,'Transactions (Dated)'!$D$2:$D$53,'Share Values'!$X391,'Transactions (Dated)'!$B$2:$B$53,'Share Values'!AH$11,'Transactions (Dated)'!$C$2:$C$53,"Sell")</f>
        <v>0</v>
      </c>
      <c r="AI391" s="40">
        <f ca="1">AI390+SUMIFS('Transactions (Dated)'!$E$2:$E$53,'Transactions (Dated)'!$D$2:$D$53,'Share Values'!$X391,'Transactions (Dated)'!$B$2:$B$53,'Share Values'!AI$11,'Transactions (Dated)'!$C$2:$C$53,"Buy")-SUMIFS('Transactions (Dated)'!$E$2:$E$53,'Transactions (Dated)'!$D$2:$D$53,'Share Values'!$X391,'Transactions (Dated)'!$B$2:$B$53,'Share Values'!AI$11,'Transactions (Dated)'!$C$2:$C$53,"Sell")</f>
        <v>0</v>
      </c>
      <c r="AJ391" s="40">
        <f ca="1">AJ390+SUMIFS('Transactions (Dated)'!$E$2:$E$53,'Transactions (Dated)'!$D$2:$D$53,'Share Values'!$X391,'Transactions (Dated)'!$B$2:$B$53,'Share Values'!AJ$11,'Transactions (Dated)'!$C$2:$C$53,"Buy")-SUMIFS('Transactions (Dated)'!$E$2:$E$53,'Transactions (Dated)'!$D$2:$D$53,'Share Values'!$X391,'Transactions (Dated)'!$B$2:$B$53,'Share Values'!AJ$11,'Transactions (Dated)'!$C$2:$C$53,"Sell")</f>
        <v>0</v>
      </c>
      <c r="AK391" s="40">
        <f ca="1">AK390+SUMIFS('Transactions (Dated)'!$E$2:$E$53,'Transactions (Dated)'!$D$2:$D$53,'Share Values'!$X391,'Transactions (Dated)'!$B$2:$B$53,'Share Values'!AK$11,'Transactions (Dated)'!$C$2:$C$53,"Buy")-SUMIFS('Transactions (Dated)'!$E$2:$E$53,'Transactions (Dated)'!$D$2:$D$53,'Share Values'!$X391,'Transactions (Dated)'!$B$2:$B$53,'Share Values'!AK$11,'Transactions (Dated)'!$C$2:$C$53,"Sell")</f>
        <v>0</v>
      </c>
      <c r="AL391" s="40">
        <f ca="1">AL390+SUMIFS('Transactions (Dated)'!$E$2:$E$53,'Transactions (Dated)'!$D$2:$D$53,'Share Values'!$X391,'Transactions (Dated)'!$B$2:$B$53,'Share Values'!AL$11,'Transactions (Dated)'!$C$2:$C$53,"Buy")-SUMIFS('Transactions (Dated)'!$E$2:$E$53,'Transactions (Dated)'!$D$2:$D$53,'Share Values'!$X391,'Transactions (Dated)'!$B$2:$B$53,'Share Values'!AL$11,'Transactions (Dated)'!$C$2:$C$53,"Sell")</f>
        <v>0</v>
      </c>
      <c r="AM391" s="40">
        <f ca="1">AM390+SUMIFS('Transactions (Dated)'!$E$2:$E$53,'Transactions (Dated)'!$D$2:$D$53,'Share Values'!$X391,'Transactions (Dated)'!$B$2:$B$53,'Share Values'!AM$11,'Transactions (Dated)'!$C$2:$C$53,"Buy")-SUMIFS('Transactions (Dated)'!$E$2:$E$53,'Transactions (Dated)'!$D$2:$D$53,'Share Values'!$X391,'Transactions (Dated)'!$B$2:$B$53,'Share Values'!AM$11,'Transactions (Dated)'!$C$2:$C$53,"Sell")</f>
        <v>0</v>
      </c>
      <c r="AN391" s="40">
        <f ca="1">AN390+SUMIFS('Transactions (Dated)'!$E$2:$E$53,'Transactions (Dated)'!$D$2:$D$53,'Share Values'!$X391,'Transactions (Dated)'!$B$2:$B$53,'Share Values'!AN$11,'Transactions (Dated)'!$C$2:$C$53,"Buy")-SUMIFS('Transactions (Dated)'!$E$2:$E$53,'Transactions (Dated)'!$D$2:$D$53,'Share Values'!$X391,'Transactions (Dated)'!$B$2:$B$53,'Share Values'!AN$11,'Transactions (Dated)'!$C$2:$C$53,"Sell")</f>
        <v>0</v>
      </c>
      <c r="AO391" s="40"/>
      <c r="AQ391" s="3">
        <f t="shared" si="141"/>
        <v>42466</v>
      </c>
      <c r="AR391" s="6">
        <f t="shared" ca="1" si="142"/>
        <v>42873.75</v>
      </c>
      <c r="AS391" s="6">
        <f t="shared" ca="1" si="143"/>
        <v>20343.75</v>
      </c>
      <c r="AT391" s="6">
        <f t="shared" ca="1" si="144"/>
        <v>519426</v>
      </c>
      <c r="AU391" s="6">
        <f t="shared" ca="1" si="145"/>
        <v>64328</v>
      </c>
      <c r="AV391" s="6">
        <f t="shared" ca="1" si="146"/>
        <v>35853.96</v>
      </c>
      <c r="AW391" s="6">
        <f t="shared" ca="1" si="147"/>
        <v>0</v>
      </c>
      <c r="AX391" s="6">
        <f t="shared" ca="1" si="148"/>
        <v>52287</v>
      </c>
      <c r="AY391" s="6">
        <f t="shared" ca="1" si="149"/>
        <v>51975.66</v>
      </c>
      <c r="AZ391" s="6">
        <f t="shared" ca="1" si="150"/>
        <v>60831.5</v>
      </c>
      <c r="BA391" s="6">
        <f t="shared" ca="1" si="151"/>
        <v>0</v>
      </c>
      <c r="BB391" s="6">
        <f t="shared" ca="1" si="152"/>
        <v>0</v>
      </c>
      <c r="BC391" s="6">
        <f t="shared" ca="1" si="153"/>
        <v>0</v>
      </c>
      <c r="BD391" s="6">
        <f t="shared" ca="1" si="154"/>
        <v>0</v>
      </c>
      <c r="BE391" s="6">
        <f t="shared" ca="1" si="155"/>
        <v>0</v>
      </c>
      <c r="BF391" s="6">
        <f t="shared" ca="1" si="162"/>
        <v>0</v>
      </c>
      <c r="BG391" s="6">
        <f t="shared" ca="1" si="163"/>
        <v>0</v>
      </c>
      <c r="BH391" s="6"/>
      <c r="BJ391" s="4">
        <f t="shared" ca="1" si="156"/>
        <v>847919.62</v>
      </c>
      <c r="BL391" s="3">
        <f t="shared" si="157"/>
        <v>42466</v>
      </c>
      <c r="BM391" s="6">
        <f>BM390+SUMIFS('Transactions (Dated)'!G:G,'Transactions (Dated)'!D:D,'Share Values'!AQ391)</f>
        <v>64398.239999999991</v>
      </c>
      <c r="BN391" s="6">
        <f ca="1">BN390+SUMIFS('Transactions (Dated)'!$F:$F,'Transactions (Dated)'!$D:$D,$BL391,'Transactions (Dated)'!$B:$B,BN$11,'Transactions (Dated)'!$C:$C,"Dividend (paid to cash)")*Y391</f>
        <v>0</v>
      </c>
      <c r="BO391" s="6">
        <f ca="1">BO390+SUMIFS('Transactions (Dated)'!$F:$F,'Transactions (Dated)'!$D:$D,$BL391,'Transactions (Dated)'!$B:$B,BO$11,'Transactions (Dated)'!$C:$C,"Dividend (paid to cash)")*Z391</f>
        <v>2421.875</v>
      </c>
      <c r="BP391" s="6">
        <f ca="1">BP390+SUMIFS('Transactions (Dated)'!$F:$F,'Transactions (Dated)'!$D:$D,$BL391,'Transactions (Dated)'!$B:$B,BP$11,'Transactions (Dated)'!$C:$C,"Dividend (paid to cash)")*AA391</f>
        <v>39975.296999999999</v>
      </c>
      <c r="BQ391" s="6">
        <f ca="1">BQ390+SUMIFS('Transactions (Dated)'!$F:$F,'Transactions (Dated)'!$D:$D,$BL391,'Transactions (Dated)'!$B:$B,BQ$11,'Transactions (Dated)'!$C:$C,"Dividend (paid to cash)")*AB391</f>
        <v>312.18000000000006</v>
      </c>
      <c r="BR391" s="6">
        <f ca="1">BR390+SUMIFS('Transactions (Dated)'!$F:$F,'Transactions (Dated)'!$D:$D,$BL391,'Transactions (Dated)'!$B:$B,BR$11,'Transactions (Dated)'!$C:$C,"Dividend (paid to cash)")*AC391</f>
        <v>0</v>
      </c>
      <c r="BS391" s="6">
        <f ca="1">BS390+SUMIFS('Transactions (Dated)'!$F:$F,'Transactions (Dated)'!$D:$D,$BL391,'Transactions (Dated)'!$B:$B,BS$11,'Transactions (Dated)'!$C:$C,"Dividend (paid to cash)")*AD391</f>
        <v>0</v>
      </c>
      <c r="BT391" s="6">
        <f ca="1">BT390+SUMIFS('Transactions (Dated)'!$F:$F,'Transactions (Dated)'!$D:$D,$BL391,'Transactions (Dated)'!$B:$B,BT$11,'Transactions (Dated)'!$C:$C,"Dividend (paid to cash)")*AE391</f>
        <v>1014.9999999999999</v>
      </c>
      <c r="BU391" s="6">
        <f ca="1">BU390+SUMIFS('Transactions (Dated)'!$F:$F,'Transactions (Dated)'!$D:$D,$BL391,'Transactions (Dated)'!$B:$B,BU$11,'Transactions (Dated)'!$C:$C,"Dividend (paid to cash)")*AF391</f>
        <v>0</v>
      </c>
      <c r="BV391" s="6">
        <f ca="1">BV390+SUMIFS('Transactions (Dated)'!$F:$F,'Transactions (Dated)'!$D:$D,$BL391,'Transactions (Dated)'!$B:$B,BV$11,'Transactions (Dated)'!$C:$C,"Dividend (paid to cash)")*AG391</f>
        <v>0</v>
      </c>
      <c r="BW391" s="6">
        <f ca="1">BW390+SUMIFS('Transactions (Dated)'!$F:$F,'Transactions (Dated)'!$D:$D,$BL391,'Transactions (Dated)'!$B:$B,BW$11,'Transactions (Dated)'!$C:$C,"Dividend (paid to cash)")*AH391</f>
        <v>0</v>
      </c>
      <c r="BX391" s="6">
        <f ca="1">BX390+SUMIFS('Transactions (Dated)'!$F:$F,'Transactions (Dated)'!$D:$D,$BL391,'Transactions (Dated)'!$B:$B,BX$11,'Transactions (Dated)'!$C:$C,"Dividend (paid to cash)")*AI391</f>
        <v>0</v>
      </c>
      <c r="BY391" s="6">
        <f ca="1">BY390+SUMIFS('Transactions (Dated)'!$F:$F,'Transactions (Dated)'!$D:$D,$BL391,'Transactions (Dated)'!$B:$B,BY$11,'Transactions (Dated)'!$C:$C,"Dividend (paid to cash)")*AJ391</f>
        <v>0</v>
      </c>
      <c r="BZ391" s="6">
        <f ca="1">BZ390+SUMIFS('Transactions (Dated)'!$F:$F,'Transactions (Dated)'!$D:$D,$BL391,'Transactions (Dated)'!$B:$B,BZ$11,'Transactions (Dated)'!$C:$C,"Dividend (paid to cash)")*AK391</f>
        <v>0</v>
      </c>
      <c r="CA391" s="6">
        <f ca="1">CA390+SUMIFS('Transactions (Dated)'!$F:$F,'Transactions (Dated)'!$D:$D,$BL391,'Transactions (Dated)'!$B:$B,CA$11,'Transactions (Dated)'!$C:$C,"Dividend (paid to cash)")*AL391</f>
        <v>0</v>
      </c>
      <c r="CB391" s="6">
        <v>0</v>
      </c>
      <c r="CC391" s="6">
        <v>0</v>
      </c>
      <c r="CD391" s="6"/>
      <c r="CF391" s="6">
        <f t="shared" ca="1" si="164"/>
        <v>108122.59199999998</v>
      </c>
      <c r="CH391" s="3">
        <f t="shared" si="165"/>
        <v>42466</v>
      </c>
      <c r="CI391" s="4">
        <f t="shared" ca="1" si="158"/>
        <v>847919.62</v>
      </c>
      <c r="CJ391" s="4">
        <f t="shared" ca="1" si="159"/>
        <v>108122.59199999998</v>
      </c>
      <c r="CL391" s="4">
        <f t="shared" ca="1" si="160"/>
        <v>956042.21199999994</v>
      </c>
    </row>
    <row r="392" spans="2:90" x14ac:dyDescent="0.15">
      <c r="B392" s="3">
        <f t="shared" si="161"/>
        <v>42467</v>
      </c>
      <c r="C392" s="2">
        <v>13266.4</v>
      </c>
      <c r="E392" s="70">
        <v>42467</v>
      </c>
      <c r="F392" s="69">
        <v>9.19</v>
      </c>
      <c r="G392" s="69">
        <v>2.2000000000000002</v>
      </c>
      <c r="H392" s="69">
        <v>17.89</v>
      </c>
      <c r="I392" s="69">
        <v>34</v>
      </c>
      <c r="J392" s="69">
        <v>15.22</v>
      </c>
      <c r="K392" s="69">
        <v>12.63</v>
      </c>
      <c r="L392" s="69">
        <v>18.13</v>
      </c>
      <c r="M392" s="69">
        <v>3.81</v>
      </c>
      <c r="N392" s="69">
        <v>8.59</v>
      </c>
      <c r="O392" s="69">
        <v>9.3232999999999997</v>
      </c>
      <c r="P392" s="69">
        <v>29.49</v>
      </c>
      <c r="Q392" s="69">
        <v>0.96</v>
      </c>
      <c r="R392" s="69">
        <v>3.94</v>
      </c>
      <c r="S392" s="69">
        <v>39.71</v>
      </c>
      <c r="T392" s="69"/>
      <c r="U392">
        <v>39.71</v>
      </c>
      <c r="V392" s="4"/>
      <c r="X392" s="3">
        <f t="shared" si="140"/>
        <v>42467</v>
      </c>
      <c r="Y392" s="40">
        <f ca="1">Y391+SUMIFS('Transactions (Dated)'!$E$2:$E$53,'Transactions (Dated)'!$D$2:$D$53,'Share Values'!$X392,'Transactions (Dated)'!$B$2:$B$53,'Share Values'!Y$11,'Transactions (Dated)'!$C$2:$C$53,"Buy")-SUMIFS('Transactions (Dated)'!$E$2:$E$53,'Transactions (Dated)'!$D$2:$D$53,'Share Values'!$X392,'Transactions (Dated)'!$B$2:$B$53,'Share Values'!Y$11,'Transactions (Dated)'!$C$2:$C$53,"Sell")</f>
        <v>4625</v>
      </c>
      <c r="Z392" s="40">
        <f ca="1">Z391+SUMIFS('Transactions (Dated)'!$E$2:$E$53,'Transactions (Dated)'!$D$2:$D$53,'Share Values'!$X392,'Transactions (Dated)'!$B$2:$B$53,'Share Values'!Z$11,'Transactions (Dated)'!$C$2:$C$53,"Buy")-SUMIFS('Transactions (Dated)'!$E$2:$E$53,'Transactions (Dated)'!$D$2:$D$53,'Share Values'!$X392,'Transactions (Dated)'!$B$2:$B$53,'Share Values'!Z$11,'Transactions (Dated)'!$C$2:$C$53,"Sell")</f>
        <v>9375</v>
      </c>
      <c r="AA392" s="40">
        <f ca="1">AA391+SUMIFS('Transactions (Dated)'!$E$2:$E$53,'Transactions (Dated)'!$D$2:$D$53,'Share Values'!$X392,'Transactions (Dated)'!$B$2:$B$53,'Share Values'!AA$11,'Transactions (Dated)'!$C$2:$C$53,"Buy")-SUMIFS('Transactions (Dated)'!$E$2:$E$53,'Transactions (Dated)'!$D$2:$D$53,'Share Values'!$X392,'Transactions (Dated)'!$B$2:$B$53,'Share Values'!AA$11,'Transactions (Dated)'!$C$2:$C$53,"Sell")</f>
        <v>28857</v>
      </c>
      <c r="AB392" s="40">
        <f ca="1">AB391+SUMIFS('Transactions (Dated)'!$E$2:$E$53,'Transactions (Dated)'!$D$2:$D$53,'Share Values'!$X392,'Transactions (Dated)'!$B$2:$B$53,'Share Values'!AB$11,'Transactions (Dated)'!$C$2:$C$53,"Buy")-SUMIFS('Transactions (Dated)'!$E$2:$E$53,'Transactions (Dated)'!$D$2:$D$53,'Share Values'!$X392,'Transactions (Dated)'!$B$2:$B$53,'Share Values'!AB$11,'Transactions (Dated)'!$C$2:$C$53,"Sell")</f>
        <v>1892</v>
      </c>
      <c r="AC392" s="40">
        <f ca="1">AC391+SUMIFS('Transactions (Dated)'!$E$2:$E$53,'Transactions (Dated)'!$D$2:$D$53,'Share Values'!$X392,'Transactions (Dated)'!$B$2:$B$53,'Share Values'!AC$11,'Transactions (Dated)'!$C$2:$C$53,"Buy")-SUMIFS('Transactions (Dated)'!$E$2:$E$53,'Transactions (Dated)'!$D$2:$D$53,'Share Values'!$X392,'Transactions (Dated)'!$B$2:$B$53,'Share Values'!AC$11,'Transactions (Dated)'!$C$2:$C$53,"Sell")</f>
        <v>2348</v>
      </c>
      <c r="AD392" s="40">
        <f ca="1">AD391+SUMIFS('Transactions (Dated)'!$E$2:$E$53,'Transactions (Dated)'!$D$2:$D$53,'Share Values'!$X392,'Transactions (Dated)'!$B$2:$B$53,'Share Values'!AD$11,'Transactions (Dated)'!$C$2:$C$53,"Buy")-SUMIFS('Transactions (Dated)'!$E$2:$E$53,'Transactions (Dated)'!$D$2:$D$53,'Share Values'!$X392,'Transactions (Dated)'!$B$2:$B$53,'Share Values'!AD$11,'Transactions (Dated)'!$C$2:$C$53,"Sell")</f>
        <v>0</v>
      </c>
      <c r="AE392" s="40">
        <f ca="1">AE391+SUMIFS('Transactions (Dated)'!$E$2:$E$53,'Transactions (Dated)'!$D$2:$D$53,'Share Values'!$X392,'Transactions (Dated)'!$B$2:$B$53,'Share Values'!AE$11,'Transactions (Dated)'!$C$2:$C$53,"Buy")-SUMIFS('Transactions (Dated)'!$E$2:$E$53,'Transactions (Dated)'!$D$2:$D$53,'Share Values'!$X392,'Transactions (Dated)'!$B$2:$B$53,'Share Values'!AE$11,'Transactions (Dated)'!$C$2:$C$53,"Sell")</f>
        <v>2900</v>
      </c>
      <c r="AF392" s="40">
        <f ca="1">AF391+SUMIFS('Transactions (Dated)'!$E$2:$E$53,'Transactions (Dated)'!$D$2:$D$53,'Share Values'!$X392,'Transactions (Dated)'!$B$2:$B$53,'Share Values'!AF$11,'Transactions (Dated)'!$C$2:$C$53,"Buy")-SUMIFS('Transactions (Dated)'!$E$2:$E$53,'Transactions (Dated)'!$D$2:$D$53,'Share Values'!$X392,'Transactions (Dated)'!$B$2:$B$53,'Share Values'!AF$11,'Transactions (Dated)'!$C$2:$C$53,"Sell")</f>
        <v>14201</v>
      </c>
      <c r="AG392" s="40">
        <f ca="1">AG391+SUMIFS('Transactions (Dated)'!$E$2:$E$53,'Transactions (Dated)'!$D$2:$D$53,'Share Values'!$X392,'Transactions (Dated)'!$B$2:$B$53,'Share Values'!AG$11,'Transactions (Dated)'!$C$2:$C$53,"Buy")-SUMIFS('Transactions (Dated)'!$E$2:$E$53,'Transactions (Dated)'!$D$2:$D$53,'Share Values'!$X392,'Transactions (Dated)'!$B$2:$B$53,'Share Values'!AG$11,'Transactions (Dated)'!$C$2:$C$53,"Sell")</f>
        <v>6835</v>
      </c>
      <c r="AH392" s="40">
        <f ca="1">AH391+SUMIFS('Transactions (Dated)'!$E$2:$E$53,'Transactions (Dated)'!$D$2:$D$53,'Share Values'!$X392,'Transactions (Dated)'!$B$2:$B$53,'Share Values'!AH$11,'Transactions (Dated)'!$C$2:$C$53,"Buy")-SUMIFS('Transactions (Dated)'!$E$2:$E$53,'Transactions (Dated)'!$D$2:$D$53,'Share Values'!$X392,'Transactions (Dated)'!$B$2:$B$53,'Share Values'!AH$11,'Transactions (Dated)'!$C$2:$C$53,"Sell")</f>
        <v>0</v>
      </c>
      <c r="AI392" s="40">
        <f ca="1">AI391+SUMIFS('Transactions (Dated)'!$E$2:$E$53,'Transactions (Dated)'!$D$2:$D$53,'Share Values'!$X392,'Transactions (Dated)'!$B$2:$B$53,'Share Values'!AI$11,'Transactions (Dated)'!$C$2:$C$53,"Buy")-SUMIFS('Transactions (Dated)'!$E$2:$E$53,'Transactions (Dated)'!$D$2:$D$53,'Share Values'!$X392,'Transactions (Dated)'!$B$2:$B$53,'Share Values'!AI$11,'Transactions (Dated)'!$C$2:$C$53,"Sell")</f>
        <v>0</v>
      </c>
      <c r="AJ392" s="40">
        <f ca="1">AJ391+SUMIFS('Transactions (Dated)'!$E$2:$E$53,'Transactions (Dated)'!$D$2:$D$53,'Share Values'!$X392,'Transactions (Dated)'!$B$2:$B$53,'Share Values'!AJ$11,'Transactions (Dated)'!$C$2:$C$53,"Buy")-SUMIFS('Transactions (Dated)'!$E$2:$E$53,'Transactions (Dated)'!$D$2:$D$53,'Share Values'!$X392,'Transactions (Dated)'!$B$2:$B$53,'Share Values'!AJ$11,'Transactions (Dated)'!$C$2:$C$53,"Sell")</f>
        <v>0</v>
      </c>
      <c r="AK392" s="40">
        <f ca="1">AK391+SUMIFS('Transactions (Dated)'!$E$2:$E$53,'Transactions (Dated)'!$D$2:$D$53,'Share Values'!$X392,'Transactions (Dated)'!$B$2:$B$53,'Share Values'!AK$11,'Transactions (Dated)'!$C$2:$C$53,"Buy")-SUMIFS('Transactions (Dated)'!$E$2:$E$53,'Transactions (Dated)'!$D$2:$D$53,'Share Values'!$X392,'Transactions (Dated)'!$B$2:$B$53,'Share Values'!AK$11,'Transactions (Dated)'!$C$2:$C$53,"Sell")</f>
        <v>0</v>
      </c>
      <c r="AL392" s="40">
        <f ca="1">AL391+SUMIFS('Transactions (Dated)'!$E$2:$E$53,'Transactions (Dated)'!$D$2:$D$53,'Share Values'!$X392,'Transactions (Dated)'!$B$2:$B$53,'Share Values'!AL$11,'Transactions (Dated)'!$C$2:$C$53,"Buy")-SUMIFS('Transactions (Dated)'!$E$2:$E$53,'Transactions (Dated)'!$D$2:$D$53,'Share Values'!$X392,'Transactions (Dated)'!$B$2:$B$53,'Share Values'!AL$11,'Transactions (Dated)'!$C$2:$C$53,"Sell")</f>
        <v>0</v>
      </c>
      <c r="AM392" s="40">
        <f ca="1">AM391+SUMIFS('Transactions (Dated)'!$E$2:$E$53,'Transactions (Dated)'!$D$2:$D$53,'Share Values'!$X392,'Transactions (Dated)'!$B$2:$B$53,'Share Values'!AM$11,'Transactions (Dated)'!$C$2:$C$53,"Buy")-SUMIFS('Transactions (Dated)'!$E$2:$E$53,'Transactions (Dated)'!$D$2:$D$53,'Share Values'!$X392,'Transactions (Dated)'!$B$2:$B$53,'Share Values'!AM$11,'Transactions (Dated)'!$C$2:$C$53,"Sell")</f>
        <v>0</v>
      </c>
      <c r="AN392" s="40">
        <f ca="1">AN391+SUMIFS('Transactions (Dated)'!$E$2:$E$53,'Transactions (Dated)'!$D$2:$D$53,'Share Values'!$X392,'Transactions (Dated)'!$B$2:$B$53,'Share Values'!AN$11,'Transactions (Dated)'!$C$2:$C$53,"Buy")-SUMIFS('Transactions (Dated)'!$E$2:$E$53,'Transactions (Dated)'!$D$2:$D$53,'Share Values'!$X392,'Transactions (Dated)'!$B$2:$B$53,'Share Values'!AN$11,'Transactions (Dated)'!$C$2:$C$53,"Sell")</f>
        <v>0</v>
      </c>
      <c r="AO392" s="40"/>
      <c r="AQ392" s="3">
        <f t="shared" si="141"/>
        <v>42467</v>
      </c>
      <c r="AR392" s="6">
        <f t="shared" ca="1" si="142"/>
        <v>42503.75</v>
      </c>
      <c r="AS392" s="6">
        <f t="shared" ca="1" si="143"/>
        <v>20625</v>
      </c>
      <c r="AT392" s="6">
        <f t="shared" ca="1" si="144"/>
        <v>516251.73000000004</v>
      </c>
      <c r="AU392" s="6">
        <f t="shared" ca="1" si="145"/>
        <v>64328</v>
      </c>
      <c r="AV392" s="6">
        <f t="shared" ca="1" si="146"/>
        <v>35736.560000000005</v>
      </c>
      <c r="AW392" s="6">
        <f t="shared" ca="1" si="147"/>
        <v>0</v>
      </c>
      <c r="AX392" s="6">
        <f t="shared" ca="1" si="148"/>
        <v>52577</v>
      </c>
      <c r="AY392" s="6">
        <f t="shared" ca="1" si="149"/>
        <v>54105.81</v>
      </c>
      <c r="AZ392" s="6">
        <f t="shared" ca="1" si="150"/>
        <v>58712.65</v>
      </c>
      <c r="BA392" s="6">
        <f t="shared" ca="1" si="151"/>
        <v>0</v>
      </c>
      <c r="BB392" s="6">
        <f t="shared" ca="1" si="152"/>
        <v>0</v>
      </c>
      <c r="BC392" s="6">
        <f t="shared" ca="1" si="153"/>
        <v>0</v>
      </c>
      <c r="BD392" s="6">
        <f t="shared" ca="1" si="154"/>
        <v>0</v>
      </c>
      <c r="BE392" s="6">
        <f t="shared" ca="1" si="155"/>
        <v>0</v>
      </c>
      <c r="BF392" s="6">
        <f t="shared" ca="1" si="162"/>
        <v>0</v>
      </c>
      <c r="BG392" s="6">
        <f t="shared" ca="1" si="163"/>
        <v>0</v>
      </c>
      <c r="BH392" s="6"/>
      <c r="BJ392" s="4">
        <f t="shared" ca="1" si="156"/>
        <v>844840.50000000012</v>
      </c>
      <c r="BL392" s="3">
        <f t="shared" si="157"/>
        <v>42467</v>
      </c>
      <c r="BM392" s="6">
        <f>BM391+SUMIFS('Transactions (Dated)'!G:G,'Transactions (Dated)'!D:D,'Share Values'!AQ392)</f>
        <v>64398.239999999991</v>
      </c>
      <c r="BN392" s="6">
        <f ca="1">BN391+SUMIFS('Transactions (Dated)'!$F:$F,'Transactions (Dated)'!$D:$D,$BL392,'Transactions (Dated)'!$B:$B,BN$11,'Transactions (Dated)'!$C:$C,"Dividend (paid to cash)")*Y392</f>
        <v>0</v>
      </c>
      <c r="BO392" s="6">
        <f ca="1">BO391+SUMIFS('Transactions (Dated)'!$F:$F,'Transactions (Dated)'!$D:$D,$BL392,'Transactions (Dated)'!$B:$B,BO$11,'Transactions (Dated)'!$C:$C,"Dividend (paid to cash)")*Z392</f>
        <v>2421.875</v>
      </c>
      <c r="BP392" s="6">
        <f ca="1">BP391+SUMIFS('Transactions (Dated)'!$F:$F,'Transactions (Dated)'!$D:$D,$BL392,'Transactions (Dated)'!$B:$B,BP$11,'Transactions (Dated)'!$C:$C,"Dividend (paid to cash)")*AA392</f>
        <v>39975.296999999999</v>
      </c>
      <c r="BQ392" s="6">
        <f ca="1">BQ391+SUMIFS('Transactions (Dated)'!$F:$F,'Transactions (Dated)'!$D:$D,$BL392,'Transactions (Dated)'!$B:$B,BQ$11,'Transactions (Dated)'!$C:$C,"Dividend (paid to cash)")*AB392</f>
        <v>312.18000000000006</v>
      </c>
      <c r="BR392" s="6">
        <f ca="1">BR391+SUMIFS('Transactions (Dated)'!$F:$F,'Transactions (Dated)'!$D:$D,$BL392,'Transactions (Dated)'!$B:$B,BR$11,'Transactions (Dated)'!$C:$C,"Dividend (paid to cash)")*AC392</f>
        <v>0</v>
      </c>
      <c r="BS392" s="6">
        <f ca="1">BS391+SUMIFS('Transactions (Dated)'!$F:$F,'Transactions (Dated)'!$D:$D,$BL392,'Transactions (Dated)'!$B:$B,BS$11,'Transactions (Dated)'!$C:$C,"Dividend (paid to cash)")*AD392</f>
        <v>0</v>
      </c>
      <c r="BT392" s="6">
        <f ca="1">BT391+SUMIFS('Transactions (Dated)'!$F:$F,'Transactions (Dated)'!$D:$D,$BL392,'Transactions (Dated)'!$B:$B,BT$11,'Transactions (Dated)'!$C:$C,"Dividend (paid to cash)")*AE392</f>
        <v>1014.9999999999999</v>
      </c>
      <c r="BU392" s="6">
        <f ca="1">BU391+SUMIFS('Transactions (Dated)'!$F:$F,'Transactions (Dated)'!$D:$D,$BL392,'Transactions (Dated)'!$B:$B,BU$11,'Transactions (Dated)'!$C:$C,"Dividend (paid to cash)")*AF392</f>
        <v>0</v>
      </c>
      <c r="BV392" s="6">
        <f ca="1">BV391+SUMIFS('Transactions (Dated)'!$F:$F,'Transactions (Dated)'!$D:$D,$BL392,'Transactions (Dated)'!$B:$B,BV$11,'Transactions (Dated)'!$C:$C,"Dividend (paid to cash)")*AG392</f>
        <v>0</v>
      </c>
      <c r="BW392" s="6">
        <f ca="1">BW391+SUMIFS('Transactions (Dated)'!$F:$F,'Transactions (Dated)'!$D:$D,$BL392,'Transactions (Dated)'!$B:$B,BW$11,'Transactions (Dated)'!$C:$C,"Dividend (paid to cash)")*AH392</f>
        <v>0</v>
      </c>
      <c r="BX392" s="6">
        <f ca="1">BX391+SUMIFS('Transactions (Dated)'!$F:$F,'Transactions (Dated)'!$D:$D,$BL392,'Transactions (Dated)'!$B:$B,BX$11,'Transactions (Dated)'!$C:$C,"Dividend (paid to cash)")*AI392</f>
        <v>0</v>
      </c>
      <c r="BY392" s="6">
        <f ca="1">BY391+SUMIFS('Transactions (Dated)'!$F:$F,'Transactions (Dated)'!$D:$D,$BL392,'Transactions (Dated)'!$B:$B,BY$11,'Transactions (Dated)'!$C:$C,"Dividend (paid to cash)")*AJ392</f>
        <v>0</v>
      </c>
      <c r="BZ392" s="6">
        <f ca="1">BZ391+SUMIFS('Transactions (Dated)'!$F:$F,'Transactions (Dated)'!$D:$D,$BL392,'Transactions (Dated)'!$B:$B,BZ$11,'Transactions (Dated)'!$C:$C,"Dividend (paid to cash)")*AK392</f>
        <v>0</v>
      </c>
      <c r="CA392" s="6">
        <f ca="1">CA391+SUMIFS('Transactions (Dated)'!$F:$F,'Transactions (Dated)'!$D:$D,$BL392,'Transactions (Dated)'!$B:$B,CA$11,'Transactions (Dated)'!$C:$C,"Dividend (paid to cash)")*AL392</f>
        <v>0</v>
      </c>
      <c r="CB392" s="6">
        <v>0</v>
      </c>
      <c r="CC392" s="6">
        <v>0</v>
      </c>
      <c r="CD392" s="6"/>
      <c r="CF392" s="6">
        <f t="shared" ca="1" si="164"/>
        <v>108122.59199999998</v>
      </c>
      <c r="CH392" s="3">
        <f t="shared" si="165"/>
        <v>42467</v>
      </c>
      <c r="CI392" s="4">
        <f t="shared" ca="1" si="158"/>
        <v>844840.50000000012</v>
      </c>
      <c r="CJ392" s="4">
        <f t="shared" ca="1" si="159"/>
        <v>108122.59199999998</v>
      </c>
      <c r="CL392" s="4">
        <f t="shared" ca="1" si="160"/>
        <v>952963.09200000006</v>
      </c>
    </row>
    <row r="393" spans="2:90" x14ac:dyDescent="0.15">
      <c r="B393" s="3">
        <f t="shared" si="161"/>
        <v>42468</v>
      </c>
      <c r="C393" s="2">
        <v>13396.7</v>
      </c>
      <c r="E393" s="70">
        <v>42468</v>
      </c>
      <c r="F393" s="69">
        <v>9.1999999999999993</v>
      </c>
      <c r="G393" s="69">
        <v>2.25</v>
      </c>
      <c r="H393" s="69">
        <v>18.07</v>
      </c>
      <c r="I393" s="69">
        <v>33.770000000000003</v>
      </c>
      <c r="J393" s="69">
        <v>15.21</v>
      </c>
      <c r="K393" s="69">
        <v>12.77</v>
      </c>
      <c r="L393" s="69">
        <v>17</v>
      </c>
      <c r="M393" s="69">
        <v>3.92</v>
      </c>
      <c r="N393" s="69">
        <v>8.65</v>
      </c>
      <c r="O393" s="69">
        <v>9.4967000000000006</v>
      </c>
      <c r="P393" s="69">
        <v>29.57</v>
      </c>
      <c r="Q393" s="69">
        <v>0.95</v>
      </c>
      <c r="R393" s="69">
        <v>4.01</v>
      </c>
      <c r="S393" s="69">
        <v>39.86</v>
      </c>
      <c r="T393" s="69"/>
      <c r="U393">
        <v>39.86</v>
      </c>
      <c r="V393" s="4"/>
      <c r="X393" s="3">
        <f t="shared" si="140"/>
        <v>42468</v>
      </c>
      <c r="Y393" s="40">
        <f ca="1">Y392+SUMIFS('Transactions (Dated)'!$E$2:$E$53,'Transactions (Dated)'!$D$2:$D$53,'Share Values'!$X393,'Transactions (Dated)'!$B$2:$B$53,'Share Values'!Y$11,'Transactions (Dated)'!$C$2:$C$53,"Buy")-SUMIFS('Transactions (Dated)'!$E$2:$E$53,'Transactions (Dated)'!$D$2:$D$53,'Share Values'!$X393,'Transactions (Dated)'!$B$2:$B$53,'Share Values'!Y$11,'Transactions (Dated)'!$C$2:$C$53,"Sell")</f>
        <v>4625</v>
      </c>
      <c r="Z393" s="40">
        <f ca="1">Z392+SUMIFS('Transactions (Dated)'!$E$2:$E$53,'Transactions (Dated)'!$D$2:$D$53,'Share Values'!$X393,'Transactions (Dated)'!$B$2:$B$53,'Share Values'!Z$11,'Transactions (Dated)'!$C$2:$C$53,"Buy")-SUMIFS('Transactions (Dated)'!$E$2:$E$53,'Transactions (Dated)'!$D$2:$D$53,'Share Values'!$X393,'Transactions (Dated)'!$B$2:$B$53,'Share Values'!Z$11,'Transactions (Dated)'!$C$2:$C$53,"Sell")</f>
        <v>9375</v>
      </c>
      <c r="AA393" s="40">
        <f ca="1">AA392+SUMIFS('Transactions (Dated)'!$E$2:$E$53,'Transactions (Dated)'!$D$2:$D$53,'Share Values'!$X393,'Transactions (Dated)'!$B$2:$B$53,'Share Values'!AA$11,'Transactions (Dated)'!$C$2:$C$53,"Buy")-SUMIFS('Transactions (Dated)'!$E$2:$E$53,'Transactions (Dated)'!$D$2:$D$53,'Share Values'!$X393,'Transactions (Dated)'!$B$2:$B$53,'Share Values'!AA$11,'Transactions (Dated)'!$C$2:$C$53,"Sell")</f>
        <v>28857</v>
      </c>
      <c r="AB393" s="40">
        <f ca="1">AB392+SUMIFS('Transactions (Dated)'!$E$2:$E$53,'Transactions (Dated)'!$D$2:$D$53,'Share Values'!$X393,'Transactions (Dated)'!$B$2:$B$53,'Share Values'!AB$11,'Transactions (Dated)'!$C$2:$C$53,"Buy")-SUMIFS('Transactions (Dated)'!$E$2:$E$53,'Transactions (Dated)'!$D$2:$D$53,'Share Values'!$X393,'Transactions (Dated)'!$B$2:$B$53,'Share Values'!AB$11,'Transactions (Dated)'!$C$2:$C$53,"Sell")</f>
        <v>1892</v>
      </c>
      <c r="AC393" s="40">
        <f ca="1">AC392+SUMIFS('Transactions (Dated)'!$E$2:$E$53,'Transactions (Dated)'!$D$2:$D$53,'Share Values'!$X393,'Transactions (Dated)'!$B$2:$B$53,'Share Values'!AC$11,'Transactions (Dated)'!$C$2:$C$53,"Buy")-SUMIFS('Transactions (Dated)'!$E$2:$E$53,'Transactions (Dated)'!$D$2:$D$53,'Share Values'!$X393,'Transactions (Dated)'!$B$2:$B$53,'Share Values'!AC$11,'Transactions (Dated)'!$C$2:$C$53,"Sell")</f>
        <v>2348</v>
      </c>
      <c r="AD393" s="40">
        <f ca="1">AD392+SUMIFS('Transactions (Dated)'!$E$2:$E$53,'Transactions (Dated)'!$D$2:$D$53,'Share Values'!$X393,'Transactions (Dated)'!$B$2:$B$53,'Share Values'!AD$11,'Transactions (Dated)'!$C$2:$C$53,"Buy")-SUMIFS('Transactions (Dated)'!$E$2:$E$53,'Transactions (Dated)'!$D$2:$D$53,'Share Values'!$X393,'Transactions (Dated)'!$B$2:$B$53,'Share Values'!AD$11,'Transactions (Dated)'!$C$2:$C$53,"Sell")</f>
        <v>0</v>
      </c>
      <c r="AE393" s="40">
        <f ca="1">AE392+SUMIFS('Transactions (Dated)'!$E$2:$E$53,'Transactions (Dated)'!$D$2:$D$53,'Share Values'!$X393,'Transactions (Dated)'!$B$2:$B$53,'Share Values'!AE$11,'Transactions (Dated)'!$C$2:$C$53,"Buy")-SUMIFS('Transactions (Dated)'!$E$2:$E$53,'Transactions (Dated)'!$D$2:$D$53,'Share Values'!$X393,'Transactions (Dated)'!$B$2:$B$53,'Share Values'!AE$11,'Transactions (Dated)'!$C$2:$C$53,"Sell")</f>
        <v>2900</v>
      </c>
      <c r="AF393" s="40">
        <f ca="1">AF392+SUMIFS('Transactions (Dated)'!$E$2:$E$53,'Transactions (Dated)'!$D$2:$D$53,'Share Values'!$X393,'Transactions (Dated)'!$B$2:$B$53,'Share Values'!AF$11,'Transactions (Dated)'!$C$2:$C$53,"Buy")-SUMIFS('Transactions (Dated)'!$E$2:$E$53,'Transactions (Dated)'!$D$2:$D$53,'Share Values'!$X393,'Transactions (Dated)'!$B$2:$B$53,'Share Values'!AF$11,'Transactions (Dated)'!$C$2:$C$53,"Sell")</f>
        <v>14201</v>
      </c>
      <c r="AG393" s="40">
        <f ca="1">AG392+SUMIFS('Transactions (Dated)'!$E$2:$E$53,'Transactions (Dated)'!$D$2:$D$53,'Share Values'!$X393,'Transactions (Dated)'!$B$2:$B$53,'Share Values'!AG$11,'Transactions (Dated)'!$C$2:$C$53,"Buy")-SUMIFS('Transactions (Dated)'!$E$2:$E$53,'Transactions (Dated)'!$D$2:$D$53,'Share Values'!$X393,'Transactions (Dated)'!$B$2:$B$53,'Share Values'!AG$11,'Transactions (Dated)'!$C$2:$C$53,"Sell")</f>
        <v>6835</v>
      </c>
      <c r="AH393" s="40">
        <f ca="1">AH392+SUMIFS('Transactions (Dated)'!$E$2:$E$53,'Transactions (Dated)'!$D$2:$D$53,'Share Values'!$X393,'Transactions (Dated)'!$B$2:$B$53,'Share Values'!AH$11,'Transactions (Dated)'!$C$2:$C$53,"Buy")-SUMIFS('Transactions (Dated)'!$E$2:$E$53,'Transactions (Dated)'!$D$2:$D$53,'Share Values'!$X393,'Transactions (Dated)'!$B$2:$B$53,'Share Values'!AH$11,'Transactions (Dated)'!$C$2:$C$53,"Sell")</f>
        <v>0</v>
      </c>
      <c r="AI393" s="40">
        <f ca="1">AI392+SUMIFS('Transactions (Dated)'!$E$2:$E$53,'Transactions (Dated)'!$D$2:$D$53,'Share Values'!$X393,'Transactions (Dated)'!$B$2:$B$53,'Share Values'!AI$11,'Transactions (Dated)'!$C$2:$C$53,"Buy")-SUMIFS('Transactions (Dated)'!$E$2:$E$53,'Transactions (Dated)'!$D$2:$D$53,'Share Values'!$X393,'Transactions (Dated)'!$B$2:$B$53,'Share Values'!AI$11,'Transactions (Dated)'!$C$2:$C$53,"Sell")</f>
        <v>0</v>
      </c>
      <c r="AJ393" s="40">
        <f ca="1">AJ392+SUMIFS('Transactions (Dated)'!$E$2:$E$53,'Transactions (Dated)'!$D$2:$D$53,'Share Values'!$X393,'Transactions (Dated)'!$B$2:$B$53,'Share Values'!AJ$11,'Transactions (Dated)'!$C$2:$C$53,"Buy")-SUMIFS('Transactions (Dated)'!$E$2:$E$53,'Transactions (Dated)'!$D$2:$D$53,'Share Values'!$X393,'Transactions (Dated)'!$B$2:$B$53,'Share Values'!AJ$11,'Transactions (Dated)'!$C$2:$C$53,"Sell")</f>
        <v>0</v>
      </c>
      <c r="AK393" s="40">
        <f ca="1">AK392+SUMIFS('Transactions (Dated)'!$E$2:$E$53,'Transactions (Dated)'!$D$2:$D$53,'Share Values'!$X393,'Transactions (Dated)'!$B$2:$B$53,'Share Values'!AK$11,'Transactions (Dated)'!$C$2:$C$53,"Buy")-SUMIFS('Transactions (Dated)'!$E$2:$E$53,'Transactions (Dated)'!$D$2:$D$53,'Share Values'!$X393,'Transactions (Dated)'!$B$2:$B$53,'Share Values'!AK$11,'Transactions (Dated)'!$C$2:$C$53,"Sell")</f>
        <v>0</v>
      </c>
      <c r="AL393" s="40">
        <f ca="1">AL392+SUMIFS('Transactions (Dated)'!$E$2:$E$53,'Transactions (Dated)'!$D$2:$D$53,'Share Values'!$X393,'Transactions (Dated)'!$B$2:$B$53,'Share Values'!AL$11,'Transactions (Dated)'!$C$2:$C$53,"Buy")-SUMIFS('Transactions (Dated)'!$E$2:$E$53,'Transactions (Dated)'!$D$2:$D$53,'Share Values'!$X393,'Transactions (Dated)'!$B$2:$B$53,'Share Values'!AL$11,'Transactions (Dated)'!$C$2:$C$53,"Sell")</f>
        <v>0</v>
      </c>
      <c r="AM393" s="40">
        <f ca="1">AM392+SUMIFS('Transactions (Dated)'!$E$2:$E$53,'Transactions (Dated)'!$D$2:$D$53,'Share Values'!$X393,'Transactions (Dated)'!$B$2:$B$53,'Share Values'!AM$11,'Transactions (Dated)'!$C$2:$C$53,"Buy")-SUMIFS('Transactions (Dated)'!$E$2:$E$53,'Transactions (Dated)'!$D$2:$D$53,'Share Values'!$X393,'Transactions (Dated)'!$B$2:$B$53,'Share Values'!AM$11,'Transactions (Dated)'!$C$2:$C$53,"Sell")</f>
        <v>0</v>
      </c>
      <c r="AN393" s="40">
        <f ca="1">AN392+SUMIFS('Transactions (Dated)'!$E$2:$E$53,'Transactions (Dated)'!$D$2:$D$53,'Share Values'!$X393,'Transactions (Dated)'!$B$2:$B$53,'Share Values'!AN$11,'Transactions (Dated)'!$C$2:$C$53,"Buy")-SUMIFS('Transactions (Dated)'!$E$2:$E$53,'Transactions (Dated)'!$D$2:$D$53,'Share Values'!$X393,'Transactions (Dated)'!$B$2:$B$53,'Share Values'!AN$11,'Transactions (Dated)'!$C$2:$C$53,"Sell")</f>
        <v>0</v>
      </c>
      <c r="AO393" s="40"/>
      <c r="AQ393" s="3">
        <f t="shared" si="141"/>
        <v>42468</v>
      </c>
      <c r="AR393" s="6">
        <f t="shared" ca="1" si="142"/>
        <v>42550</v>
      </c>
      <c r="AS393" s="6">
        <f t="shared" ca="1" si="143"/>
        <v>21093.75</v>
      </c>
      <c r="AT393" s="6">
        <f t="shared" ca="1" si="144"/>
        <v>521445.99</v>
      </c>
      <c r="AU393" s="6">
        <f t="shared" ca="1" si="145"/>
        <v>63892.840000000004</v>
      </c>
      <c r="AV393" s="6">
        <f t="shared" ca="1" si="146"/>
        <v>35713.08</v>
      </c>
      <c r="AW393" s="6">
        <f t="shared" ca="1" si="147"/>
        <v>0</v>
      </c>
      <c r="AX393" s="6">
        <f t="shared" ca="1" si="148"/>
        <v>49300</v>
      </c>
      <c r="AY393" s="6">
        <f t="shared" ca="1" si="149"/>
        <v>55667.92</v>
      </c>
      <c r="AZ393" s="6">
        <f t="shared" ca="1" si="150"/>
        <v>59122.75</v>
      </c>
      <c r="BA393" s="6">
        <f t="shared" ca="1" si="151"/>
        <v>0</v>
      </c>
      <c r="BB393" s="6">
        <f t="shared" ca="1" si="152"/>
        <v>0</v>
      </c>
      <c r="BC393" s="6">
        <f t="shared" ca="1" si="153"/>
        <v>0</v>
      </c>
      <c r="BD393" s="6">
        <f t="shared" ca="1" si="154"/>
        <v>0</v>
      </c>
      <c r="BE393" s="6">
        <f t="shared" ca="1" si="155"/>
        <v>0</v>
      </c>
      <c r="BF393" s="6">
        <f t="shared" ca="1" si="162"/>
        <v>0</v>
      </c>
      <c r="BG393" s="6">
        <f t="shared" ca="1" si="163"/>
        <v>0</v>
      </c>
      <c r="BH393" s="6"/>
      <c r="BJ393" s="4">
        <f t="shared" ca="1" si="156"/>
        <v>848786.33</v>
      </c>
      <c r="BL393" s="3">
        <f t="shared" si="157"/>
        <v>42468</v>
      </c>
      <c r="BM393" s="6">
        <f>BM392+SUMIFS('Transactions (Dated)'!G:G,'Transactions (Dated)'!D:D,'Share Values'!AQ393)</f>
        <v>64398.239999999991</v>
      </c>
      <c r="BN393" s="6">
        <f ca="1">BN392+SUMIFS('Transactions (Dated)'!$F:$F,'Transactions (Dated)'!$D:$D,$BL393,'Transactions (Dated)'!$B:$B,BN$11,'Transactions (Dated)'!$C:$C,"Dividend (paid to cash)")*Y393</f>
        <v>0</v>
      </c>
      <c r="BO393" s="6">
        <f ca="1">BO392+SUMIFS('Transactions (Dated)'!$F:$F,'Transactions (Dated)'!$D:$D,$BL393,'Transactions (Dated)'!$B:$B,BO$11,'Transactions (Dated)'!$C:$C,"Dividend (paid to cash)")*Z393</f>
        <v>2421.875</v>
      </c>
      <c r="BP393" s="6">
        <f ca="1">BP392+SUMIFS('Transactions (Dated)'!$F:$F,'Transactions (Dated)'!$D:$D,$BL393,'Transactions (Dated)'!$B:$B,BP$11,'Transactions (Dated)'!$C:$C,"Dividend (paid to cash)")*AA393</f>
        <v>39975.296999999999</v>
      </c>
      <c r="BQ393" s="6">
        <f ca="1">BQ392+SUMIFS('Transactions (Dated)'!$F:$F,'Transactions (Dated)'!$D:$D,$BL393,'Transactions (Dated)'!$B:$B,BQ$11,'Transactions (Dated)'!$C:$C,"Dividend (paid to cash)")*AB393</f>
        <v>312.18000000000006</v>
      </c>
      <c r="BR393" s="6">
        <f ca="1">BR392+SUMIFS('Transactions (Dated)'!$F:$F,'Transactions (Dated)'!$D:$D,$BL393,'Transactions (Dated)'!$B:$B,BR$11,'Transactions (Dated)'!$C:$C,"Dividend (paid to cash)")*AC393</f>
        <v>0</v>
      </c>
      <c r="BS393" s="6">
        <f ca="1">BS392+SUMIFS('Transactions (Dated)'!$F:$F,'Transactions (Dated)'!$D:$D,$BL393,'Transactions (Dated)'!$B:$B,BS$11,'Transactions (Dated)'!$C:$C,"Dividend (paid to cash)")*AD393</f>
        <v>0</v>
      </c>
      <c r="BT393" s="6">
        <f ca="1">BT392+SUMIFS('Transactions (Dated)'!$F:$F,'Transactions (Dated)'!$D:$D,$BL393,'Transactions (Dated)'!$B:$B,BT$11,'Transactions (Dated)'!$C:$C,"Dividend (paid to cash)")*AE393</f>
        <v>1014.9999999999999</v>
      </c>
      <c r="BU393" s="6">
        <f ca="1">BU392+SUMIFS('Transactions (Dated)'!$F:$F,'Transactions (Dated)'!$D:$D,$BL393,'Transactions (Dated)'!$B:$B,BU$11,'Transactions (Dated)'!$C:$C,"Dividend (paid to cash)")*AF393</f>
        <v>0</v>
      </c>
      <c r="BV393" s="6">
        <f ca="1">BV392+SUMIFS('Transactions (Dated)'!$F:$F,'Transactions (Dated)'!$D:$D,$BL393,'Transactions (Dated)'!$B:$B,BV$11,'Transactions (Dated)'!$C:$C,"Dividend (paid to cash)")*AG393</f>
        <v>0</v>
      </c>
      <c r="BW393" s="6">
        <f ca="1">BW392+SUMIFS('Transactions (Dated)'!$F:$F,'Transactions (Dated)'!$D:$D,$BL393,'Transactions (Dated)'!$B:$B,BW$11,'Transactions (Dated)'!$C:$C,"Dividend (paid to cash)")*AH393</f>
        <v>0</v>
      </c>
      <c r="BX393" s="6">
        <f ca="1">BX392+SUMIFS('Transactions (Dated)'!$F:$F,'Transactions (Dated)'!$D:$D,$BL393,'Transactions (Dated)'!$B:$B,BX$11,'Transactions (Dated)'!$C:$C,"Dividend (paid to cash)")*AI393</f>
        <v>0</v>
      </c>
      <c r="BY393" s="6">
        <f ca="1">BY392+SUMIFS('Transactions (Dated)'!$F:$F,'Transactions (Dated)'!$D:$D,$BL393,'Transactions (Dated)'!$B:$B,BY$11,'Transactions (Dated)'!$C:$C,"Dividend (paid to cash)")*AJ393</f>
        <v>0</v>
      </c>
      <c r="BZ393" s="6">
        <f ca="1">BZ392+SUMIFS('Transactions (Dated)'!$F:$F,'Transactions (Dated)'!$D:$D,$BL393,'Transactions (Dated)'!$B:$B,BZ$11,'Transactions (Dated)'!$C:$C,"Dividend (paid to cash)")*AK393</f>
        <v>0</v>
      </c>
      <c r="CA393" s="6">
        <f ca="1">CA392+SUMIFS('Transactions (Dated)'!$F:$F,'Transactions (Dated)'!$D:$D,$BL393,'Transactions (Dated)'!$B:$B,CA$11,'Transactions (Dated)'!$C:$C,"Dividend (paid to cash)")*AL393</f>
        <v>0</v>
      </c>
      <c r="CB393" s="6">
        <v>0</v>
      </c>
      <c r="CC393" s="6">
        <v>0</v>
      </c>
      <c r="CD393" s="6"/>
      <c r="CF393" s="6">
        <f t="shared" ca="1" si="164"/>
        <v>108122.59199999998</v>
      </c>
      <c r="CH393" s="3">
        <f t="shared" si="165"/>
        <v>42468</v>
      </c>
      <c r="CI393" s="4">
        <f t="shared" ca="1" si="158"/>
        <v>848786.33</v>
      </c>
      <c r="CJ393" s="4">
        <f t="shared" ca="1" si="159"/>
        <v>108122.59199999998</v>
      </c>
      <c r="CL393" s="4">
        <f t="shared" ca="1" si="160"/>
        <v>956908.9219999999</v>
      </c>
    </row>
    <row r="394" spans="2:90" x14ac:dyDescent="0.15">
      <c r="B394" s="3">
        <f t="shared" si="161"/>
        <v>42471</v>
      </c>
      <c r="C394" s="2">
        <v>13422.8</v>
      </c>
      <c r="E394" s="70">
        <v>42471</v>
      </c>
      <c r="F394" s="69">
        <v>9.1</v>
      </c>
      <c r="G394" s="69">
        <v>2.2200000000000002</v>
      </c>
      <c r="H394" s="69">
        <v>18.12</v>
      </c>
      <c r="I394" s="69">
        <v>32.99</v>
      </c>
      <c r="J394" s="69">
        <v>15.61</v>
      </c>
      <c r="K394" s="69">
        <v>12.75</v>
      </c>
      <c r="L394" s="69">
        <v>16.399999999999999</v>
      </c>
      <c r="M394" s="69">
        <v>4.09</v>
      </c>
      <c r="N394" s="69">
        <v>8.6</v>
      </c>
      <c r="O394" s="69">
        <v>9.5767000000000007</v>
      </c>
      <c r="P394" s="69">
        <v>29.23</v>
      </c>
      <c r="Q394" s="69">
        <v>0.98</v>
      </c>
      <c r="R394" s="69">
        <v>4.0999999999999996</v>
      </c>
      <c r="S394" s="69">
        <v>39.65</v>
      </c>
      <c r="T394" s="69"/>
      <c r="U394">
        <v>39.65</v>
      </c>
      <c r="V394" s="4"/>
      <c r="X394" s="3">
        <f t="shared" si="140"/>
        <v>42471</v>
      </c>
      <c r="Y394" s="40">
        <f ca="1">Y393+SUMIFS('Transactions (Dated)'!$E$2:$E$53,'Transactions (Dated)'!$D$2:$D$53,'Share Values'!$X394,'Transactions (Dated)'!$B$2:$B$53,'Share Values'!Y$11,'Transactions (Dated)'!$C$2:$C$53,"Buy")-SUMIFS('Transactions (Dated)'!$E$2:$E$53,'Transactions (Dated)'!$D$2:$D$53,'Share Values'!$X394,'Transactions (Dated)'!$B$2:$B$53,'Share Values'!Y$11,'Transactions (Dated)'!$C$2:$C$53,"Sell")</f>
        <v>4625</v>
      </c>
      <c r="Z394" s="40">
        <f ca="1">Z393+SUMIFS('Transactions (Dated)'!$E$2:$E$53,'Transactions (Dated)'!$D$2:$D$53,'Share Values'!$X394,'Transactions (Dated)'!$B$2:$B$53,'Share Values'!Z$11,'Transactions (Dated)'!$C$2:$C$53,"Buy")-SUMIFS('Transactions (Dated)'!$E$2:$E$53,'Transactions (Dated)'!$D$2:$D$53,'Share Values'!$X394,'Transactions (Dated)'!$B$2:$B$53,'Share Values'!Z$11,'Transactions (Dated)'!$C$2:$C$53,"Sell")</f>
        <v>9375</v>
      </c>
      <c r="AA394" s="40">
        <f ca="1">AA393+SUMIFS('Transactions (Dated)'!$E$2:$E$53,'Transactions (Dated)'!$D$2:$D$53,'Share Values'!$X394,'Transactions (Dated)'!$B$2:$B$53,'Share Values'!AA$11,'Transactions (Dated)'!$C$2:$C$53,"Buy")-SUMIFS('Transactions (Dated)'!$E$2:$E$53,'Transactions (Dated)'!$D$2:$D$53,'Share Values'!$X394,'Transactions (Dated)'!$B$2:$B$53,'Share Values'!AA$11,'Transactions (Dated)'!$C$2:$C$53,"Sell")</f>
        <v>28857</v>
      </c>
      <c r="AB394" s="40">
        <f ca="1">AB393+SUMIFS('Transactions (Dated)'!$E$2:$E$53,'Transactions (Dated)'!$D$2:$D$53,'Share Values'!$X394,'Transactions (Dated)'!$B$2:$B$53,'Share Values'!AB$11,'Transactions (Dated)'!$C$2:$C$53,"Buy")-SUMIFS('Transactions (Dated)'!$E$2:$E$53,'Transactions (Dated)'!$D$2:$D$53,'Share Values'!$X394,'Transactions (Dated)'!$B$2:$B$53,'Share Values'!AB$11,'Transactions (Dated)'!$C$2:$C$53,"Sell")</f>
        <v>1892</v>
      </c>
      <c r="AC394" s="40">
        <f ca="1">AC393+SUMIFS('Transactions (Dated)'!$E$2:$E$53,'Transactions (Dated)'!$D$2:$D$53,'Share Values'!$X394,'Transactions (Dated)'!$B$2:$B$53,'Share Values'!AC$11,'Transactions (Dated)'!$C$2:$C$53,"Buy")-SUMIFS('Transactions (Dated)'!$E$2:$E$53,'Transactions (Dated)'!$D$2:$D$53,'Share Values'!$X394,'Transactions (Dated)'!$B$2:$B$53,'Share Values'!AC$11,'Transactions (Dated)'!$C$2:$C$53,"Sell")</f>
        <v>2348</v>
      </c>
      <c r="AD394" s="40">
        <f ca="1">AD393+SUMIFS('Transactions (Dated)'!$E$2:$E$53,'Transactions (Dated)'!$D$2:$D$53,'Share Values'!$X394,'Transactions (Dated)'!$B$2:$B$53,'Share Values'!AD$11,'Transactions (Dated)'!$C$2:$C$53,"Buy")-SUMIFS('Transactions (Dated)'!$E$2:$E$53,'Transactions (Dated)'!$D$2:$D$53,'Share Values'!$X394,'Transactions (Dated)'!$B$2:$B$53,'Share Values'!AD$11,'Transactions (Dated)'!$C$2:$C$53,"Sell")</f>
        <v>0</v>
      </c>
      <c r="AE394" s="40">
        <f ca="1">AE393+SUMIFS('Transactions (Dated)'!$E$2:$E$53,'Transactions (Dated)'!$D$2:$D$53,'Share Values'!$X394,'Transactions (Dated)'!$B$2:$B$53,'Share Values'!AE$11,'Transactions (Dated)'!$C$2:$C$53,"Buy")-SUMIFS('Transactions (Dated)'!$E$2:$E$53,'Transactions (Dated)'!$D$2:$D$53,'Share Values'!$X394,'Transactions (Dated)'!$B$2:$B$53,'Share Values'!AE$11,'Transactions (Dated)'!$C$2:$C$53,"Sell")</f>
        <v>2900</v>
      </c>
      <c r="AF394" s="40">
        <f ca="1">AF393+SUMIFS('Transactions (Dated)'!$E$2:$E$53,'Transactions (Dated)'!$D$2:$D$53,'Share Values'!$X394,'Transactions (Dated)'!$B$2:$B$53,'Share Values'!AF$11,'Transactions (Dated)'!$C$2:$C$53,"Buy")-SUMIFS('Transactions (Dated)'!$E$2:$E$53,'Transactions (Dated)'!$D$2:$D$53,'Share Values'!$X394,'Transactions (Dated)'!$B$2:$B$53,'Share Values'!AF$11,'Transactions (Dated)'!$C$2:$C$53,"Sell")</f>
        <v>14201</v>
      </c>
      <c r="AG394" s="40">
        <f ca="1">AG393+SUMIFS('Transactions (Dated)'!$E$2:$E$53,'Transactions (Dated)'!$D$2:$D$53,'Share Values'!$X394,'Transactions (Dated)'!$B$2:$B$53,'Share Values'!AG$11,'Transactions (Dated)'!$C$2:$C$53,"Buy")-SUMIFS('Transactions (Dated)'!$E$2:$E$53,'Transactions (Dated)'!$D$2:$D$53,'Share Values'!$X394,'Transactions (Dated)'!$B$2:$B$53,'Share Values'!AG$11,'Transactions (Dated)'!$C$2:$C$53,"Sell")</f>
        <v>6835</v>
      </c>
      <c r="AH394" s="40">
        <f ca="1">AH393+SUMIFS('Transactions (Dated)'!$E$2:$E$53,'Transactions (Dated)'!$D$2:$D$53,'Share Values'!$X394,'Transactions (Dated)'!$B$2:$B$53,'Share Values'!AH$11,'Transactions (Dated)'!$C$2:$C$53,"Buy")-SUMIFS('Transactions (Dated)'!$E$2:$E$53,'Transactions (Dated)'!$D$2:$D$53,'Share Values'!$X394,'Transactions (Dated)'!$B$2:$B$53,'Share Values'!AH$11,'Transactions (Dated)'!$C$2:$C$53,"Sell")</f>
        <v>0</v>
      </c>
      <c r="AI394" s="40">
        <f ca="1">AI393+SUMIFS('Transactions (Dated)'!$E$2:$E$53,'Transactions (Dated)'!$D$2:$D$53,'Share Values'!$X394,'Transactions (Dated)'!$B$2:$B$53,'Share Values'!AI$11,'Transactions (Dated)'!$C$2:$C$53,"Buy")-SUMIFS('Transactions (Dated)'!$E$2:$E$53,'Transactions (Dated)'!$D$2:$D$53,'Share Values'!$X394,'Transactions (Dated)'!$B$2:$B$53,'Share Values'!AI$11,'Transactions (Dated)'!$C$2:$C$53,"Sell")</f>
        <v>0</v>
      </c>
      <c r="AJ394" s="40">
        <f ca="1">AJ393+SUMIFS('Transactions (Dated)'!$E$2:$E$53,'Transactions (Dated)'!$D$2:$D$53,'Share Values'!$X394,'Transactions (Dated)'!$B$2:$B$53,'Share Values'!AJ$11,'Transactions (Dated)'!$C$2:$C$53,"Buy")-SUMIFS('Transactions (Dated)'!$E$2:$E$53,'Transactions (Dated)'!$D$2:$D$53,'Share Values'!$X394,'Transactions (Dated)'!$B$2:$B$53,'Share Values'!AJ$11,'Transactions (Dated)'!$C$2:$C$53,"Sell")</f>
        <v>0</v>
      </c>
      <c r="AK394" s="40">
        <f ca="1">AK393+SUMIFS('Transactions (Dated)'!$E$2:$E$53,'Transactions (Dated)'!$D$2:$D$53,'Share Values'!$X394,'Transactions (Dated)'!$B$2:$B$53,'Share Values'!AK$11,'Transactions (Dated)'!$C$2:$C$53,"Buy")-SUMIFS('Transactions (Dated)'!$E$2:$E$53,'Transactions (Dated)'!$D$2:$D$53,'Share Values'!$X394,'Transactions (Dated)'!$B$2:$B$53,'Share Values'!AK$11,'Transactions (Dated)'!$C$2:$C$53,"Sell")</f>
        <v>0</v>
      </c>
      <c r="AL394" s="40">
        <f ca="1">AL393+SUMIFS('Transactions (Dated)'!$E$2:$E$53,'Transactions (Dated)'!$D$2:$D$53,'Share Values'!$X394,'Transactions (Dated)'!$B$2:$B$53,'Share Values'!AL$11,'Transactions (Dated)'!$C$2:$C$53,"Buy")-SUMIFS('Transactions (Dated)'!$E$2:$E$53,'Transactions (Dated)'!$D$2:$D$53,'Share Values'!$X394,'Transactions (Dated)'!$B$2:$B$53,'Share Values'!AL$11,'Transactions (Dated)'!$C$2:$C$53,"Sell")</f>
        <v>0</v>
      </c>
      <c r="AM394" s="40">
        <f ca="1">AM393+SUMIFS('Transactions (Dated)'!$E$2:$E$53,'Transactions (Dated)'!$D$2:$D$53,'Share Values'!$X394,'Transactions (Dated)'!$B$2:$B$53,'Share Values'!AM$11,'Transactions (Dated)'!$C$2:$C$53,"Buy")-SUMIFS('Transactions (Dated)'!$E$2:$E$53,'Transactions (Dated)'!$D$2:$D$53,'Share Values'!$X394,'Transactions (Dated)'!$B$2:$B$53,'Share Values'!AM$11,'Transactions (Dated)'!$C$2:$C$53,"Sell")</f>
        <v>0</v>
      </c>
      <c r="AN394" s="40">
        <f ca="1">AN393+SUMIFS('Transactions (Dated)'!$E$2:$E$53,'Transactions (Dated)'!$D$2:$D$53,'Share Values'!$X394,'Transactions (Dated)'!$B$2:$B$53,'Share Values'!AN$11,'Transactions (Dated)'!$C$2:$C$53,"Buy")-SUMIFS('Transactions (Dated)'!$E$2:$E$53,'Transactions (Dated)'!$D$2:$D$53,'Share Values'!$X394,'Transactions (Dated)'!$B$2:$B$53,'Share Values'!AN$11,'Transactions (Dated)'!$C$2:$C$53,"Sell")</f>
        <v>0</v>
      </c>
      <c r="AO394" s="40"/>
      <c r="AQ394" s="3">
        <f t="shared" si="141"/>
        <v>42471</v>
      </c>
      <c r="AR394" s="6">
        <f t="shared" ca="1" si="142"/>
        <v>42087.5</v>
      </c>
      <c r="AS394" s="6">
        <f t="shared" ca="1" si="143"/>
        <v>20812.500000000004</v>
      </c>
      <c r="AT394" s="6">
        <f t="shared" ca="1" si="144"/>
        <v>522888.84</v>
      </c>
      <c r="AU394" s="6">
        <f t="shared" ca="1" si="145"/>
        <v>62417.08</v>
      </c>
      <c r="AV394" s="6">
        <f t="shared" ca="1" si="146"/>
        <v>36652.28</v>
      </c>
      <c r="AW394" s="6">
        <f t="shared" ca="1" si="147"/>
        <v>0</v>
      </c>
      <c r="AX394" s="6">
        <f t="shared" ca="1" si="148"/>
        <v>47559.999999999993</v>
      </c>
      <c r="AY394" s="6">
        <f t="shared" ca="1" si="149"/>
        <v>58082.09</v>
      </c>
      <c r="AZ394" s="6">
        <f t="shared" ca="1" si="150"/>
        <v>58781</v>
      </c>
      <c r="BA394" s="6">
        <f t="shared" ca="1" si="151"/>
        <v>0</v>
      </c>
      <c r="BB394" s="6">
        <f t="shared" ca="1" si="152"/>
        <v>0</v>
      </c>
      <c r="BC394" s="6">
        <f t="shared" ca="1" si="153"/>
        <v>0</v>
      </c>
      <c r="BD394" s="6">
        <f t="shared" ca="1" si="154"/>
        <v>0</v>
      </c>
      <c r="BE394" s="6">
        <f t="shared" ca="1" si="155"/>
        <v>0</v>
      </c>
      <c r="BF394" s="6">
        <f t="shared" ca="1" si="162"/>
        <v>0</v>
      </c>
      <c r="BG394" s="6">
        <f t="shared" ca="1" si="163"/>
        <v>0</v>
      </c>
      <c r="BH394" s="6"/>
      <c r="BJ394" s="4">
        <f t="shared" ca="1" si="156"/>
        <v>849281.29</v>
      </c>
      <c r="BL394" s="3">
        <f t="shared" si="157"/>
        <v>42471</v>
      </c>
      <c r="BM394" s="6">
        <f>BM393+SUMIFS('Transactions (Dated)'!G:G,'Transactions (Dated)'!D:D,'Share Values'!AQ394)</f>
        <v>64398.239999999991</v>
      </c>
      <c r="BN394" s="6">
        <f ca="1">BN393+SUMIFS('Transactions (Dated)'!$F:$F,'Transactions (Dated)'!$D:$D,$BL394,'Transactions (Dated)'!$B:$B,BN$11,'Transactions (Dated)'!$C:$C,"Dividend (paid to cash)")*Y394</f>
        <v>0</v>
      </c>
      <c r="BO394" s="6">
        <f ca="1">BO393+SUMIFS('Transactions (Dated)'!$F:$F,'Transactions (Dated)'!$D:$D,$BL394,'Transactions (Dated)'!$B:$B,BO$11,'Transactions (Dated)'!$C:$C,"Dividend (paid to cash)")*Z394</f>
        <v>2421.875</v>
      </c>
      <c r="BP394" s="6">
        <f ca="1">BP393+SUMIFS('Transactions (Dated)'!$F:$F,'Transactions (Dated)'!$D:$D,$BL394,'Transactions (Dated)'!$B:$B,BP$11,'Transactions (Dated)'!$C:$C,"Dividend (paid to cash)")*AA394</f>
        <v>39975.296999999999</v>
      </c>
      <c r="BQ394" s="6">
        <f ca="1">BQ393+SUMIFS('Transactions (Dated)'!$F:$F,'Transactions (Dated)'!$D:$D,$BL394,'Transactions (Dated)'!$B:$B,BQ$11,'Transactions (Dated)'!$C:$C,"Dividend (paid to cash)")*AB394</f>
        <v>312.18000000000006</v>
      </c>
      <c r="BR394" s="6">
        <f ca="1">BR393+SUMIFS('Transactions (Dated)'!$F:$F,'Transactions (Dated)'!$D:$D,$BL394,'Transactions (Dated)'!$B:$B,BR$11,'Transactions (Dated)'!$C:$C,"Dividend (paid to cash)")*AC394</f>
        <v>0</v>
      </c>
      <c r="BS394" s="6">
        <f ca="1">BS393+SUMIFS('Transactions (Dated)'!$F:$F,'Transactions (Dated)'!$D:$D,$BL394,'Transactions (Dated)'!$B:$B,BS$11,'Transactions (Dated)'!$C:$C,"Dividend (paid to cash)")*AD394</f>
        <v>0</v>
      </c>
      <c r="BT394" s="6">
        <f ca="1">BT393+SUMIFS('Transactions (Dated)'!$F:$F,'Transactions (Dated)'!$D:$D,$BL394,'Transactions (Dated)'!$B:$B,BT$11,'Transactions (Dated)'!$C:$C,"Dividend (paid to cash)")*AE394</f>
        <v>1014.9999999999999</v>
      </c>
      <c r="BU394" s="6">
        <f ca="1">BU393+SUMIFS('Transactions (Dated)'!$F:$F,'Transactions (Dated)'!$D:$D,$BL394,'Transactions (Dated)'!$B:$B,BU$11,'Transactions (Dated)'!$C:$C,"Dividend (paid to cash)")*AF394</f>
        <v>0</v>
      </c>
      <c r="BV394" s="6">
        <f ca="1">BV393+SUMIFS('Transactions (Dated)'!$F:$F,'Transactions (Dated)'!$D:$D,$BL394,'Transactions (Dated)'!$B:$B,BV$11,'Transactions (Dated)'!$C:$C,"Dividend (paid to cash)")*AG394</f>
        <v>0</v>
      </c>
      <c r="BW394" s="6">
        <f ca="1">BW393+SUMIFS('Transactions (Dated)'!$F:$F,'Transactions (Dated)'!$D:$D,$BL394,'Transactions (Dated)'!$B:$B,BW$11,'Transactions (Dated)'!$C:$C,"Dividend (paid to cash)")*AH394</f>
        <v>0</v>
      </c>
      <c r="BX394" s="6">
        <f ca="1">BX393+SUMIFS('Transactions (Dated)'!$F:$F,'Transactions (Dated)'!$D:$D,$BL394,'Transactions (Dated)'!$B:$B,BX$11,'Transactions (Dated)'!$C:$C,"Dividend (paid to cash)")*AI394</f>
        <v>0</v>
      </c>
      <c r="BY394" s="6">
        <f ca="1">BY393+SUMIFS('Transactions (Dated)'!$F:$F,'Transactions (Dated)'!$D:$D,$BL394,'Transactions (Dated)'!$B:$B,BY$11,'Transactions (Dated)'!$C:$C,"Dividend (paid to cash)")*AJ394</f>
        <v>0</v>
      </c>
      <c r="BZ394" s="6">
        <f ca="1">BZ393+SUMIFS('Transactions (Dated)'!$F:$F,'Transactions (Dated)'!$D:$D,$BL394,'Transactions (Dated)'!$B:$B,BZ$11,'Transactions (Dated)'!$C:$C,"Dividend (paid to cash)")*AK394</f>
        <v>0</v>
      </c>
      <c r="CA394" s="6">
        <f ca="1">CA393+SUMIFS('Transactions (Dated)'!$F:$F,'Transactions (Dated)'!$D:$D,$BL394,'Transactions (Dated)'!$B:$B,CA$11,'Transactions (Dated)'!$C:$C,"Dividend (paid to cash)")*AL394</f>
        <v>0</v>
      </c>
      <c r="CB394" s="6">
        <v>0</v>
      </c>
      <c r="CC394" s="6">
        <v>0</v>
      </c>
      <c r="CD394" s="6"/>
      <c r="CF394" s="6">
        <f t="shared" ca="1" si="164"/>
        <v>108122.59199999998</v>
      </c>
      <c r="CH394" s="3">
        <f t="shared" si="165"/>
        <v>42471</v>
      </c>
      <c r="CI394" s="4">
        <f t="shared" ca="1" si="158"/>
        <v>849281.29</v>
      </c>
      <c r="CJ394" s="4">
        <f t="shared" ca="1" si="159"/>
        <v>108122.59199999998</v>
      </c>
      <c r="CL394" s="4">
        <f t="shared" ca="1" si="160"/>
        <v>957403.88199999998</v>
      </c>
    </row>
    <row r="395" spans="2:90" x14ac:dyDescent="0.15">
      <c r="B395" s="3">
        <f t="shared" si="161"/>
        <v>42472</v>
      </c>
      <c r="C395" s="2">
        <v>13581.4</v>
      </c>
      <c r="E395" s="70">
        <v>42472</v>
      </c>
      <c r="F395" s="69">
        <v>9.06</v>
      </c>
      <c r="G395" s="69">
        <v>2.29</v>
      </c>
      <c r="H395" s="69">
        <v>18.329999999999998</v>
      </c>
      <c r="I395" s="69">
        <v>32.39</v>
      </c>
      <c r="J395" s="69">
        <v>16.18</v>
      </c>
      <c r="K395" s="69">
        <v>12.46</v>
      </c>
      <c r="L395" s="69">
        <v>16.87</v>
      </c>
      <c r="M395" s="69">
        <v>3.96</v>
      </c>
      <c r="N395" s="69">
        <v>8.65</v>
      </c>
      <c r="O395" s="69">
        <v>9.4967000000000006</v>
      </c>
      <c r="P395" s="69">
        <v>30.18</v>
      </c>
      <c r="Q395" s="69">
        <v>1.01</v>
      </c>
      <c r="R395" s="69">
        <v>4.38</v>
      </c>
      <c r="S395" s="69">
        <v>39.479999999999997</v>
      </c>
      <c r="T395" s="69"/>
      <c r="U395">
        <v>39.479999999999997</v>
      </c>
      <c r="V395" s="4"/>
      <c r="X395" s="3">
        <f t="shared" si="140"/>
        <v>42472</v>
      </c>
      <c r="Y395" s="40">
        <f ca="1">Y394+SUMIFS('Transactions (Dated)'!$E$2:$E$53,'Transactions (Dated)'!$D$2:$D$53,'Share Values'!$X395,'Transactions (Dated)'!$B$2:$B$53,'Share Values'!Y$11,'Transactions (Dated)'!$C$2:$C$53,"Buy")-SUMIFS('Transactions (Dated)'!$E$2:$E$53,'Transactions (Dated)'!$D$2:$D$53,'Share Values'!$X395,'Transactions (Dated)'!$B$2:$B$53,'Share Values'!Y$11,'Transactions (Dated)'!$C$2:$C$53,"Sell")</f>
        <v>4625</v>
      </c>
      <c r="Z395" s="40">
        <f ca="1">Z394+SUMIFS('Transactions (Dated)'!$E$2:$E$53,'Transactions (Dated)'!$D$2:$D$53,'Share Values'!$X395,'Transactions (Dated)'!$B$2:$B$53,'Share Values'!Z$11,'Transactions (Dated)'!$C$2:$C$53,"Buy")-SUMIFS('Transactions (Dated)'!$E$2:$E$53,'Transactions (Dated)'!$D$2:$D$53,'Share Values'!$X395,'Transactions (Dated)'!$B$2:$B$53,'Share Values'!Z$11,'Transactions (Dated)'!$C$2:$C$53,"Sell")</f>
        <v>9375</v>
      </c>
      <c r="AA395" s="40">
        <f ca="1">AA394+SUMIFS('Transactions (Dated)'!$E$2:$E$53,'Transactions (Dated)'!$D$2:$D$53,'Share Values'!$X395,'Transactions (Dated)'!$B$2:$B$53,'Share Values'!AA$11,'Transactions (Dated)'!$C$2:$C$53,"Buy")-SUMIFS('Transactions (Dated)'!$E$2:$E$53,'Transactions (Dated)'!$D$2:$D$53,'Share Values'!$X395,'Transactions (Dated)'!$B$2:$B$53,'Share Values'!AA$11,'Transactions (Dated)'!$C$2:$C$53,"Sell")</f>
        <v>28857</v>
      </c>
      <c r="AB395" s="40">
        <f ca="1">AB394+SUMIFS('Transactions (Dated)'!$E$2:$E$53,'Transactions (Dated)'!$D$2:$D$53,'Share Values'!$X395,'Transactions (Dated)'!$B$2:$B$53,'Share Values'!AB$11,'Transactions (Dated)'!$C$2:$C$53,"Buy")-SUMIFS('Transactions (Dated)'!$E$2:$E$53,'Transactions (Dated)'!$D$2:$D$53,'Share Values'!$X395,'Transactions (Dated)'!$B$2:$B$53,'Share Values'!AB$11,'Transactions (Dated)'!$C$2:$C$53,"Sell")</f>
        <v>1892</v>
      </c>
      <c r="AC395" s="40">
        <f ca="1">AC394+SUMIFS('Transactions (Dated)'!$E$2:$E$53,'Transactions (Dated)'!$D$2:$D$53,'Share Values'!$X395,'Transactions (Dated)'!$B$2:$B$53,'Share Values'!AC$11,'Transactions (Dated)'!$C$2:$C$53,"Buy")-SUMIFS('Transactions (Dated)'!$E$2:$E$53,'Transactions (Dated)'!$D$2:$D$53,'Share Values'!$X395,'Transactions (Dated)'!$B$2:$B$53,'Share Values'!AC$11,'Transactions (Dated)'!$C$2:$C$53,"Sell")</f>
        <v>2348</v>
      </c>
      <c r="AD395" s="40">
        <f ca="1">AD394+SUMIFS('Transactions (Dated)'!$E$2:$E$53,'Transactions (Dated)'!$D$2:$D$53,'Share Values'!$X395,'Transactions (Dated)'!$B$2:$B$53,'Share Values'!AD$11,'Transactions (Dated)'!$C$2:$C$53,"Buy")-SUMIFS('Transactions (Dated)'!$E$2:$E$53,'Transactions (Dated)'!$D$2:$D$53,'Share Values'!$X395,'Transactions (Dated)'!$B$2:$B$53,'Share Values'!AD$11,'Transactions (Dated)'!$C$2:$C$53,"Sell")</f>
        <v>0</v>
      </c>
      <c r="AE395" s="40">
        <f ca="1">AE394+SUMIFS('Transactions (Dated)'!$E$2:$E$53,'Transactions (Dated)'!$D$2:$D$53,'Share Values'!$X395,'Transactions (Dated)'!$B$2:$B$53,'Share Values'!AE$11,'Transactions (Dated)'!$C$2:$C$53,"Buy")-SUMIFS('Transactions (Dated)'!$E$2:$E$53,'Transactions (Dated)'!$D$2:$D$53,'Share Values'!$X395,'Transactions (Dated)'!$B$2:$B$53,'Share Values'!AE$11,'Transactions (Dated)'!$C$2:$C$53,"Sell")</f>
        <v>2900</v>
      </c>
      <c r="AF395" s="40">
        <f ca="1">AF394+SUMIFS('Transactions (Dated)'!$E$2:$E$53,'Transactions (Dated)'!$D$2:$D$53,'Share Values'!$X395,'Transactions (Dated)'!$B$2:$B$53,'Share Values'!AF$11,'Transactions (Dated)'!$C$2:$C$53,"Buy")-SUMIFS('Transactions (Dated)'!$E$2:$E$53,'Transactions (Dated)'!$D$2:$D$53,'Share Values'!$X395,'Transactions (Dated)'!$B$2:$B$53,'Share Values'!AF$11,'Transactions (Dated)'!$C$2:$C$53,"Sell")</f>
        <v>14201</v>
      </c>
      <c r="AG395" s="40">
        <f ca="1">AG394+SUMIFS('Transactions (Dated)'!$E$2:$E$53,'Transactions (Dated)'!$D$2:$D$53,'Share Values'!$X395,'Transactions (Dated)'!$B$2:$B$53,'Share Values'!AG$11,'Transactions (Dated)'!$C$2:$C$53,"Buy")-SUMIFS('Transactions (Dated)'!$E$2:$E$53,'Transactions (Dated)'!$D$2:$D$53,'Share Values'!$X395,'Transactions (Dated)'!$B$2:$B$53,'Share Values'!AG$11,'Transactions (Dated)'!$C$2:$C$53,"Sell")</f>
        <v>6835</v>
      </c>
      <c r="AH395" s="40">
        <f ca="1">AH394+SUMIFS('Transactions (Dated)'!$E$2:$E$53,'Transactions (Dated)'!$D$2:$D$53,'Share Values'!$X395,'Transactions (Dated)'!$B$2:$B$53,'Share Values'!AH$11,'Transactions (Dated)'!$C$2:$C$53,"Buy")-SUMIFS('Transactions (Dated)'!$E$2:$E$53,'Transactions (Dated)'!$D$2:$D$53,'Share Values'!$X395,'Transactions (Dated)'!$B$2:$B$53,'Share Values'!AH$11,'Transactions (Dated)'!$C$2:$C$53,"Sell")</f>
        <v>0</v>
      </c>
      <c r="AI395" s="40">
        <f ca="1">AI394+SUMIFS('Transactions (Dated)'!$E$2:$E$53,'Transactions (Dated)'!$D$2:$D$53,'Share Values'!$X395,'Transactions (Dated)'!$B$2:$B$53,'Share Values'!AI$11,'Transactions (Dated)'!$C$2:$C$53,"Buy")-SUMIFS('Transactions (Dated)'!$E$2:$E$53,'Transactions (Dated)'!$D$2:$D$53,'Share Values'!$X395,'Transactions (Dated)'!$B$2:$B$53,'Share Values'!AI$11,'Transactions (Dated)'!$C$2:$C$53,"Sell")</f>
        <v>0</v>
      </c>
      <c r="AJ395" s="40">
        <f ca="1">AJ394+SUMIFS('Transactions (Dated)'!$E$2:$E$53,'Transactions (Dated)'!$D$2:$D$53,'Share Values'!$X395,'Transactions (Dated)'!$B$2:$B$53,'Share Values'!AJ$11,'Transactions (Dated)'!$C$2:$C$53,"Buy")-SUMIFS('Transactions (Dated)'!$E$2:$E$53,'Transactions (Dated)'!$D$2:$D$53,'Share Values'!$X395,'Transactions (Dated)'!$B$2:$B$53,'Share Values'!AJ$11,'Transactions (Dated)'!$C$2:$C$53,"Sell")</f>
        <v>0</v>
      </c>
      <c r="AK395" s="40">
        <f ca="1">AK394+SUMIFS('Transactions (Dated)'!$E$2:$E$53,'Transactions (Dated)'!$D$2:$D$53,'Share Values'!$X395,'Transactions (Dated)'!$B$2:$B$53,'Share Values'!AK$11,'Transactions (Dated)'!$C$2:$C$53,"Buy")-SUMIFS('Transactions (Dated)'!$E$2:$E$53,'Transactions (Dated)'!$D$2:$D$53,'Share Values'!$X395,'Transactions (Dated)'!$B$2:$B$53,'Share Values'!AK$11,'Transactions (Dated)'!$C$2:$C$53,"Sell")</f>
        <v>0</v>
      </c>
      <c r="AL395" s="40">
        <f ca="1">AL394+SUMIFS('Transactions (Dated)'!$E$2:$E$53,'Transactions (Dated)'!$D$2:$D$53,'Share Values'!$X395,'Transactions (Dated)'!$B$2:$B$53,'Share Values'!AL$11,'Transactions (Dated)'!$C$2:$C$53,"Buy")-SUMIFS('Transactions (Dated)'!$E$2:$E$53,'Transactions (Dated)'!$D$2:$D$53,'Share Values'!$X395,'Transactions (Dated)'!$B$2:$B$53,'Share Values'!AL$11,'Transactions (Dated)'!$C$2:$C$53,"Sell")</f>
        <v>0</v>
      </c>
      <c r="AM395" s="40">
        <f ca="1">AM394+SUMIFS('Transactions (Dated)'!$E$2:$E$53,'Transactions (Dated)'!$D$2:$D$53,'Share Values'!$X395,'Transactions (Dated)'!$B$2:$B$53,'Share Values'!AM$11,'Transactions (Dated)'!$C$2:$C$53,"Buy")-SUMIFS('Transactions (Dated)'!$E$2:$E$53,'Transactions (Dated)'!$D$2:$D$53,'Share Values'!$X395,'Transactions (Dated)'!$B$2:$B$53,'Share Values'!AM$11,'Transactions (Dated)'!$C$2:$C$53,"Sell")</f>
        <v>0</v>
      </c>
      <c r="AN395" s="40">
        <f ca="1">AN394+SUMIFS('Transactions (Dated)'!$E$2:$E$53,'Transactions (Dated)'!$D$2:$D$53,'Share Values'!$X395,'Transactions (Dated)'!$B$2:$B$53,'Share Values'!AN$11,'Transactions (Dated)'!$C$2:$C$53,"Buy")-SUMIFS('Transactions (Dated)'!$E$2:$E$53,'Transactions (Dated)'!$D$2:$D$53,'Share Values'!$X395,'Transactions (Dated)'!$B$2:$B$53,'Share Values'!AN$11,'Transactions (Dated)'!$C$2:$C$53,"Sell")</f>
        <v>0</v>
      </c>
      <c r="AO395" s="40"/>
      <c r="AQ395" s="3">
        <f t="shared" si="141"/>
        <v>42472</v>
      </c>
      <c r="AR395" s="6">
        <f t="shared" ca="1" si="142"/>
        <v>41902.5</v>
      </c>
      <c r="AS395" s="6">
        <f t="shared" ca="1" si="143"/>
        <v>21468.75</v>
      </c>
      <c r="AT395" s="6">
        <f t="shared" ca="1" si="144"/>
        <v>528948.80999999994</v>
      </c>
      <c r="AU395" s="6">
        <f t="shared" ca="1" si="145"/>
        <v>61281.880000000005</v>
      </c>
      <c r="AV395" s="6">
        <f t="shared" ca="1" si="146"/>
        <v>37990.639999999999</v>
      </c>
      <c r="AW395" s="6">
        <f t="shared" ca="1" si="147"/>
        <v>0</v>
      </c>
      <c r="AX395" s="6">
        <f t="shared" ca="1" si="148"/>
        <v>48923</v>
      </c>
      <c r="AY395" s="6">
        <f t="shared" ca="1" si="149"/>
        <v>56235.96</v>
      </c>
      <c r="AZ395" s="6">
        <f t="shared" ca="1" si="150"/>
        <v>59122.75</v>
      </c>
      <c r="BA395" s="6">
        <f t="shared" ca="1" si="151"/>
        <v>0</v>
      </c>
      <c r="BB395" s="6">
        <f t="shared" ca="1" si="152"/>
        <v>0</v>
      </c>
      <c r="BC395" s="6">
        <f t="shared" ca="1" si="153"/>
        <v>0</v>
      </c>
      <c r="BD395" s="6">
        <f t="shared" ca="1" si="154"/>
        <v>0</v>
      </c>
      <c r="BE395" s="6">
        <f t="shared" ca="1" si="155"/>
        <v>0</v>
      </c>
      <c r="BF395" s="6">
        <f t="shared" ca="1" si="162"/>
        <v>0</v>
      </c>
      <c r="BG395" s="6">
        <f t="shared" ca="1" si="163"/>
        <v>0</v>
      </c>
      <c r="BH395" s="6"/>
      <c r="BJ395" s="4">
        <f t="shared" ca="1" si="156"/>
        <v>855874.28999999992</v>
      </c>
      <c r="BL395" s="3">
        <f t="shared" si="157"/>
        <v>42472</v>
      </c>
      <c r="BM395" s="6">
        <f>BM394+SUMIFS('Transactions (Dated)'!G:G,'Transactions (Dated)'!D:D,'Share Values'!AQ395)</f>
        <v>64398.239999999991</v>
      </c>
      <c r="BN395" s="6">
        <f ca="1">BN394+SUMIFS('Transactions (Dated)'!$F:$F,'Transactions (Dated)'!$D:$D,$BL395,'Transactions (Dated)'!$B:$B,BN$11,'Transactions (Dated)'!$C:$C,"Dividend (paid to cash)")*Y395</f>
        <v>0</v>
      </c>
      <c r="BO395" s="6">
        <f ca="1">BO394+SUMIFS('Transactions (Dated)'!$F:$F,'Transactions (Dated)'!$D:$D,$BL395,'Transactions (Dated)'!$B:$B,BO$11,'Transactions (Dated)'!$C:$C,"Dividend (paid to cash)")*Z395</f>
        <v>2421.875</v>
      </c>
      <c r="BP395" s="6">
        <f ca="1">BP394+SUMIFS('Transactions (Dated)'!$F:$F,'Transactions (Dated)'!$D:$D,$BL395,'Transactions (Dated)'!$B:$B,BP$11,'Transactions (Dated)'!$C:$C,"Dividend (paid to cash)")*AA395</f>
        <v>39975.296999999999</v>
      </c>
      <c r="BQ395" s="6">
        <f ca="1">BQ394+SUMIFS('Transactions (Dated)'!$F:$F,'Transactions (Dated)'!$D:$D,$BL395,'Transactions (Dated)'!$B:$B,BQ$11,'Transactions (Dated)'!$C:$C,"Dividend (paid to cash)")*AB395</f>
        <v>312.18000000000006</v>
      </c>
      <c r="BR395" s="6">
        <f ca="1">BR394+SUMIFS('Transactions (Dated)'!$F:$F,'Transactions (Dated)'!$D:$D,$BL395,'Transactions (Dated)'!$B:$B,BR$11,'Transactions (Dated)'!$C:$C,"Dividend (paid to cash)")*AC395</f>
        <v>0</v>
      </c>
      <c r="BS395" s="6">
        <f ca="1">BS394+SUMIFS('Transactions (Dated)'!$F:$F,'Transactions (Dated)'!$D:$D,$BL395,'Transactions (Dated)'!$B:$B,BS$11,'Transactions (Dated)'!$C:$C,"Dividend (paid to cash)")*AD395</f>
        <v>0</v>
      </c>
      <c r="BT395" s="6">
        <f ca="1">BT394+SUMIFS('Transactions (Dated)'!$F:$F,'Transactions (Dated)'!$D:$D,$BL395,'Transactions (Dated)'!$B:$B,BT$11,'Transactions (Dated)'!$C:$C,"Dividend (paid to cash)")*AE395</f>
        <v>1014.9999999999999</v>
      </c>
      <c r="BU395" s="6">
        <f ca="1">BU394+SUMIFS('Transactions (Dated)'!$F:$F,'Transactions (Dated)'!$D:$D,$BL395,'Transactions (Dated)'!$B:$B,BU$11,'Transactions (Dated)'!$C:$C,"Dividend (paid to cash)")*AF395</f>
        <v>0</v>
      </c>
      <c r="BV395" s="6">
        <f ca="1">BV394+SUMIFS('Transactions (Dated)'!$F:$F,'Transactions (Dated)'!$D:$D,$BL395,'Transactions (Dated)'!$B:$B,BV$11,'Transactions (Dated)'!$C:$C,"Dividend (paid to cash)")*AG395</f>
        <v>0</v>
      </c>
      <c r="BW395" s="6">
        <f ca="1">BW394+SUMIFS('Transactions (Dated)'!$F:$F,'Transactions (Dated)'!$D:$D,$BL395,'Transactions (Dated)'!$B:$B,BW$11,'Transactions (Dated)'!$C:$C,"Dividend (paid to cash)")*AH395</f>
        <v>0</v>
      </c>
      <c r="BX395" s="6">
        <f ca="1">BX394+SUMIFS('Transactions (Dated)'!$F:$F,'Transactions (Dated)'!$D:$D,$BL395,'Transactions (Dated)'!$B:$B,BX$11,'Transactions (Dated)'!$C:$C,"Dividend (paid to cash)")*AI395</f>
        <v>0</v>
      </c>
      <c r="BY395" s="6">
        <f ca="1">BY394+SUMIFS('Transactions (Dated)'!$F:$F,'Transactions (Dated)'!$D:$D,$BL395,'Transactions (Dated)'!$B:$B,BY$11,'Transactions (Dated)'!$C:$C,"Dividend (paid to cash)")*AJ395</f>
        <v>0</v>
      </c>
      <c r="BZ395" s="6">
        <f ca="1">BZ394+SUMIFS('Transactions (Dated)'!$F:$F,'Transactions (Dated)'!$D:$D,$BL395,'Transactions (Dated)'!$B:$B,BZ$11,'Transactions (Dated)'!$C:$C,"Dividend (paid to cash)")*AK395</f>
        <v>0</v>
      </c>
      <c r="CA395" s="6">
        <f ca="1">CA394+SUMIFS('Transactions (Dated)'!$F:$F,'Transactions (Dated)'!$D:$D,$BL395,'Transactions (Dated)'!$B:$B,CA$11,'Transactions (Dated)'!$C:$C,"Dividend (paid to cash)")*AL395</f>
        <v>0</v>
      </c>
      <c r="CB395" s="6">
        <v>0</v>
      </c>
      <c r="CC395" s="6">
        <v>0</v>
      </c>
      <c r="CD395" s="6"/>
      <c r="CF395" s="6">
        <f t="shared" ca="1" si="164"/>
        <v>108122.59199999998</v>
      </c>
      <c r="CH395" s="3">
        <f t="shared" si="165"/>
        <v>42472</v>
      </c>
      <c r="CI395" s="4">
        <f t="shared" ca="1" si="158"/>
        <v>855874.28999999992</v>
      </c>
      <c r="CJ395" s="4">
        <f t="shared" ca="1" si="159"/>
        <v>108122.59199999998</v>
      </c>
      <c r="CL395" s="4">
        <f t="shared" ca="1" si="160"/>
        <v>963996.88199999987</v>
      </c>
    </row>
    <row r="396" spans="2:90" x14ac:dyDescent="0.15">
      <c r="B396" s="3">
        <f t="shared" si="161"/>
        <v>42473</v>
      </c>
      <c r="C396" s="2">
        <v>13671.4</v>
      </c>
      <c r="E396" s="70">
        <v>42473</v>
      </c>
      <c r="F396" s="69">
        <v>9.2100000000000009</v>
      </c>
      <c r="G396" s="69">
        <v>2.2599999999999998</v>
      </c>
      <c r="H396" s="69">
        <v>18.43</v>
      </c>
      <c r="I396" s="69">
        <v>32.1</v>
      </c>
      <c r="J396" s="69">
        <v>16.18</v>
      </c>
      <c r="K396" s="69">
        <v>12.52</v>
      </c>
      <c r="L396" s="69">
        <v>17.22</v>
      </c>
      <c r="M396" s="69">
        <v>3.93</v>
      </c>
      <c r="N396" s="69">
        <v>8.73</v>
      </c>
      <c r="O396" s="69">
        <v>9.3332999999999995</v>
      </c>
      <c r="P396" s="69">
        <v>30.7</v>
      </c>
      <c r="Q396" s="69">
        <v>1</v>
      </c>
      <c r="R396" s="69">
        <v>4.54</v>
      </c>
      <c r="S396" s="69">
        <v>39.53</v>
      </c>
      <c r="T396" s="69"/>
      <c r="U396">
        <v>39.53</v>
      </c>
      <c r="V396" s="4"/>
      <c r="X396" s="3">
        <f t="shared" ref="X396:X459" si="166">E396</f>
        <v>42473</v>
      </c>
      <c r="Y396" s="40">
        <f ca="1">Y395+SUMIFS('Transactions (Dated)'!$E$2:$E$53,'Transactions (Dated)'!$D$2:$D$53,'Share Values'!$X396,'Transactions (Dated)'!$B$2:$B$53,'Share Values'!Y$11,'Transactions (Dated)'!$C$2:$C$53,"Buy")-SUMIFS('Transactions (Dated)'!$E$2:$E$53,'Transactions (Dated)'!$D$2:$D$53,'Share Values'!$X396,'Transactions (Dated)'!$B$2:$B$53,'Share Values'!Y$11,'Transactions (Dated)'!$C$2:$C$53,"Sell")</f>
        <v>4625</v>
      </c>
      <c r="Z396" s="40">
        <f ca="1">Z395+SUMIFS('Transactions (Dated)'!$E$2:$E$53,'Transactions (Dated)'!$D$2:$D$53,'Share Values'!$X396,'Transactions (Dated)'!$B$2:$B$53,'Share Values'!Z$11,'Transactions (Dated)'!$C$2:$C$53,"Buy")-SUMIFS('Transactions (Dated)'!$E$2:$E$53,'Transactions (Dated)'!$D$2:$D$53,'Share Values'!$X396,'Transactions (Dated)'!$B$2:$B$53,'Share Values'!Z$11,'Transactions (Dated)'!$C$2:$C$53,"Sell")</f>
        <v>9375</v>
      </c>
      <c r="AA396" s="40">
        <f ca="1">AA395+SUMIFS('Transactions (Dated)'!$E$2:$E$53,'Transactions (Dated)'!$D$2:$D$53,'Share Values'!$X396,'Transactions (Dated)'!$B$2:$B$53,'Share Values'!AA$11,'Transactions (Dated)'!$C$2:$C$53,"Buy")-SUMIFS('Transactions (Dated)'!$E$2:$E$53,'Transactions (Dated)'!$D$2:$D$53,'Share Values'!$X396,'Transactions (Dated)'!$B$2:$B$53,'Share Values'!AA$11,'Transactions (Dated)'!$C$2:$C$53,"Sell")</f>
        <v>28857</v>
      </c>
      <c r="AB396" s="40">
        <f ca="1">AB395+SUMIFS('Transactions (Dated)'!$E$2:$E$53,'Transactions (Dated)'!$D$2:$D$53,'Share Values'!$X396,'Transactions (Dated)'!$B$2:$B$53,'Share Values'!AB$11,'Transactions (Dated)'!$C$2:$C$53,"Buy")-SUMIFS('Transactions (Dated)'!$E$2:$E$53,'Transactions (Dated)'!$D$2:$D$53,'Share Values'!$X396,'Transactions (Dated)'!$B$2:$B$53,'Share Values'!AB$11,'Transactions (Dated)'!$C$2:$C$53,"Sell")</f>
        <v>1892</v>
      </c>
      <c r="AC396" s="40">
        <f ca="1">AC395+SUMIFS('Transactions (Dated)'!$E$2:$E$53,'Transactions (Dated)'!$D$2:$D$53,'Share Values'!$X396,'Transactions (Dated)'!$B$2:$B$53,'Share Values'!AC$11,'Transactions (Dated)'!$C$2:$C$53,"Buy")-SUMIFS('Transactions (Dated)'!$E$2:$E$53,'Transactions (Dated)'!$D$2:$D$53,'Share Values'!$X396,'Transactions (Dated)'!$B$2:$B$53,'Share Values'!AC$11,'Transactions (Dated)'!$C$2:$C$53,"Sell")</f>
        <v>2348</v>
      </c>
      <c r="AD396" s="40">
        <f ca="1">AD395+SUMIFS('Transactions (Dated)'!$E$2:$E$53,'Transactions (Dated)'!$D$2:$D$53,'Share Values'!$X396,'Transactions (Dated)'!$B$2:$B$53,'Share Values'!AD$11,'Transactions (Dated)'!$C$2:$C$53,"Buy")-SUMIFS('Transactions (Dated)'!$E$2:$E$53,'Transactions (Dated)'!$D$2:$D$53,'Share Values'!$X396,'Transactions (Dated)'!$B$2:$B$53,'Share Values'!AD$11,'Transactions (Dated)'!$C$2:$C$53,"Sell")</f>
        <v>0</v>
      </c>
      <c r="AE396" s="40">
        <f ca="1">AE395+SUMIFS('Transactions (Dated)'!$E$2:$E$53,'Transactions (Dated)'!$D$2:$D$53,'Share Values'!$X396,'Transactions (Dated)'!$B$2:$B$53,'Share Values'!AE$11,'Transactions (Dated)'!$C$2:$C$53,"Buy")-SUMIFS('Transactions (Dated)'!$E$2:$E$53,'Transactions (Dated)'!$D$2:$D$53,'Share Values'!$X396,'Transactions (Dated)'!$B$2:$B$53,'Share Values'!AE$11,'Transactions (Dated)'!$C$2:$C$53,"Sell")</f>
        <v>2900</v>
      </c>
      <c r="AF396" s="40">
        <f ca="1">AF395+SUMIFS('Transactions (Dated)'!$E$2:$E$53,'Transactions (Dated)'!$D$2:$D$53,'Share Values'!$X396,'Transactions (Dated)'!$B$2:$B$53,'Share Values'!AF$11,'Transactions (Dated)'!$C$2:$C$53,"Buy")-SUMIFS('Transactions (Dated)'!$E$2:$E$53,'Transactions (Dated)'!$D$2:$D$53,'Share Values'!$X396,'Transactions (Dated)'!$B$2:$B$53,'Share Values'!AF$11,'Transactions (Dated)'!$C$2:$C$53,"Sell")</f>
        <v>14201</v>
      </c>
      <c r="AG396" s="40">
        <f ca="1">AG395+SUMIFS('Transactions (Dated)'!$E$2:$E$53,'Transactions (Dated)'!$D$2:$D$53,'Share Values'!$X396,'Transactions (Dated)'!$B$2:$B$53,'Share Values'!AG$11,'Transactions (Dated)'!$C$2:$C$53,"Buy")-SUMIFS('Transactions (Dated)'!$E$2:$E$53,'Transactions (Dated)'!$D$2:$D$53,'Share Values'!$X396,'Transactions (Dated)'!$B$2:$B$53,'Share Values'!AG$11,'Transactions (Dated)'!$C$2:$C$53,"Sell")</f>
        <v>6835</v>
      </c>
      <c r="AH396" s="40">
        <f ca="1">AH395+SUMIFS('Transactions (Dated)'!$E$2:$E$53,'Transactions (Dated)'!$D$2:$D$53,'Share Values'!$X396,'Transactions (Dated)'!$B$2:$B$53,'Share Values'!AH$11,'Transactions (Dated)'!$C$2:$C$53,"Buy")-SUMIFS('Transactions (Dated)'!$E$2:$E$53,'Transactions (Dated)'!$D$2:$D$53,'Share Values'!$X396,'Transactions (Dated)'!$B$2:$B$53,'Share Values'!AH$11,'Transactions (Dated)'!$C$2:$C$53,"Sell")</f>
        <v>0</v>
      </c>
      <c r="AI396" s="40">
        <f ca="1">AI395+SUMIFS('Transactions (Dated)'!$E$2:$E$53,'Transactions (Dated)'!$D$2:$D$53,'Share Values'!$X396,'Transactions (Dated)'!$B$2:$B$53,'Share Values'!AI$11,'Transactions (Dated)'!$C$2:$C$53,"Buy")-SUMIFS('Transactions (Dated)'!$E$2:$E$53,'Transactions (Dated)'!$D$2:$D$53,'Share Values'!$X396,'Transactions (Dated)'!$B$2:$B$53,'Share Values'!AI$11,'Transactions (Dated)'!$C$2:$C$53,"Sell")</f>
        <v>0</v>
      </c>
      <c r="AJ396" s="40">
        <f ca="1">AJ395+SUMIFS('Transactions (Dated)'!$E$2:$E$53,'Transactions (Dated)'!$D$2:$D$53,'Share Values'!$X396,'Transactions (Dated)'!$B$2:$B$53,'Share Values'!AJ$11,'Transactions (Dated)'!$C$2:$C$53,"Buy")-SUMIFS('Transactions (Dated)'!$E$2:$E$53,'Transactions (Dated)'!$D$2:$D$53,'Share Values'!$X396,'Transactions (Dated)'!$B$2:$B$53,'Share Values'!AJ$11,'Transactions (Dated)'!$C$2:$C$53,"Sell")</f>
        <v>0</v>
      </c>
      <c r="AK396" s="40">
        <f ca="1">AK395+SUMIFS('Transactions (Dated)'!$E$2:$E$53,'Transactions (Dated)'!$D$2:$D$53,'Share Values'!$X396,'Transactions (Dated)'!$B$2:$B$53,'Share Values'!AK$11,'Transactions (Dated)'!$C$2:$C$53,"Buy")-SUMIFS('Transactions (Dated)'!$E$2:$E$53,'Transactions (Dated)'!$D$2:$D$53,'Share Values'!$X396,'Transactions (Dated)'!$B$2:$B$53,'Share Values'!AK$11,'Transactions (Dated)'!$C$2:$C$53,"Sell")</f>
        <v>0</v>
      </c>
      <c r="AL396" s="40">
        <f ca="1">AL395+SUMIFS('Transactions (Dated)'!$E$2:$E$53,'Transactions (Dated)'!$D$2:$D$53,'Share Values'!$X396,'Transactions (Dated)'!$B$2:$B$53,'Share Values'!AL$11,'Transactions (Dated)'!$C$2:$C$53,"Buy")-SUMIFS('Transactions (Dated)'!$E$2:$E$53,'Transactions (Dated)'!$D$2:$D$53,'Share Values'!$X396,'Transactions (Dated)'!$B$2:$B$53,'Share Values'!AL$11,'Transactions (Dated)'!$C$2:$C$53,"Sell")</f>
        <v>0</v>
      </c>
      <c r="AM396" s="40">
        <f ca="1">AM395+SUMIFS('Transactions (Dated)'!$E$2:$E$53,'Transactions (Dated)'!$D$2:$D$53,'Share Values'!$X396,'Transactions (Dated)'!$B$2:$B$53,'Share Values'!AM$11,'Transactions (Dated)'!$C$2:$C$53,"Buy")-SUMIFS('Transactions (Dated)'!$E$2:$E$53,'Transactions (Dated)'!$D$2:$D$53,'Share Values'!$X396,'Transactions (Dated)'!$B$2:$B$53,'Share Values'!AM$11,'Transactions (Dated)'!$C$2:$C$53,"Sell")</f>
        <v>0</v>
      </c>
      <c r="AN396" s="40">
        <f ca="1">AN395+SUMIFS('Transactions (Dated)'!$E$2:$E$53,'Transactions (Dated)'!$D$2:$D$53,'Share Values'!$X396,'Transactions (Dated)'!$B$2:$B$53,'Share Values'!AN$11,'Transactions (Dated)'!$C$2:$C$53,"Buy")-SUMIFS('Transactions (Dated)'!$E$2:$E$53,'Transactions (Dated)'!$D$2:$D$53,'Share Values'!$X396,'Transactions (Dated)'!$B$2:$B$53,'Share Values'!AN$11,'Transactions (Dated)'!$C$2:$C$53,"Sell")</f>
        <v>0</v>
      </c>
      <c r="AO396" s="40"/>
      <c r="AQ396" s="3">
        <f t="shared" ref="AQ396:AQ459" si="167">+X396</f>
        <v>42473</v>
      </c>
      <c r="AR396" s="6">
        <f t="shared" ref="AR396:AR459" ca="1" si="168">+Y396*F396</f>
        <v>42596.250000000007</v>
      </c>
      <c r="AS396" s="6">
        <f t="shared" ref="AS396:AS459" ca="1" si="169">+Z396*G396</f>
        <v>21187.499999999996</v>
      </c>
      <c r="AT396" s="6">
        <f t="shared" ref="AT396:AT459" ca="1" si="170">+AA396*H396</f>
        <v>531834.51</v>
      </c>
      <c r="AU396" s="6">
        <f t="shared" ref="AU396:AU459" ca="1" si="171">+AB396*I396</f>
        <v>60733.200000000004</v>
      </c>
      <c r="AV396" s="6">
        <f t="shared" ref="AV396:AV459" ca="1" si="172">+AC396*J396</f>
        <v>37990.639999999999</v>
      </c>
      <c r="AW396" s="6">
        <f t="shared" ref="AW396:AW459" ca="1" si="173">+AD396*K396</f>
        <v>0</v>
      </c>
      <c r="AX396" s="6">
        <f t="shared" ref="AX396:AX459" ca="1" si="174">+AE396*L396</f>
        <v>49938</v>
      </c>
      <c r="AY396" s="6">
        <f t="shared" ref="AY396:AY459" ca="1" si="175">+AF396*M396</f>
        <v>55809.93</v>
      </c>
      <c r="AZ396" s="6">
        <f t="shared" ref="AZ396:AZ459" ca="1" si="176">+AG396*N396</f>
        <v>59669.55</v>
      </c>
      <c r="BA396" s="6">
        <f t="shared" ref="BA396:BA459" ca="1" si="177">+AH396*O396</f>
        <v>0</v>
      </c>
      <c r="BB396" s="6">
        <f t="shared" ref="BB396:BB459" ca="1" si="178">+AI396*P396</f>
        <v>0</v>
      </c>
      <c r="BC396" s="6">
        <f t="shared" ref="BC396:BC459" ca="1" si="179">+AJ396*Q396</f>
        <v>0</v>
      </c>
      <c r="BD396" s="6">
        <f t="shared" ref="BD396:BD459" ca="1" si="180">+AK396*R396</f>
        <v>0</v>
      </c>
      <c r="BE396" s="6">
        <f t="shared" ref="BE396:BE459" ca="1" si="181">+AL396*S396</f>
        <v>0</v>
      </c>
      <c r="BF396" s="6">
        <f t="shared" ca="1" si="162"/>
        <v>0</v>
      </c>
      <c r="BG396" s="6">
        <f t="shared" ca="1" si="163"/>
        <v>0</v>
      </c>
      <c r="BH396" s="6"/>
      <c r="BJ396" s="4">
        <f t="shared" ref="BJ396:BJ459" ca="1" si="182">SUM(AR396:BI396)</f>
        <v>859759.58000000007</v>
      </c>
      <c r="BL396" s="3">
        <f t="shared" ref="BL396:BL459" si="183">+X396</f>
        <v>42473</v>
      </c>
      <c r="BM396" s="6">
        <f>BM395+SUMIFS('Transactions (Dated)'!G:G,'Transactions (Dated)'!D:D,'Share Values'!AQ396)</f>
        <v>64398.239999999991</v>
      </c>
      <c r="BN396" s="6">
        <f ca="1">BN395+SUMIFS('Transactions (Dated)'!$F:$F,'Transactions (Dated)'!$D:$D,$BL396,'Transactions (Dated)'!$B:$B,BN$11,'Transactions (Dated)'!$C:$C,"Dividend (paid to cash)")*Y396</f>
        <v>0</v>
      </c>
      <c r="BO396" s="6">
        <f ca="1">BO395+SUMIFS('Transactions (Dated)'!$F:$F,'Transactions (Dated)'!$D:$D,$BL396,'Transactions (Dated)'!$B:$B,BO$11,'Transactions (Dated)'!$C:$C,"Dividend (paid to cash)")*Z396</f>
        <v>2421.875</v>
      </c>
      <c r="BP396" s="6">
        <f ca="1">BP395+SUMIFS('Transactions (Dated)'!$F:$F,'Transactions (Dated)'!$D:$D,$BL396,'Transactions (Dated)'!$B:$B,BP$11,'Transactions (Dated)'!$C:$C,"Dividend (paid to cash)")*AA396</f>
        <v>39975.296999999999</v>
      </c>
      <c r="BQ396" s="6">
        <f ca="1">BQ395+SUMIFS('Transactions (Dated)'!$F:$F,'Transactions (Dated)'!$D:$D,$BL396,'Transactions (Dated)'!$B:$B,BQ$11,'Transactions (Dated)'!$C:$C,"Dividend (paid to cash)")*AB396</f>
        <v>312.18000000000006</v>
      </c>
      <c r="BR396" s="6">
        <f ca="1">BR395+SUMIFS('Transactions (Dated)'!$F:$F,'Transactions (Dated)'!$D:$D,$BL396,'Transactions (Dated)'!$B:$B,BR$11,'Transactions (Dated)'!$C:$C,"Dividend (paid to cash)")*AC396</f>
        <v>0</v>
      </c>
      <c r="BS396" s="6">
        <f ca="1">BS395+SUMIFS('Transactions (Dated)'!$F:$F,'Transactions (Dated)'!$D:$D,$BL396,'Transactions (Dated)'!$B:$B,BS$11,'Transactions (Dated)'!$C:$C,"Dividend (paid to cash)")*AD396</f>
        <v>0</v>
      </c>
      <c r="BT396" s="6">
        <f ca="1">BT395+SUMIFS('Transactions (Dated)'!$F:$F,'Transactions (Dated)'!$D:$D,$BL396,'Transactions (Dated)'!$B:$B,BT$11,'Transactions (Dated)'!$C:$C,"Dividend (paid to cash)")*AE396</f>
        <v>1014.9999999999999</v>
      </c>
      <c r="BU396" s="6">
        <f ca="1">BU395+SUMIFS('Transactions (Dated)'!$F:$F,'Transactions (Dated)'!$D:$D,$BL396,'Transactions (Dated)'!$B:$B,BU$11,'Transactions (Dated)'!$C:$C,"Dividend (paid to cash)")*AF396</f>
        <v>0</v>
      </c>
      <c r="BV396" s="6">
        <f ca="1">BV395+SUMIFS('Transactions (Dated)'!$F:$F,'Transactions (Dated)'!$D:$D,$BL396,'Transactions (Dated)'!$B:$B,BV$11,'Transactions (Dated)'!$C:$C,"Dividend (paid to cash)")*AG396</f>
        <v>0</v>
      </c>
      <c r="BW396" s="6">
        <f ca="1">BW395+SUMIFS('Transactions (Dated)'!$F:$F,'Transactions (Dated)'!$D:$D,$BL396,'Transactions (Dated)'!$B:$B,BW$11,'Transactions (Dated)'!$C:$C,"Dividend (paid to cash)")*AH396</f>
        <v>0</v>
      </c>
      <c r="BX396" s="6">
        <f ca="1">BX395+SUMIFS('Transactions (Dated)'!$F:$F,'Transactions (Dated)'!$D:$D,$BL396,'Transactions (Dated)'!$B:$B,BX$11,'Transactions (Dated)'!$C:$C,"Dividend (paid to cash)")*AI396</f>
        <v>0</v>
      </c>
      <c r="BY396" s="6">
        <f ca="1">BY395+SUMIFS('Transactions (Dated)'!$F:$F,'Transactions (Dated)'!$D:$D,$BL396,'Transactions (Dated)'!$B:$B,BY$11,'Transactions (Dated)'!$C:$C,"Dividend (paid to cash)")*AJ396</f>
        <v>0</v>
      </c>
      <c r="BZ396" s="6">
        <f ca="1">BZ395+SUMIFS('Transactions (Dated)'!$F:$F,'Transactions (Dated)'!$D:$D,$BL396,'Transactions (Dated)'!$B:$B,BZ$11,'Transactions (Dated)'!$C:$C,"Dividend (paid to cash)")*AK396</f>
        <v>0</v>
      </c>
      <c r="CA396" s="6">
        <f ca="1">CA395+SUMIFS('Transactions (Dated)'!$F:$F,'Transactions (Dated)'!$D:$D,$BL396,'Transactions (Dated)'!$B:$B,CA$11,'Transactions (Dated)'!$C:$C,"Dividend (paid to cash)")*AL396</f>
        <v>0</v>
      </c>
      <c r="CB396" s="6">
        <v>0</v>
      </c>
      <c r="CC396" s="6">
        <v>0</v>
      </c>
      <c r="CD396" s="6"/>
      <c r="CF396" s="6">
        <f t="shared" ca="1" si="164"/>
        <v>108122.59199999998</v>
      </c>
      <c r="CH396" s="3">
        <f t="shared" si="165"/>
        <v>42473</v>
      </c>
      <c r="CI396" s="4">
        <f t="shared" ref="CI396:CI459" ca="1" si="184">SUM(AR396:BI396)</f>
        <v>859759.58000000007</v>
      </c>
      <c r="CJ396" s="4">
        <f t="shared" ref="CJ396:CJ459" ca="1" si="185">+CF396</f>
        <v>108122.59199999998</v>
      </c>
      <c r="CL396" s="4">
        <f t="shared" ref="CL396:CL459" ca="1" si="186">CI396+CJ396</f>
        <v>967882.17200000002</v>
      </c>
    </row>
    <row r="397" spans="2:90" x14ac:dyDescent="0.15">
      <c r="B397" s="3">
        <f t="shared" ref="B397:B460" si="187">+E397</f>
        <v>42474</v>
      </c>
      <c r="C397" s="2">
        <v>13668.3</v>
      </c>
      <c r="E397" s="70">
        <v>42474</v>
      </c>
      <c r="F397" s="69">
        <v>9.1</v>
      </c>
      <c r="G397" s="69">
        <v>2.25</v>
      </c>
      <c r="H397" s="69">
        <v>18.440000000000001</v>
      </c>
      <c r="I397" s="69">
        <v>32.090000000000003</v>
      </c>
      <c r="J397" s="69">
        <v>16.28</v>
      </c>
      <c r="K397" s="69">
        <v>12.5</v>
      </c>
      <c r="L397" s="69">
        <v>16.98</v>
      </c>
      <c r="M397" s="69">
        <v>3.84</v>
      </c>
      <c r="N397" s="69">
        <v>8.73</v>
      </c>
      <c r="O397" s="69">
        <v>9.1966999999999999</v>
      </c>
      <c r="P397" s="69">
        <v>30.4</v>
      </c>
      <c r="Q397" s="69">
        <v>1</v>
      </c>
      <c r="R397" s="69">
        <v>4.26</v>
      </c>
      <c r="S397" s="69">
        <v>39.53</v>
      </c>
      <c r="T397" s="69"/>
      <c r="U397">
        <v>39.53</v>
      </c>
      <c r="V397" s="4"/>
      <c r="X397" s="3">
        <f t="shared" si="166"/>
        <v>42474</v>
      </c>
      <c r="Y397" s="40">
        <f ca="1">Y396+SUMIFS('Transactions (Dated)'!$E$2:$E$53,'Transactions (Dated)'!$D$2:$D$53,'Share Values'!$X397,'Transactions (Dated)'!$B$2:$B$53,'Share Values'!Y$11,'Transactions (Dated)'!$C$2:$C$53,"Buy")-SUMIFS('Transactions (Dated)'!$E$2:$E$53,'Transactions (Dated)'!$D$2:$D$53,'Share Values'!$X397,'Transactions (Dated)'!$B$2:$B$53,'Share Values'!Y$11,'Transactions (Dated)'!$C$2:$C$53,"Sell")</f>
        <v>4625</v>
      </c>
      <c r="Z397" s="40">
        <f ca="1">Z396+SUMIFS('Transactions (Dated)'!$E$2:$E$53,'Transactions (Dated)'!$D$2:$D$53,'Share Values'!$X397,'Transactions (Dated)'!$B$2:$B$53,'Share Values'!Z$11,'Transactions (Dated)'!$C$2:$C$53,"Buy")-SUMIFS('Transactions (Dated)'!$E$2:$E$53,'Transactions (Dated)'!$D$2:$D$53,'Share Values'!$X397,'Transactions (Dated)'!$B$2:$B$53,'Share Values'!Z$11,'Transactions (Dated)'!$C$2:$C$53,"Sell")</f>
        <v>9375</v>
      </c>
      <c r="AA397" s="40">
        <f ca="1">AA396+SUMIFS('Transactions (Dated)'!$E$2:$E$53,'Transactions (Dated)'!$D$2:$D$53,'Share Values'!$X397,'Transactions (Dated)'!$B$2:$B$53,'Share Values'!AA$11,'Transactions (Dated)'!$C$2:$C$53,"Buy")-SUMIFS('Transactions (Dated)'!$E$2:$E$53,'Transactions (Dated)'!$D$2:$D$53,'Share Values'!$X397,'Transactions (Dated)'!$B$2:$B$53,'Share Values'!AA$11,'Transactions (Dated)'!$C$2:$C$53,"Sell")</f>
        <v>28857</v>
      </c>
      <c r="AB397" s="40">
        <f ca="1">AB396+SUMIFS('Transactions (Dated)'!$E$2:$E$53,'Transactions (Dated)'!$D$2:$D$53,'Share Values'!$X397,'Transactions (Dated)'!$B$2:$B$53,'Share Values'!AB$11,'Transactions (Dated)'!$C$2:$C$53,"Buy")-SUMIFS('Transactions (Dated)'!$E$2:$E$53,'Transactions (Dated)'!$D$2:$D$53,'Share Values'!$X397,'Transactions (Dated)'!$B$2:$B$53,'Share Values'!AB$11,'Transactions (Dated)'!$C$2:$C$53,"Sell")</f>
        <v>1892</v>
      </c>
      <c r="AC397" s="40">
        <f ca="1">AC396+SUMIFS('Transactions (Dated)'!$E$2:$E$53,'Transactions (Dated)'!$D$2:$D$53,'Share Values'!$X397,'Transactions (Dated)'!$B$2:$B$53,'Share Values'!AC$11,'Transactions (Dated)'!$C$2:$C$53,"Buy")-SUMIFS('Transactions (Dated)'!$E$2:$E$53,'Transactions (Dated)'!$D$2:$D$53,'Share Values'!$X397,'Transactions (Dated)'!$B$2:$B$53,'Share Values'!AC$11,'Transactions (Dated)'!$C$2:$C$53,"Sell")</f>
        <v>2348</v>
      </c>
      <c r="AD397" s="40">
        <f ca="1">AD396+SUMIFS('Transactions (Dated)'!$E$2:$E$53,'Transactions (Dated)'!$D$2:$D$53,'Share Values'!$X397,'Transactions (Dated)'!$B$2:$B$53,'Share Values'!AD$11,'Transactions (Dated)'!$C$2:$C$53,"Buy")-SUMIFS('Transactions (Dated)'!$E$2:$E$53,'Transactions (Dated)'!$D$2:$D$53,'Share Values'!$X397,'Transactions (Dated)'!$B$2:$B$53,'Share Values'!AD$11,'Transactions (Dated)'!$C$2:$C$53,"Sell")</f>
        <v>0</v>
      </c>
      <c r="AE397" s="40">
        <f ca="1">AE396+SUMIFS('Transactions (Dated)'!$E$2:$E$53,'Transactions (Dated)'!$D$2:$D$53,'Share Values'!$X397,'Transactions (Dated)'!$B$2:$B$53,'Share Values'!AE$11,'Transactions (Dated)'!$C$2:$C$53,"Buy")-SUMIFS('Transactions (Dated)'!$E$2:$E$53,'Transactions (Dated)'!$D$2:$D$53,'Share Values'!$X397,'Transactions (Dated)'!$B$2:$B$53,'Share Values'!AE$11,'Transactions (Dated)'!$C$2:$C$53,"Sell")</f>
        <v>2900</v>
      </c>
      <c r="AF397" s="40">
        <f ca="1">AF396+SUMIFS('Transactions (Dated)'!$E$2:$E$53,'Transactions (Dated)'!$D$2:$D$53,'Share Values'!$X397,'Transactions (Dated)'!$B$2:$B$53,'Share Values'!AF$11,'Transactions (Dated)'!$C$2:$C$53,"Buy")-SUMIFS('Transactions (Dated)'!$E$2:$E$53,'Transactions (Dated)'!$D$2:$D$53,'Share Values'!$X397,'Transactions (Dated)'!$B$2:$B$53,'Share Values'!AF$11,'Transactions (Dated)'!$C$2:$C$53,"Sell")</f>
        <v>14201</v>
      </c>
      <c r="AG397" s="40">
        <f ca="1">AG396+SUMIFS('Transactions (Dated)'!$E$2:$E$53,'Transactions (Dated)'!$D$2:$D$53,'Share Values'!$X397,'Transactions (Dated)'!$B$2:$B$53,'Share Values'!AG$11,'Transactions (Dated)'!$C$2:$C$53,"Buy")-SUMIFS('Transactions (Dated)'!$E$2:$E$53,'Transactions (Dated)'!$D$2:$D$53,'Share Values'!$X397,'Transactions (Dated)'!$B$2:$B$53,'Share Values'!AG$11,'Transactions (Dated)'!$C$2:$C$53,"Sell")</f>
        <v>6835</v>
      </c>
      <c r="AH397" s="40">
        <f ca="1">AH396+SUMIFS('Transactions (Dated)'!$E$2:$E$53,'Transactions (Dated)'!$D$2:$D$53,'Share Values'!$X397,'Transactions (Dated)'!$B$2:$B$53,'Share Values'!AH$11,'Transactions (Dated)'!$C$2:$C$53,"Buy")-SUMIFS('Transactions (Dated)'!$E$2:$E$53,'Transactions (Dated)'!$D$2:$D$53,'Share Values'!$X397,'Transactions (Dated)'!$B$2:$B$53,'Share Values'!AH$11,'Transactions (Dated)'!$C$2:$C$53,"Sell")</f>
        <v>0</v>
      </c>
      <c r="AI397" s="40">
        <f ca="1">AI396+SUMIFS('Transactions (Dated)'!$E$2:$E$53,'Transactions (Dated)'!$D$2:$D$53,'Share Values'!$X397,'Transactions (Dated)'!$B$2:$B$53,'Share Values'!AI$11,'Transactions (Dated)'!$C$2:$C$53,"Buy")-SUMIFS('Transactions (Dated)'!$E$2:$E$53,'Transactions (Dated)'!$D$2:$D$53,'Share Values'!$X397,'Transactions (Dated)'!$B$2:$B$53,'Share Values'!AI$11,'Transactions (Dated)'!$C$2:$C$53,"Sell")</f>
        <v>0</v>
      </c>
      <c r="AJ397" s="40">
        <f ca="1">AJ396+SUMIFS('Transactions (Dated)'!$E$2:$E$53,'Transactions (Dated)'!$D$2:$D$53,'Share Values'!$X397,'Transactions (Dated)'!$B$2:$B$53,'Share Values'!AJ$11,'Transactions (Dated)'!$C$2:$C$53,"Buy")-SUMIFS('Transactions (Dated)'!$E$2:$E$53,'Transactions (Dated)'!$D$2:$D$53,'Share Values'!$X397,'Transactions (Dated)'!$B$2:$B$53,'Share Values'!AJ$11,'Transactions (Dated)'!$C$2:$C$53,"Sell")</f>
        <v>0</v>
      </c>
      <c r="AK397" s="40">
        <f ca="1">AK396+SUMIFS('Transactions (Dated)'!$E$2:$E$53,'Transactions (Dated)'!$D$2:$D$53,'Share Values'!$X397,'Transactions (Dated)'!$B$2:$B$53,'Share Values'!AK$11,'Transactions (Dated)'!$C$2:$C$53,"Buy")-SUMIFS('Transactions (Dated)'!$E$2:$E$53,'Transactions (Dated)'!$D$2:$D$53,'Share Values'!$X397,'Transactions (Dated)'!$B$2:$B$53,'Share Values'!AK$11,'Transactions (Dated)'!$C$2:$C$53,"Sell")</f>
        <v>0</v>
      </c>
      <c r="AL397" s="40">
        <f ca="1">AL396+SUMIFS('Transactions (Dated)'!$E$2:$E$53,'Transactions (Dated)'!$D$2:$D$53,'Share Values'!$X397,'Transactions (Dated)'!$B$2:$B$53,'Share Values'!AL$11,'Transactions (Dated)'!$C$2:$C$53,"Buy")-SUMIFS('Transactions (Dated)'!$E$2:$E$53,'Transactions (Dated)'!$D$2:$D$53,'Share Values'!$X397,'Transactions (Dated)'!$B$2:$B$53,'Share Values'!AL$11,'Transactions (Dated)'!$C$2:$C$53,"Sell")</f>
        <v>0</v>
      </c>
      <c r="AM397" s="40">
        <f ca="1">AM396+SUMIFS('Transactions (Dated)'!$E$2:$E$53,'Transactions (Dated)'!$D$2:$D$53,'Share Values'!$X397,'Transactions (Dated)'!$B$2:$B$53,'Share Values'!AM$11,'Transactions (Dated)'!$C$2:$C$53,"Buy")-SUMIFS('Transactions (Dated)'!$E$2:$E$53,'Transactions (Dated)'!$D$2:$D$53,'Share Values'!$X397,'Transactions (Dated)'!$B$2:$B$53,'Share Values'!AM$11,'Transactions (Dated)'!$C$2:$C$53,"Sell")</f>
        <v>0</v>
      </c>
      <c r="AN397" s="40">
        <f ca="1">AN396+SUMIFS('Transactions (Dated)'!$E$2:$E$53,'Transactions (Dated)'!$D$2:$D$53,'Share Values'!$X397,'Transactions (Dated)'!$B$2:$B$53,'Share Values'!AN$11,'Transactions (Dated)'!$C$2:$C$53,"Buy")-SUMIFS('Transactions (Dated)'!$E$2:$E$53,'Transactions (Dated)'!$D$2:$D$53,'Share Values'!$X397,'Transactions (Dated)'!$B$2:$B$53,'Share Values'!AN$11,'Transactions (Dated)'!$C$2:$C$53,"Sell")</f>
        <v>0</v>
      </c>
      <c r="AO397" s="40"/>
      <c r="AQ397" s="3">
        <f t="shared" si="167"/>
        <v>42474</v>
      </c>
      <c r="AR397" s="6">
        <f t="shared" ca="1" si="168"/>
        <v>42087.5</v>
      </c>
      <c r="AS397" s="6">
        <f t="shared" ca="1" si="169"/>
        <v>21093.75</v>
      </c>
      <c r="AT397" s="6">
        <f t="shared" ca="1" si="170"/>
        <v>532123.08000000007</v>
      </c>
      <c r="AU397" s="6">
        <f t="shared" ca="1" si="171"/>
        <v>60714.280000000006</v>
      </c>
      <c r="AV397" s="6">
        <f t="shared" ca="1" si="172"/>
        <v>38225.440000000002</v>
      </c>
      <c r="AW397" s="6">
        <f t="shared" ca="1" si="173"/>
        <v>0</v>
      </c>
      <c r="AX397" s="6">
        <f t="shared" ca="1" si="174"/>
        <v>49242</v>
      </c>
      <c r="AY397" s="6">
        <f t="shared" ca="1" si="175"/>
        <v>54531.839999999997</v>
      </c>
      <c r="AZ397" s="6">
        <f t="shared" ca="1" si="176"/>
        <v>59669.55</v>
      </c>
      <c r="BA397" s="6">
        <f t="shared" ca="1" si="177"/>
        <v>0</v>
      </c>
      <c r="BB397" s="6">
        <f t="shared" ca="1" si="178"/>
        <v>0</v>
      </c>
      <c r="BC397" s="6">
        <f t="shared" ca="1" si="179"/>
        <v>0</v>
      </c>
      <c r="BD397" s="6">
        <f t="shared" ca="1" si="180"/>
        <v>0</v>
      </c>
      <c r="BE397" s="6">
        <f t="shared" ca="1" si="181"/>
        <v>0</v>
      </c>
      <c r="BF397" s="6">
        <f t="shared" ref="BF397:BF460" ca="1" si="188">+AM397*T397</f>
        <v>0</v>
      </c>
      <c r="BG397" s="6">
        <f t="shared" ref="BG397:BG460" ca="1" si="189">+AN397*U397</f>
        <v>0</v>
      </c>
      <c r="BH397" s="6"/>
      <c r="BJ397" s="4">
        <f t="shared" ca="1" si="182"/>
        <v>857687.44000000006</v>
      </c>
      <c r="BL397" s="3">
        <f t="shared" si="183"/>
        <v>42474</v>
      </c>
      <c r="BM397" s="6">
        <f>BM396+SUMIFS('Transactions (Dated)'!G:G,'Transactions (Dated)'!D:D,'Share Values'!AQ397)</f>
        <v>64398.239999999991</v>
      </c>
      <c r="BN397" s="6">
        <f ca="1">BN396+SUMIFS('Transactions (Dated)'!$F:$F,'Transactions (Dated)'!$D:$D,$BL397,'Transactions (Dated)'!$B:$B,BN$11,'Transactions (Dated)'!$C:$C,"Dividend (paid to cash)")*Y397</f>
        <v>0</v>
      </c>
      <c r="BO397" s="6">
        <f ca="1">BO396+SUMIFS('Transactions (Dated)'!$F:$F,'Transactions (Dated)'!$D:$D,$BL397,'Transactions (Dated)'!$B:$B,BO$11,'Transactions (Dated)'!$C:$C,"Dividend (paid to cash)")*Z397</f>
        <v>2421.875</v>
      </c>
      <c r="BP397" s="6">
        <f ca="1">BP396+SUMIFS('Transactions (Dated)'!$F:$F,'Transactions (Dated)'!$D:$D,$BL397,'Transactions (Dated)'!$B:$B,BP$11,'Transactions (Dated)'!$C:$C,"Dividend (paid to cash)")*AA397</f>
        <v>39975.296999999999</v>
      </c>
      <c r="BQ397" s="6">
        <f ca="1">BQ396+SUMIFS('Transactions (Dated)'!$F:$F,'Transactions (Dated)'!$D:$D,$BL397,'Transactions (Dated)'!$B:$B,BQ$11,'Transactions (Dated)'!$C:$C,"Dividend (paid to cash)")*AB397</f>
        <v>312.18000000000006</v>
      </c>
      <c r="BR397" s="6">
        <f ca="1">BR396+SUMIFS('Transactions (Dated)'!$F:$F,'Transactions (Dated)'!$D:$D,$BL397,'Transactions (Dated)'!$B:$B,BR$11,'Transactions (Dated)'!$C:$C,"Dividend (paid to cash)")*AC397</f>
        <v>0</v>
      </c>
      <c r="BS397" s="6">
        <f ca="1">BS396+SUMIFS('Transactions (Dated)'!$F:$F,'Transactions (Dated)'!$D:$D,$BL397,'Transactions (Dated)'!$B:$B,BS$11,'Transactions (Dated)'!$C:$C,"Dividend (paid to cash)")*AD397</f>
        <v>0</v>
      </c>
      <c r="BT397" s="6">
        <f ca="1">BT396+SUMIFS('Transactions (Dated)'!$F:$F,'Transactions (Dated)'!$D:$D,$BL397,'Transactions (Dated)'!$B:$B,BT$11,'Transactions (Dated)'!$C:$C,"Dividend (paid to cash)")*AE397</f>
        <v>1014.9999999999999</v>
      </c>
      <c r="BU397" s="6">
        <f ca="1">BU396+SUMIFS('Transactions (Dated)'!$F:$F,'Transactions (Dated)'!$D:$D,$BL397,'Transactions (Dated)'!$B:$B,BU$11,'Transactions (Dated)'!$C:$C,"Dividend (paid to cash)")*AF397</f>
        <v>0</v>
      </c>
      <c r="BV397" s="6">
        <f ca="1">BV396+SUMIFS('Transactions (Dated)'!$F:$F,'Transactions (Dated)'!$D:$D,$BL397,'Transactions (Dated)'!$B:$B,BV$11,'Transactions (Dated)'!$C:$C,"Dividend (paid to cash)")*AG397</f>
        <v>0</v>
      </c>
      <c r="BW397" s="6">
        <f ca="1">BW396+SUMIFS('Transactions (Dated)'!$F:$F,'Transactions (Dated)'!$D:$D,$BL397,'Transactions (Dated)'!$B:$B,BW$11,'Transactions (Dated)'!$C:$C,"Dividend (paid to cash)")*AH397</f>
        <v>0</v>
      </c>
      <c r="BX397" s="6">
        <f ca="1">BX396+SUMIFS('Transactions (Dated)'!$F:$F,'Transactions (Dated)'!$D:$D,$BL397,'Transactions (Dated)'!$B:$B,BX$11,'Transactions (Dated)'!$C:$C,"Dividend (paid to cash)")*AI397</f>
        <v>0</v>
      </c>
      <c r="BY397" s="6">
        <f ca="1">BY396+SUMIFS('Transactions (Dated)'!$F:$F,'Transactions (Dated)'!$D:$D,$BL397,'Transactions (Dated)'!$B:$B,BY$11,'Transactions (Dated)'!$C:$C,"Dividend (paid to cash)")*AJ397</f>
        <v>0</v>
      </c>
      <c r="BZ397" s="6">
        <f ca="1">BZ396+SUMIFS('Transactions (Dated)'!$F:$F,'Transactions (Dated)'!$D:$D,$BL397,'Transactions (Dated)'!$B:$B,BZ$11,'Transactions (Dated)'!$C:$C,"Dividend (paid to cash)")*AK397</f>
        <v>0</v>
      </c>
      <c r="CA397" s="6">
        <f ca="1">CA396+SUMIFS('Transactions (Dated)'!$F:$F,'Transactions (Dated)'!$D:$D,$BL397,'Transactions (Dated)'!$B:$B,CA$11,'Transactions (Dated)'!$C:$C,"Dividend (paid to cash)")*AL397</f>
        <v>0</v>
      </c>
      <c r="CB397" s="6">
        <v>0</v>
      </c>
      <c r="CC397" s="6">
        <v>0</v>
      </c>
      <c r="CD397" s="6"/>
      <c r="CF397" s="6">
        <f t="shared" ref="CF397:CF460" ca="1" si="190">SUM(BM397:CE397)</f>
        <v>108122.59199999998</v>
      </c>
      <c r="CH397" s="3">
        <f t="shared" ref="CH397:CH460" si="191">BL397</f>
        <v>42474</v>
      </c>
      <c r="CI397" s="4">
        <f t="shared" ca="1" si="184"/>
        <v>857687.44000000006</v>
      </c>
      <c r="CJ397" s="4">
        <f t="shared" ca="1" si="185"/>
        <v>108122.59199999998</v>
      </c>
      <c r="CL397" s="4">
        <f t="shared" ca="1" si="186"/>
        <v>965810.03200000001</v>
      </c>
    </row>
    <row r="398" spans="2:90" x14ac:dyDescent="0.15">
      <c r="B398" s="3">
        <f t="shared" si="187"/>
        <v>42475</v>
      </c>
      <c r="C398" s="2">
        <v>13637.2</v>
      </c>
      <c r="E398" s="70">
        <v>42475</v>
      </c>
      <c r="F398" s="69">
        <v>9.07</v>
      </c>
      <c r="G398" s="69">
        <v>2.25</v>
      </c>
      <c r="H398" s="69">
        <v>18.399999999999999</v>
      </c>
      <c r="I398" s="69">
        <v>32.76</v>
      </c>
      <c r="J398" s="69">
        <v>16.309999999999999</v>
      </c>
      <c r="K398" s="69">
        <v>12.5</v>
      </c>
      <c r="L398" s="69">
        <v>17</v>
      </c>
      <c r="M398" s="69">
        <v>4.01</v>
      </c>
      <c r="N398" s="69">
        <v>8.89</v>
      </c>
      <c r="O398" s="69">
        <v>9.1333000000000002</v>
      </c>
      <c r="P398" s="69">
        <v>30.31</v>
      </c>
      <c r="Q398" s="69">
        <v>1</v>
      </c>
      <c r="R398" s="69">
        <v>4.26</v>
      </c>
      <c r="S398" s="69">
        <v>39.86</v>
      </c>
      <c r="T398" s="69"/>
      <c r="U398">
        <v>39.86</v>
      </c>
      <c r="V398" s="4"/>
      <c r="X398" s="3">
        <f t="shared" si="166"/>
        <v>42475</v>
      </c>
      <c r="Y398" s="40">
        <f ca="1">Y397+SUMIFS('Transactions (Dated)'!$E$2:$E$53,'Transactions (Dated)'!$D$2:$D$53,'Share Values'!$X398,'Transactions (Dated)'!$B$2:$B$53,'Share Values'!Y$11,'Transactions (Dated)'!$C$2:$C$53,"Buy")-SUMIFS('Transactions (Dated)'!$E$2:$E$53,'Transactions (Dated)'!$D$2:$D$53,'Share Values'!$X398,'Transactions (Dated)'!$B$2:$B$53,'Share Values'!Y$11,'Transactions (Dated)'!$C$2:$C$53,"Sell")</f>
        <v>4625</v>
      </c>
      <c r="Z398" s="40">
        <f ca="1">Z397+SUMIFS('Transactions (Dated)'!$E$2:$E$53,'Transactions (Dated)'!$D$2:$D$53,'Share Values'!$X398,'Transactions (Dated)'!$B$2:$B$53,'Share Values'!Z$11,'Transactions (Dated)'!$C$2:$C$53,"Buy")-SUMIFS('Transactions (Dated)'!$E$2:$E$53,'Transactions (Dated)'!$D$2:$D$53,'Share Values'!$X398,'Transactions (Dated)'!$B$2:$B$53,'Share Values'!Z$11,'Transactions (Dated)'!$C$2:$C$53,"Sell")</f>
        <v>9375</v>
      </c>
      <c r="AA398" s="40">
        <f ca="1">AA397+SUMIFS('Transactions (Dated)'!$E$2:$E$53,'Transactions (Dated)'!$D$2:$D$53,'Share Values'!$X398,'Transactions (Dated)'!$B$2:$B$53,'Share Values'!AA$11,'Transactions (Dated)'!$C$2:$C$53,"Buy")-SUMIFS('Transactions (Dated)'!$E$2:$E$53,'Transactions (Dated)'!$D$2:$D$53,'Share Values'!$X398,'Transactions (Dated)'!$B$2:$B$53,'Share Values'!AA$11,'Transactions (Dated)'!$C$2:$C$53,"Sell")</f>
        <v>28857</v>
      </c>
      <c r="AB398" s="40">
        <f ca="1">AB397+SUMIFS('Transactions (Dated)'!$E$2:$E$53,'Transactions (Dated)'!$D$2:$D$53,'Share Values'!$X398,'Transactions (Dated)'!$B$2:$B$53,'Share Values'!AB$11,'Transactions (Dated)'!$C$2:$C$53,"Buy")-SUMIFS('Transactions (Dated)'!$E$2:$E$53,'Transactions (Dated)'!$D$2:$D$53,'Share Values'!$X398,'Transactions (Dated)'!$B$2:$B$53,'Share Values'!AB$11,'Transactions (Dated)'!$C$2:$C$53,"Sell")</f>
        <v>1892</v>
      </c>
      <c r="AC398" s="40">
        <f ca="1">AC397+SUMIFS('Transactions (Dated)'!$E$2:$E$53,'Transactions (Dated)'!$D$2:$D$53,'Share Values'!$X398,'Transactions (Dated)'!$B$2:$B$53,'Share Values'!AC$11,'Transactions (Dated)'!$C$2:$C$53,"Buy")-SUMIFS('Transactions (Dated)'!$E$2:$E$53,'Transactions (Dated)'!$D$2:$D$53,'Share Values'!$X398,'Transactions (Dated)'!$B$2:$B$53,'Share Values'!AC$11,'Transactions (Dated)'!$C$2:$C$53,"Sell")</f>
        <v>2348</v>
      </c>
      <c r="AD398" s="40">
        <f ca="1">AD397+SUMIFS('Transactions (Dated)'!$E$2:$E$53,'Transactions (Dated)'!$D$2:$D$53,'Share Values'!$X398,'Transactions (Dated)'!$B$2:$B$53,'Share Values'!AD$11,'Transactions (Dated)'!$C$2:$C$53,"Buy")-SUMIFS('Transactions (Dated)'!$E$2:$E$53,'Transactions (Dated)'!$D$2:$D$53,'Share Values'!$X398,'Transactions (Dated)'!$B$2:$B$53,'Share Values'!AD$11,'Transactions (Dated)'!$C$2:$C$53,"Sell")</f>
        <v>0</v>
      </c>
      <c r="AE398" s="40">
        <f ca="1">AE397+SUMIFS('Transactions (Dated)'!$E$2:$E$53,'Transactions (Dated)'!$D$2:$D$53,'Share Values'!$X398,'Transactions (Dated)'!$B$2:$B$53,'Share Values'!AE$11,'Transactions (Dated)'!$C$2:$C$53,"Buy")-SUMIFS('Transactions (Dated)'!$E$2:$E$53,'Transactions (Dated)'!$D$2:$D$53,'Share Values'!$X398,'Transactions (Dated)'!$B$2:$B$53,'Share Values'!AE$11,'Transactions (Dated)'!$C$2:$C$53,"Sell")</f>
        <v>2900</v>
      </c>
      <c r="AF398" s="40">
        <f ca="1">AF397+SUMIFS('Transactions (Dated)'!$E$2:$E$53,'Transactions (Dated)'!$D$2:$D$53,'Share Values'!$X398,'Transactions (Dated)'!$B$2:$B$53,'Share Values'!AF$11,'Transactions (Dated)'!$C$2:$C$53,"Buy")-SUMIFS('Transactions (Dated)'!$E$2:$E$53,'Transactions (Dated)'!$D$2:$D$53,'Share Values'!$X398,'Transactions (Dated)'!$B$2:$B$53,'Share Values'!AF$11,'Transactions (Dated)'!$C$2:$C$53,"Sell")</f>
        <v>14201</v>
      </c>
      <c r="AG398" s="40">
        <f ca="1">AG397+SUMIFS('Transactions (Dated)'!$E$2:$E$53,'Transactions (Dated)'!$D$2:$D$53,'Share Values'!$X398,'Transactions (Dated)'!$B$2:$B$53,'Share Values'!AG$11,'Transactions (Dated)'!$C$2:$C$53,"Buy")-SUMIFS('Transactions (Dated)'!$E$2:$E$53,'Transactions (Dated)'!$D$2:$D$53,'Share Values'!$X398,'Transactions (Dated)'!$B$2:$B$53,'Share Values'!AG$11,'Transactions (Dated)'!$C$2:$C$53,"Sell")</f>
        <v>6835</v>
      </c>
      <c r="AH398" s="40">
        <f ca="1">AH397+SUMIFS('Transactions (Dated)'!$E$2:$E$53,'Transactions (Dated)'!$D$2:$D$53,'Share Values'!$X398,'Transactions (Dated)'!$B$2:$B$53,'Share Values'!AH$11,'Transactions (Dated)'!$C$2:$C$53,"Buy")-SUMIFS('Transactions (Dated)'!$E$2:$E$53,'Transactions (Dated)'!$D$2:$D$53,'Share Values'!$X398,'Transactions (Dated)'!$B$2:$B$53,'Share Values'!AH$11,'Transactions (Dated)'!$C$2:$C$53,"Sell")</f>
        <v>0</v>
      </c>
      <c r="AI398" s="40">
        <f ca="1">AI397+SUMIFS('Transactions (Dated)'!$E$2:$E$53,'Transactions (Dated)'!$D$2:$D$53,'Share Values'!$X398,'Transactions (Dated)'!$B$2:$B$53,'Share Values'!AI$11,'Transactions (Dated)'!$C$2:$C$53,"Buy")-SUMIFS('Transactions (Dated)'!$E$2:$E$53,'Transactions (Dated)'!$D$2:$D$53,'Share Values'!$X398,'Transactions (Dated)'!$B$2:$B$53,'Share Values'!AI$11,'Transactions (Dated)'!$C$2:$C$53,"Sell")</f>
        <v>0</v>
      </c>
      <c r="AJ398" s="40">
        <f ca="1">AJ397+SUMIFS('Transactions (Dated)'!$E$2:$E$53,'Transactions (Dated)'!$D$2:$D$53,'Share Values'!$X398,'Transactions (Dated)'!$B$2:$B$53,'Share Values'!AJ$11,'Transactions (Dated)'!$C$2:$C$53,"Buy")-SUMIFS('Transactions (Dated)'!$E$2:$E$53,'Transactions (Dated)'!$D$2:$D$53,'Share Values'!$X398,'Transactions (Dated)'!$B$2:$B$53,'Share Values'!AJ$11,'Transactions (Dated)'!$C$2:$C$53,"Sell")</f>
        <v>0</v>
      </c>
      <c r="AK398" s="40">
        <f ca="1">AK397+SUMIFS('Transactions (Dated)'!$E$2:$E$53,'Transactions (Dated)'!$D$2:$D$53,'Share Values'!$X398,'Transactions (Dated)'!$B$2:$B$53,'Share Values'!AK$11,'Transactions (Dated)'!$C$2:$C$53,"Buy")-SUMIFS('Transactions (Dated)'!$E$2:$E$53,'Transactions (Dated)'!$D$2:$D$53,'Share Values'!$X398,'Transactions (Dated)'!$B$2:$B$53,'Share Values'!AK$11,'Transactions (Dated)'!$C$2:$C$53,"Sell")</f>
        <v>0</v>
      </c>
      <c r="AL398" s="40">
        <f ca="1">AL397+SUMIFS('Transactions (Dated)'!$E$2:$E$53,'Transactions (Dated)'!$D$2:$D$53,'Share Values'!$X398,'Transactions (Dated)'!$B$2:$B$53,'Share Values'!AL$11,'Transactions (Dated)'!$C$2:$C$53,"Buy")-SUMIFS('Transactions (Dated)'!$E$2:$E$53,'Transactions (Dated)'!$D$2:$D$53,'Share Values'!$X398,'Transactions (Dated)'!$B$2:$B$53,'Share Values'!AL$11,'Transactions (Dated)'!$C$2:$C$53,"Sell")</f>
        <v>0</v>
      </c>
      <c r="AM398" s="40">
        <f ca="1">AM397+SUMIFS('Transactions (Dated)'!$E$2:$E$53,'Transactions (Dated)'!$D$2:$D$53,'Share Values'!$X398,'Transactions (Dated)'!$B$2:$B$53,'Share Values'!AM$11,'Transactions (Dated)'!$C$2:$C$53,"Buy")-SUMIFS('Transactions (Dated)'!$E$2:$E$53,'Transactions (Dated)'!$D$2:$D$53,'Share Values'!$X398,'Transactions (Dated)'!$B$2:$B$53,'Share Values'!AM$11,'Transactions (Dated)'!$C$2:$C$53,"Sell")</f>
        <v>0</v>
      </c>
      <c r="AN398" s="40">
        <f ca="1">AN397+SUMIFS('Transactions (Dated)'!$E$2:$E$53,'Transactions (Dated)'!$D$2:$D$53,'Share Values'!$X398,'Transactions (Dated)'!$B$2:$B$53,'Share Values'!AN$11,'Transactions (Dated)'!$C$2:$C$53,"Buy")-SUMIFS('Transactions (Dated)'!$E$2:$E$53,'Transactions (Dated)'!$D$2:$D$53,'Share Values'!$X398,'Transactions (Dated)'!$B$2:$B$53,'Share Values'!AN$11,'Transactions (Dated)'!$C$2:$C$53,"Sell")</f>
        <v>0</v>
      </c>
      <c r="AO398" s="40"/>
      <c r="AQ398" s="3">
        <f t="shared" si="167"/>
        <v>42475</v>
      </c>
      <c r="AR398" s="6">
        <f t="shared" ca="1" si="168"/>
        <v>41948.75</v>
      </c>
      <c r="AS398" s="6">
        <f t="shared" ca="1" si="169"/>
        <v>21093.75</v>
      </c>
      <c r="AT398" s="6">
        <f t="shared" ca="1" si="170"/>
        <v>530968.79999999993</v>
      </c>
      <c r="AU398" s="6">
        <f t="shared" ca="1" si="171"/>
        <v>61981.919999999998</v>
      </c>
      <c r="AV398" s="6">
        <f t="shared" ca="1" si="172"/>
        <v>38295.879999999997</v>
      </c>
      <c r="AW398" s="6">
        <f t="shared" ca="1" si="173"/>
        <v>0</v>
      </c>
      <c r="AX398" s="6">
        <f t="shared" ca="1" si="174"/>
        <v>49300</v>
      </c>
      <c r="AY398" s="6">
        <f t="shared" ca="1" si="175"/>
        <v>56946.009999999995</v>
      </c>
      <c r="AZ398" s="6">
        <f t="shared" ca="1" si="176"/>
        <v>60763.15</v>
      </c>
      <c r="BA398" s="6">
        <f t="shared" ca="1" si="177"/>
        <v>0</v>
      </c>
      <c r="BB398" s="6">
        <f t="shared" ca="1" si="178"/>
        <v>0</v>
      </c>
      <c r="BC398" s="6">
        <f t="shared" ca="1" si="179"/>
        <v>0</v>
      </c>
      <c r="BD398" s="6">
        <f t="shared" ca="1" si="180"/>
        <v>0</v>
      </c>
      <c r="BE398" s="6">
        <f t="shared" ca="1" si="181"/>
        <v>0</v>
      </c>
      <c r="BF398" s="6">
        <f t="shared" ca="1" si="188"/>
        <v>0</v>
      </c>
      <c r="BG398" s="6">
        <f t="shared" ca="1" si="189"/>
        <v>0</v>
      </c>
      <c r="BH398" s="6"/>
      <c r="BJ398" s="4">
        <f t="shared" ca="1" si="182"/>
        <v>861298.26</v>
      </c>
      <c r="BL398" s="3">
        <f t="shared" si="183"/>
        <v>42475</v>
      </c>
      <c r="BM398" s="6">
        <f>BM397+SUMIFS('Transactions (Dated)'!G:G,'Transactions (Dated)'!D:D,'Share Values'!AQ398)</f>
        <v>64398.239999999991</v>
      </c>
      <c r="BN398" s="6">
        <f ca="1">BN397+SUMIFS('Transactions (Dated)'!$F:$F,'Transactions (Dated)'!$D:$D,$BL398,'Transactions (Dated)'!$B:$B,BN$11,'Transactions (Dated)'!$C:$C,"Dividend (paid to cash)")*Y398</f>
        <v>0</v>
      </c>
      <c r="BO398" s="6">
        <f ca="1">BO397+SUMIFS('Transactions (Dated)'!$F:$F,'Transactions (Dated)'!$D:$D,$BL398,'Transactions (Dated)'!$B:$B,BO$11,'Transactions (Dated)'!$C:$C,"Dividend (paid to cash)")*Z398</f>
        <v>2421.875</v>
      </c>
      <c r="BP398" s="6">
        <f ca="1">BP397+SUMIFS('Transactions (Dated)'!$F:$F,'Transactions (Dated)'!$D:$D,$BL398,'Transactions (Dated)'!$B:$B,BP$11,'Transactions (Dated)'!$C:$C,"Dividend (paid to cash)")*AA398</f>
        <v>39975.296999999999</v>
      </c>
      <c r="BQ398" s="6">
        <f ca="1">BQ397+SUMIFS('Transactions (Dated)'!$F:$F,'Transactions (Dated)'!$D:$D,$BL398,'Transactions (Dated)'!$B:$B,BQ$11,'Transactions (Dated)'!$C:$C,"Dividend (paid to cash)")*AB398</f>
        <v>312.18000000000006</v>
      </c>
      <c r="BR398" s="6">
        <f ca="1">BR397+SUMIFS('Transactions (Dated)'!$F:$F,'Transactions (Dated)'!$D:$D,$BL398,'Transactions (Dated)'!$B:$B,BR$11,'Transactions (Dated)'!$C:$C,"Dividend (paid to cash)")*AC398</f>
        <v>0</v>
      </c>
      <c r="BS398" s="6">
        <f ca="1">BS397+SUMIFS('Transactions (Dated)'!$F:$F,'Transactions (Dated)'!$D:$D,$BL398,'Transactions (Dated)'!$B:$B,BS$11,'Transactions (Dated)'!$C:$C,"Dividend (paid to cash)")*AD398</f>
        <v>0</v>
      </c>
      <c r="BT398" s="6">
        <f ca="1">BT397+SUMIFS('Transactions (Dated)'!$F:$F,'Transactions (Dated)'!$D:$D,$BL398,'Transactions (Dated)'!$B:$B,BT$11,'Transactions (Dated)'!$C:$C,"Dividend (paid to cash)")*AE398</f>
        <v>1014.9999999999999</v>
      </c>
      <c r="BU398" s="6">
        <f ca="1">BU397+SUMIFS('Transactions (Dated)'!$F:$F,'Transactions (Dated)'!$D:$D,$BL398,'Transactions (Dated)'!$B:$B,BU$11,'Transactions (Dated)'!$C:$C,"Dividend (paid to cash)")*AF398</f>
        <v>0</v>
      </c>
      <c r="BV398" s="6">
        <f ca="1">BV397+SUMIFS('Transactions (Dated)'!$F:$F,'Transactions (Dated)'!$D:$D,$BL398,'Transactions (Dated)'!$B:$B,BV$11,'Transactions (Dated)'!$C:$C,"Dividend (paid to cash)")*AG398</f>
        <v>0</v>
      </c>
      <c r="BW398" s="6">
        <f ca="1">BW397+SUMIFS('Transactions (Dated)'!$F:$F,'Transactions (Dated)'!$D:$D,$BL398,'Transactions (Dated)'!$B:$B,BW$11,'Transactions (Dated)'!$C:$C,"Dividend (paid to cash)")*AH398</f>
        <v>0</v>
      </c>
      <c r="BX398" s="6">
        <f ca="1">BX397+SUMIFS('Transactions (Dated)'!$F:$F,'Transactions (Dated)'!$D:$D,$BL398,'Transactions (Dated)'!$B:$B,BX$11,'Transactions (Dated)'!$C:$C,"Dividend (paid to cash)")*AI398</f>
        <v>0</v>
      </c>
      <c r="BY398" s="6">
        <f ca="1">BY397+SUMIFS('Transactions (Dated)'!$F:$F,'Transactions (Dated)'!$D:$D,$BL398,'Transactions (Dated)'!$B:$B,BY$11,'Transactions (Dated)'!$C:$C,"Dividend (paid to cash)")*AJ398</f>
        <v>0</v>
      </c>
      <c r="BZ398" s="6">
        <f ca="1">BZ397+SUMIFS('Transactions (Dated)'!$F:$F,'Transactions (Dated)'!$D:$D,$BL398,'Transactions (Dated)'!$B:$B,BZ$11,'Transactions (Dated)'!$C:$C,"Dividend (paid to cash)")*AK398</f>
        <v>0</v>
      </c>
      <c r="CA398" s="6">
        <f ca="1">CA397+SUMIFS('Transactions (Dated)'!$F:$F,'Transactions (Dated)'!$D:$D,$BL398,'Transactions (Dated)'!$B:$B,CA$11,'Transactions (Dated)'!$C:$C,"Dividend (paid to cash)")*AL398</f>
        <v>0</v>
      </c>
      <c r="CB398" s="6">
        <v>0</v>
      </c>
      <c r="CC398" s="6">
        <v>0</v>
      </c>
      <c r="CD398" s="6"/>
      <c r="CF398" s="6">
        <f t="shared" ca="1" si="190"/>
        <v>108122.59199999998</v>
      </c>
      <c r="CH398" s="3">
        <f t="shared" si="191"/>
        <v>42475</v>
      </c>
      <c r="CI398" s="4">
        <f t="shared" ca="1" si="184"/>
        <v>861298.26</v>
      </c>
      <c r="CJ398" s="4">
        <f t="shared" ca="1" si="185"/>
        <v>108122.59199999998</v>
      </c>
      <c r="CL398" s="4">
        <f t="shared" ca="1" si="186"/>
        <v>969420.85199999996</v>
      </c>
    </row>
    <row r="399" spans="2:90" x14ac:dyDescent="0.15">
      <c r="B399" s="3">
        <f t="shared" si="187"/>
        <v>42478</v>
      </c>
      <c r="C399" s="2">
        <v>13719.8</v>
      </c>
      <c r="E399" s="70">
        <v>42478</v>
      </c>
      <c r="F399" s="69">
        <v>9.09</v>
      </c>
      <c r="G399" s="69">
        <v>2.2999999999999998</v>
      </c>
      <c r="H399" s="69">
        <v>18.510000000000002</v>
      </c>
      <c r="I399" s="69">
        <v>33.65</v>
      </c>
      <c r="J399" s="69">
        <v>16.32</v>
      </c>
      <c r="K399" s="69">
        <v>12.52</v>
      </c>
      <c r="L399" s="69">
        <v>17.82</v>
      </c>
      <c r="M399" s="69">
        <v>4.0599999999999996</v>
      </c>
      <c r="N399" s="69">
        <v>8.85</v>
      </c>
      <c r="O399" s="69">
        <v>9.1266999999999996</v>
      </c>
      <c r="P399" s="69">
        <v>30.33</v>
      </c>
      <c r="Q399" s="69">
        <v>1</v>
      </c>
      <c r="R399" s="69">
        <v>4.67</v>
      </c>
      <c r="S399" s="69">
        <v>40.25</v>
      </c>
      <c r="T399" s="69"/>
      <c r="U399">
        <v>40.25</v>
      </c>
      <c r="V399" s="4"/>
      <c r="X399" s="3">
        <f t="shared" si="166"/>
        <v>42478</v>
      </c>
      <c r="Y399" s="40">
        <f ca="1">Y398+SUMIFS('Transactions (Dated)'!$E$2:$E$53,'Transactions (Dated)'!$D$2:$D$53,'Share Values'!$X399,'Transactions (Dated)'!$B$2:$B$53,'Share Values'!Y$11,'Transactions (Dated)'!$C$2:$C$53,"Buy")-SUMIFS('Transactions (Dated)'!$E$2:$E$53,'Transactions (Dated)'!$D$2:$D$53,'Share Values'!$X399,'Transactions (Dated)'!$B$2:$B$53,'Share Values'!Y$11,'Transactions (Dated)'!$C$2:$C$53,"Sell")</f>
        <v>4625</v>
      </c>
      <c r="Z399" s="40">
        <f ca="1">Z398+SUMIFS('Transactions (Dated)'!$E$2:$E$53,'Transactions (Dated)'!$D$2:$D$53,'Share Values'!$X399,'Transactions (Dated)'!$B$2:$B$53,'Share Values'!Z$11,'Transactions (Dated)'!$C$2:$C$53,"Buy")-SUMIFS('Transactions (Dated)'!$E$2:$E$53,'Transactions (Dated)'!$D$2:$D$53,'Share Values'!$X399,'Transactions (Dated)'!$B$2:$B$53,'Share Values'!Z$11,'Transactions (Dated)'!$C$2:$C$53,"Sell")</f>
        <v>9375</v>
      </c>
      <c r="AA399" s="40">
        <f ca="1">AA398+SUMIFS('Transactions (Dated)'!$E$2:$E$53,'Transactions (Dated)'!$D$2:$D$53,'Share Values'!$X399,'Transactions (Dated)'!$B$2:$B$53,'Share Values'!AA$11,'Transactions (Dated)'!$C$2:$C$53,"Buy")-SUMIFS('Transactions (Dated)'!$E$2:$E$53,'Transactions (Dated)'!$D$2:$D$53,'Share Values'!$X399,'Transactions (Dated)'!$B$2:$B$53,'Share Values'!AA$11,'Transactions (Dated)'!$C$2:$C$53,"Sell")</f>
        <v>28857</v>
      </c>
      <c r="AB399" s="40">
        <f ca="1">AB398+SUMIFS('Transactions (Dated)'!$E$2:$E$53,'Transactions (Dated)'!$D$2:$D$53,'Share Values'!$X399,'Transactions (Dated)'!$B$2:$B$53,'Share Values'!AB$11,'Transactions (Dated)'!$C$2:$C$53,"Buy")-SUMIFS('Transactions (Dated)'!$E$2:$E$53,'Transactions (Dated)'!$D$2:$D$53,'Share Values'!$X399,'Transactions (Dated)'!$B$2:$B$53,'Share Values'!AB$11,'Transactions (Dated)'!$C$2:$C$53,"Sell")</f>
        <v>1892</v>
      </c>
      <c r="AC399" s="40">
        <f ca="1">AC398+SUMIFS('Transactions (Dated)'!$E$2:$E$53,'Transactions (Dated)'!$D$2:$D$53,'Share Values'!$X399,'Transactions (Dated)'!$B$2:$B$53,'Share Values'!AC$11,'Transactions (Dated)'!$C$2:$C$53,"Buy")-SUMIFS('Transactions (Dated)'!$E$2:$E$53,'Transactions (Dated)'!$D$2:$D$53,'Share Values'!$X399,'Transactions (Dated)'!$B$2:$B$53,'Share Values'!AC$11,'Transactions (Dated)'!$C$2:$C$53,"Sell")</f>
        <v>2348</v>
      </c>
      <c r="AD399" s="40">
        <f ca="1">AD398+SUMIFS('Transactions (Dated)'!$E$2:$E$53,'Transactions (Dated)'!$D$2:$D$53,'Share Values'!$X399,'Transactions (Dated)'!$B$2:$B$53,'Share Values'!AD$11,'Transactions (Dated)'!$C$2:$C$53,"Buy")-SUMIFS('Transactions (Dated)'!$E$2:$E$53,'Transactions (Dated)'!$D$2:$D$53,'Share Values'!$X399,'Transactions (Dated)'!$B$2:$B$53,'Share Values'!AD$11,'Transactions (Dated)'!$C$2:$C$53,"Sell")</f>
        <v>0</v>
      </c>
      <c r="AE399" s="40">
        <f ca="1">AE398+SUMIFS('Transactions (Dated)'!$E$2:$E$53,'Transactions (Dated)'!$D$2:$D$53,'Share Values'!$X399,'Transactions (Dated)'!$B$2:$B$53,'Share Values'!AE$11,'Transactions (Dated)'!$C$2:$C$53,"Buy")-SUMIFS('Transactions (Dated)'!$E$2:$E$53,'Transactions (Dated)'!$D$2:$D$53,'Share Values'!$X399,'Transactions (Dated)'!$B$2:$B$53,'Share Values'!AE$11,'Transactions (Dated)'!$C$2:$C$53,"Sell")</f>
        <v>2900</v>
      </c>
      <c r="AF399" s="40">
        <f ca="1">AF398+SUMIFS('Transactions (Dated)'!$E$2:$E$53,'Transactions (Dated)'!$D$2:$D$53,'Share Values'!$X399,'Transactions (Dated)'!$B$2:$B$53,'Share Values'!AF$11,'Transactions (Dated)'!$C$2:$C$53,"Buy")-SUMIFS('Transactions (Dated)'!$E$2:$E$53,'Transactions (Dated)'!$D$2:$D$53,'Share Values'!$X399,'Transactions (Dated)'!$B$2:$B$53,'Share Values'!AF$11,'Transactions (Dated)'!$C$2:$C$53,"Sell")</f>
        <v>14201</v>
      </c>
      <c r="AG399" s="40">
        <f ca="1">AG398+SUMIFS('Transactions (Dated)'!$E$2:$E$53,'Transactions (Dated)'!$D$2:$D$53,'Share Values'!$X399,'Transactions (Dated)'!$B$2:$B$53,'Share Values'!AG$11,'Transactions (Dated)'!$C$2:$C$53,"Buy")-SUMIFS('Transactions (Dated)'!$E$2:$E$53,'Transactions (Dated)'!$D$2:$D$53,'Share Values'!$X399,'Transactions (Dated)'!$B$2:$B$53,'Share Values'!AG$11,'Transactions (Dated)'!$C$2:$C$53,"Sell")</f>
        <v>6835</v>
      </c>
      <c r="AH399" s="40">
        <f ca="1">AH398+SUMIFS('Transactions (Dated)'!$E$2:$E$53,'Transactions (Dated)'!$D$2:$D$53,'Share Values'!$X399,'Transactions (Dated)'!$B$2:$B$53,'Share Values'!AH$11,'Transactions (Dated)'!$C$2:$C$53,"Buy")-SUMIFS('Transactions (Dated)'!$E$2:$E$53,'Transactions (Dated)'!$D$2:$D$53,'Share Values'!$X399,'Transactions (Dated)'!$B$2:$B$53,'Share Values'!AH$11,'Transactions (Dated)'!$C$2:$C$53,"Sell")</f>
        <v>0</v>
      </c>
      <c r="AI399" s="40">
        <f ca="1">AI398+SUMIFS('Transactions (Dated)'!$E$2:$E$53,'Transactions (Dated)'!$D$2:$D$53,'Share Values'!$X399,'Transactions (Dated)'!$B$2:$B$53,'Share Values'!AI$11,'Transactions (Dated)'!$C$2:$C$53,"Buy")-SUMIFS('Transactions (Dated)'!$E$2:$E$53,'Transactions (Dated)'!$D$2:$D$53,'Share Values'!$X399,'Transactions (Dated)'!$B$2:$B$53,'Share Values'!AI$11,'Transactions (Dated)'!$C$2:$C$53,"Sell")</f>
        <v>0</v>
      </c>
      <c r="AJ399" s="40">
        <f ca="1">AJ398+SUMIFS('Transactions (Dated)'!$E$2:$E$53,'Transactions (Dated)'!$D$2:$D$53,'Share Values'!$X399,'Transactions (Dated)'!$B$2:$B$53,'Share Values'!AJ$11,'Transactions (Dated)'!$C$2:$C$53,"Buy")-SUMIFS('Transactions (Dated)'!$E$2:$E$53,'Transactions (Dated)'!$D$2:$D$53,'Share Values'!$X399,'Transactions (Dated)'!$B$2:$B$53,'Share Values'!AJ$11,'Transactions (Dated)'!$C$2:$C$53,"Sell")</f>
        <v>0</v>
      </c>
      <c r="AK399" s="40">
        <f ca="1">AK398+SUMIFS('Transactions (Dated)'!$E$2:$E$53,'Transactions (Dated)'!$D$2:$D$53,'Share Values'!$X399,'Transactions (Dated)'!$B$2:$B$53,'Share Values'!AK$11,'Transactions (Dated)'!$C$2:$C$53,"Buy")-SUMIFS('Transactions (Dated)'!$E$2:$E$53,'Transactions (Dated)'!$D$2:$D$53,'Share Values'!$X399,'Transactions (Dated)'!$B$2:$B$53,'Share Values'!AK$11,'Transactions (Dated)'!$C$2:$C$53,"Sell")</f>
        <v>0</v>
      </c>
      <c r="AL399" s="40">
        <f ca="1">AL398+SUMIFS('Transactions (Dated)'!$E$2:$E$53,'Transactions (Dated)'!$D$2:$D$53,'Share Values'!$X399,'Transactions (Dated)'!$B$2:$B$53,'Share Values'!AL$11,'Transactions (Dated)'!$C$2:$C$53,"Buy")-SUMIFS('Transactions (Dated)'!$E$2:$E$53,'Transactions (Dated)'!$D$2:$D$53,'Share Values'!$X399,'Transactions (Dated)'!$B$2:$B$53,'Share Values'!AL$11,'Transactions (Dated)'!$C$2:$C$53,"Sell")</f>
        <v>0</v>
      </c>
      <c r="AM399" s="40">
        <f ca="1">AM398+SUMIFS('Transactions (Dated)'!$E$2:$E$53,'Transactions (Dated)'!$D$2:$D$53,'Share Values'!$X399,'Transactions (Dated)'!$B$2:$B$53,'Share Values'!AM$11,'Transactions (Dated)'!$C$2:$C$53,"Buy")-SUMIFS('Transactions (Dated)'!$E$2:$E$53,'Transactions (Dated)'!$D$2:$D$53,'Share Values'!$X399,'Transactions (Dated)'!$B$2:$B$53,'Share Values'!AM$11,'Transactions (Dated)'!$C$2:$C$53,"Sell")</f>
        <v>0</v>
      </c>
      <c r="AN399" s="40">
        <f ca="1">AN398+SUMIFS('Transactions (Dated)'!$E$2:$E$53,'Transactions (Dated)'!$D$2:$D$53,'Share Values'!$X399,'Transactions (Dated)'!$B$2:$B$53,'Share Values'!AN$11,'Transactions (Dated)'!$C$2:$C$53,"Buy")-SUMIFS('Transactions (Dated)'!$E$2:$E$53,'Transactions (Dated)'!$D$2:$D$53,'Share Values'!$X399,'Transactions (Dated)'!$B$2:$B$53,'Share Values'!AN$11,'Transactions (Dated)'!$C$2:$C$53,"Sell")</f>
        <v>0</v>
      </c>
      <c r="AO399" s="40"/>
      <c r="AQ399" s="3">
        <f t="shared" si="167"/>
        <v>42478</v>
      </c>
      <c r="AR399" s="6">
        <f t="shared" ca="1" si="168"/>
        <v>42041.25</v>
      </c>
      <c r="AS399" s="6">
        <f t="shared" ca="1" si="169"/>
        <v>21562.5</v>
      </c>
      <c r="AT399" s="6">
        <f t="shared" ca="1" si="170"/>
        <v>534143.07000000007</v>
      </c>
      <c r="AU399" s="6">
        <f t="shared" ca="1" si="171"/>
        <v>63665.799999999996</v>
      </c>
      <c r="AV399" s="6">
        <f t="shared" ca="1" si="172"/>
        <v>38319.360000000001</v>
      </c>
      <c r="AW399" s="6">
        <f t="shared" ca="1" si="173"/>
        <v>0</v>
      </c>
      <c r="AX399" s="6">
        <f t="shared" ca="1" si="174"/>
        <v>51678</v>
      </c>
      <c r="AY399" s="6">
        <f t="shared" ca="1" si="175"/>
        <v>57656.06</v>
      </c>
      <c r="AZ399" s="6">
        <f t="shared" ca="1" si="176"/>
        <v>60489.75</v>
      </c>
      <c r="BA399" s="6">
        <f t="shared" ca="1" si="177"/>
        <v>0</v>
      </c>
      <c r="BB399" s="6">
        <f t="shared" ca="1" si="178"/>
        <v>0</v>
      </c>
      <c r="BC399" s="6">
        <f t="shared" ca="1" si="179"/>
        <v>0</v>
      </c>
      <c r="BD399" s="6">
        <f t="shared" ca="1" si="180"/>
        <v>0</v>
      </c>
      <c r="BE399" s="6">
        <f t="shared" ca="1" si="181"/>
        <v>0</v>
      </c>
      <c r="BF399" s="6">
        <f t="shared" ca="1" si="188"/>
        <v>0</v>
      </c>
      <c r="BG399" s="6">
        <f t="shared" ca="1" si="189"/>
        <v>0</v>
      </c>
      <c r="BH399" s="6"/>
      <c r="BJ399" s="4">
        <f t="shared" ca="1" si="182"/>
        <v>869555.79</v>
      </c>
      <c r="BL399" s="3">
        <f t="shared" si="183"/>
        <v>42478</v>
      </c>
      <c r="BM399" s="6">
        <f>BM398+SUMIFS('Transactions (Dated)'!G:G,'Transactions (Dated)'!D:D,'Share Values'!AQ399)</f>
        <v>64398.239999999991</v>
      </c>
      <c r="BN399" s="6">
        <f ca="1">BN398+SUMIFS('Transactions (Dated)'!$F:$F,'Transactions (Dated)'!$D:$D,$BL399,'Transactions (Dated)'!$B:$B,BN$11,'Transactions (Dated)'!$C:$C,"Dividend (paid to cash)")*Y399</f>
        <v>0</v>
      </c>
      <c r="BO399" s="6">
        <f ca="1">BO398+SUMIFS('Transactions (Dated)'!$F:$F,'Transactions (Dated)'!$D:$D,$BL399,'Transactions (Dated)'!$B:$B,BO$11,'Transactions (Dated)'!$C:$C,"Dividend (paid to cash)")*Z399</f>
        <v>2421.875</v>
      </c>
      <c r="BP399" s="6">
        <f ca="1">BP398+SUMIFS('Transactions (Dated)'!$F:$F,'Transactions (Dated)'!$D:$D,$BL399,'Transactions (Dated)'!$B:$B,BP$11,'Transactions (Dated)'!$C:$C,"Dividend (paid to cash)")*AA399</f>
        <v>39975.296999999999</v>
      </c>
      <c r="BQ399" s="6">
        <f ca="1">BQ398+SUMIFS('Transactions (Dated)'!$F:$F,'Transactions (Dated)'!$D:$D,$BL399,'Transactions (Dated)'!$B:$B,BQ$11,'Transactions (Dated)'!$C:$C,"Dividend (paid to cash)")*AB399</f>
        <v>312.18000000000006</v>
      </c>
      <c r="BR399" s="6">
        <f ca="1">BR398+SUMIFS('Transactions (Dated)'!$F:$F,'Transactions (Dated)'!$D:$D,$BL399,'Transactions (Dated)'!$B:$B,BR$11,'Transactions (Dated)'!$C:$C,"Dividend (paid to cash)")*AC399</f>
        <v>0</v>
      </c>
      <c r="BS399" s="6">
        <f ca="1">BS398+SUMIFS('Transactions (Dated)'!$F:$F,'Transactions (Dated)'!$D:$D,$BL399,'Transactions (Dated)'!$B:$B,BS$11,'Transactions (Dated)'!$C:$C,"Dividend (paid to cash)")*AD399</f>
        <v>0</v>
      </c>
      <c r="BT399" s="6">
        <f ca="1">BT398+SUMIFS('Transactions (Dated)'!$F:$F,'Transactions (Dated)'!$D:$D,$BL399,'Transactions (Dated)'!$B:$B,BT$11,'Transactions (Dated)'!$C:$C,"Dividend (paid to cash)")*AE399</f>
        <v>1014.9999999999999</v>
      </c>
      <c r="BU399" s="6">
        <f ca="1">BU398+SUMIFS('Transactions (Dated)'!$F:$F,'Transactions (Dated)'!$D:$D,$BL399,'Transactions (Dated)'!$B:$B,BU$11,'Transactions (Dated)'!$C:$C,"Dividend (paid to cash)")*AF399</f>
        <v>0</v>
      </c>
      <c r="BV399" s="6">
        <f ca="1">BV398+SUMIFS('Transactions (Dated)'!$F:$F,'Transactions (Dated)'!$D:$D,$BL399,'Transactions (Dated)'!$B:$B,BV$11,'Transactions (Dated)'!$C:$C,"Dividend (paid to cash)")*AG399</f>
        <v>0</v>
      </c>
      <c r="BW399" s="6">
        <f ca="1">BW398+SUMIFS('Transactions (Dated)'!$F:$F,'Transactions (Dated)'!$D:$D,$BL399,'Transactions (Dated)'!$B:$B,BW$11,'Transactions (Dated)'!$C:$C,"Dividend (paid to cash)")*AH399</f>
        <v>0</v>
      </c>
      <c r="BX399" s="6">
        <f ca="1">BX398+SUMIFS('Transactions (Dated)'!$F:$F,'Transactions (Dated)'!$D:$D,$BL399,'Transactions (Dated)'!$B:$B,BX$11,'Transactions (Dated)'!$C:$C,"Dividend (paid to cash)")*AI399</f>
        <v>0</v>
      </c>
      <c r="BY399" s="6">
        <f ca="1">BY398+SUMIFS('Transactions (Dated)'!$F:$F,'Transactions (Dated)'!$D:$D,$BL399,'Transactions (Dated)'!$B:$B,BY$11,'Transactions (Dated)'!$C:$C,"Dividend (paid to cash)")*AJ399</f>
        <v>0</v>
      </c>
      <c r="BZ399" s="6">
        <f ca="1">BZ398+SUMIFS('Transactions (Dated)'!$F:$F,'Transactions (Dated)'!$D:$D,$BL399,'Transactions (Dated)'!$B:$B,BZ$11,'Transactions (Dated)'!$C:$C,"Dividend (paid to cash)")*AK399</f>
        <v>0</v>
      </c>
      <c r="CA399" s="6">
        <f ca="1">CA398+SUMIFS('Transactions (Dated)'!$F:$F,'Transactions (Dated)'!$D:$D,$BL399,'Transactions (Dated)'!$B:$B,CA$11,'Transactions (Dated)'!$C:$C,"Dividend (paid to cash)")*AL399</f>
        <v>0</v>
      </c>
      <c r="CB399" s="6">
        <v>0</v>
      </c>
      <c r="CC399" s="6">
        <v>0</v>
      </c>
      <c r="CD399" s="6"/>
      <c r="CF399" s="6">
        <f t="shared" ca="1" si="190"/>
        <v>108122.59199999998</v>
      </c>
      <c r="CH399" s="3">
        <f t="shared" si="191"/>
        <v>42478</v>
      </c>
      <c r="CI399" s="4">
        <f t="shared" ca="1" si="184"/>
        <v>869555.79</v>
      </c>
      <c r="CJ399" s="4">
        <f t="shared" ca="1" si="185"/>
        <v>108122.59199999998</v>
      </c>
      <c r="CL399" s="4">
        <f t="shared" ca="1" si="186"/>
        <v>977678.38199999998</v>
      </c>
    </row>
    <row r="400" spans="2:90" x14ac:dyDescent="0.15">
      <c r="B400" s="3">
        <f t="shared" si="187"/>
        <v>42479</v>
      </c>
      <c r="C400" s="2">
        <v>13867.3</v>
      </c>
      <c r="E400" s="70">
        <v>42479</v>
      </c>
      <c r="F400" s="69">
        <v>8.93</v>
      </c>
      <c r="G400" s="69">
        <v>2.41</v>
      </c>
      <c r="H400" s="69">
        <v>18.71</v>
      </c>
      <c r="I400" s="69">
        <v>33.159999999999997</v>
      </c>
      <c r="J400" s="69">
        <v>16.47</v>
      </c>
      <c r="K400" s="69">
        <v>12.61</v>
      </c>
      <c r="L400" s="69">
        <v>18.55</v>
      </c>
      <c r="M400" s="69">
        <v>4.24</v>
      </c>
      <c r="N400" s="69">
        <v>8.7899999999999991</v>
      </c>
      <c r="O400" s="69">
        <v>9.0767000000000007</v>
      </c>
      <c r="P400" s="69">
        <v>30.19</v>
      </c>
      <c r="Q400" s="69">
        <v>1</v>
      </c>
      <c r="R400" s="69">
        <v>5.35</v>
      </c>
      <c r="S400" s="69">
        <v>40.17</v>
      </c>
      <c r="T400" s="69"/>
      <c r="U400">
        <v>40.17</v>
      </c>
      <c r="V400" s="4"/>
      <c r="X400" s="3">
        <f t="shared" si="166"/>
        <v>42479</v>
      </c>
      <c r="Y400" s="40">
        <f ca="1">Y399+SUMIFS('Transactions (Dated)'!$E$2:$E$53,'Transactions (Dated)'!$D$2:$D$53,'Share Values'!$X400,'Transactions (Dated)'!$B$2:$B$53,'Share Values'!Y$11,'Transactions (Dated)'!$C$2:$C$53,"Buy")-SUMIFS('Transactions (Dated)'!$E$2:$E$53,'Transactions (Dated)'!$D$2:$D$53,'Share Values'!$X400,'Transactions (Dated)'!$B$2:$B$53,'Share Values'!Y$11,'Transactions (Dated)'!$C$2:$C$53,"Sell")</f>
        <v>4625</v>
      </c>
      <c r="Z400" s="40">
        <f ca="1">Z399+SUMIFS('Transactions (Dated)'!$E$2:$E$53,'Transactions (Dated)'!$D$2:$D$53,'Share Values'!$X400,'Transactions (Dated)'!$B$2:$B$53,'Share Values'!Z$11,'Transactions (Dated)'!$C$2:$C$53,"Buy")-SUMIFS('Transactions (Dated)'!$E$2:$E$53,'Transactions (Dated)'!$D$2:$D$53,'Share Values'!$X400,'Transactions (Dated)'!$B$2:$B$53,'Share Values'!Z$11,'Transactions (Dated)'!$C$2:$C$53,"Sell")</f>
        <v>9375</v>
      </c>
      <c r="AA400" s="40">
        <f ca="1">AA399+SUMIFS('Transactions (Dated)'!$E$2:$E$53,'Transactions (Dated)'!$D$2:$D$53,'Share Values'!$X400,'Transactions (Dated)'!$B$2:$B$53,'Share Values'!AA$11,'Transactions (Dated)'!$C$2:$C$53,"Buy")-SUMIFS('Transactions (Dated)'!$E$2:$E$53,'Transactions (Dated)'!$D$2:$D$53,'Share Values'!$X400,'Transactions (Dated)'!$B$2:$B$53,'Share Values'!AA$11,'Transactions (Dated)'!$C$2:$C$53,"Sell")</f>
        <v>28857</v>
      </c>
      <c r="AB400" s="40">
        <f ca="1">AB399+SUMIFS('Transactions (Dated)'!$E$2:$E$53,'Transactions (Dated)'!$D$2:$D$53,'Share Values'!$X400,'Transactions (Dated)'!$B$2:$B$53,'Share Values'!AB$11,'Transactions (Dated)'!$C$2:$C$53,"Buy")-SUMIFS('Transactions (Dated)'!$E$2:$E$53,'Transactions (Dated)'!$D$2:$D$53,'Share Values'!$X400,'Transactions (Dated)'!$B$2:$B$53,'Share Values'!AB$11,'Transactions (Dated)'!$C$2:$C$53,"Sell")</f>
        <v>1892</v>
      </c>
      <c r="AC400" s="40">
        <f ca="1">AC399+SUMIFS('Transactions (Dated)'!$E$2:$E$53,'Transactions (Dated)'!$D$2:$D$53,'Share Values'!$X400,'Transactions (Dated)'!$B$2:$B$53,'Share Values'!AC$11,'Transactions (Dated)'!$C$2:$C$53,"Buy")-SUMIFS('Transactions (Dated)'!$E$2:$E$53,'Transactions (Dated)'!$D$2:$D$53,'Share Values'!$X400,'Transactions (Dated)'!$B$2:$B$53,'Share Values'!AC$11,'Transactions (Dated)'!$C$2:$C$53,"Sell")</f>
        <v>2348</v>
      </c>
      <c r="AD400" s="40">
        <f ca="1">AD399+SUMIFS('Transactions (Dated)'!$E$2:$E$53,'Transactions (Dated)'!$D$2:$D$53,'Share Values'!$X400,'Transactions (Dated)'!$B$2:$B$53,'Share Values'!AD$11,'Transactions (Dated)'!$C$2:$C$53,"Buy")-SUMIFS('Transactions (Dated)'!$E$2:$E$53,'Transactions (Dated)'!$D$2:$D$53,'Share Values'!$X400,'Transactions (Dated)'!$B$2:$B$53,'Share Values'!AD$11,'Transactions (Dated)'!$C$2:$C$53,"Sell")</f>
        <v>0</v>
      </c>
      <c r="AE400" s="40">
        <f ca="1">AE399+SUMIFS('Transactions (Dated)'!$E$2:$E$53,'Transactions (Dated)'!$D$2:$D$53,'Share Values'!$X400,'Transactions (Dated)'!$B$2:$B$53,'Share Values'!AE$11,'Transactions (Dated)'!$C$2:$C$53,"Buy")-SUMIFS('Transactions (Dated)'!$E$2:$E$53,'Transactions (Dated)'!$D$2:$D$53,'Share Values'!$X400,'Transactions (Dated)'!$B$2:$B$53,'Share Values'!AE$11,'Transactions (Dated)'!$C$2:$C$53,"Sell")</f>
        <v>2900</v>
      </c>
      <c r="AF400" s="40">
        <f ca="1">AF399+SUMIFS('Transactions (Dated)'!$E$2:$E$53,'Transactions (Dated)'!$D$2:$D$53,'Share Values'!$X400,'Transactions (Dated)'!$B$2:$B$53,'Share Values'!AF$11,'Transactions (Dated)'!$C$2:$C$53,"Buy")-SUMIFS('Transactions (Dated)'!$E$2:$E$53,'Transactions (Dated)'!$D$2:$D$53,'Share Values'!$X400,'Transactions (Dated)'!$B$2:$B$53,'Share Values'!AF$11,'Transactions (Dated)'!$C$2:$C$53,"Sell")</f>
        <v>14201</v>
      </c>
      <c r="AG400" s="40">
        <f ca="1">AG399+SUMIFS('Transactions (Dated)'!$E$2:$E$53,'Transactions (Dated)'!$D$2:$D$53,'Share Values'!$X400,'Transactions (Dated)'!$B$2:$B$53,'Share Values'!AG$11,'Transactions (Dated)'!$C$2:$C$53,"Buy")-SUMIFS('Transactions (Dated)'!$E$2:$E$53,'Transactions (Dated)'!$D$2:$D$53,'Share Values'!$X400,'Transactions (Dated)'!$B$2:$B$53,'Share Values'!AG$11,'Transactions (Dated)'!$C$2:$C$53,"Sell")</f>
        <v>6835</v>
      </c>
      <c r="AH400" s="40">
        <f ca="1">AH399+SUMIFS('Transactions (Dated)'!$E$2:$E$53,'Transactions (Dated)'!$D$2:$D$53,'Share Values'!$X400,'Transactions (Dated)'!$B$2:$B$53,'Share Values'!AH$11,'Transactions (Dated)'!$C$2:$C$53,"Buy")-SUMIFS('Transactions (Dated)'!$E$2:$E$53,'Transactions (Dated)'!$D$2:$D$53,'Share Values'!$X400,'Transactions (Dated)'!$B$2:$B$53,'Share Values'!AH$11,'Transactions (Dated)'!$C$2:$C$53,"Sell")</f>
        <v>0</v>
      </c>
      <c r="AI400" s="40">
        <f ca="1">AI399+SUMIFS('Transactions (Dated)'!$E$2:$E$53,'Transactions (Dated)'!$D$2:$D$53,'Share Values'!$X400,'Transactions (Dated)'!$B$2:$B$53,'Share Values'!AI$11,'Transactions (Dated)'!$C$2:$C$53,"Buy")-SUMIFS('Transactions (Dated)'!$E$2:$E$53,'Transactions (Dated)'!$D$2:$D$53,'Share Values'!$X400,'Transactions (Dated)'!$B$2:$B$53,'Share Values'!AI$11,'Transactions (Dated)'!$C$2:$C$53,"Sell")</f>
        <v>0</v>
      </c>
      <c r="AJ400" s="40">
        <f ca="1">AJ399+SUMIFS('Transactions (Dated)'!$E$2:$E$53,'Transactions (Dated)'!$D$2:$D$53,'Share Values'!$X400,'Transactions (Dated)'!$B$2:$B$53,'Share Values'!AJ$11,'Transactions (Dated)'!$C$2:$C$53,"Buy")-SUMIFS('Transactions (Dated)'!$E$2:$E$53,'Transactions (Dated)'!$D$2:$D$53,'Share Values'!$X400,'Transactions (Dated)'!$B$2:$B$53,'Share Values'!AJ$11,'Transactions (Dated)'!$C$2:$C$53,"Sell")</f>
        <v>0</v>
      </c>
      <c r="AK400" s="40">
        <f ca="1">AK399+SUMIFS('Transactions (Dated)'!$E$2:$E$53,'Transactions (Dated)'!$D$2:$D$53,'Share Values'!$X400,'Transactions (Dated)'!$B$2:$B$53,'Share Values'!AK$11,'Transactions (Dated)'!$C$2:$C$53,"Buy")-SUMIFS('Transactions (Dated)'!$E$2:$E$53,'Transactions (Dated)'!$D$2:$D$53,'Share Values'!$X400,'Transactions (Dated)'!$B$2:$B$53,'Share Values'!AK$11,'Transactions (Dated)'!$C$2:$C$53,"Sell")</f>
        <v>0</v>
      </c>
      <c r="AL400" s="40">
        <f ca="1">AL399+SUMIFS('Transactions (Dated)'!$E$2:$E$53,'Transactions (Dated)'!$D$2:$D$53,'Share Values'!$X400,'Transactions (Dated)'!$B$2:$B$53,'Share Values'!AL$11,'Transactions (Dated)'!$C$2:$C$53,"Buy")-SUMIFS('Transactions (Dated)'!$E$2:$E$53,'Transactions (Dated)'!$D$2:$D$53,'Share Values'!$X400,'Transactions (Dated)'!$B$2:$B$53,'Share Values'!AL$11,'Transactions (Dated)'!$C$2:$C$53,"Sell")</f>
        <v>0</v>
      </c>
      <c r="AM400" s="40">
        <f ca="1">AM399+SUMIFS('Transactions (Dated)'!$E$2:$E$53,'Transactions (Dated)'!$D$2:$D$53,'Share Values'!$X400,'Transactions (Dated)'!$B$2:$B$53,'Share Values'!AM$11,'Transactions (Dated)'!$C$2:$C$53,"Buy")-SUMIFS('Transactions (Dated)'!$E$2:$E$53,'Transactions (Dated)'!$D$2:$D$53,'Share Values'!$X400,'Transactions (Dated)'!$B$2:$B$53,'Share Values'!AM$11,'Transactions (Dated)'!$C$2:$C$53,"Sell")</f>
        <v>0</v>
      </c>
      <c r="AN400" s="40">
        <f ca="1">AN399+SUMIFS('Transactions (Dated)'!$E$2:$E$53,'Transactions (Dated)'!$D$2:$D$53,'Share Values'!$X400,'Transactions (Dated)'!$B$2:$B$53,'Share Values'!AN$11,'Transactions (Dated)'!$C$2:$C$53,"Buy")-SUMIFS('Transactions (Dated)'!$E$2:$E$53,'Transactions (Dated)'!$D$2:$D$53,'Share Values'!$X400,'Transactions (Dated)'!$B$2:$B$53,'Share Values'!AN$11,'Transactions (Dated)'!$C$2:$C$53,"Sell")</f>
        <v>0</v>
      </c>
      <c r="AO400" s="40"/>
      <c r="AQ400" s="3">
        <f t="shared" si="167"/>
        <v>42479</v>
      </c>
      <c r="AR400" s="6">
        <f t="shared" ca="1" si="168"/>
        <v>41301.25</v>
      </c>
      <c r="AS400" s="6">
        <f t="shared" ca="1" si="169"/>
        <v>22593.75</v>
      </c>
      <c r="AT400" s="6">
        <f t="shared" ca="1" si="170"/>
        <v>539914.47</v>
      </c>
      <c r="AU400" s="6">
        <f t="shared" ca="1" si="171"/>
        <v>62738.719999999994</v>
      </c>
      <c r="AV400" s="6">
        <f t="shared" ca="1" si="172"/>
        <v>38671.56</v>
      </c>
      <c r="AW400" s="6">
        <f t="shared" ca="1" si="173"/>
        <v>0</v>
      </c>
      <c r="AX400" s="6">
        <f t="shared" ca="1" si="174"/>
        <v>53795</v>
      </c>
      <c r="AY400" s="6">
        <f t="shared" ca="1" si="175"/>
        <v>60212.240000000005</v>
      </c>
      <c r="AZ400" s="6">
        <f t="shared" ca="1" si="176"/>
        <v>60079.649999999994</v>
      </c>
      <c r="BA400" s="6">
        <f t="shared" ca="1" si="177"/>
        <v>0</v>
      </c>
      <c r="BB400" s="6">
        <f t="shared" ca="1" si="178"/>
        <v>0</v>
      </c>
      <c r="BC400" s="6">
        <f t="shared" ca="1" si="179"/>
        <v>0</v>
      </c>
      <c r="BD400" s="6">
        <f t="shared" ca="1" si="180"/>
        <v>0</v>
      </c>
      <c r="BE400" s="6">
        <f t="shared" ca="1" si="181"/>
        <v>0</v>
      </c>
      <c r="BF400" s="6">
        <f t="shared" ca="1" si="188"/>
        <v>0</v>
      </c>
      <c r="BG400" s="6">
        <f t="shared" ca="1" si="189"/>
        <v>0</v>
      </c>
      <c r="BH400" s="6"/>
      <c r="BJ400" s="4">
        <f t="shared" ca="1" si="182"/>
        <v>879306.64</v>
      </c>
      <c r="BL400" s="3">
        <f t="shared" si="183"/>
        <v>42479</v>
      </c>
      <c r="BM400" s="6">
        <f>BM399+SUMIFS('Transactions (Dated)'!G:G,'Transactions (Dated)'!D:D,'Share Values'!AQ400)</f>
        <v>64398.239999999991</v>
      </c>
      <c r="BN400" s="6">
        <f ca="1">BN399+SUMIFS('Transactions (Dated)'!$F:$F,'Transactions (Dated)'!$D:$D,$BL400,'Transactions (Dated)'!$B:$B,BN$11,'Transactions (Dated)'!$C:$C,"Dividend (paid to cash)")*Y400</f>
        <v>0</v>
      </c>
      <c r="BO400" s="6">
        <f ca="1">BO399+SUMIFS('Transactions (Dated)'!$F:$F,'Transactions (Dated)'!$D:$D,$BL400,'Transactions (Dated)'!$B:$B,BO$11,'Transactions (Dated)'!$C:$C,"Dividend (paid to cash)")*Z400</f>
        <v>2421.875</v>
      </c>
      <c r="BP400" s="6">
        <f ca="1">BP399+SUMIFS('Transactions (Dated)'!$F:$F,'Transactions (Dated)'!$D:$D,$BL400,'Transactions (Dated)'!$B:$B,BP$11,'Transactions (Dated)'!$C:$C,"Dividend (paid to cash)")*AA400</f>
        <v>39975.296999999999</v>
      </c>
      <c r="BQ400" s="6">
        <f ca="1">BQ399+SUMIFS('Transactions (Dated)'!$F:$F,'Transactions (Dated)'!$D:$D,$BL400,'Transactions (Dated)'!$B:$B,BQ$11,'Transactions (Dated)'!$C:$C,"Dividend (paid to cash)")*AB400</f>
        <v>312.18000000000006</v>
      </c>
      <c r="BR400" s="6">
        <f ca="1">BR399+SUMIFS('Transactions (Dated)'!$F:$F,'Transactions (Dated)'!$D:$D,$BL400,'Transactions (Dated)'!$B:$B,BR$11,'Transactions (Dated)'!$C:$C,"Dividend (paid to cash)")*AC400</f>
        <v>0</v>
      </c>
      <c r="BS400" s="6">
        <f ca="1">BS399+SUMIFS('Transactions (Dated)'!$F:$F,'Transactions (Dated)'!$D:$D,$BL400,'Transactions (Dated)'!$B:$B,BS$11,'Transactions (Dated)'!$C:$C,"Dividend (paid to cash)")*AD400</f>
        <v>0</v>
      </c>
      <c r="BT400" s="6">
        <f ca="1">BT399+SUMIFS('Transactions (Dated)'!$F:$F,'Transactions (Dated)'!$D:$D,$BL400,'Transactions (Dated)'!$B:$B,BT$11,'Transactions (Dated)'!$C:$C,"Dividend (paid to cash)")*AE400</f>
        <v>1014.9999999999999</v>
      </c>
      <c r="BU400" s="6">
        <f ca="1">BU399+SUMIFS('Transactions (Dated)'!$F:$F,'Transactions (Dated)'!$D:$D,$BL400,'Transactions (Dated)'!$B:$B,BU$11,'Transactions (Dated)'!$C:$C,"Dividend (paid to cash)")*AF400</f>
        <v>0</v>
      </c>
      <c r="BV400" s="6">
        <f ca="1">BV399+SUMIFS('Transactions (Dated)'!$F:$F,'Transactions (Dated)'!$D:$D,$BL400,'Transactions (Dated)'!$B:$B,BV$11,'Transactions (Dated)'!$C:$C,"Dividend (paid to cash)")*AG400</f>
        <v>0</v>
      </c>
      <c r="BW400" s="6">
        <f ca="1">BW399+SUMIFS('Transactions (Dated)'!$F:$F,'Transactions (Dated)'!$D:$D,$BL400,'Transactions (Dated)'!$B:$B,BW$11,'Transactions (Dated)'!$C:$C,"Dividend (paid to cash)")*AH400</f>
        <v>0</v>
      </c>
      <c r="BX400" s="6">
        <f ca="1">BX399+SUMIFS('Transactions (Dated)'!$F:$F,'Transactions (Dated)'!$D:$D,$BL400,'Transactions (Dated)'!$B:$B,BX$11,'Transactions (Dated)'!$C:$C,"Dividend (paid to cash)")*AI400</f>
        <v>0</v>
      </c>
      <c r="BY400" s="6">
        <f ca="1">BY399+SUMIFS('Transactions (Dated)'!$F:$F,'Transactions (Dated)'!$D:$D,$BL400,'Transactions (Dated)'!$B:$B,BY$11,'Transactions (Dated)'!$C:$C,"Dividend (paid to cash)")*AJ400</f>
        <v>0</v>
      </c>
      <c r="BZ400" s="6">
        <f ca="1">BZ399+SUMIFS('Transactions (Dated)'!$F:$F,'Transactions (Dated)'!$D:$D,$BL400,'Transactions (Dated)'!$B:$B,BZ$11,'Transactions (Dated)'!$C:$C,"Dividend (paid to cash)")*AK400</f>
        <v>0</v>
      </c>
      <c r="CA400" s="6">
        <f ca="1">CA399+SUMIFS('Transactions (Dated)'!$F:$F,'Transactions (Dated)'!$D:$D,$BL400,'Transactions (Dated)'!$B:$B,CA$11,'Transactions (Dated)'!$C:$C,"Dividend (paid to cash)")*AL400</f>
        <v>0</v>
      </c>
      <c r="CB400" s="6">
        <v>0</v>
      </c>
      <c r="CC400" s="6">
        <v>0</v>
      </c>
      <c r="CD400" s="6"/>
      <c r="CF400" s="6">
        <f t="shared" ca="1" si="190"/>
        <v>108122.59199999998</v>
      </c>
      <c r="CH400" s="3">
        <f t="shared" si="191"/>
        <v>42479</v>
      </c>
      <c r="CI400" s="4">
        <f t="shared" ca="1" si="184"/>
        <v>879306.64</v>
      </c>
      <c r="CJ400" s="4">
        <f t="shared" ca="1" si="185"/>
        <v>108122.59199999998</v>
      </c>
      <c r="CL400" s="4">
        <f t="shared" ca="1" si="186"/>
        <v>987429.23199999996</v>
      </c>
    </row>
    <row r="401" spans="2:90" x14ac:dyDescent="0.15">
      <c r="B401" s="3">
        <f t="shared" si="187"/>
        <v>42480</v>
      </c>
      <c r="C401" s="2">
        <v>13911.3</v>
      </c>
      <c r="E401" s="70">
        <v>42480</v>
      </c>
      <c r="F401" s="69">
        <v>9.15</v>
      </c>
      <c r="G401" s="69">
        <v>2.46</v>
      </c>
      <c r="H401" s="69">
        <v>18.765000000000001</v>
      </c>
      <c r="I401" s="69">
        <v>32.72</v>
      </c>
      <c r="J401" s="69">
        <v>16.93</v>
      </c>
      <c r="K401" s="69">
        <v>12.29</v>
      </c>
      <c r="L401" s="69">
        <v>18.62</v>
      </c>
      <c r="M401" s="69">
        <v>4.41</v>
      </c>
      <c r="N401" s="69">
        <v>8.7899999999999991</v>
      </c>
      <c r="O401" s="69">
        <v>9.1732999999999993</v>
      </c>
      <c r="P401" s="69">
        <v>30.31</v>
      </c>
      <c r="Q401" s="69">
        <v>1</v>
      </c>
      <c r="R401" s="69">
        <v>5.48</v>
      </c>
      <c r="S401" s="69">
        <v>39.43</v>
      </c>
      <c r="T401" s="69"/>
      <c r="U401">
        <v>39.43</v>
      </c>
      <c r="V401" s="4"/>
      <c r="X401" s="3">
        <f t="shared" si="166"/>
        <v>42480</v>
      </c>
      <c r="Y401" s="40">
        <f ca="1">Y400+SUMIFS('Transactions (Dated)'!$E$2:$E$53,'Transactions (Dated)'!$D$2:$D$53,'Share Values'!$X401,'Transactions (Dated)'!$B$2:$B$53,'Share Values'!Y$11,'Transactions (Dated)'!$C$2:$C$53,"Buy")-SUMIFS('Transactions (Dated)'!$E$2:$E$53,'Transactions (Dated)'!$D$2:$D$53,'Share Values'!$X401,'Transactions (Dated)'!$B$2:$B$53,'Share Values'!Y$11,'Transactions (Dated)'!$C$2:$C$53,"Sell")</f>
        <v>4625</v>
      </c>
      <c r="Z401" s="40">
        <f ca="1">Z400+SUMIFS('Transactions (Dated)'!$E$2:$E$53,'Transactions (Dated)'!$D$2:$D$53,'Share Values'!$X401,'Transactions (Dated)'!$B$2:$B$53,'Share Values'!Z$11,'Transactions (Dated)'!$C$2:$C$53,"Buy")-SUMIFS('Transactions (Dated)'!$E$2:$E$53,'Transactions (Dated)'!$D$2:$D$53,'Share Values'!$X401,'Transactions (Dated)'!$B$2:$B$53,'Share Values'!Z$11,'Transactions (Dated)'!$C$2:$C$53,"Sell")</f>
        <v>9375</v>
      </c>
      <c r="AA401" s="40">
        <f ca="1">AA400+SUMIFS('Transactions (Dated)'!$E$2:$E$53,'Transactions (Dated)'!$D$2:$D$53,'Share Values'!$X401,'Transactions (Dated)'!$B$2:$B$53,'Share Values'!AA$11,'Transactions (Dated)'!$C$2:$C$53,"Buy")-SUMIFS('Transactions (Dated)'!$E$2:$E$53,'Transactions (Dated)'!$D$2:$D$53,'Share Values'!$X401,'Transactions (Dated)'!$B$2:$B$53,'Share Values'!AA$11,'Transactions (Dated)'!$C$2:$C$53,"Sell")</f>
        <v>28857</v>
      </c>
      <c r="AB401" s="40">
        <f ca="1">AB400+SUMIFS('Transactions (Dated)'!$E$2:$E$53,'Transactions (Dated)'!$D$2:$D$53,'Share Values'!$X401,'Transactions (Dated)'!$B$2:$B$53,'Share Values'!AB$11,'Transactions (Dated)'!$C$2:$C$53,"Buy")-SUMIFS('Transactions (Dated)'!$E$2:$E$53,'Transactions (Dated)'!$D$2:$D$53,'Share Values'!$X401,'Transactions (Dated)'!$B$2:$B$53,'Share Values'!AB$11,'Transactions (Dated)'!$C$2:$C$53,"Sell")</f>
        <v>1892</v>
      </c>
      <c r="AC401" s="40">
        <f ca="1">AC400+SUMIFS('Transactions (Dated)'!$E$2:$E$53,'Transactions (Dated)'!$D$2:$D$53,'Share Values'!$X401,'Transactions (Dated)'!$B$2:$B$53,'Share Values'!AC$11,'Transactions (Dated)'!$C$2:$C$53,"Buy")-SUMIFS('Transactions (Dated)'!$E$2:$E$53,'Transactions (Dated)'!$D$2:$D$53,'Share Values'!$X401,'Transactions (Dated)'!$B$2:$B$53,'Share Values'!AC$11,'Transactions (Dated)'!$C$2:$C$53,"Sell")</f>
        <v>2348</v>
      </c>
      <c r="AD401" s="40">
        <f ca="1">AD400+SUMIFS('Transactions (Dated)'!$E$2:$E$53,'Transactions (Dated)'!$D$2:$D$53,'Share Values'!$X401,'Transactions (Dated)'!$B$2:$B$53,'Share Values'!AD$11,'Transactions (Dated)'!$C$2:$C$53,"Buy")-SUMIFS('Transactions (Dated)'!$E$2:$E$53,'Transactions (Dated)'!$D$2:$D$53,'Share Values'!$X401,'Transactions (Dated)'!$B$2:$B$53,'Share Values'!AD$11,'Transactions (Dated)'!$C$2:$C$53,"Sell")</f>
        <v>0</v>
      </c>
      <c r="AE401" s="40">
        <f ca="1">AE400+SUMIFS('Transactions (Dated)'!$E$2:$E$53,'Transactions (Dated)'!$D$2:$D$53,'Share Values'!$X401,'Transactions (Dated)'!$B$2:$B$53,'Share Values'!AE$11,'Transactions (Dated)'!$C$2:$C$53,"Buy")-SUMIFS('Transactions (Dated)'!$E$2:$E$53,'Transactions (Dated)'!$D$2:$D$53,'Share Values'!$X401,'Transactions (Dated)'!$B$2:$B$53,'Share Values'!AE$11,'Transactions (Dated)'!$C$2:$C$53,"Sell")</f>
        <v>2900</v>
      </c>
      <c r="AF401" s="40">
        <f ca="1">AF400+SUMIFS('Transactions (Dated)'!$E$2:$E$53,'Transactions (Dated)'!$D$2:$D$53,'Share Values'!$X401,'Transactions (Dated)'!$B$2:$B$53,'Share Values'!AF$11,'Transactions (Dated)'!$C$2:$C$53,"Buy")-SUMIFS('Transactions (Dated)'!$E$2:$E$53,'Transactions (Dated)'!$D$2:$D$53,'Share Values'!$X401,'Transactions (Dated)'!$B$2:$B$53,'Share Values'!AF$11,'Transactions (Dated)'!$C$2:$C$53,"Sell")</f>
        <v>14201</v>
      </c>
      <c r="AG401" s="40">
        <f ca="1">AG400+SUMIFS('Transactions (Dated)'!$E$2:$E$53,'Transactions (Dated)'!$D$2:$D$53,'Share Values'!$X401,'Transactions (Dated)'!$B$2:$B$53,'Share Values'!AG$11,'Transactions (Dated)'!$C$2:$C$53,"Buy")-SUMIFS('Transactions (Dated)'!$E$2:$E$53,'Transactions (Dated)'!$D$2:$D$53,'Share Values'!$X401,'Transactions (Dated)'!$B$2:$B$53,'Share Values'!AG$11,'Transactions (Dated)'!$C$2:$C$53,"Sell")</f>
        <v>6835</v>
      </c>
      <c r="AH401" s="40">
        <f ca="1">AH400+SUMIFS('Transactions (Dated)'!$E$2:$E$53,'Transactions (Dated)'!$D$2:$D$53,'Share Values'!$X401,'Transactions (Dated)'!$B$2:$B$53,'Share Values'!AH$11,'Transactions (Dated)'!$C$2:$C$53,"Buy")-SUMIFS('Transactions (Dated)'!$E$2:$E$53,'Transactions (Dated)'!$D$2:$D$53,'Share Values'!$X401,'Transactions (Dated)'!$B$2:$B$53,'Share Values'!AH$11,'Transactions (Dated)'!$C$2:$C$53,"Sell")</f>
        <v>0</v>
      </c>
      <c r="AI401" s="40">
        <f ca="1">AI400+SUMIFS('Transactions (Dated)'!$E$2:$E$53,'Transactions (Dated)'!$D$2:$D$53,'Share Values'!$X401,'Transactions (Dated)'!$B$2:$B$53,'Share Values'!AI$11,'Transactions (Dated)'!$C$2:$C$53,"Buy")-SUMIFS('Transactions (Dated)'!$E$2:$E$53,'Transactions (Dated)'!$D$2:$D$53,'Share Values'!$X401,'Transactions (Dated)'!$B$2:$B$53,'Share Values'!AI$11,'Transactions (Dated)'!$C$2:$C$53,"Sell")</f>
        <v>0</v>
      </c>
      <c r="AJ401" s="40">
        <f ca="1">AJ400+SUMIFS('Transactions (Dated)'!$E$2:$E$53,'Transactions (Dated)'!$D$2:$D$53,'Share Values'!$X401,'Transactions (Dated)'!$B$2:$B$53,'Share Values'!AJ$11,'Transactions (Dated)'!$C$2:$C$53,"Buy")-SUMIFS('Transactions (Dated)'!$E$2:$E$53,'Transactions (Dated)'!$D$2:$D$53,'Share Values'!$X401,'Transactions (Dated)'!$B$2:$B$53,'Share Values'!AJ$11,'Transactions (Dated)'!$C$2:$C$53,"Sell")</f>
        <v>0</v>
      </c>
      <c r="AK401" s="40">
        <f ca="1">AK400+SUMIFS('Transactions (Dated)'!$E$2:$E$53,'Transactions (Dated)'!$D$2:$D$53,'Share Values'!$X401,'Transactions (Dated)'!$B$2:$B$53,'Share Values'!AK$11,'Transactions (Dated)'!$C$2:$C$53,"Buy")-SUMIFS('Transactions (Dated)'!$E$2:$E$53,'Transactions (Dated)'!$D$2:$D$53,'Share Values'!$X401,'Transactions (Dated)'!$B$2:$B$53,'Share Values'!AK$11,'Transactions (Dated)'!$C$2:$C$53,"Sell")</f>
        <v>0</v>
      </c>
      <c r="AL401" s="40">
        <f ca="1">AL400+SUMIFS('Transactions (Dated)'!$E$2:$E$53,'Transactions (Dated)'!$D$2:$D$53,'Share Values'!$X401,'Transactions (Dated)'!$B$2:$B$53,'Share Values'!AL$11,'Transactions (Dated)'!$C$2:$C$53,"Buy")-SUMIFS('Transactions (Dated)'!$E$2:$E$53,'Transactions (Dated)'!$D$2:$D$53,'Share Values'!$X401,'Transactions (Dated)'!$B$2:$B$53,'Share Values'!AL$11,'Transactions (Dated)'!$C$2:$C$53,"Sell")</f>
        <v>0</v>
      </c>
      <c r="AM401" s="40">
        <f ca="1">AM400+SUMIFS('Transactions (Dated)'!$E$2:$E$53,'Transactions (Dated)'!$D$2:$D$53,'Share Values'!$X401,'Transactions (Dated)'!$B$2:$B$53,'Share Values'!AM$11,'Transactions (Dated)'!$C$2:$C$53,"Buy")-SUMIFS('Transactions (Dated)'!$E$2:$E$53,'Transactions (Dated)'!$D$2:$D$53,'Share Values'!$X401,'Transactions (Dated)'!$B$2:$B$53,'Share Values'!AM$11,'Transactions (Dated)'!$C$2:$C$53,"Sell")</f>
        <v>0</v>
      </c>
      <c r="AN401" s="40">
        <f ca="1">AN400+SUMIFS('Transactions (Dated)'!$E$2:$E$53,'Transactions (Dated)'!$D$2:$D$53,'Share Values'!$X401,'Transactions (Dated)'!$B$2:$B$53,'Share Values'!AN$11,'Transactions (Dated)'!$C$2:$C$53,"Buy")-SUMIFS('Transactions (Dated)'!$E$2:$E$53,'Transactions (Dated)'!$D$2:$D$53,'Share Values'!$X401,'Transactions (Dated)'!$B$2:$B$53,'Share Values'!AN$11,'Transactions (Dated)'!$C$2:$C$53,"Sell")</f>
        <v>0</v>
      </c>
      <c r="AO401" s="40"/>
      <c r="AQ401" s="3">
        <f t="shared" si="167"/>
        <v>42480</v>
      </c>
      <c r="AR401" s="6">
        <f t="shared" ca="1" si="168"/>
        <v>42318.75</v>
      </c>
      <c r="AS401" s="6">
        <f t="shared" ca="1" si="169"/>
        <v>23062.5</v>
      </c>
      <c r="AT401" s="6">
        <f t="shared" ca="1" si="170"/>
        <v>541501.60499999998</v>
      </c>
      <c r="AU401" s="6">
        <f t="shared" ca="1" si="171"/>
        <v>61906.239999999998</v>
      </c>
      <c r="AV401" s="6">
        <f t="shared" ca="1" si="172"/>
        <v>39751.64</v>
      </c>
      <c r="AW401" s="6">
        <f t="shared" ca="1" si="173"/>
        <v>0</v>
      </c>
      <c r="AX401" s="6">
        <f t="shared" ca="1" si="174"/>
        <v>53998</v>
      </c>
      <c r="AY401" s="6">
        <f t="shared" ca="1" si="175"/>
        <v>62626.41</v>
      </c>
      <c r="AZ401" s="6">
        <f t="shared" ca="1" si="176"/>
        <v>60079.649999999994</v>
      </c>
      <c r="BA401" s="6">
        <f t="shared" ca="1" si="177"/>
        <v>0</v>
      </c>
      <c r="BB401" s="6">
        <f t="shared" ca="1" si="178"/>
        <v>0</v>
      </c>
      <c r="BC401" s="6">
        <f t="shared" ca="1" si="179"/>
        <v>0</v>
      </c>
      <c r="BD401" s="6">
        <f t="shared" ca="1" si="180"/>
        <v>0</v>
      </c>
      <c r="BE401" s="6">
        <f t="shared" ca="1" si="181"/>
        <v>0</v>
      </c>
      <c r="BF401" s="6">
        <f t="shared" ca="1" si="188"/>
        <v>0</v>
      </c>
      <c r="BG401" s="6">
        <f t="shared" ca="1" si="189"/>
        <v>0</v>
      </c>
      <c r="BH401" s="6"/>
      <c r="BJ401" s="4">
        <f t="shared" ca="1" si="182"/>
        <v>885244.79500000004</v>
      </c>
      <c r="BL401" s="3">
        <f t="shared" si="183"/>
        <v>42480</v>
      </c>
      <c r="BM401" s="6">
        <f>BM400+SUMIFS('Transactions (Dated)'!G:G,'Transactions (Dated)'!D:D,'Share Values'!AQ401)</f>
        <v>64398.239999999991</v>
      </c>
      <c r="BN401" s="6">
        <f ca="1">BN400+SUMIFS('Transactions (Dated)'!$F:$F,'Transactions (Dated)'!$D:$D,$BL401,'Transactions (Dated)'!$B:$B,BN$11,'Transactions (Dated)'!$C:$C,"Dividend (paid to cash)")*Y401</f>
        <v>0</v>
      </c>
      <c r="BO401" s="6">
        <f ca="1">BO400+SUMIFS('Transactions (Dated)'!$F:$F,'Transactions (Dated)'!$D:$D,$BL401,'Transactions (Dated)'!$B:$B,BO$11,'Transactions (Dated)'!$C:$C,"Dividend (paid to cash)")*Z401</f>
        <v>2421.875</v>
      </c>
      <c r="BP401" s="6">
        <f ca="1">BP400+SUMIFS('Transactions (Dated)'!$F:$F,'Transactions (Dated)'!$D:$D,$BL401,'Transactions (Dated)'!$B:$B,BP$11,'Transactions (Dated)'!$C:$C,"Dividend (paid to cash)")*AA401</f>
        <v>39975.296999999999</v>
      </c>
      <c r="BQ401" s="6">
        <f ca="1">BQ400+SUMIFS('Transactions (Dated)'!$F:$F,'Transactions (Dated)'!$D:$D,$BL401,'Transactions (Dated)'!$B:$B,BQ$11,'Transactions (Dated)'!$C:$C,"Dividend (paid to cash)")*AB401</f>
        <v>312.18000000000006</v>
      </c>
      <c r="BR401" s="6">
        <f ca="1">BR400+SUMIFS('Transactions (Dated)'!$F:$F,'Transactions (Dated)'!$D:$D,$BL401,'Transactions (Dated)'!$B:$B,BR$11,'Transactions (Dated)'!$C:$C,"Dividend (paid to cash)")*AC401</f>
        <v>0</v>
      </c>
      <c r="BS401" s="6">
        <f ca="1">BS400+SUMIFS('Transactions (Dated)'!$F:$F,'Transactions (Dated)'!$D:$D,$BL401,'Transactions (Dated)'!$B:$B,BS$11,'Transactions (Dated)'!$C:$C,"Dividend (paid to cash)")*AD401</f>
        <v>0</v>
      </c>
      <c r="BT401" s="6">
        <f ca="1">BT400+SUMIFS('Transactions (Dated)'!$F:$F,'Transactions (Dated)'!$D:$D,$BL401,'Transactions (Dated)'!$B:$B,BT$11,'Transactions (Dated)'!$C:$C,"Dividend (paid to cash)")*AE401</f>
        <v>1014.9999999999999</v>
      </c>
      <c r="BU401" s="6">
        <f ca="1">BU400+SUMIFS('Transactions (Dated)'!$F:$F,'Transactions (Dated)'!$D:$D,$BL401,'Transactions (Dated)'!$B:$B,BU$11,'Transactions (Dated)'!$C:$C,"Dividend (paid to cash)")*AF401</f>
        <v>0</v>
      </c>
      <c r="BV401" s="6">
        <f ca="1">BV400+SUMIFS('Transactions (Dated)'!$F:$F,'Transactions (Dated)'!$D:$D,$BL401,'Transactions (Dated)'!$B:$B,BV$11,'Transactions (Dated)'!$C:$C,"Dividend (paid to cash)")*AG401</f>
        <v>0</v>
      </c>
      <c r="BW401" s="6">
        <f ca="1">BW400+SUMIFS('Transactions (Dated)'!$F:$F,'Transactions (Dated)'!$D:$D,$BL401,'Transactions (Dated)'!$B:$B,BW$11,'Transactions (Dated)'!$C:$C,"Dividend (paid to cash)")*AH401</f>
        <v>0</v>
      </c>
      <c r="BX401" s="6">
        <f ca="1">BX400+SUMIFS('Transactions (Dated)'!$F:$F,'Transactions (Dated)'!$D:$D,$BL401,'Transactions (Dated)'!$B:$B,BX$11,'Transactions (Dated)'!$C:$C,"Dividend (paid to cash)")*AI401</f>
        <v>0</v>
      </c>
      <c r="BY401" s="6">
        <f ca="1">BY400+SUMIFS('Transactions (Dated)'!$F:$F,'Transactions (Dated)'!$D:$D,$BL401,'Transactions (Dated)'!$B:$B,BY$11,'Transactions (Dated)'!$C:$C,"Dividend (paid to cash)")*AJ401</f>
        <v>0</v>
      </c>
      <c r="BZ401" s="6">
        <f ca="1">BZ400+SUMIFS('Transactions (Dated)'!$F:$F,'Transactions (Dated)'!$D:$D,$BL401,'Transactions (Dated)'!$B:$B,BZ$11,'Transactions (Dated)'!$C:$C,"Dividend (paid to cash)")*AK401</f>
        <v>0</v>
      </c>
      <c r="CA401" s="6">
        <f ca="1">CA400+SUMIFS('Transactions (Dated)'!$F:$F,'Transactions (Dated)'!$D:$D,$BL401,'Transactions (Dated)'!$B:$B,CA$11,'Transactions (Dated)'!$C:$C,"Dividend (paid to cash)")*AL401</f>
        <v>0</v>
      </c>
      <c r="CB401" s="6">
        <v>0</v>
      </c>
      <c r="CC401" s="6">
        <v>0</v>
      </c>
      <c r="CD401" s="6"/>
      <c r="CF401" s="6">
        <f t="shared" ca="1" si="190"/>
        <v>108122.59199999998</v>
      </c>
      <c r="CH401" s="3">
        <f t="shared" si="191"/>
        <v>42480</v>
      </c>
      <c r="CI401" s="4">
        <f t="shared" ca="1" si="184"/>
        <v>885244.79500000004</v>
      </c>
      <c r="CJ401" s="4">
        <f t="shared" ca="1" si="185"/>
        <v>108122.59199999998</v>
      </c>
      <c r="CL401" s="4">
        <f t="shared" ca="1" si="186"/>
        <v>993367.38699999999</v>
      </c>
    </row>
    <row r="402" spans="2:90" x14ac:dyDescent="0.15">
      <c r="B402" s="3">
        <f t="shared" si="187"/>
        <v>42481</v>
      </c>
      <c r="C402" s="2">
        <v>13881.2</v>
      </c>
      <c r="E402" s="70">
        <v>42481</v>
      </c>
      <c r="F402" s="69">
        <v>9.0399999999999991</v>
      </c>
      <c r="G402" s="69">
        <v>2.39</v>
      </c>
      <c r="H402" s="69">
        <v>18.72</v>
      </c>
      <c r="I402" s="69">
        <v>32.49</v>
      </c>
      <c r="J402" s="69">
        <v>16.72</v>
      </c>
      <c r="K402" s="69">
        <v>12.29</v>
      </c>
      <c r="L402" s="69">
        <v>18.68</v>
      </c>
      <c r="M402" s="69">
        <v>4.3899999999999997</v>
      </c>
      <c r="N402" s="69">
        <v>8.69</v>
      </c>
      <c r="O402" s="69">
        <v>9.08</v>
      </c>
      <c r="P402" s="69">
        <v>30.62</v>
      </c>
      <c r="Q402" s="69">
        <v>1</v>
      </c>
      <c r="R402" s="69">
        <v>5.09</v>
      </c>
      <c r="S402" s="69">
        <v>38.840000000000003</v>
      </c>
      <c r="T402" s="69"/>
      <c r="U402">
        <v>38.840000000000003</v>
      </c>
      <c r="V402" s="4"/>
      <c r="X402" s="3">
        <f t="shared" si="166"/>
        <v>42481</v>
      </c>
      <c r="Y402" s="40">
        <f ca="1">Y401+SUMIFS('Transactions (Dated)'!$E$2:$E$53,'Transactions (Dated)'!$D$2:$D$53,'Share Values'!$X402,'Transactions (Dated)'!$B$2:$B$53,'Share Values'!Y$11,'Transactions (Dated)'!$C$2:$C$53,"Buy")-SUMIFS('Transactions (Dated)'!$E$2:$E$53,'Transactions (Dated)'!$D$2:$D$53,'Share Values'!$X402,'Transactions (Dated)'!$B$2:$B$53,'Share Values'!Y$11,'Transactions (Dated)'!$C$2:$C$53,"Sell")</f>
        <v>4625</v>
      </c>
      <c r="Z402" s="40">
        <f ca="1">Z401+SUMIFS('Transactions (Dated)'!$E$2:$E$53,'Transactions (Dated)'!$D$2:$D$53,'Share Values'!$X402,'Transactions (Dated)'!$B$2:$B$53,'Share Values'!Z$11,'Transactions (Dated)'!$C$2:$C$53,"Buy")-SUMIFS('Transactions (Dated)'!$E$2:$E$53,'Transactions (Dated)'!$D$2:$D$53,'Share Values'!$X402,'Transactions (Dated)'!$B$2:$B$53,'Share Values'!Z$11,'Transactions (Dated)'!$C$2:$C$53,"Sell")</f>
        <v>9375</v>
      </c>
      <c r="AA402" s="40">
        <f ca="1">AA401+SUMIFS('Transactions (Dated)'!$E$2:$E$53,'Transactions (Dated)'!$D$2:$D$53,'Share Values'!$X402,'Transactions (Dated)'!$B$2:$B$53,'Share Values'!AA$11,'Transactions (Dated)'!$C$2:$C$53,"Buy")-SUMIFS('Transactions (Dated)'!$E$2:$E$53,'Transactions (Dated)'!$D$2:$D$53,'Share Values'!$X402,'Transactions (Dated)'!$B$2:$B$53,'Share Values'!AA$11,'Transactions (Dated)'!$C$2:$C$53,"Sell")</f>
        <v>28857</v>
      </c>
      <c r="AB402" s="40">
        <f ca="1">AB401+SUMIFS('Transactions (Dated)'!$E$2:$E$53,'Transactions (Dated)'!$D$2:$D$53,'Share Values'!$X402,'Transactions (Dated)'!$B$2:$B$53,'Share Values'!AB$11,'Transactions (Dated)'!$C$2:$C$53,"Buy")-SUMIFS('Transactions (Dated)'!$E$2:$E$53,'Transactions (Dated)'!$D$2:$D$53,'Share Values'!$X402,'Transactions (Dated)'!$B$2:$B$53,'Share Values'!AB$11,'Transactions (Dated)'!$C$2:$C$53,"Sell")</f>
        <v>1892</v>
      </c>
      <c r="AC402" s="40">
        <f ca="1">AC401+SUMIFS('Transactions (Dated)'!$E$2:$E$53,'Transactions (Dated)'!$D$2:$D$53,'Share Values'!$X402,'Transactions (Dated)'!$B$2:$B$53,'Share Values'!AC$11,'Transactions (Dated)'!$C$2:$C$53,"Buy")-SUMIFS('Transactions (Dated)'!$E$2:$E$53,'Transactions (Dated)'!$D$2:$D$53,'Share Values'!$X402,'Transactions (Dated)'!$B$2:$B$53,'Share Values'!AC$11,'Transactions (Dated)'!$C$2:$C$53,"Sell")</f>
        <v>2348</v>
      </c>
      <c r="AD402" s="40">
        <f ca="1">AD401+SUMIFS('Transactions (Dated)'!$E$2:$E$53,'Transactions (Dated)'!$D$2:$D$53,'Share Values'!$X402,'Transactions (Dated)'!$B$2:$B$53,'Share Values'!AD$11,'Transactions (Dated)'!$C$2:$C$53,"Buy")-SUMIFS('Transactions (Dated)'!$E$2:$E$53,'Transactions (Dated)'!$D$2:$D$53,'Share Values'!$X402,'Transactions (Dated)'!$B$2:$B$53,'Share Values'!AD$11,'Transactions (Dated)'!$C$2:$C$53,"Sell")</f>
        <v>0</v>
      </c>
      <c r="AE402" s="40">
        <f ca="1">AE401+SUMIFS('Transactions (Dated)'!$E$2:$E$53,'Transactions (Dated)'!$D$2:$D$53,'Share Values'!$X402,'Transactions (Dated)'!$B$2:$B$53,'Share Values'!AE$11,'Transactions (Dated)'!$C$2:$C$53,"Buy")-SUMIFS('Transactions (Dated)'!$E$2:$E$53,'Transactions (Dated)'!$D$2:$D$53,'Share Values'!$X402,'Transactions (Dated)'!$B$2:$B$53,'Share Values'!AE$11,'Transactions (Dated)'!$C$2:$C$53,"Sell")</f>
        <v>2900</v>
      </c>
      <c r="AF402" s="40">
        <f ca="1">AF401+SUMIFS('Transactions (Dated)'!$E$2:$E$53,'Transactions (Dated)'!$D$2:$D$53,'Share Values'!$X402,'Transactions (Dated)'!$B$2:$B$53,'Share Values'!AF$11,'Transactions (Dated)'!$C$2:$C$53,"Buy")-SUMIFS('Transactions (Dated)'!$E$2:$E$53,'Transactions (Dated)'!$D$2:$D$53,'Share Values'!$X402,'Transactions (Dated)'!$B$2:$B$53,'Share Values'!AF$11,'Transactions (Dated)'!$C$2:$C$53,"Sell")</f>
        <v>14201</v>
      </c>
      <c r="AG402" s="40">
        <f ca="1">AG401+SUMIFS('Transactions (Dated)'!$E$2:$E$53,'Transactions (Dated)'!$D$2:$D$53,'Share Values'!$X402,'Transactions (Dated)'!$B$2:$B$53,'Share Values'!AG$11,'Transactions (Dated)'!$C$2:$C$53,"Buy")-SUMIFS('Transactions (Dated)'!$E$2:$E$53,'Transactions (Dated)'!$D$2:$D$53,'Share Values'!$X402,'Transactions (Dated)'!$B$2:$B$53,'Share Values'!AG$11,'Transactions (Dated)'!$C$2:$C$53,"Sell")</f>
        <v>6835</v>
      </c>
      <c r="AH402" s="40">
        <f ca="1">AH401+SUMIFS('Transactions (Dated)'!$E$2:$E$53,'Transactions (Dated)'!$D$2:$D$53,'Share Values'!$X402,'Transactions (Dated)'!$B$2:$B$53,'Share Values'!AH$11,'Transactions (Dated)'!$C$2:$C$53,"Buy")-SUMIFS('Transactions (Dated)'!$E$2:$E$53,'Transactions (Dated)'!$D$2:$D$53,'Share Values'!$X402,'Transactions (Dated)'!$B$2:$B$53,'Share Values'!AH$11,'Transactions (Dated)'!$C$2:$C$53,"Sell")</f>
        <v>0</v>
      </c>
      <c r="AI402" s="40">
        <f ca="1">AI401+SUMIFS('Transactions (Dated)'!$E$2:$E$53,'Transactions (Dated)'!$D$2:$D$53,'Share Values'!$X402,'Transactions (Dated)'!$B$2:$B$53,'Share Values'!AI$11,'Transactions (Dated)'!$C$2:$C$53,"Buy")-SUMIFS('Transactions (Dated)'!$E$2:$E$53,'Transactions (Dated)'!$D$2:$D$53,'Share Values'!$X402,'Transactions (Dated)'!$B$2:$B$53,'Share Values'!AI$11,'Transactions (Dated)'!$C$2:$C$53,"Sell")</f>
        <v>0</v>
      </c>
      <c r="AJ402" s="40">
        <f ca="1">AJ401+SUMIFS('Transactions (Dated)'!$E$2:$E$53,'Transactions (Dated)'!$D$2:$D$53,'Share Values'!$X402,'Transactions (Dated)'!$B$2:$B$53,'Share Values'!AJ$11,'Transactions (Dated)'!$C$2:$C$53,"Buy")-SUMIFS('Transactions (Dated)'!$E$2:$E$53,'Transactions (Dated)'!$D$2:$D$53,'Share Values'!$X402,'Transactions (Dated)'!$B$2:$B$53,'Share Values'!AJ$11,'Transactions (Dated)'!$C$2:$C$53,"Sell")</f>
        <v>0</v>
      </c>
      <c r="AK402" s="40">
        <f ca="1">AK401+SUMIFS('Transactions (Dated)'!$E$2:$E$53,'Transactions (Dated)'!$D$2:$D$53,'Share Values'!$X402,'Transactions (Dated)'!$B$2:$B$53,'Share Values'!AK$11,'Transactions (Dated)'!$C$2:$C$53,"Buy")-SUMIFS('Transactions (Dated)'!$E$2:$E$53,'Transactions (Dated)'!$D$2:$D$53,'Share Values'!$X402,'Transactions (Dated)'!$B$2:$B$53,'Share Values'!AK$11,'Transactions (Dated)'!$C$2:$C$53,"Sell")</f>
        <v>0</v>
      </c>
      <c r="AL402" s="40">
        <f ca="1">AL401+SUMIFS('Transactions (Dated)'!$E$2:$E$53,'Transactions (Dated)'!$D$2:$D$53,'Share Values'!$X402,'Transactions (Dated)'!$B$2:$B$53,'Share Values'!AL$11,'Transactions (Dated)'!$C$2:$C$53,"Buy")-SUMIFS('Transactions (Dated)'!$E$2:$E$53,'Transactions (Dated)'!$D$2:$D$53,'Share Values'!$X402,'Transactions (Dated)'!$B$2:$B$53,'Share Values'!AL$11,'Transactions (Dated)'!$C$2:$C$53,"Sell")</f>
        <v>0</v>
      </c>
      <c r="AM402" s="40">
        <f ca="1">AM401+SUMIFS('Transactions (Dated)'!$E$2:$E$53,'Transactions (Dated)'!$D$2:$D$53,'Share Values'!$X402,'Transactions (Dated)'!$B$2:$B$53,'Share Values'!AM$11,'Transactions (Dated)'!$C$2:$C$53,"Buy")-SUMIFS('Transactions (Dated)'!$E$2:$E$53,'Transactions (Dated)'!$D$2:$D$53,'Share Values'!$X402,'Transactions (Dated)'!$B$2:$B$53,'Share Values'!AM$11,'Transactions (Dated)'!$C$2:$C$53,"Sell")</f>
        <v>0</v>
      </c>
      <c r="AN402" s="40">
        <f ca="1">AN401+SUMIFS('Transactions (Dated)'!$E$2:$E$53,'Transactions (Dated)'!$D$2:$D$53,'Share Values'!$X402,'Transactions (Dated)'!$B$2:$B$53,'Share Values'!AN$11,'Transactions (Dated)'!$C$2:$C$53,"Buy")-SUMIFS('Transactions (Dated)'!$E$2:$E$53,'Transactions (Dated)'!$D$2:$D$53,'Share Values'!$X402,'Transactions (Dated)'!$B$2:$B$53,'Share Values'!AN$11,'Transactions (Dated)'!$C$2:$C$53,"Sell")</f>
        <v>0</v>
      </c>
      <c r="AO402" s="40"/>
      <c r="AQ402" s="3">
        <f t="shared" si="167"/>
        <v>42481</v>
      </c>
      <c r="AR402" s="6">
        <f t="shared" ca="1" si="168"/>
        <v>41809.999999999993</v>
      </c>
      <c r="AS402" s="6">
        <f t="shared" ca="1" si="169"/>
        <v>22406.25</v>
      </c>
      <c r="AT402" s="6">
        <f t="shared" ca="1" si="170"/>
        <v>540203.03999999992</v>
      </c>
      <c r="AU402" s="6">
        <f t="shared" ca="1" si="171"/>
        <v>61471.08</v>
      </c>
      <c r="AV402" s="6">
        <f t="shared" ca="1" si="172"/>
        <v>39258.559999999998</v>
      </c>
      <c r="AW402" s="6">
        <f t="shared" ca="1" si="173"/>
        <v>0</v>
      </c>
      <c r="AX402" s="6">
        <f t="shared" ca="1" si="174"/>
        <v>54172</v>
      </c>
      <c r="AY402" s="6">
        <f t="shared" ca="1" si="175"/>
        <v>62342.389999999992</v>
      </c>
      <c r="AZ402" s="6">
        <f t="shared" ca="1" si="176"/>
        <v>59396.149999999994</v>
      </c>
      <c r="BA402" s="6">
        <f t="shared" ca="1" si="177"/>
        <v>0</v>
      </c>
      <c r="BB402" s="6">
        <f t="shared" ca="1" si="178"/>
        <v>0</v>
      </c>
      <c r="BC402" s="6">
        <f t="shared" ca="1" si="179"/>
        <v>0</v>
      </c>
      <c r="BD402" s="6">
        <f t="shared" ca="1" si="180"/>
        <v>0</v>
      </c>
      <c r="BE402" s="6">
        <f t="shared" ca="1" si="181"/>
        <v>0</v>
      </c>
      <c r="BF402" s="6">
        <f t="shared" ca="1" si="188"/>
        <v>0</v>
      </c>
      <c r="BG402" s="6">
        <f t="shared" ca="1" si="189"/>
        <v>0</v>
      </c>
      <c r="BH402" s="6"/>
      <c r="BJ402" s="4">
        <f t="shared" ca="1" si="182"/>
        <v>881059.47</v>
      </c>
      <c r="BL402" s="3">
        <f t="shared" si="183"/>
        <v>42481</v>
      </c>
      <c r="BM402" s="6">
        <f>BM401+SUMIFS('Transactions (Dated)'!G:G,'Transactions (Dated)'!D:D,'Share Values'!AQ402)</f>
        <v>64398.239999999991</v>
      </c>
      <c r="BN402" s="6">
        <f ca="1">BN401+SUMIFS('Transactions (Dated)'!$F:$F,'Transactions (Dated)'!$D:$D,$BL402,'Transactions (Dated)'!$B:$B,BN$11,'Transactions (Dated)'!$C:$C,"Dividend (paid to cash)")*Y402</f>
        <v>0</v>
      </c>
      <c r="BO402" s="6">
        <f ca="1">BO401+SUMIFS('Transactions (Dated)'!$F:$F,'Transactions (Dated)'!$D:$D,$BL402,'Transactions (Dated)'!$B:$B,BO$11,'Transactions (Dated)'!$C:$C,"Dividend (paid to cash)")*Z402</f>
        <v>2421.875</v>
      </c>
      <c r="BP402" s="6">
        <f ca="1">BP401+SUMIFS('Transactions (Dated)'!$F:$F,'Transactions (Dated)'!$D:$D,$BL402,'Transactions (Dated)'!$B:$B,BP$11,'Transactions (Dated)'!$C:$C,"Dividend (paid to cash)")*AA402</f>
        <v>39975.296999999999</v>
      </c>
      <c r="BQ402" s="6">
        <f ca="1">BQ401+SUMIFS('Transactions (Dated)'!$F:$F,'Transactions (Dated)'!$D:$D,$BL402,'Transactions (Dated)'!$B:$B,BQ$11,'Transactions (Dated)'!$C:$C,"Dividend (paid to cash)")*AB402</f>
        <v>312.18000000000006</v>
      </c>
      <c r="BR402" s="6">
        <f ca="1">BR401+SUMIFS('Transactions (Dated)'!$F:$F,'Transactions (Dated)'!$D:$D,$BL402,'Transactions (Dated)'!$B:$B,BR$11,'Transactions (Dated)'!$C:$C,"Dividend (paid to cash)")*AC402</f>
        <v>0</v>
      </c>
      <c r="BS402" s="6">
        <f ca="1">BS401+SUMIFS('Transactions (Dated)'!$F:$F,'Transactions (Dated)'!$D:$D,$BL402,'Transactions (Dated)'!$B:$B,BS$11,'Transactions (Dated)'!$C:$C,"Dividend (paid to cash)")*AD402</f>
        <v>0</v>
      </c>
      <c r="BT402" s="6">
        <f ca="1">BT401+SUMIFS('Transactions (Dated)'!$F:$F,'Transactions (Dated)'!$D:$D,$BL402,'Transactions (Dated)'!$B:$B,BT$11,'Transactions (Dated)'!$C:$C,"Dividend (paid to cash)")*AE402</f>
        <v>1014.9999999999999</v>
      </c>
      <c r="BU402" s="6">
        <f ca="1">BU401+SUMIFS('Transactions (Dated)'!$F:$F,'Transactions (Dated)'!$D:$D,$BL402,'Transactions (Dated)'!$B:$B,BU$11,'Transactions (Dated)'!$C:$C,"Dividend (paid to cash)")*AF402</f>
        <v>0</v>
      </c>
      <c r="BV402" s="6">
        <f ca="1">BV401+SUMIFS('Transactions (Dated)'!$F:$F,'Transactions (Dated)'!$D:$D,$BL402,'Transactions (Dated)'!$B:$B,BV$11,'Transactions (Dated)'!$C:$C,"Dividend (paid to cash)")*AG402</f>
        <v>0</v>
      </c>
      <c r="BW402" s="6">
        <f ca="1">BW401+SUMIFS('Transactions (Dated)'!$F:$F,'Transactions (Dated)'!$D:$D,$BL402,'Transactions (Dated)'!$B:$B,BW$11,'Transactions (Dated)'!$C:$C,"Dividend (paid to cash)")*AH402</f>
        <v>0</v>
      </c>
      <c r="BX402" s="6">
        <f ca="1">BX401+SUMIFS('Transactions (Dated)'!$F:$F,'Transactions (Dated)'!$D:$D,$BL402,'Transactions (Dated)'!$B:$B,BX$11,'Transactions (Dated)'!$C:$C,"Dividend (paid to cash)")*AI402</f>
        <v>0</v>
      </c>
      <c r="BY402" s="6">
        <f ca="1">BY401+SUMIFS('Transactions (Dated)'!$F:$F,'Transactions (Dated)'!$D:$D,$BL402,'Transactions (Dated)'!$B:$B,BY$11,'Transactions (Dated)'!$C:$C,"Dividend (paid to cash)")*AJ402</f>
        <v>0</v>
      </c>
      <c r="BZ402" s="6">
        <f ca="1">BZ401+SUMIFS('Transactions (Dated)'!$F:$F,'Transactions (Dated)'!$D:$D,$BL402,'Transactions (Dated)'!$B:$B,BZ$11,'Transactions (Dated)'!$C:$C,"Dividend (paid to cash)")*AK402</f>
        <v>0</v>
      </c>
      <c r="CA402" s="6">
        <f ca="1">CA401+SUMIFS('Transactions (Dated)'!$F:$F,'Transactions (Dated)'!$D:$D,$BL402,'Transactions (Dated)'!$B:$B,CA$11,'Transactions (Dated)'!$C:$C,"Dividend (paid to cash)")*AL402</f>
        <v>0</v>
      </c>
      <c r="CB402" s="6">
        <v>0</v>
      </c>
      <c r="CC402" s="6">
        <v>0</v>
      </c>
      <c r="CD402" s="6"/>
      <c r="CF402" s="6">
        <f t="shared" ca="1" si="190"/>
        <v>108122.59199999998</v>
      </c>
      <c r="CH402" s="3">
        <f t="shared" si="191"/>
        <v>42481</v>
      </c>
      <c r="CI402" s="4">
        <f t="shared" ca="1" si="184"/>
        <v>881059.47</v>
      </c>
      <c r="CJ402" s="4">
        <f t="shared" ca="1" si="185"/>
        <v>108122.59199999998</v>
      </c>
      <c r="CL402" s="4">
        <f t="shared" ca="1" si="186"/>
        <v>989182.06199999992</v>
      </c>
    </row>
    <row r="403" spans="2:90" x14ac:dyDescent="0.15">
      <c r="B403" s="3">
        <f t="shared" si="187"/>
        <v>42482</v>
      </c>
      <c r="C403" s="2">
        <v>13874</v>
      </c>
      <c r="E403" s="70">
        <v>42482</v>
      </c>
      <c r="F403" s="69">
        <v>9.19</v>
      </c>
      <c r="G403" s="69">
        <v>2.44</v>
      </c>
      <c r="H403" s="69">
        <v>18.73</v>
      </c>
      <c r="I403" s="69">
        <v>33.29</v>
      </c>
      <c r="J403" s="69">
        <v>16.97</v>
      </c>
      <c r="K403" s="69">
        <v>12.32</v>
      </c>
      <c r="L403" s="69">
        <v>18.420000000000002</v>
      </c>
      <c r="M403" s="69">
        <v>4.38</v>
      </c>
      <c r="N403" s="69">
        <v>8.69</v>
      </c>
      <c r="O403" s="69">
        <v>9.15</v>
      </c>
      <c r="P403" s="69">
        <v>30.89</v>
      </c>
      <c r="Q403" s="69">
        <v>1.02</v>
      </c>
      <c r="R403" s="69">
        <v>5.43</v>
      </c>
      <c r="S403" s="69">
        <v>38.880000000000003</v>
      </c>
      <c r="T403" s="69"/>
      <c r="U403">
        <v>38.880000000000003</v>
      </c>
      <c r="V403" s="4"/>
      <c r="X403" s="3">
        <f t="shared" si="166"/>
        <v>42482</v>
      </c>
      <c r="Y403" s="40">
        <f ca="1">Y402+SUMIFS('Transactions (Dated)'!$E$2:$E$53,'Transactions (Dated)'!$D$2:$D$53,'Share Values'!$X403,'Transactions (Dated)'!$B$2:$B$53,'Share Values'!Y$11,'Transactions (Dated)'!$C$2:$C$53,"Buy")-SUMIFS('Transactions (Dated)'!$E$2:$E$53,'Transactions (Dated)'!$D$2:$D$53,'Share Values'!$X403,'Transactions (Dated)'!$B$2:$B$53,'Share Values'!Y$11,'Transactions (Dated)'!$C$2:$C$53,"Sell")</f>
        <v>4625</v>
      </c>
      <c r="Z403" s="40">
        <f ca="1">Z402+SUMIFS('Transactions (Dated)'!$E$2:$E$53,'Transactions (Dated)'!$D$2:$D$53,'Share Values'!$X403,'Transactions (Dated)'!$B$2:$B$53,'Share Values'!Z$11,'Transactions (Dated)'!$C$2:$C$53,"Buy")-SUMIFS('Transactions (Dated)'!$E$2:$E$53,'Transactions (Dated)'!$D$2:$D$53,'Share Values'!$X403,'Transactions (Dated)'!$B$2:$B$53,'Share Values'!Z$11,'Transactions (Dated)'!$C$2:$C$53,"Sell")</f>
        <v>9375</v>
      </c>
      <c r="AA403" s="40">
        <f ca="1">AA402+SUMIFS('Transactions (Dated)'!$E$2:$E$53,'Transactions (Dated)'!$D$2:$D$53,'Share Values'!$X403,'Transactions (Dated)'!$B$2:$B$53,'Share Values'!AA$11,'Transactions (Dated)'!$C$2:$C$53,"Buy")-SUMIFS('Transactions (Dated)'!$E$2:$E$53,'Transactions (Dated)'!$D$2:$D$53,'Share Values'!$X403,'Transactions (Dated)'!$B$2:$B$53,'Share Values'!AA$11,'Transactions (Dated)'!$C$2:$C$53,"Sell")</f>
        <v>28857</v>
      </c>
      <c r="AB403" s="40">
        <f ca="1">AB402+SUMIFS('Transactions (Dated)'!$E$2:$E$53,'Transactions (Dated)'!$D$2:$D$53,'Share Values'!$X403,'Transactions (Dated)'!$B$2:$B$53,'Share Values'!AB$11,'Transactions (Dated)'!$C$2:$C$53,"Buy")-SUMIFS('Transactions (Dated)'!$E$2:$E$53,'Transactions (Dated)'!$D$2:$D$53,'Share Values'!$X403,'Transactions (Dated)'!$B$2:$B$53,'Share Values'!AB$11,'Transactions (Dated)'!$C$2:$C$53,"Sell")</f>
        <v>1892</v>
      </c>
      <c r="AC403" s="40">
        <f ca="1">AC402+SUMIFS('Transactions (Dated)'!$E$2:$E$53,'Transactions (Dated)'!$D$2:$D$53,'Share Values'!$X403,'Transactions (Dated)'!$B$2:$B$53,'Share Values'!AC$11,'Transactions (Dated)'!$C$2:$C$53,"Buy")-SUMIFS('Transactions (Dated)'!$E$2:$E$53,'Transactions (Dated)'!$D$2:$D$53,'Share Values'!$X403,'Transactions (Dated)'!$B$2:$B$53,'Share Values'!AC$11,'Transactions (Dated)'!$C$2:$C$53,"Sell")</f>
        <v>2348</v>
      </c>
      <c r="AD403" s="40">
        <f ca="1">AD402+SUMIFS('Transactions (Dated)'!$E$2:$E$53,'Transactions (Dated)'!$D$2:$D$53,'Share Values'!$X403,'Transactions (Dated)'!$B$2:$B$53,'Share Values'!AD$11,'Transactions (Dated)'!$C$2:$C$53,"Buy")-SUMIFS('Transactions (Dated)'!$E$2:$E$53,'Transactions (Dated)'!$D$2:$D$53,'Share Values'!$X403,'Transactions (Dated)'!$B$2:$B$53,'Share Values'!AD$11,'Transactions (Dated)'!$C$2:$C$53,"Sell")</f>
        <v>0</v>
      </c>
      <c r="AE403" s="40">
        <f ca="1">AE402+SUMIFS('Transactions (Dated)'!$E$2:$E$53,'Transactions (Dated)'!$D$2:$D$53,'Share Values'!$X403,'Transactions (Dated)'!$B$2:$B$53,'Share Values'!AE$11,'Transactions (Dated)'!$C$2:$C$53,"Buy")-SUMIFS('Transactions (Dated)'!$E$2:$E$53,'Transactions (Dated)'!$D$2:$D$53,'Share Values'!$X403,'Transactions (Dated)'!$B$2:$B$53,'Share Values'!AE$11,'Transactions (Dated)'!$C$2:$C$53,"Sell")</f>
        <v>2900</v>
      </c>
      <c r="AF403" s="40">
        <f ca="1">AF402+SUMIFS('Transactions (Dated)'!$E$2:$E$53,'Transactions (Dated)'!$D$2:$D$53,'Share Values'!$X403,'Transactions (Dated)'!$B$2:$B$53,'Share Values'!AF$11,'Transactions (Dated)'!$C$2:$C$53,"Buy")-SUMIFS('Transactions (Dated)'!$E$2:$E$53,'Transactions (Dated)'!$D$2:$D$53,'Share Values'!$X403,'Transactions (Dated)'!$B$2:$B$53,'Share Values'!AF$11,'Transactions (Dated)'!$C$2:$C$53,"Sell")</f>
        <v>14201</v>
      </c>
      <c r="AG403" s="40">
        <f ca="1">AG402+SUMIFS('Transactions (Dated)'!$E$2:$E$53,'Transactions (Dated)'!$D$2:$D$53,'Share Values'!$X403,'Transactions (Dated)'!$B$2:$B$53,'Share Values'!AG$11,'Transactions (Dated)'!$C$2:$C$53,"Buy")-SUMIFS('Transactions (Dated)'!$E$2:$E$53,'Transactions (Dated)'!$D$2:$D$53,'Share Values'!$X403,'Transactions (Dated)'!$B$2:$B$53,'Share Values'!AG$11,'Transactions (Dated)'!$C$2:$C$53,"Sell")</f>
        <v>6835</v>
      </c>
      <c r="AH403" s="40">
        <f ca="1">AH402+SUMIFS('Transactions (Dated)'!$E$2:$E$53,'Transactions (Dated)'!$D$2:$D$53,'Share Values'!$X403,'Transactions (Dated)'!$B$2:$B$53,'Share Values'!AH$11,'Transactions (Dated)'!$C$2:$C$53,"Buy")-SUMIFS('Transactions (Dated)'!$E$2:$E$53,'Transactions (Dated)'!$D$2:$D$53,'Share Values'!$X403,'Transactions (Dated)'!$B$2:$B$53,'Share Values'!AH$11,'Transactions (Dated)'!$C$2:$C$53,"Sell")</f>
        <v>0</v>
      </c>
      <c r="AI403" s="40">
        <f ca="1">AI402+SUMIFS('Transactions (Dated)'!$E$2:$E$53,'Transactions (Dated)'!$D$2:$D$53,'Share Values'!$X403,'Transactions (Dated)'!$B$2:$B$53,'Share Values'!AI$11,'Transactions (Dated)'!$C$2:$C$53,"Buy")-SUMIFS('Transactions (Dated)'!$E$2:$E$53,'Transactions (Dated)'!$D$2:$D$53,'Share Values'!$X403,'Transactions (Dated)'!$B$2:$B$53,'Share Values'!AI$11,'Transactions (Dated)'!$C$2:$C$53,"Sell")</f>
        <v>0</v>
      </c>
      <c r="AJ403" s="40">
        <f ca="1">AJ402+SUMIFS('Transactions (Dated)'!$E$2:$E$53,'Transactions (Dated)'!$D$2:$D$53,'Share Values'!$X403,'Transactions (Dated)'!$B$2:$B$53,'Share Values'!AJ$11,'Transactions (Dated)'!$C$2:$C$53,"Buy")-SUMIFS('Transactions (Dated)'!$E$2:$E$53,'Transactions (Dated)'!$D$2:$D$53,'Share Values'!$X403,'Transactions (Dated)'!$B$2:$B$53,'Share Values'!AJ$11,'Transactions (Dated)'!$C$2:$C$53,"Sell")</f>
        <v>0</v>
      </c>
      <c r="AK403" s="40">
        <f ca="1">AK402+SUMIFS('Transactions (Dated)'!$E$2:$E$53,'Transactions (Dated)'!$D$2:$D$53,'Share Values'!$X403,'Transactions (Dated)'!$B$2:$B$53,'Share Values'!AK$11,'Transactions (Dated)'!$C$2:$C$53,"Buy")-SUMIFS('Transactions (Dated)'!$E$2:$E$53,'Transactions (Dated)'!$D$2:$D$53,'Share Values'!$X403,'Transactions (Dated)'!$B$2:$B$53,'Share Values'!AK$11,'Transactions (Dated)'!$C$2:$C$53,"Sell")</f>
        <v>0</v>
      </c>
      <c r="AL403" s="40">
        <f ca="1">AL402+SUMIFS('Transactions (Dated)'!$E$2:$E$53,'Transactions (Dated)'!$D$2:$D$53,'Share Values'!$X403,'Transactions (Dated)'!$B$2:$B$53,'Share Values'!AL$11,'Transactions (Dated)'!$C$2:$C$53,"Buy")-SUMIFS('Transactions (Dated)'!$E$2:$E$53,'Transactions (Dated)'!$D$2:$D$53,'Share Values'!$X403,'Transactions (Dated)'!$B$2:$B$53,'Share Values'!AL$11,'Transactions (Dated)'!$C$2:$C$53,"Sell")</f>
        <v>0</v>
      </c>
      <c r="AM403" s="40">
        <f ca="1">AM402+SUMIFS('Transactions (Dated)'!$E$2:$E$53,'Transactions (Dated)'!$D$2:$D$53,'Share Values'!$X403,'Transactions (Dated)'!$B$2:$B$53,'Share Values'!AM$11,'Transactions (Dated)'!$C$2:$C$53,"Buy")-SUMIFS('Transactions (Dated)'!$E$2:$E$53,'Transactions (Dated)'!$D$2:$D$53,'Share Values'!$X403,'Transactions (Dated)'!$B$2:$B$53,'Share Values'!AM$11,'Transactions (Dated)'!$C$2:$C$53,"Sell")</f>
        <v>0</v>
      </c>
      <c r="AN403" s="40">
        <f ca="1">AN402+SUMIFS('Transactions (Dated)'!$E$2:$E$53,'Transactions (Dated)'!$D$2:$D$53,'Share Values'!$X403,'Transactions (Dated)'!$B$2:$B$53,'Share Values'!AN$11,'Transactions (Dated)'!$C$2:$C$53,"Buy")-SUMIFS('Transactions (Dated)'!$E$2:$E$53,'Transactions (Dated)'!$D$2:$D$53,'Share Values'!$X403,'Transactions (Dated)'!$B$2:$B$53,'Share Values'!AN$11,'Transactions (Dated)'!$C$2:$C$53,"Sell")</f>
        <v>0</v>
      </c>
      <c r="AO403" s="40"/>
      <c r="AQ403" s="3">
        <f t="shared" si="167"/>
        <v>42482</v>
      </c>
      <c r="AR403" s="6">
        <f t="shared" ca="1" si="168"/>
        <v>42503.75</v>
      </c>
      <c r="AS403" s="6">
        <f t="shared" ca="1" si="169"/>
        <v>22875</v>
      </c>
      <c r="AT403" s="6">
        <f t="shared" ca="1" si="170"/>
        <v>540491.61</v>
      </c>
      <c r="AU403" s="6">
        <f t="shared" ca="1" si="171"/>
        <v>62984.68</v>
      </c>
      <c r="AV403" s="6">
        <f t="shared" ca="1" si="172"/>
        <v>39845.56</v>
      </c>
      <c r="AW403" s="6">
        <f t="shared" ca="1" si="173"/>
        <v>0</v>
      </c>
      <c r="AX403" s="6">
        <f t="shared" ca="1" si="174"/>
        <v>53418.000000000007</v>
      </c>
      <c r="AY403" s="6">
        <f t="shared" ca="1" si="175"/>
        <v>62200.38</v>
      </c>
      <c r="AZ403" s="6">
        <f t="shared" ca="1" si="176"/>
        <v>59396.149999999994</v>
      </c>
      <c r="BA403" s="6">
        <f t="shared" ca="1" si="177"/>
        <v>0</v>
      </c>
      <c r="BB403" s="6">
        <f t="shared" ca="1" si="178"/>
        <v>0</v>
      </c>
      <c r="BC403" s="6">
        <f t="shared" ca="1" si="179"/>
        <v>0</v>
      </c>
      <c r="BD403" s="6">
        <f t="shared" ca="1" si="180"/>
        <v>0</v>
      </c>
      <c r="BE403" s="6">
        <f t="shared" ca="1" si="181"/>
        <v>0</v>
      </c>
      <c r="BF403" s="6">
        <f t="shared" ca="1" si="188"/>
        <v>0</v>
      </c>
      <c r="BG403" s="6">
        <f t="shared" ca="1" si="189"/>
        <v>0</v>
      </c>
      <c r="BH403" s="6"/>
      <c r="BJ403" s="4">
        <f t="shared" ca="1" si="182"/>
        <v>883715.13000000012</v>
      </c>
      <c r="BL403" s="3">
        <f t="shared" si="183"/>
        <v>42482</v>
      </c>
      <c r="BM403" s="6">
        <f>BM402+SUMIFS('Transactions (Dated)'!G:G,'Transactions (Dated)'!D:D,'Share Values'!AQ403)</f>
        <v>64398.239999999991</v>
      </c>
      <c r="BN403" s="6">
        <f ca="1">BN402+SUMIFS('Transactions (Dated)'!$F:$F,'Transactions (Dated)'!$D:$D,$BL403,'Transactions (Dated)'!$B:$B,BN$11,'Transactions (Dated)'!$C:$C,"Dividend (paid to cash)")*Y403</f>
        <v>0</v>
      </c>
      <c r="BO403" s="6">
        <f ca="1">BO402+SUMIFS('Transactions (Dated)'!$F:$F,'Transactions (Dated)'!$D:$D,$BL403,'Transactions (Dated)'!$B:$B,BO$11,'Transactions (Dated)'!$C:$C,"Dividend (paid to cash)")*Z403</f>
        <v>2421.875</v>
      </c>
      <c r="BP403" s="6">
        <f ca="1">BP402+SUMIFS('Transactions (Dated)'!$F:$F,'Transactions (Dated)'!$D:$D,$BL403,'Transactions (Dated)'!$B:$B,BP$11,'Transactions (Dated)'!$C:$C,"Dividend (paid to cash)")*AA403</f>
        <v>39975.296999999999</v>
      </c>
      <c r="BQ403" s="6">
        <f ca="1">BQ402+SUMIFS('Transactions (Dated)'!$F:$F,'Transactions (Dated)'!$D:$D,$BL403,'Transactions (Dated)'!$B:$B,BQ$11,'Transactions (Dated)'!$C:$C,"Dividend (paid to cash)")*AB403</f>
        <v>312.18000000000006</v>
      </c>
      <c r="BR403" s="6">
        <f ca="1">BR402+SUMIFS('Transactions (Dated)'!$F:$F,'Transactions (Dated)'!$D:$D,$BL403,'Transactions (Dated)'!$B:$B,BR$11,'Transactions (Dated)'!$C:$C,"Dividend (paid to cash)")*AC403</f>
        <v>0</v>
      </c>
      <c r="BS403" s="6">
        <f ca="1">BS402+SUMIFS('Transactions (Dated)'!$F:$F,'Transactions (Dated)'!$D:$D,$BL403,'Transactions (Dated)'!$B:$B,BS$11,'Transactions (Dated)'!$C:$C,"Dividend (paid to cash)")*AD403</f>
        <v>0</v>
      </c>
      <c r="BT403" s="6">
        <f ca="1">BT402+SUMIFS('Transactions (Dated)'!$F:$F,'Transactions (Dated)'!$D:$D,$BL403,'Transactions (Dated)'!$B:$B,BT$11,'Transactions (Dated)'!$C:$C,"Dividend (paid to cash)")*AE403</f>
        <v>1014.9999999999999</v>
      </c>
      <c r="BU403" s="6">
        <f ca="1">BU402+SUMIFS('Transactions (Dated)'!$F:$F,'Transactions (Dated)'!$D:$D,$BL403,'Transactions (Dated)'!$B:$B,BU$11,'Transactions (Dated)'!$C:$C,"Dividend (paid to cash)")*AF403</f>
        <v>0</v>
      </c>
      <c r="BV403" s="6">
        <f ca="1">BV402+SUMIFS('Transactions (Dated)'!$F:$F,'Transactions (Dated)'!$D:$D,$BL403,'Transactions (Dated)'!$B:$B,BV$11,'Transactions (Dated)'!$C:$C,"Dividend (paid to cash)")*AG403</f>
        <v>0</v>
      </c>
      <c r="BW403" s="6">
        <f ca="1">BW402+SUMIFS('Transactions (Dated)'!$F:$F,'Transactions (Dated)'!$D:$D,$BL403,'Transactions (Dated)'!$B:$B,BW$11,'Transactions (Dated)'!$C:$C,"Dividend (paid to cash)")*AH403</f>
        <v>0</v>
      </c>
      <c r="BX403" s="6">
        <f ca="1">BX402+SUMIFS('Transactions (Dated)'!$F:$F,'Transactions (Dated)'!$D:$D,$BL403,'Transactions (Dated)'!$B:$B,BX$11,'Transactions (Dated)'!$C:$C,"Dividend (paid to cash)")*AI403</f>
        <v>0</v>
      </c>
      <c r="BY403" s="6">
        <f ca="1">BY402+SUMIFS('Transactions (Dated)'!$F:$F,'Transactions (Dated)'!$D:$D,$BL403,'Transactions (Dated)'!$B:$B,BY$11,'Transactions (Dated)'!$C:$C,"Dividend (paid to cash)")*AJ403</f>
        <v>0</v>
      </c>
      <c r="BZ403" s="6">
        <f ca="1">BZ402+SUMIFS('Transactions (Dated)'!$F:$F,'Transactions (Dated)'!$D:$D,$BL403,'Transactions (Dated)'!$B:$B,BZ$11,'Transactions (Dated)'!$C:$C,"Dividend (paid to cash)")*AK403</f>
        <v>0</v>
      </c>
      <c r="CA403" s="6">
        <f ca="1">CA402+SUMIFS('Transactions (Dated)'!$F:$F,'Transactions (Dated)'!$D:$D,$BL403,'Transactions (Dated)'!$B:$B,CA$11,'Transactions (Dated)'!$C:$C,"Dividend (paid to cash)")*AL403</f>
        <v>0</v>
      </c>
      <c r="CB403" s="6">
        <v>0</v>
      </c>
      <c r="CC403" s="6">
        <v>0</v>
      </c>
      <c r="CD403" s="6"/>
      <c r="CF403" s="6">
        <f t="shared" ca="1" si="190"/>
        <v>108122.59199999998</v>
      </c>
      <c r="CH403" s="3">
        <f t="shared" si="191"/>
        <v>42482</v>
      </c>
      <c r="CI403" s="4">
        <f t="shared" ca="1" si="184"/>
        <v>883715.13000000012</v>
      </c>
      <c r="CJ403" s="4">
        <f t="shared" ca="1" si="185"/>
        <v>108122.59199999998</v>
      </c>
      <c r="CL403" s="4">
        <f t="shared" ca="1" si="186"/>
        <v>991837.72200000007</v>
      </c>
    </row>
    <row r="404" spans="2:90" x14ac:dyDescent="0.15">
      <c r="B404" s="3">
        <f t="shared" si="187"/>
        <v>42485</v>
      </c>
      <c r="C404" s="2">
        <v>13796</v>
      </c>
      <c r="E404" s="70">
        <v>42485</v>
      </c>
      <c r="F404" s="69">
        <v>9.2200000000000006</v>
      </c>
      <c r="G404" s="69">
        <v>2.4</v>
      </c>
      <c r="H404" s="69">
        <v>18.63</v>
      </c>
      <c r="I404" s="69">
        <v>33.590000000000003</v>
      </c>
      <c r="J404" s="69">
        <v>16.899999999999999</v>
      </c>
      <c r="K404" s="69">
        <v>12.41</v>
      </c>
      <c r="L404" s="69">
        <v>18.5</v>
      </c>
      <c r="M404" s="69">
        <v>4.28</v>
      </c>
      <c r="N404" s="69">
        <v>8.5</v>
      </c>
      <c r="O404" s="69">
        <v>9.2567000000000004</v>
      </c>
      <c r="P404" s="69">
        <v>30.99</v>
      </c>
      <c r="Q404" s="69">
        <v>1</v>
      </c>
      <c r="R404" s="69">
        <v>5.46</v>
      </c>
      <c r="S404" s="69">
        <v>39.090000000000003</v>
      </c>
      <c r="T404" s="69"/>
      <c r="U404">
        <v>39.090000000000003</v>
      </c>
      <c r="V404" s="4"/>
      <c r="X404" s="3">
        <f t="shared" si="166"/>
        <v>42485</v>
      </c>
      <c r="Y404" s="40">
        <f ca="1">Y403+SUMIFS('Transactions (Dated)'!$E$2:$E$53,'Transactions (Dated)'!$D$2:$D$53,'Share Values'!$X404,'Transactions (Dated)'!$B$2:$B$53,'Share Values'!Y$11,'Transactions (Dated)'!$C$2:$C$53,"Buy")-SUMIFS('Transactions (Dated)'!$E$2:$E$53,'Transactions (Dated)'!$D$2:$D$53,'Share Values'!$X404,'Transactions (Dated)'!$B$2:$B$53,'Share Values'!Y$11,'Transactions (Dated)'!$C$2:$C$53,"Sell")</f>
        <v>4625</v>
      </c>
      <c r="Z404" s="40">
        <f ca="1">Z403+SUMIFS('Transactions (Dated)'!$E$2:$E$53,'Transactions (Dated)'!$D$2:$D$53,'Share Values'!$X404,'Transactions (Dated)'!$B$2:$B$53,'Share Values'!Z$11,'Transactions (Dated)'!$C$2:$C$53,"Buy")-SUMIFS('Transactions (Dated)'!$E$2:$E$53,'Transactions (Dated)'!$D$2:$D$53,'Share Values'!$X404,'Transactions (Dated)'!$B$2:$B$53,'Share Values'!Z$11,'Transactions (Dated)'!$C$2:$C$53,"Sell")</f>
        <v>9375</v>
      </c>
      <c r="AA404" s="40">
        <f ca="1">AA403+SUMIFS('Transactions (Dated)'!$E$2:$E$53,'Transactions (Dated)'!$D$2:$D$53,'Share Values'!$X404,'Transactions (Dated)'!$B$2:$B$53,'Share Values'!AA$11,'Transactions (Dated)'!$C$2:$C$53,"Buy")-SUMIFS('Transactions (Dated)'!$E$2:$E$53,'Transactions (Dated)'!$D$2:$D$53,'Share Values'!$X404,'Transactions (Dated)'!$B$2:$B$53,'Share Values'!AA$11,'Transactions (Dated)'!$C$2:$C$53,"Sell")</f>
        <v>28857</v>
      </c>
      <c r="AB404" s="40">
        <f ca="1">AB403+SUMIFS('Transactions (Dated)'!$E$2:$E$53,'Transactions (Dated)'!$D$2:$D$53,'Share Values'!$X404,'Transactions (Dated)'!$B$2:$B$53,'Share Values'!AB$11,'Transactions (Dated)'!$C$2:$C$53,"Buy")-SUMIFS('Transactions (Dated)'!$E$2:$E$53,'Transactions (Dated)'!$D$2:$D$53,'Share Values'!$X404,'Transactions (Dated)'!$B$2:$B$53,'Share Values'!AB$11,'Transactions (Dated)'!$C$2:$C$53,"Sell")</f>
        <v>1892</v>
      </c>
      <c r="AC404" s="40">
        <f ca="1">AC403+SUMIFS('Transactions (Dated)'!$E$2:$E$53,'Transactions (Dated)'!$D$2:$D$53,'Share Values'!$X404,'Transactions (Dated)'!$B$2:$B$53,'Share Values'!AC$11,'Transactions (Dated)'!$C$2:$C$53,"Buy")-SUMIFS('Transactions (Dated)'!$E$2:$E$53,'Transactions (Dated)'!$D$2:$D$53,'Share Values'!$X404,'Transactions (Dated)'!$B$2:$B$53,'Share Values'!AC$11,'Transactions (Dated)'!$C$2:$C$53,"Sell")</f>
        <v>2348</v>
      </c>
      <c r="AD404" s="40">
        <f ca="1">AD403+SUMIFS('Transactions (Dated)'!$E$2:$E$53,'Transactions (Dated)'!$D$2:$D$53,'Share Values'!$X404,'Transactions (Dated)'!$B$2:$B$53,'Share Values'!AD$11,'Transactions (Dated)'!$C$2:$C$53,"Buy")-SUMIFS('Transactions (Dated)'!$E$2:$E$53,'Transactions (Dated)'!$D$2:$D$53,'Share Values'!$X404,'Transactions (Dated)'!$B$2:$B$53,'Share Values'!AD$11,'Transactions (Dated)'!$C$2:$C$53,"Sell")</f>
        <v>0</v>
      </c>
      <c r="AE404" s="40">
        <f ca="1">AE403+SUMIFS('Transactions (Dated)'!$E$2:$E$53,'Transactions (Dated)'!$D$2:$D$53,'Share Values'!$X404,'Transactions (Dated)'!$B$2:$B$53,'Share Values'!AE$11,'Transactions (Dated)'!$C$2:$C$53,"Buy")-SUMIFS('Transactions (Dated)'!$E$2:$E$53,'Transactions (Dated)'!$D$2:$D$53,'Share Values'!$X404,'Transactions (Dated)'!$B$2:$B$53,'Share Values'!AE$11,'Transactions (Dated)'!$C$2:$C$53,"Sell")</f>
        <v>2900</v>
      </c>
      <c r="AF404" s="40">
        <f ca="1">AF403+SUMIFS('Transactions (Dated)'!$E$2:$E$53,'Transactions (Dated)'!$D$2:$D$53,'Share Values'!$X404,'Transactions (Dated)'!$B$2:$B$53,'Share Values'!AF$11,'Transactions (Dated)'!$C$2:$C$53,"Buy")-SUMIFS('Transactions (Dated)'!$E$2:$E$53,'Transactions (Dated)'!$D$2:$D$53,'Share Values'!$X404,'Transactions (Dated)'!$B$2:$B$53,'Share Values'!AF$11,'Transactions (Dated)'!$C$2:$C$53,"Sell")</f>
        <v>14201</v>
      </c>
      <c r="AG404" s="40">
        <f ca="1">AG403+SUMIFS('Transactions (Dated)'!$E$2:$E$53,'Transactions (Dated)'!$D$2:$D$53,'Share Values'!$X404,'Transactions (Dated)'!$B$2:$B$53,'Share Values'!AG$11,'Transactions (Dated)'!$C$2:$C$53,"Buy")-SUMIFS('Transactions (Dated)'!$E$2:$E$53,'Transactions (Dated)'!$D$2:$D$53,'Share Values'!$X404,'Transactions (Dated)'!$B$2:$B$53,'Share Values'!AG$11,'Transactions (Dated)'!$C$2:$C$53,"Sell")</f>
        <v>6835</v>
      </c>
      <c r="AH404" s="40">
        <f ca="1">AH403+SUMIFS('Transactions (Dated)'!$E$2:$E$53,'Transactions (Dated)'!$D$2:$D$53,'Share Values'!$X404,'Transactions (Dated)'!$B$2:$B$53,'Share Values'!AH$11,'Transactions (Dated)'!$C$2:$C$53,"Buy")-SUMIFS('Transactions (Dated)'!$E$2:$E$53,'Transactions (Dated)'!$D$2:$D$53,'Share Values'!$X404,'Transactions (Dated)'!$B$2:$B$53,'Share Values'!AH$11,'Transactions (Dated)'!$C$2:$C$53,"Sell")</f>
        <v>0</v>
      </c>
      <c r="AI404" s="40">
        <f ca="1">AI403+SUMIFS('Transactions (Dated)'!$E$2:$E$53,'Transactions (Dated)'!$D$2:$D$53,'Share Values'!$X404,'Transactions (Dated)'!$B$2:$B$53,'Share Values'!AI$11,'Transactions (Dated)'!$C$2:$C$53,"Buy")-SUMIFS('Transactions (Dated)'!$E$2:$E$53,'Transactions (Dated)'!$D$2:$D$53,'Share Values'!$X404,'Transactions (Dated)'!$B$2:$B$53,'Share Values'!AI$11,'Transactions (Dated)'!$C$2:$C$53,"Sell")</f>
        <v>0</v>
      </c>
      <c r="AJ404" s="40">
        <f ca="1">AJ403+SUMIFS('Transactions (Dated)'!$E$2:$E$53,'Transactions (Dated)'!$D$2:$D$53,'Share Values'!$X404,'Transactions (Dated)'!$B$2:$B$53,'Share Values'!AJ$11,'Transactions (Dated)'!$C$2:$C$53,"Buy")-SUMIFS('Transactions (Dated)'!$E$2:$E$53,'Transactions (Dated)'!$D$2:$D$53,'Share Values'!$X404,'Transactions (Dated)'!$B$2:$B$53,'Share Values'!AJ$11,'Transactions (Dated)'!$C$2:$C$53,"Sell")</f>
        <v>0</v>
      </c>
      <c r="AK404" s="40">
        <f ca="1">AK403+SUMIFS('Transactions (Dated)'!$E$2:$E$53,'Transactions (Dated)'!$D$2:$D$53,'Share Values'!$X404,'Transactions (Dated)'!$B$2:$B$53,'Share Values'!AK$11,'Transactions (Dated)'!$C$2:$C$53,"Buy")-SUMIFS('Transactions (Dated)'!$E$2:$E$53,'Transactions (Dated)'!$D$2:$D$53,'Share Values'!$X404,'Transactions (Dated)'!$B$2:$B$53,'Share Values'!AK$11,'Transactions (Dated)'!$C$2:$C$53,"Sell")</f>
        <v>0</v>
      </c>
      <c r="AL404" s="40">
        <f ca="1">AL403+SUMIFS('Transactions (Dated)'!$E$2:$E$53,'Transactions (Dated)'!$D$2:$D$53,'Share Values'!$X404,'Transactions (Dated)'!$B$2:$B$53,'Share Values'!AL$11,'Transactions (Dated)'!$C$2:$C$53,"Buy")-SUMIFS('Transactions (Dated)'!$E$2:$E$53,'Transactions (Dated)'!$D$2:$D$53,'Share Values'!$X404,'Transactions (Dated)'!$B$2:$B$53,'Share Values'!AL$11,'Transactions (Dated)'!$C$2:$C$53,"Sell")</f>
        <v>0</v>
      </c>
      <c r="AM404" s="40">
        <f ca="1">AM403+SUMIFS('Transactions (Dated)'!$E$2:$E$53,'Transactions (Dated)'!$D$2:$D$53,'Share Values'!$X404,'Transactions (Dated)'!$B$2:$B$53,'Share Values'!AM$11,'Transactions (Dated)'!$C$2:$C$53,"Buy")-SUMIFS('Transactions (Dated)'!$E$2:$E$53,'Transactions (Dated)'!$D$2:$D$53,'Share Values'!$X404,'Transactions (Dated)'!$B$2:$B$53,'Share Values'!AM$11,'Transactions (Dated)'!$C$2:$C$53,"Sell")</f>
        <v>0</v>
      </c>
      <c r="AN404" s="40">
        <f ca="1">AN403+SUMIFS('Transactions (Dated)'!$E$2:$E$53,'Transactions (Dated)'!$D$2:$D$53,'Share Values'!$X404,'Transactions (Dated)'!$B$2:$B$53,'Share Values'!AN$11,'Transactions (Dated)'!$C$2:$C$53,"Buy")-SUMIFS('Transactions (Dated)'!$E$2:$E$53,'Transactions (Dated)'!$D$2:$D$53,'Share Values'!$X404,'Transactions (Dated)'!$B$2:$B$53,'Share Values'!AN$11,'Transactions (Dated)'!$C$2:$C$53,"Sell")</f>
        <v>0</v>
      </c>
      <c r="AO404" s="40"/>
      <c r="AQ404" s="3">
        <f t="shared" si="167"/>
        <v>42485</v>
      </c>
      <c r="AR404" s="6">
        <f t="shared" ca="1" si="168"/>
        <v>42642.5</v>
      </c>
      <c r="AS404" s="6">
        <f t="shared" ca="1" si="169"/>
        <v>22500</v>
      </c>
      <c r="AT404" s="6">
        <f t="shared" ca="1" si="170"/>
        <v>537605.90999999992</v>
      </c>
      <c r="AU404" s="6">
        <f t="shared" ca="1" si="171"/>
        <v>63552.280000000006</v>
      </c>
      <c r="AV404" s="6">
        <f t="shared" ca="1" si="172"/>
        <v>39681.199999999997</v>
      </c>
      <c r="AW404" s="6">
        <f t="shared" ca="1" si="173"/>
        <v>0</v>
      </c>
      <c r="AX404" s="6">
        <f t="shared" ca="1" si="174"/>
        <v>53650</v>
      </c>
      <c r="AY404" s="6">
        <f t="shared" ca="1" si="175"/>
        <v>60780.280000000006</v>
      </c>
      <c r="AZ404" s="6">
        <f t="shared" ca="1" si="176"/>
        <v>58097.5</v>
      </c>
      <c r="BA404" s="6">
        <f t="shared" ca="1" si="177"/>
        <v>0</v>
      </c>
      <c r="BB404" s="6">
        <f t="shared" ca="1" si="178"/>
        <v>0</v>
      </c>
      <c r="BC404" s="6">
        <f t="shared" ca="1" si="179"/>
        <v>0</v>
      </c>
      <c r="BD404" s="6">
        <f t="shared" ca="1" si="180"/>
        <v>0</v>
      </c>
      <c r="BE404" s="6">
        <f t="shared" ca="1" si="181"/>
        <v>0</v>
      </c>
      <c r="BF404" s="6">
        <f t="shared" ca="1" si="188"/>
        <v>0</v>
      </c>
      <c r="BG404" s="6">
        <f t="shared" ca="1" si="189"/>
        <v>0</v>
      </c>
      <c r="BH404" s="6"/>
      <c r="BJ404" s="4">
        <f t="shared" ca="1" si="182"/>
        <v>878509.66999999993</v>
      </c>
      <c r="BL404" s="3">
        <f t="shared" si="183"/>
        <v>42485</v>
      </c>
      <c r="BM404" s="6">
        <f>BM403+SUMIFS('Transactions (Dated)'!G:G,'Transactions (Dated)'!D:D,'Share Values'!AQ404)</f>
        <v>64398.239999999991</v>
      </c>
      <c r="BN404" s="6">
        <f ca="1">BN403+SUMIFS('Transactions (Dated)'!$F:$F,'Transactions (Dated)'!$D:$D,$BL404,'Transactions (Dated)'!$B:$B,BN$11,'Transactions (Dated)'!$C:$C,"Dividend (paid to cash)")*Y404</f>
        <v>0</v>
      </c>
      <c r="BO404" s="6">
        <f ca="1">BO403+SUMIFS('Transactions (Dated)'!$F:$F,'Transactions (Dated)'!$D:$D,$BL404,'Transactions (Dated)'!$B:$B,BO$11,'Transactions (Dated)'!$C:$C,"Dividend (paid to cash)")*Z404</f>
        <v>2421.875</v>
      </c>
      <c r="BP404" s="6">
        <f ca="1">BP403+SUMIFS('Transactions (Dated)'!$F:$F,'Transactions (Dated)'!$D:$D,$BL404,'Transactions (Dated)'!$B:$B,BP$11,'Transactions (Dated)'!$C:$C,"Dividend (paid to cash)")*AA404</f>
        <v>39975.296999999999</v>
      </c>
      <c r="BQ404" s="6">
        <f ca="1">BQ403+SUMIFS('Transactions (Dated)'!$F:$F,'Transactions (Dated)'!$D:$D,$BL404,'Transactions (Dated)'!$B:$B,BQ$11,'Transactions (Dated)'!$C:$C,"Dividend (paid to cash)")*AB404</f>
        <v>312.18000000000006</v>
      </c>
      <c r="BR404" s="6">
        <f ca="1">BR403+SUMIFS('Transactions (Dated)'!$F:$F,'Transactions (Dated)'!$D:$D,$BL404,'Transactions (Dated)'!$B:$B,BR$11,'Transactions (Dated)'!$C:$C,"Dividend (paid to cash)")*AC404</f>
        <v>0</v>
      </c>
      <c r="BS404" s="6">
        <f ca="1">BS403+SUMIFS('Transactions (Dated)'!$F:$F,'Transactions (Dated)'!$D:$D,$BL404,'Transactions (Dated)'!$B:$B,BS$11,'Transactions (Dated)'!$C:$C,"Dividend (paid to cash)")*AD404</f>
        <v>0</v>
      </c>
      <c r="BT404" s="6">
        <f ca="1">BT403+SUMIFS('Transactions (Dated)'!$F:$F,'Transactions (Dated)'!$D:$D,$BL404,'Transactions (Dated)'!$B:$B,BT$11,'Transactions (Dated)'!$C:$C,"Dividend (paid to cash)")*AE404</f>
        <v>1014.9999999999999</v>
      </c>
      <c r="BU404" s="6">
        <f ca="1">BU403+SUMIFS('Transactions (Dated)'!$F:$F,'Transactions (Dated)'!$D:$D,$BL404,'Transactions (Dated)'!$B:$B,BU$11,'Transactions (Dated)'!$C:$C,"Dividend (paid to cash)")*AF404</f>
        <v>0</v>
      </c>
      <c r="BV404" s="6">
        <f ca="1">BV403+SUMIFS('Transactions (Dated)'!$F:$F,'Transactions (Dated)'!$D:$D,$BL404,'Transactions (Dated)'!$B:$B,BV$11,'Transactions (Dated)'!$C:$C,"Dividend (paid to cash)")*AG404</f>
        <v>0</v>
      </c>
      <c r="BW404" s="6">
        <f ca="1">BW403+SUMIFS('Transactions (Dated)'!$F:$F,'Transactions (Dated)'!$D:$D,$BL404,'Transactions (Dated)'!$B:$B,BW$11,'Transactions (Dated)'!$C:$C,"Dividend (paid to cash)")*AH404</f>
        <v>0</v>
      </c>
      <c r="BX404" s="6">
        <f ca="1">BX403+SUMIFS('Transactions (Dated)'!$F:$F,'Transactions (Dated)'!$D:$D,$BL404,'Transactions (Dated)'!$B:$B,BX$11,'Transactions (Dated)'!$C:$C,"Dividend (paid to cash)")*AI404</f>
        <v>0</v>
      </c>
      <c r="BY404" s="6">
        <f ca="1">BY403+SUMIFS('Transactions (Dated)'!$F:$F,'Transactions (Dated)'!$D:$D,$BL404,'Transactions (Dated)'!$B:$B,BY$11,'Transactions (Dated)'!$C:$C,"Dividend (paid to cash)")*AJ404</f>
        <v>0</v>
      </c>
      <c r="BZ404" s="6">
        <f ca="1">BZ403+SUMIFS('Transactions (Dated)'!$F:$F,'Transactions (Dated)'!$D:$D,$BL404,'Transactions (Dated)'!$B:$B,BZ$11,'Transactions (Dated)'!$C:$C,"Dividend (paid to cash)")*AK404</f>
        <v>0</v>
      </c>
      <c r="CA404" s="6">
        <f ca="1">CA403+SUMIFS('Transactions (Dated)'!$F:$F,'Transactions (Dated)'!$D:$D,$BL404,'Transactions (Dated)'!$B:$B,CA$11,'Transactions (Dated)'!$C:$C,"Dividend (paid to cash)")*AL404</f>
        <v>0</v>
      </c>
      <c r="CB404" s="6">
        <v>0</v>
      </c>
      <c r="CC404" s="6">
        <v>0</v>
      </c>
      <c r="CD404" s="6"/>
      <c r="CF404" s="6">
        <f t="shared" ca="1" si="190"/>
        <v>108122.59199999998</v>
      </c>
      <c r="CH404" s="3">
        <f t="shared" si="191"/>
        <v>42485</v>
      </c>
      <c r="CI404" s="4">
        <f t="shared" ca="1" si="184"/>
        <v>878509.66999999993</v>
      </c>
      <c r="CJ404" s="4">
        <f t="shared" ca="1" si="185"/>
        <v>108122.59199999998</v>
      </c>
      <c r="CL404" s="4">
        <f t="shared" ca="1" si="186"/>
        <v>986632.26199999987</v>
      </c>
    </row>
    <row r="405" spans="2:90" x14ac:dyDescent="0.15">
      <c r="B405" s="3">
        <f t="shared" si="187"/>
        <v>42486</v>
      </c>
      <c r="C405" s="2">
        <v>13809.4</v>
      </c>
      <c r="E405" s="70">
        <v>42486</v>
      </c>
      <c r="F405" s="69">
        <v>9.08</v>
      </c>
      <c r="G405" s="69">
        <v>2.4900000000000002</v>
      </c>
      <c r="H405" s="69">
        <v>18.649999999999999</v>
      </c>
      <c r="I405" s="69">
        <v>33.64</v>
      </c>
      <c r="J405" s="69">
        <v>16.350000000000001</v>
      </c>
      <c r="K405" s="69">
        <v>12.29</v>
      </c>
      <c r="L405" s="69">
        <v>18.329999999999998</v>
      </c>
      <c r="M405" s="69">
        <v>4.34</v>
      </c>
      <c r="N405" s="69">
        <v>8.5</v>
      </c>
      <c r="O405" s="69">
        <v>9.5</v>
      </c>
      <c r="P405" s="69">
        <v>30.62</v>
      </c>
      <c r="Q405" s="69">
        <v>1</v>
      </c>
      <c r="R405" s="69">
        <v>5.6</v>
      </c>
      <c r="S405" s="69">
        <v>38.700000000000003</v>
      </c>
      <c r="T405" s="69"/>
      <c r="U405">
        <v>38.700000000000003</v>
      </c>
      <c r="V405" s="4"/>
      <c r="X405" s="3">
        <f t="shared" si="166"/>
        <v>42486</v>
      </c>
      <c r="Y405" s="40">
        <f ca="1">Y404+SUMIFS('Transactions (Dated)'!$E$2:$E$53,'Transactions (Dated)'!$D$2:$D$53,'Share Values'!$X405,'Transactions (Dated)'!$B$2:$B$53,'Share Values'!Y$11,'Transactions (Dated)'!$C$2:$C$53,"Buy")-SUMIFS('Transactions (Dated)'!$E$2:$E$53,'Transactions (Dated)'!$D$2:$D$53,'Share Values'!$X405,'Transactions (Dated)'!$B$2:$B$53,'Share Values'!Y$11,'Transactions (Dated)'!$C$2:$C$53,"Sell")</f>
        <v>4625</v>
      </c>
      <c r="Z405" s="40">
        <f ca="1">Z404+SUMIFS('Transactions (Dated)'!$E$2:$E$53,'Transactions (Dated)'!$D$2:$D$53,'Share Values'!$X405,'Transactions (Dated)'!$B$2:$B$53,'Share Values'!Z$11,'Transactions (Dated)'!$C$2:$C$53,"Buy")-SUMIFS('Transactions (Dated)'!$E$2:$E$53,'Transactions (Dated)'!$D$2:$D$53,'Share Values'!$X405,'Transactions (Dated)'!$B$2:$B$53,'Share Values'!Z$11,'Transactions (Dated)'!$C$2:$C$53,"Sell")</f>
        <v>9375</v>
      </c>
      <c r="AA405" s="40">
        <f ca="1">AA404+SUMIFS('Transactions (Dated)'!$E$2:$E$53,'Transactions (Dated)'!$D$2:$D$53,'Share Values'!$X405,'Transactions (Dated)'!$B$2:$B$53,'Share Values'!AA$11,'Transactions (Dated)'!$C$2:$C$53,"Buy")-SUMIFS('Transactions (Dated)'!$E$2:$E$53,'Transactions (Dated)'!$D$2:$D$53,'Share Values'!$X405,'Transactions (Dated)'!$B$2:$B$53,'Share Values'!AA$11,'Transactions (Dated)'!$C$2:$C$53,"Sell")</f>
        <v>28857</v>
      </c>
      <c r="AB405" s="40">
        <f ca="1">AB404+SUMIFS('Transactions (Dated)'!$E$2:$E$53,'Transactions (Dated)'!$D$2:$D$53,'Share Values'!$X405,'Transactions (Dated)'!$B$2:$B$53,'Share Values'!AB$11,'Transactions (Dated)'!$C$2:$C$53,"Buy")-SUMIFS('Transactions (Dated)'!$E$2:$E$53,'Transactions (Dated)'!$D$2:$D$53,'Share Values'!$X405,'Transactions (Dated)'!$B$2:$B$53,'Share Values'!AB$11,'Transactions (Dated)'!$C$2:$C$53,"Sell")</f>
        <v>1892</v>
      </c>
      <c r="AC405" s="40">
        <f ca="1">AC404+SUMIFS('Transactions (Dated)'!$E$2:$E$53,'Transactions (Dated)'!$D$2:$D$53,'Share Values'!$X405,'Transactions (Dated)'!$B$2:$B$53,'Share Values'!AC$11,'Transactions (Dated)'!$C$2:$C$53,"Buy")-SUMIFS('Transactions (Dated)'!$E$2:$E$53,'Transactions (Dated)'!$D$2:$D$53,'Share Values'!$X405,'Transactions (Dated)'!$B$2:$B$53,'Share Values'!AC$11,'Transactions (Dated)'!$C$2:$C$53,"Sell")</f>
        <v>2348</v>
      </c>
      <c r="AD405" s="40">
        <f ca="1">AD404+SUMIFS('Transactions (Dated)'!$E$2:$E$53,'Transactions (Dated)'!$D$2:$D$53,'Share Values'!$X405,'Transactions (Dated)'!$B$2:$B$53,'Share Values'!AD$11,'Transactions (Dated)'!$C$2:$C$53,"Buy")-SUMIFS('Transactions (Dated)'!$E$2:$E$53,'Transactions (Dated)'!$D$2:$D$53,'Share Values'!$X405,'Transactions (Dated)'!$B$2:$B$53,'Share Values'!AD$11,'Transactions (Dated)'!$C$2:$C$53,"Sell")</f>
        <v>0</v>
      </c>
      <c r="AE405" s="40">
        <f ca="1">AE404+SUMIFS('Transactions (Dated)'!$E$2:$E$53,'Transactions (Dated)'!$D$2:$D$53,'Share Values'!$X405,'Transactions (Dated)'!$B$2:$B$53,'Share Values'!AE$11,'Transactions (Dated)'!$C$2:$C$53,"Buy")-SUMIFS('Transactions (Dated)'!$E$2:$E$53,'Transactions (Dated)'!$D$2:$D$53,'Share Values'!$X405,'Transactions (Dated)'!$B$2:$B$53,'Share Values'!AE$11,'Transactions (Dated)'!$C$2:$C$53,"Sell")</f>
        <v>2900</v>
      </c>
      <c r="AF405" s="40">
        <f ca="1">AF404+SUMIFS('Transactions (Dated)'!$E$2:$E$53,'Transactions (Dated)'!$D$2:$D$53,'Share Values'!$X405,'Transactions (Dated)'!$B$2:$B$53,'Share Values'!AF$11,'Transactions (Dated)'!$C$2:$C$53,"Buy")-SUMIFS('Transactions (Dated)'!$E$2:$E$53,'Transactions (Dated)'!$D$2:$D$53,'Share Values'!$X405,'Transactions (Dated)'!$B$2:$B$53,'Share Values'!AF$11,'Transactions (Dated)'!$C$2:$C$53,"Sell")</f>
        <v>14201</v>
      </c>
      <c r="AG405" s="40">
        <f ca="1">AG404+SUMIFS('Transactions (Dated)'!$E$2:$E$53,'Transactions (Dated)'!$D$2:$D$53,'Share Values'!$X405,'Transactions (Dated)'!$B$2:$B$53,'Share Values'!AG$11,'Transactions (Dated)'!$C$2:$C$53,"Buy")-SUMIFS('Transactions (Dated)'!$E$2:$E$53,'Transactions (Dated)'!$D$2:$D$53,'Share Values'!$X405,'Transactions (Dated)'!$B$2:$B$53,'Share Values'!AG$11,'Transactions (Dated)'!$C$2:$C$53,"Sell")</f>
        <v>6835</v>
      </c>
      <c r="AH405" s="40">
        <f ca="1">AH404+SUMIFS('Transactions (Dated)'!$E$2:$E$53,'Transactions (Dated)'!$D$2:$D$53,'Share Values'!$X405,'Transactions (Dated)'!$B$2:$B$53,'Share Values'!AH$11,'Transactions (Dated)'!$C$2:$C$53,"Buy")-SUMIFS('Transactions (Dated)'!$E$2:$E$53,'Transactions (Dated)'!$D$2:$D$53,'Share Values'!$X405,'Transactions (Dated)'!$B$2:$B$53,'Share Values'!AH$11,'Transactions (Dated)'!$C$2:$C$53,"Sell")</f>
        <v>0</v>
      </c>
      <c r="AI405" s="40">
        <f ca="1">AI404+SUMIFS('Transactions (Dated)'!$E$2:$E$53,'Transactions (Dated)'!$D$2:$D$53,'Share Values'!$X405,'Transactions (Dated)'!$B$2:$B$53,'Share Values'!AI$11,'Transactions (Dated)'!$C$2:$C$53,"Buy")-SUMIFS('Transactions (Dated)'!$E$2:$E$53,'Transactions (Dated)'!$D$2:$D$53,'Share Values'!$X405,'Transactions (Dated)'!$B$2:$B$53,'Share Values'!AI$11,'Transactions (Dated)'!$C$2:$C$53,"Sell")</f>
        <v>0</v>
      </c>
      <c r="AJ405" s="40">
        <f ca="1">AJ404+SUMIFS('Transactions (Dated)'!$E$2:$E$53,'Transactions (Dated)'!$D$2:$D$53,'Share Values'!$X405,'Transactions (Dated)'!$B$2:$B$53,'Share Values'!AJ$11,'Transactions (Dated)'!$C$2:$C$53,"Buy")-SUMIFS('Transactions (Dated)'!$E$2:$E$53,'Transactions (Dated)'!$D$2:$D$53,'Share Values'!$X405,'Transactions (Dated)'!$B$2:$B$53,'Share Values'!AJ$11,'Transactions (Dated)'!$C$2:$C$53,"Sell")</f>
        <v>0</v>
      </c>
      <c r="AK405" s="40">
        <f ca="1">AK404+SUMIFS('Transactions (Dated)'!$E$2:$E$53,'Transactions (Dated)'!$D$2:$D$53,'Share Values'!$X405,'Transactions (Dated)'!$B$2:$B$53,'Share Values'!AK$11,'Transactions (Dated)'!$C$2:$C$53,"Buy")-SUMIFS('Transactions (Dated)'!$E$2:$E$53,'Transactions (Dated)'!$D$2:$D$53,'Share Values'!$X405,'Transactions (Dated)'!$B$2:$B$53,'Share Values'!AK$11,'Transactions (Dated)'!$C$2:$C$53,"Sell")</f>
        <v>0</v>
      </c>
      <c r="AL405" s="40">
        <f ca="1">AL404+SUMIFS('Transactions (Dated)'!$E$2:$E$53,'Transactions (Dated)'!$D$2:$D$53,'Share Values'!$X405,'Transactions (Dated)'!$B$2:$B$53,'Share Values'!AL$11,'Transactions (Dated)'!$C$2:$C$53,"Buy")-SUMIFS('Transactions (Dated)'!$E$2:$E$53,'Transactions (Dated)'!$D$2:$D$53,'Share Values'!$X405,'Transactions (Dated)'!$B$2:$B$53,'Share Values'!AL$11,'Transactions (Dated)'!$C$2:$C$53,"Sell")</f>
        <v>0</v>
      </c>
      <c r="AM405" s="40">
        <f ca="1">AM404+SUMIFS('Transactions (Dated)'!$E$2:$E$53,'Transactions (Dated)'!$D$2:$D$53,'Share Values'!$X405,'Transactions (Dated)'!$B$2:$B$53,'Share Values'!AM$11,'Transactions (Dated)'!$C$2:$C$53,"Buy")-SUMIFS('Transactions (Dated)'!$E$2:$E$53,'Transactions (Dated)'!$D$2:$D$53,'Share Values'!$X405,'Transactions (Dated)'!$B$2:$B$53,'Share Values'!AM$11,'Transactions (Dated)'!$C$2:$C$53,"Sell")</f>
        <v>0</v>
      </c>
      <c r="AN405" s="40">
        <f ca="1">AN404+SUMIFS('Transactions (Dated)'!$E$2:$E$53,'Transactions (Dated)'!$D$2:$D$53,'Share Values'!$X405,'Transactions (Dated)'!$B$2:$B$53,'Share Values'!AN$11,'Transactions (Dated)'!$C$2:$C$53,"Buy")-SUMIFS('Transactions (Dated)'!$E$2:$E$53,'Transactions (Dated)'!$D$2:$D$53,'Share Values'!$X405,'Transactions (Dated)'!$B$2:$B$53,'Share Values'!AN$11,'Transactions (Dated)'!$C$2:$C$53,"Sell")</f>
        <v>0</v>
      </c>
      <c r="AO405" s="40"/>
      <c r="AQ405" s="3">
        <f t="shared" si="167"/>
        <v>42486</v>
      </c>
      <c r="AR405" s="6">
        <f t="shared" ca="1" si="168"/>
        <v>41995</v>
      </c>
      <c r="AS405" s="6">
        <f t="shared" ca="1" si="169"/>
        <v>23343.750000000004</v>
      </c>
      <c r="AT405" s="6">
        <f t="shared" ca="1" si="170"/>
        <v>538183.04999999993</v>
      </c>
      <c r="AU405" s="6">
        <f t="shared" ca="1" si="171"/>
        <v>63646.880000000005</v>
      </c>
      <c r="AV405" s="6">
        <f t="shared" ca="1" si="172"/>
        <v>38389.800000000003</v>
      </c>
      <c r="AW405" s="6">
        <f t="shared" ca="1" si="173"/>
        <v>0</v>
      </c>
      <c r="AX405" s="6">
        <f t="shared" ca="1" si="174"/>
        <v>53156.999999999993</v>
      </c>
      <c r="AY405" s="6">
        <f t="shared" ca="1" si="175"/>
        <v>61632.34</v>
      </c>
      <c r="AZ405" s="6">
        <f t="shared" ca="1" si="176"/>
        <v>58097.5</v>
      </c>
      <c r="BA405" s="6">
        <f t="shared" ca="1" si="177"/>
        <v>0</v>
      </c>
      <c r="BB405" s="6">
        <f t="shared" ca="1" si="178"/>
        <v>0</v>
      </c>
      <c r="BC405" s="6">
        <f t="shared" ca="1" si="179"/>
        <v>0</v>
      </c>
      <c r="BD405" s="6">
        <f t="shared" ca="1" si="180"/>
        <v>0</v>
      </c>
      <c r="BE405" s="6">
        <f t="shared" ca="1" si="181"/>
        <v>0</v>
      </c>
      <c r="BF405" s="6">
        <f t="shared" ca="1" si="188"/>
        <v>0</v>
      </c>
      <c r="BG405" s="6">
        <f t="shared" ca="1" si="189"/>
        <v>0</v>
      </c>
      <c r="BH405" s="6"/>
      <c r="BJ405" s="4">
        <f t="shared" ca="1" si="182"/>
        <v>878445.32</v>
      </c>
      <c r="BL405" s="3">
        <f t="shared" si="183"/>
        <v>42486</v>
      </c>
      <c r="BM405" s="6">
        <f>BM404+SUMIFS('Transactions (Dated)'!G:G,'Transactions (Dated)'!D:D,'Share Values'!AQ405)</f>
        <v>64398.239999999991</v>
      </c>
      <c r="BN405" s="6">
        <f ca="1">BN404+SUMIFS('Transactions (Dated)'!$F:$F,'Transactions (Dated)'!$D:$D,$BL405,'Transactions (Dated)'!$B:$B,BN$11,'Transactions (Dated)'!$C:$C,"Dividend (paid to cash)")*Y405</f>
        <v>0</v>
      </c>
      <c r="BO405" s="6">
        <f ca="1">BO404+SUMIFS('Transactions (Dated)'!$F:$F,'Transactions (Dated)'!$D:$D,$BL405,'Transactions (Dated)'!$B:$B,BO$11,'Transactions (Dated)'!$C:$C,"Dividend (paid to cash)")*Z405</f>
        <v>2421.875</v>
      </c>
      <c r="BP405" s="6">
        <f ca="1">BP404+SUMIFS('Transactions (Dated)'!$F:$F,'Transactions (Dated)'!$D:$D,$BL405,'Transactions (Dated)'!$B:$B,BP$11,'Transactions (Dated)'!$C:$C,"Dividend (paid to cash)")*AA405</f>
        <v>39975.296999999999</v>
      </c>
      <c r="BQ405" s="6">
        <f ca="1">BQ404+SUMIFS('Transactions (Dated)'!$F:$F,'Transactions (Dated)'!$D:$D,$BL405,'Transactions (Dated)'!$B:$B,BQ$11,'Transactions (Dated)'!$C:$C,"Dividend (paid to cash)")*AB405</f>
        <v>312.18000000000006</v>
      </c>
      <c r="BR405" s="6">
        <f ca="1">BR404+SUMIFS('Transactions (Dated)'!$F:$F,'Transactions (Dated)'!$D:$D,$BL405,'Transactions (Dated)'!$B:$B,BR$11,'Transactions (Dated)'!$C:$C,"Dividend (paid to cash)")*AC405</f>
        <v>0</v>
      </c>
      <c r="BS405" s="6">
        <f ca="1">BS404+SUMIFS('Transactions (Dated)'!$F:$F,'Transactions (Dated)'!$D:$D,$BL405,'Transactions (Dated)'!$B:$B,BS$11,'Transactions (Dated)'!$C:$C,"Dividend (paid to cash)")*AD405</f>
        <v>0</v>
      </c>
      <c r="BT405" s="6">
        <f ca="1">BT404+SUMIFS('Transactions (Dated)'!$F:$F,'Transactions (Dated)'!$D:$D,$BL405,'Transactions (Dated)'!$B:$B,BT$11,'Transactions (Dated)'!$C:$C,"Dividend (paid to cash)")*AE405</f>
        <v>1014.9999999999999</v>
      </c>
      <c r="BU405" s="6">
        <f ca="1">BU404+SUMIFS('Transactions (Dated)'!$F:$F,'Transactions (Dated)'!$D:$D,$BL405,'Transactions (Dated)'!$B:$B,BU$11,'Transactions (Dated)'!$C:$C,"Dividend (paid to cash)")*AF405</f>
        <v>0</v>
      </c>
      <c r="BV405" s="6">
        <f ca="1">BV404+SUMIFS('Transactions (Dated)'!$F:$F,'Transactions (Dated)'!$D:$D,$BL405,'Transactions (Dated)'!$B:$B,BV$11,'Transactions (Dated)'!$C:$C,"Dividend (paid to cash)")*AG405</f>
        <v>0</v>
      </c>
      <c r="BW405" s="6">
        <f ca="1">BW404+SUMIFS('Transactions (Dated)'!$F:$F,'Transactions (Dated)'!$D:$D,$BL405,'Transactions (Dated)'!$B:$B,BW$11,'Transactions (Dated)'!$C:$C,"Dividend (paid to cash)")*AH405</f>
        <v>0</v>
      </c>
      <c r="BX405" s="6">
        <f ca="1">BX404+SUMIFS('Transactions (Dated)'!$F:$F,'Transactions (Dated)'!$D:$D,$BL405,'Transactions (Dated)'!$B:$B,BX$11,'Transactions (Dated)'!$C:$C,"Dividend (paid to cash)")*AI405</f>
        <v>0</v>
      </c>
      <c r="BY405" s="6">
        <f ca="1">BY404+SUMIFS('Transactions (Dated)'!$F:$F,'Transactions (Dated)'!$D:$D,$BL405,'Transactions (Dated)'!$B:$B,BY$11,'Transactions (Dated)'!$C:$C,"Dividend (paid to cash)")*AJ405</f>
        <v>0</v>
      </c>
      <c r="BZ405" s="6">
        <f ca="1">BZ404+SUMIFS('Transactions (Dated)'!$F:$F,'Transactions (Dated)'!$D:$D,$BL405,'Transactions (Dated)'!$B:$B,BZ$11,'Transactions (Dated)'!$C:$C,"Dividend (paid to cash)")*AK405</f>
        <v>0</v>
      </c>
      <c r="CA405" s="6">
        <f ca="1">CA404+SUMIFS('Transactions (Dated)'!$F:$F,'Transactions (Dated)'!$D:$D,$BL405,'Transactions (Dated)'!$B:$B,CA$11,'Transactions (Dated)'!$C:$C,"Dividend (paid to cash)")*AL405</f>
        <v>0</v>
      </c>
      <c r="CB405" s="6">
        <v>0</v>
      </c>
      <c r="CC405" s="6">
        <v>0</v>
      </c>
      <c r="CD405" s="6"/>
      <c r="CF405" s="6">
        <f t="shared" ca="1" si="190"/>
        <v>108122.59199999998</v>
      </c>
      <c r="CH405" s="3">
        <f t="shared" si="191"/>
        <v>42486</v>
      </c>
      <c r="CI405" s="4">
        <f t="shared" ca="1" si="184"/>
        <v>878445.32</v>
      </c>
      <c r="CJ405" s="4">
        <f t="shared" ca="1" si="185"/>
        <v>108122.59199999998</v>
      </c>
      <c r="CL405" s="4">
        <f t="shared" ca="1" si="186"/>
        <v>986567.91199999989</v>
      </c>
    </row>
    <row r="406" spans="2:90" x14ac:dyDescent="0.15">
      <c r="B406" s="3">
        <f t="shared" si="187"/>
        <v>42487</v>
      </c>
      <c r="C406" s="2">
        <v>13887.7</v>
      </c>
      <c r="E406" s="70">
        <v>42487</v>
      </c>
      <c r="F406" s="69">
        <v>9.18</v>
      </c>
      <c r="G406" s="69">
        <v>2.5</v>
      </c>
      <c r="H406" s="69">
        <v>18.760000000000002</v>
      </c>
      <c r="I406" s="69">
        <v>33.75</v>
      </c>
      <c r="J406" s="69">
        <v>16.3</v>
      </c>
      <c r="K406" s="69">
        <v>12.76</v>
      </c>
      <c r="L406" s="69">
        <v>18.489999999999998</v>
      </c>
      <c r="M406" s="69">
        <v>4.32</v>
      </c>
      <c r="N406" s="69">
        <v>8.4499999999999993</v>
      </c>
      <c r="O406" s="69">
        <v>9.4533000000000005</v>
      </c>
      <c r="P406" s="69">
        <v>31.08</v>
      </c>
      <c r="Q406" s="69">
        <v>1</v>
      </c>
      <c r="R406" s="69">
        <v>5.8</v>
      </c>
      <c r="S406" s="69">
        <v>38.97</v>
      </c>
      <c r="T406" s="69"/>
      <c r="U406">
        <v>38.97</v>
      </c>
      <c r="V406" s="4"/>
      <c r="X406" s="3">
        <f t="shared" si="166"/>
        <v>42487</v>
      </c>
      <c r="Y406" s="40">
        <f ca="1">Y405+SUMIFS('Transactions (Dated)'!$E$2:$E$53,'Transactions (Dated)'!$D$2:$D$53,'Share Values'!$X406,'Transactions (Dated)'!$B$2:$B$53,'Share Values'!Y$11,'Transactions (Dated)'!$C$2:$C$53,"Buy")-SUMIFS('Transactions (Dated)'!$E$2:$E$53,'Transactions (Dated)'!$D$2:$D$53,'Share Values'!$X406,'Transactions (Dated)'!$B$2:$B$53,'Share Values'!Y$11,'Transactions (Dated)'!$C$2:$C$53,"Sell")</f>
        <v>4625</v>
      </c>
      <c r="Z406" s="40">
        <f ca="1">Z405+SUMIFS('Transactions (Dated)'!$E$2:$E$53,'Transactions (Dated)'!$D$2:$D$53,'Share Values'!$X406,'Transactions (Dated)'!$B$2:$B$53,'Share Values'!Z$11,'Transactions (Dated)'!$C$2:$C$53,"Buy")-SUMIFS('Transactions (Dated)'!$E$2:$E$53,'Transactions (Dated)'!$D$2:$D$53,'Share Values'!$X406,'Transactions (Dated)'!$B$2:$B$53,'Share Values'!Z$11,'Transactions (Dated)'!$C$2:$C$53,"Sell")</f>
        <v>9375</v>
      </c>
      <c r="AA406" s="40">
        <f ca="1">AA405+SUMIFS('Transactions (Dated)'!$E$2:$E$53,'Transactions (Dated)'!$D$2:$D$53,'Share Values'!$X406,'Transactions (Dated)'!$B$2:$B$53,'Share Values'!AA$11,'Transactions (Dated)'!$C$2:$C$53,"Buy")-SUMIFS('Transactions (Dated)'!$E$2:$E$53,'Transactions (Dated)'!$D$2:$D$53,'Share Values'!$X406,'Transactions (Dated)'!$B$2:$B$53,'Share Values'!AA$11,'Transactions (Dated)'!$C$2:$C$53,"Sell")</f>
        <v>28857</v>
      </c>
      <c r="AB406" s="40">
        <f ca="1">AB405+SUMIFS('Transactions (Dated)'!$E$2:$E$53,'Transactions (Dated)'!$D$2:$D$53,'Share Values'!$X406,'Transactions (Dated)'!$B$2:$B$53,'Share Values'!AB$11,'Transactions (Dated)'!$C$2:$C$53,"Buy")-SUMIFS('Transactions (Dated)'!$E$2:$E$53,'Transactions (Dated)'!$D$2:$D$53,'Share Values'!$X406,'Transactions (Dated)'!$B$2:$B$53,'Share Values'!AB$11,'Transactions (Dated)'!$C$2:$C$53,"Sell")</f>
        <v>1892</v>
      </c>
      <c r="AC406" s="40">
        <f ca="1">AC405+SUMIFS('Transactions (Dated)'!$E$2:$E$53,'Transactions (Dated)'!$D$2:$D$53,'Share Values'!$X406,'Transactions (Dated)'!$B$2:$B$53,'Share Values'!AC$11,'Transactions (Dated)'!$C$2:$C$53,"Buy")-SUMIFS('Transactions (Dated)'!$E$2:$E$53,'Transactions (Dated)'!$D$2:$D$53,'Share Values'!$X406,'Transactions (Dated)'!$B$2:$B$53,'Share Values'!AC$11,'Transactions (Dated)'!$C$2:$C$53,"Sell")</f>
        <v>2348</v>
      </c>
      <c r="AD406" s="40">
        <f ca="1">AD405+SUMIFS('Transactions (Dated)'!$E$2:$E$53,'Transactions (Dated)'!$D$2:$D$53,'Share Values'!$X406,'Transactions (Dated)'!$B$2:$B$53,'Share Values'!AD$11,'Transactions (Dated)'!$C$2:$C$53,"Buy")-SUMIFS('Transactions (Dated)'!$E$2:$E$53,'Transactions (Dated)'!$D$2:$D$53,'Share Values'!$X406,'Transactions (Dated)'!$B$2:$B$53,'Share Values'!AD$11,'Transactions (Dated)'!$C$2:$C$53,"Sell")</f>
        <v>0</v>
      </c>
      <c r="AE406" s="40">
        <f ca="1">AE405+SUMIFS('Transactions (Dated)'!$E$2:$E$53,'Transactions (Dated)'!$D$2:$D$53,'Share Values'!$X406,'Transactions (Dated)'!$B$2:$B$53,'Share Values'!AE$11,'Transactions (Dated)'!$C$2:$C$53,"Buy")-SUMIFS('Transactions (Dated)'!$E$2:$E$53,'Transactions (Dated)'!$D$2:$D$53,'Share Values'!$X406,'Transactions (Dated)'!$B$2:$B$53,'Share Values'!AE$11,'Transactions (Dated)'!$C$2:$C$53,"Sell")</f>
        <v>2900</v>
      </c>
      <c r="AF406" s="40">
        <f ca="1">AF405+SUMIFS('Transactions (Dated)'!$E$2:$E$53,'Transactions (Dated)'!$D$2:$D$53,'Share Values'!$X406,'Transactions (Dated)'!$B$2:$B$53,'Share Values'!AF$11,'Transactions (Dated)'!$C$2:$C$53,"Buy")-SUMIFS('Transactions (Dated)'!$E$2:$E$53,'Transactions (Dated)'!$D$2:$D$53,'Share Values'!$X406,'Transactions (Dated)'!$B$2:$B$53,'Share Values'!AF$11,'Transactions (Dated)'!$C$2:$C$53,"Sell")</f>
        <v>14201</v>
      </c>
      <c r="AG406" s="40">
        <f ca="1">AG405+SUMIFS('Transactions (Dated)'!$E$2:$E$53,'Transactions (Dated)'!$D$2:$D$53,'Share Values'!$X406,'Transactions (Dated)'!$B$2:$B$53,'Share Values'!AG$11,'Transactions (Dated)'!$C$2:$C$53,"Buy")-SUMIFS('Transactions (Dated)'!$E$2:$E$53,'Transactions (Dated)'!$D$2:$D$53,'Share Values'!$X406,'Transactions (Dated)'!$B$2:$B$53,'Share Values'!AG$11,'Transactions (Dated)'!$C$2:$C$53,"Sell")</f>
        <v>6835</v>
      </c>
      <c r="AH406" s="40">
        <f ca="1">AH405+SUMIFS('Transactions (Dated)'!$E$2:$E$53,'Transactions (Dated)'!$D$2:$D$53,'Share Values'!$X406,'Transactions (Dated)'!$B$2:$B$53,'Share Values'!AH$11,'Transactions (Dated)'!$C$2:$C$53,"Buy")-SUMIFS('Transactions (Dated)'!$E$2:$E$53,'Transactions (Dated)'!$D$2:$D$53,'Share Values'!$X406,'Transactions (Dated)'!$B$2:$B$53,'Share Values'!AH$11,'Transactions (Dated)'!$C$2:$C$53,"Sell")</f>
        <v>0</v>
      </c>
      <c r="AI406" s="40">
        <f ca="1">AI405+SUMIFS('Transactions (Dated)'!$E$2:$E$53,'Transactions (Dated)'!$D$2:$D$53,'Share Values'!$X406,'Transactions (Dated)'!$B$2:$B$53,'Share Values'!AI$11,'Transactions (Dated)'!$C$2:$C$53,"Buy")-SUMIFS('Transactions (Dated)'!$E$2:$E$53,'Transactions (Dated)'!$D$2:$D$53,'Share Values'!$X406,'Transactions (Dated)'!$B$2:$B$53,'Share Values'!AI$11,'Transactions (Dated)'!$C$2:$C$53,"Sell")</f>
        <v>0</v>
      </c>
      <c r="AJ406" s="40">
        <f ca="1">AJ405+SUMIFS('Transactions (Dated)'!$E$2:$E$53,'Transactions (Dated)'!$D$2:$D$53,'Share Values'!$X406,'Transactions (Dated)'!$B$2:$B$53,'Share Values'!AJ$11,'Transactions (Dated)'!$C$2:$C$53,"Buy")-SUMIFS('Transactions (Dated)'!$E$2:$E$53,'Transactions (Dated)'!$D$2:$D$53,'Share Values'!$X406,'Transactions (Dated)'!$B$2:$B$53,'Share Values'!AJ$11,'Transactions (Dated)'!$C$2:$C$53,"Sell")</f>
        <v>0</v>
      </c>
      <c r="AK406" s="40">
        <f ca="1">AK405+SUMIFS('Transactions (Dated)'!$E$2:$E$53,'Transactions (Dated)'!$D$2:$D$53,'Share Values'!$X406,'Transactions (Dated)'!$B$2:$B$53,'Share Values'!AK$11,'Transactions (Dated)'!$C$2:$C$53,"Buy")-SUMIFS('Transactions (Dated)'!$E$2:$E$53,'Transactions (Dated)'!$D$2:$D$53,'Share Values'!$X406,'Transactions (Dated)'!$B$2:$B$53,'Share Values'!AK$11,'Transactions (Dated)'!$C$2:$C$53,"Sell")</f>
        <v>0</v>
      </c>
      <c r="AL406" s="40">
        <f ca="1">AL405+SUMIFS('Transactions (Dated)'!$E$2:$E$53,'Transactions (Dated)'!$D$2:$D$53,'Share Values'!$X406,'Transactions (Dated)'!$B$2:$B$53,'Share Values'!AL$11,'Transactions (Dated)'!$C$2:$C$53,"Buy")-SUMIFS('Transactions (Dated)'!$E$2:$E$53,'Transactions (Dated)'!$D$2:$D$53,'Share Values'!$X406,'Transactions (Dated)'!$B$2:$B$53,'Share Values'!AL$11,'Transactions (Dated)'!$C$2:$C$53,"Sell")</f>
        <v>0</v>
      </c>
      <c r="AM406" s="40">
        <f ca="1">AM405+SUMIFS('Transactions (Dated)'!$E$2:$E$53,'Transactions (Dated)'!$D$2:$D$53,'Share Values'!$X406,'Transactions (Dated)'!$B$2:$B$53,'Share Values'!AM$11,'Transactions (Dated)'!$C$2:$C$53,"Buy")-SUMIFS('Transactions (Dated)'!$E$2:$E$53,'Transactions (Dated)'!$D$2:$D$53,'Share Values'!$X406,'Transactions (Dated)'!$B$2:$B$53,'Share Values'!AM$11,'Transactions (Dated)'!$C$2:$C$53,"Sell")</f>
        <v>0</v>
      </c>
      <c r="AN406" s="40">
        <f ca="1">AN405+SUMIFS('Transactions (Dated)'!$E$2:$E$53,'Transactions (Dated)'!$D$2:$D$53,'Share Values'!$X406,'Transactions (Dated)'!$B$2:$B$53,'Share Values'!AN$11,'Transactions (Dated)'!$C$2:$C$53,"Buy")-SUMIFS('Transactions (Dated)'!$E$2:$E$53,'Transactions (Dated)'!$D$2:$D$53,'Share Values'!$X406,'Transactions (Dated)'!$B$2:$B$53,'Share Values'!AN$11,'Transactions (Dated)'!$C$2:$C$53,"Sell")</f>
        <v>0</v>
      </c>
      <c r="AO406" s="40"/>
      <c r="AQ406" s="3">
        <f t="shared" si="167"/>
        <v>42487</v>
      </c>
      <c r="AR406" s="6">
        <f t="shared" ca="1" si="168"/>
        <v>42457.5</v>
      </c>
      <c r="AS406" s="6">
        <f t="shared" ca="1" si="169"/>
        <v>23437.5</v>
      </c>
      <c r="AT406" s="6">
        <f t="shared" ca="1" si="170"/>
        <v>541357.32000000007</v>
      </c>
      <c r="AU406" s="6">
        <f t="shared" ca="1" si="171"/>
        <v>63855</v>
      </c>
      <c r="AV406" s="6">
        <f t="shared" ca="1" si="172"/>
        <v>38272.400000000001</v>
      </c>
      <c r="AW406" s="6">
        <f t="shared" ca="1" si="173"/>
        <v>0</v>
      </c>
      <c r="AX406" s="6">
        <f t="shared" ca="1" si="174"/>
        <v>53620.999999999993</v>
      </c>
      <c r="AY406" s="6">
        <f t="shared" ca="1" si="175"/>
        <v>61348.320000000007</v>
      </c>
      <c r="AZ406" s="6">
        <f t="shared" ca="1" si="176"/>
        <v>57755.749999999993</v>
      </c>
      <c r="BA406" s="6">
        <f t="shared" ca="1" si="177"/>
        <v>0</v>
      </c>
      <c r="BB406" s="6">
        <f t="shared" ca="1" si="178"/>
        <v>0</v>
      </c>
      <c r="BC406" s="6">
        <f t="shared" ca="1" si="179"/>
        <v>0</v>
      </c>
      <c r="BD406" s="6">
        <f t="shared" ca="1" si="180"/>
        <v>0</v>
      </c>
      <c r="BE406" s="6">
        <f t="shared" ca="1" si="181"/>
        <v>0</v>
      </c>
      <c r="BF406" s="6">
        <f t="shared" ca="1" si="188"/>
        <v>0</v>
      </c>
      <c r="BG406" s="6">
        <f t="shared" ca="1" si="189"/>
        <v>0</v>
      </c>
      <c r="BH406" s="6"/>
      <c r="BJ406" s="4">
        <f t="shared" ca="1" si="182"/>
        <v>882104.79</v>
      </c>
      <c r="BL406" s="3">
        <f t="shared" si="183"/>
        <v>42487</v>
      </c>
      <c r="BM406" s="6">
        <f>BM405+SUMIFS('Transactions (Dated)'!G:G,'Transactions (Dated)'!D:D,'Share Values'!AQ406)</f>
        <v>64398.239999999991</v>
      </c>
      <c r="BN406" s="6">
        <f ca="1">BN405+SUMIFS('Transactions (Dated)'!$F:$F,'Transactions (Dated)'!$D:$D,$BL406,'Transactions (Dated)'!$B:$B,BN$11,'Transactions (Dated)'!$C:$C,"Dividend (paid to cash)")*Y406</f>
        <v>0</v>
      </c>
      <c r="BO406" s="6">
        <f ca="1">BO405+SUMIFS('Transactions (Dated)'!$F:$F,'Transactions (Dated)'!$D:$D,$BL406,'Transactions (Dated)'!$B:$B,BO$11,'Transactions (Dated)'!$C:$C,"Dividend (paid to cash)")*Z406</f>
        <v>2421.875</v>
      </c>
      <c r="BP406" s="6">
        <f ca="1">BP405+SUMIFS('Transactions (Dated)'!$F:$F,'Transactions (Dated)'!$D:$D,$BL406,'Transactions (Dated)'!$B:$B,BP$11,'Transactions (Dated)'!$C:$C,"Dividend (paid to cash)")*AA406</f>
        <v>39975.296999999999</v>
      </c>
      <c r="BQ406" s="6">
        <f ca="1">BQ405+SUMIFS('Transactions (Dated)'!$F:$F,'Transactions (Dated)'!$D:$D,$BL406,'Transactions (Dated)'!$B:$B,BQ$11,'Transactions (Dated)'!$C:$C,"Dividend (paid to cash)")*AB406</f>
        <v>312.18000000000006</v>
      </c>
      <c r="BR406" s="6">
        <f ca="1">BR405+SUMIFS('Transactions (Dated)'!$F:$F,'Transactions (Dated)'!$D:$D,$BL406,'Transactions (Dated)'!$B:$B,BR$11,'Transactions (Dated)'!$C:$C,"Dividend (paid to cash)")*AC406</f>
        <v>0</v>
      </c>
      <c r="BS406" s="6">
        <f ca="1">BS405+SUMIFS('Transactions (Dated)'!$F:$F,'Transactions (Dated)'!$D:$D,$BL406,'Transactions (Dated)'!$B:$B,BS$11,'Transactions (Dated)'!$C:$C,"Dividend (paid to cash)")*AD406</f>
        <v>0</v>
      </c>
      <c r="BT406" s="6">
        <f ca="1">BT405+SUMIFS('Transactions (Dated)'!$F:$F,'Transactions (Dated)'!$D:$D,$BL406,'Transactions (Dated)'!$B:$B,BT$11,'Transactions (Dated)'!$C:$C,"Dividend (paid to cash)")*AE406</f>
        <v>1014.9999999999999</v>
      </c>
      <c r="BU406" s="6">
        <f ca="1">BU405+SUMIFS('Transactions (Dated)'!$F:$F,'Transactions (Dated)'!$D:$D,$BL406,'Transactions (Dated)'!$B:$B,BU$11,'Transactions (Dated)'!$C:$C,"Dividend (paid to cash)")*AF406</f>
        <v>0</v>
      </c>
      <c r="BV406" s="6">
        <f ca="1">BV405+SUMIFS('Transactions (Dated)'!$F:$F,'Transactions (Dated)'!$D:$D,$BL406,'Transactions (Dated)'!$B:$B,BV$11,'Transactions (Dated)'!$C:$C,"Dividend (paid to cash)")*AG406</f>
        <v>0</v>
      </c>
      <c r="BW406" s="6">
        <f ca="1">BW405+SUMIFS('Transactions (Dated)'!$F:$F,'Transactions (Dated)'!$D:$D,$BL406,'Transactions (Dated)'!$B:$B,BW$11,'Transactions (Dated)'!$C:$C,"Dividend (paid to cash)")*AH406</f>
        <v>0</v>
      </c>
      <c r="BX406" s="6">
        <f ca="1">BX405+SUMIFS('Transactions (Dated)'!$F:$F,'Transactions (Dated)'!$D:$D,$BL406,'Transactions (Dated)'!$B:$B,BX$11,'Transactions (Dated)'!$C:$C,"Dividend (paid to cash)")*AI406</f>
        <v>0</v>
      </c>
      <c r="BY406" s="6">
        <f ca="1">BY405+SUMIFS('Transactions (Dated)'!$F:$F,'Transactions (Dated)'!$D:$D,$BL406,'Transactions (Dated)'!$B:$B,BY$11,'Transactions (Dated)'!$C:$C,"Dividend (paid to cash)")*AJ406</f>
        <v>0</v>
      </c>
      <c r="BZ406" s="6">
        <f ca="1">BZ405+SUMIFS('Transactions (Dated)'!$F:$F,'Transactions (Dated)'!$D:$D,$BL406,'Transactions (Dated)'!$B:$B,BZ$11,'Transactions (Dated)'!$C:$C,"Dividend (paid to cash)")*AK406</f>
        <v>0</v>
      </c>
      <c r="CA406" s="6">
        <f ca="1">CA405+SUMIFS('Transactions (Dated)'!$F:$F,'Transactions (Dated)'!$D:$D,$BL406,'Transactions (Dated)'!$B:$B,CA$11,'Transactions (Dated)'!$C:$C,"Dividend (paid to cash)")*AL406</f>
        <v>0</v>
      </c>
      <c r="CB406" s="6">
        <v>0</v>
      </c>
      <c r="CC406" s="6">
        <v>0</v>
      </c>
      <c r="CD406" s="6"/>
      <c r="CF406" s="6">
        <f t="shared" ca="1" si="190"/>
        <v>108122.59199999998</v>
      </c>
      <c r="CH406" s="3">
        <f t="shared" si="191"/>
        <v>42487</v>
      </c>
      <c r="CI406" s="4">
        <f t="shared" ca="1" si="184"/>
        <v>882104.79</v>
      </c>
      <c r="CJ406" s="4">
        <f t="shared" ca="1" si="185"/>
        <v>108122.59199999998</v>
      </c>
      <c r="CL406" s="4">
        <f t="shared" ca="1" si="186"/>
        <v>990227.38199999998</v>
      </c>
    </row>
    <row r="407" spans="2:90" x14ac:dyDescent="0.15">
      <c r="B407" s="3">
        <f t="shared" si="187"/>
        <v>42488</v>
      </c>
      <c r="C407" s="2">
        <v>13886.4</v>
      </c>
      <c r="E407" s="70">
        <v>42488</v>
      </c>
      <c r="F407" s="69">
        <v>8.99</v>
      </c>
      <c r="G407" s="69">
        <v>2.5</v>
      </c>
      <c r="H407" s="69">
        <v>18.760000000000002</v>
      </c>
      <c r="I407" s="69">
        <v>33.28</v>
      </c>
      <c r="J407" s="69">
        <v>16.079999999999998</v>
      </c>
      <c r="K407" s="69">
        <v>12.52</v>
      </c>
      <c r="L407" s="69">
        <v>18.010000000000002</v>
      </c>
      <c r="M407" s="69">
        <v>4.4800000000000004</v>
      </c>
      <c r="N407" s="69">
        <v>8.42</v>
      </c>
      <c r="O407" s="69">
        <v>9.49</v>
      </c>
      <c r="P407" s="69">
        <v>30.41</v>
      </c>
      <c r="Q407" s="69">
        <v>1</v>
      </c>
      <c r="R407" s="69">
        <v>5.68</v>
      </c>
      <c r="S407" s="69">
        <v>39.880000000000003</v>
      </c>
      <c r="T407" s="69"/>
      <c r="U407">
        <v>39.880000000000003</v>
      </c>
      <c r="V407" s="4"/>
      <c r="X407" s="3">
        <f t="shared" si="166"/>
        <v>42488</v>
      </c>
      <c r="Y407" s="40">
        <f ca="1">Y406+SUMIFS('Transactions (Dated)'!$E$2:$E$53,'Transactions (Dated)'!$D$2:$D$53,'Share Values'!$X407,'Transactions (Dated)'!$B$2:$B$53,'Share Values'!Y$11,'Transactions (Dated)'!$C$2:$C$53,"Buy")-SUMIFS('Transactions (Dated)'!$E$2:$E$53,'Transactions (Dated)'!$D$2:$D$53,'Share Values'!$X407,'Transactions (Dated)'!$B$2:$B$53,'Share Values'!Y$11,'Transactions (Dated)'!$C$2:$C$53,"Sell")</f>
        <v>4625</v>
      </c>
      <c r="Z407" s="40">
        <f ca="1">Z406+SUMIFS('Transactions (Dated)'!$E$2:$E$53,'Transactions (Dated)'!$D$2:$D$53,'Share Values'!$X407,'Transactions (Dated)'!$B$2:$B$53,'Share Values'!Z$11,'Transactions (Dated)'!$C$2:$C$53,"Buy")-SUMIFS('Transactions (Dated)'!$E$2:$E$53,'Transactions (Dated)'!$D$2:$D$53,'Share Values'!$X407,'Transactions (Dated)'!$B$2:$B$53,'Share Values'!Z$11,'Transactions (Dated)'!$C$2:$C$53,"Sell")</f>
        <v>9375</v>
      </c>
      <c r="AA407" s="40">
        <f ca="1">AA406+SUMIFS('Transactions (Dated)'!$E$2:$E$53,'Transactions (Dated)'!$D$2:$D$53,'Share Values'!$X407,'Transactions (Dated)'!$B$2:$B$53,'Share Values'!AA$11,'Transactions (Dated)'!$C$2:$C$53,"Buy")-SUMIFS('Transactions (Dated)'!$E$2:$E$53,'Transactions (Dated)'!$D$2:$D$53,'Share Values'!$X407,'Transactions (Dated)'!$B$2:$B$53,'Share Values'!AA$11,'Transactions (Dated)'!$C$2:$C$53,"Sell")</f>
        <v>28857</v>
      </c>
      <c r="AB407" s="40">
        <f ca="1">AB406+SUMIFS('Transactions (Dated)'!$E$2:$E$53,'Transactions (Dated)'!$D$2:$D$53,'Share Values'!$X407,'Transactions (Dated)'!$B$2:$B$53,'Share Values'!AB$11,'Transactions (Dated)'!$C$2:$C$53,"Buy")-SUMIFS('Transactions (Dated)'!$E$2:$E$53,'Transactions (Dated)'!$D$2:$D$53,'Share Values'!$X407,'Transactions (Dated)'!$B$2:$B$53,'Share Values'!AB$11,'Transactions (Dated)'!$C$2:$C$53,"Sell")</f>
        <v>1892</v>
      </c>
      <c r="AC407" s="40">
        <f ca="1">AC406+SUMIFS('Transactions (Dated)'!$E$2:$E$53,'Transactions (Dated)'!$D$2:$D$53,'Share Values'!$X407,'Transactions (Dated)'!$B$2:$B$53,'Share Values'!AC$11,'Transactions (Dated)'!$C$2:$C$53,"Buy")-SUMIFS('Transactions (Dated)'!$E$2:$E$53,'Transactions (Dated)'!$D$2:$D$53,'Share Values'!$X407,'Transactions (Dated)'!$B$2:$B$53,'Share Values'!AC$11,'Transactions (Dated)'!$C$2:$C$53,"Sell")</f>
        <v>2348</v>
      </c>
      <c r="AD407" s="40">
        <f ca="1">AD406+SUMIFS('Transactions (Dated)'!$E$2:$E$53,'Transactions (Dated)'!$D$2:$D$53,'Share Values'!$X407,'Transactions (Dated)'!$B$2:$B$53,'Share Values'!AD$11,'Transactions (Dated)'!$C$2:$C$53,"Buy")-SUMIFS('Transactions (Dated)'!$E$2:$E$53,'Transactions (Dated)'!$D$2:$D$53,'Share Values'!$X407,'Transactions (Dated)'!$B$2:$B$53,'Share Values'!AD$11,'Transactions (Dated)'!$C$2:$C$53,"Sell")</f>
        <v>0</v>
      </c>
      <c r="AE407" s="40">
        <f ca="1">AE406+SUMIFS('Transactions (Dated)'!$E$2:$E$53,'Transactions (Dated)'!$D$2:$D$53,'Share Values'!$X407,'Transactions (Dated)'!$B$2:$B$53,'Share Values'!AE$11,'Transactions (Dated)'!$C$2:$C$53,"Buy")-SUMIFS('Transactions (Dated)'!$E$2:$E$53,'Transactions (Dated)'!$D$2:$D$53,'Share Values'!$X407,'Transactions (Dated)'!$B$2:$B$53,'Share Values'!AE$11,'Transactions (Dated)'!$C$2:$C$53,"Sell")</f>
        <v>2900</v>
      </c>
      <c r="AF407" s="40">
        <f ca="1">AF406+SUMIFS('Transactions (Dated)'!$E$2:$E$53,'Transactions (Dated)'!$D$2:$D$53,'Share Values'!$X407,'Transactions (Dated)'!$B$2:$B$53,'Share Values'!AF$11,'Transactions (Dated)'!$C$2:$C$53,"Buy")-SUMIFS('Transactions (Dated)'!$E$2:$E$53,'Transactions (Dated)'!$D$2:$D$53,'Share Values'!$X407,'Transactions (Dated)'!$B$2:$B$53,'Share Values'!AF$11,'Transactions (Dated)'!$C$2:$C$53,"Sell")</f>
        <v>14201</v>
      </c>
      <c r="AG407" s="40">
        <f ca="1">AG406+SUMIFS('Transactions (Dated)'!$E$2:$E$53,'Transactions (Dated)'!$D$2:$D$53,'Share Values'!$X407,'Transactions (Dated)'!$B$2:$B$53,'Share Values'!AG$11,'Transactions (Dated)'!$C$2:$C$53,"Buy")-SUMIFS('Transactions (Dated)'!$E$2:$E$53,'Transactions (Dated)'!$D$2:$D$53,'Share Values'!$X407,'Transactions (Dated)'!$B$2:$B$53,'Share Values'!AG$11,'Transactions (Dated)'!$C$2:$C$53,"Sell")</f>
        <v>6835</v>
      </c>
      <c r="AH407" s="40">
        <f ca="1">AH406+SUMIFS('Transactions (Dated)'!$E$2:$E$53,'Transactions (Dated)'!$D$2:$D$53,'Share Values'!$X407,'Transactions (Dated)'!$B$2:$B$53,'Share Values'!AH$11,'Transactions (Dated)'!$C$2:$C$53,"Buy")-SUMIFS('Transactions (Dated)'!$E$2:$E$53,'Transactions (Dated)'!$D$2:$D$53,'Share Values'!$X407,'Transactions (Dated)'!$B$2:$B$53,'Share Values'!AH$11,'Transactions (Dated)'!$C$2:$C$53,"Sell")</f>
        <v>0</v>
      </c>
      <c r="AI407" s="40">
        <f ca="1">AI406+SUMIFS('Transactions (Dated)'!$E$2:$E$53,'Transactions (Dated)'!$D$2:$D$53,'Share Values'!$X407,'Transactions (Dated)'!$B$2:$B$53,'Share Values'!AI$11,'Transactions (Dated)'!$C$2:$C$53,"Buy")-SUMIFS('Transactions (Dated)'!$E$2:$E$53,'Transactions (Dated)'!$D$2:$D$53,'Share Values'!$X407,'Transactions (Dated)'!$B$2:$B$53,'Share Values'!AI$11,'Transactions (Dated)'!$C$2:$C$53,"Sell")</f>
        <v>0</v>
      </c>
      <c r="AJ407" s="40">
        <f ca="1">AJ406+SUMIFS('Transactions (Dated)'!$E$2:$E$53,'Transactions (Dated)'!$D$2:$D$53,'Share Values'!$X407,'Transactions (Dated)'!$B$2:$B$53,'Share Values'!AJ$11,'Transactions (Dated)'!$C$2:$C$53,"Buy")-SUMIFS('Transactions (Dated)'!$E$2:$E$53,'Transactions (Dated)'!$D$2:$D$53,'Share Values'!$X407,'Transactions (Dated)'!$B$2:$B$53,'Share Values'!AJ$11,'Transactions (Dated)'!$C$2:$C$53,"Sell")</f>
        <v>0</v>
      </c>
      <c r="AK407" s="40">
        <f ca="1">AK406+SUMIFS('Transactions (Dated)'!$E$2:$E$53,'Transactions (Dated)'!$D$2:$D$53,'Share Values'!$X407,'Transactions (Dated)'!$B$2:$B$53,'Share Values'!AK$11,'Transactions (Dated)'!$C$2:$C$53,"Buy")-SUMIFS('Transactions (Dated)'!$E$2:$E$53,'Transactions (Dated)'!$D$2:$D$53,'Share Values'!$X407,'Transactions (Dated)'!$B$2:$B$53,'Share Values'!AK$11,'Transactions (Dated)'!$C$2:$C$53,"Sell")</f>
        <v>0</v>
      </c>
      <c r="AL407" s="40">
        <f ca="1">AL406+SUMIFS('Transactions (Dated)'!$E$2:$E$53,'Transactions (Dated)'!$D$2:$D$53,'Share Values'!$X407,'Transactions (Dated)'!$B$2:$B$53,'Share Values'!AL$11,'Transactions (Dated)'!$C$2:$C$53,"Buy")-SUMIFS('Transactions (Dated)'!$E$2:$E$53,'Transactions (Dated)'!$D$2:$D$53,'Share Values'!$X407,'Transactions (Dated)'!$B$2:$B$53,'Share Values'!AL$11,'Transactions (Dated)'!$C$2:$C$53,"Sell")</f>
        <v>0</v>
      </c>
      <c r="AM407" s="40">
        <f ca="1">AM406+SUMIFS('Transactions (Dated)'!$E$2:$E$53,'Transactions (Dated)'!$D$2:$D$53,'Share Values'!$X407,'Transactions (Dated)'!$B$2:$B$53,'Share Values'!AM$11,'Transactions (Dated)'!$C$2:$C$53,"Buy")-SUMIFS('Transactions (Dated)'!$E$2:$E$53,'Transactions (Dated)'!$D$2:$D$53,'Share Values'!$X407,'Transactions (Dated)'!$B$2:$B$53,'Share Values'!AM$11,'Transactions (Dated)'!$C$2:$C$53,"Sell")</f>
        <v>0</v>
      </c>
      <c r="AN407" s="40">
        <f ca="1">AN406+SUMIFS('Transactions (Dated)'!$E$2:$E$53,'Transactions (Dated)'!$D$2:$D$53,'Share Values'!$X407,'Transactions (Dated)'!$B$2:$B$53,'Share Values'!AN$11,'Transactions (Dated)'!$C$2:$C$53,"Buy")-SUMIFS('Transactions (Dated)'!$E$2:$E$53,'Transactions (Dated)'!$D$2:$D$53,'Share Values'!$X407,'Transactions (Dated)'!$B$2:$B$53,'Share Values'!AN$11,'Transactions (Dated)'!$C$2:$C$53,"Sell")</f>
        <v>0</v>
      </c>
      <c r="AO407" s="40"/>
      <c r="AQ407" s="3">
        <f t="shared" si="167"/>
        <v>42488</v>
      </c>
      <c r="AR407" s="6">
        <f t="shared" ca="1" si="168"/>
        <v>41578.75</v>
      </c>
      <c r="AS407" s="6">
        <f t="shared" ca="1" si="169"/>
        <v>23437.5</v>
      </c>
      <c r="AT407" s="6">
        <f t="shared" ca="1" si="170"/>
        <v>541357.32000000007</v>
      </c>
      <c r="AU407" s="6">
        <f t="shared" ca="1" si="171"/>
        <v>62965.760000000002</v>
      </c>
      <c r="AV407" s="6">
        <f t="shared" ca="1" si="172"/>
        <v>37755.839999999997</v>
      </c>
      <c r="AW407" s="6">
        <f t="shared" ca="1" si="173"/>
        <v>0</v>
      </c>
      <c r="AX407" s="6">
        <f t="shared" ca="1" si="174"/>
        <v>52229.000000000007</v>
      </c>
      <c r="AY407" s="6">
        <f t="shared" ca="1" si="175"/>
        <v>63620.480000000003</v>
      </c>
      <c r="AZ407" s="6">
        <f t="shared" ca="1" si="176"/>
        <v>57550.7</v>
      </c>
      <c r="BA407" s="6">
        <f t="shared" ca="1" si="177"/>
        <v>0</v>
      </c>
      <c r="BB407" s="6">
        <f t="shared" ca="1" si="178"/>
        <v>0</v>
      </c>
      <c r="BC407" s="6">
        <f t="shared" ca="1" si="179"/>
        <v>0</v>
      </c>
      <c r="BD407" s="6">
        <f t="shared" ca="1" si="180"/>
        <v>0</v>
      </c>
      <c r="BE407" s="6">
        <f t="shared" ca="1" si="181"/>
        <v>0</v>
      </c>
      <c r="BF407" s="6">
        <f t="shared" ca="1" si="188"/>
        <v>0</v>
      </c>
      <c r="BG407" s="6">
        <f t="shared" ca="1" si="189"/>
        <v>0</v>
      </c>
      <c r="BH407" s="6"/>
      <c r="BJ407" s="4">
        <f t="shared" ca="1" si="182"/>
        <v>880495.35</v>
      </c>
      <c r="BL407" s="3">
        <f t="shared" si="183"/>
        <v>42488</v>
      </c>
      <c r="BM407" s="6">
        <f>BM406+SUMIFS('Transactions (Dated)'!G:G,'Transactions (Dated)'!D:D,'Share Values'!AQ407)</f>
        <v>64398.239999999991</v>
      </c>
      <c r="BN407" s="6">
        <f ca="1">BN406+SUMIFS('Transactions (Dated)'!$F:$F,'Transactions (Dated)'!$D:$D,$BL407,'Transactions (Dated)'!$B:$B,BN$11,'Transactions (Dated)'!$C:$C,"Dividend (paid to cash)")*Y407</f>
        <v>0</v>
      </c>
      <c r="BO407" s="6">
        <f ca="1">BO406+SUMIFS('Transactions (Dated)'!$F:$F,'Transactions (Dated)'!$D:$D,$BL407,'Transactions (Dated)'!$B:$B,BO$11,'Transactions (Dated)'!$C:$C,"Dividend (paid to cash)")*Z407</f>
        <v>2421.875</v>
      </c>
      <c r="BP407" s="6">
        <f ca="1">BP406+SUMIFS('Transactions (Dated)'!$F:$F,'Transactions (Dated)'!$D:$D,$BL407,'Transactions (Dated)'!$B:$B,BP$11,'Transactions (Dated)'!$C:$C,"Dividend (paid to cash)")*AA407</f>
        <v>39975.296999999999</v>
      </c>
      <c r="BQ407" s="6">
        <f ca="1">BQ406+SUMIFS('Transactions (Dated)'!$F:$F,'Transactions (Dated)'!$D:$D,$BL407,'Transactions (Dated)'!$B:$B,BQ$11,'Transactions (Dated)'!$C:$C,"Dividend (paid to cash)")*AB407</f>
        <v>312.18000000000006</v>
      </c>
      <c r="BR407" s="6">
        <f ca="1">BR406+SUMIFS('Transactions (Dated)'!$F:$F,'Transactions (Dated)'!$D:$D,$BL407,'Transactions (Dated)'!$B:$B,BR$11,'Transactions (Dated)'!$C:$C,"Dividend (paid to cash)")*AC407</f>
        <v>0</v>
      </c>
      <c r="BS407" s="6">
        <f ca="1">BS406+SUMIFS('Transactions (Dated)'!$F:$F,'Transactions (Dated)'!$D:$D,$BL407,'Transactions (Dated)'!$B:$B,BS$11,'Transactions (Dated)'!$C:$C,"Dividend (paid to cash)")*AD407</f>
        <v>0</v>
      </c>
      <c r="BT407" s="6">
        <f ca="1">BT406+SUMIFS('Transactions (Dated)'!$F:$F,'Transactions (Dated)'!$D:$D,$BL407,'Transactions (Dated)'!$B:$B,BT$11,'Transactions (Dated)'!$C:$C,"Dividend (paid to cash)")*AE407</f>
        <v>1014.9999999999999</v>
      </c>
      <c r="BU407" s="6">
        <f ca="1">BU406+SUMIFS('Transactions (Dated)'!$F:$F,'Transactions (Dated)'!$D:$D,$BL407,'Transactions (Dated)'!$B:$B,BU$11,'Transactions (Dated)'!$C:$C,"Dividend (paid to cash)")*AF407</f>
        <v>0</v>
      </c>
      <c r="BV407" s="6">
        <f ca="1">BV406+SUMIFS('Transactions (Dated)'!$F:$F,'Transactions (Dated)'!$D:$D,$BL407,'Transactions (Dated)'!$B:$B,BV$11,'Transactions (Dated)'!$C:$C,"Dividend (paid to cash)")*AG407</f>
        <v>0</v>
      </c>
      <c r="BW407" s="6">
        <f ca="1">BW406+SUMIFS('Transactions (Dated)'!$F:$F,'Transactions (Dated)'!$D:$D,$BL407,'Transactions (Dated)'!$B:$B,BW$11,'Transactions (Dated)'!$C:$C,"Dividend (paid to cash)")*AH407</f>
        <v>0</v>
      </c>
      <c r="BX407" s="6">
        <f ca="1">BX406+SUMIFS('Transactions (Dated)'!$F:$F,'Transactions (Dated)'!$D:$D,$BL407,'Transactions (Dated)'!$B:$B,BX$11,'Transactions (Dated)'!$C:$C,"Dividend (paid to cash)")*AI407</f>
        <v>0</v>
      </c>
      <c r="BY407" s="6">
        <f ca="1">BY406+SUMIFS('Transactions (Dated)'!$F:$F,'Transactions (Dated)'!$D:$D,$BL407,'Transactions (Dated)'!$B:$B,BY$11,'Transactions (Dated)'!$C:$C,"Dividend (paid to cash)")*AJ407</f>
        <v>0</v>
      </c>
      <c r="BZ407" s="6">
        <f ca="1">BZ406+SUMIFS('Transactions (Dated)'!$F:$F,'Transactions (Dated)'!$D:$D,$BL407,'Transactions (Dated)'!$B:$B,BZ$11,'Transactions (Dated)'!$C:$C,"Dividend (paid to cash)")*AK407</f>
        <v>0</v>
      </c>
      <c r="CA407" s="6">
        <f ca="1">CA406+SUMIFS('Transactions (Dated)'!$F:$F,'Transactions (Dated)'!$D:$D,$BL407,'Transactions (Dated)'!$B:$B,CA$11,'Transactions (Dated)'!$C:$C,"Dividend (paid to cash)")*AL407</f>
        <v>0</v>
      </c>
      <c r="CB407" s="6">
        <v>0</v>
      </c>
      <c r="CC407" s="6">
        <v>0</v>
      </c>
      <c r="CD407" s="6"/>
      <c r="CF407" s="6">
        <f t="shared" ca="1" si="190"/>
        <v>108122.59199999998</v>
      </c>
      <c r="CH407" s="3">
        <f t="shared" si="191"/>
        <v>42488</v>
      </c>
      <c r="CI407" s="4">
        <f t="shared" ca="1" si="184"/>
        <v>880495.35</v>
      </c>
      <c r="CJ407" s="4">
        <f t="shared" ca="1" si="185"/>
        <v>108122.59199999998</v>
      </c>
      <c r="CL407" s="4">
        <f t="shared" ca="1" si="186"/>
        <v>988617.94199999992</v>
      </c>
    </row>
    <row r="408" spans="2:90" x14ac:dyDescent="0.15">
      <c r="B408" s="3">
        <f t="shared" si="187"/>
        <v>42489</v>
      </c>
      <c r="C408" s="2">
        <v>13951.5</v>
      </c>
      <c r="E408" s="70">
        <v>42489</v>
      </c>
      <c r="F408" s="69">
        <v>8.86</v>
      </c>
      <c r="G408" s="69">
        <v>2.42</v>
      </c>
      <c r="H408" s="69">
        <v>18.850000000000001</v>
      </c>
      <c r="I408" s="69">
        <v>33.56</v>
      </c>
      <c r="J408" s="69">
        <v>16.12</v>
      </c>
      <c r="K408" s="69">
        <v>12.38</v>
      </c>
      <c r="L408" s="69">
        <v>17.86</v>
      </c>
      <c r="M408" s="69">
        <v>4.75</v>
      </c>
      <c r="N408" s="69">
        <v>8.42</v>
      </c>
      <c r="O408" s="69">
        <v>9.4466999999999999</v>
      </c>
      <c r="P408" s="69">
        <v>30.01</v>
      </c>
      <c r="Q408" s="69">
        <v>1.01</v>
      </c>
      <c r="R408" s="69">
        <v>6.26</v>
      </c>
      <c r="S408" s="69">
        <v>39.799999999999997</v>
      </c>
      <c r="T408" s="69"/>
      <c r="U408">
        <v>39.799999999999997</v>
      </c>
      <c r="V408" s="4"/>
      <c r="X408" s="3">
        <f t="shared" si="166"/>
        <v>42489</v>
      </c>
      <c r="Y408" s="40">
        <f ca="1">Y407+SUMIFS('Transactions (Dated)'!$E$2:$E$53,'Transactions (Dated)'!$D$2:$D$53,'Share Values'!$X408,'Transactions (Dated)'!$B$2:$B$53,'Share Values'!Y$11,'Transactions (Dated)'!$C$2:$C$53,"Buy")-SUMIFS('Transactions (Dated)'!$E$2:$E$53,'Transactions (Dated)'!$D$2:$D$53,'Share Values'!$X408,'Transactions (Dated)'!$B$2:$B$53,'Share Values'!Y$11,'Transactions (Dated)'!$C$2:$C$53,"Sell")</f>
        <v>4625</v>
      </c>
      <c r="Z408" s="40">
        <f ca="1">Z407+SUMIFS('Transactions (Dated)'!$E$2:$E$53,'Transactions (Dated)'!$D$2:$D$53,'Share Values'!$X408,'Transactions (Dated)'!$B$2:$B$53,'Share Values'!Z$11,'Transactions (Dated)'!$C$2:$C$53,"Buy")-SUMIFS('Transactions (Dated)'!$E$2:$E$53,'Transactions (Dated)'!$D$2:$D$53,'Share Values'!$X408,'Transactions (Dated)'!$B$2:$B$53,'Share Values'!Z$11,'Transactions (Dated)'!$C$2:$C$53,"Sell")</f>
        <v>9375</v>
      </c>
      <c r="AA408" s="40">
        <f ca="1">AA407+SUMIFS('Transactions (Dated)'!$E$2:$E$53,'Transactions (Dated)'!$D$2:$D$53,'Share Values'!$X408,'Transactions (Dated)'!$B$2:$B$53,'Share Values'!AA$11,'Transactions (Dated)'!$C$2:$C$53,"Buy")-SUMIFS('Transactions (Dated)'!$E$2:$E$53,'Transactions (Dated)'!$D$2:$D$53,'Share Values'!$X408,'Transactions (Dated)'!$B$2:$B$53,'Share Values'!AA$11,'Transactions (Dated)'!$C$2:$C$53,"Sell")</f>
        <v>28857</v>
      </c>
      <c r="AB408" s="40">
        <f ca="1">AB407+SUMIFS('Transactions (Dated)'!$E$2:$E$53,'Transactions (Dated)'!$D$2:$D$53,'Share Values'!$X408,'Transactions (Dated)'!$B$2:$B$53,'Share Values'!AB$11,'Transactions (Dated)'!$C$2:$C$53,"Buy")-SUMIFS('Transactions (Dated)'!$E$2:$E$53,'Transactions (Dated)'!$D$2:$D$53,'Share Values'!$X408,'Transactions (Dated)'!$B$2:$B$53,'Share Values'!AB$11,'Transactions (Dated)'!$C$2:$C$53,"Sell")</f>
        <v>1892</v>
      </c>
      <c r="AC408" s="40">
        <f ca="1">AC407+SUMIFS('Transactions (Dated)'!$E$2:$E$53,'Transactions (Dated)'!$D$2:$D$53,'Share Values'!$X408,'Transactions (Dated)'!$B$2:$B$53,'Share Values'!AC$11,'Transactions (Dated)'!$C$2:$C$53,"Buy")-SUMIFS('Transactions (Dated)'!$E$2:$E$53,'Transactions (Dated)'!$D$2:$D$53,'Share Values'!$X408,'Transactions (Dated)'!$B$2:$B$53,'Share Values'!AC$11,'Transactions (Dated)'!$C$2:$C$53,"Sell")</f>
        <v>2348</v>
      </c>
      <c r="AD408" s="40">
        <f ca="1">AD407+SUMIFS('Transactions (Dated)'!$E$2:$E$53,'Transactions (Dated)'!$D$2:$D$53,'Share Values'!$X408,'Transactions (Dated)'!$B$2:$B$53,'Share Values'!AD$11,'Transactions (Dated)'!$C$2:$C$53,"Buy")-SUMIFS('Transactions (Dated)'!$E$2:$E$53,'Transactions (Dated)'!$D$2:$D$53,'Share Values'!$X408,'Transactions (Dated)'!$B$2:$B$53,'Share Values'!AD$11,'Transactions (Dated)'!$C$2:$C$53,"Sell")</f>
        <v>0</v>
      </c>
      <c r="AE408" s="40">
        <f ca="1">AE407+SUMIFS('Transactions (Dated)'!$E$2:$E$53,'Transactions (Dated)'!$D$2:$D$53,'Share Values'!$X408,'Transactions (Dated)'!$B$2:$B$53,'Share Values'!AE$11,'Transactions (Dated)'!$C$2:$C$53,"Buy")-SUMIFS('Transactions (Dated)'!$E$2:$E$53,'Transactions (Dated)'!$D$2:$D$53,'Share Values'!$X408,'Transactions (Dated)'!$B$2:$B$53,'Share Values'!AE$11,'Transactions (Dated)'!$C$2:$C$53,"Sell")</f>
        <v>2900</v>
      </c>
      <c r="AF408" s="40">
        <f ca="1">AF407+SUMIFS('Transactions (Dated)'!$E$2:$E$53,'Transactions (Dated)'!$D$2:$D$53,'Share Values'!$X408,'Transactions (Dated)'!$B$2:$B$53,'Share Values'!AF$11,'Transactions (Dated)'!$C$2:$C$53,"Buy")-SUMIFS('Transactions (Dated)'!$E$2:$E$53,'Transactions (Dated)'!$D$2:$D$53,'Share Values'!$X408,'Transactions (Dated)'!$B$2:$B$53,'Share Values'!AF$11,'Transactions (Dated)'!$C$2:$C$53,"Sell")</f>
        <v>14201</v>
      </c>
      <c r="AG408" s="40">
        <f ca="1">AG407+SUMIFS('Transactions (Dated)'!$E$2:$E$53,'Transactions (Dated)'!$D$2:$D$53,'Share Values'!$X408,'Transactions (Dated)'!$B$2:$B$53,'Share Values'!AG$11,'Transactions (Dated)'!$C$2:$C$53,"Buy")-SUMIFS('Transactions (Dated)'!$E$2:$E$53,'Transactions (Dated)'!$D$2:$D$53,'Share Values'!$X408,'Transactions (Dated)'!$B$2:$B$53,'Share Values'!AG$11,'Transactions (Dated)'!$C$2:$C$53,"Sell")</f>
        <v>6835</v>
      </c>
      <c r="AH408" s="40">
        <f ca="1">AH407+SUMIFS('Transactions (Dated)'!$E$2:$E$53,'Transactions (Dated)'!$D$2:$D$53,'Share Values'!$X408,'Transactions (Dated)'!$B$2:$B$53,'Share Values'!AH$11,'Transactions (Dated)'!$C$2:$C$53,"Buy")-SUMIFS('Transactions (Dated)'!$E$2:$E$53,'Transactions (Dated)'!$D$2:$D$53,'Share Values'!$X408,'Transactions (Dated)'!$B$2:$B$53,'Share Values'!AH$11,'Transactions (Dated)'!$C$2:$C$53,"Sell")</f>
        <v>0</v>
      </c>
      <c r="AI408" s="40">
        <f ca="1">AI407+SUMIFS('Transactions (Dated)'!$E$2:$E$53,'Transactions (Dated)'!$D$2:$D$53,'Share Values'!$X408,'Transactions (Dated)'!$B$2:$B$53,'Share Values'!AI$11,'Transactions (Dated)'!$C$2:$C$53,"Buy")-SUMIFS('Transactions (Dated)'!$E$2:$E$53,'Transactions (Dated)'!$D$2:$D$53,'Share Values'!$X408,'Transactions (Dated)'!$B$2:$B$53,'Share Values'!AI$11,'Transactions (Dated)'!$C$2:$C$53,"Sell")</f>
        <v>0</v>
      </c>
      <c r="AJ408" s="40">
        <f ca="1">AJ407+SUMIFS('Transactions (Dated)'!$E$2:$E$53,'Transactions (Dated)'!$D$2:$D$53,'Share Values'!$X408,'Transactions (Dated)'!$B$2:$B$53,'Share Values'!AJ$11,'Transactions (Dated)'!$C$2:$C$53,"Buy")-SUMIFS('Transactions (Dated)'!$E$2:$E$53,'Transactions (Dated)'!$D$2:$D$53,'Share Values'!$X408,'Transactions (Dated)'!$B$2:$B$53,'Share Values'!AJ$11,'Transactions (Dated)'!$C$2:$C$53,"Sell")</f>
        <v>0</v>
      </c>
      <c r="AK408" s="40">
        <f ca="1">AK407+SUMIFS('Transactions (Dated)'!$E$2:$E$53,'Transactions (Dated)'!$D$2:$D$53,'Share Values'!$X408,'Transactions (Dated)'!$B$2:$B$53,'Share Values'!AK$11,'Transactions (Dated)'!$C$2:$C$53,"Buy")-SUMIFS('Transactions (Dated)'!$E$2:$E$53,'Transactions (Dated)'!$D$2:$D$53,'Share Values'!$X408,'Transactions (Dated)'!$B$2:$B$53,'Share Values'!AK$11,'Transactions (Dated)'!$C$2:$C$53,"Sell")</f>
        <v>0</v>
      </c>
      <c r="AL408" s="40">
        <f ca="1">AL407+SUMIFS('Transactions (Dated)'!$E$2:$E$53,'Transactions (Dated)'!$D$2:$D$53,'Share Values'!$X408,'Transactions (Dated)'!$B$2:$B$53,'Share Values'!AL$11,'Transactions (Dated)'!$C$2:$C$53,"Buy")-SUMIFS('Transactions (Dated)'!$E$2:$E$53,'Transactions (Dated)'!$D$2:$D$53,'Share Values'!$X408,'Transactions (Dated)'!$B$2:$B$53,'Share Values'!AL$11,'Transactions (Dated)'!$C$2:$C$53,"Sell")</f>
        <v>0</v>
      </c>
      <c r="AM408" s="40">
        <f ca="1">AM407+SUMIFS('Transactions (Dated)'!$E$2:$E$53,'Transactions (Dated)'!$D$2:$D$53,'Share Values'!$X408,'Transactions (Dated)'!$B$2:$B$53,'Share Values'!AM$11,'Transactions (Dated)'!$C$2:$C$53,"Buy")-SUMIFS('Transactions (Dated)'!$E$2:$E$53,'Transactions (Dated)'!$D$2:$D$53,'Share Values'!$X408,'Transactions (Dated)'!$B$2:$B$53,'Share Values'!AM$11,'Transactions (Dated)'!$C$2:$C$53,"Sell")</f>
        <v>0</v>
      </c>
      <c r="AN408" s="40">
        <f ca="1">AN407+SUMIFS('Transactions (Dated)'!$E$2:$E$53,'Transactions (Dated)'!$D$2:$D$53,'Share Values'!$X408,'Transactions (Dated)'!$B$2:$B$53,'Share Values'!AN$11,'Transactions (Dated)'!$C$2:$C$53,"Buy")-SUMIFS('Transactions (Dated)'!$E$2:$E$53,'Transactions (Dated)'!$D$2:$D$53,'Share Values'!$X408,'Transactions (Dated)'!$B$2:$B$53,'Share Values'!AN$11,'Transactions (Dated)'!$C$2:$C$53,"Sell")</f>
        <v>0</v>
      </c>
      <c r="AO408" s="40"/>
      <c r="AQ408" s="3">
        <f t="shared" si="167"/>
        <v>42489</v>
      </c>
      <c r="AR408" s="6">
        <f t="shared" ca="1" si="168"/>
        <v>40977.5</v>
      </c>
      <c r="AS408" s="6">
        <f t="shared" ca="1" si="169"/>
        <v>22687.5</v>
      </c>
      <c r="AT408" s="6">
        <f t="shared" ca="1" si="170"/>
        <v>543954.45000000007</v>
      </c>
      <c r="AU408" s="6">
        <f t="shared" ca="1" si="171"/>
        <v>63495.520000000004</v>
      </c>
      <c r="AV408" s="6">
        <f t="shared" ca="1" si="172"/>
        <v>37849.760000000002</v>
      </c>
      <c r="AW408" s="6">
        <f t="shared" ca="1" si="173"/>
        <v>0</v>
      </c>
      <c r="AX408" s="6">
        <f t="shared" ca="1" si="174"/>
        <v>51794</v>
      </c>
      <c r="AY408" s="6">
        <f t="shared" ca="1" si="175"/>
        <v>67454.75</v>
      </c>
      <c r="AZ408" s="6">
        <f t="shared" ca="1" si="176"/>
        <v>57550.7</v>
      </c>
      <c r="BA408" s="6">
        <f t="shared" ca="1" si="177"/>
        <v>0</v>
      </c>
      <c r="BB408" s="6">
        <f t="shared" ca="1" si="178"/>
        <v>0</v>
      </c>
      <c r="BC408" s="6">
        <f t="shared" ca="1" si="179"/>
        <v>0</v>
      </c>
      <c r="BD408" s="6">
        <f t="shared" ca="1" si="180"/>
        <v>0</v>
      </c>
      <c r="BE408" s="6">
        <f t="shared" ca="1" si="181"/>
        <v>0</v>
      </c>
      <c r="BF408" s="6">
        <f t="shared" ca="1" si="188"/>
        <v>0</v>
      </c>
      <c r="BG408" s="6">
        <f t="shared" ca="1" si="189"/>
        <v>0</v>
      </c>
      <c r="BH408" s="6"/>
      <c r="BJ408" s="4">
        <f t="shared" ca="1" si="182"/>
        <v>885764.18</v>
      </c>
      <c r="BL408" s="3">
        <f t="shared" si="183"/>
        <v>42489</v>
      </c>
      <c r="BM408" s="6">
        <f>BM407+SUMIFS('Transactions (Dated)'!G:G,'Transactions (Dated)'!D:D,'Share Values'!AQ408)</f>
        <v>64398.239999999991</v>
      </c>
      <c r="BN408" s="6">
        <f ca="1">BN407+SUMIFS('Transactions (Dated)'!$F:$F,'Transactions (Dated)'!$D:$D,$BL408,'Transactions (Dated)'!$B:$B,BN$11,'Transactions (Dated)'!$C:$C,"Dividend (paid to cash)")*Y408</f>
        <v>0</v>
      </c>
      <c r="BO408" s="6">
        <f ca="1">BO407+SUMIFS('Transactions (Dated)'!$F:$F,'Transactions (Dated)'!$D:$D,$BL408,'Transactions (Dated)'!$B:$B,BO$11,'Transactions (Dated)'!$C:$C,"Dividend (paid to cash)")*Z408</f>
        <v>2421.875</v>
      </c>
      <c r="BP408" s="6">
        <f ca="1">BP407+SUMIFS('Transactions (Dated)'!$F:$F,'Transactions (Dated)'!$D:$D,$BL408,'Transactions (Dated)'!$B:$B,BP$11,'Transactions (Dated)'!$C:$C,"Dividend (paid to cash)")*AA408</f>
        <v>39975.296999999999</v>
      </c>
      <c r="BQ408" s="6">
        <f ca="1">BQ407+SUMIFS('Transactions (Dated)'!$F:$F,'Transactions (Dated)'!$D:$D,$BL408,'Transactions (Dated)'!$B:$B,BQ$11,'Transactions (Dated)'!$C:$C,"Dividend (paid to cash)")*AB408</f>
        <v>312.18000000000006</v>
      </c>
      <c r="BR408" s="6">
        <f ca="1">BR407+SUMIFS('Transactions (Dated)'!$F:$F,'Transactions (Dated)'!$D:$D,$BL408,'Transactions (Dated)'!$B:$B,BR$11,'Transactions (Dated)'!$C:$C,"Dividend (paid to cash)")*AC408</f>
        <v>0</v>
      </c>
      <c r="BS408" s="6">
        <f ca="1">BS407+SUMIFS('Transactions (Dated)'!$F:$F,'Transactions (Dated)'!$D:$D,$BL408,'Transactions (Dated)'!$B:$B,BS$11,'Transactions (Dated)'!$C:$C,"Dividend (paid to cash)")*AD408</f>
        <v>0</v>
      </c>
      <c r="BT408" s="6">
        <f ca="1">BT407+SUMIFS('Transactions (Dated)'!$F:$F,'Transactions (Dated)'!$D:$D,$BL408,'Transactions (Dated)'!$B:$B,BT$11,'Transactions (Dated)'!$C:$C,"Dividend (paid to cash)")*AE408</f>
        <v>1014.9999999999999</v>
      </c>
      <c r="BU408" s="6">
        <f ca="1">BU407+SUMIFS('Transactions (Dated)'!$F:$F,'Transactions (Dated)'!$D:$D,$BL408,'Transactions (Dated)'!$B:$B,BU$11,'Transactions (Dated)'!$C:$C,"Dividend (paid to cash)")*AF408</f>
        <v>0</v>
      </c>
      <c r="BV408" s="6">
        <f ca="1">BV407+SUMIFS('Transactions (Dated)'!$F:$F,'Transactions (Dated)'!$D:$D,$BL408,'Transactions (Dated)'!$B:$B,BV$11,'Transactions (Dated)'!$C:$C,"Dividend (paid to cash)")*AG408</f>
        <v>0</v>
      </c>
      <c r="BW408" s="6">
        <f ca="1">BW407+SUMIFS('Transactions (Dated)'!$F:$F,'Transactions (Dated)'!$D:$D,$BL408,'Transactions (Dated)'!$B:$B,BW$11,'Transactions (Dated)'!$C:$C,"Dividend (paid to cash)")*AH408</f>
        <v>0</v>
      </c>
      <c r="BX408" s="6">
        <f ca="1">BX407+SUMIFS('Transactions (Dated)'!$F:$F,'Transactions (Dated)'!$D:$D,$BL408,'Transactions (Dated)'!$B:$B,BX$11,'Transactions (Dated)'!$C:$C,"Dividend (paid to cash)")*AI408</f>
        <v>0</v>
      </c>
      <c r="BY408" s="6">
        <f ca="1">BY407+SUMIFS('Transactions (Dated)'!$F:$F,'Transactions (Dated)'!$D:$D,$BL408,'Transactions (Dated)'!$B:$B,BY$11,'Transactions (Dated)'!$C:$C,"Dividend (paid to cash)")*AJ408</f>
        <v>0</v>
      </c>
      <c r="BZ408" s="6">
        <f ca="1">BZ407+SUMIFS('Transactions (Dated)'!$F:$F,'Transactions (Dated)'!$D:$D,$BL408,'Transactions (Dated)'!$B:$B,BZ$11,'Transactions (Dated)'!$C:$C,"Dividend (paid to cash)")*AK408</f>
        <v>0</v>
      </c>
      <c r="CA408" s="6">
        <f ca="1">CA407+SUMIFS('Transactions (Dated)'!$F:$F,'Transactions (Dated)'!$D:$D,$BL408,'Transactions (Dated)'!$B:$B,CA$11,'Transactions (Dated)'!$C:$C,"Dividend (paid to cash)")*AL408</f>
        <v>0</v>
      </c>
      <c r="CB408" s="6">
        <v>0</v>
      </c>
      <c r="CC408" s="6">
        <v>0</v>
      </c>
      <c r="CD408" s="6"/>
      <c r="CF408" s="6">
        <f t="shared" ca="1" si="190"/>
        <v>108122.59199999998</v>
      </c>
      <c r="CH408" s="3">
        <f t="shared" si="191"/>
        <v>42489</v>
      </c>
      <c r="CI408" s="4">
        <f t="shared" ca="1" si="184"/>
        <v>885764.18</v>
      </c>
      <c r="CJ408" s="4">
        <f t="shared" ca="1" si="185"/>
        <v>108122.59199999998</v>
      </c>
      <c r="CL408" s="4">
        <f t="shared" ca="1" si="186"/>
        <v>993886.772</v>
      </c>
    </row>
    <row r="409" spans="2:90" x14ac:dyDescent="0.15">
      <c r="B409" s="3">
        <f t="shared" si="187"/>
        <v>42492</v>
      </c>
      <c r="C409" s="2">
        <v>13865.6</v>
      </c>
      <c r="E409" s="70">
        <v>42492</v>
      </c>
      <c r="F409" s="69">
        <v>8.84</v>
      </c>
      <c r="G409" s="69">
        <v>2.44</v>
      </c>
      <c r="H409" s="69">
        <v>18.739999999999998</v>
      </c>
      <c r="I409" s="69">
        <v>33.81</v>
      </c>
      <c r="J409" s="69">
        <v>16.059999999999999</v>
      </c>
      <c r="K409" s="69">
        <v>12.52</v>
      </c>
      <c r="L409" s="69">
        <v>17.72</v>
      </c>
      <c r="M409" s="69">
        <v>4.57</v>
      </c>
      <c r="N409" s="69">
        <v>8.3000000000000007</v>
      </c>
      <c r="O409" s="69">
        <v>9.4332999999999991</v>
      </c>
      <c r="P409" s="69">
        <v>29.93</v>
      </c>
      <c r="Q409" s="69">
        <v>1.01</v>
      </c>
      <c r="R409" s="69">
        <v>6.07</v>
      </c>
      <c r="S409" s="69">
        <v>40.47</v>
      </c>
      <c r="T409" s="69"/>
      <c r="U409">
        <v>40.47</v>
      </c>
      <c r="V409" s="4"/>
      <c r="X409" s="3">
        <f t="shared" si="166"/>
        <v>42492</v>
      </c>
      <c r="Y409" s="40">
        <f ca="1">Y408+SUMIFS('Transactions (Dated)'!$E$2:$E$53,'Transactions (Dated)'!$D$2:$D$53,'Share Values'!$X409,'Transactions (Dated)'!$B$2:$B$53,'Share Values'!Y$11,'Transactions (Dated)'!$C$2:$C$53,"Buy")-SUMIFS('Transactions (Dated)'!$E$2:$E$53,'Transactions (Dated)'!$D$2:$D$53,'Share Values'!$X409,'Transactions (Dated)'!$B$2:$B$53,'Share Values'!Y$11,'Transactions (Dated)'!$C$2:$C$53,"Sell")</f>
        <v>4625</v>
      </c>
      <c r="Z409" s="40">
        <f ca="1">Z408+SUMIFS('Transactions (Dated)'!$E$2:$E$53,'Transactions (Dated)'!$D$2:$D$53,'Share Values'!$X409,'Transactions (Dated)'!$B$2:$B$53,'Share Values'!Z$11,'Transactions (Dated)'!$C$2:$C$53,"Buy")-SUMIFS('Transactions (Dated)'!$E$2:$E$53,'Transactions (Dated)'!$D$2:$D$53,'Share Values'!$X409,'Transactions (Dated)'!$B$2:$B$53,'Share Values'!Z$11,'Transactions (Dated)'!$C$2:$C$53,"Sell")</f>
        <v>9375</v>
      </c>
      <c r="AA409" s="40">
        <f ca="1">AA408+SUMIFS('Transactions (Dated)'!$E$2:$E$53,'Transactions (Dated)'!$D$2:$D$53,'Share Values'!$X409,'Transactions (Dated)'!$B$2:$B$53,'Share Values'!AA$11,'Transactions (Dated)'!$C$2:$C$53,"Buy")-SUMIFS('Transactions (Dated)'!$E$2:$E$53,'Transactions (Dated)'!$D$2:$D$53,'Share Values'!$X409,'Transactions (Dated)'!$B$2:$B$53,'Share Values'!AA$11,'Transactions (Dated)'!$C$2:$C$53,"Sell")</f>
        <v>28857</v>
      </c>
      <c r="AB409" s="40">
        <f ca="1">AB408+SUMIFS('Transactions (Dated)'!$E$2:$E$53,'Transactions (Dated)'!$D$2:$D$53,'Share Values'!$X409,'Transactions (Dated)'!$B$2:$B$53,'Share Values'!AB$11,'Transactions (Dated)'!$C$2:$C$53,"Buy")-SUMIFS('Transactions (Dated)'!$E$2:$E$53,'Transactions (Dated)'!$D$2:$D$53,'Share Values'!$X409,'Transactions (Dated)'!$B$2:$B$53,'Share Values'!AB$11,'Transactions (Dated)'!$C$2:$C$53,"Sell")</f>
        <v>1892</v>
      </c>
      <c r="AC409" s="40">
        <f ca="1">AC408+SUMIFS('Transactions (Dated)'!$E$2:$E$53,'Transactions (Dated)'!$D$2:$D$53,'Share Values'!$X409,'Transactions (Dated)'!$B$2:$B$53,'Share Values'!AC$11,'Transactions (Dated)'!$C$2:$C$53,"Buy")-SUMIFS('Transactions (Dated)'!$E$2:$E$53,'Transactions (Dated)'!$D$2:$D$53,'Share Values'!$X409,'Transactions (Dated)'!$B$2:$B$53,'Share Values'!AC$11,'Transactions (Dated)'!$C$2:$C$53,"Sell")</f>
        <v>2348</v>
      </c>
      <c r="AD409" s="40">
        <f ca="1">AD408+SUMIFS('Transactions (Dated)'!$E$2:$E$53,'Transactions (Dated)'!$D$2:$D$53,'Share Values'!$X409,'Transactions (Dated)'!$B$2:$B$53,'Share Values'!AD$11,'Transactions (Dated)'!$C$2:$C$53,"Buy")-SUMIFS('Transactions (Dated)'!$E$2:$E$53,'Transactions (Dated)'!$D$2:$D$53,'Share Values'!$X409,'Transactions (Dated)'!$B$2:$B$53,'Share Values'!AD$11,'Transactions (Dated)'!$C$2:$C$53,"Sell")</f>
        <v>0</v>
      </c>
      <c r="AE409" s="40">
        <f ca="1">AE408+SUMIFS('Transactions (Dated)'!$E$2:$E$53,'Transactions (Dated)'!$D$2:$D$53,'Share Values'!$X409,'Transactions (Dated)'!$B$2:$B$53,'Share Values'!AE$11,'Transactions (Dated)'!$C$2:$C$53,"Buy")-SUMIFS('Transactions (Dated)'!$E$2:$E$53,'Transactions (Dated)'!$D$2:$D$53,'Share Values'!$X409,'Transactions (Dated)'!$B$2:$B$53,'Share Values'!AE$11,'Transactions (Dated)'!$C$2:$C$53,"Sell")</f>
        <v>2900</v>
      </c>
      <c r="AF409" s="40">
        <f ca="1">AF408+SUMIFS('Transactions (Dated)'!$E$2:$E$53,'Transactions (Dated)'!$D$2:$D$53,'Share Values'!$X409,'Transactions (Dated)'!$B$2:$B$53,'Share Values'!AF$11,'Transactions (Dated)'!$C$2:$C$53,"Buy")-SUMIFS('Transactions (Dated)'!$E$2:$E$53,'Transactions (Dated)'!$D$2:$D$53,'Share Values'!$X409,'Transactions (Dated)'!$B$2:$B$53,'Share Values'!AF$11,'Transactions (Dated)'!$C$2:$C$53,"Sell")</f>
        <v>14201</v>
      </c>
      <c r="AG409" s="40">
        <f ca="1">AG408+SUMIFS('Transactions (Dated)'!$E$2:$E$53,'Transactions (Dated)'!$D$2:$D$53,'Share Values'!$X409,'Transactions (Dated)'!$B$2:$B$53,'Share Values'!AG$11,'Transactions (Dated)'!$C$2:$C$53,"Buy")-SUMIFS('Transactions (Dated)'!$E$2:$E$53,'Transactions (Dated)'!$D$2:$D$53,'Share Values'!$X409,'Transactions (Dated)'!$B$2:$B$53,'Share Values'!AG$11,'Transactions (Dated)'!$C$2:$C$53,"Sell")</f>
        <v>6835</v>
      </c>
      <c r="AH409" s="40">
        <f ca="1">AH408+SUMIFS('Transactions (Dated)'!$E$2:$E$53,'Transactions (Dated)'!$D$2:$D$53,'Share Values'!$X409,'Transactions (Dated)'!$B$2:$B$53,'Share Values'!AH$11,'Transactions (Dated)'!$C$2:$C$53,"Buy")-SUMIFS('Transactions (Dated)'!$E$2:$E$53,'Transactions (Dated)'!$D$2:$D$53,'Share Values'!$X409,'Transactions (Dated)'!$B$2:$B$53,'Share Values'!AH$11,'Transactions (Dated)'!$C$2:$C$53,"Sell")</f>
        <v>0</v>
      </c>
      <c r="AI409" s="40">
        <f ca="1">AI408+SUMIFS('Transactions (Dated)'!$E$2:$E$53,'Transactions (Dated)'!$D$2:$D$53,'Share Values'!$X409,'Transactions (Dated)'!$B$2:$B$53,'Share Values'!AI$11,'Transactions (Dated)'!$C$2:$C$53,"Buy")-SUMIFS('Transactions (Dated)'!$E$2:$E$53,'Transactions (Dated)'!$D$2:$D$53,'Share Values'!$X409,'Transactions (Dated)'!$B$2:$B$53,'Share Values'!AI$11,'Transactions (Dated)'!$C$2:$C$53,"Sell")</f>
        <v>0</v>
      </c>
      <c r="AJ409" s="40">
        <f ca="1">AJ408+SUMIFS('Transactions (Dated)'!$E$2:$E$53,'Transactions (Dated)'!$D$2:$D$53,'Share Values'!$X409,'Transactions (Dated)'!$B$2:$B$53,'Share Values'!AJ$11,'Transactions (Dated)'!$C$2:$C$53,"Buy")-SUMIFS('Transactions (Dated)'!$E$2:$E$53,'Transactions (Dated)'!$D$2:$D$53,'Share Values'!$X409,'Transactions (Dated)'!$B$2:$B$53,'Share Values'!AJ$11,'Transactions (Dated)'!$C$2:$C$53,"Sell")</f>
        <v>0</v>
      </c>
      <c r="AK409" s="40">
        <f ca="1">AK408+SUMIFS('Transactions (Dated)'!$E$2:$E$53,'Transactions (Dated)'!$D$2:$D$53,'Share Values'!$X409,'Transactions (Dated)'!$B$2:$B$53,'Share Values'!AK$11,'Transactions (Dated)'!$C$2:$C$53,"Buy")-SUMIFS('Transactions (Dated)'!$E$2:$E$53,'Transactions (Dated)'!$D$2:$D$53,'Share Values'!$X409,'Transactions (Dated)'!$B$2:$B$53,'Share Values'!AK$11,'Transactions (Dated)'!$C$2:$C$53,"Sell")</f>
        <v>0</v>
      </c>
      <c r="AL409" s="40">
        <f ca="1">AL408+SUMIFS('Transactions (Dated)'!$E$2:$E$53,'Transactions (Dated)'!$D$2:$D$53,'Share Values'!$X409,'Transactions (Dated)'!$B$2:$B$53,'Share Values'!AL$11,'Transactions (Dated)'!$C$2:$C$53,"Buy")-SUMIFS('Transactions (Dated)'!$E$2:$E$53,'Transactions (Dated)'!$D$2:$D$53,'Share Values'!$X409,'Transactions (Dated)'!$B$2:$B$53,'Share Values'!AL$11,'Transactions (Dated)'!$C$2:$C$53,"Sell")</f>
        <v>0</v>
      </c>
      <c r="AM409" s="40">
        <f ca="1">AM408+SUMIFS('Transactions (Dated)'!$E$2:$E$53,'Transactions (Dated)'!$D$2:$D$53,'Share Values'!$X409,'Transactions (Dated)'!$B$2:$B$53,'Share Values'!AM$11,'Transactions (Dated)'!$C$2:$C$53,"Buy")-SUMIFS('Transactions (Dated)'!$E$2:$E$53,'Transactions (Dated)'!$D$2:$D$53,'Share Values'!$X409,'Transactions (Dated)'!$B$2:$B$53,'Share Values'!AM$11,'Transactions (Dated)'!$C$2:$C$53,"Sell")</f>
        <v>0</v>
      </c>
      <c r="AN409" s="40">
        <f ca="1">AN408+SUMIFS('Transactions (Dated)'!$E$2:$E$53,'Transactions (Dated)'!$D$2:$D$53,'Share Values'!$X409,'Transactions (Dated)'!$B$2:$B$53,'Share Values'!AN$11,'Transactions (Dated)'!$C$2:$C$53,"Buy")-SUMIFS('Transactions (Dated)'!$E$2:$E$53,'Transactions (Dated)'!$D$2:$D$53,'Share Values'!$X409,'Transactions (Dated)'!$B$2:$B$53,'Share Values'!AN$11,'Transactions (Dated)'!$C$2:$C$53,"Sell")</f>
        <v>0</v>
      </c>
      <c r="AO409" s="40"/>
      <c r="AQ409" s="3">
        <f t="shared" si="167"/>
        <v>42492</v>
      </c>
      <c r="AR409" s="6">
        <f t="shared" ca="1" si="168"/>
        <v>40885</v>
      </c>
      <c r="AS409" s="6">
        <f t="shared" ca="1" si="169"/>
        <v>22875</v>
      </c>
      <c r="AT409" s="6">
        <f t="shared" ca="1" si="170"/>
        <v>540780.17999999993</v>
      </c>
      <c r="AU409" s="6">
        <f t="shared" ca="1" si="171"/>
        <v>63968.520000000004</v>
      </c>
      <c r="AV409" s="6">
        <f t="shared" ca="1" si="172"/>
        <v>37708.879999999997</v>
      </c>
      <c r="AW409" s="6">
        <f t="shared" ca="1" si="173"/>
        <v>0</v>
      </c>
      <c r="AX409" s="6">
        <f t="shared" ca="1" si="174"/>
        <v>51388</v>
      </c>
      <c r="AY409" s="6">
        <f t="shared" ca="1" si="175"/>
        <v>64898.570000000007</v>
      </c>
      <c r="AZ409" s="6">
        <f t="shared" ca="1" si="176"/>
        <v>56730.500000000007</v>
      </c>
      <c r="BA409" s="6">
        <f t="shared" ca="1" si="177"/>
        <v>0</v>
      </c>
      <c r="BB409" s="6">
        <f t="shared" ca="1" si="178"/>
        <v>0</v>
      </c>
      <c r="BC409" s="6">
        <f t="shared" ca="1" si="179"/>
        <v>0</v>
      </c>
      <c r="BD409" s="6">
        <f t="shared" ca="1" si="180"/>
        <v>0</v>
      </c>
      <c r="BE409" s="6">
        <f t="shared" ca="1" si="181"/>
        <v>0</v>
      </c>
      <c r="BF409" s="6">
        <f t="shared" ca="1" si="188"/>
        <v>0</v>
      </c>
      <c r="BG409" s="6">
        <f t="shared" ca="1" si="189"/>
        <v>0</v>
      </c>
      <c r="BH409" s="6"/>
      <c r="BJ409" s="4">
        <f t="shared" ca="1" si="182"/>
        <v>879234.64999999991</v>
      </c>
      <c r="BL409" s="3">
        <f t="shared" si="183"/>
        <v>42492</v>
      </c>
      <c r="BM409" s="6">
        <f>BM408+SUMIFS('Transactions (Dated)'!G:G,'Transactions (Dated)'!D:D,'Share Values'!AQ409)</f>
        <v>64398.239999999991</v>
      </c>
      <c r="BN409" s="6">
        <f ca="1">BN408+SUMIFS('Transactions (Dated)'!$F:$F,'Transactions (Dated)'!$D:$D,$BL409,'Transactions (Dated)'!$B:$B,BN$11,'Transactions (Dated)'!$C:$C,"Dividend (paid to cash)")*Y409</f>
        <v>0</v>
      </c>
      <c r="BO409" s="6">
        <f ca="1">BO408+SUMIFS('Transactions (Dated)'!$F:$F,'Transactions (Dated)'!$D:$D,$BL409,'Transactions (Dated)'!$B:$B,BO$11,'Transactions (Dated)'!$C:$C,"Dividend (paid to cash)")*Z409</f>
        <v>2421.875</v>
      </c>
      <c r="BP409" s="6">
        <f ca="1">BP408+SUMIFS('Transactions (Dated)'!$F:$F,'Transactions (Dated)'!$D:$D,$BL409,'Transactions (Dated)'!$B:$B,BP$11,'Transactions (Dated)'!$C:$C,"Dividend (paid to cash)")*AA409</f>
        <v>39975.296999999999</v>
      </c>
      <c r="BQ409" s="6">
        <f ca="1">BQ408+SUMIFS('Transactions (Dated)'!$F:$F,'Transactions (Dated)'!$D:$D,$BL409,'Transactions (Dated)'!$B:$B,BQ$11,'Transactions (Dated)'!$C:$C,"Dividend (paid to cash)")*AB409</f>
        <v>312.18000000000006</v>
      </c>
      <c r="BR409" s="6">
        <f ca="1">BR408+SUMIFS('Transactions (Dated)'!$F:$F,'Transactions (Dated)'!$D:$D,$BL409,'Transactions (Dated)'!$B:$B,BR$11,'Transactions (Dated)'!$C:$C,"Dividend (paid to cash)")*AC409</f>
        <v>0</v>
      </c>
      <c r="BS409" s="6">
        <f ca="1">BS408+SUMIFS('Transactions (Dated)'!$F:$F,'Transactions (Dated)'!$D:$D,$BL409,'Transactions (Dated)'!$B:$B,BS$11,'Transactions (Dated)'!$C:$C,"Dividend (paid to cash)")*AD409</f>
        <v>0</v>
      </c>
      <c r="BT409" s="6">
        <f ca="1">BT408+SUMIFS('Transactions (Dated)'!$F:$F,'Transactions (Dated)'!$D:$D,$BL409,'Transactions (Dated)'!$B:$B,BT$11,'Transactions (Dated)'!$C:$C,"Dividend (paid to cash)")*AE409</f>
        <v>1014.9999999999999</v>
      </c>
      <c r="BU409" s="6">
        <f ca="1">BU408+SUMIFS('Transactions (Dated)'!$F:$F,'Transactions (Dated)'!$D:$D,$BL409,'Transactions (Dated)'!$B:$B,BU$11,'Transactions (Dated)'!$C:$C,"Dividend (paid to cash)")*AF409</f>
        <v>0</v>
      </c>
      <c r="BV409" s="6">
        <f ca="1">BV408+SUMIFS('Transactions (Dated)'!$F:$F,'Transactions (Dated)'!$D:$D,$BL409,'Transactions (Dated)'!$B:$B,BV$11,'Transactions (Dated)'!$C:$C,"Dividend (paid to cash)")*AG409</f>
        <v>0</v>
      </c>
      <c r="BW409" s="6">
        <f ca="1">BW408+SUMIFS('Transactions (Dated)'!$F:$F,'Transactions (Dated)'!$D:$D,$BL409,'Transactions (Dated)'!$B:$B,BW$11,'Transactions (Dated)'!$C:$C,"Dividend (paid to cash)")*AH409</f>
        <v>0</v>
      </c>
      <c r="BX409" s="6">
        <f ca="1">BX408+SUMIFS('Transactions (Dated)'!$F:$F,'Transactions (Dated)'!$D:$D,$BL409,'Transactions (Dated)'!$B:$B,BX$11,'Transactions (Dated)'!$C:$C,"Dividend (paid to cash)")*AI409</f>
        <v>0</v>
      </c>
      <c r="BY409" s="6">
        <f ca="1">BY408+SUMIFS('Transactions (Dated)'!$F:$F,'Transactions (Dated)'!$D:$D,$BL409,'Transactions (Dated)'!$B:$B,BY$11,'Transactions (Dated)'!$C:$C,"Dividend (paid to cash)")*AJ409</f>
        <v>0</v>
      </c>
      <c r="BZ409" s="6">
        <f ca="1">BZ408+SUMIFS('Transactions (Dated)'!$F:$F,'Transactions (Dated)'!$D:$D,$BL409,'Transactions (Dated)'!$B:$B,BZ$11,'Transactions (Dated)'!$C:$C,"Dividend (paid to cash)")*AK409</f>
        <v>0</v>
      </c>
      <c r="CA409" s="6">
        <f ca="1">CA408+SUMIFS('Transactions (Dated)'!$F:$F,'Transactions (Dated)'!$D:$D,$BL409,'Transactions (Dated)'!$B:$B,CA$11,'Transactions (Dated)'!$C:$C,"Dividend (paid to cash)")*AL409</f>
        <v>0</v>
      </c>
      <c r="CB409" s="6">
        <v>0</v>
      </c>
      <c r="CC409" s="6">
        <v>0</v>
      </c>
      <c r="CD409" s="6"/>
      <c r="CF409" s="6">
        <f t="shared" ca="1" si="190"/>
        <v>108122.59199999998</v>
      </c>
      <c r="CH409" s="3">
        <f t="shared" si="191"/>
        <v>42492</v>
      </c>
      <c r="CI409" s="4">
        <f t="shared" ca="1" si="184"/>
        <v>879234.64999999991</v>
      </c>
      <c r="CJ409" s="4">
        <f t="shared" ca="1" si="185"/>
        <v>108122.59199999998</v>
      </c>
      <c r="CL409" s="4">
        <f t="shared" ca="1" si="186"/>
        <v>987357.24199999985</v>
      </c>
    </row>
    <row r="410" spans="2:90" x14ac:dyDescent="0.15">
      <c r="B410" s="3">
        <f t="shared" si="187"/>
        <v>42493</v>
      </c>
      <c r="C410" s="2">
        <v>13707.7</v>
      </c>
      <c r="E410" s="70">
        <v>42493</v>
      </c>
      <c r="F410" s="69">
        <v>8.73</v>
      </c>
      <c r="G410" s="69">
        <v>2.42</v>
      </c>
      <c r="H410" s="69">
        <v>18.52</v>
      </c>
      <c r="I410" s="69">
        <v>32.979999999999997</v>
      </c>
      <c r="J410" s="69">
        <v>15.65</v>
      </c>
      <c r="K410" s="69">
        <v>12.63</v>
      </c>
      <c r="L410" s="69">
        <v>17.36</v>
      </c>
      <c r="M410" s="69">
        <v>4.7</v>
      </c>
      <c r="N410" s="69">
        <v>8.2899999999999991</v>
      </c>
      <c r="O410" s="69">
        <v>9.44</v>
      </c>
      <c r="P410" s="69">
        <v>29.56</v>
      </c>
      <c r="Q410" s="69">
        <v>1</v>
      </c>
      <c r="R410" s="69">
        <v>5.58</v>
      </c>
      <c r="S410" s="69">
        <v>40.69</v>
      </c>
      <c r="T410" s="69"/>
      <c r="U410">
        <v>40.69</v>
      </c>
      <c r="V410" s="4"/>
      <c r="X410" s="3">
        <f t="shared" si="166"/>
        <v>42493</v>
      </c>
      <c r="Y410" s="40">
        <f ca="1">Y409+SUMIFS('Transactions (Dated)'!$E$2:$E$53,'Transactions (Dated)'!$D$2:$D$53,'Share Values'!$X410,'Transactions (Dated)'!$B$2:$B$53,'Share Values'!Y$11,'Transactions (Dated)'!$C$2:$C$53,"Buy")-SUMIFS('Transactions (Dated)'!$E$2:$E$53,'Transactions (Dated)'!$D$2:$D$53,'Share Values'!$X410,'Transactions (Dated)'!$B$2:$B$53,'Share Values'!Y$11,'Transactions (Dated)'!$C$2:$C$53,"Sell")</f>
        <v>4625</v>
      </c>
      <c r="Z410" s="40">
        <f ca="1">Z409+SUMIFS('Transactions (Dated)'!$E$2:$E$53,'Transactions (Dated)'!$D$2:$D$53,'Share Values'!$X410,'Transactions (Dated)'!$B$2:$B$53,'Share Values'!Z$11,'Transactions (Dated)'!$C$2:$C$53,"Buy")-SUMIFS('Transactions (Dated)'!$E$2:$E$53,'Transactions (Dated)'!$D$2:$D$53,'Share Values'!$X410,'Transactions (Dated)'!$B$2:$B$53,'Share Values'!Z$11,'Transactions (Dated)'!$C$2:$C$53,"Sell")</f>
        <v>9375</v>
      </c>
      <c r="AA410" s="40">
        <f ca="1">AA409+SUMIFS('Transactions (Dated)'!$E$2:$E$53,'Transactions (Dated)'!$D$2:$D$53,'Share Values'!$X410,'Transactions (Dated)'!$B$2:$B$53,'Share Values'!AA$11,'Transactions (Dated)'!$C$2:$C$53,"Buy")-SUMIFS('Transactions (Dated)'!$E$2:$E$53,'Transactions (Dated)'!$D$2:$D$53,'Share Values'!$X410,'Transactions (Dated)'!$B$2:$B$53,'Share Values'!AA$11,'Transactions (Dated)'!$C$2:$C$53,"Sell")</f>
        <v>28857</v>
      </c>
      <c r="AB410" s="40">
        <f ca="1">AB409+SUMIFS('Transactions (Dated)'!$E$2:$E$53,'Transactions (Dated)'!$D$2:$D$53,'Share Values'!$X410,'Transactions (Dated)'!$B$2:$B$53,'Share Values'!AB$11,'Transactions (Dated)'!$C$2:$C$53,"Buy")-SUMIFS('Transactions (Dated)'!$E$2:$E$53,'Transactions (Dated)'!$D$2:$D$53,'Share Values'!$X410,'Transactions (Dated)'!$B$2:$B$53,'Share Values'!AB$11,'Transactions (Dated)'!$C$2:$C$53,"Sell")</f>
        <v>1892</v>
      </c>
      <c r="AC410" s="40">
        <f ca="1">AC409+SUMIFS('Transactions (Dated)'!$E$2:$E$53,'Transactions (Dated)'!$D$2:$D$53,'Share Values'!$X410,'Transactions (Dated)'!$B$2:$B$53,'Share Values'!AC$11,'Transactions (Dated)'!$C$2:$C$53,"Buy")-SUMIFS('Transactions (Dated)'!$E$2:$E$53,'Transactions (Dated)'!$D$2:$D$53,'Share Values'!$X410,'Transactions (Dated)'!$B$2:$B$53,'Share Values'!AC$11,'Transactions (Dated)'!$C$2:$C$53,"Sell")</f>
        <v>2348</v>
      </c>
      <c r="AD410" s="40">
        <f ca="1">AD409+SUMIFS('Transactions (Dated)'!$E$2:$E$53,'Transactions (Dated)'!$D$2:$D$53,'Share Values'!$X410,'Transactions (Dated)'!$B$2:$B$53,'Share Values'!AD$11,'Transactions (Dated)'!$C$2:$C$53,"Buy")-SUMIFS('Transactions (Dated)'!$E$2:$E$53,'Transactions (Dated)'!$D$2:$D$53,'Share Values'!$X410,'Transactions (Dated)'!$B$2:$B$53,'Share Values'!AD$11,'Transactions (Dated)'!$C$2:$C$53,"Sell")</f>
        <v>0</v>
      </c>
      <c r="AE410" s="40">
        <f ca="1">AE409+SUMIFS('Transactions (Dated)'!$E$2:$E$53,'Transactions (Dated)'!$D$2:$D$53,'Share Values'!$X410,'Transactions (Dated)'!$B$2:$B$53,'Share Values'!AE$11,'Transactions (Dated)'!$C$2:$C$53,"Buy")-SUMIFS('Transactions (Dated)'!$E$2:$E$53,'Transactions (Dated)'!$D$2:$D$53,'Share Values'!$X410,'Transactions (Dated)'!$B$2:$B$53,'Share Values'!AE$11,'Transactions (Dated)'!$C$2:$C$53,"Sell")</f>
        <v>2900</v>
      </c>
      <c r="AF410" s="40">
        <f ca="1">AF409+SUMIFS('Transactions (Dated)'!$E$2:$E$53,'Transactions (Dated)'!$D$2:$D$53,'Share Values'!$X410,'Transactions (Dated)'!$B$2:$B$53,'Share Values'!AF$11,'Transactions (Dated)'!$C$2:$C$53,"Buy")-SUMIFS('Transactions (Dated)'!$E$2:$E$53,'Transactions (Dated)'!$D$2:$D$53,'Share Values'!$X410,'Transactions (Dated)'!$B$2:$B$53,'Share Values'!AF$11,'Transactions (Dated)'!$C$2:$C$53,"Sell")</f>
        <v>14201</v>
      </c>
      <c r="AG410" s="40">
        <f ca="1">AG409+SUMIFS('Transactions (Dated)'!$E$2:$E$53,'Transactions (Dated)'!$D$2:$D$53,'Share Values'!$X410,'Transactions (Dated)'!$B$2:$B$53,'Share Values'!AG$11,'Transactions (Dated)'!$C$2:$C$53,"Buy")-SUMIFS('Transactions (Dated)'!$E$2:$E$53,'Transactions (Dated)'!$D$2:$D$53,'Share Values'!$X410,'Transactions (Dated)'!$B$2:$B$53,'Share Values'!AG$11,'Transactions (Dated)'!$C$2:$C$53,"Sell")</f>
        <v>6835</v>
      </c>
      <c r="AH410" s="40">
        <f ca="1">AH409+SUMIFS('Transactions (Dated)'!$E$2:$E$53,'Transactions (Dated)'!$D$2:$D$53,'Share Values'!$X410,'Transactions (Dated)'!$B$2:$B$53,'Share Values'!AH$11,'Transactions (Dated)'!$C$2:$C$53,"Buy")-SUMIFS('Transactions (Dated)'!$E$2:$E$53,'Transactions (Dated)'!$D$2:$D$53,'Share Values'!$X410,'Transactions (Dated)'!$B$2:$B$53,'Share Values'!AH$11,'Transactions (Dated)'!$C$2:$C$53,"Sell")</f>
        <v>0</v>
      </c>
      <c r="AI410" s="40">
        <f ca="1">AI409+SUMIFS('Transactions (Dated)'!$E$2:$E$53,'Transactions (Dated)'!$D$2:$D$53,'Share Values'!$X410,'Transactions (Dated)'!$B$2:$B$53,'Share Values'!AI$11,'Transactions (Dated)'!$C$2:$C$53,"Buy")-SUMIFS('Transactions (Dated)'!$E$2:$E$53,'Transactions (Dated)'!$D$2:$D$53,'Share Values'!$X410,'Transactions (Dated)'!$B$2:$B$53,'Share Values'!AI$11,'Transactions (Dated)'!$C$2:$C$53,"Sell")</f>
        <v>0</v>
      </c>
      <c r="AJ410" s="40">
        <f ca="1">AJ409+SUMIFS('Transactions (Dated)'!$E$2:$E$53,'Transactions (Dated)'!$D$2:$D$53,'Share Values'!$X410,'Transactions (Dated)'!$B$2:$B$53,'Share Values'!AJ$11,'Transactions (Dated)'!$C$2:$C$53,"Buy")-SUMIFS('Transactions (Dated)'!$E$2:$E$53,'Transactions (Dated)'!$D$2:$D$53,'Share Values'!$X410,'Transactions (Dated)'!$B$2:$B$53,'Share Values'!AJ$11,'Transactions (Dated)'!$C$2:$C$53,"Sell")</f>
        <v>0</v>
      </c>
      <c r="AK410" s="40">
        <f ca="1">AK409+SUMIFS('Transactions (Dated)'!$E$2:$E$53,'Transactions (Dated)'!$D$2:$D$53,'Share Values'!$X410,'Transactions (Dated)'!$B$2:$B$53,'Share Values'!AK$11,'Transactions (Dated)'!$C$2:$C$53,"Buy")-SUMIFS('Transactions (Dated)'!$E$2:$E$53,'Transactions (Dated)'!$D$2:$D$53,'Share Values'!$X410,'Transactions (Dated)'!$B$2:$B$53,'Share Values'!AK$11,'Transactions (Dated)'!$C$2:$C$53,"Sell")</f>
        <v>0</v>
      </c>
      <c r="AL410" s="40">
        <f ca="1">AL409+SUMIFS('Transactions (Dated)'!$E$2:$E$53,'Transactions (Dated)'!$D$2:$D$53,'Share Values'!$X410,'Transactions (Dated)'!$B$2:$B$53,'Share Values'!AL$11,'Transactions (Dated)'!$C$2:$C$53,"Buy")-SUMIFS('Transactions (Dated)'!$E$2:$E$53,'Transactions (Dated)'!$D$2:$D$53,'Share Values'!$X410,'Transactions (Dated)'!$B$2:$B$53,'Share Values'!AL$11,'Transactions (Dated)'!$C$2:$C$53,"Sell")</f>
        <v>0</v>
      </c>
      <c r="AM410" s="40">
        <f ca="1">AM409+SUMIFS('Transactions (Dated)'!$E$2:$E$53,'Transactions (Dated)'!$D$2:$D$53,'Share Values'!$X410,'Transactions (Dated)'!$B$2:$B$53,'Share Values'!AM$11,'Transactions (Dated)'!$C$2:$C$53,"Buy")-SUMIFS('Transactions (Dated)'!$E$2:$E$53,'Transactions (Dated)'!$D$2:$D$53,'Share Values'!$X410,'Transactions (Dated)'!$B$2:$B$53,'Share Values'!AM$11,'Transactions (Dated)'!$C$2:$C$53,"Sell")</f>
        <v>0</v>
      </c>
      <c r="AN410" s="40">
        <f ca="1">AN409+SUMIFS('Transactions (Dated)'!$E$2:$E$53,'Transactions (Dated)'!$D$2:$D$53,'Share Values'!$X410,'Transactions (Dated)'!$B$2:$B$53,'Share Values'!AN$11,'Transactions (Dated)'!$C$2:$C$53,"Buy")-SUMIFS('Transactions (Dated)'!$E$2:$E$53,'Transactions (Dated)'!$D$2:$D$53,'Share Values'!$X410,'Transactions (Dated)'!$B$2:$B$53,'Share Values'!AN$11,'Transactions (Dated)'!$C$2:$C$53,"Sell")</f>
        <v>0</v>
      </c>
      <c r="AO410" s="40"/>
      <c r="AQ410" s="3">
        <f t="shared" si="167"/>
        <v>42493</v>
      </c>
      <c r="AR410" s="6">
        <f t="shared" ca="1" si="168"/>
        <v>40376.25</v>
      </c>
      <c r="AS410" s="6">
        <f t="shared" ca="1" si="169"/>
        <v>22687.5</v>
      </c>
      <c r="AT410" s="6">
        <f t="shared" ca="1" si="170"/>
        <v>534431.64</v>
      </c>
      <c r="AU410" s="6">
        <f t="shared" ca="1" si="171"/>
        <v>62398.159999999996</v>
      </c>
      <c r="AV410" s="6">
        <f t="shared" ca="1" si="172"/>
        <v>36746.200000000004</v>
      </c>
      <c r="AW410" s="6">
        <f t="shared" ca="1" si="173"/>
        <v>0</v>
      </c>
      <c r="AX410" s="6">
        <f t="shared" ca="1" si="174"/>
        <v>50344</v>
      </c>
      <c r="AY410" s="6">
        <f t="shared" ca="1" si="175"/>
        <v>66744.7</v>
      </c>
      <c r="AZ410" s="6">
        <f t="shared" ca="1" si="176"/>
        <v>56662.149999999994</v>
      </c>
      <c r="BA410" s="6">
        <f t="shared" ca="1" si="177"/>
        <v>0</v>
      </c>
      <c r="BB410" s="6">
        <f t="shared" ca="1" si="178"/>
        <v>0</v>
      </c>
      <c r="BC410" s="6">
        <f t="shared" ca="1" si="179"/>
        <v>0</v>
      </c>
      <c r="BD410" s="6">
        <f t="shared" ca="1" si="180"/>
        <v>0</v>
      </c>
      <c r="BE410" s="6">
        <f t="shared" ca="1" si="181"/>
        <v>0</v>
      </c>
      <c r="BF410" s="6">
        <f t="shared" ca="1" si="188"/>
        <v>0</v>
      </c>
      <c r="BG410" s="6">
        <f t="shared" ca="1" si="189"/>
        <v>0</v>
      </c>
      <c r="BH410" s="6"/>
      <c r="BJ410" s="4">
        <f t="shared" ca="1" si="182"/>
        <v>870390.6</v>
      </c>
      <c r="BL410" s="3">
        <f t="shared" si="183"/>
        <v>42493</v>
      </c>
      <c r="BM410" s="6">
        <f>BM409+SUMIFS('Transactions (Dated)'!G:G,'Transactions (Dated)'!D:D,'Share Values'!AQ410)</f>
        <v>64398.239999999991</v>
      </c>
      <c r="BN410" s="6">
        <f ca="1">BN409+SUMIFS('Transactions (Dated)'!$F:$F,'Transactions (Dated)'!$D:$D,$BL410,'Transactions (Dated)'!$B:$B,BN$11,'Transactions (Dated)'!$C:$C,"Dividend (paid to cash)")*Y410</f>
        <v>0</v>
      </c>
      <c r="BO410" s="6">
        <f ca="1">BO409+SUMIFS('Transactions (Dated)'!$F:$F,'Transactions (Dated)'!$D:$D,$BL410,'Transactions (Dated)'!$B:$B,BO$11,'Transactions (Dated)'!$C:$C,"Dividend (paid to cash)")*Z410</f>
        <v>2421.875</v>
      </c>
      <c r="BP410" s="6">
        <f ca="1">BP409+SUMIFS('Transactions (Dated)'!$F:$F,'Transactions (Dated)'!$D:$D,$BL410,'Transactions (Dated)'!$B:$B,BP$11,'Transactions (Dated)'!$C:$C,"Dividend (paid to cash)")*AA410</f>
        <v>39975.296999999999</v>
      </c>
      <c r="BQ410" s="6">
        <f ca="1">BQ409+SUMIFS('Transactions (Dated)'!$F:$F,'Transactions (Dated)'!$D:$D,$BL410,'Transactions (Dated)'!$B:$B,BQ$11,'Transactions (Dated)'!$C:$C,"Dividend (paid to cash)")*AB410</f>
        <v>312.18000000000006</v>
      </c>
      <c r="BR410" s="6">
        <f ca="1">BR409+SUMIFS('Transactions (Dated)'!$F:$F,'Transactions (Dated)'!$D:$D,$BL410,'Transactions (Dated)'!$B:$B,BR$11,'Transactions (Dated)'!$C:$C,"Dividend (paid to cash)")*AC410</f>
        <v>0</v>
      </c>
      <c r="BS410" s="6">
        <f ca="1">BS409+SUMIFS('Transactions (Dated)'!$F:$F,'Transactions (Dated)'!$D:$D,$BL410,'Transactions (Dated)'!$B:$B,BS$11,'Transactions (Dated)'!$C:$C,"Dividend (paid to cash)")*AD410</f>
        <v>0</v>
      </c>
      <c r="BT410" s="6">
        <f ca="1">BT409+SUMIFS('Transactions (Dated)'!$F:$F,'Transactions (Dated)'!$D:$D,$BL410,'Transactions (Dated)'!$B:$B,BT$11,'Transactions (Dated)'!$C:$C,"Dividend (paid to cash)")*AE410</f>
        <v>1014.9999999999999</v>
      </c>
      <c r="BU410" s="6">
        <f ca="1">BU409+SUMIFS('Transactions (Dated)'!$F:$F,'Transactions (Dated)'!$D:$D,$BL410,'Transactions (Dated)'!$B:$B,BU$11,'Transactions (Dated)'!$C:$C,"Dividend (paid to cash)")*AF410</f>
        <v>0</v>
      </c>
      <c r="BV410" s="6">
        <f ca="1">BV409+SUMIFS('Transactions (Dated)'!$F:$F,'Transactions (Dated)'!$D:$D,$BL410,'Transactions (Dated)'!$B:$B,BV$11,'Transactions (Dated)'!$C:$C,"Dividend (paid to cash)")*AG410</f>
        <v>0</v>
      </c>
      <c r="BW410" s="6">
        <f ca="1">BW409+SUMIFS('Transactions (Dated)'!$F:$F,'Transactions (Dated)'!$D:$D,$BL410,'Transactions (Dated)'!$B:$B,BW$11,'Transactions (Dated)'!$C:$C,"Dividend (paid to cash)")*AH410</f>
        <v>0</v>
      </c>
      <c r="BX410" s="6">
        <f ca="1">BX409+SUMIFS('Transactions (Dated)'!$F:$F,'Transactions (Dated)'!$D:$D,$BL410,'Transactions (Dated)'!$B:$B,BX$11,'Transactions (Dated)'!$C:$C,"Dividend (paid to cash)")*AI410</f>
        <v>0</v>
      </c>
      <c r="BY410" s="6">
        <f ca="1">BY409+SUMIFS('Transactions (Dated)'!$F:$F,'Transactions (Dated)'!$D:$D,$BL410,'Transactions (Dated)'!$B:$B,BY$11,'Transactions (Dated)'!$C:$C,"Dividend (paid to cash)")*AJ410</f>
        <v>0</v>
      </c>
      <c r="BZ410" s="6">
        <f ca="1">BZ409+SUMIFS('Transactions (Dated)'!$F:$F,'Transactions (Dated)'!$D:$D,$BL410,'Transactions (Dated)'!$B:$B,BZ$11,'Transactions (Dated)'!$C:$C,"Dividend (paid to cash)")*AK410</f>
        <v>0</v>
      </c>
      <c r="CA410" s="6">
        <f ca="1">CA409+SUMIFS('Transactions (Dated)'!$F:$F,'Transactions (Dated)'!$D:$D,$BL410,'Transactions (Dated)'!$B:$B,CA$11,'Transactions (Dated)'!$C:$C,"Dividend (paid to cash)")*AL410</f>
        <v>0</v>
      </c>
      <c r="CB410" s="6">
        <v>0</v>
      </c>
      <c r="CC410" s="6">
        <v>0</v>
      </c>
      <c r="CD410" s="6"/>
      <c r="CF410" s="6">
        <f t="shared" ca="1" si="190"/>
        <v>108122.59199999998</v>
      </c>
      <c r="CH410" s="3">
        <f t="shared" si="191"/>
        <v>42493</v>
      </c>
      <c r="CI410" s="4">
        <f t="shared" ca="1" si="184"/>
        <v>870390.6</v>
      </c>
      <c r="CJ410" s="4">
        <f t="shared" ca="1" si="185"/>
        <v>108122.59199999998</v>
      </c>
      <c r="CL410" s="4">
        <f t="shared" ca="1" si="186"/>
        <v>978513.19199999992</v>
      </c>
    </row>
    <row r="411" spans="2:90" x14ac:dyDescent="0.15">
      <c r="B411" s="3">
        <f t="shared" si="187"/>
        <v>42494</v>
      </c>
      <c r="C411" s="2">
        <v>13632</v>
      </c>
      <c r="E411" s="70">
        <v>42494</v>
      </c>
      <c r="F411" s="69">
        <v>8.69</v>
      </c>
      <c r="G411" s="69">
        <v>2.38</v>
      </c>
      <c r="H411" s="69">
        <v>18.41</v>
      </c>
      <c r="I411" s="69">
        <v>34.01</v>
      </c>
      <c r="J411" s="69">
        <v>15.72</v>
      </c>
      <c r="K411" s="69">
        <v>12.53</v>
      </c>
      <c r="L411" s="69">
        <v>17.329999999999998</v>
      </c>
      <c r="M411" s="69">
        <v>4.6399999999999997</v>
      </c>
      <c r="N411" s="69">
        <v>8.3000000000000007</v>
      </c>
      <c r="O411" s="69">
        <v>9.4167000000000005</v>
      </c>
      <c r="P411" s="69">
        <v>28.98</v>
      </c>
      <c r="Q411" s="69">
        <v>1.01</v>
      </c>
      <c r="R411" s="69">
        <v>5.2</v>
      </c>
      <c r="S411" s="69">
        <v>40.61</v>
      </c>
      <c r="T411" s="69"/>
      <c r="U411">
        <v>40.61</v>
      </c>
      <c r="V411" s="4"/>
      <c r="X411" s="3">
        <f t="shared" si="166"/>
        <v>42494</v>
      </c>
      <c r="Y411" s="40">
        <f ca="1">Y410+SUMIFS('Transactions (Dated)'!$E$2:$E$53,'Transactions (Dated)'!$D$2:$D$53,'Share Values'!$X411,'Transactions (Dated)'!$B$2:$B$53,'Share Values'!Y$11,'Transactions (Dated)'!$C$2:$C$53,"Buy")-SUMIFS('Transactions (Dated)'!$E$2:$E$53,'Transactions (Dated)'!$D$2:$D$53,'Share Values'!$X411,'Transactions (Dated)'!$B$2:$B$53,'Share Values'!Y$11,'Transactions (Dated)'!$C$2:$C$53,"Sell")</f>
        <v>4625</v>
      </c>
      <c r="Z411" s="40">
        <f ca="1">Z410+SUMIFS('Transactions (Dated)'!$E$2:$E$53,'Transactions (Dated)'!$D$2:$D$53,'Share Values'!$X411,'Transactions (Dated)'!$B$2:$B$53,'Share Values'!Z$11,'Transactions (Dated)'!$C$2:$C$53,"Buy")-SUMIFS('Transactions (Dated)'!$E$2:$E$53,'Transactions (Dated)'!$D$2:$D$53,'Share Values'!$X411,'Transactions (Dated)'!$B$2:$B$53,'Share Values'!Z$11,'Transactions (Dated)'!$C$2:$C$53,"Sell")</f>
        <v>9375</v>
      </c>
      <c r="AA411" s="40">
        <f ca="1">AA410+SUMIFS('Transactions (Dated)'!$E$2:$E$53,'Transactions (Dated)'!$D$2:$D$53,'Share Values'!$X411,'Transactions (Dated)'!$B$2:$B$53,'Share Values'!AA$11,'Transactions (Dated)'!$C$2:$C$53,"Buy")-SUMIFS('Transactions (Dated)'!$E$2:$E$53,'Transactions (Dated)'!$D$2:$D$53,'Share Values'!$X411,'Transactions (Dated)'!$B$2:$B$53,'Share Values'!AA$11,'Transactions (Dated)'!$C$2:$C$53,"Sell")</f>
        <v>28857</v>
      </c>
      <c r="AB411" s="40">
        <f ca="1">AB410+SUMIFS('Transactions (Dated)'!$E$2:$E$53,'Transactions (Dated)'!$D$2:$D$53,'Share Values'!$X411,'Transactions (Dated)'!$B$2:$B$53,'Share Values'!AB$11,'Transactions (Dated)'!$C$2:$C$53,"Buy")-SUMIFS('Transactions (Dated)'!$E$2:$E$53,'Transactions (Dated)'!$D$2:$D$53,'Share Values'!$X411,'Transactions (Dated)'!$B$2:$B$53,'Share Values'!AB$11,'Transactions (Dated)'!$C$2:$C$53,"Sell")</f>
        <v>1892</v>
      </c>
      <c r="AC411" s="40">
        <f ca="1">AC410+SUMIFS('Transactions (Dated)'!$E$2:$E$53,'Transactions (Dated)'!$D$2:$D$53,'Share Values'!$X411,'Transactions (Dated)'!$B$2:$B$53,'Share Values'!AC$11,'Transactions (Dated)'!$C$2:$C$53,"Buy")-SUMIFS('Transactions (Dated)'!$E$2:$E$53,'Transactions (Dated)'!$D$2:$D$53,'Share Values'!$X411,'Transactions (Dated)'!$B$2:$B$53,'Share Values'!AC$11,'Transactions (Dated)'!$C$2:$C$53,"Sell")</f>
        <v>2348</v>
      </c>
      <c r="AD411" s="40">
        <f ca="1">AD410+SUMIFS('Transactions (Dated)'!$E$2:$E$53,'Transactions (Dated)'!$D$2:$D$53,'Share Values'!$X411,'Transactions (Dated)'!$B$2:$B$53,'Share Values'!AD$11,'Transactions (Dated)'!$C$2:$C$53,"Buy")-SUMIFS('Transactions (Dated)'!$E$2:$E$53,'Transactions (Dated)'!$D$2:$D$53,'Share Values'!$X411,'Transactions (Dated)'!$B$2:$B$53,'Share Values'!AD$11,'Transactions (Dated)'!$C$2:$C$53,"Sell")</f>
        <v>0</v>
      </c>
      <c r="AE411" s="40">
        <f ca="1">AE410+SUMIFS('Transactions (Dated)'!$E$2:$E$53,'Transactions (Dated)'!$D$2:$D$53,'Share Values'!$X411,'Transactions (Dated)'!$B$2:$B$53,'Share Values'!AE$11,'Transactions (Dated)'!$C$2:$C$53,"Buy")-SUMIFS('Transactions (Dated)'!$E$2:$E$53,'Transactions (Dated)'!$D$2:$D$53,'Share Values'!$X411,'Transactions (Dated)'!$B$2:$B$53,'Share Values'!AE$11,'Transactions (Dated)'!$C$2:$C$53,"Sell")</f>
        <v>2900</v>
      </c>
      <c r="AF411" s="40">
        <f ca="1">AF410+SUMIFS('Transactions (Dated)'!$E$2:$E$53,'Transactions (Dated)'!$D$2:$D$53,'Share Values'!$X411,'Transactions (Dated)'!$B$2:$B$53,'Share Values'!AF$11,'Transactions (Dated)'!$C$2:$C$53,"Buy")-SUMIFS('Transactions (Dated)'!$E$2:$E$53,'Transactions (Dated)'!$D$2:$D$53,'Share Values'!$X411,'Transactions (Dated)'!$B$2:$B$53,'Share Values'!AF$11,'Transactions (Dated)'!$C$2:$C$53,"Sell")</f>
        <v>14201</v>
      </c>
      <c r="AG411" s="40">
        <f ca="1">AG410+SUMIFS('Transactions (Dated)'!$E$2:$E$53,'Transactions (Dated)'!$D$2:$D$53,'Share Values'!$X411,'Transactions (Dated)'!$B$2:$B$53,'Share Values'!AG$11,'Transactions (Dated)'!$C$2:$C$53,"Buy")-SUMIFS('Transactions (Dated)'!$E$2:$E$53,'Transactions (Dated)'!$D$2:$D$53,'Share Values'!$X411,'Transactions (Dated)'!$B$2:$B$53,'Share Values'!AG$11,'Transactions (Dated)'!$C$2:$C$53,"Sell")</f>
        <v>6835</v>
      </c>
      <c r="AH411" s="40">
        <f ca="1">AH410+SUMIFS('Transactions (Dated)'!$E$2:$E$53,'Transactions (Dated)'!$D$2:$D$53,'Share Values'!$X411,'Transactions (Dated)'!$B$2:$B$53,'Share Values'!AH$11,'Transactions (Dated)'!$C$2:$C$53,"Buy")-SUMIFS('Transactions (Dated)'!$E$2:$E$53,'Transactions (Dated)'!$D$2:$D$53,'Share Values'!$X411,'Transactions (Dated)'!$B$2:$B$53,'Share Values'!AH$11,'Transactions (Dated)'!$C$2:$C$53,"Sell")</f>
        <v>0</v>
      </c>
      <c r="AI411" s="40">
        <f ca="1">AI410+SUMIFS('Transactions (Dated)'!$E$2:$E$53,'Transactions (Dated)'!$D$2:$D$53,'Share Values'!$X411,'Transactions (Dated)'!$B$2:$B$53,'Share Values'!AI$11,'Transactions (Dated)'!$C$2:$C$53,"Buy")-SUMIFS('Transactions (Dated)'!$E$2:$E$53,'Transactions (Dated)'!$D$2:$D$53,'Share Values'!$X411,'Transactions (Dated)'!$B$2:$B$53,'Share Values'!AI$11,'Transactions (Dated)'!$C$2:$C$53,"Sell")</f>
        <v>0</v>
      </c>
      <c r="AJ411" s="40">
        <f ca="1">AJ410+SUMIFS('Transactions (Dated)'!$E$2:$E$53,'Transactions (Dated)'!$D$2:$D$53,'Share Values'!$X411,'Transactions (Dated)'!$B$2:$B$53,'Share Values'!AJ$11,'Transactions (Dated)'!$C$2:$C$53,"Buy")-SUMIFS('Transactions (Dated)'!$E$2:$E$53,'Transactions (Dated)'!$D$2:$D$53,'Share Values'!$X411,'Transactions (Dated)'!$B$2:$B$53,'Share Values'!AJ$11,'Transactions (Dated)'!$C$2:$C$53,"Sell")</f>
        <v>0</v>
      </c>
      <c r="AK411" s="40">
        <f ca="1">AK410+SUMIFS('Transactions (Dated)'!$E$2:$E$53,'Transactions (Dated)'!$D$2:$D$53,'Share Values'!$X411,'Transactions (Dated)'!$B$2:$B$53,'Share Values'!AK$11,'Transactions (Dated)'!$C$2:$C$53,"Buy")-SUMIFS('Transactions (Dated)'!$E$2:$E$53,'Transactions (Dated)'!$D$2:$D$53,'Share Values'!$X411,'Transactions (Dated)'!$B$2:$B$53,'Share Values'!AK$11,'Transactions (Dated)'!$C$2:$C$53,"Sell")</f>
        <v>0</v>
      </c>
      <c r="AL411" s="40">
        <f ca="1">AL410+SUMIFS('Transactions (Dated)'!$E$2:$E$53,'Transactions (Dated)'!$D$2:$D$53,'Share Values'!$X411,'Transactions (Dated)'!$B$2:$B$53,'Share Values'!AL$11,'Transactions (Dated)'!$C$2:$C$53,"Buy")-SUMIFS('Transactions (Dated)'!$E$2:$E$53,'Transactions (Dated)'!$D$2:$D$53,'Share Values'!$X411,'Transactions (Dated)'!$B$2:$B$53,'Share Values'!AL$11,'Transactions (Dated)'!$C$2:$C$53,"Sell")</f>
        <v>0</v>
      </c>
      <c r="AM411" s="40">
        <f ca="1">AM410+SUMIFS('Transactions (Dated)'!$E$2:$E$53,'Transactions (Dated)'!$D$2:$D$53,'Share Values'!$X411,'Transactions (Dated)'!$B$2:$B$53,'Share Values'!AM$11,'Transactions (Dated)'!$C$2:$C$53,"Buy")-SUMIFS('Transactions (Dated)'!$E$2:$E$53,'Transactions (Dated)'!$D$2:$D$53,'Share Values'!$X411,'Transactions (Dated)'!$B$2:$B$53,'Share Values'!AM$11,'Transactions (Dated)'!$C$2:$C$53,"Sell")</f>
        <v>0</v>
      </c>
      <c r="AN411" s="40">
        <f ca="1">AN410+SUMIFS('Transactions (Dated)'!$E$2:$E$53,'Transactions (Dated)'!$D$2:$D$53,'Share Values'!$X411,'Transactions (Dated)'!$B$2:$B$53,'Share Values'!AN$11,'Transactions (Dated)'!$C$2:$C$53,"Buy")-SUMIFS('Transactions (Dated)'!$E$2:$E$53,'Transactions (Dated)'!$D$2:$D$53,'Share Values'!$X411,'Transactions (Dated)'!$B$2:$B$53,'Share Values'!AN$11,'Transactions (Dated)'!$C$2:$C$53,"Sell")</f>
        <v>0</v>
      </c>
      <c r="AO411" s="40"/>
      <c r="AQ411" s="3">
        <f t="shared" si="167"/>
        <v>42494</v>
      </c>
      <c r="AR411" s="6">
        <f t="shared" ca="1" si="168"/>
        <v>40191.25</v>
      </c>
      <c r="AS411" s="6">
        <f t="shared" ca="1" si="169"/>
        <v>22312.5</v>
      </c>
      <c r="AT411" s="6">
        <f t="shared" ca="1" si="170"/>
        <v>531257.37</v>
      </c>
      <c r="AU411" s="6">
        <f t="shared" ca="1" si="171"/>
        <v>64346.92</v>
      </c>
      <c r="AV411" s="6">
        <f t="shared" ca="1" si="172"/>
        <v>36910.560000000005</v>
      </c>
      <c r="AW411" s="6">
        <f t="shared" ca="1" si="173"/>
        <v>0</v>
      </c>
      <c r="AX411" s="6">
        <f t="shared" ca="1" si="174"/>
        <v>50256.999999999993</v>
      </c>
      <c r="AY411" s="6">
        <f t="shared" ca="1" si="175"/>
        <v>65892.639999999999</v>
      </c>
      <c r="AZ411" s="6">
        <f t="shared" ca="1" si="176"/>
        <v>56730.500000000007</v>
      </c>
      <c r="BA411" s="6">
        <f t="shared" ca="1" si="177"/>
        <v>0</v>
      </c>
      <c r="BB411" s="6">
        <f t="shared" ca="1" si="178"/>
        <v>0</v>
      </c>
      <c r="BC411" s="6">
        <f t="shared" ca="1" si="179"/>
        <v>0</v>
      </c>
      <c r="BD411" s="6">
        <f t="shared" ca="1" si="180"/>
        <v>0</v>
      </c>
      <c r="BE411" s="6">
        <f t="shared" ca="1" si="181"/>
        <v>0</v>
      </c>
      <c r="BF411" s="6">
        <f t="shared" ca="1" si="188"/>
        <v>0</v>
      </c>
      <c r="BG411" s="6">
        <f t="shared" ca="1" si="189"/>
        <v>0</v>
      </c>
      <c r="BH411" s="6"/>
      <c r="BJ411" s="4">
        <f t="shared" ca="1" si="182"/>
        <v>867898.74000000011</v>
      </c>
      <c r="BL411" s="3">
        <f t="shared" si="183"/>
        <v>42494</v>
      </c>
      <c r="BM411" s="6">
        <f>BM410+SUMIFS('Transactions (Dated)'!G:G,'Transactions (Dated)'!D:D,'Share Values'!AQ411)</f>
        <v>64398.239999999991</v>
      </c>
      <c r="BN411" s="6">
        <f ca="1">BN410+SUMIFS('Transactions (Dated)'!$F:$F,'Transactions (Dated)'!$D:$D,$BL411,'Transactions (Dated)'!$B:$B,BN$11,'Transactions (Dated)'!$C:$C,"Dividend (paid to cash)")*Y411</f>
        <v>0</v>
      </c>
      <c r="BO411" s="6">
        <f ca="1">BO410+SUMIFS('Transactions (Dated)'!$F:$F,'Transactions (Dated)'!$D:$D,$BL411,'Transactions (Dated)'!$B:$B,BO$11,'Transactions (Dated)'!$C:$C,"Dividend (paid to cash)")*Z411</f>
        <v>2421.875</v>
      </c>
      <c r="BP411" s="6">
        <f ca="1">BP410+SUMIFS('Transactions (Dated)'!$F:$F,'Transactions (Dated)'!$D:$D,$BL411,'Transactions (Dated)'!$B:$B,BP$11,'Transactions (Dated)'!$C:$C,"Dividend (paid to cash)")*AA411</f>
        <v>39975.296999999999</v>
      </c>
      <c r="BQ411" s="6">
        <f ca="1">BQ410+SUMIFS('Transactions (Dated)'!$F:$F,'Transactions (Dated)'!$D:$D,$BL411,'Transactions (Dated)'!$B:$B,BQ$11,'Transactions (Dated)'!$C:$C,"Dividend (paid to cash)")*AB411</f>
        <v>312.18000000000006</v>
      </c>
      <c r="BR411" s="6">
        <f ca="1">BR410+SUMIFS('Transactions (Dated)'!$F:$F,'Transactions (Dated)'!$D:$D,$BL411,'Transactions (Dated)'!$B:$B,BR$11,'Transactions (Dated)'!$C:$C,"Dividend (paid to cash)")*AC411</f>
        <v>0</v>
      </c>
      <c r="BS411" s="6">
        <f ca="1">BS410+SUMIFS('Transactions (Dated)'!$F:$F,'Transactions (Dated)'!$D:$D,$BL411,'Transactions (Dated)'!$B:$B,BS$11,'Transactions (Dated)'!$C:$C,"Dividend (paid to cash)")*AD411</f>
        <v>0</v>
      </c>
      <c r="BT411" s="6">
        <f ca="1">BT410+SUMIFS('Transactions (Dated)'!$F:$F,'Transactions (Dated)'!$D:$D,$BL411,'Transactions (Dated)'!$B:$B,BT$11,'Transactions (Dated)'!$C:$C,"Dividend (paid to cash)")*AE411</f>
        <v>1014.9999999999999</v>
      </c>
      <c r="BU411" s="6">
        <f ca="1">BU410+SUMIFS('Transactions (Dated)'!$F:$F,'Transactions (Dated)'!$D:$D,$BL411,'Transactions (Dated)'!$B:$B,BU$11,'Transactions (Dated)'!$C:$C,"Dividend (paid to cash)")*AF411</f>
        <v>0</v>
      </c>
      <c r="BV411" s="6">
        <f ca="1">BV410+SUMIFS('Transactions (Dated)'!$F:$F,'Transactions (Dated)'!$D:$D,$BL411,'Transactions (Dated)'!$B:$B,BV$11,'Transactions (Dated)'!$C:$C,"Dividend (paid to cash)")*AG411</f>
        <v>0</v>
      </c>
      <c r="BW411" s="6">
        <f ca="1">BW410+SUMIFS('Transactions (Dated)'!$F:$F,'Transactions (Dated)'!$D:$D,$BL411,'Transactions (Dated)'!$B:$B,BW$11,'Transactions (Dated)'!$C:$C,"Dividend (paid to cash)")*AH411</f>
        <v>0</v>
      </c>
      <c r="BX411" s="6">
        <f ca="1">BX410+SUMIFS('Transactions (Dated)'!$F:$F,'Transactions (Dated)'!$D:$D,$BL411,'Transactions (Dated)'!$B:$B,BX$11,'Transactions (Dated)'!$C:$C,"Dividend (paid to cash)")*AI411</f>
        <v>0</v>
      </c>
      <c r="BY411" s="6">
        <f ca="1">BY410+SUMIFS('Transactions (Dated)'!$F:$F,'Transactions (Dated)'!$D:$D,$BL411,'Transactions (Dated)'!$B:$B,BY$11,'Transactions (Dated)'!$C:$C,"Dividend (paid to cash)")*AJ411</f>
        <v>0</v>
      </c>
      <c r="BZ411" s="6">
        <f ca="1">BZ410+SUMIFS('Transactions (Dated)'!$F:$F,'Transactions (Dated)'!$D:$D,$BL411,'Transactions (Dated)'!$B:$B,BZ$11,'Transactions (Dated)'!$C:$C,"Dividend (paid to cash)")*AK411</f>
        <v>0</v>
      </c>
      <c r="CA411" s="6">
        <f ca="1">CA410+SUMIFS('Transactions (Dated)'!$F:$F,'Transactions (Dated)'!$D:$D,$BL411,'Transactions (Dated)'!$B:$B,CA$11,'Transactions (Dated)'!$C:$C,"Dividend (paid to cash)")*AL411</f>
        <v>0</v>
      </c>
      <c r="CB411" s="6">
        <v>0</v>
      </c>
      <c r="CC411" s="6">
        <v>0</v>
      </c>
      <c r="CD411" s="6"/>
      <c r="CF411" s="6">
        <f t="shared" ca="1" si="190"/>
        <v>108122.59199999998</v>
      </c>
      <c r="CH411" s="3">
        <f t="shared" si="191"/>
        <v>42494</v>
      </c>
      <c r="CI411" s="4">
        <f t="shared" ca="1" si="184"/>
        <v>867898.74000000011</v>
      </c>
      <c r="CJ411" s="4">
        <f t="shared" ca="1" si="185"/>
        <v>108122.59199999998</v>
      </c>
      <c r="CL411" s="4">
        <f t="shared" ca="1" si="186"/>
        <v>976021.33200000005</v>
      </c>
    </row>
    <row r="412" spans="2:90" x14ac:dyDescent="0.15">
      <c r="B412" s="3">
        <f t="shared" si="187"/>
        <v>42495</v>
      </c>
      <c r="C412" s="2">
        <v>13632</v>
      </c>
      <c r="E412" s="70">
        <v>42495</v>
      </c>
      <c r="F412" s="69">
        <v>8.61</v>
      </c>
      <c r="G412" s="69">
        <v>2.37</v>
      </c>
      <c r="H412" s="69">
        <v>18.420000000000002</v>
      </c>
      <c r="I412" s="69">
        <v>33.36</v>
      </c>
      <c r="J412" s="69">
        <v>15.73</v>
      </c>
      <c r="K412" s="69">
        <v>12.57</v>
      </c>
      <c r="L412" s="69">
        <v>17.34</v>
      </c>
      <c r="M412" s="69">
        <v>4.58</v>
      </c>
      <c r="N412" s="69">
        <v>8.3000000000000007</v>
      </c>
      <c r="O412" s="69">
        <v>9.35</v>
      </c>
      <c r="P412" s="69">
        <v>28.85</v>
      </c>
      <c r="Q412" s="69">
        <v>1.01</v>
      </c>
      <c r="R412" s="69">
        <v>5.15</v>
      </c>
      <c r="S412" s="69">
        <v>40.67</v>
      </c>
      <c r="T412" s="69"/>
      <c r="U412">
        <v>40.67</v>
      </c>
      <c r="V412" s="4"/>
      <c r="X412" s="3">
        <f t="shared" si="166"/>
        <v>42495</v>
      </c>
      <c r="Y412" s="40">
        <f ca="1">Y411+SUMIFS('Transactions (Dated)'!$E$2:$E$53,'Transactions (Dated)'!$D$2:$D$53,'Share Values'!$X412,'Transactions (Dated)'!$B$2:$B$53,'Share Values'!Y$11,'Transactions (Dated)'!$C$2:$C$53,"Buy")-SUMIFS('Transactions (Dated)'!$E$2:$E$53,'Transactions (Dated)'!$D$2:$D$53,'Share Values'!$X412,'Transactions (Dated)'!$B$2:$B$53,'Share Values'!Y$11,'Transactions (Dated)'!$C$2:$C$53,"Sell")</f>
        <v>4625</v>
      </c>
      <c r="Z412" s="40">
        <f ca="1">Z411+SUMIFS('Transactions (Dated)'!$E$2:$E$53,'Transactions (Dated)'!$D$2:$D$53,'Share Values'!$X412,'Transactions (Dated)'!$B$2:$B$53,'Share Values'!Z$11,'Transactions (Dated)'!$C$2:$C$53,"Buy")-SUMIFS('Transactions (Dated)'!$E$2:$E$53,'Transactions (Dated)'!$D$2:$D$53,'Share Values'!$X412,'Transactions (Dated)'!$B$2:$B$53,'Share Values'!Z$11,'Transactions (Dated)'!$C$2:$C$53,"Sell")</f>
        <v>9375</v>
      </c>
      <c r="AA412" s="40">
        <f ca="1">AA411+SUMIFS('Transactions (Dated)'!$E$2:$E$53,'Transactions (Dated)'!$D$2:$D$53,'Share Values'!$X412,'Transactions (Dated)'!$B$2:$B$53,'Share Values'!AA$11,'Transactions (Dated)'!$C$2:$C$53,"Buy")-SUMIFS('Transactions (Dated)'!$E$2:$E$53,'Transactions (Dated)'!$D$2:$D$53,'Share Values'!$X412,'Transactions (Dated)'!$B$2:$B$53,'Share Values'!AA$11,'Transactions (Dated)'!$C$2:$C$53,"Sell")</f>
        <v>28857</v>
      </c>
      <c r="AB412" s="40">
        <f ca="1">AB411+SUMIFS('Transactions (Dated)'!$E$2:$E$53,'Transactions (Dated)'!$D$2:$D$53,'Share Values'!$X412,'Transactions (Dated)'!$B$2:$B$53,'Share Values'!AB$11,'Transactions (Dated)'!$C$2:$C$53,"Buy")-SUMIFS('Transactions (Dated)'!$E$2:$E$53,'Transactions (Dated)'!$D$2:$D$53,'Share Values'!$X412,'Transactions (Dated)'!$B$2:$B$53,'Share Values'!AB$11,'Transactions (Dated)'!$C$2:$C$53,"Sell")</f>
        <v>1892</v>
      </c>
      <c r="AC412" s="40">
        <f ca="1">AC411+SUMIFS('Transactions (Dated)'!$E$2:$E$53,'Transactions (Dated)'!$D$2:$D$53,'Share Values'!$X412,'Transactions (Dated)'!$B$2:$B$53,'Share Values'!AC$11,'Transactions (Dated)'!$C$2:$C$53,"Buy")-SUMIFS('Transactions (Dated)'!$E$2:$E$53,'Transactions (Dated)'!$D$2:$D$53,'Share Values'!$X412,'Transactions (Dated)'!$B$2:$B$53,'Share Values'!AC$11,'Transactions (Dated)'!$C$2:$C$53,"Sell")</f>
        <v>2348</v>
      </c>
      <c r="AD412" s="40">
        <f ca="1">AD411+SUMIFS('Transactions (Dated)'!$E$2:$E$53,'Transactions (Dated)'!$D$2:$D$53,'Share Values'!$X412,'Transactions (Dated)'!$B$2:$B$53,'Share Values'!AD$11,'Transactions (Dated)'!$C$2:$C$53,"Buy")-SUMIFS('Transactions (Dated)'!$E$2:$E$53,'Transactions (Dated)'!$D$2:$D$53,'Share Values'!$X412,'Transactions (Dated)'!$B$2:$B$53,'Share Values'!AD$11,'Transactions (Dated)'!$C$2:$C$53,"Sell")</f>
        <v>0</v>
      </c>
      <c r="AE412" s="40">
        <f ca="1">AE411+SUMIFS('Transactions (Dated)'!$E$2:$E$53,'Transactions (Dated)'!$D$2:$D$53,'Share Values'!$X412,'Transactions (Dated)'!$B$2:$B$53,'Share Values'!AE$11,'Transactions (Dated)'!$C$2:$C$53,"Buy")-SUMIFS('Transactions (Dated)'!$E$2:$E$53,'Transactions (Dated)'!$D$2:$D$53,'Share Values'!$X412,'Transactions (Dated)'!$B$2:$B$53,'Share Values'!AE$11,'Transactions (Dated)'!$C$2:$C$53,"Sell")</f>
        <v>2900</v>
      </c>
      <c r="AF412" s="40">
        <f ca="1">AF411+SUMIFS('Transactions (Dated)'!$E$2:$E$53,'Transactions (Dated)'!$D$2:$D$53,'Share Values'!$X412,'Transactions (Dated)'!$B$2:$B$53,'Share Values'!AF$11,'Transactions (Dated)'!$C$2:$C$53,"Buy")-SUMIFS('Transactions (Dated)'!$E$2:$E$53,'Transactions (Dated)'!$D$2:$D$53,'Share Values'!$X412,'Transactions (Dated)'!$B$2:$B$53,'Share Values'!AF$11,'Transactions (Dated)'!$C$2:$C$53,"Sell")</f>
        <v>14201</v>
      </c>
      <c r="AG412" s="40">
        <f ca="1">AG411+SUMIFS('Transactions (Dated)'!$E$2:$E$53,'Transactions (Dated)'!$D$2:$D$53,'Share Values'!$X412,'Transactions (Dated)'!$B$2:$B$53,'Share Values'!AG$11,'Transactions (Dated)'!$C$2:$C$53,"Buy")-SUMIFS('Transactions (Dated)'!$E$2:$E$53,'Transactions (Dated)'!$D$2:$D$53,'Share Values'!$X412,'Transactions (Dated)'!$B$2:$B$53,'Share Values'!AG$11,'Transactions (Dated)'!$C$2:$C$53,"Sell")</f>
        <v>6835</v>
      </c>
      <c r="AH412" s="40">
        <f ca="1">AH411+SUMIFS('Transactions (Dated)'!$E$2:$E$53,'Transactions (Dated)'!$D$2:$D$53,'Share Values'!$X412,'Transactions (Dated)'!$B$2:$B$53,'Share Values'!AH$11,'Transactions (Dated)'!$C$2:$C$53,"Buy")-SUMIFS('Transactions (Dated)'!$E$2:$E$53,'Transactions (Dated)'!$D$2:$D$53,'Share Values'!$X412,'Transactions (Dated)'!$B$2:$B$53,'Share Values'!AH$11,'Transactions (Dated)'!$C$2:$C$53,"Sell")</f>
        <v>0</v>
      </c>
      <c r="AI412" s="40">
        <f ca="1">AI411+SUMIFS('Transactions (Dated)'!$E$2:$E$53,'Transactions (Dated)'!$D$2:$D$53,'Share Values'!$X412,'Transactions (Dated)'!$B$2:$B$53,'Share Values'!AI$11,'Transactions (Dated)'!$C$2:$C$53,"Buy")-SUMIFS('Transactions (Dated)'!$E$2:$E$53,'Transactions (Dated)'!$D$2:$D$53,'Share Values'!$X412,'Transactions (Dated)'!$B$2:$B$53,'Share Values'!AI$11,'Transactions (Dated)'!$C$2:$C$53,"Sell")</f>
        <v>0</v>
      </c>
      <c r="AJ412" s="40">
        <f ca="1">AJ411+SUMIFS('Transactions (Dated)'!$E$2:$E$53,'Transactions (Dated)'!$D$2:$D$53,'Share Values'!$X412,'Transactions (Dated)'!$B$2:$B$53,'Share Values'!AJ$11,'Transactions (Dated)'!$C$2:$C$53,"Buy")-SUMIFS('Transactions (Dated)'!$E$2:$E$53,'Transactions (Dated)'!$D$2:$D$53,'Share Values'!$X412,'Transactions (Dated)'!$B$2:$B$53,'Share Values'!AJ$11,'Transactions (Dated)'!$C$2:$C$53,"Sell")</f>
        <v>0</v>
      </c>
      <c r="AK412" s="40">
        <f ca="1">AK411+SUMIFS('Transactions (Dated)'!$E$2:$E$53,'Transactions (Dated)'!$D$2:$D$53,'Share Values'!$X412,'Transactions (Dated)'!$B$2:$B$53,'Share Values'!AK$11,'Transactions (Dated)'!$C$2:$C$53,"Buy")-SUMIFS('Transactions (Dated)'!$E$2:$E$53,'Transactions (Dated)'!$D$2:$D$53,'Share Values'!$X412,'Transactions (Dated)'!$B$2:$B$53,'Share Values'!AK$11,'Transactions (Dated)'!$C$2:$C$53,"Sell")</f>
        <v>0</v>
      </c>
      <c r="AL412" s="40">
        <f ca="1">AL411+SUMIFS('Transactions (Dated)'!$E$2:$E$53,'Transactions (Dated)'!$D$2:$D$53,'Share Values'!$X412,'Transactions (Dated)'!$B$2:$B$53,'Share Values'!AL$11,'Transactions (Dated)'!$C$2:$C$53,"Buy")-SUMIFS('Transactions (Dated)'!$E$2:$E$53,'Transactions (Dated)'!$D$2:$D$53,'Share Values'!$X412,'Transactions (Dated)'!$B$2:$B$53,'Share Values'!AL$11,'Transactions (Dated)'!$C$2:$C$53,"Sell")</f>
        <v>0</v>
      </c>
      <c r="AM412" s="40">
        <f ca="1">AM411+SUMIFS('Transactions (Dated)'!$E$2:$E$53,'Transactions (Dated)'!$D$2:$D$53,'Share Values'!$X412,'Transactions (Dated)'!$B$2:$B$53,'Share Values'!AM$11,'Transactions (Dated)'!$C$2:$C$53,"Buy")-SUMIFS('Transactions (Dated)'!$E$2:$E$53,'Transactions (Dated)'!$D$2:$D$53,'Share Values'!$X412,'Transactions (Dated)'!$B$2:$B$53,'Share Values'!AM$11,'Transactions (Dated)'!$C$2:$C$53,"Sell")</f>
        <v>0</v>
      </c>
      <c r="AN412" s="40">
        <f ca="1">AN411+SUMIFS('Transactions (Dated)'!$E$2:$E$53,'Transactions (Dated)'!$D$2:$D$53,'Share Values'!$X412,'Transactions (Dated)'!$B$2:$B$53,'Share Values'!AN$11,'Transactions (Dated)'!$C$2:$C$53,"Buy")-SUMIFS('Transactions (Dated)'!$E$2:$E$53,'Transactions (Dated)'!$D$2:$D$53,'Share Values'!$X412,'Transactions (Dated)'!$B$2:$B$53,'Share Values'!AN$11,'Transactions (Dated)'!$C$2:$C$53,"Sell")</f>
        <v>0</v>
      </c>
      <c r="AO412" s="40"/>
      <c r="AQ412" s="3">
        <f t="shared" si="167"/>
        <v>42495</v>
      </c>
      <c r="AR412" s="6">
        <f t="shared" ca="1" si="168"/>
        <v>39821.25</v>
      </c>
      <c r="AS412" s="6">
        <f t="shared" ca="1" si="169"/>
        <v>22218.75</v>
      </c>
      <c r="AT412" s="6">
        <f t="shared" ca="1" si="170"/>
        <v>531545.94000000006</v>
      </c>
      <c r="AU412" s="6">
        <f t="shared" ca="1" si="171"/>
        <v>63117.119999999995</v>
      </c>
      <c r="AV412" s="6">
        <f t="shared" ca="1" si="172"/>
        <v>36934.04</v>
      </c>
      <c r="AW412" s="6">
        <f t="shared" ca="1" si="173"/>
        <v>0</v>
      </c>
      <c r="AX412" s="6">
        <f t="shared" ca="1" si="174"/>
        <v>50286</v>
      </c>
      <c r="AY412" s="6">
        <f t="shared" ca="1" si="175"/>
        <v>65040.58</v>
      </c>
      <c r="AZ412" s="6">
        <f t="shared" ca="1" si="176"/>
        <v>56730.500000000007</v>
      </c>
      <c r="BA412" s="6">
        <f t="shared" ca="1" si="177"/>
        <v>0</v>
      </c>
      <c r="BB412" s="6">
        <f t="shared" ca="1" si="178"/>
        <v>0</v>
      </c>
      <c r="BC412" s="6">
        <f t="shared" ca="1" si="179"/>
        <v>0</v>
      </c>
      <c r="BD412" s="6">
        <f t="shared" ca="1" si="180"/>
        <v>0</v>
      </c>
      <c r="BE412" s="6">
        <f t="shared" ca="1" si="181"/>
        <v>0</v>
      </c>
      <c r="BF412" s="6">
        <f t="shared" ca="1" si="188"/>
        <v>0</v>
      </c>
      <c r="BG412" s="6">
        <f t="shared" ca="1" si="189"/>
        <v>0</v>
      </c>
      <c r="BH412" s="6"/>
      <c r="BJ412" s="4">
        <f t="shared" ca="1" si="182"/>
        <v>865694.18</v>
      </c>
      <c r="BL412" s="3">
        <f t="shared" si="183"/>
        <v>42495</v>
      </c>
      <c r="BM412" s="6">
        <f>BM411+SUMIFS('Transactions (Dated)'!G:G,'Transactions (Dated)'!D:D,'Share Values'!AQ412)</f>
        <v>64398.239999999991</v>
      </c>
      <c r="BN412" s="6">
        <f ca="1">BN411+SUMIFS('Transactions (Dated)'!$F:$F,'Transactions (Dated)'!$D:$D,$BL412,'Transactions (Dated)'!$B:$B,BN$11,'Transactions (Dated)'!$C:$C,"Dividend (paid to cash)")*Y412</f>
        <v>0</v>
      </c>
      <c r="BO412" s="6">
        <f ca="1">BO411+SUMIFS('Transactions (Dated)'!$F:$F,'Transactions (Dated)'!$D:$D,$BL412,'Transactions (Dated)'!$B:$B,BO$11,'Transactions (Dated)'!$C:$C,"Dividend (paid to cash)")*Z412</f>
        <v>2421.875</v>
      </c>
      <c r="BP412" s="6">
        <f ca="1">BP411+SUMIFS('Transactions (Dated)'!$F:$F,'Transactions (Dated)'!$D:$D,$BL412,'Transactions (Dated)'!$B:$B,BP$11,'Transactions (Dated)'!$C:$C,"Dividend (paid to cash)")*AA412</f>
        <v>39975.296999999999</v>
      </c>
      <c r="BQ412" s="6">
        <f ca="1">BQ411+SUMIFS('Transactions (Dated)'!$F:$F,'Transactions (Dated)'!$D:$D,$BL412,'Transactions (Dated)'!$B:$B,BQ$11,'Transactions (Dated)'!$C:$C,"Dividend (paid to cash)")*AB412</f>
        <v>312.18000000000006</v>
      </c>
      <c r="BR412" s="6">
        <f ca="1">BR411+SUMIFS('Transactions (Dated)'!$F:$F,'Transactions (Dated)'!$D:$D,$BL412,'Transactions (Dated)'!$B:$B,BR$11,'Transactions (Dated)'!$C:$C,"Dividend (paid to cash)")*AC412</f>
        <v>0</v>
      </c>
      <c r="BS412" s="6">
        <f ca="1">BS411+SUMIFS('Transactions (Dated)'!$F:$F,'Transactions (Dated)'!$D:$D,$BL412,'Transactions (Dated)'!$B:$B,BS$11,'Transactions (Dated)'!$C:$C,"Dividend (paid to cash)")*AD412</f>
        <v>0</v>
      </c>
      <c r="BT412" s="6">
        <f ca="1">BT411+SUMIFS('Transactions (Dated)'!$F:$F,'Transactions (Dated)'!$D:$D,$BL412,'Transactions (Dated)'!$B:$B,BT$11,'Transactions (Dated)'!$C:$C,"Dividend (paid to cash)")*AE412</f>
        <v>1014.9999999999999</v>
      </c>
      <c r="BU412" s="6">
        <f ca="1">BU411+SUMIFS('Transactions (Dated)'!$F:$F,'Transactions (Dated)'!$D:$D,$BL412,'Transactions (Dated)'!$B:$B,BU$11,'Transactions (Dated)'!$C:$C,"Dividend (paid to cash)")*AF412</f>
        <v>0</v>
      </c>
      <c r="BV412" s="6">
        <f ca="1">BV411+SUMIFS('Transactions (Dated)'!$F:$F,'Transactions (Dated)'!$D:$D,$BL412,'Transactions (Dated)'!$B:$B,BV$11,'Transactions (Dated)'!$C:$C,"Dividend (paid to cash)")*AG412</f>
        <v>0</v>
      </c>
      <c r="BW412" s="6">
        <f ca="1">BW411+SUMIFS('Transactions (Dated)'!$F:$F,'Transactions (Dated)'!$D:$D,$BL412,'Transactions (Dated)'!$B:$B,BW$11,'Transactions (Dated)'!$C:$C,"Dividend (paid to cash)")*AH412</f>
        <v>0</v>
      </c>
      <c r="BX412" s="6">
        <f ca="1">BX411+SUMIFS('Transactions (Dated)'!$F:$F,'Transactions (Dated)'!$D:$D,$BL412,'Transactions (Dated)'!$B:$B,BX$11,'Transactions (Dated)'!$C:$C,"Dividend (paid to cash)")*AI412</f>
        <v>0</v>
      </c>
      <c r="BY412" s="6">
        <f ca="1">BY411+SUMIFS('Transactions (Dated)'!$F:$F,'Transactions (Dated)'!$D:$D,$BL412,'Transactions (Dated)'!$B:$B,BY$11,'Transactions (Dated)'!$C:$C,"Dividend (paid to cash)")*AJ412</f>
        <v>0</v>
      </c>
      <c r="BZ412" s="6">
        <f ca="1">BZ411+SUMIFS('Transactions (Dated)'!$F:$F,'Transactions (Dated)'!$D:$D,$BL412,'Transactions (Dated)'!$B:$B,BZ$11,'Transactions (Dated)'!$C:$C,"Dividend (paid to cash)")*AK412</f>
        <v>0</v>
      </c>
      <c r="CA412" s="6">
        <f ca="1">CA411+SUMIFS('Transactions (Dated)'!$F:$F,'Transactions (Dated)'!$D:$D,$BL412,'Transactions (Dated)'!$B:$B,CA$11,'Transactions (Dated)'!$C:$C,"Dividend (paid to cash)")*AL412</f>
        <v>0</v>
      </c>
      <c r="CB412" s="6">
        <v>0</v>
      </c>
      <c r="CC412" s="6">
        <v>0</v>
      </c>
      <c r="CD412" s="6"/>
      <c r="CF412" s="6">
        <f t="shared" ca="1" si="190"/>
        <v>108122.59199999998</v>
      </c>
      <c r="CH412" s="3">
        <f t="shared" si="191"/>
        <v>42495</v>
      </c>
      <c r="CI412" s="4">
        <f t="shared" ca="1" si="184"/>
        <v>865694.18</v>
      </c>
      <c r="CJ412" s="4">
        <f t="shared" ca="1" si="185"/>
        <v>108122.59199999998</v>
      </c>
      <c r="CL412" s="4">
        <f t="shared" ca="1" si="186"/>
        <v>973816.772</v>
      </c>
    </row>
    <row r="413" spans="2:90" x14ac:dyDescent="0.15">
      <c r="B413" s="3">
        <f t="shared" si="187"/>
        <v>42496</v>
      </c>
      <c r="C413" s="2">
        <v>13701.5</v>
      </c>
      <c r="E413" s="70">
        <v>42496</v>
      </c>
      <c r="F413" s="69">
        <v>8.6300000000000008</v>
      </c>
      <c r="G413" s="69">
        <v>2.4</v>
      </c>
      <c r="H413" s="69">
        <v>18.52</v>
      </c>
      <c r="I413" s="69">
        <v>33.26</v>
      </c>
      <c r="J413" s="69">
        <v>15.66</v>
      </c>
      <c r="K413" s="69">
        <v>12.79</v>
      </c>
      <c r="L413" s="69">
        <v>17.16</v>
      </c>
      <c r="M413" s="69">
        <v>4.7699999999999996</v>
      </c>
      <c r="N413" s="69">
        <v>8.65</v>
      </c>
      <c r="O413" s="69">
        <v>9.4032999999999998</v>
      </c>
      <c r="P413" s="69">
        <v>28.9</v>
      </c>
      <c r="Q413" s="69">
        <v>1.01</v>
      </c>
      <c r="R413" s="69">
        <v>5.29</v>
      </c>
      <c r="S413" s="69">
        <v>40.49</v>
      </c>
      <c r="T413" s="69"/>
      <c r="U413">
        <v>40.49</v>
      </c>
      <c r="V413" s="4"/>
      <c r="X413" s="3">
        <f t="shared" si="166"/>
        <v>42496</v>
      </c>
      <c r="Y413" s="40">
        <f ca="1">Y412+SUMIFS('Transactions (Dated)'!$E$2:$E$53,'Transactions (Dated)'!$D$2:$D$53,'Share Values'!$X413,'Transactions (Dated)'!$B$2:$B$53,'Share Values'!Y$11,'Transactions (Dated)'!$C$2:$C$53,"Buy")-SUMIFS('Transactions (Dated)'!$E$2:$E$53,'Transactions (Dated)'!$D$2:$D$53,'Share Values'!$X413,'Transactions (Dated)'!$B$2:$B$53,'Share Values'!Y$11,'Transactions (Dated)'!$C$2:$C$53,"Sell")</f>
        <v>4625</v>
      </c>
      <c r="Z413" s="40">
        <f ca="1">Z412+SUMIFS('Transactions (Dated)'!$E$2:$E$53,'Transactions (Dated)'!$D$2:$D$53,'Share Values'!$X413,'Transactions (Dated)'!$B$2:$B$53,'Share Values'!Z$11,'Transactions (Dated)'!$C$2:$C$53,"Buy")-SUMIFS('Transactions (Dated)'!$E$2:$E$53,'Transactions (Dated)'!$D$2:$D$53,'Share Values'!$X413,'Transactions (Dated)'!$B$2:$B$53,'Share Values'!Z$11,'Transactions (Dated)'!$C$2:$C$53,"Sell")</f>
        <v>9375</v>
      </c>
      <c r="AA413" s="40">
        <f ca="1">AA412+SUMIFS('Transactions (Dated)'!$E$2:$E$53,'Transactions (Dated)'!$D$2:$D$53,'Share Values'!$X413,'Transactions (Dated)'!$B$2:$B$53,'Share Values'!AA$11,'Transactions (Dated)'!$C$2:$C$53,"Buy")-SUMIFS('Transactions (Dated)'!$E$2:$E$53,'Transactions (Dated)'!$D$2:$D$53,'Share Values'!$X413,'Transactions (Dated)'!$B$2:$B$53,'Share Values'!AA$11,'Transactions (Dated)'!$C$2:$C$53,"Sell")</f>
        <v>28857</v>
      </c>
      <c r="AB413" s="40">
        <f ca="1">AB412+SUMIFS('Transactions (Dated)'!$E$2:$E$53,'Transactions (Dated)'!$D$2:$D$53,'Share Values'!$X413,'Transactions (Dated)'!$B$2:$B$53,'Share Values'!AB$11,'Transactions (Dated)'!$C$2:$C$53,"Buy")-SUMIFS('Transactions (Dated)'!$E$2:$E$53,'Transactions (Dated)'!$D$2:$D$53,'Share Values'!$X413,'Transactions (Dated)'!$B$2:$B$53,'Share Values'!AB$11,'Transactions (Dated)'!$C$2:$C$53,"Sell")</f>
        <v>1892</v>
      </c>
      <c r="AC413" s="40">
        <f ca="1">AC412+SUMIFS('Transactions (Dated)'!$E$2:$E$53,'Transactions (Dated)'!$D$2:$D$53,'Share Values'!$X413,'Transactions (Dated)'!$B$2:$B$53,'Share Values'!AC$11,'Transactions (Dated)'!$C$2:$C$53,"Buy")-SUMIFS('Transactions (Dated)'!$E$2:$E$53,'Transactions (Dated)'!$D$2:$D$53,'Share Values'!$X413,'Transactions (Dated)'!$B$2:$B$53,'Share Values'!AC$11,'Transactions (Dated)'!$C$2:$C$53,"Sell")</f>
        <v>2348</v>
      </c>
      <c r="AD413" s="40">
        <f ca="1">AD412+SUMIFS('Transactions (Dated)'!$E$2:$E$53,'Transactions (Dated)'!$D$2:$D$53,'Share Values'!$X413,'Transactions (Dated)'!$B$2:$B$53,'Share Values'!AD$11,'Transactions (Dated)'!$C$2:$C$53,"Buy")-SUMIFS('Transactions (Dated)'!$E$2:$E$53,'Transactions (Dated)'!$D$2:$D$53,'Share Values'!$X413,'Transactions (Dated)'!$B$2:$B$53,'Share Values'!AD$11,'Transactions (Dated)'!$C$2:$C$53,"Sell")</f>
        <v>0</v>
      </c>
      <c r="AE413" s="40">
        <f ca="1">AE412+SUMIFS('Transactions (Dated)'!$E$2:$E$53,'Transactions (Dated)'!$D$2:$D$53,'Share Values'!$X413,'Transactions (Dated)'!$B$2:$B$53,'Share Values'!AE$11,'Transactions (Dated)'!$C$2:$C$53,"Buy")-SUMIFS('Transactions (Dated)'!$E$2:$E$53,'Transactions (Dated)'!$D$2:$D$53,'Share Values'!$X413,'Transactions (Dated)'!$B$2:$B$53,'Share Values'!AE$11,'Transactions (Dated)'!$C$2:$C$53,"Sell")</f>
        <v>2900</v>
      </c>
      <c r="AF413" s="40">
        <f ca="1">AF412+SUMIFS('Transactions (Dated)'!$E$2:$E$53,'Transactions (Dated)'!$D$2:$D$53,'Share Values'!$X413,'Transactions (Dated)'!$B$2:$B$53,'Share Values'!AF$11,'Transactions (Dated)'!$C$2:$C$53,"Buy")-SUMIFS('Transactions (Dated)'!$E$2:$E$53,'Transactions (Dated)'!$D$2:$D$53,'Share Values'!$X413,'Transactions (Dated)'!$B$2:$B$53,'Share Values'!AF$11,'Transactions (Dated)'!$C$2:$C$53,"Sell")</f>
        <v>14201</v>
      </c>
      <c r="AG413" s="40">
        <f ca="1">AG412+SUMIFS('Transactions (Dated)'!$E$2:$E$53,'Transactions (Dated)'!$D$2:$D$53,'Share Values'!$X413,'Transactions (Dated)'!$B$2:$B$53,'Share Values'!AG$11,'Transactions (Dated)'!$C$2:$C$53,"Buy")-SUMIFS('Transactions (Dated)'!$E$2:$E$53,'Transactions (Dated)'!$D$2:$D$53,'Share Values'!$X413,'Transactions (Dated)'!$B$2:$B$53,'Share Values'!AG$11,'Transactions (Dated)'!$C$2:$C$53,"Sell")</f>
        <v>6835</v>
      </c>
      <c r="AH413" s="40">
        <f ca="1">AH412+SUMIFS('Transactions (Dated)'!$E$2:$E$53,'Transactions (Dated)'!$D$2:$D$53,'Share Values'!$X413,'Transactions (Dated)'!$B$2:$B$53,'Share Values'!AH$11,'Transactions (Dated)'!$C$2:$C$53,"Buy")-SUMIFS('Transactions (Dated)'!$E$2:$E$53,'Transactions (Dated)'!$D$2:$D$53,'Share Values'!$X413,'Transactions (Dated)'!$B$2:$B$53,'Share Values'!AH$11,'Transactions (Dated)'!$C$2:$C$53,"Sell")</f>
        <v>0</v>
      </c>
      <c r="AI413" s="40">
        <f ca="1">AI412+SUMIFS('Transactions (Dated)'!$E$2:$E$53,'Transactions (Dated)'!$D$2:$D$53,'Share Values'!$X413,'Transactions (Dated)'!$B$2:$B$53,'Share Values'!AI$11,'Transactions (Dated)'!$C$2:$C$53,"Buy")-SUMIFS('Transactions (Dated)'!$E$2:$E$53,'Transactions (Dated)'!$D$2:$D$53,'Share Values'!$X413,'Transactions (Dated)'!$B$2:$B$53,'Share Values'!AI$11,'Transactions (Dated)'!$C$2:$C$53,"Sell")</f>
        <v>0</v>
      </c>
      <c r="AJ413" s="40">
        <f ca="1">AJ412+SUMIFS('Transactions (Dated)'!$E$2:$E$53,'Transactions (Dated)'!$D$2:$D$53,'Share Values'!$X413,'Transactions (Dated)'!$B$2:$B$53,'Share Values'!AJ$11,'Transactions (Dated)'!$C$2:$C$53,"Buy")-SUMIFS('Transactions (Dated)'!$E$2:$E$53,'Transactions (Dated)'!$D$2:$D$53,'Share Values'!$X413,'Transactions (Dated)'!$B$2:$B$53,'Share Values'!AJ$11,'Transactions (Dated)'!$C$2:$C$53,"Sell")</f>
        <v>0</v>
      </c>
      <c r="AK413" s="40">
        <f ca="1">AK412+SUMIFS('Transactions (Dated)'!$E$2:$E$53,'Transactions (Dated)'!$D$2:$D$53,'Share Values'!$X413,'Transactions (Dated)'!$B$2:$B$53,'Share Values'!AK$11,'Transactions (Dated)'!$C$2:$C$53,"Buy")-SUMIFS('Transactions (Dated)'!$E$2:$E$53,'Transactions (Dated)'!$D$2:$D$53,'Share Values'!$X413,'Transactions (Dated)'!$B$2:$B$53,'Share Values'!AK$11,'Transactions (Dated)'!$C$2:$C$53,"Sell")</f>
        <v>0</v>
      </c>
      <c r="AL413" s="40">
        <f ca="1">AL412+SUMIFS('Transactions (Dated)'!$E$2:$E$53,'Transactions (Dated)'!$D$2:$D$53,'Share Values'!$X413,'Transactions (Dated)'!$B$2:$B$53,'Share Values'!AL$11,'Transactions (Dated)'!$C$2:$C$53,"Buy")-SUMIFS('Transactions (Dated)'!$E$2:$E$53,'Transactions (Dated)'!$D$2:$D$53,'Share Values'!$X413,'Transactions (Dated)'!$B$2:$B$53,'Share Values'!AL$11,'Transactions (Dated)'!$C$2:$C$53,"Sell")</f>
        <v>0</v>
      </c>
      <c r="AM413" s="40">
        <f ca="1">AM412+SUMIFS('Transactions (Dated)'!$E$2:$E$53,'Transactions (Dated)'!$D$2:$D$53,'Share Values'!$X413,'Transactions (Dated)'!$B$2:$B$53,'Share Values'!AM$11,'Transactions (Dated)'!$C$2:$C$53,"Buy")-SUMIFS('Transactions (Dated)'!$E$2:$E$53,'Transactions (Dated)'!$D$2:$D$53,'Share Values'!$X413,'Transactions (Dated)'!$B$2:$B$53,'Share Values'!AM$11,'Transactions (Dated)'!$C$2:$C$53,"Sell")</f>
        <v>0</v>
      </c>
      <c r="AN413" s="40">
        <f ca="1">AN412+SUMIFS('Transactions (Dated)'!$E$2:$E$53,'Transactions (Dated)'!$D$2:$D$53,'Share Values'!$X413,'Transactions (Dated)'!$B$2:$B$53,'Share Values'!AN$11,'Transactions (Dated)'!$C$2:$C$53,"Buy")-SUMIFS('Transactions (Dated)'!$E$2:$E$53,'Transactions (Dated)'!$D$2:$D$53,'Share Values'!$X413,'Transactions (Dated)'!$B$2:$B$53,'Share Values'!AN$11,'Transactions (Dated)'!$C$2:$C$53,"Sell")</f>
        <v>0</v>
      </c>
      <c r="AO413" s="40"/>
      <c r="AQ413" s="3">
        <f t="shared" si="167"/>
        <v>42496</v>
      </c>
      <c r="AR413" s="6">
        <f t="shared" ca="1" si="168"/>
        <v>39913.75</v>
      </c>
      <c r="AS413" s="6">
        <f t="shared" ca="1" si="169"/>
        <v>22500</v>
      </c>
      <c r="AT413" s="6">
        <f t="shared" ca="1" si="170"/>
        <v>534431.64</v>
      </c>
      <c r="AU413" s="6">
        <f t="shared" ca="1" si="171"/>
        <v>62927.92</v>
      </c>
      <c r="AV413" s="6">
        <f t="shared" ca="1" si="172"/>
        <v>36769.68</v>
      </c>
      <c r="AW413" s="6">
        <f t="shared" ca="1" si="173"/>
        <v>0</v>
      </c>
      <c r="AX413" s="6">
        <f t="shared" ca="1" si="174"/>
        <v>49764</v>
      </c>
      <c r="AY413" s="6">
        <f t="shared" ca="1" si="175"/>
        <v>67738.76999999999</v>
      </c>
      <c r="AZ413" s="6">
        <f t="shared" ca="1" si="176"/>
        <v>59122.75</v>
      </c>
      <c r="BA413" s="6">
        <f t="shared" ca="1" si="177"/>
        <v>0</v>
      </c>
      <c r="BB413" s="6">
        <f t="shared" ca="1" si="178"/>
        <v>0</v>
      </c>
      <c r="BC413" s="6">
        <f t="shared" ca="1" si="179"/>
        <v>0</v>
      </c>
      <c r="BD413" s="6">
        <f t="shared" ca="1" si="180"/>
        <v>0</v>
      </c>
      <c r="BE413" s="6">
        <f t="shared" ca="1" si="181"/>
        <v>0</v>
      </c>
      <c r="BF413" s="6">
        <f t="shared" ca="1" si="188"/>
        <v>0</v>
      </c>
      <c r="BG413" s="6">
        <f t="shared" ca="1" si="189"/>
        <v>0</v>
      </c>
      <c r="BH413" s="6"/>
      <c r="BJ413" s="4">
        <f t="shared" ca="1" si="182"/>
        <v>873168.51000000013</v>
      </c>
      <c r="BL413" s="3">
        <f t="shared" si="183"/>
        <v>42496</v>
      </c>
      <c r="BM413" s="6">
        <f>BM412+SUMIFS('Transactions (Dated)'!G:G,'Transactions (Dated)'!D:D,'Share Values'!AQ413)</f>
        <v>64398.239999999991</v>
      </c>
      <c r="BN413" s="6">
        <f ca="1">BN412+SUMIFS('Transactions (Dated)'!$F:$F,'Transactions (Dated)'!$D:$D,$BL413,'Transactions (Dated)'!$B:$B,BN$11,'Transactions (Dated)'!$C:$C,"Dividend (paid to cash)")*Y413</f>
        <v>0</v>
      </c>
      <c r="BO413" s="6">
        <f ca="1">BO412+SUMIFS('Transactions (Dated)'!$F:$F,'Transactions (Dated)'!$D:$D,$BL413,'Transactions (Dated)'!$B:$B,BO$11,'Transactions (Dated)'!$C:$C,"Dividend (paid to cash)")*Z413</f>
        <v>2421.875</v>
      </c>
      <c r="BP413" s="6">
        <f ca="1">BP412+SUMIFS('Transactions (Dated)'!$F:$F,'Transactions (Dated)'!$D:$D,$BL413,'Transactions (Dated)'!$B:$B,BP$11,'Transactions (Dated)'!$C:$C,"Dividend (paid to cash)")*AA413</f>
        <v>39975.296999999999</v>
      </c>
      <c r="BQ413" s="6">
        <f ca="1">BQ412+SUMIFS('Transactions (Dated)'!$F:$F,'Transactions (Dated)'!$D:$D,$BL413,'Transactions (Dated)'!$B:$B,BQ$11,'Transactions (Dated)'!$C:$C,"Dividend (paid to cash)")*AB413</f>
        <v>312.18000000000006</v>
      </c>
      <c r="BR413" s="6">
        <f ca="1">BR412+SUMIFS('Transactions (Dated)'!$F:$F,'Transactions (Dated)'!$D:$D,$BL413,'Transactions (Dated)'!$B:$B,BR$11,'Transactions (Dated)'!$C:$C,"Dividend (paid to cash)")*AC413</f>
        <v>0</v>
      </c>
      <c r="BS413" s="6">
        <f ca="1">BS412+SUMIFS('Transactions (Dated)'!$F:$F,'Transactions (Dated)'!$D:$D,$BL413,'Transactions (Dated)'!$B:$B,BS$11,'Transactions (Dated)'!$C:$C,"Dividend (paid to cash)")*AD413</f>
        <v>0</v>
      </c>
      <c r="BT413" s="6">
        <f ca="1">BT412+SUMIFS('Transactions (Dated)'!$F:$F,'Transactions (Dated)'!$D:$D,$BL413,'Transactions (Dated)'!$B:$B,BT$11,'Transactions (Dated)'!$C:$C,"Dividend (paid to cash)")*AE413</f>
        <v>1014.9999999999999</v>
      </c>
      <c r="BU413" s="6">
        <f ca="1">BU412+SUMIFS('Transactions (Dated)'!$F:$F,'Transactions (Dated)'!$D:$D,$BL413,'Transactions (Dated)'!$B:$B,BU$11,'Transactions (Dated)'!$C:$C,"Dividend (paid to cash)")*AF413</f>
        <v>0</v>
      </c>
      <c r="BV413" s="6">
        <f ca="1">BV412+SUMIFS('Transactions (Dated)'!$F:$F,'Transactions (Dated)'!$D:$D,$BL413,'Transactions (Dated)'!$B:$B,BV$11,'Transactions (Dated)'!$C:$C,"Dividend (paid to cash)")*AG413</f>
        <v>0</v>
      </c>
      <c r="BW413" s="6">
        <f ca="1">BW412+SUMIFS('Transactions (Dated)'!$F:$F,'Transactions (Dated)'!$D:$D,$BL413,'Transactions (Dated)'!$B:$B,BW$11,'Transactions (Dated)'!$C:$C,"Dividend (paid to cash)")*AH413</f>
        <v>0</v>
      </c>
      <c r="BX413" s="6">
        <f ca="1">BX412+SUMIFS('Transactions (Dated)'!$F:$F,'Transactions (Dated)'!$D:$D,$BL413,'Transactions (Dated)'!$B:$B,BX$11,'Transactions (Dated)'!$C:$C,"Dividend (paid to cash)")*AI413</f>
        <v>0</v>
      </c>
      <c r="BY413" s="6">
        <f ca="1">BY412+SUMIFS('Transactions (Dated)'!$F:$F,'Transactions (Dated)'!$D:$D,$BL413,'Transactions (Dated)'!$B:$B,BY$11,'Transactions (Dated)'!$C:$C,"Dividend (paid to cash)")*AJ413</f>
        <v>0</v>
      </c>
      <c r="BZ413" s="6">
        <f ca="1">BZ412+SUMIFS('Transactions (Dated)'!$F:$F,'Transactions (Dated)'!$D:$D,$BL413,'Transactions (Dated)'!$B:$B,BZ$11,'Transactions (Dated)'!$C:$C,"Dividend (paid to cash)")*AK413</f>
        <v>0</v>
      </c>
      <c r="CA413" s="6">
        <f ca="1">CA412+SUMIFS('Transactions (Dated)'!$F:$F,'Transactions (Dated)'!$D:$D,$BL413,'Transactions (Dated)'!$B:$B,CA$11,'Transactions (Dated)'!$C:$C,"Dividend (paid to cash)")*AL413</f>
        <v>0</v>
      </c>
      <c r="CB413" s="6">
        <v>0</v>
      </c>
      <c r="CC413" s="6">
        <v>0</v>
      </c>
      <c r="CD413" s="6"/>
      <c r="CF413" s="6">
        <f t="shared" ca="1" si="190"/>
        <v>108122.59199999998</v>
      </c>
      <c r="CH413" s="3">
        <f t="shared" si="191"/>
        <v>42496</v>
      </c>
      <c r="CI413" s="4">
        <f t="shared" ca="1" si="184"/>
        <v>873168.51000000013</v>
      </c>
      <c r="CJ413" s="4">
        <f t="shared" ca="1" si="185"/>
        <v>108122.59199999998</v>
      </c>
      <c r="CL413" s="4">
        <f t="shared" ca="1" si="186"/>
        <v>981291.10200000007</v>
      </c>
    </row>
    <row r="414" spans="2:90" x14ac:dyDescent="0.15">
      <c r="B414" s="3">
        <f t="shared" si="187"/>
        <v>42499</v>
      </c>
      <c r="C414" s="2">
        <v>13563.8</v>
      </c>
      <c r="E414" s="70">
        <v>42499</v>
      </c>
      <c r="F414" s="69">
        <v>8.51</v>
      </c>
      <c r="G414" s="69">
        <v>2.38</v>
      </c>
      <c r="H414" s="69">
        <v>18.324999999999999</v>
      </c>
      <c r="I414" s="69">
        <v>33.57</v>
      </c>
      <c r="J414" s="69">
        <v>15.44</v>
      </c>
      <c r="K414" s="69">
        <v>12.78</v>
      </c>
      <c r="L414" s="69">
        <v>16.850000000000001</v>
      </c>
      <c r="M414" s="69">
        <v>4.46</v>
      </c>
      <c r="N414" s="69">
        <v>8.66</v>
      </c>
      <c r="O414" s="69">
        <v>9.4367000000000001</v>
      </c>
      <c r="P414" s="69">
        <v>29.15</v>
      </c>
      <c r="Q414" s="69">
        <v>1.02</v>
      </c>
      <c r="R414" s="69">
        <v>4.78</v>
      </c>
      <c r="S414" s="69">
        <v>40.07</v>
      </c>
      <c r="T414" s="69"/>
      <c r="U414">
        <v>40.07</v>
      </c>
      <c r="V414" s="4"/>
      <c r="X414" s="3">
        <f t="shared" si="166"/>
        <v>42499</v>
      </c>
      <c r="Y414" s="40">
        <f ca="1">Y413+SUMIFS('Transactions (Dated)'!$E$2:$E$53,'Transactions (Dated)'!$D$2:$D$53,'Share Values'!$X414,'Transactions (Dated)'!$B$2:$B$53,'Share Values'!Y$11,'Transactions (Dated)'!$C$2:$C$53,"Buy")-SUMIFS('Transactions (Dated)'!$E$2:$E$53,'Transactions (Dated)'!$D$2:$D$53,'Share Values'!$X414,'Transactions (Dated)'!$B$2:$B$53,'Share Values'!Y$11,'Transactions (Dated)'!$C$2:$C$53,"Sell")</f>
        <v>4625</v>
      </c>
      <c r="Z414" s="40">
        <f ca="1">Z413+SUMIFS('Transactions (Dated)'!$E$2:$E$53,'Transactions (Dated)'!$D$2:$D$53,'Share Values'!$X414,'Transactions (Dated)'!$B$2:$B$53,'Share Values'!Z$11,'Transactions (Dated)'!$C$2:$C$53,"Buy")-SUMIFS('Transactions (Dated)'!$E$2:$E$53,'Transactions (Dated)'!$D$2:$D$53,'Share Values'!$X414,'Transactions (Dated)'!$B$2:$B$53,'Share Values'!Z$11,'Transactions (Dated)'!$C$2:$C$53,"Sell")</f>
        <v>9375</v>
      </c>
      <c r="AA414" s="40">
        <f ca="1">AA413+SUMIFS('Transactions (Dated)'!$E$2:$E$53,'Transactions (Dated)'!$D$2:$D$53,'Share Values'!$X414,'Transactions (Dated)'!$B$2:$B$53,'Share Values'!AA$11,'Transactions (Dated)'!$C$2:$C$53,"Buy")-SUMIFS('Transactions (Dated)'!$E$2:$E$53,'Transactions (Dated)'!$D$2:$D$53,'Share Values'!$X414,'Transactions (Dated)'!$B$2:$B$53,'Share Values'!AA$11,'Transactions (Dated)'!$C$2:$C$53,"Sell")</f>
        <v>28857</v>
      </c>
      <c r="AB414" s="40">
        <f ca="1">AB413+SUMIFS('Transactions (Dated)'!$E$2:$E$53,'Transactions (Dated)'!$D$2:$D$53,'Share Values'!$X414,'Transactions (Dated)'!$B$2:$B$53,'Share Values'!AB$11,'Transactions (Dated)'!$C$2:$C$53,"Buy")-SUMIFS('Transactions (Dated)'!$E$2:$E$53,'Transactions (Dated)'!$D$2:$D$53,'Share Values'!$X414,'Transactions (Dated)'!$B$2:$B$53,'Share Values'!AB$11,'Transactions (Dated)'!$C$2:$C$53,"Sell")</f>
        <v>1892</v>
      </c>
      <c r="AC414" s="40">
        <f ca="1">AC413+SUMIFS('Transactions (Dated)'!$E$2:$E$53,'Transactions (Dated)'!$D$2:$D$53,'Share Values'!$X414,'Transactions (Dated)'!$B$2:$B$53,'Share Values'!AC$11,'Transactions (Dated)'!$C$2:$C$53,"Buy")-SUMIFS('Transactions (Dated)'!$E$2:$E$53,'Transactions (Dated)'!$D$2:$D$53,'Share Values'!$X414,'Transactions (Dated)'!$B$2:$B$53,'Share Values'!AC$11,'Transactions (Dated)'!$C$2:$C$53,"Sell")</f>
        <v>2348</v>
      </c>
      <c r="AD414" s="40">
        <f ca="1">AD413+SUMIFS('Transactions (Dated)'!$E$2:$E$53,'Transactions (Dated)'!$D$2:$D$53,'Share Values'!$X414,'Transactions (Dated)'!$B$2:$B$53,'Share Values'!AD$11,'Transactions (Dated)'!$C$2:$C$53,"Buy")-SUMIFS('Transactions (Dated)'!$E$2:$E$53,'Transactions (Dated)'!$D$2:$D$53,'Share Values'!$X414,'Transactions (Dated)'!$B$2:$B$53,'Share Values'!AD$11,'Transactions (Dated)'!$C$2:$C$53,"Sell")</f>
        <v>0</v>
      </c>
      <c r="AE414" s="40">
        <f ca="1">AE413+SUMIFS('Transactions (Dated)'!$E$2:$E$53,'Transactions (Dated)'!$D$2:$D$53,'Share Values'!$X414,'Transactions (Dated)'!$B$2:$B$53,'Share Values'!AE$11,'Transactions (Dated)'!$C$2:$C$53,"Buy")-SUMIFS('Transactions (Dated)'!$E$2:$E$53,'Transactions (Dated)'!$D$2:$D$53,'Share Values'!$X414,'Transactions (Dated)'!$B$2:$B$53,'Share Values'!AE$11,'Transactions (Dated)'!$C$2:$C$53,"Sell")</f>
        <v>2900</v>
      </c>
      <c r="AF414" s="40">
        <f ca="1">AF413+SUMIFS('Transactions (Dated)'!$E$2:$E$53,'Transactions (Dated)'!$D$2:$D$53,'Share Values'!$X414,'Transactions (Dated)'!$B$2:$B$53,'Share Values'!AF$11,'Transactions (Dated)'!$C$2:$C$53,"Buy")-SUMIFS('Transactions (Dated)'!$E$2:$E$53,'Transactions (Dated)'!$D$2:$D$53,'Share Values'!$X414,'Transactions (Dated)'!$B$2:$B$53,'Share Values'!AF$11,'Transactions (Dated)'!$C$2:$C$53,"Sell")</f>
        <v>14201</v>
      </c>
      <c r="AG414" s="40">
        <f ca="1">AG413+SUMIFS('Transactions (Dated)'!$E$2:$E$53,'Transactions (Dated)'!$D$2:$D$53,'Share Values'!$X414,'Transactions (Dated)'!$B$2:$B$53,'Share Values'!AG$11,'Transactions (Dated)'!$C$2:$C$53,"Buy")-SUMIFS('Transactions (Dated)'!$E$2:$E$53,'Transactions (Dated)'!$D$2:$D$53,'Share Values'!$X414,'Transactions (Dated)'!$B$2:$B$53,'Share Values'!AG$11,'Transactions (Dated)'!$C$2:$C$53,"Sell")</f>
        <v>6835</v>
      </c>
      <c r="AH414" s="40">
        <f ca="1">AH413+SUMIFS('Transactions (Dated)'!$E$2:$E$53,'Transactions (Dated)'!$D$2:$D$53,'Share Values'!$X414,'Transactions (Dated)'!$B$2:$B$53,'Share Values'!AH$11,'Transactions (Dated)'!$C$2:$C$53,"Buy")-SUMIFS('Transactions (Dated)'!$E$2:$E$53,'Transactions (Dated)'!$D$2:$D$53,'Share Values'!$X414,'Transactions (Dated)'!$B$2:$B$53,'Share Values'!AH$11,'Transactions (Dated)'!$C$2:$C$53,"Sell")</f>
        <v>0</v>
      </c>
      <c r="AI414" s="40">
        <f ca="1">AI413+SUMIFS('Transactions (Dated)'!$E$2:$E$53,'Transactions (Dated)'!$D$2:$D$53,'Share Values'!$X414,'Transactions (Dated)'!$B$2:$B$53,'Share Values'!AI$11,'Transactions (Dated)'!$C$2:$C$53,"Buy")-SUMIFS('Transactions (Dated)'!$E$2:$E$53,'Transactions (Dated)'!$D$2:$D$53,'Share Values'!$X414,'Transactions (Dated)'!$B$2:$B$53,'Share Values'!AI$11,'Transactions (Dated)'!$C$2:$C$53,"Sell")</f>
        <v>0</v>
      </c>
      <c r="AJ414" s="40">
        <f ca="1">AJ413+SUMIFS('Transactions (Dated)'!$E$2:$E$53,'Transactions (Dated)'!$D$2:$D$53,'Share Values'!$X414,'Transactions (Dated)'!$B$2:$B$53,'Share Values'!AJ$11,'Transactions (Dated)'!$C$2:$C$53,"Buy")-SUMIFS('Transactions (Dated)'!$E$2:$E$53,'Transactions (Dated)'!$D$2:$D$53,'Share Values'!$X414,'Transactions (Dated)'!$B$2:$B$53,'Share Values'!AJ$11,'Transactions (Dated)'!$C$2:$C$53,"Sell")</f>
        <v>0</v>
      </c>
      <c r="AK414" s="40">
        <f ca="1">AK413+SUMIFS('Transactions (Dated)'!$E$2:$E$53,'Transactions (Dated)'!$D$2:$D$53,'Share Values'!$X414,'Transactions (Dated)'!$B$2:$B$53,'Share Values'!AK$11,'Transactions (Dated)'!$C$2:$C$53,"Buy")-SUMIFS('Transactions (Dated)'!$E$2:$E$53,'Transactions (Dated)'!$D$2:$D$53,'Share Values'!$X414,'Transactions (Dated)'!$B$2:$B$53,'Share Values'!AK$11,'Transactions (Dated)'!$C$2:$C$53,"Sell")</f>
        <v>0</v>
      </c>
      <c r="AL414" s="40">
        <f ca="1">AL413+SUMIFS('Transactions (Dated)'!$E$2:$E$53,'Transactions (Dated)'!$D$2:$D$53,'Share Values'!$X414,'Transactions (Dated)'!$B$2:$B$53,'Share Values'!AL$11,'Transactions (Dated)'!$C$2:$C$53,"Buy")-SUMIFS('Transactions (Dated)'!$E$2:$E$53,'Transactions (Dated)'!$D$2:$D$53,'Share Values'!$X414,'Transactions (Dated)'!$B$2:$B$53,'Share Values'!AL$11,'Transactions (Dated)'!$C$2:$C$53,"Sell")</f>
        <v>0</v>
      </c>
      <c r="AM414" s="40">
        <f ca="1">AM413+SUMIFS('Transactions (Dated)'!$E$2:$E$53,'Transactions (Dated)'!$D$2:$D$53,'Share Values'!$X414,'Transactions (Dated)'!$B$2:$B$53,'Share Values'!AM$11,'Transactions (Dated)'!$C$2:$C$53,"Buy")-SUMIFS('Transactions (Dated)'!$E$2:$E$53,'Transactions (Dated)'!$D$2:$D$53,'Share Values'!$X414,'Transactions (Dated)'!$B$2:$B$53,'Share Values'!AM$11,'Transactions (Dated)'!$C$2:$C$53,"Sell")</f>
        <v>0</v>
      </c>
      <c r="AN414" s="40">
        <f ca="1">AN413+SUMIFS('Transactions (Dated)'!$E$2:$E$53,'Transactions (Dated)'!$D$2:$D$53,'Share Values'!$X414,'Transactions (Dated)'!$B$2:$B$53,'Share Values'!AN$11,'Transactions (Dated)'!$C$2:$C$53,"Buy")-SUMIFS('Transactions (Dated)'!$E$2:$E$53,'Transactions (Dated)'!$D$2:$D$53,'Share Values'!$X414,'Transactions (Dated)'!$B$2:$B$53,'Share Values'!AN$11,'Transactions (Dated)'!$C$2:$C$53,"Sell")</f>
        <v>0</v>
      </c>
      <c r="AO414" s="40"/>
      <c r="AQ414" s="3">
        <f t="shared" si="167"/>
        <v>42499</v>
      </c>
      <c r="AR414" s="6">
        <f t="shared" ca="1" si="168"/>
        <v>39358.75</v>
      </c>
      <c r="AS414" s="6">
        <f t="shared" ca="1" si="169"/>
        <v>22312.5</v>
      </c>
      <c r="AT414" s="6">
        <f t="shared" ca="1" si="170"/>
        <v>528804.52500000002</v>
      </c>
      <c r="AU414" s="6">
        <f t="shared" ca="1" si="171"/>
        <v>63514.44</v>
      </c>
      <c r="AV414" s="6">
        <f t="shared" ca="1" si="172"/>
        <v>36253.119999999995</v>
      </c>
      <c r="AW414" s="6">
        <f t="shared" ca="1" si="173"/>
        <v>0</v>
      </c>
      <c r="AX414" s="6">
        <f t="shared" ca="1" si="174"/>
        <v>48865.000000000007</v>
      </c>
      <c r="AY414" s="6">
        <f t="shared" ca="1" si="175"/>
        <v>63336.46</v>
      </c>
      <c r="AZ414" s="6">
        <f t="shared" ca="1" si="176"/>
        <v>59191.1</v>
      </c>
      <c r="BA414" s="6">
        <f t="shared" ca="1" si="177"/>
        <v>0</v>
      </c>
      <c r="BB414" s="6">
        <f t="shared" ca="1" si="178"/>
        <v>0</v>
      </c>
      <c r="BC414" s="6">
        <f t="shared" ca="1" si="179"/>
        <v>0</v>
      </c>
      <c r="BD414" s="6">
        <f t="shared" ca="1" si="180"/>
        <v>0</v>
      </c>
      <c r="BE414" s="6">
        <f t="shared" ca="1" si="181"/>
        <v>0</v>
      </c>
      <c r="BF414" s="6">
        <f t="shared" ca="1" si="188"/>
        <v>0</v>
      </c>
      <c r="BG414" s="6">
        <f t="shared" ca="1" si="189"/>
        <v>0</v>
      </c>
      <c r="BH414" s="6"/>
      <c r="BJ414" s="4">
        <f t="shared" ca="1" si="182"/>
        <v>861635.89500000002</v>
      </c>
      <c r="BL414" s="3">
        <f t="shared" si="183"/>
        <v>42499</v>
      </c>
      <c r="BM414" s="6">
        <f>BM413+SUMIFS('Transactions (Dated)'!G:G,'Transactions (Dated)'!D:D,'Share Values'!AQ414)</f>
        <v>64398.239999999991</v>
      </c>
      <c r="BN414" s="6">
        <f ca="1">BN413+SUMIFS('Transactions (Dated)'!$F:$F,'Transactions (Dated)'!$D:$D,$BL414,'Transactions (Dated)'!$B:$B,BN$11,'Transactions (Dated)'!$C:$C,"Dividend (paid to cash)")*Y414</f>
        <v>0</v>
      </c>
      <c r="BO414" s="6">
        <f ca="1">BO413+SUMIFS('Transactions (Dated)'!$F:$F,'Transactions (Dated)'!$D:$D,$BL414,'Transactions (Dated)'!$B:$B,BO$11,'Transactions (Dated)'!$C:$C,"Dividend (paid to cash)")*Z414</f>
        <v>2421.875</v>
      </c>
      <c r="BP414" s="6">
        <f ca="1">BP413+SUMIFS('Transactions (Dated)'!$F:$F,'Transactions (Dated)'!$D:$D,$BL414,'Transactions (Dated)'!$B:$B,BP$11,'Transactions (Dated)'!$C:$C,"Dividend (paid to cash)")*AA414</f>
        <v>39975.296999999999</v>
      </c>
      <c r="BQ414" s="6">
        <f ca="1">BQ413+SUMIFS('Transactions (Dated)'!$F:$F,'Transactions (Dated)'!$D:$D,$BL414,'Transactions (Dated)'!$B:$B,BQ$11,'Transactions (Dated)'!$C:$C,"Dividend (paid to cash)")*AB414</f>
        <v>312.18000000000006</v>
      </c>
      <c r="BR414" s="6">
        <f ca="1">BR413+SUMIFS('Transactions (Dated)'!$F:$F,'Transactions (Dated)'!$D:$D,$BL414,'Transactions (Dated)'!$B:$B,BR$11,'Transactions (Dated)'!$C:$C,"Dividend (paid to cash)")*AC414</f>
        <v>0</v>
      </c>
      <c r="BS414" s="6">
        <f ca="1">BS413+SUMIFS('Transactions (Dated)'!$F:$F,'Transactions (Dated)'!$D:$D,$BL414,'Transactions (Dated)'!$B:$B,BS$11,'Transactions (Dated)'!$C:$C,"Dividend (paid to cash)")*AD414</f>
        <v>0</v>
      </c>
      <c r="BT414" s="6">
        <f ca="1">BT413+SUMIFS('Transactions (Dated)'!$F:$F,'Transactions (Dated)'!$D:$D,$BL414,'Transactions (Dated)'!$B:$B,BT$11,'Transactions (Dated)'!$C:$C,"Dividend (paid to cash)")*AE414</f>
        <v>1014.9999999999999</v>
      </c>
      <c r="BU414" s="6">
        <f ca="1">BU413+SUMIFS('Transactions (Dated)'!$F:$F,'Transactions (Dated)'!$D:$D,$BL414,'Transactions (Dated)'!$B:$B,BU$11,'Transactions (Dated)'!$C:$C,"Dividend (paid to cash)")*AF414</f>
        <v>0</v>
      </c>
      <c r="BV414" s="6">
        <f ca="1">BV413+SUMIFS('Transactions (Dated)'!$F:$F,'Transactions (Dated)'!$D:$D,$BL414,'Transactions (Dated)'!$B:$B,BV$11,'Transactions (Dated)'!$C:$C,"Dividend (paid to cash)")*AG414</f>
        <v>0</v>
      </c>
      <c r="BW414" s="6">
        <f ca="1">BW413+SUMIFS('Transactions (Dated)'!$F:$F,'Transactions (Dated)'!$D:$D,$BL414,'Transactions (Dated)'!$B:$B,BW$11,'Transactions (Dated)'!$C:$C,"Dividend (paid to cash)")*AH414</f>
        <v>0</v>
      </c>
      <c r="BX414" s="6">
        <f ca="1">BX413+SUMIFS('Transactions (Dated)'!$F:$F,'Transactions (Dated)'!$D:$D,$BL414,'Transactions (Dated)'!$B:$B,BX$11,'Transactions (Dated)'!$C:$C,"Dividend (paid to cash)")*AI414</f>
        <v>0</v>
      </c>
      <c r="BY414" s="6">
        <f ca="1">BY413+SUMIFS('Transactions (Dated)'!$F:$F,'Transactions (Dated)'!$D:$D,$BL414,'Transactions (Dated)'!$B:$B,BY$11,'Transactions (Dated)'!$C:$C,"Dividend (paid to cash)")*AJ414</f>
        <v>0</v>
      </c>
      <c r="BZ414" s="6">
        <f ca="1">BZ413+SUMIFS('Transactions (Dated)'!$F:$F,'Transactions (Dated)'!$D:$D,$BL414,'Transactions (Dated)'!$B:$B,BZ$11,'Transactions (Dated)'!$C:$C,"Dividend (paid to cash)")*AK414</f>
        <v>0</v>
      </c>
      <c r="CA414" s="6">
        <f ca="1">CA413+SUMIFS('Transactions (Dated)'!$F:$F,'Transactions (Dated)'!$D:$D,$BL414,'Transactions (Dated)'!$B:$B,CA$11,'Transactions (Dated)'!$C:$C,"Dividend (paid to cash)")*AL414</f>
        <v>0</v>
      </c>
      <c r="CB414" s="6">
        <v>0</v>
      </c>
      <c r="CC414" s="6">
        <v>0</v>
      </c>
      <c r="CD414" s="6"/>
      <c r="CF414" s="6">
        <f t="shared" ca="1" si="190"/>
        <v>108122.59199999998</v>
      </c>
      <c r="CH414" s="3">
        <f t="shared" si="191"/>
        <v>42499</v>
      </c>
      <c r="CI414" s="4">
        <f t="shared" ca="1" si="184"/>
        <v>861635.89500000002</v>
      </c>
      <c r="CJ414" s="4">
        <f t="shared" ca="1" si="185"/>
        <v>108122.59199999998</v>
      </c>
      <c r="CL414" s="4">
        <f t="shared" ca="1" si="186"/>
        <v>969758.48699999996</v>
      </c>
    </row>
    <row r="415" spans="2:90" x14ac:dyDescent="0.15">
      <c r="B415" s="3">
        <f t="shared" si="187"/>
        <v>42500</v>
      </c>
      <c r="C415" s="2">
        <v>13775.2</v>
      </c>
      <c r="E415" s="70">
        <v>42500</v>
      </c>
      <c r="F415" s="69">
        <v>8.68</v>
      </c>
      <c r="G415" s="69">
        <v>2.5</v>
      </c>
      <c r="H415" s="69">
        <v>18.61</v>
      </c>
      <c r="I415" s="69">
        <v>33.86</v>
      </c>
      <c r="J415" s="69">
        <v>15.43</v>
      </c>
      <c r="K415" s="69">
        <v>12.79</v>
      </c>
      <c r="L415" s="69">
        <v>17.04</v>
      </c>
      <c r="M415" s="69">
        <v>4.6500000000000004</v>
      </c>
      <c r="N415" s="69">
        <v>8.75</v>
      </c>
      <c r="O415" s="69">
        <v>9.6266999999999996</v>
      </c>
      <c r="P415" s="69">
        <v>29.39</v>
      </c>
      <c r="Q415" s="69">
        <v>1.0900000000000001</v>
      </c>
      <c r="R415" s="69">
        <v>4.91</v>
      </c>
      <c r="S415" s="69">
        <v>40.299999999999997</v>
      </c>
      <c r="T415" s="69"/>
      <c r="U415">
        <v>40.299999999999997</v>
      </c>
      <c r="V415" s="4"/>
      <c r="X415" s="3">
        <f t="shared" si="166"/>
        <v>42500</v>
      </c>
      <c r="Y415" s="40">
        <f ca="1">Y414+SUMIFS('Transactions (Dated)'!$E$2:$E$53,'Transactions (Dated)'!$D$2:$D$53,'Share Values'!$X415,'Transactions (Dated)'!$B$2:$B$53,'Share Values'!Y$11,'Transactions (Dated)'!$C$2:$C$53,"Buy")-SUMIFS('Transactions (Dated)'!$E$2:$E$53,'Transactions (Dated)'!$D$2:$D$53,'Share Values'!$X415,'Transactions (Dated)'!$B$2:$B$53,'Share Values'!Y$11,'Transactions (Dated)'!$C$2:$C$53,"Sell")</f>
        <v>4625</v>
      </c>
      <c r="Z415" s="40">
        <f ca="1">Z414+SUMIFS('Transactions (Dated)'!$E$2:$E$53,'Transactions (Dated)'!$D$2:$D$53,'Share Values'!$X415,'Transactions (Dated)'!$B$2:$B$53,'Share Values'!Z$11,'Transactions (Dated)'!$C$2:$C$53,"Buy")-SUMIFS('Transactions (Dated)'!$E$2:$E$53,'Transactions (Dated)'!$D$2:$D$53,'Share Values'!$X415,'Transactions (Dated)'!$B$2:$B$53,'Share Values'!Z$11,'Transactions (Dated)'!$C$2:$C$53,"Sell")</f>
        <v>9375</v>
      </c>
      <c r="AA415" s="40">
        <f ca="1">AA414+SUMIFS('Transactions (Dated)'!$E$2:$E$53,'Transactions (Dated)'!$D$2:$D$53,'Share Values'!$X415,'Transactions (Dated)'!$B$2:$B$53,'Share Values'!AA$11,'Transactions (Dated)'!$C$2:$C$53,"Buy")-SUMIFS('Transactions (Dated)'!$E$2:$E$53,'Transactions (Dated)'!$D$2:$D$53,'Share Values'!$X415,'Transactions (Dated)'!$B$2:$B$53,'Share Values'!AA$11,'Transactions (Dated)'!$C$2:$C$53,"Sell")</f>
        <v>28857</v>
      </c>
      <c r="AB415" s="40">
        <f ca="1">AB414+SUMIFS('Transactions (Dated)'!$E$2:$E$53,'Transactions (Dated)'!$D$2:$D$53,'Share Values'!$X415,'Transactions (Dated)'!$B$2:$B$53,'Share Values'!AB$11,'Transactions (Dated)'!$C$2:$C$53,"Buy")-SUMIFS('Transactions (Dated)'!$E$2:$E$53,'Transactions (Dated)'!$D$2:$D$53,'Share Values'!$X415,'Transactions (Dated)'!$B$2:$B$53,'Share Values'!AB$11,'Transactions (Dated)'!$C$2:$C$53,"Sell")</f>
        <v>1892</v>
      </c>
      <c r="AC415" s="40">
        <f ca="1">AC414+SUMIFS('Transactions (Dated)'!$E$2:$E$53,'Transactions (Dated)'!$D$2:$D$53,'Share Values'!$X415,'Transactions (Dated)'!$B$2:$B$53,'Share Values'!AC$11,'Transactions (Dated)'!$C$2:$C$53,"Buy")-SUMIFS('Transactions (Dated)'!$E$2:$E$53,'Transactions (Dated)'!$D$2:$D$53,'Share Values'!$X415,'Transactions (Dated)'!$B$2:$B$53,'Share Values'!AC$11,'Transactions (Dated)'!$C$2:$C$53,"Sell")</f>
        <v>2348</v>
      </c>
      <c r="AD415" s="40">
        <f ca="1">AD414+SUMIFS('Transactions (Dated)'!$E$2:$E$53,'Transactions (Dated)'!$D$2:$D$53,'Share Values'!$X415,'Transactions (Dated)'!$B$2:$B$53,'Share Values'!AD$11,'Transactions (Dated)'!$C$2:$C$53,"Buy")-SUMIFS('Transactions (Dated)'!$E$2:$E$53,'Transactions (Dated)'!$D$2:$D$53,'Share Values'!$X415,'Transactions (Dated)'!$B$2:$B$53,'Share Values'!AD$11,'Transactions (Dated)'!$C$2:$C$53,"Sell")</f>
        <v>0</v>
      </c>
      <c r="AE415" s="40">
        <f ca="1">AE414+SUMIFS('Transactions (Dated)'!$E$2:$E$53,'Transactions (Dated)'!$D$2:$D$53,'Share Values'!$X415,'Transactions (Dated)'!$B$2:$B$53,'Share Values'!AE$11,'Transactions (Dated)'!$C$2:$C$53,"Buy")-SUMIFS('Transactions (Dated)'!$E$2:$E$53,'Transactions (Dated)'!$D$2:$D$53,'Share Values'!$X415,'Transactions (Dated)'!$B$2:$B$53,'Share Values'!AE$11,'Transactions (Dated)'!$C$2:$C$53,"Sell")</f>
        <v>2900</v>
      </c>
      <c r="AF415" s="40">
        <f ca="1">AF414+SUMIFS('Transactions (Dated)'!$E$2:$E$53,'Transactions (Dated)'!$D$2:$D$53,'Share Values'!$X415,'Transactions (Dated)'!$B$2:$B$53,'Share Values'!AF$11,'Transactions (Dated)'!$C$2:$C$53,"Buy")-SUMIFS('Transactions (Dated)'!$E$2:$E$53,'Transactions (Dated)'!$D$2:$D$53,'Share Values'!$X415,'Transactions (Dated)'!$B$2:$B$53,'Share Values'!AF$11,'Transactions (Dated)'!$C$2:$C$53,"Sell")</f>
        <v>14201</v>
      </c>
      <c r="AG415" s="40">
        <f ca="1">AG414+SUMIFS('Transactions (Dated)'!$E$2:$E$53,'Transactions (Dated)'!$D$2:$D$53,'Share Values'!$X415,'Transactions (Dated)'!$B$2:$B$53,'Share Values'!AG$11,'Transactions (Dated)'!$C$2:$C$53,"Buy")-SUMIFS('Transactions (Dated)'!$E$2:$E$53,'Transactions (Dated)'!$D$2:$D$53,'Share Values'!$X415,'Transactions (Dated)'!$B$2:$B$53,'Share Values'!AG$11,'Transactions (Dated)'!$C$2:$C$53,"Sell")</f>
        <v>6835</v>
      </c>
      <c r="AH415" s="40">
        <f ca="1">AH414+SUMIFS('Transactions (Dated)'!$E$2:$E$53,'Transactions (Dated)'!$D$2:$D$53,'Share Values'!$X415,'Transactions (Dated)'!$B$2:$B$53,'Share Values'!AH$11,'Transactions (Dated)'!$C$2:$C$53,"Buy")-SUMIFS('Transactions (Dated)'!$E$2:$E$53,'Transactions (Dated)'!$D$2:$D$53,'Share Values'!$X415,'Transactions (Dated)'!$B$2:$B$53,'Share Values'!AH$11,'Transactions (Dated)'!$C$2:$C$53,"Sell")</f>
        <v>0</v>
      </c>
      <c r="AI415" s="40">
        <f ca="1">AI414+SUMIFS('Transactions (Dated)'!$E$2:$E$53,'Transactions (Dated)'!$D$2:$D$53,'Share Values'!$X415,'Transactions (Dated)'!$B$2:$B$53,'Share Values'!AI$11,'Transactions (Dated)'!$C$2:$C$53,"Buy")-SUMIFS('Transactions (Dated)'!$E$2:$E$53,'Transactions (Dated)'!$D$2:$D$53,'Share Values'!$X415,'Transactions (Dated)'!$B$2:$B$53,'Share Values'!AI$11,'Transactions (Dated)'!$C$2:$C$53,"Sell")</f>
        <v>0</v>
      </c>
      <c r="AJ415" s="40">
        <f ca="1">AJ414+SUMIFS('Transactions (Dated)'!$E$2:$E$53,'Transactions (Dated)'!$D$2:$D$53,'Share Values'!$X415,'Transactions (Dated)'!$B$2:$B$53,'Share Values'!AJ$11,'Transactions (Dated)'!$C$2:$C$53,"Buy")-SUMIFS('Transactions (Dated)'!$E$2:$E$53,'Transactions (Dated)'!$D$2:$D$53,'Share Values'!$X415,'Transactions (Dated)'!$B$2:$B$53,'Share Values'!AJ$11,'Transactions (Dated)'!$C$2:$C$53,"Sell")</f>
        <v>0</v>
      </c>
      <c r="AK415" s="40">
        <f ca="1">AK414+SUMIFS('Transactions (Dated)'!$E$2:$E$53,'Transactions (Dated)'!$D$2:$D$53,'Share Values'!$X415,'Transactions (Dated)'!$B$2:$B$53,'Share Values'!AK$11,'Transactions (Dated)'!$C$2:$C$53,"Buy")-SUMIFS('Transactions (Dated)'!$E$2:$E$53,'Transactions (Dated)'!$D$2:$D$53,'Share Values'!$X415,'Transactions (Dated)'!$B$2:$B$53,'Share Values'!AK$11,'Transactions (Dated)'!$C$2:$C$53,"Sell")</f>
        <v>0</v>
      </c>
      <c r="AL415" s="40">
        <f ca="1">AL414+SUMIFS('Transactions (Dated)'!$E$2:$E$53,'Transactions (Dated)'!$D$2:$D$53,'Share Values'!$X415,'Transactions (Dated)'!$B$2:$B$53,'Share Values'!AL$11,'Transactions (Dated)'!$C$2:$C$53,"Buy")-SUMIFS('Transactions (Dated)'!$E$2:$E$53,'Transactions (Dated)'!$D$2:$D$53,'Share Values'!$X415,'Transactions (Dated)'!$B$2:$B$53,'Share Values'!AL$11,'Transactions (Dated)'!$C$2:$C$53,"Sell")</f>
        <v>0</v>
      </c>
      <c r="AM415" s="40">
        <f ca="1">AM414+SUMIFS('Transactions (Dated)'!$E$2:$E$53,'Transactions (Dated)'!$D$2:$D$53,'Share Values'!$X415,'Transactions (Dated)'!$B$2:$B$53,'Share Values'!AM$11,'Transactions (Dated)'!$C$2:$C$53,"Buy")-SUMIFS('Transactions (Dated)'!$E$2:$E$53,'Transactions (Dated)'!$D$2:$D$53,'Share Values'!$X415,'Transactions (Dated)'!$B$2:$B$53,'Share Values'!AM$11,'Transactions (Dated)'!$C$2:$C$53,"Sell")</f>
        <v>0</v>
      </c>
      <c r="AN415" s="40">
        <f ca="1">AN414+SUMIFS('Transactions (Dated)'!$E$2:$E$53,'Transactions (Dated)'!$D$2:$D$53,'Share Values'!$X415,'Transactions (Dated)'!$B$2:$B$53,'Share Values'!AN$11,'Transactions (Dated)'!$C$2:$C$53,"Buy")-SUMIFS('Transactions (Dated)'!$E$2:$E$53,'Transactions (Dated)'!$D$2:$D$53,'Share Values'!$X415,'Transactions (Dated)'!$B$2:$B$53,'Share Values'!AN$11,'Transactions (Dated)'!$C$2:$C$53,"Sell")</f>
        <v>0</v>
      </c>
      <c r="AO415" s="40"/>
      <c r="AQ415" s="3">
        <f t="shared" si="167"/>
        <v>42500</v>
      </c>
      <c r="AR415" s="6">
        <f t="shared" ca="1" si="168"/>
        <v>40145</v>
      </c>
      <c r="AS415" s="6">
        <f t="shared" ca="1" si="169"/>
        <v>23437.5</v>
      </c>
      <c r="AT415" s="6">
        <f t="shared" ca="1" si="170"/>
        <v>537028.77</v>
      </c>
      <c r="AU415" s="6">
        <f t="shared" ca="1" si="171"/>
        <v>64063.119999999995</v>
      </c>
      <c r="AV415" s="6">
        <f t="shared" ca="1" si="172"/>
        <v>36229.64</v>
      </c>
      <c r="AW415" s="6">
        <f t="shared" ca="1" si="173"/>
        <v>0</v>
      </c>
      <c r="AX415" s="6">
        <f t="shared" ca="1" si="174"/>
        <v>49416</v>
      </c>
      <c r="AY415" s="6">
        <f t="shared" ca="1" si="175"/>
        <v>66034.650000000009</v>
      </c>
      <c r="AZ415" s="6">
        <f t="shared" ca="1" si="176"/>
        <v>59806.25</v>
      </c>
      <c r="BA415" s="6">
        <f t="shared" ca="1" si="177"/>
        <v>0</v>
      </c>
      <c r="BB415" s="6">
        <f t="shared" ca="1" si="178"/>
        <v>0</v>
      </c>
      <c r="BC415" s="6">
        <f t="shared" ca="1" si="179"/>
        <v>0</v>
      </c>
      <c r="BD415" s="6">
        <f t="shared" ca="1" si="180"/>
        <v>0</v>
      </c>
      <c r="BE415" s="6">
        <f t="shared" ca="1" si="181"/>
        <v>0</v>
      </c>
      <c r="BF415" s="6">
        <f t="shared" ca="1" si="188"/>
        <v>0</v>
      </c>
      <c r="BG415" s="6">
        <f t="shared" ca="1" si="189"/>
        <v>0</v>
      </c>
      <c r="BH415" s="6"/>
      <c r="BJ415" s="4">
        <f t="shared" ca="1" si="182"/>
        <v>876160.93</v>
      </c>
      <c r="BL415" s="3">
        <f t="shared" si="183"/>
        <v>42500</v>
      </c>
      <c r="BM415" s="6">
        <f>BM414+SUMIFS('Transactions (Dated)'!G:G,'Transactions (Dated)'!D:D,'Share Values'!AQ415)</f>
        <v>64398.239999999991</v>
      </c>
      <c r="BN415" s="6">
        <f ca="1">BN414+SUMIFS('Transactions (Dated)'!$F:$F,'Transactions (Dated)'!$D:$D,$BL415,'Transactions (Dated)'!$B:$B,BN$11,'Transactions (Dated)'!$C:$C,"Dividend (paid to cash)")*Y415</f>
        <v>0</v>
      </c>
      <c r="BO415" s="6">
        <f ca="1">BO414+SUMIFS('Transactions (Dated)'!$F:$F,'Transactions (Dated)'!$D:$D,$BL415,'Transactions (Dated)'!$B:$B,BO$11,'Transactions (Dated)'!$C:$C,"Dividend (paid to cash)")*Z415</f>
        <v>2421.875</v>
      </c>
      <c r="BP415" s="6">
        <f ca="1">BP414+SUMIFS('Transactions (Dated)'!$F:$F,'Transactions (Dated)'!$D:$D,$BL415,'Transactions (Dated)'!$B:$B,BP$11,'Transactions (Dated)'!$C:$C,"Dividend (paid to cash)")*AA415</f>
        <v>39975.296999999999</v>
      </c>
      <c r="BQ415" s="6">
        <f ca="1">BQ414+SUMIFS('Transactions (Dated)'!$F:$F,'Transactions (Dated)'!$D:$D,$BL415,'Transactions (Dated)'!$B:$B,BQ$11,'Transactions (Dated)'!$C:$C,"Dividend (paid to cash)")*AB415</f>
        <v>312.18000000000006</v>
      </c>
      <c r="BR415" s="6">
        <f ca="1">BR414+SUMIFS('Transactions (Dated)'!$F:$F,'Transactions (Dated)'!$D:$D,$BL415,'Transactions (Dated)'!$B:$B,BR$11,'Transactions (Dated)'!$C:$C,"Dividend (paid to cash)")*AC415</f>
        <v>0</v>
      </c>
      <c r="BS415" s="6">
        <f ca="1">BS414+SUMIFS('Transactions (Dated)'!$F:$F,'Transactions (Dated)'!$D:$D,$BL415,'Transactions (Dated)'!$B:$B,BS$11,'Transactions (Dated)'!$C:$C,"Dividend (paid to cash)")*AD415</f>
        <v>0</v>
      </c>
      <c r="BT415" s="6">
        <f ca="1">BT414+SUMIFS('Transactions (Dated)'!$F:$F,'Transactions (Dated)'!$D:$D,$BL415,'Transactions (Dated)'!$B:$B,BT$11,'Transactions (Dated)'!$C:$C,"Dividend (paid to cash)")*AE415</f>
        <v>1014.9999999999999</v>
      </c>
      <c r="BU415" s="6">
        <f ca="1">BU414+SUMIFS('Transactions (Dated)'!$F:$F,'Transactions (Dated)'!$D:$D,$BL415,'Transactions (Dated)'!$B:$B,BU$11,'Transactions (Dated)'!$C:$C,"Dividend (paid to cash)")*AF415</f>
        <v>0</v>
      </c>
      <c r="BV415" s="6">
        <f ca="1">BV414+SUMIFS('Transactions (Dated)'!$F:$F,'Transactions (Dated)'!$D:$D,$BL415,'Transactions (Dated)'!$B:$B,BV$11,'Transactions (Dated)'!$C:$C,"Dividend (paid to cash)")*AG415</f>
        <v>0</v>
      </c>
      <c r="BW415" s="6">
        <f ca="1">BW414+SUMIFS('Transactions (Dated)'!$F:$F,'Transactions (Dated)'!$D:$D,$BL415,'Transactions (Dated)'!$B:$B,BW$11,'Transactions (Dated)'!$C:$C,"Dividend (paid to cash)")*AH415</f>
        <v>0</v>
      </c>
      <c r="BX415" s="6">
        <f ca="1">BX414+SUMIFS('Transactions (Dated)'!$F:$F,'Transactions (Dated)'!$D:$D,$BL415,'Transactions (Dated)'!$B:$B,BX$11,'Transactions (Dated)'!$C:$C,"Dividend (paid to cash)")*AI415</f>
        <v>0</v>
      </c>
      <c r="BY415" s="6">
        <f ca="1">BY414+SUMIFS('Transactions (Dated)'!$F:$F,'Transactions (Dated)'!$D:$D,$BL415,'Transactions (Dated)'!$B:$B,BY$11,'Transactions (Dated)'!$C:$C,"Dividend (paid to cash)")*AJ415</f>
        <v>0</v>
      </c>
      <c r="BZ415" s="6">
        <f ca="1">BZ414+SUMIFS('Transactions (Dated)'!$F:$F,'Transactions (Dated)'!$D:$D,$BL415,'Transactions (Dated)'!$B:$B,BZ$11,'Transactions (Dated)'!$C:$C,"Dividend (paid to cash)")*AK415</f>
        <v>0</v>
      </c>
      <c r="CA415" s="6">
        <f ca="1">CA414+SUMIFS('Transactions (Dated)'!$F:$F,'Transactions (Dated)'!$D:$D,$BL415,'Transactions (Dated)'!$B:$B,CA$11,'Transactions (Dated)'!$C:$C,"Dividend (paid to cash)")*AL415</f>
        <v>0</v>
      </c>
      <c r="CB415" s="6">
        <v>0</v>
      </c>
      <c r="CC415" s="6">
        <v>0</v>
      </c>
      <c r="CD415" s="6"/>
      <c r="CF415" s="6">
        <f t="shared" ca="1" si="190"/>
        <v>108122.59199999998</v>
      </c>
      <c r="CH415" s="3">
        <f t="shared" si="191"/>
        <v>42500</v>
      </c>
      <c r="CI415" s="4">
        <f t="shared" ca="1" si="184"/>
        <v>876160.93</v>
      </c>
      <c r="CJ415" s="4">
        <f t="shared" ca="1" si="185"/>
        <v>108122.59199999998</v>
      </c>
      <c r="CL415" s="4">
        <f t="shared" ca="1" si="186"/>
        <v>984283.522</v>
      </c>
    </row>
    <row r="416" spans="2:90" x14ac:dyDescent="0.15">
      <c r="B416" s="3">
        <f t="shared" si="187"/>
        <v>42501</v>
      </c>
      <c r="C416" s="2">
        <v>13788.2</v>
      </c>
      <c r="E416" s="70">
        <v>42501</v>
      </c>
      <c r="F416" s="69">
        <v>8.61</v>
      </c>
      <c r="G416" s="69">
        <v>2.4900000000000002</v>
      </c>
      <c r="H416" s="69">
        <v>18.62</v>
      </c>
      <c r="I416" s="69">
        <v>34</v>
      </c>
      <c r="J416" s="69">
        <v>14.41</v>
      </c>
      <c r="K416" s="69">
        <v>12.94</v>
      </c>
      <c r="L416" s="69">
        <v>17.27</v>
      </c>
      <c r="M416" s="69">
        <v>4.6399999999999997</v>
      </c>
      <c r="N416" s="69">
        <v>8.82</v>
      </c>
      <c r="O416" s="69">
        <v>9.73</v>
      </c>
      <c r="P416" s="69">
        <v>29</v>
      </c>
      <c r="Q416" s="69">
        <v>1.05</v>
      </c>
      <c r="R416" s="69">
        <v>5.3</v>
      </c>
      <c r="S416" s="69">
        <v>40.64</v>
      </c>
      <c r="T416" s="69"/>
      <c r="U416">
        <v>40.64</v>
      </c>
      <c r="V416" s="4"/>
      <c r="X416" s="3">
        <f t="shared" si="166"/>
        <v>42501</v>
      </c>
      <c r="Y416" s="40">
        <f ca="1">Y415+SUMIFS('Transactions (Dated)'!$E$2:$E$53,'Transactions (Dated)'!$D$2:$D$53,'Share Values'!$X416,'Transactions (Dated)'!$B$2:$B$53,'Share Values'!Y$11,'Transactions (Dated)'!$C$2:$C$53,"Buy")-SUMIFS('Transactions (Dated)'!$E$2:$E$53,'Transactions (Dated)'!$D$2:$D$53,'Share Values'!$X416,'Transactions (Dated)'!$B$2:$B$53,'Share Values'!Y$11,'Transactions (Dated)'!$C$2:$C$53,"Sell")</f>
        <v>4625</v>
      </c>
      <c r="Z416" s="40">
        <f ca="1">Z415+SUMIFS('Transactions (Dated)'!$E$2:$E$53,'Transactions (Dated)'!$D$2:$D$53,'Share Values'!$X416,'Transactions (Dated)'!$B$2:$B$53,'Share Values'!Z$11,'Transactions (Dated)'!$C$2:$C$53,"Buy")-SUMIFS('Transactions (Dated)'!$E$2:$E$53,'Transactions (Dated)'!$D$2:$D$53,'Share Values'!$X416,'Transactions (Dated)'!$B$2:$B$53,'Share Values'!Z$11,'Transactions (Dated)'!$C$2:$C$53,"Sell")</f>
        <v>9375</v>
      </c>
      <c r="AA416" s="40">
        <f ca="1">AA415+SUMIFS('Transactions (Dated)'!$E$2:$E$53,'Transactions (Dated)'!$D$2:$D$53,'Share Values'!$X416,'Transactions (Dated)'!$B$2:$B$53,'Share Values'!AA$11,'Transactions (Dated)'!$C$2:$C$53,"Buy")-SUMIFS('Transactions (Dated)'!$E$2:$E$53,'Transactions (Dated)'!$D$2:$D$53,'Share Values'!$X416,'Transactions (Dated)'!$B$2:$B$53,'Share Values'!AA$11,'Transactions (Dated)'!$C$2:$C$53,"Sell")</f>
        <v>28857</v>
      </c>
      <c r="AB416" s="40">
        <f ca="1">AB415+SUMIFS('Transactions (Dated)'!$E$2:$E$53,'Transactions (Dated)'!$D$2:$D$53,'Share Values'!$X416,'Transactions (Dated)'!$B$2:$B$53,'Share Values'!AB$11,'Transactions (Dated)'!$C$2:$C$53,"Buy")-SUMIFS('Transactions (Dated)'!$E$2:$E$53,'Transactions (Dated)'!$D$2:$D$53,'Share Values'!$X416,'Transactions (Dated)'!$B$2:$B$53,'Share Values'!AB$11,'Transactions (Dated)'!$C$2:$C$53,"Sell")</f>
        <v>1892</v>
      </c>
      <c r="AC416" s="40">
        <f ca="1">AC415+SUMIFS('Transactions (Dated)'!$E$2:$E$53,'Transactions (Dated)'!$D$2:$D$53,'Share Values'!$X416,'Transactions (Dated)'!$B$2:$B$53,'Share Values'!AC$11,'Transactions (Dated)'!$C$2:$C$53,"Buy")-SUMIFS('Transactions (Dated)'!$E$2:$E$53,'Transactions (Dated)'!$D$2:$D$53,'Share Values'!$X416,'Transactions (Dated)'!$B$2:$B$53,'Share Values'!AC$11,'Transactions (Dated)'!$C$2:$C$53,"Sell")</f>
        <v>2348</v>
      </c>
      <c r="AD416" s="40">
        <f ca="1">AD415+SUMIFS('Transactions (Dated)'!$E$2:$E$53,'Transactions (Dated)'!$D$2:$D$53,'Share Values'!$X416,'Transactions (Dated)'!$B$2:$B$53,'Share Values'!AD$11,'Transactions (Dated)'!$C$2:$C$53,"Buy")-SUMIFS('Transactions (Dated)'!$E$2:$E$53,'Transactions (Dated)'!$D$2:$D$53,'Share Values'!$X416,'Transactions (Dated)'!$B$2:$B$53,'Share Values'!AD$11,'Transactions (Dated)'!$C$2:$C$53,"Sell")</f>
        <v>0</v>
      </c>
      <c r="AE416" s="40">
        <f ca="1">AE415+SUMIFS('Transactions (Dated)'!$E$2:$E$53,'Transactions (Dated)'!$D$2:$D$53,'Share Values'!$X416,'Transactions (Dated)'!$B$2:$B$53,'Share Values'!AE$11,'Transactions (Dated)'!$C$2:$C$53,"Buy")-SUMIFS('Transactions (Dated)'!$E$2:$E$53,'Transactions (Dated)'!$D$2:$D$53,'Share Values'!$X416,'Transactions (Dated)'!$B$2:$B$53,'Share Values'!AE$11,'Transactions (Dated)'!$C$2:$C$53,"Sell")</f>
        <v>2900</v>
      </c>
      <c r="AF416" s="40">
        <f ca="1">AF415+SUMIFS('Transactions (Dated)'!$E$2:$E$53,'Transactions (Dated)'!$D$2:$D$53,'Share Values'!$X416,'Transactions (Dated)'!$B$2:$B$53,'Share Values'!AF$11,'Transactions (Dated)'!$C$2:$C$53,"Buy")-SUMIFS('Transactions (Dated)'!$E$2:$E$53,'Transactions (Dated)'!$D$2:$D$53,'Share Values'!$X416,'Transactions (Dated)'!$B$2:$B$53,'Share Values'!AF$11,'Transactions (Dated)'!$C$2:$C$53,"Sell")</f>
        <v>14201</v>
      </c>
      <c r="AG416" s="40">
        <f ca="1">AG415+SUMIFS('Transactions (Dated)'!$E$2:$E$53,'Transactions (Dated)'!$D$2:$D$53,'Share Values'!$X416,'Transactions (Dated)'!$B$2:$B$53,'Share Values'!AG$11,'Transactions (Dated)'!$C$2:$C$53,"Buy")-SUMIFS('Transactions (Dated)'!$E$2:$E$53,'Transactions (Dated)'!$D$2:$D$53,'Share Values'!$X416,'Transactions (Dated)'!$B$2:$B$53,'Share Values'!AG$11,'Transactions (Dated)'!$C$2:$C$53,"Sell")</f>
        <v>6835</v>
      </c>
      <c r="AH416" s="40">
        <f ca="1">AH415+SUMIFS('Transactions (Dated)'!$E$2:$E$53,'Transactions (Dated)'!$D$2:$D$53,'Share Values'!$X416,'Transactions (Dated)'!$B$2:$B$53,'Share Values'!AH$11,'Transactions (Dated)'!$C$2:$C$53,"Buy")-SUMIFS('Transactions (Dated)'!$E$2:$E$53,'Transactions (Dated)'!$D$2:$D$53,'Share Values'!$X416,'Transactions (Dated)'!$B$2:$B$53,'Share Values'!AH$11,'Transactions (Dated)'!$C$2:$C$53,"Sell")</f>
        <v>0</v>
      </c>
      <c r="AI416" s="40">
        <f ca="1">AI415+SUMIFS('Transactions (Dated)'!$E$2:$E$53,'Transactions (Dated)'!$D$2:$D$53,'Share Values'!$X416,'Transactions (Dated)'!$B$2:$B$53,'Share Values'!AI$11,'Transactions (Dated)'!$C$2:$C$53,"Buy")-SUMIFS('Transactions (Dated)'!$E$2:$E$53,'Transactions (Dated)'!$D$2:$D$53,'Share Values'!$X416,'Transactions (Dated)'!$B$2:$B$53,'Share Values'!AI$11,'Transactions (Dated)'!$C$2:$C$53,"Sell")</f>
        <v>0</v>
      </c>
      <c r="AJ416" s="40">
        <f ca="1">AJ415+SUMIFS('Transactions (Dated)'!$E$2:$E$53,'Transactions (Dated)'!$D$2:$D$53,'Share Values'!$X416,'Transactions (Dated)'!$B$2:$B$53,'Share Values'!AJ$11,'Transactions (Dated)'!$C$2:$C$53,"Buy")-SUMIFS('Transactions (Dated)'!$E$2:$E$53,'Transactions (Dated)'!$D$2:$D$53,'Share Values'!$X416,'Transactions (Dated)'!$B$2:$B$53,'Share Values'!AJ$11,'Transactions (Dated)'!$C$2:$C$53,"Sell")</f>
        <v>0</v>
      </c>
      <c r="AK416" s="40">
        <f ca="1">AK415+SUMIFS('Transactions (Dated)'!$E$2:$E$53,'Transactions (Dated)'!$D$2:$D$53,'Share Values'!$X416,'Transactions (Dated)'!$B$2:$B$53,'Share Values'!AK$11,'Transactions (Dated)'!$C$2:$C$53,"Buy")-SUMIFS('Transactions (Dated)'!$E$2:$E$53,'Transactions (Dated)'!$D$2:$D$53,'Share Values'!$X416,'Transactions (Dated)'!$B$2:$B$53,'Share Values'!AK$11,'Transactions (Dated)'!$C$2:$C$53,"Sell")</f>
        <v>0</v>
      </c>
      <c r="AL416" s="40">
        <f ca="1">AL415+SUMIFS('Transactions (Dated)'!$E$2:$E$53,'Transactions (Dated)'!$D$2:$D$53,'Share Values'!$X416,'Transactions (Dated)'!$B$2:$B$53,'Share Values'!AL$11,'Transactions (Dated)'!$C$2:$C$53,"Buy")-SUMIFS('Transactions (Dated)'!$E$2:$E$53,'Transactions (Dated)'!$D$2:$D$53,'Share Values'!$X416,'Transactions (Dated)'!$B$2:$B$53,'Share Values'!AL$11,'Transactions (Dated)'!$C$2:$C$53,"Sell")</f>
        <v>0</v>
      </c>
      <c r="AM416" s="40">
        <f ca="1">AM415+SUMIFS('Transactions (Dated)'!$E$2:$E$53,'Transactions (Dated)'!$D$2:$D$53,'Share Values'!$X416,'Transactions (Dated)'!$B$2:$B$53,'Share Values'!AM$11,'Transactions (Dated)'!$C$2:$C$53,"Buy")-SUMIFS('Transactions (Dated)'!$E$2:$E$53,'Transactions (Dated)'!$D$2:$D$53,'Share Values'!$X416,'Transactions (Dated)'!$B$2:$B$53,'Share Values'!AM$11,'Transactions (Dated)'!$C$2:$C$53,"Sell")</f>
        <v>0</v>
      </c>
      <c r="AN416" s="40">
        <f ca="1">AN415+SUMIFS('Transactions (Dated)'!$E$2:$E$53,'Transactions (Dated)'!$D$2:$D$53,'Share Values'!$X416,'Transactions (Dated)'!$B$2:$B$53,'Share Values'!AN$11,'Transactions (Dated)'!$C$2:$C$53,"Buy")-SUMIFS('Transactions (Dated)'!$E$2:$E$53,'Transactions (Dated)'!$D$2:$D$53,'Share Values'!$X416,'Transactions (Dated)'!$B$2:$B$53,'Share Values'!AN$11,'Transactions (Dated)'!$C$2:$C$53,"Sell")</f>
        <v>0</v>
      </c>
      <c r="AO416" s="40"/>
      <c r="AQ416" s="3">
        <f t="shared" si="167"/>
        <v>42501</v>
      </c>
      <c r="AR416" s="6">
        <f t="shared" ca="1" si="168"/>
        <v>39821.25</v>
      </c>
      <c r="AS416" s="6">
        <f t="shared" ca="1" si="169"/>
        <v>23343.750000000004</v>
      </c>
      <c r="AT416" s="6">
        <f t="shared" ca="1" si="170"/>
        <v>537317.34000000008</v>
      </c>
      <c r="AU416" s="6">
        <f t="shared" ca="1" si="171"/>
        <v>64328</v>
      </c>
      <c r="AV416" s="6">
        <f t="shared" ca="1" si="172"/>
        <v>33834.68</v>
      </c>
      <c r="AW416" s="6">
        <f t="shared" ca="1" si="173"/>
        <v>0</v>
      </c>
      <c r="AX416" s="6">
        <f t="shared" ca="1" si="174"/>
        <v>50083</v>
      </c>
      <c r="AY416" s="6">
        <f t="shared" ca="1" si="175"/>
        <v>65892.639999999999</v>
      </c>
      <c r="AZ416" s="6">
        <f t="shared" ca="1" si="176"/>
        <v>60284.700000000004</v>
      </c>
      <c r="BA416" s="6">
        <f t="shared" ca="1" si="177"/>
        <v>0</v>
      </c>
      <c r="BB416" s="6">
        <f t="shared" ca="1" si="178"/>
        <v>0</v>
      </c>
      <c r="BC416" s="6">
        <f t="shared" ca="1" si="179"/>
        <v>0</v>
      </c>
      <c r="BD416" s="6">
        <f t="shared" ca="1" si="180"/>
        <v>0</v>
      </c>
      <c r="BE416" s="6">
        <f t="shared" ca="1" si="181"/>
        <v>0</v>
      </c>
      <c r="BF416" s="6">
        <f t="shared" ca="1" si="188"/>
        <v>0</v>
      </c>
      <c r="BG416" s="6">
        <f t="shared" ca="1" si="189"/>
        <v>0</v>
      </c>
      <c r="BH416" s="6"/>
      <c r="BJ416" s="4">
        <f t="shared" ca="1" si="182"/>
        <v>874905.3600000001</v>
      </c>
      <c r="BL416" s="3">
        <f t="shared" si="183"/>
        <v>42501</v>
      </c>
      <c r="BM416" s="6">
        <f>BM415+SUMIFS('Transactions (Dated)'!G:G,'Transactions (Dated)'!D:D,'Share Values'!AQ416)</f>
        <v>64398.239999999991</v>
      </c>
      <c r="BN416" s="6">
        <f ca="1">BN415+SUMIFS('Transactions (Dated)'!$F:$F,'Transactions (Dated)'!$D:$D,$BL416,'Transactions (Dated)'!$B:$B,BN$11,'Transactions (Dated)'!$C:$C,"Dividend (paid to cash)")*Y416</f>
        <v>0</v>
      </c>
      <c r="BO416" s="6">
        <f ca="1">BO415+SUMIFS('Transactions (Dated)'!$F:$F,'Transactions (Dated)'!$D:$D,$BL416,'Transactions (Dated)'!$B:$B,BO$11,'Transactions (Dated)'!$C:$C,"Dividend (paid to cash)")*Z416</f>
        <v>2421.875</v>
      </c>
      <c r="BP416" s="6">
        <f ca="1">BP415+SUMIFS('Transactions (Dated)'!$F:$F,'Transactions (Dated)'!$D:$D,$BL416,'Transactions (Dated)'!$B:$B,BP$11,'Transactions (Dated)'!$C:$C,"Dividend (paid to cash)")*AA416</f>
        <v>39975.296999999999</v>
      </c>
      <c r="BQ416" s="6">
        <f ca="1">BQ415+SUMIFS('Transactions (Dated)'!$F:$F,'Transactions (Dated)'!$D:$D,$BL416,'Transactions (Dated)'!$B:$B,BQ$11,'Transactions (Dated)'!$C:$C,"Dividend (paid to cash)")*AB416</f>
        <v>312.18000000000006</v>
      </c>
      <c r="BR416" s="6">
        <f ca="1">BR415+SUMIFS('Transactions (Dated)'!$F:$F,'Transactions (Dated)'!$D:$D,$BL416,'Transactions (Dated)'!$B:$B,BR$11,'Transactions (Dated)'!$C:$C,"Dividend (paid to cash)")*AC416</f>
        <v>0</v>
      </c>
      <c r="BS416" s="6">
        <f ca="1">BS415+SUMIFS('Transactions (Dated)'!$F:$F,'Transactions (Dated)'!$D:$D,$BL416,'Transactions (Dated)'!$B:$B,BS$11,'Transactions (Dated)'!$C:$C,"Dividend (paid to cash)")*AD416</f>
        <v>0</v>
      </c>
      <c r="BT416" s="6">
        <f ca="1">BT415+SUMIFS('Transactions (Dated)'!$F:$F,'Transactions (Dated)'!$D:$D,$BL416,'Transactions (Dated)'!$B:$B,BT$11,'Transactions (Dated)'!$C:$C,"Dividend (paid to cash)")*AE416</f>
        <v>1014.9999999999999</v>
      </c>
      <c r="BU416" s="6">
        <f ca="1">BU415+SUMIFS('Transactions (Dated)'!$F:$F,'Transactions (Dated)'!$D:$D,$BL416,'Transactions (Dated)'!$B:$B,BU$11,'Transactions (Dated)'!$C:$C,"Dividend (paid to cash)")*AF416</f>
        <v>0</v>
      </c>
      <c r="BV416" s="6">
        <f ca="1">BV415+SUMIFS('Transactions (Dated)'!$F:$F,'Transactions (Dated)'!$D:$D,$BL416,'Transactions (Dated)'!$B:$B,BV$11,'Transactions (Dated)'!$C:$C,"Dividend (paid to cash)")*AG416</f>
        <v>0</v>
      </c>
      <c r="BW416" s="6">
        <f ca="1">BW415+SUMIFS('Transactions (Dated)'!$F:$F,'Transactions (Dated)'!$D:$D,$BL416,'Transactions (Dated)'!$B:$B,BW$11,'Transactions (Dated)'!$C:$C,"Dividend (paid to cash)")*AH416</f>
        <v>0</v>
      </c>
      <c r="BX416" s="6">
        <f ca="1">BX415+SUMIFS('Transactions (Dated)'!$F:$F,'Transactions (Dated)'!$D:$D,$BL416,'Transactions (Dated)'!$B:$B,BX$11,'Transactions (Dated)'!$C:$C,"Dividend (paid to cash)")*AI416</f>
        <v>0</v>
      </c>
      <c r="BY416" s="6">
        <f ca="1">BY415+SUMIFS('Transactions (Dated)'!$F:$F,'Transactions (Dated)'!$D:$D,$BL416,'Transactions (Dated)'!$B:$B,BY$11,'Transactions (Dated)'!$C:$C,"Dividend (paid to cash)")*AJ416</f>
        <v>0</v>
      </c>
      <c r="BZ416" s="6">
        <f ca="1">BZ415+SUMIFS('Transactions (Dated)'!$F:$F,'Transactions (Dated)'!$D:$D,$BL416,'Transactions (Dated)'!$B:$B,BZ$11,'Transactions (Dated)'!$C:$C,"Dividend (paid to cash)")*AK416</f>
        <v>0</v>
      </c>
      <c r="CA416" s="6">
        <f ca="1">CA415+SUMIFS('Transactions (Dated)'!$F:$F,'Transactions (Dated)'!$D:$D,$BL416,'Transactions (Dated)'!$B:$B,CA$11,'Transactions (Dated)'!$C:$C,"Dividend (paid to cash)")*AL416</f>
        <v>0</v>
      </c>
      <c r="CB416" s="6">
        <v>0</v>
      </c>
      <c r="CC416" s="6">
        <v>0</v>
      </c>
      <c r="CD416" s="6"/>
      <c r="CF416" s="6">
        <f t="shared" ca="1" si="190"/>
        <v>108122.59199999998</v>
      </c>
      <c r="CH416" s="3">
        <f t="shared" si="191"/>
        <v>42501</v>
      </c>
      <c r="CI416" s="4">
        <f t="shared" ca="1" si="184"/>
        <v>874905.3600000001</v>
      </c>
      <c r="CJ416" s="4">
        <f t="shared" ca="1" si="185"/>
        <v>108122.59199999998</v>
      </c>
      <c r="CL416" s="4">
        <f t="shared" ca="1" si="186"/>
        <v>983027.95200000005</v>
      </c>
    </row>
    <row r="417" spans="2:90" x14ac:dyDescent="0.15">
      <c r="B417" s="3">
        <f t="shared" si="187"/>
        <v>42502</v>
      </c>
      <c r="C417" s="2">
        <v>13787.8</v>
      </c>
      <c r="E417" s="70">
        <v>42502</v>
      </c>
      <c r="F417" s="69">
        <v>8.48</v>
      </c>
      <c r="G417" s="69">
        <v>2.52</v>
      </c>
      <c r="H417" s="69">
        <v>18.63</v>
      </c>
      <c r="I417" s="69">
        <v>36.11</v>
      </c>
      <c r="J417" s="69">
        <v>13.9</v>
      </c>
      <c r="K417" s="69">
        <v>12.97</v>
      </c>
      <c r="L417" s="69">
        <v>17.329999999999998</v>
      </c>
      <c r="M417" s="69">
        <v>4.59</v>
      </c>
      <c r="N417" s="69">
        <v>8.85</v>
      </c>
      <c r="O417" s="69">
        <v>9.7632999999999992</v>
      </c>
      <c r="P417" s="69">
        <v>28.72</v>
      </c>
      <c r="Q417" s="69">
        <v>1.04</v>
      </c>
      <c r="R417" s="69">
        <v>4.99</v>
      </c>
      <c r="S417" s="69">
        <v>41.02</v>
      </c>
      <c r="T417" s="69"/>
      <c r="U417">
        <v>41.02</v>
      </c>
      <c r="V417" s="4"/>
      <c r="X417" s="3">
        <f t="shared" si="166"/>
        <v>42502</v>
      </c>
      <c r="Y417" s="40">
        <f ca="1">Y416+SUMIFS('Transactions (Dated)'!$E$2:$E$53,'Transactions (Dated)'!$D$2:$D$53,'Share Values'!$X417,'Transactions (Dated)'!$B$2:$B$53,'Share Values'!Y$11,'Transactions (Dated)'!$C$2:$C$53,"Buy")-SUMIFS('Transactions (Dated)'!$E$2:$E$53,'Transactions (Dated)'!$D$2:$D$53,'Share Values'!$X417,'Transactions (Dated)'!$B$2:$B$53,'Share Values'!Y$11,'Transactions (Dated)'!$C$2:$C$53,"Sell")</f>
        <v>4625</v>
      </c>
      <c r="Z417" s="40">
        <f ca="1">Z416+SUMIFS('Transactions (Dated)'!$E$2:$E$53,'Transactions (Dated)'!$D$2:$D$53,'Share Values'!$X417,'Transactions (Dated)'!$B$2:$B$53,'Share Values'!Z$11,'Transactions (Dated)'!$C$2:$C$53,"Buy")-SUMIFS('Transactions (Dated)'!$E$2:$E$53,'Transactions (Dated)'!$D$2:$D$53,'Share Values'!$X417,'Transactions (Dated)'!$B$2:$B$53,'Share Values'!Z$11,'Transactions (Dated)'!$C$2:$C$53,"Sell")</f>
        <v>9375</v>
      </c>
      <c r="AA417" s="40">
        <f ca="1">AA416+SUMIFS('Transactions (Dated)'!$E$2:$E$53,'Transactions (Dated)'!$D$2:$D$53,'Share Values'!$X417,'Transactions (Dated)'!$B$2:$B$53,'Share Values'!AA$11,'Transactions (Dated)'!$C$2:$C$53,"Buy")-SUMIFS('Transactions (Dated)'!$E$2:$E$53,'Transactions (Dated)'!$D$2:$D$53,'Share Values'!$X417,'Transactions (Dated)'!$B$2:$B$53,'Share Values'!AA$11,'Transactions (Dated)'!$C$2:$C$53,"Sell")</f>
        <v>28857</v>
      </c>
      <c r="AB417" s="40">
        <f ca="1">AB416+SUMIFS('Transactions (Dated)'!$E$2:$E$53,'Transactions (Dated)'!$D$2:$D$53,'Share Values'!$X417,'Transactions (Dated)'!$B$2:$B$53,'Share Values'!AB$11,'Transactions (Dated)'!$C$2:$C$53,"Buy")-SUMIFS('Transactions (Dated)'!$E$2:$E$53,'Transactions (Dated)'!$D$2:$D$53,'Share Values'!$X417,'Transactions (Dated)'!$B$2:$B$53,'Share Values'!AB$11,'Transactions (Dated)'!$C$2:$C$53,"Sell")</f>
        <v>1892</v>
      </c>
      <c r="AC417" s="40">
        <f ca="1">AC416+SUMIFS('Transactions (Dated)'!$E$2:$E$53,'Transactions (Dated)'!$D$2:$D$53,'Share Values'!$X417,'Transactions (Dated)'!$B$2:$B$53,'Share Values'!AC$11,'Transactions (Dated)'!$C$2:$C$53,"Buy")-SUMIFS('Transactions (Dated)'!$E$2:$E$53,'Transactions (Dated)'!$D$2:$D$53,'Share Values'!$X417,'Transactions (Dated)'!$B$2:$B$53,'Share Values'!AC$11,'Transactions (Dated)'!$C$2:$C$53,"Sell")</f>
        <v>2348</v>
      </c>
      <c r="AD417" s="40">
        <f ca="1">AD416+SUMIFS('Transactions (Dated)'!$E$2:$E$53,'Transactions (Dated)'!$D$2:$D$53,'Share Values'!$X417,'Transactions (Dated)'!$B$2:$B$53,'Share Values'!AD$11,'Transactions (Dated)'!$C$2:$C$53,"Buy")-SUMIFS('Transactions (Dated)'!$E$2:$E$53,'Transactions (Dated)'!$D$2:$D$53,'Share Values'!$X417,'Transactions (Dated)'!$B$2:$B$53,'Share Values'!AD$11,'Transactions (Dated)'!$C$2:$C$53,"Sell")</f>
        <v>0</v>
      </c>
      <c r="AE417" s="40">
        <f ca="1">AE416+SUMIFS('Transactions (Dated)'!$E$2:$E$53,'Transactions (Dated)'!$D$2:$D$53,'Share Values'!$X417,'Transactions (Dated)'!$B$2:$B$53,'Share Values'!AE$11,'Transactions (Dated)'!$C$2:$C$53,"Buy")-SUMIFS('Transactions (Dated)'!$E$2:$E$53,'Transactions (Dated)'!$D$2:$D$53,'Share Values'!$X417,'Transactions (Dated)'!$B$2:$B$53,'Share Values'!AE$11,'Transactions (Dated)'!$C$2:$C$53,"Sell")</f>
        <v>2900</v>
      </c>
      <c r="AF417" s="40">
        <f ca="1">AF416+SUMIFS('Transactions (Dated)'!$E$2:$E$53,'Transactions (Dated)'!$D$2:$D$53,'Share Values'!$X417,'Transactions (Dated)'!$B$2:$B$53,'Share Values'!AF$11,'Transactions (Dated)'!$C$2:$C$53,"Buy")-SUMIFS('Transactions (Dated)'!$E$2:$E$53,'Transactions (Dated)'!$D$2:$D$53,'Share Values'!$X417,'Transactions (Dated)'!$B$2:$B$53,'Share Values'!AF$11,'Transactions (Dated)'!$C$2:$C$53,"Sell")</f>
        <v>14201</v>
      </c>
      <c r="AG417" s="40">
        <f ca="1">AG416+SUMIFS('Transactions (Dated)'!$E$2:$E$53,'Transactions (Dated)'!$D$2:$D$53,'Share Values'!$X417,'Transactions (Dated)'!$B$2:$B$53,'Share Values'!AG$11,'Transactions (Dated)'!$C$2:$C$53,"Buy")-SUMIFS('Transactions (Dated)'!$E$2:$E$53,'Transactions (Dated)'!$D$2:$D$53,'Share Values'!$X417,'Transactions (Dated)'!$B$2:$B$53,'Share Values'!AG$11,'Transactions (Dated)'!$C$2:$C$53,"Sell")</f>
        <v>6835</v>
      </c>
      <c r="AH417" s="40">
        <f ca="1">AH416+SUMIFS('Transactions (Dated)'!$E$2:$E$53,'Transactions (Dated)'!$D$2:$D$53,'Share Values'!$X417,'Transactions (Dated)'!$B$2:$B$53,'Share Values'!AH$11,'Transactions (Dated)'!$C$2:$C$53,"Buy")-SUMIFS('Transactions (Dated)'!$E$2:$E$53,'Transactions (Dated)'!$D$2:$D$53,'Share Values'!$X417,'Transactions (Dated)'!$B$2:$B$53,'Share Values'!AH$11,'Transactions (Dated)'!$C$2:$C$53,"Sell")</f>
        <v>0</v>
      </c>
      <c r="AI417" s="40">
        <f ca="1">AI416+SUMIFS('Transactions (Dated)'!$E$2:$E$53,'Transactions (Dated)'!$D$2:$D$53,'Share Values'!$X417,'Transactions (Dated)'!$B$2:$B$53,'Share Values'!AI$11,'Transactions (Dated)'!$C$2:$C$53,"Buy")-SUMIFS('Transactions (Dated)'!$E$2:$E$53,'Transactions (Dated)'!$D$2:$D$53,'Share Values'!$X417,'Transactions (Dated)'!$B$2:$B$53,'Share Values'!AI$11,'Transactions (Dated)'!$C$2:$C$53,"Sell")</f>
        <v>0</v>
      </c>
      <c r="AJ417" s="40">
        <f ca="1">AJ416+SUMIFS('Transactions (Dated)'!$E$2:$E$53,'Transactions (Dated)'!$D$2:$D$53,'Share Values'!$X417,'Transactions (Dated)'!$B$2:$B$53,'Share Values'!AJ$11,'Transactions (Dated)'!$C$2:$C$53,"Buy")-SUMIFS('Transactions (Dated)'!$E$2:$E$53,'Transactions (Dated)'!$D$2:$D$53,'Share Values'!$X417,'Transactions (Dated)'!$B$2:$B$53,'Share Values'!AJ$11,'Transactions (Dated)'!$C$2:$C$53,"Sell")</f>
        <v>0</v>
      </c>
      <c r="AK417" s="40">
        <f ca="1">AK416+SUMIFS('Transactions (Dated)'!$E$2:$E$53,'Transactions (Dated)'!$D$2:$D$53,'Share Values'!$X417,'Transactions (Dated)'!$B$2:$B$53,'Share Values'!AK$11,'Transactions (Dated)'!$C$2:$C$53,"Buy")-SUMIFS('Transactions (Dated)'!$E$2:$E$53,'Transactions (Dated)'!$D$2:$D$53,'Share Values'!$X417,'Transactions (Dated)'!$B$2:$B$53,'Share Values'!AK$11,'Transactions (Dated)'!$C$2:$C$53,"Sell")</f>
        <v>0</v>
      </c>
      <c r="AL417" s="40">
        <f ca="1">AL416+SUMIFS('Transactions (Dated)'!$E$2:$E$53,'Transactions (Dated)'!$D$2:$D$53,'Share Values'!$X417,'Transactions (Dated)'!$B$2:$B$53,'Share Values'!AL$11,'Transactions (Dated)'!$C$2:$C$53,"Buy")-SUMIFS('Transactions (Dated)'!$E$2:$E$53,'Transactions (Dated)'!$D$2:$D$53,'Share Values'!$X417,'Transactions (Dated)'!$B$2:$B$53,'Share Values'!AL$11,'Transactions (Dated)'!$C$2:$C$53,"Sell")</f>
        <v>0</v>
      </c>
      <c r="AM417" s="40">
        <f ca="1">AM416+SUMIFS('Transactions (Dated)'!$E$2:$E$53,'Transactions (Dated)'!$D$2:$D$53,'Share Values'!$X417,'Transactions (Dated)'!$B$2:$B$53,'Share Values'!AM$11,'Transactions (Dated)'!$C$2:$C$53,"Buy")-SUMIFS('Transactions (Dated)'!$E$2:$E$53,'Transactions (Dated)'!$D$2:$D$53,'Share Values'!$X417,'Transactions (Dated)'!$B$2:$B$53,'Share Values'!AM$11,'Transactions (Dated)'!$C$2:$C$53,"Sell")</f>
        <v>0</v>
      </c>
      <c r="AN417" s="40">
        <f ca="1">AN416+SUMIFS('Transactions (Dated)'!$E$2:$E$53,'Transactions (Dated)'!$D$2:$D$53,'Share Values'!$X417,'Transactions (Dated)'!$B$2:$B$53,'Share Values'!AN$11,'Transactions (Dated)'!$C$2:$C$53,"Buy")-SUMIFS('Transactions (Dated)'!$E$2:$E$53,'Transactions (Dated)'!$D$2:$D$53,'Share Values'!$X417,'Transactions (Dated)'!$B$2:$B$53,'Share Values'!AN$11,'Transactions (Dated)'!$C$2:$C$53,"Sell")</f>
        <v>0</v>
      </c>
      <c r="AO417" s="40"/>
      <c r="AQ417" s="3">
        <f t="shared" si="167"/>
        <v>42502</v>
      </c>
      <c r="AR417" s="6">
        <f t="shared" ca="1" si="168"/>
        <v>39220</v>
      </c>
      <c r="AS417" s="6">
        <f t="shared" ca="1" si="169"/>
        <v>23625</v>
      </c>
      <c r="AT417" s="6">
        <f t="shared" ca="1" si="170"/>
        <v>537605.90999999992</v>
      </c>
      <c r="AU417" s="6">
        <f t="shared" ca="1" si="171"/>
        <v>68320.12</v>
      </c>
      <c r="AV417" s="6">
        <f t="shared" ca="1" si="172"/>
        <v>32637.200000000001</v>
      </c>
      <c r="AW417" s="6">
        <f t="shared" ca="1" si="173"/>
        <v>0</v>
      </c>
      <c r="AX417" s="6">
        <f t="shared" ca="1" si="174"/>
        <v>50256.999999999993</v>
      </c>
      <c r="AY417" s="6">
        <f t="shared" ca="1" si="175"/>
        <v>65182.59</v>
      </c>
      <c r="AZ417" s="6">
        <f t="shared" ca="1" si="176"/>
        <v>60489.75</v>
      </c>
      <c r="BA417" s="6">
        <f t="shared" ca="1" si="177"/>
        <v>0</v>
      </c>
      <c r="BB417" s="6">
        <f t="shared" ca="1" si="178"/>
        <v>0</v>
      </c>
      <c r="BC417" s="6">
        <f t="shared" ca="1" si="179"/>
        <v>0</v>
      </c>
      <c r="BD417" s="6">
        <f t="shared" ca="1" si="180"/>
        <v>0</v>
      </c>
      <c r="BE417" s="6">
        <f t="shared" ca="1" si="181"/>
        <v>0</v>
      </c>
      <c r="BF417" s="6">
        <f t="shared" ca="1" si="188"/>
        <v>0</v>
      </c>
      <c r="BG417" s="6">
        <f t="shared" ca="1" si="189"/>
        <v>0</v>
      </c>
      <c r="BH417" s="6"/>
      <c r="BJ417" s="4">
        <f t="shared" ca="1" si="182"/>
        <v>877337.56999999983</v>
      </c>
      <c r="BL417" s="3">
        <f t="shared" si="183"/>
        <v>42502</v>
      </c>
      <c r="BM417" s="6">
        <f>BM416+SUMIFS('Transactions (Dated)'!G:G,'Transactions (Dated)'!D:D,'Share Values'!AQ417)</f>
        <v>64398.239999999991</v>
      </c>
      <c r="BN417" s="6">
        <f ca="1">BN416+SUMIFS('Transactions (Dated)'!$F:$F,'Transactions (Dated)'!$D:$D,$BL417,'Transactions (Dated)'!$B:$B,BN$11,'Transactions (Dated)'!$C:$C,"Dividend (paid to cash)")*Y417</f>
        <v>0</v>
      </c>
      <c r="BO417" s="6">
        <f ca="1">BO416+SUMIFS('Transactions (Dated)'!$F:$F,'Transactions (Dated)'!$D:$D,$BL417,'Transactions (Dated)'!$B:$B,BO$11,'Transactions (Dated)'!$C:$C,"Dividend (paid to cash)")*Z417</f>
        <v>2421.875</v>
      </c>
      <c r="BP417" s="6">
        <f ca="1">BP416+SUMIFS('Transactions (Dated)'!$F:$F,'Transactions (Dated)'!$D:$D,$BL417,'Transactions (Dated)'!$B:$B,BP$11,'Transactions (Dated)'!$C:$C,"Dividend (paid to cash)")*AA417</f>
        <v>39975.296999999999</v>
      </c>
      <c r="BQ417" s="6">
        <f ca="1">BQ416+SUMIFS('Transactions (Dated)'!$F:$F,'Transactions (Dated)'!$D:$D,$BL417,'Transactions (Dated)'!$B:$B,BQ$11,'Transactions (Dated)'!$C:$C,"Dividend (paid to cash)")*AB417</f>
        <v>312.18000000000006</v>
      </c>
      <c r="BR417" s="6">
        <f ca="1">BR416+SUMIFS('Transactions (Dated)'!$F:$F,'Transactions (Dated)'!$D:$D,$BL417,'Transactions (Dated)'!$B:$B,BR$11,'Transactions (Dated)'!$C:$C,"Dividend (paid to cash)")*AC417</f>
        <v>0</v>
      </c>
      <c r="BS417" s="6">
        <f ca="1">BS416+SUMIFS('Transactions (Dated)'!$F:$F,'Transactions (Dated)'!$D:$D,$BL417,'Transactions (Dated)'!$B:$B,BS$11,'Transactions (Dated)'!$C:$C,"Dividend (paid to cash)")*AD417</f>
        <v>0</v>
      </c>
      <c r="BT417" s="6">
        <f ca="1">BT416+SUMIFS('Transactions (Dated)'!$F:$F,'Transactions (Dated)'!$D:$D,$BL417,'Transactions (Dated)'!$B:$B,BT$11,'Transactions (Dated)'!$C:$C,"Dividend (paid to cash)")*AE417</f>
        <v>1014.9999999999999</v>
      </c>
      <c r="BU417" s="6">
        <f ca="1">BU416+SUMIFS('Transactions (Dated)'!$F:$F,'Transactions (Dated)'!$D:$D,$BL417,'Transactions (Dated)'!$B:$B,BU$11,'Transactions (Dated)'!$C:$C,"Dividend (paid to cash)")*AF417</f>
        <v>0</v>
      </c>
      <c r="BV417" s="6">
        <f ca="1">BV416+SUMIFS('Transactions (Dated)'!$F:$F,'Transactions (Dated)'!$D:$D,$BL417,'Transactions (Dated)'!$B:$B,BV$11,'Transactions (Dated)'!$C:$C,"Dividend (paid to cash)")*AG417</f>
        <v>0</v>
      </c>
      <c r="BW417" s="6">
        <f ca="1">BW416+SUMIFS('Transactions (Dated)'!$F:$F,'Transactions (Dated)'!$D:$D,$BL417,'Transactions (Dated)'!$B:$B,BW$11,'Transactions (Dated)'!$C:$C,"Dividend (paid to cash)")*AH417</f>
        <v>0</v>
      </c>
      <c r="BX417" s="6">
        <f ca="1">BX416+SUMIFS('Transactions (Dated)'!$F:$F,'Transactions (Dated)'!$D:$D,$BL417,'Transactions (Dated)'!$B:$B,BX$11,'Transactions (Dated)'!$C:$C,"Dividend (paid to cash)")*AI417</f>
        <v>0</v>
      </c>
      <c r="BY417" s="6">
        <f ca="1">BY416+SUMIFS('Transactions (Dated)'!$F:$F,'Transactions (Dated)'!$D:$D,$BL417,'Transactions (Dated)'!$B:$B,BY$11,'Transactions (Dated)'!$C:$C,"Dividend (paid to cash)")*AJ417</f>
        <v>0</v>
      </c>
      <c r="BZ417" s="6">
        <f ca="1">BZ416+SUMIFS('Transactions (Dated)'!$F:$F,'Transactions (Dated)'!$D:$D,$BL417,'Transactions (Dated)'!$B:$B,BZ$11,'Transactions (Dated)'!$C:$C,"Dividend (paid to cash)")*AK417</f>
        <v>0</v>
      </c>
      <c r="CA417" s="6">
        <f ca="1">CA416+SUMIFS('Transactions (Dated)'!$F:$F,'Transactions (Dated)'!$D:$D,$BL417,'Transactions (Dated)'!$B:$B,CA$11,'Transactions (Dated)'!$C:$C,"Dividend (paid to cash)")*AL417</f>
        <v>0</v>
      </c>
      <c r="CB417" s="6">
        <v>0</v>
      </c>
      <c r="CC417" s="6">
        <v>0</v>
      </c>
      <c r="CD417" s="6"/>
      <c r="CF417" s="6">
        <f t="shared" ca="1" si="190"/>
        <v>108122.59199999998</v>
      </c>
      <c r="CH417" s="3">
        <f t="shared" si="191"/>
        <v>42502</v>
      </c>
      <c r="CI417" s="4">
        <f t="shared" ca="1" si="184"/>
        <v>877337.56999999983</v>
      </c>
      <c r="CJ417" s="4">
        <f t="shared" ca="1" si="185"/>
        <v>108122.59199999998</v>
      </c>
      <c r="CL417" s="4">
        <f t="shared" ca="1" si="186"/>
        <v>985460.16199999978</v>
      </c>
    </row>
    <row r="418" spans="2:90" x14ac:dyDescent="0.15">
      <c r="B418" s="3">
        <f t="shared" si="187"/>
        <v>42503</v>
      </c>
      <c r="C418" s="2">
        <v>13748.6</v>
      </c>
      <c r="E418" s="70">
        <v>42503</v>
      </c>
      <c r="F418" s="69">
        <v>8.4499999999999993</v>
      </c>
      <c r="G418" s="69">
        <v>2.4900000000000002</v>
      </c>
      <c r="H418" s="69">
        <v>18.59</v>
      </c>
      <c r="I418" s="69">
        <v>35.64</v>
      </c>
      <c r="J418" s="69">
        <v>13.57</v>
      </c>
      <c r="K418" s="69">
        <v>12.92</v>
      </c>
      <c r="L418" s="69">
        <v>16.62</v>
      </c>
      <c r="M418" s="69">
        <v>4.72</v>
      </c>
      <c r="N418" s="69">
        <v>8.85</v>
      </c>
      <c r="O418" s="69">
        <v>10.003299999999999</v>
      </c>
      <c r="P418" s="69">
        <v>28.93</v>
      </c>
      <c r="Q418" s="69">
        <v>1.05</v>
      </c>
      <c r="R418" s="69">
        <v>4.83</v>
      </c>
      <c r="S418" s="69">
        <v>40.630000000000003</v>
      </c>
      <c r="T418" s="69"/>
      <c r="U418">
        <v>40.630000000000003</v>
      </c>
      <c r="V418" s="4"/>
      <c r="X418" s="3">
        <f t="shared" si="166"/>
        <v>42503</v>
      </c>
      <c r="Y418" s="40">
        <f ca="1">Y417+SUMIFS('Transactions (Dated)'!$E$2:$E$53,'Transactions (Dated)'!$D$2:$D$53,'Share Values'!$X418,'Transactions (Dated)'!$B$2:$B$53,'Share Values'!Y$11,'Transactions (Dated)'!$C$2:$C$53,"Buy")-SUMIFS('Transactions (Dated)'!$E$2:$E$53,'Transactions (Dated)'!$D$2:$D$53,'Share Values'!$X418,'Transactions (Dated)'!$B$2:$B$53,'Share Values'!Y$11,'Transactions (Dated)'!$C$2:$C$53,"Sell")</f>
        <v>4625</v>
      </c>
      <c r="Z418" s="40">
        <f ca="1">Z417+SUMIFS('Transactions (Dated)'!$E$2:$E$53,'Transactions (Dated)'!$D$2:$D$53,'Share Values'!$X418,'Transactions (Dated)'!$B$2:$B$53,'Share Values'!Z$11,'Transactions (Dated)'!$C$2:$C$53,"Buy")-SUMIFS('Transactions (Dated)'!$E$2:$E$53,'Transactions (Dated)'!$D$2:$D$53,'Share Values'!$X418,'Transactions (Dated)'!$B$2:$B$53,'Share Values'!Z$11,'Transactions (Dated)'!$C$2:$C$53,"Sell")</f>
        <v>9375</v>
      </c>
      <c r="AA418" s="40">
        <f ca="1">AA417+SUMIFS('Transactions (Dated)'!$E$2:$E$53,'Transactions (Dated)'!$D$2:$D$53,'Share Values'!$X418,'Transactions (Dated)'!$B$2:$B$53,'Share Values'!AA$11,'Transactions (Dated)'!$C$2:$C$53,"Buy")-SUMIFS('Transactions (Dated)'!$E$2:$E$53,'Transactions (Dated)'!$D$2:$D$53,'Share Values'!$X418,'Transactions (Dated)'!$B$2:$B$53,'Share Values'!AA$11,'Transactions (Dated)'!$C$2:$C$53,"Sell")</f>
        <v>28857</v>
      </c>
      <c r="AB418" s="40">
        <f ca="1">AB417+SUMIFS('Transactions (Dated)'!$E$2:$E$53,'Transactions (Dated)'!$D$2:$D$53,'Share Values'!$X418,'Transactions (Dated)'!$B$2:$B$53,'Share Values'!AB$11,'Transactions (Dated)'!$C$2:$C$53,"Buy")-SUMIFS('Transactions (Dated)'!$E$2:$E$53,'Transactions (Dated)'!$D$2:$D$53,'Share Values'!$X418,'Transactions (Dated)'!$B$2:$B$53,'Share Values'!AB$11,'Transactions (Dated)'!$C$2:$C$53,"Sell")</f>
        <v>1892</v>
      </c>
      <c r="AC418" s="40">
        <f ca="1">AC417+SUMIFS('Transactions (Dated)'!$E$2:$E$53,'Transactions (Dated)'!$D$2:$D$53,'Share Values'!$X418,'Transactions (Dated)'!$B$2:$B$53,'Share Values'!AC$11,'Transactions (Dated)'!$C$2:$C$53,"Buy")-SUMIFS('Transactions (Dated)'!$E$2:$E$53,'Transactions (Dated)'!$D$2:$D$53,'Share Values'!$X418,'Transactions (Dated)'!$B$2:$B$53,'Share Values'!AC$11,'Transactions (Dated)'!$C$2:$C$53,"Sell")</f>
        <v>2348</v>
      </c>
      <c r="AD418" s="40">
        <f ca="1">AD417+SUMIFS('Transactions (Dated)'!$E$2:$E$53,'Transactions (Dated)'!$D$2:$D$53,'Share Values'!$X418,'Transactions (Dated)'!$B$2:$B$53,'Share Values'!AD$11,'Transactions (Dated)'!$C$2:$C$53,"Buy")-SUMIFS('Transactions (Dated)'!$E$2:$E$53,'Transactions (Dated)'!$D$2:$D$53,'Share Values'!$X418,'Transactions (Dated)'!$B$2:$B$53,'Share Values'!AD$11,'Transactions (Dated)'!$C$2:$C$53,"Sell")</f>
        <v>0</v>
      </c>
      <c r="AE418" s="40">
        <f ca="1">AE417+SUMIFS('Transactions (Dated)'!$E$2:$E$53,'Transactions (Dated)'!$D$2:$D$53,'Share Values'!$X418,'Transactions (Dated)'!$B$2:$B$53,'Share Values'!AE$11,'Transactions (Dated)'!$C$2:$C$53,"Buy")-SUMIFS('Transactions (Dated)'!$E$2:$E$53,'Transactions (Dated)'!$D$2:$D$53,'Share Values'!$X418,'Transactions (Dated)'!$B$2:$B$53,'Share Values'!AE$11,'Transactions (Dated)'!$C$2:$C$53,"Sell")</f>
        <v>2900</v>
      </c>
      <c r="AF418" s="40">
        <f ca="1">AF417+SUMIFS('Transactions (Dated)'!$E$2:$E$53,'Transactions (Dated)'!$D$2:$D$53,'Share Values'!$X418,'Transactions (Dated)'!$B$2:$B$53,'Share Values'!AF$11,'Transactions (Dated)'!$C$2:$C$53,"Buy")-SUMIFS('Transactions (Dated)'!$E$2:$E$53,'Transactions (Dated)'!$D$2:$D$53,'Share Values'!$X418,'Transactions (Dated)'!$B$2:$B$53,'Share Values'!AF$11,'Transactions (Dated)'!$C$2:$C$53,"Sell")</f>
        <v>14201</v>
      </c>
      <c r="AG418" s="40">
        <f ca="1">AG417+SUMIFS('Transactions (Dated)'!$E$2:$E$53,'Transactions (Dated)'!$D$2:$D$53,'Share Values'!$X418,'Transactions (Dated)'!$B$2:$B$53,'Share Values'!AG$11,'Transactions (Dated)'!$C$2:$C$53,"Buy")-SUMIFS('Transactions (Dated)'!$E$2:$E$53,'Transactions (Dated)'!$D$2:$D$53,'Share Values'!$X418,'Transactions (Dated)'!$B$2:$B$53,'Share Values'!AG$11,'Transactions (Dated)'!$C$2:$C$53,"Sell")</f>
        <v>6835</v>
      </c>
      <c r="AH418" s="40">
        <f ca="1">AH417+SUMIFS('Transactions (Dated)'!$E$2:$E$53,'Transactions (Dated)'!$D$2:$D$53,'Share Values'!$X418,'Transactions (Dated)'!$B$2:$B$53,'Share Values'!AH$11,'Transactions (Dated)'!$C$2:$C$53,"Buy")-SUMIFS('Transactions (Dated)'!$E$2:$E$53,'Transactions (Dated)'!$D$2:$D$53,'Share Values'!$X418,'Transactions (Dated)'!$B$2:$B$53,'Share Values'!AH$11,'Transactions (Dated)'!$C$2:$C$53,"Sell")</f>
        <v>0</v>
      </c>
      <c r="AI418" s="40">
        <f ca="1">AI417+SUMIFS('Transactions (Dated)'!$E$2:$E$53,'Transactions (Dated)'!$D$2:$D$53,'Share Values'!$X418,'Transactions (Dated)'!$B$2:$B$53,'Share Values'!AI$11,'Transactions (Dated)'!$C$2:$C$53,"Buy")-SUMIFS('Transactions (Dated)'!$E$2:$E$53,'Transactions (Dated)'!$D$2:$D$53,'Share Values'!$X418,'Transactions (Dated)'!$B$2:$B$53,'Share Values'!AI$11,'Transactions (Dated)'!$C$2:$C$53,"Sell")</f>
        <v>0</v>
      </c>
      <c r="AJ418" s="40">
        <f ca="1">AJ417+SUMIFS('Transactions (Dated)'!$E$2:$E$53,'Transactions (Dated)'!$D$2:$D$53,'Share Values'!$X418,'Transactions (Dated)'!$B$2:$B$53,'Share Values'!AJ$11,'Transactions (Dated)'!$C$2:$C$53,"Buy")-SUMIFS('Transactions (Dated)'!$E$2:$E$53,'Transactions (Dated)'!$D$2:$D$53,'Share Values'!$X418,'Transactions (Dated)'!$B$2:$B$53,'Share Values'!AJ$11,'Transactions (Dated)'!$C$2:$C$53,"Sell")</f>
        <v>0</v>
      </c>
      <c r="AK418" s="40">
        <f ca="1">AK417+SUMIFS('Transactions (Dated)'!$E$2:$E$53,'Transactions (Dated)'!$D$2:$D$53,'Share Values'!$X418,'Transactions (Dated)'!$B$2:$B$53,'Share Values'!AK$11,'Transactions (Dated)'!$C$2:$C$53,"Buy")-SUMIFS('Transactions (Dated)'!$E$2:$E$53,'Transactions (Dated)'!$D$2:$D$53,'Share Values'!$X418,'Transactions (Dated)'!$B$2:$B$53,'Share Values'!AK$11,'Transactions (Dated)'!$C$2:$C$53,"Sell")</f>
        <v>0</v>
      </c>
      <c r="AL418" s="40">
        <f ca="1">AL417+SUMIFS('Transactions (Dated)'!$E$2:$E$53,'Transactions (Dated)'!$D$2:$D$53,'Share Values'!$X418,'Transactions (Dated)'!$B$2:$B$53,'Share Values'!AL$11,'Transactions (Dated)'!$C$2:$C$53,"Buy")-SUMIFS('Transactions (Dated)'!$E$2:$E$53,'Transactions (Dated)'!$D$2:$D$53,'Share Values'!$X418,'Transactions (Dated)'!$B$2:$B$53,'Share Values'!AL$11,'Transactions (Dated)'!$C$2:$C$53,"Sell")</f>
        <v>0</v>
      </c>
      <c r="AM418" s="40">
        <f ca="1">AM417+SUMIFS('Transactions (Dated)'!$E$2:$E$53,'Transactions (Dated)'!$D$2:$D$53,'Share Values'!$X418,'Transactions (Dated)'!$B$2:$B$53,'Share Values'!AM$11,'Transactions (Dated)'!$C$2:$C$53,"Buy")-SUMIFS('Transactions (Dated)'!$E$2:$E$53,'Transactions (Dated)'!$D$2:$D$53,'Share Values'!$X418,'Transactions (Dated)'!$B$2:$B$53,'Share Values'!AM$11,'Transactions (Dated)'!$C$2:$C$53,"Sell")</f>
        <v>0</v>
      </c>
      <c r="AN418" s="40">
        <f ca="1">AN417+SUMIFS('Transactions (Dated)'!$E$2:$E$53,'Transactions (Dated)'!$D$2:$D$53,'Share Values'!$X418,'Transactions (Dated)'!$B$2:$B$53,'Share Values'!AN$11,'Transactions (Dated)'!$C$2:$C$53,"Buy")-SUMIFS('Transactions (Dated)'!$E$2:$E$53,'Transactions (Dated)'!$D$2:$D$53,'Share Values'!$X418,'Transactions (Dated)'!$B$2:$B$53,'Share Values'!AN$11,'Transactions (Dated)'!$C$2:$C$53,"Sell")</f>
        <v>0</v>
      </c>
      <c r="AO418" s="40"/>
      <c r="AQ418" s="3">
        <f t="shared" si="167"/>
        <v>42503</v>
      </c>
      <c r="AR418" s="6">
        <f t="shared" ca="1" si="168"/>
        <v>39081.25</v>
      </c>
      <c r="AS418" s="6">
        <f t="shared" ca="1" si="169"/>
        <v>23343.750000000004</v>
      </c>
      <c r="AT418" s="6">
        <f t="shared" ca="1" si="170"/>
        <v>536451.63</v>
      </c>
      <c r="AU418" s="6">
        <f t="shared" ca="1" si="171"/>
        <v>67430.880000000005</v>
      </c>
      <c r="AV418" s="6">
        <f t="shared" ca="1" si="172"/>
        <v>31862.36</v>
      </c>
      <c r="AW418" s="6">
        <f t="shared" ca="1" si="173"/>
        <v>0</v>
      </c>
      <c r="AX418" s="6">
        <f t="shared" ca="1" si="174"/>
        <v>48198</v>
      </c>
      <c r="AY418" s="6">
        <f t="shared" ca="1" si="175"/>
        <v>67028.72</v>
      </c>
      <c r="AZ418" s="6">
        <f t="shared" ca="1" si="176"/>
        <v>60489.75</v>
      </c>
      <c r="BA418" s="6">
        <f t="shared" ca="1" si="177"/>
        <v>0</v>
      </c>
      <c r="BB418" s="6">
        <f t="shared" ca="1" si="178"/>
        <v>0</v>
      </c>
      <c r="BC418" s="6">
        <f t="shared" ca="1" si="179"/>
        <v>0</v>
      </c>
      <c r="BD418" s="6">
        <f t="shared" ca="1" si="180"/>
        <v>0</v>
      </c>
      <c r="BE418" s="6">
        <f t="shared" ca="1" si="181"/>
        <v>0</v>
      </c>
      <c r="BF418" s="6">
        <f t="shared" ca="1" si="188"/>
        <v>0</v>
      </c>
      <c r="BG418" s="6">
        <f t="shared" ca="1" si="189"/>
        <v>0</v>
      </c>
      <c r="BH418" s="6"/>
      <c r="BJ418" s="4">
        <f t="shared" ca="1" si="182"/>
        <v>873886.34</v>
      </c>
      <c r="BL418" s="3">
        <f t="shared" si="183"/>
        <v>42503</v>
      </c>
      <c r="BM418" s="6">
        <f>BM417+SUMIFS('Transactions (Dated)'!G:G,'Transactions (Dated)'!D:D,'Share Values'!AQ418)</f>
        <v>64398.239999999991</v>
      </c>
      <c r="BN418" s="6">
        <f ca="1">BN417+SUMIFS('Transactions (Dated)'!$F:$F,'Transactions (Dated)'!$D:$D,$BL418,'Transactions (Dated)'!$B:$B,BN$11,'Transactions (Dated)'!$C:$C,"Dividend (paid to cash)")*Y418</f>
        <v>0</v>
      </c>
      <c r="BO418" s="6">
        <f ca="1">BO417+SUMIFS('Transactions (Dated)'!$F:$F,'Transactions (Dated)'!$D:$D,$BL418,'Transactions (Dated)'!$B:$B,BO$11,'Transactions (Dated)'!$C:$C,"Dividend (paid to cash)")*Z418</f>
        <v>2421.875</v>
      </c>
      <c r="BP418" s="6">
        <f ca="1">BP417+SUMIFS('Transactions (Dated)'!$F:$F,'Transactions (Dated)'!$D:$D,$BL418,'Transactions (Dated)'!$B:$B,BP$11,'Transactions (Dated)'!$C:$C,"Dividend (paid to cash)")*AA418</f>
        <v>39975.296999999999</v>
      </c>
      <c r="BQ418" s="6">
        <f ca="1">BQ417+SUMIFS('Transactions (Dated)'!$F:$F,'Transactions (Dated)'!$D:$D,$BL418,'Transactions (Dated)'!$B:$B,BQ$11,'Transactions (Dated)'!$C:$C,"Dividend (paid to cash)")*AB418</f>
        <v>312.18000000000006</v>
      </c>
      <c r="BR418" s="6">
        <f ca="1">BR417+SUMIFS('Transactions (Dated)'!$F:$F,'Transactions (Dated)'!$D:$D,$BL418,'Transactions (Dated)'!$B:$B,BR$11,'Transactions (Dated)'!$C:$C,"Dividend (paid to cash)")*AC418</f>
        <v>0</v>
      </c>
      <c r="BS418" s="6">
        <f ca="1">BS417+SUMIFS('Transactions (Dated)'!$F:$F,'Transactions (Dated)'!$D:$D,$BL418,'Transactions (Dated)'!$B:$B,BS$11,'Transactions (Dated)'!$C:$C,"Dividend (paid to cash)")*AD418</f>
        <v>0</v>
      </c>
      <c r="BT418" s="6">
        <f ca="1">BT417+SUMIFS('Transactions (Dated)'!$F:$F,'Transactions (Dated)'!$D:$D,$BL418,'Transactions (Dated)'!$B:$B,BT$11,'Transactions (Dated)'!$C:$C,"Dividend (paid to cash)")*AE418</f>
        <v>1014.9999999999999</v>
      </c>
      <c r="BU418" s="6">
        <f ca="1">BU417+SUMIFS('Transactions (Dated)'!$F:$F,'Transactions (Dated)'!$D:$D,$BL418,'Transactions (Dated)'!$B:$B,BU$11,'Transactions (Dated)'!$C:$C,"Dividend (paid to cash)")*AF418</f>
        <v>0</v>
      </c>
      <c r="BV418" s="6">
        <f ca="1">BV417+SUMIFS('Transactions (Dated)'!$F:$F,'Transactions (Dated)'!$D:$D,$BL418,'Transactions (Dated)'!$B:$B,BV$11,'Transactions (Dated)'!$C:$C,"Dividend (paid to cash)")*AG418</f>
        <v>0</v>
      </c>
      <c r="BW418" s="6">
        <f ca="1">BW417+SUMIFS('Transactions (Dated)'!$F:$F,'Transactions (Dated)'!$D:$D,$BL418,'Transactions (Dated)'!$B:$B,BW$11,'Transactions (Dated)'!$C:$C,"Dividend (paid to cash)")*AH418</f>
        <v>0</v>
      </c>
      <c r="BX418" s="6">
        <f ca="1">BX417+SUMIFS('Transactions (Dated)'!$F:$F,'Transactions (Dated)'!$D:$D,$BL418,'Transactions (Dated)'!$B:$B,BX$11,'Transactions (Dated)'!$C:$C,"Dividend (paid to cash)")*AI418</f>
        <v>0</v>
      </c>
      <c r="BY418" s="6">
        <f ca="1">BY417+SUMIFS('Transactions (Dated)'!$F:$F,'Transactions (Dated)'!$D:$D,$BL418,'Transactions (Dated)'!$B:$B,BY$11,'Transactions (Dated)'!$C:$C,"Dividend (paid to cash)")*AJ418</f>
        <v>0</v>
      </c>
      <c r="BZ418" s="6">
        <f ca="1">BZ417+SUMIFS('Transactions (Dated)'!$F:$F,'Transactions (Dated)'!$D:$D,$BL418,'Transactions (Dated)'!$B:$B,BZ$11,'Transactions (Dated)'!$C:$C,"Dividend (paid to cash)")*AK418</f>
        <v>0</v>
      </c>
      <c r="CA418" s="6">
        <f ca="1">CA417+SUMIFS('Transactions (Dated)'!$F:$F,'Transactions (Dated)'!$D:$D,$BL418,'Transactions (Dated)'!$B:$B,CA$11,'Transactions (Dated)'!$C:$C,"Dividend (paid to cash)")*AL418</f>
        <v>0</v>
      </c>
      <c r="CB418" s="6">
        <v>0</v>
      </c>
      <c r="CC418" s="6">
        <v>0</v>
      </c>
      <c r="CD418" s="6"/>
      <c r="CF418" s="6">
        <f t="shared" ca="1" si="190"/>
        <v>108122.59199999998</v>
      </c>
      <c r="CH418" s="3">
        <f t="shared" si="191"/>
        <v>42503</v>
      </c>
      <c r="CI418" s="4">
        <f t="shared" ca="1" si="184"/>
        <v>873886.34</v>
      </c>
      <c r="CJ418" s="4">
        <f t="shared" ca="1" si="185"/>
        <v>108122.59199999998</v>
      </c>
      <c r="CL418" s="4">
        <f t="shared" ca="1" si="186"/>
        <v>982008.93199999991</v>
      </c>
    </row>
    <row r="419" spans="2:90" x14ac:dyDescent="0.15">
      <c r="B419" s="3">
        <f t="shared" si="187"/>
        <v>42506</v>
      </c>
      <c r="C419" s="2">
        <v>13893.5</v>
      </c>
      <c r="E419" s="70">
        <v>42506</v>
      </c>
      <c r="F419" s="69">
        <v>8.64</v>
      </c>
      <c r="G419" s="69">
        <v>2.48</v>
      </c>
      <c r="H419" s="69">
        <v>18.8</v>
      </c>
      <c r="I419" s="69">
        <v>36.85</v>
      </c>
      <c r="J419" s="69">
        <v>13.72</v>
      </c>
      <c r="K419" s="69">
        <v>12.94</v>
      </c>
      <c r="L419" s="69">
        <v>16.68</v>
      </c>
      <c r="M419" s="69">
        <v>4.7</v>
      </c>
      <c r="N419" s="69">
        <v>8.8800000000000008</v>
      </c>
      <c r="O419" s="69">
        <v>10.246700000000001</v>
      </c>
      <c r="P419" s="69">
        <v>29.16</v>
      </c>
      <c r="Q419" s="69">
        <v>1.02</v>
      </c>
      <c r="R419" s="69">
        <v>5.0999999999999996</v>
      </c>
      <c r="S419" s="69">
        <v>40.35</v>
      </c>
      <c r="T419" s="69"/>
      <c r="U419">
        <v>40.35</v>
      </c>
      <c r="V419" s="4"/>
      <c r="X419" s="3">
        <f t="shared" si="166"/>
        <v>42506</v>
      </c>
      <c r="Y419" s="40">
        <f ca="1">Y418+SUMIFS('Transactions (Dated)'!$E$2:$E$53,'Transactions (Dated)'!$D$2:$D$53,'Share Values'!$X419,'Transactions (Dated)'!$B$2:$B$53,'Share Values'!Y$11,'Transactions (Dated)'!$C$2:$C$53,"Buy")-SUMIFS('Transactions (Dated)'!$E$2:$E$53,'Transactions (Dated)'!$D$2:$D$53,'Share Values'!$X419,'Transactions (Dated)'!$B$2:$B$53,'Share Values'!Y$11,'Transactions (Dated)'!$C$2:$C$53,"Sell")</f>
        <v>4625</v>
      </c>
      <c r="Z419" s="40">
        <f ca="1">Z418+SUMIFS('Transactions (Dated)'!$E$2:$E$53,'Transactions (Dated)'!$D$2:$D$53,'Share Values'!$X419,'Transactions (Dated)'!$B$2:$B$53,'Share Values'!Z$11,'Transactions (Dated)'!$C$2:$C$53,"Buy")-SUMIFS('Transactions (Dated)'!$E$2:$E$53,'Transactions (Dated)'!$D$2:$D$53,'Share Values'!$X419,'Transactions (Dated)'!$B$2:$B$53,'Share Values'!Z$11,'Transactions (Dated)'!$C$2:$C$53,"Sell")</f>
        <v>9375</v>
      </c>
      <c r="AA419" s="40">
        <f ca="1">AA418+SUMIFS('Transactions (Dated)'!$E$2:$E$53,'Transactions (Dated)'!$D$2:$D$53,'Share Values'!$X419,'Transactions (Dated)'!$B$2:$B$53,'Share Values'!AA$11,'Transactions (Dated)'!$C$2:$C$53,"Buy")-SUMIFS('Transactions (Dated)'!$E$2:$E$53,'Transactions (Dated)'!$D$2:$D$53,'Share Values'!$X419,'Transactions (Dated)'!$B$2:$B$53,'Share Values'!AA$11,'Transactions (Dated)'!$C$2:$C$53,"Sell")</f>
        <v>28857</v>
      </c>
      <c r="AB419" s="40">
        <f ca="1">AB418+SUMIFS('Transactions (Dated)'!$E$2:$E$53,'Transactions (Dated)'!$D$2:$D$53,'Share Values'!$X419,'Transactions (Dated)'!$B$2:$B$53,'Share Values'!AB$11,'Transactions (Dated)'!$C$2:$C$53,"Buy")-SUMIFS('Transactions (Dated)'!$E$2:$E$53,'Transactions (Dated)'!$D$2:$D$53,'Share Values'!$X419,'Transactions (Dated)'!$B$2:$B$53,'Share Values'!AB$11,'Transactions (Dated)'!$C$2:$C$53,"Sell")</f>
        <v>1892</v>
      </c>
      <c r="AC419" s="40">
        <f ca="1">AC418+SUMIFS('Transactions (Dated)'!$E$2:$E$53,'Transactions (Dated)'!$D$2:$D$53,'Share Values'!$X419,'Transactions (Dated)'!$B$2:$B$53,'Share Values'!AC$11,'Transactions (Dated)'!$C$2:$C$53,"Buy")-SUMIFS('Transactions (Dated)'!$E$2:$E$53,'Transactions (Dated)'!$D$2:$D$53,'Share Values'!$X419,'Transactions (Dated)'!$B$2:$B$53,'Share Values'!AC$11,'Transactions (Dated)'!$C$2:$C$53,"Sell")</f>
        <v>2348</v>
      </c>
      <c r="AD419" s="40">
        <f ca="1">AD418+SUMIFS('Transactions (Dated)'!$E$2:$E$53,'Transactions (Dated)'!$D$2:$D$53,'Share Values'!$X419,'Transactions (Dated)'!$B$2:$B$53,'Share Values'!AD$11,'Transactions (Dated)'!$C$2:$C$53,"Buy")-SUMIFS('Transactions (Dated)'!$E$2:$E$53,'Transactions (Dated)'!$D$2:$D$53,'Share Values'!$X419,'Transactions (Dated)'!$B$2:$B$53,'Share Values'!AD$11,'Transactions (Dated)'!$C$2:$C$53,"Sell")</f>
        <v>0</v>
      </c>
      <c r="AE419" s="40">
        <f ca="1">AE418+SUMIFS('Transactions (Dated)'!$E$2:$E$53,'Transactions (Dated)'!$D$2:$D$53,'Share Values'!$X419,'Transactions (Dated)'!$B$2:$B$53,'Share Values'!AE$11,'Transactions (Dated)'!$C$2:$C$53,"Buy")-SUMIFS('Transactions (Dated)'!$E$2:$E$53,'Transactions (Dated)'!$D$2:$D$53,'Share Values'!$X419,'Transactions (Dated)'!$B$2:$B$53,'Share Values'!AE$11,'Transactions (Dated)'!$C$2:$C$53,"Sell")</f>
        <v>2900</v>
      </c>
      <c r="AF419" s="40">
        <f ca="1">AF418+SUMIFS('Transactions (Dated)'!$E$2:$E$53,'Transactions (Dated)'!$D$2:$D$53,'Share Values'!$X419,'Transactions (Dated)'!$B$2:$B$53,'Share Values'!AF$11,'Transactions (Dated)'!$C$2:$C$53,"Buy")-SUMIFS('Transactions (Dated)'!$E$2:$E$53,'Transactions (Dated)'!$D$2:$D$53,'Share Values'!$X419,'Transactions (Dated)'!$B$2:$B$53,'Share Values'!AF$11,'Transactions (Dated)'!$C$2:$C$53,"Sell")</f>
        <v>14201</v>
      </c>
      <c r="AG419" s="40">
        <f ca="1">AG418+SUMIFS('Transactions (Dated)'!$E$2:$E$53,'Transactions (Dated)'!$D$2:$D$53,'Share Values'!$X419,'Transactions (Dated)'!$B$2:$B$53,'Share Values'!AG$11,'Transactions (Dated)'!$C$2:$C$53,"Buy")-SUMIFS('Transactions (Dated)'!$E$2:$E$53,'Transactions (Dated)'!$D$2:$D$53,'Share Values'!$X419,'Transactions (Dated)'!$B$2:$B$53,'Share Values'!AG$11,'Transactions (Dated)'!$C$2:$C$53,"Sell")</f>
        <v>6835</v>
      </c>
      <c r="AH419" s="40">
        <f ca="1">AH418+SUMIFS('Transactions (Dated)'!$E$2:$E$53,'Transactions (Dated)'!$D$2:$D$53,'Share Values'!$X419,'Transactions (Dated)'!$B$2:$B$53,'Share Values'!AH$11,'Transactions (Dated)'!$C$2:$C$53,"Buy")-SUMIFS('Transactions (Dated)'!$E$2:$E$53,'Transactions (Dated)'!$D$2:$D$53,'Share Values'!$X419,'Transactions (Dated)'!$B$2:$B$53,'Share Values'!AH$11,'Transactions (Dated)'!$C$2:$C$53,"Sell")</f>
        <v>0</v>
      </c>
      <c r="AI419" s="40">
        <f ca="1">AI418+SUMIFS('Transactions (Dated)'!$E$2:$E$53,'Transactions (Dated)'!$D$2:$D$53,'Share Values'!$X419,'Transactions (Dated)'!$B$2:$B$53,'Share Values'!AI$11,'Transactions (Dated)'!$C$2:$C$53,"Buy")-SUMIFS('Transactions (Dated)'!$E$2:$E$53,'Transactions (Dated)'!$D$2:$D$53,'Share Values'!$X419,'Transactions (Dated)'!$B$2:$B$53,'Share Values'!AI$11,'Transactions (Dated)'!$C$2:$C$53,"Sell")</f>
        <v>0</v>
      </c>
      <c r="AJ419" s="40">
        <f ca="1">AJ418+SUMIFS('Transactions (Dated)'!$E$2:$E$53,'Transactions (Dated)'!$D$2:$D$53,'Share Values'!$X419,'Transactions (Dated)'!$B$2:$B$53,'Share Values'!AJ$11,'Transactions (Dated)'!$C$2:$C$53,"Buy")-SUMIFS('Transactions (Dated)'!$E$2:$E$53,'Transactions (Dated)'!$D$2:$D$53,'Share Values'!$X419,'Transactions (Dated)'!$B$2:$B$53,'Share Values'!AJ$11,'Transactions (Dated)'!$C$2:$C$53,"Sell")</f>
        <v>0</v>
      </c>
      <c r="AK419" s="40">
        <f ca="1">AK418+SUMIFS('Transactions (Dated)'!$E$2:$E$53,'Transactions (Dated)'!$D$2:$D$53,'Share Values'!$X419,'Transactions (Dated)'!$B$2:$B$53,'Share Values'!AK$11,'Transactions (Dated)'!$C$2:$C$53,"Buy")-SUMIFS('Transactions (Dated)'!$E$2:$E$53,'Transactions (Dated)'!$D$2:$D$53,'Share Values'!$X419,'Transactions (Dated)'!$B$2:$B$53,'Share Values'!AK$11,'Transactions (Dated)'!$C$2:$C$53,"Sell")</f>
        <v>0</v>
      </c>
      <c r="AL419" s="40">
        <f ca="1">AL418+SUMIFS('Transactions (Dated)'!$E$2:$E$53,'Transactions (Dated)'!$D$2:$D$53,'Share Values'!$X419,'Transactions (Dated)'!$B$2:$B$53,'Share Values'!AL$11,'Transactions (Dated)'!$C$2:$C$53,"Buy")-SUMIFS('Transactions (Dated)'!$E$2:$E$53,'Transactions (Dated)'!$D$2:$D$53,'Share Values'!$X419,'Transactions (Dated)'!$B$2:$B$53,'Share Values'!AL$11,'Transactions (Dated)'!$C$2:$C$53,"Sell")</f>
        <v>0</v>
      </c>
      <c r="AM419" s="40">
        <f ca="1">AM418+SUMIFS('Transactions (Dated)'!$E$2:$E$53,'Transactions (Dated)'!$D$2:$D$53,'Share Values'!$X419,'Transactions (Dated)'!$B$2:$B$53,'Share Values'!AM$11,'Transactions (Dated)'!$C$2:$C$53,"Buy")-SUMIFS('Transactions (Dated)'!$E$2:$E$53,'Transactions (Dated)'!$D$2:$D$53,'Share Values'!$X419,'Transactions (Dated)'!$B$2:$B$53,'Share Values'!AM$11,'Transactions (Dated)'!$C$2:$C$53,"Sell")</f>
        <v>0</v>
      </c>
      <c r="AN419" s="40">
        <f ca="1">AN418+SUMIFS('Transactions (Dated)'!$E$2:$E$53,'Transactions (Dated)'!$D$2:$D$53,'Share Values'!$X419,'Transactions (Dated)'!$B$2:$B$53,'Share Values'!AN$11,'Transactions (Dated)'!$C$2:$C$53,"Buy")-SUMIFS('Transactions (Dated)'!$E$2:$E$53,'Transactions (Dated)'!$D$2:$D$53,'Share Values'!$X419,'Transactions (Dated)'!$B$2:$B$53,'Share Values'!AN$11,'Transactions (Dated)'!$C$2:$C$53,"Sell")</f>
        <v>0</v>
      </c>
      <c r="AO419" s="40"/>
      <c r="AQ419" s="3">
        <f t="shared" si="167"/>
        <v>42506</v>
      </c>
      <c r="AR419" s="6">
        <f t="shared" ca="1" si="168"/>
        <v>39960</v>
      </c>
      <c r="AS419" s="6">
        <f t="shared" ca="1" si="169"/>
        <v>23250</v>
      </c>
      <c r="AT419" s="6">
        <f t="shared" ca="1" si="170"/>
        <v>542511.6</v>
      </c>
      <c r="AU419" s="6">
        <f t="shared" ca="1" si="171"/>
        <v>69720.2</v>
      </c>
      <c r="AV419" s="6">
        <f t="shared" ca="1" si="172"/>
        <v>32214.560000000001</v>
      </c>
      <c r="AW419" s="6">
        <f t="shared" ca="1" si="173"/>
        <v>0</v>
      </c>
      <c r="AX419" s="6">
        <f t="shared" ca="1" si="174"/>
        <v>48372</v>
      </c>
      <c r="AY419" s="6">
        <f t="shared" ca="1" si="175"/>
        <v>66744.7</v>
      </c>
      <c r="AZ419" s="6">
        <f t="shared" ca="1" si="176"/>
        <v>60694.8</v>
      </c>
      <c r="BA419" s="6">
        <f t="shared" ca="1" si="177"/>
        <v>0</v>
      </c>
      <c r="BB419" s="6">
        <f t="shared" ca="1" si="178"/>
        <v>0</v>
      </c>
      <c r="BC419" s="6">
        <f t="shared" ca="1" si="179"/>
        <v>0</v>
      </c>
      <c r="BD419" s="6">
        <f t="shared" ca="1" si="180"/>
        <v>0</v>
      </c>
      <c r="BE419" s="6">
        <f t="shared" ca="1" si="181"/>
        <v>0</v>
      </c>
      <c r="BF419" s="6">
        <f t="shared" ca="1" si="188"/>
        <v>0</v>
      </c>
      <c r="BG419" s="6">
        <f t="shared" ca="1" si="189"/>
        <v>0</v>
      </c>
      <c r="BH419" s="6"/>
      <c r="BJ419" s="4">
        <f t="shared" ca="1" si="182"/>
        <v>883467.86</v>
      </c>
      <c r="BL419" s="3">
        <f t="shared" si="183"/>
        <v>42506</v>
      </c>
      <c r="BM419" s="6">
        <f>BM418+SUMIFS('Transactions (Dated)'!G:G,'Transactions (Dated)'!D:D,'Share Values'!AQ419)</f>
        <v>64398.239999999991</v>
      </c>
      <c r="BN419" s="6">
        <f ca="1">BN418+SUMIFS('Transactions (Dated)'!$F:$F,'Transactions (Dated)'!$D:$D,$BL419,'Transactions (Dated)'!$B:$B,BN$11,'Transactions (Dated)'!$C:$C,"Dividend (paid to cash)")*Y419</f>
        <v>0</v>
      </c>
      <c r="BO419" s="6">
        <f ca="1">BO418+SUMIFS('Transactions (Dated)'!$F:$F,'Transactions (Dated)'!$D:$D,$BL419,'Transactions (Dated)'!$B:$B,BO$11,'Transactions (Dated)'!$C:$C,"Dividend (paid to cash)")*Z419</f>
        <v>2421.875</v>
      </c>
      <c r="BP419" s="6">
        <f ca="1">BP418+SUMIFS('Transactions (Dated)'!$F:$F,'Transactions (Dated)'!$D:$D,$BL419,'Transactions (Dated)'!$B:$B,BP$11,'Transactions (Dated)'!$C:$C,"Dividend (paid to cash)")*AA419</f>
        <v>39975.296999999999</v>
      </c>
      <c r="BQ419" s="6">
        <f ca="1">BQ418+SUMIFS('Transactions (Dated)'!$F:$F,'Transactions (Dated)'!$D:$D,$BL419,'Transactions (Dated)'!$B:$B,BQ$11,'Transactions (Dated)'!$C:$C,"Dividend (paid to cash)")*AB419</f>
        <v>312.18000000000006</v>
      </c>
      <c r="BR419" s="6">
        <f ca="1">BR418+SUMIFS('Transactions (Dated)'!$F:$F,'Transactions (Dated)'!$D:$D,$BL419,'Transactions (Dated)'!$B:$B,BR$11,'Transactions (Dated)'!$C:$C,"Dividend (paid to cash)")*AC419</f>
        <v>0</v>
      </c>
      <c r="BS419" s="6">
        <f ca="1">BS418+SUMIFS('Transactions (Dated)'!$F:$F,'Transactions (Dated)'!$D:$D,$BL419,'Transactions (Dated)'!$B:$B,BS$11,'Transactions (Dated)'!$C:$C,"Dividend (paid to cash)")*AD419</f>
        <v>0</v>
      </c>
      <c r="BT419" s="6">
        <f ca="1">BT418+SUMIFS('Transactions (Dated)'!$F:$F,'Transactions (Dated)'!$D:$D,$BL419,'Transactions (Dated)'!$B:$B,BT$11,'Transactions (Dated)'!$C:$C,"Dividend (paid to cash)")*AE419</f>
        <v>1014.9999999999999</v>
      </c>
      <c r="BU419" s="6">
        <f ca="1">BU418+SUMIFS('Transactions (Dated)'!$F:$F,'Transactions (Dated)'!$D:$D,$BL419,'Transactions (Dated)'!$B:$B,BU$11,'Transactions (Dated)'!$C:$C,"Dividend (paid to cash)")*AF419</f>
        <v>0</v>
      </c>
      <c r="BV419" s="6">
        <f ca="1">BV418+SUMIFS('Transactions (Dated)'!$F:$F,'Transactions (Dated)'!$D:$D,$BL419,'Transactions (Dated)'!$B:$B,BV$11,'Transactions (Dated)'!$C:$C,"Dividend (paid to cash)")*AG419</f>
        <v>0</v>
      </c>
      <c r="BW419" s="6">
        <f ca="1">BW418+SUMIFS('Transactions (Dated)'!$F:$F,'Transactions (Dated)'!$D:$D,$BL419,'Transactions (Dated)'!$B:$B,BW$11,'Transactions (Dated)'!$C:$C,"Dividend (paid to cash)")*AH419</f>
        <v>0</v>
      </c>
      <c r="BX419" s="6">
        <f ca="1">BX418+SUMIFS('Transactions (Dated)'!$F:$F,'Transactions (Dated)'!$D:$D,$BL419,'Transactions (Dated)'!$B:$B,BX$11,'Transactions (Dated)'!$C:$C,"Dividend (paid to cash)")*AI419</f>
        <v>0</v>
      </c>
      <c r="BY419" s="6">
        <f ca="1">BY418+SUMIFS('Transactions (Dated)'!$F:$F,'Transactions (Dated)'!$D:$D,$BL419,'Transactions (Dated)'!$B:$B,BY$11,'Transactions (Dated)'!$C:$C,"Dividend (paid to cash)")*AJ419</f>
        <v>0</v>
      </c>
      <c r="BZ419" s="6">
        <f ca="1">BZ418+SUMIFS('Transactions (Dated)'!$F:$F,'Transactions (Dated)'!$D:$D,$BL419,'Transactions (Dated)'!$B:$B,BZ$11,'Transactions (Dated)'!$C:$C,"Dividend (paid to cash)")*AK419</f>
        <v>0</v>
      </c>
      <c r="CA419" s="6">
        <f ca="1">CA418+SUMIFS('Transactions (Dated)'!$F:$F,'Transactions (Dated)'!$D:$D,$BL419,'Transactions (Dated)'!$B:$B,CA$11,'Transactions (Dated)'!$C:$C,"Dividend (paid to cash)")*AL419</f>
        <v>0</v>
      </c>
      <c r="CB419" s="6">
        <v>0</v>
      </c>
      <c r="CC419" s="6">
        <v>0</v>
      </c>
      <c r="CD419" s="6"/>
      <c r="CF419" s="6">
        <f t="shared" ca="1" si="190"/>
        <v>108122.59199999998</v>
      </c>
      <c r="CH419" s="3">
        <f t="shared" si="191"/>
        <v>42506</v>
      </c>
      <c r="CI419" s="4">
        <f t="shared" ca="1" si="184"/>
        <v>883467.86</v>
      </c>
      <c r="CJ419" s="4">
        <f t="shared" ca="1" si="185"/>
        <v>108122.59199999998</v>
      </c>
      <c r="CL419" s="4">
        <f t="shared" ca="1" si="186"/>
        <v>991590.45199999993</v>
      </c>
    </row>
    <row r="420" spans="2:90" x14ac:dyDescent="0.15">
      <c r="B420" s="3">
        <f t="shared" si="187"/>
        <v>42507</v>
      </c>
      <c r="C420" s="2">
        <v>13917.1</v>
      </c>
      <c r="E420" s="70">
        <v>42507</v>
      </c>
      <c r="F420" s="69">
        <v>8.61</v>
      </c>
      <c r="G420" s="69">
        <v>2.5099999999999998</v>
      </c>
      <c r="H420" s="69">
        <v>18.809999999999999</v>
      </c>
      <c r="I420" s="69">
        <v>36.619999999999997</v>
      </c>
      <c r="J420" s="69">
        <v>14.04</v>
      </c>
      <c r="K420" s="69">
        <v>12.83</v>
      </c>
      <c r="L420" s="69">
        <v>16.71</v>
      </c>
      <c r="M420" s="69">
        <v>4.68</v>
      </c>
      <c r="N420" s="69">
        <v>9.1</v>
      </c>
      <c r="O420" s="69">
        <v>10.083299999999999</v>
      </c>
      <c r="P420" s="69">
        <v>29.26</v>
      </c>
      <c r="Q420" s="69">
        <v>1.02</v>
      </c>
      <c r="R420" s="69">
        <v>5.41</v>
      </c>
      <c r="S420" s="69">
        <v>40.04</v>
      </c>
      <c r="T420" s="69"/>
      <c r="U420">
        <v>40.04</v>
      </c>
      <c r="V420" s="4"/>
      <c r="X420" s="3">
        <f t="shared" si="166"/>
        <v>42507</v>
      </c>
      <c r="Y420" s="40">
        <f ca="1">Y419+SUMIFS('Transactions (Dated)'!$E$2:$E$53,'Transactions (Dated)'!$D$2:$D$53,'Share Values'!$X420,'Transactions (Dated)'!$B$2:$B$53,'Share Values'!Y$11,'Transactions (Dated)'!$C$2:$C$53,"Buy")-SUMIFS('Transactions (Dated)'!$E$2:$E$53,'Transactions (Dated)'!$D$2:$D$53,'Share Values'!$X420,'Transactions (Dated)'!$B$2:$B$53,'Share Values'!Y$11,'Transactions (Dated)'!$C$2:$C$53,"Sell")</f>
        <v>4625</v>
      </c>
      <c r="Z420" s="40">
        <f ca="1">Z419+SUMIFS('Transactions (Dated)'!$E$2:$E$53,'Transactions (Dated)'!$D$2:$D$53,'Share Values'!$X420,'Transactions (Dated)'!$B$2:$B$53,'Share Values'!Z$11,'Transactions (Dated)'!$C$2:$C$53,"Buy")-SUMIFS('Transactions (Dated)'!$E$2:$E$53,'Transactions (Dated)'!$D$2:$D$53,'Share Values'!$X420,'Transactions (Dated)'!$B$2:$B$53,'Share Values'!Z$11,'Transactions (Dated)'!$C$2:$C$53,"Sell")</f>
        <v>9375</v>
      </c>
      <c r="AA420" s="40">
        <f ca="1">AA419+SUMIFS('Transactions (Dated)'!$E$2:$E$53,'Transactions (Dated)'!$D$2:$D$53,'Share Values'!$X420,'Transactions (Dated)'!$B$2:$B$53,'Share Values'!AA$11,'Transactions (Dated)'!$C$2:$C$53,"Buy")-SUMIFS('Transactions (Dated)'!$E$2:$E$53,'Transactions (Dated)'!$D$2:$D$53,'Share Values'!$X420,'Transactions (Dated)'!$B$2:$B$53,'Share Values'!AA$11,'Transactions (Dated)'!$C$2:$C$53,"Sell")</f>
        <v>28857</v>
      </c>
      <c r="AB420" s="40">
        <f ca="1">AB419+SUMIFS('Transactions (Dated)'!$E$2:$E$53,'Transactions (Dated)'!$D$2:$D$53,'Share Values'!$X420,'Transactions (Dated)'!$B$2:$B$53,'Share Values'!AB$11,'Transactions (Dated)'!$C$2:$C$53,"Buy")-SUMIFS('Transactions (Dated)'!$E$2:$E$53,'Transactions (Dated)'!$D$2:$D$53,'Share Values'!$X420,'Transactions (Dated)'!$B$2:$B$53,'Share Values'!AB$11,'Transactions (Dated)'!$C$2:$C$53,"Sell")</f>
        <v>1892</v>
      </c>
      <c r="AC420" s="40">
        <f ca="1">AC419+SUMIFS('Transactions (Dated)'!$E$2:$E$53,'Transactions (Dated)'!$D$2:$D$53,'Share Values'!$X420,'Transactions (Dated)'!$B$2:$B$53,'Share Values'!AC$11,'Transactions (Dated)'!$C$2:$C$53,"Buy")-SUMIFS('Transactions (Dated)'!$E$2:$E$53,'Transactions (Dated)'!$D$2:$D$53,'Share Values'!$X420,'Transactions (Dated)'!$B$2:$B$53,'Share Values'!AC$11,'Transactions (Dated)'!$C$2:$C$53,"Sell")</f>
        <v>2348</v>
      </c>
      <c r="AD420" s="40">
        <f ca="1">AD419+SUMIFS('Transactions (Dated)'!$E$2:$E$53,'Transactions (Dated)'!$D$2:$D$53,'Share Values'!$X420,'Transactions (Dated)'!$B$2:$B$53,'Share Values'!AD$11,'Transactions (Dated)'!$C$2:$C$53,"Buy")-SUMIFS('Transactions (Dated)'!$E$2:$E$53,'Transactions (Dated)'!$D$2:$D$53,'Share Values'!$X420,'Transactions (Dated)'!$B$2:$B$53,'Share Values'!AD$11,'Transactions (Dated)'!$C$2:$C$53,"Sell")</f>
        <v>0</v>
      </c>
      <c r="AE420" s="40">
        <f ca="1">AE419+SUMIFS('Transactions (Dated)'!$E$2:$E$53,'Transactions (Dated)'!$D$2:$D$53,'Share Values'!$X420,'Transactions (Dated)'!$B$2:$B$53,'Share Values'!AE$11,'Transactions (Dated)'!$C$2:$C$53,"Buy")-SUMIFS('Transactions (Dated)'!$E$2:$E$53,'Transactions (Dated)'!$D$2:$D$53,'Share Values'!$X420,'Transactions (Dated)'!$B$2:$B$53,'Share Values'!AE$11,'Transactions (Dated)'!$C$2:$C$53,"Sell")</f>
        <v>2900</v>
      </c>
      <c r="AF420" s="40">
        <f ca="1">AF419+SUMIFS('Transactions (Dated)'!$E$2:$E$53,'Transactions (Dated)'!$D$2:$D$53,'Share Values'!$X420,'Transactions (Dated)'!$B$2:$B$53,'Share Values'!AF$11,'Transactions (Dated)'!$C$2:$C$53,"Buy")-SUMIFS('Transactions (Dated)'!$E$2:$E$53,'Transactions (Dated)'!$D$2:$D$53,'Share Values'!$X420,'Transactions (Dated)'!$B$2:$B$53,'Share Values'!AF$11,'Transactions (Dated)'!$C$2:$C$53,"Sell")</f>
        <v>14201</v>
      </c>
      <c r="AG420" s="40">
        <f ca="1">AG419+SUMIFS('Transactions (Dated)'!$E$2:$E$53,'Transactions (Dated)'!$D$2:$D$53,'Share Values'!$X420,'Transactions (Dated)'!$B$2:$B$53,'Share Values'!AG$11,'Transactions (Dated)'!$C$2:$C$53,"Buy")-SUMIFS('Transactions (Dated)'!$E$2:$E$53,'Transactions (Dated)'!$D$2:$D$53,'Share Values'!$X420,'Transactions (Dated)'!$B$2:$B$53,'Share Values'!AG$11,'Transactions (Dated)'!$C$2:$C$53,"Sell")</f>
        <v>6835</v>
      </c>
      <c r="AH420" s="40">
        <f ca="1">AH419+SUMIFS('Transactions (Dated)'!$E$2:$E$53,'Transactions (Dated)'!$D$2:$D$53,'Share Values'!$X420,'Transactions (Dated)'!$B$2:$B$53,'Share Values'!AH$11,'Transactions (Dated)'!$C$2:$C$53,"Buy")-SUMIFS('Transactions (Dated)'!$E$2:$E$53,'Transactions (Dated)'!$D$2:$D$53,'Share Values'!$X420,'Transactions (Dated)'!$B$2:$B$53,'Share Values'!AH$11,'Transactions (Dated)'!$C$2:$C$53,"Sell")</f>
        <v>0</v>
      </c>
      <c r="AI420" s="40">
        <f ca="1">AI419+SUMIFS('Transactions (Dated)'!$E$2:$E$53,'Transactions (Dated)'!$D$2:$D$53,'Share Values'!$X420,'Transactions (Dated)'!$B$2:$B$53,'Share Values'!AI$11,'Transactions (Dated)'!$C$2:$C$53,"Buy")-SUMIFS('Transactions (Dated)'!$E$2:$E$53,'Transactions (Dated)'!$D$2:$D$53,'Share Values'!$X420,'Transactions (Dated)'!$B$2:$B$53,'Share Values'!AI$11,'Transactions (Dated)'!$C$2:$C$53,"Sell")</f>
        <v>0</v>
      </c>
      <c r="AJ420" s="40">
        <f ca="1">AJ419+SUMIFS('Transactions (Dated)'!$E$2:$E$53,'Transactions (Dated)'!$D$2:$D$53,'Share Values'!$X420,'Transactions (Dated)'!$B$2:$B$53,'Share Values'!AJ$11,'Transactions (Dated)'!$C$2:$C$53,"Buy")-SUMIFS('Transactions (Dated)'!$E$2:$E$53,'Transactions (Dated)'!$D$2:$D$53,'Share Values'!$X420,'Transactions (Dated)'!$B$2:$B$53,'Share Values'!AJ$11,'Transactions (Dated)'!$C$2:$C$53,"Sell")</f>
        <v>0</v>
      </c>
      <c r="AK420" s="40">
        <f ca="1">AK419+SUMIFS('Transactions (Dated)'!$E$2:$E$53,'Transactions (Dated)'!$D$2:$D$53,'Share Values'!$X420,'Transactions (Dated)'!$B$2:$B$53,'Share Values'!AK$11,'Transactions (Dated)'!$C$2:$C$53,"Buy")-SUMIFS('Transactions (Dated)'!$E$2:$E$53,'Transactions (Dated)'!$D$2:$D$53,'Share Values'!$X420,'Transactions (Dated)'!$B$2:$B$53,'Share Values'!AK$11,'Transactions (Dated)'!$C$2:$C$53,"Sell")</f>
        <v>0</v>
      </c>
      <c r="AL420" s="40">
        <f ca="1">AL419+SUMIFS('Transactions (Dated)'!$E$2:$E$53,'Transactions (Dated)'!$D$2:$D$53,'Share Values'!$X420,'Transactions (Dated)'!$B$2:$B$53,'Share Values'!AL$11,'Transactions (Dated)'!$C$2:$C$53,"Buy")-SUMIFS('Transactions (Dated)'!$E$2:$E$53,'Transactions (Dated)'!$D$2:$D$53,'Share Values'!$X420,'Transactions (Dated)'!$B$2:$B$53,'Share Values'!AL$11,'Transactions (Dated)'!$C$2:$C$53,"Sell")</f>
        <v>0</v>
      </c>
      <c r="AM420" s="40">
        <f ca="1">AM419+SUMIFS('Transactions (Dated)'!$E$2:$E$53,'Transactions (Dated)'!$D$2:$D$53,'Share Values'!$X420,'Transactions (Dated)'!$B$2:$B$53,'Share Values'!AM$11,'Transactions (Dated)'!$C$2:$C$53,"Buy")-SUMIFS('Transactions (Dated)'!$E$2:$E$53,'Transactions (Dated)'!$D$2:$D$53,'Share Values'!$X420,'Transactions (Dated)'!$B$2:$B$53,'Share Values'!AM$11,'Transactions (Dated)'!$C$2:$C$53,"Sell")</f>
        <v>0</v>
      </c>
      <c r="AN420" s="40">
        <f ca="1">AN419+SUMIFS('Transactions (Dated)'!$E$2:$E$53,'Transactions (Dated)'!$D$2:$D$53,'Share Values'!$X420,'Transactions (Dated)'!$B$2:$B$53,'Share Values'!AN$11,'Transactions (Dated)'!$C$2:$C$53,"Buy")-SUMIFS('Transactions (Dated)'!$E$2:$E$53,'Transactions (Dated)'!$D$2:$D$53,'Share Values'!$X420,'Transactions (Dated)'!$B$2:$B$53,'Share Values'!AN$11,'Transactions (Dated)'!$C$2:$C$53,"Sell")</f>
        <v>0</v>
      </c>
      <c r="AO420" s="40"/>
      <c r="AQ420" s="3">
        <f t="shared" si="167"/>
        <v>42507</v>
      </c>
      <c r="AR420" s="6">
        <f t="shared" ca="1" si="168"/>
        <v>39821.25</v>
      </c>
      <c r="AS420" s="6">
        <f t="shared" ca="1" si="169"/>
        <v>23531.249999999996</v>
      </c>
      <c r="AT420" s="6">
        <f t="shared" ca="1" si="170"/>
        <v>542800.16999999993</v>
      </c>
      <c r="AU420" s="6">
        <f t="shared" ca="1" si="171"/>
        <v>69285.039999999994</v>
      </c>
      <c r="AV420" s="6">
        <f t="shared" ca="1" si="172"/>
        <v>32965.919999999998</v>
      </c>
      <c r="AW420" s="6">
        <f t="shared" ca="1" si="173"/>
        <v>0</v>
      </c>
      <c r="AX420" s="6">
        <f t="shared" ca="1" si="174"/>
        <v>48459</v>
      </c>
      <c r="AY420" s="6">
        <f t="shared" ca="1" si="175"/>
        <v>66460.679999999993</v>
      </c>
      <c r="AZ420" s="6">
        <f t="shared" ca="1" si="176"/>
        <v>62198.5</v>
      </c>
      <c r="BA420" s="6">
        <f t="shared" ca="1" si="177"/>
        <v>0</v>
      </c>
      <c r="BB420" s="6">
        <f t="shared" ca="1" si="178"/>
        <v>0</v>
      </c>
      <c r="BC420" s="6">
        <f t="shared" ca="1" si="179"/>
        <v>0</v>
      </c>
      <c r="BD420" s="6">
        <f t="shared" ca="1" si="180"/>
        <v>0</v>
      </c>
      <c r="BE420" s="6">
        <f t="shared" ca="1" si="181"/>
        <v>0</v>
      </c>
      <c r="BF420" s="6">
        <f t="shared" ca="1" si="188"/>
        <v>0</v>
      </c>
      <c r="BG420" s="6">
        <f t="shared" ca="1" si="189"/>
        <v>0</v>
      </c>
      <c r="BH420" s="6"/>
      <c r="BJ420" s="4">
        <f t="shared" ca="1" si="182"/>
        <v>885521.81</v>
      </c>
      <c r="BL420" s="3">
        <f t="shared" si="183"/>
        <v>42507</v>
      </c>
      <c r="BM420" s="6">
        <f>BM419+SUMIFS('Transactions (Dated)'!G:G,'Transactions (Dated)'!D:D,'Share Values'!AQ420)</f>
        <v>64398.239999999991</v>
      </c>
      <c r="BN420" s="6">
        <f ca="1">BN419+SUMIFS('Transactions (Dated)'!$F:$F,'Transactions (Dated)'!$D:$D,$BL420,'Transactions (Dated)'!$B:$B,BN$11,'Transactions (Dated)'!$C:$C,"Dividend (paid to cash)")*Y420</f>
        <v>0</v>
      </c>
      <c r="BO420" s="6">
        <f ca="1">BO419+SUMIFS('Transactions (Dated)'!$F:$F,'Transactions (Dated)'!$D:$D,$BL420,'Transactions (Dated)'!$B:$B,BO$11,'Transactions (Dated)'!$C:$C,"Dividend (paid to cash)")*Z420</f>
        <v>2421.875</v>
      </c>
      <c r="BP420" s="6">
        <f ca="1">BP419+SUMIFS('Transactions (Dated)'!$F:$F,'Transactions (Dated)'!$D:$D,$BL420,'Transactions (Dated)'!$B:$B,BP$11,'Transactions (Dated)'!$C:$C,"Dividend (paid to cash)")*AA420</f>
        <v>39975.296999999999</v>
      </c>
      <c r="BQ420" s="6">
        <f ca="1">BQ419+SUMIFS('Transactions (Dated)'!$F:$F,'Transactions (Dated)'!$D:$D,$BL420,'Transactions (Dated)'!$B:$B,BQ$11,'Transactions (Dated)'!$C:$C,"Dividend (paid to cash)")*AB420</f>
        <v>312.18000000000006</v>
      </c>
      <c r="BR420" s="6">
        <f ca="1">BR419+SUMIFS('Transactions (Dated)'!$F:$F,'Transactions (Dated)'!$D:$D,$BL420,'Transactions (Dated)'!$B:$B,BR$11,'Transactions (Dated)'!$C:$C,"Dividend (paid to cash)")*AC420</f>
        <v>0</v>
      </c>
      <c r="BS420" s="6">
        <f ca="1">BS419+SUMIFS('Transactions (Dated)'!$F:$F,'Transactions (Dated)'!$D:$D,$BL420,'Transactions (Dated)'!$B:$B,BS$11,'Transactions (Dated)'!$C:$C,"Dividend (paid to cash)")*AD420</f>
        <v>0</v>
      </c>
      <c r="BT420" s="6">
        <f ca="1">BT419+SUMIFS('Transactions (Dated)'!$F:$F,'Transactions (Dated)'!$D:$D,$BL420,'Transactions (Dated)'!$B:$B,BT$11,'Transactions (Dated)'!$C:$C,"Dividend (paid to cash)")*AE420</f>
        <v>1014.9999999999999</v>
      </c>
      <c r="BU420" s="6">
        <f ca="1">BU419+SUMIFS('Transactions (Dated)'!$F:$F,'Transactions (Dated)'!$D:$D,$BL420,'Transactions (Dated)'!$B:$B,BU$11,'Transactions (Dated)'!$C:$C,"Dividend (paid to cash)")*AF420</f>
        <v>0</v>
      </c>
      <c r="BV420" s="6">
        <f ca="1">BV419+SUMIFS('Transactions (Dated)'!$F:$F,'Transactions (Dated)'!$D:$D,$BL420,'Transactions (Dated)'!$B:$B,BV$11,'Transactions (Dated)'!$C:$C,"Dividend (paid to cash)")*AG420</f>
        <v>0</v>
      </c>
      <c r="BW420" s="6">
        <f ca="1">BW419+SUMIFS('Transactions (Dated)'!$F:$F,'Transactions (Dated)'!$D:$D,$BL420,'Transactions (Dated)'!$B:$B,BW$11,'Transactions (Dated)'!$C:$C,"Dividend (paid to cash)")*AH420</f>
        <v>0</v>
      </c>
      <c r="BX420" s="6">
        <f ca="1">BX419+SUMIFS('Transactions (Dated)'!$F:$F,'Transactions (Dated)'!$D:$D,$BL420,'Transactions (Dated)'!$B:$B,BX$11,'Transactions (Dated)'!$C:$C,"Dividend (paid to cash)")*AI420</f>
        <v>0</v>
      </c>
      <c r="BY420" s="6">
        <f ca="1">BY419+SUMIFS('Transactions (Dated)'!$F:$F,'Transactions (Dated)'!$D:$D,$BL420,'Transactions (Dated)'!$B:$B,BY$11,'Transactions (Dated)'!$C:$C,"Dividend (paid to cash)")*AJ420</f>
        <v>0</v>
      </c>
      <c r="BZ420" s="6">
        <f ca="1">BZ419+SUMIFS('Transactions (Dated)'!$F:$F,'Transactions (Dated)'!$D:$D,$BL420,'Transactions (Dated)'!$B:$B,BZ$11,'Transactions (Dated)'!$C:$C,"Dividend (paid to cash)")*AK420</f>
        <v>0</v>
      </c>
      <c r="CA420" s="6">
        <f ca="1">CA419+SUMIFS('Transactions (Dated)'!$F:$F,'Transactions (Dated)'!$D:$D,$BL420,'Transactions (Dated)'!$B:$B,CA$11,'Transactions (Dated)'!$C:$C,"Dividend (paid to cash)")*AL420</f>
        <v>0</v>
      </c>
      <c r="CB420" s="6">
        <v>0</v>
      </c>
      <c r="CC420" s="6">
        <v>0</v>
      </c>
      <c r="CD420" s="6"/>
      <c r="CF420" s="6">
        <f t="shared" ca="1" si="190"/>
        <v>108122.59199999998</v>
      </c>
      <c r="CH420" s="3">
        <f t="shared" si="191"/>
        <v>42507</v>
      </c>
      <c r="CI420" s="4">
        <f t="shared" ca="1" si="184"/>
        <v>885521.81</v>
      </c>
      <c r="CJ420" s="4">
        <f t="shared" ca="1" si="185"/>
        <v>108122.59199999998</v>
      </c>
      <c r="CL420" s="4">
        <f t="shared" ca="1" si="186"/>
        <v>993644.402</v>
      </c>
    </row>
    <row r="421" spans="2:90" x14ac:dyDescent="0.15">
      <c r="B421" s="3">
        <f t="shared" si="187"/>
        <v>42508</v>
      </c>
      <c r="C421" s="2">
        <v>13826</v>
      </c>
      <c r="E421" s="70">
        <v>42508</v>
      </c>
      <c r="F421" s="69">
        <v>8.66</v>
      </c>
      <c r="G421" s="69">
        <v>2.4</v>
      </c>
      <c r="H421" s="69">
        <v>18.7</v>
      </c>
      <c r="I421" s="69">
        <v>36.65</v>
      </c>
      <c r="J421" s="69">
        <v>14.26</v>
      </c>
      <c r="K421" s="69">
        <v>12.75</v>
      </c>
      <c r="L421" s="69">
        <v>16.489999999999998</v>
      </c>
      <c r="M421" s="69">
        <v>4.42</v>
      </c>
      <c r="N421" s="69">
        <v>9.1</v>
      </c>
      <c r="O421" s="69">
        <v>10.050000000000001</v>
      </c>
      <c r="P421" s="69">
        <v>28.86</v>
      </c>
      <c r="Q421" s="69">
        <v>1.01</v>
      </c>
      <c r="R421" s="69">
        <v>5.12</v>
      </c>
      <c r="S421" s="69">
        <v>39.950000000000003</v>
      </c>
      <c r="T421" s="69"/>
      <c r="U421">
        <v>39.950000000000003</v>
      </c>
      <c r="V421" s="4"/>
      <c r="X421" s="3">
        <f t="shared" si="166"/>
        <v>42508</v>
      </c>
      <c r="Y421" s="40">
        <f ca="1">Y420+SUMIFS('Transactions (Dated)'!$E$2:$E$53,'Transactions (Dated)'!$D$2:$D$53,'Share Values'!$X421,'Transactions (Dated)'!$B$2:$B$53,'Share Values'!Y$11,'Transactions (Dated)'!$C$2:$C$53,"Buy")-SUMIFS('Transactions (Dated)'!$E$2:$E$53,'Transactions (Dated)'!$D$2:$D$53,'Share Values'!$X421,'Transactions (Dated)'!$B$2:$B$53,'Share Values'!Y$11,'Transactions (Dated)'!$C$2:$C$53,"Sell")</f>
        <v>4625</v>
      </c>
      <c r="Z421" s="40">
        <f ca="1">Z420+SUMIFS('Transactions (Dated)'!$E$2:$E$53,'Transactions (Dated)'!$D$2:$D$53,'Share Values'!$X421,'Transactions (Dated)'!$B$2:$B$53,'Share Values'!Z$11,'Transactions (Dated)'!$C$2:$C$53,"Buy")-SUMIFS('Transactions (Dated)'!$E$2:$E$53,'Transactions (Dated)'!$D$2:$D$53,'Share Values'!$X421,'Transactions (Dated)'!$B$2:$B$53,'Share Values'!Z$11,'Transactions (Dated)'!$C$2:$C$53,"Sell")</f>
        <v>9375</v>
      </c>
      <c r="AA421" s="40">
        <f ca="1">AA420+SUMIFS('Transactions (Dated)'!$E$2:$E$53,'Transactions (Dated)'!$D$2:$D$53,'Share Values'!$X421,'Transactions (Dated)'!$B$2:$B$53,'Share Values'!AA$11,'Transactions (Dated)'!$C$2:$C$53,"Buy")-SUMIFS('Transactions (Dated)'!$E$2:$E$53,'Transactions (Dated)'!$D$2:$D$53,'Share Values'!$X421,'Transactions (Dated)'!$B$2:$B$53,'Share Values'!AA$11,'Transactions (Dated)'!$C$2:$C$53,"Sell")</f>
        <v>28857</v>
      </c>
      <c r="AB421" s="40">
        <f ca="1">AB420+SUMIFS('Transactions (Dated)'!$E$2:$E$53,'Transactions (Dated)'!$D$2:$D$53,'Share Values'!$X421,'Transactions (Dated)'!$B$2:$B$53,'Share Values'!AB$11,'Transactions (Dated)'!$C$2:$C$53,"Buy")-SUMIFS('Transactions (Dated)'!$E$2:$E$53,'Transactions (Dated)'!$D$2:$D$53,'Share Values'!$X421,'Transactions (Dated)'!$B$2:$B$53,'Share Values'!AB$11,'Transactions (Dated)'!$C$2:$C$53,"Sell")</f>
        <v>1892</v>
      </c>
      <c r="AC421" s="40">
        <f ca="1">AC420+SUMIFS('Transactions (Dated)'!$E$2:$E$53,'Transactions (Dated)'!$D$2:$D$53,'Share Values'!$X421,'Transactions (Dated)'!$B$2:$B$53,'Share Values'!AC$11,'Transactions (Dated)'!$C$2:$C$53,"Buy")-SUMIFS('Transactions (Dated)'!$E$2:$E$53,'Transactions (Dated)'!$D$2:$D$53,'Share Values'!$X421,'Transactions (Dated)'!$B$2:$B$53,'Share Values'!AC$11,'Transactions (Dated)'!$C$2:$C$53,"Sell")</f>
        <v>2348</v>
      </c>
      <c r="AD421" s="40">
        <f ca="1">AD420+SUMIFS('Transactions (Dated)'!$E$2:$E$53,'Transactions (Dated)'!$D$2:$D$53,'Share Values'!$X421,'Transactions (Dated)'!$B$2:$B$53,'Share Values'!AD$11,'Transactions (Dated)'!$C$2:$C$53,"Buy")-SUMIFS('Transactions (Dated)'!$E$2:$E$53,'Transactions (Dated)'!$D$2:$D$53,'Share Values'!$X421,'Transactions (Dated)'!$B$2:$B$53,'Share Values'!AD$11,'Transactions (Dated)'!$C$2:$C$53,"Sell")</f>
        <v>0</v>
      </c>
      <c r="AE421" s="40">
        <f ca="1">AE420+SUMIFS('Transactions (Dated)'!$E$2:$E$53,'Transactions (Dated)'!$D$2:$D$53,'Share Values'!$X421,'Transactions (Dated)'!$B$2:$B$53,'Share Values'!AE$11,'Transactions (Dated)'!$C$2:$C$53,"Buy")-SUMIFS('Transactions (Dated)'!$E$2:$E$53,'Transactions (Dated)'!$D$2:$D$53,'Share Values'!$X421,'Transactions (Dated)'!$B$2:$B$53,'Share Values'!AE$11,'Transactions (Dated)'!$C$2:$C$53,"Sell")</f>
        <v>2900</v>
      </c>
      <c r="AF421" s="40">
        <f ca="1">AF420+SUMIFS('Transactions (Dated)'!$E$2:$E$53,'Transactions (Dated)'!$D$2:$D$53,'Share Values'!$X421,'Transactions (Dated)'!$B$2:$B$53,'Share Values'!AF$11,'Transactions (Dated)'!$C$2:$C$53,"Buy")-SUMIFS('Transactions (Dated)'!$E$2:$E$53,'Transactions (Dated)'!$D$2:$D$53,'Share Values'!$X421,'Transactions (Dated)'!$B$2:$B$53,'Share Values'!AF$11,'Transactions (Dated)'!$C$2:$C$53,"Sell")</f>
        <v>14201</v>
      </c>
      <c r="AG421" s="40">
        <f ca="1">AG420+SUMIFS('Transactions (Dated)'!$E$2:$E$53,'Transactions (Dated)'!$D$2:$D$53,'Share Values'!$X421,'Transactions (Dated)'!$B$2:$B$53,'Share Values'!AG$11,'Transactions (Dated)'!$C$2:$C$53,"Buy")-SUMIFS('Transactions (Dated)'!$E$2:$E$53,'Transactions (Dated)'!$D$2:$D$53,'Share Values'!$X421,'Transactions (Dated)'!$B$2:$B$53,'Share Values'!AG$11,'Transactions (Dated)'!$C$2:$C$53,"Sell")</f>
        <v>6835</v>
      </c>
      <c r="AH421" s="40">
        <f ca="1">AH420+SUMIFS('Transactions (Dated)'!$E$2:$E$53,'Transactions (Dated)'!$D$2:$D$53,'Share Values'!$X421,'Transactions (Dated)'!$B$2:$B$53,'Share Values'!AH$11,'Transactions (Dated)'!$C$2:$C$53,"Buy")-SUMIFS('Transactions (Dated)'!$E$2:$E$53,'Transactions (Dated)'!$D$2:$D$53,'Share Values'!$X421,'Transactions (Dated)'!$B$2:$B$53,'Share Values'!AH$11,'Transactions (Dated)'!$C$2:$C$53,"Sell")</f>
        <v>0</v>
      </c>
      <c r="AI421" s="40">
        <f ca="1">AI420+SUMIFS('Transactions (Dated)'!$E$2:$E$53,'Transactions (Dated)'!$D$2:$D$53,'Share Values'!$X421,'Transactions (Dated)'!$B$2:$B$53,'Share Values'!AI$11,'Transactions (Dated)'!$C$2:$C$53,"Buy")-SUMIFS('Transactions (Dated)'!$E$2:$E$53,'Transactions (Dated)'!$D$2:$D$53,'Share Values'!$X421,'Transactions (Dated)'!$B$2:$B$53,'Share Values'!AI$11,'Transactions (Dated)'!$C$2:$C$53,"Sell")</f>
        <v>0</v>
      </c>
      <c r="AJ421" s="40">
        <f ca="1">AJ420+SUMIFS('Transactions (Dated)'!$E$2:$E$53,'Transactions (Dated)'!$D$2:$D$53,'Share Values'!$X421,'Transactions (Dated)'!$B$2:$B$53,'Share Values'!AJ$11,'Transactions (Dated)'!$C$2:$C$53,"Buy")-SUMIFS('Transactions (Dated)'!$E$2:$E$53,'Transactions (Dated)'!$D$2:$D$53,'Share Values'!$X421,'Transactions (Dated)'!$B$2:$B$53,'Share Values'!AJ$11,'Transactions (Dated)'!$C$2:$C$53,"Sell")</f>
        <v>0</v>
      </c>
      <c r="AK421" s="40">
        <f ca="1">AK420+SUMIFS('Transactions (Dated)'!$E$2:$E$53,'Transactions (Dated)'!$D$2:$D$53,'Share Values'!$X421,'Transactions (Dated)'!$B$2:$B$53,'Share Values'!AK$11,'Transactions (Dated)'!$C$2:$C$53,"Buy")-SUMIFS('Transactions (Dated)'!$E$2:$E$53,'Transactions (Dated)'!$D$2:$D$53,'Share Values'!$X421,'Transactions (Dated)'!$B$2:$B$53,'Share Values'!AK$11,'Transactions (Dated)'!$C$2:$C$53,"Sell")</f>
        <v>0</v>
      </c>
      <c r="AL421" s="40">
        <f ca="1">AL420+SUMIFS('Transactions (Dated)'!$E$2:$E$53,'Transactions (Dated)'!$D$2:$D$53,'Share Values'!$X421,'Transactions (Dated)'!$B$2:$B$53,'Share Values'!AL$11,'Transactions (Dated)'!$C$2:$C$53,"Buy")-SUMIFS('Transactions (Dated)'!$E$2:$E$53,'Transactions (Dated)'!$D$2:$D$53,'Share Values'!$X421,'Transactions (Dated)'!$B$2:$B$53,'Share Values'!AL$11,'Transactions (Dated)'!$C$2:$C$53,"Sell")</f>
        <v>0</v>
      </c>
      <c r="AM421" s="40">
        <f ca="1">AM420+SUMIFS('Transactions (Dated)'!$E$2:$E$53,'Transactions (Dated)'!$D$2:$D$53,'Share Values'!$X421,'Transactions (Dated)'!$B$2:$B$53,'Share Values'!AM$11,'Transactions (Dated)'!$C$2:$C$53,"Buy")-SUMIFS('Transactions (Dated)'!$E$2:$E$53,'Transactions (Dated)'!$D$2:$D$53,'Share Values'!$X421,'Transactions (Dated)'!$B$2:$B$53,'Share Values'!AM$11,'Transactions (Dated)'!$C$2:$C$53,"Sell")</f>
        <v>0</v>
      </c>
      <c r="AN421" s="40">
        <f ca="1">AN420+SUMIFS('Transactions (Dated)'!$E$2:$E$53,'Transactions (Dated)'!$D$2:$D$53,'Share Values'!$X421,'Transactions (Dated)'!$B$2:$B$53,'Share Values'!AN$11,'Transactions (Dated)'!$C$2:$C$53,"Buy")-SUMIFS('Transactions (Dated)'!$E$2:$E$53,'Transactions (Dated)'!$D$2:$D$53,'Share Values'!$X421,'Transactions (Dated)'!$B$2:$B$53,'Share Values'!AN$11,'Transactions (Dated)'!$C$2:$C$53,"Sell")</f>
        <v>0</v>
      </c>
      <c r="AO421" s="40"/>
      <c r="AQ421" s="3">
        <f t="shared" si="167"/>
        <v>42508</v>
      </c>
      <c r="AR421" s="6">
        <f t="shared" ca="1" si="168"/>
        <v>40052.5</v>
      </c>
      <c r="AS421" s="6">
        <f t="shared" ca="1" si="169"/>
        <v>22500</v>
      </c>
      <c r="AT421" s="6">
        <f t="shared" ca="1" si="170"/>
        <v>539625.9</v>
      </c>
      <c r="AU421" s="6">
        <f t="shared" ca="1" si="171"/>
        <v>69341.8</v>
      </c>
      <c r="AV421" s="6">
        <f t="shared" ca="1" si="172"/>
        <v>33482.479999999996</v>
      </c>
      <c r="AW421" s="6">
        <f t="shared" ca="1" si="173"/>
        <v>0</v>
      </c>
      <c r="AX421" s="6">
        <f t="shared" ca="1" si="174"/>
        <v>47820.999999999993</v>
      </c>
      <c r="AY421" s="6">
        <f t="shared" ca="1" si="175"/>
        <v>62768.42</v>
      </c>
      <c r="AZ421" s="6">
        <f t="shared" ca="1" si="176"/>
        <v>62198.5</v>
      </c>
      <c r="BA421" s="6">
        <f t="shared" ca="1" si="177"/>
        <v>0</v>
      </c>
      <c r="BB421" s="6">
        <f t="shared" ca="1" si="178"/>
        <v>0</v>
      </c>
      <c r="BC421" s="6">
        <f t="shared" ca="1" si="179"/>
        <v>0</v>
      </c>
      <c r="BD421" s="6">
        <f t="shared" ca="1" si="180"/>
        <v>0</v>
      </c>
      <c r="BE421" s="6">
        <f t="shared" ca="1" si="181"/>
        <v>0</v>
      </c>
      <c r="BF421" s="6">
        <f t="shared" ca="1" si="188"/>
        <v>0</v>
      </c>
      <c r="BG421" s="6">
        <f t="shared" ca="1" si="189"/>
        <v>0</v>
      </c>
      <c r="BH421" s="6"/>
      <c r="BJ421" s="4">
        <f t="shared" ca="1" si="182"/>
        <v>877790.60000000009</v>
      </c>
      <c r="BL421" s="3">
        <f t="shared" si="183"/>
        <v>42508</v>
      </c>
      <c r="BM421" s="6">
        <f>BM420+SUMIFS('Transactions (Dated)'!G:G,'Transactions (Dated)'!D:D,'Share Values'!AQ421)</f>
        <v>64398.239999999991</v>
      </c>
      <c r="BN421" s="6">
        <f ca="1">BN420+SUMIFS('Transactions (Dated)'!$F:$F,'Transactions (Dated)'!$D:$D,$BL421,'Transactions (Dated)'!$B:$B,BN$11,'Transactions (Dated)'!$C:$C,"Dividend (paid to cash)")*Y421</f>
        <v>0</v>
      </c>
      <c r="BO421" s="6">
        <f ca="1">BO420+SUMIFS('Transactions (Dated)'!$F:$F,'Transactions (Dated)'!$D:$D,$BL421,'Transactions (Dated)'!$B:$B,BO$11,'Transactions (Dated)'!$C:$C,"Dividend (paid to cash)")*Z421</f>
        <v>2421.875</v>
      </c>
      <c r="BP421" s="6">
        <f ca="1">BP420+SUMIFS('Transactions (Dated)'!$F:$F,'Transactions (Dated)'!$D:$D,$BL421,'Transactions (Dated)'!$B:$B,BP$11,'Transactions (Dated)'!$C:$C,"Dividend (paid to cash)")*AA421</f>
        <v>39975.296999999999</v>
      </c>
      <c r="BQ421" s="6">
        <f ca="1">BQ420+SUMIFS('Transactions (Dated)'!$F:$F,'Transactions (Dated)'!$D:$D,$BL421,'Transactions (Dated)'!$B:$B,BQ$11,'Transactions (Dated)'!$C:$C,"Dividend (paid to cash)")*AB421</f>
        <v>312.18000000000006</v>
      </c>
      <c r="BR421" s="6">
        <f ca="1">BR420+SUMIFS('Transactions (Dated)'!$F:$F,'Transactions (Dated)'!$D:$D,$BL421,'Transactions (Dated)'!$B:$B,BR$11,'Transactions (Dated)'!$C:$C,"Dividend (paid to cash)")*AC421</f>
        <v>0</v>
      </c>
      <c r="BS421" s="6">
        <f ca="1">BS420+SUMIFS('Transactions (Dated)'!$F:$F,'Transactions (Dated)'!$D:$D,$BL421,'Transactions (Dated)'!$B:$B,BS$11,'Transactions (Dated)'!$C:$C,"Dividend (paid to cash)")*AD421</f>
        <v>0</v>
      </c>
      <c r="BT421" s="6">
        <f ca="1">BT420+SUMIFS('Transactions (Dated)'!$F:$F,'Transactions (Dated)'!$D:$D,$BL421,'Transactions (Dated)'!$B:$B,BT$11,'Transactions (Dated)'!$C:$C,"Dividend (paid to cash)")*AE421</f>
        <v>1014.9999999999999</v>
      </c>
      <c r="BU421" s="6">
        <f ca="1">BU420+SUMIFS('Transactions (Dated)'!$F:$F,'Transactions (Dated)'!$D:$D,$BL421,'Transactions (Dated)'!$B:$B,BU$11,'Transactions (Dated)'!$C:$C,"Dividend (paid to cash)")*AF421</f>
        <v>0</v>
      </c>
      <c r="BV421" s="6">
        <f ca="1">BV420+SUMIFS('Transactions (Dated)'!$F:$F,'Transactions (Dated)'!$D:$D,$BL421,'Transactions (Dated)'!$B:$B,BV$11,'Transactions (Dated)'!$C:$C,"Dividend (paid to cash)")*AG421</f>
        <v>0</v>
      </c>
      <c r="BW421" s="6">
        <f ca="1">BW420+SUMIFS('Transactions (Dated)'!$F:$F,'Transactions (Dated)'!$D:$D,$BL421,'Transactions (Dated)'!$B:$B,BW$11,'Transactions (Dated)'!$C:$C,"Dividend (paid to cash)")*AH421</f>
        <v>0</v>
      </c>
      <c r="BX421" s="6">
        <f ca="1">BX420+SUMIFS('Transactions (Dated)'!$F:$F,'Transactions (Dated)'!$D:$D,$BL421,'Transactions (Dated)'!$B:$B,BX$11,'Transactions (Dated)'!$C:$C,"Dividend (paid to cash)")*AI421</f>
        <v>0</v>
      </c>
      <c r="BY421" s="6">
        <f ca="1">BY420+SUMIFS('Transactions (Dated)'!$F:$F,'Transactions (Dated)'!$D:$D,$BL421,'Transactions (Dated)'!$B:$B,BY$11,'Transactions (Dated)'!$C:$C,"Dividend (paid to cash)")*AJ421</f>
        <v>0</v>
      </c>
      <c r="BZ421" s="6">
        <f ca="1">BZ420+SUMIFS('Transactions (Dated)'!$F:$F,'Transactions (Dated)'!$D:$D,$BL421,'Transactions (Dated)'!$B:$B,BZ$11,'Transactions (Dated)'!$C:$C,"Dividend (paid to cash)")*AK421</f>
        <v>0</v>
      </c>
      <c r="CA421" s="6">
        <f ca="1">CA420+SUMIFS('Transactions (Dated)'!$F:$F,'Transactions (Dated)'!$D:$D,$BL421,'Transactions (Dated)'!$B:$B,CA$11,'Transactions (Dated)'!$C:$C,"Dividend (paid to cash)")*AL421</f>
        <v>0</v>
      </c>
      <c r="CB421" s="6">
        <v>0</v>
      </c>
      <c r="CC421" s="6">
        <v>0</v>
      </c>
      <c r="CD421" s="6"/>
      <c r="CF421" s="6">
        <f t="shared" ca="1" si="190"/>
        <v>108122.59199999998</v>
      </c>
      <c r="CH421" s="3">
        <f t="shared" si="191"/>
        <v>42508</v>
      </c>
      <c r="CI421" s="4">
        <f t="shared" ca="1" si="184"/>
        <v>877790.60000000009</v>
      </c>
      <c r="CJ421" s="4">
        <f t="shared" ca="1" si="185"/>
        <v>108122.59199999998</v>
      </c>
      <c r="CL421" s="4">
        <f t="shared" ca="1" si="186"/>
        <v>985913.19200000004</v>
      </c>
    </row>
    <row r="422" spans="2:90" x14ac:dyDescent="0.15">
      <c r="B422" s="3">
        <f t="shared" si="187"/>
        <v>42509</v>
      </c>
      <c r="C422" s="2">
        <v>13817.3</v>
      </c>
      <c r="E422" s="70">
        <v>42509</v>
      </c>
      <c r="F422" s="69">
        <v>8.7799999999999994</v>
      </c>
      <c r="G422" s="69">
        <v>2.35</v>
      </c>
      <c r="H422" s="69">
        <v>18.690000000000001</v>
      </c>
      <c r="I422" s="69">
        <v>36.6</v>
      </c>
      <c r="J422" s="69">
        <v>14.1</v>
      </c>
      <c r="K422" s="69">
        <v>12.8</v>
      </c>
      <c r="L422" s="69">
        <v>15.97</v>
      </c>
      <c r="M422" s="69">
        <v>4.54</v>
      </c>
      <c r="N422" s="69">
        <v>9</v>
      </c>
      <c r="O422" s="69">
        <v>9.9600000000000009</v>
      </c>
      <c r="P422" s="69">
        <v>29.01</v>
      </c>
      <c r="Q422" s="69">
        <v>1.01</v>
      </c>
      <c r="R422" s="69">
        <v>5.07</v>
      </c>
      <c r="S422" s="69">
        <v>39.96</v>
      </c>
      <c r="T422" s="69"/>
      <c r="U422">
        <v>39.96</v>
      </c>
      <c r="V422" s="4"/>
      <c r="X422" s="3">
        <f t="shared" si="166"/>
        <v>42509</v>
      </c>
      <c r="Y422" s="40">
        <f ca="1">Y421+SUMIFS('Transactions (Dated)'!$E$2:$E$53,'Transactions (Dated)'!$D$2:$D$53,'Share Values'!$X422,'Transactions (Dated)'!$B$2:$B$53,'Share Values'!Y$11,'Transactions (Dated)'!$C$2:$C$53,"Buy")-SUMIFS('Transactions (Dated)'!$E$2:$E$53,'Transactions (Dated)'!$D$2:$D$53,'Share Values'!$X422,'Transactions (Dated)'!$B$2:$B$53,'Share Values'!Y$11,'Transactions (Dated)'!$C$2:$C$53,"Sell")</f>
        <v>4625</v>
      </c>
      <c r="Z422" s="40">
        <f ca="1">Z421+SUMIFS('Transactions (Dated)'!$E$2:$E$53,'Transactions (Dated)'!$D$2:$D$53,'Share Values'!$X422,'Transactions (Dated)'!$B$2:$B$53,'Share Values'!Z$11,'Transactions (Dated)'!$C$2:$C$53,"Buy")-SUMIFS('Transactions (Dated)'!$E$2:$E$53,'Transactions (Dated)'!$D$2:$D$53,'Share Values'!$X422,'Transactions (Dated)'!$B$2:$B$53,'Share Values'!Z$11,'Transactions (Dated)'!$C$2:$C$53,"Sell")</f>
        <v>9375</v>
      </c>
      <c r="AA422" s="40">
        <f ca="1">AA421+SUMIFS('Transactions (Dated)'!$E$2:$E$53,'Transactions (Dated)'!$D$2:$D$53,'Share Values'!$X422,'Transactions (Dated)'!$B$2:$B$53,'Share Values'!AA$11,'Transactions (Dated)'!$C$2:$C$53,"Buy")-SUMIFS('Transactions (Dated)'!$E$2:$E$53,'Transactions (Dated)'!$D$2:$D$53,'Share Values'!$X422,'Transactions (Dated)'!$B$2:$B$53,'Share Values'!AA$11,'Transactions (Dated)'!$C$2:$C$53,"Sell")</f>
        <v>28857</v>
      </c>
      <c r="AB422" s="40">
        <f ca="1">AB421+SUMIFS('Transactions (Dated)'!$E$2:$E$53,'Transactions (Dated)'!$D$2:$D$53,'Share Values'!$X422,'Transactions (Dated)'!$B$2:$B$53,'Share Values'!AB$11,'Transactions (Dated)'!$C$2:$C$53,"Buy")-SUMIFS('Transactions (Dated)'!$E$2:$E$53,'Transactions (Dated)'!$D$2:$D$53,'Share Values'!$X422,'Transactions (Dated)'!$B$2:$B$53,'Share Values'!AB$11,'Transactions (Dated)'!$C$2:$C$53,"Sell")</f>
        <v>1892</v>
      </c>
      <c r="AC422" s="40">
        <f ca="1">AC421+SUMIFS('Transactions (Dated)'!$E$2:$E$53,'Transactions (Dated)'!$D$2:$D$53,'Share Values'!$X422,'Transactions (Dated)'!$B$2:$B$53,'Share Values'!AC$11,'Transactions (Dated)'!$C$2:$C$53,"Buy")-SUMIFS('Transactions (Dated)'!$E$2:$E$53,'Transactions (Dated)'!$D$2:$D$53,'Share Values'!$X422,'Transactions (Dated)'!$B$2:$B$53,'Share Values'!AC$11,'Transactions (Dated)'!$C$2:$C$53,"Sell")</f>
        <v>2348</v>
      </c>
      <c r="AD422" s="40">
        <f ca="1">AD421+SUMIFS('Transactions (Dated)'!$E$2:$E$53,'Transactions (Dated)'!$D$2:$D$53,'Share Values'!$X422,'Transactions (Dated)'!$B$2:$B$53,'Share Values'!AD$11,'Transactions (Dated)'!$C$2:$C$53,"Buy")-SUMIFS('Transactions (Dated)'!$E$2:$E$53,'Transactions (Dated)'!$D$2:$D$53,'Share Values'!$X422,'Transactions (Dated)'!$B$2:$B$53,'Share Values'!AD$11,'Transactions (Dated)'!$C$2:$C$53,"Sell")</f>
        <v>0</v>
      </c>
      <c r="AE422" s="40">
        <f ca="1">AE421+SUMIFS('Transactions (Dated)'!$E$2:$E$53,'Transactions (Dated)'!$D$2:$D$53,'Share Values'!$X422,'Transactions (Dated)'!$B$2:$B$53,'Share Values'!AE$11,'Transactions (Dated)'!$C$2:$C$53,"Buy")-SUMIFS('Transactions (Dated)'!$E$2:$E$53,'Transactions (Dated)'!$D$2:$D$53,'Share Values'!$X422,'Transactions (Dated)'!$B$2:$B$53,'Share Values'!AE$11,'Transactions (Dated)'!$C$2:$C$53,"Sell")</f>
        <v>2900</v>
      </c>
      <c r="AF422" s="40">
        <f ca="1">AF421+SUMIFS('Transactions (Dated)'!$E$2:$E$53,'Transactions (Dated)'!$D$2:$D$53,'Share Values'!$X422,'Transactions (Dated)'!$B$2:$B$53,'Share Values'!AF$11,'Transactions (Dated)'!$C$2:$C$53,"Buy")-SUMIFS('Transactions (Dated)'!$E$2:$E$53,'Transactions (Dated)'!$D$2:$D$53,'Share Values'!$X422,'Transactions (Dated)'!$B$2:$B$53,'Share Values'!AF$11,'Transactions (Dated)'!$C$2:$C$53,"Sell")</f>
        <v>14201</v>
      </c>
      <c r="AG422" s="40">
        <f ca="1">AG421+SUMIFS('Transactions (Dated)'!$E$2:$E$53,'Transactions (Dated)'!$D$2:$D$53,'Share Values'!$X422,'Transactions (Dated)'!$B$2:$B$53,'Share Values'!AG$11,'Transactions (Dated)'!$C$2:$C$53,"Buy")-SUMIFS('Transactions (Dated)'!$E$2:$E$53,'Transactions (Dated)'!$D$2:$D$53,'Share Values'!$X422,'Transactions (Dated)'!$B$2:$B$53,'Share Values'!AG$11,'Transactions (Dated)'!$C$2:$C$53,"Sell")</f>
        <v>6835</v>
      </c>
      <c r="AH422" s="40">
        <f ca="1">AH421+SUMIFS('Transactions (Dated)'!$E$2:$E$53,'Transactions (Dated)'!$D$2:$D$53,'Share Values'!$X422,'Transactions (Dated)'!$B$2:$B$53,'Share Values'!AH$11,'Transactions (Dated)'!$C$2:$C$53,"Buy")-SUMIFS('Transactions (Dated)'!$E$2:$E$53,'Transactions (Dated)'!$D$2:$D$53,'Share Values'!$X422,'Transactions (Dated)'!$B$2:$B$53,'Share Values'!AH$11,'Transactions (Dated)'!$C$2:$C$53,"Sell")</f>
        <v>0</v>
      </c>
      <c r="AI422" s="40">
        <f ca="1">AI421+SUMIFS('Transactions (Dated)'!$E$2:$E$53,'Transactions (Dated)'!$D$2:$D$53,'Share Values'!$X422,'Transactions (Dated)'!$B$2:$B$53,'Share Values'!AI$11,'Transactions (Dated)'!$C$2:$C$53,"Buy")-SUMIFS('Transactions (Dated)'!$E$2:$E$53,'Transactions (Dated)'!$D$2:$D$53,'Share Values'!$X422,'Transactions (Dated)'!$B$2:$B$53,'Share Values'!AI$11,'Transactions (Dated)'!$C$2:$C$53,"Sell")</f>
        <v>0</v>
      </c>
      <c r="AJ422" s="40">
        <f ca="1">AJ421+SUMIFS('Transactions (Dated)'!$E$2:$E$53,'Transactions (Dated)'!$D$2:$D$53,'Share Values'!$X422,'Transactions (Dated)'!$B$2:$B$53,'Share Values'!AJ$11,'Transactions (Dated)'!$C$2:$C$53,"Buy")-SUMIFS('Transactions (Dated)'!$E$2:$E$53,'Transactions (Dated)'!$D$2:$D$53,'Share Values'!$X422,'Transactions (Dated)'!$B$2:$B$53,'Share Values'!AJ$11,'Transactions (Dated)'!$C$2:$C$53,"Sell")</f>
        <v>0</v>
      </c>
      <c r="AK422" s="40">
        <f ca="1">AK421+SUMIFS('Transactions (Dated)'!$E$2:$E$53,'Transactions (Dated)'!$D$2:$D$53,'Share Values'!$X422,'Transactions (Dated)'!$B$2:$B$53,'Share Values'!AK$11,'Transactions (Dated)'!$C$2:$C$53,"Buy")-SUMIFS('Transactions (Dated)'!$E$2:$E$53,'Transactions (Dated)'!$D$2:$D$53,'Share Values'!$X422,'Transactions (Dated)'!$B$2:$B$53,'Share Values'!AK$11,'Transactions (Dated)'!$C$2:$C$53,"Sell")</f>
        <v>0</v>
      </c>
      <c r="AL422" s="40">
        <f ca="1">AL421+SUMIFS('Transactions (Dated)'!$E$2:$E$53,'Transactions (Dated)'!$D$2:$D$53,'Share Values'!$X422,'Transactions (Dated)'!$B$2:$B$53,'Share Values'!AL$11,'Transactions (Dated)'!$C$2:$C$53,"Buy")-SUMIFS('Transactions (Dated)'!$E$2:$E$53,'Transactions (Dated)'!$D$2:$D$53,'Share Values'!$X422,'Transactions (Dated)'!$B$2:$B$53,'Share Values'!AL$11,'Transactions (Dated)'!$C$2:$C$53,"Sell")</f>
        <v>0</v>
      </c>
      <c r="AM422" s="40">
        <f ca="1">AM421+SUMIFS('Transactions (Dated)'!$E$2:$E$53,'Transactions (Dated)'!$D$2:$D$53,'Share Values'!$X422,'Transactions (Dated)'!$B$2:$B$53,'Share Values'!AM$11,'Transactions (Dated)'!$C$2:$C$53,"Buy")-SUMIFS('Transactions (Dated)'!$E$2:$E$53,'Transactions (Dated)'!$D$2:$D$53,'Share Values'!$X422,'Transactions (Dated)'!$B$2:$B$53,'Share Values'!AM$11,'Transactions (Dated)'!$C$2:$C$53,"Sell")</f>
        <v>0</v>
      </c>
      <c r="AN422" s="40">
        <f ca="1">AN421+SUMIFS('Transactions (Dated)'!$E$2:$E$53,'Transactions (Dated)'!$D$2:$D$53,'Share Values'!$X422,'Transactions (Dated)'!$B$2:$B$53,'Share Values'!AN$11,'Transactions (Dated)'!$C$2:$C$53,"Buy")-SUMIFS('Transactions (Dated)'!$E$2:$E$53,'Transactions (Dated)'!$D$2:$D$53,'Share Values'!$X422,'Transactions (Dated)'!$B$2:$B$53,'Share Values'!AN$11,'Transactions (Dated)'!$C$2:$C$53,"Sell")</f>
        <v>0</v>
      </c>
      <c r="AO422" s="40"/>
      <c r="AQ422" s="3">
        <f t="shared" si="167"/>
        <v>42509</v>
      </c>
      <c r="AR422" s="6">
        <f t="shared" ca="1" si="168"/>
        <v>40607.5</v>
      </c>
      <c r="AS422" s="6">
        <f t="shared" ca="1" si="169"/>
        <v>22031.25</v>
      </c>
      <c r="AT422" s="6">
        <f t="shared" ca="1" si="170"/>
        <v>539337.33000000007</v>
      </c>
      <c r="AU422" s="6">
        <f t="shared" ca="1" si="171"/>
        <v>69247.199999999997</v>
      </c>
      <c r="AV422" s="6">
        <f t="shared" ca="1" si="172"/>
        <v>33106.799999999996</v>
      </c>
      <c r="AW422" s="6">
        <f t="shared" ca="1" si="173"/>
        <v>0</v>
      </c>
      <c r="AX422" s="6">
        <f t="shared" ca="1" si="174"/>
        <v>46313</v>
      </c>
      <c r="AY422" s="6">
        <f t="shared" ca="1" si="175"/>
        <v>64472.54</v>
      </c>
      <c r="AZ422" s="6">
        <f t="shared" ca="1" si="176"/>
        <v>61515</v>
      </c>
      <c r="BA422" s="6">
        <f t="shared" ca="1" si="177"/>
        <v>0</v>
      </c>
      <c r="BB422" s="6">
        <f t="shared" ca="1" si="178"/>
        <v>0</v>
      </c>
      <c r="BC422" s="6">
        <f t="shared" ca="1" si="179"/>
        <v>0</v>
      </c>
      <c r="BD422" s="6">
        <f t="shared" ca="1" si="180"/>
        <v>0</v>
      </c>
      <c r="BE422" s="6">
        <f t="shared" ca="1" si="181"/>
        <v>0</v>
      </c>
      <c r="BF422" s="6">
        <f t="shared" ca="1" si="188"/>
        <v>0</v>
      </c>
      <c r="BG422" s="6">
        <f t="shared" ca="1" si="189"/>
        <v>0</v>
      </c>
      <c r="BH422" s="6"/>
      <c r="BJ422" s="4">
        <f t="shared" ca="1" si="182"/>
        <v>876630.62000000011</v>
      </c>
      <c r="BL422" s="3">
        <f t="shared" si="183"/>
        <v>42509</v>
      </c>
      <c r="BM422" s="6">
        <f>BM421+SUMIFS('Transactions (Dated)'!G:G,'Transactions (Dated)'!D:D,'Share Values'!AQ422)</f>
        <v>64398.239999999991</v>
      </c>
      <c r="BN422" s="6">
        <f ca="1">BN421+SUMIFS('Transactions (Dated)'!$F:$F,'Transactions (Dated)'!$D:$D,$BL422,'Transactions (Dated)'!$B:$B,BN$11,'Transactions (Dated)'!$C:$C,"Dividend (paid to cash)")*Y422</f>
        <v>0</v>
      </c>
      <c r="BO422" s="6">
        <f ca="1">BO421+SUMIFS('Transactions (Dated)'!$F:$F,'Transactions (Dated)'!$D:$D,$BL422,'Transactions (Dated)'!$B:$B,BO$11,'Transactions (Dated)'!$C:$C,"Dividend (paid to cash)")*Z422</f>
        <v>2421.875</v>
      </c>
      <c r="BP422" s="6">
        <f ca="1">BP421+SUMIFS('Transactions (Dated)'!$F:$F,'Transactions (Dated)'!$D:$D,$BL422,'Transactions (Dated)'!$B:$B,BP$11,'Transactions (Dated)'!$C:$C,"Dividend (paid to cash)")*AA422</f>
        <v>39975.296999999999</v>
      </c>
      <c r="BQ422" s="6">
        <f ca="1">BQ421+SUMIFS('Transactions (Dated)'!$F:$F,'Transactions (Dated)'!$D:$D,$BL422,'Transactions (Dated)'!$B:$B,BQ$11,'Transactions (Dated)'!$C:$C,"Dividend (paid to cash)")*AB422</f>
        <v>312.18000000000006</v>
      </c>
      <c r="BR422" s="6">
        <f ca="1">BR421+SUMIFS('Transactions (Dated)'!$F:$F,'Transactions (Dated)'!$D:$D,$BL422,'Transactions (Dated)'!$B:$B,BR$11,'Transactions (Dated)'!$C:$C,"Dividend (paid to cash)")*AC422</f>
        <v>0</v>
      </c>
      <c r="BS422" s="6">
        <f ca="1">BS421+SUMIFS('Transactions (Dated)'!$F:$F,'Transactions (Dated)'!$D:$D,$BL422,'Transactions (Dated)'!$B:$B,BS$11,'Transactions (Dated)'!$C:$C,"Dividend (paid to cash)")*AD422</f>
        <v>0</v>
      </c>
      <c r="BT422" s="6">
        <f ca="1">BT421+SUMIFS('Transactions (Dated)'!$F:$F,'Transactions (Dated)'!$D:$D,$BL422,'Transactions (Dated)'!$B:$B,BT$11,'Transactions (Dated)'!$C:$C,"Dividend (paid to cash)")*AE422</f>
        <v>1740</v>
      </c>
      <c r="BU422" s="6">
        <f ca="1">BU421+SUMIFS('Transactions (Dated)'!$F:$F,'Transactions (Dated)'!$D:$D,$BL422,'Transactions (Dated)'!$B:$B,BU$11,'Transactions (Dated)'!$C:$C,"Dividend (paid to cash)")*AF422</f>
        <v>0</v>
      </c>
      <c r="BV422" s="6">
        <f ca="1">BV421+SUMIFS('Transactions (Dated)'!$F:$F,'Transactions (Dated)'!$D:$D,$BL422,'Transactions (Dated)'!$B:$B,BV$11,'Transactions (Dated)'!$C:$C,"Dividend (paid to cash)")*AG422</f>
        <v>0</v>
      </c>
      <c r="BW422" s="6">
        <f ca="1">BW421+SUMIFS('Transactions (Dated)'!$F:$F,'Transactions (Dated)'!$D:$D,$BL422,'Transactions (Dated)'!$B:$B,BW$11,'Transactions (Dated)'!$C:$C,"Dividend (paid to cash)")*AH422</f>
        <v>0</v>
      </c>
      <c r="BX422" s="6">
        <f ca="1">BX421+SUMIFS('Transactions (Dated)'!$F:$F,'Transactions (Dated)'!$D:$D,$BL422,'Transactions (Dated)'!$B:$B,BX$11,'Transactions (Dated)'!$C:$C,"Dividend (paid to cash)")*AI422</f>
        <v>0</v>
      </c>
      <c r="BY422" s="6">
        <f ca="1">BY421+SUMIFS('Transactions (Dated)'!$F:$F,'Transactions (Dated)'!$D:$D,$BL422,'Transactions (Dated)'!$B:$B,BY$11,'Transactions (Dated)'!$C:$C,"Dividend (paid to cash)")*AJ422</f>
        <v>0</v>
      </c>
      <c r="BZ422" s="6">
        <f ca="1">BZ421+SUMIFS('Transactions (Dated)'!$F:$F,'Transactions (Dated)'!$D:$D,$BL422,'Transactions (Dated)'!$B:$B,BZ$11,'Transactions (Dated)'!$C:$C,"Dividend (paid to cash)")*AK422</f>
        <v>0</v>
      </c>
      <c r="CA422" s="6">
        <f ca="1">CA421+SUMIFS('Transactions (Dated)'!$F:$F,'Transactions (Dated)'!$D:$D,$BL422,'Transactions (Dated)'!$B:$B,CA$11,'Transactions (Dated)'!$C:$C,"Dividend (paid to cash)")*AL422</f>
        <v>0</v>
      </c>
      <c r="CB422" s="6">
        <v>0</v>
      </c>
      <c r="CC422" s="6">
        <v>0</v>
      </c>
      <c r="CD422" s="6"/>
      <c r="CF422" s="6">
        <f t="shared" ca="1" si="190"/>
        <v>108847.59199999998</v>
      </c>
      <c r="CH422" s="3">
        <f t="shared" si="191"/>
        <v>42509</v>
      </c>
      <c r="CI422" s="4">
        <f t="shared" ca="1" si="184"/>
        <v>876630.62000000011</v>
      </c>
      <c r="CJ422" s="4">
        <f t="shared" ca="1" si="185"/>
        <v>108847.59199999998</v>
      </c>
      <c r="CL422" s="4">
        <f t="shared" ca="1" si="186"/>
        <v>985478.21200000006</v>
      </c>
    </row>
    <row r="423" spans="2:90" x14ac:dyDescent="0.15">
      <c r="B423" s="3">
        <f t="shared" si="187"/>
        <v>42510</v>
      </c>
      <c r="C423" s="2">
        <v>13919.6</v>
      </c>
      <c r="E423" s="70">
        <v>42510</v>
      </c>
      <c r="F423" s="69">
        <v>8.94</v>
      </c>
      <c r="G423" s="69">
        <v>2.29</v>
      </c>
      <c r="H423" s="69">
        <v>18.82</v>
      </c>
      <c r="I423" s="69">
        <v>36.93</v>
      </c>
      <c r="J423" s="69">
        <v>14.39</v>
      </c>
      <c r="K423" s="69">
        <v>12.81</v>
      </c>
      <c r="L423" s="69">
        <v>15.95</v>
      </c>
      <c r="M423" s="69">
        <v>4.55</v>
      </c>
      <c r="N423" s="69">
        <v>9</v>
      </c>
      <c r="O423" s="69">
        <v>9.9</v>
      </c>
      <c r="P423" s="69">
        <v>28.95</v>
      </c>
      <c r="Q423" s="69">
        <v>1.02</v>
      </c>
      <c r="R423" s="69">
        <v>5.05</v>
      </c>
      <c r="S423" s="69">
        <v>40.409999999999997</v>
      </c>
      <c r="T423" s="69"/>
      <c r="U423">
        <v>40.409999999999997</v>
      </c>
      <c r="V423" s="4"/>
      <c r="X423" s="3">
        <f t="shared" si="166"/>
        <v>42510</v>
      </c>
      <c r="Y423" s="40">
        <f ca="1">Y422+SUMIFS('Transactions (Dated)'!$E$2:$E$53,'Transactions (Dated)'!$D$2:$D$53,'Share Values'!$X423,'Transactions (Dated)'!$B$2:$B$53,'Share Values'!Y$11,'Transactions (Dated)'!$C$2:$C$53,"Buy")-SUMIFS('Transactions (Dated)'!$E$2:$E$53,'Transactions (Dated)'!$D$2:$D$53,'Share Values'!$X423,'Transactions (Dated)'!$B$2:$B$53,'Share Values'!Y$11,'Transactions (Dated)'!$C$2:$C$53,"Sell")</f>
        <v>4625</v>
      </c>
      <c r="Z423" s="40">
        <f ca="1">Z422+SUMIFS('Transactions (Dated)'!$E$2:$E$53,'Transactions (Dated)'!$D$2:$D$53,'Share Values'!$X423,'Transactions (Dated)'!$B$2:$B$53,'Share Values'!Z$11,'Transactions (Dated)'!$C$2:$C$53,"Buy")-SUMIFS('Transactions (Dated)'!$E$2:$E$53,'Transactions (Dated)'!$D$2:$D$53,'Share Values'!$X423,'Transactions (Dated)'!$B$2:$B$53,'Share Values'!Z$11,'Transactions (Dated)'!$C$2:$C$53,"Sell")</f>
        <v>9375</v>
      </c>
      <c r="AA423" s="40">
        <f ca="1">AA422+SUMIFS('Transactions (Dated)'!$E$2:$E$53,'Transactions (Dated)'!$D$2:$D$53,'Share Values'!$X423,'Transactions (Dated)'!$B$2:$B$53,'Share Values'!AA$11,'Transactions (Dated)'!$C$2:$C$53,"Buy")-SUMIFS('Transactions (Dated)'!$E$2:$E$53,'Transactions (Dated)'!$D$2:$D$53,'Share Values'!$X423,'Transactions (Dated)'!$B$2:$B$53,'Share Values'!AA$11,'Transactions (Dated)'!$C$2:$C$53,"Sell")</f>
        <v>28857</v>
      </c>
      <c r="AB423" s="40">
        <f ca="1">AB422+SUMIFS('Transactions (Dated)'!$E$2:$E$53,'Transactions (Dated)'!$D$2:$D$53,'Share Values'!$X423,'Transactions (Dated)'!$B$2:$B$53,'Share Values'!AB$11,'Transactions (Dated)'!$C$2:$C$53,"Buy")-SUMIFS('Transactions (Dated)'!$E$2:$E$53,'Transactions (Dated)'!$D$2:$D$53,'Share Values'!$X423,'Transactions (Dated)'!$B$2:$B$53,'Share Values'!AB$11,'Transactions (Dated)'!$C$2:$C$53,"Sell")</f>
        <v>1892</v>
      </c>
      <c r="AC423" s="40">
        <f ca="1">AC422+SUMIFS('Transactions (Dated)'!$E$2:$E$53,'Transactions (Dated)'!$D$2:$D$53,'Share Values'!$X423,'Transactions (Dated)'!$B$2:$B$53,'Share Values'!AC$11,'Transactions (Dated)'!$C$2:$C$53,"Buy")-SUMIFS('Transactions (Dated)'!$E$2:$E$53,'Transactions (Dated)'!$D$2:$D$53,'Share Values'!$X423,'Transactions (Dated)'!$B$2:$B$53,'Share Values'!AC$11,'Transactions (Dated)'!$C$2:$C$53,"Sell")</f>
        <v>2348</v>
      </c>
      <c r="AD423" s="40">
        <f ca="1">AD422+SUMIFS('Transactions (Dated)'!$E$2:$E$53,'Transactions (Dated)'!$D$2:$D$53,'Share Values'!$X423,'Transactions (Dated)'!$B$2:$B$53,'Share Values'!AD$11,'Transactions (Dated)'!$C$2:$C$53,"Buy")-SUMIFS('Transactions (Dated)'!$E$2:$E$53,'Transactions (Dated)'!$D$2:$D$53,'Share Values'!$X423,'Transactions (Dated)'!$B$2:$B$53,'Share Values'!AD$11,'Transactions (Dated)'!$C$2:$C$53,"Sell")</f>
        <v>0</v>
      </c>
      <c r="AE423" s="40">
        <f ca="1">AE422+SUMIFS('Transactions (Dated)'!$E$2:$E$53,'Transactions (Dated)'!$D$2:$D$53,'Share Values'!$X423,'Transactions (Dated)'!$B$2:$B$53,'Share Values'!AE$11,'Transactions (Dated)'!$C$2:$C$53,"Buy")-SUMIFS('Transactions (Dated)'!$E$2:$E$53,'Transactions (Dated)'!$D$2:$D$53,'Share Values'!$X423,'Transactions (Dated)'!$B$2:$B$53,'Share Values'!AE$11,'Transactions (Dated)'!$C$2:$C$53,"Sell")</f>
        <v>2900</v>
      </c>
      <c r="AF423" s="40">
        <f ca="1">AF422+SUMIFS('Transactions (Dated)'!$E$2:$E$53,'Transactions (Dated)'!$D$2:$D$53,'Share Values'!$X423,'Transactions (Dated)'!$B$2:$B$53,'Share Values'!AF$11,'Transactions (Dated)'!$C$2:$C$53,"Buy")-SUMIFS('Transactions (Dated)'!$E$2:$E$53,'Transactions (Dated)'!$D$2:$D$53,'Share Values'!$X423,'Transactions (Dated)'!$B$2:$B$53,'Share Values'!AF$11,'Transactions (Dated)'!$C$2:$C$53,"Sell")</f>
        <v>14201</v>
      </c>
      <c r="AG423" s="40">
        <f ca="1">AG422+SUMIFS('Transactions (Dated)'!$E$2:$E$53,'Transactions (Dated)'!$D$2:$D$53,'Share Values'!$X423,'Transactions (Dated)'!$B$2:$B$53,'Share Values'!AG$11,'Transactions (Dated)'!$C$2:$C$53,"Buy")-SUMIFS('Transactions (Dated)'!$E$2:$E$53,'Transactions (Dated)'!$D$2:$D$53,'Share Values'!$X423,'Transactions (Dated)'!$B$2:$B$53,'Share Values'!AG$11,'Transactions (Dated)'!$C$2:$C$53,"Sell")</f>
        <v>6835</v>
      </c>
      <c r="AH423" s="40">
        <f ca="1">AH422+SUMIFS('Transactions (Dated)'!$E$2:$E$53,'Transactions (Dated)'!$D$2:$D$53,'Share Values'!$X423,'Transactions (Dated)'!$B$2:$B$53,'Share Values'!AH$11,'Transactions (Dated)'!$C$2:$C$53,"Buy")-SUMIFS('Transactions (Dated)'!$E$2:$E$53,'Transactions (Dated)'!$D$2:$D$53,'Share Values'!$X423,'Transactions (Dated)'!$B$2:$B$53,'Share Values'!AH$11,'Transactions (Dated)'!$C$2:$C$53,"Sell")</f>
        <v>0</v>
      </c>
      <c r="AI423" s="40">
        <f ca="1">AI422+SUMIFS('Transactions (Dated)'!$E$2:$E$53,'Transactions (Dated)'!$D$2:$D$53,'Share Values'!$X423,'Transactions (Dated)'!$B$2:$B$53,'Share Values'!AI$11,'Transactions (Dated)'!$C$2:$C$53,"Buy")-SUMIFS('Transactions (Dated)'!$E$2:$E$53,'Transactions (Dated)'!$D$2:$D$53,'Share Values'!$X423,'Transactions (Dated)'!$B$2:$B$53,'Share Values'!AI$11,'Transactions (Dated)'!$C$2:$C$53,"Sell")</f>
        <v>0</v>
      </c>
      <c r="AJ423" s="40">
        <f ca="1">AJ422+SUMIFS('Transactions (Dated)'!$E$2:$E$53,'Transactions (Dated)'!$D$2:$D$53,'Share Values'!$X423,'Transactions (Dated)'!$B$2:$B$53,'Share Values'!AJ$11,'Transactions (Dated)'!$C$2:$C$53,"Buy")-SUMIFS('Transactions (Dated)'!$E$2:$E$53,'Transactions (Dated)'!$D$2:$D$53,'Share Values'!$X423,'Transactions (Dated)'!$B$2:$B$53,'Share Values'!AJ$11,'Transactions (Dated)'!$C$2:$C$53,"Sell")</f>
        <v>0</v>
      </c>
      <c r="AK423" s="40">
        <f ca="1">AK422+SUMIFS('Transactions (Dated)'!$E$2:$E$53,'Transactions (Dated)'!$D$2:$D$53,'Share Values'!$X423,'Transactions (Dated)'!$B$2:$B$53,'Share Values'!AK$11,'Transactions (Dated)'!$C$2:$C$53,"Buy")-SUMIFS('Transactions (Dated)'!$E$2:$E$53,'Transactions (Dated)'!$D$2:$D$53,'Share Values'!$X423,'Transactions (Dated)'!$B$2:$B$53,'Share Values'!AK$11,'Transactions (Dated)'!$C$2:$C$53,"Sell")</f>
        <v>0</v>
      </c>
      <c r="AL423" s="40">
        <f ca="1">AL422+SUMIFS('Transactions (Dated)'!$E$2:$E$53,'Transactions (Dated)'!$D$2:$D$53,'Share Values'!$X423,'Transactions (Dated)'!$B$2:$B$53,'Share Values'!AL$11,'Transactions (Dated)'!$C$2:$C$53,"Buy")-SUMIFS('Transactions (Dated)'!$E$2:$E$53,'Transactions (Dated)'!$D$2:$D$53,'Share Values'!$X423,'Transactions (Dated)'!$B$2:$B$53,'Share Values'!AL$11,'Transactions (Dated)'!$C$2:$C$53,"Sell")</f>
        <v>0</v>
      </c>
      <c r="AM423" s="40">
        <f ca="1">AM422+SUMIFS('Transactions (Dated)'!$E$2:$E$53,'Transactions (Dated)'!$D$2:$D$53,'Share Values'!$X423,'Transactions (Dated)'!$B$2:$B$53,'Share Values'!AM$11,'Transactions (Dated)'!$C$2:$C$53,"Buy")-SUMIFS('Transactions (Dated)'!$E$2:$E$53,'Transactions (Dated)'!$D$2:$D$53,'Share Values'!$X423,'Transactions (Dated)'!$B$2:$B$53,'Share Values'!AM$11,'Transactions (Dated)'!$C$2:$C$53,"Sell")</f>
        <v>0</v>
      </c>
      <c r="AN423" s="40">
        <f ca="1">AN422+SUMIFS('Transactions (Dated)'!$E$2:$E$53,'Transactions (Dated)'!$D$2:$D$53,'Share Values'!$X423,'Transactions (Dated)'!$B$2:$B$53,'Share Values'!AN$11,'Transactions (Dated)'!$C$2:$C$53,"Buy")-SUMIFS('Transactions (Dated)'!$E$2:$E$53,'Transactions (Dated)'!$D$2:$D$53,'Share Values'!$X423,'Transactions (Dated)'!$B$2:$B$53,'Share Values'!AN$11,'Transactions (Dated)'!$C$2:$C$53,"Sell")</f>
        <v>0</v>
      </c>
      <c r="AO423" s="40"/>
      <c r="AQ423" s="3">
        <f t="shared" si="167"/>
        <v>42510</v>
      </c>
      <c r="AR423" s="6">
        <f t="shared" ca="1" si="168"/>
        <v>41347.5</v>
      </c>
      <c r="AS423" s="6">
        <f t="shared" ca="1" si="169"/>
        <v>21468.75</v>
      </c>
      <c r="AT423" s="6">
        <f t="shared" ca="1" si="170"/>
        <v>543088.74</v>
      </c>
      <c r="AU423" s="6">
        <f t="shared" ca="1" si="171"/>
        <v>69871.56</v>
      </c>
      <c r="AV423" s="6">
        <f t="shared" ca="1" si="172"/>
        <v>33787.72</v>
      </c>
      <c r="AW423" s="6">
        <f t="shared" ca="1" si="173"/>
        <v>0</v>
      </c>
      <c r="AX423" s="6">
        <f t="shared" ca="1" si="174"/>
        <v>46255</v>
      </c>
      <c r="AY423" s="6">
        <f t="shared" ca="1" si="175"/>
        <v>64614.549999999996</v>
      </c>
      <c r="AZ423" s="6">
        <f t="shared" ca="1" si="176"/>
        <v>61515</v>
      </c>
      <c r="BA423" s="6">
        <f t="shared" ca="1" si="177"/>
        <v>0</v>
      </c>
      <c r="BB423" s="6">
        <f t="shared" ca="1" si="178"/>
        <v>0</v>
      </c>
      <c r="BC423" s="6">
        <f t="shared" ca="1" si="179"/>
        <v>0</v>
      </c>
      <c r="BD423" s="6">
        <f t="shared" ca="1" si="180"/>
        <v>0</v>
      </c>
      <c r="BE423" s="6">
        <f t="shared" ca="1" si="181"/>
        <v>0</v>
      </c>
      <c r="BF423" s="6">
        <f t="shared" ca="1" si="188"/>
        <v>0</v>
      </c>
      <c r="BG423" s="6">
        <f t="shared" ca="1" si="189"/>
        <v>0</v>
      </c>
      <c r="BH423" s="6"/>
      <c r="BJ423" s="4">
        <f t="shared" ca="1" si="182"/>
        <v>881948.82000000007</v>
      </c>
      <c r="BL423" s="3">
        <f t="shared" si="183"/>
        <v>42510</v>
      </c>
      <c r="BM423" s="6">
        <f>BM422+SUMIFS('Transactions (Dated)'!G:G,'Transactions (Dated)'!D:D,'Share Values'!AQ423)</f>
        <v>64398.239999999991</v>
      </c>
      <c r="BN423" s="6">
        <f ca="1">BN422+SUMIFS('Transactions (Dated)'!$F:$F,'Transactions (Dated)'!$D:$D,$BL423,'Transactions (Dated)'!$B:$B,BN$11,'Transactions (Dated)'!$C:$C,"Dividend (paid to cash)")*Y423</f>
        <v>0</v>
      </c>
      <c r="BO423" s="6">
        <f ca="1">BO422+SUMIFS('Transactions (Dated)'!$F:$F,'Transactions (Dated)'!$D:$D,$BL423,'Transactions (Dated)'!$B:$B,BO$11,'Transactions (Dated)'!$C:$C,"Dividend (paid to cash)")*Z423</f>
        <v>2421.875</v>
      </c>
      <c r="BP423" s="6">
        <f ca="1">BP422+SUMIFS('Transactions (Dated)'!$F:$F,'Transactions (Dated)'!$D:$D,$BL423,'Transactions (Dated)'!$B:$B,BP$11,'Transactions (Dated)'!$C:$C,"Dividend (paid to cash)")*AA423</f>
        <v>39975.296999999999</v>
      </c>
      <c r="BQ423" s="6">
        <f ca="1">BQ422+SUMIFS('Transactions (Dated)'!$F:$F,'Transactions (Dated)'!$D:$D,$BL423,'Transactions (Dated)'!$B:$B,BQ$11,'Transactions (Dated)'!$C:$C,"Dividend (paid to cash)")*AB423</f>
        <v>312.18000000000006</v>
      </c>
      <c r="BR423" s="6">
        <f ca="1">BR422+SUMIFS('Transactions (Dated)'!$F:$F,'Transactions (Dated)'!$D:$D,$BL423,'Transactions (Dated)'!$B:$B,BR$11,'Transactions (Dated)'!$C:$C,"Dividend (paid to cash)")*AC423</f>
        <v>0</v>
      </c>
      <c r="BS423" s="6">
        <f ca="1">BS422+SUMIFS('Transactions (Dated)'!$F:$F,'Transactions (Dated)'!$D:$D,$BL423,'Transactions (Dated)'!$B:$B,BS$11,'Transactions (Dated)'!$C:$C,"Dividend (paid to cash)")*AD423</f>
        <v>0</v>
      </c>
      <c r="BT423" s="6">
        <f ca="1">BT422+SUMIFS('Transactions (Dated)'!$F:$F,'Transactions (Dated)'!$D:$D,$BL423,'Transactions (Dated)'!$B:$B,BT$11,'Transactions (Dated)'!$C:$C,"Dividend (paid to cash)")*AE423</f>
        <v>1740</v>
      </c>
      <c r="BU423" s="6">
        <f ca="1">BU422+SUMIFS('Transactions (Dated)'!$F:$F,'Transactions (Dated)'!$D:$D,$BL423,'Transactions (Dated)'!$B:$B,BU$11,'Transactions (Dated)'!$C:$C,"Dividend (paid to cash)")*AF423</f>
        <v>0</v>
      </c>
      <c r="BV423" s="6">
        <f ca="1">BV422+SUMIFS('Transactions (Dated)'!$F:$F,'Transactions (Dated)'!$D:$D,$BL423,'Transactions (Dated)'!$B:$B,BV$11,'Transactions (Dated)'!$C:$C,"Dividend (paid to cash)")*AG423</f>
        <v>0</v>
      </c>
      <c r="BW423" s="6">
        <f ca="1">BW422+SUMIFS('Transactions (Dated)'!$F:$F,'Transactions (Dated)'!$D:$D,$BL423,'Transactions (Dated)'!$B:$B,BW$11,'Transactions (Dated)'!$C:$C,"Dividend (paid to cash)")*AH423</f>
        <v>0</v>
      </c>
      <c r="BX423" s="6">
        <f ca="1">BX422+SUMIFS('Transactions (Dated)'!$F:$F,'Transactions (Dated)'!$D:$D,$BL423,'Transactions (Dated)'!$B:$B,BX$11,'Transactions (Dated)'!$C:$C,"Dividend (paid to cash)")*AI423</f>
        <v>0</v>
      </c>
      <c r="BY423" s="6">
        <f ca="1">BY422+SUMIFS('Transactions (Dated)'!$F:$F,'Transactions (Dated)'!$D:$D,$BL423,'Transactions (Dated)'!$B:$B,BY$11,'Transactions (Dated)'!$C:$C,"Dividend (paid to cash)")*AJ423</f>
        <v>0</v>
      </c>
      <c r="BZ423" s="6">
        <f ca="1">BZ422+SUMIFS('Transactions (Dated)'!$F:$F,'Transactions (Dated)'!$D:$D,$BL423,'Transactions (Dated)'!$B:$B,BZ$11,'Transactions (Dated)'!$C:$C,"Dividend (paid to cash)")*AK423</f>
        <v>0</v>
      </c>
      <c r="CA423" s="6">
        <f ca="1">CA422+SUMIFS('Transactions (Dated)'!$F:$F,'Transactions (Dated)'!$D:$D,$BL423,'Transactions (Dated)'!$B:$B,CA$11,'Transactions (Dated)'!$C:$C,"Dividend (paid to cash)")*AL423</f>
        <v>0</v>
      </c>
      <c r="CB423" s="6">
        <v>0</v>
      </c>
      <c r="CC423" s="6">
        <v>0</v>
      </c>
      <c r="CD423" s="6"/>
      <c r="CF423" s="6">
        <f t="shared" ca="1" si="190"/>
        <v>108847.59199999998</v>
      </c>
      <c r="CH423" s="3">
        <f t="shared" si="191"/>
        <v>42510</v>
      </c>
      <c r="CI423" s="4">
        <f t="shared" ca="1" si="184"/>
        <v>881948.82000000007</v>
      </c>
      <c r="CJ423" s="4">
        <f t="shared" ca="1" si="185"/>
        <v>108847.59199999998</v>
      </c>
      <c r="CL423" s="4">
        <f t="shared" ca="1" si="186"/>
        <v>990796.41200000001</v>
      </c>
    </row>
    <row r="424" spans="2:90" x14ac:dyDescent="0.15">
      <c r="B424" s="3">
        <f t="shared" si="187"/>
        <v>42514</v>
      </c>
      <c r="C424" s="2">
        <v>13952.9</v>
      </c>
      <c r="E424" s="70">
        <v>42514</v>
      </c>
      <c r="F424" s="69">
        <v>9.1300000000000008</v>
      </c>
      <c r="G424" s="69">
        <v>2.25</v>
      </c>
      <c r="H424" s="69">
        <v>18.87</v>
      </c>
      <c r="I424" s="69">
        <v>37.43</v>
      </c>
      <c r="J424" s="69">
        <v>14.61</v>
      </c>
      <c r="K424" s="69">
        <v>12.88</v>
      </c>
      <c r="L424" s="69">
        <v>15.99</v>
      </c>
      <c r="M424" s="69">
        <v>4.2300000000000004</v>
      </c>
      <c r="N424" s="69">
        <v>9.0500000000000007</v>
      </c>
      <c r="O424" s="69">
        <v>9.7467000000000006</v>
      </c>
      <c r="P424" s="69">
        <v>29.34</v>
      </c>
      <c r="Q424" s="69">
        <v>1</v>
      </c>
      <c r="R424" s="69">
        <v>5</v>
      </c>
      <c r="S424" s="69">
        <v>40.86</v>
      </c>
      <c r="T424" s="69"/>
      <c r="U424">
        <v>40.86</v>
      </c>
      <c r="V424" s="4"/>
      <c r="X424" s="3">
        <f t="shared" si="166"/>
        <v>42514</v>
      </c>
      <c r="Y424" s="40">
        <f ca="1">Y423+SUMIFS('Transactions (Dated)'!$E$2:$E$53,'Transactions (Dated)'!$D$2:$D$53,'Share Values'!$X424,'Transactions (Dated)'!$B$2:$B$53,'Share Values'!Y$11,'Transactions (Dated)'!$C$2:$C$53,"Buy")-SUMIFS('Transactions (Dated)'!$E$2:$E$53,'Transactions (Dated)'!$D$2:$D$53,'Share Values'!$X424,'Transactions (Dated)'!$B$2:$B$53,'Share Values'!Y$11,'Transactions (Dated)'!$C$2:$C$53,"Sell")</f>
        <v>4625</v>
      </c>
      <c r="Z424" s="40">
        <f ca="1">Z423+SUMIFS('Transactions (Dated)'!$E$2:$E$53,'Transactions (Dated)'!$D$2:$D$53,'Share Values'!$X424,'Transactions (Dated)'!$B$2:$B$53,'Share Values'!Z$11,'Transactions (Dated)'!$C$2:$C$53,"Buy")-SUMIFS('Transactions (Dated)'!$E$2:$E$53,'Transactions (Dated)'!$D$2:$D$53,'Share Values'!$X424,'Transactions (Dated)'!$B$2:$B$53,'Share Values'!Z$11,'Transactions (Dated)'!$C$2:$C$53,"Sell")</f>
        <v>9375</v>
      </c>
      <c r="AA424" s="40">
        <f ca="1">AA423+SUMIFS('Transactions (Dated)'!$E$2:$E$53,'Transactions (Dated)'!$D$2:$D$53,'Share Values'!$X424,'Transactions (Dated)'!$B$2:$B$53,'Share Values'!AA$11,'Transactions (Dated)'!$C$2:$C$53,"Buy")-SUMIFS('Transactions (Dated)'!$E$2:$E$53,'Transactions (Dated)'!$D$2:$D$53,'Share Values'!$X424,'Transactions (Dated)'!$B$2:$B$53,'Share Values'!AA$11,'Transactions (Dated)'!$C$2:$C$53,"Sell")</f>
        <v>28857</v>
      </c>
      <c r="AB424" s="40">
        <f ca="1">AB423+SUMIFS('Transactions (Dated)'!$E$2:$E$53,'Transactions (Dated)'!$D$2:$D$53,'Share Values'!$X424,'Transactions (Dated)'!$B$2:$B$53,'Share Values'!AB$11,'Transactions (Dated)'!$C$2:$C$53,"Buy")-SUMIFS('Transactions (Dated)'!$E$2:$E$53,'Transactions (Dated)'!$D$2:$D$53,'Share Values'!$X424,'Transactions (Dated)'!$B$2:$B$53,'Share Values'!AB$11,'Transactions (Dated)'!$C$2:$C$53,"Sell")</f>
        <v>1892</v>
      </c>
      <c r="AC424" s="40">
        <f ca="1">AC423+SUMIFS('Transactions (Dated)'!$E$2:$E$53,'Transactions (Dated)'!$D$2:$D$53,'Share Values'!$X424,'Transactions (Dated)'!$B$2:$B$53,'Share Values'!AC$11,'Transactions (Dated)'!$C$2:$C$53,"Buy")-SUMIFS('Transactions (Dated)'!$E$2:$E$53,'Transactions (Dated)'!$D$2:$D$53,'Share Values'!$X424,'Transactions (Dated)'!$B$2:$B$53,'Share Values'!AC$11,'Transactions (Dated)'!$C$2:$C$53,"Sell")</f>
        <v>2348</v>
      </c>
      <c r="AD424" s="40">
        <f ca="1">AD423+SUMIFS('Transactions (Dated)'!$E$2:$E$53,'Transactions (Dated)'!$D$2:$D$53,'Share Values'!$X424,'Transactions (Dated)'!$B$2:$B$53,'Share Values'!AD$11,'Transactions (Dated)'!$C$2:$C$53,"Buy")-SUMIFS('Transactions (Dated)'!$E$2:$E$53,'Transactions (Dated)'!$D$2:$D$53,'Share Values'!$X424,'Transactions (Dated)'!$B$2:$B$53,'Share Values'!AD$11,'Transactions (Dated)'!$C$2:$C$53,"Sell")</f>
        <v>0</v>
      </c>
      <c r="AE424" s="40">
        <f ca="1">AE423+SUMIFS('Transactions (Dated)'!$E$2:$E$53,'Transactions (Dated)'!$D$2:$D$53,'Share Values'!$X424,'Transactions (Dated)'!$B$2:$B$53,'Share Values'!AE$11,'Transactions (Dated)'!$C$2:$C$53,"Buy")-SUMIFS('Transactions (Dated)'!$E$2:$E$53,'Transactions (Dated)'!$D$2:$D$53,'Share Values'!$X424,'Transactions (Dated)'!$B$2:$B$53,'Share Values'!AE$11,'Transactions (Dated)'!$C$2:$C$53,"Sell")</f>
        <v>2900</v>
      </c>
      <c r="AF424" s="40">
        <f ca="1">AF423+SUMIFS('Transactions (Dated)'!$E$2:$E$53,'Transactions (Dated)'!$D$2:$D$53,'Share Values'!$X424,'Transactions (Dated)'!$B$2:$B$53,'Share Values'!AF$11,'Transactions (Dated)'!$C$2:$C$53,"Buy")-SUMIFS('Transactions (Dated)'!$E$2:$E$53,'Transactions (Dated)'!$D$2:$D$53,'Share Values'!$X424,'Transactions (Dated)'!$B$2:$B$53,'Share Values'!AF$11,'Transactions (Dated)'!$C$2:$C$53,"Sell")</f>
        <v>14201</v>
      </c>
      <c r="AG424" s="40">
        <f ca="1">AG423+SUMIFS('Transactions (Dated)'!$E$2:$E$53,'Transactions (Dated)'!$D$2:$D$53,'Share Values'!$X424,'Transactions (Dated)'!$B$2:$B$53,'Share Values'!AG$11,'Transactions (Dated)'!$C$2:$C$53,"Buy")-SUMIFS('Transactions (Dated)'!$E$2:$E$53,'Transactions (Dated)'!$D$2:$D$53,'Share Values'!$X424,'Transactions (Dated)'!$B$2:$B$53,'Share Values'!AG$11,'Transactions (Dated)'!$C$2:$C$53,"Sell")</f>
        <v>6835</v>
      </c>
      <c r="AH424" s="40">
        <f ca="1">AH423+SUMIFS('Transactions (Dated)'!$E$2:$E$53,'Transactions (Dated)'!$D$2:$D$53,'Share Values'!$X424,'Transactions (Dated)'!$B$2:$B$53,'Share Values'!AH$11,'Transactions (Dated)'!$C$2:$C$53,"Buy")-SUMIFS('Transactions (Dated)'!$E$2:$E$53,'Transactions (Dated)'!$D$2:$D$53,'Share Values'!$X424,'Transactions (Dated)'!$B$2:$B$53,'Share Values'!AH$11,'Transactions (Dated)'!$C$2:$C$53,"Sell")</f>
        <v>0</v>
      </c>
      <c r="AI424" s="40">
        <f ca="1">AI423+SUMIFS('Transactions (Dated)'!$E$2:$E$53,'Transactions (Dated)'!$D$2:$D$53,'Share Values'!$X424,'Transactions (Dated)'!$B$2:$B$53,'Share Values'!AI$11,'Transactions (Dated)'!$C$2:$C$53,"Buy")-SUMIFS('Transactions (Dated)'!$E$2:$E$53,'Transactions (Dated)'!$D$2:$D$53,'Share Values'!$X424,'Transactions (Dated)'!$B$2:$B$53,'Share Values'!AI$11,'Transactions (Dated)'!$C$2:$C$53,"Sell")</f>
        <v>0</v>
      </c>
      <c r="AJ424" s="40">
        <f ca="1">AJ423+SUMIFS('Transactions (Dated)'!$E$2:$E$53,'Transactions (Dated)'!$D$2:$D$53,'Share Values'!$X424,'Transactions (Dated)'!$B$2:$B$53,'Share Values'!AJ$11,'Transactions (Dated)'!$C$2:$C$53,"Buy")-SUMIFS('Transactions (Dated)'!$E$2:$E$53,'Transactions (Dated)'!$D$2:$D$53,'Share Values'!$X424,'Transactions (Dated)'!$B$2:$B$53,'Share Values'!AJ$11,'Transactions (Dated)'!$C$2:$C$53,"Sell")</f>
        <v>0</v>
      </c>
      <c r="AK424" s="40">
        <f ca="1">AK423+SUMIFS('Transactions (Dated)'!$E$2:$E$53,'Transactions (Dated)'!$D$2:$D$53,'Share Values'!$X424,'Transactions (Dated)'!$B$2:$B$53,'Share Values'!AK$11,'Transactions (Dated)'!$C$2:$C$53,"Buy")-SUMIFS('Transactions (Dated)'!$E$2:$E$53,'Transactions (Dated)'!$D$2:$D$53,'Share Values'!$X424,'Transactions (Dated)'!$B$2:$B$53,'Share Values'!AK$11,'Transactions (Dated)'!$C$2:$C$53,"Sell")</f>
        <v>0</v>
      </c>
      <c r="AL424" s="40">
        <f ca="1">AL423+SUMIFS('Transactions (Dated)'!$E$2:$E$53,'Transactions (Dated)'!$D$2:$D$53,'Share Values'!$X424,'Transactions (Dated)'!$B$2:$B$53,'Share Values'!AL$11,'Transactions (Dated)'!$C$2:$C$53,"Buy")-SUMIFS('Transactions (Dated)'!$E$2:$E$53,'Transactions (Dated)'!$D$2:$D$53,'Share Values'!$X424,'Transactions (Dated)'!$B$2:$B$53,'Share Values'!AL$11,'Transactions (Dated)'!$C$2:$C$53,"Sell")</f>
        <v>0</v>
      </c>
      <c r="AM424" s="40">
        <f ca="1">AM423+SUMIFS('Transactions (Dated)'!$E$2:$E$53,'Transactions (Dated)'!$D$2:$D$53,'Share Values'!$X424,'Transactions (Dated)'!$B$2:$B$53,'Share Values'!AM$11,'Transactions (Dated)'!$C$2:$C$53,"Buy")-SUMIFS('Transactions (Dated)'!$E$2:$E$53,'Transactions (Dated)'!$D$2:$D$53,'Share Values'!$X424,'Transactions (Dated)'!$B$2:$B$53,'Share Values'!AM$11,'Transactions (Dated)'!$C$2:$C$53,"Sell")</f>
        <v>0</v>
      </c>
      <c r="AN424" s="40">
        <f ca="1">AN423+SUMIFS('Transactions (Dated)'!$E$2:$E$53,'Transactions (Dated)'!$D$2:$D$53,'Share Values'!$X424,'Transactions (Dated)'!$B$2:$B$53,'Share Values'!AN$11,'Transactions (Dated)'!$C$2:$C$53,"Buy")-SUMIFS('Transactions (Dated)'!$E$2:$E$53,'Transactions (Dated)'!$D$2:$D$53,'Share Values'!$X424,'Transactions (Dated)'!$B$2:$B$53,'Share Values'!AN$11,'Transactions (Dated)'!$C$2:$C$53,"Sell")</f>
        <v>0</v>
      </c>
      <c r="AO424" s="40"/>
      <c r="AQ424" s="3">
        <f t="shared" si="167"/>
        <v>42514</v>
      </c>
      <c r="AR424" s="6">
        <f t="shared" ca="1" si="168"/>
        <v>42226.25</v>
      </c>
      <c r="AS424" s="6">
        <f t="shared" ca="1" si="169"/>
        <v>21093.75</v>
      </c>
      <c r="AT424" s="6">
        <f t="shared" ca="1" si="170"/>
        <v>544531.59000000008</v>
      </c>
      <c r="AU424" s="6">
        <f t="shared" ca="1" si="171"/>
        <v>70817.56</v>
      </c>
      <c r="AV424" s="6">
        <f t="shared" ca="1" si="172"/>
        <v>34304.28</v>
      </c>
      <c r="AW424" s="6">
        <f t="shared" ca="1" si="173"/>
        <v>0</v>
      </c>
      <c r="AX424" s="6">
        <f t="shared" ca="1" si="174"/>
        <v>46371</v>
      </c>
      <c r="AY424" s="6">
        <f t="shared" ca="1" si="175"/>
        <v>60070.23</v>
      </c>
      <c r="AZ424" s="6">
        <f t="shared" ca="1" si="176"/>
        <v>61856.750000000007</v>
      </c>
      <c r="BA424" s="6">
        <f t="shared" ca="1" si="177"/>
        <v>0</v>
      </c>
      <c r="BB424" s="6">
        <f t="shared" ca="1" si="178"/>
        <v>0</v>
      </c>
      <c r="BC424" s="6">
        <f t="shared" ca="1" si="179"/>
        <v>0</v>
      </c>
      <c r="BD424" s="6">
        <f t="shared" ca="1" si="180"/>
        <v>0</v>
      </c>
      <c r="BE424" s="6">
        <f t="shared" ca="1" si="181"/>
        <v>0</v>
      </c>
      <c r="BF424" s="6">
        <f t="shared" ca="1" si="188"/>
        <v>0</v>
      </c>
      <c r="BG424" s="6">
        <f t="shared" ca="1" si="189"/>
        <v>0</v>
      </c>
      <c r="BH424" s="6"/>
      <c r="BJ424" s="4">
        <f t="shared" ca="1" si="182"/>
        <v>881271.41000000015</v>
      </c>
      <c r="BL424" s="3">
        <f t="shared" si="183"/>
        <v>42514</v>
      </c>
      <c r="BM424" s="6">
        <f>BM423+SUMIFS('Transactions (Dated)'!G:G,'Transactions (Dated)'!D:D,'Share Values'!AQ424)</f>
        <v>64398.239999999991</v>
      </c>
      <c r="BN424" s="6">
        <f ca="1">BN423+SUMIFS('Transactions (Dated)'!$F:$F,'Transactions (Dated)'!$D:$D,$BL424,'Transactions (Dated)'!$B:$B,BN$11,'Transactions (Dated)'!$C:$C,"Dividend (paid to cash)")*Y424</f>
        <v>0</v>
      </c>
      <c r="BO424" s="6">
        <f ca="1">BO423+SUMIFS('Transactions (Dated)'!$F:$F,'Transactions (Dated)'!$D:$D,$BL424,'Transactions (Dated)'!$B:$B,BO$11,'Transactions (Dated)'!$C:$C,"Dividend (paid to cash)")*Z424</f>
        <v>2421.875</v>
      </c>
      <c r="BP424" s="6">
        <f ca="1">BP423+SUMIFS('Transactions (Dated)'!$F:$F,'Transactions (Dated)'!$D:$D,$BL424,'Transactions (Dated)'!$B:$B,BP$11,'Transactions (Dated)'!$C:$C,"Dividend (paid to cash)")*AA424</f>
        <v>39975.296999999999</v>
      </c>
      <c r="BQ424" s="6">
        <f ca="1">BQ423+SUMIFS('Transactions (Dated)'!$F:$F,'Transactions (Dated)'!$D:$D,$BL424,'Transactions (Dated)'!$B:$B,BQ$11,'Transactions (Dated)'!$C:$C,"Dividend (paid to cash)")*AB424</f>
        <v>312.18000000000006</v>
      </c>
      <c r="BR424" s="6">
        <f ca="1">BR423+SUMIFS('Transactions (Dated)'!$F:$F,'Transactions (Dated)'!$D:$D,$BL424,'Transactions (Dated)'!$B:$B,BR$11,'Transactions (Dated)'!$C:$C,"Dividend (paid to cash)")*AC424</f>
        <v>0</v>
      </c>
      <c r="BS424" s="6">
        <f ca="1">BS423+SUMIFS('Transactions (Dated)'!$F:$F,'Transactions (Dated)'!$D:$D,$BL424,'Transactions (Dated)'!$B:$B,BS$11,'Transactions (Dated)'!$C:$C,"Dividend (paid to cash)")*AD424</f>
        <v>0</v>
      </c>
      <c r="BT424" s="6">
        <f ca="1">BT423+SUMIFS('Transactions (Dated)'!$F:$F,'Transactions (Dated)'!$D:$D,$BL424,'Transactions (Dated)'!$B:$B,BT$11,'Transactions (Dated)'!$C:$C,"Dividend (paid to cash)")*AE424</f>
        <v>1740</v>
      </c>
      <c r="BU424" s="6">
        <f ca="1">BU423+SUMIFS('Transactions (Dated)'!$F:$F,'Transactions (Dated)'!$D:$D,$BL424,'Transactions (Dated)'!$B:$B,BU$11,'Transactions (Dated)'!$C:$C,"Dividend (paid to cash)")*AF424</f>
        <v>0</v>
      </c>
      <c r="BV424" s="6">
        <f ca="1">BV423+SUMIFS('Transactions (Dated)'!$F:$F,'Transactions (Dated)'!$D:$D,$BL424,'Transactions (Dated)'!$B:$B,BV$11,'Transactions (Dated)'!$C:$C,"Dividend (paid to cash)")*AG424</f>
        <v>0</v>
      </c>
      <c r="BW424" s="6">
        <f ca="1">BW423+SUMIFS('Transactions (Dated)'!$F:$F,'Transactions (Dated)'!$D:$D,$BL424,'Transactions (Dated)'!$B:$B,BW$11,'Transactions (Dated)'!$C:$C,"Dividend (paid to cash)")*AH424</f>
        <v>0</v>
      </c>
      <c r="BX424" s="6">
        <f ca="1">BX423+SUMIFS('Transactions (Dated)'!$F:$F,'Transactions (Dated)'!$D:$D,$BL424,'Transactions (Dated)'!$B:$B,BX$11,'Transactions (Dated)'!$C:$C,"Dividend (paid to cash)")*AI424</f>
        <v>0</v>
      </c>
      <c r="BY424" s="6">
        <f ca="1">BY423+SUMIFS('Transactions (Dated)'!$F:$F,'Transactions (Dated)'!$D:$D,$BL424,'Transactions (Dated)'!$B:$B,BY$11,'Transactions (Dated)'!$C:$C,"Dividend (paid to cash)")*AJ424</f>
        <v>0</v>
      </c>
      <c r="BZ424" s="6">
        <f ca="1">BZ423+SUMIFS('Transactions (Dated)'!$F:$F,'Transactions (Dated)'!$D:$D,$BL424,'Transactions (Dated)'!$B:$B,BZ$11,'Transactions (Dated)'!$C:$C,"Dividend (paid to cash)")*AK424</f>
        <v>0</v>
      </c>
      <c r="CA424" s="6">
        <f ca="1">CA423+SUMIFS('Transactions (Dated)'!$F:$F,'Transactions (Dated)'!$D:$D,$BL424,'Transactions (Dated)'!$B:$B,CA$11,'Transactions (Dated)'!$C:$C,"Dividend (paid to cash)")*AL424</f>
        <v>0</v>
      </c>
      <c r="CB424" s="6">
        <v>0</v>
      </c>
      <c r="CC424" s="6">
        <v>0</v>
      </c>
      <c r="CD424" s="6"/>
      <c r="CF424" s="6">
        <f t="shared" ca="1" si="190"/>
        <v>108847.59199999998</v>
      </c>
      <c r="CH424" s="3">
        <f t="shared" si="191"/>
        <v>42514</v>
      </c>
      <c r="CI424" s="4">
        <f t="shared" ca="1" si="184"/>
        <v>881271.41000000015</v>
      </c>
      <c r="CJ424" s="4">
        <f t="shared" ca="1" si="185"/>
        <v>108847.59199999998</v>
      </c>
      <c r="CL424" s="4">
        <f t="shared" ca="1" si="186"/>
        <v>990119.00200000009</v>
      </c>
    </row>
    <row r="425" spans="2:90" x14ac:dyDescent="0.15">
      <c r="B425" s="3">
        <f t="shared" si="187"/>
        <v>42515</v>
      </c>
      <c r="C425" s="2">
        <v>14053.7</v>
      </c>
      <c r="E425" s="70">
        <v>42515</v>
      </c>
      <c r="F425" s="69">
        <v>9.31</v>
      </c>
      <c r="G425" s="69">
        <v>2.29</v>
      </c>
      <c r="H425" s="69">
        <v>19.02</v>
      </c>
      <c r="I425" s="69">
        <v>37.380000000000003</v>
      </c>
      <c r="J425" s="69">
        <v>14.47</v>
      </c>
      <c r="K425" s="69">
        <v>12.83</v>
      </c>
      <c r="L425" s="69">
        <v>16.46</v>
      </c>
      <c r="M425" s="69">
        <v>4.3</v>
      </c>
      <c r="N425" s="69">
        <v>9.1999999999999993</v>
      </c>
      <c r="O425" s="69">
        <v>9.7133000000000003</v>
      </c>
      <c r="P425" s="69">
        <v>29.33</v>
      </c>
      <c r="Q425" s="69">
        <v>1.02</v>
      </c>
      <c r="R425" s="69">
        <v>5.19</v>
      </c>
      <c r="S425" s="69">
        <v>40.909999999999997</v>
      </c>
      <c r="T425" s="69"/>
      <c r="U425">
        <v>40.909999999999997</v>
      </c>
      <c r="V425" s="4"/>
      <c r="X425" s="3">
        <f t="shared" si="166"/>
        <v>42515</v>
      </c>
      <c r="Y425" s="40">
        <f ca="1">Y424+SUMIFS('Transactions (Dated)'!$E$2:$E$53,'Transactions (Dated)'!$D$2:$D$53,'Share Values'!$X425,'Transactions (Dated)'!$B$2:$B$53,'Share Values'!Y$11,'Transactions (Dated)'!$C$2:$C$53,"Buy")-SUMIFS('Transactions (Dated)'!$E$2:$E$53,'Transactions (Dated)'!$D$2:$D$53,'Share Values'!$X425,'Transactions (Dated)'!$B$2:$B$53,'Share Values'!Y$11,'Transactions (Dated)'!$C$2:$C$53,"Sell")</f>
        <v>4625</v>
      </c>
      <c r="Z425" s="40">
        <f ca="1">Z424+SUMIFS('Transactions (Dated)'!$E$2:$E$53,'Transactions (Dated)'!$D$2:$D$53,'Share Values'!$X425,'Transactions (Dated)'!$B$2:$B$53,'Share Values'!Z$11,'Transactions (Dated)'!$C$2:$C$53,"Buy")-SUMIFS('Transactions (Dated)'!$E$2:$E$53,'Transactions (Dated)'!$D$2:$D$53,'Share Values'!$X425,'Transactions (Dated)'!$B$2:$B$53,'Share Values'!Z$11,'Transactions (Dated)'!$C$2:$C$53,"Sell")</f>
        <v>9375</v>
      </c>
      <c r="AA425" s="40">
        <f ca="1">AA424+SUMIFS('Transactions (Dated)'!$E$2:$E$53,'Transactions (Dated)'!$D$2:$D$53,'Share Values'!$X425,'Transactions (Dated)'!$B$2:$B$53,'Share Values'!AA$11,'Transactions (Dated)'!$C$2:$C$53,"Buy")-SUMIFS('Transactions (Dated)'!$E$2:$E$53,'Transactions (Dated)'!$D$2:$D$53,'Share Values'!$X425,'Transactions (Dated)'!$B$2:$B$53,'Share Values'!AA$11,'Transactions (Dated)'!$C$2:$C$53,"Sell")</f>
        <v>28857</v>
      </c>
      <c r="AB425" s="40">
        <f ca="1">AB424+SUMIFS('Transactions (Dated)'!$E$2:$E$53,'Transactions (Dated)'!$D$2:$D$53,'Share Values'!$X425,'Transactions (Dated)'!$B$2:$B$53,'Share Values'!AB$11,'Transactions (Dated)'!$C$2:$C$53,"Buy")-SUMIFS('Transactions (Dated)'!$E$2:$E$53,'Transactions (Dated)'!$D$2:$D$53,'Share Values'!$X425,'Transactions (Dated)'!$B$2:$B$53,'Share Values'!AB$11,'Transactions (Dated)'!$C$2:$C$53,"Sell")</f>
        <v>1892</v>
      </c>
      <c r="AC425" s="40">
        <f ca="1">AC424+SUMIFS('Transactions (Dated)'!$E$2:$E$53,'Transactions (Dated)'!$D$2:$D$53,'Share Values'!$X425,'Transactions (Dated)'!$B$2:$B$53,'Share Values'!AC$11,'Transactions (Dated)'!$C$2:$C$53,"Buy")-SUMIFS('Transactions (Dated)'!$E$2:$E$53,'Transactions (Dated)'!$D$2:$D$53,'Share Values'!$X425,'Transactions (Dated)'!$B$2:$B$53,'Share Values'!AC$11,'Transactions (Dated)'!$C$2:$C$53,"Sell")</f>
        <v>2348</v>
      </c>
      <c r="AD425" s="40">
        <f ca="1">AD424+SUMIFS('Transactions (Dated)'!$E$2:$E$53,'Transactions (Dated)'!$D$2:$D$53,'Share Values'!$X425,'Transactions (Dated)'!$B$2:$B$53,'Share Values'!AD$11,'Transactions (Dated)'!$C$2:$C$53,"Buy")-SUMIFS('Transactions (Dated)'!$E$2:$E$53,'Transactions (Dated)'!$D$2:$D$53,'Share Values'!$X425,'Transactions (Dated)'!$B$2:$B$53,'Share Values'!AD$11,'Transactions (Dated)'!$C$2:$C$53,"Sell")</f>
        <v>0</v>
      </c>
      <c r="AE425" s="40">
        <f ca="1">AE424+SUMIFS('Transactions (Dated)'!$E$2:$E$53,'Transactions (Dated)'!$D$2:$D$53,'Share Values'!$X425,'Transactions (Dated)'!$B$2:$B$53,'Share Values'!AE$11,'Transactions (Dated)'!$C$2:$C$53,"Buy")-SUMIFS('Transactions (Dated)'!$E$2:$E$53,'Transactions (Dated)'!$D$2:$D$53,'Share Values'!$X425,'Transactions (Dated)'!$B$2:$B$53,'Share Values'!AE$11,'Transactions (Dated)'!$C$2:$C$53,"Sell")</f>
        <v>2900</v>
      </c>
      <c r="AF425" s="40">
        <f ca="1">AF424+SUMIFS('Transactions (Dated)'!$E$2:$E$53,'Transactions (Dated)'!$D$2:$D$53,'Share Values'!$X425,'Transactions (Dated)'!$B$2:$B$53,'Share Values'!AF$11,'Transactions (Dated)'!$C$2:$C$53,"Buy")-SUMIFS('Transactions (Dated)'!$E$2:$E$53,'Transactions (Dated)'!$D$2:$D$53,'Share Values'!$X425,'Transactions (Dated)'!$B$2:$B$53,'Share Values'!AF$11,'Transactions (Dated)'!$C$2:$C$53,"Sell")</f>
        <v>14201</v>
      </c>
      <c r="AG425" s="40">
        <f ca="1">AG424+SUMIFS('Transactions (Dated)'!$E$2:$E$53,'Transactions (Dated)'!$D$2:$D$53,'Share Values'!$X425,'Transactions (Dated)'!$B$2:$B$53,'Share Values'!AG$11,'Transactions (Dated)'!$C$2:$C$53,"Buy")-SUMIFS('Transactions (Dated)'!$E$2:$E$53,'Transactions (Dated)'!$D$2:$D$53,'Share Values'!$X425,'Transactions (Dated)'!$B$2:$B$53,'Share Values'!AG$11,'Transactions (Dated)'!$C$2:$C$53,"Sell")</f>
        <v>6835</v>
      </c>
      <c r="AH425" s="40">
        <f ca="1">AH424+SUMIFS('Transactions (Dated)'!$E$2:$E$53,'Transactions (Dated)'!$D$2:$D$53,'Share Values'!$X425,'Transactions (Dated)'!$B$2:$B$53,'Share Values'!AH$11,'Transactions (Dated)'!$C$2:$C$53,"Buy")-SUMIFS('Transactions (Dated)'!$E$2:$E$53,'Transactions (Dated)'!$D$2:$D$53,'Share Values'!$X425,'Transactions (Dated)'!$B$2:$B$53,'Share Values'!AH$11,'Transactions (Dated)'!$C$2:$C$53,"Sell")</f>
        <v>0</v>
      </c>
      <c r="AI425" s="40">
        <f ca="1">AI424+SUMIFS('Transactions (Dated)'!$E$2:$E$53,'Transactions (Dated)'!$D$2:$D$53,'Share Values'!$X425,'Transactions (Dated)'!$B$2:$B$53,'Share Values'!AI$11,'Transactions (Dated)'!$C$2:$C$53,"Buy")-SUMIFS('Transactions (Dated)'!$E$2:$E$53,'Transactions (Dated)'!$D$2:$D$53,'Share Values'!$X425,'Transactions (Dated)'!$B$2:$B$53,'Share Values'!AI$11,'Transactions (Dated)'!$C$2:$C$53,"Sell")</f>
        <v>0</v>
      </c>
      <c r="AJ425" s="40">
        <f ca="1">AJ424+SUMIFS('Transactions (Dated)'!$E$2:$E$53,'Transactions (Dated)'!$D$2:$D$53,'Share Values'!$X425,'Transactions (Dated)'!$B$2:$B$53,'Share Values'!AJ$11,'Transactions (Dated)'!$C$2:$C$53,"Buy")-SUMIFS('Transactions (Dated)'!$E$2:$E$53,'Transactions (Dated)'!$D$2:$D$53,'Share Values'!$X425,'Transactions (Dated)'!$B$2:$B$53,'Share Values'!AJ$11,'Transactions (Dated)'!$C$2:$C$53,"Sell")</f>
        <v>0</v>
      </c>
      <c r="AK425" s="40">
        <f ca="1">AK424+SUMIFS('Transactions (Dated)'!$E$2:$E$53,'Transactions (Dated)'!$D$2:$D$53,'Share Values'!$X425,'Transactions (Dated)'!$B$2:$B$53,'Share Values'!AK$11,'Transactions (Dated)'!$C$2:$C$53,"Buy")-SUMIFS('Transactions (Dated)'!$E$2:$E$53,'Transactions (Dated)'!$D$2:$D$53,'Share Values'!$X425,'Transactions (Dated)'!$B$2:$B$53,'Share Values'!AK$11,'Transactions (Dated)'!$C$2:$C$53,"Sell")</f>
        <v>0</v>
      </c>
      <c r="AL425" s="40">
        <f ca="1">AL424+SUMIFS('Transactions (Dated)'!$E$2:$E$53,'Transactions (Dated)'!$D$2:$D$53,'Share Values'!$X425,'Transactions (Dated)'!$B$2:$B$53,'Share Values'!AL$11,'Transactions (Dated)'!$C$2:$C$53,"Buy")-SUMIFS('Transactions (Dated)'!$E$2:$E$53,'Transactions (Dated)'!$D$2:$D$53,'Share Values'!$X425,'Transactions (Dated)'!$B$2:$B$53,'Share Values'!AL$11,'Transactions (Dated)'!$C$2:$C$53,"Sell")</f>
        <v>0</v>
      </c>
      <c r="AM425" s="40">
        <f ca="1">AM424+SUMIFS('Transactions (Dated)'!$E$2:$E$53,'Transactions (Dated)'!$D$2:$D$53,'Share Values'!$X425,'Transactions (Dated)'!$B$2:$B$53,'Share Values'!AM$11,'Transactions (Dated)'!$C$2:$C$53,"Buy")-SUMIFS('Transactions (Dated)'!$E$2:$E$53,'Transactions (Dated)'!$D$2:$D$53,'Share Values'!$X425,'Transactions (Dated)'!$B$2:$B$53,'Share Values'!AM$11,'Transactions (Dated)'!$C$2:$C$53,"Sell")</f>
        <v>0</v>
      </c>
      <c r="AN425" s="40">
        <f ca="1">AN424+SUMIFS('Transactions (Dated)'!$E$2:$E$53,'Transactions (Dated)'!$D$2:$D$53,'Share Values'!$X425,'Transactions (Dated)'!$B$2:$B$53,'Share Values'!AN$11,'Transactions (Dated)'!$C$2:$C$53,"Buy")-SUMIFS('Transactions (Dated)'!$E$2:$E$53,'Transactions (Dated)'!$D$2:$D$53,'Share Values'!$X425,'Transactions (Dated)'!$B$2:$B$53,'Share Values'!AN$11,'Transactions (Dated)'!$C$2:$C$53,"Sell")</f>
        <v>0</v>
      </c>
      <c r="AO425" s="40"/>
      <c r="AQ425" s="3">
        <f t="shared" si="167"/>
        <v>42515</v>
      </c>
      <c r="AR425" s="6">
        <f t="shared" ca="1" si="168"/>
        <v>43058.75</v>
      </c>
      <c r="AS425" s="6">
        <f t="shared" ca="1" si="169"/>
        <v>21468.75</v>
      </c>
      <c r="AT425" s="6">
        <f t="shared" ca="1" si="170"/>
        <v>548860.14</v>
      </c>
      <c r="AU425" s="6">
        <f t="shared" ca="1" si="171"/>
        <v>70722.960000000006</v>
      </c>
      <c r="AV425" s="6">
        <f t="shared" ca="1" si="172"/>
        <v>33975.560000000005</v>
      </c>
      <c r="AW425" s="6">
        <f t="shared" ca="1" si="173"/>
        <v>0</v>
      </c>
      <c r="AX425" s="6">
        <f t="shared" ca="1" si="174"/>
        <v>47734</v>
      </c>
      <c r="AY425" s="6">
        <f t="shared" ca="1" si="175"/>
        <v>61064.299999999996</v>
      </c>
      <c r="AZ425" s="6">
        <f t="shared" ca="1" si="176"/>
        <v>62881.999999999993</v>
      </c>
      <c r="BA425" s="6">
        <f t="shared" ca="1" si="177"/>
        <v>0</v>
      </c>
      <c r="BB425" s="6">
        <f t="shared" ca="1" si="178"/>
        <v>0</v>
      </c>
      <c r="BC425" s="6">
        <f t="shared" ca="1" si="179"/>
        <v>0</v>
      </c>
      <c r="BD425" s="6">
        <f t="shared" ca="1" si="180"/>
        <v>0</v>
      </c>
      <c r="BE425" s="6">
        <f t="shared" ca="1" si="181"/>
        <v>0</v>
      </c>
      <c r="BF425" s="6">
        <f t="shared" ca="1" si="188"/>
        <v>0</v>
      </c>
      <c r="BG425" s="6">
        <f t="shared" ca="1" si="189"/>
        <v>0</v>
      </c>
      <c r="BH425" s="6"/>
      <c r="BJ425" s="4">
        <f t="shared" ca="1" si="182"/>
        <v>889766.46000000008</v>
      </c>
      <c r="BL425" s="3">
        <f t="shared" si="183"/>
        <v>42515</v>
      </c>
      <c r="BM425" s="6">
        <f>BM424+SUMIFS('Transactions (Dated)'!G:G,'Transactions (Dated)'!D:D,'Share Values'!AQ425)</f>
        <v>64398.239999999991</v>
      </c>
      <c r="BN425" s="6">
        <f ca="1">BN424+SUMIFS('Transactions (Dated)'!$F:$F,'Transactions (Dated)'!$D:$D,$BL425,'Transactions (Dated)'!$B:$B,BN$11,'Transactions (Dated)'!$C:$C,"Dividend (paid to cash)")*Y425</f>
        <v>0</v>
      </c>
      <c r="BO425" s="6">
        <f ca="1">BO424+SUMIFS('Transactions (Dated)'!$F:$F,'Transactions (Dated)'!$D:$D,$BL425,'Transactions (Dated)'!$B:$B,BO$11,'Transactions (Dated)'!$C:$C,"Dividend (paid to cash)")*Z425</f>
        <v>2421.875</v>
      </c>
      <c r="BP425" s="6">
        <f ca="1">BP424+SUMIFS('Transactions (Dated)'!$F:$F,'Transactions (Dated)'!$D:$D,$BL425,'Transactions (Dated)'!$B:$B,BP$11,'Transactions (Dated)'!$C:$C,"Dividend (paid to cash)")*AA425</f>
        <v>39975.296999999999</v>
      </c>
      <c r="BQ425" s="6">
        <f ca="1">BQ424+SUMIFS('Transactions (Dated)'!$F:$F,'Transactions (Dated)'!$D:$D,$BL425,'Transactions (Dated)'!$B:$B,BQ$11,'Transactions (Dated)'!$C:$C,"Dividend (paid to cash)")*AB425</f>
        <v>397.32000000000005</v>
      </c>
      <c r="BR425" s="6">
        <f ca="1">BR424+SUMIFS('Transactions (Dated)'!$F:$F,'Transactions (Dated)'!$D:$D,$BL425,'Transactions (Dated)'!$B:$B,BR$11,'Transactions (Dated)'!$C:$C,"Dividend (paid to cash)")*AC425</f>
        <v>0</v>
      </c>
      <c r="BS425" s="6">
        <f ca="1">BS424+SUMIFS('Transactions (Dated)'!$F:$F,'Transactions (Dated)'!$D:$D,$BL425,'Transactions (Dated)'!$B:$B,BS$11,'Transactions (Dated)'!$C:$C,"Dividend (paid to cash)")*AD425</f>
        <v>0</v>
      </c>
      <c r="BT425" s="6">
        <f ca="1">BT424+SUMIFS('Transactions (Dated)'!$F:$F,'Transactions (Dated)'!$D:$D,$BL425,'Transactions (Dated)'!$B:$B,BT$11,'Transactions (Dated)'!$C:$C,"Dividend (paid to cash)")*AE425</f>
        <v>1740</v>
      </c>
      <c r="BU425" s="6">
        <f ca="1">BU424+SUMIFS('Transactions (Dated)'!$F:$F,'Transactions (Dated)'!$D:$D,$BL425,'Transactions (Dated)'!$B:$B,BU$11,'Transactions (Dated)'!$C:$C,"Dividend (paid to cash)")*AF425</f>
        <v>0</v>
      </c>
      <c r="BV425" s="6">
        <f ca="1">BV424+SUMIFS('Transactions (Dated)'!$F:$F,'Transactions (Dated)'!$D:$D,$BL425,'Transactions (Dated)'!$B:$B,BV$11,'Transactions (Dated)'!$C:$C,"Dividend (paid to cash)")*AG425</f>
        <v>0</v>
      </c>
      <c r="BW425" s="6">
        <f ca="1">BW424+SUMIFS('Transactions (Dated)'!$F:$F,'Transactions (Dated)'!$D:$D,$BL425,'Transactions (Dated)'!$B:$B,BW$11,'Transactions (Dated)'!$C:$C,"Dividend (paid to cash)")*AH425</f>
        <v>0</v>
      </c>
      <c r="BX425" s="6">
        <f ca="1">BX424+SUMIFS('Transactions (Dated)'!$F:$F,'Transactions (Dated)'!$D:$D,$BL425,'Transactions (Dated)'!$B:$B,BX$11,'Transactions (Dated)'!$C:$C,"Dividend (paid to cash)")*AI425</f>
        <v>0</v>
      </c>
      <c r="BY425" s="6">
        <f ca="1">BY424+SUMIFS('Transactions (Dated)'!$F:$F,'Transactions (Dated)'!$D:$D,$BL425,'Transactions (Dated)'!$B:$B,BY$11,'Transactions (Dated)'!$C:$C,"Dividend (paid to cash)")*AJ425</f>
        <v>0</v>
      </c>
      <c r="BZ425" s="6">
        <f ca="1">BZ424+SUMIFS('Transactions (Dated)'!$F:$F,'Transactions (Dated)'!$D:$D,$BL425,'Transactions (Dated)'!$B:$B,BZ$11,'Transactions (Dated)'!$C:$C,"Dividend (paid to cash)")*AK425</f>
        <v>0</v>
      </c>
      <c r="CA425" s="6">
        <f ca="1">CA424+SUMIFS('Transactions (Dated)'!$F:$F,'Transactions (Dated)'!$D:$D,$BL425,'Transactions (Dated)'!$B:$B,CA$11,'Transactions (Dated)'!$C:$C,"Dividend (paid to cash)")*AL425</f>
        <v>0</v>
      </c>
      <c r="CB425" s="6">
        <v>0</v>
      </c>
      <c r="CC425" s="6">
        <v>0</v>
      </c>
      <c r="CD425" s="6"/>
      <c r="CF425" s="6">
        <f t="shared" ca="1" si="190"/>
        <v>108932.73199999999</v>
      </c>
      <c r="CH425" s="3">
        <f t="shared" si="191"/>
        <v>42515</v>
      </c>
      <c r="CI425" s="4">
        <f t="shared" ca="1" si="184"/>
        <v>889766.46000000008</v>
      </c>
      <c r="CJ425" s="4">
        <f t="shared" ca="1" si="185"/>
        <v>108932.73199999999</v>
      </c>
      <c r="CL425" s="4">
        <f t="shared" ca="1" si="186"/>
        <v>998699.19200000004</v>
      </c>
    </row>
    <row r="426" spans="2:90" x14ac:dyDescent="0.15">
      <c r="B426" s="3">
        <f t="shared" si="187"/>
        <v>42516</v>
      </c>
      <c r="C426" s="2">
        <v>14049.2</v>
      </c>
      <c r="E426" s="70">
        <v>42516</v>
      </c>
      <c r="F426" s="69">
        <v>9.2799999999999994</v>
      </c>
      <c r="G426" s="69">
        <v>2.29</v>
      </c>
      <c r="H426" s="69">
        <v>19.010000000000002</v>
      </c>
      <c r="I426" s="69">
        <v>37.450000000000003</v>
      </c>
      <c r="J426" s="69">
        <v>14.21</v>
      </c>
      <c r="K426" s="69">
        <v>12.85</v>
      </c>
      <c r="L426" s="69">
        <v>16.64</v>
      </c>
      <c r="M426" s="69">
        <v>4.24</v>
      </c>
      <c r="N426" s="69">
        <v>9.1999999999999993</v>
      </c>
      <c r="O426" s="69">
        <v>9.9167000000000005</v>
      </c>
      <c r="P426" s="69">
        <v>29.21</v>
      </c>
      <c r="Q426" s="69">
        <v>1.06</v>
      </c>
      <c r="R426" s="69">
        <v>5.13</v>
      </c>
      <c r="S426" s="69">
        <v>40.81</v>
      </c>
      <c r="T426" s="69"/>
      <c r="U426">
        <v>40.81</v>
      </c>
      <c r="V426" s="4"/>
      <c r="X426" s="3">
        <f t="shared" si="166"/>
        <v>42516</v>
      </c>
      <c r="Y426" s="40">
        <f ca="1">Y425+SUMIFS('Transactions (Dated)'!$E$2:$E$53,'Transactions (Dated)'!$D$2:$D$53,'Share Values'!$X426,'Transactions (Dated)'!$B$2:$B$53,'Share Values'!Y$11,'Transactions (Dated)'!$C$2:$C$53,"Buy")-SUMIFS('Transactions (Dated)'!$E$2:$E$53,'Transactions (Dated)'!$D$2:$D$53,'Share Values'!$X426,'Transactions (Dated)'!$B$2:$B$53,'Share Values'!Y$11,'Transactions (Dated)'!$C$2:$C$53,"Sell")</f>
        <v>4625</v>
      </c>
      <c r="Z426" s="40">
        <f ca="1">Z425+SUMIFS('Transactions (Dated)'!$E$2:$E$53,'Transactions (Dated)'!$D$2:$D$53,'Share Values'!$X426,'Transactions (Dated)'!$B$2:$B$53,'Share Values'!Z$11,'Transactions (Dated)'!$C$2:$C$53,"Buy")-SUMIFS('Transactions (Dated)'!$E$2:$E$53,'Transactions (Dated)'!$D$2:$D$53,'Share Values'!$X426,'Transactions (Dated)'!$B$2:$B$53,'Share Values'!Z$11,'Transactions (Dated)'!$C$2:$C$53,"Sell")</f>
        <v>9375</v>
      </c>
      <c r="AA426" s="40">
        <f ca="1">AA425+SUMIFS('Transactions (Dated)'!$E$2:$E$53,'Transactions (Dated)'!$D$2:$D$53,'Share Values'!$X426,'Transactions (Dated)'!$B$2:$B$53,'Share Values'!AA$11,'Transactions (Dated)'!$C$2:$C$53,"Buy")-SUMIFS('Transactions (Dated)'!$E$2:$E$53,'Transactions (Dated)'!$D$2:$D$53,'Share Values'!$X426,'Transactions (Dated)'!$B$2:$B$53,'Share Values'!AA$11,'Transactions (Dated)'!$C$2:$C$53,"Sell")</f>
        <v>28857</v>
      </c>
      <c r="AB426" s="40">
        <f ca="1">AB425+SUMIFS('Transactions (Dated)'!$E$2:$E$53,'Transactions (Dated)'!$D$2:$D$53,'Share Values'!$X426,'Transactions (Dated)'!$B$2:$B$53,'Share Values'!AB$11,'Transactions (Dated)'!$C$2:$C$53,"Buy")-SUMIFS('Transactions (Dated)'!$E$2:$E$53,'Transactions (Dated)'!$D$2:$D$53,'Share Values'!$X426,'Transactions (Dated)'!$B$2:$B$53,'Share Values'!AB$11,'Transactions (Dated)'!$C$2:$C$53,"Sell")</f>
        <v>1892</v>
      </c>
      <c r="AC426" s="40">
        <f ca="1">AC425+SUMIFS('Transactions (Dated)'!$E$2:$E$53,'Transactions (Dated)'!$D$2:$D$53,'Share Values'!$X426,'Transactions (Dated)'!$B$2:$B$53,'Share Values'!AC$11,'Transactions (Dated)'!$C$2:$C$53,"Buy")-SUMIFS('Transactions (Dated)'!$E$2:$E$53,'Transactions (Dated)'!$D$2:$D$53,'Share Values'!$X426,'Transactions (Dated)'!$B$2:$B$53,'Share Values'!AC$11,'Transactions (Dated)'!$C$2:$C$53,"Sell")</f>
        <v>2348</v>
      </c>
      <c r="AD426" s="40">
        <f ca="1">AD425+SUMIFS('Transactions (Dated)'!$E$2:$E$53,'Transactions (Dated)'!$D$2:$D$53,'Share Values'!$X426,'Transactions (Dated)'!$B$2:$B$53,'Share Values'!AD$11,'Transactions (Dated)'!$C$2:$C$53,"Buy")-SUMIFS('Transactions (Dated)'!$E$2:$E$53,'Transactions (Dated)'!$D$2:$D$53,'Share Values'!$X426,'Transactions (Dated)'!$B$2:$B$53,'Share Values'!AD$11,'Transactions (Dated)'!$C$2:$C$53,"Sell")</f>
        <v>0</v>
      </c>
      <c r="AE426" s="40">
        <f ca="1">AE425+SUMIFS('Transactions (Dated)'!$E$2:$E$53,'Transactions (Dated)'!$D$2:$D$53,'Share Values'!$X426,'Transactions (Dated)'!$B$2:$B$53,'Share Values'!AE$11,'Transactions (Dated)'!$C$2:$C$53,"Buy")-SUMIFS('Transactions (Dated)'!$E$2:$E$53,'Transactions (Dated)'!$D$2:$D$53,'Share Values'!$X426,'Transactions (Dated)'!$B$2:$B$53,'Share Values'!AE$11,'Transactions (Dated)'!$C$2:$C$53,"Sell")</f>
        <v>2900</v>
      </c>
      <c r="AF426" s="40">
        <f ca="1">AF425+SUMIFS('Transactions (Dated)'!$E$2:$E$53,'Transactions (Dated)'!$D$2:$D$53,'Share Values'!$X426,'Transactions (Dated)'!$B$2:$B$53,'Share Values'!AF$11,'Transactions (Dated)'!$C$2:$C$53,"Buy")-SUMIFS('Transactions (Dated)'!$E$2:$E$53,'Transactions (Dated)'!$D$2:$D$53,'Share Values'!$X426,'Transactions (Dated)'!$B$2:$B$53,'Share Values'!AF$11,'Transactions (Dated)'!$C$2:$C$53,"Sell")</f>
        <v>14201</v>
      </c>
      <c r="AG426" s="40">
        <f ca="1">AG425+SUMIFS('Transactions (Dated)'!$E$2:$E$53,'Transactions (Dated)'!$D$2:$D$53,'Share Values'!$X426,'Transactions (Dated)'!$B$2:$B$53,'Share Values'!AG$11,'Transactions (Dated)'!$C$2:$C$53,"Buy")-SUMIFS('Transactions (Dated)'!$E$2:$E$53,'Transactions (Dated)'!$D$2:$D$53,'Share Values'!$X426,'Transactions (Dated)'!$B$2:$B$53,'Share Values'!AG$11,'Transactions (Dated)'!$C$2:$C$53,"Sell")</f>
        <v>6835</v>
      </c>
      <c r="AH426" s="40">
        <f ca="1">AH425+SUMIFS('Transactions (Dated)'!$E$2:$E$53,'Transactions (Dated)'!$D$2:$D$53,'Share Values'!$X426,'Transactions (Dated)'!$B$2:$B$53,'Share Values'!AH$11,'Transactions (Dated)'!$C$2:$C$53,"Buy")-SUMIFS('Transactions (Dated)'!$E$2:$E$53,'Transactions (Dated)'!$D$2:$D$53,'Share Values'!$X426,'Transactions (Dated)'!$B$2:$B$53,'Share Values'!AH$11,'Transactions (Dated)'!$C$2:$C$53,"Sell")</f>
        <v>0</v>
      </c>
      <c r="AI426" s="40">
        <f ca="1">AI425+SUMIFS('Transactions (Dated)'!$E$2:$E$53,'Transactions (Dated)'!$D$2:$D$53,'Share Values'!$X426,'Transactions (Dated)'!$B$2:$B$53,'Share Values'!AI$11,'Transactions (Dated)'!$C$2:$C$53,"Buy")-SUMIFS('Transactions (Dated)'!$E$2:$E$53,'Transactions (Dated)'!$D$2:$D$53,'Share Values'!$X426,'Transactions (Dated)'!$B$2:$B$53,'Share Values'!AI$11,'Transactions (Dated)'!$C$2:$C$53,"Sell")</f>
        <v>0</v>
      </c>
      <c r="AJ426" s="40">
        <f ca="1">AJ425+SUMIFS('Transactions (Dated)'!$E$2:$E$53,'Transactions (Dated)'!$D$2:$D$53,'Share Values'!$X426,'Transactions (Dated)'!$B$2:$B$53,'Share Values'!AJ$11,'Transactions (Dated)'!$C$2:$C$53,"Buy")-SUMIFS('Transactions (Dated)'!$E$2:$E$53,'Transactions (Dated)'!$D$2:$D$53,'Share Values'!$X426,'Transactions (Dated)'!$B$2:$B$53,'Share Values'!AJ$11,'Transactions (Dated)'!$C$2:$C$53,"Sell")</f>
        <v>0</v>
      </c>
      <c r="AK426" s="40">
        <f ca="1">AK425+SUMIFS('Transactions (Dated)'!$E$2:$E$53,'Transactions (Dated)'!$D$2:$D$53,'Share Values'!$X426,'Transactions (Dated)'!$B$2:$B$53,'Share Values'!AK$11,'Transactions (Dated)'!$C$2:$C$53,"Buy")-SUMIFS('Transactions (Dated)'!$E$2:$E$53,'Transactions (Dated)'!$D$2:$D$53,'Share Values'!$X426,'Transactions (Dated)'!$B$2:$B$53,'Share Values'!AK$11,'Transactions (Dated)'!$C$2:$C$53,"Sell")</f>
        <v>0</v>
      </c>
      <c r="AL426" s="40">
        <f ca="1">AL425+SUMIFS('Transactions (Dated)'!$E$2:$E$53,'Transactions (Dated)'!$D$2:$D$53,'Share Values'!$X426,'Transactions (Dated)'!$B$2:$B$53,'Share Values'!AL$11,'Transactions (Dated)'!$C$2:$C$53,"Buy")-SUMIFS('Transactions (Dated)'!$E$2:$E$53,'Transactions (Dated)'!$D$2:$D$53,'Share Values'!$X426,'Transactions (Dated)'!$B$2:$B$53,'Share Values'!AL$11,'Transactions (Dated)'!$C$2:$C$53,"Sell")</f>
        <v>0</v>
      </c>
      <c r="AM426" s="40">
        <f ca="1">AM425+SUMIFS('Transactions (Dated)'!$E$2:$E$53,'Transactions (Dated)'!$D$2:$D$53,'Share Values'!$X426,'Transactions (Dated)'!$B$2:$B$53,'Share Values'!AM$11,'Transactions (Dated)'!$C$2:$C$53,"Buy")-SUMIFS('Transactions (Dated)'!$E$2:$E$53,'Transactions (Dated)'!$D$2:$D$53,'Share Values'!$X426,'Transactions (Dated)'!$B$2:$B$53,'Share Values'!AM$11,'Transactions (Dated)'!$C$2:$C$53,"Sell")</f>
        <v>0</v>
      </c>
      <c r="AN426" s="40">
        <f ca="1">AN425+SUMIFS('Transactions (Dated)'!$E$2:$E$53,'Transactions (Dated)'!$D$2:$D$53,'Share Values'!$X426,'Transactions (Dated)'!$B$2:$B$53,'Share Values'!AN$11,'Transactions (Dated)'!$C$2:$C$53,"Buy")-SUMIFS('Transactions (Dated)'!$E$2:$E$53,'Transactions (Dated)'!$D$2:$D$53,'Share Values'!$X426,'Transactions (Dated)'!$B$2:$B$53,'Share Values'!AN$11,'Transactions (Dated)'!$C$2:$C$53,"Sell")</f>
        <v>0</v>
      </c>
      <c r="AO426" s="40"/>
      <c r="AQ426" s="3">
        <f t="shared" si="167"/>
        <v>42516</v>
      </c>
      <c r="AR426" s="6">
        <f t="shared" ca="1" si="168"/>
        <v>42920</v>
      </c>
      <c r="AS426" s="6">
        <f t="shared" ca="1" si="169"/>
        <v>21468.75</v>
      </c>
      <c r="AT426" s="6">
        <f t="shared" ca="1" si="170"/>
        <v>548571.57000000007</v>
      </c>
      <c r="AU426" s="6">
        <f t="shared" ca="1" si="171"/>
        <v>70855.400000000009</v>
      </c>
      <c r="AV426" s="6">
        <f t="shared" ca="1" si="172"/>
        <v>33365.08</v>
      </c>
      <c r="AW426" s="6">
        <f t="shared" ca="1" si="173"/>
        <v>0</v>
      </c>
      <c r="AX426" s="6">
        <f t="shared" ca="1" si="174"/>
        <v>48256</v>
      </c>
      <c r="AY426" s="6">
        <f t="shared" ca="1" si="175"/>
        <v>60212.240000000005</v>
      </c>
      <c r="AZ426" s="6">
        <f t="shared" ca="1" si="176"/>
        <v>62881.999999999993</v>
      </c>
      <c r="BA426" s="6">
        <f t="shared" ca="1" si="177"/>
        <v>0</v>
      </c>
      <c r="BB426" s="6">
        <f t="shared" ca="1" si="178"/>
        <v>0</v>
      </c>
      <c r="BC426" s="6">
        <f t="shared" ca="1" si="179"/>
        <v>0</v>
      </c>
      <c r="BD426" s="6">
        <f t="shared" ca="1" si="180"/>
        <v>0</v>
      </c>
      <c r="BE426" s="6">
        <f t="shared" ca="1" si="181"/>
        <v>0</v>
      </c>
      <c r="BF426" s="6">
        <f t="shared" ca="1" si="188"/>
        <v>0</v>
      </c>
      <c r="BG426" s="6">
        <f t="shared" ca="1" si="189"/>
        <v>0</v>
      </c>
      <c r="BH426" s="6"/>
      <c r="BJ426" s="4">
        <f t="shared" ca="1" si="182"/>
        <v>888531.04</v>
      </c>
      <c r="BL426" s="3">
        <f t="shared" si="183"/>
        <v>42516</v>
      </c>
      <c r="BM426" s="6">
        <f>BM425+SUMIFS('Transactions (Dated)'!G:G,'Transactions (Dated)'!D:D,'Share Values'!AQ426)</f>
        <v>64398.239999999991</v>
      </c>
      <c r="BN426" s="6">
        <f ca="1">BN425+SUMIFS('Transactions (Dated)'!$F:$F,'Transactions (Dated)'!$D:$D,$BL426,'Transactions (Dated)'!$B:$B,BN$11,'Transactions (Dated)'!$C:$C,"Dividend (paid to cash)")*Y426</f>
        <v>0</v>
      </c>
      <c r="BO426" s="6">
        <f ca="1">BO425+SUMIFS('Transactions (Dated)'!$F:$F,'Transactions (Dated)'!$D:$D,$BL426,'Transactions (Dated)'!$B:$B,BO$11,'Transactions (Dated)'!$C:$C,"Dividend (paid to cash)")*Z426</f>
        <v>2421.875</v>
      </c>
      <c r="BP426" s="6">
        <f ca="1">BP425+SUMIFS('Transactions (Dated)'!$F:$F,'Transactions (Dated)'!$D:$D,$BL426,'Transactions (Dated)'!$B:$B,BP$11,'Transactions (Dated)'!$C:$C,"Dividend (paid to cash)")*AA426</f>
        <v>39975.296999999999</v>
      </c>
      <c r="BQ426" s="6">
        <f ca="1">BQ425+SUMIFS('Transactions (Dated)'!$F:$F,'Transactions (Dated)'!$D:$D,$BL426,'Transactions (Dated)'!$B:$B,BQ$11,'Transactions (Dated)'!$C:$C,"Dividend (paid to cash)")*AB426</f>
        <v>397.32000000000005</v>
      </c>
      <c r="BR426" s="6">
        <f ca="1">BR425+SUMIFS('Transactions (Dated)'!$F:$F,'Transactions (Dated)'!$D:$D,$BL426,'Transactions (Dated)'!$B:$B,BR$11,'Transactions (Dated)'!$C:$C,"Dividend (paid to cash)")*AC426</f>
        <v>0</v>
      </c>
      <c r="BS426" s="6">
        <f ca="1">BS425+SUMIFS('Transactions (Dated)'!$F:$F,'Transactions (Dated)'!$D:$D,$BL426,'Transactions (Dated)'!$B:$B,BS$11,'Transactions (Dated)'!$C:$C,"Dividend (paid to cash)")*AD426</f>
        <v>0</v>
      </c>
      <c r="BT426" s="6">
        <f ca="1">BT425+SUMIFS('Transactions (Dated)'!$F:$F,'Transactions (Dated)'!$D:$D,$BL426,'Transactions (Dated)'!$B:$B,BT$11,'Transactions (Dated)'!$C:$C,"Dividend (paid to cash)")*AE426</f>
        <v>1740</v>
      </c>
      <c r="BU426" s="6">
        <f ca="1">BU425+SUMIFS('Transactions (Dated)'!$F:$F,'Transactions (Dated)'!$D:$D,$BL426,'Transactions (Dated)'!$B:$B,BU$11,'Transactions (Dated)'!$C:$C,"Dividend (paid to cash)")*AF426</f>
        <v>0</v>
      </c>
      <c r="BV426" s="6">
        <f ca="1">BV425+SUMIFS('Transactions (Dated)'!$F:$F,'Transactions (Dated)'!$D:$D,$BL426,'Transactions (Dated)'!$B:$B,BV$11,'Transactions (Dated)'!$C:$C,"Dividend (paid to cash)")*AG426</f>
        <v>0</v>
      </c>
      <c r="BW426" s="6">
        <f ca="1">BW425+SUMIFS('Transactions (Dated)'!$F:$F,'Transactions (Dated)'!$D:$D,$BL426,'Transactions (Dated)'!$B:$B,BW$11,'Transactions (Dated)'!$C:$C,"Dividend (paid to cash)")*AH426</f>
        <v>0</v>
      </c>
      <c r="BX426" s="6">
        <f ca="1">BX425+SUMIFS('Transactions (Dated)'!$F:$F,'Transactions (Dated)'!$D:$D,$BL426,'Transactions (Dated)'!$B:$B,BX$11,'Transactions (Dated)'!$C:$C,"Dividend (paid to cash)")*AI426</f>
        <v>0</v>
      </c>
      <c r="BY426" s="6">
        <f ca="1">BY425+SUMIFS('Transactions (Dated)'!$F:$F,'Transactions (Dated)'!$D:$D,$BL426,'Transactions (Dated)'!$B:$B,BY$11,'Transactions (Dated)'!$C:$C,"Dividend (paid to cash)")*AJ426</f>
        <v>0</v>
      </c>
      <c r="BZ426" s="6">
        <f ca="1">BZ425+SUMIFS('Transactions (Dated)'!$F:$F,'Transactions (Dated)'!$D:$D,$BL426,'Transactions (Dated)'!$B:$B,BZ$11,'Transactions (Dated)'!$C:$C,"Dividend (paid to cash)")*AK426</f>
        <v>0</v>
      </c>
      <c r="CA426" s="6">
        <f ca="1">CA425+SUMIFS('Transactions (Dated)'!$F:$F,'Transactions (Dated)'!$D:$D,$BL426,'Transactions (Dated)'!$B:$B,CA$11,'Transactions (Dated)'!$C:$C,"Dividend (paid to cash)")*AL426</f>
        <v>0</v>
      </c>
      <c r="CB426" s="6">
        <v>0</v>
      </c>
      <c r="CC426" s="6">
        <v>0</v>
      </c>
      <c r="CD426" s="6"/>
      <c r="CF426" s="6">
        <f t="shared" ca="1" si="190"/>
        <v>108932.73199999999</v>
      </c>
      <c r="CH426" s="3">
        <f t="shared" si="191"/>
        <v>42516</v>
      </c>
      <c r="CI426" s="4">
        <f t="shared" ca="1" si="184"/>
        <v>888531.04</v>
      </c>
      <c r="CJ426" s="4">
        <f t="shared" ca="1" si="185"/>
        <v>108932.73199999999</v>
      </c>
      <c r="CL426" s="4">
        <f t="shared" ca="1" si="186"/>
        <v>997463.772</v>
      </c>
    </row>
    <row r="427" spans="2:90" x14ac:dyDescent="0.15">
      <c r="B427" s="3">
        <f t="shared" si="187"/>
        <v>42517</v>
      </c>
      <c r="C427" s="2">
        <v>14105.2</v>
      </c>
      <c r="E427" s="70">
        <v>42517</v>
      </c>
      <c r="F427" s="69">
        <v>9.44</v>
      </c>
      <c r="G427" s="69">
        <v>2.23</v>
      </c>
      <c r="H427" s="69">
        <v>19.09</v>
      </c>
      <c r="I427" s="69">
        <v>37.46</v>
      </c>
      <c r="J427" s="69">
        <v>14.36</v>
      </c>
      <c r="K427" s="69">
        <v>12.97</v>
      </c>
      <c r="L427" s="69">
        <v>16.64</v>
      </c>
      <c r="M427" s="69">
        <v>4.1500000000000004</v>
      </c>
      <c r="N427" s="69">
        <v>9.24</v>
      </c>
      <c r="O427" s="69">
        <v>9.93</v>
      </c>
      <c r="P427" s="69">
        <v>29.12</v>
      </c>
      <c r="Q427" s="69">
        <v>1.1000000000000001</v>
      </c>
      <c r="R427" s="69">
        <v>5.15</v>
      </c>
      <c r="S427" s="69">
        <v>40.96</v>
      </c>
      <c r="T427" s="69"/>
      <c r="U427">
        <v>40.96</v>
      </c>
      <c r="V427" s="4"/>
      <c r="X427" s="3">
        <f t="shared" si="166"/>
        <v>42517</v>
      </c>
      <c r="Y427" s="40">
        <f ca="1">Y426+SUMIFS('Transactions (Dated)'!$E$2:$E$53,'Transactions (Dated)'!$D$2:$D$53,'Share Values'!$X427,'Transactions (Dated)'!$B$2:$B$53,'Share Values'!Y$11,'Transactions (Dated)'!$C$2:$C$53,"Buy")-SUMIFS('Transactions (Dated)'!$E$2:$E$53,'Transactions (Dated)'!$D$2:$D$53,'Share Values'!$X427,'Transactions (Dated)'!$B$2:$B$53,'Share Values'!Y$11,'Transactions (Dated)'!$C$2:$C$53,"Sell")</f>
        <v>4625</v>
      </c>
      <c r="Z427" s="40">
        <f ca="1">Z426+SUMIFS('Transactions (Dated)'!$E$2:$E$53,'Transactions (Dated)'!$D$2:$D$53,'Share Values'!$X427,'Transactions (Dated)'!$B$2:$B$53,'Share Values'!Z$11,'Transactions (Dated)'!$C$2:$C$53,"Buy")-SUMIFS('Transactions (Dated)'!$E$2:$E$53,'Transactions (Dated)'!$D$2:$D$53,'Share Values'!$X427,'Transactions (Dated)'!$B$2:$B$53,'Share Values'!Z$11,'Transactions (Dated)'!$C$2:$C$53,"Sell")</f>
        <v>9375</v>
      </c>
      <c r="AA427" s="40">
        <f ca="1">AA426+SUMIFS('Transactions (Dated)'!$E$2:$E$53,'Transactions (Dated)'!$D$2:$D$53,'Share Values'!$X427,'Transactions (Dated)'!$B$2:$B$53,'Share Values'!AA$11,'Transactions (Dated)'!$C$2:$C$53,"Buy")-SUMIFS('Transactions (Dated)'!$E$2:$E$53,'Transactions (Dated)'!$D$2:$D$53,'Share Values'!$X427,'Transactions (Dated)'!$B$2:$B$53,'Share Values'!AA$11,'Transactions (Dated)'!$C$2:$C$53,"Sell")</f>
        <v>28857</v>
      </c>
      <c r="AB427" s="40">
        <f ca="1">AB426+SUMIFS('Transactions (Dated)'!$E$2:$E$53,'Transactions (Dated)'!$D$2:$D$53,'Share Values'!$X427,'Transactions (Dated)'!$B$2:$B$53,'Share Values'!AB$11,'Transactions (Dated)'!$C$2:$C$53,"Buy")-SUMIFS('Transactions (Dated)'!$E$2:$E$53,'Transactions (Dated)'!$D$2:$D$53,'Share Values'!$X427,'Transactions (Dated)'!$B$2:$B$53,'Share Values'!AB$11,'Transactions (Dated)'!$C$2:$C$53,"Sell")</f>
        <v>1892</v>
      </c>
      <c r="AC427" s="40">
        <f ca="1">AC426+SUMIFS('Transactions (Dated)'!$E$2:$E$53,'Transactions (Dated)'!$D$2:$D$53,'Share Values'!$X427,'Transactions (Dated)'!$B$2:$B$53,'Share Values'!AC$11,'Transactions (Dated)'!$C$2:$C$53,"Buy")-SUMIFS('Transactions (Dated)'!$E$2:$E$53,'Transactions (Dated)'!$D$2:$D$53,'Share Values'!$X427,'Transactions (Dated)'!$B$2:$B$53,'Share Values'!AC$11,'Transactions (Dated)'!$C$2:$C$53,"Sell")</f>
        <v>2348</v>
      </c>
      <c r="AD427" s="40">
        <f ca="1">AD426+SUMIFS('Transactions (Dated)'!$E$2:$E$53,'Transactions (Dated)'!$D$2:$D$53,'Share Values'!$X427,'Transactions (Dated)'!$B$2:$B$53,'Share Values'!AD$11,'Transactions (Dated)'!$C$2:$C$53,"Buy")-SUMIFS('Transactions (Dated)'!$E$2:$E$53,'Transactions (Dated)'!$D$2:$D$53,'Share Values'!$X427,'Transactions (Dated)'!$B$2:$B$53,'Share Values'!AD$11,'Transactions (Dated)'!$C$2:$C$53,"Sell")</f>
        <v>0</v>
      </c>
      <c r="AE427" s="40">
        <f ca="1">AE426+SUMIFS('Transactions (Dated)'!$E$2:$E$53,'Transactions (Dated)'!$D$2:$D$53,'Share Values'!$X427,'Transactions (Dated)'!$B$2:$B$53,'Share Values'!AE$11,'Transactions (Dated)'!$C$2:$C$53,"Buy")-SUMIFS('Transactions (Dated)'!$E$2:$E$53,'Transactions (Dated)'!$D$2:$D$53,'Share Values'!$X427,'Transactions (Dated)'!$B$2:$B$53,'Share Values'!AE$11,'Transactions (Dated)'!$C$2:$C$53,"Sell")</f>
        <v>2900</v>
      </c>
      <c r="AF427" s="40">
        <f ca="1">AF426+SUMIFS('Transactions (Dated)'!$E$2:$E$53,'Transactions (Dated)'!$D$2:$D$53,'Share Values'!$X427,'Transactions (Dated)'!$B$2:$B$53,'Share Values'!AF$11,'Transactions (Dated)'!$C$2:$C$53,"Buy")-SUMIFS('Transactions (Dated)'!$E$2:$E$53,'Transactions (Dated)'!$D$2:$D$53,'Share Values'!$X427,'Transactions (Dated)'!$B$2:$B$53,'Share Values'!AF$11,'Transactions (Dated)'!$C$2:$C$53,"Sell")</f>
        <v>14201</v>
      </c>
      <c r="AG427" s="40">
        <f ca="1">AG426+SUMIFS('Transactions (Dated)'!$E$2:$E$53,'Transactions (Dated)'!$D$2:$D$53,'Share Values'!$X427,'Transactions (Dated)'!$B$2:$B$53,'Share Values'!AG$11,'Transactions (Dated)'!$C$2:$C$53,"Buy")-SUMIFS('Transactions (Dated)'!$E$2:$E$53,'Transactions (Dated)'!$D$2:$D$53,'Share Values'!$X427,'Transactions (Dated)'!$B$2:$B$53,'Share Values'!AG$11,'Transactions (Dated)'!$C$2:$C$53,"Sell")</f>
        <v>6835</v>
      </c>
      <c r="AH427" s="40">
        <f ca="1">AH426+SUMIFS('Transactions (Dated)'!$E$2:$E$53,'Transactions (Dated)'!$D$2:$D$53,'Share Values'!$X427,'Transactions (Dated)'!$B$2:$B$53,'Share Values'!AH$11,'Transactions (Dated)'!$C$2:$C$53,"Buy")-SUMIFS('Transactions (Dated)'!$E$2:$E$53,'Transactions (Dated)'!$D$2:$D$53,'Share Values'!$X427,'Transactions (Dated)'!$B$2:$B$53,'Share Values'!AH$11,'Transactions (Dated)'!$C$2:$C$53,"Sell")</f>
        <v>0</v>
      </c>
      <c r="AI427" s="40">
        <f ca="1">AI426+SUMIFS('Transactions (Dated)'!$E$2:$E$53,'Transactions (Dated)'!$D$2:$D$53,'Share Values'!$X427,'Transactions (Dated)'!$B$2:$B$53,'Share Values'!AI$11,'Transactions (Dated)'!$C$2:$C$53,"Buy")-SUMIFS('Transactions (Dated)'!$E$2:$E$53,'Transactions (Dated)'!$D$2:$D$53,'Share Values'!$X427,'Transactions (Dated)'!$B$2:$B$53,'Share Values'!AI$11,'Transactions (Dated)'!$C$2:$C$53,"Sell")</f>
        <v>0</v>
      </c>
      <c r="AJ427" s="40">
        <f ca="1">AJ426+SUMIFS('Transactions (Dated)'!$E$2:$E$53,'Transactions (Dated)'!$D$2:$D$53,'Share Values'!$X427,'Transactions (Dated)'!$B$2:$B$53,'Share Values'!AJ$11,'Transactions (Dated)'!$C$2:$C$53,"Buy")-SUMIFS('Transactions (Dated)'!$E$2:$E$53,'Transactions (Dated)'!$D$2:$D$53,'Share Values'!$X427,'Transactions (Dated)'!$B$2:$B$53,'Share Values'!AJ$11,'Transactions (Dated)'!$C$2:$C$53,"Sell")</f>
        <v>0</v>
      </c>
      <c r="AK427" s="40">
        <f ca="1">AK426+SUMIFS('Transactions (Dated)'!$E$2:$E$53,'Transactions (Dated)'!$D$2:$D$53,'Share Values'!$X427,'Transactions (Dated)'!$B$2:$B$53,'Share Values'!AK$11,'Transactions (Dated)'!$C$2:$C$53,"Buy")-SUMIFS('Transactions (Dated)'!$E$2:$E$53,'Transactions (Dated)'!$D$2:$D$53,'Share Values'!$X427,'Transactions (Dated)'!$B$2:$B$53,'Share Values'!AK$11,'Transactions (Dated)'!$C$2:$C$53,"Sell")</f>
        <v>0</v>
      </c>
      <c r="AL427" s="40">
        <f ca="1">AL426+SUMIFS('Transactions (Dated)'!$E$2:$E$53,'Transactions (Dated)'!$D$2:$D$53,'Share Values'!$X427,'Transactions (Dated)'!$B$2:$B$53,'Share Values'!AL$11,'Transactions (Dated)'!$C$2:$C$53,"Buy")-SUMIFS('Transactions (Dated)'!$E$2:$E$53,'Transactions (Dated)'!$D$2:$D$53,'Share Values'!$X427,'Transactions (Dated)'!$B$2:$B$53,'Share Values'!AL$11,'Transactions (Dated)'!$C$2:$C$53,"Sell")</f>
        <v>0</v>
      </c>
      <c r="AM427" s="40">
        <f ca="1">AM426+SUMIFS('Transactions (Dated)'!$E$2:$E$53,'Transactions (Dated)'!$D$2:$D$53,'Share Values'!$X427,'Transactions (Dated)'!$B$2:$B$53,'Share Values'!AM$11,'Transactions (Dated)'!$C$2:$C$53,"Buy")-SUMIFS('Transactions (Dated)'!$E$2:$E$53,'Transactions (Dated)'!$D$2:$D$53,'Share Values'!$X427,'Transactions (Dated)'!$B$2:$B$53,'Share Values'!AM$11,'Transactions (Dated)'!$C$2:$C$53,"Sell")</f>
        <v>0</v>
      </c>
      <c r="AN427" s="40">
        <f ca="1">AN426+SUMIFS('Transactions (Dated)'!$E$2:$E$53,'Transactions (Dated)'!$D$2:$D$53,'Share Values'!$X427,'Transactions (Dated)'!$B$2:$B$53,'Share Values'!AN$11,'Transactions (Dated)'!$C$2:$C$53,"Buy")-SUMIFS('Transactions (Dated)'!$E$2:$E$53,'Transactions (Dated)'!$D$2:$D$53,'Share Values'!$X427,'Transactions (Dated)'!$B$2:$B$53,'Share Values'!AN$11,'Transactions (Dated)'!$C$2:$C$53,"Sell")</f>
        <v>0</v>
      </c>
      <c r="AO427" s="40"/>
      <c r="AQ427" s="3">
        <f t="shared" si="167"/>
        <v>42517</v>
      </c>
      <c r="AR427" s="6">
        <f t="shared" ca="1" si="168"/>
        <v>43660</v>
      </c>
      <c r="AS427" s="6">
        <f t="shared" ca="1" si="169"/>
        <v>20906.25</v>
      </c>
      <c r="AT427" s="6">
        <f t="shared" ca="1" si="170"/>
        <v>550880.13</v>
      </c>
      <c r="AU427" s="6">
        <f t="shared" ca="1" si="171"/>
        <v>70874.320000000007</v>
      </c>
      <c r="AV427" s="6">
        <f t="shared" ca="1" si="172"/>
        <v>33717.279999999999</v>
      </c>
      <c r="AW427" s="6">
        <f t="shared" ca="1" si="173"/>
        <v>0</v>
      </c>
      <c r="AX427" s="6">
        <f t="shared" ca="1" si="174"/>
        <v>48256</v>
      </c>
      <c r="AY427" s="6">
        <f t="shared" ca="1" si="175"/>
        <v>58934.15</v>
      </c>
      <c r="AZ427" s="6">
        <f t="shared" ca="1" si="176"/>
        <v>63155.4</v>
      </c>
      <c r="BA427" s="6">
        <f t="shared" ca="1" si="177"/>
        <v>0</v>
      </c>
      <c r="BB427" s="6">
        <f t="shared" ca="1" si="178"/>
        <v>0</v>
      </c>
      <c r="BC427" s="6">
        <f t="shared" ca="1" si="179"/>
        <v>0</v>
      </c>
      <c r="BD427" s="6">
        <f t="shared" ca="1" si="180"/>
        <v>0</v>
      </c>
      <c r="BE427" s="6">
        <f t="shared" ca="1" si="181"/>
        <v>0</v>
      </c>
      <c r="BF427" s="6">
        <f t="shared" ca="1" si="188"/>
        <v>0</v>
      </c>
      <c r="BG427" s="6">
        <f t="shared" ca="1" si="189"/>
        <v>0</v>
      </c>
      <c r="BH427" s="6"/>
      <c r="BJ427" s="4">
        <f t="shared" ca="1" si="182"/>
        <v>890383.53</v>
      </c>
      <c r="BL427" s="3">
        <f t="shared" si="183"/>
        <v>42517</v>
      </c>
      <c r="BM427" s="6">
        <f>BM426+SUMIFS('Transactions (Dated)'!G:G,'Transactions (Dated)'!D:D,'Share Values'!AQ427)</f>
        <v>64398.239999999991</v>
      </c>
      <c r="BN427" s="6">
        <f ca="1">BN426+SUMIFS('Transactions (Dated)'!$F:$F,'Transactions (Dated)'!$D:$D,$BL427,'Transactions (Dated)'!$B:$B,BN$11,'Transactions (Dated)'!$C:$C,"Dividend (paid to cash)")*Y427</f>
        <v>0</v>
      </c>
      <c r="BO427" s="6">
        <f ca="1">BO426+SUMIFS('Transactions (Dated)'!$F:$F,'Transactions (Dated)'!$D:$D,$BL427,'Transactions (Dated)'!$B:$B,BO$11,'Transactions (Dated)'!$C:$C,"Dividend (paid to cash)")*Z427</f>
        <v>2421.875</v>
      </c>
      <c r="BP427" s="6">
        <f ca="1">BP426+SUMIFS('Transactions (Dated)'!$F:$F,'Transactions (Dated)'!$D:$D,$BL427,'Transactions (Dated)'!$B:$B,BP$11,'Transactions (Dated)'!$C:$C,"Dividend (paid to cash)")*AA427</f>
        <v>39975.296999999999</v>
      </c>
      <c r="BQ427" s="6">
        <f ca="1">BQ426+SUMIFS('Transactions (Dated)'!$F:$F,'Transactions (Dated)'!$D:$D,$BL427,'Transactions (Dated)'!$B:$B,BQ$11,'Transactions (Dated)'!$C:$C,"Dividend (paid to cash)")*AB427</f>
        <v>397.32000000000005</v>
      </c>
      <c r="BR427" s="6">
        <f ca="1">BR426+SUMIFS('Transactions (Dated)'!$F:$F,'Transactions (Dated)'!$D:$D,$BL427,'Transactions (Dated)'!$B:$B,BR$11,'Transactions (Dated)'!$C:$C,"Dividend (paid to cash)")*AC427</f>
        <v>0</v>
      </c>
      <c r="BS427" s="6">
        <f ca="1">BS426+SUMIFS('Transactions (Dated)'!$F:$F,'Transactions (Dated)'!$D:$D,$BL427,'Transactions (Dated)'!$B:$B,BS$11,'Transactions (Dated)'!$C:$C,"Dividend (paid to cash)")*AD427</f>
        <v>0</v>
      </c>
      <c r="BT427" s="6">
        <f ca="1">BT426+SUMIFS('Transactions (Dated)'!$F:$F,'Transactions (Dated)'!$D:$D,$BL427,'Transactions (Dated)'!$B:$B,BT$11,'Transactions (Dated)'!$C:$C,"Dividend (paid to cash)")*AE427</f>
        <v>1740</v>
      </c>
      <c r="BU427" s="6">
        <f ca="1">BU426+SUMIFS('Transactions (Dated)'!$F:$F,'Transactions (Dated)'!$D:$D,$BL427,'Transactions (Dated)'!$B:$B,BU$11,'Transactions (Dated)'!$C:$C,"Dividend (paid to cash)")*AF427</f>
        <v>0</v>
      </c>
      <c r="BV427" s="6">
        <f ca="1">BV426+SUMIFS('Transactions (Dated)'!$F:$F,'Transactions (Dated)'!$D:$D,$BL427,'Transactions (Dated)'!$B:$B,BV$11,'Transactions (Dated)'!$C:$C,"Dividend (paid to cash)")*AG427</f>
        <v>0</v>
      </c>
      <c r="BW427" s="6">
        <f ca="1">BW426+SUMIFS('Transactions (Dated)'!$F:$F,'Transactions (Dated)'!$D:$D,$BL427,'Transactions (Dated)'!$B:$B,BW$11,'Transactions (Dated)'!$C:$C,"Dividend (paid to cash)")*AH427</f>
        <v>0</v>
      </c>
      <c r="BX427" s="6">
        <f ca="1">BX426+SUMIFS('Transactions (Dated)'!$F:$F,'Transactions (Dated)'!$D:$D,$BL427,'Transactions (Dated)'!$B:$B,BX$11,'Transactions (Dated)'!$C:$C,"Dividend (paid to cash)")*AI427</f>
        <v>0</v>
      </c>
      <c r="BY427" s="6">
        <f ca="1">BY426+SUMIFS('Transactions (Dated)'!$F:$F,'Transactions (Dated)'!$D:$D,$BL427,'Transactions (Dated)'!$B:$B,BY$11,'Transactions (Dated)'!$C:$C,"Dividend (paid to cash)")*AJ427</f>
        <v>0</v>
      </c>
      <c r="BZ427" s="6">
        <f ca="1">BZ426+SUMIFS('Transactions (Dated)'!$F:$F,'Transactions (Dated)'!$D:$D,$BL427,'Transactions (Dated)'!$B:$B,BZ$11,'Transactions (Dated)'!$C:$C,"Dividend (paid to cash)")*AK427</f>
        <v>0</v>
      </c>
      <c r="CA427" s="6">
        <f ca="1">CA426+SUMIFS('Transactions (Dated)'!$F:$F,'Transactions (Dated)'!$D:$D,$BL427,'Transactions (Dated)'!$B:$B,CA$11,'Transactions (Dated)'!$C:$C,"Dividend (paid to cash)")*AL427</f>
        <v>0</v>
      </c>
      <c r="CB427" s="6">
        <v>0</v>
      </c>
      <c r="CC427" s="6">
        <v>0</v>
      </c>
      <c r="CD427" s="6"/>
      <c r="CF427" s="6">
        <f t="shared" ca="1" si="190"/>
        <v>108932.73199999999</v>
      </c>
      <c r="CH427" s="3">
        <f t="shared" si="191"/>
        <v>42517</v>
      </c>
      <c r="CI427" s="4">
        <f t="shared" ca="1" si="184"/>
        <v>890383.53</v>
      </c>
      <c r="CJ427" s="4">
        <f t="shared" ca="1" si="185"/>
        <v>108932.73199999999</v>
      </c>
      <c r="CL427" s="4">
        <f t="shared" ca="1" si="186"/>
        <v>999316.26199999999</v>
      </c>
    </row>
    <row r="428" spans="2:90" x14ac:dyDescent="0.15">
      <c r="B428" s="3">
        <f t="shared" si="187"/>
        <v>42520</v>
      </c>
      <c r="C428" s="2">
        <v>14086.7</v>
      </c>
      <c r="E428" s="70">
        <v>42520</v>
      </c>
      <c r="F428" s="69">
        <v>9.3800000000000008</v>
      </c>
      <c r="G428" s="69">
        <v>2.23</v>
      </c>
      <c r="H428" s="69">
        <v>19.04</v>
      </c>
      <c r="I428" s="69">
        <v>37.61</v>
      </c>
      <c r="J428" s="69">
        <v>14.49</v>
      </c>
      <c r="K428" s="69">
        <v>12.95</v>
      </c>
      <c r="L428" s="69">
        <v>16.64</v>
      </c>
      <c r="M428" s="69">
        <v>4.1900000000000004</v>
      </c>
      <c r="N428" s="69">
        <v>9.1999999999999993</v>
      </c>
      <c r="O428" s="69">
        <v>9.7966999999999995</v>
      </c>
      <c r="P428" s="69">
        <v>29.08</v>
      </c>
      <c r="Q428" s="69">
        <v>1.1399999999999999</v>
      </c>
      <c r="R428" s="69">
        <v>5.08</v>
      </c>
      <c r="S428" s="69">
        <v>40.950000000000003</v>
      </c>
      <c r="T428" s="69"/>
      <c r="U428">
        <v>40.950000000000003</v>
      </c>
      <c r="V428" s="4"/>
      <c r="X428" s="3">
        <f t="shared" si="166"/>
        <v>42520</v>
      </c>
      <c r="Y428" s="40">
        <f ca="1">Y427+SUMIFS('Transactions (Dated)'!$E$2:$E$53,'Transactions (Dated)'!$D$2:$D$53,'Share Values'!$X428,'Transactions (Dated)'!$B$2:$B$53,'Share Values'!Y$11,'Transactions (Dated)'!$C$2:$C$53,"Buy")-SUMIFS('Transactions (Dated)'!$E$2:$E$53,'Transactions (Dated)'!$D$2:$D$53,'Share Values'!$X428,'Transactions (Dated)'!$B$2:$B$53,'Share Values'!Y$11,'Transactions (Dated)'!$C$2:$C$53,"Sell")</f>
        <v>4625</v>
      </c>
      <c r="Z428" s="40">
        <f ca="1">Z427+SUMIFS('Transactions (Dated)'!$E$2:$E$53,'Transactions (Dated)'!$D$2:$D$53,'Share Values'!$X428,'Transactions (Dated)'!$B$2:$B$53,'Share Values'!Z$11,'Transactions (Dated)'!$C$2:$C$53,"Buy")-SUMIFS('Transactions (Dated)'!$E$2:$E$53,'Transactions (Dated)'!$D$2:$D$53,'Share Values'!$X428,'Transactions (Dated)'!$B$2:$B$53,'Share Values'!Z$11,'Transactions (Dated)'!$C$2:$C$53,"Sell")</f>
        <v>9375</v>
      </c>
      <c r="AA428" s="40">
        <f ca="1">AA427+SUMIFS('Transactions (Dated)'!$E$2:$E$53,'Transactions (Dated)'!$D$2:$D$53,'Share Values'!$X428,'Transactions (Dated)'!$B$2:$B$53,'Share Values'!AA$11,'Transactions (Dated)'!$C$2:$C$53,"Buy")-SUMIFS('Transactions (Dated)'!$E$2:$E$53,'Transactions (Dated)'!$D$2:$D$53,'Share Values'!$X428,'Transactions (Dated)'!$B$2:$B$53,'Share Values'!AA$11,'Transactions (Dated)'!$C$2:$C$53,"Sell")</f>
        <v>28857</v>
      </c>
      <c r="AB428" s="40">
        <f ca="1">AB427+SUMIFS('Transactions (Dated)'!$E$2:$E$53,'Transactions (Dated)'!$D$2:$D$53,'Share Values'!$X428,'Transactions (Dated)'!$B$2:$B$53,'Share Values'!AB$11,'Transactions (Dated)'!$C$2:$C$53,"Buy")-SUMIFS('Transactions (Dated)'!$E$2:$E$53,'Transactions (Dated)'!$D$2:$D$53,'Share Values'!$X428,'Transactions (Dated)'!$B$2:$B$53,'Share Values'!AB$11,'Transactions (Dated)'!$C$2:$C$53,"Sell")</f>
        <v>1892</v>
      </c>
      <c r="AC428" s="40">
        <f ca="1">AC427+SUMIFS('Transactions (Dated)'!$E$2:$E$53,'Transactions (Dated)'!$D$2:$D$53,'Share Values'!$X428,'Transactions (Dated)'!$B$2:$B$53,'Share Values'!AC$11,'Transactions (Dated)'!$C$2:$C$53,"Buy")-SUMIFS('Transactions (Dated)'!$E$2:$E$53,'Transactions (Dated)'!$D$2:$D$53,'Share Values'!$X428,'Transactions (Dated)'!$B$2:$B$53,'Share Values'!AC$11,'Transactions (Dated)'!$C$2:$C$53,"Sell")</f>
        <v>2348</v>
      </c>
      <c r="AD428" s="40">
        <f ca="1">AD427+SUMIFS('Transactions (Dated)'!$E$2:$E$53,'Transactions (Dated)'!$D$2:$D$53,'Share Values'!$X428,'Transactions (Dated)'!$B$2:$B$53,'Share Values'!AD$11,'Transactions (Dated)'!$C$2:$C$53,"Buy")-SUMIFS('Transactions (Dated)'!$E$2:$E$53,'Transactions (Dated)'!$D$2:$D$53,'Share Values'!$X428,'Transactions (Dated)'!$B$2:$B$53,'Share Values'!AD$11,'Transactions (Dated)'!$C$2:$C$53,"Sell")</f>
        <v>0</v>
      </c>
      <c r="AE428" s="40">
        <f ca="1">AE427+SUMIFS('Transactions (Dated)'!$E$2:$E$53,'Transactions (Dated)'!$D$2:$D$53,'Share Values'!$X428,'Transactions (Dated)'!$B$2:$B$53,'Share Values'!AE$11,'Transactions (Dated)'!$C$2:$C$53,"Buy")-SUMIFS('Transactions (Dated)'!$E$2:$E$53,'Transactions (Dated)'!$D$2:$D$53,'Share Values'!$X428,'Transactions (Dated)'!$B$2:$B$53,'Share Values'!AE$11,'Transactions (Dated)'!$C$2:$C$53,"Sell")</f>
        <v>2900</v>
      </c>
      <c r="AF428" s="40">
        <f ca="1">AF427+SUMIFS('Transactions (Dated)'!$E$2:$E$53,'Transactions (Dated)'!$D$2:$D$53,'Share Values'!$X428,'Transactions (Dated)'!$B$2:$B$53,'Share Values'!AF$11,'Transactions (Dated)'!$C$2:$C$53,"Buy")-SUMIFS('Transactions (Dated)'!$E$2:$E$53,'Transactions (Dated)'!$D$2:$D$53,'Share Values'!$X428,'Transactions (Dated)'!$B$2:$B$53,'Share Values'!AF$11,'Transactions (Dated)'!$C$2:$C$53,"Sell")</f>
        <v>14201</v>
      </c>
      <c r="AG428" s="40">
        <f ca="1">AG427+SUMIFS('Transactions (Dated)'!$E$2:$E$53,'Transactions (Dated)'!$D$2:$D$53,'Share Values'!$X428,'Transactions (Dated)'!$B$2:$B$53,'Share Values'!AG$11,'Transactions (Dated)'!$C$2:$C$53,"Buy")-SUMIFS('Transactions (Dated)'!$E$2:$E$53,'Transactions (Dated)'!$D$2:$D$53,'Share Values'!$X428,'Transactions (Dated)'!$B$2:$B$53,'Share Values'!AG$11,'Transactions (Dated)'!$C$2:$C$53,"Sell")</f>
        <v>6835</v>
      </c>
      <c r="AH428" s="40">
        <f ca="1">AH427+SUMIFS('Transactions (Dated)'!$E$2:$E$53,'Transactions (Dated)'!$D$2:$D$53,'Share Values'!$X428,'Transactions (Dated)'!$B$2:$B$53,'Share Values'!AH$11,'Transactions (Dated)'!$C$2:$C$53,"Buy")-SUMIFS('Transactions (Dated)'!$E$2:$E$53,'Transactions (Dated)'!$D$2:$D$53,'Share Values'!$X428,'Transactions (Dated)'!$B$2:$B$53,'Share Values'!AH$11,'Transactions (Dated)'!$C$2:$C$53,"Sell")</f>
        <v>0</v>
      </c>
      <c r="AI428" s="40">
        <f ca="1">AI427+SUMIFS('Transactions (Dated)'!$E$2:$E$53,'Transactions (Dated)'!$D$2:$D$53,'Share Values'!$X428,'Transactions (Dated)'!$B$2:$B$53,'Share Values'!AI$11,'Transactions (Dated)'!$C$2:$C$53,"Buy")-SUMIFS('Transactions (Dated)'!$E$2:$E$53,'Transactions (Dated)'!$D$2:$D$53,'Share Values'!$X428,'Transactions (Dated)'!$B$2:$B$53,'Share Values'!AI$11,'Transactions (Dated)'!$C$2:$C$53,"Sell")</f>
        <v>0</v>
      </c>
      <c r="AJ428" s="40">
        <f ca="1">AJ427+SUMIFS('Transactions (Dated)'!$E$2:$E$53,'Transactions (Dated)'!$D$2:$D$53,'Share Values'!$X428,'Transactions (Dated)'!$B$2:$B$53,'Share Values'!AJ$11,'Transactions (Dated)'!$C$2:$C$53,"Buy")-SUMIFS('Transactions (Dated)'!$E$2:$E$53,'Transactions (Dated)'!$D$2:$D$53,'Share Values'!$X428,'Transactions (Dated)'!$B$2:$B$53,'Share Values'!AJ$11,'Transactions (Dated)'!$C$2:$C$53,"Sell")</f>
        <v>0</v>
      </c>
      <c r="AK428" s="40">
        <f ca="1">AK427+SUMIFS('Transactions (Dated)'!$E$2:$E$53,'Transactions (Dated)'!$D$2:$D$53,'Share Values'!$X428,'Transactions (Dated)'!$B$2:$B$53,'Share Values'!AK$11,'Transactions (Dated)'!$C$2:$C$53,"Buy")-SUMIFS('Transactions (Dated)'!$E$2:$E$53,'Transactions (Dated)'!$D$2:$D$53,'Share Values'!$X428,'Transactions (Dated)'!$B$2:$B$53,'Share Values'!AK$11,'Transactions (Dated)'!$C$2:$C$53,"Sell")</f>
        <v>0</v>
      </c>
      <c r="AL428" s="40">
        <f ca="1">AL427+SUMIFS('Transactions (Dated)'!$E$2:$E$53,'Transactions (Dated)'!$D$2:$D$53,'Share Values'!$X428,'Transactions (Dated)'!$B$2:$B$53,'Share Values'!AL$11,'Transactions (Dated)'!$C$2:$C$53,"Buy")-SUMIFS('Transactions (Dated)'!$E$2:$E$53,'Transactions (Dated)'!$D$2:$D$53,'Share Values'!$X428,'Transactions (Dated)'!$B$2:$B$53,'Share Values'!AL$11,'Transactions (Dated)'!$C$2:$C$53,"Sell")</f>
        <v>0</v>
      </c>
      <c r="AM428" s="40">
        <f ca="1">AM427+SUMIFS('Transactions (Dated)'!$E$2:$E$53,'Transactions (Dated)'!$D$2:$D$53,'Share Values'!$X428,'Transactions (Dated)'!$B$2:$B$53,'Share Values'!AM$11,'Transactions (Dated)'!$C$2:$C$53,"Buy")-SUMIFS('Transactions (Dated)'!$E$2:$E$53,'Transactions (Dated)'!$D$2:$D$53,'Share Values'!$X428,'Transactions (Dated)'!$B$2:$B$53,'Share Values'!AM$11,'Transactions (Dated)'!$C$2:$C$53,"Sell")</f>
        <v>0</v>
      </c>
      <c r="AN428" s="40">
        <f ca="1">AN427+SUMIFS('Transactions (Dated)'!$E$2:$E$53,'Transactions (Dated)'!$D$2:$D$53,'Share Values'!$X428,'Transactions (Dated)'!$B$2:$B$53,'Share Values'!AN$11,'Transactions (Dated)'!$C$2:$C$53,"Buy")-SUMIFS('Transactions (Dated)'!$E$2:$E$53,'Transactions (Dated)'!$D$2:$D$53,'Share Values'!$X428,'Transactions (Dated)'!$B$2:$B$53,'Share Values'!AN$11,'Transactions (Dated)'!$C$2:$C$53,"Sell")</f>
        <v>0</v>
      </c>
      <c r="AO428" s="40"/>
      <c r="AQ428" s="3">
        <f t="shared" si="167"/>
        <v>42520</v>
      </c>
      <c r="AR428" s="6">
        <f t="shared" ca="1" si="168"/>
        <v>43382.5</v>
      </c>
      <c r="AS428" s="6">
        <f t="shared" ca="1" si="169"/>
        <v>20906.25</v>
      </c>
      <c r="AT428" s="6">
        <f t="shared" ca="1" si="170"/>
        <v>549437.28</v>
      </c>
      <c r="AU428" s="6">
        <f t="shared" ca="1" si="171"/>
        <v>71158.12</v>
      </c>
      <c r="AV428" s="6">
        <f t="shared" ca="1" si="172"/>
        <v>34022.520000000004</v>
      </c>
      <c r="AW428" s="6">
        <f t="shared" ca="1" si="173"/>
        <v>0</v>
      </c>
      <c r="AX428" s="6">
        <f t="shared" ca="1" si="174"/>
        <v>48256</v>
      </c>
      <c r="AY428" s="6">
        <f t="shared" ca="1" si="175"/>
        <v>59502.19</v>
      </c>
      <c r="AZ428" s="6">
        <f t="shared" ca="1" si="176"/>
        <v>62881.999999999993</v>
      </c>
      <c r="BA428" s="6">
        <f t="shared" ca="1" si="177"/>
        <v>0</v>
      </c>
      <c r="BB428" s="6">
        <f t="shared" ca="1" si="178"/>
        <v>0</v>
      </c>
      <c r="BC428" s="6">
        <f t="shared" ca="1" si="179"/>
        <v>0</v>
      </c>
      <c r="BD428" s="6">
        <f t="shared" ca="1" si="180"/>
        <v>0</v>
      </c>
      <c r="BE428" s="6">
        <f t="shared" ca="1" si="181"/>
        <v>0</v>
      </c>
      <c r="BF428" s="6">
        <f t="shared" ca="1" si="188"/>
        <v>0</v>
      </c>
      <c r="BG428" s="6">
        <f t="shared" ca="1" si="189"/>
        <v>0</v>
      </c>
      <c r="BH428" s="6"/>
      <c r="BJ428" s="4">
        <f t="shared" ca="1" si="182"/>
        <v>889546.8600000001</v>
      </c>
      <c r="BL428" s="3">
        <f t="shared" si="183"/>
        <v>42520</v>
      </c>
      <c r="BM428" s="6">
        <f>BM427+SUMIFS('Transactions (Dated)'!G:G,'Transactions (Dated)'!D:D,'Share Values'!AQ428)</f>
        <v>64398.239999999991</v>
      </c>
      <c r="BN428" s="6">
        <f ca="1">BN427+SUMIFS('Transactions (Dated)'!$F:$F,'Transactions (Dated)'!$D:$D,$BL428,'Transactions (Dated)'!$B:$B,BN$11,'Transactions (Dated)'!$C:$C,"Dividend (paid to cash)")*Y428</f>
        <v>0</v>
      </c>
      <c r="BO428" s="6">
        <f ca="1">BO427+SUMIFS('Transactions (Dated)'!$F:$F,'Transactions (Dated)'!$D:$D,$BL428,'Transactions (Dated)'!$B:$B,BO$11,'Transactions (Dated)'!$C:$C,"Dividend (paid to cash)")*Z428</f>
        <v>2421.875</v>
      </c>
      <c r="BP428" s="6">
        <f ca="1">BP427+SUMIFS('Transactions (Dated)'!$F:$F,'Transactions (Dated)'!$D:$D,$BL428,'Transactions (Dated)'!$B:$B,BP$11,'Transactions (Dated)'!$C:$C,"Dividend (paid to cash)")*AA428</f>
        <v>39975.296999999999</v>
      </c>
      <c r="BQ428" s="6">
        <f ca="1">BQ427+SUMIFS('Transactions (Dated)'!$F:$F,'Transactions (Dated)'!$D:$D,$BL428,'Transactions (Dated)'!$B:$B,BQ$11,'Transactions (Dated)'!$C:$C,"Dividend (paid to cash)")*AB428</f>
        <v>397.32000000000005</v>
      </c>
      <c r="BR428" s="6">
        <f ca="1">BR427+SUMIFS('Transactions (Dated)'!$F:$F,'Transactions (Dated)'!$D:$D,$BL428,'Transactions (Dated)'!$B:$B,BR$11,'Transactions (Dated)'!$C:$C,"Dividend (paid to cash)")*AC428</f>
        <v>0</v>
      </c>
      <c r="BS428" s="6">
        <f ca="1">BS427+SUMIFS('Transactions (Dated)'!$F:$F,'Transactions (Dated)'!$D:$D,$BL428,'Transactions (Dated)'!$B:$B,BS$11,'Transactions (Dated)'!$C:$C,"Dividend (paid to cash)")*AD428</f>
        <v>0</v>
      </c>
      <c r="BT428" s="6">
        <f ca="1">BT427+SUMIFS('Transactions (Dated)'!$F:$F,'Transactions (Dated)'!$D:$D,$BL428,'Transactions (Dated)'!$B:$B,BT$11,'Transactions (Dated)'!$C:$C,"Dividend (paid to cash)")*AE428</f>
        <v>1740</v>
      </c>
      <c r="BU428" s="6">
        <f ca="1">BU427+SUMIFS('Transactions (Dated)'!$F:$F,'Transactions (Dated)'!$D:$D,$BL428,'Transactions (Dated)'!$B:$B,BU$11,'Transactions (Dated)'!$C:$C,"Dividend (paid to cash)")*AF428</f>
        <v>0</v>
      </c>
      <c r="BV428" s="6">
        <f ca="1">BV427+SUMIFS('Transactions (Dated)'!$F:$F,'Transactions (Dated)'!$D:$D,$BL428,'Transactions (Dated)'!$B:$B,BV$11,'Transactions (Dated)'!$C:$C,"Dividend (paid to cash)")*AG428</f>
        <v>0</v>
      </c>
      <c r="BW428" s="6">
        <f ca="1">BW427+SUMIFS('Transactions (Dated)'!$F:$F,'Transactions (Dated)'!$D:$D,$BL428,'Transactions (Dated)'!$B:$B,BW$11,'Transactions (Dated)'!$C:$C,"Dividend (paid to cash)")*AH428</f>
        <v>0</v>
      </c>
      <c r="BX428" s="6">
        <f ca="1">BX427+SUMIFS('Transactions (Dated)'!$F:$F,'Transactions (Dated)'!$D:$D,$BL428,'Transactions (Dated)'!$B:$B,BX$11,'Transactions (Dated)'!$C:$C,"Dividend (paid to cash)")*AI428</f>
        <v>0</v>
      </c>
      <c r="BY428" s="6">
        <f ca="1">BY427+SUMIFS('Transactions (Dated)'!$F:$F,'Transactions (Dated)'!$D:$D,$BL428,'Transactions (Dated)'!$B:$B,BY$11,'Transactions (Dated)'!$C:$C,"Dividend (paid to cash)")*AJ428</f>
        <v>0</v>
      </c>
      <c r="BZ428" s="6">
        <f ca="1">BZ427+SUMIFS('Transactions (Dated)'!$F:$F,'Transactions (Dated)'!$D:$D,$BL428,'Transactions (Dated)'!$B:$B,BZ$11,'Transactions (Dated)'!$C:$C,"Dividend (paid to cash)")*AK428</f>
        <v>0</v>
      </c>
      <c r="CA428" s="6">
        <f ca="1">CA427+SUMIFS('Transactions (Dated)'!$F:$F,'Transactions (Dated)'!$D:$D,$BL428,'Transactions (Dated)'!$B:$B,CA$11,'Transactions (Dated)'!$C:$C,"Dividend (paid to cash)")*AL428</f>
        <v>0</v>
      </c>
      <c r="CB428" s="6">
        <v>0</v>
      </c>
      <c r="CC428" s="6">
        <v>0</v>
      </c>
      <c r="CD428" s="6"/>
      <c r="CF428" s="6">
        <f t="shared" ca="1" si="190"/>
        <v>108932.73199999999</v>
      </c>
      <c r="CH428" s="3">
        <f t="shared" si="191"/>
        <v>42520</v>
      </c>
      <c r="CI428" s="4">
        <f t="shared" ca="1" si="184"/>
        <v>889546.8600000001</v>
      </c>
      <c r="CJ428" s="4">
        <f t="shared" ca="1" si="185"/>
        <v>108932.73199999999</v>
      </c>
      <c r="CL428" s="4">
        <f t="shared" ca="1" si="186"/>
        <v>998479.59200000006</v>
      </c>
    </row>
    <row r="429" spans="2:90" x14ac:dyDescent="0.15">
      <c r="B429" s="3">
        <f t="shared" si="187"/>
        <v>42521</v>
      </c>
      <c r="C429" s="2">
        <v>14065.8</v>
      </c>
      <c r="E429" s="70">
        <v>42521</v>
      </c>
      <c r="F429" s="69">
        <v>9.5399999999999991</v>
      </c>
      <c r="G429" s="69">
        <v>2.2200000000000002</v>
      </c>
      <c r="H429" s="69">
        <v>19.05</v>
      </c>
      <c r="I429" s="69">
        <v>37.4</v>
      </c>
      <c r="J429" s="69">
        <v>14.59</v>
      </c>
      <c r="K429" s="69">
        <v>12.86</v>
      </c>
      <c r="L429" s="69">
        <v>16.64</v>
      </c>
      <c r="M429" s="69">
        <v>4.4800000000000004</v>
      </c>
      <c r="N429" s="69">
        <v>9.1999999999999993</v>
      </c>
      <c r="O429" s="69">
        <v>9.3766999999999996</v>
      </c>
      <c r="P429" s="69">
        <v>29.15</v>
      </c>
      <c r="Q429" s="69">
        <v>1.1299999999999999</v>
      </c>
      <c r="R429" s="69">
        <v>5.08</v>
      </c>
      <c r="S429" s="69">
        <v>41.02</v>
      </c>
      <c r="T429" s="69"/>
      <c r="U429">
        <v>41.02</v>
      </c>
      <c r="V429" s="4"/>
      <c r="X429" s="3">
        <f t="shared" si="166"/>
        <v>42521</v>
      </c>
      <c r="Y429" s="40">
        <f ca="1">Y428+SUMIFS('Transactions (Dated)'!$E$2:$E$53,'Transactions (Dated)'!$D$2:$D$53,'Share Values'!$X429,'Transactions (Dated)'!$B$2:$B$53,'Share Values'!Y$11,'Transactions (Dated)'!$C$2:$C$53,"Buy")-SUMIFS('Transactions (Dated)'!$E$2:$E$53,'Transactions (Dated)'!$D$2:$D$53,'Share Values'!$X429,'Transactions (Dated)'!$B$2:$B$53,'Share Values'!Y$11,'Transactions (Dated)'!$C$2:$C$53,"Sell")</f>
        <v>4625</v>
      </c>
      <c r="Z429" s="40">
        <f ca="1">Z428+SUMIFS('Transactions (Dated)'!$E$2:$E$53,'Transactions (Dated)'!$D$2:$D$53,'Share Values'!$X429,'Transactions (Dated)'!$B$2:$B$53,'Share Values'!Z$11,'Transactions (Dated)'!$C$2:$C$53,"Buy")-SUMIFS('Transactions (Dated)'!$E$2:$E$53,'Transactions (Dated)'!$D$2:$D$53,'Share Values'!$X429,'Transactions (Dated)'!$B$2:$B$53,'Share Values'!Z$11,'Transactions (Dated)'!$C$2:$C$53,"Sell")</f>
        <v>9375</v>
      </c>
      <c r="AA429" s="40">
        <f ca="1">AA428+SUMIFS('Transactions (Dated)'!$E$2:$E$53,'Transactions (Dated)'!$D$2:$D$53,'Share Values'!$X429,'Transactions (Dated)'!$B$2:$B$53,'Share Values'!AA$11,'Transactions (Dated)'!$C$2:$C$53,"Buy")-SUMIFS('Transactions (Dated)'!$E$2:$E$53,'Transactions (Dated)'!$D$2:$D$53,'Share Values'!$X429,'Transactions (Dated)'!$B$2:$B$53,'Share Values'!AA$11,'Transactions (Dated)'!$C$2:$C$53,"Sell")</f>
        <v>28857</v>
      </c>
      <c r="AB429" s="40">
        <f ca="1">AB428+SUMIFS('Transactions (Dated)'!$E$2:$E$53,'Transactions (Dated)'!$D$2:$D$53,'Share Values'!$X429,'Transactions (Dated)'!$B$2:$B$53,'Share Values'!AB$11,'Transactions (Dated)'!$C$2:$C$53,"Buy")-SUMIFS('Transactions (Dated)'!$E$2:$E$53,'Transactions (Dated)'!$D$2:$D$53,'Share Values'!$X429,'Transactions (Dated)'!$B$2:$B$53,'Share Values'!AB$11,'Transactions (Dated)'!$C$2:$C$53,"Sell")</f>
        <v>1892</v>
      </c>
      <c r="AC429" s="40">
        <f ca="1">AC428+SUMIFS('Transactions (Dated)'!$E$2:$E$53,'Transactions (Dated)'!$D$2:$D$53,'Share Values'!$X429,'Transactions (Dated)'!$B$2:$B$53,'Share Values'!AC$11,'Transactions (Dated)'!$C$2:$C$53,"Buy")-SUMIFS('Transactions (Dated)'!$E$2:$E$53,'Transactions (Dated)'!$D$2:$D$53,'Share Values'!$X429,'Transactions (Dated)'!$B$2:$B$53,'Share Values'!AC$11,'Transactions (Dated)'!$C$2:$C$53,"Sell")</f>
        <v>2348</v>
      </c>
      <c r="AD429" s="40">
        <f ca="1">AD428+SUMIFS('Transactions (Dated)'!$E$2:$E$53,'Transactions (Dated)'!$D$2:$D$53,'Share Values'!$X429,'Transactions (Dated)'!$B$2:$B$53,'Share Values'!AD$11,'Transactions (Dated)'!$C$2:$C$53,"Buy")-SUMIFS('Transactions (Dated)'!$E$2:$E$53,'Transactions (Dated)'!$D$2:$D$53,'Share Values'!$X429,'Transactions (Dated)'!$B$2:$B$53,'Share Values'!AD$11,'Transactions (Dated)'!$C$2:$C$53,"Sell")</f>
        <v>0</v>
      </c>
      <c r="AE429" s="40">
        <f ca="1">AE428+SUMIFS('Transactions (Dated)'!$E$2:$E$53,'Transactions (Dated)'!$D$2:$D$53,'Share Values'!$X429,'Transactions (Dated)'!$B$2:$B$53,'Share Values'!AE$11,'Transactions (Dated)'!$C$2:$C$53,"Buy")-SUMIFS('Transactions (Dated)'!$E$2:$E$53,'Transactions (Dated)'!$D$2:$D$53,'Share Values'!$X429,'Transactions (Dated)'!$B$2:$B$53,'Share Values'!AE$11,'Transactions (Dated)'!$C$2:$C$53,"Sell")</f>
        <v>2900</v>
      </c>
      <c r="AF429" s="40">
        <f ca="1">AF428+SUMIFS('Transactions (Dated)'!$E$2:$E$53,'Transactions (Dated)'!$D$2:$D$53,'Share Values'!$X429,'Transactions (Dated)'!$B$2:$B$53,'Share Values'!AF$11,'Transactions (Dated)'!$C$2:$C$53,"Buy")-SUMIFS('Transactions (Dated)'!$E$2:$E$53,'Transactions (Dated)'!$D$2:$D$53,'Share Values'!$X429,'Transactions (Dated)'!$B$2:$B$53,'Share Values'!AF$11,'Transactions (Dated)'!$C$2:$C$53,"Sell")</f>
        <v>14201</v>
      </c>
      <c r="AG429" s="40">
        <f ca="1">AG428+SUMIFS('Transactions (Dated)'!$E$2:$E$53,'Transactions (Dated)'!$D$2:$D$53,'Share Values'!$X429,'Transactions (Dated)'!$B$2:$B$53,'Share Values'!AG$11,'Transactions (Dated)'!$C$2:$C$53,"Buy")-SUMIFS('Transactions (Dated)'!$E$2:$E$53,'Transactions (Dated)'!$D$2:$D$53,'Share Values'!$X429,'Transactions (Dated)'!$B$2:$B$53,'Share Values'!AG$11,'Transactions (Dated)'!$C$2:$C$53,"Sell")</f>
        <v>6835</v>
      </c>
      <c r="AH429" s="40">
        <f ca="1">AH428+SUMIFS('Transactions (Dated)'!$E$2:$E$53,'Transactions (Dated)'!$D$2:$D$53,'Share Values'!$X429,'Transactions (Dated)'!$B$2:$B$53,'Share Values'!AH$11,'Transactions (Dated)'!$C$2:$C$53,"Buy")-SUMIFS('Transactions (Dated)'!$E$2:$E$53,'Transactions (Dated)'!$D$2:$D$53,'Share Values'!$X429,'Transactions (Dated)'!$B$2:$B$53,'Share Values'!AH$11,'Transactions (Dated)'!$C$2:$C$53,"Sell")</f>
        <v>0</v>
      </c>
      <c r="AI429" s="40">
        <f ca="1">AI428+SUMIFS('Transactions (Dated)'!$E$2:$E$53,'Transactions (Dated)'!$D$2:$D$53,'Share Values'!$X429,'Transactions (Dated)'!$B$2:$B$53,'Share Values'!AI$11,'Transactions (Dated)'!$C$2:$C$53,"Buy")-SUMIFS('Transactions (Dated)'!$E$2:$E$53,'Transactions (Dated)'!$D$2:$D$53,'Share Values'!$X429,'Transactions (Dated)'!$B$2:$B$53,'Share Values'!AI$11,'Transactions (Dated)'!$C$2:$C$53,"Sell")</f>
        <v>0</v>
      </c>
      <c r="AJ429" s="40">
        <f ca="1">AJ428+SUMIFS('Transactions (Dated)'!$E$2:$E$53,'Transactions (Dated)'!$D$2:$D$53,'Share Values'!$X429,'Transactions (Dated)'!$B$2:$B$53,'Share Values'!AJ$11,'Transactions (Dated)'!$C$2:$C$53,"Buy")-SUMIFS('Transactions (Dated)'!$E$2:$E$53,'Transactions (Dated)'!$D$2:$D$53,'Share Values'!$X429,'Transactions (Dated)'!$B$2:$B$53,'Share Values'!AJ$11,'Transactions (Dated)'!$C$2:$C$53,"Sell")</f>
        <v>0</v>
      </c>
      <c r="AK429" s="40">
        <f ca="1">AK428+SUMIFS('Transactions (Dated)'!$E$2:$E$53,'Transactions (Dated)'!$D$2:$D$53,'Share Values'!$X429,'Transactions (Dated)'!$B$2:$B$53,'Share Values'!AK$11,'Transactions (Dated)'!$C$2:$C$53,"Buy")-SUMIFS('Transactions (Dated)'!$E$2:$E$53,'Transactions (Dated)'!$D$2:$D$53,'Share Values'!$X429,'Transactions (Dated)'!$B$2:$B$53,'Share Values'!AK$11,'Transactions (Dated)'!$C$2:$C$53,"Sell")</f>
        <v>0</v>
      </c>
      <c r="AL429" s="40">
        <f ca="1">AL428+SUMIFS('Transactions (Dated)'!$E$2:$E$53,'Transactions (Dated)'!$D$2:$D$53,'Share Values'!$X429,'Transactions (Dated)'!$B$2:$B$53,'Share Values'!AL$11,'Transactions (Dated)'!$C$2:$C$53,"Buy")-SUMIFS('Transactions (Dated)'!$E$2:$E$53,'Transactions (Dated)'!$D$2:$D$53,'Share Values'!$X429,'Transactions (Dated)'!$B$2:$B$53,'Share Values'!AL$11,'Transactions (Dated)'!$C$2:$C$53,"Sell")</f>
        <v>0</v>
      </c>
      <c r="AM429" s="40">
        <f ca="1">AM428+SUMIFS('Transactions (Dated)'!$E$2:$E$53,'Transactions (Dated)'!$D$2:$D$53,'Share Values'!$X429,'Transactions (Dated)'!$B$2:$B$53,'Share Values'!AM$11,'Transactions (Dated)'!$C$2:$C$53,"Buy")-SUMIFS('Transactions (Dated)'!$E$2:$E$53,'Transactions (Dated)'!$D$2:$D$53,'Share Values'!$X429,'Transactions (Dated)'!$B$2:$B$53,'Share Values'!AM$11,'Transactions (Dated)'!$C$2:$C$53,"Sell")</f>
        <v>0</v>
      </c>
      <c r="AN429" s="40">
        <f ca="1">AN428+SUMIFS('Transactions (Dated)'!$E$2:$E$53,'Transactions (Dated)'!$D$2:$D$53,'Share Values'!$X429,'Transactions (Dated)'!$B$2:$B$53,'Share Values'!AN$11,'Transactions (Dated)'!$C$2:$C$53,"Buy")-SUMIFS('Transactions (Dated)'!$E$2:$E$53,'Transactions (Dated)'!$D$2:$D$53,'Share Values'!$X429,'Transactions (Dated)'!$B$2:$B$53,'Share Values'!AN$11,'Transactions (Dated)'!$C$2:$C$53,"Sell")</f>
        <v>0</v>
      </c>
      <c r="AO429" s="40"/>
      <c r="AQ429" s="3">
        <f t="shared" si="167"/>
        <v>42521</v>
      </c>
      <c r="AR429" s="6">
        <f t="shared" ca="1" si="168"/>
        <v>44122.499999999993</v>
      </c>
      <c r="AS429" s="6">
        <f t="shared" ca="1" si="169"/>
        <v>20812.500000000004</v>
      </c>
      <c r="AT429" s="6">
        <f t="shared" ca="1" si="170"/>
        <v>549725.85</v>
      </c>
      <c r="AU429" s="6">
        <f t="shared" ca="1" si="171"/>
        <v>70760.800000000003</v>
      </c>
      <c r="AV429" s="6">
        <f t="shared" ca="1" si="172"/>
        <v>34257.32</v>
      </c>
      <c r="AW429" s="6">
        <f t="shared" ca="1" si="173"/>
        <v>0</v>
      </c>
      <c r="AX429" s="6">
        <f t="shared" ca="1" si="174"/>
        <v>48256</v>
      </c>
      <c r="AY429" s="6">
        <f t="shared" ca="1" si="175"/>
        <v>63620.480000000003</v>
      </c>
      <c r="AZ429" s="6">
        <f t="shared" ca="1" si="176"/>
        <v>62881.999999999993</v>
      </c>
      <c r="BA429" s="6">
        <f t="shared" ca="1" si="177"/>
        <v>0</v>
      </c>
      <c r="BB429" s="6">
        <f t="shared" ca="1" si="178"/>
        <v>0</v>
      </c>
      <c r="BC429" s="6">
        <f t="shared" ca="1" si="179"/>
        <v>0</v>
      </c>
      <c r="BD429" s="6">
        <f t="shared" ca="1" si="180"/>
        <v>0</v>
      </c>
      <c r="BE429" s="6">
        <f t="shared" ca="1" si="181"/>
        <v>0</v>
      </c>
      <c r="BF429" s="6">
        <f t="shared" ca="1" si="188"/>
        <v>0</v>
      </c>
      <c r="BG429" s="6">
        <f t="shared" ca="1" si="189"/>
        <v>0</v>
      </c>
      <c r="BH429" s="6"/>
      <c r="BJ429" s="4">
        <f t="shared" ca="1" si="182"/>
        <v>894437.45</v>
      </c>
      <c r="BL429" s="3">
        <f t="shared" si="183"/>
        <v>42521</v>
      </c>
      <c r="BM429" s="6">
        <f>BM428+SUMIFS('Transactions (Dated)'!G:G,'Transactions (Dated)'!D:D,'Share Values'!AQ429)</f>
        <v>64398.239999999991</v>
      </c>
      <c r="BN429" s="6">
        <f ca="1">BN428+SUMIFS('Transactions (Dated)'!$F:$F,'Transactions (Dated)'!$D:$D,$BL429,'Transactions (Dated)'!$B:$B,BN$11,'Transactions (Dated)'!$C:$C,"Dividend (paid to cash)")*Y429</f>
        <v>0</v>
      </c>
      <c r="BO429" s="6">
        <f ca="1">BO428+SUMIFS('Transactions (Dated)'!$F:$F,'Transactions (Dated)'!$D:$D,$BL429,'Transactions (Dated)'!$B:$B,BO$11,'Transactions (Dated)'!$C:$C,"Dividend (paid to cash)")*Z429</f>
        <v>2421.875</v>
      </c>
      <c r="BP429" s="6">
        <f ca="1">BP428+SUMIFS('Transactions (Dated)'!$F:$F,'Transactions (Dated)'!$D:$D,$BL429,'Transactions (Dated)'!$B:$B,BP$11,'Transactions (Dated)'!$C:$C,"Dividend (paid to cash)")*AA429</f>
        <v>39975.296999999999</v>
      </c>
      <c r="BQ429" s="6">
        <f ca="1">BQ428+SUMIFS('Transactions (Dated)'!$F:$F,'Transactions (Dated)'!$D:$D,$BL429,'Transactions (Dated)'!$B:$B,BQ$11,'Transactions (Dated)'!$C:$C,"Dividend (paid to cash)")*AB429</f>
        <v>397.32000000000005</v>
      </c>
      <c r="BR429" s="6">
        <f ca="1">BR428+SUMIFS('Transactions (Dated)'!$F:$F,'Transactions (Dated)'!$D:$D,$BL429,'Transactions (Dated)'!$B:$B,BR$11,'Transactions (Dated)'!$C:$C,"Dividend (paid to cash)")*AC429</f>
        <v>0</v>
      </c>
      <c r="BS429" s="6">
        <f ca="1">BS428+SUMIFS('Transactions (Dated)'!$F:$F,'Transactions (Dated)'!$D:$D,$BL429,'Transactions (Dated)'!$B:$B,BS$11,'Transactions (Dated)'!$C:$C,"Dividend (paid to cash)")*AD429</f>
        <v>0</v>
      </c>
      <c r="BT429" s="6">
        <f ca="1">BT428+SUMIFS('Transactions (Dated)'!$F:$F,'Transactions (Dated)'!$D:$D,$BL429,'Transactions (Dated)'!$B:$B,BT$11,'Transactions (Dated)'!$C:$C,"Dividend (paid to cash)")*AE429</f>
        <v>1740</v>
      </c>
      <c r="BU429" s="6">
        <f ca="1">BU428+SUMIFS('Transactions (Dated)'!$F:$F,'Transactions (Dated)'!$D:$D,$BL429,'Transactions (Dated)'!$B:$B,BU$11,'Transactions (Dated)'!$C:$C,"Dividend (paid to cash)")*AF429</f>
        <v>0</v>
      </c>
      <c r="BV429" s="6">
        <f ca="1">BV428+SUMIFS('Transactions (Dated)'!$F:$F,'Transactions (Dated)'!$D:$D,$BL429,'Transactions (Dated)'!$B:$B,BV$11,'Transactions (Dated)'!$C:$C,"Dividend (paid to cash)")*AG429</f>
        <v>0</v>
      </c>
      <c r="BW429" s="6">
        <f ca="1">BW428+SUMIFS('Transactions (Dated)'!$F:$F,'Transactions (Dated)'!$D:$D,$BL429,'Transactions (Dated)'!$B:$B,BW$11,'Transactions (Dated)'!$C:$C,"Dividend (paid to cash)")*AH429</f>
        <v>0</v>
      </c>
      <c r="BX429" s="6">
        <f ca="1">BX428+SUMIFS('Transactions (Dated)'!$F:$F,'Transactions (Dated)'!$D:$D,$BL429,'Transactions (Dated)'!$B:$B,BX$11,'Transactions (Dated)'!$C:$C,"Dividend (paid to cash)")*AI429</f>
        <v>0</v>
      </c>
      <c r="BY429" s="6">
        <f ca="1">BY428+SUMIFS('Transactions (Dated)'!$F:$F,'Transactions (Dated)'!$D:$D,$BL429,'Transactions (Dated)'!$B:$B,BY$11,'Transactions (Dated)'!$C:$C,"Dividend (paid to cash)")*AJ429</f>
        <v>0</v>
      </c>
      <c r="BZ429" s="6">
        <f ca="1">BZ428+SUMIFS('Transactions (Dated)'!$F:$F,'Transactions (Dated)'!$D:$D,$BL429,'Transactions (Dated)'!$B:$B,BZ$11,'Transactions (Dated)'!$C:$C,"Dividend (paid to cash)")*AK429</f>
        <v>0</v>
      </c>
      <c r="CA429" s="6">
        <f ca="1">CA428+SUMIFS('Transactions (Dated)'!$F:$F,'Transactions (Dated)'!$D:$D,$BL429,'Transactions (Dated)'!$B:$B,CA$11,'Transactions (Dated)'!$C:$C,"Dividend (paid to cash)")*AL429</f>
        <v>0</v>
      </c>
      <c r="CB429" s="6">
        <v>0</v>
      </c>
      <c r="CC429" s="6">
        <v>0</v>
      </c>
      <c r="CD429" s="6"/>
      <c r="CF429" s="6">
        <f t="shared" ca="1" si="190"/>
        <v>108932.73199999999</v>
      </c>
      <c r="CH429" s="3">
        <f t="shared" si="191"/>
        <v>42521</v>
      </c>
      <c r="CI429" s="4">
        <f t="shared" ca="1" si="184"/>
        <v>894437.45</v>
      </c>
      <c r="CJ429" s="4">
        <f t="shared" ca="1" si="185"/>
        <v>108932.73199999999</v>
      </c>
      <c r="CL429" s="4">
        <f t="shared" ca="1" si="186"/>
        <v>1003370.1819999999</v>
      </c>
    </row>
    <row r="430" spans="2:90" x14ac:dyDescent="0.15">
      <c r="B430" s="3">
        <f t="shared" si="187"/>
        <v>42522</v>
      </c>
      <c r="C430" s="2">
        <v>14063.5</v>
      </c>
      <c r="E430" s="70">
        <v>42522</v>
      </c>
      <c r="F430" s="69">
        <v>9.4700000000000006</v>
      </c>
      <c r="G430" s="69">
        <v>2.2400000000000002</v>
      </c>
      <c r="H430" s="69">
        <v>19.03</v>
      </c>
      <c r="I430" s="69">
        <v>37.46</v>
      </c>
      <c r="J430" s="69">
        <v>14.33</v>
      </c>
      <c r="K430" s="69">
        <v>12.77</v>
      </c>
      <c r="L430" s="69">
        <v>16.57</v>
      </c>
      <c r="M430" s="69">
        <v>4.3499999999999996</v>
      </c>
      <c r="N430" s="69">
        <v>9.11</v>
      </c>
      <c r="O430" s="69">
        <v>9.31</v>
      </c>
      <c r="P430" s="69">
        <v>28.7</v>
      </c>
      <c r="Q430" s="69">
        <v>1.1299999999999999</v>
      </c>
      <c r="R430" s="69">
        <v>5.0199999999999996</v>
      </c>
      <c r="S430" s="69">
        <v>41.09</v>
      </c>
      <c r="T430" s="69"/>
      <c r="U430">
        <v>41.09</v>
      </c>
      <c r="V430" s="4"/>
      <c r="X430" s="3">
        <f t="shared" si="166"/>
        <v>42522</v>
      </c>
      <c r="Y430" s="40">
        <f ca="1">Y429+SUMIFS('Transactions (Dated)'!$E$2:$E$53,'Transactions (Dated)'!$D$2:$D$53,'Share Values'!$X430,'Transactions (Dated)'!$B$2:$B$53,'Share Values'!Y$11,'Transactions (Dated)'!$C$2:$C$53,"Buy")-SUMIFS('Transactions (Dated)'!$E$2:$E$53,'Transactions (Dated)'!$D$2:$D$53,'Share Values'!$X430,'Transactions (Dated)'!$B$2:$B$53,'Share Values'!Y$11,'Transactions (Dated)'!$C$2:$C$53,"Sell")</f>
        <v>4625</v>
      </c>
      <c r="Z430" s="40">
        <f ca="1">Z429+SUMIFS('Transactions (Dated)'!$E$2:$E$53,'Transactions (Dated)'!$D$2:$D$53,'Share Values'!$X430,'Transactions (Dated)'!$B$2:$B$53,'Share Values'!Z$11,'Transactions (Dated)'!$C$2:$C$53,"Buy")-SUMIFS('Transactions (Dated)'!$E$2:$E$53,'Transactions (Dated)'!$D$2:$D$53,'Share Values'!$X430,'Transactions (Dated)'!$B$2:$B$53,'Share Values'!Z$11,'Transactions (Dated)'!$C$2:$C$53,"Sell")</f>
        <v>9375</v>
      </c>
      <c r="AA430" s="40">
        <f ca="1">AA429+SUMIFS('Transactions (Dated)'!$E$2:$E$53,'Transactions (Dated)'!$D$2:$D$53,'Share Values'!$X430,'Transactions (Dated)'!$B$2:$B$53,'Share Values'!AA$11,'Transactions (Dated)'!$C$2:$C$53,"Buy")-SUMIFS('Transactions (Dated)'!$E$2:$E$53,'Transactions (Dated)'!$D$2:$D$53,'Share Values'!$X430,'Transactions (Dated)'!$B$2:$B$53,'Share Values'!AA$11,'Transactions (Dated)'!$C$2:$C$53,"Sell")</f>
        <v>28857</v>
      </c>
      <c r="AB430" s="40">
        <f ca="1">AB429+SUMIFS('Transactions (Dated)'!$E$2:$E$53,'Transactions (Dated)'!$D$2:$D$53,'Share Values'!$X430,'Transactions (Dated)'!$B$2:$B$53,'Share Values'!AB$11,'Transactions (Dated)'!$C$2:$C$53,"Buy")-SUMIFS('Transactions (Dated)'!$E$2:$E$53,'Transactions (Dated)'!$D$2:$D$53,'Share Values'!$X430,'Transactions (Dated)'!$B$2:$B$53,'Share Values'!AB$11,'Transactions (Dated)'!$C$2:$C$53,"Sell")</f>
        <v>1892</v>
      </c>
      <c r="AC430" s="40">
        <f ca="1">AC429+SUMIFS('Transactions (Dated)'!$E$2:$E$53,'Transactions (Dated)'!$D$2:$D$53,'Share Values'!$X430,'Transactions (Dated)'!$B$2:$B$53,'Share Values'!AC$11,'Transactions (Dated)'!$C$2:$C$53,"Buy")-SUMIFS('Transactions (Dated)'!$E$2:$E$53,'Transactions (Dated)'!$D$2:$D$53,'Share Values'!$X430,'Transactions (Dated)'!$B$2:$B$53,'Share Values'!AC$11,'Transactions (Dated)'!$C$2:$C$53,"Sell")</f>
        <v>2348</v>
      </c>
      <c r="AD430" s="40">
        <f ca="1">AD429+SUMIFS('Transactions (Dated)'!$E$2:$E$53,'Transactions (Dated)'!$D$2:$D$53,'Share Values'!$X430,'Transactions (Dated)'!$B$2:$B$53,'Share Values'!AD$11,'Transactions (Dated)'!$C$2:$C$53,"Buy")-SUMIFS('Transactions (Dated)'!$E$2:$E$53,'Transactions (Dated)'!$D$2:$D$53,'Share Values'!$X430,'Transactions (Dated)'!$B$2:$B$53,'Share Values'!AD$11,'Transactions (Dated)'!$C$2:$C$53,"Sell")</f>
        <v>0</v>
      </c>
      <c r="AE430" s="40">
        <f ca="1">AE429+SUMIFS('Transactions (Dated)'!$E$2:$E$53,'Transactions (Dated)'!$D$2:$D$53,'Share Values'!$X430,'Transactions (Dated)'!$B$2:$B$53,'Share Values'!AE$11,'Transactions (Dated)'!$C$2:$C$53,"Buy")-SUMIFS('Transactions (Dated)'!$E$2:$E$53,'Transactions (Dated)'!$D$2:$D$53,'Share Values'!$X430,'Transactions (Dated)'!$B$2:$B$53,'Share Values'!AE$11,'Transactions (Dated)'!$C$2:$C$53,"Sell")</f>
        <v>2900</v>
      </c>
      <c r="AF430" s="40">
        <f ca="1">AF429+SUMIFS('Transactions (Dated)'!$E$2:$E$53,'Transactions (Dated)'!$D$2:$D$53,'Share Values'!$X430,'Transactions (Dated)'!$B$2:$B$53,'Share Values'!AF$11,'Transactions (Dated)'!$C$2:$C$53,"Buy")-SUMIFS('Transactions (Dated)'!$E$2:$E$53,'Transactions (Dated)'!$D$2:$D$53,'Share Values'!$X430,'Transactions (Dated)'!$B$2:$B$53,'Share Values'!AF$11,'Transactions (Dated)'!$C$2:$C$53,"Sell")</f>
        <v>14201</v>
      </c>
      <c r="AG430" s="40">
        <f ca="1">AG429+SUMIFS('Transactions (Dated)'!$E$2:$E$53,'Transactions (Dated)'!$D$2:$D$53,'Share Values'!$X430,'Transactions (Dated)'!$B$2:$B$53,'Share Values'!AG$11,'Transactions (Dated)'!$C$2:$C$53,"Buy")-SUMIFS('Transactions (Dated)'!$E$2:$E$53,'Transactions (Dated)'!$D$2:$D$53,'Share Values'!$X430,'Transactions (Dated)'!$B$2:$B$53,'Share Values'!AG$11,'Transactions (Dated)'!$C$2:$C$53,"Sell")</f>
        <v>6835</v>
      </c>
      <c r="AH430" s="40">
        <f ca="1">AH429+SUMIFS('Transactions (Dated)'!$E$2:$E$53,'Transactions (Dated)'!$D$2:$D$53,'Share Values'!$X430,'Transactions (Dated)'!$B$2:$B$53,'Share Values'!AH$11,'Transactions (Dated)'!$C$2:$C$53,"Buy")-SUMIFS('Transactions (Dated)'!$E$2:$E$53,'Transactions (Dated)'!$D$2:$D$53,'Share Values'!$X430,'Transactions (Dated)'!$B$2:$B$53,'Share Values'!AH$11,'Transactions (Dated)'!$C$2:$C$53,"Sell")</f>
        <v>0</v>
      </c>
      <c r="AI430" s="40">
        <f ca="1">AI429+SUMIFS('Transactions (Dated)'!$E$2:$E$53,'Transactions (Dated)'!$D$2:$D$53,'Share Values'!$X430,'Transactions (Dated)'!$B$2:$B$53,'Share Values'!AI$11,'Transactions (Dated)'!$C$2:$C$53,"Buy")-SUMIFS('Transactions (Dated)'!$E$2:$E$53,'Transactions (Dated)'!$D$2:$D$53,'Share Values'!$X430,'Transactions (Dated)'!$B$2:$B$53,'Share Values'!AI$11,'Transactions (Dated)'!$C$2:$C$53,"Sell")</f>
        <v>0</v>
      </c>
      <c r="AJ430" s="40">
        <f ca="1">AJ429+SUMIFS('Transactions (Dated)'!$E$2:$E$53,'Transactions (Dated)'!$D$2:$D$53,'Share Values'!$X430,'Transactions (Dated)'!$B$2:$B$53,'Share Values'!AJ$11,'Transactions (Dated)'!$C$2:$C$53,"Buy")-SUMIFS('Transactions (Dated)'!$E$2:$E$53,'Transactions (Dated)'!$D$2:$D$53,'Share Values'!$X430,'Transactions (Dated)'!$B$2:$B$53,'Share Values'!AJ$11,'Transactions (Dated)'!$C$2:$C$53,"Sell")</f>
        <v>0</v>
      </c>
      <c r="AK430" s="40">
        <f ca="1">AK429+SUMIFS('Transactions (Dated)'!$E$2:$E$53,'Transactions (Dated)'!$D$2:$D$53,'Share Values'!$X430,'Transactions (Dated)'!$B$2:$B$53,'Share Values'!AK$11,'Transactions (Dated)'!$C$2:$C$53,"Buy")-SUMIFS('Transactions (Dated)'!$E$2:$E$53,'Transactions (Dated)'!$D$2:$D$53,'Share Values'!$X430,'Transactions (Dated)'!$B$2:$B$53,'Share Values'!AK$11,'Transactions (Dated)'!$C$2:$C$53,"Sell")</f>
        <v>0</v>
      </c>
      <c r="AL430" s="40">
        <f ca="1">AL429+SUMIFS('Transactions (Dated)'!$E$2:$E$53,'Transactions (Dated)'!$D$2:$D$53,'Share Values'!$X430,'Transactions (Dated)'!$B$2:$B$53,'Share Values'!AL$11,'Transactions (Dated)'!$C$2:$C$53,"Buy")-SUMIFS('Transactions (Dated)'!$E$2:$E$53,'Transactions (Dated)'!$D$2:$D$53,'Share Values'!$X430,'Transactions (Dated)'!$B$2:$B$53,'Share Values'!AL$11,'Transactions (Dated)'!$C$2:$C$53,"Sell")</f>
        <v>0</v>
      </c>
      <c r="AM430" s="40">
        <f ca="1">AM429+SUMIFS('Transactions (Dated)'!$E$2:$E$53,'Transactions (Dated)'!$D$2:$D$53,'Share Values'!$X430,'Transactions (Dated)'!$B$2:$B$53,'Share Values'!AM$11,'Transactions (Dated)'!$C$2:$C$53,"Buy")-SUMIFS('Transactions (Dated)'!$E$2:$E$53,'Transactions (Dated)'!$D$2:$D$53,'Share Values'!$X430,'Transactions (Dated)'!$B$2:$B$53,'Share Values'!AM$11,'Transactions (Dated)'!$C$2:$C$53,"Sell")</f>
        <v>0</v>
      </c>
      <c r="AN430" s="40">
        <f ca="1">AN429+SUMIFS('Transactions (Dated)'!$E$2:$E$53,'Transactions (Dated)'!$D$2:$D$53,'Share Values'!$X430,'Transactions (Dated)'!$B$2:$B$53,'Share Values'!AN$11,'Transactions (Dated)'!$C$2:$C$53,"Buy")-SUMIFS('Transactions (Dated)'!$E$2:$E$53,'Transactions (Dated)'!$D$2:$D$53,'Share Values'!$X430,'Transactions (Dated)'!$B$2:$B$53,'Share Values'!AN$11,'Transactions (Dated)'!$C$2:$C$53,"Sell")</f>
        <v>0</v>
      </c>
      <c r="AO430" s="40"/>
      <c r="AQ430" s="3">
        <f t="shared" si="167"/>
        <v>42522</v>
      </c>
      <c r="AR430" s="6">
        <f t="shared" ca="1" si="168"/>
        <v>43798.75</v>
      </c>
      <c r="AS430" s="6">
        <f t="shared" ca="1" si="169"/>
        <v>21000.000000000004</v>
      </c>
      <c r="AT430" s="6">
        <f t="shared" ca="1" si="170"/>
        <v>549148.71000000008</v>
      </c>
      <c r="AU430" s="6">
        <f t="shared" ca="1" si="171"/>
        <v>70874.320000000007</v>
      </c>
      <c r="AV430" s="6">
        <f t="shared" ca="1" si="172"/>
        <v>33646.840000000004</v>
      </c>
      <c r="AW430" s="6">
        <f t="shared" ca="1" si="173"/>
        <v>0</v>
      </c>
      <c r="AX430" s="6">
        <f t="shared" ca="1" si="174"/>
        <v>48053</v>
      </c>
      <c r="AY430" s="6">
        <f t="shared" ca="1" si="175"/>
        <v>61774.35</v>
      </c>
      <c r="AZ430" s="6">
        <f t="shared" ca="1" si="176"/>
        <v>62266.85</v>
      </c>
      <c r="BA430" s="6">
        <f t="shared" ca="1" si="177"/>
        <v>0</v>
      </c>
      <c r="BB430" s="6">
        <f t="shared" ca="1" si="178"/>
        <v>0</v>
      </c>
      <c r="BC430" s="6">
        <f t="shared" ca="1" si="179"/>
        <v>0</v>
      </c>
      <c r="BD430" s="6">
        <f t="shared" ca="1" si="180"/>
        <v>0</v>
      </c>
      <c r="BE430" s="6">
        <f t="shared" ca="1" si="181"/>
        <v>0</v>
      </c>
      <c r="BF430" s="6">
        <f t="shared" ca="1" si="188"/>
        <v>0</v>
      </c>
      <c r="BG430" s="6">
        <f t="shared" ca="1" si="189"/>
        <v>0</v>
      </c>
      <c r="BH430" s="6"/>
      <c r="BJ430" s="4">
        <f t="shared" ca="1" si="182"/>
        <v>890562.82</v>
      </c>
      <c r="BL430" s="3">
        <f t="shared" si="183"/>
        <v>42522</v>
      </c>
      <c r="BM430" s="6">
        <f>BM429+SUMIFS('Transactions (Dated)'!G:G,'Transactions (Dated)'!D:D,'Share Values'!AQ430)</f>
        <v>64398.239999999991</v>
      </c>
      <c r="BN430" s="6">
        <f ca="1">BN429+SUMIFS('Transactions (Dated)'!$F:$F,'Transactions (Dated)'!$D:$D,$BL430,'Transactions (Dated)'!$B:$B,BN$11,'Transactions (Dated)'!$C:$C,"Dividend (paid to cash)")*Y430</f>
        <v>0</v>
      </c>
      <c r="BO430" s="6">
        <f ca="1">BO429+SUMIFS('Transactions (Dated)'!$F:$F,'Transactions (Dated)'!$D:$D,$BL430,'Transactions (Dated)'!$B:$B,BO$11,'Transactions (Dated)'!$C:$C,"Dividend (paid to cash)")*Z430</f>
        <v>2421.875</v>
      </c>
      <c r="BP430" s="6">
        <f ca="1">BP429+SUMIFS('Transactions (Dated)'!$F:$F,'Transactions (Dated)'!$D:$D,$BL430,'Transactions (Dated)'!$B:$B,BP$11,'Transactions (Dated)'!$C:$C,"Dividend (paid to cash)")*AA430</f>
        <v>39975.296999999999</v>
      </c>
      <c r="BQ430" s="6">
        <f ca="1">BQ429+SUMIFS('Transactions (Dated)'!$F:$F,'Transactions (Dated)'!$D:$D,$BL430,'Transactions (Dated)'!$B:$B,BQ$11,'Transactions (Dated)'!$C:$C,"Dividend (paid to cash)")*AB430</f>
        <v>397.32000000000005</v>
      </c>
      <c r="BR430" s="6">
        <f ca="1">BR429+SUMIFS('Transactions (Dated)'!$F:$F,'Transactions (Dated)'!$D:$D,$BL430,'Transactions (Dated)'!$B:$B,BR$11,'Transactions (Dated)'!$C:$C,"Dividend (paid to cash)")*AC430</f>
        <v>0</v>
      </c>
      <c r="BS430" s="6">
        <f ca="1">BS429+SUMIFS('Transactions (Dated)'!$F:$F,'Transactions (Dated)'!$D:$D,$BL430,'Transactions (Dated)'!$B:$B,BS$11,'Transactions (Dated)'!$C:$C,"Dividend (paid to cash)")*AD430</f>
        <v>0</v>
      </c>
      <c r="BT430" s="6">
        <f ca="1">BT429+SUMIFS('Transactions (Dated)'!$F:$F,'Transactions (Dated)'!$D:$D,$BL430,'Transactions (Dated)'!$B:$B,BT$11,'Transactions (Dated)'!$C:$C,"Dividend (paid to cash)")*AE430</f>
        <v>1740</v>
      </c>
      <c r="BU430" s="6">
        <f ca="1">BU429+SUMIFS('Transactions (Dated)'!$F:$F,'Transactions (Dated)'!$D:$D,$BL430,'Transactions (Dated)'!$B:$B,BU$11,'Transactions (Dated)'!$C:$C,"Dividend (paid to cash)")*AF430</f>
        <v>0</v>
      </c>
      <c r="BV430" s="6">
        <f ca="1">BV429+SUMIFS('Transactions (Dated)'!$F:$F,'Transactions (Dated)'!$D:$D,$BL430,'Transactions (Dated)'!$B:$B,BV$11,'Transactions (Dated)'!$C:$C,"Dividend (paid to cash)")*AG430</f>
        <v>0</v>
      </c>
      <c r="BW430" s="6">
        <f ca="1">BW429+SUMIFS('Transactions (Dated)'!$F:$F,'Transactions (Dated)'!$D:$D,$BL430,'Transactions (Dated)'!$B:$B,BW$11,'Transactions (Dated)'!$C:$C,"Dividend (paid to cash)")*AH430</f>
        <v>0</v>
      </c>
      <c r="BX430" s="6">
        <f ca="1">BX429+SUMIFS('Transactions (Dated)'!$F:$F,'Transactions (Dated)'!$D:$D,$BL430,'Transactions (Dated)'!$B:$B,BX$11,'Transactions (Dated)'!$C:$C,"Dividend (paid to cash)")*AI430</f>
        <v>0</v>
      </c>
      <c r="BY430" s="6">
        <f ca="1">BY429+SUMIFS('Transactions (Dated)'!$F:$F,'Transactions (Dated)'!$D:$D,$BL430,'Transactions (Dated)'!$B:$B,BY$11,'Transactions (Dated)'!$C:$C,"Dividend (paid to cash)")*AJ430</f>
        <v>0</v>
      </c>
      <c r="BZ430" s="6">
        <f ca="1">BZ429+SUMIFS('Transactions (Dated)'!$F:$F,'Transactions (Dated)'!$D:$D,$BL430,'Transactions (Dated)'!$B:$B,BZ$11,'Transactions (Dated)'!$C:$C,"Dividend (paid to cash)")*AK430</f>
        <v>0</v>
      </c>
      <c r="CA430" s="6">
        <f ca="1">CA429+SUMIFS('Transactions (Dated)'!$F:$F,'Transactions (Dated)'!$D:$D,$BL430,'Transactions (Dated)'!$B:$B,CA$11,'Transactions (Dated)'!$C:$C,"Dividend (paid to cash)")*AL430</f>
        <v>0</v>
      </c>
      <c r="CB430" s="6">
        <v>0</v>
      </c>
      <c r="CC430" s="6">
        <v>0</v>
      </c>
      <c r="CD430" s="6"/>
      <c r="CF430" s="6">
        <f t="shared" ca="1" si="190"/>
        <v>108932.73199999999</v>
      </c>
      <c r="CH430" s="3">
        <f t="shared" si="191"/>
        <v>42522</v>
      </c>
      <c r="CI430" s="4">
        <f t="shared" ca="1" si="184"/>
        <v>890562.82</v>
      </c>
      <c r="CJ430" s="4">
        <f t="shared" ca="1" si="185"/>
        <v>108932.73199999999</v>
      </c>
      <c r="CL430" s="4">
        <f t="shared" ca="1" si="186"/>
        <v>999495.55199999991</v>
      </c>
    </row>
    <row r="431" spans="2:90" x14ac:dyDescent="0.15">
      <c r="B431" s="3">
        <f t="shared" si="187"/>
        <v>42523</v>
      </c>
      <c r="C431" s="2">
        <v>14137</v>
      </c>
      <c r="E431" s="70">
        <v>42523</v>
      </c>
      <c r="F431" s="69">
        <v>9.58</v>
      </c>
      <c r="G431" s="69">
        <v>2.19</v>
      </c>
      <c r="H431" s="69">
        <v>19.14</v>
      </c>
      <c r="I431" s="69">
        <v>37.49</v>
      </c>
      <c r="J431" s="69">
        <v>14.36</v>
      </c>
      <c r="K431" s="69">
        <v>12.86</v>
      </c>
      <c r="L431" s="69">
        <v>16.54</v>
      </c>
      <c r="M431" s="69">
        <v>4.3099999999999996</v>
      </c>
      <c r="N431" s="69">
        <v>9.11</v>
      </c>
      <c r="O431" s="69">
        <v>9.2200000000000006</v>
      </c>
      <c r="P431" s="69">
        <v>28.46</v>
      </c>
      <c r="Q431" s="69">
        <v>1.1499999999999999</v>
      </c>
      <c r="R431" s="69">
        <v>5.0599999999999996</v>
      </c>
      <c r="S431" s="69">
        <v>41.14</v>
      </c>
      <c r="T431" s="69"/>
      <c r="U431">
        <v>41.14</v>
      </c>
      <c r="V431" s="4"/>
      <c r="X431" s="3">
        <f t="shared" si="166"/>
        <v>42523</v>
      </c>
      <c r="Y431" s="40">
        <f ca="1">Y430+SUMIFS('Transactions (Dated)'!$E$2:$E$53,'Transactions (Dated)'!$D$2:$D$53,'Share Values'!$X431,'Transactions (Dated)'!$B$2:$B$53,'Share Values'!Y$11,'Transactions (Dated)'!$C$2:$C$53,"Buy")-SUMIFS('Transactions (Dated)'!$E$2:$E$53,'Transactions (Dated)'!$D$2:$D$53,'Share Values'!$X431,'Transactions (Dated)'!$B$2:$B$53,'Share Values'!Y$11,'Transactions (Dated)'!$C$2:$C$53,"Sell")</f>
        <v>4625</v>
      </c>
      <c r="Z431" s="40">
        <f ca="1">Z430+SUMIFS('Transactions (Dated)'!$E$2:$E$53,'Transactions (Dated)'!$D$2:$D$53,'Share Values'!$X431,'Transactions (Dated)'!$B$2:$B$53,'Share Values'!Z$11,'Transactions (Dated)'!$C$2:$C$53,"Buy")-SUMIFS('Transactions (Dated)'!$E$2:$E$53,'Transactions (Dated)'!$D$2:$D$53,'Share Values'!$X431,'Transactions (Dated)'!$B$2:$B$53,'Share Values'!Z$11,'Transactions (Dated)'!$C$2:$C$53,"Sell")</f>
        <v>9375</v>
      </c>
      <c r="AA431" s="40">
        <f ca="1">AA430+SUMIFS('Transactions (Dated)'!$E$2:$E$53,'Transactions (Dated)'!$D$2:$D$53,'Share Values'!$X431,'Transactions (Dated)'!$B$2:$B$53,'Share Values'!AA$11,'Transactions (Dated)'!$C$2:$C$53,"Buy")-SUMIFS('Transactions (Dated)'!$E$2:$E$53,'Transactions (Dated)'!$D$2:$D$53,'Share Values'!$X431,'Transactions (Dated)'!$B$2:$B$53,'Share Values'!AA$11,'Transactions (Dated)'!$C$2:$C$53,"Sell")</f>
        <v>28857</v>
      </c>
      <c r="AB431" s="40">
        <f ca="1">AB430+SUMIFS('Transactions (Dated)'!$E$2:$E$53,'Transactions (Dated)'!$D$2:$D$53,'Share Values'!$X431,'Transactions (Dated)'!$B$2:$B$53,'Share Values'!AB$11,'Transactions (Dated)'!$C$2:$C$53,"Buy")-SUMIFS('Transactions (Dated)'!$E$2:$E$53,'Transactions (Dated)'!$D$2:$D$53,'Share Values'!$X431,'Transactions (Dated)'!$B$2:$B$53,'Share Values'!AB$11,'Transactions (Dated)'!$C$2:$C$53,"Sell")</f>
        <v>1892</v>
      </c>
      <c r="AC431" s="40">
        <f ca="1">AC430+SUMIFS('Transactions (Dated)'!$E$2:$E$53,'Transactions (Dated)'!$D$2:$D$53,'Share Values'!$X431,'Transactions (Dated)'!$B$2:$B$53,'Share Values'!AC$11,'Transactions (Dated)'!$C$2:$C$53,"Buy")-SUMIFS('Transactions (Dated)'!$E$2:$E$53,'Transactions (Dated)'!$D$2:$D$53,'Share Values'!$X431,'Transactions (Dated)'!$B$2:$B$53,'Share Values'!AC$11,'Transactions (Dated)'!$C$2:$C$53,"Sell")</f>
        <v>2348</v>
      </c>
      <c r="AD431" s="40">
        <f ca="1">AD430+SUMIFS('Transactions (Dated)'!$E$2:$E$53,'Transactions (Dated)'!$D$2:$D$53,'Share Values'!$X431,'Transactions (Dated)'!$B$2:$B$53,'Share Values'!AD$11,'Transactions (Dated)'!$C$2:$C$53,"Buy")-SUMIFS('Transactions (Dated)'!$E$2:$E$53,'Transactions (Dated)'!$D$2:$D$53,'Share Values'!$X431,'Transactions (Dated)'!$B$2:$B$53,'Share Values'!AD$11,'Transactions (Dated)'!$C$2:$C$53,"Sell")</f>
        <v>0</v>
      </c>
      <c r="AE431" s="40">
        <f ca="1">AE430+SUMIFS('Transactions (Dated)'!$E$2:$E$53,'Transactions (Dated)'!$D$2:$D$53,'Share Values'!$X431,'Transactions (Dated)'!$B$2:$B$53,'Share Values'!AE$11,'Transactions (Dated)'!$C$2:$C$53,"Buy")-SUMIFS('Transactions (Dated)'!$E$2:$E$53,'Transactions (Dated)'!$D$2:$D$53,'Share Values'!$X431,'Transactions (Dated)'!$B$2:$B$53,'Share Values'!AE$11,'Transactions (Dated)'!$C$2:$C$53,"Sell")</f>
        <v>2900</v>
      </c>
      <c r="AF431" s="40">
        <f ca="1">AF430+SUMIFS('Transactions (Dated)'!$E$2:$E$53,'Transactions (Dated)'!$D$2:$D$53,'Share Values'!$X431,'Transactions (Dated)'!$B$2:$B$53,'Share Values'!AF$11,'Transactions (Dated)'!$C$2:$C$53,"Buy")-SUMIFS('Transactions (Dated)'!$E$2:$E$53,'Transactions (Dated)'!$D$2:$D$53,'Share Values'!$X431,'Transactions (Dated)'!$B$2:$B$53,'Share Values'!AF$11,'Transactions (Dated)'!$C$2:$C$53,"Sell")</f>
        <v>14201</v>
      </c>
      <c r="AG431" s="40">
        <f ca="1">AG430+SUMIFS('Transactions (Dated)'!$E$2:$E$53,'Transactions (Dated)'!$D$2:$D$53,'Share Values'!$X431,'Transactions (Dated)'!$B$2:$B$53,'Share Values'!AG$11,'Transactions (Dated)'!$C$2:$C$53,"Buy")-SUMIFS('Transactions (Dated)'!$E$2:$E$53,'Transactions (Dated)'!$D$2:$D$53,'Share Values'!$X431,'Transactions (Dated)'!$B$2:$B$53,'Share Values'!AG$11,'Transactions (Dated)'!$C$2:$C$53,"Sell")</f>
        <v>6835</v>
      </c>
      <c r="AH431" s="40">
        <f ca="1">AH430+SUMIFS('Transactions (Dated)'!$E$2:$E$53,'Transactions (Dated)'!$D$2:$D$53,'Share Values'!$X431,'Transactions (Dated)'!$B$2:$B$53,'Share Values'!AH$11,'Transactions (Dated)'!$C$2:$C$53,"Buy")-SUMIFS('Transactions (Dated)'!$E$2:$E$53,'Transactions (Dated)'!$D$2:$D$53,'Share Values'!$X431,'Transactions (Dated)'!$B$2:$B$53,'Share Values'!AH$11,'Transactions (Dated)'!$C$2:$C$53,"Sell")</f>
        <v>0</v>
      </c>
      <c r="AI431" s="40">
        <f ca="1">AI430+SUMIFS('Transactions (Dated)'!$E$2:$E$53,'Transactions (Dated)'!$D$2:$D$53,'Share Values'!$X431,'Transactions (Dated)'!$B$2:$B$53,'Share Values'!AI$11,'Transactions (Dated)'!$C$2:$C$53,"Buy")-SUMIFS('Transactions (Dated)'!$E$2:$E$53,'Transactions (Dated)'!$D$2:$D$53,'Share Values'!$X431,'Transactions (Dated)'!$B$2:$B$53,'Share Values'!AI$11,'Transactions (Dated)'!$C$2:$C$53,"Sell")</f>
        <v>0</v>
      </c>
      <c r="AJ431" s="40">
        <f ca="1">AJ430+SUMIFS('Transactions (Dated)'!$E$2:$E$53,'Transactions (Dated)'!$D$2:$D$53,'Share Values'!$X431,'Transactions (Dated)'!$B$2:$B$53,'Share Values'!AJ$11,'Transactions (Dated)'!$C$2:$C$53,"Buy")-SUMIFS('Transactions (Dated)'!$E$2:$E$53,'Transactions (Dated)'!$D$2:$D$53,'Share Values'!$X431,'Transactions (Dated)'!$B$2:$B$53,'Share Values'!AJ$11,'Transactions (Dated)'!$C$2:$C$53,"Sell")</f>
        <v>0</v>
      </c>
      <c r="AK431" s="40">
        <f ca="1">AK430+SUMIFS('Transactions (Dated)'!$E$2:$E$53,'Transactions (Dated)'!$D$2:$D$53,'Share Values'!$X431,'Transactions (Dated)'!$B$2:$B$53,'Share Values'!AK$11,'Transactions (Dated)'!$C$2:$C$53,"Buy")-SUMIFS('Transactions (Dated)'!$E$2:$E$53,'Transactions (Dated)'!$D$2:$D$53,'Share Values'!$X431,'Transactions (Dated)'!$B$2:$B$53,'Share Values'!AK$11,'Transactions (Dated)'!$C$2:$C$53,"Sell")</f>
        <v>0</v>
      </c>
      <c r="AL431" s="40">
        <f ca="1">AL430+SUMIFS('Transactions (Dated)'!$E$2:$E$53,'Transactions (Dated)'!$D$2:$D$53,'Share Values'!$X431,'Transactions (Dated)'!$B$2:$B$53,'Share Values'!AL$11,'Transactions (Dated)'!$C$2:$C$53,"Buy")-SUMIFS('Transactions (Dated)'!$E$2:$E$53,'Transactions (Dated)'!$D$2:$D$53,'Share Values'!$X431,'Transactions (Dated)'!$B$2:$B$53,'Share Values'!AL$11,'Transactions (Dated)'!$C$2:$C$53,"Sell")</f>
        <v>0</v>
      </c>
      <c r="AM431" s="40">
        <f ca="1">AM430+SUMIFS('Transactions (Dated)'!$E$2:$E$53,'Transactions (Dated)'!$D$2:$D$53,'Share Values'!$X431,'Transactions (Dated)'!$B$2:$B$53,'Share Values'!AM$11,'Transactions (Dated)'!$C$2:$C$53,"Buy")-SUMIFS('Transactions (Dated)'!$E$2:$E$53,'Transactions (Dated)'!$D$2:$D$53,'Share Values'!$X431,'Transactions (Dated)'!$B$2:$B$53,'Share Values'!AM$11,'Transactions (Dated)'!$C$2:$C$53,"Sell")</f>
        <v>0</v>
      </c>
      <c r="AN431" s="40">
        <f ca="1">AN430+SUMIFS('Transactions (Dated)'!$E$2:$E$53,'Transactions (Dated)'!$D$2:$D$53,'Share Values'!$X431,'Transactions (Dated)'!$B$2:$B$53,'Share Values'!AN$11,'Transactions (Dated)'!$C$2:$C$53,"Buy")-SUMIFS('Transactions (Dated)'!$E$2:$E$53,'Transactions (Dated)'!$D$2:$D$53,'Share Values'!$X431,'Transactions (Dated)'!$B$2:$B$53,'Share Values'!AN$11,'Transactions (Dated)'!$C$2:$C$53,"Sell")</f>
        <v>0</v>
      </c>
      <c r="AO431" s="40"/>
      <c r="AQ431" s="3">
        <f t="shared" si="167"/>
        <v>42523</v>
      </c>
      <c r="AR431" s="6">
        <f t="shared" ca="1" si="168"/>
        <v>44307.5</v>
      </c>
      <c r="AS431" s="6">
        <f t="shared" ca="1" si="169"/>
        <v>20531.25</v>
      </c>
      <c r="AT431" s="6">
        <f t="shared" ca="1" si="170"/>
        <v>552322.98</v>
      </c>
      <c r="AU431" s="6">
        <f t="shared" ca="1" si="171"/>
        <v>70931.08</v>
      </c>
      <c r="AV431" s="6">
        <f t="shared" ca="1" si="172"/>
        <v>33717.279999999999</v>
      </c>
      <c r="AW431" s="6">
        <f t="shared" ca="1" si="173"/>
        <v>0</v>
      </c>
      <c r="AX431" s="6">
        <f t="shared" ca="1" si="174"/>
        <v>47966</v>
      </c>
      <c r="AY431" s="6">
        <f t="shared" ca="1" si="175"/>
        <v>61206.31</v>
      </c>
      <c r="AZ431" s="6">
        <f t="shared" ca="1" si="176"/>
        <v>62266.85</v>
      </c>
      <c r="BA431" s="6">
        <f t="shared" ca="1" si="177"/>
        <v>0</v>
      </c>
      <c r="BB431" s="6">
        <f t="shared" ca="1" si="178"/>
        <v>0</v>
      </c>
      <c r="BC431" s="6">
        <f t="shared" ca="1" si="179"/>
        <v>0</v>
      </c>
      <c r="BD431" s="6">
        <f t="shared" ca="1" si="180"/>
        <v>0</v>
      </c>
      <c r="BE431" s="6">
        <f t="shared" ca="1" si="181"/>
        <v>0</v>
      </c>
      <c r="BF431" s="6">
        <f t="shared" ca="1" si="188"/>
        <v>0</v>
      </c>
      <c r="BG431" s="6">
        <f t="shared" ca="1" si="189"/>
        <v>0</v>
      </c>
      <c r="BH431" s="6"/>
      <c r="BJ431" s="4">
        <f t="shared" ca="1" si="182"/>
        <v>893249.24999999988</v>
      </c>
      <c r="BL431" s="3">
        <f t="shared" si="183"/>
        <v>42523</v>
      </c>
      <c r="BM431" s="6">
        <f>BM430+SUMIFS('Transactions (Dated)'!G:G,'Transactions (Dated)'!D:D,'Share Values'!AQ431)</f>
        <v>64398.239999999991</v>
      </c>
      <c r="BN431" s="6">
        <f ca="1">BN430+SUMIFS('Transactions (Dated)'!$F:$F,'Transactions (Dated)'!$D:$D,$BL431,'Transactions (Dated)'!$B:$B,BN$11,'Transactions (Dated)'!$C:$C,"Dividend (paid to cash)")*Y431</f>
        <v>0</v>
      </c>
      <c r="BO431" s="6">
        <f ca="1">BO430+SUMIFS('Transactions (Dated)'!$F:$F,'Transactions (Dated)'!$D:$D,$BL431,'Transactions (Dated)'!$B:$B,BO$11,'Transactions (Dated)'!$C:$C,"Dividend (paid to cash)")*Z431</f>
        <v>2421.875</v>
      </c>
      <c r="BP431" s="6">
        <f ca="1">BP430+SUMIFS('Transactions (Dated)'!$F:$F,'Transactions (Dated)'!$D:$D,$BL431,'Transactions (Dated)'!$B:$B,BP$11,'Transactions (Dated)'!$C:$C,"Dividend (paid to cash)")*AA431</f>
        <v>39975.296999999999</v>
      </c>
      <c r="BQ431" s="6">
        <f ca="1">BQ430+SUMIFS('Transactions (Dated)'!$F:$F,'Transactions (Dated)'!$D:$D,$BL431,'Transactions (Dated)'!$B:$B,BQ$11,'Transactions (Dated)'!$C:$C,"Dividend (paid to cash)")*AB431</f>
        <v>397.32000000000005</v>
      </c>
      <c r="BR431" s="6">
        <f ca="1">BR430+SUMIFS('Transactions (Dated)'!$F:$F,'Transactions (Dated)'!$D:$D,$BL431,'Transactions (Dated)'!$B:$B,BR$11,'Transactions (Dated)'!$C:$C,"Dividend (paid to cash)")*AC431</f>
        <v>0</v>
      </c>
      <c r="BS431" s="6">
        <f ca="1">BS430+SUMIFS('Transactions (Dated)'!$F:$F,'Transactions (Dated)'!$D:$D,$BL431,'Transactions (Dated)'!$B:$B,BS$11,'Transactions (Dated)'!$C:$C,"Dividend (paid to cash)")*AD431</f>
        <v>0</v>
      </c>
      <c r="BT431" s="6">
        <f ca="1">BT430+SUMIFS('Transactions (Dated)'!$F:$F,'Transactions (Dated)'!$D:$D,$BL431,'Transactions (Dated)'!$B:$B,BT$11,'Transactions (Dated)'!$C:$C,"Dividend (paid to cash)")*AE431</f>
        <v>1740</v>
      </c>
      <c r="BU431" s="6">
        <f ca="1">BU430+SUMIFS('Transactions (Dated)'!$F:$F,'Transactions (Dated)'!$D:$D,$BL431,'Transactions (Dated)'!$B:$B,BU$11,'Transactions (Dated)'!$C:$C,"Dividend (paid to cash)")*AF431</f>
        <v>0</v>
      </c>
      <c r="BV431" s="6">
        <f ca="1">BV430+SUMIFS('Transactions (Dated)'!$F:$F,'Transactions (Dated)'!$D:$D,$BL431,'Transactions (Dated)'!$B:$B,BV$11,'Transactions (Dated)'!$C:$C,"Dividend (paid to cash)")*AG431</f>
        <v>0</v>
      </c>
      <c r="BW431" s="6">
        <f ca="1">BW430+SUMIFS('Transactions (Dated)'!$F:$F,'Transactions (Dated)'!$D:$D,$BL431,'Transactions (Dated)'!$B:$B,BW$11,'Transactions (Dated)'!$C:$C,"Dividend (paid to cash)")*AH431</f>
        <v>0</v>
      </c>
      <c r="BX431" s="6">
        <f ca="1">BX430+SUMIFS('Transactions (Dated)'!$F:$F,'Transactions (Dated)'!$D:$D,$BL431,'Transactions (Dated)'!$B:$B,BX$11,'Transactions (Dated)'!$C:$C,"Dividend (paid to cash)")*AI431</f>
        <v>0</v>
      </c>
      <c r="BY431" s="6">
        <f ca="1">BY430+SUMIFS('Transactions (Dated)'!$F:$F,'Transactions (Dated)'!$D:$D,$BL431,'Transactions (Dated)'!$B:$B,BY$11,'Transactions (Dated)'!$C:$C,"Dividend (paid to cash)")*AJ431</f>
        <v>0</v>
      </c>
      <c r="BZ431" s="6">
        <f ca="1">BZ430+SUMIFS('Transactions (Dated)'!$F:$F,'Transactions (Dated)'!$D:$D,$BL431,'Transactions (Dated)'!$B:$B,BZ$11,'Transactions (Dated)'!$C:$C,"Dividend (paid to cash)")*AK431</f>
        <v>0</v>
      </c>
      <c r="CA431" s="6">
        <f ca="1">CA430+SUMIFS('Transactions (Dated)'!$F:$F,'Transactions (Dated)'!$D:$D,$BL431,'Transactions (Dated)'!$B:$B,CA$11,'Transactions (Dated)'!$C:$C,"Dividend (paid to cash)")*AL431</f>
        <v>0</v>
      </c>
      <c r="CB431" s="6">
        <v>0</v>
      </c>
      <c r="CC431" s="6">
        <v>0</v>
      </c>
      <c r="CD431" s="6"/>
      <c r="CF431" s="6">
        <f t="shared" ca="1" si="190"/>
        <v>108932.73199999999</v>
      </c>
      <c r="CH431" s="3">
        <f t="shared" si="191"/>
        <v>42523</v>
      </c>
      <c r="CI431" s="4">
        <f t="shared" ca="1" si="184"/>
        <v>893249.24999999988</v>
      </c>
      <c r="CJ431" s="4">
        <f t="shared" ca="1" si="185"/>
        <v>108932.73199999999</v>
      </c>
      <c r="CL431" s="4">
        <f t="shared" ca="1" si="186"/>
        <v>1002181.9819999998</v>
      </c>
    </row>
    <row r="432" spans="2:90" x14ac:dyDescent="0.15">
      <c r="B432" s="3">
        <f t="shared" si="187"/>
        <v>42524</v>
      </c>
      <c r="C432" s="2">
        <v>14226.8</v>
      </c>
      <c r="E432" s="70">
        <v>42524</v>
      </c>
      <c r="F432" s="69">
        <v>9.4</v>
      </c>
      <c r="G432" s="69">
        <v>2.2200000000000002</v>
      </c>
      <c r="H432" s="69">
        <v>19.27</v>
      </c>
      <c r="I432" s="69">
        <v>37.67</v>
      </c>
      <c r="J432" s="69">
        <v>14.27</v>
      </c>
      <c r="K432" s="69">
        <v>12.98</v>
      </c>
      <c r="L432" s="69">
        <v>16.579999999999998</v>
      </c>
      <c r="M432" s="69">
        <v>4.5599999999999996</v>
      </c>
      <c r="N432" s="69">
        <v>9.23</v>
      </c>
      <c r="O432" s="69">
        <v>8.9766999999999992</v>
      </c>
      <c r="P432" s="69">
        <v>29.28</v>
      </c>
      <c r="Q432" s="69">
        <v>1.17</v>
      </c>
      <c r="R432" s="69">
        <v>5.38</v>
      </c>
      <c r="S432" s="69">
        <v>41.12</v>
      </c>
      <c r="T432" s="69"/>
      <c r="U432">
        <v>41.12</v>
      </c>
      <c r="V432" s="4"/>
      <c r="X432" s="3">
        <f t="shared" si="166"/>
        <v>42524</v>
      </c>
      <c r="Y432" s="40">
        <f ca="1">Y431+SUMIFS('Transactions (Dated)'!$E$2:$E$53,'Transactions (Dated)'!$D$2:$D$53,'Share Values'!$X432,'Transactions (Dated)'!$B$2:$B$53,'Share Values'!Y$11,'Transactions (Dated)'!$C$2:$C$53,"Buy")-SUMIFS('Transactions (Dated)'!$E$2:$E$53,'Transactions (Dated)'!$D$2:$D$53,'Share Values'!$X432,'Transactions (Dated)'!$B$2:$B$53,'Share Values'!Y$11,'Transactions (Dated)'!$C$2:$C$53,"Sell")</f>
        <v>4625</v>
      </c>
      <c r="Z432" s="40">
        <f ca="1">Z431+SUMIFS('Transactions (Dated)'!$E$2:$E$53,'Transactions (Dated)'!$D$2:$D$53,'Share Values'!$X432,'Transactions (Dated)'!$B$2:$B$53,'Share Values'!Z$11,'Transactions (Dated)'!$C$2:$C$53,"Buy")-SUMIFS('Transactions (Dated)'!$E$2:$E$53,'Transactions (Dated)'!$D$2:$D$53,'Share Values'!$X432,'Transactions (Dated)'!$B$2:$B$53,'Share Values'!Z$11,'Transactions (Dated)'!$C$2:$C$53,"Sell")</f>
        <v>9375</v>
      </c>
      <c r="AA432" s="40">
        <f ca="1">AA431+SUMIFS('Transactions (Dated)'!$E$2:$E$53,'Transactions (Dated)'!$D$2:$D$53,'Share Values'!$X432,'Transactions (Dated)'!$B$2:$B$53,'Share Values'!AA$11,'Transactions (Dated)'!$C$2:$C$53,"Buy")-SUMIFS('Transactions (Dated)'!$E$2:$E$53,'Transactions (Dated)'!$D$2:$D$53,'Share Values'!$X432,'Transactions (Dated)'!$B$2:$B$53,'Share Values'!AA$11,'Transactions (Dated)'!$C$2:$C$53,"Sell")</f>
        <v>28857</v>
      </c>
      <c r="AB432" s="40">
        <f ca="1">AB431+SUMIFS('Transactions (Dated)'!$E$2:$E$53,'Transactions (Dated)'!$D$2:$D$53,'Share Values'!$X432,'Transactions (Dated)'!$B$2:$B$53,'Share Values'!AB$11,'Transactions (Dated)'!$C$2:$C$53,"Buy")-SUMIFS('Transactions (Dated)'!$E$2:$E$53,'Transactions (Dated)'!$D$2:$D$53,'Share Values'!$X432,'Transactions (Dated)'!$B$2:$B$53,'Share Values'!AB$11,'Transactions (Dated)'!$C$2:$C$53,"Sell")</f>
        <v>1892</v>
      </c>
      <c r="AC432" s="40">
        <f ca="1">AC431+SUMIFS('Transactions (Dated)'!$E$2:$E$53,'Transactions (Dated)'!$D$2:$D$53,'Share Values'!$X432,'Transactions (Dated)'!$B$2:$B$53,'Share Values'!AC$11,'Transactions (Dated)'!$C$2:$C$53,"Buy")-SUMIFS('Transactions (Dated)'!$E$2:$E$53,'Transactions (Dated)'!$D$2:$D$53,'Share Values'!$X432,'Transactions (Dated)'!$B$2:$B$53,'Share Values'!AC$11,'Transactions (Dated)'!$C$2:$C$53,"Sell")</f>
        <v>2348</v>
      </c>
      <c r="AD432" s="40">
        <f ca="1">AD431+SUMIFS('Transactions (Dated)'!$E$2:$E$53,'Transactions (Dated)'!$D$2:$D$53,'Share Values'!$X432,'Transactions (Dated)'!$B$2:$B$53,'Share Values'!AD$11,'Transactions (Dated)'!$C$2:$C$53,"Buy")-SUMIFS('Transactions (Dated)'!$E$2:$E$53,'Transactions (Dated)'!$D$2:$D$53,'Share Values'!$X432,'Transactions (Dated)'!$B$2:$B$53,'Share Values'!AD$11,'Transactions (Dated)'!$C$2:$C$53,"Sell")</f>
        <v>0</v>
      </c>
      <c r="AE432" s="40">
        <f ca="1">AE431+SUMIFS('Transactions (Dated)'!$E$2:$E$53,'Transactions (Dated)'!$D$2:$D$53,'Share Values'!$X432,'Transactions (Dated)'!$B$2:$B$53,'Share Values'!AE$11,'Transactions (Dated)'!$C$2:$C$53,"Buy")-SUMIFS('Transactions (Dated)'!$E$2:$E$53,'Transactions (Dated)'!$D$2:$D$53,'Share Values'!$X432,'Transactions (Dated)'!$B$2:$B$53,'Share Values'!AE$11,'Transactions (Dated)'!$C$2:$C$53,"Sell")</f>
        <v>2900</v>
      </c>
      <c r="AF432" s="40">
        <f ca="1">AF431+SUMIFS('Transactions (Dated)'!$E$2:$E$53,'Transactions (Dated)'!$D$2:$D$53,'Share Values'!$X432,'Transactions (Dated)'!$B$2:$B$53,'Share Values'!AF$11,'Transactions (Dated)'!$C$2:$C$53,"Buy")-SUMIFS('Transactions (Dated)'!$E$2:$E$53,'Transactions (Dated)'!$D$2:$D$53,'Share Values'!$X432,'Transactions (Dated)'!$B$2:$B$53,'Share Values'!AF$11,'Transactions (Dated)'!$C$2:$C$53,"Sell")</f>
        <v>14201</v>
      </c>
      <c r="AG432" s="40">
        <f ca="1">AG431+SUMIFS('Transactions (Dated)'!$E$2:$E$53,'Transactions (Dated)'!$D$2:$D$53,'Share Values'!$X432,'Transactions (Dated)'!$B$2:$B$53,'Share Values'!AG$11,'Transactions (Dated)'!$C$2:$C$53,"Buy")-SUMIFS('Transactions (Dated)'!$E$2:$E$53,'Transactions (Dated)'!$D$2:$D$53,'Share Values'!$X432,'Transactions (Dated)'!$B$2:$B$53,'Share Values'!AG$11,'Transactions (Dated)'!$C$2:$C$53,"Sell")</f>
        <v>6835</v>
      </c>
      <c r="AH432" s="40">
        <f ca="1">AH431+SUMIFS('Transactions (Dated)'!$E$2:$E$53,'Transactions (Dated)'!$D$2:$D$53,'Share Values'!$X432,'Transactions (Dated)'!$B$2:$B$53,'Share Values'!AH$11,'Transactions (Dated)'!$C$2:$C$53,"Buy")-SUMIFS('Transactions (Dated)'!$E$2:$E$53,'Transactions (Dated)'!$D$2:$D$53,'Share Values'!$X432,'Transactions (Dated)'!$B$2:$B$53,'Share Values'!AH$11,'Transactions (Dated)'!$C$2:$C$53,"Sell")</f>
        <v>0</v>
      </c>
      <c r="AI432" s="40">
        <f ca="1">AI431+SUMIFS('Transactions (Dated)'!$E$2:$E$53,'Transactions (Dated)'!$D$2:$D$53,'Share Values'!$X432,'Transactions (Dated)'!$B$2:$B$53,'Share Values'!AI$11,'Transactions (Dated)'!$C$2:$C$53,"Buy")-SUMIFS('Transactions (Dated)'!$E$2:$E$53,'Transactions (Dated)'!$D$2:$D$53,'Share Values'!$X432,'Transactions (Dated)'!$B$2:$B$53,'Share Values'!AI$11,'Transactions (Dated)'!$C$2:$C$53,"Sell")</f>
        <v>0</v>
      </c>
      <c r="AJ432" s="40">
        <f ca="1">AJ431+SUMIFS('Transactions (Dated)'!$E$2:$E$53,'Transactions (Dated)'!$D$2:$D$53,'Share Values'!$X432,'Transactions (Dated)'!$B$2:$B$53,'Share Values'!AJ$11,'Transactions (Dated)'!$C$2:$C$53,"Buy")-SUMIFS('Transactions (Dated)'!$E$2:$E$53,'Transactions (Dated)'!$D$2:$D$53,'Share Values'!$X432,'Transactions (Dated)'!$B$2:$B$53,'Share Values'!AJ$11,'Transactions (Dated)'!$C$2:$C$53,"Sell")</f>
        <v>0</v>
      </c>
      <c r="AK432" s="40">
        <f ca="1">AK431+SUMIFS('Transactions (Dated)'!$E$2:$E$53,'Transactions (Dated)'!$D$2:$D$53,'Share Values'!$X432,'Transactions (Dated)'!$B$2:$B$53,'Share Values'!AK$11,'Transactions (Dated)'!$C$2:$C$53,"Buy")-SUMIFS('Transactions (Dated)'!$E$2:$E$53,'Transactions (Dated)'!$D$2:$D$53,'Share Values'!$X432,'Transactions (Dated)'!$B$2:$B$53,'Share Values'!AK$11,'Transactions (Dated)'!$C$2:$C$53,"Sell")</f>
        <v>0</v>
      </c>
      <c r="AL432" s="40">
        <f ca="1">AL431+SUMIFS('Transactions (Dated)'!$E$2:$E$53,'Transactions (Dated)'!$D$2:$D$53,'Share Values'!$X432,'Transactions (Dated)'!$B$2:$B$53,'Share Values'!AL$11,'Transactions (Dated)'!$C$2:$C$53,"Buy")-SUMIFS('Transactions (Dated)'!$E$2:$E$53,'Transactions (Dated)'!$D$2:$D$53,'Share Values'!$X432,'Transactions (Dated)'!$B$2:$B$53,'Share Values'!AL$11,'Transactions (Dated)'!$C$2:$C$53,"Sell")</f>
        <v>0</v>
      </c>
      <c r="AM432" s="40">
        <f ca="1">AM431+SUMIFS('Transactions (Dated)'!$E$2:$E$53,'Transactions (Dated)'!$D$2:$D$53,'Share Values'!$X432,'Transactions (Dated)'!$B$2:$B$53,'Share Values'!AM$11,'Transactions (Dated)'!$C$2:$C$53,"Buy")-SUMIFS('Transactions (Dated)'!$E$2:$E$53,'Transactions (Dated)'!$D$2:$D$53,'Share Values'!$X432,'Transactions (Dated)'!$B$2:$B$53,'Share Values'!AM$11,'Transactions (Dated)'!$C$2:$C$53,"Sell")</f>
        <v>0</v>
      </c>
      <c r="AN432" s="40">
        <f ca="1">AN431+SUMIFS('Transactions (Dated)'!$E$2:$E$53,'Transactions (Dated)'!$D$2:$D$53,'Share Values'!$X432,'Transactions (Dated)'!$B$2:$B$53,'Share Values'!AN$11,'Transactions (Dated)'!$C$2:$C$53,"Buy")-SUMIFS('Transactions (Dated)'!$E$2:$E$53,'Transactions (Dated)'!$D$2:$D$53,'Share Values'!$X432,'Transactions (Dated)'!$B$2:$B$53,'Share Values'!AN$11,'Transactions (Dated)'!$C$2:$C$53,"Sell")</f>
        <v>0</v>
      </c>
      <c r="AO432" s="40"/>
      <c r="AQ432" s="3">
        <f t="shared" si="167"/>
        <v>42524</v>
      </c>
      <c r="AR432" s="6">
        <f t="shared" ca="1" si="168"/>
        <v>43475</v>
      </c>
      <c r="AS432" s="6">
        <f t="shared" ca="1" si="169"/>
        <v>20812.500000000004</v>
      </c>
      <c r="AT432" s="6">
        <f t="shared" ca="1" si="170"/>
        <v>556074.39</v>
      </c>
      <c r="AU432" s="6">
        <f t="shared" ca="1" si="171"/>
        <v>71271.64</v>
      </c>
      <c r="AV432" s="6">
        <f t="shared" ca="1" si="172"/>
        <v>33505.96</v>
      </c>
      <c r="AW432" s="6">
        <f t="shared" ca="1" si="173"/>
        <v>0</v>
      </c>
      <c r="AX432" s="6">
        <f t="shared" ca="1" si="174"/>
        <v>48081.999999999993</v>
      </c>
      <c r="AY432" s="6">
        <f t="shared" ca="1" si="175"/>
        <v>64756.56</v>
      </c>
      <c r="AZ432" s="6">
        <f t="shared" ca="1" si="176"/>
        <v>63087.05</v>
      </c>
      <c r="BA432" s="6">
        <f t="shared" ca="1" si="177"/>
        <v>0</v>
      </c>
      <c r="BB432" s="6">
        <f t="shared" ca="1" si="178"/>
        <v>0</v>
      </c>
      <c r="BC432" s="6">
        <f t="shared" ca="1" si="179"/>
        <v>0</v>
      </c>
      <c r="BD432" s="6">
        <f t="shared" ca="1" si="180"/>
        <v>0</v>
      </c>
      <c r="BE432" s="6">
        <f t="shared" ca="1" si="181"/>
        <v>0</v>
      </c>
      <c r="BF432" s="6">
        <f t="shared" ca="1" si="188"/>
        <v>0</v>
      </c>
      <c r="BG432" s="6">
        <f t="shared" ca="1" si="189"/>
        <v>0</v>
      </c>
      <c r="BH432" s="6"/>
      <c r="BJ432" s="4">
        <f t="shared" ca="1" si="182"/>
        <v>901065.10000000009</v>
      </c>
      <c r="BL432" s="3">
        <f t="shared" si="183"/>
        <v>42524</v>
      </c>
      <c r="BM432" s="6">
        <f>BM431+SUMIFS('Transactions (Dated)'!G:G,'Transactions (Dated)'!D:D,'Share Values'!AQ432)</f>
        <v>64398.239999999991</v>
      </c>
      <c r="BN432" s="6">
        <f ca="1">BN431+SUMIFS('Transactions (Dated)'!$F:$F,'Transactions (Dated)'!$D:$D,$BL432,'Transactions (Dated)'!$B:$B,BN$11,'Transactions (Dated)'!$C:$C,"Dividend (paid to cash)")*Y432</f>
        <v>0</v>
      </c>
      <c r="BO432" s="6">
        <f ca="1">BO431+SUMIFS('Transactions (Dated)'!$F:$F,'Transactions (Dated)'!$D:$D,$BL432,'Transactions (Dated)'!$B:$B,BO$11,'Transactions (Dated)'!$C:$C,"Dividend (paid to cash)")*Z432</f>
        <v>2421.875</v>
      </c>
      <c r="BP432" s="6">
        <f ca="1">BP431+SUMIFS('Transactions (Dated)'!$F:$F,'Transactions (Dated)'!$D:$D,$BL432,'Transactions (Dated)'!$B:$B,BP$11,'Transactions (Dated)'!$C:$C,"Dividend (paid to cash)")*AA432</f>
        <v>39975.296999999999</v>
      </c>
      <c r="BQ432" s="6">
        <f ca="1">BQ431+SUMIFS('Transactions (Dated)'!$F:$F,'Transactions (Dated)'!$D:$D,$BL432,'Transactions (Dated)'!$B:$B,BQ$11,'Transactions (Dated)'!$C:$C,"Dividend (paid to cash)")*AB432</f>
        <v>397.32000000000005</v>
      </c>
      <c r="BR432" s="6">
        <f ca="1">BR431+SUMIFS('Transactions (Dated)'!$F:$F,'Transactions (Dated)'!$D:$D,$BL432,'Transactions (Dated)'!$B:$B,BR$11,'Transactions (Dated)'!$C:$C,"Dividend (paid to cash)")*AC432</f>
        <v>0</v>
      </c>
      <c r="BS432" s="6">
        <f ca="1">BS431+SUMIFS('Transactions (Dated)'!$F:$F,'Transactions (Dated)'!$D:$D,$BL432,'Transactions (Dated)'!$B:$B,BS$11,'Transactions (Dated)'!$C:$C,"Dividend (paid to cash)")*AD432</f>
        <v>0</v>
      </c>
      <c r="BT432" s="6">
        <f ca="1">BT431+SUMIFS('Transactions (Dated)'!$F:$F,'Transactions (Dated)'!$D:$D,$BL432,'Transactions (Dated)'!$B:$B,BT$11,'Transactions (Dated)'!$C:$C,"Dividend (paid to cash)")*AE432</f>
        <v>1740</v>
      </c>
      <c r="BU432" s="6">
        <f ca="1">BU431+SUMIFS('Transactions (Dated)'!$F:$F,'Transactions (Dated)'!$D:$D,$BL432,'Transactions (Dated)'!$B:$B,BU$11,'Transactions (Dated)'!$C:$C,"Dividend (paid to cash)")*AF432</f>
        <v>0</v>
      </c>
      <c r="BV432" s="6">
        <f ca="1">BV431+SUMIFS('Transactions (Dated)'!$F:$F,'Transactions (Dated)'!$D:$D,$BL432,'Transactions (Dated)'!$B:$B,BV$11,'Transactions (Dated)'!$C:$C,"Dividend (paid to cash)")*AG432</f>
        <v>0</v>
      </c>
      <c r="BW432" s="6">
        <f ca="1">BW431+SUMIFS('Transactions (Dated)'!$F:$F,'Transactions (Dated)'!$D:$D,$BL432,'Transactions (Dated)'!$B:$B,BW$11,'Transactions (Dated)'!$C:$C,"Dividend (paid to cash)")*AH432</f>
        <v>0</v>
      </c>
      <c r="BX432" s="6">
        <f ca="1">BX431+SUMIFS('Transactions (Dated)'!$F:$F,'Transactions (Dated)'!$D:$D,$BL432,'Transactions (Dated)'!$B:$B,BX$11,'Transactions (Dated)'!$C:$C,"Dividend (paid to cash)")*AI432</f>
        <v>0</v>
      </c>
      <c r="BY432" s="6">
        <f ca="1">BY431+SUMIFS('Transactions (Dated)'!$F:$F,'Transactions (Dated)'!$D:$D,$BL432,'Transactions (Dated)'!$B:$B,BY$11,'Transactions (Dated)'!$C:$C,"Dividend (paid to cash)")*AJ432</f>
        <v>0</v>
      </c>
      <c r="BZ432" s="6">
        <f ca="1">BZ431+SUMIFS('Transactions (Dated)'!$F:$F,'Transactions (Dated)'!$D:$D,$BL432,'Transactions (Dated)'!$B:$B,BZ$11,'Transactions (Dated)'!$C:$C,"Dividend (paid to cash)")*AK432</f>
        <v>0</v>
      </c>
      <c r="CA432" s="6">
        <f ca="1">CA431+SUMIFS('Transactions (Dated)'!$F:$F,'Transactions (Dated)'!$D:$D,$BL432,'Transactions (Dated)'!$B:$B,CA$11,'Transactions (Dated)'!$C:$C,"Dividend (paid to cash)")*AL432</f>
        <v>0</v>
      </c>
      <c r="CB432" s="6">
        <v>0</v>
      </c>
      <c r="CC432" s="6">
        <v>0</v>
      </c>
      <c r="CD432" s="6"/>
      <c r="CF432" s="6">
        <f t="shared" ca="1" si="190"/>
        <v>108932.73199999999</v>
      </c>
      <c r="CH432" s="3">
        <f t="shared" si="191"/>
        <v>42524</v>
      </c>
      <c r="CI432" s="4">
        <f t="shared" ca="1" si="184"/>
        <v>901065.10000000009</v>
      </c>
      <c r="CJ432" s="4">
        <f t="shared" ca="1" si="185"/>
        <v>108932.73199999999</v>
      </c>
      <c r="CL432" s="4">
        <f t="shared" ca="1" si="186"/>
        <v>1009997.8320000001</v>
      </c>
    </row>
    <row r="433" spans="2:90" x14ac:dyDescent="0.15">
      <c r="B433" s="3">
        <f t="shared" si="187"/>
        <v>42527</v>
      </c>
      <c r="C433" s="2">
        <v>14276.2</v>
      </c>
      <c r="E433" s="70">
        <v>42527</v>
      </c>
      <c r="F433" s="69">
        <v>9.49</v>
      </c>
      <c r="G433" s="69">
        <v>2.19</v>
      </c>
      <c r="H433" s="69">
        <v>19.329999999999998</v>
      </c>
      <c r="I433" s="69">
        <v>37.6</v>
      </c>
      <c r="J433" s="69">
        <v>14.24</v>
      </c>
      <c r="K433" s="69">
        <v>13.09</v>
      </c>
      <c r="L433" s="69">
        <v>16.670000000000002</v>
      </c>
      <c r="M433" s="69">
        <v>4.55</v>
      </c>
      <c r="N433" s="69">
        <v>9.1999999999999993</v>
      </c>
      <c r="O433" s="69">
        <v>8.5767000000000007</v>
      </c>
      <c r="P433" s="69">
        <v>29.36</v>
      </c>
      <c r="Q433" s="69">
        <v>1.1299999999999999</v>
      </c>
      <c r="R433" s="69">
        <v>5.77</v>
      </c>
      <c r="S433" s="69">
        <v>41.12</v>
      </c>
      <c r="T433" s="69"/>
      <c r="U433">
        <v>41.12</v>
      </c>
      <c r="V433" s="4"/>
      <c r="X433" s="3">
        <f t="shared" si="166"/>
        <v>42527</v>
      </c>
      <c r="Y433" s="40">
        <f ca="1">Y432+SUMIFS('Transactions (Dated)'!$E$2:$E$53,'Transactions (Dated)'!$D$2:$D$53,'Share Values'!$X433,'Transactions (Dated)'!$B$2:$B$53,'Share Values'!Y$11,'Transactions (Dated)'!$C$2:$C$53,"Buy")-SUMIFS('Transactions (Dated)'!$E$2:$E$53,'Transactions (Dated)'!$D$2:$D$53,'Share Values'!$X433,'Transactions (Dated)'!$B$2:$B$53,'Share Values'!Y$11,'Transactions (Dated)'!$C$2:$C$53,"Sell")</f>
        <v>4625</v>
      </c>
      <c r="Z433" s="40">
        <f ca="1">Z432+SUMIFS('Transactions (Dated)'!$E$2:$E$53,'Transactions (Dated)'!$D$2:$D$53,'Share Values'!$X433,'Transactions (Dated)'!$B$2:$B$53,'Share Values'!Z$11,'Transactions (Dated)'!$C$2:$C$53,"Buy")-SUMIFS('Transactions (Dated)'!$E$2:$E$53,'Transactions (Dated)'!$D$2:$D$53,'Share Values'!$X433,'Transactions (Dated)'!$B$2:$B$53,'Share Values'!Z$11,'Transactions (Dated)'!$C$2:$C$53,"Sell")</f>
        <v>9375</v>
      </c>
      <c r="AA433" s="40">
        <f ca="1">AA432+SUMIFS('Transactions (Dated)'!$E$2:$E$53,'Transactions (Dated)'!$D$2:$D$53,'Share Values'!$X433,'Transactions (Dated)'!$B$2:$B$53,'Share Values'!AA$11,'Transactions (Dated)'!$C$2:$C$53,"Buy")-SUMIFS('Transactions (Dated)'!$E$2:$E$53,'Transactions (Dated)'!$D$2:$D$53,'Share Values'!$X433,'Transactions (Dated)'!$B$2:$B$53,'Share Values'!AA$11,'Transactions (Dated)'!$C$2:$C$53,"Sell")</f>
        <v>28857</v>
      </c>
      <c r="AB433" s="40">
        <f ca="1">AB432+SUMIFS('Transactions (Dated)'!$E$2:$E$53,'Transactions (Dated)'!$D$2:$D$53,'Share Values'!$X433,'Transactions (Dated)'!$B$2:$B$53,'Share Values'!AB$11,'Transactions (Dated)'!$C$2:$C$53,"Buy")-SUMIFS('Transactions (Dated)'!$E$2:$E$53,'Transactions (Dated)'!$D$2:$D$53,'Share Values'!$X433,'Transactions (Dated)'!$B$2:$B$53,'Share Values'!AB$11,'Transactions (Dated)'!$C$2:$C$53,"Sell")</f>
        <v>1892</v>
      </c>
      <c r="AC433" s="40">
        <f ca="1">AC432+SUMIFS('Transactions (Dated)'!$E$2:$E$53,'Transactions (Dated)'!$D$2:$D$53,'Share Values'!$X433,'Transactions (Dated)'!$B$2:$B$53,'Share Values'!AC$11,'Transactions (Dated)'!$C$2:$C$53,"Buy")-SUMIFS('Transactions (Dated)'!$E$2:$E$53,'Transactions (Dated)'!$D$2:$D$53,'Share Values'!$X433,'Transactions (Dated)'!$B$2:$B$53,'Share Values'!AC$11,'Transactions (Dated)'!$C$2:$C$53,"Sell")</f>
        <v>2348</v>
      </c>
      <c r="AD433" s="40">
        <f ca="1">AD432+SUMIFS('Transactions (Dated)'!$E$2:$E$53,'Transactions (Dated)'!$D$2:$D$53,'Share Values'!$X433,'Transactions (Dated)'!$B$2:$B$53,'Share Values'!AD$11,'Transactions (Dated)'!$C$2:$C$53,"Buy")-SUMIFS('Transactions (Dated)'!$E$2:$E$53,'Transactions (Dated)'!$D$2:$D$53,'Share Values'!$X433,'Transactions (Dated)'!$B$2:$B$53,'Share Values'!AD$11,'Transactions (Dated)'!$C$2:$C$53,"Sell")</f>
        <v>0</v>
      </c>
      <c r="AE433" s="40">
        <f ca="1">AE432+SUMIFS('Transactions (Dated)'!$E$2:$E$53,'Transactions (Dated)'!$D$2:$D$53,'Share Values'!$X433,'Transactions (Dated)'!$B$2:$B$53,'Share Values'!AE$11,'Transactions (Dated)'!$C$2:$C$53,"Buy")-SUMIFS('Transactions (Dated)'!$E$2:$E$53,'Transactions (Dated)'!$D$2:$D$53,'Share Values'!$X433,'Transactions (Dated)'!$B$2:$B$53,'Share Values'!AE$11,'Transactions (Dated)'!$C$2:$C$53,"Sell")</f>
        <v>2900</v>
      </c>
      <c r="AF433" s="40">
        <f ca="1">AF432+SUMIFS('Transactions (Dated)'!$E$2:$E$53,'Transactions (Dated)'!$D$2:$D$53,'Share Values'!$X433,'Transactions (Dated)'!$B$2:$B$53,'Share Values'!AF$11,'Transactions (Dated)'!$C$2:$C$53,"Buy")-SUMIFS('Transactions (Dated)'!$E$2:$E$53,'Transactions (Dated)'!$D$2:$D$53,'Share Values'!$X433,'Transactions (Dated)'!$B$2:$B$53,'Share Values'!AF$11,'Transactions (Dated)'!$C$2:$C$53,"Sell")</f>
        <v>14201</v>
      </c>
      <c r="AG433" s="40">
        <f ca="1">AG432+SUMIFS('Transactions (Dated)'!$E$2:$E$53,'Transactions (Dated)'!$D$2:$D$53,'Share Values'!$X433,'Transactions (Dated)'!$B$2:$B$53,'Share Values'!AG$11,'Transactions (Dated)'!$C$2:$C$53,"Buy")-SUMIFS('Transactions (Dated)'!$E$2:$E$53,'Transactions (Dated)'!$D$2:$D$53,'Share Values'!$X433,'Transactions (Dated)'!$B$2:$B$53,'Share Values'!AG$11,'Transactions (Dated)'!$C$2:$C$53,"Sell")</f>
        <v>6835</v>
      </c>
      <c r="AH433" s="40">
        <f ca="1">AH432+SUMIFS('Transactions (Dated)'!$E$2:$E$53,'Transactions (Dated)'!$D$2:$D$53,'Share Values'!$X433,'Transactions (Dated)'!$B$2:$B$53,'Share Values'!AH$11,'Transactions (Dated)'!$C$2:$C$53,"Buy")-SUMIFS('Transactions (Dated)'!$E$2:$E$53,'Transactions (Dated)'!$D$2:$D$53,'Share Values'!$X433,'Transactions (Dated)'!$B$2:$B$53,'Share Values'!AH$11,'Transactions (Dated)'!$C$2:$C$53,"Sell")</f>
        <v>0</v>
      </c>
      <c r="AI433" s="40">
        <f ca="1">AI432+SUMIFS('Transactions (Dated)'!$E$2:$E$53,'Transactions (Dated)'!$D$2:$D$53,'Share Values'!$X433,'Transactions (Dated)'!$B$2:$B$53,'Share Values'!AI$11,'Transactions (Dated)'!$C$2:$C$53,"Buy")-SUMIFS('Transactions (Dated)'!$E$2:$E$53,'Transactions (Dated)'!$D$2:$D$53,'Share Values'!$X433,'Transactions (Dated)'!$B$2:$B$53,'Share Values'!AI$11,'Transactions (Dated)'!$C$2:$C$53,"Sell")</f>
        <v>0</v>
      </c>
      <c r="AJ433" s="40">
        <f ca="1">AJ432+SUMIFS('Transactions (Dated)'!$E$2:$E$53,'Transactions (Dated)'!$D$2:$D$53,'Share Values'!$X433,'Transactions (Dated)'!$B$2:$B$53,'Share Values'!AJ$11,'Transactions (Dated)'!$C$2:$C$53,"Buy")-SUMIFS('Transactions (Dated)'!$E$2:$E$53,'Transactions (Dated)'!$D$2:$D$53,'Share Values'!$X433,'Transactions (Dated)'!$B$2:$B$53,'Share Values'!AJ$11,'Transactions (Dated)'!$C$2:$C$53,"Sell")</f>
        <v>0</v>
      </c>
      <c r="AK433" s="40">
        <f ca="1">AK432+SUMIFS('Transactions (Dated)'!$E$2:$E$53,'Transactions (Dated)'!$D$2:$D$53,'Share Values'!$X433,'Transactions (Dated)'!$B$2:$B$53,'Share Values'!AK$11,'Transactions (Dated)'!$C$2:$C$53,"Buy")-SUMIFS('Transactions (Dated)'!$E$2:$E$53,'Transactions (Dated)'!$D$2:$D$53,'Share Values'!$X433,'Transactions (Dated)'!$B$2:$B$53,'Share Values'!AK$11,'Transactions (Dated)'!$C$2:$C$53,"Sell")</f>
        <v>0</v>
      </c>
      <c r="AL433" s="40">
        <f ca="1">AL432+SUMIFS('Transactions (Dated)'!$E$2:$E$53,'Transactions (Dated)'!$D$2:$D$53,'Share Values'!$X433,'Transactions (Dated)'!$B$2:$B$53,'Share Values'!AL$11,'Transactions (Dated)'!$C$2:$C$53,"Buy")-SUMIFS('Transactions (Dated)'!$E$2:$E$53,'Transactions (Dated)'!$D$2:$D$53,'Share Values'!$X433,'Transactions (Dated)'!$B$2:$B$53,'Share Values'!AL$11,'Transactions (Dated)'!$C$2:$C$53,"Sell")</f>
        <v>0</v>
      </c>
      <c r="AM433" s="40">
        <f ca="1">AM432+SUMIFS('Transactions (Dated)'!$E$2:$E$53,'Transactions (Dated)'!$D$2:$D$53,'Share Values'!$X433,'Transactions (Dated)'!$B$2:$B$53,'Share Values'!AM$11,'Transactions (Dated)'!$C$2:$C$53,"Buy")-SUMIFS('Transactions (Dated)'!$E$2:$E$53,'Transactions (Dated)'!$D$2:$D$53,'Share Values'!$X433,'Transactions (Dated)'!$B$2:$B$53,'Share Values'!AM$11,'Transactions (Dated)'!$C$2:$C$53,"Sell")</f>
        <v>0</v>
      </c>
      <c r="AN433" s="40">
        <f ca="1">AN432+SUMIFS('Transactions (Dated)'!$E$2:$E$53,'Transactions (Dated)'!$D$2:$D$53,'Share Values'!$X433,'Transactions (Dated)'!$B$2:$B$53,'Share Values'!AN$11,'Transactions (Dated)'!$C$2:$C$53,"Buy")-SUMIFS('Transactions (Dated)'!$E$2:$E$53,'Transactions (Dated)'!$D$2:$D$53,'Share Values'!$X433,'Transactions (Dated)'!$B$2:$B$53,'Share Values'!AN$11,'Transactions (Dated)'!$C$2:$C$53,"Sell")</f>
        <v>0</v>
      </c>
      <c r="AO433" s="40"/>
      <c r="AQ433" s="3">
        <f t="shared" si="167"/>
        <v>42527</v>
      </c>
      <c r="AR433" s="6">
        <f t="shared" ca="1" si="168"/>
        <v>43891.25</v>
      </c>
      <c r="AS433" s="6">
        <f t="shared" ca="1" si="169"/>
        <v>20531.25</v>
      </c>
      <c r="AT433" s="6">
        <f t="shared" ca="1" si="170"/>
        <v>557805.80999999994</v>
      </c>
      <c r="AU433" s="6">
        <f t="shared" ca="1" si="171"/>
        <v>71139.199999999997</v>
      </c>
      <c r="AV433" s="6">
        <f t="shared" ca="1" si="172"/>
        <v>33435.520000000004</v>
      </c>
      <c r="AW433" s="6">
        <f t="shared" ca="1" si="173"/>
        <v>0</v>
      </c>
      <c r="AX433" s="6">
        <f t="shared" ca="1" si="174"/>
        <v>48343.000000000007</v>
      </c>
      <c r="AY433" s="6">
        <f t="shared" ca="1" si="175"/>
        <v>64614.549999999996</v>
      </c>
      <c r="AZ433" s="6">
        <f t="shared" ca="1" si="176"/>
        <v>62881.999999999993</v>
      </c>
      <c r="BA433" s="6">
        <f t="shared" ca="1" si="177"/>
        <v>0</v>
      </c>
      <c r="BB433" s="6">
        <f t="shared" ca="1" si="178"/>
        <v>0</v>
      </c>
      <c r="BC433" s="6">
        <f t="shared" ca="1" si="179"/>
        <v>0</v>
      </c>
      <c r="BD433" s="6">
        <f t="shared" ca="1" si="180"/>
        <v>0</v>
      </c>
      <c r="BE433" s="6">
        <f t="shared" ca="1" si="181"/>
        <v>0</v>
      </c>
      <c r="BF433" s="6">
        <f t="shared" ca="1" si="188"/>
        <v>0</v>
      </c>
      <c r="BG433" s="6">
        <f t="shared" ca="1" si="189"/>
        <v>0</v>
      </c>
      <c r="BH433" s="6"/>
      <c r="BJ433" s="4">
        <f t="shared" ca="1" si="182"/>
        <v>902642.58</v>
      </c>
      <c r="BL433" s="3">
        <f t="shared" si="183"/>
        <v>42527</v>
      </c>
      <c r="BM433" s="6">
        <f>BM432+SUMIFS('Transactions (Dated)'!G:G,'Transactions (Dated)'!D:D,'Share Values'!AQ433)</f>
        <v>64398.239999999991</v>
      </c>
      <c r="BN433" s="6">
        <f ca="1">BN432+SUMIFS('Transactions (Dated)'!$F:$F,'Transactions (Dated)'!$D:$D,$BL433,'Transactions (Dated)'!$B:$B,BN$11,'Transactions (Dated)'!$C:$C,"Dividend (paid to cash)")*Y433</f>
        <v>0</v>
      </c>
      <c r="BO433" s="6">
        <f ca="1">BO432+SUMIFS('Transactions (Dated)'!$F:$F,'Transactions (Dated)'!$D:$D,$BL433,'Transactions (Dated)'!$B:$B,BO$11,'Transactions (Dated)'!$C:$C,"Dividend (paid to cash)")*Z433</f>
        <v>2421.875</v>
      </c>
      <c r="BP433" s="6">
        <f ca="1">BP432+SUMIFS('Transactions (Dated)'!$F:$F,'Transactions (Dated)'!$D:$D,$BL433,'Transactions (Dated)'!$B:$B,BP$11,'Transactions (Dated)'!$C:$C,"Dividend (paid to cash)")*AA433</f>
        <v>39975.296999999999</v>
      </c>
      <c r="BQ433" s="6">
        <f ca="1">BQ432+SUMIFS('Transactions (Dated)'!$F:$F,'Transactions (Dated)'!$D:$D,$BL433,'Transactions (Dated)'!$B:$B,BQ$11,'Transactions (Dated)'!$C:$C,"Dividend (paid to cash)")*AB433</f>
        <v>397.32000000000005</v>
      </c>
      <c r="BR433" s="6">
        <f ca="1">BR432+SUMIFS('Transactions (Dated)'!$F:$F,'Transactions (Dated)'!$D:$D,$BL433,'Transactions (Dated)'!$B:$B,BR$11,'Transactions (Dated)'!$C:$C,"Dividend (paid to cash)")*AC433</f>
        <v>0</v>
      </c>
      <c r="BS433" s="6">
        <f ca="1">BS432+SUMIFS('Transactions (Dated)'!$F:$F,'Transactions (Dated)'!$D:$D,$BL433,'Transactions (Dated)'!$B:$B,BS$11,'Transactions (Dated)'!$C:$C,"Dividend (paid to cash)")*AD433</f>
        <v>0</v>
      </c>
      <c r="BT433" s="6">
        <f ca="1">BT432+SUMIFS('Transactions (Dated)'!$F:$F,'Transactions (Dated)'!$D:$D,$BL433,'Transactions (Dated)'!$B:$B,BT$11,'Transactions (Dated)'!$C:$C,"Dividend (paid to cash)")*AE433</f>
        <v>1740</v>
      </c>
      <c r="BU433" s="6">
        <f ca="1">BU432+SUMIFS('Transactions (Dated)'!$F:$F,'Transactions (Dated)'!$D:$D,$BL433,'Transactions (Dated)'!$B:$B,BU$11,'Transactions (Dated)'!$C:$C,"Dividend (paid to cash)")*AF433</f>
        <v>0</v>
      </c>
      <c r="BV433" s="6">
        <f ca="1">BV432+SUMIFS('Transactions (Dated)'!$F:$F,'Transactions (Dated)'!$D:$D,$BL433,'Transactions (Dated)'!$B:$B,BV$11,'Transactions (Dated)'!$C:$C,"Dividend (paid to cash)")*AG433</f>
        <v>0</v>
      </c>
      <c r="BW433" s="6">
        <f ca="1">BW432+SUMIFS('Transactions (Dated)'!$F:$F,'Transactions (Dated)'!$D:$D,$BL433,'Transactions (Dated)'!$B:$B,BW$11,'Transactions (Dated)'!$C:$C,"Dividend (paid to cash)")*AH433</f>
        <v>0</v>
      </c>
      <c r="BX433" s="6">
        <f ca="1">BX432+SUMIFS('Transactions (Dated)'!$F:$F,'Transactions (Dated)'!$D:$D,$BL433,'Transactions (Dated)'!$B:$B,BX$11,'Transactions (Dated)'!$C:$C,"Dividend (paid to cash)")*AI433</f>
        <v>0</v>
      </c>
      <c r="BY433" s="6">
        <f ca="1">BY432+SUMIFS('Transactions (Dated)'!$F:$F,'Transactions (Dated)'!$D:$D,$BL433,'Transactions (Dated)'!$B:$B,BY$11,'Transactions (Dated)'!$C:$C,"Dividend (paid to cash)")*AJ433</f>
        <v>0</v>
      </c>
      <c r="BZ433" s="6">
        <f ca="1">BZ432+SUMIFS('Transactions (Dated)'!$F:$F,'Transactions (Dated)'!$D:$D,$BL433,'Transactions (Dated)'!$B:$B,BZ$11,'Transactions (Dated)'!$C:$C,"Dividend (paid to cash)")*AK433</f>
        <v>0</v>
      </c>
      <c r="CA433" s="6">
        <f ca="1">CA432+SUMIFS('Transactions (Dated)'!$F:$F,'Transactions (Dated)'!$D:$D,$BL433,'Transactions (Dated)'!$B:$B,CA$11,'Transactions (Dated)'!$C:$C,"Dividend (paid to cash)")*AL433</f>
        <v>0</v>
      </c>
      <c r="CB433" s="6">
        <v>0</v>
      </c>
      <c r="CC433" s="6">
        <v>0</v>
      </c>
      <c r="CD433" s="6"/>
      <c r="CF433" s="6">
        <f t="shared" ca="1" si="190"/>
        <v>108932.73199999999</v>
      </c>
      <c r="CH433" s="3">
        <f t="shared" si="191"/>
        <v>42527</v>
      </c>
      <c r="CI433" s="4">
        <f t="shared" ca="1" si="184"/>
        <v>902642.58</v>
      </c>
      <c r="CJ433" s="4">
        <f t="shared" ca="1" si="185"/>
        <v>108932.73199999999</v>
      </c>
      <c r="CL433" s="4">
        <f t="shared" ca="1" si="186"/>
        <v>1011575.3119999999</v>
      </c>
    </row>
    <row r="434" spans="2:90" x14ac:dyDescent="0.15">
      <c r="B434" s="3">
        <f t="shared" si="187"/>
        <v>42528</v>
      </c>
      <c r="C434" s="2">
        <v>14365.6</v>
      </c>
      <c r="E434" s="70">
        <v>42528</v>
      </c>
      <c r="F434" s="69">
        <v>9.48</v>
      </c>
      <c r="G434" s="69">
        <v>2.21</v>
      </c>
      <c r="H434" s="69">
        <v>19.45</v>
      </c>
      <c r="I434" s="69">
        <v>37.479999999999997</v>
      </c>
      <c r="J434" s="69">
        <v>14.28</v>
      </c>
      <c r="K434" s="69">
        <v>13.07</v>
      </c>
      <c r="L434" s="69">
        <v>16.73</v>
      </c>
      <c r="M434" s="69">
        <v>4.4400000000000004</v>
      </c>
      <c r="N434" s="69">
        <v>9.1999999999999993</v>
      </c>
      <c r="O434" s="69">
        <v>8.7033000000000005</v>
      </c>
      <c r="P434" s="69">
        <v>29.76</v>
      </c>
      <c r="Q434" s="69">
        <v>1.1000000000000001</v>
      </c>
      <c r="R434" s="69">
        <v>5.76</v>
      </c>
      <c r="S434" s="69">
        <v>41.55</v>
      </c>
      <c r="T434" s="69"/>
      <c r="U434">
        <v>41.55</v>
      </c>
      <c r="V434" s="4"/>
      <c r="X434" s="3">
        <f t="shared" si="166"/>
        <v>42528</v>
      </c>
      <c r="Y434" s="40">
        <f ca="1">Y433+SUMIFS('Transactions (Dated)'!$E$2:$E$53,'Transactions (Dated)'!$D$2:$D$53,'Share Values'!$X434,'Transactions (Dated)'!$B$2:$B$53,'Share Values'!Y$11,'Transactions (Dated)'!$C$2:$C$53,"Buy")-SUMIFS('Transactions (Dated)'!$E$2:$E$53,'Transactions (Dated)'!$D$2:$D$53,'Share Values'!$X434,'Transactions (Dated)'!$B$2:$B$53,'Share Values'!Y$11,'Transactions (Dated)'!$C$2:$C$53,"Sell")</f>
        <v>4625</v>
      </c>
      <c r="Z434" s="40">
        <f ca="1">Z433+SUMIFS('Transactions (Dated)'!$E$2:$E$53,'Transactions (Dated)'!$D$2:$D$53,'Share Values'!$X434,'Transactions (Dated)'!$B$2:$B$53,'Share Values'!Z$11,'Transactions (Dated)'!$C$2:$C$53,"Buy")-SUMIFS('Transactions (Dated)'!$E$2:$E$53,'Transactions (Dated)'!$D$2:$D$53,'Share Values'!$X434,'Transactions (Dated)'!$B$2:$B$53,'Share Values'!Z$11,'Transactions (Dated)'!$C$2:$C$53,"Sell")</f>
        <v>9375</v>
      </c>
      <c r="AA434" s="40">
        <f ca="1">AA433+SUMIFS('Transactions (Dated)'!$E$2:$E$53,'Transactions (Dated)'!$D$2:$D$53,'Share Values'!$X434,'Transactions (Dated)'!$B$2:$B$53,'Share Values'!AA$11,'Transactions (Dated)'!$C$2:$C$53,"Buy")-SUMIFS('Transactions (Dated)'!$E$2:$E$53,'Transactions (Dated)'!$D$2:$D$53,'Share Values'!$X434,'Transactions (Dated)'!$B$2:$B$53,'Share Values'!AA$11,'Transactions (Dated)'!$C$2:$C$53,"Sell")</f>
        <v>28857</v>
      </c>
      <c r="AB434" s="40">
        <f ca="1">AB433+SUMIFS('Transactions (Dated)'!$E$2:$E$53,'Transactions (Dated)'!$D$2:$D$53,'Share Values'!$X434,'Transactions (Dated)'!$B$2:$B$53,'Share Values'!AB$11,'Transactions (Dated)'!$C$2:$C$53,"Buy")-SUMIFS('Transactions (Dated)'!$E$2:$E$53,'Transactions (Dated)'!$D$2:$D$53,'Share Values'!$X434,'Transactions (Dated)'!$B$2:$B$53,'Share Values'!AB$11,'Transactions (Dated)'!$C$2:$C$53,"Sell")</f>
        <v>1892</v>
      </c>
      <c r="AC434" s="40">
        <f ca="1">AC433+SUMIFS('Transactions (Dated)'!$E$2:$E$53,'Transactions (Dated)'!$D$2:$D$53,'Share Values'!$X434,'Transactions (Dated)'!$B$2:$B$53,'Share Values'!AC$11,'Transactions (Dated)'!$C$2:$C$53,"Buy")-SUMIFS('Transactions (Dated)'!$E$2:$E$53,'Transactions (Dated)'!$D$2:$D$53,'Share Values'!$X434,'Transactions (Dated)'!$B$2:$B$53,'Share Values'!AC$11,'Transactions (Dated)'!$C$2:$C$53,"Sell")</f>
        <v>2348</v>
      </c>
      <c r="AD434" s="40">
        <f ca="1">AD433+SUMIFS('Transactions (Dated)'!$E$2:$E$53,'Transactions (Dated)'!$D$2:$D$53,'Share Values'!$X434,'Transactions (Dated)'!$B$2:$B$53,'Share Values'!AD$11,'Transactions (Dated)'!$C$2:$C$53,"Buy")-SUMIFS('Transactions (Dated)'!$E$2:$E$53,'Transactions (Dated)'!$D$2:$D$53,'Share Values'!$X434,'Transactions (Dated)'!$B$2:$B$53,'Share Values'!AD$11,'Transactions (Dated)'!$C$2:$C$53,"Sell")</f>
        <v>0</v>
      </c>
      <c r="AE434" s="40">
        <f ca="1">AE433+SUMIFS('Transactions (Dated)'!$E$2:$E$53,'Transactions (Dated)'!$D$2:$D$53,'Share Values'!$X434,'Transactions (Dated)'!$B$2:$B$53,'Share Values'!AE$11,'Transactions (Dated)'!$C$2:$C$53,"Buy")-SUMIFS('Transactions (Dated)'!$E$2:$E$53,'Transactions (Dated)'!$D$2:$D$53,'Share Values'!$X434,'Transactions (Dated)'!$B$2:$B$53,'Share Values'!AE$11,'Transactions (Dated)'!$C$2:$C$53,"Sell")</f>
        <v>2900</v>
      </c>
      <c r="AF434" s="40">
        <f ca="1">AF433+SUMIFS('Transactions (Dated)'!$E$2:$E$53,'Transactions (Dated)'!$D$2:$D$53,'Share Values'!$X434,'Transactions (Dated)'!$B$2:$B$53,'Share Values'!AF$11,'Transactions (Dated)'!$C$2:$C$53,"Buy")-SUMIFS('Transactions (Dated)'!$E$2:$E$53,'Transactions (Dated)'!$D$2:$D$53,'Share Values'!$X434,'Transactions (Dated)'!$B$2:$B$53,'Share Values'!AF$11,'Transactions (Dated)'!$C$2:$C$53,"Sell")</f>
        <v>14201</v>
      </c>
      <c r="AG434" s="40">
        <f ca="1">AG433+SUMIFS('Transactions (Dated)'!$E$2:$E$53,'Transactions (Dated)'!$D$2:$D$53,'Share Values'!$X434,'Transactions (Dated)'!$B$2:$B$53,'Share Values'!AG$11,'Transactions (Dated)'!$C$2:$C$53,"Buy")-SUMIFS('Transactions (Dated)'!$E$2:$E$53,'Transactions (Dated)'!$D$2:$D$53,'Share Values'!$X434,'Transactions (Dated)'!$B$2:$B$53,'Share Values'!AG$11,'Transactions (Dated)'!$C$2:$C$53,"Sell")</f>
        <v>6835</v>
      </c>
      <c r="AH434" s="40">
        <f ca="1">AH433+SUMIFS('Transactions (Dated)'!$E$2:$E$53,'Transactions (Dated)'!$D$2:$D$53,'Share Values'!$X434,'Transactions (Dated)'!$B$2:$B$53,'Share Values'!AH$11,'Transactions (Dated)'!$C$2:$C$53,"Buy")-SUMIFS('Transactions (Dated)'!$E$2:$E$53,'Transactions (Dated)'!$D$2:$D$53,'Share Values'!$X434,'Transactions (Dated)'!$B$2:$B$53,'Share Values'!AH$11,'Transactions (Dated)'!$C$2:$C$53,"Sell")</f>
        <v>0</v>
      </c>
      <c r="AI434" s="40">
        <f ca="1">AI433+SUMIFS('Transactions (Dated)'!$E$2:$E$53,'Transactions (Dated)'!$D$2:$D$53,'Share Values'!$X434,'Transactions (Dated)'!$B$2:$B$53,'Share Values'!AI$11,'Transactions (Dated)'!$C$2:$C$53,"Buy")-SUMIFS('Transactions (Dated)'!$E$2:$E$53,'Transactions (Dated)'!$D$2:$D$53,'Share Values'!$X434,'Transactions (Dated)'!$B$2:$B$53,'Share Values'!AI$11,'Transactions (Dated)'!$C$2:$C$53,"Sell")</f>
        <v>0</v>
      </c>
      <c r="AJ434" s="40">
        <f ca="1">AJ433+SUMIFS('Transactions (Dated)'!$E$2:$E$53,'Transactions (Dated)'!$D$2:$D$53,'Share Values'!$X434,'Transactions (Dated)'!$B$2:$B$53,'Share Values'!AJ$11,'Transactions (Dated)'!$C$2:$C$53,"Buy")-SUMIFS('Transactions (Dated)'!$E$2:$E$53,'Transactions (Dated)'!$D$2:$D$53,'Share Values'!$X434,'Transactions (Dated)'!$B$2:$B$53,'Share Values'!AJ$11,'Transactions (Dated)'!$C$2:$C$53,"Sell")</f>
        <v>0</v>
      </c>
      <c r="AK434" s="40">
        <f ca="1">AK433+SUMIFS('Transactions (Dated)'!$E$2:$E$53,'Transactions (Dated)'!$D$2:$D$53,'Share Values'!$X434,'Transactions (Dated)'!$B$2:$B$53,'Share Values'!AK$11,'Transactions (Dated)'!$C$2:$C$53,"Buy")-SUMIFS('Transactions (Dated)'!$E$2:$E$53,'Transactions (Dated)'!$D$2:$D$53,'Share Values'!$X434,'Transactions (Dated)'!$B$2:$B$53,'Share Values'!AK$11,'Transactions (Dated)'!$C$2:$C$53,"Sell")</f>
        <v>0</v>
      </c>
      <c r="AL434" s="40">
        <f ca="1">AL433+SUMIFS('Transactions (Dated)'!$E$2:$E$53,'Transactions (Dated)'!$D$2:$D$53,'Share Values'!$X434,'Transactions (Dated)'!$B$2:$B$53,'Share Values'!AL$11,'Transactions (Dated)'!$C$2:$C$53,"Buy")-SUMIFS('Transactions (Dated)'!$E$2:$E$53,'Transactions (Dated)'!$D$2:$D$53,'Share Values'!$X434,'Transactions (Dated)'!$B$2:$B$53,'Share Values'!AL$11,'Transactions (Dated)'!$C$2:$C$53,"Sell")</f>
        <v>0</v>
      </c>
      <c r="AM434" s="40">
        <f ca="1">AM433+SUMIFS('Transactions (Dated)'!$E$2:$E$53,'Transactions (Dated)'!$D$2:$D$53,'Share Values'!$X434,'Transactions (Dated)'!$B$2:$B$53,'Share Values'!AM$11,'Transactions (Dated)'!$C$2:$C$53,"Buy")-SUMIFS('Transactions (Dated)'!$E$2:$E$53,'Transactions (Dated)'!$D$2:$D$53,'Share Values'!$X434,'Transactions (Dated)'!$B$2:$B$53,'Share Values'!AM$11,'Transactions (Dated)'!$C$2:$C$53,"Sell")</f>
        <v>0</v>
      </c>
      <c r="AN434" s="40">
        <f ca="1">AN433+SUMIFS('Transactions (Dated)'!$E$2:$E$53,'Transactions (Dated)'!$D$2:$D$53,'Share Values'!$X434,'Transactions (Dated)'!$B$2:$B$53,'Share Values'!AN$11,'Transactions (Dated)'!$C$2:$C$53,"Buy")-SUMIFS('Transactions (Dated)'!$E$2:$E$53,'Transactions (Dated)'!$D$2:$D$53,'Share Values'!$X434,'Transactions (Dated)'!$B$2:$B$53,'Share Values'!AN$11,'Transactions (Dated)'!$C$2:$C$53,"Sell")</f>
        <v>0</v>
      </c>
      <c r="AO434" s="40"/>
      <c r="AQ434" s="3">
        <f t="shared" si="167"/>
        <v>42528</v>
      </c>
      <c r="AR434" s="6">
        <f t="shared" ca="1" si="168"/>
        <v>43845</v>
      </c>
      <c r="AS434" s="6">
        <f t="shared" ca="1" si="169"/>
        <v>20718.75</v>
      </c>
      <c r="AT434" s="6">
        <f t="shared" ca="1" si="170"/>
        <v>561268.65</v>
      </c>
      <c r="AU434" s="6">
        <f t="shared" ca="1" si="171"/>
        <v>70912.159999999989</v>
      </c>
      <c r="AV434" s="6">
        <f t="shared" ca="1" si="172"/>
        <v>33529.439999999995</v>
      </c>
      <c r="AW434" s="6">
        <f t="shared" ca="1" si="173"/>
        <v>0</v>
      </c>
      <c r="AX434" s="6">
        <f t="shared" ca="1" si="174"/>
        <v>48517</v>
      </c>
      <c r="AY434" s="6">
        <f t="shared" ca="1" si="175"/>
        <v>63052.44</v>
      </c>
      <c r="AZ434" s="6">
        <f t="shared" ca="1" si="176"/>
        <v>62881.999999999993</v>
      </c>
      <c r="BA434" s="6">
        <f t="shared" ca="1" si="177"/>
        <v>0</v>
      </c>
      <c r="BB434" s="6">
        <f t="shared" ca="1" si="178"/>
        <v>0</v>
      </c>
      <c r="BC434" s="6">
        <f t="shared" ca="1" si="179"/>
        <v>0</v>
      </c>
      <c r="BD434" s="6">
        <f t="shared" ca="1" si="180"/>
        <v>0</v>
      </c>
      <c r="BE434" s="6">
        <f t="shared" ca="1" si="181"/>
        <v>0</v>
      </c>
      <c r="BF434" s="6">
        <f t="shared" ca="1" si="188"/>
        <v>0</v>
      </c>
      <c r="BG434" s="6">
        <f t="shared" ca="1" si="189"/>
        <v>0</v>
      </c>
      <c r="BH434" s="6"/>
      <c r="BJ434" s="4">
        <f t="shared" ca="1" si="182"/>
        <v>904725.44</v>
      </c>
      <c r="BL434" s="3">
        <f t="shared" si="183"/>
        <v>42528</v>
      </c>
      <c r="BM434" s="6">
        <f>BM433+SUMIFS('Transactions (Dated)'!G:G,'Transactions (Dated)'!D:D,'Share Values'!AQ434)</f>
        <v>64398.239999999991</v>
      </c>
      <c r="BN434" s="6">
        <f ca="1">BN433+SUMIFS('Transactions (Dated)'!$F:$F,'Transactions (Dated)'!$D:$D,$BL434,'Transactions (Dated)'!$B:$B,BN$11,'Transactions (Dated)'!$C:$C,"Dividend (paid to cash)")*Y434</f>
        <v>0</v>
      </c>
      <c r="BO434" s="6">
        <f ca="1">BO433+SUMIFS('Transactions (Dated)'!$F:$F,'Transactions (Dated)'!$D:$D,$BL434,'Transactions (Dated)'!$B:$B,BO$11,'Transactions (Dated)'!$C:$C,"Dividend (paid to cash)")*Z434</f>
        <v>2421.875</v>
      </c>
      <c r="BP434" s="6">
        <f ca="1">BP433+SUMIFS('Transactions (Dated)'!$F:$F,'Transactions (Dated)'!$D:$D,$BL434,'Transactions (Dated)'!$B:$B,BP$11,'Transactions (Dated)'!$C:$C,"Dividend (paid to cash)")*AA434</f>
        <v>39975.296999999999</v>
      </c>
      <c r="BQ434" s="6">
        <f ca="1">BQ433+SUMIFS('Transactions (Dated)'!$F:$F,'Transactions (Dated)'!$D:$D,$BL434,'Transactions (Dated)'!$B:$B,BQ$11,'Transactions (Dated)'!$C:$C,"Dividend (paid to cash)")*AB434</f>
        <v>397.32000000000005</v>
      </c>
      <c r="BR434" s="6">
        <f ca="1">BR433+SUMIFS('Transactions (Dated)'!$F:$F,'Transactions (Dated)'!$D:$D,$BL434,'Transactions (Dated)'!$B:$B,BR$11,'Transactions (Dated)'!$C:$C,"Dividend (paid to cash)")*AC434</f>
        <v>0</v>
      </c>
      <c r="BS434" s="6">
        <f ca="1">BS433+SUMIFS('Transactions (Dated)'!$F:$F,'Transactions (Dated)'!$D:$D,$BL434,'Transactions (Dated)'!$B:$B,BS$11,'Transactions (Dated)'!$C:$C,"Dividend (paid to cash)")*AD434</f>
        <v>0</v>
      </c>
      <c r="BT434" s="6">
        <f ca="1">BT433+SUMIFS('Transactions (Dated)'!$F:$F,'Transactions (Dated)'!$D:$D,$BL434,'Transactions (Dated)'!$B:$B,BT$11,'Transactions (Dated)'!$C:$C,"Dividend (paid to cash)")*AE434</f>
        <v>1740</v>
      </c>
      <c r="BU434" s="6">
        <f ca="1">BU433+SUMIFS('Transactions (Dated)'!$F:$F,'Transactions (Dated)'!$D:$D,$BL434,'Transactions (Dated)'!$B:$B,BU$11,'Transactions (Dated)'!$C:$C,"Dividend (paid to cash)")*AF434</f>
        <v>0</v>
      </c>
      <c r="BV434" s="6">
        <f ca="1">BV433+SUMIFS('Transactions (Dated)'!$F:$F,'Transactions (Dated)'!$D:$D,$BL434,'Transactions (Dated)'!$B:$B,BV$11,'Transactions (Dated)'!$C:$C,"Dividend (paid to cash)")*AG434</f>
        <v>0</v>
      </c>
      <c r="BW434" s="6">
        <f ca="1">BW433+SUMIFS('Transactions (Dated)'!$F:$F,'Transactions (Dated)'!$D:$D,$BL434,'Transactions (Dated)'!$B:$B,BW$11,'Transactions (Dated)'!$C:$C,"Dividend (paid to cash)")*AH434</f>
        <v>0</v>
      </c>
      <c r="BX434" s="6">
        <f ca="1">BX433+SUMIFS('Transactions (Dated)'!$F:$F,'Transactions (Dated)'!$D:$D,$BL434,'Transactions (Dated)'!$B:$B,BX$11,'Transactions (Dated)'!$C:$C,"Dividend (paid to cash)")*AI434</f>
        <v>0</v>
      </c>
      <c r="BY434" s="6">
        <f ca="1">BY433+SUMIFS('Transactions (Dated)'!$F:$F,'Transactions (Dated)'!$D:$D,$BL434,'Transactions (Dated)'!$B:$B,BY$11,'Transactions (Dated)'!$C:$C,"Dividend (paid to cash)")*AJ434</f>
        <v>0</v>
      </c>
      <c r="BZ434" s="6">
        <f ca="1">BZ433+SUMIFS('Transactions (Dated)'!$F:$F,'Transactions (Dated)'!$D:$D,$BL434,'Transactions (Dated)'!$B:$B,BZ$11,'Transactions (Dated)'!$C:$C,"Dividend (paid to cash)")*AK434</f>
        <v>0</v>
      </c>
      <c r="CA434" s="6">
        <f ca="1">CA433+SUMIFS('Transactions (Dated)'!$F:$F,'Transactions (Dated)'!$D:$D,$BL434,'Transactions (Dated)'!$B:$B,CA$11,'Transactions (Dated)'!$C:$C,"Dividend (paid to cash)")*AL434</f>
        <v>0</v>
      </c>
      <c r="CB434" s="6">
        <v>0</v>
      </c>
      <c r="CC434" s="6">
        <v>0</v>
      </c>
      <c r="CD434" s="6"/>
      <c r="CF434" s="6">
        <f t="shared" ca="1" si="190"/>
        <v>108932.73199999999</v>
      </c>
      <c r="CH434" s="3">
        <f t="shared" si="191"/>
        <v>42528</v>
      </c>
      <c r="CI434" s="4">
        <f t="shared" ca="1" si="184"/>
        <v>904725.44</v>
      </c>
      <c r="CJ434" s="4">
        <f t="shared" ca="1" si="185"/>
        <v>108932.73199999999</v>
      </c>
      <c r="CL434" s="4">
        <f t="shared" ca="1" si="186"/>
        <v>1013658.1719999999</v>
      </c>
    </row>
    <row r="435" spans="2:90" x14ac:dyDescent="0.15">
      <c r="B435" s="3">
        <f t="shared" si="187"/>
        <v>42529</v>
      </c>
      <c r="C435" s="2">
        <v>14313.1</v>
      </c>
      <c r="E435" s="70">
        <v>42529</v>
      </c>
      <c r="F435" s="69">
        <v>9.41</v>
      </c>
      <c r="G435" s="69">
        <v>2.2999999999999998</v>
      </c>
      <c r="H435" s="69">
        <v>19.38</v>
      </c>
      <c r="I435" s="69">
        <v>37.6</v>
      </c>
      <c r="J435" s="69">
        <v>14.14</v>
      </c>
      <c r="K435" s="69">
        <v>13.02</v>
      </c>
      <c r="L435" s="69">
        <v>16.649999999999999</v>
      </c>
      <c r="M435" s="69">
        <v>4.49</v>
      </c>
      <c r="N435" s="69">
        <v>9.23</v>
      </c>
      <c r="O435" s="69">
        <v>8.7833000000000006</v>
      </c>
      <c r="P435" s="69">
        <v>29.47</v>
      </c>
      <c r="Q435" s="69">
        <v>1.1499999999999999</v>
      </c>
      <c r="R435" s="69">
        <v>6.35</v>
      </c>
      <c r="S435" s="69">
        <v>41.92</v>
      </c>
      <c r="T435" s="69"/>
      <c r="U435">
        <v>41.92</v>
      </c>
      <c r="V435" s="4"/>
      <c r="X435" s="3">
        <f t="shared" si="166"/>
        <v>42529</v>
      </c>
      <c r="Y435" s="40">
        <f ca="1">Y434+SUMIFS('Transactions (Dated)'!$E$2:$E$53,'Transactions (Dated)'!$D$2:$D$53,'Share Values'!$X435,'Transactions (Dated)'!$B$2:$B$53,'Share Values'!Y$11,'Transactions (Dated)'!$C$2:$C$53,"Buy")-SUMIFS('Transactions (Dated)'!$E$2:$E$53,'Transactions (Dated)'!$D$2:$D$53,'Share Values'!$X435,'Transactions (Dated)'!$B$2:$B$53,'Share Values'!Y$11,'Transactions (Dated)'!$C$2:$C$53,"Sell")</f>
        <v>4625</v>
      </c>
      <c r="Z435" s="40">
        <f ca="1">Z434+SUMIFS('Transactions (Dated)'!$E$2:$E$53,'Transactions (Dated)'!$D$2:$D$53,'Share Values'!$X435,'Transactions (Dated)'!$B$2:$B$53,'Share Values'!Z$11,'Transactions (Dated)'!$C$2:$C$53,"Buy")-SUMIFS('Transactions (Dated)'!$E$2:$E$53,'Transactions (Dated)'!$D$2:$D$53,'Share Values'!$X435,'Transactions (Dated)'!$B$2:$B$53,'Share Values'!Z$11,'Transactions (Dated)'!$C$2:$C$53,"Sell")</f>
        <v>9375</v>
      </c>
      <c r="AA435" s="40">
        <f ca="1">AA434+SUMIFS('Transactions (Dated)'!$E$2:$E$53,'Transactions (Dated)'!$D$2:$D$53,'Share Values'!$X435,'Transactions (Dated)'!$B$2:$B$53,'Share Values'!AA$11,'Transactions (Dated)'!$C$2:$C$53,"Buy")-SUMIFS('Transactions (Dated)'!$E$2:$E$53,'Transactions (Dated)'!$D$2:$D$53,'Share Values'!$X435,'Transactions (Dated)'!$B$2:$B$53,'Share Values'!AA$11,'Transactions (Dated)'!$C$2:$C$53,"Sell")</f>
        <v>28857</v>
      </c>
      <c r="AB435" s="40">
        <f ca="1">AB434+SUMIFS('Transactions (Dated)'!$E$2:$E$53,'Transactions (Dated)'!$D$2:$D$53,'Share Values'!$X435,'Transactions (Dated)'!$B$2:$B$53,'Share Values'!AB$11,'Transactions (Dated)'!$C$2:$C$53,"Buy")-SUMIFS('Transactions (Dated)'!$E$2:$E$53,'Transactions (Dated)'!$D$2:$D$53,'Share Values'!$X435,'Transactions (Dated)'!$B$2:$B$53,'Share Values'!AB$11,'Transactions (Dated)'!$C$2:$C$53,"Sell")</f>
        <v>1892</v>
      </c>
      <c r="AC435" s="40">
        <f ca="1">AC434+SUMIFS('Transactions (Dated)'!$E$2:$E$53,'Transactions (Dated)'!$D$2:$D$53,'Share Values'!$X435,'Transactions (Dated)'!$B$2:$B$53,'Share Values'!AC$11,'Transactions (Dated)'!$C$2:$C$53,"Buy")-SUMIFS('Transactions (Dated)'!$E$2:$E$53,'Transactions (Dated)'!$D$2:$D$53,'Share Values'!$X435,'Transactions (Dated)'!$B$2:$B$53,'Share Values'!AC$11,'Transactions (Dated)'!$C$2:$C$53,"Sell")</f>
        <v>2348</v>
      </c>
      <c r="AD435" s="40">
        <f ca="1">AD434+SUMIFS('Transactions (Dated)'!$E$2:$E$53,'Transactions (Dated)'!$D$2:$D$53,'Share Values'!$X435,'Transactions (Dated)'!$B$2:$B$53,'Share Values'!AD$11,'Transactions (Dated)'!$C$2:$C$53,"Buy")-SUMIFS('Transactions (Dated)'!$E$2:$E$53,'Transactions (Dated)'!$D$2:$D$53,'Share Values'!$X435,'Transactions (Dated)'!$B$2:$B$53,'Share Values'!AD$11,'Transactions (Dated)'!$C$2:$C$53,"Sell")</f>
        <v>0</v>
      </c>
      <c r="AE435" s="40">
        <f ca="1">AE434+SUMIFS('Transactions (Dated)'!$E$2:$E$53,'Transactions (Dated)'!$D$2:$D$53,'Share Values'!$X435,'Transactions (Dated)'!$B$2:$B$53,'Share Values'!AE$11,'Transactions (Dated)'!$C$2:$C$53,"Buy")-SUMIFS('Transactions (Dated)'!$E$2:$E$53,'Transactions (Dated)'!$D$2:$D$53,'Share Values'!$X435,'Transactions (Dated)'!$B$2:$B$53,'Share Values'!AE$11,'Transactions (Dated)'!$C$2:$C$53,"Sell")</f>
        <v>2900</v>
      </c>
      <c r="AF435" s="40">
        <f ca="1">AF434+SUMIFS('Transactions (Dated)'!$E$2:$E$53,'Transactions (Dated)'!$D$2:$D$53,'Share Values'!$X435,'Transactions (Dated)'!$B$2:$B$53,'Share Values'!AF$11,'Transactions (Dated)'!$C$2:$C$53,"Buy")-SUMIFS('Transactions (Dated)'!$E$2:$E$53,'Transactions (Dated)'!$D$2:$D$53,'Share Values'!$X435,'Transactions (Dated)'!$B$2:$B$53,'Share Values'!AF$11,'Transactions (Dated)'!$C$2:$C$53,"Sell")</f>
        <v>14201</v>
      </c>
      <c r="AG435" s="40">
        <f ca="1">AG434+SUMIFS('Transactions (Dated)'!$E$2:$E$53,'Transactions (Dated)'!$D$2:$D$53,'Share Values'!$X435,'Transactions (Dated)'!$B$2:$B$53,'Share Values'!AG$11,'Transactions (Dated)'!$C$2:$C$53,"Buy")-SUMIFS('Transactions (Dated)'!$E$2:$E$53,'Transactions (Dated)'!$D$2:$D$53,'Share Values'!$X435,'Transactions (Dated)'!$B$2:$B$53,'Share Values'!AG$11,'Transactions (Dated)'!$C$2:$C$53,"Sell")</f>
        <v>6835</v>
      </c>
      <c r="AH435" s="40">
        <f ca="1">AH434+SUMIFS('Transactions (Dated)'!$E$2:$E$53,'Transactions (Dated)'!$D$2:$D$53,'Share Values'!$X435,'Transactions (Dated)'!$B$2:$B$53,'Share Values'!AH$11,'Transactions (Dated)'!$C$2:$C$53,"Buy")-SUMIFS('Transactions (Dated)'!$E$2:$E$53,'Transactions (Dated)'!$D$2:$D$53,'Share Values'!$X435,'Transactions (Dated)'!$B$2:$B$53,'Share Values'!AH$11,'Transactions (Dated)'!$C$2:$C$53,"Sell")</f>
        <v>0</v>
      </c>
      <c r="AI435" s="40">
        <f ca="1">AI434+SUMIFS('Transactions (Dated)'!$E$2:$E$53,'Transactions (Dated)'!$D$2:$D$53,'Share Values'!$X435,'Transactions (Dated)'!$B$2:$B$53,'Share Values'!AI$11,'Transactions (Dated)'!$C$2:$C$53,"Buy")-SUMIFS('Transactions (Dated)'!$E$2:$E$53,'Transactions (Dated)'!$D$2:$D$53,'Share Values'!$X435,'Transactions (Dated)'!$B$2:$B$53,'Share Values'!AI$11,'Transactions (Dated)'!$C$2:$C$53,"Sell")</f>
        <v>0</v>
      </c>
      <c r="AJ435" s="40">
        <f ca="1">AJ434+SUMIFS('Transactions (Dated)'!$E$2:$E$53,'Transactions (Dated)'!$D$2:$D$53,'Share Values'!$X435,'Transactions (Dated)'!$B$2:$B$53,'Share Values'!AJ$11,'Transactions (Dated)'!$C$2:$C$53,"Buy")-SUMIFS('Transactions (Dated)'!$E$2:$E$53,'Transactions (Dated)'!$D$2:$D$53,'Share Values'!$X435,'Transactions (Dated)'!$B$2:$B$53,'Share Values'!AJ$11,'Transactions (Dated)'!$C$2:$C$53,"Sell")</f>
        <v>0</v>
      </c>
      <c r="AK435" s="40">
        <f ca="1">AK434+SUMIFS('Transactions (Dated)'!$E$2:$E$53,'Transactions (Dated)'!$D$2:$D$53,'Share Values'!$X435,'Transactions (Dated)'!$B$2:$B$53,'Share Values'!AK$11,'Transactions (Dated)'!$C$2:$C$53,"Buy")-SUMIFS('Transactions (Dated)'!$E$2:$E$53,'Transactions (Dated)'!$D$2:$D$53,'Share Values'!$X435,'Transactions (Dated)'!$B$2:$B$53,'Share Values'!AK$11,'Transactions (Dated)'!$C$2:$C$53,"Sell")</f>
        <v>0</v>
      </c>
      <c r="AL435" s="40">
        <f ca="1">AL434+SUMIFS('Transactions (Dated)'!$E$2:$E$53,'Transactions (Dated)'!$D$2:$D$53,'Share Values'!$X435,'Transactions (Dated)'!$B$2:$B$53,'Share Values'!AL$11,'Transactions (Dated)'!$C$2:$C$53,"Buy")-SUMIFS('Transactions (Dated)'!$E$2:$E$53,'Transactions (Dated)'!$D$2:$D$53,'Share Values'!$X435,'Transactions (Dated)'!$B$2:$B$53,'Share Values'!AL$11,'Transactions (Dated)'!$C$2:$C$53,"Sell")</f>
        <v>0</v>
      </c>
      <c r="AM435" s="40">
        <f ca="1">AM434+SUMIFS('Transactions (Dated)'!$E$2:$E$53,'Transactions (Dated)'!$D$2:$D$53,'Share Values'!$X435,'Transactions (Dated)'!$B$2:$B$53,'Share Values'!AM$11,'Transactions (Dated)'!$C$2:$C$53,"Buy")-SUMIFS('Transactions (Dated)'!$E$2:$E$53,'Transactions (Dated)'!$D$2:$D$53,'Share Values'!$X435,'Transactions (Dated)'!$B$2:$B$53,'Share Values'!AM$11,'Transactions (Dated)'!$C$2:$C$53,"Sell")</f>
        <v>0</v>
      </c>
      <c r="AN435" s="40">
        <f ca="1">AN434+SUMIFS('Transactions (Dated)'!$E$2:$E$53,'Transactions (Dated)'!$D$2:$D$53,'Share Values'!$X435,'Transactions (Dated)'!$B$2:$B$53,'Share Values'!AN$11,'Transactions (Dated)'!$C$2:$C$53,"Buy")-SUMIFS('Transactions (Dated)'!$E$2:$E$53,'Transactions (Dated)'!$D$2:$D$53,'Share Values'!$X435,'Transactions (Dated)'!$B$2:$B$53,'Share Values'!AN$11,'Transactions (Dated)'!$C$2:$C$53,"Sell")</f>
        <v>0</v>
      </c>
      <c r="AO435" s="40"/>
      <c r="AQ435" s="3">
        <f t="shared" si="167"/>
        <v>42529</v>
      </c>
      <c r="AR435" s="6">
        <f t="shared" ca="1" si="168"/>
        <v>43521.25</v>
      </c>
      <c r="AS435" s="6">
        <f t="shared" ca="1" si="169"/>
        <v>21562.5</v>
      </c>
      <c r="AT435" s="6">
        <f t="shared" ca="1" si="170"/>
        <v>559248.65999999992</v>
      </c>
      <c r="AU435" s="6">
        <f t="shared" ca="1" si="171"/>
        <v>71139.199999999997</v>
      </c>
      <c r="AV435" s="6">
        <f t="shared" ca="1" si="172"/>
        <v>33200.720000000001</v>
      </c>
      <c r="AW435" s="6">
        <f t="shared" ca="1" si="173"/>
        <v>0</v>
      </c>
      <c r="AX435" s="6">
        <f t="shared" ca="1" si="174"/>
        <v>48284.999999999993</v>
      </c>
      <c r="AY435" s="6">
        <f t="shared" ca="1" si="175"/>
        <v>63762.490000000005</v>
      </c>
      <c r="AZ435" s="6">
        <f t="shared" ca="1" si="176"/>
        <v>63087.05</v>
      </c>
      <c r="BA435" s="6">
        <f t="shared" ca="1" si="177"/>
        <v>0</v>
      </c>
      <c r="BB435" s="6">
        <f t="shared" ca="1" si="178"/>
        <v>0</v>
      </c>
      <c r="BC435" s="6">
        <f t="shared" ca="1" si="179"/>
        <v>0</v>
      </c>
      <c r="BD435" s="6">
        <f t="shared" ca="1" si="180"/>
        <v>0</v>
      </c>
      <c r="BE435" s="6">
        <f t="shared" ca="1" si="181"/>
        <v>0</v>
      </c>
      <c r="BF435" s="6">
        <f t="shared" ca="1" si="188"/>
        <v>0</v>
      </c>
      <c r="BG435" s="6">
        <f t="shared" ca="1" si="189"/>
        <v>0</v>
      </c>
      <c r="BH435" s="6"/>
      <c r="BJ435" s="4">
        <f t="shared" ca="1" si="182"/>
        <v>903806.86999999988</v>
      </c>
      <c r="BL435" s="3">
        <f t="shared" si="183"/>
        <v>42529</v>
      </c>
      <c r="BM435" s="6">
        <f>BM434+SUMIFS('Transactions (Dated)'!G:G,'Transactions (Dated)'!D:D,'Share Values'!AQ435)</f>
        <v>64398.239999999991</v>
      </c>
      <c r="BN435" s="6">
        <f ca="1">BN434+SUMIFS('Transactions (Dated)'!$F:$F,'Transactions (Dated)'!$D:$D,$BL435,'Transactions (Dated)'!$B:$B,BN$11,'Transactions (Dated)'!$C:$C,"Dividend (paid to cash)")*Y435</f>
        <v>0</v>
      </c>
      <c r="BO435" s="6">
        <f ca="1">BO434+SUMIFS('Transactions (Dated)'!$F:$F,'Transactions (Dated)'!$D:$D,$BL435,'Transactions (Dated)'!$B:$B,BO$11,'Transactions (Dated)'!$C:$C,"Dividend (paid to cash)")*Z435</f>
        <v>2421.875</v>
      </c>
      <c r="BP435" s="6">
        <f ca="1">BP434+SUMIFS('Transactions (Dated)'!$F:$F,'Transactions (Dated)'!$D:$D,$BL435,'Transactions (Dated)'!$B:$B,BP$11,'Transactions (Dated)'!$C:$C,"Dividend (paid to cash)")*AA435</f>
        <v>39975.296999999999</v>
      </c>
      <c r="BQ435" s="6">
        <f ca="1">BQ434+SUMIFS('Transactions (Dated)'!$F:$F,'Transactions (Dated)'!$D:$D,$BL435,'Transactions (Dated)'!$B:$B,BQ$11,'Transactions (Dated)'!$C:$C,"Dividend (paid to cash)")*AB435</f>
        <v>397.32000000000005</v>
      </c>
      <c r="BR435" s="6">
        <f ca="1">BR434+SUMIFS('Transactions (Dated)'!$F:$F,'Transactions (Dated)'!$D:$D,$BL435,'Transactions (Dated)'!$B:$B,BR$11,'Transactions (Dated)'!$C:$C,"Dividend (paid to cash)")*AC435</f>
        <v>0</v>
      </c>
      <c r="BS435" s="6">
        <f ca="1">BS434+SUMIFS('Transactions (Dated)'!$F:$F,'Transactions (Dated)'!$D:$D,$BL435,'Transactions (Dated)'!$B:$B,BS$11,'Transactions (Dated)'!$C:$C,"Dividend (paid to cash)")*AD435</f>
        <v>0</v>
      </c>
      <c r="BT435" s="6">
        <f ca="1">BT434+SUMIFS('Transactions (Dated)'!$F:$F,'Transactions (Dated)'!$D:$D,$BL435,'Transactions (Dated)'!$B:$B,BT$11,'Transactions (Dated)'!$C:$C,"Dividend (paid to cash)")*AE435</f>
        <v>1740</v>
      </c>
      <c r="BU435" s="6">
        <f ca="1">BU434+SUMIFS('Transactions (Dated)'!$F:$F,'Transactions (Dated)'!$D:$D,$BL435,'Transactions (Dated)'!$B:$B,BU$11,'Transactions (Dated)'!$C:$C,"Dividend (paid to cash)")*AF435</f>
        <v>0</v>
      </c>
      <c r="BV435" s="6">
        <f ca="1">BV434+SUMIFS('Transactions (Dated)'!$F:$F,'Transactions (Dated)'!$D:$D,$BL435,'Transactions (Dated)'!$B:$B,BV$11,'Transactions (Dated)'!$C:$C,"Dividend (paid to cash)")*AG435</f>
        <v>0</v>
      </c>
      <c r="BW435" s="6">
        <f ca="1">BW434+SUMIFS('Transactions (Dated)'!$F:$F,'Transactions (Dated)'!$D:$D,$BL435,'Transactions (Dated)'!$B:$B,BW$11,'Transactions (Dated)'!$C:$C,"Dividend (paid to cash)")*AH435</f>
        <v>0</v>
      </c>
      <c r="BX435" s="6">
        <f ca="1">BX434+SUMIFS('Transactions (Dated)'!$F:$F,'Transactions (Dated)'!$D:$D,$BL435,'Transactions (Dated)'!$B:$B,BX$11,'Transactions (Dated)'!$C:$C,"Dividend (paid to cash)")*AI435</f>
        <v>0</v>
      </c>
      <c r="BY435" s="6">
        <f ca="1">BY434+SUMIFS('Transactions (Dated)'!$F:$F,'Transactions (Dated)'!$D:$D,$BL435,'Transactions (Dated)'!$B:$B,BY$11,'Transactions (Dated)'!$C:$C,"Dividend (paid to cash)")*AJ435</f>
        <v>0</v>
      </c>
      <c r="BZ435" s="6">
        <f ca="1">BZ434+SUMIFS('Transactions (Dated)'!$F:$F,'Transactions (Dated)'!$D:$D,$BL435,'Transactions (Dated)'!$B:$B,BZ$11,'Transactions (Dated)'!$C:$C,"Dividend (paid to cash)")*AK435</f>
        <v>0</v>
      </c>
      <c r="CA435" s="6">
        <f ca="1">CA434+SUMIFS('Transactions (Dated)'!$F:$F,'Transactions (Dated)'!$D:$D,$BL435,'Transactions (Dated)'!$B:$B,CA$11,'Transactions (Dated)'!$C:$C,"Dividend (paid to cash)")*AL435</f>
        <v>0</v>
      </c>
      <c r="CB435" s="6">
        <v>0</v>
      </c>
      <c r="CC435" s="6">
        <v>0</v>
      </c>
      <c r="CD435" s="6"/>
      <c r="CF435" s="6">
        <f t="shared" ca="1" si="190"/>
        <v>108932.73199999999</v>
      </c>
      <c r="CH435" s="3">
        <f t="shared" si="191"/>
        <v>42529</v>
      </c>
      <c r="CI435" s="4">
        <f t="shared" ca="1" si="184"/>
        <v>903806.86999999988</v>
      </c>
      <c r="CJ435" s="4">
        <f t="shared" ca="1" si="185"/>
        <v>108932.73199999999</v>
      </c>
      <c r="CL435" s="4">
        <f t="shared" ca="1" si="186"/>
        <v>1012739.6019999998</v>
      </c>
    </row>
    <row r="436" spans="2:90" x14ac:dyDescent="0.15">
      <c r="B436" s="3">
        <f t="shared" si="187"/>
        <v>42530</v>
      </c>
      <c r="C436" s="2">
        <v>14240</v>
      </c>
      <c r="E436" s="70">
        <v>42530</v>
      </c>
      <c r="F436" s="69">
        <v>9.34</v>
      </c>
      <c r="G436" s="69">
        <v>2.33</v>
      </c>
      <c r="H436" s="69">
        <v>19.29</v>
      </c>
      <c r="I436" s="69">
        <v>37.479999999999997</v>
      </c>
      <c r="J436" s="69">
        <v>14.04</v>
      </c>
      <c r="K436" s="69">
        <v>12.97</v>
      </c>
      <c r="L436" s="69">
        <v>16.579999999999998</v>
      </c>
      <c r="M436" s="69">
        <v>4.66</v>
      </c>
      <c r="N436" s="69">
        <v>9.24</v>
      </c>
      <c r="O436" s="69">
        <v>8.8666999999999998</v>
      </c>
      <c r="P436" s="69">
        <v>29.83</v>
      </c>
      <c r="Q436" s="69">
        <v>1.1499999999999999</v>
      </c>
      <c r="R436" s="69">
        <v>6.32</v>
      </c>
      <c r="S436" s="69">
        <v>41.99</v>
      </c>
      <c r="T436" s="69"/>
      <c r="U436">
        <v>41.99</v>
      </c>
      <c r="V436" s="4"/>
      <c r="X436" s="3">
        <f t="shared" si="166"/>
        <v>42530</v>
      </c>
      <c r="Y436" s="40">
        <f ca="1">Y435+SUMIFS('Transactions (Dated)'!$E$2:$E$53,'Transactions (Dated)'!$D$2:$D$53,'Share Values'!$X436,'Transactions (Dated)'!$B$2:$B$53,'Share Values'!Y$11,'Transactions (Dated)'!$C$2:$C$53,"Buy")-SUMIFS('Transactions (Dated)'!$E$2:$E$53,'Transactions (Dated)'!$D$2:$D$53,'Share Values'!$X436,'Transactions (Dated)'!$B$2:$B$53,'Share Values'!Y$11,'Transactions (Dated)'!$C$2:$C$53,"Sell")</f>
        <v>4625</v>
      </c>
      <c r="Z436" s="40">
        <f ca="1">Z435+SUMIFS('Transactions (Dated)'!$E$2:$E$53,'Transactions (Dated)'!$D$2:$D$53,'Share Values'!$X436,'Transactions (Dated)'!$B$2:$B$53,'Share Values'!Z$11,'Transactions (Dated)'!$C$2:$C$53,"Buy")-SUMIFS('Transactions (Dated)'!$E$2:$E$53,'Transactions (Dated)'!$D$2:$D$53,'Share Values'!$X436,'Transactions (Dated)'!$B$2:$B$53,'Share Values'!Z$11,'Transactions (Dated)'!$C$2:$C$53,"Sell")</f>
        <v>9375</v>
      </c>
      <c r="AA436" s="40">
        <f ca="1">AA435+SUMIFS('Transactions (Dated)'!$E$2:$E$53,'Transactions (Dated)'!$D$2:$D$53,'Share Values'!$X436,'Transactions (Dated)'!$B$2:$B$53,'Share Values'!AA$11,'Transactions (Dated)'!$C$2:$C$53,"Buy")-SUMIFS('Transactions (Dated)'!$E$2:$E$53,'Transactions (Dated)'!$D$2:$D$53,'Share Values'!$X436,'Transactions (Dated)'!$B$2:$B$53,'Share Values'!AA$11,'Transactions (Dated)'!$C$2:$C$53,"Sell")</f>
        <v>28857</v>
      </c>
      <c r="AB436" s="40">
        <f ca="1">AB435+SUMIFS('Transactions (Dated)'!$E$2:$E$53,'Transactions (Dated)'!$D$2:$D$53,'Share Values'!$X436,'Transactions (Dated)'!$B$2:$B$53,'Share Values'!AB$11,'Transactions (Dated)'!$C$2:$C$53,"Buy")-SUMIFS('Transactions (Dated)'!$E$2:$E$53,'Transactions (Dated)'!$D$2:$D$53,'Share Values'!$X436,'Transactions (Dated)'!$B$2:$B$53,'Share Values'!AB$11,'Transactions (Dated)'!$C$2:$C$53,"Sell")</f>
        <v>1892</v>
      </c>
      <c r="AC436" s="40">
        <f ca="1">AC435+SUMIFS('Transactions (Dated)'!$E$2:$E$53,'Transactions (Dated)'!$D$2:$D$53,'Share Values'!$X436,'Transactions (Dated)'!$B$2:$B$53,'Share Values'!AC$11,'Transactions (Dated)'!$C$2:$C$53,"Buy")-SUMIFS('Transactions (Dated)'!$E$2:$E$53,'Transactions (Dated)'!$D$2:$D$53,'Share Values'!$X436,'Transactions (Dated)'!$B$2:$B$53,'Share Values'!AC$11,'Transactions (Dated)'!$C$2:$C$53,"Sell")</f>
        <v>2348</v>
      </c>
      <c r="AD436" s="40">
        <f ca="1">AD435+SUMIFS('Transactions (Dated)'!$E$2:$E$53,'Transactions (Dated)'!$D$2:$D$53,'Share Values'!$X436,'Transactions (Dated)'!$B$2:$B$53,'Share Values'!AD$11,'Transactions (Dated)'!$C$2:$C$53,"Buy")-SUMIFS('Transactions (Dated)'!$E$2:$E$53,'Transactions (Dated)'!$D$2:$D$53,'Share Values'!$X436,'Transactions (Dated)'!$B$2:$B$53,'Share Values'!AD$11,'Transactions (Dated)'!$C$2:$C$53,"Sell")</f>
        <v>0</v>
      </c>
      <c r="AE436" s="40">
        <f ca="1">AE435+SUMIFS('Transactions (Dated)'!$E$2:$E$53,'Transactions (Dated)'!$D$2:$D$53,'Share Values'!$X436,'Transactions (Dated)'!$B$2:$B$53,'Share Values'!AE$11,'Transactions (Dated)'!$C$2:$C$53,"Buy")-SUMIFS('Transactions (Dated)'!$E$2:$E$53,'Transactions (Dated)'!$D$2:$D$53,'Share Values'!$X436,'Transactions (Dated)'!$B$2:$B$53,'Share Values'!AE$11,'Transactions (Dated)'!$C$2:$C$53,"Sell")</f>
        <v>2900</v>
      </c>
      <c r="AF436" s="40">
        <f ca="1">AF435+SUMIFS('Transactions (Dated)'!$E$2:$E$53,'Transactions (Dated)'!$D$2:$D$53,'Share Values'!$X436,'Transactions (Dated)'!$B$2:$B$53,'Share Values'!AF$11,'Transactions (Dated)'!$C$2:$C$53,"Buy")-SUMIFS('Transactions (Dated)'!$E$2:$E$53,'Transactions (Dated)'!$D$2:$D$53,'Share Values'!$X436,'Transactions (Dated)'!$B$2:$B$53,'Share Values'!AF$11,'Transactions (Dated)'!$C$2:$C$53,"Sell")</f>
        <v>14201</v>
      </c>
      <c r="AG436" s="40">
        <f ca="1">AG435+SUMIFS('Transactions (Dated)'!$E$2:$E$53,'Transactions (Dated)'!$D$2:$D$53,'Share Values'!$X436,'Transactions (Dated)'!$B$2:$B$53,'Share Values'!AG$11,'Transactions (Dated)'!$C$2:$C$53,"Buy")-SUMIFS('Transactions (Dated)'!$E$2:$E$53,'Transactions (Dated)'!$D$2:$D$53,'Share Values'!$X436,'Transactions (Dated)'!$B$2:$B$53,'Share Values'!AG$11,'Transactions (Dated)'!$C$2:$C$53,"Sell")</f>
        <v>6835</v>
      </c>
      <c r="AH436" s="40">
        <f ca="1">AH435+SUMIFS('Transactions (Dated)'!$E$2:$E$53,'Transactions (Dated)'!$D$2:$D$53,'Share Values'!$X436,'Transactions (Dated)'!$B$2:$B$53,'Share Values'!AH$11,'Transactions (Dated)'!$C$2:$C$53,"Buy")-SUMIFS('Transactions (Dated)'!$E$2:$E$53,'Transactions (Dated)'!$D$2:$D$53,'Share Values'!$X436,'Transactions (Dated)'!$B$2:$B$53,'Share Values'!AH$11,'Transactions (Dated)'!$C$2:$C$53,"Sell")</f>
        <v>0</v>
      </c>
      <c r="AI436" s="40">
        <f ca="1">AI435+SUMIFS('Transactions (Dated)'!$E$2:$E$53,'Transactions (Dated)'!$D$2:$D$53,'Share Values'!$X436,'Transactions (Dated)'!$B$2:$B$53,'Share Values'!AI$11,'Transactions (Dated)'!$C$2:$C$53,"Buy")-SUMIFS('Transactions (Dated)'!$E$2:$E$53,'Transactions (Dated)'!$D$2:$D$53,'Share Values'!$X436,'Transactions (Dated)'!$B$2:$B$53,'Share Values'!AI$11,'Transactions (Dated)'!$C$2:$C$53,"Sell")</f>
        <v>0</v>
      </c>
      <c r="AJ436" s="40">
        <f ca="1">AJ435+SUMIFS('Transactions (Dated)'!$E$2:$E$53,'Transactions (Dated)'!$D$2:$D$53,'Share Values'!$X436,'Transactions (Dated)'!$B$2:$B$53,'Share Values'!AJ$11,'Transactions (Dated)'!$C$2:$C$53,"Buy")-SUMIFS('Transactions (Dated)'!$E$2:$E$53,'Transactions (Dated)'!$D$2:$D$53,'Share Values'!$X436,'Transactions (Dated)'!$B$2:$B$53,'Share Values'!AJ$11,'Transactions (Dated)'!$C$2:$C$53,"Sell")</f>
        <v>0</v>
      </c>
      <c r="AK436" s="40">
        <f ca="1">AK435+SUMIFS('Transactions (Dated)'!$E$2:$E$53,'Transactions (Dated)'!$D$2:$D$53,'Share Values'!$X436,'Transactions (Dated)'!$B$2:$B$53,'Share Values'!AK$11,'Transactions (Dated)'!$C$2:$C$53,"Buy")-SUMIFS('Transactions (Dated)'!$E$2:$E$53,'Transactions (Dated)'!$D$2:$D$53,'Share Values'!$X436,'Transactions (Dated)'!$B$2:$B$53,'Share Values'!AK$11,'Transactions (Dated)'!$C$2:$C$53,"Sell")</f>
        <v>0</v>
      </c>
      <c r="AL436" s="40">
        <f ca="1">AL435+SUMIFS('Transactions (Dated)'!$E$2:$E$53,'Transactions (Dated)'!$D$2:$D$53,'Share Values'!$X436,'Transactions (Dated)'!$B$2:$B$53,'Share Values'!AL$11,'Transactions (Dated)'!$C$2:$C$53,"Buy")-SUMIFS('Transactions (Dated)'!$E$2:$E$53,'Transactions (Dated)'!$D$2:$D$53,'Share Values'!$X436,'Transactions (Dated)'!$B$2:$B$53,'Share Values'!AL$11,'Transactions (Dated)'!$C$2:$C$53,"Sell")</f>
        <v>0</v>
      </c>
      <c r="AM436" s="40">
        <f ca="1">AM435+SUMIFS('Transactions (Dated)'!$E$2:$E$53,'Transactions (Dated)'!$D$2:$D$53,'Share Values'!$X436,'Transactions (Dated)'!$B$2:$B$53,'Share Values'!AM$11,'Transactions (Dated)'!$C$2:$C$53,"Buy")-SUMIFS('Transactions (Dated)'!$E$2:$E$53,'Transactions (Dated)'!$D$2:$D$53,'Share Values'!$X436,'Transactions (Dated)'!$B$2:$B$53,'Share Values'!AM$11,'Transactions (Dated)'!$C$2:$C$53,"Sell")</f>
        <v>0</v>
      </c>
      <c r="AN436" s="40">
        <f ca="1">AN435+SUMIFS('Transactions (Dated)'!$E$2:$E$53,'Transactions (Dated)'!$D$2:$D$53,'Share Values'!$X436,'Transactions (Dated)'!$B$2:$B$53,'Share Values'!AN$11,'Transactions (Dated)'!$C$2:$C$53,"Buy")-SUMIFS('Transactions (Dated)'!$E$2:$E$53,'Transactions (Dated)'!$D$2:$D$53,'Share Values'!$X436,'Transactions (Dated)'!$B$2:$B$53,'Share Values'!AN$11,'Transactions (Dated)'!$C$2:$C$53,"Sell")</f>
        <v>0</v>
      </c>
      <c r="AO436" s="40"/>
      <c r="AQ436" s="3">
        <f t="shared" si="167"/>
        <v>42530</v>
      </c>
      <c r="AR436" s="6">
        <f t="shared" ca="1" si="168"/>
        <v>43197.5</v>
      </c>
      <c r="AS436" s="6">
        <f t="shared" ca="1" si="169"/>
        <v>21843.75</v>
      </c>
      <c r="AT436" s="6">
        <f t="shared" ca="1" si="170"/>
        <v>556651.53</v>
      </c>
      <c r="AU436" s="6">
        <f t="shared" ca="1" si="171"/>
        <v>70912.159999999989</v>
      </c>
      <c r="AV436" s="6">
        <f t="shared" ca="1" si="172"/>
        <v>32965.919999999998</v>
      </c>
      <c r="AW436" s="6">
        <f t="shared" ca="1" si="173"/>
        <v>0</v>
      </c>
      <c r="AX436" s="6">
        <f t="shared" ca="1" si="174"/>
        <v>48081.999999999993</v>
      </c>
      <c r="AY436" s="6">
        <f t="shared" ca="1" si="175"/>
        <v>66176.66</v>
      </c>
      <c r="AZ436" s="6">
        <f t="shared" ca="1" si="176"/>
        <v>63155.4</v>
      </c>
      <c r="BA436" s="6">
        <f t="shared" ca="1" si="177"/>
        <v>0</v>
      </c>
      <c r="BB436" s="6">
        <f t="shared" ca="1" si="178"/>
        <v>0</v>
      </c>
      <c r="BC436" s="6">
        <f t="shared" ca="1" si="179"/>
        <v>0</v>
      </c>
      <c r="BD436" s="6">
        <f t="shared" ca="1" si="180"/>
        <v>0</v>
      </c>
      <c r="BE436" s="6">
        <f t="shared" ca="1" si="181"/>
        <v>0</v>
      </c>
      <c r="BF436" s="6">
        <f t="shared" ca="1" si="188"/>
        <v>0</v>
      </c>
      <c r="BG436" s="6">
        <f t="shared" ca="1" si="189"/>
        <v>0</v>
      </c>
      <c r="BH436" s="6"/>
      <c r="BJ436" s="4">
        <f t="shared" ca="1" si="182"/>
        <v>902984.92000000016</v>
      </c>
      <c r="BL436" s="3">
        <f t="shared" si="183"/>
        <v>42530</v>
      </c>
      <c r="BM436" s="6">
        <f>BM435+SUMIFS('Transactions (Dated)'!G:G,'Transactions (Dated)'!D:D,'Share Values'!AQ436)</f>
        <v>64398.239999999991</v>
      </c>
      <c r="BN436" s="6">
        <f ca="1">BN435+SUMIFS('Transactions (Dated)'!$F:$F,'Transactions (Dated)'!$D:$D,$BL436,'Transactions (Dated)'!$B:$B,BN$11,'Transactions (Dated)'!$C:$C,"Dividend (paid to cash)")*Y436</f>
        <v>0</v>
      </c>
      <c r="BO436" s="6">
        <f ca="1">BO435+SUMIFS('Transactions (Dated)'!$F:$F,'Transactions (Dated)'!$D:$D,$BL436,'Transactions (Dated)'!$B:$B,BO$11,'Transactions (Dated)'!$C:$C,"Dividend (paid to cash)")*Z436</f>
        <v>2421.875</v>
      </c>
      <c r="BP436" s="6">
        <f ca="1">BP435+SUMIFS('Transactions (Dated)'!$F:$F,'Transactions (Dated)'!$D:$D,$BL436,'Transactions (Dated)'!$B:$B,BP$11,'Transactions (Dated)'!$C:$C,"Dividend (paid to cash)")*AA436</f>
        <v>39975.296999999999</v>
      </c>
      <c r="BQ436" s="6">
        <f ca="1">BQ435+SUMIFS('Transactions (Dated)'!$F:$F,'Transactions (Dated)'!$D:$D,$BL436,'Transactions (Dated)'!$B:$B,BQ$11,'Transactions (Dated)'!$C:$C,"Dividend (paid to cash)")*AB436</f>
        <v>397.32000000000005</v>
      </c>
      <c r="BR436" s="6">
        <f ca="1">BR435+SUMIFS('Transactions (Dated)'!$F:$F,'Transactions (Dated)'!$D:$D,$BL436,'Transactions (Dated)'!$B:$B,BR$11,'Transactions (Dated)'!$C:$C,"Dividend (paid to cash)")*AC436</f>
        <v>0</v>
      </c>
      <c r="BS436" s="6">
        <f ca="1">BS435+SUMIFS('Transactions (Dated)'!$F:$F,'Transactions (Dated)'!$D:$D,$BL436,'Transactions (Dated)'!$B:$B,BS$11,'Transactions (Dated)'!$C:$C,"Dividend (paid to cash)")*AD436</f>
        <v>0</v>
      </c>
      <c r="BT436" s="6">
        <f ca="1">BT435+SUMIFS('Transactions (Dated)'!$F:$F,'Transactions (Dated)'!$D:$D,$BL436,'Transactions (Dated)'!$B:$B,BT$11,'Transactions (Dated)'!$C:$C,"Dividend (paid to cash)")*AE436</f>
        <v>1740</v>
      </c>
      <c r="BU436" s="6">
        <f ca="1">BU435+SUMIFS('Transactions (Dated)'!$F:$F,'Transactions (Dated)'!$D:$D,$BL436,'Transactions (Dated)'!$B:$B,BU$11,'Transactions (Dated)'!$C:$C,"Dividend (paid to cash)")*AF436</f>
        <v>0</v>
      </c>
      <c r="BV436" s="6">
        <f ca="1">BV435+SUMIFS('Transactions (Dated)'!$F:$F,'Transactions (Dated)'!$D:$D,$BL436,'Transactions (Dated)'!$B:$B,BV$11,'Transactions (Dated)'!$C:$C,"Dividend (paid to cash)")*AG436</f>
        <v>0</v>
      </c>
      <c r="BW436" s="6">
        <f ca="1">BW435+SUMIFS('Transactions (Dated)'!$F:$F,'Transactions (Dated)'!$D:$D,$BL436,'Transactions (Dated)'!$B:$B,BW$11,'Transactions (Dated)'!$C:$C,"Dividend (paid to cash)")*AH436</f>
        <v>0</v>
      </c>
      <c r="BX436" s="6">
        <f ca="1">BX435+SUMIFS('Transactions (Dated)'!$F:$F,'Transactions (Dated)'!$D:$D,$BL436,'Transactions (Dated)'!$B:$B,BX$11,'Transactions (Dated)'!$C:$C,"Dividend (paid to cash)")*AI436</f>
        <v>0</v>
      </c>
      <c r="BY436" s="6">
        <f ca="1">BY435+SUMIFS('Transactions (Dated)'!$F:$F,'Transactions (Dated)'!$D:$D,$BL436,'Transactions (Dated)'!$B:$B,BY$11,'Transactions (Dated)'!$C:$C,"Dividend (paid to cash)")*AJ436</f>
        <v>0</v>
      </c>
      <c r="BZ436" s="6">
        <f ca="1">BZ435+SUMIFS('Transactions (Dated)'!$F:$F,'Transactions (Dated)'!$D:$D,$BL436,'Transactions (Dated)'!$B:$B,BZ$11,'Transactions (Dated)'!$C:$C,"Dividend (paid to cash)")*AK436</f>
        <v>0</v>
      </c>
      <c r="CA436" s="6">
        <f ca="1">CA435+SUMIFS('Transactions (Dated)'!$F:$F,'Transactions (Dated)'!$D:$D,$BL436,'Transactions (Dated)'!$B:$B,CA$11,'Transactions (Dated)'!$C:$C,"Dividend (paid to cash)")*AL436</f>
        <v>0</v>
      </c>
      <c r="CB436" s="6">
        <v>0</v>
      </c>
      <c r="CC436" s="6">
        <v>0</v>
      </c>
      <c r="CD436" s="6"/>
      <c r="CF436" s="6">
        <f t="shared" ca="1" si="190"/>
        <v>108932.73199999999</v>
      </c>
      <c r="CH436" s="3">
        <f t="shared" si="191"/>
        <v>42530</v>
      </c>
      <c r="CI436" s="4">
        <f t="shared" ca="1" si="184"/>
        <v>902984.92000000016</v>
      </c>
      <c r="CJ436" s="4">
        <f t="shared" ca="1" si="185"/>
        <v>108932.73199999999</v>
      </c>
      <c r="CL436" s="4">
        <f t="shared" ca="1" si="186"/>
        <v>1011917.6520000001</v>
      </c>
    </row>
    <row r="437" spans="2:90" x14ac:dyDescent="0.15">
      <c r="B437" s="3">
        <f t="shared" si="187"/>
        <v>42531</v>
      </c>
      <c r="C437" s="2">
        <v>14037.5</v>
      </c>
      <c r="E437" s="70">
        <v>42531</v>
      </c>
      <c r="F437" s="69">
        <v>8.92</v>
      </c>
      <c r="G437" s="69">
        <v>2.25</v>
      </c>
      <c r="H437" s="69">
        <v>19.010000000000002</v>
      </c>
      <c r="I437" s="69">
        <v>37.270000000000003</v>
      </c>
      <c r="J437" s="69">
        <v>13.89</v>
      </c>
      <c r="K437" s="69">
        <v>12.94</v>
      </c>
      <c r="L437" s="69">
        <v>16.149999999999999</v>
      </c>
      <c r="M437" s="69">
        <v>4.68</v>
      </c>
      <c r="N437" s="69">
        <v>9.24</v>
      </c>
      <c r="O437" s="69">
        <v>8.8766999999999996</v>
      </c>
      <c r="P437" s="69">
        <v>29.61</v>
      </c>
      <c r="Q437" s="69">
        <v>1.1399999999999999</v>
      </c>
      <c r="R437" s="69">
        <v>6.24</v>
      </c>
      <c r="S437" s="69">
        <v>41.86</v>
      </c>
      <c r="T437" s="69"/>
      <c r="U437">
        <v>41.86</v>
      </c>
      <c r="V437" s="4"/>
      <c r="X437" s="3">
        <f t="shared" si="166"/>
        <v>42531</v>
      </c>
      <c r="Y437" s="40">
        <f ca="1">Y436+SUMIFS('Transactions (Dated)'!$E$2:$E$53,'Transactions (Dated)'!$D$2:$D$53,'Share Values'!$X437,'Transactions (Dated)'!$B$2:$B$53,'Share Values'!Y$11,'Transactions (Dated)'!$C$2:$C$53,"Buy")-SUMIFS('Transactions (Dated)'!$E$2:$E$53,'Transactions (Dated)'!$D$2:$D$53,'Share Values'!$X437,'Transactions (Dated)'!$B$2:$B$53,'Share Values'!Y$11,'Transactions (Dated)'!$C$2:$C$53,"Sell")</f>
        <v>4625</v>
      </c>
      <c r="Z437" s="40">
        <f ca="1">Z436+SUMIFS('Transactions (Dated)'!$E$2:$E$53,'Transactions (Dated)'!$D$2:$D$53,'Share Values'!$X437,'Transactions (Dated)'!$B$2:$B$53,'Share Values'!Z$11,'Transactions (Dated)'!$C$2:$C$53,"Buy")-SUMIFS('Transactions (Dated)'!$E$2:$E$53,'Transactions (Dated)'!$D$2:$D$53,'Share Values'!$X437,'Transactions (Dated)'!$B$2:$B$53,'Share Values'!Z$11,'Transactions (Dated)'!$C$2:$C$53,"Sell")</f>
        <v>9375</v>
      </c>
      <c r="AA437" s="40">
        <f ca="1">AA436+SUMIFS('Transactions (Dated)'!$E$2:$E$53,'Transactions (Dated)'!$D$2:$D$53,'Share Values'!$X437,'Transactions (Dated)'!$B$2:$B$53,'Share Values'!AA$11,'Transactions (Dated)'!$C$2:$C$53,"Buy")-SUMIFS('Transactions (Dated)'!$E$2:$E$53,'Transactions (Dated)'!$D$2:$D$53,'Share Values'!$X437,'Transactions (Dated)'!$B$2:$B$53,'Share Values'!AA$11,'Transactions (Dated)'!$C$2:$C$53,"Sell")</f>
        <v>28857</v>
      </c>
      <c r="AB437" s="40">
        <f ca="1">AB436+SUMIFS('Transactions (Dated)'!$E$2:$E$53,'Transactions (Dated)'!$D$2:$D$53,'Share Values'!$X437,'Transactions (Dated)'!$B$2:$B$53,'Share Values'!AB$11,'Transactions (Dated)'!$C$2:$C$53,"Buy")-SUMIFS('Transactions (Dated)'!$E$2:$E$53,'Transactions (Dated)'!$D$2:$D$53,'Share Values'!$X437,'Transactions (Dated)'!$B$2:$B$53,'Share Values'!AB$11,'Transactions (Dated)'!$C$2:$C$53,"Sell")</f>
        <v>1892</v>
      </c>
      <c r="AC437" s="40">
        <f ca="1">AC436+SUMIFS('Transactions (Dated)'!$E$2:$E$53,'Transactions (Dated)'!$D$2:$D$53,'Share Values'!$X437,'Transactions (Dated)'!$B$2:$B$53,'Share Values'!AC$11,'Transactions (Dated)'!$C$2:$C$53,"Buy")-SUMIFS('Transactions (Dated)'!$E$2:$E$53,'Transactions (Dated)'!$D$2:$D$53,'Share Values'!$X437,'Transactions (Dated)'!$B$2:$B$53,'Share Values'!AC$11,'Transactions (Dated)'!$C$2:$C$53,"Sell")</f>
        <v>2348</v>
      </c>
      <c r="AD437" s="40">
        <f ca="1">AD436+SUMIFS('Transactions (Dated)'!$E$2:$E$53,'Transactions (Dated)'!$D$2:$D$53,'Share Values'!$X437,'Transactions (Dated)'!$B$2:$B$53,'Share Values'!AD$11,'Transactions (Dated)'!$C$2:$C$53,"Buy")-SUMIFS('Transactions (Dated)'!$E$2:$E$53,'Transactions (Dated)'!$D$2:$D$53,'Share Values'!$X437,'Transactions (Dated)'!$B$2:$B$53,'Share Values'!AD$11,'Transactions (Dated)'!$C$2:$C$53,"Sell")</f>
        <v>0</v>
      </c>
      <c r="AE437" s="40">
        <f ca="1">AE436+SUMIFS('Transactions (Dated)'!$E$2:$E$53,'Transactions (Dated)'!$D$2:$D$53,'Share Values'!$X437,'Transactions (Dated)'!$B$2:$B$53,'Share Values'!AE$11,'Transactions (Dated)'!$C$2:$C$53,"Buy")-SUMIFS('Transactions (Dated)'!$E$2:$E$53,'Transactions (Dated)'!$D$2:$D$53,'Share Values'!$X437,'Transactions (Dated)'!$B$2:$B$53,'Share Values'!AE$11,'Transactions (Dated)'!$C$2:$C$53,"Sell")</f>
        <v>2900</v>
      </c>
      <c r="AF437" s="40">
        <f ca="1">AF436+SUMIFS('Transactions (Dated)'!$E$2:$E$53,'Transactions (Dated)'!$D$2:$D$53,'Share Values'!$X437,'Transactions (Dated)'!$B$2:$B$53,'Share Values'!AF$11,'Transactions (Dated)'!$C$2:$C$53,"Buy")-SUMIFS('Transactions (Dated)'!$E$2:$E$53,'Transactions (Dated)'!$D$2:$D$53,'Share Values'!$X437,'Transactions (Dated)'!$B$2:$B$53,'Share Values'!AF$11,'Transactions (Dated)'!$C$2:$C$53,"Sell")</f>
        <v>14201</v>
      </c>
      <c r="AG437" s="40">
        <f ca="1">AG436+SUMIFS('Transactions (Dated)'!$E$2:$E$53,'Transactions (Dated)'!$D$2:$D$53,'Share Values'!$X437,'Transactions (Dated)'!$B$2:$B$53,'Share Values'!AG$11,'Transactions (Dated)'!$C$2:$C$53,"Buy")-SUMIFS('Transactions (Dated)'!$E$2:$E$53,'Transactions (Dated)'!$D$2:$D$53,'Share Values'!$X437,'Transactions (Dated)'!$B$2:$B$53,'Share Values'!AG$11,'Transactions (Dated)'!$C$2:$C$53,"Sell")</f>
        <v>6835</v>
      </c>
      <c r="AH437" s="40">
        <f ca="1">AH436+SUMIFS('Transactions (Dated)'!$E$2:$E$53,'Transactions (Dated)'!$D$2:$D$53,'Share Values'!$X437,'Transactions (Dated)'!$B$2:$B$53,'Share Values'!AH$11,'Transactions (Dated)'!$C$2:$C$53,"Buy")-SUMIFS('Transactions (Dated)'!$E$2:$E$53,'Transactions (Dated)'!$D$2:$D$53,'Share Values'!$X437,'Transactions (Dated)'!$B$2:$B$53,'Share Values'!AH$11,'Transactions (Dated)'!$C$2:$C$53,"Sell")</f>
        <v>0</v>
      </c>
      <c r="AI437" s="40">
        <f ca="1">AI436+SUMIFS('Transactions (Dated)'!$E$2:$E$53,'Transactions (Dated)'!$D$2:$D$53,'Share Values'!$X437,'Transactions (Dated)'!$B$2:$B$53,'Share Values'!AI$11,'Transactions (Dated)'!$C$2:$C$53,"Buy")-SUMIFS('Transactions (Dated)'!$E$2:$E$53,'Transactions (Dated)'!$D$2:$D$53,'Share Values'!$X437,'Transactions (Dated)'!$B$2:$B$53,'Share Values'!AI$11,'Transactions (Dated)'!$C$2:$C$53,"Sell")</f>
        <v>0</v>
      </c>
      <c r="AJ437" s="40">
        <f ca="1">AJ436+SUMIFS('Transactions (Dated)'!$E$2:$E$53,'Transactions (Dated)'!$D$2:$D$53,'Share Values'!$X437,'Transactions (Dated)'!$B$2:$B$53,'Share Values'!AJ$11,'Transactions (Dated)'!$C$2:$C$53,"Buy")-SUMIFS('Transactions (Dated)'!$E$2:$E$53,'Transactions (Dated)'!$D$2:$D$53,'Share Values'!$X437,'Transactions (Dated)'!$B$2:$B$53,'Share Values'!AJ$11,'Transactions (Dated)'!$C$2:$C$53,"Sell")</f>
        <v>0</v>
      </c>
      <c r="AK437" s="40">
        <f ca="1">AK436+SUMIFS('Transactions (Dated)'!$E$2:$E$53,'Transactions (Dated)'!$D$2:$D$53,'Share Values'!$X437,'Transactions (Dated)'!$B$2:$B$53,'Share Values'!AK$11,'Transactions (Dated)'!$C$2:$C$53,"Buy")-SUMIFS('Transactions (Dated)'!$E$2:$E$53,'Transactions (Dated)'!$D$2:$D$53,'Share Values'!$X437,'Transactions (Dated)'!$B$2:$B$53,'Share Values'!AK$11,'Transactions (Dated)'!$C$2:$C$53,"Sell")</f>
        <v>0</v>
      </c>
      <c r="AL437" s="40">
        <f ca="1">AL436+SUMIFS('Transactions (Dated)'!$E$2:$E$53,'Transactions (Dated)'!$D$2:$D$53,'Share Values'!$X437,'Transactions (Dated)'!$B$2:$B$53,'Share Values'!AL$11,'Transactions (Dated)'!$C$2:$C$53,"Buy")-SUMIFS('Transactions (Dated)'!$E$2:$E$53,'Transactions (Dated)'!$D$2:$D$53,'Share Values'!$X437,'Transactions (Dated)'!$B$2:$B$53,'Share Values'!AL$11,'Transactions (Dated)'!$C$2:$C$53,"Sell")</f>
        <v>0</v>
      </c>
      <c r="AM437" s="40">
        <f ca="1">AM436+SUMIFS('Transactions (Dated)'!$E$2:$E$53,'Transactions (Dated)'!$D$2:$D$53,'Share Values'!$X437,'Transactions (Dated)'!$B$2:$B$53,'Share Values'!AM$11,'Transactions (Dated)'!$C$2:$C$53,"Buy")-SUMIFS('Transactions (Dated)'!$E$2:$E$53,'Transactions (Dated)'!$D$2:$D$53,'Share Values'!$X437,'Transactions (Dated)'!$B$2:$B$53,'Share Values'!AM$11,'Transactions (Dated)'!$C$2:$C$53,"Sell")</f>
        <v>0</v>
      </c>
      <c r="AN437" s="40">
        <f ca="1">AN436+SUMIFS('Transactions (Dated)'!$E$2:$E$53,'Transactions (Dated)'!$D$2:$D$53,'Share Values'!$X437,'Transactions (Dated)'!$B$2:$B$53,'Share Values'!AN$11,'Transactions (Dated)'!$C$2:$C$53,"Buy")-SUMIFS('Transactions (Dated)'!$E$2:$E$53,'Transactions (Dated)'!$D$2:$D$53,'Share Values'!$X437,'Transactions (Dated)'!$B$2:$B$53,'Share Values'!AN$11,'Transactions (Dated)'!$C$2:$C$53,"Sell")</f>
        <v>0</v>
      </c>
      <c r="AO437" s="40"/>
      <c r="AQ437" s="3">
        <f t="shared" si="167"/>
        <v>42531</v>
      </c>
      <c r="AR437" s="6">
        <f t="shared" ca="1" si="168"/>
        <v>41255</v>
      </c>
      <c r="AS437" s="6">
        <f t="shared" ca="1" si="169"/>
        <v>21093.75</v>
      </c>
      <c r="AT437" s="6">
        <f t="shared" ca="1" si="170"/>
        <v>548571.57000000007</v>
      </c>
      <c r="AU437" s="6">
        <f t="shared" ca="1" si="171"/>
        <v>70514.840000000011</v>
      </c>
      <c r="AV437" s="6">
        <f t="shared" ca="1" si="172"/>
        <v>32613.72</v>
      </c>
      <c r="AW437" s="6">
        <f t="shared" ca="1" si="173"/>
        <v>0</v>
      </c>
      <c r="AX437" s="6">
        <f t="shared" ca="1" si="174"/>
        <v>46834.999999999993</v>
      </c>
      <c r="AY437" s="6">
        <f t="shared" ca="1" si="175"/>
        <v>66460.679999999993</v>
      </c>
      <c r="AZ437" s="6">
        <f t="shared" ca="1" si="176"/>
        <v>63155.4</v>
      </c>
      <c r="BA437" s="6">
        <f t="shared" ca="1" si="177"/>
        <v>0</v>
      </c>
      <c r="BB437" s="6">
        <f t="shared" ca="1" si="178"/>
        <v>0</v>
      </c>
      <c r="BC437" s="6">
        <f t="shared" ca="1" si="179"/>
        <v>0</v>
      </c>
      <c r="BD437" s="6">
        <f t="shared" ca="1" si="180"/>
        <v>0</v>
      </c>
      <c r="BE437" s="6">
        <f t="shared" ca="1" si="181"/>
        <v>0</v>
      </c>
      <c r="BF437" s="6">
        <f t="shared" ca="1" si="188"/>
        <v>0</v>
      </c>
      <c r="BG437" s="6">
        <f t="shared" ca="1" si="189"/>
        <v>0</v>
      </c>
      <c r="BH437" s="6"/>
      <c r="BJ437" s="4">
        <f t="shared" ca="1" si="182"/>
        <v>890499.96000000008</v>
      </c>
      <c r="BL437" s="3">
        <f t="shared" si="183"/>
        <v>42531</v>
      </c>
      <c r="BM437" s="6">
        <f>BM436+SUMIFS('Transactions (Dated)'!G:G,'Transactions (Dated)'!D:D,'Share Values'!AQ437)</f>
        <v>64398.239999999991</v>
      </c>
      <c r="BN437" s="6">
        <f ca="1">BN436+SUMIFS('Transactions (Dated)'!$F:$F,'Transactions (Dated)'!$D:$D,$BL437,'Transactions (Dated)'!$B:$B,BN$11,'Transactions (Dated)'!$C:$C,"Dividend (paid to cash)")*Y437</f>
        <v>0</v>
      </c>
      <c r="BO437" s="6">
        <f ca="1">BO436+SUMIFS('Transactions (Dated)'!$F:$F,'Transactions (Dated)'!$D:$D,$BL437,'Transactions (Dated)'!$B:$B,BO$11,'Transactions (Dated)'!$C:$C,"Dividend (paid to cash)")*Z437</f>
        <v>2421.875</v>
      </c>
      <c r="BP437" s="6">
        <f ca="1">BP436+SUMIFS('Transactions (Dated)'!$F:$F,'Transactions (Dated)'!$D:$D,$BL437,'Transactions (Dated)'!$B:$B,BP$11,'Transactions (Dated)'!$C:$C,"Dividend (paid to cash)")*AA437</f>
        <v>39975.296999999999</v>
      </c>
      <c r="BQ437" s="6">
        <f ca="1">BQ436+SUMIFS('Transactions (Dated)'!$F:$F,'Transactions (Dated)'!$D:$D,$BL437,'Transactions (Dated)'!$B:$B,BQ$11,'Transactions (Dated)'!$C:$C,"Dividend (paid to cash)")*AB437</f>
        <v>397.32000000000005</v>
      </c>
      <c r="BR437" s="6">
        <f ca="1">BR436+SUMIFS('Transactions (Dated)'!$F:$F,'Transactions (Dated)'!$D:$D,$BL437,'Transactions (Dated)'!$B:$B,BR$11,'Transactions (Dated)'!$C:$C,"Dividend (paid to cash)")*AC437</f>
        <v>0</v>
      </c>
      <c r="BS437" s="6">
        <f ca="1">BS436+SUMIFS('Transactions (Dated)'!$F:$F,'Transactions (Dated)'!$D:$D,$BL437,'Transactions (Dated)'!$B:$B,BS$11,'Transactions (Dated)'!$C:$C,"Dividend (paid to cash)")*AD437</f>
        <v>0</v>
      </c>
      <c r="BT437" s="6">
        <f ca="1">BT436+SUMIFS('Transactions (Dated)'!$F:$F,'Transactions (Dated)'!$D:$D,$BL437,'Transactions (Dated)'!$B:$B,BT$11,'Transactions (Dated)'!$C:$C,"Dividend (paid to cash)")*AE437</f>
        <v>1740</v>
      </c>
      <c r="BU437" s="6">
        <f ca="1">BU436+SUMIFS('Transactions (Dated)'!$F:$F,'Transactions (Dated)'!$D:$D,$BL437,'Transactions (Dated)'!$B:$B,BU$11,'Transactions (Dated)'!$C:$C,"Dividend (paid to cash)")*AF437</f>
        <v>0</v>
      </c>
      <c r="BV437" s="6">
        <f ca="1">BV436+SUMIFS('Transactions (Dated)'!$F:$F,'Transactions (Dated)'!$D:$D,$BL437,'Transactions (Dated)'!$B:$B,BV$11,'Transactions (Dated)'!$C:$C,"Dividend (paid to cash)")*AG437</f>
        <v>0</v>
      </c>
      <c r="BW437" s="6">
        <f ca="1">BW436+SUMIFS('Transactions (Dated)'!$F:$F,'Transactions (Dated)'!$D:$D,$BL437,'Transactions (Dated)'!$B:$B,BW$11,'Transactions (Dated)'!$C:$C,"Dividend (paid to cash)")*AH437</f>
        <v>0</v>
      </c>
      <c r="BX437" s="6">
        <f ca="1">BX436+SUMIFS('Transactions (Dated)'!$F:$F,'Transactions (Dated)'!$D:$D,$BL437,'Transactions (Dated)'!$B:$B,BX$11,'Transactions (Dated)'!$C:$C,"Dividend (paid to cash)")*AI437</f>
        <v>0</v>
      </c>
      <c r="BY437" s="6">
        <f ca="1">BY436+SUMIFS('Transactions (Dated)'!$F:$F,'Transactions (Dated)'!$D:$D,$BL437,'Transactions (Dated)'!$B:$B,BY$11,'Transactions (Dated)'!$C:$C,"Dividend (paid to cash)")*AJ437</f>
        <v>0</v>
      </c>
      <c r="BZ437" s="6">
        <f ca="1">BZ436+SUMIFS('Transactions (Dated)'!$F:$F,'Transactions (Dated)'!$D:$D,$BL437,'Transactions (Dated)'!$B:$B,BZ$11,'Transactions (Dated)'!$C:$C,"Dividend (paid to cash)")*AK437</f>
        <v>0</v>
      </c>
      <c r="CA437" s="6">
        <f ca="1">CA436+SUMIFS('Transactions (Dated)'!$F:$F,'Transactions (Dated)'!$D:$D,$BL437,'Transactions (Dated)'!$B:$B,CA$11,'Transactions (Dated)'!$C:$C,"Dividend (paid to cash)")*AL437</f>
        <v>0</v>
      </c>
      <c r="CB437" s="6">
        <v>0</v>
      </c>
      <c r="CC437" s="6">
        <v>0</v>
      </c>
      <c r="CD437" s="6"/>
      <c r="CF437" s="6">
        <f t="shared" ca="1" si="190"/>
        <v>108932.73199999999</v>
      </c>
      <c r="CH437" s="3">
        <f t="shared" si="191"/>
        <v>42531</v>
      </c>
      <c r="CI437" s="4">
        <f t="shared" ca="1" si="184"/>
        <v>890499.96000000008</v>
      </c>
      <c r="CJ437" s="4">
        <f t="shared" ca="1" si="185"/>
        <v>108932.73199999999</v>
      </c>
      <c r="CL437" s="4">
        <f t="shared" ca="1" si="186"/>
        <v>999432.69200000004</v>
      </c>
    </row>
    <row r="438" spans="2:90" x14ac:dyDescent="0.15">
      <c r="B438" s="3">
        <f t="shared" si="187"/>
        <v>42534</v>
      </c>
      <c r="C438" s="2">
        <v>13993.9</v>
      </c>
      <c r="E438" s="70">
        <v>42534</v>
      </c>
      <c r="F438" s="69">
        <v>8.8699999999999992</v>
      </c>
      <c r="G438" s="69">
        <v>2.19</v>
      </c>
      <c r="H438" s="69">
        <v>18.97</v>
      </c>
      <c r="I438" s="69">
        <v>37</v>
      </c>
      <c r="J438" s="69">
        <v>13.61</v>
      </c>
      <c r="K438" s="69">
        <v>12.9</v>
      </c>
      <c r="L438" s="69">
        <v>16.22</v>
      </c>
      <c r="M438" s="69">
        <v>4.5199999999999996</v>
      </c>
      <c r="N438" s="69">
        <v>8.7799999999999994</v>
      </c>
      <c r="O438" s="69">
        <v>8.8766999999999996</v>
      </c>
      <c r="P438" s="69">
        <v>29.55</v>
      </c>
      <c r="Q438" s="69">
        <v>1.1399999999999999</v>
      </c>
      <c r="R438" s="69">
        <v>6.62</v>
      </c>
      <c r="S438" s="69">
        <v>41.8</v>
      </c>
      <c r="T438" s="69"/>
      <c r="U438">
        <v>41.8</v>
      </c>
      <c r="V438" s="4"/>
      <c r="X438" s="3">
        <f t="shared" si="166"/>
        <v>42534</v>
      </c>
      <c r="Y438" s="40">
        <f ca="1">Y437+SUMIFS('Transactions (Dated)'!$E$2:$E$53,'Transactions (Dated)'!$D$2:$D$53,'Share Values'!$X438,'Transactions (Dated)'!$B$2:$B$53,'Share Values'!Y$11,'Transactions (Dated)'!$C$2:$C$53,"Buy")-SUMIFS('Transactions (Dated)'!$E$2:$E$53,'Transactions (Dated)'!$D$2:$D$53,'Share Values'!$X438,'Transactions (Dated)'!$B$2:$B$53,'Share Values'!Y$11,'Transactions (Dated)'!$C$2:$C$53,"Sell")</f>
        <v>4625</v>
      </c>
      <c r="Z438" s="40">
        <f ca="1">Z437+SUMIFS('Transactions (Dated)'!$E$2:$E$53,'Transactions (Dated)'!$D$2:$D$53,'Share Values'!$X438,'Transactions (Dated)'!$B$2:$B$53,'Share Values'!Z$11,'Transactions (Dated)'!$C$2:$C$53,"Buy")-SUMIFS('Transactions (Dated)'!$E$2:$E$53,'Transactions (Dated)'!$D$2:$D$53,'Share Values'!$X438,'Transactions (Dated)'!$B$2:$B$53,'Share Values'!Z$11,'Transactions (Dated)'!$C$2:$C$53,"Sell")</f>
        <v>9375</v>
      </c>
      <c r="AA438" s="40">
        <f ca="1">AA437+SUMIFS('Transactions (Dated)'!$E$2:$E$53,'Transactions (Dated)'!$D$2:$D$53,'Share Values'!$X438,'Transactions (Dated)'!$B$2:$B$53,'Share Values'!AA$11,'Transactions (Dated)'!$C$2:$C$53,"Buy")-SUMIFS('Transactions (Dated)'!$E$2:$E$53,'Transactions (Dated)'!$D$2:$D$53,'Share Values'!$X438,'Transactions (Dated)'!$B$2:$B$53,'Share Values'!AA$11,'Transactions (Dated)'!$C$2:$C$53,"Sell")</f>
        <v>28857</v>
      </c>
      <c r="AB438" s="40">
        <f ca="1">AB437+SUMIFS('Transactions (Dated)'!$E$2:$E$53,'Transactions (Dated)'!$D$2:$D$53,'Share Values'!$X438,'Transactions (Dated)'!$B$2:$B$53,'Share Values'!AB$11,'Transactions (Dated)'!$C$2:$C$53,"Buy")-SUMIFS('Transactions (Dated)'!$E$2:$E$53,'Transactions (Dated)'!$D$2:$D$53,'Share Values'!$X438,'Transactions (Dated)'!$B$2:$B$53,'Share Values'!AB$11,'Transactions (Dated)'!$C$2:$C$53,"Sell")</f>
        <v>1892</v>
      </c>
      <c r="AC438" s="40">
        <f ca="1">AC437+SUMIFS('Transactions (Dated)'!$E$2:$E$53,'Transactions (Dated)'!$D$2:$D$53,'Share Values'!$X438,'Transactions (Dated)'!$B$2:$B$53,'Share Values'!AC$11,'Transactions (Dated)'!$C$2:$C$53,"Buy")-SUMIFS('Transactions (Dated)'!$E$2:$E$53,'Transactions (Dated)'!$D$2:$D$53,'Share Values'!$X438,'Transactions (Dated)'!$B$2:$B$53,'Share Values'!AC$11,'Transactions (Dated)'!$C$2:$C$53,"Sell")</f>
        <v>2348</v>
      </c>
      <c r="AD438" s="40">
        <f ca="1">AD437+SUMIFS('Transactions (Dated)'!$E$2:$E$53,'Transactions (Dated)'!$D$2:$D$53,'Share Values'!$X438,'Transactions (Dated)'!$B$2:$B$53,'Share Values'!AD$11,'Transactions (Dated)'!$C$2:$C$53,"Buy")-SUMIFS('Transactions (Dated)'!$E$2:$E$53,'Transactions (Dated)'!$D$2:$D$53,'Share Values'!$X438,'Transactions (Dated)'!$B$2:$B$53,'Share Values'!AD$11,'Transactions (Dated)'!$C$2:$C$53,"Sell")</f>
        <v>0</v>
      </c>
      <c r="AE438" s="40">
        <f ca="1">AE437+SUMIFS('Transactions (Dated)'!$E$2:$E$53,'Transactions (Dated)'!$D$2:$D$53,'Share Values'!$X438,'Transactions (Dated)'!$B$2:$B$53,'Share Values'!AE$11,'Transactions (Dated)'!$C$2:$C$53,"Buy")-SUMIFS('Transactions (Dated)'!$E$2:$E$53,'Transactions (Dated)'!$D$2:$D$53,'Share Values'!$X438,'Transactions (Dated)'!$B$2:$B$53,'Share Values'!AE$11,'Transactions (Dated)'!$C$2:$C$53,"Sell")</f>
        <v>2900</v>
      </c>
      <c r="AF438" s="40">
        <f ca="1">AF437+SUMIFS('Transactions (Dated)'!$E$2:$E$53,'Transactions (Dated)'!$D$2:$D$53,'Share Values'!$X438,'Transactions (Dated)'!$B$2:$B$53,'Share Values'!AF$11,'Transactions (Dated)'!$C$2:$C$53,"Buy")-SUMIFS('Transactions (Dated)'!$E$2:$E$53,'Transactions (Dated)'!$D$2:$D$53,'Share Values'!$X438,'Transactions (Dated)'!$B$2:$B$53,'Share Values'!AF$11,'Transactions (Dated)'!$C$2:$C$53,"Sell")</f>
        <v>14201</v>
      </c>
      <c r="AG438" s="40">
        <f ca="1">AG437+SUMIFS('Transactions (Dated)'!$E$2:$E$53,'Transactions (Dated)'!$D$2:$D$53,'Share Values'!$X438,'Transactions (Dated)'!$B$2:$B$53,'Share Values'!AG$11,'Transactions (Dated)'!$C$2:$C$53,"Buy")-SUMIFS('Transactions (Dated)'!$E$2:$E$53,'Transactions (Dated)'!$D$2:$D$53,'Share Values'!$X438,'Transactions (Dated)'!$B$2:$B$53,'Share Values'!AG$11,'Transactions (Dated)'!$C$2:$C$53,"Sell")</f>
        <v>6835</v>
      </c>
      <c r="AH438" s="40">
        <f ca="1">AH437+SUMIFS('Transactions (Dated)'!$E$2:$E$53,'Transactions (Dated)'!$D$2:$D$53,'Share Values'!$X438,'Transactions (Dated)'!$B$2:$B$53,'Share Values'!AH$11,'Transactions (Dated)'!$C$2:$C$53,"Buy")-SUMIFS('Transactions (Dated)'!$E$2:$E$53,'Transactions (Dated)'!$D$2:$D$53,'Share Values'!$X438,'Transactions (Dated)'!$B$2:$B$53,'Share Values'!AH$11,'Transactions (Dated)'!$C$2:$C$53,"Sell")</f>
        <v>0</v>
      </c>
      <c r="AI438" s="40">
        <f ca="1">AI437+SUMIFS('Transactions (Dated)'!$E$2:$E$53,'Transactions (Dated)'!$D$2:$D$53,'Share Values'!$X438,'Transactions (Dated)'!$B$2:$B$53,'Share Values'!AI$11,'Transactions (Dated)'!$C$2:$C$53,"Buy")-SUMIFS('Transactions (Dated)'!$E$2:$E$53,'Transactions (Dated)'!$D$2:$D$53,'Share Values'!$X438,'Transactions (Dated)'!$B$2:$B$53,'Share Values'!AI$11,'Transactions (Dated)'!$C$2:$C$53,"Sell")</f>
        <v>0</v>
      </c>
      <c r="AJ438" s="40">
        <f ca="1">AJ437+SUMIFS('Transactions (Dated)'!$E$2:$E$53,'Transactions (Dated)'!$D$2:$D$53,'Share Values'!$X438,'Transactions (Dated)'!$B$2:$B$53,'Share Values'!AJ$11,'Transactions (Dated)'!$C$2:$C$53,"Buy")-SUMIFS('Transactions (Dated)'!$E$2:$E$53,'Transactions (Dated)'!$D$2:$D$53,'Share Values'!$X438,'Transactions (Dated)'!$B$2:$B$53,'Share Values'!AJ$11,'Transactions (Dated)'!$C$2:$C$53,"Sell")</f>
        <v>0</v>
      </c>
      <c r="AK438" s="40">
        <f ca="1">AK437+SUMIFS('Transactions (Dated)'!$E$2:$E$53,'Transactions (Dated)'!$D$2:$D$53,'Share Values'!$X438,'Transactions (Dated)'!$B$2:$B$53,'Share Values'!AK$11,'Transactions (Dated)'!$C$2:$C$53,"Buy")-SUMIFS('Transactions (Dated)'!$E$2:$E$53,'Transactions (Dated)'!$D$2:$D$53,'Share Values'!$X438,'Transactions (Dated)'!$B$2:$B$53,'Share Values'!AK$11,'Transactions (Dated)'!$C$2:$C$53,"Sell")</f>
        <v>0</v>
      </c>
      <c r="AL438" s="40">
        <f ca="1">AL437+SUMIFS('Transactions (Dated)'!$E$2:$E$53,'Transactions (Dated)'!$D$2:$D$53,'Share Values'!$X438,'Transactions (Dated)'!$B$2:$B$53,'Share Values'!AL$11,'Transactions (Dated)'!$C$2:$C$53,"Buy")-SUMIFS('Transactions (Dated)'!$E$2:$E$53,'Transactions (Dated)'!$D$2:$D$53,'Share Values'!$X438,'Transactions (Dated)'!$B$2:$B$53,'Share Values'!AL$11,'Transactions (Dated)'!$C$2:$C$53,"Sell")</f>
        <v>0</v>
      </c>
      <c r="AM438" s="40">
        <f ca="1">AM437+SUMIFS('Transactions (Dated)'!$E$2:$E$53,'Transactions (Dated)'!$D$2:$D$53,'Share Values'!$X438,'Transactions (Dated)'!$B$2:$B$53,'Share Values'!AM$11,'Transactions (Dated)'!$C$2:$C$53,"Buy")-SUMIFS('Transactions (Dated)'!$E$2:$E$53,'Transactions (Dated)'!$D$2:$D$53,'Share Values'!$X438,'Transactions (Dated)'!$B$2:$B$53,'Share Values'!AM$11,'Transactions (Dated)'!$C$2:$C$53,"Sell")</f>
        <v>0</v>
      </c>
      <c r="AN438" s="40">
        <f ca="1">AN437+SUMIFS('Transactions (Dated)'!$E$2:$E$53,'Transactions (Dated)'!$D$2:$D$53,'Share Values'!$X438,'Transactions (Dated)'!$B$2:$B$53,'Share Values'!AN$11,'Transactions (Dated)'!$C$2:$C$53,"Buy")-SUMIFS('Transactions (Dated)'!$E$2:$E$53,'Transactions (Dated)'!$D$2:$D$53,'Share Values'!$X438,'Transactions (Dated)'!$B$2:$B$53,'Share Values'!AN$11,'Transactions (Dated)'!$C$2:$C$53,"Sell")</f>
        <v>0</v>
      </c>
      <c r="AO438" s="40"/>
      <c r="AQ438" s="3">
        <f t="shared" si="167"/>
        <v>42534</v>
      </c>
      <c r="AR438" s="6">
        <f t="shared" ca="1" si="168"/>
        <v>41023.75</v>
      </c>
      <c r="AS438" s="6">
        <f t="shared" ca="1" si="169"/>
        <v>20531.25</v>
      </c>
      <c r="AT438" s="6">
        <f t="shared" ca="1" si="170"/>
        <v>547417.28999999992</v>
      </c>
      <c r="AU438" s="6">
        <f t="shared" ca="1" si="171"/>
        <v>70004</v>
      </c>
      <c r="AV438" s="6">
        <f t="shared" ca="1" si="172"/>
        <v>31956.28</v>
      </c>
      <c r="AW438" s="6">
        <f t="shared" ca="1" si="173"/>
        <v>0</v>
      </c>
      <c r="AX438" s="6">
        <f t="shared" ca="1" si="174"/>
        <v>47038</v>
      </c>
      <c r="AY438" s="6">
        <f t="shared" ca="1" si="175"/>
        <v>64188.52</v>
      </c>
      <c r="AZ438" s="6">
        <f t="shared" ca="1" si="176"/>
        <v>60011.299999999996</v>
      </c>
      <c r="BA438" s="6">
        <f t="shared" ca="1" si="177"/>
        <v>0</v>
      </c>
      <c r="BB438" s="6">
        <f t="shared" ca="1" si="178"/>
        <v>0</v>
      </c>
      <c r="BC438" s="6">
        <f t="shared" ca="1" si="179"/>
        <v>0</v>
      </c>
      <c r="BD438" s="6">
        <f t="shared" ca="1" si="180"/>
        <v>0</v>
      </c>
      <c r="BE438" s="6">
        <f t="shared" ca="1" si="181"/>
        <v>0</v>
      </c>
      <c r="BF438" s="6">
        <f t="shared" ca="1" si="188"/>
        <v>0</v>
      </c>
      <c r="BG438" s="6">
        <f t="shared" ca="1" si="189"/>
        <v>0</v>
      </c>
      <c r="BH438" s="6"/>
      <c r="BJ438" s="4">
        <f t="shared" ca="1" si="182"/>
        <v>882170.39</v>
      </c>
      <c r="BL438" s="3">
        <f t="shared" si="183"/>
        <v>42534</v>
      </c>
      <c r="BM438" s="6">
        <f>BM437+SUMIFS('Transactions (Dated)'!G:G,'Transactions (Dated)'!D:D,'Share Values'!AQ438)</f>
        <v>64398.239999999991</v>
      </c>
      <c r="BN438" s="6">
        <f ca="1">BN437+SUMIFS('Transactions (Dated)'!$F:$F,'Transactions (Dated)'!$D:$D,$BL438,'Transactions (Dated)'!$B:$B,BN$11,'Transactions (Dated)'!$C:$C,"Dividend (paid to cash)")*Y438</f>
        <v>0</v>
      </c>
      <c r="BO438" s="6">
        <f ca="1">BO437+SUMIFS('Transactions (Dated)'!$F:$F,'Transactions (Dated)'!$D:$D,$BL438,'Transactions (Dated)'!$B:$B,BO$11,'Transactions (Dated)'!$C:$C,"Dividend (paid to cash)")*Z438</f>
        <v>2421.875</v>
      </c>
      <c r="BP438" s="6">
        <f ca="1">BP437+SUMIFS('Transactions (Dated)'!$F:$F,'Transactions (Dated)'!$D:$D,$BL438,'Transactions (Dated)'!$B:$B,BP$11,'Transactions (Dated)'!$C:$C,"Dividend (paid to cash)")*AA438</f>
        <v>39975.296999999999</v>
      </c>
      <c r="BQ438" s="6">
        <f ca="1">BQ437+SUMIFS('Transactions (Dated)'!$F:$F,'Transactions (Dated)'!$D:$D,$BL438,'Transactions (Dated)'!$B:$B,BQ$11,'Transactions (Dated)'!$C:$C,"Dividend (paid to cash)")*AB438</f>
        <v>397.32000000000005</v>
      </c>
      <c r="BR438" s="6">
        <f ca="1">BR437+SUMIFS('Transactions (Dated)'!$F:$F,'Transactions (Dated)'!$D:$D,$BL438,'Transactions (Dated)'!$B:$B,BR$11,'Transactions (Dated)'!$C:$C,"Dividend (paid to cash)")*AC438</f>
        <v>0</v>
      </c>
      <c r="BS438" s="6">
        <f ca="1">BS437+SUMIFS('Transactions (Dated)'!$F:$F,'Transactions (Dated)'!$D:$D,$BL438,'Transactions (Dated)'!$B:$B,BS$11,'Transactions (Dated)'!$C:$C,"Dividend (paid to cash)")*AD438</f>
        <v>0</v>
      </c>
      <c r="BT438" s="6">
        <f ca="1">BT437+SUMIFS('Transactions (Dated)'!$F:$F,'Transactions (Dated)'!$D:$D,$BL438,'Transactions (Dated)'!$B:$B,BT$11,'Transactions (Dated)'!$C:$C,"Dividend (paid to cash)")*AE438</f>
        <v>1740</v>
      </c>
      <c r="BU438" s="6">
        <f ca="1">BU437+SUMIFS('Transactions (Dated)'!$F:$F,'Transactions (Dated)'!$D:$D,$BL438,'Transactions (Dated)'!$B:$B,BU$11,'Transactions (Dated)'!$C:$C,"Dividend (paid to cash)")*AF438</f>
        <v>0</v>
      </c>
      <c r="BV438" s="6">
        <f ca="1">BV437+SUMIFS('Transactions (Dated)'!$F:$F,'Transactions (Dated)'!$D:$D,$BL438,'Transactions (Dated)'!$B:$B,BV$11,'Transactions (Dated)'!$C:$C,"Dividend (paid to cash)")*AG438</f>
        <v>0</v>
      </c>
      <c r="BW438" s="6">
        <f ca="1">BW437+SUMIFS('Transactions (Dated)'!$F:$F,'Transactions (Dated)'!$D:$D,$BL438,'Transactions (Dated)'!$B:$B,BW$11,'Transactions (Dated)'!$C:$C,"Dividend (paid to cash)")*AH438</f>
        <v>0</v>
      </c>
      <c r="BX438" s="6">
        <f ca="1">BX437+SUMIFS('Transactions (Dated)'!$F:$F,'Transactions (Dated)'!$D:$D,$BL438,'Transactions (Dated)'!$B:$B,BX$11,'Transactions (Dated)'!$C:$C,"Dividend (paid to cash)")*AI438</f>
        <v>0</v>
      </c>
      <c r="BY438" s="6">
        <f ca="1">BY437+SUMIFS('Transactions (Dated)'!$F:$F,'Transactions (Dated)'!$D:$D,$BL438,'Transactions (Dated)'!$B:$B,BY$11,'Transactions (Dated)'!$C:$C,"Dividend (paid to cash)")*AJ438</f>
        <v>0</v>
      </c>
      <c r="BZ438" s="6">
        <f ca="1">BZ437+SUMIFS('Transactions (Dated)'!$F:$F,'Transactions (Dated)'!$D:$D,$BL438,'Transactions (Dated)'!$B:$B,BZ$11,'Transactions (Dated)'!$C:$C,"Dividend (paid to cash)")*AK438</f>
        <v>0</v>
      </c>
      <c r="CA438" s="6">
        <f ca="1">CA437+SUMIFS('Transactions (Dated)'!$F:$F,'Transactions (Dated)'!$D:$D,$BL438,'Transactions (Dated)'!$B:$B,CA$11,'Transactions (Dated)'!$C:$C,"Dividend (paid to cash)")*AL438</f>
        <v>0</v>
      </c>
      <c r="CB438" s="6">
        <v>0</v>
      </c>
      <c r="CC438" s="6">
        <v>0</v>
      </c>
      <c r="CD438" s="6"/>
      <c r="CF438" s="6">
        <f t="shared" ca="1" si="190"/>
        <v>108932.73199999999</v>
      </c>
      <c r="CH438" s="3">
        <f t="shared" si="191"/>
        <v>42534</v>
      </c>
      <c r="CI438" s="4">
        <f t="shared" ca="1" si="184"/>
        <v>882170.39</v>
      </c>
      <c r="CJ438" s="4">
        <f t="shared" ca="1" si="185"/>
        <v>108932.73199999999</v>
      </c>
      <c r="CL438" s="4">
        <f t="shared" ca="1" si="186"/>
        <v>991103.12199999997</v>
      </c>
    </row>
    <row r="439" spans="2:90" x14ac:dyDescent="0.15">
      <c r="B439" s="3">
        <f t="shared" si="187"/>
        <v>42535</v>
      </c>
      <c r="C439" s="2">
        <v>13884.2</v>
      </c>
      <c r="E439" s="70">
        <v>42535</v>
      </c>
      <c r="F439" s="69">
        <v>8.8000000000000007</v>
      </c>
      <c r="G439" s="69">
        <v>2.13</v>
      </c>
      <c r="H439" s="69">
        <v>18.829999999999998</v>
      </c>
      <c r="I439" s="69">
        <v>37.21</v>
      </c>
      <c r="J439" s="69">
        <v>13.13</v>
      </c>
      <c r="K439" s="69">
        <v>12.88</v>
      </c>
      <c r="L439" s="69">
        <v>16.07</v>
      </c>
      <c r="M439" s="69">
        <v>4.5</v>
      </c>
      <c r="N439" s="69">
        <v>8.52</v>
      </c>
      <c r="O439" s="69">
        <v>8.76</v>
      </c>
      <c r="P439" s="69">
        <v>29.51</v>
      </c>
      <c r="Q439" s="69">
        <v>1.1499999999999999</v>
      </c>
      <c r="R439" s="69">
        <v>6.3</v>
      </c>
      <c r="S439" s="69">
        <v>41.59</v>
      </c>
      <c r="T439" s="69"/>
      <c r="U439">
        <v>41.59</v>
      </c>
      <c r="V439" s="4"/>
      <c r="X439" s="3">
        <f t="shared" si="166"/>
        <v>42535</v>
      </c>
      <c r="Y439" s="40">
        <f ca="1">Y438+SUMIFS('Transactions (Dated)'!$E$2:$E$53,'Transactions (Dated)'!$D$2:$D$53,'Share Values'!$X439,'Transactions (Dated)'!$B$2:$B$53,'Share Values'!Y$11,'Transactions (Dated)'!$C$2:$C$53,"Buy")-SUMIFS('Transactions (Dated)'!$E$2:$E$53,'Transactions (Dated)'!$D$2:$D$53,'Share Values'!$X439,'Transactions (Dated)'!$B$2:$B$53,'Share Values'!Y$11,'Transactions (Dated)'!$C$2:$C$53,"Sell")</f>
        <v>4625</v>
      </c>
      <c r="Z439" s="40">
        <f ca="1">Z438+SUMIFS('Transactions (Dated)'!$E$2:$E$53,'Transactions (Dated)'!$D$2:$D$53,'Share Values'!$X439,'Transactions (Dated)'!$B$2:$B$53,'Share Values'!Z$11,'Transactions (Dated)'!$C$2:$C$53,"Buy")-SUMIFS('Transactions (Dated)'!$E$2:$E$53,'Transactions (Dated)'!$D$2:$D$53,'Share Values'!$X439,'Transactions (Dated)'!$B$2:$B$53,'Share Values'!Z$11,'Transactions (Dated)'!$C$2:$C$53,"Sell")</f>
        <v>9375</v>
      </c>
      <c r="AA439" s="40">
        <f ca="1">AA438+SUMIFS('Transactions (Dated)'!$E$2:$E$53,'Transactions (Dated)'!$D$2:$D$53,'Share Values'!$X439,'Transactions (Dated)'!$B$2:$B$53,'Share Values'!AA$11,'Transactions (Dated)'!$C$2:$C$53,"Buy")-SUMIFS('Transactions (Dated)'!$E$2:$E$53,'Transactions (Dated)'!$D$2:$D$53,'Share Values'!$X439,'Transactions (Dated)'!$B$2:$B$53,'Share Values'!AA$11,'Transactions (Dated)'!$C$2:$C$53,"Sell")</f>
        <v>28857</v>
      </c>
      <c r="AB439" s="40">
        <f ca="1">AB438+SUMIFS('Transactions (Dated)'!$E$2:$E$53,'Transactions (Dated)'!$D$2:$D$53,'Share Values'!$X439,'Transactions (Dated)'!$B$2:$B$53,'Share Values'!AB$11,'Transactions (Dated)'!$C$2:$C$53,"Buy")-SUMIFS('Transactions (Dated)'!$E$2:$E$53,'Transactions (Dated)'!$D$2:$D$53,'Share Values'!$X439,'Transactions (Dated)'!$B$2:$B$53,'Share Values'!AB$11,'Transactions (Dated)'!$C$2:$C$53,"Sell")</f>
        <v>1892</v>
      </c>
      <c r="AC439" s="40">
        <f ca="1">AC438+SUMIFS('Transactions (Dated)'!$E$2:$E$53,'Transactions (Dated)'!$D$2:$D$53,'Share Values'!$X439,'Transactions (Dated)'!$B$2:$B$53,'Share Values'!AC$11,'Transactions (Dated)'!$C$2:$C$53,"Buy")-SUMIFS('Transactions (Dated)'!$E$2:$E$53,'Transactions (Dated)'!$D$2:$D$53,'Share Values'!$X439,'Transactions (Dated)'!$B$2:$B$53,'Share Values'!AC$11,'Transactions (Dated)'!$C$2:$C$53,"Sell")</f>
        <v>2348</v>
      </c>
      <c r="AD439" s="40">
        <f ca="1">AD438+SUMIFS('Transactions (Dated)'!$E$2:$E$53,'Transactions (Dated)'!$D$2:$D$53,'Share Values'!$X439,'Transactions (Dated)'!$B$2:$B$53,'Share Values'!AD$11,'Transactions (Dated)'!$C$2:$C$53,"Buy")-SUMIFS('Transactions (Dated)'!$E$2:$E$53,'Transactions (Dated)'!$D$2:$D$53,'Share Values'!$X439,'Transactions (Dated)'!$B$2:$B$53,'Share Values'!AD$11,'Transactions (Dated)'!$C$2:$C$53,"Sell")</f>
        <v>0</v>
      </c>
      <c r="AE439" s="40">
        <f ca="1">AE438+SUMIFS('Transactions (Dated)'!$E$2:$E$53,'Transactions (Dated)'!$D$2:$D$53,'Share Values'!$X439,'Transactions (Dated)'!$B$2:$B$53,'Share Values'!AE$11,'Transactions (Dated)'!$C$2:$C$53,"Buy")-SUMIFS('Transactions (Dated)'!$E$2:$E$53,'Transactions (Dated)'!$D$2:$D$53,'Share Values'!$X439,'Transactions (Dated)'!$B$2:$B$53,'Share Values'!AE$11,'Transactions (Dated)'!$C$2:$C$53,"Sell")</f>
        <v>2900</v>
      </c>
      <c r="AF439" s="40">
        <f ca="1">AF438+SUMIFS('Transactions (Dated)'!$E$2:$E$53,'Transactions (Dated)'!$D$2:$D$53,'Share Values'!$X439,'Transactions (Dated)'!$B$2:$B$53,'Share Values'!AF$11,'Transactions (Dated)'!$C$2:$C$53,"Buy")-SUMIFS('Transactions (Dated)'!$E$2:$E$53,'Transactions (Dated)'!$D$2:$D$53,'Share Values'!$X439,'Transactions (Dated)'!$B$2:$B$53,'Share Values'!AF$11,'Transactions (Dated)'!$C$2:$C$53,"Sell")</f>
        <v>14201</v>
      </c>
      <c r="AG439" s="40">
        <f ca="1">AG438+SUMIFS('Transactions (Dated)'!$E$2:$E$53,'Transactions (Dated)'!$D$2:$D$53,'Share Values'!$X439,'Transactions (Dated)'!$B$2:$B$53,'Share Values'!AG$11,'Transactions (Dated)'!$C$2:$C$53,"Buy")-SUMIFS('Transactions (Dated)'!$E$2:$E$53,'Transactions (Dated)'!$D$2:$D$53,'Share Values'!$X439,'Transactions (Dated)'!$B$2:$B$53,'Share Values'!AG$11,'Transactions (Dated)'!$C$2:$C$53,"Sell")</f>
        <v>6835</v>
      </c>
      <c r="AH439" s="40">
        <f ca="1">AH438+SUMIFS('Transactions (Dated)'!$E$2:$E$53,'Transactions (Dated)'!$D$2:$D$53,'Share Values'!$X439,'Transactions (Dated)'!$B$2:$B$53,'Share Values'!AH$11,'Transactions (Dated)'!$C$2:$C$53,"Buy")-SUMIFS('Transactions (Dated)'!$E$2:$E$53,'Transactions (Dated)'!$D$2:$D$53,'Share Values'!$X439,'Transactions (Dated)'!$B$2:$B$53,'Share Values'!AH$11,'Transactions (Dated)'!$C$2:$C$53,"Sell")</f>
        <v>0</v>
      </c>
      <c r="AI439" s="40">
        <f ca="1">AI438+SUMIFS('Transactions (Dated)'!$E$2:$E$53,'Transactions (Dated)'!$D$2:$D$53,'Share Values'!$X439,'Transactions (Dated)'!$B$2:$B$53,'Share Values'!AI$11,'Transactions (Dated)'!$C$2:$C$53,"Buy")-SUMIFS('Transactions (Dated)'!$E$2:$E$53,'Transactions (Dated)'!$D$2:$D$53,'Share Values'!$X439,'Transactions (Dated)'!$B$2:$B$53,'Share Values'!AI$11,'Transactions (Dated)'!$C$2:$C$53,"Sell")</f>
        <v>0</v>
      </c>
      <c r="AJ439" s="40">
        <f ca="1">AJ438+SUMIFS('Transactions (Dated)'!$E$2:$E$53,'Transactions (Dated)'!$D$2:$D$53,'Share Values'!$X439,'Transactions (Dated)'!$B$2:$B$53,'Share Values'!AJ$11,'Transactions (Dated)'!$C$2:$C$53,"Buy")-SUMIFS('Transactions (Dated)'!$E$2:$E$53,'Transactions (Dated)'!$D$2:$D$53,'Share Values'!$X439,'Transactions (Dated)'!$B$2:$B$53,'Share Values'!AJ$11,'Transactions (Dated)'!$C$2:$C$53,"Sell")</f>
        <v>0</v>
      </c>
      <c r="AK439" s="40">
        <f ca="1">AK438+SUMIFS('Transactions (Dated)'!$E$2:$E$53,'Transactions (Dated)'!$D$2:$D$53,'Share Values'!$X439,'Transactions (Dated)'!$B$2:$B$53,'Share Values'!AK$11,'Transactions (Dated)'!$C$2:$C$53,"Buy")-SUMIFS('Transactions (Dated)'!$E$2:$E$53,'Transactions (Dated)'!$D$2:$D$53,'Share Values'!$X439,'Transactions (Dated)'!$B$2:$B$53,'Share Values'!AK$11,'Transactions (Dated)'!$C$2:$C$53,"Sell")</f>
        <v>0</v>
      </c>
      <c r="AL439" s="40">
        <f ca="1">AL438+SUMIFS('Transactions (Dated)'!$E$2:$E$53,'Transactions (Dated)'!$D$2:$D$53,'Share Values'!$X439,'Transactions (Dated)'!$B$2:$B$53,'Share Values'!AL$11,'Transactions (Dated)'!$C$2:$C$53,"Buy")-SUMIFS('Transactions (Dated)'!$E$2:$E$53,'Transactions (Dated)'!$D$2:$D$53,'Share Values'!$X439,'Transactions (Dated)'!$B$2:$B$53,'Share Values'!AL$11,'Transactions (Dated)'!$C$2:$C$53,"Sell")</f>
        <v>0</v>
      </c>
      <c r="AM439" s="40">
        <f ca="1">AM438+SUMIFS('Transactions (Dated)'!$E$2:$E$53,'Transactions (Dated)'!$D$2:$D$53,'Share Values'!$X439,'Transactions (Dated)'!$B$2:$B$53,'Share Values'!AM$11,'Transactions (Dated)'!$C$2:$C$53,"Buy")-SUMIFS('Transactions (Dated)'!$E$2:$E$53,'Transactions (Dated)'!$D$2:$D$53,'Share Values'!$X439,'Transactions (Dated)'!$B$2:$B$53,'Share Values'!AM$11,'Transactions (Dated)'!$C$2:$C$53,"Sell")</f>
        <v>0</v>
      </c>
      <c r="AN439" s="40">
        <f ca="1">AN438+SUMIFS('Transactions (Dated)'!$E$2:$E$53,'Transactions (Dated)'!$D$2:$D$53,'Share Values'!$X439,'Transactions (Dated)'!$B$2:$B$53,'Share Values'!AN$11,'Transactions (Dated)'!$C$2:$C$53,"Buy")-SUMIFS('Transactions (Dated)'!$E$2:$E$53,'Transactions (Dated)'!$D$2:$D$53,'Share Values'!$X439,'Transactions (Dated)'!$B$2:$B$53,'Share Values'!AN$11,'Transactions (Dated)'!$C$2:$C$53,"Sell")</f>
        <v>0</v>
      </c>
      <c r="AO439" s="40"/>
      <c r="AQ439" s="3">
        <f t="shared" si="167"/>
        <v>42535</v>
      </c>
      <c r="AR439" s="6">
        <f t="shared" ca="1" si="168"/>
        <v>40700</v>
      </c>
      <c r="AS439" s="6">
        <f t="shared" ca="1" si="169"/>
        <v>19968.75</v>
      </c>
      <c r="AT439" s="6">
        <f t="shared" ca="1" si="170"/>
        <v>543377.30999999994</v>
      </c>
      <c r="AU439" s="6">
        <f t="shared" ca="1" si="171"/>
        <v>70401.320000000007</v>
      </c>
      <c r="AV439" s="6">
        <f t="shared" ca="1" si="172"/>
        <v>30829.24</v>
      </c>
      <c r="AW439" s="6">
        <f t="shared" ca="1" si="173"/>
        <v>0</v>
      </c>
      <c r="AX439" s="6">
        <f t="shared" ca="1" si="174"/>
        <v>46603</v>
      </c>
      <c r="AY439" s="6">
        <f t="shared" ca="1" si="175"/>
        <v>63904.5</v>
      </c>
      <c r="AZ439" s="6">
        <f t="shared" ca="1" si="176"/>
        <v>58234.2</v>
      </c>
      <c r="BA439" s="6">
        <f t="shared" ca="1" si="177"/>
        <v>0</v>
      </c>
      <c r="BB439" s="6">
        <f t="shared" ca="1" si="178"/>
        <v>0</v>
      </c>
      <c r="BC439" s="6">
        <f t="shared" ca="1" si="179"/>
        <v>0</v>
      </c>
      <c r="BD439" s="6">
        <f t="shared" ca="1" si="180"/>
        <v>0</v>
      </c>
      <c r="BE439" s="6">
        <f t="shared" ca="1" si="181"/>
        <v>0</v>
      </c>
      <c r="BF439" s="6">
        <f t="shared" ca="1" si="188"/>
        <v>0</v>
      </c>
      <c r="BG439" s="6">
        <f t="shared" ca="1" si="189"/>
        <v>0</v>
      </c>
      <c r="BH439" s="6"/>
      <c r="BJ439" s="4">
        <f t="shared" ca="1" si="182"/>
        <v>874018.31999999983</v>
      </c>
      <c r="BL439" s="3">
        <f t="shared" si="183"/>
        <v>42535</v>
      </c>
      <c r="BM439" s="6">
        <f>BM438+SUMIFS('Transactions (Dated)'!G:G,'Transactions (Dated)'!D:D,'Share Values'!AQ439)</f>
        <v>64398.239999999991</v>
      </c>
      <c r="BN439" s="6">
        <f ca="1">BN438+SUMIFS('Transactions (Dated)'!$F:$F,'Transactions (Dated)'!$D:$D,$BL439,'Transactions (Dated)'!$B:$B,BN$11,'Transactions (Dated)'!$C:$C,"Dividend (paid to cash)")*Y439</f>
        <v>0</v>
      </c>
      <c r="BO439" s="6">
        <f ca="1">BO438+SUMIFS('Transactions (Dated)'!$F:$F,'Transactions (Dated)'!$D:$D,$BL439,'Transactions (Dated)'!$B:$B,BO$11,'Transactions (Dated)'!$C:$C,"Dividend (paid to cash)")*Z439</f>
        <v>2421.875</v>
      </c>
      <c r="BP439" s="6">
        <f ca="1">BP438+SUMIFS('Transactions (Dated)'!$F:$F,'Transactions (Dated)'!$D:$D,$BL439,'Transactions (Dated)'!$B:$B,BP$11,'Transactions (Dated)'!$C:$C,"Dividend (paid to cash)")*AA439</f>
        <v>39975.296999999999</v>
      </c>
      <c r="BQ439" s="6">
        <f ca="1">BQ438+SUMIFS('Transactions (Dated)'!$F:$F,'Transactions (Dated)'!$D:$D,$BL439,'Transactions (Dated)'!$B:$B,BQ$11,'Transactions (Dated)'!$C:$C,"Dividend (paid to cash)")*AB439</f>
        <v>397.32000000000005</v>
      </c>
      <c r="BR439" s="6">
        <f ca="1">BR438+SUMIFS('Transactions (Dated)'!$F:$F,'Transactions (Dated)'!$D:$D,$BL439,'Transactions (Dated)'!$B:$B,BR$11,'Transactions (Dated)'!$C:$C,"Dividend (paid to cash)")*AC439</f>
        <v>0</v>
      </c>
      <c r="BS439" s="6">
        <f ca="1">BS438+SUMIFS('Transactions (Dated)'!$F:$F,'Transactions (Dated)'!$D:$D,$BL439,'Transactions (Dated)'!$B:$B,BS$11,'Transactions (Dated)'!$C:$C,"Dividend (paid to cash)")*AD439</f>
        <v>0</v>
      </c>
      <c r="BT439" s="6">
        <f ca="1">BT438+SUMIFS('Transactions (Dated)'!$F:$F,'Transactions (Dated)'!$D:$D,$BL439,'Transactions (Dated)'!$B:$B,BT$11,'Transactions (Dated)'!$C:$C,"Dividend (paid to cash)")*AE439</f>
        <v>1740</v>
      </c>
      <c r="BU439" s="6">
        <f ca="1">BU438+SUMIFS('Transactions (Dated)'!$F:$F,'Transactions (Dated)'!$D:$D,$BL439,'Transactions (Dated)'!$B:$B,BU$11,'Transactions (Dated)'!$C:$C,"Dividend (paid to cash)")*AF439</f>
        <v>0</v>
      </c>
      <c r="BV439" s="6">
        <f ca="1">BV438+SUMIFS('Transactions (Dated)'!$F:$F,'Transactions (Dated)'!$D:$D,$BL439,'Transactions (Dated)'!$B:$B,BV$11,'Transactions (Dated)'!$C:$C,"Dividend (paid to cash)")*AG439</f>
        <v>0</v>
      </c>
      <c r="BW439" s="6">
        <f ca="1">BW438+SUMIFS('Transactions (Dated)'!$F:$F,'Transactions (Dated)'!$D:$D,$BL439,'Transactions (Dated)'!$B:$B,BW$11,'Transactions (Dated)'!$C:$C,"Dividend (paid to cash)")*AH439</f>
        <v>0</v>
      </c>
      <c r="BX439" s="6">
        <f ca="1">BX438+SUMIFS('Transactions (Dated)'!$F:$F,'Transactions (Dated)'!$D:$D,$BL439,'Transactions (Dated)'!$B:$B,BX$11,'Transactions (Dated)'!$C:$C,"Dividend (paid to cash)")*AI439</f>
        <v>0</v>
      </c>
      <c r="BY439" s="6">
        <f ca="1">BY438+SUMIFS('Transactions (Dated)'!$F:$F,'Transactions (Dated)'!$D:$D,$BL439,'Transactions (Dated)'!$B:$B,BY$11,'Transactions (Dated)'!$C:$C,"Dividend (paid to cash)")*AJ439</f>
        <v>0</v>
      </c>
      <c r="BZ439" s="6">
        <f ca="1">BZ438+SUMIFS('Transactions (Dated)'!$F:$F,'Transactions (Dated)'!$D:$D,$BL439,'Transactions (Dated)'!$B:$B,BZ$11,'Transactions (Dated)'!$C:$C,"Dividend (paid to cash)")*AK439</f>
        <v>0</v>
      </c>
      <c r="CA439" s="6">
        <f ca="1">CA438+SUMIFS('Transactions (Dated)'!$F:$F,'Transactions (Dated)'!$D:$D,$BL439,'Transactions (Dated)'!$B:$B,CA$11,'Transactions (Dated)'!$C:$C,"Dividend (paid to cash)")*AL439</f>
        <v>0</v>
      </c>
      <c r="CB439" s="6">
        <v>0</v>
      </c>
      <c r="CC439" s="6">
        <v>0</v>
      </c>
      <c r="CD439" s="6"/>
      <c r="CF439" s="6">
        <f t="shared" ca="1" si="190"/>
        <v>108932.73199999999</v>
      </c>
      <c r="CH439" s="3">
        <f t="shared" si="191"/>
        <v>42535</v>
      </c>
      <c r="CI439" s="4">
        <f t="shared" ca="1" si="184"/>
        <v>874018.31999999983</v>
      </c>
      <c r="CJ439" s="4">
        <f t="shared" ca="1" si="185"/>
        <v>108932.73199999999</v>
      </c>
      <c r="CL439" s="4">
        <f t="shared" ca="1" si="186"/>
        <v>982951.05199999979</v>
      </c>
    </row>
    <row r="440" spans="2:90" x14ac:dyDescent="0.15">
      <c r="B440" s="3">
        <f t="shared" si="187"/>
        <v>42536</v>
      </c>
      <c r="C440" s="2">
        <v>13923.5</v>
      </c>
      <c r="E440" s="70">
        <v>42536</v>
      </c>
      <c r="F440" s="69">
        <v>8.84</v>
      </c>
      <c r="G440" s="69">
        <v>2.12</v>
      </c>
      <c r="H440" s="69">
        <v>18.88</v>
      </c>
      <c r="I440" s="69">
        <v>37.32</v>
      </c>
      <c r="J440" s="69">
        <v>12.99</v>
      </c>
      <c r="K440" s="69">
        <v>12.86</v>
      </c>
      <c r="L440" s="69">
        <v>16.13</v>
      </c>
      <c r="M440" s="69">
        <v>4.67</v>
      </c>
      <c r="N440" s="69">
        <v>8.52</v>
      </c>
      <c r="O440" s="69">
        <v>8.8167000000000009</v>
      </c>
      <c r="P440" s="69">
        <v>29.7</v>
      </c>
      <c r="Q440" s="69">
        <v>1.1499999999999999</v>
      </c>
      <c r="R440" s="69">
        <v>6.6</v>
      </c>
      <c r="S440" s="69">
        <v>41.74</v>
      </c>
      <c r="T440" s="69"/>
      <c r="U440">
        <v>41.74</v>
      </c>
      <c r="V440" s="4"/>
      <c r="X440" s="3">
        <f t="shared" si="166"/>
        <v>42536</v>
      </c>
      <c r="Y440" s="40">
        <f ca="1">Y439+SUMIFS('Transactions (Dated)'!$E$2:$E$53,'Transactions (Dated)'!$D$2:$D$53,'Share Values'!$X440,'Transactions (Dated)'!$B$2:$B$53,'Share Values'!Y$11,'Transactions (Dated)'!$C$2:$C$53,"Buy")-SUMIFS('Transactions (Dated)'!$E$2:$E$53,'Transactions (Dated)'!$D$2:$D$53,'Share Values'!$X440,'Transactions (Dated)'!$B$2:$B$53,'Share Values'!Y$11,'Transactions (Dated)'!$C$2:$C$53,"Sell")</f>
        <v>4625</v>
      </c>
      <c r="Z440" s="40">
        <f ca="1">Z439+SUMIFS('Transactions (Dated)'!$E$2:$E$53,'Transactions (Dated)'!$D$2:$D$53,'Share Values'!$X440,'Transactions (Dated)'!$B$2:$B$53,'Share Values'!Z$11,'Transactions (Dated)'!$C$2:$C$53,"Buy")-SUMIFS('Transactions (Dated)'!$E$2:$E$53,'Transactions (Dated)'!$D$2:$D$53,'Share Values'!$X440,'Transactions (Dated)'!$B$2:$B$53,'Share Values'!Z$11,'Transactions (Dated)'!$C$2:$C$53,"Sell")</f>
        <v>9375</v>
      </c>
      <c r="AA440" s="40">
        <f ca="1">AA439+SUMIFS('Transactions (Dated)'!$E$2:$E$53,'Transactions (Dated)'!$D$2:$D$53,'Share Values'!$X440,'Transactions (Dated)'!$B$2:$B$53,'Share Values'!AA$11,'Transactions (Dated)'!$C$2:$C$53,"Buy")-SUMIFS('Transactions (Dated)'!$E$2:$E$53,'Transactions (Dated)'!$D$2:$D$53,'Share Values'!$X440,'Transactions (Dated)'!$B$2:$B$53,'Share Values'!AA$11,'Transactions (Dated)'!$C$2:$C$53,"Sell")</f>
        <v>28857</v>
      </c>
      <c r="AB440" s="40">
        <f ca="1">AB439+SUMIFS('Transactions (Dated)'!$E$2:$E$53,'Transactions (Dated)'!$D$2:$D$53,'Share Values'!$X440,'Transactions (Dated)'!$B$2:$B$53,'Share Values'!AB$11,'Transactions (Dated)'!$C$2:$C$53,"Buy")-SUMIFS('Transactions (Dated)'!$E$2:$E$53,'Transactions (Dated)'!$D$2:$D$53,'Share Values'!$X440,'Transactions (Dated)'!$B$2:$B$53,'Share Values'!AB$11,'Transactions (Dated)'!$C$2:$C$53,"Sell")</f>
        <v>1892</v>
      </c>
      <c r="AC440" s="40">
        <f ca="1">AC439+SUMIFS('Transactions (Dated)'!$E$2:$E$53,'Transactions (Dated)'!$D$2:$D$53,'Share Values'!$X440,'Transactions (Dated)'!$B$2:$B$53,'Share Values'!AC$11,'Transactions (Dated)'!$C$2:$C$53,"Buy")-SUMIFS('Transactions (Dated)'!$E$2:$E$53,'Transactions (Dated)'!$D$2:$D$53,'Share Values'!$X440,'Transactions (Dated)'!$B$2:$B$53,'Share Values'!AC$11,'Transactions (Dated)'!$C$2:$C$53,"Sell")</f>
        <v>2348</v>
      </c>
      <c r="AD440" s="40">
        <f ca="1">AD439+SUMIFS('Transactions (Dated)'!$E$2:$E$53,'Transactions (Dated)'!$D$2:$D$53,'Share Values'!$X440,'Transactions (Dated)'!$B$2:$B$53,'Share Values'!AD$11,'Transactions (Dated)'!$C$2:$C$53,"Buy")-SUMIFS('Transactions (Dated)'!$E$2:$E$53,'Transactions (Dated)'!$D$2:$D$53,'Share Values'!$X440,'Transactions (Dated)'!$B$2:$B$53,'Share Values'!AD$11,'Transactions (Dated)'!$C$2:$C$53,"Sell")</f>
        <v>0</v>
      </c>
      <c r="AE440" s="40">
        <f ca="1">AE439+SUMIFS('Transactions (Dated)'!$E$2:$E$53,'Transactions (Dated)'!$D$2:$D$53,'Share Values'!$X440,'Transactions (Dated)'!$B$2:$B$53,'Share Values'!AE$11,'Transactions (Dated)'!$C$2:$C$53,"Buy")-SUMIFS('Transactions (Dated)'!$E$2:$E$53,'Transactions (Dated)'!$D$2:$D$53,'Share Values'!$X440,'Transactions (Dated)'!$B$2:$B$53,'Share Values'!AE$11,'Transactions (Dated)'!$C$2:$C$53,"Sell")</f>
        <v>2900</v>
      </c>
      <c r="AF440" s="40">
        <f ca="1">AF439+SUMIFS('Transactions (Dated)'!$E$2:$E$53,'Transactions (Dated)'!$D$2:$D$53,'Share Values'!$X440,'Transactions (Dated)'!$B$2:$B$53,'Share Values'!AF$11,'Transactions (Dated)'!$C$2:$C$53,"Buy")-SUMIFS('Transactions (Dated)'!$E$2:$E$53,'Transactions (Dated)'!$D$2:$D$53,'Share Values'!$X440,'Transactions (Dated)'!$B$2:$B$53,'Share Values'!AF$11,'Transactions (Dated)'!$C$2:$C$53,"Sell")</f>
        <v>14201</v>
      </c>
      <c r="AG440" s="40">
        <f ca="1">AG439+SUMIFS('Transactions (Dated)'!$E$2:$E$53,'Transactions (Dated)'!$D$2:$D$53,'Share Values'!$X440,'Transactions (Dated)'!$B$2:$B$53,'Share Values'!AG$11,'Transactions (Dated)'!$C$2:$C$53,"Buy")-SUMIFS('Transactions (Dated)'!$E$2:$E$53,'Transactions (Dated)'!$D$2:$D$53,'Share Values'!$X440,'Transactions (Dated)'!$B$2:$B$53,'Share Values'!AG$11,'Transactions (Dated)'!$C$2:$C$53,"Sell")</f>
        <v>6835</v>
      </c>
      <c r="AH440" s="40">
        <f ca="1">AH439+SUMIFS('Transactions (Dated)'!$E$2:$E$53,'Transactions (Dated)'!$D$2:$D$53,'Share Values'!$X440,'Transactions (Dated)'!$B$2:$B$53,'Share Values'!AH$11,'Transactions (Dated)'!$C$2:$C$53,"Buy")-SUMIFS('Transactions (Dated)'!$E$2:$E$53,'Transactions (Dated)'!$D$2:$D$53,'Share Values'!$X440,'Transactions (Dated)'!$B$2:$B$53,'Share Values'!AH$11,'Transactions (Dated)'!$C$2:$C$53,"Sell")</f>
        <v>0</v>
      </c>
      <c r="AI440" s="40">
        <f ca="1">AI439+SUMIFS('Transactions (Dated)'!$E$2:$E$53,'Transactions (Dated)'!$D$2:$D$53,'Share Values'!$X440,'Transactions (Dated)'!$B$2:$B$53,'Share Values'!AI$11,'Transactions (Dated)'!$C$2:$C$53,"Buy")-SUMIFS('Transactions (Dated)'!$E$2:$E$53,'Transactions (Dated)'!$D$2:$D$53,'Share Values'!$X440,'Transactions (Dated)'!$B$2:$B$53,'Share Values'!AI$11,'Transactions (Dated)'!$C$2:$C$53,"Sell")</f>
        <v>0</v>
      </c>
      <c r="AJ440" s="40">
        <f ca="1">AJ439+SUMIFS('Transactions (Dated)'!$E$2:$E$53,'Transactions (Dated)'!$D$2:$D$53,'Share Values'!$X440,'Transactions (Dated)'!$B$2:$B$53,'Share Values'!AJ$11,'Transactions (Dated)'!$C$2:$C$53,"Buy")-SUMIFS('Transactions (Dated)'!$E$2:$E$53,'Transactions (Dated)'!$D$2:$D$53,'Share Values'!$X440,'Transactions (Dated)'!$B$2:$B$53,'Share Values'!AJ$11,'Transactions (Dated)'!$C$2:$C$53,"Sell")</f>
        <v>0</v>
      </c>
      <c r="AK440" s="40">
        <f ca="1">AK439+SUMIFS('Transactions (Dated)'!$E$2:$E$53,'Transactions (Dated)'!$D$2:$D$53,'Share Values'!$X440,'Transactions (Dated)'!$B$2:$B$53,'Share Values'!AK$11,'Transactions (Dated)'!$C$2:$C$53,"Buy")-SUMIFS('Transactions (Dated)'!$E$2:$E$53,'Transactions (Dated)'!$D$2:$D$53,'Share Values'!$X440,'Transactions (Dated)'!$B$2:$B$53,'Share Values'!AK$11,'Transactions (Dated)'!$C$2:$C$53,"Sell")</f>
        <v>0</v>
      </c>
      <c r="AL440" s="40">
        <f ca="1">AL439+SUMIFS('Transactions (Dated)'!$E$2:$E$53,'Transactions (Dated)'!$D$2:$D$53,'Share Values'!$X440,'Transactions (Dated)'!$B$2:$B$53,'Share Values'!AL$11,'Transactions (Dated)'!$C$2:$C$53,"Buy")-SUMIFS('Transactions (Dated)'!$E$2:$E$53,'Transactions (Dated)'!$D$2:$D$53,'Share Values'!$X440,'Transactions (Dated)'!$B$2:$B$53,'Share Values'!AL$11,'Transactions (Dated)'!$C$2:$C$53,"Sell")</f>
        <v>0</v>
      </c>
      <c r="AM440" s="40">
        <f ca="1">AM439+SUMIFS('Transactions (Dated)'!$E$2:$E$53,'Transactions (Dated)'!$D$2:$D$53,'Share Values'!$X440,'Transactions (Dated)'!$B$2:$B$53,'Share Values'!AM$11,'Transactions (Dated)'!$C$2:$C$53,"Buy")-SUMIFS('Transactions (Dated)'!$E$2:$E$53,'Transactions (Dated)'!$D$2:$D$53,'Share Values'!$X440,'Transactions (Dated)'!$B$2:$B$53,'Share Values'!AM$11,'Transactions (Dated)'!$C$2:$C$53,"Sell")</f>
        <v>0</v>
      </c>
      <c r="AN440" s="40">
        <f ca="1">AN439+SUMIFS('Transactions (Dated)'!$E$2:$E$53,'Transactions (Dated)'!$D$2:$D$53,'Share Values'!$X440,'Transactions (Dated)'!$B$2:$B$53,'Share Values'!AN$11,'Transactions (Dated)'!$C$2:$C$53,"Buy")-SUMIFS('Transactions (Dated)'!$E$2:$E$53,'Transactions (Dated)'!$D$2:$D$53,'Share Values'!$X440,'Transactions (Dated)'!$B$2:$B$53,'Share Values'!AN$11,'Transactions (Dated)'!$C$2:$C$53,"Sell")</f>
        <v>0</v>
      </c>
      <c r="AO440" s="40"/>
      <c r="AQ440" s="3">
        <f t="shared" si="167"/>
        <v>42536</v>
      </c>
      <c r="AR440" s="6">
        <f t="shared" ca="1" si="168"/>
        <v>40885</v>
      </c>
      <c r="AS440" s="6">
        <f t="shared" ca="1" si="169"/>
        <v>19875</v>
      </c>
      <c r="AT440" s="6">
        <f t="shared" ca="1" si="170"/>
        <v>544820.15999999992</v>
      </c>
      <c r="AU440" s="6">
        <f t="shared" ca="1" si="171"/>
        <v>70609.440000000002</v>
      </c>
      <c r="AV440" s="6">
        <f t="shared" ca="1" si="172"/>
        <v>30500.52</v>
      </c>
      <c r="AW440" s="6">
        <f t="shared" ca="1" si="173"/>
        <v>0</v>
      </c>
      <c r="AX440" s="6">
        <f t="shared" ca="1" si="174"/>
        <v>46777</v>
      </c>
      <c r="AY440" s="6">
        <f t="shared" ca="1" si="175"/>
        <v>66318.67</v>
      </c>
      <c r="AZ440" s="6">
        <f t="shared" ca="1" si="176"/>
        <v>58234.2</v>
      </c>
      <c r="BA440" s="6">
        <f t="shared" ca="1" si="177"/>
        <v>0</v>
      </c>
      <c r="BB440" s="6">
        <f t="shared" ca="1" si="178"/>
        <v>0</v>
      </c>
      <c r="BC440" s="6">
        <f t="shared" ca="1" si="179"/>
        <v>0</v>
      </c>
      <c r="BD440" s="6">
        <f t="shared" ca="1" si="180"/>
        <v>0</v>
      </c>
      <c r="BE440" s="6">
        <f t="shared" ca="1" si="181"/>
        <v>0</v>
      </c>
      <c r="BF440" s="6">
        <f t="shared" ca="1" si="188"/>
        <v>0</v>
      </c>
      <c r="BG440" s="6">
        <f t="shared" ca="1" si="189"/>
        <v>0</v>
      </c>
      <c r="BH440" s="6"/>
      <c r="BJ440" s="4">
        <f t="shared" ca="1" si="182"/>
        <v>878019.98999999987</v>
      </c>
      <c r="BL440" s="3">
        <f t="shared" si="183"/>
        <v>42536</v>
      </c>
      <c r="BM440" s="6">
        <f>BM439+SUMIFS('Transactions (Dated)'!G:G,'Transactions (Dated)'!D:D,'Share Values'!AQ440)</f>
        <v>64398.239999999991</v>
      </c>
      <c r="BN440" s="6">
        <f ca="1">BN439+SUMIFS('Transactions (Dated)'!$F:$F,'Transactions (Dated)'!$D:$D,$BL440,'Transactions (Dated)'!$B:$B,BN$11,'Transactions (Dated)'!$C:$C,"Dividend (paid to cash)")*Y440</f>
        <v>0</v>
      </c>
      <c r="BO440" s="6">
        <f ca="1">BO439+SUMIFS('Transactions (Dated)'!$F:$F,'Transactions (Dated)'!$D:$D,$BL440,'Transactions (Dated)'!$B:$B,BO$11,'Transactions (Dated)'!$C:$C,"Dividend (paid to cash)")*Z440</f>
        <v>2421.875</v>
      </c>
      <c r="BP440" s="6">
        <f ca="1">BP439+SUMIFS('Transactions (Dated)'!$F:$F,'Transactions (Dated)'!$D:$D,$BL440,'Transactions (Dated)'!$B:$B,BP$11,'Transactions (Dated)'!$C:$C,"Dividend (paid to cash)")*AA440</f>
        <v>39975.296999999999</v>
      </c>
      <c r="BQ440" s="6">
        <f ca="1">BQ439+SUMIFS('Transactions (Dated)'!$F:$F,'Transactions (Dated)'!$D:$D,$BL440,'Transactions (Dated)'!$B:$B,BQ$11,'Transactions (Dated)'!$C:$C,"Dividend (paid to cash)")*AB440</f>
        <v>397.32000000000005</v>
      </c>
      <c r="BR440" s="6">
        <f ca="1">BR439+SUMIFS('Transactions (Dated)'!$F:$F,'Transactions (Dated)'!$D:$D,$BL440,'Transactions (Dated)'!$B:$B,BR$11,'Transactions (Dated)'!$C:$C,"Dividend (paid to cash)")*AC440</f>
        <v>0</v>
      </c>
      <c r="BS440" s="6">
        <f ca="1">BS439+SUMIFS('Transactions (Dated)'!$F:$F,'Transactions (Dated)'!$D:$D,$BL440,'Transactions (Dated)'!$B:$B,BS$11,'Transactions (Dated)'!$C:$C,"Dividend (paid to cash)")*AD440</f>
        <v>0</v>
      </c>
      <c r="BT440" s="6">
        <f ca="1">BT439+SUMIFS('Transactions (Dated)'!$F:$F,'Transactions (Dated)'!$D:$D,$BL440,'Transactions (Dated)'!$B:$B,BT$11,'Transactions (Dated)'!$C:$C,"Dividend (paid to cash)")*AE440</f>
        <v>1740</v>
      </c>
      <c r="BU440" s="6">
        <f ca="1">BU439+SUMIFS('Transactions (Dated)'!$F:$F,'Transactions (Dated)'!$D:$D,$BL440,'Transactions (Dated)'!$B:$B,BU$11,'Transactions (Dated)'!$C:$C,"Dividend (paid to cash)")*AF440</f>
        <v>0</v>
      </c>
      <c r="BV440" s="6">
        <f ca="1">BV439+SUMIFS('Transactions (Dated)'!$F:$F,'Transactions (Dated)'!$D:$D,$BL440,'Transactions (Dated)'!$B:$B,BV$11,'Transactions (Dated)'!$C:$C,"Dividend (paid to cash)")*AG440</f>
        <v>0</v>
      </c>
      <c r="BW440" s="6">
        <f ca="1">BW439+SUMIFS('Transactions (Dated)'!$F:$F,'Transactions (Dated)'!$D:$D,$BL440,'Transactions (Dated)'!$B:$B,BW$11,'Transactions (Dated)'!$C:$C,"Dividend (paid to cash)")*AH440</f>
        <v>0</v>
      </c>
      <c r="BX440" s="6">
        <f ca="1">BX439+SUMIFS('Transactions (Dated)'!$F:$F,'Transactions (Dated)'!$D:$D,$BL440,'Transactions (Dated)'!$B:$B,BX$11,'Transactions (Dated)'!$C:$C,"Dividend (paid to cash)")*AI440</f>
        <v>0</v>
      </c>
      <c r="BY440" s="6">
        <f ca="1">BY439+SUMIFS('Transactions (Dated)'!$F:$F,'Transactions (Dated)'!$D:$D,$BL440,'Transactions (Dated)'!$B:$B,BY$11,'Transactions (Dated)'!$C:$C,"Dividend (paid to cash)")*AJ440</f>
        <v>0</v>
      </c>
      <c r="BZ440" s="6">
        <f ca="1">BZ439+SUMIFS('Transactions (Dated)'!$F:$F,'Transactions (Dated)'!$D:$D,$BL440,'Transactions (Dated)'!$B:$B,BZ$11,'Transactions (Dated)'!$C:$C,"Dividend (paid to cash)")*AK440</f>
        <v>0</v>
      </c>
      <c r="CA440" s="6">
        <f ca="1">CA439+SUMIFS('Transactions (Dated)'!$F:$F,'Transactions (Dated)'!$D:$D,$BL440,'Transactions (Dated)'!$B:$B,CA$11,'Transactions (Dated)'!$C:$C,"Dividend (paid to cash)")*AL440</f>
        <v>0</v>
      </c>
      <c r="CB440" s="6">
        <v>0</v>
      </c>
      <c r="CC440" s="6">
        <v>0</v>
      </c>
      <c r="CD440" s="6"/>
      <c r="CF440" s="6">
        <f t="shared" ca="1" si="190"/>
        <v>108932.73199999999</v>
      </c>
      <c r="CH440" s="3">
        <f t="shared" si="191"/>
        <v>42536</v>
      </c>
      <c r="CI440" s="4">
        <f t="shared" ca="1" si="184"/>
        <v>878019.98999999987</v>
      </c>
      <c r="CJ440" s="4">
        <f t="shared" ca="1" si="185"/>
        <v>108932.73199999999</v>
      </c>
      <c r="CL440" s="4">
        <f t="shared" ca="1" si="186"/>
        <v>986952.72199999983</v>
      </c>
    </row>
    <row r="441" spans="2:90" x14ac:dyDescent="0.15">
      <c r="B441" s="3">
        <f t="shared" si="187"/>
        <v>42537</v>
      </c>
      <c r="C441" s="2">
        <v>13882.4</v>
      </c>
      <c r="E441" s="70">
        <v>42537</v>
      </c>
      <c r="F441" s="69">
        <v>8.94</v>
      </c>
      <c r="G441" s="69">
        <v>2.0699999999999998</v>
      </c>
      <c r="H441" s="69">
        <v>18.82</v>
      </c>
      <c r="I441" s="69">
        <v>37.4</v>
      </c>
      <c r="J441" s="69">
        <v>13.27</v>
      </c>
      <c r="K441" s="69">
        <v>12.8</v>
      </c>
      <c r="L441" s="69">
        <v>16.13</v>
      </c>
      <c r="M441" s="69">
        <v>4.63</v>
      </c>
      <c r="N441" s="69">
        <v>8.51</v>
      </c>
      <c r="O441" s="69">
        <v>8.84</v>
      </c>
      <c r="P441" s="69">
        <v>29.25</v>
      </c>
      <c r="Q441" s="69">
        <v>1.1399999999999999</v>
      </c>
      <c r="R441" s="69">
        <v>6.41</v>
      </c>
      <c r="S441" s="69">
        <v>41.99</v>
      </c>
      <c r="T441" s="69"/>
      <c r="U441">
        <v>41.99</v>
      </c>
      <c r="V441" s="4"/>
      <c r="X441" s="3">
        <f t="shared" si="166"/>
        <v>42537</v>
      </c>
      <c r="Y441" s="40">
        <f ca="1">Y440+SUMIFS('Transactions (Dated)'!$E$2:$E$53,'Transactions (Dated)'!$D$2:$D$53,'Share Values'!$X441,'Transactions (Dated)'!$B$2:$B$53,'Share Values'!Y$11,'Transactions (Dated)'!$C$2:$C$53,"Buy")-SUMIFS('Transactions (Dated)'!$E$2:$E$53,'Transactions (Dated)'!$D$2:$D$53,'Share Values'!$X441,'Transactions (Dated)'!$B$2:$B$53,'Share Values'!Y$11,'Transactions (Dated)'!$C$2:$C$53,"Sell")</f>
        <v>4625</v>
      </c>
      <c r="Z441" s="40">
        <f ca="1">Z440+SUMIFS('Transactions (Dated)'!$E$2:$E$53,'Transactions (Dated)'!$D$2:$D$53,'Share Values'!$X441,'Transactions (Dated)'!$B$2:$B$53,'Share Values'!Z$11,'Transactions (Dated)'!$C$2:$C$53,"Buy")-SUMIFS('Transactions (Dated)'!$E$2:$E$53,'Transactions (Dated)'!$D$2:$D$53,'Share Values'!$X441,'Transactions (Dated)'!$B$2:$B$53,'Share Values'!Z$11,'Transactions (Dated)'!$C$2:$C$53,"Sell")</f>
        <v>9375</v>
      </c>
      <c r="AA441" s="40">
        <f ca="1">AA440+SUMIFS('Transactions (Dated)'!$E$2:$E$53,'Transactions (Dated)'!$D$2:$D$53,'Share Values'!$X441,'Transactions (Dated)'!$B$2:$B$53,'Share Values'!AA$11,'Transactions (Dated)'!$C$2:$C$53,"Buy")-SUMIFS('Transactions (Dated)'!$E$2:$E$53,'Transactions (Dated)'!$D$2:$D$53,'Share Values'!$X441,'Transactions (Dated)'!$B$2:$B$53,'Share Values'!AA$11,'Transactions (Dated)'!$C$2:$C$53,"Sell")</f>
        <v>28857</v>
      </c>
      <c r="AB441" s="40">
        <f ca="1">AB440+SUMIFS('Transactions (Dated)'!$E$2:$E$53,'Transactions (Dated)'!$D$2:$D$53,'Share Values'!$X441,'Transactions (Dated)'!$B$2:$B$53,'Share Values'!AB$11,'Transactions (Dated)'!$C$2:$C$53,"Buy")-SUMIFS('Transactions (Dated)'!$E$2:$E$53,'Transactions (Dated)'!$D$2:$D$53,'Share Values'!$X441,'Transactions (Dated)'!$B$2:$B$53,'Share Values'!AB$11,'Transactions (Dated)'!$C$2:$C$53,"Sell")</f>
        <v>1892</v>
      </c>
      <c r="AC441" s="40">
        <f ca="1">AC440+SUMIFS('Transactions (Dated)'!$E$2:$E$53,'Transactions (Dated)'!$D$2:$D$53,'Share Values'!$X441,'Transactions (Dated)'!$B$2:$B$53,'Share Values'!AC$11,'Transactions (Dated)'!$C$2:$C$53,"Buy")-SUMIFS('Transactions (Dated)'!$E$2:$E$53,'Transactions (Dated)'!$D$2:$D$53,'Share Values'!$X441,'Transactions (Dated)'!$B$2:$B$53,'Share Values'!AC$11,'Transactions (Dated)'!$C$2:$C$53,"Sell")</f>
        <v>2348</v>
      </c>
      <c r="AD441" s="40">
        <f ca="1">AD440+SUMIFS('Transactions (Dated)'!$E$2:$E$53,'Transactions (Dated)'!$D$2:$D$53,'Share Values'!$X441,'Transactions (Dated)'!$B$2:$B$53,'Share Values'!AD$11,'Transactions (Dated)'!$C$2:$C$53,"Buy")-SUMIFS('Transactions (Dated)'!$E$2:$E$53,'Transactions (Dated)'!$D$2:$D$53,'Share Values'!$X441,'Transactions (Dated)'!$B$2:$B$53,'Share Values'!AD$11,'Transactions (Dated)'!$C$2:$C$53,"Sell")</f>
        <v>0</v>
      </c>
      <c r="AE441" s="40">
        <f ca="1">AE440+SUMIFS('Transactions (Dated)'!$E$2:$E$53,'Transactions (Dated)'!$D$2:$D$53,'Share Values'!$X441,'Transactions (Dated)'!$B$2:$B$53,'Share Values'!AE$11,'Transactions (Dated)'!$C$2:$C$53,"Buy")-SUMIFS('Transactions (Dated)'!$E$2:$E$53,'Transactions (Dated)'!$D$2:$D$53,'Share Values'!$X441,'Transactions (Dated)'!$B$2:$B$53,'Share Values'!AE$11,'Transactions (Dated)'!$C$2:$C$53,"Sell")</f>
        <v>2900</v>
      </c>
      <c r="AF441" s="40">
        <f ca="1">AF440+SUMIFS('Transactions (Dated)'!$E$2:$E$53,'Transactions (Dated)'!$D$2:$D$53,'Share Values'!$X441,'Transactions (Dated)'!$B$2:$B$53,'Share Values'!AF$11,'Transactions (Dated)'!$C$2:$C$53,"Buy")-SUMIFS('Transactions (Dated)'!$E$2:$E$53,'Transactions (Dated)'!$D$2:$D$53,'Share Values'!$X441,'Transactions (Dated)'!$B$2:$B$53,'Share Values'!AF$11,'Transactions (Dated)'!$C$2:$C$53,"Sell")</f>
        <v>14201</v>
      </c>
      <c r="AG441" s="40">
        <f ca="1">AG440+SUMIFS('Transactions (Dated)'!$E$2:$E$53,'Transactions (Dated)'!$D$2:$D$53,'Share Values'!$X441,'Transactions (Dated)'!$B$2:$B$53,'Share Values'!AG$11,'Transactions (Dated)'!$C$2:$C$53,"Buy")-SUMIFS('Transactions (Dated)'!$E$2:$E$53,'Transactions (Dated)'!$D$2:$D$53,'Share Values'!$X441,'Transactions (Dated)'!$B$2:$B$53,'Share Values'!AG$11,'Transactions (Dated)'!$C$2:$C$53,"Sell")</f>
        <v>6835</v>
      </c>
      <c r="AH441" s="40">
        <f ca="1">AH440+SUMIFS('Transactions (Dated)'!$E$2:$E$53,'Transactions (Dated)'!$D$2:$D$53,'Share Values'!$X441,'Transactions (Dated)'!$B$2:$B$53,'Share Values'!AH$11,'Transactions (Dated)'!$C$2:$C$53,"Buy")-SUMIFS('Transactions (Dated)'!$E$2:$E$53,'Transactions (Dated)'!$D$2:$D$53,'Share Values'!$X441,'Transactions (Dated)'!$B$2:$B$53,'Share Values'!AH$11,'Transactions (Dated)'!$C$2:$C$53,"Sell")</f>
        <v>0</v>
      </c>
      <c r="AI441" s="40">
        <f ca="1">AI440+SUMIFS('Transactions (Dated)'!$E$2:$E$53,'Transactions (Dated)'!$D$2:$D$53,'Share Values'!$X441,'Transactions (Dated)'!$B$2:$B$53,'Share Values'!AI$11,'Transactions (Dated)'!$C$2:$C$53,"Buy")-SUMIFS('Transactions (Dated)'!$E$2:$E$53,'Transactions (Dated)'!$D$2:$D$53,'Share Values'!$X441,'Transactions (Dated)'!$B$2:$B$53,'Share Values'!AI$11,'Transactions (Dated)'!$C$2:$C$53,"Sell")</f>
        <v>0</v>
      </c>
      <c r="AJ441" s="40">
        <f ca="1">AJ440+SUMIFS('Transactions (Dated)'!$E$2:$E$53,'Transactions (Dated)'!$D$2:$D$53,'Share Values'!$X441,'Transactions (Dated)'!$B$2:$B$53,'Share Values'!AJ$11,'Transactions (Dated)'!$C$2:$C$53,"Buy")-SUMIFS('Transactions (Dated)'!$E$2:$E$53,'Transactions (Dated)'!$D$2:$D$53,'Share Values'!$X441,'Transactions (Dated)'!$B$2:$B$53,'Share Values'!AJ$11,'Transactions (Dated)'!$C$2:$C$53,"Sell")</f>
        <v>0</v>
      </c>
      <c r="AK441" s="40">
        <f ca="1">AK440+SUMIFS('Transactions (Dated)'!$E$2:$E$53,'Transactions (Dated)'!$D$2:$D$53,'Share Values'!$X441,'Transactions (Dated)'!$B$2:$B$53,'Share Values'!AK$11,'Transactions (Dated)'!$C$2:$C$53,"Buy")-SUMIFS('Transactions (Dated)'!$E$2:$E$53,'Transactions (Dated)'!$D$2:$D$53,'Share Values'!$X441,'Transactions (Dated)'!$B$2:$B$53,'Share Values'!AK$11,'Transactions (Dated)'!$C$2:$C$53,"Sell")</f>
        <v>0</v>
      </c>
      <c r="AL441" s="40">
        <f ca="1">AL440+SUMIFS('Transactions (Dated)'!$E$2:$E$53,'Transactions (Dated)'!$D$2:$D$53,'Share Values'!$X441,'Transactions (Dated)'!$B$2:$B$53,'Share Values'!AL$11,'Transactions (Dated)'!$C$2:$C$53,"Buy")-SUMIFS('Transactions (Dated)'!$E$2:$E$53,'Transactions (Dated)'!$D$2:$D$53,'Share Values'!$X441,'Transactions (Dated)'!$B$2:$B$53,'Share Values'!AL$11,'Transactions (Dated)'!$C$2:$C$53,"Sell")</f>
        <v>0</v>
      </c>
      <c r="AM441" s="40">
        <f ca="1">AM440+SUMIFS('Transactions (Dated)'!$E$2:$E$53,'Transactions (Dated)'!$D$2:$D$53,'Share Values'!$X441,'Transactions (Dated)'!$B$2:$B$53,'Share Values'!AM$11,'Transactions (Dated)'!$C$2:$C$53,"Buy")-SUMIFS('Transactions (Dated)'!$E$2:$E$53,'Transactions (Dated)'!$D$2:$D$53,'Share Values'!$X441,'Transactions (Dated)'!$B$2:$B$53,'Share Values'!AM$11,'Transactions (Dated)'!$C$2:$C$53,"Sell")</f>
        <v>0</v>
      </c>
      <c r="AN441" s="40">
        <f ca="1">AN440+SUMIFS('Transactions (Dated)'!$E$2:$E$53,'Transactions (Dated)'!$D$2:$D$53,'Share Values'!$X441,'Transactions (Dated)'!$B$2:$B$53,'Share Values'!AN$11,'Transactions (Dated)'!$C$2:$C$53,"Buy")-SUMIFS('Transactions (Dated)'!$E$2:$E$53,'Transactions (Dated)'!$D$2:$D$53,'Share Values'!$X441,'Transactions (Dated)'!$B$2:$B$53,'Share Values'!AN$11,'Transactions (Dated)'!$C$2:$C$53,"Sell")</f>
        <v>0</v>
      </c>
      <c r="AO441" s="40"/>
      <c r="AQ441" s="3">
        <f t="shared" si="167"/>
        <v>42537</v>
      </c>
      <c r="AR441" s="6">
        <f t="shared" ca="1" si="168"/>
        <v>41347.5</v>
      </c>
      <c r="AS441" s="6">
        <f t="shared" ca="1" si="169"/>
        <v>19406.25</v>
      </c>
      <c r="AT441" s="6">
        <f t="shared" ca="1" si="170"/>
        <v>543088.74</v>
      </c>
      <c r="AU441" s="6">
        <f t="shared" ca="1" si="171"/>
        <v>70760.800000000003</v>
      </c>
      <c r="AV441" s="6">
        <f t="shared" ca="1" si="172"/>
        <v>31157.96</v>
      </c>
      <c r="AW441" s="6">
        <f t="shared" ca="1" si="173"/>
        <v>0</v>
      </c>
      <c r="AX441" s="6">
        <f t="shared" ca="1" si="174"/>
        <v>46777</v>
      </c>
      <c r="AY441" s="6">
        <f t="shared" ca="1" si="175"/>
        <v>65750.63</v>
      </c>
      <c r="AZ441" s="6">
        <f t="shared" ca="1" si="176"/>
        <v>58165.85</v>
      </c>
      <c r="BA441" s="6">
        <f t="shared" ca="1" si="177"/>
        <v>0</v>
      </c>
      <c r="BB441" s="6">
        <f t="shared" ca="1" si="178"/>
        <v>0</v>
      </c>
      <c r="BC441" s="6">
        <f t="shared" ca="1" si="179"/>
        <v>0</v>
      </c>
      <c r="BD441" s="6">
        <f t="shared" ca="1" si="180"/>
        <v>0</v>
      </c>
      <c r="BE441" s="6">
        <f t="shared" ca="1" si="181"/>
        <v>0</v>
      </c>
      <c r="BF441" s="6">
        <f t="shared" ca="1" si="188"/>
        <v>0</v>
      </c>
      <c r="BG441" s="6">
        <f t="shared" ca="1" si="189"/>
        <v>0</v>
      </c>
      <c r="BH441" s="6"/>
      <c r="BJ441" s="4">
        <f t="shared" ca="1" si="182"/>
        <v>876454.73</v>
      </c>
      <c r="BL441" s="3">
        <f t="shared" si="183"/>
        <v>42537</v>
      </c>
      <c r="BM441" s="6">
        <f>BM440+SUMIFS('Transactions (Dated)'!G:G,'Transactions (Dated)'!D:D,'Share Values'!AQ441)</f>
        <v>64398.239999999991</v>
      </c>
      <c r="BN441" s="6">
        <f ca="1">BN440+SUMIFS('Transactions (Dated)'!$F:$F,'Transactions (Dated)'!$D:$D,$BL441,'Transactions (Dated)'!$B:$B,BN$11,'Transactions (Dated)'!$C:$C,"Dividend (paid to cash)")*Y441</f>
        <v>0</v>
      </c>
      <c r="BO441" s="6">
        <f ca="1">BO440+SUMIFS('Transactions (Dated)'!$F:$F,'Transactions (Dated)'!$D:$D,$BL441,'Transactions (Dated)'!$B:$B,BO$11,'Transactions (Dated)'!$C:$C,"Dividend (paid to cash)")*Z441</f>
        <v>2421.875</v>
      </c>
      <c r="BP441" s="6">
        <f ca="1">BP440+SUMIFS('Transactions (Dated)'!$F:$F,'Transactions (Dated)'!$D:$D,$BL441,'Transactions (Dated)'!$B:$B,BP$11,'Transactions (Dated)'!$C:$C,"Dividend (paid to cash)")*AA441</f>
        <v>39975.296999999999</v>
      </c>
      <c r="BQ441" s="6">
        <f ca="1">BQ440+SUMIFS('Transactions (Dated)'!$F:$F,'Transactions (Dated)'!$D:$D,$BL441,'Transactions (Dated)'!$B:$B,BQ$11,'Transactions (Dated)'!$C:$C,"Dividend (paid to cash)")*AB441</f>
        <v>397.32000000000005</v>
      </c>
      <c r="BR441" s="6">
        <f ca="1">BR440+SUMIFS('Transactions (Dated)'!$F:$F,'Transactions (Dated)'!$D:$D,$BL441,'Transactions (Dated)'!$B:$B,BR$11,'Transactions (Dated)'!$C:$C,"Dividend (paid to cash)")*AC441</f>
        <v>0</v>
      </c>
      <c r="BS441" s="6">
        <f ca="1">BS440+SUMIFS('Transactions (Dated)'!$F:$F,'Transactions (Dated)'!$D:$D,$BL441,'Transactions (Dated)'!$B:$B,BS$11,'Transactions (Dated)'!$C:$C,"Dividend (paid to cash)")*AD441</f>
        <v>0</v>
      </c>
      <c r="BT441" s="6">
        <f ca="1">BT440+SUMIFS('Transactions (Dated)'!$F:$F,'Transactions (Dated)'!$D:$D,$BL441,'Transactions (Dated)'!$B:$B,BT$11,'Transactions (Dated)'!$C:$C,"Dividend (paid to cash)")*AE441</f>
        <v>1740</v>
      </c>
      <c r="BU441" s="6">
        <f ca="1">BU440+SUMIFS('Transactions (Dated)'!$F:$F,'Transactions (Dated)'!$D:$D,$BL441,'Transactions (Dated)'!$B:$B,BU$11,'Transactions (Dated)'!$C:$C,"Dividend (paid to cash)")*AF441</f>
        <v>0</v>
      </c>
      <c r="BV441" s="6">
        <f ca="1">BV440+SUMIFS('Transactions (Dated)'!$F:$F,'Transactions (Dated)'!$D:$D,$BL441,'Transactions (Dated)'!$B:$B,BV$11,'Transactions (Dated)'!$C:$C,"Dividend (paid to cash)")*AG441</f>
        <v>0</v>
      </c>
      <c r="BW441" s="6">
        <f ca="1">BW440+SUMIFS('Transactions (Dated)'!$F:$F,'Transactions (Dated)'!$D:$D,$BL441,'Transactions (Dated)'!$B:$B,BW$11,'Transactions (Dated)'!$C:$C,"Dividend (paid to cash)")*AH441</f>
        <v>0</v>
      </c>
      <c r="BX441" s="6">
        <f ca="1">BX440+SUMIFS('Transactions (Dated)'!$F:$F,'Transactions (Dated)'!$D:$D,$BL441,'Transactions (Dated)'!$B:$B,BX$11,'Transactions (Dated)'!$C:$C,"Dividend (paid to cash)")*AI441</f>
        <v>0</v>
      </c>
      <c r="BY441" s="6">
        <f ca="1">BY440+SUMIFS('Transactions (Dated)'!$F:$F,'Transactions (Dated)'!$D:$D,$BL441,'Transactions (Dated)'!$B:$B,BY$11,'Transactions (Dated)'!$C:$C,"Dividend (paid to cash)")*AJ441</f>
        <v>0</v>
      </c>
      <c r="BZ441" s="6">
        <f ca="1">BZ440+SUMIFS('Transactions (Dated)'!$F:$F,'Transactions (Dated)'!$D:$D,$BL441,'Transactions (Dated)'!$B:$B,BZ$11,'Transactions (Dated)'!$C:$C,"Dividend (paid to cash)")*AK441</f>
        <v>0</v>
      </c>
      <c r="CA441" s="6">
        <f ca="1">CA440+SUMIFS('Transactions (Dated)'!$F:$F,'Transactions (Dated)'!$D:$D,$BL441,'Transactions (Dated)'!$B:$B,CA$11,'Transactions (Dated)'!$C:$C,"Dividend (paid to cash)")*AL441</f>
        <v>0</v>
      </c>
      <c r="CB441" s="6">
        <v>0</v>
      </c>
      <c r="CC441" s="6">
        <v>0</v>
      </c>
      <c r="CD441" s="6"/>
      <c r="CF441" s="6">
        <f t="shared" ca="1" si="190"/>
        <v>108932.73199999999</v>
      </c>
      <c r="CH441" s="3">
        <f t="shared" si="191"/>
        <v>42537</v>
      </c>
      <c r="CI441" s="4">
        <f t="shared" ca="1" si="184"/>
        <v>876454.73</v>
      </c>
      <c r="CJ441" s="4">
        <f t="shared" ca="1" si="185"/>
        <v>108932.73199999999</v>
      </c>
      <c r="CL441" s="4">
        <f t="shared" ca="1" si="186"/>
        <v>985387.46199999994</v>
      </c>
    </row>
    <row r="442" spans="2:90" x14ac:dyDescent="0.15">
      <c r="B442" s="3">
        <f t="shared" si="187"/>
        <v>42538</v>
      </c>
      <c r="C442" s="2">
        <v>13901.8</v>
      </c>
      <c r="E442" s="70">
        <v>42538</v>
      </c>
      <c r="F442" s="69">
        <v>9.02</v>
      </c>
      <c r="G442" s="69">
        <v>2.14</v>
      </c>
      <c r="H442" s="69">
        <v>18.850000000000001</v>
      </c>
      <c r="I442" s="69">
        <v>36.950000000000003</v>
      </c>
      <c r="J442" s="69">
        <v>13.22</v>
      </c>
      <c r="K442" s="69">
        <v>12.48</v>
      </c>
      <c r="L442" s="69">
        <v>16.45</v>
      </c>
      <c r="M442" s="69">
        <v>4.58</v>
      </c>
      <c r="N442" s="69">
        <v>8.43</v>
      </c>
      <c r="O442" s="69">
        <v>8.99</v>
      </c>
      <c r="P442" s="69">
        <v>29.26</v>
      </c>
      <c r="Q442" s="69">
        <v>1.1100000000000001</v>
      </c>
      <c r="R442" s="69">
        <v>6.44</v>
      </c>
      <c r="S442" s="69">
        <v>41.6</v>
      </c>
      <c r="T442" s="69"/>
      <c r="U442">
        <v>41.6</v>
      </c>
      <c r="V442" s="4"/>
      <c r="X442" s="3">
        <f t="shared" si="166"/>
        <v>42538</v>
      </c>
      <c r="Y442" s="40">
        <f ca="1">Y441+SUMIFS('Transactions (Dated)'!$E$2:$E$53,'Transactions (Dated)'!$D$2:$D$53,'Share Values'!$X442,'Transactions (Dated)'!$B$2:$B$53,'Share Values'!Y$11,'Transactions (Dated)'!$C$2:$C$53,"Buy")-SUMIFS('Transactions (Dated)'!$E$2:$E$53,'Transactions (Dated)'!$D$2:$D$53,'Share Values'!$X442,'Transactions (Dated)'!$B$2:$B$53,'Share Values'!Y$11,'Transactions (Dated)'!$C$2:$C$53,"Sell")</f>
        <v>4625</v>
      </c>
      <c r="Z442" s="40">
        <f ca="1">Z441+SUMIFS('Transactions (Dated)'!$E$2:$E$53,'Transactions (Dated)'!$D$2:$D$53,'Share Values'!$X442,'Transactions (Dated)'!$B$2:$B$53,'Share Values'!Z$11,'Transactions (Dated)'!$C$2:$C$53,"Buy")-SUMIFS('Transactions (Dated)'!$E$2:$E$53,'Transactions (Dated)'!$D$2:$D$53,'Share Values'!$X442,'Transactions (Dated)'!$B$2:$B$53,'Share Values'!Z$11,'Transactions (Dated)'!$C$2:$C$53,"Sell")</f>
        <v>9375</v>
      </c>
      <c r="AA442" s="40">
        <f ca="1">AA441+SUMIFS('Transactions (Dated)'!$E$2:$E$53,'Transactions (Dated)'!$D$2:$D$53,'Share Values'!$X442,'Transactions (Dated)'!$B$2:$B$53,'Share Values'!AA$11,'Transactions (Dated)'!$C$2:$C$53,"Buy")-SUMIFS('Transactions (Dated)'!$E$2:$E$53,'Transactions (Dated)'!$D$2:$D$53,'Share Values'!$X442,'Transactions (Dated)'!$B$2:$B$53,'Share Values'!AA$11,'Transactions (Dated)'!$C$2:$C$53,"Sell")</f>
        <v>28857</v>
      </c>
      <c r="AB442" s="40">
        <f ca="1">AB441+SUMIFS('Transactions (Dated)'!$E$2:$E$53,'Transactions (Dated)'!$D$2:$D$53,'Share Values'!$X442,'Transactions (Dated)'!$B$2:$B$53,'Share Values'!AB$11,'Transactions (Dated)'!$C$2:$C$53,"Buy")-SUMIFS('Transactions (Dated)'!$E$2:$E$53,'Transactions (Dated)'!$D$2:$D$53,'Share Values'!$X442,'Transactions (Dated)'!$B$2:$B$53,'Share Values'!AB$11,'Transactions (Dated)'!$C$2:$C$53,"Sell")</f>
        <v>1892</v>
      </c>
      <c r="AC442" s="40">
        <f ca="1">AC441+SUMIFS('Transactions (Dated)'!$E$2:$E$53,'Transactions (Dated)'!$D$2:$D$53,'Share Values'!$X442,'Transactions (Dated)'!$B$2:$B$53,'Share Values'!AC$11,'Transactions (Dated)'!$C$2:$C$53,"Buy")-SUMIFS('Transactions (Dated)'!$E$2:$E$53,'Transactions (Dated)'!$D$2:$D$53,'Share Values'!$X442,'Transactions (Dated)'!$B$2:$B$53,'Share Values'!AC$11,'Transactions (Dated)'!$C$2:$C$53,"Sell")</f>
        <v>2348</v>
      </c>
      <c r="AD442" s="40">
        <f ca="1">AD441+SUMIFS('Transactions (Dated)'!$E$2:$E$53,'Transactions (Dated)'!$D$2:$D$53,'Share Values'!$X442,'Transactions (Dated)'!$B$2:$B$53,'Share Values'!AD$11,'Transactions (Dated)'!$C$2:$C$53,"Buy")-SUMIFS('Transactions (Dated)'!$E$2:$E$53,'Transactions (Dated)'!$D$2:$D$53,'Share Values'!$X442,'Transactions (Dated)'!$B$2:$B$53,'Share Values'!AD$11,'Transactions (Dated)'!$C$2:$C$53,"Sell")</f>
        <v>0</v>
      </c>
      <c r="AE442" s="40">
        <f ca="1">AE441+SUMIFS('Transactions (Dated)'!$E$2:$E$53,'Transactions (Dated)'!$D$2:$D$53,'Share Values'!$X442,'Transactions (Dated)'!$B$2:$B$53,'Share Values'!AE$11,'Transactions (Dated)'!$C$2:$C$53,"Buy")-SUMIFS('Transactions (Dated)'!$E$2:$E$53,'Transactions (Dated)'!$D$2:$D$53,'Share Values'!$X442,'Transactions (Dated)'!$B$2:$B$53,'Share Values'!AE$11,'Transactions (Dated)'!$C$2:$C$53,"Sell")</f>
        <v>2900</v>
      </c>
      <c r="AF442" s="40">
        <f ca="1">AF441+SUMIFS('Transactions (Dated)'!$E$2:$E$53,'Transactions (Dated)'!$D$2:$D$53,'Share Values'!$X442,'Transactions (Dated)'!$B$2:$B$53,'Share Values'!AF$11,'Transactions (Dated)'!$C$2:$C$53,"Buy")-SUMIFS('Transactions (Dated)'!$E$2:$E$53,'Transactions (Dated)'!$D$2:$D$53,'Share Values'!$X442,'Transactions (Dated)'!$B$2:$B$53,'Share Values'!AF$11,'Transactions (Dated)'!$C$2:$C$53,"Sell")</f>
        <v>14201</v>
      </c>
      <c r="AG442" s="40">
        <f ca="1">AG441+SUMIFS('Transactions (Dated)'!$E$2:$E$53,'Transactions (Dated)'!$D$2:$D$53,'Share Values'!$X442,'Transactions (Dated)'!$B$2:$B$53,'Share Values'!AG$11,'Transactions (Dated)'!$C$2:$C$53,"Buy")-SUMIFS('Transactions (Dated)'!$E$2:$E$53,'Transactions (Dated)'!$D$2:$D$53,'Share Values'!$X442,'Transactions (Dated)'!$B$2:$B$53,'Share Values'!AG$11,'Transactions (Dated)'!$C$2:$C$53,"Sell")</f>
        <v>6835</v>
      </c>
      <c r="AH442" s="40">
        <f ca="1">AH441+SUMIFS('Transactions (Dated)'!$E$2:$E$53,'Transactions (Dated)'!$D$2:$D$53,'Share Values'!$X442,'Transactions (Dated)'!$B$2:$B$53,'Share Values'!AH$11,'Transactions (Dated)'!$C$2:$C$53,"Buy")-SUMIFS('Transactions (Dated)'!$E$2:$E$53,'Transactions (Dated)'!$D$2:$D$53,'Share Values'!$X442,'Transactions (Dated)'!$B$2:$B$53,'Share Values'!AH$11,'Transactions (Dated)'!$C$2:$C$53,"Sell")</f>
        <v>0</v>
      </c>
      <c r="AI442" s="40">
        <f ca="1">AI441+SUMIFS('Transactions (Dated)'!$E$2:$E$53,'Transactions (Dated)'!$D$2:$D$53,'Share Values'!$X442,'Transactions (Dated)'!$B$2:$B$53,'Share Values'!AI$11,'Transactions (Dated)'!$C$2:$C$53,"Buy")-SUMIFS('Transactions (Dated)'!$E$2:$E$53,'Transactions (Dated)'!$D$2:$D$53,'Share Values'!$X442,'Transactions (Dated)'!$B$2:$B$53,'Share Values'!AI$11,'Transactions (Dated)'!$C$2:$C$53,"Sell")</f>
        <v>0</v>
      </c>
      <c r="AJ442" s="40">
        <f ca="1">AJ441+SUMIFS('Transactions (Dated)'!$E$2:$E$53,'Transactions (Dated)'!$D$2:$D$53,'Share Values'!$X442,'Transactions (Dated)'!$B$2:$B$53,'Share Values'!AJ$11,'Transactions (Dated)'!$C$2:$C$53,"Buy")-SUMIFS('Transactions (Dated)'!$E$2:$E$53,'Transactions (Dated)'!$D$2:$D$53,'Share Values'!$X442,'Transactions (Dated)'!$B$2:$B$53,'Share Values'!AJ$11,'Transactions (Dated)'!$C$2:$C$53,"Sell")</f>
        <v>0</v>
      </c>
      <c r="AK442" s="40">
        <f ca="1">AK441+SUMIFS('Transactions (Dated)'!$E$2:$E$53,'Transactions (Dated)'!$D$2:$D$53,'Share Values'!$X442,'Transactions (Dated)'!$B$2:$B$53,'Share Values'!AK$11,'Transactions (Dated)'!$C$2:$C$53,"Buy")-SUMIFS('Transactions (Dated)'!$E$2:$E$53,'Transactions (Dated)'!$D$2:$D$53,'Share Values'!$X442,'Transactions (Dated)'!$B$2:$B$53,'Share Values'!AK$11,'Transactions (Dated)'!$C$2:$C$53,"Sell")</f>
        <v>0</v>
      </c>
      <c r="AL442" s="40">
        <f ca="1">AL441+SUMIFS('Transactions (Dated)'!$E$2:$E$53,'Transactions (Dated)'!$D$2:$D$53,'Share Values'!$X442,'Transactions (Dated)'!$B$2:$B$53,'Share Values'!AL$11,'Transactions (Dated)'!$C$2:$C$53,"Buy")-SUMIFS('Transactions (Dated)'!$E$2:$E$53,'Transactions (Dated)'!$D$2:$D$53,'Share Values'!$X442,'Transactions (Dated)'!$B$2:$B$53,'Share Values'!AL$11,'Transactions (Dated)'!$C$2:$C$53,"Sell")</f>
        <v>0</v>
      </c>
      <c r="AM442" s="40">
        <f ca="1">AM441+SUMIFS('Transactions (Dated)'!$E$2:$E$53,'Transactions (Dated)'!$D$2:$D$53,'Share Values'!$X442,'Transactions (Dated)'!$B$2:$B$53,'Share Values'!AM$11,'Transactions (Dated)'!$C$2:$C$53,"Buy")-SUMIFS('Transactions (Dated)'!$E$2:$E$53,'Transactions (Dated)'!$D$2:$D$53,'Share Values'!$X442,'Transactions (Dated)'!$B$2:$B$53,'Share Values'!AM$11,'Transactions (Dated)'!$C$2:$C$53,"Sell")</f>
        <v>0</v>
      </c>
      <c r="AN442" s="40">
        <f ca="1">AN441+SUMIFS('Transactions (Dated)'!$E$2:$E$53,'Transactions (Dated)'!$D$2:$D$53,'Share Values'!$X442,'Transactions (Dated)'!$B$2:$B$53,'Share Values'!AN$11,'Transactions (Dated)'!$C$2:$C$53,"Buy")-SUMIFS('Transactions (Dated)'!$E$2:$E$53,'Transactions (Dated)'!$D$2:$D$53,'Share Values'!$X442,'Transactions (Dated)'!$B$2:$B$53,'Share Values'!AN$11,'Transactions (Dated)'!$C$2:$C$53,"Sell")</f>
        <v>0</v>
      </c>
      <c r="AO442" s="40"/>
      <c r="AQ442" s="3">
        <f t="shared" si="167"/>
        <v>42538</v>
      </c>
      <c r="AR442" s="6">
        <f t="shared" ca="1" si="168"/>
        <v>41717.5</v>
      </c>
      <c r="AS442" s="6">
        <f t="shared" ca="1" si="169"/>
        <v>20062.5</v>
      </c>
      <c r="AT442" s="6">
        <f t="shared" ca="1" si="170"/>
        <v>543954.45000000007</v>
      </c>
      <c r="AU442" s="6">
        <f t="shared" ca="1" si="171"/>
        <v>69909.400000000009</v>
      </c>
      <c r="AV442" s="6">
        <f t="shared" ca="1" si="172"/>
        <v>31040.560000000001</v>
      </c>
      <c r="AW442" s="6">
        <f t="shared" ca="1" si="173"/>
        <v>0</v>
      </c>
      <c r="AX442" s="6">
        <f t="shared" ca="1" si="174"/>
        <v>47705</v>
      </c>
      <c r="AY442" s="6">
        <f t="shared" ca="1" si="175"/>
        <v>65040.58</v>
      </c>
      <c r="AZ442" s="6">
        <f t="shared" ca="1" si="176"/>
        <v>57619.049999999996</v>
      </c>
      <c r="BA442" s="6">
        <f t="shared" ca="1" si="177"/>
        <v>0</v>
      </c>
      <c r="BB442" s="6">
        <f t="shared" ca="1" si="178"/>
        <v>0</v>
      </c>
      <c r="BC442" s="6">
        <f t="shared" ca="1" si="179"/>
        <v>0</v>
      </c>
      <c r="BD442" s="6">
        <f t="shared" ca="1" si="180"/>
        <v>0</v>
      </c>
      <c r="BE442" s="6">
        <f t="shared" ca="1" si="181"/>
        <v>0</v>
      </c>
      <c r="BF442" s="6">
        <f t="shared" ca="1" si="188"/>
        <v>0</v>
      </c>
      <c r="BG442" s="6">
        <f t="shared" ca="1" si="189"/>
        <v>0</v>
      </c>
      <c r="BH442" s="6"/>
      <c r="BJ442" s="4">
        <f t="shared" ca="1" si="182"/>
        <v>877049.04000000015</v>
      </c>
      <c r="BL442" s="3">
        <f t="shared" si="183"/>
        <v>42538</v>
      </c>
      <c r="BM442" s="6">
        <f>BM441+SUMIFS('Transactions (Dated)'!G:G,'Transactions (Dated)'!D:D,'Share Values'!AQ442)</f>
        <v>64398.239999999991</v>
      </c>
      <c r="BN442" s="6">
        <f ca="1">BN441+SUMIFS('Transactions (Dated)'!$F:$F,'Transactions (Dated)'!$D:$D,$BL442,'Transactions (Dated)'!$B:$B,BN$11,'Transactions (Dated)'!$C:$C,"Dividend (paid to cash)")*Y442</f>
        <v>0</v>
      </c>
      <c r="BO442" s="6">
        <f ca="1">BO441+SUMIFS('Transactions (Dated)'!$F:$F,'Transactions (Dated)'!$D:$D,$BL442,'Transactions (Dated)'!$B:$B,BO$11,'Transactions (Dated)'!$C:$C,"Dividend (paid to cash)")*Z442</f>
        <v>2421.875</v>
      </c>
      <c r="BP442" s="6">
        <f ca="1">BP441+SUMIFS('Transactions (Dated)'!$F:$F,'Transactions (Dated)'!$D:$D,$BL442,'Transactions (Dated)'!$B:$B,BP$11,'Transactions (Dated)'!$C:$C,"Dividend (paid to cash)")*AA442</f>
        <v>39975.296999999999</v>
      </c>
      <c r="BQ442" s="6">
        <f ca="1">BQ441+SUMIFS('Transactions (Dated)'!$F:$F,'Transactions (Dated)'!$D:$D,$BL442,'Transactions (Dated)'!$B:$B,BQ$11,'Transactions (Dated)'!$C:$C,"Dividend (paid to cash)")*AB442</f>
        <v>397.32000000000005</v>
      </c>
      <c r="BR442" s="6">
        <f ca="1">BR441+SUMIFS('Transactions (Dated)'!$F:$F,'Transactions (Dated)'!$D:$D,$BL442,'Transactions (Dated)'!$B:$B,BR$11,'Transactions (Dated)'!$C:$C,"Dividend (paid to cash)")*AC442</f>
        <v>0</v>
      </c>
      <c r="BS442" s="6">
        <f ca="1">BS441+SUMIFS('Transactions (Dated)'!$F:$F,'Transactions (Dated)'!$D:$D,$BL442,'Transactions (Dated)'!$B:$B,BS$11,'Transactions (Dated)'!$C:$C,"Dividend (paid to cash)")*AD442</f>
        <v>0</v>
      </c>
      <c r="BT442" s="6">
        <f ca="1">BT441+SUMIFS('Transactions (Dated)'!$F:$F,'Transactions (Dated)'!$D:$D,$BL442,'Transactions (Dated)'!$B:$B,BT$11,'Transactions (Dated)'!$C:$C,"Dividend (paid to cash)")*AE442</f>
        <v>1740</v>
      </c>
      <c r="BU442" s="6">
        <f ca="1">BU441+SUMIFS('Transactions (Dated)'!$F:$F,'Transactions (Dated)'!$D:$D,$BL442,'Transactions (Dated)'!$B:$B,BU$11,'Transactions (Dated)'!$C:$C,"Dividend (paid to cash)")*AF442</f>
        <v>0</v>
      </c>
      <c r="BV442" s="6">
        <f ca="1">BV441+SUMIFS('Transactions (Dated)'!$F:$F,'Transactions (Dated)'!$D:$D,$BL442,'Transactions (Dated)'!$B:$B,BV$11,'Transactions (Dated)'!$C:$C,"Dividend (paid to cash)")*AG442</f>
        <v>0</v>
      </c>
      <c r="BW442" s="6">
        <f ca="1">BW441+SUMIFS('Transactions (Dated)'!$F:$F,'Transactions (Dated)'!$D:$D,$BL442,'Transactions (Dated)'!$B:$B,BW$11,'Transactions (Dated)'!$C:$C,"Dividend (paid to cash)")*AH442</f>
        <v>0</v>
      </c>
      <c r="BX442" s="6">
        <f ca="1">BX441+SUMIFS('Transactions (Dated)'!$F:$F,'Transactions (Dated)'!$D:$D,$BL442,'Transactions (Dated)'!$B:$B,BX$11,'Transactions (Dated)'!$C:$C,"Dividend (paid to cash)")*AI442</f>
        <v>0</v>
      </c>
      <c r="BY442" s="6">
        <f ca="1">BY441+SUMIFS('Transactions (Dated)'!$F:$F,'Transactions (Dated)'!$D:$D,$BL442,'Transactions (Dated)'!$B:$B,BY$11,'Transactions (Dated)'!$C:$C,"Dividend (paid to cash)")*AJ442</f>
        <v>0</v>
      </c>
      <c r="BZ442" s="6">
        <f ca="1">BZ441+SUMIFS('Transactions (Dated)'!$F:$F,'Transactions (Dated)'!$D:$D,$BL442,'Transactions (Dated)'!$B:$B,BZ$11,'Transactions (Dated)'!$C:$C,"Dividend (paid to cash)")*AK442</f>
        <v>0</v>
      </c>
      <c r="CA442" s="6">
        <f ca="1">CA441+SUMIFS('Transactions (Dated)'!$F:$F,'Transactions (Dated)'!$D:$D,$BL442,'Transactions (Dated)'!$B:$B,CA$11,'Transactions (Dated)'!$C:$C,"Dividend (paid to cash)")*AL442</f>
        <v>0</v>
      </c>
      <c r="CB442" s="6">
        <v>0</v>
      </c>
      <c r="CC442" s="6">
        <v>0</v>
      </c>
      <c r="CD442" s="6"/>
      <c r="CF442" s="6">
        <f t="shared" ca="1" si="190"/>
        <v>108932.73199999999</v>
      </c>
      <c r="CH442" s="3">
        <f t="shared" si="191"/>
        <v>42538</v>
      </c>
      <c r="CI442" s="4">
        <f t="shared" ca="1" si="184"/>
        <v>877049.04000000015</v>
      </c>
      <c r="CJ442" s="4">
        <f t="shared" ca="1" si="185"/>
        <v>108932.73199999999</v>
      </c>
      <c r="CL442" s="4">
        <f t="shared" ca="1" si="186"/>
        <v>985981.77200000011</v>
      </c>
    </row>
    <row r="443" spans="2:90" x14ac:dyDescent="0.15">
      <c r="B443" s="3">
        <f t="shared" si="187"/>
        <v>42541</v>
      </c>
      <c r="C443" s="2">
        <v>14015.1</v>
      </c>
      <c r="E443" s="70">
        <v>42541</v>
      </c>
      <c r="F443" s="69">
        <v>9.02</v>
      </c>
      <c r="G443" s="69">
        <v>2.13</v>
      </c>
      <c r="H443" s="69">
        <v>19.010000000000002</v>
      </c>
      <c r="I443" s="69">
        <v>37.119999999999997</v>
      </c>
      <c r="J443" s="69">
        <v>13.19</v>
      </c>
      <c r="K443" s="69">
        <v>12.62</v>
      </c>
      <c r="L443" s="69">
        <v>16.63</v>
      </c>
      <c r="M443" s="69">
        <v>4.5999999999999996</v>
      </c>
      <c r="N443" s="69">
        <v>8.6199999999999992</v>
      </c>
      <c r="O443" s="69">
        <v>8.9332999999999991</v>
      </c>
      <c r="P443" s="69">
        <v>30.54</v>
      </c>
      <c r="Q443" s="69">
        <v>1.1200000000000001</v>
      </c>
      <c r="R443" s="69">
        <v>6.74</v>
      </c>
      <c r="S443" s="69">
        <v>41.89</v>
      </c>
      <c r="T443" s="69"/>
      <c r="U443">
        <v>41.89</v>
      </c>
      <c r="V443" s="4"/>
      <c r="X443" s="3">
        <f t="shared" si="166"/>
        <v>42541</v>
      </c>
      <c r="Y443" s="40">
        <f ca="1">Y442+SUMIFS('Transactions (Dated)'!$E$2:$E$53,'Transactions (Dated)'!$D$2:$D$53,'Share Values'!$X443,'Transactions (Dated)'!$B$2:$B$53,'Share Values'!Y$11,'Transactions (Dated)'!$C$2:$C$53,"Buy")-SUMIFS('Transactions (Dated)'!$E$2:$E$53,'Transactions (Dated)'!$D$2:$D$53,'Share Values'!$X443,'Transactions (Dated)'!$B$2:$B$53,'Share Values'!Y$11,'Transactions (Dated)'!$C$2:$C$53,"Sell")</f>
        <v>4625</v>
      </c>
      <c r="Z443" s="40">
        <f ca="1">Z442+SUMIFS('Transactions (Dated)'!$E$2:$E$53,'Transactions (Dated)'!$D$2:$D$53,'Share Values'!$X443,'Transactions (Dated)'!$B$2:$B$53,'Share Values'!Z$11,'Transactions (Dated)'!$C$2:$C$53,"Buy")-SUMIFS('Transactions (Dated)'!$E$2:$E$53,'Transactions (Dated)'!$D$2:$D$53,'Share Values'!$X443,'Transactions (Dated)'!$B$2:$B$53,'Share Values'!Z$11,'Transactions (Dated)'!$C$2:$C$53,"Sell")</f>
        <v>9375</v>
      </c>
      <c r="AA443" s="40">
        <f ca="1">AA442+SUMIFS('Transactions (Dated)'!$E$2:$E$53,'Transactions (Dated)'!$D$2:$D$53,'Share Values'!$X443,'Transactions (Dated)'!$B$2:$B$53,'Share Values'!AA$11,'Transactions (Dated)'!$C$2:$C$53,"Buy")-SUMIFS('Transactions (Dated)'!$E$2:$E$53,'Transactions (Dated)'!$D$2:$D$53,'Share Values'!$X443,'Transactions (Dated)'!$B$2:$B$53,'Share Values'!AA$11,'Transactions (Dated)'!$C$2:$C$53,"Sell")</f>
        <v>28857</v>
      </c>
      <c r="AB443" s="40">
        <f ca="1">AB442+SUMIFS('Transactions (Dated)'!$E$2:$E$53,'Transactions (Dated)'!$D$2:$D$53,'Share Values'!$X443,'Transactions (Dated)'!$B$2:$B$53,'Share Values'!AB$11,'Transactions (Dated)'!$C$2:$C$53,"Buy")-SUMIFS('Transactions (Dated)'!$E$2:$E$53,'Transactions (Dated)'!$D$2:$D$53,'Share Values'!$X443,'Transactions (Dated)'!$B$2:$B$53,'Share Values'!AB$11,'Transactions (Dated)'!$C$2:$C$53,"Sell")</f>
        <v>1892</v>
      </c>
      <c r="AC443" s="40">
        <f ca="1">AC442+SUMIFS('Transactions (Dated)'!$E$2:$E$53,'Transactions (Dated)'!$D$2:$D$53,'Share Values'!$X443,'Transactions (Dated)'!$B$2:$B$53,'Share Values'!AC$11,'Transactions (Dated)'!$C$2:$C$53,"Buy")-SUMIFS('Transactions (Dated)'!$E$2:$E$53,'Transactions (Dated)'!$D$2:$D$53,'Share Values'!$X443,'Transactions (Dated)'!$B$2:$B$53,'Share Values'!AC$11,'Transactions (Dated)'!$C$2:$C$53,"Sell")</f>
        <v>2348</v>
      </c>
      <c r="AD443" s="40">
        <f ca="1">AD442+SUMIFS('Transactions (Dated)'!$E$2:$E$53,'Transactions (Dated)'!$D$2:$D$53,'Share Values'!$X443,'Transactions (Dated)'!$B$2:$B$53,'Share Values'!AD$11,'Transactions (Dated)'!$C$2:$C$53,"Buy")-SUMIFS('Transactions (Dated)'!$E$2:$E$53,'Transactions (Dated)'!$D$2:$D$53,'Share Values'!$X443,'Transactions (Dated)'!$B$2:$B$53,'Share Values'!AD$11,'Transactions (Dated)'!$C$2:$C$53,"Sell")</f>
        <v>0</v>
      </c>
      <c r="AE443" s="40">
        <f ca="1">AE442+SUMIFS('Transactions (Dated)'!$E$2:$E$53,'Transactions (Dated)'!$D$2:$D$53,'Share Values'!$X443,'Transactions (Dated)'!$B$2:$B$53,'Share Values'!AE$11,'Transactions (Dated)'!$C$2:$C$53,"Buy")-SUMIFS('Transactions (Dated)'!$E$2:$E$53,'Transactions (Dated)'!$D$2:$D$53,'Share Values'!$X443,'Transactions (Dated)'!$B$2:$B$53,'Share Values'!AE$11,'Transactions (Dated)'!$C$2:$C$53,"Sell")</f>
        <v>2900</v>
      </c>
      <c r="AF443" s="40">
        <f ca="1">AF442+SUMIFS('Transactions (Dated)'!$E$2:$E$53,'Transactions (Dated)'!$D$2:$D$53,'Share Values'!$X443,'Transactions (Dated)'!$B$2:$B$53,'Share Values'!AF$11,'Transactions (Dated)'!$C$2:$C$53,"Buy")-SUMIFS('Transactions (Dated)'!$E$2:$E$53,'Transactions (Dated)'!$D$2:$D$53,'Share Values'!$X443,'Transactions (Dated)'!$B$2:$B$53,'Share Values'!AF$11,'Transactions (Dated)'!$C$2:$C$53,"Sell")</f>
        <v>14201</v>
      </c>
      <c r="AG443" s="40">
        <f ca="1">AG442+SUMIFS('Transactions (Dated)'!$E$2:$E$53,'Transactions (Dated)'!$D$2:$D$53,'Share Values'!$X443,'Transactions (Dated)'!$B$2:$B$53,'Share Values'!AG$11,'Transactions (Dated)'!$C$2:$C$53,"Buy")-SUMIFS('Transactions (Dated)'!$E$2:$E$53,'Transactions (Dated)'!$D$2:$D$53,'Share Values'!$X443,'Transactions (Dated)'!$B$2:$B$53,'Share Values'!AG$11,'Transactions (Dated)'!$C$2:$C$53,"Sell")</f>
        <v>6835</v>
      </c>
      <c r="AH443" s="40">
        <f ca="1">AH442+SUMIFS('Transactions (Dated)'!$E$2:$E$53,'Transactions (Dated)'!$D$2:$D$53,'Share Values'!$X443,'Transactions (Dated)'!$B$2:$B$53,'Share Values'!AH$11,'Transactions (Dated)'!$C$2:$C$53,"Buy")-SUMIFS('Transactions (Dated)'!$E$2:$E$53,'Transactions (Dated)'!$D$2:$D$53,'Share Values'!$X443,'Transactions (Dated)'!$B$2:$B$53,'Share Values'!AH$11,'Transactions (Dated)'!$C$2:$C$53,"Sell")</f>
        <v>0</v>
      </c>
      <c r="AI443" s="40">
        <f ca="1">AI442+SUMIFS('Transactions (Dated)'!$E$2:$E$53,'Transactions (Dated)'!$D$2:$D$53,'Share Values'!$X443,'Transactions (Dated)'!$B$2:$B$53,'Share Values'!AI$11,'Transactions (Dated)'!$C$2:$C$53,"Buy")-SUMIFS('Transactions (Dated)'!$E$2:$E$53,'Transactions (Dated)'!$D$2:$D$53,'Share Values'!$X443,'Transactions (Dated)'!$B$2:$B$53,'Share Values'!AI$11,'Transactions (Dated)'!$C$2:$C$53,"Sell")</f>
        <v>0</v>
      </c>
      <c r="AJ443" s="40">
        <f ca="1">AJ442+SUMIFS('Transactions (Dated)'!$E$2:$E$53,'Transactions (Dated)'!$D$2:$D$53,'Share Values'!$X443,'Transactions (Dated)'!$B$2:$B$53,'Share Values'!AJ$11,'Transactions (Dated)'!$C$2:$C$53,"Buy")-SUMIFS('Transactions (Dated)'!$E$2:$E$53,'Transactions (Dated)'!$D$2:$D$53,'Share Values'!$X443,'Transactions (Dated)'!$B$2:$B$53,'Share Values'!AJ$11,'Transactions (Dated)'!$C$2:$C$53,"Sell")</f>
        <v>0</v>
      </c>
      <c r="AK443" s="40">
        <f ca="1">AK442+SUMIFS('Transactions (Dated)'!$E$2:$E$53,'Transactions (Dated)'!$D$2:$D$53,'Share Values'!$X443,'Transactions (Dated)'!$B$2:$B$53,'Share Values'!AK$11,'Transactions (Dated)'!$C$2:$C$53,"Buy")-SUMIFS('Transactions (Dated)'!$E$2:$E$53,'Transactions (Dated)'!$D$2:$D$53,'Share Values'!$X443,'Transactions (Dated)'!$B$2:$B$53,'Share Values'!AK$11,'Transactions (Dated)'!$C$2:$C$53,"Sell")</f>
        <v>0</v>
      </c>
      <c r="AL443" s="40">
        <f ca="1">AL442+SUMIFS('Transactions (Dated)'!$E$2:$E$53,'Transactions (Dated)'!$D$2:$D$53,'Share Values'!$X443,'Transactions (Dated)'!$B$2:$B$53,'Share Values'!AL$11,'Transactions (Dated)'!$C$2:$C$53,"Buy")-SUMIFS('Transactions (Dated)'!$E$2:$E$53,'Transactions (Dated)'!$D$2:$D$53,'Share Values'!$X443,'Transactions (Dated)'!$B$2:$B$53,'Share Values'!AL$11,'Transactions (Dated)'!$C$2:$C$53,"Sell")</f>
        <v>0</v>
      </c>
      <c r="AM443" s="40">
        <f ca="1">AM442+SUMIFS('Transactions (Dated)'!$E$2:$E$53,'Transactions (Dated)'!$D$2:$D$53,'Share Values'!$X443,'Transactions (Dated)'!$B$2:$B$53,'Share Values'!AM$11,'Transactions (Dated)'!$C$2:$C$53,"Buy")-SUMIFS('Transactions (Dated)'!$E$2:$E$53,'Transactions (Dated)'!$D$2:$D$53,'Share Values'!$X443,'Transactions (Dated)'!$B$2:$B$53,'Share Values'!AM$11,'Transactions (Dated)'!$C$2:$C$53,"Sell")</f>
        <v>0</v>
      </c>
      <c r="AN443" s="40">
        <f ca="1">AN442+SUMIFS('Transactions (Dated)'!$E$2:$E$53,'Transactions (Dated)'!$D$2:$D$53,'Share Values'!$X443,'Transactions (Dated)'!$B$2:$B$53,'Share Values'!AN$11,'Transactions (Dated)'!$C$2:$C$53,"Buy")-SUMIFS('Transactions (Dated)'!$E$2:$E$53,'Transactions (Dated)'!$D$2:$D$53,'Share Values'!$X443,'Transactions (Dated)'!$B$2:$B$53,'Share Values'!AN$11,'Transactions (Dated)'!$C$2:$C$53,"Sell")</f>
        <v>0</v>
      </c>
      <c r="AO443" s="40"/>
      <c r="AQ443" s="3">
        <f t="shared" si="167"/>
        <v>42541</v>
      </c>
      <c r="AR443" s="6">
        <f t="shared" ca="1" si="168"/>
        <v>41717.5</v>
      </c>
      <c r="AS443" s="6">
        <f t="shared" ca="1" si="169"/>
        <v>19968.75</v>
      </c>
      <c r="AT443" s="6">
        <f t="shared" ca="1" si="170"/>
        <v>548571.57000000007</v>
      </c>
      <c r="AU443" s="6">
        <f t="shared" ca="1" si="171"/>
        <v>70231.039999999994</v>
      </c>
      <c r="AV443" s="6">
        <f t="shared" ca="1" si="172"/>
        <v>30970.12</v>
      </c>
      <c r="AW443" s="6">
        <f t="shared" ca="1" si="173"/>
        <v>0</v>
      </c>
      <c r="AX443" s="6">
        <f t="shared" ca="1" si="174"/>
        <v>48227</v>
      </c>
      <c r="AY443" s="6">
        <f t="shared" ca="1" si="175"/>
        <v>65324.6</v>
      </c>
      <c r="AZ443" s="6">
        <f t="shared" ca="1" si="176"/>
        <v>58917.7</v>
      </c>
      <c r="BA443" s="6">
        <f t="shared" ca="1" si="177"/>
        <v>0</v>
      </c>
      <c r="BB443" s="6">
        <f t="shared" ca="1" si="178"/>
        <v>0</v>
      </c>
      <c r="BC443" s="6">
        <f t="shared" ca="1" si="179"/>
        <v>0</v>
      </c>
      <c r="BD443" s="6">
        <f t="shared" ca="1" si="180"/>
        <v>0</v>
      </c>
      <c r="BE443" s="6">
        <f t="shared" ca="1" si="181"/>
        <v>0</v>
      </c>
      <c r="BF443" s="6">
        <f t="shared" ca="1" si="188"/>
        <v>0</v>
      </c>
      <c r="BG443" s="6">
        <f t="shared" ca="1" si="189"/>
        <v>0</v>
      </c>
      <c r="BH443" s="6"/>
      <c r="BJ443" s="4">
        <f t="shared" ca="1" si="182"/>
        <v>883928.28</v>
      </c>
      <c r="BL443" s="3">
        <f t="shared" si="183"/>
        <v>42541</v>
      </c>
      <c r="BM443" s="6">
        <f>BM442+SUMIFS('Transactions (Dated)'!G:G,'Transactions (Dated)'!D:D,'Share Values'!AQ443)</f>
        <v>64398.239999999991</v>
      </c>
      <c r="BN443" s="6">
        <f ca="1">BN442+SUMIFS('Transactions (Dated)'!$F:$F,'Transactions (Dated)'!$D:$D,$BL443,'Transactions (Dated)'!$B:$B,BN$11,'Transactions (Dated)'!$C:$C,"Dividend (paid to cash)")*Y443</f>
        <v>0</v>
      </c>
      <c r="BO443" s="6">
        <f ca="1">BO442+SUMIFS('Transactions (Dated)'!$F:$F,'Transactions (Dated)'!$D:$D,$BL443,'Transactions (Dated)'!$B:$B,BO$11,'Transactions (Dated)'!$C:$C,"Dividend (paid to cash)")*Z443</f>
        <v>2421.875</v>
      </c>
      <c r="BP443" s="6">
        <f ca="1">BP442+SUMIFS('Transactions (Dated)'!$F:$F,'Transactions (Dated)'!$D:$D,$BL443,'Transactions (Dated)'!$B:$B,BP$11,'Transactions (Dated)'!$C:$C,"Dividend (paid to cash)")*AA443</f>
        <v>39975.296999999999</v>
      </c>
      <c r="BQ443" s="6">
        <f ca="1">BQ442+SUMIFS('Transactions (Dated)'!$F:$F,'Transactions (Dated)'!$D:$D,$BL443,'Transactions (Dated)'!$B:$B,BQ$11,'Transactions (Dated)'!$C:$C,"Dividend (paid to cash)")*AB443</f>
        <v>397.32000000000005</v>
      </c>
      <c r="BR443" s="6">
        <f ca="1">BR442+SUMIFS('Transactions (Dated)'!$F:$F,'Transactions (Dated)'!$D:$D,$BL443,'Transactions (Dated)'!$B:$B,BR$11,'Transactions (Dated)'!$C:$C,"Dividend (paid to cash)")*AC443</f>
        <v>0</v>
      </c>
      <c r="BS443" s="6">
        <f ca="1">BS442+SUMIFS('Transactions (Dated)'!$F:$F,'Transactions (Dated)'!$D:$D,$BL443,'Transactions (Dated)'!$B:$B,BS$11,'Transactions (Dated)'!$C:$C,"Dividend (paid to cash)")*AD443</f>
        <v>0</v>
      </c>
      <c r="BT443" s="6">
        <f ca="1">BT442+SUMIFS('Transactions (Dated)'!$F:$F,'Transactions (Dated)'!$D:$D,$BL443,'Transactions (Dated)'!$B:$B,BT$11,'Transactions (Dated)'!$C:$C,"Dividend (paid to cash)")*AE443</f>
        <v>1740</v>
      </c>
      <c r="BU443" s="6">
        <f ca="1">BU442+SUMIFS('Transactions (Dated)'!$F:$F,'Transactions (Dated)'!$D:$D,$BL443,'Transactions (Dated)'!$B:$B,BU$11,'Transactions (Dated)'!$C:$C,"Dividend (paid to cash)")*AF443</f>
        <v>0</v>
      </c>
      <c r="BV443" s="6">
        <f ca="1">BV442+SUMIFS('Transactions (Dated)'!$F:$F,'Transactions (Dated)'!$D:$D,$BL443,'Transactions (Dated)'!$B:$B,BV$11,'Transactions (Dated)'!$C:$C,"Dividend (paid to cash)")*AG443</f>
        <v>0</v>
      </c>
      <c r="BW443" s="6">
        <f ca="1">BW442+SUMIFS('Transactions (Dated)'!$F:$F,'Transactions (Dated)'!$D:$D,$BL443,'Transactions (Dated)'!$B:$B,BW$11,'Transactions (Dated)'!$C:$C,"Dividend (paid to cash)")*AH443</f>
        <v>0</v>
      </c>
      <c r="BX443" s="6">
        <f ca="1">BX442+SUMIFS('Transactions (Dated)'!$F:$F,'Transactions (Dated)'!$D:$D,$BL443,'Transactions (Dated)'!$B:$B,BX$11,'Transactions (Dated)'!$C:$C,"Dividend (paid to cash)")*AI443</f>
        <v>0</v>
      </c>
      <c r="BY443" s="6">
        <f ca="1">BY442+SUMIFS('Transactions (Dated)'!$F:$F,'Transactions (Dated)'!$D:$D,$BL443,'Transactions (Dated)'!$B:$B,BY$11,'Transactions (Dated)'!$C:$C,"Dividend (paid to cash)")*AJ443</f>
        <v>0</v>
      </c>
      <c r="BZ443" s="6">
        <f ca="1">BZ442+SUMIFS('Transactions (Dated)'!$F:$F,'Transactions (Dated)'!$D:$D,$BL443,'Transactions (Dated)'!$B:$B,BZ$11,'Transactions (Dated)'!$C:$C,"Dividend (paid to cash)")*AK443</f>
        <v>0</v>
      </c>
      <c r="CA443" s="6">
        <f ca="1">CA442+SUMIFS('Transactions (Dated)'!$F:$F,'Transactions (Dated)'!$D:$D,$BL443,'Transactions (Dated)'!$B:$B,CA$11,'Transactions (Dated)'!$C:$C,"Dividend (paid to cash)")*AL443</f>
        <v>0</v>
      </c>
      <c r="CB443" s="6">
        <v>0</v>
      </c>
      <c r="CC443" s="6">
        <v>0</v>
      </c>
      <c r="CD443" s="6"/>
      <c r="CF443" s="6">
        <f t="shared" ca="1" si="190"/>
        <v>108932.73199999999</v>
      </c>
      <c r="CH443" s="3">
        <f t="shared" si="191"/>
        <v>42541</v>
      </c>
      <c r="CI443" s="4">
        <f t="shared" ca="1" si="184"/>
        <v>883928.28</v>
      </c>
      <c r="CJ443" s="4">
        <f t="shared" ca="1" si="185"/>
        <v>108932.73199999999</v>
      </c>
      <c r="CL443" s="4">
        <f t="shared" ca="1" si="186"/>
        <v>992861.01199999999</v>
      </c>
    </row>
    <row r="444" spans="2:90" x14ac:dyDescent="0.15">
      <c r="B444" s="3">
        <f t="shared" si="187"/>
        <v>42542</v>
      </c>
      <c r="C444" s="2">
        <v>14012.3</v>
      </c>
      <c r="E444" s="70">
        <v>42542</v>
      </c>
      <c r="F444" s="69">
        <v>9.0299999999999994</v>
      </c>
      <c r="G444" s="69">
        <v>2.19</v>
      </c>
      <c r="H444" s="69">
        <v>19.010000000000002</v>
      </c>
      <c r="I444" s="69">
        <v>37.07</v>
      </c>
      <c r="J444" s="69">
        <v>13.19</v>
      </c>
      <c r="K444" s="69">
        <v>12.8</v>
      </c>
      <c r="L444" s="69">
        <v>16.28</v>
      </c>
      <c r="M444" s="69">
        <v>4.41</v>
      </c>
      <c r="N444" s="69">
        <v>8.7899999999999991</v>
      </c>
      <c r="O444" s="69">
        <v>8.9167000000000005</v>
      </c>
      <c r="P444" s="69">
        <v>30.8</v>
      </c>
      <c r="Q444" s="69">
        <v>1.0900000000000001</v>
      </c>
      <c r="R444" s="69">
        <v>6.51</v>
      </c>
      <c r="S444" s="69">
        <v>42.15</v>
      </c>
      <c r="T444" s="69"/>
      <c r="U444">
        <v>42.15</v>
      </c>
      <c r="V444" s="4"/>
      <c r="X444" s="3">
        <f t="shared" si="166"/>
        <v>42542</v>
      </c>
      <c r="Y444" s="40">
        <f ca="1">Y443+SUMIFS('Transactions (Dated)'!$E$2:$E$53,'Transactions (Dated)'!$D$2:$D$53,'Share Values'!$X444,'Transactions (Dated)'!$B$2:$B$53,'Share Values'!Y$11,'Transactions (Dated)'!$C$2:$C$53,"Buy")-SUMIFS('Transactions (Dated)'!$E$2:$E$53,'Transactions (Dated)'!$D$2:$D$53,'Share Values'!$X444,'Transactions (Dated)'!$B$2:$B$53,'Share Values'!Y$11,'Transactions (Dated)'!$C$2:$C$53,"Sell")</f>
        <v>4625</v>
      </c>
      <c r="Z444" s="40">
        <f ca="1">Z443+SUMIFS('Transactions (Dated)'!$E$2:$E$53,'Transactions (Dated)'!$D$2:$D$53,'Share Values'!$X444,'Transactions (Dated)'!$B$2:$B$53,'Share Values'!Z$11,'Transactions (Dated)'!$C$2:$C$53,"Buy")-SUMIFS('Transactions (Dated)'!$E$2:$E$53,'Transactions (Dated)'!$D$2:$D$53,'Share Values'!$X444,'Transactions (Dated)'!$B$2:$B$53,'Share Values'!Z$11,'Transactions (Dated)'!$C$2:$C$53,"Sell")</f>
        <v>9375</v>
      </c>
      <c r="AA444" s="40">
        <f ca="1">AA443+SUMIFS('Transactions (Dated)'!$E$2:$E$53,'Transactions (Dated)'!$D$2:$D$53,'Share Values'!$X444,'Transactions (Dated)'!$B$2:$B$53,'Share Values'!AA$11,'Transactions (Dated)'!$C$2:$C$53,"Buy")-SUMIFS('Transactions (Dated)'!$E$2:$E$53,'Transactions (Dated)'!$D$2:$D$53,'Share Values'!$X444,'Transactions (Dated)'!$B$2:$B$53,'Share Values'!AA$11,'Transactions (Dated)'!$C$2:$C$53,"Sell")</f>
        <v>28857</v>
      </c>
      <c r="AB444" s="40">
        <f ca="1">AB443+SUMIFS('Transactions (Dated)'!$E$2:$E$53,'Transactions (Dated)'!$D$2:$D$53,'Share Values'!$X444,'Transactions (Dated)'!$B$2:$B$53,'Share Values'!AB$11,'Transactions (Dated)'!$C$2:$C$53,"Buy")-SUMIFS('Transactions (Dated)'!$E$2:$E$53,'Transactions (Dated)'!$D$2:$D$53,'Share Values'!$X444,'Transactions (Dated)'!$B$2:$B$53,'Share Values'!AB$11,'Transactions (Dated)'!$C$2:$C$53,"Sell")</f>
        <v>1892</v>
      </c>
      <c r="AC444" s="40">
        <f ca="1">AC443+SUMIFS('Transactions (Dated)'!$E$2:$E$53,'Transactions (Dated)'!$D$2:$D$53,'Share Values'!$X444,'Transactions (Dated)'!$B$2:$B$53,'Share Values'!AC$11,'Transactions (Dated)'!$C$2:$C$53,"Buy")-SUMIFS('Transactions (Dated)'!$E$2:$E$53,'Transactions (Dated)'!$D$2:$D$53,'Share Values'!$X444,'Transactions (Dated)'!$B$2:$B$53,'Share Values'!AC$11,'Transactions (Dated)'!$C$2:$C$53,"Sell")</f>
        <v>2348</v>
      </c>
      <c r="AD444" s="40">
        <f ca="1">AD443+SUMIFS('Transactions (Dated)'!$E$2:$E$53,'Transactions (Dated)'!$D$2:$D$53,'Share Values'!$X444,'Transactions (Dated)'!$B$2:$B$53,'Share Values'!AD$11,'Transactions (Dated)'!$C$2:$C$53,"Buy")-SUMIFS('Transactions (Dated)'!$E$2:$E$53,'Transactions (Dated)'!$D$2:$D$53,'Share Values'!$X444,'Transactions (Dated)'!$B$2:$B$53,'Share Values'!AD$11,'Transactions (Dated)'!$C$2:$C$53,"Sell")</f>
        <v>0</v>
      </c>
      <c r="AE444" s="40">
        <f ca="1">AE443+SUMIFS('Transactions (Dated)'!$E$2:$E$53,'Transactions (Dated)'!$D$2:$D$53,'Share Values'!$X444,'Transactions (Dated)'!$B$2:$B$53,'Share Values'!AE$11,'Transactions (Dated)'!$C$2:$C$53,"Buy")-SUMIFS('Transactions (Dated)'!$E$2:$E$53,'Transactions (Dated)'!$D$2:$D$53,'Share Values'!$X444,'Transactions (Dated)'!$B$2:$B$53,'Share Values'!AE$11,'Transactions (Dated)'!$C$2:$C$53,"Sell")</f>
        <v>2900</v>
      </c>
      <c r="AF444" s="40">
        <f ca="1">AF443+SUMIFS('Transactions (Dated)'!$E$2:$E$53,'Transactions (Dated)'!$D$2:$D$53,'Share Values'!$X444,'Transactions (Dated)'!$B$2:$B$53,'Share Values'!AF$11,'Transactions (Dated)'!$C$2:$C$53,"Buy")-SUMIFS('Transactions (Dated)'!$E$2:$E$53,'Transactions (Dated)'!$D$2:$D$53,'Share Values'!$X444,'Transactions (Dated)'!$B$2:$B$53,'Share Values'!AF$11,'Transactions (Dated)'!$C$2:$C$53,"Sell")</f>
        <v>14201</v>
      </c>
      <c r="AG444" s="40">
        <f ca="1">AG443+SUMIFS('Transactions (Dated)'!$E$2:$E$53,'Transactions (Dated)'!$D$2:$D$53,'Share Values'!$X444,'Transactions (Dated)'!$B$2:$B$53,'Share Values'!AG$11,'Transactions (Dated)'!$C$2:$C$53,"Buy")-SUMIFS('Transactions (Dated)'!$E$2:$E$53,'Transactions (Dated)'!$D$2:$D$53,'Share Values'!$X444,'Transactions (Dated)'!$B$2:$B$53,'Share Values'!AG$11,'Transactions (Dated)'!$C$2:$C$53,"Sell")</f>
        <v>6835</v>
      </c>
      <c r="AH444" s="40">
        <f ca="1">AH443+SUMIFS('Transactions (Dated)'!$E$2:$E$53,'Transactions (Dated)'!$D$2:$D$53,'Share Values'!$X444,'Transactions (Dated)'!$B$2:$B$53,'Share Values'!AH$11,'Transactions (Dated)'!$C$2:$C$53,"Buy")-SUMIFS('Transactions (Dated)'!$E$2:$E$53,'Transactions (Dated)'!$D$2:$D$53,'Share Values'!$X444,'Transactions (Dated)'!$B$2:$B$53,'Share Values'!AH$11,'Transactions (Dated)'!$C$2:$C$53,"Sell")</f>
        <v>0</v>
      </c>
      <c r="AI444" s="40">
        <f ca="1">AI443+SUMIFS('Transactions (Dated)'!$E$2:$E$53,'Transactions (Dated)'!$D$2:$D$53,'Share Values'!$X444,'Transactions (Dated)'!$B$2:$B$53,'Share Values'!AI$11,'Transactions (Dated)'!$C$2:$C$53,"Buy")-SUMIFS('Transactions (Dated)'!$E$2:$E$53,'Transactions (Dated)'!$D$2:$D$53,'Share Values'!$X444,'Transactions (Dated)'!$B$2:$B$53,'Share Values'!AI$11,'Transactions (Dated)'!$C$2:$C$53,"Sell")</f>
        <v>0</v>
      </c>
      <c r="AJ444" s="40">
        <f ca="1">AJ443+SUMIFS('Transactions (Dated)'!$E$2:$E$53,'Transactions (Dated)'!$D$2:$D$53,'Share Values'!$X444,'Transactions (Dated)'!$B$2:$B$53,'Share Values'!AJ$11,'Transactions (Dated)'!$C$2:$C$53,"Buy")-SUMIFS('Transactions (Dated)'!$E$2:$E$53,'Transactions (Dated)'!$D$2:$D$53,'Share Values'!$X444,'Transactions (Dated)'!$B$2:$B$53,'Share Values'!AJ$11,'Transactions (Dated)'!$C$2:$C$53,"Sell")</f>
        <v>0</v>
      </c>
      <c r="AK444" s="40">
        <f ca="1">AK443+SUMIFS('Transactions (Dated)'!$E$2:$E$53,'Transactions (Dated)'!$D$2:$D$53,'Share Values'!$X444,'Transactions (Dated)'!$B$2:$B$53,'Share Values'!AK$11,'Transactions (Dated)'!$C$2:$C$53,"Buy")-SUMIFS('Transactions (Dated)'!$E$2:$E$53,'Transactions (Dated)'!$D$2:$D$53,'Share Values'!$X444,'Transactions (Dated)'!$B$2:$B$53,'Share Values'!AK$11,'Transactions (Dated)'!$C$2:$C$53,"Sell")</f>
        <v>0</v>
      </c>
      <c r="AL444" s="40">
        <f ca="1">AL443+SUMIFS('Transactions (Dated)'!$E$2:$E$53,'Transactions (Dated)'!$D$2:$D$53,'Share Values'!$X444,'Transactions (Dated)'!$B$2:$B$53,'Share Values'!AL$11,'Transactions (Dated)'!$C$2:$C$53,"Buy")-SUMIFS('Transactions (Dated)'!$E$2:$E$53,'Transactions (Dated)'!$D$2:$D$53,'Share Values'!$X444,'Transactions (Dated)'!$B$2:$B$53,'Share Values'!AL$11,'Transactions (Dated)'!$C$2:$C$53,"Sell")</f>
        <v>0</v>
      </c>
      <c r="AM444" s="40">
        <f ca="1">AM443+SUMIFS('Transactions (Dated)'!$E$2:$E$53,'Transactions (Dated)'!$D$2:$D$53,'Share Values'!$X444,'Transactions (Dated)'!$B$2:$B$53,'Share Values'!AM$11,'Transactions (Dated)'!$C$2:$C$53,"Buy")-SUMIFS('Transactions (Dated)'!$E$2:$E$53,'Transactions (Dated)'!$D$2:$D$53,'Share Values'!$X444,'Transactions (Dated)'!$B$2:$B$53,'Share Values'!AM$11,'Transactions (Dated)'!$C$2:$C$53,"Sell")</f>
        <v>0</v>
      </c>
      <c r="AN444" s="40">
        <f ca="1">AN443+SUMIFS('Transactions (Dated)'!$E$2:$E$53,'Transactions (Dated)'!$D$2:$D$53,'Share Values'!$X444,'Transactions (Dated)'!$B$2:$B$53,'Share Values'!AN$11,'Transactions (Dated)'!$C$2:$C$53,"Buy")-SUMIFS('Transactions (Dated)'!$E$2:$E$53,'Transactions (Dated)'!$D$2:$D$53,'Share Values'!$X444,'Transactions (Dated)'!$B$2:$B$53,'Share Values'!AN$11,'Transactions (Dated)'!$C$2:$C$53,"Sell")</f>
        <v>0</v>
      </c>
      <c r="AO444" s="40"/>
      <c r="AQ444" s="3">
        <f t="shared" si="167"/>
        <v>42542</v>
      </c>
      <c r="AR444" s="6">
        <f t="shared" ca="1" si="168"/>
        <v>41763.75</v>
      </c>
      <c r="AS444" s="6">
        <f t="shared" ca="1" si="169"/>
        <v>20531.25</v>
      </c>
      <c r="AT444" s="6">
        <f t="shared" ca="1" si="170"/>
        <v>548571.57000000007</v>
      </c>
      <c r="AU444" s="6">
        <f t="shared" ca="1" si="171"/>
        <v>70136.44</v>
      </c>
      <c r="AV444" s="6">
        <f t="shared" ca="1" si="172"/>
        <v>30970.12</v>
      </c>
      <c r="AW444" s="6">
        <f t="shared" ca="1" si="173"/>
        <v>0</v>
      </c>
      <c r="AX444" s="6">
        <f t="shared" ca="1" si="174"/>
        <v>47212</v>
      </c>
      <c r="AY444" s="6">
        <f t="shared" ca="1" si="175"/>
        <v>62626.41</v>
      </c>
      <c r="AZ444" s="6">
        <f t="shared" ca="1" si="176"/>
        <v>60079.649999999994</v>
      </c>
      <c r="BA444" s="6">
        <f t="shared" ca="1" si="177"/>
        <v>0</v>
      </c>
      <c r="BB444" s="6">
        <f t="shared" ca="1" si="178"/>
        <v>0</v>
      </c>
      <c r="BC444" s="6">
        <f t="shared" ca="1" si="179"/>
        <v>0</v>
      </c>
      <c r="BD444" s="6">
        <f t="shared" ca="1" si="180"/>
        <v>0</v>
      </c>
      <c r="BE444" s="6">
        <f t="shared" ca="1" si="181"/>
        <v>0</v>
      </c>
      <c r="BF444" s="6">
        <f t="shared" ca="1" si="188"/>
        <v>0</v>
      </c>
      <c r="BG444" s="6">
        <f t="shared" ca="1" si="189"/>
        <v>0</v>
      </c>
      <c r="BH444" s="6"/>
      <c r="BJ444" s="4">
        <f t="shared" ca="1" si="182"/>
        <v>881891.19000000006</v>
      </c>
      <c r="BL444" s="3">
        <f t="shared" si="183"/>
        <v>42542</v>
      </c>
      <c r="BM444" s="6">
        <f>BM443+SUMIFS('Transactions (Dated)'!G:G,'Transactions (Dated)'!D:D,'Share Values'!AQ444)</f>
        <v>64398.239999999991</v>
      </c>
      <c r="BN444" s="6">
        <f ca="1">BN443+SUMIFS('Transactions (Dated)'!$F:$F,'Transactions (Dated)'!$D:$D,$BL444,'Transactions (Dated)'!$B:$B,BN$11,'Transactions (Dated)'!$C:$C,"Dividend (paid to cash)")*Y444</f>
        <v>0</v>
      </c>
      <c r="BO444" s="6">
        <f ca="1">BO443+SUMIFS('Transactions (Dated)'!$F:$F,'Transactions (Dated)'!$D:$D,$BL444,'Transactions (Dated)'!$B:$B,BO$11,'Transactions (Dated)'!$C:$C,"Dividend (paid to cash)")*Z444</f>
        <v>2421.875</v>
      </c>
      <c r="BP444" s="6">
        <f ca="1">BP443+SUMIFS('Transactions (Dated)'!$F:$F,'Transactions (Dated)'!$D:$D,$BL444,'Transactions (Dated)'!$B:$B,BP$11,'Transactions (Dated)'!$C:$C,"Dividend (paid to cash)")*AA444</f>
        <v>39975.296999999999</v>
      </c>
      <c r="BQ444" s="6">
        <f ca="1">BQ443+SUMIFS('Transactions (Dated)'!$F:$F,'Transactions (Dated)'!$D:$D,$BL444,'Transactions (Dated)'!$B:$B,BQ$11,'Transactions (Dated)'!$C:$C,"Dividend (paid to cash)")*AB444</f>
        <v>397.32000000000005</v>
      </c>
      <c r="BR444" s="6">
        <f ca="1">BR443+SUMIFS('Transactions (Dated)'!$F:$F,'Transactions (Dated)'!$D:$D,$BL444,'Transactions (Dated)'!$B:$B,BR$11,'Transactions (Dated)'!$C:$C,"Dividend (paid to cash)")*AC444</f>
        <v>0</v>
      </c>
      <c r="BS444" s="6">
        <f ca="1">BS443+SUMIFS('Transactions (Dated)'!$F:$F,'Transactions (Dated)'!$D:$D,$BL444,'Transactions (Dated)'!$B:$B,BS$11,'Transactions (Dated)'!$C:$C,"Dividend (paid to cash)")*AD444</f>
        <v>0</v>
      </c>
      <c r="BT444" s="6">
        <f ca="1">BT443+SUMIFS('Transactions (Dated)'!$F:$F,'Transactions (Dated)'!$D:$D,$BL444,'Transactions (Dated)'!$B:$B,BT$11,'Transactions (Dated)'!$C:$C,"Dividend (paid to cash)")*AE444</f>
        <v>1740</v>
      </c>
      <c r="BU444" s="6">
        <f ca="1">BU443+SUMIFS('Transactions (Dated)'!$F:$F,'Transactions (Dated)'!$D:$D,$BL444,'Transactions (Dated)'!$B:$B,BU$11,'Transactions (Dated)'!$C:$C,"Dividend (paid to cash)")*AF444</f>
        <v>0</v>
      </c>
      <c r="BV444" s="6">
        <f ca="1">BV443+SUMIFS('Transactions (Dated)'!$F:$F,'Transactions (Dated)'!$D:$D,$BL444,'Transactions (Dated)'!$B:$B,BV$11,'Transactions (Dated)'!$C:$C,"Dividend (paid to cash)")*AG444</f>
        <v>0</v>
      </c>
      <c r="BW444" s="6">
        <f ca="1">BW443+SUMIFS('Transactions (Dated)'!$F:$F,'Transactions (Dated)'!$D:$D,$BL444,'Transactions (Dated)'!$B:$B,BW$11,'Transactions (Dated)'!$C:$C,"Dividend (paid to cash)")*AH444</f>
        <v>0</v>
      </c>
      <c r="BX444" s="6">
        <f ca="1">BX443+SUMIFS('Transactions (Dated)'!$F:$F,'Transactions (Dated)'!$D:$D,$BL444,'Transactions (Dated)'!$B:$B,BX$11,'Transactions (Dated)'!$C:$C,"Dividend (paid to cash)")*AI444</f>
        <v>0</v>
      </c>
      <c r="BY444" s="6">
        <f ca="1">BY443+SUMIFS('Transactions (Dated)'!$F:$F,'Transactions (Dated)'!$D:$D,$BL444,'Transactions (Dated)'!$B:$B,BY$11,'Transactions (Dated)'!$C:$C,"Dividend (paid to cash)")*AJ444</f>
        <v>0</v>
      </c>
      <c r="BZ444" s="6">
        <f ca="1">BZ443+SUMIFS('Transactions (Dated)'!$F:$F,'Transactions (Dated)'!$D:$D,$BL444,'Transactions (Dated)'!$B:$B,BZ$11,'Transactions (Dated)'!$C:$C,"Dividend (paid to cash)")*AK444</f>
        <v>0</v>
      </c>
      <c r="CA444" s="6">
        <f ca="1">CA443+SUMIFS('Transactions (Dated)'!$F:$F,'Transactions (Dated)'!$D:$D,$BL444,'Transactions (Dated)'!$B:$B,CA$11,'Transactions (Dated)'!$C:$C,"Dividend (paid to cash)")*AL444</f>
        <v>0</v>
      </c>
      <c r="CB444" s="6">
        <v>0</v>
      </c>
      <c r="CC444" s="6">
        <v>0</v>
      </c>
      <c r="CD444" s="6"/>
      <c r="CF444" s="6">
        <f t="shared" ca="1" si="190"/>
        <v>108932.73199999999</v>
      </c>
      <c r="CH444" s="3">
        <f t="shared" si="191"/>
        <v>42542</v>
      </c>
      <c r="CI444" s="4">
        <f t="shared" ca="1" si="184"/>
        <v>881891.19000000006</v>
      </c>
      <c r="CJ444" s="4">
        <f t="shared" ca="1" si="185"/>
        <v>108932.73199999999</v>
      </c>
      <c r="CL444" s="4">
        <f t="shared" ca="1" si="186"/>
        <v>990823.92200000002</v>
      </c>
    </row>
    <row r="445" spans="2:90" x14ac:dyDescent="0.15">
      <c r="B445" s="3">
        <f t="shared" si="187"/>
        <v>42543</v>
      </c>
      <c r="C445" s="2">
        <v>14003.8</v>
      </c>
      <c r="E445" s="70">
        <v>42543</v>
      </c>
      <c r="F445" s="69">
        <v>8.6300000000000008</v>
      </c>
      <c r="G445" s="69">
        <v>2.33</v>
      </c>
      <c r="H445" s="69">
        <v>19</v>
      </c>
      <c r="I445" s="69">
        <v>36.97</v>
      </c>
      <c r="J445" s="69">
        <v>12.87</v>
      </c>
      <c r="K445" s="69">
        <v>12.69</v>
      </c>
      <c r="L445" s="69">
        <v>16.43</v>
      </c>
      <c r="M445" s="69">
        <v>4.38</v>
      </c>
      <c r="N445" s="69">
        <v>8.6</v>
      </c>
      <c r="O445" s="69">
        <v>8.85</v>
      </c>
      <c r="P445" s="69">
        <v>30.66</v>
      </c>
      <c r="Q445" s="69">
        <v>1.05</v>
      </c>
      <c r="R445" s="69">
        <v>6.44</v>
      </c>
      <c r="S445" s="69">
        <v>41.72</v>
      </c>
      <c r="T445" s="69"/>
      <c r="U445">
        <v>41.72</v>
      </c>
      <c r="V445" s="4"/>
      <c r="X445" s="3">
        <f t="shared" si="166"/>
        <v>42543</v>
      </c>
      <c r="Y445" s="40">
        <f ca="1">Y444+SUMIFS('Transactions (Dated)'!$E$2:$E$53,'Transactions (Dated)'!$D$2:$D$53,'Share Values'!$X445,'Transactions (Dated)'!$B$2:$B$53,'Share Values'!Y$11,'Transactions (Dated)'!$C$2:$C$53,"Buy")-SUMIFS('Transactions (Dated)'!$E$2:$E$53,'Transactions (Dated)'!$D$2:$D$53,'Share Values'!$X445,'Transactions (Dated)'!$B$2:$B$53,'Share Values'!Y$11,'Transactions (Dated)'!$C$2:$C$53,"Sell")</f>
        <v>4625</v>
      </c>
      <c r="Z445" s="40">
        <f ca="1">Z444+SUMIFS('Transactions (Dated)'!$E$2:$E$53,'Transactions (Dated)'!$D$2:$D$53,'Share Values'!$X445,'Transactions (Dated)'!$B$2:$B$53,'Share Values'!Z$11,'Transactions (Dated)'!$C$2:$C$53,"Buy")-SUMIFS('Transactions (Dated)'!$E$2:$E$53,'Transactions (Dated)'!$D$2:$D$53,'Share Values'!$X445,'Transactions (Dated)'!$B$2:$B$53,'Share Values'!Z$11,'Transactions (Dated)'!$C$2:$C$53,"Sell")</f>
        <v>9375</v>
      </c>
      <c r="AA445" s="40">
        <f ca="1">AA444+SUMIFS('Transactions (Dated)'!$E$2:$E$53,'Transactions (Dated)'!$D$2:$D$53,'Share Values'!$X445,'Transactions (Dated)'!$B$2:$B$53,'Share Values'!AA$11,'Transactions (Dated)'!$C$2:$C$53,"Buy")-SUMIFS('Transactions (Dated)'!$E$2:$E$53,'Transactions (Dated)'!$D$2:$D$53,'Share Values'!$X445,'Transactions (Dated)'!$B$2:$B$53,'Share Values'!AA$11,'Transactions (Dated)'!$C$2:$C$53,"Sell")</f>
        <v>28857</v>
      </c>
      <c r="AB445" s="40">
        <f ca="1">AB444+SUMIFS('Transactions (Dated)'!$E$2:$E$53,'Transactions (Dated)'!$D$2:$D$53,'Share Values'!$X445,'Transactions (Dated)'!$B$2:$B$53,'Share Values'!AB$11,'Transactions (Dated)'!$C$2:$C$53,"Buy")-SUMIFS('Transactions (Dated)'!$E$2:$E$53,'Transactions (Dated)'!$D$2:$D$53,'Share Values'!$X445,'Transactions (Dated)'!$B$2:$B$53,'Share Values'!AB$11,'Transactions (Dated)'!$C$2:$C$53,"Sell")</f>
        <v>1892</v>
      </c>
      <c r="AC445" s="40">
        <f ca="1">AC444+SUMIFS('Transactions (Dated)'!$E$2:$E$53,'Transactions (Dated)'!$D$2:$D$53,'Share Values'!$X445,'Transactions (Dated)'!$B$2:$B$53,'Share Values'!AC$11,'Transactions (Dated)'!$C$2:$C$53,"Buy")-SUMIFS('Transactions (Dated)'!$E$2:$E$53,'Transactions (Dated)'!$D$2:$D$53,'Share Values'!$X445,'Transactions (Dated)'!$B$2:$B$53,'Share Values'!AC$11,'Transactions (Dated)'!$C$2:$C$53,"Sell")</f>
        <v>2348</v>
      </c>
      <c r="AD445" s="40">
        <f ca="1">AD444+SUMIFS('Transactions (Dated)'!$E$2:$E$53,'Transactions (Dated)'!$D$2:$D$53,'Share Values'!$X445,'Transactions (Dated)'!$B$2:$B$53,'Share Values'!AD$11,'Transactions (Dated)'!$C$2:$C$53,"Buy")-SUMIFS('Transactions (Dated)'!$E$2:$E$53,'Transactions (Dated)'!$D$2:$D$53,'Share Values'!$X445,'Transactions (Dated)'!$B$2:$B$53,'Share Values'!AD$11,'Transactions (Dated)'!$C$2:$C$53,"Sell")</f>
        <v>0</v>
      </c>
      <c r="AE445" s="40">
        <f ca="1">AE444+SUMIFS('Transactions (Dated)'!$E$2:$E$53,'Transactions (Dated)'!$D$2:$D$53,'Share Values'!$X445,'Transactions (Dated)'!$B$2:$B$53,'Share Values'!AE$11,'Transactions (Dated)'!$C$2:$C$53,"Buy")-SUMIFS('Transactions (Dated)'!$E$2:$E$53,'Transactions (Dated)'!$D$2:$D$53,'Share Values'!$X445,'Transactions (Dated)'!$B$2:$B$53,'Share Values'!AE$11,'Transactions (Dated)'!$C$2:$C$53,"Sell")</f>
        <v>2900</v>
      </c>
      <c r="AF445" s="40">
        <f ca="1">AF444+SUMIFS('Transactions (Dated)'!$E$2:$E$53,'Transactions (Dated)'!$D$2:$D$53,'Share Values'!$X445,'Transactions (Dated)'!$B$2:$B$53,'Share Values'!AF$11,'Transactions (Dated)'!$C$2:$C$53,"Buy")-SUMIFS('Transactions (Dated)'!$E$2:$E$53,'Transactions (Dated)'!$D$2:$D$53,'Share Values'!$X445,'Transactions (Dated)'!$B$2:$B$53,'Share Values'!AF$11,'Transactions (Dated)'!$C$2:$C$53,"Sell")</f>
        <v>14201</v>
      </c>
      <c r="AG445" s="40">
        <f ca="1">AG444+SUMIFS('Transactions (Dated)'!$E$2:$E$53,'Transactions (Dated)'!$D$2:$D$53,'Share Values'!$X445,'Transactions (Dated)'!$B$2:$B$53,'Share Values'!AG$11,'Transactions (Dated)'!$C$2:$C$53,"Buy")-SUMIFS('Transactions (Dated)'!$E$2:$E$53,'Transactions (Dated)'!$D$2:$D$53,'Share Values'!$X445,'Transactions (Dated)'!$B$2:$B$53,'Share Values'!AG$11,'Transactions (Dated)'!$C$2:$C$53,"Sell")</f>
        <v>6835</v>
      </c>
      <c r="AH445" s="40">
        <f ca="1">AH444+SUMIFS('Transactions (Dated)'!$E$2:$E$53,'Transactions (Dated)'!$D$2:$D$53,'Share Values'!$X445,'Transactions (Dated)'!$B$2:$B$53,'Share Values'!AH$11,'Transactions (Dated)'!$C$2:$C$53,"Buy")-SUMIFS('Transactions (Dated)'!$E$2:$E$53,'Transactions (Dated)'!$D$2:$D$53,'Share Values'!$X445,'Transactions (Dated)'!$B$2:$B$53,'Share Values'!AH$11,'Transactions (Dated)'!$C$2:$C$53,"Sell")</f>
        <v>0</v>
      </c>
      <c r="AI445" s="40">
        <f ca="1">AI444+SUMIFS('Transactions (Dated)'!$E$2:$E$53,'Transactions (Dated)'!$D$2:$D$53,'Share Values'!$X445,'Transactions (Dated)'!$B$2:$B$53,'Share Values'!AI$11,'Transactions (Dated)'!$C$2:$C$53,"Buy")-SUMIFS('Transactions (Dated)'!$E$2:$E$53,'Transactions (Dated)'!$D$2:$D$53,'Share Values'!$X445,'Transactions (Dated)'!$B$2:$B$53,'Share Values'!AI$11,'Transactions (Dated)'!$C$2:$C$53,"Sell")</f>
        <v>0</v>
      </c>
      <c r="AJ445" s="40">
        <f ca="1">AJ444+SUMIFS('Transactions (Dated)'!$E$2:$E$53,'Transactions (Dated)'!$D$2:$D$53,'Share Values'!$X445,'Transactions (Dated)'!$B$2:$B$53,'Share Values'!AJ$11,'Transactions (Dated)'!$C$2:$C$53,"Buy")-SUMIFS('Transactions (Dated)'!$E$2:$E$53,'Transactions (Dated)'!$D$2:$D$53,'Share Values'!$X445,'Transactions (Dated)'!$B$2:$B$53,'Share Values'!AJ$11,'Transactions (Dated)'!$C$2:$C$53,"Sell")</f>
        <v>0</v>
      </c>
      <c r="AK445" s="40">
        <f ca="1">AK444+SUMIFS('Transactions (Dated)'!$E$2:$E$53,'Transactions (Dated)'!$D$2:$D$53,'Share Values'!$X445,'Transactions (Dated)'!$B$2:$B$53,'Share Values'!AK$11,'Transactions (Dated)'!$C$2:$C$53,"Buy")-SUMIFS('Transactions (Dated)'!$E$2:$E$53,'Transactions (Dated)'!$D$2:$D$53,'Share Values'!$X445,'Transactions (Dated)'!$B$2:$B$53,'Share Values'!AK$11,'Transactions (Dated)'!$C$2:$C$53,"Sell")</f>
        <v>0</v>
      </c>
      <c r="AL445" s="40">
        <f ca="1">AL444+SUMIFS('Transactions (Dated)'!$E$2:$E$53,'Transactions (Dated)'!$D$2:$D$53,'Share Values'!$X445,'Transactions (Dated)'!$B$2:$B$53,'Share Values'!AL$11,'Transactions (Dated)'!$C$2:$C$53,"Buy")-SUMIFS('Transactions (Dated)'!$E$2:$E$53,'Transactions (Dated)'!$D$2:$D$53,'Share Values'!$X445,'Transactions (Dated)'!$B$2:$B$53,'Share Values'!AL$11,'Transactions (Dated)'!$C$2:$C$53,"Sell")</f>
        <v>0</v>
      </c>
      <c r="AM445" s="40">
        <f ca="1">AM444+SUMIFS('Transactions (Dated)'!$E$2:$E$53,'Transactions (Dated)'!$D$2:$D$53,'Share Values'!$X445,'Transactions (Dated)'!$B$2:$B$53,'Share Values'!AM$11,'Transactions (Dated)'!$C$2:$C$53,"Buy")-SUMIFS('Transactions (Dated)'!$E$2:$E$53,'Transactions (Dated)'!$D$2:$D$53,'Share Values'!$X445,'Transactions (Dated)'!$B$2:$B$53,'Share Values'!AM$11,'Transactions (Dated)'!$C$2:$C$53,"Sell")</f>
        <v>0</v>
      </c>
      <c r="AN445" s="40">
        <f ca="1">AN444+SUMIFS('Transactions (Dated)'!$E$2:$E$53,'Transactions (Dated)'!$D$2:$D$53,'Share Values'!$X445,'Transactions (Dated)'!$B$2:$B$53,'Share Values'!AN$11,'Transactions (Dated)'!$C$2:$C$53,"Buy")-SUMIFS('Transactions (Dated)'!$E$2:$E$53,'Transactions (Dated)'!$D$2:$D$53,'Share Values'!$X445,'Transactions (Dated)'!$B$2:$B$53,'Share Values'!AN$11,'Transactions (Dated)'!$C$2:$C$53,"Sell")</f>
        <v>0</v>
      </c>
      <c r="AO445" s="40"/>
      <c r="AQ445" s="3">
        <f t="shared" si="167"/>
        <v>42543</v>
      </c>
      <c r="AR445" s="6">
        <f t="shared" ca="1" si="168"/>
        <v>39913.75</v>
      </c>
      <c r="AS445" s="6">
        <f t="shared" ca="1" si="169"/>
        <v>21843.75</v>
      </c>
      <c r="AT445" s="6">
        <f t="shared" ca="1" si="170"/>
        <v>548283</v>
      </c>
      <c r="AU445" s="6">
        <f t="shared" ca="1" si="171"/>
        <v>69947.239999999991</v>
      </c>
      <c r="AV445" s="6">
        <f t="shared" ca="1" si="172"/>
        <v>30218.76</v>
      </c>
      <c r="AW445" s="6">
        <f t="shared" ca="1" si="173"/>
        <v>0</v>
      </c>
      <c r="AX445" s="6">
        <f t="shared" ca="1" si="174"/>
        <v>47647</v>
      </c>
      <c r="AY445" s="6">
        <f t="shared" ca="1" si="175"/>
        <v>62200.38</v>
      </c>
      <c r="AZ445" s="6">
        <f t="shared" ca="1" si="176"/>
        <v>58781</v>
      </c>
      <c r="BA445" s="6">
        <f t="shared" ca="1" si="177"/>
        <v>0</v>
      </c>
      <c r="BB445" s="6">
        <f t="shared" ca="1" si="178"/>
        <v>0</v>
      </c>
      <c r="BC445" s="6">
        <f t="shared" ca="1" si="179"/>
        <v>0</v>
      </c>
      <c r="BD445" s="6">
        <f t="shared" ca="1" si="180"/>
        <v>0</v>
      </c>
      <c r="BE445" s="6">
        <f t="shared" ca="1" si="181"/>
        <v>0</v>
      </c>
      <c r="BF445" s="6">
        <f t="shared" ca="1" si="188"/>
        <v>0</v>
      </c>
      <c r="BG445" s="6">
        <f t="shared" ca="1" si="189"/>
        <v>0</v>
      </c>
      <c r="BH445" s="6"/>
      <c r="BJ445" s="4">
        <f t="shared" ca="1" si="182"/>
        <v>878834.88</v>
      </c>
      <c r="BL445" s="3">
        <f t="shared" si="183"/>
        <v>42543</v>
      </c>
      <c r="BM445" s="6">
        <f>BM444+SUMIFS('Transactions (Dated)'!G:G,'Transactions (Dated)'!D:D,'Share Values'!AQ445)</f>
        <v>64398.239999999991</v>
      </c>
      <c r="BN445" s="6">
        <f ca="1">BN444+SUMIFS('Transactions (Dated)'!$F:$F,'Transactions (Dated)'!$D:$D,$BL445,'Transactions (Dated)'!$B:$B,BN$11,'Transactions (Dated)'!$C:$C,"Dividend (paid to cash)")*Y445</f>
        <v>0</v>
      </c>
      <c r="BO445" s="6">
        <f ca="1">BO444+SUMIFS('Transactions (Dated)'!$F:$F,'Transactions (Dated)'!$D:$D,$BL445,'Transactions (Dated)'!$B:$B,BO$11,'Transactions (Dated)'!$C:$C,"Dividend (paid to cash)")*Z445</f>
        <v>2421.875</v>
      </c>
      <c r="BP445" s="6">
        <f ca="1">BP444+SUMIFS('Transactions (Dated)'!$F:$F,'Transactions (Dated)'!$D:$D,$BL445,'Transactions (Dated)'!$B:$B,BP$11,'Transactions (Dated)'!$C:$C,"Dividend (paid to cash)")*AA445</f>
        <v>39975.296999999999</v>
      </c>
      <c r="BQ445" s="6">
        <f ca="1">BQ444+SUMIFS('Transactions (Dated)'!$F:$F,'Transactions (Dated)'!$D:$D,$BL445,'Transactions (Dated)'!$B:$B,BQ$11,'Transactions (Dated)'!$C:$C,"Dividend (paid to cash)")*AB445</f>
        <v>397.32000000000005</v>
      </c>
      <c r="BR445" s="6">
        <f ca="1">BR444+SUMIFS('Transactions (Dated)'!$F:$F,'Transactions (Dated)'!$D:$D,$BL445,'Transactions (Dated)'!$B:$B,BR$11,'Transactions (Dated)'!$C:$C,"Dividend (paid to cash)")*AC445</f>
        <v>0</v>
      </c>
      <c r="BS445" s="6">
        <f ca="1">BS444+SUMIFS('Transactions (Dated)'!$F:$F,'Transactions (Dated)'!$D:$D,$BL445,'Transactions (Dated)'!$B:$B,BS$11,'Transactions (Dated)'!$C:$C,"Dividend (paid to cash)")*AD445</f>
        <v>0</v>
      </c>
      <c r="BT445" s="6">
        <f ca="1">BT444+SUMIFS('Transactions (Dated)'!$F:$F,'Transactions (Dated)'!$D:$D,$BL445,'Transactions (Dated)'!$B:$B,BT$11,'Transactions (Dated)'!$C:$C,"Dividend (paid to cash)")*AE445</f>
        <v>1740</v>
      </c>
      <c r="BU445" s="6">
        <f ca="1">BU444+SUMIFS('Transactions (Dated)'!$F:$F,'Transactions (Dated)'!$D:$D,$BL445,'Transactions (Dated)'!$B:$B,BU$11,'Transactions (Dated)'!$C:$C,"Dividend (paid to cash)")*AF445</f>
        <v>0</v>
      </c>
      <c r="BV445" s="6">
        <f ca="1">BV444+SUMIFS('Transactions (Dated)'!$F:$F,'Transactions (Dated)'!$D:$D,$BL445,'Transactions (Dated)'!$B:$B,BV$11,'Transactions (Dated)'!$C:$C,"Dividend (paid to cash)")*AG445</f>
        <v>0</v>
      </c>
      <c r="BW445" s="6">
        <f ca="1">BW444+SUMIFS('Transactions (Dated)'!$F:$F,'Transactions (Dated)'!$D:$D,$BL445,'Transactions (Dated)'!$B:$B,BW$11,'Transactions (Dated)'!$C:$C,"Dividend (paid to cash)")*AH445</f>
        <v>0</v>
      </c>
      <c r="BX445" s="6">
        <f ca="1">BX444+SUMIFS('Transactions (Dated)'!$F:$F,'Transactions (Dated)'!$D:$D,$BL445,'Transactions (Dated)'!$B:$B,BX$11,'Transactions (Dated)'!$C:$C,"Dividend (paid to cash)")*AI445</f>
        <v>0</v>
      </c>
      <c r="BY445" s="6">
        <f ca="1">BY444+SUMIFS('Transactions (Dated)'!$F:$F,'Transactions (Dated)'!$D:$D,$BL445,'Transactions (Dated)'!$B:$B,BY$11,'Transactions (Dated)'!$C:$C,"Dividend (paid to cash)")*AJ445</f>
        <v>0</v>
      </c>
      <c r="BZ445" s="6">
        <f ca="1">BZ444+SUMIFS('Transactions (Dated)'!$F:$F,'Transactions (Dated)'!$D:$D,$BL445,'Transactions (Dated)'!$B:$B,BZ$11,'Transactions (Dated)'!$C:$C,"Dividend (paid to cash)")*AK445</f>
        <v>0</v>
      </c>
      <c r="CA445" s="6">
        <f ca="1">CA444+SUMIFS('Transactions (Dated)'!$F:$F,'Transactions (Dated)'!$D:$D,$BL445,'Transactions (Dated)'!$B:$B,CA$11,'Transactions (Dated)'!$C:$C,"Dividend (paid to cash)")*AL445</f>
        <v>0</v>
      </c>
      <c r="CB445" s="6">
        <v>0</v>
      </c>
      <c r="CC445" s="6">
        <v>0</v>
      </c>
      <c r="CD445" s="6"/>
      <c r="CF445" s="6">
        <f t="shared" ca="1" si="190"/>
        <v>108932.73199999999</v>
      </c>
      <c r="CH445" s="3">
        <f t="shared" si="191"/>
        <v>42543</v>
      </c>
      <c r="CI445" s="4">
        <f t="shared" ca="1" si="184"/>
        <v>878834.88</v>
      </c>
      <c r="CJ445" s="4">
        <f t="shared" ca="1" si="185"/>
        <v>108932.73199999999</v>
      </c>
      <c r="CL445" s="4">
        <f t="shared" ca="1" si="186"/>
        <v>987767.61199999996</v>
      </c>
    </row>
    <row r="446" spans="2:90" x14ac:dyDescent="0.15">
      <c r="B446" s="3">
        <f t="shared" si="187"/>
        <v>42544</v>
      </c>
      <c r="C446" s="2">
        <v>14131.4</v>
      </c>
      <c r="E446" s="70">
        <v>42544</v>
      </c>
      <c r="F446" s="69">
        <v>8.92</v>
      </c>
      <c r="G446" s="69">
        <v>2.4900000000000002</v>
      </c>
      <c r="H446" s="69">
        <v>19.170000000000002</v>
      </c>
      <c r="I446" s="69">
        <v>36.840000000000003</v>
      </c>
      <c r="J446" s="69">
        <v>12.9</v>
      </c>
      <c r="K446" s="69">
        <v>12.68</v>
      </c>
      <c r="L446" s="69">
        <v>16.760000000000002</v>
      </c>
      <c r="M446" s="69">
        <v>4.33</v>
      </c>
      <c r="N446" s="69">
        <v>8.6</v>
      </c>
      <c r="O446" s="69">
        <v>8.8232999999999997</v>
      </c>
      <c r="P446" s="69">
        <v>30.43</v>
      </c>
      <c r="Q446" s="69">
        <v>1.08</v>
      </c>
      <c r="R446" s="69">
        <v>6.53</v>
      </c>
      <c r="S446" s="69">
        <v>41.88</v>
      </c>
      <c r="T446" s="69"/>
      <c r="U446">
        <v>41.88</v>
      </c>
      <c r="V446" s="4"/>
      <c r="X446" s="3">
        <f t="shared" si="166"/>
        <v>42544</v>
      </c>
      <c r="Y446" s="40">
        <f ca="1">Y445+SUMIFS('Transactions (Dated)'!$E$2:$E$53,'Transactions (Dated)'!$D$2:$D$53,'Share Values'!$X446,'Transactions (Dated)'!$B$2:$B$53,'Share Values'!Y$11,'Transactions (Dated)'!$C$2:$C$53,"Buy")-SUMIFS('Transactions (Dated)'!$E$2:$E$53,'Transactions (Dated)'!$D$2:$D$53,'Share Values'!$X446,'Transactions (Dated)'!$B$2:$B$53,'Share Values'!Y$11,'Transactions (Dated)'!$C$2:$C$53,"Sell")</f>
        <v>4625</v>
      </c>
      <c r="Z446" s="40">
        <f ca="1">Z445+SUMIFS('Transactions (Dated)'!$E$2:$E$53,'Transactions (Dated)'!$D$2:$D$53,'Share Values'!$X446,'Transactions (Dated)'!$B$2:$B$53,'Share Values'!Z$11,'Transactions (Dated)'!$C$2:$C$53,"Buy")-SUMIFS('Transactions (Dated)'!$E$2:$E$53,'Transactions (Dated)'!$D$2:$D$53,'Share Values'!$X446,'Transactions (Dated)'!$B$2:$B$53,'Share Values'!Z$11,'Transactions (Dated)'!$C$2:$C$53,"Sell")</f>
        <v>9375</v>
      </c>
      <c r="AA446" s="40">
        <f ca="1">AA445+SUMIFS('Transactions (Dated)'!$E$2:$E$53,'Transactions (Dated)'!$D$2:$D$53,'Share Values'!$X446,'Transactions (Dated)'!$B$2:$B$53,'Share Values'!AA$11,'Transactions (Dated)'!$C$2:$C$53,"Buy")-SUMIFS('Transactions (Dated)'!$E$2:$E$53,'Transactions (Dated)'!$D$2:$D$53,'Share Values'!$X446,'Transactions (Dated)'!$B$2:$B$53,'Share Values'!AA$11,'Transactions (Dated)'!$C$2:$C$53,"Sell")</f>
        <v>28857</v>
      </c>
      <c r="AB446" s="40">
        <f ca="1">AB445+SUMIFS('Transactions (Dated)'!$E$2:$E$53,'Transactions (Dated)'!$D$2:$D$53,'Share Values'!$X446,'Transactions (Dated)'!$B$2:$B$53,'Share Values'!AB$11,'Transactions (Dated)'!$C$2:$C$53,"Buy")-SUMIFS('Transactions (Dated)'!$E$2:$E$53,'Transactions (Dated)'!$D$2:$D$53,'Share Values'!$X446,'Transactions (Dated)'!$B$2:$B$53,'Share Values'!AB$11,'Transactions (Dated)'!$C$2:$C$53,"Sell")</f>
        <v>1892</v>
      </c>
      <c r="AC446" s="40">
        <f ca="1">AC445+SUMIFS('Transactions (Dated)'!$E$2:$E$53,'Transactions (Dated)'!$D$2:$D$53,'Share Values'!$X446,'Transactions (Dated)'!$B$2:$B$53,'Share Values'!AC$11,'Transactions (Dated)'!$C$2:$C$53,"Buy")-SUMIFS('Transactions (Dated)'!$E$2:$E$53,'Transactions (Dated)'!$D$2:$D$53,'Share Values'!$X446,'Transactions (Dated)'!$B$2:$B$53,'Share Values'!AC$11,'Transactions (Dated)'!$C$2:$C$53,"Sell")</f>
        <v>2348</v>
      </c>
      <c r="AD446" s="40">
        <f ca="1">AD445+SUMIFS('Transactions (Dated)'!$E$2:$E$53,'Transactions (Dated)'!$D$2:$D$53,'Share Values'!$X446,'Transactions (Dated)'!$B$2:$B$53,'Share Values'!AD$11,'Transactions (Dated)'!$C$2:$C$53,"Buy")-SUMIFS('Transactions (Dated)'!$E$2:$E$53,'Transactions (Dated)'!$D$2:$D$53,'Share Values'!$X446,'Transactions (Dated)'!$B$2:$B$53,'Share Values'!AD$11,'Transactions (Dated)'!$C$2:$C$53,"Sell")</f>
        <v>0</v>
      </c>
      <c r="AE446" s="40">
        <f ca="1">AE445+SUMIFS('Transactions (Dated)'!$E$2:$E$53,'Transactions (Dated)'!$D$2:$D$53,'Share Values'!$X446,'Transactions (Dated)'!$B$2:$B$53,'Share Values'!AE$11,'Transactions (Dated)'!$C$2:$C$53,"Buy")-SUMIFS('Transactions (Dated)'!$E$2:$E$53,'Transactions (Dated)'!$D$2:$D$53,'Share Values'!$X446,'Transactions (Dated)'!$B$2:$B$53,'Share Values'!AE$11,'Transactions (Dated)'!$C$2:$C$53,"Sell")</f>
        <v>2900</v>
      </c>
      <c r="AF446" s="40">
        <f ca="1">AF445+SUMIFS('Transactions (Dated)'!$E$2:$E$53,'Transactions (Dated)'!$D$2:$D$53,'Share Values'!$X446,'Transactions (Dated)'!$B$2:$B$53,'Share Values'!AF$11,'Transactions (Dated)'!$C$2:$C$53,"Buy")-SUMIFS('Transactions (Dated)'!$E$2:$E$53,'Transactions (Dated)'!$D$2:$D$53,'Share Values'!$X446,'Transactions (Dated)'!$B$2:$B$53,'Share Values'!AF$11,'Transactions (Dated)'!$C$2:$C$53,"Sell")</f>
        <v>14201</v>
      </c>
      <c r="AG446" s="40">
        <f ca="1">AG445+SUMIFS('Transactions (Dated)'!$E$2:$E$53,'Transactions (Dated)'!$D$2:$D$53,'Share Values'!$X446,'Transactions (Dated)'!$B$2:$B$53,'Share Values'!AG$11,'Transactions (Dated)'!$C$2:$C$53,"Buy")-SUMIFS('Transactions (Dated)'!$E$2:$E$53,'Transactions (Dated)'!$D$2:$D$53,'Share Values'!$X446,'Transactions (Dated)'!$B$2:$B$53,'Share Values'!AG$11,'Transactions (Dated)'!$C$2:$C$53,"Sell")</f>
        <v>6835</v>
      </c>
      <c r="AH446" s="40">
        <f ca="1">AH445+SUMIFS('Transactions (Dated)'!$E$2:$E$53,'Transactions (Dated)'!$D$2:$D$53,'Share Values'!$X446,'Transactions (Dated)'!$B$2:$B$53,'Share Values'!AH$11,'Transactions (Dated)'!$C$2:$C$53,"Buy")-SUMIFS('Transactions (Dated)'!$E$2:$E$53,'Transactions (Dated)'!$D$2:$D$53,'Share Values'!$X446,'Transactions (Dated)'!$B$2:$B$53,'Share Values'!AH$11,'Transactions (Dated)'!$C$2:$C$53,"Sell")</f>
        <v>0</v>
      </c>
      <c r="AI446" s="40">
        <f ca="1">AI445+SUMIFS('Transactions (Dated)'!$E$2:$E$53,'Transactions (Dated)'!$D$2:$D$53,'Share Values'!$X446,'Transactions (Dated)'!$B$2:$B$53,'Share Values'!AI$11,'Transactions (Dated)'!$C$2:$C$53,"Buy")-SUMIFS('Transactions (Dated)'!$E$2:$E$53,'Transactions (Dated)'!$D$2:$D$53,'Share Values'!$X446,'Transactions (Dated)'!$B$2:$B$53,'Share Values'!AI$11,'Transactions (Dated)'!$C$2:$C$53,"Sell")</f>
        <v>0</v>
      </c>
      <c r="AJ446" s="40">
        <f ca="1">AJ445+SUMIFS('Transactions (Dated)'!$E$2:$E$53,'Transactions (Dated)'!$D$2:$D$53,'Share Values'!$X446,'Transactions (Dated)'!$B$2:$B$53,'Share Values'!AJ$11,'Transactions (Dated)'!$C$2:$C$53,"Buy")-SUMIFS('Transactions (Dated)'!$E$2:$E$53,'Transactions (Dated)'!$D$2:$D$53,'Share Values'!$X446,'Transactions (Dated)'!$B$2:$B$53,'Share Values'!AJ$11,'Transactions (Dated)'!$C$2:$C$53,"Sell")</f>
        <v>0</v>
      </c>
      <c r="AK446" s="40">
        <f ca="1">AK445+SUMIFS('Transactions (Dated)'!$E$2:$E$53,'Transactions (Dated)'!$D$2:$D$53,'Share Values'!$X446,'Transactions (Dated)'!$B$2:$B$53,'Share Values'!AK$11,'Transactions (Dated)'!$C$2:$C$53,"Buy")-SUMIFS('Transactions (Dated)'!$E$2:$E$53,'Transactions (Dated)'!$D$2:$D$53,'Share Values'!$X446,'Transactions (Dated)'!$B$2:$B$53,'Share Values'!AK$11,'Transactions (Dated)'!$C$2:$C$53,"Sell")</f>
        <v>0</v>
      </c>
      <c r="AL446" s="40">
        <f ca="1">AL445+SUMIFS('Transactions (Dated)'!$E$2:$E$53,'Transactions (Dated)'!$D$2:$D$53,'Share Values'!$X446,'Transactions (Dated)'!$B$2:$B$53,'Share Values'!AL$11,'Transactions (Dated)'!$C$2:$C$53,"Buy")-SUMIFS('Transactions (Dated)'!$E$2:$E$53,'Transactions (Dated)'!$D$2:$D$53,'Share Values'!$X446,'Transactions (Dated)'!$B$2:$B$53,'Share Values'!AL$11,'Transactions (Dated)'!$C$2:$C$53,"Sell")</f>
        <v>0</v>
      </c>
      <c r="AM446" s="40">
        <f ca="1">AM445+SUMIFS('Transactions (Dated)'!$E$2:$E$53,'Transactions (Dated)'!$D$2:$D$53,'Share Values'!$X446,'Transactions (Dated)'!$B$2:$B$53,'Share Values'!AM$11,'Transactions (Dated)'!$C$2:$C$53,"Buy")-SUMIFS('Transactions (Dated)'!$E$2:$E$53,'Transactions (Dated)'!$D$2:$D$53,'Share Values'!$X446,'Transactions (Dated)'!$B$2:$B$53,'Share Values'!AM$11,'Transactions (Dated)'!$C$2:$C$53,"Sell")</f>
        <v>0</v>
      </c>
      <c r="AN446" s="40">
        <f ca="1">AN445+SUMIFS('Transactions (Dated)'!$E$2:$E$53,'Transactions (Dated)'!$D$2:$D$53,'Share Values'!$X446,'Transactions (Dated)'!$B$2:$B$53,'Share Values'!AN$11,'Transactions (Dated)'!$C$2:$C$53,"Buy")-SUMIFS('Transactions (Dated)'!$E$2:$E$53,'Transactions (Dated)'!$D$2:$D$53,'Share Values'!$X446,'Transactions (Dated)'!$B$2:$B$53,'Share Values'!AN$11,'Transactions (Dated)'!$C$2:$C$53,"Sell")</f>
        <v>0</v>
      </c>
      <c r="AO446" s="40"/>
      <c r="AQ446" s="3">
        <f t="shared" si="167"/>
        <v>42544</v>
      </c>
      <c r="AR446" s="6">
        <f t="shared" ca="1" si="168"/>
        <v>41255</v>
      </c>
      <c r="AS446" s="6">
        <f t="shared" ca="1" si="169"/>
        <v>23343.750000000004</v>
      </c>
      <c r="AT446" s="6">
        <f t="shared" ca="1" si="170"/>
        <v>553188.69000000006</v>
      </c>
      <c r="AU446" s="6">
        <f t="shared" ca="1" si="171"/>
        <v>69701.280000000013</v>
      </c>
      <c r="AV446" s="6">
        <f t="shared" ca="1" si="172"/>
        <v>30289.200000000001</v>
      </c>
      <c r="AW446" s="6">
        <f t="shared" ca="1" si="173"/>
        <v>0</v>
      </c>
      <c r="AX446" s="6">
        <f t="shared" ca="1" si="174"/>
        <v>48604.000000000007</v>
      </c>
      <c r="AY446" s="6">
        <f t="shared" ca="1" si="175"/>
        <v>61490.33</v>
      </c>
      <c r="AZ446" s="6">
        <f t="shared" ca="1" si="176"/>
        <v>58781</v>
      </c>
      <c r="BA446" s="6">
        <f t="shared" ca="1" si="177"/>
        <v>0</v>
      </c>
      <c r="BB446" s="6">
        <f t="shared" ca="1" si="178"/>
        <v>0</v>
      </c>
      <c r="BC446" s="6">
        <f t="shared" ca="1" si="179"/>
        <v>0</v>
      </c>
      <c r="BD446" s="6">
        <f t="shared" ca="1" si="180"/>
        <v>0</v>
      </c>
      <c r="BE446" s="6">
        <f t="shared" ca="1" si="181"/>
        <v>0</v>
      </c>
      <c r="BF446" s="6">
        <f t="shared" ca="1" si="188"/>
        <v>0</v>
      </c>
      <c r="BG446" s="6">
        <f t="shared" ca="1" si="189"/>
        <v>0</v>
      </c>
      <c r="BH446" s="6"/>
      <c r="BJ446" s="4">
        <f t="shared" ca="1" si="182"/>
        <v>886653.25</v>
      </c>
      <c r="BL446" s="3">
        <f t="shared" si="183"/>
        <v>42544</v>
      </c>
      <c r="BM446" s="6">
        <f>BM445+SUMIFS('Transactions (Dated)'!G:G,'Transactions (Dated)'!D:D,'Share Values'!AQ446)</f>
        <v>64398.239999999991</v>
      </c>
      <c r="BN446" s="6">
        <f ca="1">BN445+SUMIFS('Transactions (Dated)'!$F:$F,'Transactions (Dated)'!$D:$D,$BL446,'Transactions (Dated)'!$B:$B,BN$11,'Transactions (Dated)'!$C:$C,"Dividend (paid to cash)")*Y446</f>
        <v>0</v>
      </c>
      <c r="BO446" s="6">
        <f ca="1">BO445+SUMIFS('Transactions (Dated)'!$F:$F,'Transactions (Dated)'!$D:$D,$BL446,'Transactions (Dated)'!$B:$B,BO$11,'Transactions (Dated)'!$C:$C,"Dividend (paid to cash)")*Z446</f>
        <v>2421.875</v>
      </c>
      <c r="BP446" s="6">
        <f ca="1">BP445+SUMIFS('Transactions (Dated)'!$F:$F,'Transactions (Dated)'!$D:$D,$BL446,'Transactions (Dated)'!$B:$B,BP$11,'Transactions (Dated)'!$C:$C,"Dividend (paid to cash)")*AA446</f>
        <v>39975.296999999999</v>
      </c>
      <c r="BQ446" s="6">
        <f ca="1">BQ445+SUMIFS('Transactions (Dated)'!$F:$F,'Transactions (Dated)'!$D:$D,$BL446,'Transactions (Dated)'!$B:$B,BQ$11,'Transactions (Dated)'!$C:$C,"Dividend (paid to cash)")*AB446</f>
        <v>397.32000000000005</v>
      </c>
      <c r="BR446" s="6">
        <f ca="1">BR445+SUMIFS('Transactions (Dated)'!$F:$F,'Transactions (Dated)'!$D:$D,$BL446,'Transactions (Dated)'!$B:$B,BR$11,'Transactions (Dated)'!$C:$C,"Dividend (paid to cash)")*AC446</f>
        <v>0</v>
      </c>
      <c r="BS446" s="6">
        <f ca="1">BS445+SUMIFS('Transactions (Dated)'!$F:$F,'Transactions (Dated)'!$D:$D,$BL446,'Transactions (Dated)'!$B:$B,BS$11,'Transactions (Dated)'!$C:$C,"Dividend (paid to cash)")*AD446</f>
        <v>0</v>
      </c>
      <c r="BT446" s="6">
        <f ca="1">BT445+SUMIFS('Transactions (Dated)'!$F:$F,'Transactions (Dated)'!$D:$D,$BL446,'Transactions (Dated)'!$B:$B,BT$11,'Transactions (Dated)'!$C:$C,"Dividend (paid to cash)")*AE446</f>
        <v>1740</v>
      </c>
      <c r="BU446" s="6">
        <f ca="1">BU445+SUMIFS('Transactions (Dated)'!$F:$F,'Transactions (Dated)'!$D:$D,$BL446,'Transactions (Dated)'!$B:$B,BU$11,'Transactions (Dated)'!$C:$C,"Dividend (paid to cash)")*AF446</f>
        <v>0</v>
      </c>
      <c r="BV446" s="6">
        <f ca="1">BV445+SUMIFS('Transactions (Dated)'!$F:$F,'Transactions (Dated)'!$D:$D,$BL446,'Transactions (Dated)'!$B:$B,BV$11,'Transactions (Dated)'!$C:$C,"Dividend (paid to cash)")*AG446</f>
        <v>0</v>
      </c>
      <c r="BW446" s="6">
        <f ca="1">BW445+SUMIFS('Transactions (Dated)'!$F:$F,'Transactions (Dated)'!$D:$D,$BL446,'Transactions (Dated)'!$B:$B,BW$11,'Transactions (Dated)'!$C:$C,"Dividend (paid to cash)")*AH446</f>
        <v>0</v>
      </c>
      <c r="BX446" s="6">
        <f ca="1">BX445+SUMIFS('Transactions (Dated)'!$F:$F,'Transactions (Dated)'!$D:$D,$BL446,'Transactions (Dated)'!$B:$B,BX$11,'Transactions (Dated)'!$C:$C,"Dividend (paid to cash)")*AI446</f>
        <v>0</v>
      </c>
      <c r="BY446" s="6">
        <f ca="1">BY445+SUMIFS('Transactions (Dated)'!$F:$F,'Transactions (Dated)'!$D:$D,$BL446,'Transactions (Dated)'!$B:$B,BY$11,'Transactions (Dated)'!$C:$C,"Dividend (paid to cash)")*AJ446</f>
        <v>0</v>
      </c>
      <c r="BZ446" s="6">
        <f ca="1">BZ445+SUMIFS('Transactions (Dated)'!$F:$F,'Transactions (Dated)'!$D:$D,$BL446,'Transactions (Dated)'!$B:$B,BZ$11,'Transactions (Dated)'!$C:$C,"Dividend (paid to cash)")*AK446</f>
        <v>0</v>
      </c>
      <c r="CA446" s="6">
        <f ca="1">CA445+SUMIFS('Transactions (Dated)'!$F:$F,'Transactions (Dated)'!$D:$D,$BL446,'Transactions (Dated)'!$B:$B,CA$11,'Transactions (Dated)'!$C:$C,"Dividend (paid to cash)")*AL446</f>
        <v>0</v>
      </c>
      <c r="CB446" s="6">
        <v>0</v>
      </c>
      <c r="CC446" s="6">
        <v>0</v>
      </c>
      <c r="CD446" s="6"/>
      <c r="CF446" s="6">
        <f t="shared" ca="1" si="190"/>
        <v>108932.73199999999</v>
      </c>
      <c r="CH446" s="3">
        <f t="shared" si="191"/>
        <v>42544</v>
      </c>
      <c r="CI446" s="4">
        <f t="shared" ca="1" si="184"/>
        <v>886653.25</v>
      </c>
      <c r="CJ446" s="4">
        <f t="shared" ca="1" si="185"/>
        <v>108932.73199999999</v>
      </c>
      <c r="CL446" s="4">
        <f t="shared" ca="1" si="186"/>
        <v>995585.98199999996</v>
      </c>
    </row>
    <row r="447" spans="2:90" x14ac:dyDescent="0.15">
      <c r="B447" s="3">
        <f t="shared" si="187"/>
        <v>42545</v>
      </c>
      <c r="C447" s="2">
        <v>13891.9</v>
      </c>
      <c r="E447" s="70">
        <v>42545</v>
      </c>
      <c r="F447" s="69">
        <v>8.65</v>
      </c>
      <c r="G447" s="69">
        <v>2.36</v>
      </c>
      <c r="H447" s="69">
        <v>18.850000000000001</v>
      </c>
      <c r="I447" s="69">
        <v>36.25</v>
      </c>
      <c r="J447" s="69">
        <v>13.14</v>
      </c>
      <c r="K447" s="69">
        <v>12.71</v>
      </c>
      <c r="L447" s="69">
        <v>16.350000000000001</v>
      </c>
      <c r="M447" s="69">
        <v>4.58</v>
      </c>
      <c r="N447" s="69">
        <v>8.27</v>
      </c>
      <c r="O447" s="69">
        <v>8.9766999999999992</v>
      </c>
      <c r="P447" s="69">
        <v>29.98</v>
      </c>
      <c r="Q447" s="69">
        <v>1.08</v>
      </c>
      <c r="R447" s="69">
        <v>5.98</v>
      </c>
      <c r="S447" s="69">
        <v>42.56</v>
      </c>
      <c r="T447" s="69"/>
      <c r="U447">
        <v>42.56</v>
      </c>
      <c r="V447" s="4"/>
      <c r="X447" s="3">
        <f t="shared" si="166"/>
        <v>42545</v>
      </c>
      <c r="Y447" s="40">
        <f ca="1">Y446+SUMIFS('Transactions (Dated)'!$E$2:$E$53,'Transactions (Dated)'!$D$2:$D$53,'Share Values'!$X447,'Transactions (Dated)'!$B$2:$B$53,'Share Values'!Y$11,'Transactions (Dated)'!$C$2:$C$53,"Buy")-SUMIFS('Transactions (Dated)'!$E$2:$E$53,'Transactions (Dated)'!$D$2:$D$53,'Share Values'!$X447,'Transactions (Dated)'!$B$2:$B$53,'Share Values'!Y$11,'Transactions (Dated)'!$C$2:$C$53,"Sell")</f>
        <v>4625</v>
      </c>
      <c r="Z447" s="40">
        <f ca="1">Z446+SUMIFS('Transactions (Dated)'!$E$2:$E$53,'Transactions (Dated)'!$D$2:$D$53,'Share Values'!$X447,'Transactions (Dated)'!$B$2:$B$53,'Share Values'!Z$11,'Transactions (Dated)'!$C$2:$C$53,"Buy")-SUMIFS('Transactions (Dated)'!$E$2:$E$53,'Transactions (Dated)'!$D$2:$D$53,'Share Values'!$X447,'Transactions (Dated)'!$B$2:$B$53,'Share Values'!Z$11,'Transactions (Dated)'!$C$2:$C$53,"Sell")</f>
        <v>9375</v>
      </c>
      <c r="AA447" s="40">
        <f ca="1">AA446+SUMIFS('Transactions (Dated)'!$E$2:$E$53,'Transactions (Dated)'!$D$2:$D$53,'Share Values'!$X447,'Transactions (Dated)'!$B$2:$B$53,'Share Values'!AA$11,'Transactions (Dated)'!$C$2:$C$53,"Buy")-SUMIFS('Transactions (Dated)'!$E$2:$E$53,'Transactions (Dated)'!$D$2:$D$53,'Share Values'!$X447,'Transactions (Dated)'!$B$2:$B$53,'Share Values'!AA$11,'Transactions (Dated)'!$C$2:$C$53,"Sell")</f>
        <v>28857</v>
      </c>
      <c r="AB447" s="40">
        <f ca="1">AB446+SUMIFS('Transactions (Dated)'!$E$2:$E$53,'Transactions (Dated)'!$D$2:$D$53,'Share Values'!$X447,'Transactions (Dated)'!$B$2:$B$53,'Share Values'!AB$11,'Transactions (Dated)'!$C$2:$C$53,"Buy")-SUMIFS('Transactions (Dated)'!$E$2:$E$53,'Transactions (Dated)'!$D$2:$D$53,'Share Values'!$X447,'Transactions (Dated)'!$B$2:$B$53,'Share Values'!AB$11,'Transactions (Dated)'!$C$2:$C$53,"Sell")</f>
        <v>1892</v>
      </c>
      <c r="AC447" s="40">
        <f ca="1">AC446+SUMIFS('Transactions (Dated)'!$E$2:$E$53,'Transactions (Dated)'!$D$2:$D$53,'Share Values'!$X447,'Transactions (Dated)'!$B$2:$B$53,'Share Values'!AC$11,'Transactions (Dated)'!$C$2:$C$53,"Buy")-SUMIFS('Transactions (Dated)'!$E$2:$E$53,'Transactions (Dated)'!$D$2:$D$53,'Share Values'!$X447,'Transactions (Dated)'!$B$2:$B$53,'Share Values'!AC$11,'Transactions (Dated)'!$C$2:$C$53,"Sell")</f>
        <v>2348</v>
      </c>
      <c r="AD447" s="40">
        <f ca="1">AD446+SUMIFS('Transactions (Dated)'!$E$2:$E$53,'Transactions (Dated)'!$D$2:$D$53,'Share Values'!$X447,'Transactions (Dated)'!$B$2:$B$53,'Share Values'!AD$11,'Transactions (Dated)'!$C$2:$C$53,"Buy")-SUMIFS('Transactions (Dated)'!$E$2:$E$53,'Transactions (Dated)'!$D$2:$D$53,'Share Values'!$X447,'Transactions (Dated)'!$B$2:$B$53,'Share Values'!AD$11,'Transactions (Dated)'!$C$2:$C$53,"Sell")</f>
        <v>0</v>
      </c>
      <c r="AE447" s="40">
        <f ca="1">AE446+SUMIFS('Transactions (Dated)'!$E$2:$E$53,'Transactions (Dated)'!$D$2:$D$53,'Share Values'!$X447,'Transactions (Dated)'!$B$2:$B$53,'Share Values'!AE$11,'Transactions (Dated)'!$C$2:$C$53,"Buy")-SUMIFS('Transactions (Dated)'!$E$2:$E$53,'Transactions (Dated)'!$D$2:$D$53,'Share Values'!$X447,'Transactions (Dated)'!$B$2:$B$53,'Share Values'!AE$11,'Transactions (Dated)'!$C$2:$C$53,"Sell")</f>
        <v>2900</v>
      </c>
      <c r="AF447" s="40">
        <f ca="1">AF446+SUMIFS('Transactions (Dated)'!$E$2:$E$53,'Transactions (Dated)'!$D$2:$D$53,'Share Values'!$X447,'Transactions (Dated)'!$B$2:$B$53,'Share Values'!AF$11,'Transactions (Dated)'!$C$2:$C$53,"Buy")-SUMIFS('Transactions (Dated)'!$E$2:$E$53,'Transactions (Dated)'!$D$2:$D$53,'Share Values'!$X447,'Transactions (Dated)'!$B$2:$B$53,'Share Values'!AF$11,'Transactions (Dated)'!$C$2:$C$53,"Sell")</f>
        <v>14201</v>
      </c>
      <c r="AG447" s="40">
        <f ca="1">AG446+SUMIFS('Transactions (Dated)'!$E$2:$E$53,'Transactions (Dated)'!$D$2:$D$53,'Share Values'!$X447,'Transactions (Dated)'!$B$2:$B$53,'Share Values'!AG$11,'Transactions (Dated)'!$C$2:$C$53,"Buy")-SUMIFS('Transactions (Dated)'!$E$2:$E$53,'Transactions (Dated)'!$D$2:$D$53,'Share Values'!$X447,'Transactions (Dated)'!$B$2:$B$53,'Share Values'!AG$11,'Transactions (Dated)'!$C$2:$C$53,"Sell")</f>
        <v>6835</v>
      </c>
      <c r="AH447" s="40">
        <f ca="1">AH446+SUMIFS('Transactions (Dated)'!$E$2:$E$53,'Transactions (Dated)'!$D$2:$D$53,'Share Values'!$X447,'Transactions (Dated)'!$B$2:$B$53,'Share Values'!AH$11,'Transactions (Dated)'!$C$2:$C$53,"Buy")-SUMIFS('Transactions (Dated)'!$E$2:$E$53,'Transactions (Dated)'!$D$2:$D$53,'Share Values'!$X447,'Transactions (Dated)'!$B$2:$B$53,'Share Values'!AH$11,'Transactions (Dated)'!$C$2:$C$53,"Sell")</f>
        <v>0</v>
      </c>
      <c r="AI447" s="40">
        <f ca="1">AI446+SUMIFS('Transactions (Dated)'!$E$2:$E$53,'Transactions (Dated)'!$D$2:$D$53,'Share Values'!$X447,'Transactions (Dated)'!$B$2:$B$53,'Share Values'!AI$11,'Transactions (Dated)'!$C$2:$C$53,"Buy")-SUMIFS('Transactions (Dated)'!$E$2:$E$53,'Transactions (Dated)'!$D$2:$D$53,'Share Values'!$X447,'Transactions (Dated)'!$B$2:$B$53,'Share Values'!AI$11,'Transactions (Dated)'!$C$2:$C$53,"Sell")</f>
        <v>0</v>
      </c>
      <c r="AJ447" s="40">
        <f ca="1">AJ446+SUMIFS('Transactions (Dated)'!$E$2:$E$53,'Transactions (Dated)'!$D$2:$D$53,'Share Values'!$X447,'Transactions (Dated)'!$B$2:$B$53,'Share Values'!AJ$11,'Transactions (Dated)'!$C$2:$C$53,"Buy")-SUMIFS('Transactions (Dated)'!$E$2:$E$53,'Transactions (Dated)'!$D$2:$D$53,'Share Values'!$X447,'Transactions (Dated)'!$B$2:$B$53,'Share Values'!AJ$11,'Transactions (Dated)'!$C$2:$C$53,"Sell")</f>
        <v>0</v>
      </c>
      <c r="AK447" s="40">
        <f ca="1">AK446+SUMIFS('Transactions (Dated)'!$E$2:$E$53,'Transactions (Dated)'!$D$2:$D$53,'Share Values'!$X447,'Transactions (Dated)'!$B$2:$B$53,'Share Values'!AK$11,'Transactions (Dated)'!$C$2:$C$53,"Buy")-SUMIFS('Transactions (Dated)'!$E$2:$E$53,'Transactions (Dated)'!$D$2:$D$53,'Share Values'!$X447,'Transactions (Dated)'!$B$2:$B$53,'Share Values'!AK$11,'Transactions (Dated)'!$C$2:$C$53,"Sell")</f>
        <v>0</v>
      </c>
      <c r="AL447" s="40">
        <f ca="1">AL446+SUMIFS('Transactions (Dated)'!$E$2:$E$53,'Transactions (Dated)'!$D$2:$D$53,'Share Values'!$X447,'Transactions (Dated)'!$B$2:$B$53,'Share Values'!AL$11,'Transactions (Dated)'!$C$2:$C$53,"Buy")-SUMIFS('Transactions (Dated)'!$E$2:$E$53,'Transactions (Dated)'!$D$2:$D$53,'Share Values'!$X447,'Transactions (Dated)'!$B$2:$B$53,'Share Values'!AL$11,'Transactions (Dated)'!$C$2:$C$53,"Sell")</f>
        <v>0</v>
      </c>
      <c r="AM447" s="40">
        <f ca="1">AM446+SUMIFS('Transactions (Dated)'!$E$2:$E$53,'Transactions (Dated)'!$D$2:$D$53,'Share Values'!$X447,'Transactions (Dated)'!$B$2:$B$53,'Share Values'!AM$11,'Transactions (Dated)'!$C$2:$C$53,"Buy")-SUMIFS('Transactions (Dated)'!$E$2:$E$53,'Transactions (Dated)'!$D$2:$D$53,'Share Values'!$X447,'Transactions (Dated)'!$B$2:$B$53,'Share Values'!AM$11,'Transactions (Dated)'!$C$2:$C$53,"Sell")</f>
        <v>0</v>
      </c>
      <c r="AN447" s="40">
        <f ca="1">AN446+SUMIFS('Transactions (Dated)'!$E$2:$E$53,'Transactions (Dated)'!$D$2:$D$53,'Share Values'!$X447,'Transactions (Dated)'!$B$2:$B$53,'Share Values'!AN$11,'Transactions (Dated)'!$C$2:$C$53,"Buy")-SUMIFS('Transactions (Dated)'!$E$2:$E$53,'Transactions (Dated)'!$D$2:$D$53,'Share Values'!$X447,'Transactions (Dated)'!$B$2:$B$53,'Share Values'!AN$11,'Transactions (Dated)'!$C$2:$C$53,"Sell")</f>
        <v>0</v>
      </c>
      <c r="AO447" s="40"/>
      <c r="AQ447" s="3">
        <f t="shared" si="167"/>
        <v>42545</v>
      </c>
      <c r="AR447" s="6">
        <f t="shared" ca="1" si="168"/>
        <v>40006.25</v>
      </c>
      <c r="AS447" s="6">
        <f t="shared" ca="1" si="169"/>
        <v>22125</v>
      </c>
      <c r="AT447" s="6">
        <f t="shared" ca="1" si="170"/>
        <v>543954.45000000007</v>
      </c>
      <c r="AU447" s="6">
        <f t="shared" ca="1" si="171"/>
        <v>68585</v>
      </c>
      <c r="AV447" s="6">
        <f t="shared" ca="1" si="172"/>
        <v>30852.720000000001</v>
      </c>
      <c r="AW447" s="6">
        <f t="shared" ca="1" si="173"/>
        <v>0</v>
      </c>
      <c r="AX447" s="6">
        <f t="shared" ca="1" si="174"/>
        <v>47415.000000000007</v>
      </c>
      <c r="AY447" s="6">
        <f t="shared" ca="1" si="175"/>
        <v>65040.58</v>
      </c>
      <c r="AZ447" s="6">
        <f t="shared" ca="1" si="176"/>
        <v>56525.45</v>
      </c>
      <c r="BA447" s="6">
        <f t="shared" ca="1" si="177"/>
        <v>0</v>
      </c>
      <c r="BB447" s="6">
        <f t="shared" ca="1" si="178"/>
        <v>0</v>
      </c>
      <c r="BC447" s="6">
        <f t="shared" ca="1" si="179"/>
        <v>0</v>
      </c>
      <c r="BD447" s="6">
        <f t="shared" ca="1" si="180"/>
        <v>0</v>
      </c>
      <c r="BE447" s="6">
        <f t="shared" ca="1" si="181"/>
        <v>0</v>
      </c>
      <c r="BF447" s="6">
        <f t="shared" ca="1" si="188"/>
        <v>0</v>
      </c>
      <c r="BG447" s="6">
        <f t="shared" ca="1" si="189"/>
        <v>0</v>
      </c>
      <c r="BH447" s="6"/>
      <c r="BJ447" s="4">
        <f t="shared" ca="1" si="182"/>
        <v>874504.45</v>
      </c>
      <c r="BL447" s="3">
        <f t="shared" si="183"/>
        <v>42545</v>
      </c>
      <c r="BM447" s="6">
        <f>BM446+SUMIFS('Transactions (Dated)'!G:G,'Transactions (Dated)'!D:D,'Share Values'!AQ447)</f>
        <v>64398.239999999991</v>
      </c>
      <c r="BN447" s="6">
        <f ca="1">BN446+SUMIFS('Transactions (Dated)'!$F:$F,'Transactions (Dated)'!$D:$D,$BL447,'Transactions (Dated)'!$B:$B,BN$11,'Transactions (Dated)'!$C:$C,"Dividend (paid to cash)")*Y447</f>
        <v>0</v>
      </c>
      <c r="BO447" s="6">
        <f ca="1">BO446+SUMIFS('Transactions (Dated)'!$F:$F,'Transactions (Dated)'!$D:$D,$BL447,'Transactions (Dated)'!$B:$B,BO$11,'Transactions (Dated)'!$C:$C,"Dividend (paid to cash)")*Z447</f>
        <v>2421.875</v>
      </c>
      <c r="BP447" s="6">
        <f ca="1">BP446+SUMIFS('Transactions (Dated)'!$F:$F,'Transactions (Dated)'!$D:$D,$BL447,'Transactions (Dated)'!$B:$B,BP$11,'Transactions (Dated)'!$C:$C,"Dividend (paid to cash)")*AA447</f>
        <v>39975.296999999999</v>
      </c>
      <c r="BQ447" s="6">
        <f ca="1">BQ446+SUMIFS('Transactions (Dated)'!$F:$F,'Transactions (Dated)'!$D:$D,$BL447,'Transactions (Dated)'!$B:$B,BQ$11,'Transactions (Dated)'!$C:$C,"Dividend (paid to cash)")*AB447</f>
        <v>397.32000000000005</v>
      </c>
      <c r="BR447" s="6">
        <f ca="1">BR446+SUMIFS('Transactions (Dated)'!$F:$F,'Transactions (Dated)'!$D:$D,$BL447,'Transactions (Dated)'!$B:$B,BR$11,'Transactions (Dated)'!$C:$C,"Dividend (paid to cash)")*AC447</f>
        <v>0</v>
      </c>
      <c r="BS447" s="6">
        <f ca="1">BS446+SUMIFS('Transactions (Dated)'!$F:$F,'Transactions (Dated)'!$D:$D,$BL447,'Transactions (Dated)'!$B:$B,BS$11,'Transactions (Dated)'!$C:$C,"Dividend (paid to cash)")*AD447</f>
        <v>0</v>
      </c>
      <c r="BT447" s="6">
        <f ca="1">BT446+SUMIFS('Transactions (Dated)'!$F:$F,'Transactions (Dated)'!$D:$D,$BL447,'Transactions (Dated)'!$B:$B,BT$11,'Transactions (Dated)'!$C:$C,"Dividend (paid to cash)")*AE447</f>
        <v>1740</v>
      </c>
      <c r="BU447" s="6">
        <f ca="1">BU446+SUMIFS('Transactions (Dated)'!$F:$F,'Transactions (Dated)'!$D:$D,$BL447,'Transactions (Dated)'!$B:$B,BU$11,'Transactions (Dated)'!$C:$C,"Dividend (paid to cash)")*AF447</f>
        <v>0</v>
      </c>
      <c r="BV447" s="6">
        <f ca="1">BV446+SUMIFS('Transactions (Dated)'!$F:$F,'Transactions (Dated)'!$D:$D,$BL447,'Transactions (Dated)'!$B:$B,BV$11,'Transactions (Dated)'!$C:$C,"Dividend (paid to cash)")*AG447</f>
        <v>0</v>
      </c>
      <c r="BW447" s="6">
        <f ca="1">BW446+SUMIFS('Transactions (Dated)'!$F:$F,'Transactions (Dated)'!$D:$D,$BL447,'Transactions (Dated)'!$B:$B,BW$11,'Transactions (Dated)'!$C:$C,"Dividend (paid to cash)")*AH447</f>
        <v>0</v>
      </c>
      <c r="BX447" s="6">
        <f ca="1">BX446+SUMIFS('Transactions (Dated)'!$F:$F,'Transactions (Dated)'!$D:$D,$BL447,'Transactions (Dated)'!$B:$B,BX$11,'Transactions (Dated)'!$C:$C,"Dividend (paid to cash)")*AI447</f>
        <v>0</v>
      </c>
      <c r="BY447" s="6">
        <f ca="1">BY446+SUMIFS('Transactions (Dated)'!$F:$F,'Transactions (Dated)'!$D:$D,$BL447,'Transactions (Dated)'!$B:$B,BY$11,'Transactions (Dated)'!$C:$C,"Dividend (paid to cash)")*AJ447</f>
        <v>0</v>
      </c>
      <c r="BZ447" s="6">
        <f ca="1">BZ446+SUMIFS('Transactions (Dated)'!$F:$F,'Transactions (Dated)'!$D:$D,$BL447,'Transactions (Dated)'!$B:$B,BZ$11,'Transactions (Dated)'!$C:$C,"Dividend (paid to cash)")*AK447</f>
        <v>0</v>
      </c>
      <c r="CA447" s="6">
        <f ca="1">CA446+SUMIFS('Transactions (Dated)'!$F:$F,'Transactions (Dated)'!$D:$D,$BL447,'Transactions (Dated)'!$B:$B,CA$11,'Transactions (Dated)'!$C:$C,"Dividend (paid to cash)")*AL447</f>
        <v>0</v>
      </c>
      <c r="CB447" s="6">
        <v>0</v>
      </c>
      <c r="CC447" s="6">
        <v>0</v>
      </c>
      <c r="CD447" s="6"/>
      <c r="CF447" s="6">
        <f t="shared" ca="1" si="190"/>
        <v>108932.73199999999</v>
      </c>
      <c r="CH447" s="3">
        <f t="shared" si="191"/>
        <v>42545</v>
      </c>
      <c r="CI447" s="4">
        <f t="shared" ca="1" si="184"/>
        <v>874504.45</v>
      </c>
      <c r="CJ447" s="4">
        <f t="shared" ca="1" si="185"/>
        <v>108932.73199999999</v>
      </c>
      <c r="CL447" s="4">
        <f t="shared" ca="1" si="186"/>
        <v>983437.18199999991</v>
      </c>
    </row>
    <row r="448" spans="2:90" x14ac:dyDescent="0.15">
      <c r="B448" s="3">
        <f t="shared" si="187"/>
        <v>42548</v>
      </c>
      <c r="C448" s="2">
        <v>13689.8</v>
      </c>
      <c r="E448" s="70">
        <v>42548</v>
      </c>
      <c r="F448" s="69">
        <v>8.24</v>
      </c>
      <c r="G448" s="69">
        <v>2.29</v>
      </c>
      <c r="H448" s="69">
        <v>18.43</v>
      </c>
      <c r="I448" s="69">
        <v>36.340000000000003</v>
      </c>
      <c r="J448" s="69">
        <v>12.67</v>
      </c>
      <c r="K448" s="69">
        <v>12.64</v>
      </c>
      <c r="L448" s="69">
        <v>16.329999999999998</v>
      </c>
      <c r="M448" s="69">
        <v>4.7300000000000004</v>
      </c>
      <c r="N448" s="69">
        <v>8.73</v>
      </c>
      <c r="O448" s="69">
        <v>9.0167000000000002</v>
      </c>
      <c r="P448" s="69">
        <v>29.71</v>
      </c>
      <c r="Q448" s="69">
        <v>1</v>
      </c>
      <c r="R448" s="69">
        <v>5.57</v>
      </c>
      <c r="S448" s="69">
        <v>42.86</v>
      </c>
      <c r="T448" s="69"/>
      <c r="U448">
        <v>42.86</v>
      </c>
      <c r="V448" s="4"/>
      <c r="X448" s="3">
        <f t="shared" si="166"/>
        <v>42548</v>
      </c>
      <c r="Y448" s="40">
        <f ca="1">Y447+SUMIFS('Transactions (Dated)'!$E$2:$E$53,'Transactions (Dated)'!$D$2:$D$53,'Share Values'!$X448,'Transactions (Dated)'!$B$2:$B$53,'Share Values'!Y$11,'Transactions (Dated)'!$C$2:$C$53,"Buy")-SUMIFS('Transactions (Dated)'!$E$2:$E$53,'Transactions (Dated)'!$D$2:$D$53,'Share Values'!$X448,'Transactions (Dated)'!$B$2:$B$53,'Share Values'!Y$11,'Transactions (Dated)'!$C$2:$C$53,"Sell")</f>
        <v>4625</v>
      </c>
      <c r="Z448" s="40">
        <f ca="1">Z447+SUMIFS('Transactions (Dated)'!$E$2:$E$53,'Transactions (Dated)'!$D$2:$D$53,'Share Values'!$X448,'Transactions (Dated)'!$B$2:$B$53,'Share Values'!Z$11,'Transactions (Dated)'!$C$2:$C$53,"Buy")-SUMIFS('Transactions (Dated)'!$E$2:$E$53,'Transactions (Dated)'!$D$2:$D$53,'Share Values'!$X448,'Transactions (Dated)'!$B$2:$B$53,'Share Values'!Z$11,'Transactions (Dated)'!$C$2:$C$53,"Sell")</f>
        <v>9375</v>
      </c>
      <c r="AA448" s="40">
        <f ca="1">AA447+SUMIFS('Transactions (Dated)'!$E$2:$E$53,'Transactions (Dated)'!$D$2:$D$53,'Share Values'!$X448,'Transactions (Dated)'!$B$2:$B$53,'Share Values'!AA$11,'Transactions (Dated)'!$C$2:$C$53,"Buy")-SUMIFS('Transactions (Dated)'!$E$2:$E$53,'Transactions (Dated)'!$D$2:$D$53,'Share Values'!$X448,'Transactions (Dated)'!$B$2:$B$53,'Share Values'!AA$11,'Transactions (Dated)'!$C$2:$C$53,"Sell")</f>
        <v>28857</v>
      </c>
      <c r="AB448" s="40">
        <f ca="1">AB447+SUMIFS('Transactions (Dated)'!$E$2:$E$53,'Transactions (Dated)'!$D$2:$D$53,'Share Values'!$X448,'Transactions (Dated)'!$B$2:$B$53,'Share Values'!AB$11,'Transactions (Dated)'!$C$2:$C$53,"Buy")-SUMIFS('Transactions (Dated)'!$E$2:$E$53,'Transactions (Dated)'!$D$2:$D$53,'Share Values'!$X448,'Transactions (Dated)'!$B$2:$B$53,'Share Values'!AB$11,'Transactions (Dated)'!$C$2:$C$53,"Sell")</f>
        <v>1892</v>
      </c>
      <c r="AC448" s="40">
        <f ca="1">AC447+SUMIFS('Transactions (Dated)'!$E$2:$E$53,'Transactions (Dated)'!$D$2:$D$53,'Share Values'!$X448,'Transactions (Dated)'!$B$2:$B$53,'Share Values'!AC$11,'Transactions (Dated)'!$C$2:$C$53,"Buy")-SUMIFS('Transactions (Dated)'!$E$2:$E$53,'Transactions (Dated)'!$D$2:$D$53,'Share Values'!$X448,'Transactions (Dated)'!$B$2:$B$53,'Share Values'!AC$11,'Transactions (Dated)'!$C$2:$C$53,"Sell")</f>
        <v>2348</v>
      </c>
      <c r="AD448" s="40">
        <f ca="1">AD447+SUMIFS('Transactions (Dated)'!$E$2:$E$53,'Transactions (Dated)'!$D$2:$D$53,'Share Values'!$X448,'Transactions (Dated)'!$B$2:$B$53,'Share Values'!AD$11,'Transactions (Dated)'!$C$2:$C$53,"Buy")-SUMIFS('Transactions (Dated)'!$E$2:$E$53,'Transactions (Dated)'!$D$2:$D$53,'Share Values'!$X448,'Transactions (Dated)'!$B$2:$B$53,'Share Values'!AD$11,'Transactions (Dated)'!$C$2:$C$53,"Sell")</f>
        <v>0</v>
      </c>
      <c r="AE448" s="40">
        <f ca="1">AE447+SUMIFS('Transactions (Dated)'!$E$2:$E$53,'Transactions (Dated)'!$D$2:$D$53,'Share Values'!$X448,'Transactions (Dated)'!$B$2:$B$53,'Share Values'!AE$11,'Transactions (Dated)'!$C$2:$C$53,"Buy")-SUMIFS('Transactions (Dated)'!$E$2:$E$53,'Transactions (Dated)'!$D$2:$D$53,'Share Values'!$X448,'Transactions (Dated)'!$B$2:$B$53,'Share Values'!AE$11,'Transactions (Dated)'!$C$2:$C$53,"Sell")</f>
        <v>2900</v>
      </c>
      <c r="AF448" s="40">
        <f ca="1">AF447+SUMIFS('Transactions (Dated)'!$E$2:$E$53,'Transactions (Dated)'!$D$2:$D$53,'Share Values'!$X448,'Transactions (Dated)'!$B$2:$B$53,'Share Values'!AF$11,'Transactions (Dated)'!$C$2:$C$53,"Buy")-SUMIFS('Transactions (Dated)'!$E$2:$E$53,'Transactions (Dated)'!$D$2:$D$53,'Share Values'!$X448,'Transactions (Dated)'!$B$2:$B$53,'Share Values'!AF$11,'Transactions (Dated)'!$C$2:$C$53,"Sell")</f>
        <v>14201</v>
      </c>
      <c r="AG448" s="40">
        <f ca="1">AG447+SUMIFS('Transactions (Dated)'!$E$2:$E$53,'Transactions (Dated)'!$D$2:$D$53,'Share Values'!$X448,'Transactions (Dated)'!$B$2:$B$53,'Share Values'!AG$11,'Transactions (Dated)'!$C$2:$C$53,"Buy")-SUMIFS('Transactions (Dated)'!$E$2:$E$53,'Transactions (Dated)'!$D$2:$D$53,'Share Values'!$X448,'Transactions (Dated)'!$B$2:$B$53,'Share Values'!AG$11,'Transactions (Dated)'!$C$2:$C$53,"Sell")</f>
        <v>6835</v>
      </c>
      <c r="AH448" s="40">
        <f ca="1">AH447+SUMIFS('Transactions (Dated)'!$E$2:$E$53,'Transactions (Dated)'!$D$2:$D$53,'Share Values'!$X448,'Transactions (Dated)'!$B$2:$B$53,'Share Values'!AH$11,'Transactions (Dated)'!$C$2:$C$53,"Buy")-SUMIFS('Transactions (Dated)'!$E$2:$E$53,'Transactions (Dated)'!$D$2:$D$53,'Share Values'!$X448,'Transactions (Dated)'!$B$2:$B$53,'Share Values'!AH$11,'Transactions (Dated)'!$C$2:$C$53,"Sell")</f>
        <v>0</v>
      </c>
      <c r="AI448" s="40">
        <f ca="1">AI447+SUMIFS('Transactions (Dated)'!$E$2:$E$53,'Transactions (Dated)'!$D$2:$D$53,'Share Values'!$X448,'Transactions (Dated)'!$B$2:$B$53,'Share Values'!AI$11,'Transactions (Dated)'!$C$2:$C$53,"Buy")-SUMIFS('Transactions (Dated)'!$E$2:$E$53,'Transactions (Dated)'!$D$2:$D$53,'Share Values'!$X448,'Transactions (Dated)'!$B$2:$B$53,'Share Values'!AI$11,'Transactions (Dated)'!$C$2:$C$53,"Sell")</f>
        <v>0</v>
      </c>
      <c r="AJ448" s="40">
        <f ca="1">AJ447+SUMIFS('Transactions (Dated)'!$E$2:$E$53,'Transactions (Dated)'!$D$2:$D$53,'Share Values'!$X448,'Transactions (Dated)'!$B$2:$B$53,'Share Values'!AJ$11,'Transactions (Dated)'!$C$2:$C$53,"Buy")-SUMIFS('Transactions (Dated)'!$E$2:$E$53,'Transactions (Dated)'!$D$2:$D$53,'Share Values'!$X448,'Transactions (Dated)'!$B$2:$B$53,'Share Values'!AJ$11,'Transactions (Dated)'!$C$2:$C$53,"Sell")</f>
        <v>0</v>
      </c>
      <c r="AK448" s="40">
        <f ca="1">AK447+SUMIFS('Transactions (Dated)'!$E$2:$E$53,'Transactions (Dated)'!$D$2:$D$53,'Share Values'!$X448,'Transactions (Dated)'!$B$2:$B$53,'Share Values'!AK$11,'Transactions (Dated)'!$C$2:$C$53,"Buy")-SUMIFS('Transactions (Dated)'!$E$2:$E$53,'Transactions (Dated)'!$D$2:$D$53,'Share Values'!$X448,'Transactions (Dated)'!$B$2:$B$53,'Share Values'!AK$11,'Transactions (Dated)'!$C$2:$C$53,"Sell")</f>
        <v>0</v>
      </c>
      <c r="AL448" s="40">
        <f ca="1">AL447+SUMIFS('Transactions (Dated)'!$E$2:$E$53,'Transactions (Dated)'!$D$2:$D$53,'Share Values'!$X448,'Transactions (Dated)'!$B$2:$B$53,'Share Values'!AL$11,'Transactions (Dated)'!$C$2:$C$53,"Buy")-SUMIFS('Transactions (Dated)'!$E$2:$E$53,'Transactions (Dated)'!$D$2:$D$53,'Share Values'!$X448,'Transactions (Dated)'!$B$2:$B$53,'Share Values'!AL$11,'Transactions (Dated)'!$C$2:$C$53,"Sell")</f>
        <v>0</v>
      </c>
      <c r="AM448" s="40">
        <f ca="1">AM447+SUMIFS('Transactions (Dated)'!$E$2:$E$53,'Transactions (Dated)'!$D$2:$D$53,'Share Values'!$X448,'Transactions (Dated)'!$B$2:$B$53,'Share Values'!AM$11,'Transactions (Dated)'!$C$2:$C$53,"Buy")-SUMIFS('Transactions (Dated)'!$E$2:$E$53,'Transactions (Dated)'!$D$2:$D$53,'Share Values'!$X448,'Transactions (Dated)'!$B$2:$B$53,'Share Values'!AM$11,'Transactions (Dated)'!$C$2:$C$53,"Sell")</f>
        <v>0</v>
      </c>
      <c r="AN448" s="40">
        <f ca="1">AN447+SUMIFS('Transactions (Dated)'!$E$2:$E$53,'Transactions (Dated)'!$D$2:$D$53,'Share Values'!$X448,'Transactions (Dated)'!$B$2:$B$53,'Share Values'!AN$11,'Transactions (Dated)'!$C$2:$C$53,"Buy")-SUMIFS('Transactions (Dated)'!$E$2:$E$53,'Transactions (Dated)'!$D$2:$D$53,'Share Values'!$X448,'Transactions (Dated)'!$B$2:$B$53,'Share Values'!AN$11,'Transactions (Dated)'!$C$2:$C$53,"Sell")</f>
        <v>0</v>
      </c>
      <c r="AO448" s="40"/>
      <c r="AQ448" s="3">
        <f t="shared" si="167"/>
        <v>42548</v>
      </c>
      <c r="AR448" s="6">
        <f t="shared" ca="1" si="168"/>
        <v>38110</v>
      </c>
      <c r="AS448" s="6">
        <f t="shared" ca="1" si="169"/>
        <v>21468.75</v>
      </c>
      <c r="AT448" s="6">
        <f t="shared" ca="1" si="170"/>
        <v>531834.51</v>
      </c>
      <c r="AU448" s="6">
        <f t="shared" ca="1" si="171"/>
        <v>68755.280000000013</v>
      </c>
      <c r="AV448" s="6">
        <f t="shared" ca="1" si="172"/>
        <v>29749.16</v>
      </c>
      <c r="AW448" s="6">
        <f t="shared" ca="1" si="173"/>
        <v>0</v>
      </c>
      <c r="AX448" s="6">
        <f t="shared" ca="1" si="174"/>
        <v>47356.999999999993</v>
      </c>
      <c r="AY448" s="6">
        <f t="shared" ca="1" si="175"/>
        <v>67170.73000000001</v>
      </c>
      <c r="AZ448" s="6">
        <f t="shared" ca="1" si="176"/>
        <v>59669.55</v>
      </c>
      <c r="BA448" s="6">
        <f t="shared" ca="1" si="177"/>
        <v>0</v>
      </c>
      <c r="BB448" s="6">
        <f t="shared" ca="1" si="178"/>
        <v>0</v>
      </c>
      <c r="BC448" s="6">
        <f t="shared" ca="1" si="179"/>
        <v>0</v>
      </c>
      <c r="BD448" s="6">
        <f t="shared" ca="1" si="180"/>
        <v>0</v>
      </c>
      <c r="BE448" s="6">
        <f t="shared" ca="1" si="181"/>
        <v>0</v>
      </c>
      <c r="BF448" s="6">
        <f t="shared" ca="1" si="188"/>
        <v>0</v>
      </c>
      <c r="BG448" s="6">
        <f t="shared" ca="1" si="189"/>
        <v>0</v>
      </c>
      <c r="BH448" s="6"/>
      <c r="BJ448" s="4">
        <f t="shared" ca="1" si="182"/>
        <v>864114.9800000001</v>
      </c>
      <c r="BL448" s="3">
        <f t="shared" si="183"/>
        <v>42548</v>
      </c>
      <c r="BM448" s="6">
        <f>BM447+SUMIFS('Transactions (Dated)'!G:G,'Transactions (Dated)'!D:D,'Share Values'!AQ448)</f>
        <v>64398.239999999991</v>
      </c>
      <c r="BN448" s="6">
        <f ca="1">BN447+SUMIFS('Transactions (Dated)'!$F:$F,'Transactions (Dated)'!$D:$D,$BL448,'Transactions (Dated)'!$B:$B,BN$11,'Transactions (Dated)'!$C:$C,"Dividend (paid to cash)")*Y448</f>
        <v>0</v>
      </c>
      <c r="BO448" s="6">
        <f ca="1">BO447+SUMIFS('Transactions (Dated)'!$F:$F,'Transactions (Dated)'!$D:$D,$BL448,'Transactions (Dated)'!$B:$B,BO$11,'Transactions (Dated)'!$C:$C,"Dividend (paid to cash)")*Z448</f>
        <v>2421.875</v>
      </c>
      <c r="BP448" s="6">
        <f ca="1">BP447+SUMIFS('Transactions (Dated)'!$F:$F,'Transactions (Dated)'!$D:$D,$BL448,'Transactions (Dated)'!$B:$B,BP$11,'Transactions (Dated)'!$C:$C,"Dividend (paid to cash)")*AA448</f>
        <v>44015.277000000002</v>
      </c>
      <c r="BQ448" s="6">
        <f ca="1">BQ447+SUMIFS('Transactions (Dated)'!$F:$F,'Transactions (Dated)'!$D:$D,$BL448,'Transactions (Dated)'!$B:$B,BQ$11,'Transactions (Dated)'!$C:$C,"Dividend (paid to cash)")*AB448</f>
        <v>397.32000000000005</v>
      </c>
      <c r="BR448" s="6">
        <f ca="1">BR447+SUMIFS('Transactions (Dated)'!$F:$F,'Transactions (Dated)'!$D:$D,$BL448,'Transactions (Dated)'!$B:$B,BR$11,'Transactions (Dated)'!$C:$C,"Dividend (paid to cash)")*AC448</f>
        <v>0</v>
      </c>
      <c r="BS448" s="6">
        <f ca="1">BS447+SUMIFS('Transactions (Dated)'!$F:$F,'Transactions (Dated)'!$D:$D,$BL448,'Transactions (Dated)'!$B:$B,BS$11,'Transactions (Dated)'!$C:$C,"Dividend (paid to cash)")*AD448</f>
        <v>0</v>
      </c>
      <c r="BT448" s="6">
        <f ca="1">BT447+SUMIFS('Transactions (Dated)'!$F:$F,'Transactions (Dated)'!$D:$D,$BL448,'Transactions (Dated)'!$B:$B,BT$11,'Transactions (Dated)'!$C:$C,"Dividend (paid to cash)")*AE448</f>
        <v>1740</v>
      </c>
      <c r="BU448" s="6">
        <f ca="1">BU447+SUMIFS('Transactions (Dated)'!$F:$F,'Transactions (Dated)'!$D:$D,$BL448,'Transactions (Dated)'!$B:$B,BU$11,'Transactions (Dated)'!$C:$C,"Dividend (paid to cash)")*AF448</f>
        <v>0</v>
      </c>
      <c r="BV448" s="6">
        <f ca="1">BV447+SUMIFS('Transactions (Dated)'!$F:$F,'Transactions (Dated)'!$D:$D,$BL448,'Transactions (Dated)'!$B:$B,BV$11,'Transactions (Dated)'!$C:$C,"Dividend (paid to cash)")*AG448</f>
        <v>0</v>
      </c>
      <c r="BW448" s="6">
        <f ca="1">BW447+SUMIFS('Transactions (Dated)'!$F:$F,'Transactions (Dated)'!$D:$D,$BL448,'Transactions (Dated)'!$B:$B,BW$11,'Transactions (Dated)'!$C:$C,"Dividend (paid to cash)")*AH448</f>
        <v>0</v>
      </c>
      <c r="BX448" s="6">
        <f ca="1">BX447+SUMIFS('Transactions (Dated)'!$F:$F,'Transactions (Dated)'!$D:$D,$BL448,'Transactions (Dated)'!$B:$B,BX$11,'Transactions (Dated)'!$C:$C,"Dividend (paid to cash)")*AI448</f>
        <v>0</v>
      </c>
      <c r="BY448" s="6">
        <f ca="1">BY447+SUMIFS('Transactions (Dated)'!$F:$F,'Transactions (Dated)'!$D:$D,$BL448,'Transactions (Dated)'!$B:$B,BY$11,'Transactions (Dated)'!$C:$C,"Dividend (paid to cash)")*AJ448</f>
        <v>0</v>
      </c>
      <c r="BZ448" s="6">
        <f ca="1">BZ447+SUMIFS('Transactions (Dated)'!$F:$F,'Transactions (Dated)'!$D:$D,$BL448,'Transactions (Dated)'!$B:$B,BZ$11,'Transactions (Dated)'!$C:$C,"Dividend (paid to cash)")*AK448</f>
        <v>0</v>
      </c>
      <c r="CA448" s="6">
        <f ca="1">CA447+SUMIFS('Transactions (Dated)'!$F:$F,'Transactions (Dated)'!$D:$D,$BL448,'Transactions (Dated)'!$B:$B,CA$11,'Transactions (Dated)'!$C:$C,"Dividend (paid to cash)")*AL448</f>
        <v>0</v>
      </c>
      <c r="CB448" s="6">
        <v>0</v>
      </c>
      <c r="CC448" s="6">
        <v>0</v>
      </c>
      <c r="CD448" s="6"/>
      <c r="CF448" s="6">
        <f t="shared" ca="1" si="190"/>
        <v>112972.712</v>
      </c>
      <c r="CH448" s="3">
        <f t="shared" si="191"/>
        <v>42548</v>
      </c>
      <c r="CI448" s="4">
        <f t="shared" ca="1" si="184"/>
        <v>864114.9800000001</v>
      </c>
      <c r="CJ448" s="4">
        <f t="shared" ca="1" si="185"/>
        <v>112972.712</v>
      </c>
      <c r="CL448" s="4">
        <f t="shared" ca="1" si="186"/>
        <v>977087.69200000004</v>
      </c>
    </row>
    <row r="449" spans="2:90" x14ac:dyDescent="0.15">
      <c r="B449" s="3">
        <f t="shared" si="187"/>
        <v>42549</v>
      </c>
      <c r="C449" s="2">
        <v>13842.7</v>
      </c>
      <c r="E449" s="70">
        <v>42549</v>
      </c>
      <c r="F449" s="69">
        <v>8.44</v>
      </c>
      <c r="G449" s="69">
        <v>2.42</v>
      </c>
      <c r="H449" s="69">
        <v>18.649999999999999</v>
      </c>
      <c r="I449" s="69">
        <v>36.729999999999997</v>
      </c>
      <c r="J449" s="69">
        <v>12.85</v>
      </c>
      <c r="K449" s="69">
        <v>12.82</v>
      </c>
      <c r="L449" s="69">
        <v>16.329999999999998</v>
      </c>
      <c r="M449" s="69">
        <v>4.66</v>
      </c>
      <c r="N449" s="69">
        <v>8.65</v>
      </c>
      <c r="O449" s="69">
        <v>8.89</v>
      </c>
      <c r="P449" s="69">
        <v>29.79</v>
      </c>
      <c r="Q449" s="69">
        <v>1.05</v>
      </c>
      <c r="R449" s="69">
        <v>5.82</v>
      </c>
      <c r="S449" s="69">
        <v>42.8</v>
      </c>
      <c r="T449" s="69"/>
      <c r="U449">
        <v>42.8</v>
      </c>
      <c r="V449" s="4"/>
      <c r="X449" s="3">
        <f t="shared" si="166"/>
        <v>42549</v>
      </c>
      <c r="Y449" s="40">
        <f ca="1">Y448+SUMIFS('Transactions (Dated)'!$E$2:$E$53,'Transactions (Dated)'!$D$2:$D$53,'Share Values'!$X449,'Transactions (Dated)'!$B$2:$B$53,'Share Values'!Y$11,'Transactions (Dated)'!$C$2:$C$53,"Buy")-SUMIFS('Transactions (Dated)'!$E$2:$E$53,'Transactions (Dated)'!$D$2:$D$53,'Share Values'!$X449,'Transactions (Dated)'!$B$2:$B$53,'Share Values'!Y$11,'Transactions (Dated)'!$C$2:$C$53,"Sell")</f>
        <v>4625</v>
      </c>
      <c r="Z449" s="40">
        <f ca="1">Z448+SUMIFS('Transactions (Dated)'!$E$2:$E$53,'Transactions (Dated)'!$D$2:$D$53,'Share Values'!$X449,'Transactions (Dated)'!$B$2:$B$53,'Share Values'!Z$11,'Transactions (Dated)'!$C$2:$C$53,"Buy")-SUMIFS('Transactions (Dated)'!$E$2:$E$53,'Transactions (Dated)'!$D$2:$D$53,'Share Values'!$X449,'Transactions (Dated)'!$B$2:$B$53,'Share Values'!Z$11,'Transactions (Dated)'!$C$2:$C$53,"Sell")</f>
        <v>9375</v>
      </c>
      <c r="AA449" s="40">
        <f ca="1">AA448+SUMIFS('Transactions (Dated)'!$E$2:$E$53,'Transactions (Dated)'!$D$2:$D$53,'Share Values'!$X449,'Transactions (Dated)'!$B$2:$B$53,'Share Values'!AA$11,'Transactions (Dated)'!$C$2:$C$53,"Buy")-SUMIFS('Transactions (Dated)'!$E$2:$E$53,'Transactions (Dated)'!$D$2:$D$53,'Share Values'!$X449,'Transactions (Dated)'!$B$2:$B$53,'Share Values'!AA$11,'Transactions (Dated)'!$C$2:$C$53,"Sell")</f>
        <v>28857</v>
      </c>
      <c r="AB449" s="40">
        <f ca="1">AB448+SUMIFS('Transactions (Dated)'!$E$2:$E$53,'Transactions (Dated)'!$D$2:$D$53,'Share Values'!$X449,'Transactions (Dated)'!$B$2:$B$53,'Share Values'!AB$11,'Transactions (Dated)'!$C$2:$C$53,"Buy")-SUMIFS('Transactions (Dated)'!$E$2:$E$53,'Transactions (Dated)'!$D$2:$D$53,'Share Values'!$X449,'Transactions (Dated)'!$B$2:$B$53,'Share Values'!AB$11,'Transactions (Dated)'!$C$2:$C$53,"Sell")</f>
        <v>1892</v>
      </c>
      <c r="AC449" s="40">
        <f ca="1">AC448+SUMIFS('Transactions (Dated)'!$E$2:$E$53,'Transactions (Dated)'!$D$2:$D$53,'Share Values'!$X449,'Transactions (Dated)'!$B$2:$B$53,'Share Values'!AC$11,'Transactions (Dated)'!$C$2:$C$53,"Buy")-SUMIFS('Transactions (Dated)'!$E$2:$E$53,'Transactions (Dated)'!$D$2:$D$53,'Share Values'!$X449,'Transactions (Dated)'!$B$2:$B$53,'Share Values'!AC$11,'Transactions (Dated)'!$C$2:$C$53,"Sell")</f>
        <v>2348</v>
      </c>
      <c r="AD449" s="40">
        <f ca="1">AD448+SUMIFS('Transactions (Dated)'!$E$2:$E$53,'Transactions (Dated)'!$D$2:$D$53,'Share Values'!$X449,'Transactions (Dated)'!$B$2:$B$53,'Share Values'!AD$11,'Transactions (Dated)'!$C$2:$C$53,"Buy")-SUMIFS('Transactions (Dated)'!$E$2:$E$53,'Transactions (Dated)'!$D$2:$D$53,'Share Values'!$X449,'Transactions (Dated)'!$B$2:$B$53,'Share Values'!AD$11,'Transactions (Dated)'!$C$2:$C$53,"Sell")</f>
        <v>0</v>
      </c>
      <c r="AE449" s="40">
        <f ca="1">AE448+SUMIFS('Transactions (Dated)'!$E$2:$E$53,'Transactions (Dated)'!$D$2:$D$53,'Share Values'!$X449,'Transactions (Dated)'!$B$2:$B$53,'Share Values'!AE$11,'Transactions (Dated)'!$C$2:$C$53,"Buy")-SUMIFS('Transactions (Dated)'!$E$2:$E$53,'Transactions (Dated)'!$D$2:$D$53,'Share Values'!$X449,'Transactions (Dated)'!$B$2:$B$53,'Share Values'!AE$11,'Transactions (Dated)'!$C$2:$C$53,"Sell")</f>
        <v>2900</v>
      </c>
      <c r="AF449" s="40">
        <f ca="1">AF448+SUMIFS('Transactions (Dated)'!$E$2:$E$53,'Transactions (Dated)'!$D$2:$D$53,'Share Values'!$X449,'Transactions (Dated)'!$B$2:$B$53,'Share Values'!AF$11,'Transactions (Dated)'!$C$2:$C$53,"Buy")-SUMIFS('Transactions (Dated)'!$E$2:$E$53,'Transactions (Dated)'!$D$2:$D$53,'Share Values'!$X449,'Transactions (Dated)'!$B$2:$B$53,'Share Values'!AF$11,'Transactions (Dated)'!$C$2:$C$53,"Sell")</f>
        <v>14201</v>
      </c>
      <c r="AG449" s="40">
        <f ca="1">AG448+SUMIFS('Transactions (Dated)'!$E$2:$E$53,'Transactions (Dated)'!$D$2:$D$53,'Share Values'!$X449,'Transactions (Dated)'!$B$2:$B$53,'Share Values'!AG$11,'Transactions (Dated)'!$C$2:$C$53,"Buy")-SUMIFS('Transactions (Dated)'!$E$2:$E$53,'Transactions (Dated)'!$D$2:$D$53,'Share Values'!$X449,'Transactions (Dated)'!$B$2:$B$53,'Share Values'!AG$11,'Transactions (Dated)'!$C$2:$C$53,"Sell")</f>
        <v>6835</v>
      </c>
      <c r="AH449" s="40">
        <f ca="1">AH448+SUMIFS('Transactions (Dated)'!$E$2:$E$53,'Transactions (Dated)'!$D$2:$D$53,'Share Values'!$X449,'Transactions (Dated)'!$B$2:$B$53,'Share Values'!AH$11,'Transactions (Dated)'!$C$2:$C$53,"Buy")-SUMIFS('Transactions (Dated)'!$E$2:$E$53,'Transactions (Dated)'!$D$2:$D$53,'Share Values'!$X449,'Transactions (Dated)'!$B$2:$B$53,'Share Values'!AH$11,'Transactions (Dated)'!$C$2:$C$53,"Sell")</f>
        <v>0</v>
      </c>
      <c r="AI449" s="40">
        <f ca="1">AI448+SUMIFS('Transactions (Dated)'!$E$2:$E$53,'Transactions (Dated)'!$D$2:$D$53,'Share Values'!$X449,'Transactions (Dated)'!$B$2:$B$53,'Share Values'!AI$11,'Transactions (Dated)'!$C$2:$C$53,"Buy")-SUMIFS('Transactions (Dated)'!$E$2:$E$53,'Transactions (Dated)'!$D$2:$D$53,'Share Values'!$X449,'Transactions (Dated)'!$B$2:$B$53,'Share Values'!AI$11,'Transactions (Dated)'!$C$2:$C$53,"Sell")</f>
        <v>0</v>
      </c>
      <c r="AJ449" s="40">
        <f ca="1">AJ448+SUMIFS('Transactions (Dated)'!$E$2:$E$53,'Transactions (Dated)'!$D$2:$D$53,'Share Values'!$X449,'Transactions (Dated)'!$B$2:$B$53,'Share Values'!AJ$11,'Transactions (Dated)'!$C$2:$C$53,"Buy")-SUMIFS('Transactions (Dated)'!$E$2:$E$53,'Transactions (Dated)'!$D$2:$D$53,'Share Values'!$X449,'Transactions (Dated)'!$B$2:$B$53,'Share Values'!AJ$11,'Transactions (Dated)'!$C$2:$C$53,"Sell")</f>
        <v>0</v>
      </c>
      <c r="AK449" s="40">
        <f ca="1">AK448+SUMIFS('Transactions (Dated)'!$E$2:$E$53,'Transactions (Dated)'!$D$2:$D$53,'Share Values'!$X449,'Transactions (Dated)'!$B$2:$B$53,'Share Values'!AK$11,'Transactions (Dated)'!$C$2:$C$53,"Buy")-SUMIFS('Transactions (Dated)'!$E$2:$E$53,'Transactions (Dated)'!$D$2:$D$53,'Share Values'!$X449,'Transactions (Dated)'!$B$2:$B$53,'Share Values'!AK$11,'Transactions (Dated)'!$C$2:$C$53,"Sell")</f>
        <v>0</v>
      </c>
      <c r="AL449" s="40">
        <f ca="1">AL448+SUMIFS('Transactions (Dated)'!$E$2:$E$53,'Transactions (Dated)'!$D$2:$D$53,'Share Values'!$X449,'Transactions (Dated)'!$B$2:$B$53,'Share Values'!AL$11,'Transactions (Dated)'!$C$2:$C$53,"Buy")-SUMIFS('Transactions (Dated)'!$E$2:$E$53,'Transactions (Dated)'!$D$2:$D$53,'Share Values'!$X449,'Transactions (Dated)'!$B$2:$B$53,'Share Values'!AL$11,'Transactions (Dated)'!$C$2:$C$53,"Sell")</f>
        <v>0</v>
      </c>
      <c r="AM449" s="40">
        <f ca="1">AM448+SUMIFS('Transactions (Dated)'!$E$2:$E$53,'Transactions (Dated)'!$D$2:$D$53,'Share Values'!$X449,'Transactions (Dated)'!$B$2:$B$53,'Share Values'!AM$11,'Transactions (Dated)'!$C$2:$C$53,"Buy")-SUMIFS('Transactions (Dated)'!$E$2:$E$53,'Transactions (Dated)'!$D$2:$D$53,'Share Values'!$X449,'Transactions (Dated)'!$B$2:$B$53,'Share Values'!AM$11,'Transactions (Dated)'!$C$2:$C$53,"Sell")</f>
        <v>0</v>
      </c>
      <c r="AN449" s="40">
        <f ca="1">AN448+SUMIFS('Transactions (Dated)'!$E$2:$E$53,'Transactions (Dated)'!$D$2:$D$53,'Share Values'!$X449,'Transactions (Dated)'!$B$2:$B$53,'Share Values'!AN$11,'Transactions (Dated)'!$C$2:$C$53,"Buy")-SUMIFS('Transactions (Dated)'!$E$2:$E$53,'Transactions (Dated)'!$D$2:$D$53,'Share Values'!$X449,'Transactions (Dated)'!$B$2:$B$53,'Share Values'!AN$11,'Transactions (Dated)'!$C$2:$C$53,"Sell")</f>
        <v>0</v>
      </c>
      <c r="AO449" s="40"/>
      <c r="AQ449" s="3">
        <f t="shared" si="167"/>
        <v>42549</v>
      </c>
      <c r="AR449" s="6">
        <f t="shared" ca="1" si="168"/>
        <v>39035</v>
      </c>
      <c r="AS449" s="6">
        <f t="shared" ca="1" si="169"/>
        <v>22687.5</v>
      </c>
      <c r="AT449" s="6">
        <f t="shared" ca="1" si="170"/>
        <v>538183.04999999993</v>
      </c>
      <c r="AU449" s="6">
        <f t="shared" ca="1" si="171"/>
        <v>69493.159999999989</v>
      </c>
      <c r="AV449" s="6">
        <f t="shared" ca="1" si="172"/>
        <v>30171.8</v>
      </c>
      <c r="AW449" s="6">
        <f t="shared" ca="1" si="173"/>
        <v>0</v>
      </c>
      <c r="AX449" s="6">
        <f t="shared" ca="1" si="174"/>
        <v>47356.999999999993</v>
      </c>
      <c r="AY449" s="6">
        <f t="shared" ca="1" si="175"/>
        <v>66176.66</v>
      </c>
      <c r="AZ449" s="6">
        <f t="shared" ca="1" si="176"/>
        <v>59122.75</v>
      </c>
      <c r="BA449" s="6">
        <f t="shared" ca="1" si="177"/>
        <v>0</v>
      </c>
      <c r="BB449" s="6">
        <f t="shared" ca="1" si="178"/>
        <v>0</v>
      </c>
      <c r="BC449" s="6">
        <f t="shared" ca="1" si="179"/>
        <v>0</v>
      </c>
      <c r="BD449" s="6">
        <f t="shared" ca="1" si="180"/>
        <v>0</v>
      </c>
      <c r="BE449" s="6">
        <f t="shared" ca="1" si="181"/>
        <v>0</v>
      </c>
      <c r="BF449" s="6">
        <f t="shared" ca="1" si="188"/>
        <v>0</v>
      </c>
      <c r="BG449" s="6">
        <f t="shared" ca="1" si="189"/>
        <v>0</v>
      </c>
      <c r="BH449" s="6"/>
      <c r="BJ449" s="4">
        <f t="shared" ca="1" si="182"/>
        <v>872226.92</v>
      </c>
      <c r="BL449" s="3">
        <f t="shared" si="183"/>
        <v>42549</v>
      </c>
      <c r="BM449" s="6">
        <f>BM448+SUMIFS('Transactions (Dated)'!G:G,'Transactions (Dated)'!D:D,'Share Values'!AQ449)</f>
        <v>64398.239999999991</v>
      </c>
      <c r="BN449" s="6">
        <f ca="1">BN448+SUMIFS('Transactions (Dated)'!$F:$F,'Transactions (Dated)'!$D:$D,$BL449,'Transactions (Dated)'!$B:$B,BN$11,'Transactions (Dated)'!$C:$C,"Dividend (paid to cash)")*Y449</f>
        <v>0</v>
      </c>
      <c r="BO449" s="6">
        <f ca="1">BO448+SUMIFS('Transactions (Dated)'!$F:$F,'Transactions (Dated)'!$D:$D,$BL449,'Transactions (Dated)'!$B:$B,BO$11,'Transactions (Dated)'!$C:$C,"Dividend (paid to cash)")*Z449</f>
        <v>2421.875</v>
      </c>
      <c r="BP449" s="6">
        <f ca="1">BP448+SUMIFS('Transactions (Dated)'!$F:$F,'Transactions (Dated)'!$D:$D,$BL449,'Transactions (Dated)'!$B:$B,BP$11,'Transactions (Dated)'!$C:$C,"Dividend (paid to cash)")*AA449</f>
        <v>44015.277000000002</v>
      </c>
      <c r="BQ449" s="6">
        <f ca="1">BQ448+SUMIFS('Transactions (Dated)'!$F:$F,'Transactions (Dated)'!$D:$D,$BL449,'Transactions (Dated)'!$B:$B,BQ$11,'Transactions (Dated)'!$C:$C,"Dividend (paid to cash)")*AB449</f>
        <v>397.32000000000005</v>
      </c>
      <c r="BR449" s="6">
        <f ca="1">BR448+SUMIFS('Transactions (Dated)'!$F:$F,'Transactions (Dated)'!$D:$D,$BL449,'Transactions (Dated)'!$B:$B,BR$11,'Transactions (Dated)'!$C:$C,"Dividend (paid to cash)")*AC449</f>
        <v>0</v>
      </c>
      <c r="BS449" s="6">
        <f ca="1">BS448+SUMIFS('Transactions (Dated)'!$F:$F,'Transactions (Dated)'!$D:$D,$BL449,'Transactions (Dated)'!$B:$B,BS$11,'Transactions (Dated)'!$C:$C,"Dividend (paid to cash)")*AD449</f>
        <v>0</v>
      </c>
      <c r="BT449" s="6">
        <f ca="1">BT448+SUMIFS('Transactions (Dated)'!$F:$F,'Transactions (Dated)'!$D:$D,$BL449,'Transactions (Dated)'!$B:$B,BT$11,'Transactions (Dated)'!$C:$C,"Dividend (paid to cash)")*AE449</f>
        <v>1740</v>
      </c>
      <c r="BU449" s="6">
        <f ca="1">BU448+SUMIFS('Transactions (Dated)'!$F:$F,'Transactions (Dated)'!$D:$D,$BL449,'Transactions (Dated)'!$B:$B,BU$11,'Transactions (Dated)'!$C:$C,"Dividend (paid to cash)")*AF449</f>
        <v>0</v>
      </c>
      <c r="BV449" s="6">
        <f ca="1">BV448+SUMIFS('Transactions (Dated)'!$F:$F,'Transactions (Dated)'!$D:$D,$BL449,'Transactions (Dated)'!$B:$B,BV$11,'Transactions (Dated)'!$C:$C,"Dividend (paid to cash)")*AG449</f>
        <v>0</v>
      </c>
      <c r="BW449" s="6">
        <f ca="1">BW448+SUMIFS('Transactions (Dated)'!$F:$F,'Transactions (Dated)'!$D:$D,$BL449,'Transactions (Dated)'!$B:$B,BW$11,'Transactions (Dated)'!$C:$C,"Dividend (paid to cash)")*AH449</f>
        <v>0</v>
      </c>
      <c r="BX449" s="6">
        <f ca="1">BX448+SUMIFS('Transactions (Dated)'!$F:$F,'Transactions (Dated)'!$D:$D,$BL449,'Transactions (Dated)'!$B:$B,BX$11,'Transactions (Dated)'!$C:$C,"Dividend (paid to cash)")*AI449</f>
        <v>0</v>
      </c>
      <c r="BY449" s="6">
        <f ca="1">BY448+SUMIFS('Transactions (Dated)'!$F:$F,'Transactions (Dated)'!$D:$D,$BL449,'Transactions (Dated)'!$B:$B,BY$11,'Transactions (Dated)'!$C:$C,"Dividend (paid to cash)")*AJ449</f>
        <v>0</v>
      </c>
      <c r="BZ449" s="6">
        <f ca="1">BZ448+SUMIFS('Transactions (Dated)'!$F:$F,'Transactions (Dated)'!$D:$D,$BL449,'Transactions (Dated)'!$B:$B,BZ$11,'Transactions (Dated)'!$C:$C,"Dividend (paid to cash)")*AK449</f>
        <v>0</v>
      </c>
      <c r="CA449" s="6">
        <f ca="1">CA448+SUMIFS('Transactions (Dated)'!$F:$F,'Transactions (Dated)'!$D:$D,$BL449,'Transactions (Dated)'!$B:$B,CA$11,'Transactions (Dated)'!$C:$C,"Dividend (paid to cash)")*AL449</f>
        <v>0</v>
      </c>
      <c r="CB449" s="6">
        <v>0</v>
      </c>
      <c r="CC449" s="6">
        <v>0</v>
      </c>
      <c r="CD449" s="6"/>
      <c r="CF449" s="6">
        <f t="shared" ca="1" si="190"/>
        <v>112972.712</v>
      </c>
      <c r="CH449" s="3">
        <f t="shared" si="191"/>
        <v>42549</v>
      </c>
      <c r="CI449" s="4">
        <f t="shared" ca="1" si="184"/>
        <v>872226.92</v>
      </c>
      <c r="CJ449" s="4">
        <f t="shared" ca="1" si="185"/>
        <v>112972.712</v>
      </c>
      <c r="CL449" s="4">
        <f t="shared" ca="1" si="186"/>
        <v>985199.63199999998</v>
      </c>
    </row>
    <row r="450" spans="2:90" x14ac:dyDescent="0.15">
      <c r="B450" s="3">
        <f t="shared" si="187"/>
        <v>42550</v>
      </c>
      <c r="C450" s="80">
        <v>13842.7</v>
      </c>
      <c r="E450" s="70">
        <v>42550</v>
      </c>
      <c r="F450" s="69">
        <v>8.6199999999999992</v>
      </c>
      <c r="G450" s="69">
        <v>2.4</v>
      </c>
      <c r="H450" s="69">
        <v>18.91</v>
      </c>
      <c r="I450" s="69">
        <v>36.96</v>
      </c>
      <c r="J450" s="69">
        <v>13.21</v>
      </c>
      <c r="K450" s="69">
        <v>13.23</v>
      </c>
      <c r="L450" s="69">
        <v>16.75</v>
      </c>
      <c r="M450" s="69">
        <v>4.46</v>
      </c>
      <c r="N450" s="69">
        <v>8.7200000000000006</v>
      </c>
      <c r="O450" s="69">
        <v>9.2133000000000003</v>
      </c>
      <c r="P450" s="69">
        <v>29.55</v>
      </c>
      <c r="Q450" s="69">
        <v>1.1299999999999999</v>
      </c>
      <c r="R450" s="69">
        <v>6.12</v>
      </c>
      <c r="S450" s="69">
        <v>43.15</v>
      </c>
      <c r="T450" s="69"/>
      <c r="U450">
        <v>43.15</v>
      </c>
      <c r="V450" s="4"/>
      <c r="X450" s="3">
        <f t="shared" si="166"/>
        <v>42550</v>
      </c>
      <c r="Y450" s="40">
        <f ca="1">Y449+SUMIFS('Transactions (Dated)'!$E$2:$E$53,'Transactions (Dated)'!$D$2:$D$53,'Share Values'!$X450,'Transactions (Dated)'!$B$2:$B$53,'Share Values'!Y$11,'Transactions (Dated)'!$C$2:$C$53,"Buy")-SUMIFS('Transactions (Dated)'!$E$2:$E$53,'Transactions (Dated)'!$D$2:$D$53,'Share Values'!$X450,'Transactions (Dated)'!$B$2:$B$53,'Share Values'!Y$11,'Transactions (Dated)'!$C$2:$C$53,"Sell")</f>
        <v>4625</v>
      </c>
      <c r="Z450" s="40">
        <f ca="1">Z449+SUMIFS('Transactions (Dated)'!$E$2:$E$53,'Transactions (Dated)'!$D$2:$D$53,'Share Values'!$X450,'Transactions (Dated)'!$B$2:$B$53,'Share Values'!Z$11,'Transactions (Dated)'!$C$2:$C$53,"Buy")-SUMIFS('Transactions (Dated)'!$E$2:$E$53,'Transactions (Dated)'!$D$2:$D$53,'Share Values'!$X450,'Transactions (Dated)'!$B$2:$B$53,'Share Values'!Z$11,'Transactions (Dated)'!$C$2:$C$53,"Sell")</f>
        <v>9375</v>
      </c>
      <c r="AA450" s="40">
        <f ca="1">AA449+SUMIFS('Transactions (Dated)'!$E$2:$E$53,'Transactions (Dated)'!$D$2:$D$53,'Share Values'!$X450,'Transactions (Dated)'!$B$2:$B$53,'Share Values'!AA$11,'Transactions (Dated)'!$C$2:$C$53,"Buy")-SUMIFS('Transactions (Dated)'!$E$2:$E$53,'Transactions (Dated)'!$D$2:$D$53,'Share Values'!$X450,'Transactions (Dated)'!$B$2:$B$53,'Share Values'!AA$11,'Transactions (Dated)'!$C$2:$C$53,"Sell")</f>
        <v>28857</v>
      </c>
      <c r="AB450" s="40">
        <f ca="1">AB449+SUMIFS('Transactions (Dated)'!$E$2:$E$53,'Transactions (Dated)'!$D$2:$D$53,'Share Values'!$X450,'Transactions (Dated)'!$B$2:$B$53,'Share Values'!AB$11,'Transactions (Dated)'!$C$2:$C$53,"Buy")-SUMIFS('Transactions (Dated)'!$E$2:$E$53,'Transactions (Dated)'!$D$2:$D$53,'Share Values'!$X450,'Transactions (Dated)'!$B$2:$B$53,'Share Values'!AB$11,'Transactions (Dated)'!$C$2:$C$53,"Sell")</f>
        <v>1892</v>
      </c>
      <c r="AC450" s="40">
        <f ca="1">AC449+SUMIFS('Transactions (Dated)'!$E$2:$E$53,'Transactions (Dated)'!$D$2:$D$53,'Share Values'!$X450,'Transactions (Dated)'!$B$2:$B$53,'Share Values'!AC$11,'Transactions (Dated)'!$C$2:$C$53,"Buy")-SUMIFS('Transactions (Dated)'!$E$2:$E$53,'Transactions (Dated)'!$D$2:$D$53,'Share Values'!$X450,'Transactions (Dated)'!$B$2:$B$53,'Share Values'!AC$11,'Transactions (Dated)'!$C$2:$C$53,"Sell")</f>
        <v>2348</v>
      </c>
      <c r="AD450" s="40">
        <f ca="1">AD449+SUMIFS('Transactions (Dated)'!$E$2:$E$53,'Transactions (Dated)'!$D$2:$D$53,'Share Values'!$X450,'Transactions (Dated)'!$B$2:$B$53,'Share Values'!AD$11,'Transactions (Dated)'!$C$2:$C$53,"Buy")-SUMIFS('Transactions (Dated)'!$E$2:$E$53,'Transactions (Dated)'!$D$2:$D$53,'Share Values'!$X450,'Transactions (Dated)'!$B$2:$B$53,'Share Values'!AD$11,'Transactions (Dated)'!$C$2:$C$53,"Sell")</f>
        <v>0</v>
      </c>
      <c r="AE450" s="40">
        <f ca="1">AE449+SUMIFS('Transactions (Dated)'!$E$2:$E$53,'Transactions (Dated)'!$D$2:$D$53,'Share Values'!$X450,'Transactions (Dated)'!$B$2:$B$53,'Share Values'!AE$11,'Transactions (Dated)'!$C$2:$C$53,"Buy")-SUMIFS('Transactions (Dated)'!$E$2:$E$53,'Transactions (Dated)'!$D$2:$D$53,'Share Values'!$X450,'Transactions (Dated)'!$B$2:$B$53,'Share Values'!AE$11,'Transactions (Dated)'!$C$2:$C$53,"Sell")</f>
        <v>2900</v>
      </c>
      <c r="AF450" s="40">
        <f ca="1">AF449+SUMIFS('Transactions (Dated)'!$E$2:$E$53,'Transactions (Dated)'!$D$2:$D$53,'Share Values'!$X450,'Transactions (Dated)'!$B$2:$B$53,'Share Values'!AF$11,'Transactions (Dated)'!$C$2:$C$53,"Buy")-SUMIFS('Transactions (Dated)'!$E$2:$E$53,'Transactions (Dated)'!$D$2:$D$53,'Share Values'!$X450,'Transactions (Dated)'!$B$2:$B$53,'Share Values'!AF$11,'Transactions (Dated)'!$C$2:$C$53,"Sell")</f>
        <v>14201</v>
      </c>
      <c r="AG450" s="40">
        <f ca="1">AG449+SUMIFS('Transactions (Dated)'!$E$2:$E$53,'Transactions (Dated)'!$D$2:$D$53,'Share Values'!$X450,'Transactions (Dated)'!$B$2:$B$53,'Share Values'!AG$11,'Transactions (Dated)'!$C$2:$C$53,"Buy")-SUMIFS('Transactions (Dated)'!$E$2:$E$53,'Transactions (Dated)'!$D$2:$D$53,'Share Values'!$X450,'Transactions (Dated)'!$B$2:$B$53,'Share Values'!AG$11,'Transactions (Dated)'!$C$2:$C$53,"Sell")</f>
        <v>6835</v>
      </c>
      <c r="AH450" s="40">
        <f ca="1">AH449+SUMIFS('Transactions (Dated)'!$E$2:$E$53,'Transactions (Dated)'!$D$2:$D$53,'Share Values'!$X450,'Transactions (Dated)'!$B$2:$B$53,'Share Values'!AH$11,'Transactions (Dated)'!$C$2:$C$53,"Buy")-SUMIFS('Transactions (Dated)'!$E$2:$E$53,'Transactions (Dated)'!$D$2:$D$53,'Share Values'!$X450,'Transactions (Dated)'!$B$2:$B$53,'Share Values'!AH$11,'Transactions (Dated)'!$C$2:$C$53,"Sell")</f>
        <v>0</v>
      </c>
      <c r="AI450" s="40">
        <f ca="1">AI449+SUMIFS('Transactions (Dated)'!$E$2:$E$53,'Transactions (Dated)'!$D$2:$D$53,'Share Values'!$X450,'Transactions (Dated)'!$B$2:$B$53,'Share Values'!AI$11,'Transactions (Dated)'!$C$2:$C$53,"Buy")-SUMIFS('Transactions (Dated)'!$E$2:$E$53,'Transactions (Dated)'!$D$2:$D$53,'Share Values'!$X450,'Transactions (Dated)'!$B$2:$B$53,'Share Values'!AI$11,'Transactions (Dated)'!$C$2:$C$53,"Sell")</f>
        <v>0</v>
      </c>
      <c r="AJ450" s="40">
        <f ca="1">AJ449+SUMIFS('Transactions (Dated)'!$E$2:$E$53,'Transactions (Dated)'!$D$2:$D$53,'Share Values'!$X450,'Transactions (Dated)'!$B$2:$B$53,'Share Values'!AJ$11,'Transactions (Dated)'!$C$2:$C$53,"Buy")-SUMIFS('Transactions (Dated)'!$E$2:$E$53,'Transactions (Dated)'!$D$2:$D$53,'Share Values'!$X450,'Transactions (Dated)'!$B$2:$B$53,'Share Values'!AJ$11,'Transactions (Dated)'!$C$2:$C$53,"Sell")</f>
        <v>0</v>
      </c>
      <c r="AK450" s="40">
        <f ca="1">AK449+SUMIFS('Transactions (Dated)'!$E$2:$E$53,'Transactions (Dated)'!$D$2:$D$53,'Share Values'!$X450,'Transactions (Dated)'!$B$2:$B$53,'Share Values'!AK$11,'Transactions (Dated)'!$C$2:$C$53,"Buy")-SUMIFS('Transactions (Dated)'!$E$2:$E$53,'Transactions (Dated)'!$D$2:$D$53,'Share Values'!$X450,'Transactions (Dated)'!$B$2:$B$53,'Share Values'!AK$11,'Transactions (Dated)'!$C$2:$C$53,"Sell")</f>
        <v>0</v>
      </c>
      <c r="AL450" s="40">
        <f ca="1">AL449+SUMIFS('Transactions (Dated)'!$E$2:$E$53,'Transactions (Dated)'!$D$2:$D$53,'Share Values'!$X450,'Transactions (Dated)'!$B$2:$B$53,'Share Values'!AL$11,'Transactions (Dated)'!$C$2:$C$53,"Buy")-SUMIFS('Transactions (Dated)'!$E$2:$E$53,'Transactions (Dated)'!$D$2:$D$53,'Share Values'!$X450,'Transactions (Dated)'!$B$2:$B$53,'Share Values'!AL$11,'Transactions (Dated)'!$C$2:$C$53,"Sell")</f>
        <v>0</v>
      </c>
      <c r="AM450" s="40">
        <f ca="1">AM449+SUMIFS('Transactions (Dated)'!$E$2:$E$53,'Transactions (Dated)'!$D$2:$D$53,'Share Values'!$X450,'Transactions (Dated)'!$B$2:$B$53,'Share Values'!AM$11,'Transactions (Dated)'!$C$2:$C$53,"Buy")-SUMIFS('Transactions (Dated)'!$E$2:$E$53,'Transactions (Dated)'!$D$2:$D$53,'Share Values'!$X450,'Transactions (Dated)'!$B$2:$B$53,'Share Values'!AM$11,'Transactions (Dated)'!$C$2:$C$53,"Sell")</f>
        <v>0</v>
      </c>
      <c r="AN450" s="40">
        <f ca="1">AN449+SUMIFS('Transactions (Dated)'!$E$2:$E$53,'Transactions (Dated)'!$D$2:$D$53,'Share Values'!$X450,'Transactions (Dated)'!$B$2:$B$53,'Share Values'!AN$11,'Transactions (Dated)'!$C$2:$C$53,"Buy")-SUMIFS('Transactions (Dated)'!$E$2:$E$53,'Transactions (Dated)'!$D$2:$D$53,'Share Values'!$X450,'Transactions (Dated)'!$B$2:$B$53,'Share Values'!AN$11,'Transactions (Dated)'!$C$2:$C$53,"Sell")</f>
        <v>0</v>
      </c>
      <c r="AO450" s="40"/>
      <c r="AQ450" s="3">
        <f t="shared" si="167"/>
        <v>42550</v>
      </c>
      <c r="AR450" s="6">
        <f t="shared" ca="1" si="168"/>
        <v>39867.5</v>
      </c>
      <c r="AS450" s="6">
        <f t="shared" ca="1" si="169"/>
        <v>22500</v>
      </c>
      <c r="AT450" s="6">
        <f t="shared" ca="1" si="170"/>
        <v>545685.87</v>
      </c>
      <c r="AU450" s="6">
        <f t="shared" ca="1" si="171"/>
        <v>69928.320000000007</v>
      </c>
      <c r="AV450" s="6">
        <f t="shared" ca="1" si="172"/>
        <v>31017.08</v>
      </c>
      <c r="AW450" s="6">
        <f t="shared" ca="1" si="173"/>
        <v>0</v>
      </c>
      <c r="AX450" s="6">
        <f t="shared" ca="1" si="174"/>
        <v>48575</v>
      </c>
      <c r="AY450" s="6">
        <f t="shared" ca="1" si="175"/>
        <v>63336.46</v>
      </c>
      <c r="AZ450" s="6">
        <f t="shared" ca="1" si="176"/>
        <v>59601.200000000004</v>
      </c>
      <c r="BA450" s="6">
        <f t="shared" ca="1" si="177"/>
        <v>0</v>
      </c>
      <c r="BB450" s="6">
        <f t="shared" ca="1" si="178"/>
        <v>0</v>
      </c>
      <c r="BC450" s="6">
        <f t="shared" ca="1" si="179"/>
        <v>0</v>
      </c>
      <c r="BD450" s="6">
        <f t="shared" ca="1" si="180"/>
        <v>0</v>
      </c>
      <c r="BE450" s="6">
        <f t="shared" ca="1" si="181"/>
        <v>0</v>
      </c>
      <c r="BF450" s="6">
        <f t="shared" ca="1" si="188"/>
        <v>0</v>
      </c>
      <c r="BG450" s="6">
        <f t="shared" ca="1" si="189"/>
        <v>0</v>
      </c>
      <c r="BH450" s="6"/>
      <c r="BJ450" s="4">
        <f t="shared" ca="1" si="182"/>
        <v>880511.42999999982</v>
      </c>
      <c r="BL450" s="3">
        <f t="shared" si="183"/>
        <v>42550</v>
      </c>
      <c r="BM450" s="6">
        <f>BM449+SUMIFS('Transactions (Dated)'!G:G,'Transactions (Dated)'!D:D,'Share Values'!AQ450)</f>
        <v>64398.239999999991</v>
      </c>
      <c r="BN450" s="6">
        <f ca="1">BN449+SUMIFS('Transactions (Dated)'!$F:$F,'Transactions (Dated)'!$D:$D,$BL450,'Transactions (Dated)'!$B:$B,BN$11,'Transactions (Dated)'!$C:$C,"Dividend (paid to cash)")*Y450</f>
        <v>0</v>
      </c>
      <c r="BO450" s="6">
        <f ca="1">BO449+SUMIFS('Transactions (Dated)'!$F:$F,'Transactions (Dated)'!$D:$D,$BL450,'Transactions (Dated)'!$B:$B,BO$11,'Transactions (Dated)'!$C:$C,"Dividend (paid to cash)")*Z450</f>
        <v>2421.875</v>
      </c>
      <c r="BP450" s="6">
        <f ca="1">BP449+SUMIFS('Transactions (Dated)'!$F:$F,'Transactions (Dated)'!$D:$D,$BL450,'Transactions (Dated)'!$B:$B,BP$11,'Transactions (Dated)'!$C:$C,"Dividend (paid to cash)")*AA450</f>
        <v>44015.277000000002</v>
      </c>
      <c r="BQ450" s="6">
        <f ca="1">BQ449+SUMIFS('Transactions (Dated)'!$F:$F,'Transactions (Dated)'!$D:$D,$BL450,'Transactions (Dated)'!$B:$B,BQ$11,'Transactions (Dated)'!$C:$C,"Dividend (paid to cash)")*AB450</f>
        <v>397.32000000000005</v>
      </c>
      <c r="BR450" s="6">
        <f ca="1">BR449+SUMIFS('Transactions (Dated)'!$F:$F,'Transactions (Dated)'!$D:$D,$BL450,'Transactions (Dated)'!$B:$B,BR$11,'Transactions (Dated)'!$C:$C,"Dividend (paid to cash)")*AC450</f>
        <v>0</v>
      </c>
      <c r="BS450" s="6">
        <f ca="1">BS449+SUMIFS('Transactions (Dated)'!$F:$F,'Transactions (Dated)'!$D:$D,$BL450,'Transactions (Dated)'!$B:$B,BS$11,'Transactions (Dated)'!$C:$C,"Dividend (paid to cash)")*AD450</f>
        <v>0</v>
      </c>
      <c r="BT450" s="6">
        <f ca="1">BT449+SUMIFS('Transactions (Dated)'!$F:$F,'Transactions (Dated)'!$D:$D,$BL450,'Transactions (Dated)'!$B:$B,BT$11,'Transactions (Dated)'!$C:$C,"Dividend (paid to cash)")*AE450</f>
        <v>1740</v>
      </c>
      <c r="BU450" s="6">
        <f ca="1">BU449+SUMIFS('Transactions (Dated)'!$F:$F,'Transactions (Dated)'!$D:$D,$BL450,'Transactions (Dated)'!$B:$B,BU$11,'Transactions (Dated)'!$C:$C,"Dividend (paid to cash)")*AF450</f>
        <v>0</v>
      </c>
      <c r="BV450" s="6">
        <f ca="1">BV449+SUMIFS('Transactions (Dated)'!$F:$F,'Transactions (Dated)'!$D:$D,$BL450,'Transactions (Dated)'!$B:$B,BV$11,'Transactions (Dated)'!$C:$C,"Dividend (paid to cash)")*AG450</f>
        <v>0</v>
      </c>
      <c r="BW450" s="6">
        <f ca="1">BW449+SUMIFS('Transactions (Dated)'!$F:$F,'Transactions (Dated)'!$D:$D,$BL450,'Transactions (Dated)'!$B:$B,BW$11,'Transactions (Dated)'!$C:$C,"Dividend (paid to cash)")*AH450</f>
        <v>0</v>
      </c>
      <c r="BX450" s="6">
        <f ca="1">BX449+SUMIFS('Transactions (Dated)'!$F:$F,'Transactions (Dated)'!$D:$D,$BL450,'Transactions (Dated)'!$B:$B,BX$11,'Transactions (Dated)'!$C:$C,"Dividend (paid to cash)")*AI450</f>
        <v>0</v>
      </c>
      <c r="BY450" s="6">
        <f ca="1">BY449+SUMIFS('Transactions (Dated)'!$F:$F,'Transactions (Dated)'!$D:$D,$BL450,'Transactions (Dated)'!$B:$B,BY$11,'Transactions (Dated)'!$C:$C,"Dividend (paid to cash)")*AJ450</f>
        <v>0</v>
      </c>
      <c r="BZ450" s="6">
        <f ca="1">BZ449+SUMIFS('Transactions (Dated)'!$F:$F,'Transactions (Dated)'!$D:$D,$BL450,'Transactions (Dated)'!$B:$B,BZ$11,'Transactions (Dated)'!$C:$C,"Dividend (paid to cash)")*AK450</f>
        <v>0</v>
      </c>
      <c r="CA450" s="6">
        <f ca="1">CA449+SUMIFS('Transactions (Dated)'!$F:$F,'Transactions (Dated)'!$D:$D,$BL450,'Transactions (Dated)'!$B:$B,CA$11,'Transactions (Dated)'!$C:$C,"Dividend (paid to cash)")*AL450</f>
        <v>0</v>
      </c>
      <c r="CB450" s="6">
        <v>0</v>
      </c>
      <c r="CC450" s="6">
        <v>0</v>
      </c>
      <c r="CD450" s="6"/>
      <c r="CF450" s="6">
        <f t="shared" ca="1" si="190"/>
        <v>112972.712</v>
      </c>
      <c r="CH450" s="3">
        <f t="shared" si="191"/>
        <v>42550</v>
      </c>
      <c r="CI450" s="4">
        <f t="shared" ca="1" si="184"/>
        <v>880511.42999999982</v>
      </c>
      <c r="CJ450" s="4">
        <f t="shared" ca="1" si="185"/>
        <v>112972.712</v>
      </c>
      <c r="CL450" s="4">
        <f t="shared" ca="1" si="186"/>
        <v>993484.14199999976</v>
      </c>
    </row>
    <row r="451" spans="2:90" x14ac:dyDescent="0.15">
      <c r="B451" s="3">
        <f t="shared" si="187"/>
        <v>42551</v>
      </c>
      <c r="C451" s="2">
        <v>14064.5</v>
      </c>
      <c r="E451" s="70">
        <v>42551</v>
      </c>
      <c r="F451" s="69">
        <v>8.67</v>
      </c>
      <c r="G451" s="69">
        <v>2.38</v>
      </c>
      <c r="H451" s="69">
        <v>18.940000000000001</v>
      </c>
      <c r="I451" s="69">
        <v>37.049999999999997</v>
      </c>
      <c r="J451" s="69">
        <v>13.27</v>
      </c>
      <c r="K451" s="69">
        <v>13.36</v>
      </c>
      <c r="L451" s="69">
        <v>16.670000000000002</v>
      </c>
      <c r="M451" s="69">
        <v>4.6900000000000004</v>
      </c>
      <c r="N451" s="69">
        <v>8.5</v>
      </c>
      <c r="O451" s="69">
        <v>9.2866999999999997</v>
      </c>
      <c r="P451" s="69">
        <v>28.67</v>
      </c>
      <c r="Q451" s="69">
        <v>1.0900000000000001</v>
      </c>
      <c r="R451" s="69">
        <v>6.17</v>
      </c>
      <c r="S451" s="69">
        <v>43.67</v>
      </c>
      <c r="T451" s="69"/>
      <c r="U451">
        <v>43.67</v>
      </c>
      <c r="V451" s="4"/>
      <c r="X451" s="3">
        <f t="shared" si="166"/>
        <v>42551</v>
      </c>
      <c r="Y451" s="40">
        <f ca="1">Y450+SUMIFS('Transactions (Dated)'!$E$2:$E$53,'Transactions (Dated)'!$D$2:$D$53,'Share Values'!$X451,'Transactions (Dated)'!$B$2:$B$53,'Share Values'!Y$11,'Transactions (Dated)'!$C$2:$C$53,"Buy")-SUMIFS('Transactions (Dated)'!$E$2:$E$53,'Transactions (Dated)'!$D$2:$D$53,'Share Values'!$X451,'Transactions (Dated)'!$B$2:$B$53,'Share Values'!Y$11,'Transactions (Dated)'!$C$2:$C$53,"Sell")</f>
        <v>4625</v>
      </c>
      <c r="Z451" s="40">
        <f ca="1">Z450+SUMIFS('Transactions (Dated)'!$E$2:$E$53,'Transactions (Dated)'!$D$2:$D$53,'Share Values'!$X451,'Transactions (Dated)'!$B$2:$B$53,'Share Values'!Z$11,'Transactions (Dated)'!$C$2:$C$53,"Buy")-SUMIFS('Transactions (Dated)'!$E$2:$E$53,'Transactions (Dated)'!$D$2:$D$53,'Share Values'!$X451,'Transactions (Dated)'!$B$2:$B$53,'Share Values'!Z$11,'Transactions (Dated)'!$C$2:$C$53,"Sell")</f>
        <v>9375</v>
      </c>
      <c r="AA451" s="40">
        <f ca="1">AA450+SUMIFS('Transactions (Dated)'!$E$2:$E$53,'Transactions (Dated)'!$D$2:$D$53,'Share Values'!$X451,'Transactions (Dated)'!$B$2:$B$53,'Share Values'!AA$11,'Transactions (Dated)'!$C$2:$C$53,"Buy")-SUMIFS('Transactions (Dated)'!$E$2:$E$53,'Transactions (Dated)'!$D$2:$D$53,'Share Values'!$X451,'Transactions (Dated)'!$B$2:$B$53,'Share Values'!AA$11,'Transactions (Dated)'!$C$2:$C$53,"Sell")</f>
        <v>28857</v>
      </c>
      <c r="AB451" s="40">
        <f ca="1">AB450+SUMIFS('Transactions (Dated)'!$E$2:$E$53,'Transactions (Dated)'!$D$2:$D$53,'Share Values'!$X451,'Transactions (Dated)'!$B$2:$B$53,'Share Values'!AB$11,'Transactions (Dated)'!$C$2:$C$53,"Buy")-SUMIFS('Transactions (Dated)'!$E$2:$E$53,'Transactions (Dated)'!$D$2:$D$53,'Share Values'!$X451,'Transactions (Dated)'!$B$2:$B$53,'Share Values'!AB$11,'Transactions (Dated)'!$C$2:$C$53,"Sell")</f>
        <v>1892</v>
      </c>
      <c r="AC451" s="40">
        <f ca="1">AC450+SUMIFS('Transactions (Dated)'!$E$2:$E$53,'Transactions (Dated)'!$D$2:$D$53,'Share Values'!$X451,'Transactions (Dated)'!$B$2:$B$53,'Share Values'!AC$11,'Transactions (Dated)'!$C$2:$C$53,"Buy")-SUMIFS('Transactions (Dated)'!$E$2:$E$53,'Transactions (Dated)'!$D$2:$D$53,'Share Values'!$X451,'Transactions (Dated)'!$B$2:$B$53,'Share Values'!AC$11,'Transactions (Dated)'!$C$2:$C$53,"Sell")</f>
        <v>2348</v>
      </c>
      <c r="AD451" s="40">
        <f ca="1">AD450+SUMIFS('Transactions (Dated)'!$E$2:$E$53,'Transactions (Dated)'!$D$2:$D$53,'Share Values'!$X451,'Transactions (Dated)'!$B$2:$B$53,'Share Values'!AD$11,'Transactions (Dated)'!$C$2:$C$53,"Buy")-SUMIFS('Transactions (Dated)'!$E$2:$E$53,'Transactions (Dated)'!$D$2:$D$53,'Share Values'!$X451,'Transactions (Dated)'!$B$2:$B$53,'Share Values'!AD$11,'Transactions (Dated)'!$C$2:$C$53,"Sell")</f>
        <v>0</v>
      </c>
      <c r="AE451" s="40">
        <f ca="1">AE450+SUMIFS('Transactions (Dated)'!$E$2:$E$53,'Transactions (Dated)'!$D$2:$D$53,'Share Values'!$X451,'Transactions (Dated)'!$B$2:$B$53,'Share Values'!AE$11,'Transactions (Dated)'!$C$2:$C$53,"Buy")-SUMIFS('Transactions (Dated)'!$E$2:$E$53,'Transactions (Dated)'!$D$2:$D$53,'Share Values'!$X451,'Transactions (Dated)'!$B$2:$B$53,'Share Values'!AE$11,'Transactions (Dated)'!$C$2:$C$53,"Sell")</f>
        <v>2900</v>
      </c>
      <c r="AF451" s="40">
        <f ca="1">AF450+SUMIFS('Transactions (Dated)'!$E$2:$E$53,'Transactions (Dated)'!$D$2:$D$53,'Share Values'!$X451,'Transactions (Dated)'!$B$2:$B$53,'Share Values'!AF$11,'Transactions (Dated)'!$C$2:$C$53,"Buy")-SUMIFS('Transactions (Dated)'!$E$2:$E$53,'Transactions (Dated)'!$D$2:$D$53,'Share Values'!$X451,'Transactions (Dated)'!$B$2:$B$53,'Share Values'!AF$11,'Transactions (Dated)'!$C$2:$C$53,"Sell")</f>
        <v>14201</v>
      </c>
      <c r="AG451" s="40">
        <f ca="1">AG450+SUMIFS('Transactions (Dated)'!$E$2:$E$53,'Transactions (Dated)'!$D$2:$D$53,'Share Values'!$X451,'Transactions (Dated)'!$B$2:$B$53,'Share Values'!AG$11,'Transactions (Dated)'!$C$2:$C$53,"Buy")-SUMIFS('Transactions (Dated)'!$E$2:$E$53,'Transactions (Dated)'!$D$2:$D$53,'Share Values'!$X451,'Transactions (Dated)'!$B$2:$B$53,'Share Values'!AG$11,'Transactions (Dated)'!$C$2:$C$53,"Sell")</f>
        <v>6835</v>
      </c>
      <c r="AH451" s="40">
        <f ca="1">AH450+SUMIFS('Transactions (Dated)'!$E$2:$E$53,'Transactions (Dated)'!$D$2:$D$53,'Share Values'!$X451,'Transactions (Dated)'!$B$2:$B$53,'Share Values'!AH$11,'Transactions (Dated)'!$C$2:$C$53,"Buy")-SUMIFS('Transactions (Dated)'!$E$2:$E$53,'Transactions (Dated)'!$D$2:$D$53,'Share Values'!$X451,'Transactions (Dated)'!$B$2:$B$53,'Share Values'!AH$11,'Transactions (Dated)'!$C$2:$C$53,"Sell")</f>
        <v>0</v>
      </c>
      <c r="AI451" s="40">
        <f ca="1">AI450+SUMIFS('Transactions (Dated)'!$E$2:$E$53,'Transactions (Dated)'!$D$2:$D$53,'Share Values'!$X451,'Transactions (Dated)'!$B$2:$B$53,'Share Values'!AI$11,'Transactions (Dated)'!$C$2:$C$53,"Buy")-SUMIFS('Transactions (Dated)'!$E$2:$E$53,'Transactions (Dated)'!$D$2:$D$53,'Share Values'!$X451,'Transactions (Dated)'!$B$2:$B$53,'Share Values'!AI$11,'Transactions (Dated)'!$C$2:$C$53,"Sell")</f>
        <v>0</v>
      </c>
      <c r="AJ451" s="40">
        <f ca="1">AJ450+SUMIFS('Transactions (Dated)'!$E$2:$E$53,'Transactions (Dated)'!$D$2:$D$53,'Share Values'!$X451,'Transactions (Dated)'!$B$2:$B$53,'Share Values'!AJ$11,'Transactions (Dated)'!$C$2:$C$53,"Buy")-SUMIFS('Transactions (Dated)'!$E$2:$E$53,'Transactions (Dated)'!$D$2:$D$53,'Share Values'!$X451,'Transactions (Dated)'!$B$2:$B$53,'Share Values'!AJ$11,'Transactions (Dated)'!$C$2:$C$53,"Sell")</f>
        <v>0</v>
      </c>
      <c r="AK451" s="40">
        <f ca="1">AK450+SUMIFS('Transactions (Dated)'!$E$2:$E$53,'Transactions (Dated)'!$D$2:$D$53,'Share Values'!$X451,'Transactions (Dated)'!$B$2:$B$53,'Share Values'!AK$11,'Transactions (Dated)'!$C$2:$C$53,"Buy")-SUMIFS('Transactions (Dated)'!$E$2:$E$53,'Transactions (Dated)'!$D$2:$D$53,'Share Values'!$X451,'Transactions (Dated)'!$B$2:$B$53,'Share Values'!AK$11,'Transactions (Dated)'!$C$2:$C$53,"Sell")</f>
        <v>0</v>
      </c>
      <c r="AL451" s="40">
        <f ca="1">AL450+SUMIFS('Transactions (Dated)'!$E$2:$E$53,'Transactions (Dated)'!$D$2:$D$53,'Share Values'!$X451,'Transactions (Dated)'!$B$2:$B$53,'Share Values'!AL$11,'Transactions (Dated)'!$C$2:$C$53,"Buy")-SUMIFS('Transactions (Dated)'!$E$2:$E$53,'Transactions (Dated)'!$D$2:$D$53,'Share Values'!$X451,'Transactions (Dated)'!$B$2:$B$53,'Share Values'!AL$11,'Transactions (Dated)'!$C$2:$C$53,"Sell")</f>
        <v>0</v>
      </c>
      <c r="AM451" s="40">
        <f ca="1">AM450+SUMIFS('Transactions (Dated)'!$E$2:$E$53,'Transactions (Dated)'!$D$2:$D$53,'Share Values'!$X451,'Transactions (Dated)'!$B$2:$B$53,'Share Values'!AM$11,'Transactions (Dated)'!$C$2:$C$53,"Buy")-SUMIFS('Transactions (Dated)'!$E$2:$E$53,'Transactions (Dated)'!$D$2:$D$53,'Share Values'!$X451,'Transactions (Dated)'!$B$2:$B$53,'Share Values'!AM$11,'Transactions (Dated)'!$C$2:$C$53,"Sell")</f>
        <v>0</v>
      </c>
      <c r="AN451" s="40">
        <f ca="1">AN450+SUMIFS('Transactions (Dated)'!$E$2:$E$53,'Transactions (Dated)'!$D$2:$D$53,'Share Values'!$X451,'Transactions (Dated)'!$B$2:$B$53,'Share Values'!AN$11,'Transactions (Dated)'!$C$2:$C$53,"Buy")-SUMIFS('Transactions (Dated)'!$E$2:$E$53,'Transactions (Dated)'!$D$2:$D$53,'Share Values'!$X451,'Transactions (Dated)'!$B$2:$B$53,'Share Values'!AN$11,'Transactions (Dated)'!$C$2:$C$53,"Sell")</f>
        <v>0</v>
      </c>
      <c r="AO451" s="40"/>
      <c r="AQ451" s="3">
        <f t="shared" si="167"/>
        <v>42551</v>
      </c>
      <c r="AR451" s="6">
        <f t="shared" ca="1" si="168"/>
        <v>40098.75</v>
      </c>
      <c r="AS451" s="6">
        <f t="shared" ca="1" si="169"/>
        <v>22312.5</v>
      </c>
      <c r="AT451" s="6">
        <f t="shared" ca="1" si="170"/>
        <v>546551.58000000007</v>
      </c>
      <c r="AU451" s="6">
        <f t="shared" ca="1" si="171"/>
        <v>70098.599999999991</v>
      </c>
      <c r="AV451" s="6">
        <f t="shared" ca="1" si="172"/>
        <v>31157.96</v>
      </c>
      <c r="AW451" s="6">
        <f t="shared" ca="1" si="173"/>
        <v>0</v>
      </c>
      <c r="AX451" s="6">
        <f t="shared" ca="1" si="174"/>
        <v>48343.000000000007</v>
      </c>
      <c r="AY451" s="6">
        <f t="shared" ca="1" si="175"/>
        <v>66602.69</v>
      </c>
      <c r="AZ451" s="6">
        <f t="shared" ca="1" si="176"/>
        <v>58097.5</v>
      </c>
      <c r="BA451" s="6">
        <f t="shared" ca="1" si="177"/>
        <v>0</v>
      </c>
      <c r="BB451" s="6">
        <f t="shared" ca="1" si="178"/>
        <v>0</v>
      </c>
      <c r="BC451" s="6">
        <f t="shared" ca="1" si="179"/>
        <v>0</v>
      </c>
      <c r="BD451" s="6">
        <f t="shared" ca="1" si="180"/>
        <v>0</v>
      </c>
      <c r="BE451" s="6">
        <f t="shared" ca="1" si="181"/>
        <v>0</v>
      </c>
      <c r="BF451" s="6">
        <f t="shared" ca="1" si="188"/>
        <v>0</v>
      </c>
      <c r="BG451" s="6">
        <f t="shared" ca="1" si="189"/>
        <v>0</v>
      </c>
      <c r="BH451" s="6"/>
      <c r="BJ451" s="4">
        <f t="shared" ca="1" si="182"/>
        <v>883262.58000000007</v>
      </c>
      <c r="BL451" s="3">
        <f t="shared" si="183"/>
        <v>42551</v>
      </c>
      <c r="BM451" s="6">
        <f>BM450+SUMIFS('Transactions (Dated)'!G:G,'Transactions (Dated)'!D:D,'Share Values'!AQ451)</f>
        <v>64398.239999999991</v>
      </c>
      <c r="BN451" s="6">
        <f ca="1">BN450+SUMIFS('Transactions (Dated)'!$F:$F,'Transactions (Dated)'!$D:$D,$BL451,'Transactions (Dated)'!$B:$B,BN$11,'Transactions (Dated)'!$C:$C,"Dividend (paid to cash)")*Y451</f>
        <v>0</v>
      </c>
      <c r="BO451" s="6">
        <f ca="1">BO450+SUMIFS('Transactions (Dated)'!$F:$F,'Transactions (Dated)'!$D:$D,$BL451,'Transactions (Dated)'!$B:$B,BO$11,'Transactions (Dated)'!$C:$C,"Dividend (paid to cash)")*Z451</f>
        <v>2421.875</v>
      </c>
      <c r="BP451" s="6">
        <f ca="1">BP450+SUMIFS('Transactions (Dated)'!$F:$F,'Transactions (Dated)'!$D:$D,$BL451,'Transactions (Dated)'!$B:$B,BP$11,'Transactions (Dated)'!$C:$C,"Dividend (paid to cash)")*AA451</f>
        <v>44015.277000000002</v>
      </c>
      <c r="BQ451" s="6">
        <f ca="1">BQ450+SUMIFS('Transactions (Dated)'!$F:$F,'Transactions (Dated)'!$D:$D,$BL451,'Transactions (Dated)'!$B:$B,BQ$11,'Transactions (Dated)'!$C:$C,"Dividend (paid to cash)")*AB451</f>
        <v>397.32000000000005</v>
      </c>
      <c r="BR451" s="6">
        <f ca="1">BR450+SUMIFS('Transactions (Dated)'!$F:$F,'Transactions (Dated)'!$D:$D,$BL451,'Transactions (Dated)'!$B:$B,BR$11,'Transactions (Dated)'!$C:$C,"Dividend (paid to cash)")*AC451</f>
        <v>0</v>
      </c>
      <c r="BS451" s="6">
        <f ca="1">BS450+SUMIFS('Transactions (Dated)'!$F:$F,'Transactions (Dated)'!$D:$D,$BL451,'Transactions (Dated)'!$B:$B,BS$11,'Transactions (Dated)'!$C:$C,"Dividend (paid to cash)")*AD451</f>
        <v>0</v>
      </c>
      <c r="BT451" s="6">
        <f ca="1">BT450+SUMIFS('Transactions (Dated)'!$F:$F,'Transactions (Dated)'!$D:$D,$BL451,'Transactions (Dated)'!$B:$B,BT$11,'Transactions (Dated)'!$C:$C,"Dividend (paid to cash)")*AE451</f>
        <v>1740</v>
      </c>
      <c r="BU451" s="6">
        <f ca="1">BU450+SUMIFS('Transactions (Dated)'!$F:$F,'Transactions (Dated)'!$D:$D,$BL451,'Transactions (Dated)'!$B:$B,BU$11,'Transactions (Dated)'!$C:$C,"Dividend (paid to cash)")*AF451</f>
        <v>0</v>
      </c>
      <c r="BV451" s="6">
        <f ca="1">BV450+SUMIFS('Transactions (Dated)'!$F:$F,'Transactions (Dated)'!$D:$D,$BL451,'Transactions (Dated)'!$B:$B,BV$11,'Transactions (Dated)'!$C:$C,"Dividend (paid to cash)")*AG451</f>
        <v>0</v>
      </c>
      <c r="BW451" s="6">
        <f ca="1">BW450+SUMIFS('Transactions (Dated)'!$F:$F,'Transactions (Dated)'!$D:$D,$BL451,'Transactions (Dated)'!$B:$B,BW$11,'Transactions (Dated)'!$C:$C,"Dividend (paid to cash)")*AH451</f>
        <v>0</v>
      </c>
      <c r="BX451" s="6">
        <f ca="1">BX450+SUMIFS('Transactions (Dated)'!$F:$F,'Transactions (Dated)'!$D:$D,$BL451,'Transactions (Dated)'!$B:$B,BX$11,'Transactions (Dated)'!$C:$C,"Dividend (paid to cash)")*AI451</f>
        <v>0</v>
      </c>
      <c r="BY451" s="6">
        <f ca="1">BY450+SUMIFS('Transactions (Dated)'!$F:$F,'Transactions (Dated)'!$D:$D,$BL451,'Transactions (Dated)'!$B:$B,BY$11,'Transactions (Dated)'!$C:$C,"Dividend (paid to cash)")*AJ451</f>
        <v>0</v>
      </c>
      <c r="BZ451" s="6">
        <f ca="1">BZ450+SUMIFS('Transactions (Dated)'!$F:$F,'Transactions (Dated)'!$D:$D,$BL451,'Transactions (Dated)'!$B:$B,BZ$11,'Transactions (Dated)'!$C:$C,"Dividend (paid to cash)")*AK451</f>
        <v>0</v>
      </c>
      <c r="CA451" s="6">
        <f ca="1">CA450+SUMIFS('Transactions (Dated)'!$F:$F,'Transactions (Dated)'!$D:$D,$BL451,'Transactions (Dated)'!$B:$B,CA$11,'Transactions (Dated)'!$C:$C,"Dividend (paid to cash)")*AL451</f>
        <v>0</v>
      </c>
      <c r="CB451" s="6">
        <v>0</v>
      </c>
      <c r="CC451" s="6">
        <v>0</v>
      </c>
      <c r="CD451" s="6"/>
      <c r="CF451" s="6">
        <f t="shared" ca="1" si="190"/>
        <v>112972.712</v>
      </c>
      <c r="CH451" s="3">
        <f t="shared" si="191"/>
        <v>42551</v>
      </c>
      <c r="CI451" s="4">
        <f t="shared" ca="1" si="184"/>
        <v>883262.58000000007</v>
      </c>
      <c r="CJ451" s="4">
        <f t="shared" ca="1" si="185"/>
        <v>112972.712</v>
      </c>
      <c r="CL451" s="4">
        <f t="shared" ca="1" si="186"/>
        <v>996235.29200000013</v>
      </c>
    </row>
    <row r="452" spans="2:90" x14ac:dyDescent="0.15">
      <c r="B452" s="3">
        <f t="shared" si="187"/>
        <v>42555</v>
      </c>
      <c r="C452" s="2">
        <v>14258.9</v>
      </c>
      <c r="E452" s="70">
        <v>42555</v>
      </c>
      <c r="F452" s="69">
        <v>8.89</v>
      </c>
      <c r="G452" s="69">
        <v>2.44</v>
      </c>
      <c r="H452" s="69">
        <v>19.21</v>
      </c>
      <c r="I452" s="69">
        <v>37.68</v>
      </c>
      <c r="J452" s="69">
        <v>13.34</v>
      </c>
      <c r="K452" s="69">
        <v>13.58</v>
      </c>
      <c r="L452" s="69">
        <v>16.79</v>
      </c>
      <c r="M452" s="69">
        <v>5</v>
      </c>
      <c r="N452" s="69">
        <v>8.5</v>
      </c>
      <c r="O452" s="69">
        <v>9.48</v>
      </c>
      <c r="P452" s="69">
        <v>28.96</v>
      </c>
      <c r="Q452" s="69">
        <v>1.1000000000000001</v>
      </c>
      <c r="R452" s="69">
        <v>6.64</v>
      </c>
      <c r="S452" s="69">
        <v>44</v>
      </c>
      <c r="T452" s="69"/>
      <c r="U452">
        <v>44</v>
      </c>
      <c r="V452" s="4"/>
      <c r="X452" s="3">
        <f t="shared" si="166"/>
        <v>42555</v>
      </c>
      <c r="Y452" s="40">
        <f ca="1">Y451+SUMIFS('Transactions (Dated)'!$E$2:$E$53,'Transactions (Dated)'!$D$2:$D$53,'Share Values'!$X452,'Transactions (Dated)'!$B$2:$B$53,'Share Values'!Y$11,'Transactions (Dated)'!$C$2:$C$53,"Buy")-SUMIFS('Transactions (Dated)'!$E$2:$E$53,'Transactions (Dated)'!$D$2:$D$53,'Share Values'!$X452,'Transactions (Dated)'!$B$2:$B$53,'Share Values'!Y$11,'Transactions (Dated)'!$C$2:$C$53,"Sell")</f>
        <v>4625</v>
      </c>
      <c r="Z452" s="40">
        <f ca="1">Z451+SUMIFS('Transactions (Dated)'!$E$2:$E$53,'Transactions (Dated)'!$D$2:$D$53,'Share Values'!$X452,'Transactions (Dated)'!$B$2:$B$53,'Share Values'!Z$11,'Transactions (Dated)'!$C$2:$C$53,"Buy")-SUMIFS('Transactions (Dated)'!$E$2:$E$53,'Transactions (Dated)'!$D$2:$D$53,'Share Values'!$X452,'Transactions (Dated)'!$B$2:$B$53,'Share Values'!Z$11,'Transactions (Dated)'!$C$2:$C$53,"Sell")</f>
        <v>9375</v>
      </c>
      <c r="AA452" s="40">
        <f ca="1">AA451+SUMIFS('Transactions (Dated)'!$E$2:$E$53,'Transactions (Dated)'!$D$2:$D$53,'Share Values'!$X452,'Transactions (Dated)'!$B$2:$B$53,'Share Values'!AA$11,'Transactions (Dated)'!$C$2:$C$53,"Buy")-SUMIFS('Transactions (Dated)'!$E$2:$E$53,'Transactions (Dated)'!$D$2:$D$53,'Share Values'!$X452,'Transactions (Dated)'!$B$2:$B$53,'Share Values'!AA$11,'Transactions (Dated)'!$C$2:$C$53,"Sell")</f>
        <v>28857</v>
      </c>
      <c r="AB452" s="40">
        <f ca="1">AB451+SUMIFS('Transactions (Dated)'!$E$2:$E$53,'Transactions (Dated)'!$D$2:$D$53,'Share Values'!$X452,'Transactions (Dated)'!$B$2:$B$53,'Share Values'!AB$11,'Transactions (Dated)'!$C$2:$C$53,"Buy")-SUMIFS('Transactions (Dated)'!$E$2:$E$53,'Transactions (Dated)'!$D$2:$D$53,'Share Values'!$X452,'Transactions (Dated)'!$B$2:$B$53,'Share Values'!AB$11,'Transactions (Dated)'!$C$2:$C$53,"Sell")</f>
        <v>1892</v>
      </c>
      <c r="AC452" s="40">
        <f ca="1">AC451+SUMIFS('Transactions (Dated)'!$E$2:$E$53,'Transactions (Dated)'!$D$2:$D$53,'Share Values'!$X452,'Transactions (Dated)'!$B$2:$B$53,'Share Values'!AC$11,'Transactions (Dated)'!$C$2:$C$53,"Buy")-SUMIFS('Transactions (Dated)'!$E$2:$E$53,'Transactions (Dated)'!$D$2:$D$53,'Share Values'!$X452,'Transactions (Dated)'!$B$2:$B$53,'Share Values'!AC$11,'Transactions (Dated)'!$C$2:$C$53,"Sell")</f>
        <v>2348</v>
      </c>
      <c r="AD452" s="40">
        <f ca="1">AD451+SUMIFS('Transactions (Dated)'!$E$2:$E$53,'Transactions (Dated)'!$D$2:$D$53,'Share Values'!$X452,'Transactions (Dated)'!$B$2:$B$53,'Share Values'!AD$11,'Transactions (Dated)'!$C$2:$C$53,"Buy")-SUMIFS('Transactions (Dated)'!$E$2:$E$53,'Transactions (Dated)'!$D$2:$D$53,'Share Values'!$X452,'Transactions (Dated)'!$B$2:$B$53,'Share Values'!AD$11,'Transactions (Dated)'!$C$2:$C$53,"Sell")</f>
        <v>0</v>
      </c>
      <c r="AE452" s="40">
        <f ca="1">AE451+SUMIFS('Transactions (Dated)'!$E$2:$E$53,'Transactions (Dated)'!$D$2:$D$53,'Share Values'!$X452,'Transactions (Dated)'!$B$2:$B$53,'Share Values'!AE$11,'Transactions (Dated)'!$C$2:$C$53,"Buy")-SUMIFS('Transactions (Dated)'!$E$2:$E$53,'Transactions (Dated)'!$D$2:$D$53,'Share Values'!$X452,'Transactions (Dated)'!$B$2:$B$53,'Share Values'!AE$11,'Transactions (Dated)'!$C$2:$C$53,"Sell")</f>
        <v>2900</v>
      </c>
      <c r="AF452" s="40">
        <f ca="1">AF451+SUMIFS('Transactions (Dated)'!$E$2:$E$53,'Transactions (Dated)'!$D$2:$D$53,'Share Values'!$X452,'Transactions (Dated)'!$B$2:$B$53,'Share Values'!AF$11,'Transactions (Dated)'!$C$2:$C$53,"Buy")-SUMIFS('Transactions (Dated)'!$E$2:$E$53,'Transactions (Dated)'!$D$2:$D$53,'Share Values'!$X452,'Transactions (Dated)'!$B$2:$B$53,'Share Values'!AF$11,'Transactions (Dated)'!$C$2:$C$53,"Sell")</f>
        <v>14201</v>
      </c>
      <c r="AG452" s="40">
        <f ca="1">AG451+SUMIFS('Transactions (Dated)'!$E$2:$E$53,'Transactions (Dated)'!$D$2:$D$53,'Share Values'!$X452,'Transactions (Dated)'!$B$2:$B$53,'Share Values'!AG$11,'Transactions (Dated)'!$C$2:$C$53,"Buy")-SUMIFS('Transactions (Dated)'!$E$2:$E$53,'Transactions (Dated)'!$D$2:$D$53,'Share Values'!$X452,'Transactions (Dated)'!$B$2:$B$53,'Share Values'!AG$11,'Transactions (Dated)'!$C$2:$C$53,"Sell")</f>
        <v>6835</v>
      </c>
      <c r="AH452" s="40">
        <f ca="1">AH451+SUMIFS('Transactions (Dated)'!$E$2:$E$53,'Transactions (Dated)'!$D$2:$D$53,'Share Values'!$X452,'Transactions (Dated)'!$B$2:$B$53,'Share Values'!AH$11,'Transactions (Dated)'!$C$2:$C$53,"Buy")-SUMIFS('Transactions (Dated)'!$E$2:$E$53,'Transactions (Dated)'!$D$2:$D$53,'Share Values'!$X452,'Transactions (Dated)'!$B$2:$B$53,'Share Values'!AH$11,'Transactions (Dated)'!$C$2:$C$53,"Sell")</f>
        <v>0</v>
      </c>
      <c r="AI452" s="40">
        <f ca="1">AI451+SUMIFS('Transactions (Dated)'!$E$2:$E$53,'Transactions (Dated)'!$D$2:$D$53,'Share Values'!$X452,'Transactions (Dated)'!$B$2:$B$53,'Share Values'!AI$11,'Transactions (Dated)'!$C$2:$C$53,"Buy")-SUMIFS('Transactions (Dated)'!$E$2:$E$53,'Transactions (Dated)'!$D$2:$D$53,'Share Values'!$X452,'Transactions (Dated)'!$B$2:$B$53,'Share Values'!AI$11,'Transactions (Dated)'!$C$2:$C$53,"Sell")</f>
        <v>0</v>
      </c>
      <c r="AJ452" s="40">
        <f ca="1">AJ451+SUMIFS('Transactions (Dated)'!$E$2:$E$53,'Transactions (Dated)'!$D$2:$D$53,'Share Values'!$X452,'Transactions (Dated)'!$B$2:$B$53,'Share Values'!AJ$11,'Transactions (Dated)'!$C$2:$C$53,"Buy")-SUMIFS('Transactions (Dated)'!$E$2:$E$53,'Transactions (Dated)'!$D$2:$D$53,'Share Values'!$X452,'Transactions (Dated)'!$B$2:$B$53,'Share Values'!AJ$11,'Transactions (Dated)'!$C$2:$C$53,"Sell")</f>
        <v>0</v>
      </c>
      <c r="AK452" s="40">
        <f ca="1">AK451+SUMIFS('Transactions (Dated)'!$E$2:$E$53,'Transactions (Dated)'!$D$2:$D$53,'Share Values'!$X452,'Transactions (Dated)'!$B$2:$B$53,'Share Values'!AK$11,'Transactions (Dated)'!$C$2:$C$53,"Buy")-SUMIFS('Transactions (Dated)'!$E$2:$E$53,'Transactions (Dated)'!$D$2:$D$53,'Share Values'!$X452,'Transactions (Dated)'!$B$2:$B$53,'Share Values'!AK$11,'Transactions (Dated)'!$C$2:$C$53,"Sell")</f>
        <v>0</v>
      </c>
      <c r="AL452" s="40">
        <f ca="1">AL451+SUMIFS('Transactions (Dated)'!$E$2:$E$53,'Transactions (Dated)'!$D$2:$D$53,'Share Values'!$X452,'Transactions (Dated)'!$B$2:$B$53,'Share Values'!AL$11,'Transactions (Dated)'!$C$2:$C$53,"Buy")-SUMIFS('Transactions (Dated)'!$E$2:$E$53,'Transactions (Dated)'!$D$2:$D$53,'Share Values'!$X452,'Transactions (Dated)'!$B$2:$B$53,'Share Values'!AL$11,'Transactions (Dated)'!$C$2:$C$53,"Sell")</f>
        <v>0</v>
      </c>
      <c r="AM452" s="40">
        <f ca="1">AM451+SUMIFS('Transactions (Dated)'!$E$2:$E$53,'Transactions (Dated)'!$D$2:$D$53,'Share Values'!$X452,'Transactions (Dated)'!$B$2:$B$53,'Share Values'!AM$11,'Transactions (Dated)'!$C$2:$C$53,"Buy")-SUMIFS('Transactions (Dated)'!$E$2:$E$53,'Transactions (Dated)'!$D$2:$D$53,'Share Values'!$X452,'Transactions (Dated)'!$B$2:$B$53,'Share Values'!AM$11,'Transactions (Dated)'!$C$2:$C$53,"Sell")</f>
        <v>0</v>
      </c>
      <c r="AN452" s="40">
        <f ca="1">AN451+SUMIFS('Transactions (Dated)'!$E$2:$E$53,'Transactions (Dated)'!$D$2:$D$53,'Share Values'!$X452,'Transactions (Dated)'!$B$2:$B$53,'Share Values'!AN$11,'Transactions (Dated)'!$C$2:$C$53,"Buy")-SUMIFS('Transactions (Dated)'!$E$2:$E$53,'Transactions (Dated)'!$D$2:$D$53,'Share Values'!$X452,'Transactions (Dated)'!$B$2:$B$53,'Share Values'!AN$11,'Transactions (Dated)'!$C$2:$C$53,"Sell")</f>
        <v>0</v>
      </c>
      <c r="AO452" s="40"/>
      <c r="AQ452" s="3">
        <f t="shared" si="167"/>
        <v>42555</v>
      </c>
      <c r="AR452" s="6">
        <f t="shared" ca="1" si="168"/>
        <v>41116.25</v>
      </c>
      <c r="AS452" s="6">
        <f t="shared" ca="1" si="169"/>
        <v>22875</v>
      </c>
      <c r="AT452" s="6">
        <f t="shared" ca="1" si="170"/>
        <v>554342.97</v>
      </c>
      <c r="AU452" s="6">
        <f t="shared" ca="1" si="171"/>
        <v>71290.559999999998</v>
      </c>
      <c r="AV452" s="6">
        <f t="shared" ca="1" si="172"/>
        <v>31322.32</v>
      </c>
      <c r="AW452" s="6">
        <f t="shared" ca="1" si="173"/>
        <v>0</v>
      </c>
      <c r="AX452" s="6">
        <f t="shared" ca="1" si="174"/>
        <v>48691</v>
      </c>
      <c r="AY452" s="6">
        <f t="shared" ca="1" si="175"/>
        <v>71005</v>
      </c>
      <c r="AZ452" s="6">
        <f t="shared" ca="1" si="176"/>
        <v>58097.5</v>
      </c>
      <c r="BA452" s="6">
        <f t="shared" ca="1" si="177"/>
        <v>0</v>
      </c>
      <c r="BB452" s="6">
        <f t="shared" ca="1" si="178"/>
        <v>0</v>
      </c>
      <c r="BC452" s="6">
        <f t="shared" ca="1" si="179"/>
        <v>0</v>
      </c>
      <c r="BD452" s="6">
        <f t="shared" ca="1" si="180"/>
        <v>0</v>
      </c>
      <c r="BE452" s="6">
        <f t="shared" ca="1" si="181"/>
        <v>0</v>
      </c>
      <c r="BF452" s="6">
        <f t="shared" ca="1" si="188"/>
        <v>0</v>
      </c>
      <c r="BG452" s="6">
        <f t="shared" ca="1" si="189"/>
        <v>0</v>
      </c>
      <c r="BH452" s="6"/>
      <c r="BJ452" s="4">
        <f t="shared" ca="1" si="182"/>
        <v>898740.6</v>
      </c>
      <c r="BL452" s="3">
        <f t="shared" si="183"/>
        <v>42555</v>
      </c>
      <c r="BM452" s="6">
        <f>BM451+SUMIFS('Transactions (Dated)'!G:G,'Transactions (Dated)'!D:D,'Share Values'!AQ452)</f>
        <v>64398.239999999991</v>
      </c>
      <c r="BN452" s="6">
        <f ca="1">BN451+SUMIFS('Transactions (Dated)'!$F:$F,'Transactions (Dated)'!$D:$D,$BL452,'Transactions (Dated)'!$B:$B,BN$11,'Transactions (Dated)'!$C:$C,"Dividend (paid to cash)")*Y452</f>
        <v>0</v>
      </c>
      <c r="BO452" s="6">
        <f ca="1">BO451+SUMIFS('Transactions (Dated)'!$F:$F,'Transactions (Dated)'!$D:$D,$BL452,'Transactions (Dated)'!$B:$B,BO$11,'Transactions (Dated)'!$C:$C,"Dividend (paid to cash)")*Z452</f>
        <v>2421.875</v>
      </c>
      <c r="BP452" s="6">
        <f ca="1">BP451+SUMIFS('Transactions (Dated)'!$F:$F,'Transactions (Dated)'!$D:$D,$BL452,'Transactions (Dated)'!$B:$B,BP$11,'Transactions (Dated)'!$C:$C,"Dividend (paid to cash)")*AA452</f>
        <v>44015.277000000002</v>
      </c>
      <c r="BQ452" s="6">
        <f ca="1">BQ451+SUMIFS('Transactions (Dated)'!$F:$F,'Transactions (Dated)'!$D:$D,$BL452,'Transactions (Dated)'!$B:$B,BQ$11,'Transactions (Dated)'!$C:$C,"Dividend (paid to cash)")*AB452</f>
        <v>397.32000000000005</v>
      </c>
      <c r="BR452" s="6">
        <f ca="1">BR451+SUMIFS('Transactions (Dated)'!$F:$F,'Transactions (Dated)'!$D:$D,$BL452,'Transactions (Dated)'!$B:$B,BR$11,'Transactions (Dated)'!$C:$C,"Dividend (paid to cash)")*AC452</f>
        <v>0</v>
      </c>
      <c r="BS452" s="6">
        <f ca="1">BS451+SUMIFS('Transactions (Dated)'!$F:$F,'Transactions (Dated)'!$D:$D,$BL452,'Transactions (Dated)'!$B:$B,BS$11,'Transactions (Dated)'!$C:$C,"Dividend (paid to cash)")*AD452</f>
        <v>0</v>
      </c>
      <c r="BT452" s="6">
        <f ca="1">BT451+SUMIFS('Transactions (Dated)'!$F:$F,'Transactions (Dated)'!$D:$D,$BL452,'Transactions (Dated)'!$B:$B,BT$11,'Transactions (Dated)'!$C:$C,"Dividend (paid to cash)")*AE452</f>
        <v>1740</v>
      </c>
      <c r="BU452" s="6">
        <f ca="1">BU451+SUMIFS('Transactions (Dated)'!$F:$F,'Transactions (Dated)'!$D:$D,$BL452,'Transactions (Dated)'!$B:$B,BU$11,'Transactions (Dated)'!$C:$C,"Dividend (paid to cash)")*AF452</f>
        <v>0</v>
      </c>
      <c r="BV452" s="6">
        <f ca="1">BV451+SUMIFS('Transactions (Dated)'!$F:$F,'Transactions (Dated)'!$D:$D,$BL452,'Transactions (Dated)'!$B:$B,BV$11,'Transactions (Dated)'!$C:$C,"Dividend (paid to cash)")*AG452</f>
        <v>0</v>
      </c>
      <c r="BW452" s="6">
        <f ca="1">BW451+SUMIFS('Transactions (Dated)'!$F:$F,'Transactions (Dated)'!$D:$D,$BL452,'Transactions (Dated)'!$B:$B,BW$11,'Transactions (Dated)'!$C:$C,"Dividend (paid to cash)")*AH452</f>
        <v>0</v>
      </c>
      <c r="BX452" s="6">
        <f ca="1">BX451+SUMIFS('Transactions (Dated)'!$F:$F,'Transactions (Dated)'!$D:$D,$BL452,'Transactions (Dated)'!$B:$B,BX$11,'Transactions (Dated)'!$C:$C,"Dividend (paid to cash)")*AI452</f>
        <v>0</v>
      </c>
      <c r="BY452" s="6">
        <f ca="1">BY451+SUMIFS('Transactions (Dated)'!$F:$F,'Transactions (Dated)'!$D:$D,$BL452,'Transactions (Dated)'!$B:$B,BY$11,'Transactions (Dated)'!$C:$C,"Dividend (paid to cash)")*AJ452</f>
        <v>0</v>
      </c>
      <c r="BZ452" s="6">
        <f ca="1">BZ451+SUMIFS('Transactions (Dated)'!$F:$F,'Transactions (Dated)'!$D:$D,$BL452,'Transactions (Dated)'!$B:$B,BZ$11,'Transactions (Dated)'!$C:$C,"Dividend (paid to cash)")*AK452</f>
        <v>0</v>
      </c>
      <c r="CA452" s="6">
        <f ca="1">CA451+SUMIFS('Transactions (Dated)'!$F:$F,'Transactions (Dated)'!$D:$D,$BL452,'Transactions (Dated)'!$B:$B,CA$11,'Transactions (Dated)'!$C:$C,"Dividend (paid to cash)")*AL452</f>
        <v>0</v>
      </c>
      <c r="CB452" s="6">
        <v>0</v>
      </c>
      <c r="CC452" s="6">
        <v>0</v>
      </c>
      <c r="CD452" s="6"/>
      <c r="CF452" s="6">
        <f t="shared" ca="1" si="190"/>
        <v>112972.712</v>
      </c>
      <c r="CH452" s="3">
        <f t="shared" si="191"/>
        <v>42555</v>
      </c>
      <c r="CI452" s="4">
        <f t="shared" ca="1" si="184"/>
        <v>898740.6</v>
      </c>
      <c r="CJ452" s="4">
        <f t="shared" ca="1" si="185"/>
        <v>112972.712</v>
      </c>
      <c r="CL452" s="4">
        <f t="shared" ca="1" si="186"/>
        <v>1011713.3119999999</v>
      </c>
    </row>
    <row r="453" spans="2:90" x14ac:dyDescent="0.15">
      <c r="B453" s="3">
        <f t="shared" si="187"/>
        <v>42556</v>
      </c>
      <c r="C453" s="2">
        <v>14219.6</v>
      </c>
      <c r="E453" s="70">
        <v>42556</v>
      </c>
      <c r="F453" s="69">
        <v>8.51</v>
      </c>
      <c r="G453" s="69">
        <v>2.36</v>
      </c>
      <c r="H453" s="69">
        <v>19.170000000000002</v>
      </c>
      <c r="I453" s="69">
        <v>37.700000000000003</v>
      </c>
      <c r="J453" s="69">
        <v>12.89</v>
      </c>
      <c r="K453" s="69">
        <v>13.62</v>
      </c>
      <c r="L453" s="69">
        <v>16.62</v>
      </c>
      <c r="M453" s="69">
        <v>5.17</v>
      </c>
      <c r="N453" s="69">
        <v>8.5</v>
      </c>
      <c r="O453" s="69">
        <v>9.4533000000000005</v>
      </c>
      <c r="P453" s="69">
        <v>28.45</v>
      </c>
      <c r="Q453" s="69">
        <v>1.1200000000000001</v>
      </c>
      <c r="R453" s="69">
        <v>6.37</v>
      </c>
      <c r="S453" s="69">
        <v>44.23</v>
      </c>
      <c r="T453" s="69"/>
      <c r="U453">
        <v>44.23</v>
      </c>
      <c r="V453" s="4"/>
      <c r="X453" s="3">
        <f t="shared" si="166"/>
        <v>42556</v>
      </c>
      <c r="Y453" s="40">
        <f ca="1">Y452+SUMIFS('Transactions (Dated)'!$E$2:$E$53,'Transactions (Dated)'!$D$2:$D$53,'Share Values'!$X453,'Transactions (Dated)'!$B$2:$B$53,'Share Values'!Y$11,'Transactions (Dated)'!$C$2:$C$53,"Buy")-SUMIFS('Transactions (Dated)'!$E$2:$E$53,'Transactions (Dated)'!$D$2:$D$53,'Share Values'!$X453,'Transactions (Dated)'!$B$2:$B$53,'Share Values'!Y$11,'Transactions (Dated)'!$C$2:$C$53,"Sell")</f>
        <v>4625</v>
      </c>
      <c r="Z453" s="40">
        <f ca="1">Z452+SUMIFS('Transactions (Dated)'!$E$2:$E$53,'Transactions (Dated)'!$D$2:$D$53,'Share Values'!$X453,'Transactions (Dated)'!$B$2:$B$53,'Share Values'!Z$11,'Transactions (Dated)'!$C$2:$C$53,"Buy")-SUMIFS('Transactions (Dated)'!$E$2:$E$53,'Transactions (Dated)'!$D$2:$D$53,'Share Values'!$X453,'Transactions (Dated)'!$B$2:$B$53,'Share Values'!Z$11,'Transactions (Dated)'!$C$2:$C$53,"Sell")</f>
        <v>9375</v>
      </c>
      <c r="AA453" s="40">
        <f ca="1">AA452+SUMIFS('Transactions (Dated)'!$E$2:$E$53,'Transactions (Dated)'!$D$2:$D$53,'Share Values'!$X453,'Transactions (Dated)'!$B$2:$B$53,'Share Values'!AA$11,'Transactions (Dated)'!$C$2:$C$53,"Buy")-SUMIFS('Transactions (Dated)'!$E$2:$E$53,'Transactions (Dated)'!$D$2:$D$53,'Share Values'!$X453,'Transactions (Dated)'!$B$2:$B$53,'Share Values'!AA$11,'Transactions (Dated)'!$C$2:$C$53,"Sell")</f>
        <v>28857</v>
      </c>
      <c r="AB453" s="40">
        <f ca="1">AB452+SUMIFS('Transactions (Dated)'!$E$2:$E$53,'Transactions (Dated)'!$D$2:$D$53,'Share Values'!$X453,'Transactions (Dated)'!$B$2:$B$53,'Share Values'!AB$11,'Transactions (Dated)'!$C$2:$C$53,"Buy")-SUMIFS('Transactions (Dated)'!$E$2:$E$53,'Transactions (Dated)'!$D$2:$D$53,'Share Values'!$X453,'Transactions (Dated)'!$B$2:$B$53,'Share Values'!AB$11,'Transactions (Dated)'!$C$2:$C$53,"Sell")</f>
        <v>1892</v>
      </c>
      <c r="AC453" s="40">
        <f ca="1">AC452+SUMIFS('Transactions (Dated)'!$E$2:$E$53,'Transactions (Dated)'!$D$2:$D$53,'Share Values'!$X453,'Transactions (Dated)'!$B$2:$B$53,'Share Values'!AC$11,'Transactions (Dated)'!$C$2:$C$53,"Buy")-SUMIFS('Transactions (Dated)'!$E$2:$E$53,'Transactions (Dated)'!$D$2:$D$53,'Share Values'!$X453,'Transactions (Dated)'!$B$2:$B$53,'Share Values'!AC$11,'Transactions (Dated)'!$C$2:$C$53,"Sell")</f>
        <v>2348</v>
      </c>
      <c r="AD453" s="40">
        <f ca="1">AD452+SUMIFS('Transactions (Dated)'!$E$2:$E$53,'Transactions (Dated)'!$D$2:$D$53,'Share Values'!$X453,'Transactions (Dated)'!$B$2:$B$53,'Share Values'!AD$11,'Transactions (Dated)'!$C$2:$C$53,"Buy")-SUMIFS('Transactions (Dated)'!$E$2:$E$53,'Transactions (Dated)'!$D$2:$D$53,'Share Values'!$X453,'Transactions (Dated)'!$B$2:$B$53,'Share Values'!AD$11,'Transactions (Dated)'!$C$2:$C$53,"Sell")</f>
        <v>0</v>
      </c>
      <c r="AE453" s="40">
        <f ca="1">AE452+SUMIFS('Transactions (Dated)'!$E$2:$E$53,'Transactions (Dated)'!$D$2:$D$53,'Share Values'!$X453,'Transactions (Dated)'!$B$2:$B$53,'Share Values'!AE$11,'Transactions (Dated)'!$C$2:$C$53,"Buy")-SUMIFS('Transactions (Dated)'!$E$2:$E$53,'Transactions (Dated)'!$D$2:$D$53,'Share Values'!$X453,'Transactions (Dated)'!$B$2:$B$53,'Share Values'!AE$11,'Transactions (Dated)'!$C$2:$C$53,"Sell")</f>
        <v>2900</v>
      </c>
      <c r="AF453" s="40">
        <f ca="1">AF452+SUMIFS('Transactions (Dated)'!$E$2:$E$53,'Transactions (Dated)'!$D$2:$D$53,'Share Values'!$X453,'Transactions (Dated)'!$B$2:$B$53,'Share Values'!AF$11,'Transactions (Dated)'!$C$2:$C$53,"Buy")-SUMIFS('Transactions (Dated)'!$E$2:$E$53,'Transactions (Dated)'!$D$2:$D$53,'Share Values'!$X453,'Transactions (Dated)'!$B$2:$B$53,'Share Values'!AF$11,'Transactions (Dated)'!$C$2:$C$53,"Sell")</f>
        <v>14201</v>
      </c>
      <c r="AG453" s="40">
        <f ca="1">AG452+SUMIFS('Transactions (Dated)'!$E$2:$E$53,'Transactions (Dated)'!$D$2:$D$53,'Share Values'!$X453,'Transactions (Dated)'!$B$2:$B$53,'Share Values'!AG$11,'Transactions (Dated)'!$C$2:$C$53,"Buy")-SUMIFS('Transactions (Dated)'!$E$2:$E$53,'Transactions (Dated)'!$D$2:$D$53,'Share Values'!$X453,'Transactions (Dated)'!$B$2:$B$53,'Share Values'!AG$11,'Transactions (Dated)'!$C$2:$C$53,"Sell")</f>
        <v>6835</v>
      </c>
      <c r="AH453" s="40">
        <f ca="1">AH452+SUMIFS('Transactions (Dated)'!$E$2:$E$53,'Transactions (Dated)'!$D$2:$D$53,'Share Values'!$X453,'Transactions (Dated)'!$B$2:$B$53,'Share Values'!AH$11,'Transactions (Dated)'!$C$2:$C$53,"Buy")-SUMIFS('Transactions (Dated)'!$E$2:$E$53,'Transactions (Dated)'!$D$2:$D$53,'Share Values'!$X453,'Transactions (Dated)'!$B$2:$B$53,'Share Values'!AH$11,'Transactions (Dated)'!$C$2:$C$53,"Sell")</f>
        <v>0</v>
      </c>
      <c r="AI453" s="40">
        <f ca="1">AI452+SUMIFS('Transactions (Dated)'!$E$2:$E$53,'Transactions (Dated)'!$D$2:$D$53,'Share Values'!$X453,'Transactions (Dated)'!$B$2:$B$53,'Share Values'!AI$11,'Transactions (Dated)'!$C$2:$C$53,"Buy")-SUMIFS('Transactions (Dated)'!$E$2:$E$53,'Transactions (Dated)'!$D$2:$D$53,'Share Values'!$X453,'Transactions (Dated)'!$B$2:$B$53,'Share Values'!AI$11,'Transactions (Dated)'!$C$2:$C$53,"Sell")</f>
        <v>0</v>
      </c>
      <c r="AJ453" s="40">
        <f ca="1">AJ452+SUMIFS('Transactions (Dated)'!$E$2:$E$53,'Transactions (Dated)'!$D$2:$D$53,'Share Values'!$X453,'Transactions (Dated)'!$B$2:$B$53,'Share Values'!AJ$11,'Transactions (Dated)'!$C$2:$C$53,"Buy")-SUMIFS('Transactions (Dated)'!$E$2:$E$53,'Transactions (Dated)'!$D$2:$D$53,'Share Values'!$X453,'Transactions (Dated)'!$B$2:$B$53,'Share Values'!AJ$11,'Transactions (Dated)'!$C$2:$C$53,"Sell")</f>
        <v>0</v>
      </c>
      <c r="AK453" s="40">
        <f ca="1">AK452+SUMIFS('Transactions (Dated)'!$E$2:$E$53,'Transactions (Dated)'!$D$2:$D$53,'Share Values'!$X453,'Transactions (Dated)'!$B$2:$B$53,'Share Values'!AK$11,'Transactions (Dated)'!$C$2:$C$53,"Buy")-SUMIFS('Transactions (Dated)'!$E$2:$E$53,'Transactions (Dated)'!$D$2:$D$53,'Share Values'!$X453,'Transactions (Dated)'!$B$2:$B$53,'Share Values'!AK$11,'Transactions (Dated)'!$C$2:$C$53,"Sell")</f>
        <v>0</v>
      </c>
      <c r="AL453" s="40">
        <f ca="1">AL452+SUMIFS('Transactions (Dated)'!$E$2:$E$53,'Transactions (Dated)'!$D$2:$D$53,'Share Values'!$X453,'Transactions (Dated)'!$B$2:$B$53,'Share Values'!AL$11,'Transactions (Dated)'!$C$2:$C$53,"Buy")-SUMIFS('Transactions (Dated)'!$E$2:$E$53,'Transactions (Dated)'!$D$2:$D$53,'Share Values'!$X453,'Transactions (Dated)'!$B$2:$B$53,'Share Values'!AL$11,'Transactions (Dated)'!$C$2:$C$53,"Sell")</f>
        <v>0</v>
      </c>
      <c r="AM453" s="40">
        <f ca="1">AM452+SUMIFS('Transactions (Dated)'!$E$2:$E$53,'Transactions (Dated)'!$D$2:$D$53,'Share Values'!$X453,'Transactions (Dated)'!$B$2:$B$53,'Share Values'!AM$11,'Transactions (Dated)'!$C$2:$C$53,"Buy")-SUMIFS('Transactions (Dated)'!$E$2:$E$53,'Transactions (Dated)'!$D$2:$D$53,'Share Values'!$X453,'Transactions (Dated)'!$B$2:$B$53,'Share Values'!AM$11,'Transactions (Dated)'!$C$2:$C$53,"Sell")</f>
        <v>0</v>
      </c>
      <c r="AN453" s="40">
        <f ca="1">AN452+SUMIFS('Transactions (Dated)'!$E$2:$E$53,'Transactions (Dated)'!$D$2:$D$53,'Share Values'!$X453,'Transactions (Dated)'!$B$2:$B$53,'Share Values'!AN$11,'Transactions (Dated)'!$C$2:$C$53,"Buy")-SUMIFS('Transactions (Dated)'!$E$2:$E$53,'Transactions (Dated)'!$D$2:$D$53,'Share Values'!$X453,'Transactions (Dated)'!$B$2:$B$53,'Share Values'!AN$11,'Transactions (Dated)'!$C$2:$C$53,"Sell")</f>
        <v>0</v>
      </c>
      <c r="AO453" s="40"/>
      <c r="AQ453" s="3">
        <f t="shared" si="167"/>
        <v>42556</v>
      </c>
      <c r="AR453" s="6">
        <f t="shared" ca="1" si="168"/>
        <v>39358.75</v>
      </c>
      <c r="AS453" s="6">
        <f t="shared" ca="1" si="169"/>
        <v>22125</v>
      </c>
      <c r="AT453" s="6">
        <f t="shared" ca="1" si="170"/>
        <v>553188.69000000006</v>
      </c>
      <c r="AU453" s="6">
        <f t="shared" ca="1" si="171"/>
        <v>71328.400000000009</v>
      </c>
      <c r="AV453" s="6">
        <f t="shared" ca="1" si="172"/>
        <v>30265.72</v>
      </c>
      <c r="AW453" s="6">
        <f t="shared" ca="1" si="173"/>
        <v>0</v>
      </c>
      <c r="AX453" s="6">
        <f t="shared" ca="1" si="174"/>
        <v>48198</v>
      </c>
      <c r="AY453" s="6">
        <f t="shared" ca="1" si="175"/>
        <v>73419.17</v>
      </c>
      <c r="AZ453" s="6">
        <f t="shared" ca="1" si="176"/>
        <v>58097.5</v>
      </c>
      <c r="BA453" s="6">
        <f t="shared" ca="1" si="177"/>
        <v>0</v>
      </c>
      <c r="BB453" s="6">
        <f t="shared" ca="1" si="178"/>
        <v>0</v>
      </c>
      <c r="BC453" s="6">
        <f t="shared" ca="1" si="179"/>
        <v>0</v>
      </c>
      <c r="BD453" s="6">
        <f t="shared" ca="1" si="180"/>
        <v>0</v>
      </c>
      <c r="BE453" s="6">
        <f t="shared" ca="1" si="181"/>
        <v>0</v>
      </c>
      <c r="BF453" s="6">
        <f t="shared" ca="1" si="188"/>
        <v>0</v>
      </c>
      <c r="BG453" s="6">
        <f t="shared" ca="1" si="189"/>
        <v>0</v>
      </c>
      <c r="BH453" s="6"/>
      <c r="BJ453" s="4">
        <f t="shared" ca="1" si="182"/>
        <v>895981.2300000001</v>
      </c>
      <c r="BL453" s="3">
        <f t="shared" si="183"/>
        <v>42556</v>
      </c>
      <c r="BM453" s="6">
        <f>BM452+SUMIFS('Transactions (Dated)'!G:G,'Transactions (Dated)'!D:D,'Share Values'!AQ453)</f>
        <v>64398.239999999991</v>
      </c>
      <c r="BN453" s="6">
        <f ca="1">BN452+SUMIFS('Transactions (Dated)'!$F:$F,'Transactions (Dated)'!$D:$D,$BL453,'Transactions (Dated)'!$B:$B,BN$11,'Transactions (Dated)'!$C:$C,"Dividend (paid to cash)")*Y453</f>
        <v>0</v>
      </c>
      <c r="BO453" s="6">
        <f ca="1">BO452+SUMIFS('Transactions (Dated)'!$F:$F,'Transactions (Dated)'!$D:$D,$BL453,'Transactions (Dated)'!$B:$B,BO$11,'Transactions (Dated)'!$C:$C,"Dividend (paid to cash)")*Z453</f>
        <v>2421.875</v>
      </c>
      <c r="BP453" s="6">
        <f ca="1">BP452+SUMIFS('Transactions (Dated)'!$F:$F,'Transactions (Dated)'!$D:$D,$BL453,'Transactions (Dated)'!$B:$B,BP$11,'Transactions (Dated)'!$C:$C,"Dividend (paid to cash)")*AA453</f>
        <v>44015.277000000002</v>
      </c>
      <c r="BQ453" s="6">
        <f ca="1">BQ452+SUMIFS('Transactions (Dated)'!$F:$F,'Transactions (Dated)'!$D:$D,$BL453,'Transactions (Dated)'!$B:$B,BQ$11,'Transactions (Dated)'!$C:$C,"Dividend (paid to cash)")*AB453</f>
        <v>397.32000000000005</v>
      </c>
      <c r="BR453" s="6">
        <f ca="1">BR452+SUMIFS('Transactions (Dated)'!$F:$F,'Transactions (Dated)'!$D:$D,$BL453,'Transactions (Dated)'!$B:$B,BR$11,'Transactions (Dated)'!$C:$C,"Dividend (paid to cash)")*AC453</f>
        <v>0</v>
      </c>
      <c r="BS453" s="6">
        <f ca="1">BS452+SUMIFS('Transactions (Dated)'!$F:$F,'Transactions (Dated)'!$D:$D,$BL453,'Transactions (Dated)'!$B:$B,BS$11,'Transactions (Dated)'!$C:$C,"Dividend (paid to cash)")*AD453</f>
        <v>0</v>
      </c>
      <c r="BT453" s="6">
        <f ca="1">BT452+SUMIFS('Transactions (Dated)'!$F:$F,'Transactions (Dated)'!$D:$D,$BL453,'Transactions (Dated)'!$B:$B,BT$11,'Transactions (Dated)'!$C:$C,"Dividend (paid to cash)")*AE453</f>
        <v>1740</v>
      </c>
      <c r="BU453" s="6">
        <f ca="1">BU452+SUMIFS('Transactions (Dated)'!$F:$F,'Transactions (Dated)'!$D:$D,$BL453,'Transactions (Dated)'!$B:$B,BU$11,'Transactions (Dated)'!$C:$C,"Dividend (paid to cash)")*AF453</f>
        <v>0</v>
      </c>
      <c r="BV453" s="6">
        <f ca="1">BV452+SUMIFS('Transactions (Dated)'!$F:$F,'Transactions (Dated)'!$D:$D,$BL453,'Transactions (Dated)'!$B:$B,BV$11,'Transactions (Dated)'!$C:$C,"Dividend (paid to cash)")*AG453</f>
        <v>0</v>
      </c>
      <c r="BW453" s="6">
        <f ca="1">BW452+SUMIFS('Transactions (Dated)'!$F:$F,'Transactions (Dated)'!$D:$D,$BL453,'Transactions (Dated)'!$B:$B,BW$11,'Transactions (Dated)'!$C:$C,"Dividend (paid to cash)")*AH453</f>
        <v>0</v>
      </c>
      <c r="BX453" s="6">
        <f ca="1">BX452+SUMIFS('Transactions (Dated)'!$F:$F,'Transactions (Dated)'!$D:$D,$BL453,'Transactions (Dated)'!$B:$B,BX$11,'Transactions (Dated)'!$C:$C,"Dividend (paid to cash)")*AI453</f>
        <v>0</v>
      </c>
      <c r="BY453" s="6">
        <f ca="1">BY452+SUMIFS('Transactions (Dated)'!$F:$F,'Transactions (Dated)'!$D:$D,$BL453,'Transactions (Dated)'!$B:$B,BY$11,'Transactions (Dated)'!$C:$C,"Dividend (paid to cash)")*AJ453</f>
        <v>0</v>
      </c>
      <c r="BZ453" s="6">
        <f ca="1">BZ452+SUMIFS('Transactions (Dated)'!$F:$F,'Transactions (Dated)'!$D:$D,$BL453,'Transactions (Dated)'!$B:$B,BZ$11,'Transactions (Dated)'!$C:$C,"Dividend (paid to cash)")*AK453</f>
        <v>0</v>
      </c>
      <c r="CA453" s="6">
        <f ca="1">CA452+SUMIFS('Transactions (Dated)'!$F:$F,'Transactions (Dated)'!$D:$D,$BL453,'Transactions (Dated)'!$B:$B,CA$11,'Transactions (Dated)'!$C:$C,"Dividend (paid to cash)")*AL453</f>
        <v>0</v>
      </c>
      <c r="CB453" s="6">
        <v>0</v>
      </c>
      <c r="CC453" s="6">
        <v>0</v>
      </c>
      <c r="CD453" s="6"/>
      <c r="CF453" s="6">
        <f t="shared" ca="1" si="190"/>
        <v>112972.712</v>
      </c>
      <c r="CH453" s="3">
        <f t="shared" si="191"/>
        <v>42556</v>
      </c>
      <c r="CI453" s="4">
        <f t="shared" ca="1" si="184"/>
        <v>895981.2300000001</v>
      </c>
      <c r="CJ453" s="4">
        <f t="shared" ca="1" si="185"/>
        <v>112972.712</v>
      </c>
      <c r="CL453" s="4">
        <f t="shared" ca="1" si="186"/>
        <v>1008953.942</v>
      </c>
    </row>
    <row r="454" spans="2:90" x14ac:dyDescent="0.15">
      <c r="B454" s="3">
        <f t="shared" si="187"/>
        <v>42557</v>
      </c>
      <c r="C454" s="2">
        <v>14231.1</v>
      </c>
      <c r="E454" s="70">
        <v>42557</v>
      </c>
      <c r="F454" s="69">
        <v>8.4499999999999993</v>
      </c>
      <c r="G454" s="69">
        <v>2.2599999999999998</v>
      </c>
      <c r="H454" s="69">
        <v>19.18</v>
      </c>
      <c r="I454" s="69">
        <v>37.880000000000003</v>
      </c>
      <c r="J454" s="69">
        <v>12.81</v>
      </c>
      <c r="K454" s="69">
        <v>13.63</v>
      </c>
      <c r="L454" s="69">
        <v>16.7</v>
      </c>
      <c r="M454" s="69">
        <v>5.35</v>
      </c>
      <c r="N454" s="69">
        <v>8.4499999999999993</v>
      </c>
      <c r="O454" s="69">
        <v>9.4</v>
      </c>
      <c r="P454" s="69">
        <v>27.84</v>
      </c>
      <c r="Q454" s="69">
        <v>1.1200000000000001</v>
      </c>
      <c r="R454" s="69">
        <v>6.19</v>
      </c>
      <c r="S454" s="69">
        <v>44.53</v>
      </c>
      <c r="T454" s="69"/>
      <c r="U454">
        <v>44.53</v>
      </c>
      <c r="V454" s="4"/>
      <c r="X454" s="3">
        <f t="shared" si="166"/>
        <v>42557</v>
      </c>
      <c r="Y454" s="40">
        <f ca="1">Y453+SUMIFS('Transactions (Dated)'!$E$2:$E$53,'Transactions (Dated)'!$D$2:$D$53,'Share Values'!$X454,'Transactions (Dated)'!$B$2:$B$53,'Share Values'!Y$11,'Transactions (Dated)'!$C$2:$C$53,"Buy")-SUMIFS('Transactions (Dated)'!$E$2:$E$53,'Transactions (Dated)'!$D$2:$D$53,'Share Values'!$X454,'Transactions (Dated)'!$B$2:$B$53,'Share Values'!Y$11,'Transactions (Dated)'!$C$2:$C$53,"Sell")</f>
        <v>4625</v>
      </c>
      <c r="Z454" s="40">
        <f ca="1">Z453+SUMIFS('Transactions (Dated)'!$E$2:$E$53,'Transactions (Dated)'!$D$2:$D$53,'Share Values'!$X454,'Transactions (Dated)'!$B$2:$B$53,'Share Values'!Z$11,'Transactions (Dated)'!$C$2:$C$53,"Buy")-SUMIFS('Transactions (Dated)'!$E$2:$E$53,'Transactions (Dated)'!$D$2:$D$53,'Share Values'!$X454,'Transactions (Dated)'!$B$2:$B$53,'Share Values'!Z$11,'Transactions (Dated)'!$C$2:$C$53,"Sell")</f>
        <v>9375</v>
      </c>
      <c r="AA454" s="40">
        <f ca="1">AA453+SUMIFS('Transactions (Dated)'!$E$2:$E$53,'Transactions (Dated)'!$D$2:$D$53,'Share Values'!$X454,'Transactions (Dated)'!$B$2:$B$53,'Share Values'!AA$11,'Transactions (Dated)'!$C$2:$C$53,"Buy")-SUMIFS('Transactions (Dated)'!$E$2:$E$53,'Transactions (Dated)'!$D$2:$D$53,'Share Values'!$X454,'Transactions (Dated)'!$B$2:$B$53,'Share Values'!AA$11,'Transactions (Dated)'!$C$2:$C$53,"Sell")</f>
        <v>28857</v>
      </c>
      <c r="AB454" s="40">
        <f ca="1">AB453+SUMIFS('Transactions (Dated)'!$E$2:$E$53,'Transactions (Dated)'!$D$2:$D$53,'Share Values'!$X454,'Transactions (Dated)'!$B$2:$B$53,'Share Values'!AB$11,'Transactions (Dated)'!$C$2:$C$53,"Buy")-SUMIFS('Transactions (Dated)'!$E$2:$E$53,'Transactions (Dated)'!$D$2:$D$53,'Share Values'!$X454,'Transactions (Dated)'!$B$2:$B$53,'Share Values'!AB$11,'Transactions (Dated)'!$C$2:$C$53,"Sell")</f>
        <v>1892</v>
      </c>
      <c r="AC454" s="40">
        <f ca="1">AC453+SUMIFS('Transactions (Dated)'!$E$2:$E$53,'Transactions (Dated)'!$D$2:$D$53,'Share Values'!$X454,'Transactions (Dated)'!$B$2:$B$53,'Share Values'!AC$11,'Transactions (Dated)'!$C$2:$C$53,"Buy")-SUMIFS('Transactions (Dated)'!$E$2:$E$53,'Transactions (Dated)'!$D$2:$D$53,'Share Values'!$X454,'Transactions (Dated)'!$B$2:$B$53,'Share Values'!AC$11,'Transactions (Dated)'!$C$2:$C$53,"Sell")</f>
        <v>2348</v>
      </c>
      <c r="AD454" s="40">
        <f ca="1">AD453+SUMIFS('Transactions (Dated)'!$E$2:$E$53,'Transactions (Dated)'!$D$2:$D$53,'Share Values'!$X454,'Transactions (Dated)'!$B$2:$B$53,'Share Values'!AD$11,'Transactions (Dated)'!$C$2:$C$53,"Buy")-SUMIFS('Transactions (Dated)'!$E$2:$E$53,'Transactions (Dated)'!$D$2:$D$53,'Share Values'!$X454,'Transactions (Dated)'!$B$2:$B$53,'Share Values'!AD$11,'Transactions (Dated)'!$C$2:$C$53,"Sell")</f>
        <v>0</v>
      </c>
      <c r="AE454" s="40">
        <f ca="1">AE453+SUMIFS('Transactions (Dated)'!$E$2:$E$53,'Transactions (Dated)'!$D$2:$D$53,'Share Values'!$X454,'Transactions (Dated)'!$B$2:$B$53,'Share Values'!AE$11,'Transactions (Dated)'!$C$2:$C$53,"Buy")-SUMIFS('Transactions (Dated)'!$E$2:$E$53,'Transactions (Dated)'!$D$2:$D$53,'Share Values'!$X454,'Transactions (Dated)'!$B$2:$B$53,'Share Values'!AE$11,'Transactions (Dated)'!$C$2:$C$53,"Sell")</f>
        <v>2900</v>
      </c>
      <c r="AF454" s="40">
        <f ca="1">AF453+SUMIFS('Transactions (Dated)'!$E$2:$E$53,'Transactions (Dated)'!$D$2:$D$53,'Share Values'!$X454,'Transactions (Dated)'!$B$2:$B$53,'Share Values'!AF$11,'Transactions (Dated)'!$C$2:$C$53,"Buy")-SUMIFS('Transactions (Dated)'!$E$2:$E$53,'Transactions (Dated)'!$D$2:$D$53,'Share Values'!$X454,'Transactions (Dated)'!$B$2:$B$53,'Share Values'!AF$11,'Transactions (Dated)'!$C$2:$C$53,"Sell")</f>
        <v>14201</v>
      </c>
      <c r="AG454" s="40">
        <f ca="1">AG453+SUMIFS('Transactions (Dated)'!$E$2:$E$53,'Transactions (Dated)'!$D$2:$D$53,'Share Values'!$X454,'Transactions (Dated)'!$B$2:$B$53,'Share Values'!AG$11,'Transactions (Dated)'!$C$2:$C$53,"Buy")-SUMIFS('Transactions (Dated)'!$E$2:$E$53,'Transactions (Dated)'!$D$2:$D$53,'Share Values'!$X454,'Transactions (Dated)'!$B$2:$B$53,'Share Values'!AG$11,'Transactions (Dated)'!$C$2:$C$53,"Sell")</f>
        <v>6835</v>
      </c>
      <c r="AH454" s="40">
        <f ca="1">AH453+SUMIFS('Transactions (Dated)'!$E$2:$E$53,'Transactions (Dated)'!$D$2:$D$53,'Share Values'!$X454,'Transactions (Dated)'!$B$2:$B$53,'Share Values'!AH$11,'Transactions (Dated)'!$C$2:$C$53,"Buy")-SUMIFS('Transactions (Dated)'!$E$2:$E$53,'Transactions (Dated)'!$D$2:$D$53,'Share Values'!$X454,'Transactions (Dated)'!$B$2:$B$53,'Share Values'!AH$11,'Transactions (Dated)'!$C$2:$C$53,"Sell")</f>
        <v>0</v>
      </c>
      <c r="AI454" s="40">
        <f ca="1">AI453+SUMIFS('Transactions (Dated)'!$E$2:$E$53,'Transactions (Dated)'!$D$2:$D$53,'Share Values'!$X454,'Transactions (Dated)'!$B$2:$B$53,'Share Values'!AI$11,'Transactions (Dated)'!$C$2:$C$53,"Buy")-SUMIFS('Transactions (Dated)'!$E$2:$E$53,'Transactions (Dated)'!$D$2:$D$53,'Share Values'!$X454,'Transactions (Dated)'!$B$2:$B$53,'Share Values'!AI$11,'Transactions (Dated)'!$C$2:$C$53,"Sell")</f>
        <v>0</v>
      </c>
      <c r="AJ454" s="40">
        <f ca="1">AJ453+SUMIFS('Transactions (Dated)'!$E$2:$E$53,'Transactions (Dated)'!$D$2:$D$53,'Share Values'!$X454,'Transactions (Dated)'!$B$2:$B$53,'Share Values'!AJ$11,'Transactions (Dated)'!$C$2:$C$53,"Buy")-SUMIFS('Transactions (Dated)'!$E$2:$E$53,'Transactions (Dated)'!$D$2:$D$53,'Share Values'!$X454,'Transactions (Dated)'!$B$2:$B$53,'Share Values'!AJ$11,'Transactions (Dated)'!$C$2:$C$53,"Sell")</f>
        <v>0</v>
      </c>
      <c r="AK454" s="40">
        <f ca="1">AK453+SUMIFS('Transactions (Dated)'!$E$2:$E$53,'Transactions (Dated)'!$D$2:$D$53,'Share Values'!$X454,'Transactions (Dated)'!$B$2:$B$53,'Share Values'!AK$11,'Transactions (Dated)'!$C$2:$C$53,"Buy")-SUMIFS('Transactions (Dated)'!$E$2:$E$53,'Transactions (Dated)'!$D$2:$D$53,'Share Values'!$X454,'Transactions (Dated)'!$B$2:$B$53,'Share Values'!AK$11,'Transactions (Dated)'!$C$2:$C$53,"Sell")</f>
        <v>0</v>
      </c>
      <c r="AL454" s="40">
        <f ca="1">AL453+SUMIFS('Transactions (Dated)'!$E$2:$E$53,'Transactions (Dated)'!$D$2:$D$53,'Share Values'!$X454,'Transactions (Dated)'!$B$2:$B$53,'Share Values'!AL$11,'Transactions (Dated)'!$C$2:$C$53,"Buy")-SUMIFS('Transactions (Dated)'!$E$2:$E$53,'Transactions (Dated)'!$D$2:$D$53,'Share Values'!$X454,'Transactions (Dated)'!$B$2:$B$53,'Share Values'!AL$11,'Transactions (Dated)'!$C$2:$C$53,"Sell")</f>
        <v>0</v>
      </c>
      <c r="AM454" s="40">
        <f ca="1">AM453+SUMIFS('Transactions (Dated)'!$E$2:$E$53,'Transactions (Dated)'!$D$2:$D$53,'Share Values'!$X454,'Transactions (Dated)'!$B$2:$B$53,'Share Values'!AM$11,'Transactions (Dated)'!$C$2:$C$53,"Buy")-SUMIFS('Transactions (Dated)'!$E$2:$E$53,'Transactions (Dated)'!$D$2:$D$53,'Share Values'!$X454,'Transactions (Dated)'!$B$2:$B$53,'Share Values'!AM$11,'Transactions (Dated)'!$C$2:$C$53,"Sell")</f>
        <v>0</v>
      </c>
      <c r="AN454" s="40">
        <f ca="1">AN453+SUMIFS('Transactions (Dated)'!$E$2:$E$53,'Transactions (Dated)'!$D$2:$D$53,'Share Values'!$X454,'Transactions (Dated)'!$B$2:$B$53,'Share Values'!AN$11,'Transactions (Dated)'!$C$2:$C$53,"Buy")-SUMIFS('Transactions (Dated)'!$E$2:$E$53,'Transactions (Dated)'!$D$2:$D$53,'Share Values'!$X454,'Transactions (Dated)'!$B$2:$B$53,'Share Values'!AN$11,'Transactions (Dated)'!$C$2:$C$53,"Sell")</f>
        <v>0</v>
      </c>
      <c r="AO454" s="40"/>
      <c r="AQ454" s="3">
        <f t="shared" si="167"/>
        <v>42557</v>
      </c>
      <c r="AR454" s="6">
        <f t="shared" ca="1" si="168"/>
        <v>39081.25</v>
      </c>
      <c r="AS454" s="6">
        <f t="shared" ca="1" si="169"/>
        <v>21187.499999999996</v>
      </c>
      <c r="AT454" s="6">
        <f t="shared" ca="1" si="170"/>
        <v>553477.26</v>
      </c>
      <c r="AU454" s="6">
        <f t="shared" ca="1" si="171"/>
        <v>71668.960000000006</v>
      </c>
      <c r="AV454" s="6">
        <f t="shared" ca="1" si="172"/>
        <v>30077.88</v>
      </c>
      <c r="AW454" s="6">
        <f t="shared" ca="1" si="173"/>
        <v>0</v>
      </c>
      <c r="AX454" s="6">
        <f t="shared" ca="1" si="174"/>
        <v>48430</v>
      </c>
      <c r="AY454" s="6">
        <f t="shared" ca="1" si="175"/>
        <v>75975.349999999991</v>
      </c>
      <c r="AZ454" s="6">
        <f t="shared" ca="1" si="176"/>
        <v>57755.749999999993</v>
      </c>
      <c r="BA454" s="6">
        <f t="shared" ca="1" si="177"/>
        <v>0</v>
      </c>
      <c r="BB454" s="6">
        <f t="shared" ca="1" si="178"/>
        <v>0</v>
      </c>
      <c r="BC454" s="6">
        <f t="shared" ca="1" si="179"/>
        <v>0</v>
      </c>
      <c r="BD454" s="6">
        <f t="shared" ca="1" si="180"/>
        <v>0</v>
      </c>
      <c r="BE454" s="6">
        <f t="shared" ca="1" si="181"/>
        <v>0</v>
      </c>
      <c r="BF454" s="6">
        <f t="shared" ca="1" si="188"/>
        <v>0</v>
      </c>
      <c r="BG454" s="6">
        <f t="shared" ca="1" si="189"/>
        <v>0</v>
      </c>
      <c r="BH454" s="6"/>
      <c r="BJ454" s="4">
        <f t="shared" ca="1" si="182"/>
        <v>897653.95</v>
      </c>
      <c r="BL454" s="3">
        <f t="shared" si="183"/>
        <v>42557</v>
      </c>
      <c r="BM454" s="6">
        <f>BM453+SUMIFS('Transactions (Dated)'!G:G,'Transactions (Dated)'!D:D,'Share Values'!AQ454)</f>
        <v>64398.239999999991</v>
      </c>
      <c r="BN454" s="6">
        <f ca="1">BN453+SUMIFS('Transactions (Dated)'!$F:$F,'Transactions (Dated)'!$D:$D,$BL454,'Transactions (Dated)'!$B:$B,BN$11,'Transactions (Dated)'!$C:$C,"Dividend (paid to cash)")*Y454</f>
        <v>0</v>
      </c>
      <c r="BO454" s="6">
        <f ca="1">BO453+SUMIFS('Transactions (Dated)'!$F:$F,'Transactions (Dated)'!$D:$D,$BL454,'Transactions (Dated)'!$B:$B,BO$11,'Transactions (Dated)'!$C:$C,"Dividend (paid to cash)")*Z454</f>
        <v>2421.875</v>
      </c>
      <c r="BP454" s="6">
        <f ca="1">BP453+SUMIFS('Transactions (Dated)'!$F:$F,'Transactions (Dated)'!$D:$D,$BL454,'Transactions (Dated)'!$B:$B,BP$11,'Transactions (Dated)'!$C:$C,"Dividend (paid to cash)")*AA454</f>
        <v>44015.277000000002</v>
      </c>
      <c r="BQ454" s="6">
        <f ca="1">BQ453+SUMIFS('Transactions (Dated)'!$F:$F,'Transactions (Dated)'!$D:$D,$BL454,'Transactions (Dated)'!$B:$B,BQ$11,'Transactions (Dated)'!$C:$C,"Dividend (paid to cash)")*AB454</f>
        <v>397.32000000000005</v>
      </c>
      <c r="BR454" s="6">
        <f ca="1">BR453+SUMIFS('Transactions (Dated)'!$F:$F,'Transactions (Dated)'!$D:$D,$BL454,'Transactions (Dated)'!$B:$B,BR$11,'Transactions (Dated)'!$C:$C,"Dividend (paid to cash)")*AC454</f>
        <v>0</v>
      </c>
      <c r="BS454" s="6">
        <f ca="1">BS453+SUMIFS('Transactions (Dated)'!$F:$F,'Transactions (Dated)'!$D:$D,$BL454,'Transactions (Dated)'!$B:$B,BS$11,'Transactions (Dated)'!$C:$C,"Dividend (paid to cash)")*AD454</f>
        <v>0</v>
      </c>
      <c r="BT454" s="6">
        <f ca="1">BT453+SUMIFS('Transactions (Dated)'!$F:$F,'Transactions (Dated)'!$D:$D,$BL454,'Transactions (Dated)'!$B:$B,BT$11,'Transactions (Dated)'!$C:$C,"Dividend (paid to cash)")*AE454</f>
        <v>1740</v>
      </c>
      <c r="BU454" s="6">
        <f ca="1">BU453+SUMIFS('Transactions (Dated)'!$F:$F,'Transactions (Dated)'!$D:$D,$BL454,'Transactions (Dated)'!$B:$B,BU$11,'Transactions (Dated)'!$C:$C,"Dividend (paid to cash)")*AF454</f>
        <v>0</v>
      </c>
      <c r="BV454" s="6">
        <f ca="1">BV453+SUMIFS('Transactions (Dated)'!$F:$F,'Transactions (Dated)'!$D:$D,$BL454,'Transactions (Dated)'!$B:$B,BV$11,'Transactions (Dated)'!$C:$C,"Dividend (paid to cash)")*AG454</f>
        <v>0</v>
      </c>
      <c r="BW454" s="6">
        <f ca="1">BW453+SUMIFS('Transactions (Dated)'!$F:$F,'Transactions (Dated)'!$D:$D,$BL454,'Transactions (Dated)'!$B:$B,BW$11,'Transactions (Dated)'!$C:$C,"Dividend (paid to cash)")*AH454</f>
        <v>0</v>
      </c>
      <c r="BX454" s="6">
        <f ca="1">BX453+SUMIFS('Transactions (Dated)'!$F:$F,'Transactions (Dated)'!$D:$D,$BL454,'Transactions (Dated)'!$B:$B,BX$11,'Transactions (Dated)'!$C:$C,"Dividend (paid to cash)")*AI454</f>
        <v>0</v>
      </c>
      <c r="BY454" s="6">
        <f ca="1">BY453+SUMIFS('Transactions (Dated)'!$F:$F,'Transactions (Dated)'!$D:$D,$BL454,'Transactions (Dated)'!$B:$B,BY$11,'Transactions (Dated)'!$C:$C,"Dividend (paid to cash)")*AJ454</f>
        <v>0</v>
      </c>
      <c r="BZ454" s="6">
        <f ca="1">BZ453+SUMIFS('Transactions (Dated)'!$F:$F,'Transactions (Dated)'!$D:$D,$BL454,'Transactions (Dated)'!$B:$B,BZ$11,'Transactions (Dated)'!$C:$C,"Dividend (paid to cash)")*AK454</f>
        <v>0</v>
      </c>
      <c r="CA454" s="6">
        <f ca="1">CA453+SUMIFS('Transactions (Dated)'!$F:$F,'Transactions (Dated)'!$D:$D,$BL454,'Transactions (Dated)'!$B:$B,CA$11,'Transactions (Dated)'!$C:$C,"Dividend (paid to cash)")*AL454</f>
        <v>0</v>
      </c>
      <c r="CB454" s="6">
        <v>0</v>
      </c>
      <c r="CC454" s="6">
        <v>0</v>
      </c>
      <c r="CD454" s="6"/>
      <c r="CF454" s="6">
        <f t="shared" ca="1" si="190"/>
        <v>112972.712</v>
      </c>
      <c r="CH454" s="3">
        <f t="shared" si="191"/>
        <v>42557</v>
      </c>
      <c r="CI454" s="4">
        <f t="shared" ca="1" si="184"/>
        <v>897653.95</v>
      </c>
      <c r="CJ454" s="4">
        <f t="shared" ca="1" si="185"/>
        <v>112972.712</v>
      </c>
      <c r="CL454" s="4">
        <f t="shared" ca="1" si="186"/>
        <v>1010626.662</v>
      </c>
    </row>
    <row r="455" spans="2:90" x14ac:dyDescent="0.15">
      <c r="B455" s="3">
        <f t="shared" si="187"/>
        <v>42558</v>
      </c>
      <c r="C455" s="2">
        <v>14134.5</v>
      </c>
      <c r="E455" s="70">
        <v>42558</v>
      </c>
      <c r="F455" s="69">
        <v>8.4499999999999993</v>
      </c>
      <c r="G455" s="69">
        <v>2.27</v>
      </c>
      <c r="H455" s="69">
        <v>19.07</v>
      </c>
      <c r="I455" s="69">
        <v>37.68</v>
      </c>
      <c r="J455" s="69">
        <v>12.77</v>
      </c>
      <c r="K455" s="69">
        <v>13.63</v>
      </c>
      <c r="L455" s="69">
        <v>16.649999999999999</v>
      </c>
      <c r="M455" s="69">
        <v>5.56</v>
      </c>
      <c r="N455" s="69">
        <v>8.4499999999999993</v>
      </c>
      <c r="O455" s="69">
        <v>9.3833000000000002</v>
      </c>
      <c r="P455" s="69">
        <v>28.03</v>
      </c>
      <c r="Q455" s="69">
        <v>1.1100000000000001</v>
      </c>
      <c r="R455" s="69">
        <v>6.05</v>
      </c>
      <c r="S455" s="69">
        <v>43.81</v>
      </c>
      <c r="T455" s="69"/>
      <c r="U455">
        <v>43.81</v>
      </c>
      <c r="V455" s="4"/>
      <c r="X455" s="3">
        <f t="shared" si="166"/>
        <v>42558</v>
      </c>
      <c r="Y455" s="40">
        <f ca="1">Y454+SUMIFS('Transactions (Dated)'!$E$2:$E$53,'Transactions (Dated)'!$D$2:$D$53,'Share Values'!$X455,'Transactions (Dated)'!$B$2:$B$53,'Share Values'!Y$11,'Transactions (Dated)'!$C$2:$C$53,"Buy")-SUMIFS('Transactions (Dated)'!$E$2:$E$53,'Transactions (Dated)'!$D$2:$D$53,'Share Values'!$X455,'Transactions (Dated)'!$B$2:$B$53,'Share Values'!Y$11,'Transactions (Dated)'!$C$2:$C$53,"Sell")</f>
        <v>4625</v>
      </c>
      <c r="Z455" s="40">
        <f ca="1">Z454+SUMIFS('Transactions (Dated)'!$E$2:$E$53,'Transactions (Dated)'!$D$2:$D$53,'Share Values'!$X455,'Transactions (Dated)'!$B$2:$B$53,'Share Values'!Z$11,'Transactions (Dated)'!$C$2:$C$53,"Buy")-SUMIFS('Transactions (Dated)'!$E$2:$E$53,'Transactions (Dated)'!$D$2:$D$53,'Share Values'!$X455,'Transactions (Dated)'!$B$2:$B$53,'Share Values'!Z$11,'Transactions (Dated)'!$C$2:$C$53,"Sell")</f>
        <v>9375</v>
      </c>
      <c r="AA455" s="40">
        <f ca="1">AA454+SUMIFS('Transactions (Dated)'!$E$2:$E$53,'Transactions (Dated)'!$D$2:$D$53,'Share Values'!$X455,'Transactions (Dated)'!$B$2:$B$53,'Share Values'!AA$11,'Transactions (Dated)'!$C$2:$C$53,"Buy")-SUMIFS('Transactions (Dated)'!$E$2:$E$53,'Transactions (Dated)'!$D$2:$D$53,'Share Values'!$X455,'Transactions (Dated)'!$B$2:$B$53,'Share Values'!AA$11,'Transactions (Dated)'!$C$2:$C$53,"Sell")</f>
        <v>28857</v>
      </c>
      <c r="AB455" s="40">
        <f ca="1">AB454+SUMIFS('Transactions (Dated)'!$E$2:$E$53,'Transactions (Dated)'!$D$2:$D$53,'Share Values'!$X455,'Transactions (Dated)'!$B$2:$B$53,'Share Values'!AB$11,'Transactions (Dated)'!$C$2:$C$53,"Buy")-SUMIFS('Transactions (Dated)'!$E$2:$E$53,'Transactions (Dated)'!$D$2:$D$53,'Share Values'!$X455,'Transactions (Dated)'!$B$2:$B$53,'Share Values'!AB$11,'Transactions (Dated)'!$C$2:$C$53,"Sell")</f>
        <v>1892</v>
      </c>
      <c r="AC455" s="40">
        <f ca="1">AC454+SUMIFS('Transactions (Dated)'!$E$2:$E$53,'Transactions (Dated)'!$D$2:$D$53,'Share Values'!$X455,'Transactions (Dated)'!$B$2:$B$53,'Share Values'!AC$11,'Transactions (Dated)'!$C$2:$C$53,"Buy")-SUMIFS('Transactions (Dated)'!$E$2:$E$53,'Transactions (Dated)'!$D$2:$D$53,'Share Values'!$X455,'Transactions (Dated)'!$B$2:$B$53,'Share Values'!AC$11,'Transactions (Dated)'!$C$2:$C$53,"Sell")</f>
        <v>2348</v>
      </c>
      <c r="AD455" s="40">
        <f ca="1">AD454+SUMIFS('Transactions (Dated)'!$E$2:$E$53,'Transactions (Dated)'!$D$2:$D$53,'Share Values'!$X455,'Transactions (Dated)'!$B$2:$B$53,'Share Values'!AD$11,'Transactions (Dated)'!$C$2:$C$53,"Buy")-SUMIFS('Transactions (Dated)'!$E$2:$E$53,'Transactions (Dated)'!$D$2:$D$53,'Share Values'!$X455,'Transactions (Dated)'!$B$2:$B$53,'Share Values'!AD$11,'Transactions (Dated)'!$C$2:$C$53,"Sell")</f>
        <v>0</v>
      </c>
      <c r="AE455" s="40">
        <f ca="1">AE454+SUMIFS('Transactions (Dated)'!$E$2:$E$53,'Transactions (Dated)'!$D$2:$D$53,'Share Values'!$X455,'Transactions (Dated)'!$B$2:$B$53,'Share Values'!AE$11,'Transactions (Dated)'!$C$2:$C$53,"Buy")-SUMIFS('Transactions (Dated)'!$E$2:$E$53,'Transactions (Dated)'!$D$2:$D$53,'Share Values'!$X455,'Transactions (Dated)'!$B$2:$B$53,'Share Values'!AE$11,'Transactions (Dated)'!$C$2:$C$53,"Sell")</f>
        <v>2900</v>
      </c>
      <c r="AF455" s="40">
        <f ca="1">AF454+SUMIFS('Transactions (Dated)'!$E$2:$E$53,'Transactions (Dated)'!$D$2:$D$53,'Share Values'!$X455,'Transactions (Dated)'!$B$2:$B$53,'Share Values'!AF$11,'Transactions (Dated)'!$C$2:$C$53,"Buy")-SUMIFS('Transactions (Dated)'!$E$2:$E$53,'Transactions (Dated)'!$D$2:$D$53,'Share Values'!$X455,'Transactions (Dated)'!$B$2:$B$53,'Share Values'!AF$11,'Transactions (Dated)'!$C$2:$C$53,"Sell")</f>
        <v>14201</v>
      </c>
      <c r="AG455" s="40">
        <f ca="1">AG454+SUMIFS('Transactions (Dated)'!$E$2:$E$53,'Transactions (Dated)'!$D$2:$D$53,'Share Values'!$X455,'Transactions (Dated)'!$B$2:$B$53,'Share Values'!AG$11,'Transactions (Dated)'!$C$2:$C$53,"Buy")-SUMIFS('Transactions (Dated)'!$E$2:$E$53,'Transactions (Dated)'!$D$2:$D$53,'Share Values'!$X455,'Transactions (Dated)'!$B$2:$B$53,'Share Values'!AG$11,'Transactions (Dated)'!$C$2:$C$53,"Sell")</f>
        <v>6835</v>
      </c>
      <c r="AH455" s="40">
        <f ca="1">AH454+SUMIFS('Transactions (Dated)'!$E$2:$E$53,'Transactions (Dated)'!$D$2:$D$53,'Share Values'!$X455,'Transactions (Dated)'!$B$2:$B$53,'Share Values'!AH$11,'Transactions (Dated)'!$C$2:$C$53,"Buy")-SUMIFS('Transactions (Dated)'!$E$2:$E$53,'Transactions (Dated)'!$D$2:$D$53,'Share Values'!$X455,'Transactions (Dated)'!$B$2:$B$53,'Share Values'!AH$11,'Transactions (Dated)'!$C$2:$C$53,"Sell")</f>
        <v>0</v>
      </c>
      <c r="AI455" s="40">
        <f ca="1">AI454+SUMIFS('Transactions (Dated)'!$E$2:$E$53,'Transactions (Dated)'!$D$2:$D$53,'Share Values'!$X455,'Transactions (Dated)'!$B$2:$B$53,'Share Values'!AI$11,'Transactions (Dated)'!$C$2:$C$53,"Buy")-SUMIFS('Transactions (Dated)'!$E$2:$E$53,'Transactions (Dated)'!$D$2:$D$53,'Share Values'!$X455,'Transactions (Dated)'!$B$2:$B$53,'Share Values'!AI$11,'Transactions (Dated)'!$C$2:$C$53,"Sell")</f>
        <v>0</v>
      </c>
      <c r="AJ455" s="40">
        <f ca="1">AJ454+SUMIFS('Transactions (Dated)'!$E$2:$E$53,'Transactions (Dated)'!$D$2:$D$53,'Share Values'!$X455,'Transactions (Dated)'!$B$2:$B$53,'Share Values'!AJ$11,'Transactions (Dated)'!$C$2:$C$53,"Buy")-SUMIFS('Transactions (Dated)'!$E$2:$E$53,'Transactions (Dated)'!$D$2:$D$53,'Share Values'!$X455,'Transactions (Dated)'!$B$2:$B$53,'Share Values'!AJ$11,'Transactions (Dated)'!$C$2:$C$53,"Sell")</f>
        <v>0</v>
      </c>
      <c r="AK455" s="40">
        <f ca="1">AK454+SUMIFS('Transactions (Dated)'!$E$2:$E$53,'Transactions (Dated)'!$D$2:$D$53,'Share Values'!$X455,'Transactions (Dated)'!$B$2:$B$53,'Share Values'!AK$11,'Transactions (Dated)'!$C$2:$C$53,"Buy")-SUMIFS('Transactions (Dated)'!$E$2:$E$53,'Transactions (Dated)'!$D$2:$D$53,'Share Values'!$X455,'Transactions (Dated)'!$B$2:$B$53,'Share Values'!AK$11,'Transactions (Dated)'!$C$2:$C$53,"Sell")</f>
        <v>0</v>
      </c>
      <c r="AL455" s="40">
        <f ca="1">AL454+SUMIFS('Transactions (Dated)'!$E$2:$E$53,'Transactions (Dated)'!$D$2:$D$53,'Share Values'!$X455,'Transactions (Dated)'!$B$2:$B$53,'Share Values'!AL$11,'Transactions (Dated)'!$C$2:$C$53,"Buy")-SUMIFS('Transactions (Dated)'!$E$2:$E$53,'Transactions (Dated)'!$D$2:$D$53,'Share Values'!$X455,'Transactions (Dated)'!$B$2:$B$53,'Share Values'!AL$11,'Transactions (Dated)'!$C$2:$C$53,"Sell")</f>
        <v>0</v>
      </c>
      <c r="AM455" s="40">
        <f ca="1">AM454+SUMIFS('Transactions (Dated)'!$E$2:$E$53,'Transactions (Dated)'!$D$2:$D$53,'Share Values'!$X455,'Transactions (Dated)'!$B$2:$B$53,'Share Values'!AM$11,'Transactions (Dated)'!$C$2:$C$53,"Buy")-SUMIFS('Transactions (Dated)'!$E$2:$E$53,'Transactions (Dated)'!$D$2:$D$53,'Share Values'!$X455,'Transactions (Dated)'!$B$2:$B$53,'Share Values'!AM$11,'Transactions (Dated)'!$C$2:$C$53,"Sell")</f>
        <v>0</v>
      </c>
      <c r="AN455" s="40">
        <f ca="1">AN454+SUMIFS('Transactions (Dated)'!$E$2:$E$53,'Transactions (Dated)'!$D$2:$D$53,'Share Values'!$X455,'Transactions (Dated)'!$B$2:$B$53,'Share Values'!AN$11,'Transactions (Dated)'!$C$2:$C$53,"Buy")-SUMIFS('Transactions (Dated)'!$E$2:$E$53,'Transactions (Dated)'!$D$2:$D$53,'Share Values'!$X455,'Transactions (Dated)'!$B$2:$B$53,'Share Values'!AN$11,'Transactions (Dated)'!$C$2:$C$53,"Sell")</f>
        <v>0</v>
      </c>
      <c r="AO455" s="40"/>
      <c r="AQ455" s="3">
        <f t="shared" si="167"/>
        <v>42558</v>
      </c>
      <c r="AR455" s="6">
        <f t="shared" ca="1" si="168"/>
        <v>39081.25</v>
      </c>
      <c r="AS455" s="6">
        <f t="shared" ca="1" si="169"/>
        <v>21281.25</v>
      </c>
      <c r="AT455" s="6">
        <f t="shared" ca="1" si="170"/>
        <v>550302.99</v>
      </c>
      <c r="AU455" s="6">
        <f t="shared" ca="1" si="171"/>
        <v>71290.559999999998</v>
      </c>
      <c r="AV455" s="6">
        <f t="shared" ca="1" si="172"/>
        <v>29983.96</v>
      </c>
      <c r="AW455" s="6">
        <f t="shared" ca="1" si="173"/>
        <v>0</v>
      </c>
      <c r="AX455" s="6">
        <f t="shared" ca="1" si="174"/>
        <v>48284.999999999993</v>
      </c>
      <c r="AY455" s="6">
        <f t="shared" ca="1" si="175"/>
        <v>78957.56</v>
      </c>
      <c r="AZ455" s="6">
        <f t="shared" ca="1" si="176"/>
        <v>57755.749999999993</v>
      </c>
      <c r="BA455" s="6">
        <f t="shared" ca="1" si="177"/>
        <v>0</v>
      </c>
      <c r="BB455" s="6">
        <f t="shared" ca="1" si="178"/>
        <v>0</v>
      </c>
      <c r="BC455" s="6">
        <f t="shared" ca="1" si="179"/>
        <v>0</v>
      </c>
      <c r="BD455" s="6">
        <f t="shared" ca="1" si="180"/>
        <v>0</v>
      </c>
      <c r="BE455" s="6">
        <f t="shared" ca="1" si="181"/>
        <v>0</v>
      </c>
      <c r="BF455" s="6">
        <f t="shared" ca="1" si="188"/>
        <v>0</v>
      </c>
      <c r="BG455" s="6">
        <f t="shared" ca="1" si="189"/>
        <v>0</v>
      </c>
      <c r="BH455" s="6"/>
      <c r="BJ455" s="4">
        <f t="shared" ca="1" si="182"/>
        <v>896938.32000000007</v>
      </c>
      <c r="BL455" s="3">
        <f t="shared" si="183"/>
        <v>42558</v>
      </c>
      <c r="BM455" s="6">
        <f>BM454+SUMIFS('Transactions (Dated)'!G:G,'Transactions (Dated)'!D:D,'Share Values'!AQ455)</f>
        <v>64398.239999999991</v>
      </c>
      <c r="BN455" s="6">
        <f ca="1">BN454+SUMIFS('Transactions (Dated)'!$F:$F,'Transactions (Dated)'!$D:$D,$BL455,'Transactions (Dated)'!$B:$B,BN$11,'Transactions (Dated)'!$C:$C,"Dividend (paid to cash)")*Y455</f>
        <v>0</v>
      </c>
      <c r="BO455" s="6">
        <f ca="1">BO454+SUMIFS('Transactions (Dated)'!$F:$F,'Transactions (Dated)'!$D:$D,$BL455,'Transactions (Dated)'!$B:$B,BO$11,'Transactions (Dated)'!$C:$C,"Dividend (paid to cash)")*Z455</f>
        <v>2421.875</v>
      </c>
      <c r="BP455" s="6">
        <f ca="1">BP454+SUMIFS('Transactions (Dated)'!$F:$F,'Transactions (Dated)'!$D:$D,$BL455,'Transactions (Dated)'!$B:$B,BP$11,'Transactions (Dated)'!$C:$C,"Dividend (paid to cash)")*AA455</f>
        <v>44015.277000000002</v>
      </c>
      <c r="BQ455" s="6">
        <f ca="1">BQ454+SUMIFS('Transactions (Dated)'!$F:$F,'Transactions (Dated)'!$D:$D,$BL455,'Transactions (Dated)'!$B:$B,BQ$11,'Transactions (Dated)'!$C:$C,"Dividend (paid to cash)")*AB455</f>
        <v>397.32000000000005</v>
      </c>
      <c r="BR455" s="6">
        <f ca="1">BR454+SUMIFS('Transactions (Dated)'!$F:$F,'Transactions (Dated)'!$D:$D,$BL455,'Transactions (Dated)'!$B:$B,BR$11,'Transactions (Dated)'!$C:$C,"Dividend (paid to cash)")*AC455</f>
        <v>0</v>
      </c>
      <c r="BS455" s="6">
        <f ca="1">BS454+SUMIFS('Transactions (Dated)'!$F:$F,'Transactions (Dated)'!$D:$D,$BL455,'Transactions (Dated)'!$B:$B,BS$11,'Transactions (Dated)'!$C:$C,"Dividend (paid to cash)")*AD455</f>
        <v>0</v>
      </c>
      <c r="BT455" s="6">
        <f ca="1">BT454+SUMIFS('Transactions (Dated)'!$F:$F,'Transactions (Dated)'!$D:$D,$BL455,'Transactions (Dated)'!$B:$B,BT$11,'Transactions (Dated)'!$C:$C,"Dividend (paid to cash)")*AE455</f>
        <v>1740</v>
      </c>
      <c r="BU455" s="6">
        <f ca="1">BU454+SUMIFS('Transactions (Dated)'!$F:$F,'Transactions (Dated)'!$D:$D,$BL455,'Transactions (Dated)'!$B:$B,BU$11,'Transactions (Dated)'!$C:$C,"Dividend (paid to cash)")*AF455</f>
        <v>0</v>
      </c>
      <c r="BV455" s="6">
        <f ca="1">BV454+SUMIFS('Transactions (Dated)'!$F:$F,'Transactions (Dated)'!$D:$D,$BL455,'Transactions (Dated)'!$B:$B,BV$11,'Transactions (Dated)'!$C:$C,"Dividend (paid to cash)")*AG455</f>
        <v>0</v>
      </c>
      <c r="BW455" s="6">
        <f ca="1">BW454+SUMIFS('Transactions (Dated)'!$F:$F,'Transactions (Dated)'!$D:$D,$BL455,'Transactions (Dated)'!$B:$B,BW$11,'Transactions (Dated)'!$C:$C,"Dividend (paid to cash)")*AH455</f>
        <v>0</v>
      </c>
      <c r="BX455" s="6">
        <f ca="1">BX454+SUMIFS('Transactions (Dated)'!$F:$F,'Transactions (Dated)'!$D:$D,$BL455,'Transactions (Dated)'!$B:$B,BX$11,'Transactions (Dated)'!$C:$C,"Dividend (paid to cash)")*AI455</f>
        <v>0</v>
      </c>
      <c r="BY455" s="6">
        <f ca="1">BY454+SUMIFS('Transactions (Dated)'!$F:$F,'Transactions (Dated)'!$D:$D,$BL455,'Transactions (Dated)'!$B:$B,BY$11,'Transactions (Dated)'!$C:$C,"Dividend (paid to cash)")*AJ455</f>
        <v>0</v>
      </c>
      <c r="BZ455" s="6">
        <f ca="1">BZ454+SUMIFS('Transactions (Dated)'!$F:$F,'Transactions (Dated)'!$D:$D,$BL455,'Transactions (Dated)'!$B:$B,BZ$11,'Transactions (Dated)'!$C:$C,"Dividend (paid to cash)")*AK455</f>
        <v>0</v>
      </c>
      <c r="CA455" s="6">
        <f ca="1">CA454+SUMIFS('Transactions (Dated)'!$F:$F,'Transactions (Dated)'!$D:$D,$BL455,'Transactions (Dated)'!$B:$B,CA$11,'Transactions (Dated)'!$C:$C,"Dividend (paid to cash)")*AL455</f>
        <v>0</v>
      </c>
      <c r="CB455" s="6">
        <v>0</v>
      </c>
      <c r="CC455" s="6">
        <v>0</v>
      </c>
      <c r="CD455" s="6"/>
      <c r="CF455" s="6">
        <f t="shared" ca="1" si="190"/>
        <v>112972.712</v>
      </c>
      <c r="CH455" s="3">
        <f t="shared" si="191"/>
        <v>42558</v>
      </c>
      <c r="CI455" s="4">
        <f t="shared" ca="1" si="184"/>
        <v>896938.32000000007</v>
      </c>
      <c r="CJ455" s="4">
        <f t="shared" ca="1" si="185"/>
        <v>112972.712</v>
      </c>
      <c r="CL455" s="4">
        <f t="shared" ca="1" si="186"/>
        <v>1009911.0320000001</v>
      </c>
    </row>
    <row r="456" spans="2:90" x14ac:dyDescent="0.15">
      <c r="B456" s="3">
        <f t="shared" si="187"/>
        <v>42559</v>
      </c>
      <c r="C456" s="2">
        <v>14259.8</v>
      </c>
      <c r="E456" s="70">
        <v>42559</v>
      </c>
      <c r="F456" s="69">
        <v>8.66</v>
      </c>
      <c r="G456" s="69">
        <v>2.29</v>
      </c>
      <c r="H456" s="69">
        <v>19.25</v>
      </c>
      <c r="I456" s="69">
        <v>37.72</v>
      </c>
      <c r="J456" s="69">
        <v>12.92</v>
      </c>
      <c r="K456" s="69">
        <v>13.57</v>
      </c>
      <c r="L456" s="69">
        <v>16.91</v>
      </c>
      <c r="M456" s="69">
        <v>5.56</v>
      </c>
      <c r="N456" s="69">
        <v>8.4499999999999993</v>
      </c>
      <c r="O456" s="69">
        <v>9.3866999999999994</v>
      </c>
      <c r="P456" s="69">
        <v>28.49</v>
      </c>
      <c r="Q456" s="69">
        <v>1.1000000000000001</v>
      </c>
      <c r="R456" s="69">
        <v>6.38</v>
      </c>
      <c r="S456" s="69">
        <v>43.81</v>
      </c>
      <c r="T456" s="69"/>
      <c r="U456">
        <v>43.81</v>
      </c>
      <c r="V456" s="4"/>
      <c r="X456" s="3">
        <f t="shared" si="166"/>
        <v>42559</v>
      </c>
      <c r="Y456" s="40">
        <f ca="1">Y455+SUMIFS('Transactions (Dated)'!$E$2:$E$53,'Transactions (Dated)'!$D$2:$D$53,'Share Values'!$X456,'Transactions (Dated)'!$B$2:$B$53,'Share Values'!Y$11,'Transactions (Dated)'!$C$2:$C$53,"Buy")-SUMIFS('Transactions (Dated)'!$E$2:$E$53,'Transactions (Dated)'!$D$2:$D$53,'Share Values'!$X456,'Transactions (Dated)'!$B$2:$B$53,'Share Values'!Y$11,'Transactions (Dated)'!$C$2:$C$53,"Sell")</f>
        <v>4625</v>
      </c>
      <c r="Z456" s="40">
        <f ca="1">Z455+SUMIFS('Transactions (Dated)'!$E$2:$E$53,'Transactions (Dated)'!$D$2:$D$53,'Share Values'!$X456,'Transactions (Dated)'!$B$2:$B$53,'Share Values'!Z$11,'Transactions (Dated)'!$C$2:$C$53,"Buy")-SUMIFS('Transactions (Dated)'!$E$2:$E$53,'Transactions (Dated)'!$D$2:$D$53,'Share Values'!$X456,'Transactions (Dated)'!$B$2:$B$53,'Share Values'!Z$11,'Transactions (Dated)'!$C$2:$C$53,"Sell")</f>
        <v>9375</v>
      </c>
      <c r="AA456" s="40">
        <f ca="1">AA455+SUMIFS('Transactions (Dated)'!$E$2:$E$53,'Transactions (Dated)'!$D$2:$D$53,'Share Values'!$X456,'Transactions (Dated)'!$B$2:$B$53,'Share Values'!AA$11,'Transactions (Dated)'!$C$2:$C$53,"Buy")-SUMIFS('Transactions (Dated)'!$E$2:$E$53,'Transactions (Dated)'!$D$2:$D$53,'Share Values'!$X456,'Transactions (Dated)'!$B$2:$B$53,'Share Values'!AA$11,'Transactions (Dated)'!$C$2:$C$53,"Sell")</f>
        <v>28857</v>
      </c>
      <c r="AB456" s="40">
        <f ca="1">AB455+SUMIFS('Transactions (Dated)'!$E$2:$E$53,'Transactions (Dated)'!$D$2:$D$53,'Share Values'!$X456,'Transactions (Dated)'!$B$2:$B$53,'Share Values'!AB$11,'Transactions (Dated)'!$C$2:$C$53,"Buy")-SUMIFS('Transactions (Dated)'!$E$2:$E$53,'Transactions (Dated)'!$D$2:$D$53,'Share Values'!$X456,'Transactions (Dated)'!$B$2:$B$53,'Share Values'!AB$11,'Transactions (Dated)'!$C$2:$C$53,"Sell")</f>
        <v>1892</v>
      </c>
      <c r="AC456" s="40">
        <f ca="1">AC455+SUMIFS('Transactions (Dated)'!$E$2:$E$53,'Transactions (Dated)'!$D$2:$D$53,'Share Values'!$X456,'Transactions (Dated)'!$B$2:$B$53,'Share Values'!AC$11,'Transactions (Dated)'!$C$2:$C$53,"Buy")-SUMIFS('Transactions (Dated)'!$E$2:$E$53,'Transactions (Dated)'!$D$2:$D$53,'Share Values'!$X456,'Transactions (Dated)'!$B$2:$B$53,'Share Values'!AC$11,'Transactions (Dated)'!$C$2:$C$53,"Sell")</f>
        <v>2348</v>
      </c>
      <c r="AD456" s="40">
        <f ca="1">AD455+SUMIFS('Transactions (Dated)'!$E$2:$E$53,'Transactions (Dated)'!$D$2:$D$53,'Share Values'!$X456,'Transactions (Dated)'!$B$2:$B$53,'Share Values'!AD$11,'Transactions (Dated)'!$C$2:$C$53,"Buy")-SUMIFS('Transactions (Dated)'!$E$2:$E$53,'Transactions (Dated)'!$D$2:$D$53,'Share Values'!$X456,'Transactions (Dated)'!$B$2:$B$53,'Share Values'!AD$11,'Transactions (Dated)'!$C$2:$C$53,"Sell")</f>
        <v>0</v>
      </c>
      <c r="AE456" s="40">
        <f ca="1">AE455+SUMIFS('Transactions (Dated)'!$E$2:$E$53,'Transactions (Dated)'!$D$2:$D$53,'Share Values'!$X456,'Transactions (Dated)'!$B$2:$B$53,'Share Values'!AE$11,'Transactions (Dated)'!$C$2:$C$53,"Buy")-SUMIFS('Transactions (Dated)'!$E$2:$E$53,'Transactions (Dated)'!$D$2:$D$53,'Share Values'!$X456,'Transactions (Dated)'!$B$2:$B$53,'Share Values'!AE$11,'Transactions (Dated)'!$C$2:$C$53,"Sell")</f>
        <v>2900</v>
      </c>
      <c r="AF456" s="40">
        <f ca="1">AF455+SUMIFS('Transactions (Dated)'!$E$2:$E$53,'Transactions (Dated)'!$D$2:$D$53,'Share Values'!$X456,'Transactions (Dated)'!$B$2:$B$53,'Share Values'!AF$11,'Transactions (Dated)'!$C$2:$C$53,"Buy")-SUMIFS('Transactions (Dated)'!$E$2:$E$53,'Transactions (Dated)'!$D$2:$D$53,'Share Values'!$X456,'Transactions (Dated)'!$B$2:$B$53,'Share Values'!AF$11,'Transactions (Dated)'!$C$2:$C$53,"Sell")</f>
        <v>14201</v>
      </c>
      <c r="AG456" s="40">
        <f ca="1">AG455+SUMIFS('Transactions (Dated)'!$E$2:$E$53,'Transactions (Dated)'!$D$2:$D$53,'Share Values'!$X456,'Transactions (Dated)'!$B$2:$B$53,'Share Values'!AG$11,'Transactions (Dated)'!$C$2:$C$53,"Buy")-SUMIFS('Transactions (Dated)'!$E$2:$E$53,'Transactions (Dated)'!$D$2:$D$53,'Share Values'!$X456,'Transactions (Dated)'!$B$2:$B$53,'Share Values'!AG$11,'Transactions (Dated)'!$C$2:$C$53,"Sell")</f>
        <v>6835</v>
      </c>
      <c r="AH456" s="40">
        <f ca="1">AH455+SUMIFS('Transactions (Dated)'!$E$2:$E$53,'Transactions (Dated)'!$D$2:$D$53,'Share Values'!$X456,'Transactions (Dated)'!$B$2:$B$53,'Share Values'!AH$11,'Transactions (Dated)'!$C$2:$C$53,"Buy")-SUMIFS('Transactions (Dated)'!$E$2:$E$53,'Transactions (Dated)'!$D$2:$D$53,'Share Values'!$X456,'Transactions (Dated)'!$B$2:$B$53,'Share Values'!AH$11,'Transactions (Dated)'!$C$2:$C$53,"Sell")</f>
        <v>0</v>
      </c>
      <c r="AI456" s="40">
        <f ca="1">AI455+SUMIFS('Transactions (Dated)'!$E$2:$E$53,'Transactions (Dated)'!$D$2:$D$53,'Share Values'!$X456,'Transactions (Dated)'!$B$2:$B$53,'Share Values'!AI$11,'Transactions (Dated)'!$C$2:$C$53,"Buy")-SUMIFS('Transactions (Dated)'!$E$2:$E$53,'Transactions (Dated)'!$D$2:$D$53,'Share Values'!$X456,'Transactions (Dated)'!$B$2:$B$53,'Share Values'!AI$11,'Transactions (Dated)'!$C$2:$C$53,"Sell")</f>
        <v>0</v>
      </c>
      <c r="AJ456" s="40">
        <f ca="1">AJ455+SUMIFS('Transactions (Dated)'!$E$2:$E$53,'Transactions (Dated)'!$D$2:$D$53,'Share Values'!$X456,'Transactions (Dated)'!$B$2:$B$53,'Share Values'!AJ$11,'Transactions (Dated)'!$C$2:$C$53,"Buy")-SUMIFS('Transactions (Dated)'!$E$2:$E$53,'Transactions (Dated)'!$D$2:$D$53,'Share Values'!$X456,'Transactions (Dated)'!$B$2:$B$53,'Share Values'!AJ$11,'Transactions (Dated)'!$C$2:$C$53,"Sell")</f>
        <v>0</v>
      </c>
      <c r="AK456" s="40">
        <f ca="1">AK455+SUMIFS('Transactions (Dated)'!$E$2:$E$53,'Transactions (Dated)'!$D$2:$D$53,'Share Values'!$X456,'Transactions (Dated)'!$B$2:$B$53,'Share Values'!AK$11,'Transactions (Dated)'!$C$2:$C$53,"Buy")-SUMIFS('Transactions (Dated)'!$E$2:$E$53,'Transactions (Dated)'!$D$2:$D$53,'Share Values'!$X456,'Transactions (Dated)'!$B$2:$B$53,'Share Values'!AK$11,'Transactions (Dated)'!$C$2:$C$53,"Sell")</f>
        <v>0</v>
      </c>
      <c r="AL456" s="40">
        <f ca="1">AL455+SUMIFS('Transactions (Dated)'!$E$2:$E$53,'Transactions (Dated)'!$D$2:$D$53,'Share Values'!$X456,'Transactions (Dated)'!$B$2:$B$53,'Share Values'!AL$11,'Transactions (Dated)'!$C$2:$C$53,"Buy")-SUMIFS('Transactions (Dated)'!$E$2:$E$53,'Transactions (Dated)'!$D$2:$D$53,'Share Values'!$X456,'Transactions (Dated)'!$B$2:$B$53,'Share Values'!AL$11,'Transactions (Dated)'!$C$2:$C$53,"Sell")</f>
        <v>0</v>
      </c>
      <c r="AM456" s="40">
        <f ca="1">AM455+SUMIFS('Transactions (Dated)'!$E$2:$E$53,'Transactions (Dated)'!$D$2:$D$53,'Share Values'!$X456,'Transactions (Dated)'!$B$2:$B$53,'Share Values'!AM$11,'Transactions (Dated)'!$C$2:$C$53,"Buy")-SUMIFS('Transactions (Dated)'!$E$2:$E$53,'Transactions (Dated)'!$D$2:$D$53,'Share Values'!$X456,'Transactions (Dated)'!$B$2:$B$53,'Share Values'!AM$11,'Transactions (Dated)'!$C$2:$C$53,"Sell")</f>
        <v>0</v>
      </c>
      <c r="AN456" s="40">
        <f ca="1">AN455+SUMIFS('Transactions (Dated)'!$E$2:$E$53,'Transactions (Dated)'!$D$2:$D$53,'Share Values'!$X456,'Transactions (Dated)'!$B$2:$B$53,'Share Values'!AN$11,'Transactions (Dated)'!$C$2:$C$53,"Buy")-SUMIFS('Transactions (Dated)'!$E$2:$E$53,'Transactions (Dated)'!$D$2:$D$53,'Share Values'!$X456,'Transactions (Dated)'!$B$2:$B$53,'Share Values'!AN$11,'Transactions (Dated)'!$C$2:$C$53,"Sell")</f>
        <v>0</v>
      </c>
      <c r="AO456" s="40"/>
      <c r="AQ456" s="3">
        <f t="shared" si="167"/>
        <v>42559</v>
      </c>
      <c r="AR456" s="6">
        <f t="shared" ca="1" si="168"/>
        <v>40052.5</v>
      </c>
      <c r="AS456" s="6">
        <f t="shared" ca="1" si="169"/>
        <v>21468.75</v>
      </c>
      <c r="AT456" s="6">
        <f t="shared" ca="1" si="170"/>
        <v>555497.25</v>
      </c>
      <c r="AU456" s="6">
        <f t="shared" ca="1" si="171"/>
        <v>71366.239999999991</v>
      </c>
      <c r="AV456" s="6">
        <f t="shared" ca="1" si="172"/>
        <v>30336.16</v>
      </c>
      <c r="AW456" s="6">
        <f t="shared" ca="1" si="173"/>
        <v>0</v>
      </c>
      <c r="AX456" s="6">
        <f t="shared" ca="1" si="174"/>
        <v>49039</v>
      </c>
      <c r="AY456" s="6">
        <f t="shared" ca="1" si="175"/>
        <v>78957.56</v>
      </c>
      <c r="AZ456" s="6">
        <f t="shared" ca="1" si="176"/>
        <v>57755.749999999993</v>
      </c>
      <c r="BA456" s="6">
        <f t="shared" ca="1" si="177"/>
        <v>0</v>
      </c>
      <c r="BB456" s="6">
        <f t="shared" ca="1" si="178"/>
        <v>0</v>
      </c>
      <c r="BC456" s="6">
        <f t="shared" ca="1" si="179"/>
        <v>0</v>
      </c>
      <c r="BD456" s="6">
        <f t="shared" ca="1" si="180"/>
        <v>0</v>
      </c>
      <c r="BE456" s="6">
        <f t="shared" ca="1" si="181"/>
        <v>0</v>
      </c>
      <c r="BF456" s="6">
        <f t="shared" ca="1" si="188"/>
        <v>0</v>
      </c>
      <c r="BG456" s="6">
        <f t="shared" ca="1" si="189"/>
        <v>0</v>
      </c>
      <c r="BH456" s="6"/>
      <c r="BJ456" s="4">
        <f t="shared" ca="1" si="182"/>
        <v>904473.21</v>
      </c>
      <c r="BL456" s="3">
        <f t="shared" si="183"/>
        <v>42559</v>
      </c>
      <c r="BM456" s="6">
        <f>BM455+SUMIFS('Transactions (Dated)'!G:G,'Transactions (Dated)'!D:D,'Share Values'!AQ456)</f>
        <v>64398.239999999991</v>
      </c>
      <c r="BN456" s="6">
        <f ca="1">BN455+SUMIFS('Transactions (Dated)'!$F:$F,'Transactions (Dated)'!$D:$D,$BL456,'Transactions (Dated)'!$B:$B,BN$11,'Transactions (Dated)'!$C:$C,"Dividend (paid to cash)")*Y456</f>
        <v>0</v>
      </c>
      <c r="BO456" s="6">
        <f ca="1">BO455+SUMIFS('Transactions (Dated)'!$F:$F,'Transactions (Dated)'!$D:$D,$BL456,'Transactions (Dated)'!$B:$B,BO$11,'Transactions (Dated)'!$C:$C,"Dividend (paid to cash)")*Z456</f>
        <v>2421.875</v>
      </c>
      <c r="BP456" s="6">
        <f ca="1">BP455+SUMIFS('Transactions (Dated)'!$F:$F,'Transactions (Dated)'!$D:$D,$BL456,'Transactions (Dated)'!$B:$B,BP$11,'Transactions (Dated)'!$C:$C,"Dividend (paid to cash)")*AA456</f>
        <v>44015.277000000002</v>
      </c>
      <c r="BQ456" s="6">
        <f ca="1">BQ455+SUMIFS('Transactions (Dated)'!$F:$F,'Transactions (Dated)'!$D:$D,$BL456,'Transactions (Dated)'!$B:$B,BQ$11,'Transactions (Dated)'!$C:$C,"Dividend (paid to cash)")*AB456</f>
        <v>397.32000000000005</v>
      </c>
      <c r="BR456" s="6">
        <f ca="1">BR455+SUMIFS('Transactions (Dated)'!$F:$F,'Transactions (Dated)'!$D:$D,$BL456,'Transactions (Dated)'!$B:$B,BR$11,'Transactions (Dated)'!$C:$C,"Dividend (paid to cash)")*AC456</f>
        <v>0</v>
      </c>
      <c r="BS456" s="6">
        <f ca="1">BS455+SUMIFS('Transactions (Dated)'!$F:$F,'Transactions (Dated)'!$D:$D,$BL456,'Transactions (Dated)'!$B:$B,BS$11,'Transactions (Dated)'!$C:$C,"Dividend (paid to cash)")*AD456</f>
        <v>0</v>
      </c>
      <c r="BT456" s="6">
        <f ca="1">BT455+SUMIFS('Transactions (Dated)'!$F:$F,'Transactions (Dated)'!$D:$D,$BL456,'Transactions (Dated)'!$B:$B,BT$11,'Transactions (Dated)'!$C:$C,"Dividend (paid to cash)")*AE456</f>
        <v>1740</v>
      </c>
      <c r="BU456" s="6">
        <f ca="1">BU455+SUMIFS('Transactions (Dated)'!$F:$F,'Transactions (Dated)'!$D:$D,$BL456,'Transactions (Dated)'!$B:$B,BU$11,'Transactions (Dated)'!$C:$C,"Dividend (paid to cash)")*AF456</f>
        <v>0</v>
      </c>
      <c r="BV456" s="6">
        <f ca="1">BV455+SUMIFS('Transactions (Dated)'!$F:$F,'Transactions (Dated)'!$D:$D,$BL456,'Transactions (Dated)'!$B:$B,BV$11,'Transactions (Dated)'!$C:$C,"Dividend (paid to cash)")*AG456</f>
        <v>0</v>
      </c>
      <c r="BW456" s="6">
        <f ca="1">BW455+SUMIFS('Transactions (Dated)'!$F:$F,'Transactions (Dated)'!$D:$D,$BL456,'Transactions (Dated)'!$B:$B,BW$11,'Transactions (Dated)'!$C:$C,"Dividend (paid to cash)")*AH456</f>
        <v>0</v>
      </c>
      <c r="BX456" s="6">
        <f ca="1">BX455+SUMIFS('Transactions (Dated)'!$F:$F,'Transactions (Dated)'!$D:$D,$BL456,'Transactions (Dated)'!$B:$B,BX$11,'Transactions (Dated)'!$C:$C,"Dividend (paid to cash)")*AI456</f>
        <v>0</v>
      </c>
      <c r="BY456" s="6">
        <f ca="1">BY455+SUMIFS('Transactions (Dated)'!$F:$F,'Transactions (Dated)'!$D:$D,$BL456,'Transactions (Dated)'!$B:$B,BY$11,'Transactions (Dated)'!$C:$C,"Dividend (paid to cash)")*AJ456</f>
        <v>0</v>
      </c>
      <c r="BZ456" s="6">
        <f ca="1">BZ455+SUMIFS('Transactions (Dated)'!$F:$F,'Transactions (Dated)'!$D:$D,$BL456,'Transactions (Dated)'!$B:$B,BZ$11,'Transactions (Dated)'!$C:$C,"Dividend (paid to cash)")*AK456</f>
        <v>0</v>
      </c>
      <c r="CA456" s="6">
        <f ca="1">CA455+SUMIFS('Transactions (Dated)'!$F:$F,'Transactions (Dated)'!$D:$D,$BL456,'Transactions (Dated)'!$B:$B,CA$11,'Transactions (Dated)'!$C:$C,"Dividend (paid to cash)")*AL456</f>
        <v>0</v>
      </c>
      <c r="CB456" s="6">
        <v>0</v>
      </c>
      <c r="CC456" s="6">
        <v>0</v>
      </c>
      <c r="CD456" s="6"/>
      <c r="CF456" s="6">
        <f t="shared" ca="1" si="190"/>
        <v>112972.712</v>
      </c>
      <c r="CH456" s="3">
        <f t="shared" si="191"/>
        <v>42559</v>
      </c>
      <c r="CI456" s="4">
        <f t="shared" ca="1" si="184"/>
        <v>904473.21</v>
      </c>
      <c r="CJ456" s="4">
        <f t="shared" ca="1" si="185"/>
        <v>112972.712</v>
      </c>
      <c r="CL456" s="4">
        <f t="shared" ca="1" si="186"/>
        <v>1017445.922</v>
      </c>
    </row>
    <row r="457" spans="2:90" x14ac:dyDescent="0.15">
      <c r="B457" s="3">
        <f t="shared" si="187"/>
        <v>42562</v>
      </c>
      <c r="C457" s="2">
        <v>14361.9</v>
      </c>
      <c r="E457" s="70">
        <v>42562</v>
      </c>
      <c r="F457" s="69">
        <v>8.75</v>
      </c>
      <c r="G457" s="69">
        <v>2.2200000000000002</v>
      </c>
      <c r="H457" s="69">
        <v>19.37</v>
      </c>
      <c r="I457" s="69">
        <v>38.42</v>
      </c>
      <c r="J457" s="69">
        <v>12.99</v>
      </c>
      <c r="K457" s="69">
        <v>13.57</v>
      </c>
      <c r="L457" s="69">
        <v>16.96</v>
      </c>
      <c r="M457" s="69">
        <v>5.8</v>
      </c>
      <c r="N457" s="69">
        <v>8.5</v>
      </c>
      <c r="O457" s="69">
        <v>9.4499999999999993</v>
      </c>
      <c r="P457" s="69">
        <v>28.5</v>
      </c>
      <c r="Q457" s="69">
        <v>1.1100000000000001</v>
      </c>
      <c r="R457" s="69">
        <v>6.81</v>
      </c>
      <c r="S457" s="69">
        <v>44.1</v>
      </c>
      <c r="T457" s="69"/>
      <c r="U457">
        <v>44.1</v>
      </c>
      <c r="V457" s="4"/>
      <c r="X457" s="3">
        <f t="shared" si="166"/>
        <v>42562</v>
      </c>
      <c r="Y457" s="40">
        <f ca="1">Y456+SUMIFS('Transactions (Dated)'!$E$2:$E$53,'Transactions (Dated)'!$D$2:$D$53,'Share Values'!$X457,'Transactions (Dated)'!$B$2:$B$53,'Share Values'!Y$11,'Transactions (Dated)'!$C$2:$C$53,"Buy")-SUMIFS('Transactions (Dated)'!$E$2:$E$53,'Transactions (Dated)'!$D$2:$D$53,'Share Values'!$X457,'Transactions (Dated)'!$B$2:$B$53,'Share Values'!Y$11,'Transactions (Dated)'!$C$2:$C$53,"Sell")</f>
        <v>4625</v>
      </c>
      <c r="Z457" s="40">
        <f ca="1">Z456+SUMIFS('Transactions (Dated)'!$E$2:$E$53,'Transactions (Dated)'!$D$2:$D$53,'Share Values'!$X457,'Transactions (Dated)'!$B$2:$B$53,'Share Values'!Z$11,'Transactions (Dated)'!$C$2:$C$53,"Buy")-SUMIFS('Transactions (Dated)'!$E$2:$E$53,'Transactions (Dated)'!$D$2:$D$53,'Share Values'!$X457,'Transactions (Dated)'!$B$2:$B$53,'Share Values'!Z$11,'Transactions (Dated)'!$C$2:$C$53,"Sell")</f>
        <v>9375</v>
      </c>
      <c r="AA457" s="40">
        <f ca="1">AA456+SUMIFS('Transactions (Dated)'!$E$2:$E$53,'Transactions (Dated)'!$D$2:$D$53,'Share Values'!$X457,'Transactions (Dated)'!$B$2:$B$53,'Share Values'!AA$11,'Transactions (Dated)'!$C$2:$C$53,"Buy")-SUMIFS('Transactions (Dated)'!$E$2:$E$53,'Transactions (Dated)'!$D$2:$D$53,'Share Values'!$X457,'Transactions (Dated)'!$B$2:$B$53,'Share Values'!AA$11,'Transactions (Dated)'!$C$2:$C$53,"Sell")</f>
        <v>28857</v>
      </c>
      <c r="AB457" s="40">
        <f ca="1">AB456+SUMIFS('Transactions (Dated)'!$E$2:$E$53,'Transactions (Dated)'!$D$2:$D$53,'Share Values'!$X457,'Transactions (Dated)'!$B$2:$B$53,'Share Values'!AB$11,'Transactions (Dated)'!$C$2:$C$53,"Buy")-SUMIFS('Transactions (Dated)'!$E$2:$E$53,'Transactions (Dated)'!$D$2:$D$53,'Share Values'!$X457,'Transactions (Dated)'!$B$2:$B$53,'Share Values'!AB$11,'Transactions (Dated)'!$C$2:$C$53,"Sell")</f>
        <v>1892</v>
      </c>
      <c r="AC457" s="40">
        <f ca="1">AC456+SUMIFS('Transactions (Dated)'!$E$2:$E$53,'Transactions (Dated)'!$D$2:$D$53,'Share Values'!$X457,'Transactions (Dated)'!$B$2:$B$53,'Share Values'!AC$11,'Transactions (Dated)'!$C$2:$C$53,"Buy")-SUMIFS('Transactions (Dated)'!$E$2:$E$53,'Transactions (Dated)'!$D$2:$D$53,'Share Values'!$X457,'Transactions (Dated)'!$B$2:$B$53,'Share Values'!AC$11,'Transactions (Dated)'!$C$2:$C$53,"Sell")</f>
        <v>2348</v>
      </c>
      <c r="AD457" s="40">
        <f ca="1">AD456+SUMIFS('Transactions (Dated)'!$E$2:$E$53,'Transactions (Dated)'!$D$2:$D$53,'Share Values'!$X457,'Transactions (Dated)'!$B$2:$B$53,'Share Values'!AD$11,'Transactions (Dated)'!$C$2:$C$53,"Buy")-SUMIFS('Transactions (Dated)'!$E$2:$E$53,'Transactions (Dated)'!$D$2:$D$53,'Share Values'!$X457,'Transactions (Dated)'!$B$2:$B$53,'Share Values'!AD$11,'Transactions (Dated)'!$C$2:$C$53,"Sell")</f>
        <v>0</v>
      </c>
      <c r="AE457" s="40">
        <f ca="1">AE456+SUMIFS('Transactions (Dated)'!$E$2:$E$53,'Transactions (Dated)'!$D$2:$D$53,'Share Values'!$X457,'Transactions (Dated)'!$B$2:$B$53,'Share Values'!AE$11,'Transactions (Dated)'!$C$2:$C$53,"Buy")-SUMIFS('Transactions (Dated)'!$E$2:$E$53,'Transactions (Dated)'!$D$2:$D$53,'Share Values'!$X457,'Transactions (Dated)'!$B$2:$B$53,'Share Values'!AE$11,'Transactions (Dated)'!$C$2:$C$53,"Sell")</f>
        <v>2900</v>
      </c>
      <c r="AF457" s="40">
        <f ca="1">AF456+SUMIFS('Transactions (Dated)'!$E$2:$E$53,'Transactions (Dated)'!$D$2:$D$53,'Share Values'!$X457,'Transactions (Dated)'!$B$2:$B$53,'Share Values'!AF$11,'Transactions (Dated)'!$C$2:$C$53,"Buy")-SUMIFS('Transactions (Dated)'!$E$2:$E$53,'Transactions (Dated)'!$D$2:$D$53,'Share Values'!$X457,'Transactions (Dated)'!$B$2:$B$53,'Share Values'!AF$11,'Transactions (Dated)'!$C$2:$C$53,"Sell")</f>
        <v>14201</v>
      </c>
      <c r="AG457" s="40">
        <f ca="1">AG456+SUMIFS('Transactions (Dated)'!$E$2:$E$53,'Transactions (Dated)'!$D$2:$D$53,'Share Values'!$X457,'Transactions (Dated)'!$B$2:$B$53,'Share Values'!AG$11,'Transactions (Dated)'!$C$2:$C$53,"Buy")-SUMIFS('Transactions (Dated)'!$E$2:$E$53,'Transactions (Dated)'!$D$2:$D$53,'Share Values'!$X457,'Transactions (Dated)'!$B$2:$B$53,'Share Values'!AG$11,'Transactions (Dated)'!$C$2:$C$53,"Sell")</f>
        <v>6835</v>
      </c>
      <c r="AH457" s="40">
        <f ca="1">AH456+SUMIFS('Transactions (Dated)'!$E$2:$E$53,'Transactions (Dated)'!$D$2:$D$53,'Share Values'!$X457,'Transactions (Dated)'!$B$2:$B$53,'Share Values'!AH$11,'Transactions (Dated)'!$C$2:$C$53,"Buy")-SUMIFS('Transactions (Dated)'!$E$2:$E$53,'Transactions (Dated)'!$D$2:$D$53,'Share Values'!$X457,'Transactions (Dated)'!$B$2:$B$53,'Share Values'!AH$11,'Transactions (Dated)'!$C$2:$C$53,"Sell")</f>
        <v>0</v>
      </c>
      <c r="AI457" s="40">
        <f ca="1">AI456+SUMIFS('Transactions (Dated)'!$E$2:$E$53,'Transactions (Dated)'!$D$2:$D$53,'Share Values'!$X457,'Transactions (Dated)'!$B$2:$B$53,'Share Values'!AI$11,'Transactions (Dated)'!$C$2:$C$53,"Buy")-SUMIFS('Transactions (Dated)'!$E$2:$E$53,'Transactions (Dated)'!$D$2:$D$53,'Share Values'!$X457,'Transactions (Dated)'!$B$2:$B$53,'Share Values'!AI$11,'Transactions (Dated)'!$C$2:$C$53,"Sell")</f>
        <v>0</v>
      </c>
      <c r="AJ457" s="40">
        <f ca="1">AJ456+SUMIFS('Transactions (Dated)'!$E$2:$E$53,'Transactions (Dated)'!$D$2:$D$53,'Share Values'!$X457,'Transactions (Dated)'!$B$2:$B$53,'Share Values'!AJ$11,'Transactions (Dated)'!$C$2:$C$53,"Buy")-SUMIFS('Transactions (Dated)'!$E$2:$E$53,'Transactions (Dated)'!$D$2:$D$53,'Share Values'!$X457,'Transactions (Dated)'!$B$2:$B$53,'Share Values'!AJ$11,'Transactions (Dated)'!$C$2:$C$53,"Sell")</f>
        <v>0</v>
      </c>
      <c r="AK457" s="40">
        <f ca="1">AK456+SUMIFS('Transactions (Dated)'!$E$2:$E$53,'Transactions (Dated)'!$D$2:$D$53,'Share Values'!$X457,'Transactions (Dated)'!$B$2:$B$53,'Share Values'!AK$11,'Transactions (Dated)'!$C$2:$C$53,"Buy")-SUMIFS('Transactions (Dated)'!$E$2:$E$53,'Transactions (Dated)'!$D$2:$D$53,'Share Values'!$X457,'Transactions (Dated)'!$B$2:$B$53,'Share Values'!AK$11,'Transactions (Dated)'!$C$2:$C$53,"Sell")</f>
        <v>0</v>
      </c>
      <c r="AL457" s="40">
        <f ca="1">AL456+SUMIFS('Transactions (Dated)'!$E$2:$E$53,'Transactions (Dated)'!$D$2:$D$53,'Share Values'!$X457,'Transactions (Dated)'!$B$2:$B$53,'Share Values'!AL$11,'Transactions (Dated)'!$C$2:$C$53,"Buy")-SUMIFS('Transactions (Dated)'!$E$2:$E$53,'Transactions (Dated)'!$D$2:$D$53,'Share Values'!$X457,'Transactions (Dated)'!$B$2:$B$53,'Share Values'!AL$11,'Transactions (Dated)'!$C$2:$C$53,"Sell")</f>
        <v>0</v>
      </c>
      <c r="AM457" s="40">
        <f ca="1">AM456+SUMIFS('Transactions (Dated)'!$E$2:$E$53,'Transactions (Dated)'!$D$2:$D$53,'Share Values'!$X457,'Transactions (Dated)'!$B$2:$B$53,'Share Values'!AM$11,'Transactions (Dated)'!$C$2:$C$53,"Buy")-SUMIFS('Transactions (Dated)'!$E$2:$E$53,'Transactions (Dated)'!$D$2:$D$53,'Share Values'!$X457,'Transactions (Dated)'!$B$2:$B$53,'Share Values'!AM$11,'Transactions (Dated)'!$C$2:$C$53,"Sell")</f>
        <v>0</v>
      </c>
      <c r="AN457" s="40">
        <f ca="1">AN456+SUMIFS('Transactions (Dated)'!$E$2:$E$53,'Transactions (Dated)'!$D$2:$D$53,'Share Values'!$X457,'Transactions (Dated)'!$B$2:$B$53,'Share Values'!AN$11,'Transactions (Dated)'!$C$2:$C$53,"Buy")-SUMIFS('Transactions (Dated)'!$E$2:$E$53,'Transactions (Dated)'!$D$2:$D$53,'Share Values'!$X457,'Transactions (Dated)'!$B$2:$B$53,'Share Values'!AN$11,'Transactions (Dated)'!$C$2:$C$53,"Sell")</f>
        <v>0</v>
      </c>
      <c r="AO457" s="40"/>
      <c r="AQ457" s="3">
        <f t="shared" si="167"/>
        <v>42562</v>
      </c>
      <c r="AR457" s="6">
        <f t="shared" ca="1" si="168"/>
        <v>40468.75</v>
      </c>
      <c r="AS457" s="6">
        <f t="shared" ca="1" si="169"/>
        <v>20812.500000000004</v>
      </c>
      <c r="AT457" s="6">
        <f t="shared" ca="1" si="170"/>
        <v>558960.09000000008</v>
      </c>
      <c r="AU457" s="6">
        <f t="shared" ca="1" si="171"/>
        <v>72690.64</v>
      </c>
      <c r="AV457" s="6">
        <f t="shared" ca="1" si="172"/>
        <v>30500.52</v>
      </c>
      <c r="AW457" s="6">
        <f t="shared" ca="1" si="173"/>
        <v>0</v>
      </c>
      <c r="AX457" s="6">
        <f t="shared" ca="1" si="174"/>
        <v>49184</v>
      </c>
      <c r="AY457" s="6">
        <f t="shared" ca="1" si="175"/>
        <v>82365.8</v>
      </c>
      <c r="AZ457" s="6">
        <f t="shared" ca="1" si="176"/>
        <v>58097.5</v>
      </c>
      <c r="BA457" s="6">
        <f t="shared" ca="1" si="177"/>
        <v>0</v>
      </c>
      <c r="BB457" s="6">
        <f t="shared" ca="1" si="178"/>
        <v>0</v>
      </c>
      <c r="BC457" s="6">
        <f t="shared" ca="1" si="179"/>
        <v>0</v>
      </c>
      <c r="BD457" s="6">
        <f t="shared" ca="1" si="180"/>
        <v>0</v>
      </c>
      <c r="BE457" s="6">
        <f t="shared" ca="1" si="181"/>
        <v>0</v>
      </c>
      <c r="BF457" s="6">
        <f t="shared" ca="1" si="188"/>
        <v>0</v>
      </c>
      <c r="BG457" s="6">
        <f t="shared" ca="1" si="189"/>
        <v>0</v>
      </c>
      <c r="BH457" s="6"/>
      <c r="BJ457" s="4">
        <f t="shared" ca="1" si="182"/>
        <v>913079.80000000016</v>
      </c>
      <c r="BL457" s="3">
        <f t="shared" si="183"/>
        <v>42562</v>
      </c>
      <c r="BM457" s="6">
        <f>BM456+SUMIFS('Transactions (Dated)'!G:G,'Transactions (Dated)'!D:D,'Share Values'!AQ457)</f>
        <v>64398.239999999991</v>
      </c>
      <c r="BN457" s="6">
        <f ca="1">BN456+SUMIFS('Transactions (Dated)'!$F:$F,'Transactions (Dated)'!$D:$D,$BL457,'Transactions (Dated)'!$B:$B,BN$11,'Transactions (Dated)'!$C:$C,"Dividend (paid to cash)")*Y457</f>
        <v>0</v>
      </c>
      <c r="BO457" s="6">
        <f ca="1">BO456+SUMIFS('Transactions (Dated)'!$F:$F,'Transactions (Dated)'!$D:$D,$BL457,'Transactions (Dated)'!$B:$B,BO$11,'Transactions (Dated)'!$C:$C,"Dividend (paid to cash)")*Z457</f>
        <v>2421.875</v>
      </c>
      <c r="BP457" s="6">
        <f ca="1">BP456+SUMIFS('Transactions (Dated)'!$F:$F,'Transactions (Dated)'!$D:$D,$BL457,'Transactions (Dated)'!$B:$B,BP$11,'Transactions (Dated)'!$C:$C,"Dividend (paid to cash)")*AA457</f>
        <v>44015.277000000002</v>
      </c>
      <c r="BQ457" s="6">
        <f ca="1">BQ456+SUMIFS('Transactions (Dated)'!$F:$F,'Transactions (Dated)'!$D:$D,$BL457,'Transactions (Dated)'!$B:$B,BQ$11,'Transactions (Dated)'!$C:$C,"Dividend (paid to cash)")*AB457</f>
        <v>397.32000000000005</v>
      </c>
      <c r="BR457" s="6">
        <f ca="1">BR456+SUMIFS('Transactions (Dated)'!$F:$F,'Transactions (Dated)'!$D:$D,$BL457,'Transactions (Dated)'!$B:$B,BR$11,'Transactions (Dated)'!$C:$C,"Dividend (paid to cash)")*AC457</f>
        <v>0</v>
      </c>
      <c r="BS457" s="6">
        <f ca="1">BS456+SUMIFS('Transactions (Dated)'!$F:$F,'Transactions (Dated)'!$D:$D,$BL457,'Transactions (Dated)'!$B:$B,BS$11,'Transactions (Dated)'!$C:$C,"Dividend (paid to cash)")*AD457</f>
        <v>0</v>
      </c>
      <c r="BT457" s="6">
        <f ca="1">BT456+SUMIFS('Transactions (Dated)'!$F:$F,'Transactions (Dated)'!$D:$D,$BL457,'Transactions (Dated)'!$B:$B,BT$11,'Transactions (Dated)'!$C:$C,"Dividend (paid to cash)")*AE457</f>
        <v>1740</v>
      </c>
      <c r="BU457" s="6">
        <f ca="1">BU456+SUMIFS('Transactions (Dated)'!$F:$F,'Transactions (Dated)'!$D:$D,$BL457,'Transactions (Dated)'!$B:$B,BU$11,'Transactions (Dated)'!$C:$C,"Dividend (paid to cash)")*AF457</f>
        <v>0</v>
      </c>
      <c r="BV457" s="6">
        <f ca="1">BV456+SUMIFS('Transactions (Dated)'!$F:$F,'Transactions (Dated)'!$D:$D,$BL457,'Transactions (Dated)'!$B:$B,BV$11,'Transactions (Dated)'!$C:$C,"Dividend (paid to cash)")*AG457</f>
        <v>0</v>
      </c>
      <c r="BW457" s="6">
        <f ca="1">BW456+SUMIFS('Transactions (Dated)'!$F:$F,'Transactions (Dated)'!$D:$D,$BL457,'Transactions (Dated)'!$B:$B,BW$11,'Transactions (Dated)'!$C:$C,"Dividend (paid to cash)")*AH457</f>
        <v>0</v>
      </c>
      <c r="BX457" s="6">
        <f ca="1">BX456+SUMIFS('Transactions (Dated)'!$F:$F,'Transactions (Dated)'!$D:$D,$BL457,'Transactions (Dated)'!$B:$B,BX$11,'Transactions (Dated)'!$C:$C,"Dividend (paid to cash)")*AI457</f>
        <v>0</v>
      </c>
      <c r="BY457" s="6">
        <f ca="1">BY456+SUMIFS('Transactions (Dated)'!$F:$F,'Transactions (Dated)'!$D:$D,$BL457,'Transactions (Dated)'!$B:$B,BY$11,'Transactions (Dated)'!$C:$C,"Dividend (paid to cash)")*AJ457</f>
        <v>0</v>
      </c>
      <c r="BZ457" s="6">
        <f ca="1">BZ456+SUMIFS('Transactions (Dated)'!$F:$F,'Transactions (Dated)'!$D:$D,$BL457,'Transactions (Dated)'!$B:$B,BZ$11,'Transactions (Dated)'!$C:$C,"Dividend (paid to cash)")*AK457</f>
        <v>0</v>
      </c>
      <c r="CA457" s="6">
        <f ca="1">CA456+SUMIFS('Transactions (Dated)'!$F:$F,'Transactions (Dated)'!$D:$D,$BL457,'Transactions (Dated)'!$B:$B,CA$11,'Transactions (Dated)'!$C:$C,"Dividend (paid to cash)")*AL457</f>
        <v>0</v>
      </c>
      <c r="CB457" s="6">
        <v>0</v>
      </c>
      <c r="CC457" s="6">
        <v>0</v>
      </c>
      <c r="CD457" s="6"/>
      <c r="CF457" s="6">
        <f t="shared" ca="1" si="190"/>
        <v>112972.712</v>
      </c>
      <c r="CH457" s="3">
        <f t="shared" si="191"/>
        <v>42562</v>
      </c>
      <c r="CI457" s="4">
        <f t="shared" ca="1" si="184"/>
        <v>913079.80000000016</v>
      </c>
      <c r="CJ457" s="4">
        <f t="shared" ca="1" si="185"/>
        <v>112972.712</v>
      </c>
      <c r="CL457" s="4">
        <f t="shared" ca="1" si="186"/>
        <v>1026052.5120000001</v>
      </c>
    </row>
    <row r="458" spans="2:90" x14ac:dyDescent="0.15">
      <c r="B458" s="3">
        <f t="shared" si="187"/>
        <v>42563</v>
      </c>
      <c r="C458" s="2">
        <v>14477.7</v>
      </c>
      <c r="E458" s="70">
        <v>42563</v>
      </c>
      <c r="F458" s="69">
        <v>8.82</v>
      </c>
      <c r="G458" s="69">
        <v>2.35</v>
      </c>
      <c r="H458" s="69">
        <v>19.53</v>
      </c>
      <c r="I458" s="69">
        <v>38.18</v>
      </c>
      <c r="J458" s="69">
        <v>13.05</v>
      </c>
      <c r="K458" s="69">
        <v>13.66</v>
      </c>
      <c r="L458" s="69">
        <v>17.2</v>
      </c>
      <c r="M458" s="69">
        <v>5.87</v>
      </c>
      <c r="N458" s="69">
        <v>8.5</v>
      </c>
      <c r="O458" s="69">
        <v>9.65</v>
      </c>
      <c r="P458" s="69">
        <v>28.73</v>
      </c>
      <c r="Q458" s="69">
        <v>1.1000000000000001</v>
      </c>
      <c r="R458" s="69">
        <v>7.13</v>
      </c>
      <c r="S458" s="69">
        <v>44.09</v>
      </c>
      <c r="T458" s="69"/>
      <c r="U458">
        <v>44.09</v>
      </c>
      <c r="V458" s="4"/>
      <c r="X458" s="3">
        <f t="shared" si="166"/>
        <v>42563</v>
      </c>
      <c r="Y458" s="40">
        <f ca="1">Y457+SUMIFS('Transactions (Dated)'!$E$2:$E$53,'Transactions (Dated)'!$D$2:$D$53,'Share Values'!$X458,'Transactions (Dated)'!$B$2:$B$53,'Share Values'!Y$11,'Transactions (Dated)'!$C$2:$C$53,"Buy")-SUMIFS('Transactions (Dated)'!$E$2:$E$53,'Transactions (Dated)'!$D$2:$D$53,'Share Values'!$X458,'Transactions (Dated)'!$B$2:$B$53,'Share Values'!Y$11,'Transactions (Dated)'!$C$2:$C$53,"Sell")</f>
        <v>4625</v>
      </c>
      <c r="Z458" s="40">
        <f ca="1">Z457+SUMIFS('Transactions (Dated)'!$E$2:$E$53,'Transactions (Dated)'!$D$2:$D$53,'Share Values'!$X458,'Transactions (Dated)'!$B$2:$B$53,'Share Values'!Z$11,'Transactions (Dated)'!$C$2:$C$53,"Buy")-SUMIFS('Transactions (Dated)'!$E$2:$E$53,'Transactions (Dated)'!$D$2:$D$53,'Share Values'!$X458,'Transactions (Dated)'!$B$2:$B$53,'Share Values'!Z$11,'Transactions (Dated)'!$C$2:$C$53,"Sell")</f>
        <v>9375</v>
      </c>
      <c r="AA458" s="40">
        <f ca="1">AA457+SUMIFS('Transactions (Dated)'!$E$2:$E$53,'Transactions (Dated)'!$D$2:$D$53,'Share Values'!$X458,'Transactions (Dated)'!$B$2:$B$53,'Share Values'!AA$11,'Transactions (Dated)'!$C$2:$C$53,"Buy")-SUMIFS('Transactions (Dated)'!$E$2:$E$53,'Transactions (Dated)'!$D$2:$D$53,'Share Values'!$X458,'Transactions (Dated)'!$B$2:$B$53,'Share Values'!AA$11,'Transactions (Dated)'!$C$2:$C$53,"Sell")</f>
        <v>28857</v>
      </c>
      <c r="AB458" s="40">
        <f ca="1">AB457+SUMIFS('Transactions (Dated)'!$E$2:$E$53,'Transactions (Dated)'!$D$2:$D$53,'Share Values'!$X458,'Transactions (Dated)'!$B$2:$B$53,'Share Values'!AB$11,'Transactions (Dated)'!$C$2:$C$53,"Buy")-SUMIFS('Transactions (Dated)'!$E$2:$E$53,'Transactions (Dated)'!$D$2:$D$53,'Share Values'!$X458,'Transactions (Dated)'!$B$2:$B$53,'Share Values'!AB$11,'Transactions (Dated)'!$C$2:$C$53,"Sell")</f>
        <v>1892</v>
      </c>
      <c r="AC458" s="40">
        <f ca="1">AC457+SUMIFS('Transactions (Dated)'!$E$2:$E$53,'Transactions (Dated)'!$D$2:$D$53,'Share Values'!$X458,'Transactions (Dated)'!$B$2:$B$53,'Share Values'!AC$11,'Transactions (Dated)'!$C$2:$C$53,"Buy")-SUMIFS('Transactions (Dated)'!$E$2:$E$53,'Transactions (Dated)'!$D$2:$D$53,'Share Values'!$X458,'Transactions (Dated)'!$B$2:$B$53,'Share Values'!AC$11,'Transactions (Dated)'!$C$2:$C$53,"Sell")</f>
        <v>2348</v>
      </c>
      <c r="AD458" s="40">
        <f ca="1">AD457+SUMIFS('Transactions (Dated)'!$E$2:$E$53,'Transactions (Dated)'!$D$2:$D$53,'Share Values'!$X458,'Transactions (Dated)'!$B$2:$B$53,'Share Values'!AD$11,'Transactions (Dated)'!$C$2:$C$53,"Buy")-SUMIFS('Transactions (Dated)'!$E$2:$E$53,'Transactions (Dated)'!$D$2:$D$53,'Share Values'!$X458,'Transactions (Dated)'!$B$2:$B$53,'Share Values'!AD$11,'Transactions (Dated)'!$C$2:$C$53,"Sell")</f>
        <v>0</v>
      </c>
      <c r="AE458" s="40">
        <f ca="1">AE457+SUMIFS('Transactions (Dated)'!$E$2:$E$53,'Transactions (Dated)'!$D$2:$D$53,'Share Values'!$X458,'Transactions (Dated)'!$B$2:$B$53,'Share Values'!AE$11,'Transactions (Dated)'!$C$2:$C$53,"Buy")-SUMIFS('Transactions (Dated)'!$E$2:$E$53,'Transactions (Dated)'!$D$2:$D$53,'Share Values'!$X458,'Transactions (Dated)'!$B$2:$B$53,'Share Values'!AE$11,'Transactions (Dated)'!$C$2:$C$53,"Sell")</f>
        <v>2900</v>
      </c>
      <c r="AF458" s="40">
        <f ca="1">AF457+SUMIFS('Transactions (Dated)'!$E$2:$E$53,'Transactions (Dated)'!$D$2:$D$53,'Share Values'!$X458,'Transactions (Dated)'!$B$2:$B$53,'Share Values'!AF$11,'Transactions (Dated)'!$C$2:$C$53,"Buy")-SUMIFS('Transactions (Dated)'!$E$2:$E$53,'Transactions (Dated)'!$D$2:$D$53,'Share Values'!$X458,'Transactions (Dated)'!$B$2:$B$53,'Share Values'!AF$11,'Transactions (Dated)'!$C$2:$C$53,"Sell")</f>
        <v>14201</v>
      </c>
      <c r="AG458" s="40">
        <f ca="1">AG457+SUMIFS('Transactions (Dated)'!$E$2:$E$53,'Transactions (Dated)'!$D$2:$D$53,'Share Values'!$X458,'Transactions (Dated)'!$B$2:$B$53,'Share Values'!AG$11,'Transactions (Dated)'!$C$2:$C$53,"Buy")-SUMIFS('Transactions (Dated)'!$E$2:$E$53,'Transactions (Dated)'!$D$2:$D$53,'Share Values'!$X458,'Transactions (Dated)'!$B$2:$B$53,'Share Values'!AG$11,'Transactions (Dated)'!$C$2:$C$53,"Sell")</f>
        <v>6835</v>
      </c>
      <c r="AH458" s="40">
        <f ca="1">AH457+SUMIFS('Transactions (Dated)'!$E$2:$E$53,'Transactions (Dated)'!$D$2:$D$53,'Share Values'!$X458,'Transactions (Dated)'!$B$2:$B$53,'Share Values'!AH$11,'Transactions (Dated)'!$C$2:$C$53,"Buy")-SUMIFS('Transactions (Dated)'!$E$2:$E$53,'Transactions (Dated)'!$D$2:$D$53,'Share Values'!$X458,'Transactions (Dated)'!$B$2:$B$53,'Share Values'!AH$11,'Transactions (Dated)'!$C$2:$C$53,"Sell")</f>
        <v>0</v>
      </c>
      <c r="AI458" s="40">
        <f ca="1">AI457+SUMIFS('Transactions (Dated)'!$E$2:$E$53,'Transactions (Dated)'!$D$2:$D$53,'Share Values'!$X458,'Transactions (Dated)'!$B$2:$B$53,'Share Values'!AI$11,'Transactions (Dated)'!$C$2:$C$53,"Buy")-SUMIFS('Transactions (Dated)'!$E$2:$E$53,'Transactions (Dated)'!$D$2:$D$53,'Share Values'!$X458,'Transactions (Dated)'!$B$2:$B$53,'Share Values'!AI$11,'Transactions (Dated)'!$C$2:$C$53,"Sell")</f>
        <v>0</v>
      </c>
      <c r="AJ458" s="40">
        <f ca="1">AJ457+SUMIFS('Transactions (Dated)'!$E$2:$E$53,'Transactions (Dated)'!$D$2:$D$53,'Share Values'!$X458,'Transactions (Dated)'!$B$2:$B$53,'Share Values'!AJ$11,'Transactions (Dated)'!$C$2:$C$53,"Buy")-SUMIFS('Transactions (Dated)'!$E$2:$E$53,'Transactions (Dated)'!$D$2:$D$53,'Share Values'!$X458,'Transactions (Dated)'!$B$2:$B$53,'Share Values'!AJ$11,'Transactions (Dated)'!$C$2:$C$53,"Sell")</f>
        <v>0</v>
      </c>
      <c r="AK458" s="40">
        <f ca="1">AK457+SUMIFS('Transactions (Dated)'!$E$2:$E$53,'Transactions (Dated)'!$D$2:$D$53,'Share Values'!$X458,'Transactions (Dated)'!$B$2:$B$53,'Share Values'!AK$11,'Transactions (Dated)'!$C$2:$C$53,"Buy")-SUMIFS('Transactions (Dated)'!$E$2:$E$53,'Transactions (Dated)'!$D$2:$D$53,'Share Values'!$X458,'Transactions (Dated)'!$B$2:$B$53,'Share Values'!AK$11,'Transactions (Dated)'!$C$2:$C$53,"Sell")</f>
        <v>0</v>
      </c>
      <c r="AL458" s="40">
        <f ca="1">AL457+SUMIFS('Transactions (Dated)'!$E$2:$E$53,'Transactions (Dated)'!$D$2:$D$53,'Share Values'!$X458,'Transactions (Dated)'!$B$2:$B$53,'Share Values'!AL$11,'Transactions (Dated)'!$C$2:$C$53,"Buy")-SUMIFS('Transactions (Dated)'!$E$2:$E$53,'Transactions (Dated)'!$D$2:$D$53,'Share Values'!$X458,'Transactions (Dated)'!$B$2:$B$53,'Share Values'!AL$11,'Transactions (Dated)'!$C$2:$C$53,"Sell")</f>
        <v>0</v>
      </c>
      <c r="AM458" s="40">
        <f ca="1">AM457+SUMIFS('Transactions (Dated)'!$E$2:$E$53,'Transactions (Dated)'!$D$2:$D$53,'Share Values'!$X458,'Transactions (Dated)'!$B$2:$B$53,'Share Values'!AM$11,'Transactions (Dated)'!$C$2:$C$53,"Buy")-SUMIFS('Transactions (Dated)'!$E$2:$E$53,'Transactions (Dated)'!$D$2:$D$53,'Share Values'!$X458,'Transactions (Dated)'!$B$2:$B$53,'Share Values'!AM$11,'Transactions (Dated)'!$C$2:$C$53,"Sell")</f>
        <v>0</v>
      </c>
      <c r="AN458" s="40">
        <f ca="1">AN457+SUMIFS('Transactions (Dated)'!$E$2:$E$53,'Transactions (Dated)'!$D$2:$D$53,'Share Values'!$X458,'Transactions (Dated)'!$B$2:$B$53,'Share Values'!AN$11,'Transactions (Dated)'!$C$2:$C$53,"Buy")-SUMIFS('Transactions (Dated)'!$E$2:$E$53,'Transactions (Dated)'!$D$2:$D$53,'Share Values'!$X458,'Transactions (Dated)'!$B$2:$B$53,'Share Values'!AN$11,'Transactions (Dated)'!$C$2:$C$53,"Sell")</f>
        <v>0</v>
      </c>
      <c r="AO458" s="40"/>
      <c r="AQ458" s="3">
        <f t="shared" si="167"/>
        <v>42563</v>
      </c>
      <c r="AR458" s="6">
        <f t="shared" ca="1" si="168"/>
        <v>40792.5</v>
      </c>
      <c r="AS458" s="6">
        <f t="shared" ca="1" si="169"/>
        <v>22031.25</v>
      </c>
      <c r="AT458" s="6">
        <f t="shared" ca="1" si="170"/>
        <v>563577.21000000008</v>
      </c>
      <c r="AU458" s="6">
        <f t="shared" ca="1" si="171"/>
        <v>72236.56</v>
      </c>
      <c r="AV458" s="6">
        <f t="shared" ca="1" si="172"/>
        <v>30641.4</v>
      </c>
      <c r="AW458" s="6">
        <f t="shared" ca="1" si="173"/>
        <v>0</v>
      </c>
      <c r="AX458" s="6">
        <f t="shared" ca="1" si="174"/>
        <v>49880</v>
      </c>
      <c r="AY458" s="6">
        <f t="shared" ca="1" si="175"/>
        <v>83359.87</v>
      </c>
      <c r="AZ458" s="6">
        <f t="shared" ca="1" si="176"/>
        <v>58097.5</v>
      </c>
      <c r="BA458" s="6">
        <f t="shared" ca="1" si="177"/>
        <v>0</v>
      </c>
      <c r="BB458" s="6">
        <f t="shared" ca="1" si="178"/>
        <v>0</v>
      </c>
      <c r="BC458" s="6">
        <f t="shared" ca="1" si="179"/>
        <v>0</v>
      </c>
      <c r="BD458" s="6">
        <f t="shared" ca="1" si="180"/>
        <v>0</v>
      </c>
      <c r="BE458" s="6">
        <f t="shared" ca="1" si="181"/>
        <v>0</v>
      </c>
      <c r="BF458" s="6">
        <f t="shared" ca="1" si="188"/>
        <v>0</v>
      </c>
      <c r="BG458" s="6">
        <f t="shared" ca="1" si="189"/>
        <v>0</v>
      </c>
      <c r="BH458" s="6"/>
      <c r="BJ458" s="4">
        <f t="shared" ca="1" si="182"/>
        <v>920616.29</v>
      </c>
      <c r="BL458" s="3">
        <f t="shared" si="183"/>
        <v>42563</v>
      </c>
      <c r="BM458" s="6">
        <f>BM457+SUMIFS('Transactions (Dated)'!G:G,'Transactions (Dated)'!D:D,'Share Values'!AQ458)</f>
        <v>64398.239999999991</v>
      </c>
      <c r="BN458" s="6">
        <f ca="1">BN457+SUMIFS('Transactions (Dated)'!$F:$F,'Transactions (Dated)'!$D:$D,$BL458,'Transactions (Dated)'!$B:$B,BN$11,'Transactions (Dated)'!$C:$C,"Dividend (paid to cash)")*Y458</f>
        <v>0</v>
      </c>
      <c r="BO458" s="6">
        <f ca="1">BO457+SUMIFS('Transactions (Dated)'!$F:$F,'Transactions (Dated)'!$D:$D,$BL458,'Transactions (Dated)'!$B:$B,BO$11,'Transactions (Dated)'!$C:$C,"Dividend (paid to cash)")*Z458</f>
        <v>2421.875</v>
      </c>
      <c r="BP458" s="6">
        <f ca="1">BP457+SUMIFS('Transactions (Dated)'!$F:$F,'Transactions (Dated)'!$D:$D,$BL458,'Transactions (Dated)'!$B:$B,BP$11,'Transactions (Dated)'!$C:$C,"Dividend (paid to cash)")*AA458</f>
        <v>44015.277000000002</v>
      </c>
      <c r="BQ458" s="6">
        <f ca="1">BQ457+SUMIFS('Transactions (Dated)'!$F:$F,'Transactions (Dated)'!$D:$D,$BL458,'Transactions (Dated)'!$B:$B,BQ$11,'Transactions (Dated)'!$C:$C,"Dividend (paid to cash)")*AB458</f>
        <v>397.32000000000005</v>
      </c>
      <c r="BR458" s="6">
        <f ca="1">BR457+SUMIFS('Transactions (Dated)'!$F:$F,'Transactions (Dated)'!$D:$D,$BL458,'Transactions (Dated)'!$B:$B,BR$11,'Transactions (Dated)'!$C:$C,"Dividend (paid to cash)")*AC458</f>
        <v>0</v>
      </c>
      <c r="BS458" s="6">
        <f ca="1">BS457+SUMIFS('Transactions (Dated)'!$F:$F,'Transactions (Dated)'!$D:$D,$BL458,'Transactions (Dated)'!$B:$B,BS$11,'Transactions (Dated)'!$C:$C,"Dividend (paid to cash)")*AD458</f>
        <v>0</v>
      </c>
      <c r="BT458" s="6">
        <f ca="1">BT457+SUMIFS('Transactions (Dated)'!$F:$F,'Transactions (Dated)'!$D:$D,$BL458,'Transactions (Dated)'!$B:$B,BT$11,'Transactions (Dated)'!$C:$C,"Dividend (paid to cash)")*AE458</f>
        <v>1740</v>
      </c>
      <c r="BU458" s="6">
        <f ca="1">BU457+SUMIFS('Transactions (Dated)'!$F:$F,'Transactions (Dated)'!$D:$D,$BL458,'Transactions (Dated)'!$B:$B,BU$11,'Transactions (Dated)'!$C:$C,"Dividend (paid to cash)")*AF458</f>
        <v>0</v>
      </c>
      <c r="BV458" s="6">
        <f ca="1">BV457+SUMIFS('Transactions (Dated)'!$F:$F,'Transactions (Dated)'!$D:$D,$BL458,'Transactions (Dated)'!$B:$B,BV$11,'Transactions (Dated)'!$C:$C,"Dividend (paid to cash)")*AG458</f>
        <v>0</v>
      </c>
      <c r="BW458" s="6">
        <f ca="1">BW457+SUMIFS('Transactions (Dated)'!$F:$F,'Transactions (Dated)'!$D:$D,$BL458,'Transactions (Dated)'!$B:$B,BW$11,'Transactions (Dated)'!$C:$C,"Dividend (paid to cash)")*AH458</f>
        <v>0</v>
      </c>
      <c r="BX458" s="6">
        <f ca="1">BX457+SUMIFS('Transactions (Dated)'!$F:$F,'Transactions (Dated)'!$D:$D,$BL458,'Transactions (Dated)'!$B:$B,BX$11,'Transactions (Dated)'!$C:$C,"Dividend (paid to cash)")*AI458</f>
        <v>0</v>
      </c>
      <c r="BY458" s="6">
        <f ca="1">BY457+SUMIFS('Transactions (Dated)'!$F:$F,'Transactions (Dated)'!$D:$D,$BL458,'Transactions (Dated)'!$B:$B,BY$11,'Transactions (Dated)'!$C:$C,"Dividend (paid to cash)")*AJ458</f>
        <v>0</v>
      </c>
      <c r="BZ458" s="6">
        <f ca="1">BZ457+SUMIFS('Transactions (Dated)'!$F:$F,'Transactions (Dated)'!$D:$D,$BL458,'Transactions (Dated)'!$B:$B,BZ$11,'Transactions (Dated)'!$C:$C,"Dividend (paid to cash)")*AK458</f>
        <v>0</v>
      </c>
      <c r="CA458" s="6">
        <f ca="1">CA457+SUMIFS('Transactions (Dated)'!$F:$F,'Transactions (Dated)'!$D:$D,$BL458,'Transactions (Dated)'!$B:$B,CA$11,'Transactions (Dated)'!$C:$C,"Dividend (paid to cash)")*AL458</f>
        <v>0</v>
      </c>
      <c r="CB458" s="6">
        <v>0</v>
      </c>
      <c r="CC458" s="6">
        <v>0</v>
      </c>
      <c r="CD458" s="6"/>
      <c r="CF458" s="6">
        <f t="shared" ca="1" si="190"/>
        <v>112972.712</v>
      </c>
      <c r="CH458" s="3">
        <f t="shared" si="191"/>
        <v>42563</v>
      </c>
      <c r="CI458" s="4">
        <f t="shared" ca="1" si="184"/>
        <v>920616.29</v>
      </c>
      <c r="CJ458" s="4">
        <f t="shared" ca="1" si="185"/>
        <v>112972.712</v>
      </c>
      <c r="CL458" s="4">
        <f t="shared" ca="1" si="186"/>
        <v>1033589.0020000001</v>
      </c>
    </row>
    <row r="459" spans="2:90" x14ac:dyDescent="0.15">
      <c r="B459" s="3">
        <f t="shared" si="187"/>
        <v>42564</v>
      </c>
      <c r="C459" s="2">
        <v>14493.8</v>
      </c>
      <c r="E459" s="70">
        <v>42564</v>
      </c>
      <c r="F459" s="69">
        <v>8.68</v>
      </c>
      <c r="G459" s="69">
        <v>2.2799999999999998</v>
      </c>
      <c r="H459" s="69">
        <v>19.559999999999999</v>
      </c>
      <c r="I459" s="69">
        <v>38.53</v>
      </c>
      <c r="J459" s="69">
        <v>12.98</v>
      </c>
      <c r="K459" s="69">
        <v>13.46</v>
      </c>
      <c r="L459" s="69">
        <v>17.239999999999998</v>
      </c>
      <c r="M459" s="69">
        <v>5.74</v>
      </c>
      <c r="N459" s="69">
        <v>8.75</v>
      </c>
      <c r="O459" s="69">
        <v>9.5667000000000009</v>
      </c>
      <c r="P459" s="69">
        <v>29.02</v>
      </c>
      <c r="Q459" s="69">
        <v>1.1200000000000001</v>
      </c>
      <c r="R459" s="69">
        <v>6.91</v>
      </c>
      <c r="S459" s="69">
        <v>44</v>
      </c>
      <c r="T459" s="69"/>
      <c r="U459">
        <v>44</v>
      </c>
      <c r="V459" s="4"/>
      <c r="X459" s="3">
        <f t="shared" si="166"/>
        <v>42564</v>
      </c>
      <c r="Y459" s="40">
        <f ca="1">Y458+SUMIFS('Transactions (Dated)'!$E$2:$E$53,'Transactions (Dated)'!$D$2:$D$53,'Share Values'!$X459,'Transactions (Dated)'!$B$2:$B$53,'Share Values'!Y$11,'Transactions (Dated)'!$C$2:$C$53,"Buy")-SUMIFS('Transactions (Dated)'!$E$2:$E$53,'Transactions (Dated)'!$D$2:$D$53,'Share Values'!$X459,'Transactions (Dated)'!$B$2:$B$53,'Share Values'!Y$11,'Transactions (Dated)'!$C$2:$C$53,"Sell")</f>
        <v>4625</v>
      </c>
      <c r="Z459" s="40">
        <f ca="1">Z458+SUMIFS('Transactions (Dated)'!$E$2:$E$53,'Transactions (Dated)'!$D$2:$D$53,'Share Values'!$X459,'Transactions (Dated)'!$B$2:$B$53,'Share Values'!Z$11,'Transactions (Dated)'!$C$2:$C$53,"Buy")-SUMIFS('Transactions (Dated)'!$E$2:$E$53,'Transactions (Dated)'!$D$2:$D$53,'Share Values'!$X459,'Transactions (Dated)'!$B$2:$B$53,'Share Values'!Z$11,'Transactions (Dated)'!$C$2:$C$53,"Sell")</f>
        <v>9375</v>
      </c>
      <c r="AA459" s="40">
        <f ca="1">AA458+SUMIFS('Transactions (Dated)'!$E$2:$E$53,'Transactions (Dated)'!$D$2:$D$53,'Share Values'!$X459,'Transactions (Dated)'!$B$2:$B$53,'Share Values'!AA$11,'Transactions (Dated)'!$C$2:$C$53,"Buy")-SUMIFS('Transactions (Dated)'!$E$2:$E$53,'Transactions (Dated)'!$D$2:$D$53,'Share Values'!$X459,'Transactions (Dated)'!$B$2:$B$53,'Share Values'!AA$11,'Transactions (Dated)'!$C$2:$C$53,"Sell")</f>
        <v>28857</v>
      </c>
      <c r="AB459" s="40">
        <f ca="1">AB458+SUMIFS('Transactions (Dated)'!$E$2:$E$53,'Transactions (Dated)'!$D$2:$D$53,'Share Values'!$X459,'Transactions (Dated)'!$B$2:$B$53,'Share Values'!AB$11,'Transactions (Dated)'!$C$2:$C$53,"Buy")-SUMIFS('Transactions (Dated)'!$E$2:$E$53,'Transactions (Dated)'!$D$2:$D$53,'Share Values'!$X459,'Transactions (Dated)'!$B$2:$B$53,'Share Values'!AB$11,'Transactions (Dated)'!$C$2:$C$53,"Sell")</f>
        <v>1892</v>
      </c>
      <c r="AC459" s="40">
        <f ca="1">AC458+SUMIFS('Transactions (Dated)'!$E$2:$E$53,'Transactions (Dated)'!$D$2:$D$53,'Share Values'!$X459,'Transactions (Dated)'!$B$2:$B$53,'Share Values'!AC$11,'Transactions (Dated)'!$C$2:$C$53,"Buy")-SUMIFS('Transactions (Dated)'!$E$2:$E$53,'Transactions (Dated)'!$D$2:$D$53,'Share Values'!$X459,'Transactions (Dated)'!$B$2:$B$53,'Share Values'!AC$11,'Transactions (Dated)'!$C$2:$C$53,"Sell")</f>
        <v>2348</v>
      </c>
      <c r="AD459" s="40">
        <f ca="1">AD458+SUMIFS('Transactions (Dated)'!$E$2:$E$53,'Transactions (Dated)'!$D$2:$D$53,'Share Values'!$X459,'Transactions (Dated)'!$B$2:$B$53,'Share Values'!AD$11,'Transactions (Dated)'!$C$2:$C$53,"Buy")-SUMIFS('Transactions (Dated)'!$E$2:$E$53,'Transactions (Dated)'!$D$2:$D$53,'Share Values'!$X459,'Transactions (Dated)'!$B$2:$B$53,'Share Values'!AD$11,'Transactions (Dated)'!$C$2:$C$53,"Sell")</f>
        <v>0</v>
      </c>
      <c r="AE459" s="40">
        <f ca="1">AE458+SUMIFS('Transactions (Dated)'!$E$2:$E$53,'Transactions (Dated)'!$D$2:$D$53,'Share Values'!$X459,'Transactions (Dated)'!$B$2:$B$53,'Share Values'!AE$11,'Transactions (Dated)'!$C$2:$C$53,"Buy")-SUMIFS('Transactions (Dated)'!$E$2:$E$53,'Transactions (Dated)'!$D$2:$D$53,'Share Values'!$X459,'Transactions (Dated)'!$B$2:$B$53,'Share Values'!AE$11,'Transactions (Dated)'!$C$2:$C$53,"Sell")</f>
        <v>2900</v>
      </c>
      <c r="AF459" s="40">
        <f ca="1">AF458+SUMIFS('Transactions (Dated)'!$E$2:$E$53,'Transactions (Dated)'!$D$2:$D$53,'Share Values'!$X459,'Transactions (Dated)'!$B$2:$B$53,'Share Values'!AF$11,'Transactions (Dated)'!$C$2:$C$53,"Buy")-SUMIFS('Transactions (Dated)'!$E$2:$E$53,'Transactions (Dated)'!$D$2:$D$53,'Share Values'!$X459,'Transactions (Dated)'!$B$2:$B$53,'Share Values'!AF$11,'Transactions (Dated)'!$C$2:$C$53,"Sell")</f>
        <v>14201</v>
      </c>
      <c r="AG459" s="40">
        <f ca="1">AG458+SUMIFS('Transactions (Dated)'!$E$2:$E$53,'Transactions (Dated)'!$D$2:$D$53,'Share Values'!$X459,'Transactions (Dated)'!$B$2:$B$53,'Share Values'!AG$11,'Transactions (Dated)'!$C$2:$C$53,"Buy")-SUMIFS('Transactions (Dated)'!$E$2:$E$53,'Transactions (Dated)'!$D$2:$D$53,'Share Values'!$X459,'Transactions (Dated)'!$B$2:$B$53,'Share Values'!AG$11,'Transactions (Dated)'!$C$2:$C$53,"Sell")</f>
        <v>6835</v>
      </c>
      <c r="AH459" s="40">
        <f ca="1">AH458+SUMIFS('Transactions (Dated)'!$E$2:$E$53,'Transactions (Dated)'!$D$2:$D$53,'Share Values'!$X459,'Transactions (Dated)'!$B$2:$B$53,'Share Values'!AH$11,'Transactions (Dated)'!$C$2:$C$53,"Buy")-SUMIFS('Transactions (Dated)'!$E$2:$E$53,'Transactions (Dated)'!$D$2:$D$53,'Share Values'!$X459,'Transactions (Dated)'!$B$2:$B$53,'Share Values'!AH$11,'Transactions (Dated)'!$C$2:$C$53,"Sell")</f>
        <v>0</v>
      </c>
      <c r="AI459" s="40">
        <f ca="1">AI458+SUMIFS('Transactions (Dated)'!$E$2:$E$53,'Transactions (Dated)'!$D$2:$D$53,'Share Values'!$X459,'Transactions (Dated)'!$B$2:$B$53,'Share Values'!AI$11,'Transactions (Dated)'!$C$2:$C$53,"Buy")-SUMIFS('Transactions (Dated)'!$E$2:$E$53,'Transactions (Dated)'!$D$2:$D$53,'Share Values'!$X459,'Transactions (Dated)'!$B$2:$B$53,'Share Values'!AI$11,'Transactions (Dated)'!$C$2:$C$53,"Sell")</f>
        <v>0</v>
      </c>
      <c r="AJ459" s="40">
        <f ca="1">AJ458+SUMIFS('Transactions (Dated)'!$E$2:$E$53,'Transactions (Dated)'!$D$2:$D$53,'Share Values'!$X459,'Transactions (Dated)'!$B$2:$B$53,'Share Values'!AJ$11,'Transactions (Dated)'!$C$2:$C$53,"Buy")-SUMIFS('Transactions (Dated)'!$E$2:$E$53,'Transactions (Dated)'!$D$2:$D$53,'Share Values'!$X459,'Transactions (Dated)'!$B$2:$B$53,'Share Values'!AJ$11,'Transactions (Dated)'!$C$2:$C$53,"Sell")</f>
        <v>0</v>
      </c>
      <c r="AK459" s="40">
        <f ca="1">AK458+SUMIFS('Transactions (Dated)'!$E$2:$E$53,'Transactions (Dated)'!$D$2:$D$53,'Share Values'!$X459,'Transactions (Dated)'!$B$2:$B$53,'Share Values'!AK$11,'Transactions (Dated)'!$C$2:$C$53,"Buy")-SUMIFS('Transactions (Dated)'!$E$2:$E$53,'Transactions (Dated)'!$D$2:$D$53,'Share Values'!$X459,'Transactions (Dated)'!$B$2:$B$53,'Share Values'!AK$11,'Transactions (Dated)'!$C$2:$C$53,"Sell")</f>
        <v>0</v>
      </c>
      <c r="AL459" s="40">
        <f ca="1">AL458+SUMIFS('Transactions (Dated)'!$E$2:$E$53,'Transactions (Dated)'!$D$2:$D$53,'Share Values'!$X459,'Transactions (Dated)'!$B$2:$B$53,'Share Values'!AL$11,'Transactions (Dated)'!$C$2:$C$53,"Buy")-SUMIFS('Transactions (Dated)'!$E$2:$E$53,'Transactions (Dated)'!$D$2:$D$53,'Share Values'!$X459,'Transactions (Dated)'!$B$2:$B$53,'Share Values'!AL$11,'Transactions (Dated)'!$C$2:$C$53,"Sell")</f>
        <v>0</v>
      </c>
      <c r="AM459" s="40">
        <f ca="1">AM458+SUMIFS('Transactions (Dated)'!$E$2:$E$53,'Transactions (Dated)'!$D$2:$D$53,'Share Values'!$X459,'Transactions (Dated)'!$B$2:$B$53,'Share Values'!AM$11,'Transactions (Dated)'!$C$2:$C$53,"Buy")-SUMIFS('Transactions (Dated)'!$E$2:$E$53,'Transactions (Dated)'!$D$2:$D$53,'Share Values'!$X459,'Transactions (Dated)'!$B$2:$B$53,'Share Values'!AM$11,'Transactions (Dated)'!$C$2:$C$53,"Sell")</f>
        <v>0</v>
      </c>
      <c r="AN459" s="40">
        <f ca="1">AN458+SUMIFS('Transactions (Dated)'!$E$2:$E$53,'Transactions (Dated)'!$D$2:$D$53,'Share Values'!$X459,'Transactions (Dated)'!$B$2:$B$53,'Share Values'!AN$11,'Transactions (Dated)'!$C$2:$C$53,"Buy")-SUMIFS('Transactions (Dated)'!$E$2:$E$53,'Transactions (Dated)'!$D$2:$D$53,'Share Values'!$X459,'Transactions (Dated)'!$B$2:$B$53,'Share Values'!AN$11,'Transactions (Dated)'!$C$2:$C$53,"Sell")</f>
        <v>0</v>
      </c>
      <c r="AO459" s="40"/>
      <c r="AQ459" s="3">
        <f t="shared" si="167"/>
        <v>42564</v>
      </c>
      <c r="AR459" s="6">
        <f t="shared" ca="1" si="168"/>
        <v>40145</v>
      </c>
      <c r="AS459" s="6">
        <f t="shared" ca="1" si="169"/>
        <v>21374.999999999996</v>
      </c>
      <c r="AT459" s="6">
        <f t="shared" ca="1" si="170"/>
        <v>564442.91999999993</v>
      </c>
      <c r="AU459" s="6">
        <f t="shared" ca="1" si="171"/>
        <v>72898.760000000009</v>
      </c>
      <c r="AV459" s="6">
        <f t="shared" ca="1" si="172"/>
        <v>30477.040000000001</v>
      </c>
      <c r="AW459" s="6">
        <f t="shared" ca="1" si="173"/>
        <v>0</v>
      </c>
      <c r="AX459" s="6">
        <f t="shared" ca="1" si="174"/>
        <v>49995.999999999993</v>
      </c>
      <c r="AY459" s="6">
        <f t="shared" ca="1" si="175"/>
        <v>81513.740000000005</v>
      </c>
      <c r="AZ459" s="6">
        <f t="shared" ca="1" si="176"/>
        <v>59806.25</v>
      </c>
      <c r="BA459" s="6">
        <f t="shared" ca="1" si="177"/>
        <v>0</v>
      </c>
      <c r="BB459" s="6">
        <f t="shared" ca="1" si="178"/>
        <v>0</v>
      </c>
      <c r="BC459" s="6">
        <f t="shared" ca="1" si="179"/>
        <v>0</v>
      </c>
      <c r="BD459" s="6">
        <f t="shared" ca="1" si="180"/>
        <v>0</v>
      </c>
      <c r="BE459" s="6">
        <f t="shared" ca="1" si="181"/>
        <v>0</v>
      </c>
      <c r="BF459" s="6">
        <f t="shared" ca="1" si="188"/>
        <v>0</v>
      </c>
      <c r="BG459" s="6">
        <f t="shared" ca="1" si="189"/>
        <v>0</v>
      </c>
      <c r="BH459" s="6"/>
      <c r="BJ459" s="4">
        <f t="shared" ca="1" si="182"/>
        <v>920654.71</v>
      </c>
      <c r="BL459" s="3">
        <f t="shared" si="183"/>
        <v>42564</v>
      </c>
      <c r="BM459" s="6">
        <f>BM458+SUMIFS('Transactions (Dated)'!G:G,'Transactions (Dated)'!D:D,'Share Values'!AQ459)</f>
        <v>64398.239999999991</v>
      </c>
      <c r="BN459" s="6">
        <f ca="1">BN458+SUMIFS('Transactions (Dated)'!$F:$F,'Transactions (Dated)'!$D:$D,$BL459,'Transactions (Dated)'!$B:$B,BN$11,'Transactions (Dated)'!$C:$C,"Dividend (paid to cash)")*Y459</f>
        <v>0</v>
      </c>
      <c r="BO459" s="6">
        <f ca="1">BO458+SUMIFS('Transactions (Dated)'!$F:$F,'Transactions (Dated)'!$D:$D,$BL459,'Transactions (Dated)'!$B:$B,BO$11,'Transactions (Dated)'!$C:$C,"Dividend (paid to cash)")*Z459</f>
        <v>2421.875</v>
      </c>
      <c r="BP459" s="6">
        <f ca="1">BP458+SUMIFS('Transactions (Dated)'!$F:$F,'Transactions (Dated)'!$D:$D,$BL459,'Transactions (Dated)'!$B:$B,BP$11,'Transactions (Dated)'!$C:$C,"Dividend (paid to cash)")*AA459</f>
        <v>44015.277000000002</v>
      </c>
      <c r="BQ459" s="6">
        <f ca="1">BQ458+SUMIFS('Transactions (Dated)'!$F:$F,'Transactions (Dated)'!$D:$D,$BL459,'Transactions (Dated)'!$B:$B,BQ$11,'Transactions (Dated)'!$C:$C,"Dividend (paid to cash)")*AB459</f>
        <v>397.32000000000005</v>
      </c>
      <c r="BR459" s="6">
        <f ca="1">BR458+SUMIFS('Transactions (Dated)'!$F:$F,'Transactions (Dated)'!$D:$D,$BL459,'Transactions (Dated)'!$B:$B,BR$11,'Transactions (Dated)'!$C:$C,"Dividend (paid to cash)")*AC459</f>
        <v>0</v>
      </c>
      <c r="BS459" s="6">
        <f ca="1">BS458+SUMIFS('Transactions (Dated)'!$F:$F,'Transactions (Dated)'!$D:$D,$BL459,'Transactions (Dated)'!$B:$B,BS$11,'Transactions (Dated)'!$C:$C,"Dividend (paid to cash)")*AD459</f>
        <v>0</v>
      </c>
      <c r="BT459" s="6">
        <f ca="1">BT458+SUMIFS('Transactions (Dated)'!$F:$F,'Transactions (Dated)'!$D:$D,$BL459,'Transactions (Dated)'!$B:$B,BT$11,'Transactions (Dated)'!$C:$C,"Dividend (paid to cash)")*AE459</f>
        <v>1740</v>
      </c>
      <c r="BU459" s="6">
        <f ca="1">BU458+SUMIFS('Transactions (Dated)'!$F:$F,'Transactions (Dated)'!$D:$D,$BL459,'Transactions (Dated)'!$B:$B,BU$11,'Transactions (Dated)'!$C:$C,"Dividend (paid to cash)")*AF459</f>
        <v>0</v>
      </c>
      <c r="BV459" s="6">
        <f ca="1">BV458+SUMIFS('Transactions (Dated)'!$F:$F,'Transactions (Dated)'!$D:$D,$BL459,'Transactions (Dated)'!$B:$B,BV$11,'Transactions (Dated)'!$C:$C,"Dividend (paid to cash)")*AG459</f>
        <v>0</v>
      </c>
      <c r="BW459" s="6">
        <f ca="1">BW458+SUMIFS('Transactions (Dated)'!$F:$F,'Transactions (Dated)'!$D:$D,$BL459,'Transactions (Dated)'!$B:$B,BW$11,'Transactions (Dated)'!$C:$C,"Dividend (paid to cash)")*AH459</f>
        <v>0</v>
      </c>
      <c r="BX459" s="6">
        <f ca="1">BX458+SUMIFS('Transactions (Dated)'!$F:$F,'Transactions (Dated)'!$D:$D,$BL459,'Transactions (Dated)'!$B:$B,BX$11,'Transactions (Dated)'!$C:$C,"Dividend (paid to cash)")*AI459</f>
        <v>0</v>
      </c>
      <c r="BY459" s="6">
        <f ca="1">BY458+SUMIFS('Transactions (Dated)'!$F:$F,'Transactions (Dated)'!$D:$D,$BL459,'Transactions (Dated)'!$B:$B,BY$11,'Transactions (Dated)'!$C:$C,"Dividend (paid to cash)")*AJ459</f>
        <v>0</v>
      </c>
      <c r="BZ459" s="6">
        <f ca="1">BZ458+SUMIFS('Transactions (Dated)'!$F:$F,'Transactions (Dated)'!$D:$D,$BL459,'Transactions (Dated)'!$B:$B,BZ$11,'Transactions (Dated)'!$C:$C,"Dividend (paid to cash)")*AK459</f>
        <v>0</v>
      </c>
      <c r="CA459" s="6">
        <f ca="1">CA458+SUMIFS('Transactions (Dated)'!$F:$F,'Transactions (Dated)'!$D:$D,$BL459,'Transactions (Dated)'!$B:$B,CA$11,'Transactions (Dated)'!$C:$C,"Dividend (paid to cash)")*AL459</f>
        <v>0</v>
      </c>
      <c r="CB459" s="6">
        <v>0</v>
      </c>
      <c r="CC459" s="6">
        <v>0</v>
      </c>
      <c r="CD459" s="6"/>
      <c r="CF459" s="6">
        <f t="shared" ca="1" si="190"/>
        <v>112972.712</v>
      </c>
      <c r="CH459" s="3">
        <f t="shared" si="191"/>
        <v>42564</v>
      </c>
      <c r="CI459" s="4">
        <f t="shared" ca="1" si="184"/>
        <v>920654.71</v>
      </c>
      <c r="CJ459" s="4">
        <f t="shared" ca="1" si="185"/>
        <v>112972.712</v>
      </c>
      <c r="CL459" s="4">
        <f t="shared" ca="1" si="186"/>
        <v>1033627.422</v>
      </c>
    </row>
    <row r="460" spans="2:90" x14ac:dyDescent="0.15">
      <c r="B460" s="3">
        <f t="shared" si="187"/>
        <v>42565</v>
      </c>
      <c r="C460" s="2">
        <v>14514.5</v>
      </c>
      <c r="E460" s="70">
        <v>42565</v>
      </c>
      <c r="F460" s="69">
        <v>8.6</v>
      </c>
      <c r="G460" s="69">
        <v>2.34</v>
      </c>
      <c r="H460" s="69">
        <v>19.57</v>
      </c>
      <c r="I460" s="69">
        <v>39.15</v>
      </c>
      <c r="J460" s="69">
        <v>13</v>
      </c>
      <c r="K460" s="69">
        <v>13.42</v>
      </c>
      <c r="L460" s="69">
        <v>17.100000000000001</v>
      </c>
      <c r="M460" s="69">
        <v>5.73</v>
      </c>
      <c r="N460" s="69">
        <v>8.9499999999999993</v>
      </c>
      <c r="O460" s="69">
        <v>9.4032999999999998</v>
      </c>
      <c r="P460" s="69">
        <v>29.35</v>
      </c>
      <c r="Q460" s="69">
        <v>1.0900000000000001</v>
      </c>
      <c r="R460" s="69">
        <v>7.13</v>
      </c>
      <c r="S460" s="69">
        <v>43.43</v>
      </c>
      <c r="T460" s="69"/>
      <c r="U460">
        <v>43.43</v>
      </c>
      <c r="V460" s="4"/>
      <c r="X460" s="3">
        <f t="shared" ref="X460:X523" si="192">E460</f>
        <v>42565</v>
      </c>
      <c r="Y460" s="40">
        <f ca="1">Y459+SUMIFS('Transactions (Dated)'!$E$2:$E$53,'Transactions (Dated)'!$D$2:$D$53,'Share Values'!$X460,'Transactions (Dated)'!$B$2:$B$53,'Share Values'!Y$11,'Transactions (Dated)'!$C$2:$C$53,"Buy")-SUMIFS('Transactions (Dated)'!$E$2:$E$53,'Transactions (Dated)'!$D$2:$D$53,'Share Values'!$X460,'Transactions (Dated)'!$B$2:$B$53,'Share Values'!Y$11,'Transactions (Dated)'!$C$2:$C$53,"Sell")</f>
        <v>4625</v>
      </c>
      <c r="Z460" s="40">
        <f ca="1">Z459+SUMIFS('Transactions (Dated)'!$E$2:$E$53,'Transactions (Dated)'!$D$2:$D$53,'Share Values'!$X460,'Transactions (Dated)'!$B$2:$B$53,'Share Values'!Z$11,'Transactions (Dated)'!$C$2:$C$53,"Buy")-SUMIFS('Transactions (Dated)'!$E$2:$E$53,'Transactions (Dated)'!$D$2:$D$53,'Share Values'!$X460,'Transactions (Dated)'!$B$2:$B$53,'Share Values'!Z$11,'Transactions (Dated)'!$C$2:$C$53,"Sell")</f>
        <v>9375</v>
      </c>
      <c r="AA460" s="40">
        <f ca="1">AA459+SUMIFS('Transactions (Dated)'!$E$2:$E$53,'Transactions (Dated)'!$D$2:$D$53,'Share Values'!$X460,'Transactions (Dated)'!$B$2:$B$53,'Share Values'!AA$11,'Transactions (Dated)'!$C$2:$C$53,"Buy")-SUMIFS('Transactions (Dated)'!$E$2:$E$53,'Transactions (Dated)'!$D$2:$D$53,'Share Values'!$X460,'Transactions (Dated)'!$B$2:$B$53,'Share Values'!AA$11,'Transactions (Dated)'!$C$2:$C$53,"Sell")</f>
        <v>28857</v>
      </c>
      <c r="AB460" s="40">
        <f ca="1">AB459+SUMIFS('Transactions (Dated)'!$E$2:$E$53,'Transactions (Dated)'!$D$2:$D$53,'Share Values'!$X460,'Transactions (Dated)'!$B$2:$B$53,'Share Values'!AB$11,'Transactions (Dated)'!$C$2:$C$53,"Buy")-SUMIFS('Transactions (Dated)'!$E$2:$E$53,'Transactions (Dated)'!$D$2:$D$53,'Share Values'!$X460,'Transactions (Dated)'!$B$2:$B$53,'Share Values'!AB$11,'Transactions (Dated)'!$C$2:$C$53,"Sell")</f>
        <v>1892</v>
      </c>
      <c r="AC460" s="40">
        <f ca="1">AC459+SUMIFS('Transactions (Dated)'!$E$2:$E$53,'Transactions (Dated)'!$D$2:$D$53,'Share Values'!$X460,'Transactions (Dated)'!$B$2:$B$53,'Share Values'!AC$11,'Transactions (Dated)'!$C$2:$C$53,"Buy")-SUMIFS('Transactions (Dated)'!$E$2:$E$53,'Transactions (Dated)'!$D$2:$D$53,'Share Values'!$X460,'Transactions (Dated)'!$B$2:$B$53,'Share Values'!AC$11,'Transactions (Dated)'!$C$2:$C$53,"Sell")</f>
        <v>2348</v>
      </c>
      <c r="AD460" s="40">
        <f ca="1">AD459+SUMIFS('Transactions (Dated)'!$E$2:$E$53,'Transactions (Dated)'!$D$2:$D$53,'Share Values'!$X460,'Transactions (Dated)'!$B$2:$B$53,'Share Values'!AD$11,'Transactions (Dated)'!$C$2:$C$53,"Buy")-SUMIFS('Transactions (Dated)'!$E$2:$E$53,'Transactions (Dated)'!$D$2:$D$53,'Share Values'!$X460,'Transactions (Dated)'!$B$2:$B$53,'Share Values'!AD$11,'Transactions (Dated)'!$C$2:$C$53,"Sell")</f>
        <v>0</v>
      </c>
      <c r="AE460" s="40">
        <f ca="1">AE459+SUMIFS('Transactions (Dated)'!$E$2:$E$53,'Transactions (Dated)'!$D$2:$D$53,'Share Values'!$X460,'Transactions (Dated)'!$B$2:$B$53,'Share Values'!AE$11,'Transactions (Dated)'!$C$2:$C$53,"Buy")-SUMIFS('Transactions (Dated)'!$E$2:$E$53,'Transactions (Dated)'!$D$2:$D$53,'Share Values'!$X460,'Transactions (Dated)'!$B$2:$B$53,'Share Values'!AE$11,'Transactions (Dated)'!$C$2:$C$53,"Sell")</f>
        <v>2900</v>
      </c>
      <c r="AF460" s="40">
        <f ca="1">AF459+SUMIFS('Transactions (Dated)'!$E$2:$E$53,'Transactions (Dated)'!$D$2:$D$53,'Share Values'!$X460,'Transactions (Dated)'!$B$2:$B$53,'Share Values'!AF$11,'Transactions (Dated)'!$C$2:$C$53,"Buy")-SUMIFS('Transactions (Dated)'!$E$2:$E$53,'Transactions (Dated)'!$D$2:$D$53,'Share Values'!$X460,'Transactions (Dated)'!$B$2:$B$53,'Share Values'!AF$11,'Transactions (Dated)'!$C$2:$C$53,"Sell")</f>
        <v>14201</v>
      </c>
      <c r="AG460" s="40">
        <f ca="1">AG459+SUMIFS('Transactions (Dated)'!$E$2:$E$53,'Transactions (Dated)'!$D$2:$D$53,'Share Values'!$X460,'Transactions (Dated)'!$B$2:$B$53,'Share Values'!AG$11,'Transactions (Dated)'!$C$2:$C$53,"Buy")-SUMIFS('Transactions (Dated)'!$E$2:$E$53,'Transactions (Dated)'!$D$2:$D$53,'Share Values'!$X460,'Transactions (Dated)'!$B$2:$B$53,'Share Values'!AG$11,'Transactions (Dated)'!$C$2:$C$53,"Sell")</f>
        <v>6835</v>
      </c>
      <c r="AH460" s="40">
        <f ca="1">AH459+SUMIFS('Transactions (Dated)'!$E$2:$E$53,'Transactions (Dated)'!$D$2:$D$53,'Share Values'!$X460,'Transactions (Dated)'!$B$2:$B$53,'Share Values'!AH$11,'Transactions (Dated)'!$C$2:$C$53,"Buy")-SUMIFS('Transactions (Dated)'!$E$2:$E$53,'Transactions (Dated)'!$D$2:$D$53,'Share Values'!$X460,'Transactions (Dated)'!$B$2:$B$53,'Share Values'!AH$11,'Transactions (Dated)'!$C$2:$C$53,"Sell")</f>
        <v>0</v>
      </c>
      <c r="AI460" s="40">
        <f ca="1">AI459+SUMIFS('Transactions (Dated)'!$E$2:$E$53,'Transactions (Dated)'!$D$2:$D$53,'Share Values'!$X460,'Transactions (Dated)'!$B$2:$B$53,'Share Values'!AI$11,'Transactions (Dated)'!$C$2:$C$53,"Buy")-SUMIFS('Transactions (Dated)'!$E$2:$E$53,'Transactions (Dated)'!$D$2:$D$53,'Share Values'!$X460,'Transactions (Dated)'!$B$2:$B$53,'Share Values'!AI$11,'Transactions (Dated)'!$C$2:$C$53,"Sell")</f>
        <v>0</v>
      </c>
      <c r="AJ460" s="40">
        <f ca="1">AJ459+SUMIFS('Transactions (Dated)'!$E$2:$E$53,'Transactions (Dated)'!$D$2:$D$53,'Share Values'!$X460,'Transactions (Dated)'!$B$2:$B$53,'Share Values'!AJ$11,'Transactions (Dated)'!$C$2:$C$53,"Buy")-SUMIFS('Transactions (Dated)'!$E$2:$E$53,'Transactions (Dated)'!$D$2:$D$53,'Share Values'!$X460,'Transactions (Dated)'!$B$2:$B$53,'Share Values'!AJ$11,'Transactions (Dated)'!$C$2:$C$53,"Sell")</f>
        <v>0</v>
      </c>
      <c r="AK460" s="40">
        <f ca="1">AK459+SUMIFS('Transactions (Dated)'!$E$2:$E$53,'Transactions (Dated)'!$D$2:$D$53,'Share Values'!$X460,'Transactions (Dated)'!$B$2:$B$53,'Share Values'!AK$11,'Transactions (Dated)'!$C$2:$C$53,"Buy")-SUMIFS('Transactions (Dated)'!$E$2:$E$53,'Transactions (Dated)'!$D$2:$D$53,'Share Values'!$X460,'Transactions (Dated)'!$B$2:$B$53,'Share Values'!AK$11,'Transactions (Dated)'!$C$2:$C$53,"Sell")</f>
        <v>0</v>
      </c>
      <c r="AL460" s="40">
        <f ca="1">AL459+SUMIFS('Transactions (Dated)'!$E$2:$E$53,'Transactions (Dated)'!$D$2:$D$53,'Share Values'!$X460,'Transactions (Dated)'!$B$2:$B$53,'Share Values'!AL$11,'Transactions (Dated)'!$C$2:$C$53,"Buy")-SUMIFS('Transactions (Dated)'!$E$2:$E$53,'Transactions (Dated)'!$D$2:$D$53,'Share Values'!$X460,'Transactions (Dated)'!$B$2:$B$53,'Share Values'!AL$11,'Transactions (Dated)'!$C$2:$C$53,"Sell")</f>
        <v>0</v>
      </c>
      <c r="AM460" s="40">
        <f ca="1">AM459+SUMIFS('Transactions (Dated)'!$E$2:$E$53,'Transactions (Dated)'!$D$2:$D$53,'Share Values'!$X460,'Transactions (Dated)'!$B$2:$B$53,'Share Values'!AM$11,'Transactions (Dated)'!$C$2:$C$53,"Buy")-SUMIFS('Transactions (Dated)'!$E$2:$E$53,'Transactions (Dated)'!$D$2:$D$53,'Share Values'!$X460,'Transactions (Dated)'!$B$2:$B$53,'Share Values'!AM$11,'Transactions (Dated)'!$C$2:$C$53,"Sell")</f>
        <v>0</v>
      </c>
      <c r="AN460" s="40">
        <f ca="1">AN459+SUMIFS('Transactions (Dated)'!$E$2:$E$53,'Transactions (Dated)'!$D$2:$D$53,'Share Values'!$X460,'Transactions (Dated)'!$B$2:$B$53,'Share Values'!AN$11,'Transactions (Dated)'!$C$2:$C$53,"Buy")-SUMIFS('Transactions (Dated)'!$E$2:$E$53,'Transactions (Dated)'!$D$2:$D$53,'Share Values'!$X460,'Transactions (Dated)'!$B$2:$B$53,'Share Values'!AN$11,'Transactions (Dated)'!$C$2:$C$53,"Sell")</f>
        <v>0</v>
      </c>
      <c r="AO460" s="40"/>
      <c r="AQ460" s="3">
        <f t="shared" ref="AQ460:AQ523" si="193">+X460</f>
        <v>42565</v>
      </c>
      <c r="AR460" s="6">
        <f t="shared" ref="AR460:AR523" ca="1" si="194">+Y460*F460</f>
        <v>39775</v>
      </c>
      <c r="AS460" s="6">
        <f t="shared" ref="AS460:AS523" ca="1" si="195">+Z460*G460</f>
        <v>21937.5</v>
      </c>
      <c r="AT460" s="6">
        <f t="shared" ref="AT460:AT523" ca="1" si="196">+AA460*H460</f>
        <v>564731.49</v>
      </c>
      <c r="AU460" s="6">
        <f t="shared" ref="AU460:AU523" ca="1" si="197">+AB460*I460</f>
        <v>74071.8</v>
      </c>
      <c r="AV460" s="6">
        <f t="shared" ref="AV460:AV523" ca="1" si="198">+AC460*J460</f>
        <v>30524</v>
      </c>
      <c r="AW460" s="6">
        <f t="shared" ref="AW460:AW523" ca="1" si="199">+AD460*K460</f>
        <v>0</v>
      </c>
      <c r="AX460" s="6">
        <f t="shared" ref="AX460:AX523" ca="1" si="200">+AE460*L460</f>
        <v>49590.000000000007</v>
      </c>
      <c r="AY460" s="6">
        <f t="shared" ref="AY460:AY523" ca="1" si="201">+AF460*M460</f>
        <v>81371.73000000001</v>
      </c>
      <c r="AZ460" s="6">
        <f t="shared" ref="AZ460:AZ523" ca="1" si="202">+AG460*N460</f>
        <v>61173.249999999993</v>
      </c>
      <c r="BA460" s="6">
        <f t="shared" ref="BA460:BA523" ca="1" si="203">+AH460*O460</f>
        <v>0</v>
      </c>
      <c r="BB460" s="6">
        <f t="shared" ref="BB460:BB523" ca="1" si="204">+AI460*P460</f>
        <v>0</v>
      </c>
      <c r="BC460" s="6">
        <f t="shared" ref="BC460:BC523" ca="1" si="205">+AJ460*Q460</f>
        <v>0</v>
      </c>
      <c r="BD460" s="6">
        <f t="shared" ref="BD460:BD523" ca="1" si="206">+AK460*R460</f>
        <v>0</v>
      </c>
      <c r="BE460" s="6">
        <f t="shared" ref="BE460:BE523" ca="1" si="207">+AL460*S460</f>
        <v>0</v>
      </c>
      <c r="BF460" s="6">
        <f t="shared" ca="1" si="188"/>
        <v>0</v>
      </c>
      <c r="BG460" s="6">
        <f t="shared" ca="1" si="189"/>
        <v>0</v>
      </c>
      <c r="BH460" s="6"/>
      <c r="BJ460" s="4">
        <f t="shared" ref="BJ460:BJ523" ca="1" si="208">SUM(AR460:BI460)</f>
        <v>923174.77</v>
      </c>
      <c r="BL460" s="3">
        <f t="shared" ref="BL460:BL523" si="209">+X460</f>
        <v>42565</v>
      </c>
      <c r="BM460" s="6">
        <f>BM459+SUMIFS('Transactions (Dated)'!G:G,'Transactions (Dated)'!D:D,'Share Values'!AQ460)</f>
        <v>64398.239999999991</v>
      </c>
      <c r="BN460" s="6">
        <f ca="1">BN459+SUMIFS('Transactions (Dated)'!$F:$F,'Transactions (Dated)'!$D:$D,$BL460,'Transactions (Dated)'!$B:$B,BN$11,'Transactions (Dated)'!$C:$C,"Dividend (paid to cash)")*Y460</f>
        <v>0</v>
      </c>
      <c r="BO460" s="6">
        <f ca="1">BO459+SUMIFS('Transactions (Dated)'!$F:$F,'Transactions (Dated)'!$D:$D,$BL460,'Transactions (Dated)'!$B:$B,BO$11,'Transactions (Dated)'!$C:$C,"Dividend (paid to cash)")*Z460</f>
        <v>2421.875</v>
      </c>
      <c r="BP460" s="6">
        <f ca="1">BP459+SUMIFS('Transactions (Dated)'!$F:$F,'Transactions (Dated)'!$D:$D,$BL460,'Transactions (Dated)'!$B:$B,BP$11,'Transactions (Dated)'!$C:$C,"Dividend (paid to cash)")*AA460</f>
        <v>44015.277000000002</v>
      </c>
      <c r="BQ460" s="6">
        <f ca="1">BQ459+SUMIFS('Transactions (Dated)'!$F:$F,'Transactions (Dated)'!$D:$D,$BL460,'Transactions (Dated)'!$B:$B,BQ$11,'Transactions (Dated)'!$C:$C,"Dividend (paid to cash)")*AB460</f>
        <v>397.32000000000005</v>
      </c>
      <c r="BR460" s="6">
        <f ca="1">BR459+SUMIFS('Transactions (Dated)'!$F:$F,'Transactions (Dated)'!$D:$D,$BL460,'Transactions (Dated)'!$B:$B,BR$11,'Transactions (Dated)'!$C:$C,"Dividend (paid to cash)")*AC460</f>
        <v>0</v>
      </c>
      <c r="BS460" s="6">
        <f ca="1">BS459+SUMIFS('Transactions (Dated)'!$F:$F,'Transactions (Dated)'!$D:$D,$BL460,'Transactions (Dated)'!$B:$B,BS$11,'Transactions (Dated)'!$C:$C,"Dividend (paid to cash)")*AD460</f>
        <v>0</v>
      </c>
      <c r="BT460" s="6">
        <f ca="1">BT459+SUMIFS('Transactions (Dated)'!$F:$F,'Transactions (Dated)'!$D:$D,$BL460,'Transactions (Dated)'!$B:$B,BT$11,'Transactions (Dated)'!$C:$C,"Dividend (paid to cash)")*AE460</f>
        <v>1740</v>
      </c>
      <c r="BU460" s="6">
        <f ca="1">BU459+SUMIFS('Transactions (Dated)'!$F:$F,'Transactions (Dated)'!$D:$D,$BL460,'Transactions (Dated)'!$B:$B,BU$11,'Transactions (Dated)'!$C:$C,"Dividend (paid to cash)")*AF460</f>
        <v>0</v>
      </c>
      <c r="BV460" s="6">
        <f ca="1">BV459+SUMIFS('Transactions (Dated)'!$F:$F,'Transactions (Dated)'!$D:$D,$BL460,'Transactions (Dated)'!$B:$B,BV$11,'Transactions (Dated)'!$C:$C,"Dividend (paid to cash)")*AG460</f>
        <v>0</v>
      </c>
      <c r="BW460" s="6">
        <f ca="1">BW459+SUMIFS('Transactions (Dated)'!$F:$F,'Transactions (Dated)'!$D:$D,$BL460,'Transactions (Dated)'!$B:$B,BW$11,'Transactions (Dated)'!$C:$C,"Dividend (paid to cash)")*AH460</f>
        <v>0</v>
      </c>
      <c r="BX460" s="6">
        <f ca="1">BX459+SUMIFS('Transactions (Dated)'!$F:$F,'Transactions (Dated)'!$D:$D,$BL460,'Transactions (Dated)'!$B:$B,BX$11,'Transactions (Dated)'!$C:$C,"Dividend (paid to cash)")*AI460</f>
        <v>0</v>
      </c>
      <c r="BY460" s="6">
        <f ca="1">BY459+SUMIFS('Transactions (Dated)'!$F:$F,'Transactions (Dated)'!$D:$D,$BL460,'Transactions (Dated)'!$B:$B,BY$11,'Transactions (Dated)'!$C:$C,"Dividend (paid to cash)")*AJ460</f>
        <v>0</v>
      </c>
      <c r="BZ460" s="6">
        <f ca="1">BZ459+SUMIFS('Transactions (Dated)'!$F:$F,'Transactions (Dated)'!$D:$D,$BL460,'Transactions (Dated)'!$B:$B,BZ$11,'Transactions (Dated)'!$C:$C,"Dividend (paid to cash)")*AK460</f>
        <v>0</v>
      </c>
      <c r="CA460" s="6">
        <f ca="1">CA459+SUMIFS('Transactions (Dated)'!$F:$F,'Transactions (Dated)'!$D:$D,$BL460,'Transactions (Dated)'!$B:$B,CA$11,'Transactions (Dated)'!$C:$C,"Dividend (paid to cash)")*AL460</f>
        <v>0</v>
      </c>
      <c r="CB460" s="6">
        <v>0</v>
      </c>
      <c r="CC460" s="6">
        <v>0</v>
      </c>
      <c r="CD460" s="6"/>
      <c r="CF460" s="6">
        <f t="shared" ca="1" si="190"/>
        <v>112972.712</v>
      </c>
      <c r="CH460" s="3">
        <f t="shared" si="191"/>
        <v>42565</v>
      </c>
      <c r="CI460" s="4">
        <f t="shared" ref="CI460:CI523" ca="1" si="210">SUM(AR460:BI460)</f>
        <v>923174.77</v>
      </c>
      <c r="CJ460" s="4">
        <f t="shared" ref="CJ460:CJ523" ca="1" si="211">+CF460</f>
        <v>112972.712</v>
      </c>
      <c r="CL460" s="4">
        <f t="shared" ref="CL460:CL523" ca="1" si="212">CI460+CJ460</f>
        <v>1036147.4820000001</v>
      </c>
    </row>
    <row r="461" spans="2:90" x14ac:dyDescent="0.15">
      <c r="B461" s="3">
        <f t="shared" ref="B461:B524" si="213">+E461</f>
        <v>42566</v>
      </c>
      <c r="C461" s="2">
        <v>14482.4</v>
      </c>
      <c r="E461" s="70">
        <v>42566</v>
      </c>
      <c r="F461" s="69">
        <v>8.58</v>
      </c>
      <c r="G461" s="69">
        <v>2.31</v>
      </c>
      <c r="H461" s="69">
        <v>19.54</v>
      </c>
      <c r="I461" s="69">
        <v>38.97</v>
      </c>
      <c r="J461" s="69">
        <v>12.99</v>
      </c>
      <c r="K461" s="69">
        <v>13.34</v>
      </c>
      <c r="L461" s="69">
        <v>17.25</v>
      </c>
      <c r="M461" s="69">
        <v>5.62</v>
      </c>
      <c r="N461" s="69">
        <v>8.89</v>
      </c>
      <c r="O461" s="69">
        <v>9.4167000000000005</v>
      </c>
      <c r="P461" s="69">
        <v>29.24</v>
      </c>
      <c r="Q461" s="69">
        <v>1.08</v>
      </c>
      <c r="R461" s="69">
        <v>7.06</v>
      </c>
      <c r="S461" s="69">
        <v>43.28</v>
      </c>
      <c r="T461" s="69"/>
      <c r="U461">
        <v>43.28</v>
      </c>
      <c r="V461" s="4"/>
      <c r="X461" s="3">
        <f t="shared" si="192"/>
        <v>42566</v>
      </c>
      <c r="Y461" s="40">
        <f ca="1">Y460+SUMIFS('Transactions (Dated)'!$E$2:$E$53,'Transactions (Dated)'!$D$2:$D$53,'Share Values'!$X461,'Transactions (Dated)'!$B$2:$B$53,'Share Values'!Y$11,'Transactions (Dated)'!$C$2:$C$53,"Buy")-SUMIFS('Transactions (Dated)'!$E$2:$E$53,'Transactions (Dated)'!$D$2:$D$53,'Share Values'!$X461,'Transactions (Dated)'!$B$2:$B$53,'Share Values'!Y$11,'Transactions (Dated)'!$C$2:$C$53,"Sell")</f>
        <v>4625</v>
      </c>
      <c r="Z461" s="40">
        <f ca="1">Z460+SUMIFS('Transactions (Dated)'!$E$2:$E$53,'Transactions (Dated)'!$D$2:$D$53,'Share Values'!$X461,'Transactions (Dated)'!$B$2:$B$53,'Share Values'!Z$11,'Transactions (Dated)'!$C$2:$C$53,"Buy")-SUMIFS('Transactions (Dated)'!$E$2:$E$53,'Transactions (Dated)'!$D$2:$D$53,'Share Values'!$X461,'Transactions (Dated)'!$B$2:$B$53,'Share Values'!Z$11,'Transactions (Dated)'!$C$2:$C$53,"Sell")</f>
        <v>9375</v>
      </c>
      <c r="AA461" s="40">
        <f ca="1">AA460+SUMIFS('Transactions (Dated)'!$E$2:$E$53,'Transactions (Dated)'!$D$2:$D$53,'Share Values'!$X461,'Transactions (Dated)'!$B$2:$B$53,'Share Values'!AA$11,'Transactions (Dated)'!$C$2:$C$53,"Buy")-SUMIFS('Transactions (Dated)'!$E$2:$E$53,'Transactions (Dated)'!$D$2:$D$53,'Share Values'!$X461,'Transactions (Dated)'!$B$2:$B$53,'Share Values'!AA$11,'Transactions (Dated)'!$C$2:$C$53,"Sell")</f>
        <v>28857</v>
      </c>
      <c r="AB461" s="40">
        <f ca="1">AB460+SUMIFS('Transactions (Dated)'!$E$2:$E$53,'Transactions (Dated)'!$D$2:$D$53,'Share Values'!$X461,'Transactions (Dated)'!$B$2:$B$53,'Share Values'!AB$11,'Transactions (Dated)'!$C$2:$C$53,"Buy")-SUMIFS('Transactions (Dated)'!$E$2:$E$53,'Transactions (Dated)'!$D$2:$D$53,'Share Values'!$X461,'Transactions (Dated)'!$B$2:$B$53,'Share Values'!AB$11,'Transactions (Dated)'!$C$2:$C$53,"Sell")</f>
        <v>1892</v>
      </c>
      <c r="AC461" s="40">
        <f ca="1">AC460+SUMIFS('Transactions (Dated)'!$E$2:$E$53,'Transactions (Dated)'!$D$2:$D$53,'Share Values'!$X461,'Transactions (Dated)'!$B$2:$B$53,'Share Values'!AC$11,'Transactions (Dated)'!$C$2:$C$53,"Buy")-SUMIFS('Transactions (Dated)'!$E$2:$E$53,'Transactions (Dated)'!$D$2:$D$53,'Share Values'!$X461,'Transactions (Dated)'!$B$2:$B$53,'Share Values'!AC$11,'Transactions (Dated)'!$C$2:$C$53,"Sell")</f>
        <v>2348</v>
      </c>
      <c r="AD461" s="40">
        <f ca="1">AD460+SUMIFS('Transactions (Dated)'!$E$2:$E$53,'Transactions (Dated)'!$D$2:$D$53,'Share Values'!$X461,'Transactions (Dated)'!$B$2:$B$53,'Share Values'!AD$11,'Transactions (Dated)'!$C$2:$C$53,"Buy")-SUMIFS('Transactions (Dated)'!$E$2:$E$53,'Transactions (Dated)'!$D$2:$D$53,'Share Values'!$X461,'Transactions (Dated)'!$B$2:$B$53,'Share Values'!AD$11,'Transactions (Dated)'!$C$2:$C$53,"Sell")</f>
        <v>0</v>
      </c>
      <c r="AE461" s="40">
        <f ca="1">AE460+SUMIFS('Transactions (Dated)'!$E$2:$E$53,'Transactions (Dated)'!$D$2:$D$53,'Share Values'!$X461,'Transactions (Dated)'!$B$2:$B$53,'Share Values'!AE$11,'Transactions (Dated)'!$C$2:$C$53,"Buy")-SUMIFS('Transactions (Dated)'!$E$2:$E$53,'Transactions (Dated)'!$D$2:$D$53,'Share Values'!$X461,'Transactions (Dated)'!$B$2:$B$53,'Share Values'!AE$11,'Transactions (Dated)'!$C$2:$C$53,"Sell")</f>
        <v>2900</v>
      </c>
      <c r="AF461" s="40">
        <f ca="1">AF460+SUMIFS('Transactions (Dated)'!$E$2:$E$53,'Transactions (Dated)'!$D$2:$D$53,'Share Values'!$X461,'Transactions (Dated)'!$B$2:$B$53,'Share Values'!AF$11,'Transactions (Dated)'!$C$2:$C$53,"Buy")-SUMIFS('Transactions (Dated)'!$E$2:$E$53,'Transactions (Dated)'!$D$2:$D$53,'Share Values'!$X461,'Transactions (Dated)'!$B$2:$B$53,'Share Values'!AF$11,'Transactions (Dated)'!$C$2:$C$53,"Sell")</f>
        <v>14201</v>
      </c>
      <c r="AG461" s="40">
        <f ca="1">AG460+SUMIFS('Transactions (Dated)'!$E$2:$E$53,'Transactions (Dated)'!$D$2:$D$53,'Share Values'!$X461,'Transactions (Dated)'!$B$2:$B$53,'Share Values'!AG$11,'Transactions (Dated)'!$C$2:$C$53,"Buy")-SUMIFS('Transactions (Dated)'!$E$2:$E$53,'Transactions (Dated)'!$D$2:$D$53,'Share Values'!$X461,'Transactions (Dated)'!$B$2:$B$53,'Share Values'!AG$11,'Transactions (Dated)'!$C$2:$C$53,"Sell")</f>
        <v>6835</v>
      </c>
      <c r="AH461" s="40">
        <f ca="1">AH460+SUMIFS('Transactions (Dated)'!$E$2:$E$53,'Transactions (Dated)'!$D$2:$D$53,'Share Values'!$X461,'Transactions (Dated)'!$B$2:$B$53,'Share Values'!AH$11,'Transactions (Dated)'!$C$2:$C$53,"Buy")-SUMIFS('Transactions (Dated)'!$E$2:$E$53,'Transactions (Dated)'!$D$2:$D$53,'Share Values'!$X461,'Transactions (Dated)'!$B$2:$B$53,'Share Values'!AH$11,'Transactions (Dated)'!$C$2:$C$53,"Sell")</f>
        <v>0</v>
      </c>
      <c r="AI461" s="40">
        <f ca="1">AI460+SUMIFS('Transactions (Dated)'!$E$2:$E$53,'Transactions (Dated)'!$D$2:$D$53,'Share Values'!$X461,'Transactions (Dated)'!$B$2:$B$53,'Share Values'!AI$11,'Transactions (Dated)'!$C$2:$C$53,"Buy")-SUMIFS('Transactions (Dated)'!$E$2:$E$53,'Transactions (Dated)'!$D$2:$D$53,'Share Values'!$X461,'Transactions (Dated)'!$B$2:$B$53,'Share Values'!AI$11,'Transactions (Dated)'!$C$2:$C$53,"Sell")</f>
        <v>0</v>
      </c>
      <c r="AJ461" s="40">
        <f ca="1">AJ460+SUMIFS('Transactions (Dated)'!$E$2:$E$53,'Transactions (Dated)'!$D$2:$D$53,'Share Values'!$X461,'Transactions (Dated)'!$B$2:$B$53,'Share Values'!AJ$11,'Transactions (Dated)'!$C$2:$C$53,"Buy")-SUMIFS('Transactions (Dated)'!$E$2:$E$53,'Transactions (Dated)'!$D$2:$D$53,'Share Values'!$X461,'Transactions (Dated)'!$B$2:$B$53,'Share Values'!AJ$11,'Transactions (Dated)'!$C$2:$C$53,"Sell")</f>
        <v>0</v>
      </c>
      <c r="AK461" s="40">
        <f ca="1">AK460+SUMIFS('Transactions (Dated)'!$E$2:$E$53,'Transactions (Dated)'!$D$2:$D$53,'Share Values'!$X461,'Transactions (Dated)'!$B$2:$B$53,'Share Values'!AK$11,'Transactions (Dated)'!$C$2:$C$53,"Buy")-SUMIFS('Transactions (Dated)'!$E$2:$E$53,'Transactions (Dated)'!$D$2:$D$53,'Share Values'!$X461,'Transactions (Dated)'!$B$2:$B$53,'Share Values'!AK$11,'Transactions (Dated)'!$C$2:$C$53,"Sell")</f>
        <v>0</v>
      </c>
      <c r="AL461" s="40">
        <f ca="1">AL460+SUMIFS('Transactions (Dated)'!$E$2:$E$53,'Transactions (Dated)'!$D$2:$D$53,'Share Values'!$X461,'Transactions (Dated)'!$B$2:$B$53,'Share Values'!AL$11,'Transactions (Dated)'!$C$2:$C$53,"Buy")-SUMIFS('Transactions (Dated)'!$E$2:$E$53,'Transactions (Dated)'!$D$2:$D$53,'Share Values'!$X461,'Transactions (Dated)'!$B$2:$B$53,'Share Values'!AL$11,'Transactions (Dated)'!$C$2:$C$53,"Sell")</f>
        <v>0</v>
      </c>
      <c r="AM461" s="40">
        <f ca="1">AM460+SUMIFS('Transactions (Dated)'!$E$2:$E$53,'Transactions (Dated)'!$D$2:$D$53,'Share Values'!$X461,'Transactions (Dated)'!$B$2:$B$53,'Share Values'!AM$11,'Transactions (Dated)'!$C$2:$C$53,"Buy")-SUMIFS('Transactions (Dated)'!$E$2:$E$53,'Transactions (Dated)'!$D$2:$D$53,'Share Values'!$X461,'Transactions (Dated)'!$B$2:$B$53,'Share Values'!AM$11,'Transactions (Dated)'!$C$2:$C$53,"Sell")</f>
        <v>0</v>
      </c>
      <c r="AN461" s="40">
        <f ca="1">AN460+SUMIFS('Transactions (Dated)'!$E$2:$E$53,'Transactions (Dated)'!$D$2:$D$53,'Share Values'!$X461,'Transactions (Dated)'!$B$2:$B$53,'Share Values'!AN$11,'Transactions (Dated)'!$C$2:$C$53,"Buy")-SUMIFS('Transactions (Dated)'!$E$2:$E$53,'Transactions (Dated)'!$D$2:$D$53,'Share Values'!$X461,'Transactions (Dated)'!$B$2:$B$53,'Share Values'!AN$11,'Transactions (Dated)'!$C$2:$C$53,"Sell")</f>
        <v>0</v>
      </c>
      <c r="AO461" s="40"/>
      <c r="AQ461" s="3">
        <f t="shared" si="193"/>
        <v>42566</v>
      </c>
      <c r="AR461" s="6">
        <f t="shared" ca="1" si="194"/>
        <v>39682.5</v>
      </c>
      <c r="AS461" s="6">
        <f t="shared" ca="1" si="195"/>
        <v>21656.25</v>
      </c>
      <c r="AT461" s="6">
        <f t="shared" ca="1" si="196"/>
        <v>563865.78</v>
      </c>
      <c r="AU461" s="6">
        <f t="shared" ca="1" si="197"/>
        <v>73731.239999999991</v>
      </c>
      <c r="AV461" s="6">
        <f t="shared" ca="1" si="198"/>
        <v>30500.52</v>
      </c>
      <c r="AW461" s="6">
        <f t="shared" ca="1" si="199"/>
        <v>0</v>
      </c>
      <c r="AX461" s="6">
        <f t="shared" ca="1" si="200"/>
        <v>50025</v>
      </c>
      <c r="AY461" s="6">
        <f t="shared" ca="1" si="201"/>
        <v>79809.62</v>
      </c>
      <c r="AZ461" s="6">
        <f t="shared" ca="1" si="202"/>
        <v>60763.15</v>
      </c>
      <c r="BA461" s="6">
        <f t="shared" ca="1" si="203"/>
        <v>0</v>
      </c>
      <c r="BB461" s="6">
        <f t="shared" ca="1" si="204"/>
        <v>0</v>
      </c>
      <c r="BC461" s="6">
        <f t="shared" ca="1" si="205"/>
        <v>0</v>
      </c>
      <c r="BD461" s="6">
        <f t="shared" ca="1" si="206"/>
        <v>0</v>
      </c>
      <c r="BE461" s="6">
        <f t="shared" ca="1" si="207"/>
        <v>0</v>
      </c>
      <c r="BF461" s="6">
        <f t="shared" ref="BF461:BF524" ca="1" si="214">+AM461*T461</f>
        <v>0</v>
      </c>
      <c r="BG461" s="6">
        <f t="shared" ref="BG461:BG524" ca="1" si="215">+AN461*U461</f>
        <v>0</v>
      </c>
      <c r="BH461" s="6"/>
      <c r="BJ461" s="4">
        <f t="shared" ca="1" si="208"/>
        <v>920034.06</v>
      </c>
      <c r="BL461" s="3">
        <f t="shared" si="209"/>
        <v>42566</v>
      </c>
      <c r="BM461" s="6">
        <f>BM460+SUMIFS('Transactions (Dated)'!G:G,'Transactions (Dated)'!D:D,'Share Values'!AQ461)</f>
        <v>64398.239999999991</v>
      </c>
      <c r="BN461" s="6">
        <f ca="1">BN460+SUMIFS('Transactions (Dated)'!$F:$F,'Transactions (Dated)'!$D:$D,$BL461,'Transactions (Dated)'!$B:$B,BN$11,'Transactions (Dated)'!$C:$C,"Dividend (paid to cash)")*Y461</f>
        <v>0</v>
      </c>
      <c r="BO461" s="6">
        <f ca="1">BO460+SUMIFS('Transactions (Dated)'!$F:$F,'Transactions (Dated)'!$D:$D,$BL461,'Transactions (Dated)'!$B:$B,BO$11,'Transactions (Dated)'!$C:$C,"Dividend (paid to cash)")*Z461</f>
        <v>2421.875</v>
      </c>
      <c r="BP461" s="6">
        <f ca="1">BP460+SUMIFS('Transactions (Dated)'!$F:$F,'Transactions (Dated)'!$D:$D,$BL461,'Transactions (Dated)'!$B:$B,BP$11,'Transactions (Dated)'!$C:$C,"Dividend (paid to cash)")*AA461</f>
        <v>44015.277000000002</v>
      </c>
      <c r="BQ461" s="6">
        <f ca="1">BQ460+SUMIFS('Transactions (Dated)'!$F:$F,'Transactions (Dated)'!$D:$D,$BL461,'Transactions (Dated)'!$B:$B,BQ$11,'Transactions (Dated)'!$C:$C,"Dividend (paid to cash)")*AB461</f>
        <v>397.32000000000005</v>
      </c>
      <c r="BR461" s="6">
        <f ca="1">BR460+SUMIFS('Transactions (Dated)'!$F:$F,'Transactions (Dated)'!$D:$D,$BL461,'Transactions (Dated)'!$B:$B,BR$11,'Transactions (Dated)'!$C:$C,"Dividend (paid to cash)")*AC461</f>
        <v>0</v>
      </c>
      <c r="BS461" s="6">
        <f ca="1">BS460+SUMIFS('Transactions (Dated)'!$F:$F,'Transactions (Dated)'!$D:$D,$BL461,'Transactions (Dated)'!$B:$B,BS$11,'Transactions (Dated)'!$C:$C,"Dividend (paid to cash)")*AD461</f>
        <v>0</v>
      </c>
      <c r="BT461" s="6">
        <f ca="1">BT460+SUMIFS('Transactions (Dated)'!$F:$F,'Transactions (Dated)'!$D:$D,$BL461,'Transactions (Dated)'!$B:$B,BT$11,'Transactions (Dated)'!$C:$C,"Dividend (paid to cash)")*AE461</f>
        <v>1740</v>
      </c>
      <c r="BU461" s="6">
        <f ca="1">BU460+SUMIFS('Transactions (Dated)'!$F:$F,'Transactions (Dated)'!$D:$D,$BL461,'Transactions (Dated)'!$B:$B,BU$11,'Transactions (Dated)'!$C:$C,"Dividend (paid to cash)")*AF461</f>
        <v>0</v>
      </c>
      <c r="BV461" s="6">
        <f ca="1">BV460+SUMIFS('Transactions (Dated)'!$F:$F,'Transactions (Dated)'!$D:$D,$BL461,'Transactions (Dated)'!$B:$B,BV$11,'Transactions (Dated)'!$C:$C,"Dividend (paid to cash)")*AG461</f>
        <v>0</v>
      </c>
      <c r="BW461" s="6">
        <f ca="1">BW460+SUMIFS('Transactions (Dated)'!$F:$F,'Transactions (Dated)'!$D:$D,$BL461,'Transactions (Dated)'!$B:$B,BW$11,'Transactions (Dated)'!$C:$C,"Dividend (paid to cash)")*AH461</f>
        <v>0</v>
      </c>
      <c r="BX461" s="6">
        <f ca="1">BX460+SUMIFS('Transactions (Dated)'!$F:$F,'Transactions (Dated)'!$D:$D,$BL461,'Transactions (Dated)'!$B:$B,BX$11,'Transactions (Dated)'!$C:$C,"Dividend (paid to cash)")*AI461</f>
        <v>0</v>
      </c>
      <c r="BY461" s="6">
        <f ca="1">BY460+SUMIFS('Transactions (Dated)'!$F:$F,'Transactions (Dated)'!$D:$D,$BL461,'Transactions (Dated)'!$B:$B,BY$11,'Transactions (Dated)'!$C:$C,"Dividend (paid to cash)")*AJ461</f>
        <v>0</v>
      </c>
      <c r="BZ461" s="6">
        <f ca="1">BZ460+SUMIFS('Transactions (Dated)'!$F:$F,'Transactions (Dated)'!$D:$D,$BL461,'Transactions (Dated)'!$B:$B,BZ$11,'Transactions (Dated)'!$C:$C,"Dividend (paid to cash)")*AK461</f>
        <v>0</v>
      </c>
      <c r="CA461" s="6">
        <f ca="1">CA460+SUMIFS('Transactions (Dated)'!$F:$F,'Transactions (Dated)'!$D:$D,$BL461,'Transactions (Dated)'!$B:$B,CA$11,'Transactions (Dated)'!$C:$C,"Dividend (paid to cash)")*AL461</f>
        <v>0</v>
      </c>
      <c r="CB461" s="6">
        <v>0</v>
      </c>
      <c r="CC461" s="6">
        <v>0</v>
      </c>
      <c r="CD461" s="6"/>
      <c r="CF461" s="6">
        <f t="shared" ref="CF461:CF524" ca="1" si="216">SUM(BM461:CE461)</f>
        <v>112972.712</v>
      </c>
      <c r="CH461" s="3">
        <f t="shared" ref="CH461:CH524" si="217">BL461</f>
        <v>42566</v>
      </c>
      <c r="CI461" s="4">
        <f t="shared" ca="1" si="210"/>
        <v>920034.06</v>
      </c>
      <c r="CJ461" s="4">
        <f t="shared" ca="1" si="211"/>
        <v>112972.712</v>
      </c>
      <c r="CL461" s="4">
        <f t="shared" ca="1" si="212"/>
        <v>1033006.7720000001</v>
      </c>
    </row>
    <row r="462" spans="2:90" x14ac:dyDescent="0.15">
      <c r="B462" s="3">
        <f t="shared" si="213"/>
        <v>42569</v>
      </c>
      <c r="C462" s="2">
        <v>14532.4</v>
      </c>
      <c r="E462" s="70">
        <v>42569</v>
      </c>
      <c r="F462" s="69">
        <v>8.7100000000000009</v>
      </c>
      <c r="G462" s="69">
        <v>2.3199999999999998</v>
      </c>
      <c r="H462" s="69">
        <v>19.59</v>
      </c>
      <c r="I462" s="69">
        <v>39.44</v>
      </c>
      <c r="J462" s="69">
        <v>13</v>
      </c>
      <c r="K462" s="69">
        <v>13.49</v>
      </c>
      <c r="L462" s="69">
        <v>17.2</v>
      </c>
      <c r="M462" s="69">
        <v>5.74</v>
      </c>
      <c r="N462" s="69">
        <v>8.9</v>
      </c>
      <c r="O462" s="69">
        <v>9.5167000000000002</v>
      </c>
      <c r="P462" s="69">
        <v>29.23</v>
      </c>
      <c r="Q462" s="69">
        <v>1.08</v>
      </c>
      <c r="R462" s="69">
        <v>7</v>
      </c>
      <c r="S462" s="69">
        <v>43.29</v>
      </c>
      <c r="T462" s="69"/>
      <c r="U462">
        <v>43.29</v>
      </c>
      <c r="V462" s="4"/>
      <c r="X462" s="3">
        <f t="shared" si="192"/>
        <v>42569</v>
      </c>
      <c r="Y462" s="40">
        <f ca="1">Y461+SUMIFS('Transactions (Dated)'!$E$2:$E$53,'Transactions (Dated)'!$D$2:$D$53,'Share Values'!$X462,'Transactions (Dated)'!$B$2:$B$53,'Share Values'!Y$11,'Transactions (Dated)'!$C$2:$C$53,"Buy")-SUMIFS('Transactions (Dated)'!$E$2:$E$53,'Transactions (Dated)'!$D$2:$D$53,'Share Values'!$X462,'Transactions (Dated)'!$B$2:$B$53,'Share Values'!Y$11,'Transactions (Dated)'!$C$2:$C$53,"Sell")</f>
        <v>4625</v>
      </c>
      <c r="Z462" s="40">
        <f ca="1">Z461+SUMIFS('Transactions (Dated)'!$E$2:$E$53,'Transactions (Dated)'!$D$2:$D$53,'Share Values'!$X462,'Transactions (Dated)'!$B$2:$B$53,'Share Values'!Z$11,'Transactions (Dated)'!$C$2:$C$53,"Buy")-SUMIFS('Transactions (Dated)'!$E$2:$E$53,'Transactions (Dated)'!$D$2:$D$53,'Share Values'!$X462,'Transactions (Dated)'!$B$2:$B$53,'Share Values'!Z$11,'Transactions (Dated)'!$C$2:$C$53,"Sell")</f>
        <v>9375</v>
      </c>
      <c r="AA462" s="40">
        <f ca="1">AA461+SUMIFS('Transactions (Dated)'!$E$2:$E$53,'Transactions (Dated)'!$D$2:$D$53,'Share Values'!$X462,'Transactions (Dated)'!$B$2:$B$53,'Share Values'!AA$11,'Transactions (Dated)'!$C$2:$C$53,"Buy")-SUMIFS('Transactions (Dated)'!$E$2:$E$53,'Transactions (Dated)'!$D$2:$D$53,'Share Values'!$X462,'Transactions (Dated)'!$B$2:$B$53,'Share Values'!AA$11,'Transactions (Dated)'!$C$2:$C$53,"Sell")</f>
        <v>28857</v>
      </c>
      <c r="AB462" s="40">
        <f ca="1">AB461+SUMIFS('Transactions (Dated)'!$E$2:$E$53,'Transactions (Dated)'!$D$2:$D$53,'Share Values'!$X462,'Transactions (Dated)'!$B$2:$B$53,'Share Values'!AB$11,'Transactions (Dated)'!$C$2:$C$53,"Buy")-SUMIFS('Transactions (Dated)'!$E$2:$E$53,'Transactions (Dated)'!$D$2:$D$53,'Share Values'!$X462,'Transactions (Dated)'!$B$2:$B$53,'Share Values'!AB$11,'Transactions (Dated)'!$C$2:$C$53,"Sell")</f>
        <v>1892</v>
      </c>
      <c r="AC462" s="40">
        <f ca="1">AC461+SUMIFS('Transactions (Dated)'!$E$2:$E$53,'Transactions (Dated)'!$D$2:$D$53,'Share Values'!$X462,'Transactions (Dated)'!$B$2:$B$53,'Share Values'!AC$11,'Transactions (Dated)'!$C$2:$C$53,"Buy")-SUMIFS('Transactions (Dated)'!$E$2:$E$53,'Transactions (Dated)'!$D$2:$D$53,'Share Values'!$X462,'Transactions (Dated)'!$B$2:$B$53,'Share Values'!AC$11,'Transactions (Dated)'!$C$2:$C$53,"Sell")</f>
        <v>2348</v>
      </c>
      <c r="AD462" s="40">
        <f ca="1">AD461+SUMIFS('Transactions (Dated)'!$E$2:$E$53,'Transactions (Dated)'!$D$2:$D$53,'Share Values'!$X462,'Transactions (Dated)'!$B$2:$B$53,'Share Values'!AD$11,'Transactions (Dated)'!$C$2:$C$53,"Buy")-SUMIFS('Transactions (Dated)'!$E$2:$E$53,'Transactions (Dated)'!$D$2:$D$53,'Share Values'!$X462,'Transactions (Dated)'!$B$2:$B$53,'Share Values'!AD$11,'Transactions (Dated)'!$C$2:$C$53,"Sell")</f>
        <v>0</v>
      </c>
      <c r="AE462" s="40">
        <f ca="1">AE461+SUMIFS('Transactions (Dated)'!$E$2:$E$53,'Transactions (Dated)'!$D$2:$D$53,'Share Values'!$X462,'Transactions (Dated)'!$B$2:$B$53,'Share Values'!AE$11,'Transactions (Dated)'!$C$2:$C$53,"Buy")-SUMIFS('Transactions (Dated)'!$E$2:$E$53,'Transactions (Dated)'!$D$2:$D$53,'Share Values'!$X462,'Transactions (Dated)'!$B$2:$B$53,'Share Values'!AE$11,'Transactions (Dated)'!$C$2:$C$53,"Sell")</f>
        <v>2900</v>
      </c>
      <c r="AF462" s="40">
        <f ca="1">AF461+SUMIFS('Transactions (Dated)'!$E$2:$E$53,'Transactions (Dated)'!$D$2:$D$53,'Share Values'!$X462,'Transactions (Dated)'!$B$2:$B$53,'Share Values'!AF$11,'Transactions (Dated)'!$C$2:$C$53,"Buy")-SUMIFS('Transactions (Dated)'!$E$2:$E$53,'Transactions (Dated)'!$D$2:$D$53,'Share Values'!$X462,'Transactions (Dated)'!$B$2:$B$53,'Share Values'!AF$11,'Transactions (Dated)'!$C$2:$C$53,"Sell")</f>
        <v>14201</v>
      </c>
      <c r="AG462" s="40">
        <f ca="1">AG461+SUMIFS('Transactions (Dated)'!$E$2:$E$53,'Transactions (Dated)'!$D$2:$D$53,'Share Values'!$X462,'Transactions (Dated)'!$B$2:$B$53,'Share Values'!AG$11,'Transactions (Dated)'!$C$2:$C$53,"Buy")-SUMIFS('Transactions (Dated)'!$E$2:$E$53,'Transactions (Dated)'!$D$2:$D$53,'Share Values'!$X462,'Transactions (Dated)'!$B$2:$B$53,'Share Values'!AG$11,'Transactions (Dated)'!$C$2:$C$53,"Sell")</f>
        <v>6835</v>
      </c>
      <c r="AH462" s="40">
        <f ca="1">AH461+SUMIFS('Transactions (Dated)'!$E$2:$E$53,'Transactions (Dated)'!$D$2:$D$53,'Share Values'!$X462,'Transactions (Dated)'!$B$2:$B$53,'Share Values'!AH$11,'Transactions (Dated)'!$C$2:$C$53,"Buy")-SUMIFS('Transactions (Dated)'!$E$2:$E$53,'Transactions (Dated)'!$D$2:$D$53,'Share Values'!$X462,'Transactions (Dated)'!$B$2:$B$53,'Share Values'!AH$11,'Transactions (Dated)'!$C$2:$C$53,"Sell")</f>
        <v>0</v>
      </c>
      <c r="AI462" s="40">
        <f ca="1">AI461+SUMIFS('Transactions (Dated)'!$E$2:$E$53,'Transactions (Dated)'!$D$2:$D$53,'Share Values'!$X462,'Transactions (Dated)'!$B$2:$B$53,'Share Values'!AI$11,'Transactions (Dated)'!$C$2:$C$53,"Buy")-SUMIFS('Transactions (Dated)'!$E$2:$E$53,'Transactions (Dated)'!$D$2:$D$53,'Share Values'!$X462,'Transactions (Dated)'!$B$2:$B$53,'Share Values'!AI$11,'Transactions (Dated)'!$C$2:$C$53,"Sell")</f>
        <v>0</v>
      </c>
      <c r="AJ462" s="40">
        <f ca="1">AJ461+SUMIFS('Transactions (Dated)'!$E$2:$E$53,'Transactions (Dated)'!$D$2:$D$53,'Share Values'!$X462,'Transactions (Dated)'!$B$2:$B$53,'Share Values'!AJ$11,'Transactions (Dated)'!$C$2:$C$53,"Buy")-SUMIFS('Transactions (Dated)'!$E$2:$E$53,'Transactions (Dated)'!$D$2:$D$53,'Share Values'!$X462,'Transactions (Dated)'!$B$2:$B$53,'Share Values'!AJ$11,'Transactions (Dated)'!$C$2:$C$53,"Sell")</f>
        <v>0</v>
      </c>
      <c r="AK462" s="40">
        <f ca="1">AK461+SUMIFS('Transactions (Dated)'!$E$2:$E$53,'Transactions (Dated)'!$D$2:$D$53,'Share Values'!$X462,'Transactions (Dated)'!$B$2:$B$53,'Share Values'!AK$11,'Transactions (Dated)'!$C$2:$C$53,"Buy")-SUMIFS('Transactions (Dated)'!$E$2:$E$53,'Transactions (Dated)'!$D$2:$D$53,'Share Values'!$X462,'Transactions (Dated)'!$B$2:$B$53,'Share Values'!AK$11,'Transactions (Dated)'!$C$2:$C$53,"Sell")</f>
        <v>0</v>
      </c>
      <c r="AL462" s="40">
        <f ca="1">AL461+SUMIFS('Transactions (Dated)'!$E$2:$E$53,'Transactions (Dated)'!$D$2:$D$53,'Share Values'!$X462,'Transactions (Dated)'!$B$2:$B$53,'Share Values'!AL$11,'Transactions (Dated)'!$C$2:$C$53,"Buy")-SUMIFS('Transactions (Dated)'!$E$2:$E$53,'Transactions (Dated)'!$D$2:$D$53,'Share Values'!$X462,'Transactions (Dated)'!$B$2:$B$53,'Share Values'!AL$11,'Transactions (Dated)'!$C$2:$C$53,"Sell")</f>
        <v>0</v>
      </c>
      <c r="AM462" s="40">
        <f ca="1">AM461+SUMIFS('Transactions (Dated)'!$E$2:$E$53,'Transactions (Dated)'!$D$2:$D$53,'Share Values'!$X462,'Transactions (Dated)'!$B$2:$B$53,'Share Values'!AM$11,'Transactions (Dated)'!$C$2:$C$53,"Buy")-SUMIFS('Transactions (Dated)'!$E$2:$E$53,'Transactions (Dated)'!$D$2:$D$53,'Share Values'!$X462,'Transactions (Dated)'!$B$2:$B$53,'Share Values'!AM$11,'Transactions (Dated)'!$C$2:$C$53,"Sell")</f>
        <v>0</v>
      </c>
      <c r="AN462" s="40">
        <f ca="1">AN461+SUMIFS('Transactions (Dated)'!$E$2:$E$53,'Transactions (Dated)'!$D$2:$D$53,'Share Values'!$X462,'Transactions (Dated)'!$B$2:$B$53,'Share Values'!AN$11,'Transactions (Dated)'!$C$2:$C$53,"Buy")-SUMIFS('Transactions (Dated)'!$E$2:$E$53,'Transactions (Dated)'!$D$2:$D$53,'Share Values'!$X462,'Transactions (Dated)'!$B$2:$B$53,'Share Values'!AN$11,'Transactions (Dated)'!$C$2:$C$53,"Sell")</f>
        <v>0</v>
      </c>
      <c r="AO462" s="40"/>
      <c r="AQ462" s="3">
        <f t="shared" si="193"/>
        <v>42569</v>
      </c>
      <c r="AR462" s="6">
        <f t="shared" ca="1" si="194"/>
        <v>40283.750000000007</v>
      </c>
      <c r="AS462" s="6">
        <f t="shared" ca="1" si="195"/>
        <v>21750</v>
      </c>
      <c r="AT462" s="6">
        <f t="shared" ca="1" si="196"/>
        <v>565308.63</v>
      </c>
      <c r="AU462" s="6">
        <f t="shared" ca="1" si="197"/>
        <v>74620.479999999996</v>
      </c>
      <c r="AV462" s="6">
        <f t="shared" ca="1" si="198"/>
        <v>30524</v>
      </c>
      <c r="AW462" s="6">
        <f t="shared" ca="1" si="199"/>
        <v>0</v>
      </c>
      <c r="AX462" s="6">
        <f t="shared" ca="1" si="200"/>
        <v>49880</v>
      </c>
      <c r="AY462" s="6">
        <f t="shared" ca="1" si="201"/>
        <v>81513.740000000005</v>
      </c>
      <c r="AZ462" s="6">
        <f t="shared" ca="1" si="202"/>
        <v>60831.5</v>
      </c>
      <c r="BA462" s="6">
        <f t="shared" ca="1" si="203"/>
        <v>0</v>
      </c>
      <c r="BB462" s="6">
        <f t="shared" ca="1" si="204"/>
        <v>0</v>
      </c>
      <c r="BC462" s="6">
        <f t="shared" ca="1" si="205"/>
        <v>0</v>
      </c>
      <c r="BD462" s="6">
        <f t="shared" ca="1" si="206"/>
        <v>0</v>
      </c>
      <c r="BE462" s="6">
        <f t="shared" ca="1" si="207"/>
        <v>0</v>
      </c>
      <c r="BF462" s="6">
        <f t="shared" ca="1" si="214"/>
        <v>0</v>
      </c>
      <c r="BG462" s="6">
        <f t="shared" ca="1" si="215"/>
        <v>0</v>
      </c>
      <c r="BH462" s="6"/>
      <c r="BJ462" s="4">
        <f t="shared" ca="1" si="208"/>
        <v>924712.1</v>
      </c>
      <c r="BL462" s="3">
        <f t="shared" si="209"/>
        <v>42569</v>
      </c>
      <c r="BM462" s="6">
        <f>BM461+SUMIFS('Transactions (Dated)'!G:G,'Transactions (Dated)'!D:D,'Share Values'!AQ462)</f>
        <v>64398.239999999991</v>
      </c>
      <c r="BN462" s="6">
        <f ca="1">BN461+SUMIFS('Transactions (Dated)'!$F:$F,'Transactions (Dated)'!$D:$D,$BL462,'Transactions (Dated)'!$B:$B,BN$11,'Transactions (Dated)'!$C:$C,"Dividend (paid to cash)")*Y462</f>
        <v>0</v>
      </c>
      <c r="BO462" s="6">
        <f ca="1">BO461+SUMIFS('Transactions (Dated)'!$F:$F,'Transactions (Dated)'!$D:$D,$BL462,'Transactions (Dated)'!$B:$B,BO$11,'Transactions (Dated)'!$C:$C,"Dividend (paid to cash)")*Z462</f>
        <v>2421.875</v>
      </c>
      <c r="BP462" s="6">
        <f ca="1">BP461+SUMIFS('Transactions (Dated)'!$F:$F,'Transactions (Dated)'!$D:$D,$BL462,'Transactions (Dated)'!$B:$B,BP$11,'Transactions (Dated)'!$C:$C,"Dividend (paid to cash)")*AA462</f>
        <v>44015.277000000002</v>
      </c>
      <c r="BQ462" s="6">
        <f ca="1">BQ461+SUMIFS('Transactions (Dated)'!$F:$F,'Transactions (Dated)'!$D:$D,$BL462,'Transactions (Dated)'!$B:$B,BQ$11,'Transactions (Dated)'!$C:$C,"Dividend (paid to cash)")*AB462</f>
        <v>397.32000000000005</v>
      </c>
      <c r="BR462" s="6">
        <f ca="1">BR461+SUMIFS('Transactions (Dated)'!$F:$F,'Transactions (Dated)'!$D:$D,$BL462,'Transactions (Dated)'!$B:$B,BR$11,'Transactions (Dated)'!$C:$C,"Dividend (paid to cash)")*AC462</f>
        <v>0</v>
      </c>
      <c r="BS462" s="6">
        <f ca="1">BS461+SUMIFS('Transactions (Dated)'!$F:$F,'Transactions (Dated)'!$D:$D,$BL462,'Transactions (Dated)'!$B:$B,BS$11,'Transactions (Dated)'!$C:$C,"Dividend (paid to cash)")*AD462</f>
        <v>0</v>
      </c>
      <c r="BT462" s="6">
        <f ca="1">BT461+SUMIFS('Transactions (Dated)'!$F:$F,'Transactions (Dated)'!$D:$D,$BL462,'Transactions (Dated)'!$B:$B,BT$11,'Transactions (Dated)'!$C:$C,"Dividend (paid to cash)")*AE462</f>
        <v>1740</v>
      </c>
      <c r="BU462" s="6">
        <f ca="1">BU461+SUMIFS('Transactions (Dated)'!$F:$F,'Transactions (Dated)'!$D:$D,$BL462,'Transactions (Dated)'!$B:$B,BU$11,'Transactions (Dated)'!$C:$C,"Dividend (paid to cash)")*AF462</f>
        <v>0</v>
      </c>
      <c r="BV462" s="6">
        <f ca="1">BV461+SUMIFS('Transactions (Dated)'!$F:$F,'Transactions (Dated)'!$D:$D,$BL462,'Transactions (Dated)'!$B:$B,BV$11,'Transactions (Dated)'!$C:$C,"Dividend (paid to cash)")*AG462</f>
        <v>0</v>
      </c>
      <c r="BW462" s="6">
        <f ca="1">BW461+SUMIFS('Transactions (Dated)'!$F:$F,'Transactions (Dated)'!$D:$D,$BL462,'Transactions (Dated)'!$B:$B,BW$11,'Transactions (Dated)'!$C:$C,"Dividend (paid to cash)")*AH462</f>
        <v>0</v>
      </c>
      <c r="BX462" s="6">
        <f ca="1">BX461+SUMIFS('Transactions (Dated)'!$F:$F,'Transactions (Dated)'!$D:$D,$BL462,'Transactions (Dated)'!$B:$B,BX$11,'Transactions (Dated)'!$C:$C,"Dividend (paid to cash)")*AI462</f>
        <v>0</v>
      </c>
      <c r="BY462" s="6">
        <f ca="1">BY461+SUMIFS('Transactions (Dated)'!$F:$F,'Transactions (Dated)'!$D:$D,$BL462,'Transactions (Dated)'!$B:$B,BY$11,'Transactions (Dated)'!$C:$C,"Dividend (paid to cash)")*AJ462</f>
        <v>0</v>
      </c>
      <c r="BZ462" s="6">
        <f ca="1">BZ461+SUMIFS('Transactions (Dated)'!$F:$F,'Transactions (Dated)'!$D:$D,$BL462,'Transactions (Dated)'!$B:$B,BZ$11,'Transactions (Dated)'!$C:$C,"Dividend (paid to cash)")*AK462</f>
        <v>0</v>
      </c>
      <c r="CA462" s="6">
        <f ca="1">CA461+SUMIFS('Transactions (Dated)'!$F:$F,'Transactions (Dated)'!$D:$D,$BL462,'Transactions (Dated)'!$B:$B,CA$11,'Transactions (Dated)'!$C:$C,"Dividend (paid to cash)")*AL462</f>
        <v>0</v>
      </c>
      <c r="CB462" s="6">
        <v>0</v>
      </c>
      <c r="CC462" s="6">
        <v>0</v>
      </c>
      <c r="CD462" s="6"/>
      <c r="CF462" s="6">
        <f t="shared" ca="1" si="216"/>
        <v>112972.712</v>
      </c>
      <c r="CH462" s="3">
        <f t="shared" si="217"/>
        <v>42569</v>
      </c>
      <c r="CI462" s="4">
        <f t="shared" ca="1" si="210"/>
        <v>924712.1</v>
      </c>
      <c r="CJ462" s="4">
        <f t="shared" ca="1" si="211"/>
        <v>112972.712</v>
      </c>
      <c r="CL462" s="4">
        <f t="shared" ca="1" si="212"/>
        <v>1037684.8119999999</v>
      </c>
    </row>
    <row r="463" spans="2:90" x14ac:dyDescent="0.15">
      <c r="B463" s="3">
        <f t="shared" si="213"/>
        <v>42570</v>
      </c>
      <c r="C463" s="2">
        <v>14524.6</v>
      </c>
      <c r="E463" s="70">
        <v>42570</v>
      </c>
      <c r="F463" s="69">
        <v>8.68</v>
      </c>
      <c r="G463" s="69">
        <v>2.27</v>
      </c>
      <c r="H463" s="69">
        <v>19.600000000000001</v>
      </c>
      <c r="I463" s="69">
        <v>39.89</v>
      </c>
      <c r="J463" s="69">
        <v>12.85</v>
      </c>
      <c r="K463" s="69">
        <v>13.57</v>
      </c>
      <c r="L463" s="69">
        <v>16.96</v>
      </c>
      <c r="M463" s="69">
        <v>5.83</v>
      </c>
      <c r="N463" s="69">
        <v>8.51</v>
      </c>
      <c r="O463" s="69">
        <v>9.1667000000000005</v>
      </c>
      <c r="P463" s="69">
        <v>29.38</v>
      </c>
      <c r="Q463" s="69">
        <v>1.08</v>
      </c>
      <c r="R463" s="69">
        <v>6.74</v>
      </c>
      <c r="S463" s="69">
        <v>43.24</v>
      </c>
      <c r="T463" s="69"/>
      <c r="U463">
        <v>43.24</v>
      </c>
      <c r="V463" s="4"/>
      <c r="X463" s="3">
        <f t="shared" si="192"/>
        <v>42570</v>
      </c>
      <c r="Y463" s="40">
        <f ca="1">Y462+SUMIFS('Transactions (Dated)'!$E$2:$E$53,'Transactions (Dated)'!$D$2:$D$53,'Share Values'!$X463,'Transactions (Dated)'!$B$2:$B$53,'Share Values'!Y$11,'Transactions (Dated)'!$C$2:$C$53,"Buy")-SUMIFS('Transactions (Dated)'!$E$2:$E$53,'Transactions (Dated)'!$D$2:$D$53,'Share Values'!$X463,'Transactions (Dated)'!$B$2:$B$53,'Share Values'!Y$11,'Transactions (Dated)'!$C$2:$C$53,"Sell")</f>
        <v>4625</v>
      </c>
      <c r="Z463" s="40">
        <f ca="1">Z462+SUMIFS('Transactions (Dated)'!$E$2:$E$53,'Transactions (Dated)'!$D$2:$D$53,'Share Values'!$X463,'Transactions (Dated)'!$B$2:$B$53,'Share Values'!Z$11,'Transactions (Dated)'!$C$2:$C$53,"Buy")-SUMIFS('Transactions (Dated)'!$E$2:$E$53,'Transactions (Dated)'!$D$2:$D$53,'Share Values'!$X463,'Transactions (Dated)'!$B$2:$B$53,'Share Values'!Z$11,'Transactions (Dated)'!$C$2:$C$53,"Sell")</f>
        <v>9375</v>
      </c>
      <c r="AA463" s="40">
        <f ca="1">AA462+SUMIFS('Transactions (Dated)'!$E$2:$E$53,'Transactions (Dated)'!$D$2:$D$53,'Share Values'!$X463,'Transactions (Dated)'!$B$2:$B$53,'Share Values'!AA$11,'Transactions (Dated)'!$C$2:$C$53,"Buy")-SUMIFS('Transactions (Dated)'!$E$2:$E$53,'Transactions (Dated)'!$D$2:$D$53,'Share Values'!$X463,'Transactions (Dated)'!$B$2:$B$53,'Share Values'!AA$11,'Transactions (Dated)'!$C$2:$C$53,"Sell")</f>
        <v>28857</v>
      </c>
      <c r="AB463" s="40">
        <f ca="1">AB462+SUMIFS('Transactions (Dated)'!$E$2:$E$53,'Transactions (Dated)'!$D$2:$D$53,'Share Values'!$X463,'Transactions (Dated)'!$B$2:$B$53,'Share Values'!AB$11,'Transactions (Dated)'!$C$2:$C$53,"Buy")-SUMIFS('Transactions (Dated)'!$E$2:$E$53,'Transactions (Dated)'!$D$2:$D$53,'Share Values'!$X463,'Transactions (Dated)'!$B$2:$B$53,'Share Values'!AB$11,'Transactions (Dated)'!$C$2:$C$53,"Sell")</f>
        <v>1892</v>
      </c>
      <c r="AC463" s="40">
        <f ca="1">AC462+SUMIFS('Transactions (Dated)'!$E$2:$E$53,'Transactions (Dated)'!$D$2:$D$53,'Share Values'!$X463,'Transactions (Dated)'!$B$2:$B$53,'Share Values'!AC$11,'Transactions (Dated)'!$C$2:$C$53,"Buy")-SUMIFS('Transactions (Dated)'!$E$2:$E$53,'Transactions (Dated)'!$D$2:$D$53,'Share Values'!$X463,'Transactions (Dated)'!$B$2:$B$53,'Share Values'!AC$11,'Transactions (Dated)'!$C$2:$C$53,"Sell")</f>
        <v>2348</v>
      </c>
      <c r="AD463" s="40">
        <f ca="1">AD462+SUMIFS('Transactions (Dated)'!$E$2:$E$53,'Transactions (Dated)'!$D$2:$D$53,'Share Values'!$X463,'Transactions (Dated)'!$B$2:$B$53,'Share Values'!AD$11,'Transactions (Dated)'!$C$2:$C$53,"Buy")-SUMIFS('Transactions (Dated)'!$E$2:$E$53,'Transactions (Dated)'!$D$2:$D$53,'Share Values'!$X463,'Transactions (Dated)'!$B$2:$B$53,'Share Values'!AD$11,'Transactions (Dated)'!$C$2:$C$53,"Sell")</f>
        <v>0</v>
      </c>
      <c r="AE463" s="40">
        <f ca="1">AE462+SUMIFS('Transactions (Dated)'!$E$2:$E$53,'Transactions (Dated)'!$D$2:$D$53,'Share Values'!$X463,'Transactions (Dated)'!$B$2:$B$53,'Share Values'!AE$11,'Transactions (Dated)'!$C$2:$C$53,"Buy")-SUMIFS('Transactions (Dated)'!$E$2:$E$53,'Transactions (Dated)'!$D$2:$D$53,'Share Values'!$X463,'Transactions (Dated)'!$B$2:$B$53,'Share Values'!AE$11,'Transactions (Dated)'!$C$2:$C$53,"Sell")</f>
        <v>2900</v>
      </c>
      <c r="AF463" s="40">
        <f ca="1">AF462+SUMIFS('Transactions (Dated)'!$E$2:$E$53,'Transactions (Dated)'!$D$2:$D$53,'Share Values'!$X463,'Transactions (Dated)'!$B$2:$B$53,'Share Values'!AF$11,'Transactions (Dated)'!$C$2:$C$53,"Buy")-SUMIFS('Transactions (Dated)'!$E$2:$E$53,'Transactions (Dated)'!$D$2:$D$53,'Share Values'!$X463,'Transactions (Dated)'!$B$2:$B$53,'Share Values'!AF$11,'Transactions (Dated)'!$C$2:$C$53,"Sell")</f>
        <v>14201</v>
      </c>
      <c r="AG463" s="40">
        <f ca="1">AG462+SUMIFS('Transactions (Dated)'!$E$2:$E$53,'Transactions (Dated)'!$D$2:$D$53,'Share Values'!$X463,'Transactions (Dated)'!$B$2:$B$53,'Share Values'!AG$11,'Transactions (Dated)'!$C$2:$C$53,"Buy")-SUMIFS('Transactions (Dated)'!$E$2:$E$53,'Transactions (Dated)'!$D$2:$D$53,'Share Values'!$X463,'Transactions (Dated)'!$B$2:$B$53,'Share Values'!AG$11,'Transactions (Dated)'!$C$2:$C$53,"Sell")</f>
        <v>6835</v>
      </c>
      <c r="AH463" s="40">
        <f ca="1">AH462+SUMIFS('Transactions (Dated)'!$E$2:$E$53,'Transactions (Dated)'!$D$2:$D$53,'Share Values'!$X463,'Transactions (Dated)'!$B$2:$B$53,'Share Values'!AH$11,'Transactions (Dated)'!$C$2:$C$53,"Buy")-SUMIFS('Transactions (Dated)'!$E$2:$E$53,'Transactions (Dated)'!$D$2:$D$53,'Share Values'!$X463,'Transactions (Dated)'!$B$2:$B$53,'Share Values'!AH$11,'Transactions (Dated)'!$C$2:$C$53,"Sell")</f>
        <v>0</v>
      </c>
      <c r="AI463" s="40">
        <f ca="1">AI462+SUMIFS('Transactions (Dated)'!$E$2:$E$53,'Transactions (Dated)'!$D$2:$D$53,'Share Values'!$X463,'Transactions (Dated)'!$B$2:$B$53,'Share Values'!AI$11,'Transactions (Dated)'!$C$2:$C$53,"Buy")-SUMIFS('Transactions (Dated)'!$E$2:$E$53,'Transactions (Dated)'!$D$2:$D$53,'Share Values'!$X463,'Transactions (Dated)'!$B$2:$B$53,'Share Values'!AI$11,'Transactions (Dated)'!$C$2:$C$53,"Sell")</f>
        <v>0</v>
      </c>
      <c r="AJ463" s="40">
        <f ca="1">AJ462+SUMIFS('Transactions (Dated)'!$E$2:$E$53,'Transactions (Dated)'!$D$2:$D$53,'Share Values'!$X463,'Transactions (Dated)'!$B$2:$B$53,'Share Values'!AJ$11,'Transactions (Dated)'!$C$2:$C$53,"Buy")-SUMIFS('Transactions (Dated)'!$E$2:$E$53,'Transactions (Dated)'!$D$2:$D$53,'Share Values'!$X463,'Transactions (Dated)'!$B$2:$B$53,'Share Values'!AJ$11,'Transactions (Dated)'!$C$2:$C$53,"Sell")</f>
        <v>0</v>
      </c>
      <c r="AK463" s="40">
        <f ca="1">AK462+SUMIFS('Transactions (Dated)'!$E$2:$E$53,'Transactions (Dated)'!$D$2:$D$53,'Share Values'!$X463,'Transactions (Dated)'!$B$2:$B$53,'Share Values'!AK$11,'Transactions (Dated)'!$C$2:$C$53,"Buy")-SUMIFS('Transactions (Dated)'!$E$2:$E$53,'Transactions (Dated)'!$D$2:$D$53,'Share Values'!$X463,'Transactions (Dated)'!$B$2:$B$53,'Share Values'!AK$11,'Transactions (Dated)'!$C$2:$C$53,"Sell")</f>
        <v>0</v>
      </c>
      <c r="AL463" s="40">
        <f ca="1">AL462+SUMIFS('Transactions (Dated)'!$E$2:$E$53,'Transactions (Dated)'!$D$2:$D$53,'Share Values'!$X463,'Transactions (Dated)'!$B$2:$B$53,'Share Values'!AL$11,'Transactions (Dated)'!$C$2:$C$53,"Buy")-SUMIFS('Transactions (Dated)'!$E$2:$E$53,'Transactions (Dated)'!$D$2:$D$53,'Share Values'!$X463,'Transactions (Dated)'!$B$2:$B$53,'Share Values'!AL$11,'Transactions (Dated)'!$C$2:$C$53,"Sell")</f>
        <v>0</v>
      </c>
      <c r="AM463" s="40">
        <f ca="1">AM462+SUMIFS('Transactions (Dated)'!$E$2:$E$53,'Transactions (Dated)'!$D$2:$D$53,'Share Values'!$X463,'Transactions (Dated)'!$B$2:$B$53,'Share Values'!AM$11,'Transactions (Dated)'!$C$2:$C$53,"Buy")-SUMIFS('Transactions (Dated)'!$E$2:$E$53,'Transactions (Dated)'!$D$2:$D$53,'Share Values'!$X463,'Transactions (Dated)'!$B$2:$B$53,'Share Values'!AM$11,'Transactions (Dated)'!$C$2:$C$53,"Sell")</f>
        <v>0</v>
      </c>
      <c r="AN463" s="40">
        <f ca="1">AN462+SUMIFS('Transactions (Dated)'!$E$2:$E$53,'Transactions (Dated)'!$D$2:$D$53,'Share Values'!$X463,'Transactions (Dated)'!$B$2:$B$53,'Share Values'!AN$11,'Transactions (Dated)'!$C$2:$C$53,"Buy")-SUMIFS('Transactions (Dated)'!$E$2:$E$53,'Transactions (Dated)'!$D$2:$D$53,'Share Values'!$X463,'Transactions (Dated)'!$B$2:$B$53,'Share Values'!AN$11,'Transactions (Dated)'!$C$2:$C$53,"Sell")</f>
        <v>0</v>
      </c>
      <c r="AO463" s="40"/>
      <c r="AQ463" s="3">
        <f t="shared" si="193"/>
        <v>42570</v>
      </c>
      <c r="AR463" s="6">
        <f t="shared" ca="1" si="194"/>
        <v>40145</v>
      </c>
      <c r="AS463" s="6">
        <f t="shared" ca="1" si="195"/>
        <v>21281.25</v>
      </c>
      <c r="AT463" s="6">
        <f t="shared" ca="1" si="196"/>
        <v>565597.20000000007</v>
      </c>
      <c r="AU463" s="6">
        <f t="shared" ca="1" si="197"/>
        <v>75471.88</v>
      </c>
      <c r="AV463" s="6">
        <f t="shared" ca="1" si="198"/>
        <v>30171.8</v>
      </c>
      <c r="AW463" s="6">
        <f t="shared" ca="1" si="199"/>
        <v>0</v>
      </c>
      <c r="AX463" s="6">
        <f t="shared" ca="1" si="200"/>
        <v>49184</v>
      </c>
      <c r="AY463" s="6">
        <f t="shared" ca="1" si="201"/>
        <v>82791.83</v>
      </c>
      <c r="AZ463" s="6">
        <f t="shared" ca="1" si="202"/>
        <v>58165.85</v>
      </c>
      <c r="BA463" s="6">
        <f t="shared" ca="1" si="203"/>
        <v>0</v>
      </c>
      <c r="BB463" s="6">
        <f t="shared" ca="1" si="204"/>
        <v>0</v>
      </c>
      <c r="BC463" s="6">
        <f t="shared" ca="1" si="205"/>
        <v>0</v>
      </c>
      <c r="BD463" s="6">
        <f t="shared" ca="1" si="206"/>
        <v>0</v>
      </c>
      <c r="BE463" s="6">
        <f t="shared" ca="1" si="207"/>
        <v>0</v>
      </c>
      <c r="BF463" s="6">
        <f t="shared" ca="1" si="214"/>
        <v>0</v>
      </c>
      <c r="BG463" s="6">
        <f t="shared" ca="1" si="215"/>
        <v>0</v>
      </c>
      <c r="BH463" s="6"/>
      <c r="BJ463" s="4">
        <f t="shared" ca="1" si="208"/>
        <v>922808.81</v>
      </c>
      <c r="BL463" s="3">
        <f t="shared" si="209"/>
        <v>42570</v>
      </c>
      <c r="BM463" s="6">
        <f>BM462+SUMIFS('Transactions (Dated)'!G:G,'Transactions (Dated)'!D:D,'Share Values'!AQ463)</f>
        <v>64398.239999999991</v>
      </c>
      <c r="BN463" s="6">
        <f ca="1">BN462+SUMIFS('Transactions (Dated)'!$F:$F,'Transactions (Dated)'!$D:$D,$BL463,'Transactions (Dated)'!$B:$B,BN$11,'Transactions (Dated)'!$C:$C,"Dividend (paid to cash)")*Y463</f>
        <v>0</v>
      </c>
      <c r="BO463" s="6">
        <f ca="1">BO462+SUMIFS('Transactions (Dated)'!$F:$F,'Transactions (Dated)'!$D:$D,$BL463,'Transactions (Dated)'!$B:$B,BO$11,'Transactions (Dated)'!$C:$C,"Dividend (paid to cash)")*Z463</f>
        <v>2421.875</v>
      </c>
      <c r="BP463" s="6">
        <f ca="1">BP462+SUMIFS('Transactions (Dated)'!$F:$F,'Transactions (Dated)'!$D:$D,$BL463,'Transactions (Dated)'!$B:$B,BP$11,'Transactions (Dated)'!$C:$C,"Dividend (paid to cash)")*AA463</f>
        <v>44015.277000000002</v>
      </c>
      <c r="BQ463" s="6">
        <f ca="1">BQ462+SUMIFS('Transactions (Dated)'!$F:$F,'Transactions (Dated)'!$D:$D,$BL463,'Transactions (Dated)'!$B:$B,BQ$11,'Transactions (Dated)'!$C:$C,"Dividend (paid to cash)")*AB463</f>
        <v>397.32000000000005</v>
      </c>
      <c r="BR463" s="6">
        <f ca="1">BR462+SUMIFS('Transactions (Dated)'!$F:$F,'Transactions (Dated)'!$D:$D,$BL463,'Transactions (Dated)'!$B:$B,BR$11,'Transactions (Dated)'!$C:$C,"Dividend (paid to cash)")*AC463</f>
        <v>0</v>
      </c>
      <c r="BS463" s="6">
        <f ca="1">BS462+SUMIFS('Transactions (Dated)'!$F:$F,'Transactions (Dated)'!$D:$D,$BL463,'Transactions (Dated)'!$B:$B,BS$11,'Transactions (Dated)'!$C:$C,"Dividend (paid to cash)")*AD463</f>
        <v>0</v>
      </c>
      <c r="BT463" s="6">
        <f ca="1">BT462+SUMIFS('Transactions (Dated)'!$F:$F,'Transactions (Dated)'!$D:$D,$BL463,'Transactions (Dated)'!$B:$B,BT$11,'Transactions (Dated)'!$C:$C,"Dividend (paid to cash)")*AE463</f>
        <v>1740</v>
      </c>
      <c r="BU463" s="6">
        <f ca="1">BU462+SUMIFS('Transactions (Dated)'!$F:$F,'Transactions (Dated)'!$D:$D,$BL463,'Transactions (Dated)'!$B:$B,BU$11,'Transactions (Dated)'!$C:$C,"Dividend (paid to cash)")*AF463</f>
        <v>0</v>
      </c>
      <c r="BV463" s="6">
        <f ca="1">BV462+SUMIFS('Transactions (Dated)'!$F:$F,'Transactions (Dated)'!$D:$D,$BL463,'Transactions (Dated)'!$B:$B,BV$11,'Transactions (Dated)'!$C:$C,"Dividend (paid to cash)")*AG463</f>
        <v>0</v>
      </c>
      <c r="BW463" s="6">
        <f ca="1">BW462+SUMIFS('Transactions (Dated)'!$F:$F,'Transactions (Dated)'!$D:$D,$BL463,'Transactions (Dated)'!$B:$B,BW$11,'Transactions (Dated)'!$C:$C,"Dividend (paid to cash)")*AH463</f>
        <v>0</v>
      </c>
      <c r="BX463" s="6">
        <f ca="1">BX462+SUMIFS('Transactions (Dated)'!$F:$F,'Transactions (Dated)'!$D:$D,$BL463,'Transactions (Dated)'!$B:$B,BX$11,'Transactions (Dated)'!$C:$C,"Dividend (paid to cash)")*AI463</f>
        <v>0</v>
      </c>
      <c r="BY463" s="6">
        <f ca="1">BY462+SUMIFS('Transactions (Dated)'!$F:$F,'Transactions (Dated)'!$D:$D,$BL463,'Transactions (Dated)'!$B:$B,BY$11,'Transactions (Dated)'!$C:$C,"Dividend (paid to cash)")*AJ463</f>
        <v>0</v>
      </c>
      <c r="BZ463" s="6">
        <f ca="1">BZ462+SUMIFS('Transactions (Dated)'!$F:$F,'Transactions (Dated)'!$D:$D,$BL463,'Transactions (Dated)'!$B:$B,BZ$11,'Transactions (Dated)'!$C:$C,"Dividend (paid to cash)")*AK463</f>
        <v>0</v>
      </c>
      <c r="CA463" s="6">
        <f ca="1">CA462+SUMIFS('Transactions (Dated)'!$F:$F,'Transactions (Dated)'!$D:$D,$BL463,'Transactions (Dated)'!$B:$B,CA$11,'Transactions (Dated)'!$C:$C,"Dividend (paid to cash)")*AL463</f>
        <v>0</v>
      </c>
      <c r="CB463" s="6">
        <v>0</v>
      </c>
      <c r="CC463" s="6">
        <v>0</v>
      </c>
      <c r="CD463" s="6"/>
      <c r="CF463" s="6">
        <f t="shared" ca="1" si="216"/>
        <v>112972.712</v>
      </c>
      <c r="CH463" s="3">
        <f t="shared" si="217"/>
        <v>42570</v>
      </c>
      <c r="CI463" s="4">
        <f t="shared" ca="1" si="210"/>
        <v>922808.81</v>
      </c>
      <c r="CJ463" s="4">
        <f t="shared" ca="1" si="211"/>
        <v>112972.712</v>
      </c>
      <c r="CL463" s="4">
        <f t="shared" ca="1" si="212"/>
        <v>1035781.5220000001</v>
      </c>
    </row>
    <row r="464" spans="2:90" x14ac:dyDescent="0.15">
      <c r="B464" s="3">
        <f t="shared" si="213"/>
        <v>42571</v>
      </c>
      <c r="C464" s="2">
        <v>14533.6</v>
      </c>
      <c r="E464" s="70">
        <v>42571</v>
      </c>
      <c r="F464" s="69">
        <v>8.82</v>
      </c>
      <c r="G464" s="69">
        <v>2.25</v>
      </c>
      <c r="H464" s="69">
        <v>19.600000000000001</v>
      </c>
      <c r="I464" s="69">
        <v>39.93</v>
      </c>
      <c r="J464" s="69">
        <v>12.9</v>
      </c>
      <c r="K464" s="69">
        <v>13.66</v>
      </c>
      <c r="L464" s="69">
        <v>17.010000000000002</v>
      </c>
      <c r="M464" s="69">
        <v>5.5</v>
      </c>
      <c r="N464" s="69">
        <v>8.51</v>
      </c>
      <c r="O464" s="69">
        <v>9.0667000000000009</v>
      </c>
      <c r="P464" s="69">
        <v>29.61</v>
      </c>
      <c r="Q464" s="69">
        <v>1.08</v>
      </c>
      <c r="R464" s="69">
        <v>6.49</v>
      </c>
      <c r="S464" s="69">
        <v>43.19</v>
      </c>
      <c r="T464" s="69"/>
      <c r="U464">
        <v>43.19</v>
      </c>
      <c r="V464" s="4"/>
      <c r="X464" s="3">
        <f t="shared" si="192"/>
        <v>42571</v>
      </c>
      <c r="Y464" s="40">
        <f ca="1">Y463+SUMIFS('Transactions (Dated)'!$E$2:$E$53,'Transactions (Dated)'!$D$2:$D$53,'Share Values'!$X464,'Transactions (Dated)'!$B$2:$B$53,'Share Values'!Y$11,'Transactions (Dated)'!$C$2:$C$53,"Buy")-SUMIFS('Transactions (Dated)'!$E$2:$E$53,'Transactions (Dated)'!$D$2:$D$53,'Share Values'!$X464,'Transactions (Dated)'!$B$2:$B$53,'Share Values'!Y$11,'Transactions (Dated)'!$C$2:$C$53,"Sell")</f>
        <v>4625</v>
      </c>
      <c r="Z464" s="40">
        <f ca="1">Z463+SUMIFS('Transactions (Dated)'!$E$2:$E$53,'Transactions (Dated)'!$D$2:$D$53,'Share Values'!$X464,'Transactions (Dated)'!$B$2:$B$53,'Share Values'!Z$11,'Transactions (Dated)'!$C$2:$C$53,"Buy")-SUMIFS('Transactions (Dated)'!$E$2:$E$53,'Transactions (Dated)'!$D$2:$D$53,'Share Values'!$X464,'Transactions (Dated)'!$B$2:$B$53,'Share Values'!Z$11,'Transactions (Dated)'!$C$2:$C$53,"Sell")</f>
        <v>9375</v>
      </c>
      <c r="AA464" s="40">
        <f ca="1">AA463+SUMIFS('Transactions (Dated)'!$E$2:$E$53,'Transactions (Dated)'!$D$2:$D$53,'Share Values'!$X464,'Transactions (Dated)'!$B$2:$B$53,'Share Values'!AA$11,'Transactions (Dated)'!$C$2:$C$53,"Buy")-SUMIFS('Transactions (Dated)'!$E$2:$E$53,'Transactions (Dated)'!$D$2:$D$53,'Share Values'!$X464,'Transactions (Dated)'!$B$2:$B$53,'Share Values'!AA$11,'Transactions (Dated)'!$C$2:$C$53,"Sell")</f>
        <v>28857</v>
      </c>
      <c r="AB464" s="40">
        <f ca="1">AB463+SUMIFS('Transactions (Dated)'!$E$2:$E$53,'Transactions (Dated)'!$D$2:$D$53,'Share Values'!$X464,'Transactions (Dated)'!$B$2:$B$53,'Share Values'!AB$11,'Transactions (Dated)'!$C$2:$C$53,"Buy")-SUMIFS('Transactions (Dated)'!$E$2:$E$53,'Transactions (Dated)'!$D$2:$D$53,'Share Values'!$X464,'Transactions (Dated)'!$B$2:$B$53,'Share Values'!AB$11,'Transactions (Dated)'!$C$2:$C$53,"Sell")</f>
        <v>1892</v>
      </c>
      <c r="AC464" s="40">
        <f ca="1">AC463+SUMIFS('Transactions (Dated)'!$E$2:$E$53,'Transactions (Dated)'!$D$2:$D$53,'Share Values'!$X464,'Transactions (Dated)'!$B$2:$B$53,'Share Values'!AC$11,'Transactions (Dated)'!$C$2:$C$53,"Buy")-SUMIFS('Transactions (Dated)'!$E$2:$E$53,'Transactions (Dated)'!$D$2:$D$53,'Share Values'!$X464,'Transactions (Dated)'!$B$2:$B$53,'Share Values'!AC$11,'Transactions (Dated)'!$C$2:$C$53,"Sell")</f>
        <v>2348</v>
      </c>
      <c r="AD464" s="40">
        <f ca="1">AD463+SUMIFS('Transactions (Dated)'!$E$2:$E$53,'Transactions (Dated)'!$D$2:$D$53,'Share Values'!$X464,'Transactions (Dated)'!$B$2:$B$53,'Share Values'!AD$11,'Transactions (Dated)'!$C$2:$C$53,"Buy")-SUMIFS('Transactions (Dated)'!$E$2:$E$53,'Transactions (Dated)'!$D$2:$D$53,'Share Values'!$X464,'Transactions (Dated)'!$B$2:$B$53,'Share Values'!AD$11,'Transactions (Dated)'!$C$2:$C$53,"Sell")</f>
        <v>0</v>
      </c>
      <c r="AE464" s="40">
        <f ca="1">AE463+SUMIFS('Transactions (Dated)'!$E$2:$E$53,'Transactions (Dated)'!$D$2:$D$53,'Share Values'!$X464,'Transactions (Dated)'!$B$2:$B$53,'Share Values'!AE$11,'Transactions (Dated)'!$C$2:$C$53,"Buy")-SUMIFS('Transactions (Dated)'!$E$2:$E$53,'Transactions (Dated)'!$D$2:$D$53,'Share Values'!$X464,'Transactions (Dated)'!$B$2:$B$53,'Share Values'!AE$11,'Transactions (Dated)'!$C$2:$C$53,"Sell")</f>
        <v>2900</v>
      </c>
      <c r="AF464" s="40">
        <f ca="1">AF463+SUMIFS('Transactions (Dated)'!$E$2:$E$53,'Transactions (Dated)'!$D$2:$D$53,'Share Values'!$X464,'Transactions (Dated)'!$B$2:$B$53,'Share Values'!AF$11,'Transactions (Dated)'!$C$2:$C$53,"Buy")-SUMIFS('Transactions (Dated)'!$E$2:$E$53,'Transactions (Dated)'!$D$2:$D$53,'Share Values'!$X464,'Transactions (Dated)'!$B$2:$B$53,'Share Values'!AF$11,'Transactions (Dated)'!$C$2:$C$53,"Sell")</f>
        <v>14201</v>
      </c>
      <c r="AG464" s="40">
        <f ca="1">AG463+SUMIFS('Transactions (Dated)'!$E$2:$E$53,'Transactions (Dated)'!$D$2:$D$53,'Share Values'!$X464,'Transactions (Dated)'!$B$2:$B$53,'Share Values'!AG$11,'Transactions (Dated)'!$C$2:$C$53,"Buy")-SUMIFS('Transactions (Dated)'!$E$2:$E$53,'Transactions (Dated)'!$D$2:$D$53,'Share Values'!$X464,'Transactions (Dated)'!$B$2:$B$53,'Share Values'!AG$11,'Transactions (Dated)'!$C$2:$C$53,"Sell")</f>
        <v>6835</v>
      </c>
      <c r="AH464" s="40">
        <f ca="1">AH463+SUMIFS('Transactions (Dated)'!$E$2:$E$53,'Transactions (Dated)'!$D$2:$D$53,'Share Values'!$X464,'Transactions (Dated)'!$B$2:$B$53,'Share Values'!AH$11,'Transactions (Dated)'!$C$2:$C$53,"Buy")-SUMIFS('Transactions (Dated)'!$E$2:$E$53,'Transactions (Dated)'!$D$2:$D$53,'Share Values'!$X464,'Transactions (Dated)'!$B$2:$B$53,'Share Values'!AH$11,'Transactions (Dated)'!$C$2:$C$53,"Sell")</f>
        <v>0</v>
      </c>
      <c r="AI464" s="40">
        <f ca="1">AI463+SUMIFS('Transactions (Dated)'!$E$2:$E$53,'Transactions (Dated)'!$D$2:$D$53,'Share Values'!$X464,'Transactions (Dated)'!$B$2:$B$53,'Share Values'!AI$11,'Transactions (Dated)'!$C$2:$C$53,"Buy")-SUMIFS('Transactions (Dated)'!$E$2:$E$53,'Transactions (Dated)'!$D$2:$D$53,'Share Values'!$X464,'Transactions (Dated)'!$B$2:$B$53,'Share Values'!AI$11,'Transactions (Dated)'!$C$2:$C$53,"Sell")</f>
        <v>0</v>
      </c>
      <c r="AJ464" s="40">
        <f ca="1">AJ463+SUMIFS('Transactions (Dated)'!$E$2:$E$53,'Transactions (Dated)'!$D$2:$D$53,'Share Values'!$X464,'Transactions (Dated)'!$B$2:$B$53,'Share Values'!AJ$11,'Transactions (Dated)'!$C$2:$C$53,"Buy")-SUMIFS('Transactions (Dated)'!$E$2:$E$53,'Transactions (Dated)'!$D$2:$D$53,'Share Values'!$X464,'Transactions (Dated)'!$B$2:$B$53,'Share Values'!AJ$11,'Transactions (Dated)'!$C$2:$C$53,"Sell")</f>
        <v>0</v>
      </c>
      <c r="AK464" s="40">
        <f ca="1">AK463+SUMIFS('Transactions (Dated)'!$E$2:$E$53,'Transactions (Dated)'!$D$2:$D$53,'Share Values'!$X464,'Transactions (Dated)'!$B$2:$B$53,'Share Values'!AK$11,'Transactions (Dated)'!$C$2:$C$53,"Buy")-SUMIFS('Transactions (Dated)'!$E$2:$E$53,'Transactions (Dated)'!$D$2:$D$53,'Share Values'!$X464,'Transactions (Dated)'!$B$2:$B$53,'Share Values'!AK$11,'Transactions (Dated)'!$C$2:$C$53,"Sell")</f>
        <v>0</v>
      </c>
      <c r="AL464" s="40">
        <f ca="1">AL463+SUMIFS('Transactions (Dated)'!$E$2:$E$53,'Transactions (Dated)'!$D$2:$D$53,'Share Values'!$X464,'Transactions (Dated)'!$B$2:$B$53,'Share Values'!AL$11,'Transactions (Dated)'!$C$2:$C$53,"Buy")-SUMIFS('Transactions (Dated)'!$E$2:$E$53,'Transactions (Dated)'!$D$2:$D$53,'Share Values'!$X464,'Transactions (Dated)'!$B$2:$B$53,'Share Values'!AL$11,'Transactions (Dated)'!$C$2:$C$53,"Sell")</f>
        <v>0</v>
      </c>
      <c r="AM464" s="40">
        <f ca="1">AM463+SUMIFS('Transactions (Dated)'!$E$2:$E$53,'Transactions (Dated)'!$D$2:$D$53,'Share Values'!$X464,'Transactions (Dated)'!$B$2:$B$53,'Share Values'!AM$11,'Transactions (Dated)'!$C$2:$C$53,"Buy")-SUMIFS('Transactions (Dated)'!$E$2:$E$53,'Transactions (Dated)'!$D$2:$D$53,'Share Values'!$X464,'Transactions (Dated)'!$B$2:$B$53,'Share Values'!AM$11,'Transactions (Dated)'!$C$2:$C$53,"Sell")</f>
        <v>0</v>
      </c>
      <c r="AN464" s="40">
        <f ca="1">AN463+SUMIFS('Transactions (Dated)'!$E$2:$E$53,'Transactions (Dated)'!$D$2:$D$53,'Share Values'!$X464,'Transactions (Dated)'!$B$2:$B$53,'Share Values'!AN$11,'Transactions (Dated)'!$C$2:$C$53,"Buy")-SUMIFS('Transactions (Dated)'!$E$2:$E$53,'Transactions (Dated)'!$D$2:$D$53,'Share Values'!$X464,'Transactions (Dated)'!$B$2:$B$53,'Share Values'!AN$11,'Transactions (Dated)'!$C$2:$C$53,"Sell")</f>
        <v>0</v>
      </c>
      <c r="AO464" s="40"/>
      <c r="AQ464" s="3">
        <f t="shared" si="193"/>
        <v>42571</v>
      </c>
      <c r="AR464" s="6">
        <f t="shared" ca="1" si="194"/>
        <v>40792.5</v>
      </c>
      <c r="AS464" s="6">
        <f t="shared" ca="1" si="195"/>
        <v>21093.75</v>
      </c>
      <c r="AT464" s="6">
        <f t="shared" ca="1" si="196"/>
        <v>565597.20000000007</v>
      </c>
      <c r="AU464" s="6">
        <f t="shared" ca="1" si="197"/>
        <v>75547.56</v>
      </c>
      <c r="AV464" s="6">
        <f t="shared" ca="1" si="198"/>
        <v>30289.200000000001</v>
      </c>
      <c r="AW464" s="6">
        <f t="shared" ca="1" si="199"/>
        <v>0</v>
      </c>
      <c r="AX464" s="6">
        <f t="shared" ca="1" si="200"/>
        <v>49329.000000000007</v>
      </c>
      <c r="AY464" s="6">
        <f t="shared" ca="1" si="201"/>
        <v>78105.5</v>
      </c>
      <c r="AZ464" s="6">
        <f t="shared" ca="1" si="202"/>
        <v>58165.85</v>
      </c>
      <c r="BA464" s="6">
        <f t="shared" ca="1" si="203"/>
        <v>0</v>
      </c>
      <c r="BB464" s="6">
        <f t="shared" ca="1" si="204"/>
        <v>0</v>
      </c>
      <c r="BC464" s="6">
        <f t="shared" ca="1" si="205"/>
        <v>0</v>
      </c>
      <c r="BD464" s="6">
        <f t="shared" ca="1" si="206"/>
        <v>0</v>
      </c>
      <c r="BE464" s="6">
        <f t="shared" ca="1" si="207"/>
        <v>0</v>
      </c>
      <c r="BF464" s="6">
        <f t="shared" ca="1" si="214"/>
        <v>0</v>
      </c>
      <c r="BG464" s="6">
        <f t="shared" ca="1" si="215"/>
        <v>0</v>
      </c>
      <c r="BH464" s="6"/>
      <c r="BJ464" s="4">
        <f t="shared" ca="1" si="208"/>
        <v>918920.55999999994</v>
      </c>
      <c r="BL464" s="3">
        <f t="shared" si="209"/>
        <v>42571</v>
      </c>
      <c r="BM464" s="6">
        <f>BM463+SUMIFS('Transactions (Dated)'!G:G,'Transactions (Dated)'!D:D,'Share Values'!AQ464)</f>
        <v>64398.239999999991</v>
      </c>
      <c r="BN464" s="6">
        <f ca="1">BN463+SUMIFS('Transactions (Dated)'!$F:$F,'Transactions (Dated)'!$D:$D,$BL464,'Transactions (Dated)'!$B:$B,BN$11,'Transactions (Dated)'!$C:$C,"Dividend (paid to cash)")*Y464</f>
        <v>0</v>
      </c>
      <c r="BO464" s="6">
        <f ca="1">BO463+SUMIFS('Transactions (Dated)'!$F:$F,'Transactions (Dated)'!$D:$D,$BL464,'Transactions (Dated)'!$B:$B,BO$11,'Transactions (Dated)'!$C:$C,"Dividend (paid to cash)")*Z464</f>
        <v>2421.875</v>
      </c>
      <c r="BP464" s="6">
        <f ca="1">BP463+SUMIFS('Transactions (Dated)'!$F:$F,'Transactions (Dated)'!$D:$D,$BL464,'Transactions (Dated)'!$B:$B,BP$11,'Transactions (Dated)'!$C:$C,"Dividend (paid to cash)")*AA464</f>
        <v>44015.277000000002</v>
      </c>
      <c r="BQ464" s="6">
        <f ca="1">BQ463+SUMIFS('Transactions (Dated)'!$F:$F,'Transactions (Dated)'!$D:$D,$BL464,'Transactions (Dated)'!$B:$B,BQ$11,'Transactions (Dated)'!$C:$C,"Dividend (paid to cash)")*AB464</f>
        <v>397.32000000000005</v>
      </c>
      <c r="BR464" s="6">
        <f ca="1">BR463+SUMIFS('Transactions (Dated)'!$F:$F,'Transactions (Dated)'!$D:$D,$BL464,'Transactions (Dated)'!$B:$B,BR$11,'Transactions (Dated)'!$C:$C,"Dividend (paid to cash)")*AC464</f>
        <v>0</v>
      </c>
      <c r="BS464" s="6">
        <f ca="1">BS463+SUMIFS('Transactions (Dated)'!$F:$F,'Transactions (Dated)'!$D:$D,$BL464,'Transactions (Dated)'!$B:$B,BS$11,'Transactions (Dated)'!$C:$C,"Dividend (paid to cash)")*AD464</f>
        <v>0</v>
      </c>
      <c r="BT464" s="6">
        <f ca="1">BT463+SUMIFS('Transactions (Dated)'!$F:$F,'Transactions (Dated)'!$D:$D,$BL464,'Transactions (Dated)'!$B:$B,BT$11,'Transactions (Dated)'!$C:$C,"Dividend (paid to cash)")*AE464</f>
        <v>1740</v>
      </c>
      <c r="BU464" s="6">
        <f ca="1">BU463+SUMIFS('Transactions (Dated)'!$F:$F,'Transactions (Dated)'!$D:$D,$BL464,'Transactions (Dated)'!$B:$B,BU$11,'Transactions (Dated)'!$C:$C,"Dividend (paid to cash)")*AF464</f>
        <v>0</v>
      </c>
      <c r="BV464" s="6">
        <f ca="1">BV463+SUMIFS('Transactions (Dated)'!$F:$F,'Transactions (Dated)'!$D:$D,$BL464,'Transactions (Dated)'!$B:$B,BV$11,'Transactions (Dated)'!$C:$C,"Dividend (paid to cash)")*AG464</f>
        <v>0</v>
      </c>
      <c r="BW464" s="6">
        <f ca="1">BW463+SUMIFS('Transactions (Dated)'!$F:$F,'Transactions (Dated)'!$D:$D,$BL464,'Transactions (Dated)'!$B:$B,BW$11,'Transactions (Dated)'!$C:$C,"Dividend (paid to cash)")*AH464</f>
        <v>0</v>
      </c>
      <c r="BX464" s="6">
        <f ca="1">BX463+SUMIFS('Transactions (Dated)'!$F:$F,'Transactions (Dated)'!$D:$D,$BL464,'Transactions (Dated)'!$B:$B,BX$11,'Transactions (Dated)'!$C:$C,"Dividend (paid to cash)")*AI464</f>
        <v>0</v>
      </c>
      <c r="BY464" s="6">
        <f ca="1">BY463+SUMIFS('Transactions (Dated)'!$F:$F,'Transactions (Dated)'!$D:$D,$BL464,'Transactions (Dated)'!$B:$B,BY$11,'Transactions (Dated)'!$C:$C,"Dividend (paid to cash)")*AJ464</f>
        <v>0</v>
      </c>
      <c r="BZ464" s="6">
        <f ca="1">BZ463+SUMIFS('Transactions (Dated)'!$F:$F,'Transactions (Dated)'!$D:$D,$BL464,'Transactions (Dated)'!$B:$B,BZ$11,'Transactions (Dated)'!$C:$C,"Dividend (paid to cash)")*AK464</f>
        <v>0</v>
      </c>
      <c r="CA464" s="6">
        <f ca="1">CA463+SUMIFS('Transactions (Dated)'!$F:$F,'Transactions (Dated)'!$D:$D,$BL464,'Transactions (Dated)'!$B:$B,CA$11,'Transactions (Dated)'!$C:$C,"Dividend (paid to cash)")*AL464</f>
        <v>0</v>
      </c>
      <c r="CB464" s="6">
        <v>0</v>
      </c>
      <c r="CC464" s="6">
        <v>0</v>
      </c>
      <c r="CD464" s="6"/>
      <c r="CF464" s="6">
        <f t="shared" ca="1" si="216"/>
        <v>112972.712</v>
      </c>
      <c r="CH464" s="3">
        <f t="shared" si="217"/>
        <v>42571</v>
      </c>
      <c r="CI464" s="4">
        <f t="shared" ca="1" si="210"/>
        <v>918920.55999999994</v>
      </c>
      <c r="CJ464" s="4">
        <f t="shared" ca="1" si="211"/>
        <v>112972.712</v>
      </c>
      <c r="CL464" s="4">
        <f t="shared" ca="1" si="212"/>
        <v>1031893.2719999999</v>
      </c>
    </row>
    <row r="465" spans="2:90" x14ac:dyDescent="0.15">
      <c r="B465" s="3">
        <f t="shared" si="213"/>
        <v>42572</v>
      </c>
      <c r="C465" s="2">
        <v>14565.8</v>
      </c>
      <c r="E465" s="70">
        <v>42572</v>
      </c>
      <c r="F465" s="69">
        <v>8.9600000000000009</v>
      </c>
      <c r="G465" s="69">
        <v>2.2799999999999998</v>
      </c>
      <c r="H465" s="69">
        <v>19.649999999999999</v>
      </c>
      <c r="I465" s="69">
        <v>39.880000000000003</v>
      </c>
      <c r="J465" s="69">
        <v>13.04</v>
      </c>
      <c r="K465" s="69">
        <v>13.67</v>
      </c>
      <c r="L465" s="69">
        <v>17.38</v>
      </c>
      <c r="M465" s="69">
        <v>5.6</v>
      </c>
      <c r="N465" s="69">
        <v>8.6999999999999993</v>
      </c>
      <c r="O465" s="69">
        <v>9.1333000000000002</v>
      </c>
      <c r="P465" s="69">
        <v>29.67</v>
      </c>
      <c r="Q465" s="69">
        <v>1.08</v>
      </c>
      <c r="R465" s="69">
        <v>6.59</v>
      </c>
      <c r="S465" s="69">
        <v>43.35</v>
      </c>
      <c r="T465" s="69"/>
      <c r="U465">
        <v>43.35</v>
      </c>
      <c r="V465" s="4"/>
      <c r="X465" s="3">
        <f t="shared" si="192"/>
        <v>42572</v>
      </c>
      <c r="Y465" s="40">
        <f ca="1">Y464+SUMIFS('Transactions (Dated)'!$E$2:$E$53,'Transactions (Dated)'!$D$2:$D$53,'Share Values'!$X465,'Transactions (Dated)'!$B$2:$B$53,'Share Values'!Y$11,'Transactions (Dated)'!$C$2:$C$53,"Buy")-SUMIFS('Transactions (Dated)'!$E$2:$E$53,'Transactions (Dated)'!$D$2:$D$53,'Share Values'!$X465,'Transactions (Dated)'!$B$2:$B$53,'Share Values'!Y$11,'Transactions (Dated)'!$C$2:$C$53,"Sell")</f>
        <v>4625</v>
      </c>
      <c r="Z465" s="40">
        <f ca="1">Z464+SUMIFS('Transactions (Dated)'!$E$2:$E$53,'Transactions (Dated)'!$D$2:$D$53,'Share Values'!$X465,'Transactions (Dated)'!$B$2:$B$53,'Share Values'!Z$11,'Transactions (Dated)'!$C$2:$C$53,"Buy")-SUMIFS('Transactions (Dated)'!$E$2:$E$53,'Transactions (Dated)'!$D$2:$D$53,'Share Values'!$X465,'Transactions (Dated)'!$B$2:$B$53,'Share Values'!Z$11,'Transactions (Dated)'!$C$2:$C$53,"Sell")</f>
        <v>9375</v>
      </c>
      <c r="AA465" s="40">
        <f ca="1">AA464+SUMIFS('Transactions (Dated)'!$E$2:$E$53,'Transactions (Dated)'!$D$2:$D$53,'Share Values'!$X465,'Transactions (Dated)'!$B$2:$B$53,'Share Values'!AA$11,'Transactions (Dated)'!$C$2:$C$53,"Buy")-SUMIFS('Transactions (Dated)'!$E$2:$E$53,'Transactions (Dated)'!$D$2:$D$53,'Share Values'!$X465,'Transactions (Dated)'!$B$2:$B$53,'Share Values'!AA$11,'Transactions (Dated)'!$C$2:$C$53,"Sell")</f>
        <v>28857</v>
      </c>
      <c r="AB465" s="40">
        <f ca="1">AB464+SUMIFS('Transactions (Dated)'!$E$2:$E$53,'Transactions (Dated)'!$D$2:$D$53,'Share Values'!$X465,'Transactions (Dated)'!$B$2:$B$53,'Share Values'!AB$11,'Transactions (Dated)'!$C$2:$C$53,"Buy")-SUMIFS('Transactions (Dated)'!$E$2:$E$53,'Transactions (Dated)'!$D$2:$D$53,'Share Values'!$X465,'Transactions (Dated)'!$B$2:$B$53,'Share Values'!AB$11,'Transactions (Dated)'!$C$2:$C$53,"Sell")</f>
        <v>1892</v>
      </c>
      <c r="AC465" s="40">
        <f ca="1">AC464+SUMIFS('Transactions (Dated)'!$E$2:$E$53,'Transactions (Dated)'!$D$2:$D$53,'Share Values'!$X465,'Transactions (Dated)'!$B$2:$B$53,'Share Values'!AC$11,'Transactions (Dated)'!$C$2:$C$53,"Buy")-SUMIFS('Transactions (Dated)'!$E$2:$E$53,'Transactions (Dated)'!$D$2:$D$53,'Share Values'!$X465,'Transactions (Dated)'!$B$2:$B$53,'Share Values'!AC$11,'Transactions (Dated)'!$C$2:$C$53,"Sell")</f>
        <v>2348</v>
      </c>
      <c r="AD465" s="40">
        <f ca="1">AD464+SUMIFS('Transactions (Dated)'!$E$2:$E$53,'Transactions (Dated)'!$D$2:$D$53,'Share Values'!$X465,'Transactions (Dated)'!$B$2:$B$53,'Share Values'!AD$11,'Transactions (Dated)'!$C$2:$C$53,"Buy")-SUMIFS('Transactions (Dated)'!$E$2:$E$53,'Transactions (Dated)'!$D$2:$D$53,'Share Values'!$X465,'Transactions (Dated)'!$B$2:$B$53,'Share Values'!AD$11,'Transactions (Dated)'!$C$2:$C$53,"Sell")</f>
        <v>0</v>
      </c>
      <c r="AE465" s="40">
        <f ca="1">AE464+SUMIFS('Transactions (Dated)'!$E$2:$E$53,'Transactions (Dated)'!$D$2:$D$53,'Share Values'!$X465,'Transactions (Dated)'!$B$2:$B$53,'Share Values'!AE$11,'Transactions (Dated)'!$C$2:$C$53,"Buy")-SUMIFS('Transactions (Dated)'!$E$2:$E$53,'Transactions (Dated)'!$D$2:$D$53,'Share Values'!$X465,'Transactions (Dated)'!$B$2:$B$53,'Share Values'!AE$11,'Transactions (Dated)'!$C$2:$C$53,"Sell")</f>
        <v>2900</v>
      </c>
      <c r="AF465" s="40">
        <f ca="1">AF464+SUMIFS('Transactions (Dated)'!$E$2:$E$53,'Transactions (Dated)'!$D$2:$D$53,'Share Values'!$X465,'Transactions (Dated)'!$B$2:$B$53,'Share Values'!AF$11,'Transactions (Dated)'!$C$2:$C$53,"Buy")-SUMIFS('Transactions (Dated)'!$E$2:$E$53,'Transactions (Dated)'!$D$2:$D$53,'Share Values'!$X465,'Transactions (Dated)'!$B$2:$B$53,'Share Values'!AF$11,'Transactions (Dated)'!$C$2:$C$53,"Sell")</f>
        <v>14201</v>
      </c>
      <c r="AG465" s="40">
        <f ca="1">AG464+SUMIFS('Transactions (Dated)'!$E$2:$E$53,'Transactions (Dated)'!$D$2:$D$53,'Share Values'!$X465,'Transactions (Dated)'!$B$2:$B$53,'Share Values'!AG$11,'Transactions (Dated)'!$C$2:$C$53,"Buy")-SUMIFS('Transactions (Dated)'!$E$2:$E$53,'Transactions (Dated)'!$D$2:$D$53,'Share Values'!$X465,'Transactions (Dated)'!$B$2:$B$53,'Share Values'!AG$11,'Transactions (Dated)'!$C$2:$C$53,"Sell")</f>
        <v>6835</v>
      </c>
      <c r="AH465" s="40">
        <f ca="1">AH464+SUMIFS('Transactions (Dated)'!$E$2:$E$53,'Transactions (Dated)'!$D$2:$D$53,'Share Values'!$X465,'Transactions (Dated)'!$B$2:$B$53,'Share Values'!AH$11,'Transactions (Dated)'!$C$2:$C$53,"Buy")-SUMIFS('Transactions (Dated)'!$E$2:$E$53,'Transactions (Dated)'!$D$2:$D$53,'Share Values'!$X465,'Transactions (Dated)'!$B$2:$B$53,'Share Values'!AH$11,'Transactions (Dated)'!$C$2:$C$53,"Sell")</f>
        <v>0</v>
      </c>
      <c r="AI465" s="40">
        <f ca="1">AI464+SUMIFS('Transactions (Dated)'!$E$2:$E$53,'Transactions (Dated)'!$D$2:$D$53,'Share Values'!$X465,'Transactions (Dated)'!$B$2:$B$53,'Share Values'!AI$11,'Transactions (Dated)'!$C$2:$C$53,"Buy")-SUMIFS('Transactions (Dated)'!$E$2:$E$53,'Transactions (Dated)'!$D$2:$D$53,'Share Values'!$X465,'Transactions (Dated)'!$B$2:$B$53,'Share Values'!AI$11,'Transactions (Dated)'!$C$2:$C$53,"Sell")</f>
        <v>0</v>
      </c>
      <c r="AJ465" s="40">
        <f ca="1">AJ464+SUMIFS('Transactions (Dated)'!$E$2:$E$53,'Transactions (Dated)'!$D$2:$D$53,'Share Values'!$X465,'Transactions (Dated)'!$B$2:$B$53,'Share Values'!AJ$11,'Transactions (Dated)'!$C$2:$C$53,"Buy")-SUMIFS('Transactions (Dated)'!$E$2:$E$53,'Transactions (Dated)'!$D$2:$D$53,'Share Values'!$X465,'Transactions (Dated)'!$B$2:$B$53,'Share Values'!AJ$11,'Transactions (Dated)'!$C$2:$C$53,"Sell")</f>
        <v>0</v>
      </c>
      <c r="AK465" s="40">
        <f ca="1">AK464+SUMIFS('Transactions (Dated)'!$E$2:$E$53,'Transactions (Dated)'!$D$2:$D$53,'Share Values'!$X465,'Transactions (Dated)'!$B$2:$B$53,'Share Values'!AK$11,'Transactions (Dated)'!$C$2:$C$53,"Buy")-SUMIFS('Transactions (Dated)'!$E$2:$E$53,'Transactions (Dated)'!$D$2:$D$53,'Share Values'!$X465,'Transactions (Dated)'!$B$2:$B$53,'Share Values'!AK$11,'Transactions (Dated)'!$C$2:$C$53,"Sell")</f>
        <v>0</v>
      </c>
      <c r="AL465" s="40">
        <f ca="1">AL464+SUMIFS('Transactions (Dated)'!$E$2:$E$53,'Transactions (Dated)'!$D$2:$D$53,'Share Values'!$X465,'Transactions (Dated)'!$B$2:$B$53,'Share Values'!AL$11,'Transactions (Dated)'!$C$2:$C$53,"Buy")-SUMIFS('Transactions (Dated)'!$E$2:$E$53,'Transactions (Dated)'!$D$2:$D$53,'Share Values'!$X465,'Transactions (Dated)'!$B$2:$B$53,'Share Values'!AL$11,'Transactions (Dated)'!$C$2:$C$53,"Sell")</f>
        <v>0</v>
      </c>
      <c r="AM465" s="40">
        <f ca="1">AM464+SUMIFS('Transactions (Dated)'!$E$2:$E$53,'Transactions (Dated)'!$D$2:$D$53,'Share Values'!$X465,'Transactions (Dated)'!$B$2:$B$53,'Share Values'!AM$11,'Transactions (Dated)'!$C$2:$C$53,"Buy")-SUMIFS('Transactions (Dated)'!$E$2:$E$53,'Transactions (Dated)'!$D$2:$D$53,'Share Values'!$X465,'Transactions (Dated)'!$B$2:$B$53,'Share Values'!AM$11,'Transactions (Dated)'!$C$2:$C$53,"Sell")</f>
        <v>0</v>
      </c>
      <c r="AN465" s="40">
        <f ca="1">AN464+SUMIFS('Transactions (Dated)'!$E$2:$E$53,'Transactions (Dated)'!$D$2:$D$53,'Share Values'!$X465,'Transactions (Dated)'!$B$2:$B$53,'Share Values'!AN$11,'Transactions (Dated)'!$C$2:$C$53,"Buy")-SUMIFS('Transactions (Dated)'!$E$2:$E$53,'Transactions (Dated)'!$D$2:$D$53,'Share Values'!$X465,'Transactions (Dated)'!$B$2:$B$53,'Share Values'!AN$11,'Transactions (Dated)'!$C$2:$C$53,"Sell")</f>
        <v>0</v>
      </c>
      <c r="AO465" s="40"/>
      <c r="AQ465" s="3">
        <f t="shared" si="193"/>
        <v>42572</v>
      </c>
      <c r="AR465" s="6">
        <f t="shared" ca="1" si="194"/>
        <v>41440.000000000007</v>
      </c>
      <c r="AS465" s="6">
        <f t="shared" ca="1" si="195"/>
        <v>21374.999999999996</v>
      </c>
      <c r="AT465" s="6">
        <f t="shared" ca="1" si="196"/>
        <v>567040.04999999993</v>
      </c>
      <c r="AU465" s="6">
        <f t="shared" ca="1" si="197"/>
        <v>75452.960000000006</v>
      </c>
      <c r="AV465" s="6">
        <f t="shared" ca="1" si="198"/>
        <v>30617.919999999998</v>
      </c>
      <c r="AW465" s="6">
        <f t="shared" ca="1" si="199"/>
        <v>0</v>
      </c>
      <c r="AX465" s="6">
        <f t="shared" ca="1" si="200"/>
        <v>50402</v>
      </c>
      <c r="AY465" s="6">
        <f t="shared" ca="1" si="201"/>
        <v>79525.599999999991</v>
      </c>
      <c r="AZ465" s="6">
        <f t="shared" ca="1" si="202"/>
        <v>59464.499999999993</v>
      </c>
      <c r="BA465" s="6">
        <f t="shared" ca="1" si="203"/>
        <v>0</v>
      </c>
      <c r="BB465" s="6">
        <f t="shared" ca="1" si="204"/>
        <v>0</v>
      </c>
      <c r="BC465" s="6">
        <f t="shared" ca="1" si="205"/>
        <v>0</v>
      </c>
      <c r="BD465" s="6">
        <f t="shared" ca="1" si="206"/>
        <v>0</v>
      </c>
      <c r="BE465" s="6">
        <f t="shared" ca="1" si="207"/>
        <v>0</v>
      </c>
      <c r="BF465" s="6">
        <f t="shared" ca="1" si="214"/>
        <v>0</v>
      </c>
      <c r="BG465" s="6">
        <f t="shared" ca="1" si="215"/>
        <v>0</v>
      </c>
      <c r="BH465" s="6"/>
      <c r="BJ465" s="4">
        <f t="shared" ca="1" si="208"/>
        <v>925318.02999999991</v>
      </c>
      <c r="BL465" s="3">
        <f t="shared" si="209"/>
        <v>42572</v>
      </c>
      <c r="BM465" s="6">
        <f>BM464+SUMIFS('Transactions (Dated)'!G:G,'Transactions (Dated)'!D:D,'Share Values'!AQ465)</f>
        <v>64398.239999999991</v>
      </c>
      <c r="BN465" s="6">
        <f ca="1">BN464+SUMIFS('Transactions (Dated)'!$F:$F,'Transactions (Dated)'!$D:$D,$BL465,'Transactions (Dated)'!$B:$B,BN$11,'Transactions (Dated)'!$C:$C,"Dividend (paid to cash)")*Y465</f>
        <v>0</v>
      </c>
      <c r="BO465" s="6">
        <f ca="1">BO464+SUMIFS('Transactions (Dated)'!$F:$F,'Transactions (Dated)'!$D:$D,$BL465,'Transactions (Dated)'!$B:$B,BO$11,'Transactions (Dated)'!$C:$C,"Dividend (paid to cash)")*Z465</f>
        <v>2421.875</v>
      </c>
      <c r="BP465" s="6">
        <f ca="1">BP464+SUMIFS('Transactions (Dated)'!$F:$F,'Transactions (Dated)'!$D:$D,$BL465,'Transactions (Dated)'!$B:$B,BP$11,'Transactions (Dated)'!$C:$C,"Dividend (paid to cash)")*AA465</f>
        <v>44015.277000000002</v>
      </c>
      <c r="BQ465" s="6">
        <f ca="1">BQ464+SUMIFS('Transactions (Dated)'!$F:$F,'Transactions (Dated)'!$D:$D,$BL465,'Transactions (Dated)'!$B:$B,BQ$11,'Transactions (Dated)'!$C:$C,"Dividend (paid to cash)")*AB465</f>
        <v>397.32000000000005</v>
      </c>
      <c r="BR465" s="6">
        <f ca="1">BR464+SUMIFS('Transactions (Dated)'!$F:$F,'Transactions (Dated)'!$D:$D,$BL465,'Transactions (Dated)'!$B:$B,BR$11,'Transactions (Dated)'!$C:$C,"Dividend (paid to cash)")*AC465</f>
        <v>0</v>
      </c>
      <c r="BS465" s="6">
        <f ca="1">BS464+SUMIFS('Transactions (Dated)'!$F:$F,'Transactions (Dated)'!$D:$D,$BL465,'Transactions (Dated)'!$B:$B,BS$11,'Transactions (Dated)'!$C:$C,"Dividend (paid to cash)")*AD465</f>
        <v>0</v>
      </c>
      <c r="BT465" s="6">
        <f ca="1">BT464+SUMIFS('Transactions (Dated)'!$F:$F,'Transactions (Dated)'!$D:$D,$BL465,'Transactions (Dated)'!$B:$B,BT$11,'Transactions (Dated)'!$C:$C,"Dividend (paid to cash)")*AE465</f>
        <v>1740</v>
      </c>
      <c r="BU465" s="6">
        <f ca="1">BU464+SUMIFS('Transactions (Dated)'!$F:$F,'Transactions (Dated)'!$D:$D,$BL465,'Transactions (Dated)'!$B:$B,BU$11,'Transactions (Dated)'!$C:$C,"Dividend (paid to cash)")*AF465</f>
        <v>0</v>
      </c>
      <c r="BV465" s="6">
        <f ca="1">BV464+SUMIFS('Transactions (Dated)'!$F:$F,'Transactions (Dated)'!$D:$D,$BL465,'Transactions (Dated)'!$B:$B,BV$11,'Transactions (Dated)'!$C:$C,"Dividend (paid to cash)")*AG465</f>
        <v>0</v>
      </c>
      <c r="BW465" s="6">
        <f ca="1">BW464+SUMIFS('Transactions (Dated)'!$F:$F,'Transactions (Dated)'!$D:$D,$BL465,'Transactions (Dated)'!$B:$B,BW$11,'Transactions (Dated)'!$C:$C,"Dividend (paid to cash)")*AH465</f>
        <v>0</v>
      </c>
      <c r="BX465" s="6">
        <f ca="1">BX464+SUMIFS('Transactions (Dated)'!$F:$F,'Transactions (Dated)'!$D:$D,$BL465,'Transactions (Dated)'!$B:$B,BX$11,'Transactions (Dated)'!$C:$C,"Dividend (paid to cash)")*AI465</f>
        <v>0</v>
      </c>
      <c r="BY465" s="6">
        <f ca="1">BY464+SUMIFS('Transactions (Dated)'!$F:$F,'Transactions (Dated)'!$D:$D,$BL465,'Transactions (Dated)'!$B:$B,BY$11,'Transactions (Dated)'!$C:$C,"Dividend (paid to cash)")*AJ465</f>
        <v>0</v>
      </c>
      <c r="BZ465" s="6">
        <f ca="1">BZ464+SUMIFS('Transactions (Dated)'!$F:$F,'Transactions (Dated)'!$D:$D,$BL465,'Transactions (Dated)'!$B:$B,BZ$11,'Transactions (Dated)'!$C:$C,"Dividend (paid to cash)")*AK465</f>
        <v>0</v>
      </c>
      <c r="CA465" s="6">
        <f ca="1">CA464+SUMIFS('Transactions (Dated)'!$F:$F,'Transactions (Dated)'!$D:$D,$BL465,'Transactions (Dated)'!$B:$B,CA$11,'Transactions (Dated)'!$C:$C,"Dividend (paid to cash)")*AL465</f>
        <v>0</v>
      </c>
      <c r="CB465" s="6">
        <v>0</v>
      </c>
      <c r="CC465" s="6">
        <v>0</v>
      </c>
      <c r="CD465" s="6"/>
      <c r="CF465" s="6">
        <f t="shared" ca="1" si="216"/>
        <v>112972.712</v>
      </c>
      <c r="CH465" s="3">
        <f t="shared" si="217"/>
        <v>42572</v>
      </c>
      <c r="CI465" s="4">
        <f t="shared" ca="1" si="210"/>
        <v>925318.02999999991</v>
      </c>
      <c r="CJ465" s="4">
        <f t="shared" ca="1" si="211"/>
        <v>112972.712</v>
      </c>
      <c r="CL465" s="4">
        <f t="shared" ca="1" si="212"/>
        <v>1038290.7419999999</v>
      </c>
    </row>
    <row r="466" spans="2:90" x14ac:dyDescent="0.15">
      <c r="B466" s="3">
        <f t="shared" si="213"/>
        <v>42573</v>
      </c>
      <c r="C466" s="2">
        <v>14600.7</v>
      </c>
      <c r="E466" s="70">
        <v>42573</v>
      </c>
      <c r="F466" s="69">
        <v>9.0500000000000007</v>
      </c>
      <c r="G466" s="69">
        <v>2.25</v>
      </c>
      <c r="H466" s="69">
        <v>19.71</v>
      </c>
      <c r="I466" s="69">
        <v>39.799999999999997</v>
      </c>
      <c r="J466" s="69">
        <v>12.98</v>
      </c>
      <c r="K466" s="69">
        <v>13.82</v>
      </c>
      <c r="L466" s="69">
        <v>17.52</v>
      </c>
      <c r="M466" s="69">
        <v>5.66</v>
      </c>
      <c r="N466" s="69">
        <v>8.6999999999999993</v>
      </c>
      <c r="O466" s="69">
        <v>9.2200000000000006</v>
      </c>
      <c r="P466" s="69">
        <v>29.67</v>
      </c>
      <c r="Q466" s="69">
        <v>1.1000000000000001</v>
      </c>
      <c r="R466" s="69">
        <v>6.31</v>
      </c>
      <c r="S466" s="69">
        <v>44.03</v>
      </c>
      <c r="T466" s="69"/>
      <c r="U466">
        <v>44.03</v>
      </c>
      <c r="V466" s="4"/>
      <c r="X466" s="3">
        <f t="shared" si="192"/>
        <v>42573</v>
      </c>
      <c r="Y466" s="40">
        <f ca="1">Y465+SUMIFS('Transactions (Dated)'!$E$2:$E$53,'Transactions (Dated)'!$D$2:$D$53,'Share Values'!$X466,'Transactions (Dated)'!$B$2:$B$53,'Share Values'!Y$11,'Transactions (Dated)'!$C$2:$C$53,"Buy")-SUMIFS('Transactions (Dated)'!$E$2:$E$53,'Transactions (Dated)'!$D$2:$D$53,'Share Values'!$X466,'Transactions (Dated)'!$B$2:$B$53,'Share Values'!Y$11,'Transactions (Dated)'!$C$2:$C$53,"Sell")</f>
        <v>4625</v>
      </c>
      <c r="Z466" s="40">
        <f ca="1">Z465+SUMIFS('Transactions (Dated)'!$E$2:$E$53,'Transactions (Dated)'!$D$2:$D$53,'Share Values'!$X466,'Transactions (Dated)'!$B$2:$B$53,'Share Values'!Z$11,'Transactions (Dated)'!$C$2:$C$53,"Buy")-SUMIFS('Transactions (Dated)'!$E$2:$E$53,'Transactions (Dated)'!$D$2:$D$53,'Share Values'!$X466,'Transactions (Dated)'!$B$2:$B$53,'Share Values'!Z$11,'Transactions (Dated)'!$C$2:$C$53,"Sell")</f>
        <v>9375</v>
      </c>
      <c r="AA466" s="40">
        <f ca="1">AA465+SUMIFS('Transactions (Dated)'!$E$2:$E$53,'Transactions (Dated)'!$D$2:$D$53,'Share Values'!$X466,'Transactions (Dated)'!$B$2:$B$53,'Share Values'!AA$11,'Transactions (Dated)'!$C$2:$C$53,"Buy")-SUMIFS('Transactions (Dated)'!$E$2:$E$53,'Transactions (Dated)'!$D$2:$D$53,'Share Values'!$X466,'Transactions (Dated)'!$B$2:$B$53,'Share Values'!AA$11,'Transactions (Dated)'!$C$2:$C$53,"Sell")</f>
        <v>28857</v>
      </c>
      <c r="AB466" s="40">
        <f ca="1">AB465+SUMIFS('Transactions (Dated)'!$E$2:$E$53,'Transactions (Dated)'!$D$2:$D$53,'Share Values'!$X466,'Transactions (Dated)'!$B$2:$B$53,'Share Values'!AB$11,'Transactions (Dated)'!$C$2:$C$53,"Buy")-SUMIFS('Transactions (Dated)'!$E$2:$E$53,'Transactions (Dated)'!$D$2:$D$53,'Share Values'!$X466,'Transactions (Dated)'!$B$2:$B$53,'Share Values'!AB$11,'Transactions (Dated)'!$C$2:$C$53,"Sell")</f>
        <v>1892</v>
      </c>
      <c r="AC466" s="40">
        <f ca="1">AC465+SUMIFS('Transactions (Dated)'!$E$2:$E$53,'Transactions (Dated)'!$D$2:$D$53,'Share Values'!$X466,'Transactions (Dated)'!$B$2:$B$53,'Share Values'!AC$11,'Transactions (Dated)'!$C$2:$C$53,"Buy")-SUMIFS('Transactions (Dated)'!$E$2:$E$53,'Transactions (Dated)'!$D$2:$D$53,'Share Values'!$X466,'Transactions (Dated)'!$B$2:$B$53,'Share Values'!AC$11,'Transactions (Dated)'!$C$2:$C$53,"Sell")</f>
        <v>2348</v>
      </c>
      <c r="AD466" s="40">
        <f ca="1">AD465+SUMIFS('Transactions (Dated)'!$E$2:$E$53,'Transactions (Dated)'!$D$2:$D$53,'Share Values'!$X466,'Transactions (Dated)'!$B$2:$B$53,'Share Values'!AD$11,'Transactions (Dated)'!$C$2:$C$53,"Buy")-SUMIFS('Transactions (Dated)'!$E$2:$E$53,'Transactions (Dated)'!$D$2:$D$53,'Share Values'!$X466,'Transactions (Dated)'!$B$2:$B$53,'Share Values'!AD$11,'Transactions (Dated)'!$C$2:$C$53,"Sell")</f>
        <v>0</v>
      </c>
      <c r="AE466" s="40">
        <f ca="1">AE465+SUMIFS('Transactions (Dated)'!$E$2:$E$53,'Transactions (Dated)'!$D$2:$D$53,'Share Values'!$X466,'Transactions (Dated)'!$B$2:$B$53,'Share Values'!AE$11,'Transactions (Dated)'!$C$2:$C$53,"Buy")-SUMIFS('Transactions (Dated)'!$E$2:$E$53,'Transactions (Dated)'!$D$2:$D$53,'Share Values'!$X466,'Transactions (Dated)'!$B$2:$B$53,'Share Values'!AE$11,'Transactions (Dated)'!$C$2:$C$53,"Sell")</f>
        <v>2900</v>
      </c>
      <c r="AF466" s="40">
        <f ca="1">AF465+SUMIFS('Transactions (Dated)'!$E$2:$E$53,'Transactions (Dated)'!$D$2:$D$53,'Share Values'!$X466,'Transactions (Dated)'!$B$2:$B$53,'Share Values'!AF$11,'Transactions (Dated)'!$C$2:$C$53,"Buy")-SUMIFS('Transactions (Dated)'!$E$2:$E$53,'Transactions (Dated)'!$D$2:$D$53,'Share Values'!$X466,'Transactions (Dated)'!$B$2:$B$53,'Share Values'!AF$11,'Transactions (Dated)'!$C$2:$C$53,"Sell")</f>
        <v>14201</v>
      </c>
      <c r="AG466" s="40">
        <f ca="1">AG465+SUMIFS('Transactions (Dated)'!$E$2:$E$53,'Transactions (Dated)'!$D$2:$D$53,'Share Values'!$X466,'Transactions (Dated)'!$B$2:$B$53,'Share Values'!AG$11,'Transactions (Dated)'!$C$2:$C$53,"Buy")-SUMIFS('Transactions (Dated)'!$E$2:$E$53,'Transactions (Dated)'!$D$2:$D$53,'Share Values'!$X466,'Transactions (Dated)'!$B$2:$B$53,'Share Values'!AG$11,'Transactions (Dated)'!$C$2:$C$53,"Sell")</f>
        <v>6835</v>
      </c>
      <c r="AH466" s="40">
        <f ca="1">AH465+SUMIFS('Transactions (Dated)'!$E$2:$E$53,'Transactions (Dated)'!$D$2:$D$53,'Share Values'!$X466,'Transactions (Dated)'!$B$2:$B$53,'Share Values'!AH$11,'Transactions (Dated)'!$C$2:$C$53,"Buy")-SUMIFS('Transactions (Dated)'!$E$2:$E$53,'Transactions (Dated)'!$D$2:$D$53,'Share Values'!$X466,'Transactions (Dated)'!$B$2:$B$53,'Share Values'!AH$11,'Transactions (Dated)'!$C$2:$C$53,"Sell")</f>
        <v>0</v>
      </c>
      <c r="AI466" s="40">
        <f ca="1">AI465+SUMIFS('Transactions (Dated)'!$E$2:$E$53,'Transactions (Dated)'!$D$2:$D$53,'Share Values'!$X466,'Transactions (Dated)'!$B$2:$B$53,'Share Values'!AI$11,'Transactions (Dated)'!$C$2:$C$53,"Buy")-SUMIFS('Transactions (Dated)'!$E$2:$E$53,'Transactions (Dated)'!$D$2:$D$53,'Share Values'!$X466,'Transactions (Dated)'!$B$2:$B$53,'Share Values'!AI$11,'Transactions (Dated)'!$C$2:$C$53,"Sell")</f>
        <v>0</v>
      </c>
      <c r="AJ466" s="40">
        <f ca="1">AJ465+SUMIFS('Transactions (Dated)'!$E$2:$E$53,'Transactions (Dated)'!$D$2:$D$53,'Share Values'!$X466,'Transactions (Dated)'!$B$2:$B$53,'Share Values'!AJ$11,'Transactions (Dated)'!$C$2:$C$53,"Buy")-SUMIFS('Transactions (Dated)'!$E$2:$E$53,'Transactions (Dated)'!$D$2:$D$53,'Share Values'!$X466,'Transactions (Dated)'!$B$2:$B$53,'Share Values'!AJ$11,'Transactions (Dated)'!$C$2:$C$53,"Sell")</f>
        <v>0</v>
      </c>
      <c r="AK466" s="40">
        <f ca="1">AK465+SUMIFS('Transactions (Dated)'!$E$2:$E$53,'Transactions (Dated)'!$D$2:$D$53,'Share Values'!$X466,'Transactions (Dated)'!$B$2:$B$53,'Share Values'!AK$11,'Transactions (Dated)'!$C$2:$C$53,"Buy")-SUMIFS('Transactions (Dated)'!$E$2:$E$53,'Transactions (Dated)'!$D$2:$D$53,'Share Values'!$X466,'Transactions (Dated)'!$B$2:$B$53,'Share Values'!AK$11,'Transactions (Dated)'!$C$2:$C$53,"Sell")</f>
        <v>0</v>
      </c>
      <c r="AL466" s="40">
        <f ca="1">AL465+SUMIFS('Transactions (Dated)'!$E$2:$E$53,'Transactions (Dated)'!$D$2:$D$53,'Share Values'!$X466,'Transactions (Dated)'!$B$2:$B$53,'Share Values'!AL$11,'Transactions (Dated)'!$C$2:$C$53,"Buy")-SUMIFS('Transactions (Dated)'!$E$2:$E$53,'Transactions (Dated)'!$D$2:$D$53,'Share Values'!$X466,'Transactions (Dated)'!$B$2:$B$53,'Share Values'!AL$11,'Transactions (Dated)'!$C$2:$C$53,"Sell")</f>
        <v>0</v>
      </c>
      <c r="AM466" s="40">
        <f ca="1">AM465+SUMIFS('Transactions (Dated)'!$E$2:$E$53,'Transactions (Dated)'!$D$2:$D$53,'Share Values'!$X466,'Transactions (Dated)'!$B$2:$B$53,'Share Values'!AM$11,'Transactions (Dated)'!$C$2:$C$53,"Buy")-SUMIFS('Transactions (Dated)'!$E$2:$E$53,'Transactions (Dated)'!$D$2:$D$53,'Share Values'!$X466,'Transactions (Dated)'!$B$2:$B$53,'Share Values'!AM$11,'Transactions (Dated)'!$C$2:$C$53,"Sell")</f>
        <v>0</v>
      </c>
      <c r="AN466" s="40">
        <f ca="1">AN465+SUMIFS('Transactions (Dated)'!$E$2:$E$53,'Transactions (Dated)'!$D$2:$D$53,'Share Values'!$X466,'Transactions (Dated)'!$B$2:$B$53,'Share Values'!AN$11,'Transactions (Dated)'!$C$2:$C$53,"Buy")-SUMIFS('Transactions (Dated)'!$E$2:$E$53,'Transactions (Dated)'!$D$2:$D$53,'Share Values'!$X466,'Transactions (Dated)'!$B$2:$B$53,'Share Values'!AN$11,'Transactions (Dated)'!$C$2:$C$53,"Sell")</f>
        <v>0</v>
      </c>
      <c r="AO466" s="40"/>
      <c r="AQ466" s="3">
        <f t="shared" si="193"/>
        <v>42573</v>
      </c>
      <c r="AR466" s="6">
        <f t="shared" ca="1" si="194"/>
        <v>41856.25</v>
      </c>
      <c r="AS466" s="6">
        <f t="shared" ca="1" si="195"/>
        <v>21093.75</v>
      </c>
      <c r="AT466" s="6">
        <f t="shared" ca="1" si="196"/>
        <v>568771.47</v>
      </c>
      <c r="AU466" s="6">
        <f t="shared" ca="1" si="197"/>
        <v>75301.599999999991</v>
      </c>
      <c r="AV466" s="6">
        <f t="shared" ca="1" si="198"/>
        <v>30477.040000000001</v>
      </c>
      <c r="AW466" s="6">
        <f t="shared" ca="1" si="199"/>
        <v>0</v>
      </c>
      <c r="AX466" s="6">
        <f t="shared" ca="1" si="200"/>
        <v>50808</v>
      </c>
      <c r="AY466" s="6">
        <f t="shared" ca="1" si="201"/>
        <v>80377.66</v>
      </c>
      <c r="AZ466" s="6">
        <f t="shared" ca="1" si="202"/>
        <v>59464.499999999993</v>
      </c>
      <c r="BA466" s="6">
        <f t="shared" ca="1" si="203"/>
        <v>0</v>
      </c>
      <c r="BB466" s="6">
        <f t="shared" ca="1" si="204"/>
        <v>0</v>
      </c>
      <c r="BC466" s="6">
        <f t="shared" ca="1" si="205"/>
        <v>0</v>
      </c>
      <c r="BD466" s="6">
        <f t="shared" ca="1" si="206"/>
        <v>0</v>
      </c>
      <c r="BE466" s="6">
        <f t="shared" ca="1" si="207"/>
        <v>0</v>
      </c>
      <c r="BF466" s="6">
        <f t="shared" ca="1" si="214"/>
        <v>0</v>
      </c>
      <c r="BG466" s="6">
        <f t="shared" ca="1" si="215"/>
        <v>0</v>
      </c>
      <c r="BH466" s="6"/>
      <c r="BJ466" s="4">
        <f t="shared" ca="1" si="208"/>
        <v>928150.27</v>
      </c>
      <c r="BL466" s="3">
        <f t="shared" si="209"/>
        <v>42573</v>
      </c>
      <c r="BM466" s="6">
        <f>BM465+SUMIFS('Transactions (Dated)'!G:G,'Transactions (Dated)'!D:D,'Share Values'!AQ466)</f>
        <v>64398.239999999991</v>
      </c>
      <c r="BN466" s="6">
        <f ca="1">BN465+SUMIFS('Transactions (Dated)'!$F:$F,'Transactions (Dated)'!$D:$D,$BL466,'Transactions (Dated)'!$B:$B,BN$11,'Transactions (Dated)'!$C:$C,"Dividend (paid to cash)")*Y466</f>
        <v>0</v>
      </c>
      <c r="BO466" s="6">
        <f ca="1">BO465+SUMIFS('Transactions (Dated)'!$F:$F,'Transactions (Dated)'!$D:$D,$BL466,'Transactions (Dated)'!$B:$B,BO$11,'Transactions (Dated)'!$C:$C,"Dividend (paid to cash)")*Z466</f>
        <v>2421.875</v>
      </c>
      <c r="BP466" s="6">
        <f ca="1">BP465+SUMIFS('Transactions (Dated)'!$F:$F,'Transactions (Dated)'!$D:$D,$BL466,'Transactions (Dated)'!$B:$B,BP$11,'Transactions (Dated)'!$C:$C,"Dividend (paid to cash)")*AA466</f>
        <v>44015.277000000002</v>
      </c>
      <c r="BQ466" s="6">
        <f ca="1">BQ465+SUMIFS('Transactions (Dated)'!$F:$F,'Transactions (Dated)'!$D:$D,$BL466,'Transactions (Dated)'!$B:$B,BQ$11,'Transactions (Dated)'!$C:$C,"Dividend (paid to cash)")*AB466</f>
        <v>397.32000000000005</v>
      </c>
      <c r="BR466" s="6">
        <f ca="1">BR465+SUMIFS('Transactions (Dated)'!$F:$F,'Transactions (Dated)'!$D:$D,$BL466,'Transactions (Dated)'!$B:$B,BR$11,'Transactions (Dated)'!$C:$C,"Dividend (paid to cash)")*AC466</f>
        <v>0</v>
      </c>
      <c r="BS466" s="6">
        <f ca="1">BS465+SUMIFS('Transactions (Dated)'!$F:$F,'Transactions (Dated)'!$D:$D,$BL466,'Transactions (Dated)'!$B:$B,BS$11,'Transactions (Dated)'!$C:$C,"Dividend (paid to cash)")*AD466</f>
        <v>0</v>
      </c>
      <c r="BT466" s="6">
        <f ca="1">BT465+SUMIFS('Transactions (Dated)'!$F:$F,'Transactions (Dated)'!$D:$D,$BL466,'Transactions (Dated)'!$B:$B,BT$11,'Transactions (Dated)'!$C:$C,"Dividend (paid to cash)")*AE466</f>
        <v>1740</v>
      </c>
      <c r="BU466" s="6">
        <f ca="1">BU465+SUMIFS('Transactions (Dated)'!$F:$F,'Transactions (Dated)'!$D:$D,$BL466,'Transactions (Dated)'!$B:$B,BU$11,'Transactions (Dated)'!$C:$C,"Dividend (paid to cash)")*AF466</f>
        <v>0</v>
      </c>
      <c r="BV466" s="6">
        <f ca="1">BV465+SUMIFS('Transactions (Dated)'!$F:$F,'Transactions (Dated)'!$D:$D,$BL466,'Transactions (Dated)'!$B:$B,BV$11,'Transactions (Dated)'!$C:$C,"Dividend (paid to cash)")*AG466</f>
        <v>0</v>
      </c>
      <c r="BW466" s="6">
        <f ca="1">BW465+SUMIFS('Transactions (Dated)'!$F:$F,'Transactions (Dated)'!$D:$D,$BL466,'Transactions (Dated)'!$B:$B,BW$11,'Transactions (Dated)'!$C:$C,"Dividend (paid to cash)")*AH466</f>
        <v>0</v>
      </c>
      <c r="BX466" s="6">
        <f ca="1">BX465+SUMIFS('Transactions (Dated)'!$F:$F,'Transactions (Dated)'!$D:$D,$BL466,'Transactions (Dated)'!$B:$B,BX$11,'Transactions (Dated)'!$C:$C,"Dividend (paid to cash)")*AI466</f>
        <v>0</v>
      </c>
      <c r="BY466" s="6">
        <f ca="1">BY465+SUMIFS('Transactions (Dated)'!$F:$F,'Transactions (Dated)'!$D:$D,$BL466,'Transactions (Dated)'!$B:$B,BY$11,'Transactions (Dated)'!$C:$C,"Dividend (paid to cash)")*AJ466</f>
        <v>0</v>
      </c>
      <c r="BZ466" s="6">
        <f ca="1">BZ465+SUMIFS('Transactions (Dated)'!$F:$F,'Transactions (Dated)'!$D:$D,$BL466,'Transactions (Dated)'!$B:$B,BZ$11,'Transactions (Dated)'!$C:$C,"Dividend (paid to cash)")*AK466</f>
        <v>0</v>
      </c>
      <c r="CA466" s="6">
        <f ca="1">CA465+SUMIFS('Transactions (Dated)'!$F:$F,'Transactions (Dated)'!$D:$D,$BL466,'Transactions (Dated)'!$B:$B,CA$11,'Transactions (Dated)'!$C:$C,"Dividend (paid to cash)")*AL466</f>
        <v>0</v>
      </c>
      <c r="CB466" s="6">
        <v>0</v>
      </c>
      <c r="CC466" s="6">
        <v>0</v>
      </c>
      <c r="CD466" s="6"/>
      <c r="CF466" s="6">
        <f t="shared" ca="1" si="216"/>
        <v>112972.712</v>
      </c>
      <c r="CH466" s="3">
        <f t="shared" si="217"/>
        <v>42573</v>
      </c>
      <c r="CI466" s="4">
        <f t="shared" ca="1" si="210"/>
        <v>928150.27</v>
      </c>
      <c r="CJ466" s="4">
        <f t="shared" ca="1" si="211"/>
        <v>112972.712</v>
      </c>
      <c r="CL466" s="4">
        <f t="shared" ca="1" si="212"/>
        <v>1041122.9820000001</v>
      </c>
    </row>
    <row r="467" spans="2:90" x14ac:dyDescent="0.15">
      <c r="B467" s="3">
        <f t="shared" si="213"/>
        <v>42576</v>
      </c>
      <c r="C467" s="2">
        <v>14498.1</v>
      </c>
      <c r="E467" s="70">
        <v>42576</v>
      </c>
      <c r="F467" s="69">
        <v>9.35</v>
      </c>
      <c r="G467" s="69">
        <v>2.14</v>
      </c>
      <c r="H467" s="69">
        <v>19.57</v>
      </c>
      <c r="I467" s="69">
        <v>40.29</v>
      </c>
      <c r="J467" s="69">
        <v>13.03</v>
      </c>
      <c r="K467" s="69">
        <v>13.98</v>
      </c>
      <c r="L467" s="69">
        <v>17.18</v>
      </c>
      <c r="M467" s="69">
        <v>5.48</v>
      </c>
      <c r="N467" s="69">
        <v>8.65</v>
      </c>
      <c r="O467" s="69">
        <v>9.1732999999999993</v>
      </c>
      <c r="P467" s="69">
        <v>29.57</v>
      </c>
      <c r="Q467" s="69">
        <v>1.0900000000000001</v>
      </c>
      <c r="R467" s="69">
        <v>6.35</v>
      </c>
      <c r="S467" s="69">
        <v>43.5</v>
      </c>
      <c r="T467" s="69"/>
      <c r="U467">
        <v>43.5</v>
      </c>
      <c r="V467" s="4"/>
      <c r="X467" s="3">
        <f t="shared" si="192"/>
        <v>42576</v>
      </c>
      <c r="Y467" s="40">
        <f ca="1">Y466+SUMIFS('Transactions (Dated)'!$E$2:$E$53,'Transactions (Dated)'!$D$2:$D$53,'Share Values'!$X467,'Transactions (Dated)'!$B$2:$B$53,'Share Values'!Y$11,'Transactions (Dated)'!$C$2:$C$53,"Buy")-SUMIFS('Transactions (Dated)'!$E$2:$E$53,'Transactions (Dated)'!$D$2:$D$53,'Share Values'!$X467,'Transactions (Dated)'!$B$2:$B$53,'Share Values'!Y$11,'Transactions (Dated)'!$C$2:$C$53,"Sell")</f>
        <v>4625</v>
      </c>
      <c r="Z467" s="40">
        <f ca="1">Z466+SUMIFS('Transactions (Dated)'!$E$2:$E$53,'Transactions (Dated)'!$D$2:$D$53,'Share Values'!$X467,'Transactions (Dated)'!$B$2:$B$53,'Share Values'!Z$11,'Transactions (Dated)'!$C$2:$C$53,"Buy")-SUMIFS('Transactions (Dated)'!$E$2:$E$53,'Transactions (Dated)'!$D$2:$D$53,'Share Values'!$X467,'Transactions (Dated)'!$B$2:$B$53,'Share Values'!Z$11,'Transactions (Dated)'!$C$2:$C$53,"Sell")</f>
        <v>9375</v>
      </c>
      <c r="AA467" s="40">
        <f ca="1">AA466+SUMIFS('Transactions (Dated)'!$E$2:$E$53,'Transactions (Dated)'!$D$2:$D$53,'Share Values'!$X467,'Transactions (Dated)'!$B$2:$B$53,'Share Values'!AA$11,'Transactions (Dated)'!$C$2:$C$53,"Buy")-SUMIFS('Transactions (Dated)'!$E$2:$E$53,'Transactions (Dated)'!$D$2:$D$53,'Share Values'!$X467,'Transactions (Dated)'!$B$2:$B$53,'Share Values'!AA$11,'Transactions (Dated)'!$C$2:$C$53,"Sell")</f>
        <v>28857</v>
      </c>
      <c r="AB467" s="40">
        <f ca="1">AB466+SUMIFS('Transactions (Dated)'!$E$2:$E$53,'Transactions (Dated)'!$D$2:$D$53,'Share Values'!$X467,'Transactions (Dated)'!$B$2:$B$53,'Share Values'!AB$11,'Transactions (Dated)'!$C$2:$C$53,"Buy")-SUMIFS('Transactions (Dated)'!$E$2:$E$53,'Transactions (Dated)'!$D$2:$D$53,'Share Values'!$X467,'Transactions (Dated)'!$B$2:$B$53,'Share Values'!AB$11,'Transactions (Dated)'!$C$2:$C$53,"Sell")</f>
        <v>1892</v>
      </c>
      <c r="AC467" s="40">
        <f ca="1">AC466+SUMIFS('Transactions (Dated)'!$E$2:$E$53,'Transactions (Dated)'!$D$2:$D$53,'Share Values'!$X467,'Transactions (Dated)'!$B$2:$B$53,'Share Values'!AC$11,'Transactions (Dated)'!$C$2:$C$53,"Buy")-SUMIFS('Transactions (Dated)'!$E$2:$E$53,'Transactions (Dated)'!$D$2:$D$53,'Share Values'!$X467,'Transactions (Dated)'!$B$2:$B$53,'Share Values'!AC$11,'Transactions (Dated)'!$C$2:$C$53,"Sell")</f>
        <v>2348</v>
      </c>
      <c r="AD467" s="40">
        <f ca="1">AD466+SUMIFS('Transactions (Dated)'!$E$2:$E$53,'Transactions (Dated)'!$D$2:$D$53,'Share Values'!$X467,'Transactions (Dated)'!$B$2:$B$53,'Share Values'!AD$11,'Transactions (Dated)'!$C$2:$C$53,"Buy")-SUMIFS('Transactions (Dated)'!$E$2:$E$53,'Transactions (Dated)'!$D$2:$D$53,'Share Values'!$X467,'Transactions (Dated)'!$B$2:$B$53,'Share Values'!AD$11,'Transactions (Dated)'!$C$2:$C$53,"Sell")</f>
        <v>0</v>
      </c>
      <c r="AE467" s="40">
        <f ca="1">AE466+SUMIFS('Transactions (Dated)'!$E$2:$E$53,'Transactions (Dated)'!$D$2:$D$53,'Share Values'!$X467,'Transactions (Dated)'!$B$2:$B$53,'Share Values'!AE$11,'Transactions (Dated)'!$C$2:$C$53,"Buy")-SUMIFS('Transactions (Dated)'!$E$2:$E$53,'Transactions (Dated)'!$D$2:$D$53,'Share Values'!$X467,'Transactions (Dated)'!$B$2:$B$53,'Share Values'!AE$11,'Transactions (Dated)'!$C$2:$C$53,"Sell")</f>
        <v>2900</v>
      </c>
      <c r="AF467" s="40">
        <f ca="1">AF466+SUMIFS('Transactions (Dated)'!$E$2:$E$53,'Transactions (Dated)'!$D$2:$D$53,'Share Values'!$X467,'Transactions (Dated)'!$B$2:$B$53,'Share Values'!AF$11,'Transactions (Dated)'!$C$2:$C$53,"Buy")-SUMIFS('Transactions (Dated)'!$E$2:$E$53,'Transactions (Dated)'!$D$2:$D$53,'Share Values'!$X467,'Transactions (Dated)'!$B$2:$B$53,'Share Values'!AF$11,'Transactions (Dated)'!$C$2:$C$53,"Sell")</f>
        <v>14201</v>
      </c>
      <c r="AG467" s="40">
        <f ca="1">AG466+SUMIFS('Transactions (Dated)'!$E$2:$E$53,'Transactions (Dated)'!$D$2:$D$53,'Share Values'!$X467,'Transactions (Dated)'!$B$2:$B$53,'Share Values'!AG$11,'Transactions (Dated)'!$C$2:$C$53,"Buy")-SUMIFS('Transactions (Dated)'!$E$2:$E$53,'Transactions (Dated)'!$D$2:$D$53,'Share Values'!$X467,'Transactions (Dated)'!$B$2:$B$53,'Share Values'!AG$11,'Transactions (Dated)'!$C$2:$C$53,"Sell")</f>
        <v>6835</v>
      </c>
      <c r="AH467" s="40">
        <f ca="1">AH466+SUMIFS('Transactions (Dated)'!$E$2:$E$53,'Transactions (Dated)'!$D$2:$D$53,'Share Values'!$X467,'Transactions (Dated)'!$B$2:$B$53,'Share Values'!AH$11,'Transactions (Dated)'!$C$2:$C$53,"Buy")-SUMIFS('Transactions (Dated)'!$E$2:$E$53,'Transactions (Dated)'!$D$2:$D$53,'Share Values'!$X467,'Transactions (Dated)'!$B$2:$B$53,'Share Values'!AH$11,'Transactions (Dated)'!$C$2:$C$53,"Sell")</f>
        <v>0</v>
      </c>
      <c r="AI467" s="40">
        <f ca="1">AI466+SUMIFS('Transactions (Dated)'!$E$2:$E$53,'Transactions (Dated)'!$D$2:$D$53,'Share Values'!$X467,'Transactions (Dated)'!$B$2:$B$53,'Share Values'!AI$11,'Transactions (Dated)'!$C$2:$C$53,"Buy")-SUMIFS('Transactions (Dated)'!$E$2:$E$53,'Transactions (Dated)'!$D$2:$D$53,'Share Values'!$X467,'Transactions (Dated)'!$B$2:$B$53,'Share Values'!AI$11,'Transactions (Dated)'!$C$2:$C$53,"Sell")</f>
        <v>0</v>
      </c>
      <c r="AJ467" s="40">
        <f ca="1">AJ466+SUMIFS('Transactions (Dated)'!$E$2:$E$53,'Transactions (Dated)'!$D$2:$D$53,'Share Values'!$X467,'Transactions (Dated)'!$B$2:$B$53,'Share Values'!AJ$11,'Transactions (Dated)'!$C$2:$C$53,"Buy")-SUMIFS('Transactions (Dated)'!$E$2:$E$53,'Transactions (Dated)'!$D$2:$D$53,'Share Values'!$X467,'Transactions (Dated)'!$B$2:$B$53,'Share Values'!AJ$11,'Transactions (Dated)'!$C$2:$C$53,"Sell")</f>
        <v>0</v>
      </c>
      <c r="AK467" s="40">
        <f ca="1">AK466+SUMIFS('Transactions (Dated)'!$E$2:$E$53,'Transactions (Dated)'!$D$2:$D$53,'Share Values'!$X467,'Transactions (Dated)'!$B$2:$B$53,'Share Values'!AK$11,'Transactions (Dated)'!$C$2:$C$53,"Buy")-SUMIFS('Transactions (Dated)'!$E$2:$E$53,'Transactions (Dated)'!$D$2:$D$53,'Share Values'!$X467,'Transactions (Dated)'!$B$2:$B$53,'Share Values'!AK$11,'Transactions (Dated)'!$C$2:$C$53,"Sell")</f>
        <v>0</v>
      </c>
      <c r="AL467" s="40">
        <f ca="1">AL466+SUMIFS('Transactions (Dated)'!$E$2:$E$53,'Transactions (Dated)'!$D$2:$D$53,'Share Values'!$X467,'Transactions (Dated)'!$B$2:$B$53,'Share Values'!AL$11,'Transactions (Dated)'!$C$2:$C$53,"Buy")-SUMIFS('Transactions (Dated)'!$E$2:$E$53,'Transactions (Dated)'!$D$2:$D$53,'Share Values'!$X467,'Transactions (Dated)'!$B$2:$B$53,'Share Values'!AL$11,'Transactions (Dated)'!$C$2:$C$53,"Sell")</f>
        <v>0</v>
      </c>
      <c r="AM467" s="40">
        <f ca="1">AM466+SUMIFS('Transactions (Dated)'!$E$2:$E$53,'Transactions (Dated)'!$D$2:$D$53,'Share Values'!$X467,'Transactions (Dated)'!$B$2:$B$53,'Share Values'!AM$11,'Transactions (Dated)'!$C$2:$C$53,"Buy")-SUMIFS('Transactions (Dated)'!$E$2:$E$53,'Transactions (Dated)'!$D$2:$D$53,'Share Values'!$X467,'Transactions (Dated)'!$B$2:$B$53,'Share Values'!AM$11,'Transactions (Dated)'!$C$2:$C$53,"Sell")</f>
        <v>0</v>
      </c>
      <c r="AN467" s="40">
        <f ca="1">AN466+SUMIFS('Transactions (Dated)'!$E$2:$E$53,'Transactions (Dated)'!$D$2:$D$53,'Share Values'!$X467,'Transactions (Dated)'!$B$2:$B$53,'Share Values'!AN$11,'Transactions (Dated)'!$C$2:$C$53,"Buy")-SUMIFS('Transactions (Dated)'!$E$2:$E$53,'Transactions (Dated)'!$D$2:$D$53,'Share Values'!$X467,'Transactions (Dated)'!$B$2:$B$53,'Share Values'!AN$11,'Transactions (Dated)'!$C$2:$C$53,"Sell")</f>
        <v>0</v>
      </c>
      <c r="AO467" s="40"/>
      <c r="AQ467" s="3">
        <f t="shared" si="193"/>
        <v>42576</v>
      </c>
      <c r="AR467" s="6">
        <f t="shared" ca="1" si="194"/>
        <v>43243.75</v>
      </c>
      <c r="AS467" s="6">
        <f t="shared" ca="1" si="195"/>
        <v>20062.5</v>
      </c>
      <c r="AT467" s="6">
        <f t="shared" ca="1" si="196"/>
        <v>564731.49</v>
      </c>
      <c r="AU467" s="6">
        <f t="shared" ca="1" si="197"/>
        <v>76228.679999999993</v>
      </c>
      <c r="AV467" s="6">
        <f t="shared" ca="1" si="198"/>
        <v>30594.44</v>
      </c>
      <c r="AW467" s="6">
        <f t="shared" ca="1" si="199"/>
        <v>0</v>
      </c>
      <c r="AX467" s="6">
        <f t="shared" ca="1" si="200"/>
        <v>49822</v>
      </c>
      <c r="AY467" s="6">
        <f t="shared" ca="1" si="201"/>
        <v>77821.48000000001</v>
      </c>
      <c r="AZ467" s="6">
        <f t="shared" ca="1" si="202"/>
        <v>59122.75</v>
      </c>
      <c r="BA467" s="6">
        <f t="shared" ca="1" si="203"/>
        <v>0</v>
      </c>
      <c r="BB467" s="6">
        <f t="shared" ca="1" si="204"/>
        <v>0</v>
      </c>
      <c r="BC467" s="6">
        <f t="shared" ca="1" si="205"/>
        <v>0</v>
      </c>
      <c r="BD467" s="6">
        <f t="shared" ca="1" si="206"/>
        <v>0</v>
      </c>
      <c r="BE467" s="6">
        <f t="shared" ca="1" si="207"/>
        <v>0</v>
      </c>
      <c r="BF467" s="6">
        <f t="shared" ca="1" si="214"/>
        <v>0</v>
      </c>
      <c r="BG467" s="6">
        <f t="shared" ca="1" si="215"/>
        <v>0</v>
      </c>
      <c r="BH467" s="6"/>
      <c r="BJ467" s="4">
        <f t="shared" ca="1" si="208"/>
        <v>921627.08999999985</v>
      </c>
      <c r="BL467" s="3">
        <f t="shared" si="209"/>
        <v>42576</v>
      </c>
      <c r="BM467" s="6">
        <f>BM466+SUMIFS('Transactions (Dated)'!G:G,'Transactions (Dated)'!D:D,'Share Values'!AQ467)</f>
        <v>64398.239999999991</v>
      </c>
      <c r="BN467" s="6">
        <f ca="1">BN466+SUMIFS('Transactions (Dated)'!$F:$F,'Transactions (Dated)'!$D:$D,$BL467,'Transactions (Dated)'!$B:$B,BN$11,'Transactions (Dated)'!$C:$C,"Dividend (paid to cash)")*Y467</f>
        <v>0</v>
      </c>
      <c r="BO467" s="6">
        <f ca="1">BO466+SUMIFS('Transactions (Dated)'!$F:$F,'Transactions (Dated)'!$D:$D,$BL467,'Transactions (Dated)'!$B:$B,BO$11,'Transactions (Dated)'!$C:$C,"Dividend (paid to cash)")*Z467</f>
        <v>2421.875</v>
      </c>
      <c r="BP467" s="6">
        <f ca="1">BP466+SUMIFS('Transactions (Dated)'!$F:$F,'Transactions (Dated)'!$D:$D,$BL467,'Transactions (Dated)'!$B:$B,BP$11,'Transactions (Dated)'!$C:$C,"Dividend (paid to cash)")*AA467</f>
        <v>44015.277000000002</v>
      </c>
      <c r="BQ467" s="6">
        <f ca="1">BQ466+SUMIFS('Transactions (Dated)'!$F:$F,'Transactions (Dated)'!$D:$D,$BL467,'Transactions (Dated)'!$B:$B,BQ$11,'Transactions (Dated)'!$C:$C,"Dividend (paid to cash)")*AB467</f>
        <v>397.32000000000005</v>
      </c>
      <c r="BR467" s="6">
        <f ca="1">BR466+SUMIFS('Transactions (Dated)'!$F:$F,'Transactions (Dated)'!$D:$D,$BL467,'Transactions (Dated)'!$B:$B,BR$11,'Transactions (Dated)'!$C:$C,"Dividend (paid to cash)")*AC467</f>
        <v>0</v>
      </c>
      <c r="BS467" s="6">
        <f ca="1">BS466+SUMIFS('Transactions (Dated)'!$F:$F,'Transactions (Dated)'!$D:$D,$BL467,'Transactions (Dated)'!$B:$B,BS$11,'Transactions (Dated)'!$C:$C,"Dividend (paid to cash)")*AD467</f>
        <v>0</v>
      </c>
      <c r="BT467" s="6">
        <f ca="1">BT466+SUMIFS('Transactions (Dated)'!$F:$F,'Transactions (Dated)'!$D:$D,$BL467,'Transactions (Dated)'!$B:$B,BT$11,'Transactions (Dated)'!$C:$C,"Dividend (paid to cash)")*AE467</f>
        <v>1740</v>
      </c>
      <c r="BU467" s="6">
        <f ca="1">BU466+SUMIFS('Transactions (Dated)'!$F:$F,'Transactions (Dated)'!$D:$D,$BL467,'Transactions (Dated)'!$B:$B,BU$11,'Transactions (Dated)'!$C:$C,"Dividend (paid to cash)")*AF467</f>
        <v>0</v>
      </c>
      <c r="BV467" s="6">
        <f ca="1">BV466+SUMIFS('Transactions (Dated)'!$F:$F,'Transactions (Dated)'!$D:$D,$BL467,'Transactions (Dated)'!$B:$B,BV$11,'Transactions (Dated)'!$C:$C,"Dividend (paid to cash)")*AG467</f>
        <v>0</v>
      </c>
      <c r="BW467" s="6">
        <f ca="1">BW466+SUMIFS('Transactions (Dated)'!$F:$F,'Transactions (Dated)'!$D:$D,$BL467,'Transactions (Dated)'!$B:$B,BW$11,'Transactions (Dated)'!$C:$C,"Dividend (paid to cash)")*AH467</f>
        <v>0</v>
      </c>
      <c r="BX467" s="6">
        <f ca="1">BX466+SUMIFS('Transactions (Dated)'!$F:$F,'Transactions (Dated)'!$D:$D,$BL467,'Transactions (Dated)'!$B:$B,BX$11,'Transactions (Dated)'!$C:$C,"Dividend (paid to cash)")*AI467</f>
        <v>0</v>
      </c>
      <c r="BY467" s="6">
        <f ca="1">BY466+SUMIFS('Transactions (Dated)'!$F:$F,'Transactions (Dated)'!$D:$D,$BL467,'Transactions (Dated)'!$B:$B,BY$11,'Transactions (Dated)'!$C:$C,"Dividend (paid to cash)")*AJ467</f>
        <v>0</v>
      </c>
      <c r="BZ467" s="6">
        <f ca="1">BZ466+SUMIFS('Transactions (Dated)'!$F:$F,'Transactions (Dated)'!$D:$D,$BL467,'Transactions (Dated)'!$B:$B,BZ$11,'Transactions (Dated)'!$C:$C,"Dividend (paid to cash)")*AK467</f>
        <v>0</v>
      </c>
      <c r="CA467" s="6">
        <f ca="1">CA466+SUMIFS('Transactions (Dated)'!$F:$F,'Transactions (Dated)'!$D:$D,$BL467,'Transactions (Dated)'!$B:$B,CA$11,'Transactions (Dated)'!$C:$C,"Dividend (paid to cash)")*AL467</f>
        <v>0</v>
      </c>
      <c r="CB467" s="6">
        <v>0</v>
      </c>
      <c r="CC467" s="6">
        <v>0</v>
      </c>
      <c r="CD467" s="6"/>
      <c r="CF467" s="6">
        <f t="shared" ca="1" si="216"/>
        <v>112972.712</v>
      </c>
      <c r="CH467" s="3">
        <f t="shared" si="217"/>
        <v>42576</v>
      </c>
      <c r="CI467" s="4">
        <f t="shared" ca="1" si="210"/>
        <v>921627.08999999985</v>
      </c>
      <c r="CJ467" s="4">
        <f t="shared" ca="1" si="211"/>
        <v>112972.712</v>
      </c>
      <c r="CL467" s="4">
        <f t="shared" ca="1" si="212"/>
        <v>1034599.8019999999</v>
      </c>
    </row>
    <row r="468" spans="2:90" x14ac:dyDescent="0.15">
      <c r="B468" s="3">
        <f t="shared" si="213"/>
        <v>42577</v>
      </c>
      <c r="C468" s="2">
        <v>14550</v>
      </c>
      <c r="E468" s="70">
        <v>42577</v>
      </c>
      <c r="F468" s="69">
        <v>9.5299999999999994</v>
      </c>
      <c r="G468" s="69">
        <v>2.17</v>
      </c>
      <c r="H468" s="69">
        <v>19.63</v>
      </c>
      <c r="I468" s="69">
        <v>39.630000000000003</v>
      </c>
      <c r="J468" s="69">
        <v>13.3</v>
      </c>
      <c r="K468" s="69">
        <v>14.09</v>
      </c>
      <c r="L468" s="69">
        <v>17.489999999999998</v>
      </c>
      <c r="M468" s="69">
        <v>5.5</v>
      </c>
      <c r="N468" s="69">
        <v>8.65</v>
      </c>
      <c r="O468" s="69">
        <v>9.1832999999999991</v>
      </c>
      <c r="P468" s="69">
        <v>29.47</v>
      </c>
      <c r="Q468" s="69">
        <v>1.07</v>
      </c>
      <c r="R468" s="69">
        <v>6.58</v>
      </c>
      <c r="S468" s="69">
        <v>43.33</v>
      </c>
      <c r="T468" s="69"/>
      <c r="U468">
        <v>43.33</v>
      </c>
      <c r="V468" s="4"/>
      <c r="X468" s="3">
        <f t="shared" si="192"/>
        <v>42577</v>
      </c>
      <c r="Y468" s="40">
        <f ca="1">Y467+SUMIFS('Transactions (Dated)'!$E$2:$E$53,'Transactions (Dated)'!$D$2:$D$53,'Share Values'!$X468,'Transactions (Dated)'!$B$2:$B$53,'Share Values'!Y$11,'Transactions (Dated)'!$C$2:$C$53,"Buy")-SUMIFS('Transactions (Dated)'!$E$2:$E$53,'Transactions (Dated)'!$D$2:$D$53,'Share Values'!$X468,'Transactions (Dated)'!$B$2:$B$53,'Share Values'!Y$11,'Transactions (Dated)'!$C$2:$C$53,"Sell")</f>
        <v>4625</v>
      </c>
      <c r="Z468" s="40">
        <f ca="1">Z467+SUMIFS('Transactions (Dated)'!$E$2:$E$53,'Transactions (Dated)'!$D$2:$D$53,'Share Values'!$X468,'Transactions (Dated)'!$B$2:$B$53,'Share Values'!Z$11,'Transactions (Dated)'!$C$2:$C$53,"Buy")-SUMIFS('Transactions (Dated)'!$E$2:$E$53,'Transactions (Dated)'!$D$2:$D$53,'Share Values'!$X468,'Transactions (Dated)'!$B$2:$B$53,'Share Values'!Z$11,'Transactions (Dated)'!$C$2:$C$53,"Sell")</f>
        <v>9375</v>
      </c>
      <c r="AA468" s="40">
        <f ca="1">AA467+SUMIFS('Transactions (Dated)'!$E$2:$E$53,'Transactions (Dated)'!$D$2:$D$53,'Share Values'!$X468,'Transactions (Dated)'!$B$2:$B$53,'Share Values'!AA$11,'Transactions (Dated)'!$C$2:$C$53,"Buy")-SUMIFS('Transactions (Dated)'!$E$2:$E$53,'Transactions (Dated)'!$D$2:$D$53,'Share Values'!$X468,'Transactions (Dated)'!$B$2:$B$53,'Share Values'!AA$11,'Transactions (Dated)'!$C$2:$C$53,"Sell")</f>
        <v>28857</v>
      </c>
      <c r="AB468" s="40">
        <f ca="1">AB467+SUMIFS('Transactions (Dated)'!$E$2:$E$53,'Transactions (Dated)'!$D$2:$D$53,'Share Values'!$X468,'Transactions (Dated)'!$B$2:$B$53,'Share Values'!AB$11,'Transactions (Dated)'!$C$2:$C$53,"Buy")-SUMIFS('Transactions (Dated)'!$E$2:$E$53,'Transactions (Dated)'!$D$2:$D$53,'Share Values'!$X468,'Transactions (Dated)'!$B$2:$B$53,'Share Values'!AB$11,'Transactions (Dated)'!$C$2:$C$53,"Sell")</f>
        <v>1892</v>
      </c>
      <c r="AC468" s="40">
        <f ca="1">AC467+SUMIFS('Transactions (Dated)'!$E$2:$E$53,'Transactions (Dated)'!$D$2:$D$53,'Share Values'!$X468,'Transactions (Dated)'!$B$2:$B$53,'Share Values'!AC$11,'Transactions (Dated)'!$C$2:$C$53,"Buy")-SUMIFS('Transactions (Dated)'!$E$2:$E$53,'Transactions (Dated)'!$D$2:$D$53,'Share Values'!$X468,'Transactions (Dated)'!$B$2:$B$53,'Share Values'!AC$11,'Transactions (Dated)'!$C$2:$C$53,"Sell")</f>
        <v>2348</v>
      </c>
      <c r="AD468" s="40">
        <f ca="1">AD467+SUMIFS('Transactions (Dated)'!$E$2:$E$53,'Transactions (Dated)'!$D$2:$D$53,'Share Values'!$X468,'Transactions (Dated)'!$B$2:$B$53,'Share Values'!AD$11,'Transactions (Dated)'!$C$2:$C$53,"Buy")-SUMIFS('Transactions (Dated)'!$E$2:$E$53,'Transactions (Dated)'!$D$2:$D$53,'Share Values'!$X468,'Transactions (Dated)'!$B$2:$B$53,'Share Values'!AD$11,'Transactions (Dated)'!$C$2:$C$53,"Sell")</f>
        <v>0</v>
      </c>
      <c r="AE468" s="40">
        <f ca="1">AE467+SUMIFS('Transactions (Dated)'!$E$2:$E$53,'Transactions (Dated)'!$D$2:$D$53,'Share Values'!$X468,'Transactions (Dated)'!$B$2:$B$53,'Share Values'!AE$11,'Transactions (Dated)'!$C$2:$C$53,"Buy")-SUMIFS('Transactions (Dated)'!$E$2:$E$53,'Transactions (Dated)'!$D$2:$D$53,'Share Values'!$X468,'Transactions (Dated)'!$B$2:$B$53,'Share Values'!AE$11,'Transactions (Dated)'!$C$2:$C$53,"Sell")</f>
        <v>2900</v>
      </c>
      <c r="AF468" s="40">
        <f ca="1">AF467+SUMIFS('Transactions (Dated)'!$E$2:$E$53,'Transactions (Dated)'!$D$2:$D$53,'Share Values'!$X468,'Transactions (Dated)'!$B$2:$B$53,'Share Values'!AF$11,'Transactions (Dated)'!$C$2:$C$53,"Buy")-SUMIFS('Transactions (Dated)'!$E$2:$E$53,'Transactions (Dated)'!$D$2:$D$53,'Share Values'!$X468,'Transactions (Dated)'!$B$2:$B$53,'Share Values'!AF$11,'Transactions (Dated)'!$C$2:$C$53,"Sell")</f>
        <v>14201</v>
      </c>
      <c r="AG468" s="40">
        <f ca="1">AG467+SUMIFS('Transactions (Dated)'!$E$2:$E$53,'Transactions (Dated)'!$D$2:$D$53,'Share Values'!$X468,'Transactions (Dated)'!$B$2:$B$53,'Share Values'!AG$11,'Transactions (Dated)'!$C$2:$C$53,"Buy")-SUMIFS('Transactions (Dated)'!$E$2:$E$53,'Transactions (Dated)'!$D$2:$D$53,'Share Values'!$X468,'Transactions (Dated)'!$B$2:$B$53,'Share Values'!AG$11,'Transactions (Dated)'!$C$2:$C$53,"Sell")</f>
        <v>6835</v>
      </c>
      <c r="AH468" s="40">
        <f ca="1">AH467+SUMIFS('Transactions (Dated)'!$E$2:$E$53,'Transactions (Dated)'!$D$2:$D$53,'Share Values'!$X468,'Transactions (Dated)'!$B$2:$B$53,'Share Values'!AH$11,'Transactions (Dated)'!$C$2:$C$53,"Buy")-SUMIFS('Transactions (Dated)'!$E$2:$E$53,'Transactions (Dated)'!$D$2:$D$53,'Share Values'!$X468,'Transactions (Dated)'!$B$2:$B$53,'Share Values'!AH$11,'Transactions (Dated)'!$C$2:$C$53,"Sell")</f>
        <v>0</v>
      </c>
      <c r="AI468" s="40">
        <f ca="1">AI467+SUMIFS('Transactions (Dated)'!$E$2:$E$53,'Transactions (Dated)'!$D$2:$D$53,'Share Values'!$X468,'Transactions (Dated)'!$B$2:$B$53,'Share Values'!AI$11,'Transactions (Dated)'!$C$2:$C$53,"Buy")-SUMIFS('Transactions (Dated)'!$E$2:$E$53,'Transactions (Dated)'!$D$2:$D$53,'Share Values'!$X468,'Transactions (Dated)'!$B$2:$B$53,'Share Values'!AI$11,'Transactions (Dated)'!$C$2:$C$53,"Sell")</f>
        <v>0</v>
      </c>
      <c r="AJ468" s="40">
        <f ca="1">AJ467+SUMIFS('Transactions (Dated)'!$E$2:$E$53,'Transactions (Dated)'!$D$2:$D$53,'Share Values'!$X468,'Transactions (Dated)'!$B$2:$B$53,'Share Values'!AJ$11,'Transactions (Dated)'!$C$2:$C$53,"Buy")-SUMIFS('Transactions (Dated)'!$E$2:$E$53,'Transactions (Dated)'!$D$2:$D$53,'Share Values'!$X468,'Transactions (Dated)'!$B$2:$B$53,'Share Values'!AJ$11,'Transactions (Dated)'!$C$2:$C$53,"Sell")</f>
        <v>0</v>
      </c>
      <c r="AK468" s="40">
        <f ca="1">AK467+SUMIFS('Transactions (Dated)'!$E$2:$E$53,'Transactions (Dated)'!$D$2:$D$53,'Share Values'!$X468,'Transactions (Dated)'!$B$2:$B$53,'Share Values'!AK$11,'Transactions (Dated)'!$C$2:$C$53,"Buy")-SUMIFS('Transactions (Dated)'!$E$2:$E$53,'Transactions (Dated)'!$D$2:$D$53,'Share Values'!$X468,'Transactions (Dated)'!$B$2:$B$53,'Share Values'!AK$11,'Transactions (Dated)'!$C$2:$C$53,"Sell")</f>
        <v>0</v>
      </c>
      <c r="AL468" s="40">
        <f ca="1">AL467+SUMIFS('Transactions (Dated)'!$E$2:$E$53,'Transactions (Dated)'!$D$2:$D$53,'Share Values'!$X468,'Transactions (Dated)'!$B$2:$B$53,'Share Values'!AL$11,'Transactions (Dated)'!$C$2:$C$53,"Buy")-SUMIFS('Transactions (Dated)'!$E$2:$E$53,'Transactions (Dated)'!$D$2:$D$53,'Share Values'!$X468,'Transactions (Dated)'!$B$2:$B$53,'Share Values'!AL$11,'Transactions (Dated)'!$C$2:$C$53,"Sell")</f>
        <v>0</v>
      </c>
      <c r="AM468" s="40">
        <f ca="1">AM467+SUMIFS('Transactions (Dated)'!$E$2:$E$53,'Transactions (Dated)'!$D$2:$D$53,'Share Values'!$X468,'Transactions (Dated)'!$B$2:$B$53,'Share Values'!AM$11,'Transactions (Dated)'!$C$2:$C$53,"Buy")-SUMIFS('Transactions (Dated)'!$E$2:$E$53,'Transactions (Dated)'!$D$2:$D$53,'Share Values'!$X468,'Transactions (Dated)'!$B$2:$B$53,'Share Values'!AM$11,'Transactions (Dated)'!$C$2:$C$53,"Sell")</f>
        <v>0</v>
      </c>
      <c r="AN468" s="40">
        <f ca="1">AN467+SUMIFS('Transactions (Dated)'!$E$2:$E$53,'Transactions (Dated)'!$D$2:$D$53,'Share Values'!$X468,'Transactions (Dated)'!$B$2:$B$53,'Share Values'!AN$11,'Transactions (Dated)'!$C$2:$C$53,"Buy")-SUMIFS('Transactions (Dated)'!$E$2:$E$53,'Transactions (Dated)'!$D$2:$D$53,'Share Values'!$X468,'Transactions (Dated)'!$B$2:$B$53,'Share Values'!AN$11,'Transactions (Dated)'!$C$2:$C$53,"Sell")</f>
        <v>0</v>
      </c>
      <c r="AO468" s="40"/>
      <c r="AQ468" s="3">
        <f t="shared" si="193"/>
        <v>42577</v>
      </c>
      <c r="AR468" s="6">
        <f t="shared" ca="1" si="194"/>
        <v>44076.25</v>
      </c>
      <c r="AS468" s="6">
        <f t="shared" ca="1" si="195"/>
        <v>20343.75</v>
      </c>
      <c r="AT468" s="6">
        <f t="shared" ca="1" si="196"/>
        <v>566462.90999999992</v>
      </c>
      <c r="AU468" s="6">
        <f t="shared" ca="1" si="197"/>
        <v>74979.960000000006</v>
      </c>
      <c r="AV468" s="6">
        <f t="shared" ca="1" si="198"/>
        <v>31228.400000000001</v>
      </c>
      <c r="AW468" s="6">
        <f t="shared" ca="1" si="199"/>
        <v>0</v>
      </c>
      <c r="AX468" s="6">
        <f t="shared" ca="1" si="200"/>
        <v>50720.999999999993</v>
      </c>
      <c r="AY468" s="6">
        <f t="shared" ca="1" si="201"/>
        <v>78105.5</v>
      </c>
      <c r="AZ468" s="6">
        <f t="shared" ca="1" si="202"/>
        <v>59122.75</v>
      </c>
      <c r="BA468" s="6">
        <f t="shared" ca="1" si="203"/>
        <v>0</v>
      </c>
      <c r="BB468" s="6">
        <f t="shared" ca="1" si="204"/>
        <v>0</v>
      </c>
      <c r="BC468" s="6">
        <f t="shared" ca="1" si="205"/>
        <v>0</v>
      </c>
      <c r="BD468" s="6">
        <f t="shared" ca="1" si="206"/>
        <v>0</v>
      </c>
      <c r="BE468" s="6">
        <f t="shared" ca="1" si="207"/>
        <v>0</v>
      </c>
      <c r="BF468" s="6">
        <f t="shared" ca="1" si="214"/>
        <v>0</v>
      </c>
      <c r="BG468" s="6">
        <f t="shared" ca="1" si="215"/>
        <v>0</v>
      </c>
      <c r="BH468" s="6"/>
      <c r="BJ468" s="4">
        <f t="shared" ca="1" si="208"/>
        <v>925040.5199999999</v>
      </c>
      <c r="BL468" s="3">
        <f t="shared" si="209"/>
        <v>42577</v>
      </c>
      <c r="BM468" s="6">
        <f>BM467+SUMIFS('Transactions (Dated)'!G:G,'Transactions (Dated)'!D:D,'Share Values'!AQ468)</f>
        <v>64398.239999999991</v>
      </c>
      <c r="BN468" s="6">
        <f ca="1">BN467+SUMIFS('Transactions (Dated)'!$F:$F,'Transactions (Dated)'!$D:$D,$BL468,'Transactions (Dated)'!$B:$B,BN$11,'Transactions (Dated)'!$C:$C,"Dividend (paid to cash)")*Y468</f>
        <v>0</v>
      </c>
      <c r="BO468" s="6">
        <f ca="1">BO467+SUMIFS('Transactions (Dated)'!$F:$F,'Transactions (Dated)'!$D:$D,$BL468,'Transactions (Dated)'!$B:$B,BO$11,'Transactions (Dated)'!$C:$C,"Dividend (paid to cash)")*Z468</f>
        <v>2421.875</v>
      </c>
      <c r="BP468" s="6">
        <f ca="1">BP467+SUMIFS('Transactions (Dated)'!$F:$F,'Transactions (Dated)'!$D:$D,$BL468,'Transactions (Dated)'!$B:$B,BP$11,'Transactions (Dated)'!$C:$C,"Dividend (paid to cash)")*AA468</f>
        <v>44015.277000000002</v>
      </c>
      <c r="BQ468" s="6">
        <f ca="1">BQ467+SUMIFS('Transactions (Dated)'!$F:$F,'Transactions (Dated)'!$D:$D,$BL468,'Transactions (Dated)'!$B:$B,BQ$11,'Transactions (Dated)'!$C:$C,"Dividend (paid to cash)")*AB468</f>
        <v>397.32000000000005</v>
      </c>
      <c r="BR468" s="6">
        <f ca="1">BR467+SUMIFS('Transactions (Dated)'!$F:$F,'Transactions (Dated)'!$D:$D,$BL468,'Transactions (Dated)'!$B:$B,BR$11,'Transactions (Dated)'!$C:$C,"Dividend (paid to cash)")*AC468</f>
        <v>0</v>
      </c>
      <c r="BS468" s="6">
        <f ca="1">BS467+SUMIFS('Transactions (Dated)'!$F:$F,'Transactions (Dated)'!$D:$D,$BL468,'Transactions (Dated)'!$B:$B,BS$11,'Transactions (Dated)'!$C:$C,"Dividend (paid to cash)")*AD468</f>
        <v>0</v>
      </c>
      <c r="BT468" s="6">
        <f ca="1">BT467+SUMIFS('Transactions (Dated)'!$F:$F,'Transactions (Dated)'!$D:$D,$BL468,'Transactions (Dated)'!$B:$B,BT$11,'Transactions (Dated)'!$C:$C,"Dividend (paid to cash)")*AE468</f>
        <v>1740</v>
      </c>
      <c r="BU468" s="6">
        <f ca="1">BU467+SUMIFS('Transactions (Dated)'!$F:$F,'Transactions (Dated)'!$D:$D,$BL468,'Transactions (Dated)'!$B:$B,BU$11,'Transactions (Dated)'!$C:$C,"Dividend (paid to cash)")*AF468</f>
        <v>0</v>
      </c>
      <c r="BV468" s="6">
        <f ca="1">BV467+SUMIFS('Transactions (Dated)'!$F:$F,'Transactions (Dated)'!$D:$D,$BL468,'Transactions (Dated)'!$B:$B,BV$11,'Transactions (Dated)'!$C:$C,"Dividend (paid to cash)")*AG468</f>
        <v>0</v>
      </c>
      <c r="BW468" s="6">
        <f ca="1">BW467+SUMIFS('Transactions (Dated)'!$F:$F,'Transactions (Dated)'!$D:$D,$BL468,'Transactions (Dated)'!$B:$B,BW$11,'Transactions (Dated)'!$C:$C,"Dividend (paid to cash)")*AH468</f>
        <v>0</v>
      </c>
      <c r="BX468" s="6">
        <f ca="1">BX467+SUMIFS('Transactions (Dated)'!$F:$F,'Transactions (Dated)'!$D:$D,$BL468,'Transactions (Dated)'!$B:$B,BX$11,'Transactions (Dated)'!$C:$C,"Dividend (paid to cash)")*AI468</f>
        <v>0</v>
      </c>
      <c r="BY468" s="6">
        <f ca="1">BY467+SUMIFS('Transactions (Dated)'!$F:$F,'Transactions (Dated)'!$D:$D,$BL468,'Transactions (Dated)'!$B:$B,BY$11,'Transactions (Dated)'!$C:$C,"Dividend (paid to cash)")*AJ468</f>
        <v>0</v>
      </c>
      <c r="BZ468" s="6">
        <f ca="1">BZ467+SUMIFS('Transactions (Dated)'!$F:$F,'Transactions (Dated)'!$D:$D,$BL468,'Transactions (Dated)'!$B:$B,BZ$11,'Transactions (Dated)'!$C:$C,"Dividend (paid to cash)")*AK468</f>
        <v>0</v>
      </c>
      <c r="CA468" s="6">
        <f ca="1">CA467+SUMIFS('Transactions (Dated)'!$F:$F,'Transactions (Dated)'!$D:$D,$BL468,'Transactions (Dated)'!$B:$B,CA$11,'Transactions (Dated)'!$C:$C,"Dividend (paid to cash)")*AL468</f>
        <v>0</v>
      </c>
      <c r="CB468" s="6">
        <v>0</v>
      </c>
      <c r="CC468" s="6">
        <v>0</v>
      </c>
      <c r="CD468" s="6"/>
      <c r="CF468" s="6">
        <f t="shared" ca="1" si="216"/>
        <v>112972.712</v>
      </c>
      <c r="CH468" s="3">
        <f t="shared" si="217"/>
        <v>42577</v>
      </c>
      <c r="CI468" s="4">
        <f t="shared" ca="1" si="210"/>
        <v>925040.5199999999</v>
      </c>
      <c r="CJ468" s="4">
        <f t="shared" ca="1" si="211"/>
        <v>112972.712</v>
      </c>
      <c r="CL468" s="4">
        <f t="shared" ca="1" si="212"/>
        <v>1038013.2319999998</v>
      </c>
    </row>
    <row r="469" spans="2:90" x14ac:dyDescent="0.15">
      <c r="B469" s="3">
        <f t="shared" si="213"/>
        <v>42578</v>
      </c>
      <c r="C469" s="2">
        <v>14546.5</v>
      </c>
      <c r="E469" s="70">
        <v>42578</v>
      </c>
      <c r="F469" s="69">
        <v>9.98</v>
      </c>
      <c r="G469" s="69">
        <v>2.15</v>
      </c>
      <c r="H469" s="69">
        <v>19.64</v>
      </c>
      <c r="I469" s="69">
        <v>39.979999999999997</v>
      </c>
      <c r="J469" s="69">
        <v>13.6</v>
      </c>
      <c r="K469" s="69">
        <v>14.05</v>
      </c>
      <c r="L469" s="69">
        <v>17.7</v>
      </c>
      <c r="M469" s="69">
        <v>5.88</v>
      </c>
      <c r="N469" s="69">
        <v>8.33</v>
      </c>
      <c r="O469" s="69">
        <v>9.2166999999999994</v>
      </c>
      <c r="P469" s="69">
        <v>25.64</v>
      </c>
      <c r="Q469" s="69">
        <v>1.05</v>
      </c>
      <c r="R469" s="69">
        <v>6.57</v>
      </c>
      <c r="S469" s="69">
        <v>42.93</v>
      </c>
      <c r="T469" s="69"/>
      <c r="U469">
        <v>42.93</v>
      </c>
      <c r="V469" s="4"/>
      <c r="X469" s="3">
        <f t="shared" si="192"/>
        <v>42578</v>
      </c>
      <c r="Y469" s="40">
        <f ca="1">Y468+SUMIFS('Transactions (Dated)'!$E$2:$E$53,'Transactions (Dated)'!$D$2:$D$53,'Share Values'!$X469,'Transactions (Dated)'!$B$2:$B$53,'Share Values'!Y$11,'Transactions (Dated)'!$C$2:$C$53,"Buy")-SUMIFS('Transactions (Dated)'!$E$2:$E$53,'Transactions (Dated)'!$D$2:$D$53,'Share Values'!$X469,'Transactions (Dated)'!$B$2:$B$53,'Share Values'!Y$11,'Transactions (Dated)'!$C$2:$C$53,"Sell")</f>
        <v>4625</v>
      </c>
      <c r="Z469" s="40">
        <f ca="1">Z468+SUMIFS('Transactions (Dated)'!$E$2:$E$53,'Transactions (Dated)'!$D$2:$D$53,'Share Values'!$X469,'Transactions (Dated)'!$B$2:$B$53,'Share Values'!Z$11,'Transactions (Dated)'!$C$2:$C$53,"Buy")-SUMIFS('Transactions (Dated)'!$E$2:$E$53,'Transactions (Dated)'!$D$2:$D$53,'Share Values'!$X469,'Transactions (Dated)'!$B$2:$B$53,'Share Values'!Z$11,'Transactions (Dated)'!$C$2:$C$53,"Sell")</f>
        <v>9375</v>
      </c>
      <c r="AA469" s="40">
        <f ca="1">AA468+SUMIFS('Transactions (Dated)'!$E$2:$E$53,'Transactions (Dated)'!$D$2:$D$53,'Share Values'!$X469,'Transactions (Dated)'!$B$2:$B$53,'Share Values'!AA$11,'Transactions (Dated)'!$C$2:$C$53,"Buy")-SUMIFS('Transactions (Dated)'!$E$2:$E$53,'Transactions (Dated)'!$D$2:$D$53,'Share Values'!$X469,'Transactions (Dated)'!$B$2:$B$53,'Share Values'!AA$11,'Transactions (Dated)'!$C$2:$C$53,"Sell")</f>
        <v>28857</v>
      </c>
      <c r="AB469" s="40">
        <f ca="1">AB468+SUMIFS('Transactions (Dated)'!$E$2:$E$53,'Transactions (Dated)'!$D$2:$D$53,'Share Values'!$X469,'Transactions (Dated)'!$B$2:$B$53,'Share Values'!AB$11,'Transactions (Dated)'!$C$2:$C$53,"Buy")-SUMIFS('Transactions (Dated)'!$E$2:$E$53,'Transactions (Dated)'!$D$2:$D$53,'Share Values'!$X469,'Transactions (Dated)'!$B$2:$B$53,'Share Values'!AB$11,'Transactions (Dated)'!$C$2:$C$53,"Sell")</f>
        <v>1892</v>
      </c>
      <c r="AC469" s="40">
        <f ca="1">AC468+SUMIFS('Transactions (Dated)'!$E$2:$E$53,'Transactions (Dated)'!$D$2:$D$53,'Share Values'!$X469,'Transactions (Dated)'!$B$2:$B$53,'Share Values'!AC$11,'Transactions (Dated)'!$C$2:$C$53,"Buy")-SUMIFS('Transactions (Dated)'!$E$2:$E$53,'Transactions (Dated)'!$D$2:$D$53,'Share Values'!$X469,'Transactions (Dated)'!$B$2:$B$53,'Share Values'!AC$11,'Transactions (Dated)'!$C$2:$C$53,"Sell")</f>
        <v>2348</v>
      </c>
      <c r="AD469" s="40">
        <f ca="1">AD468+SUMIFS('Transactions (Dated)'!$E$2:$E$53,'Transactions (Dated)'!$D$2:$D$53,'Share Values'!$X469,'Transactions (Dated)'!$B$2:$B$53,'Share Values'!AD$11,'Transactions (Dated)'!$C$2:$C$53,"Buy")-SUMIFS('Transactions (Dated)'!$E$2:$E$53,'Transactions (Dated)'!$D$2:$D$53,'Share Values'!$X469,'Transactions (Dated)'!$B$2:$B$53,'Share Values'!AD$11,'Transactions (Dated)'!$C$2:$C$53,"Sell")</f>
        <v>0</v>
      </c>
      <c r="AE469" s="40">
        <f ca="1">AE468+SUMIFS('Transactions (Dated)'!$E$2:$E$53,'Transactions (Dated)'!$D$2:$D$53,'Share Values'!$X469,'Transactions (Dated)'!$B$2:$B$53,'Share Values'!AE$11,'Transactions (Dated)'!$C$2:$C$53,"Buy")-SUMIFS('Transactions (Dated)'!$E$2:$E$53,'Transactions (Dated)'!$D$2:$D$53,'Share Values'!$X469,'Transactions (Dated)'!$B$2:$B$53,'Share Values'!AE$11,'Transactions (Dated)'!$C$2:$C$53,"Sell")</f>
        <v>2900</v>
      </c>
      <c r="AF469" s="40">
        <f ca="1">AF468+SUMIFS('Transactions (Dated)'!$E$2:$E$53,'Transactions (Dated)'!$D$2:$D$53,'Share Values'!$X469,'Transactions (Dated)'!$B$2:$B$53,'Share Values'!AF$11,'Transactions (Dated)'!$C$2:$C$53,"Buy")-SUMIFS('Transactions (Dated)'!$E$2:$E$53,'Transactions (Dated)'!$D$2:$D$53,'Share Values'!$X469,'Transactions (Dated)'!$B$2:$B$53,'Share Values'!AF$11,'Transactions (Dated)'!$C$2:$C$53,"Sell")</f>
        <v>14201</v>
      </c>
      <c r="AG469" s="40">
        <f ca="1">AG468+SUMIFS('Transactions (Dated)'!$E$2:$E$53,'Transactions (Dated)'!$D$2:$D$53,'Share Values'!$X469,'Transactions (Dated)'!$B$2:$B$53,'Share Values'!AG$11,'Transactions (Dated)'!$C$2:$C$53,"Buy")-SUMIFS('Transactions (Dated)'!$E$2:$E$53,'Transactions (Dated)'!$D$2:$D$53,'Share Values'!$X469,'Transactions (Dated)'!$B$2:$B$53,'Share Values'!AG$11,'Transactions (Dated)'!$C$2:$C$53,"Sell")</f>
        <v>6835</v>
      </c>
      <c r="AH469" s="40">
        <f ca="1">AH468+SUMIFS('Transactions (Dated)'!$E$2:$E$53,'Transactions (Dated)'!$D$2:$D$53,'Share Values'!$X469,'Transactions (Dated)'!$B$2:$B$53,'Share Values'!AH$11,'Transactions (Dated)'!$C$2:$C$53,"Buy")-SUMIFS('Transactions (Dated)'!$E$2:$E$53,'Transactions (Dated)'!$D$2:$D$53,'Share Values'!$X469,'Transactions (Dated)'!$B$2:$B$53,'Share Values'!AH$11,'Transactions (Dated)'!$C$2:$C$53,"Sell")</f>
        <v>0</v>
      </c>
      <c r="AI469" s="40">
        <f ca="1">AI468+SUMIFS('Transactions (Dated)'!$E$2:$E$53,'Transactions (Dated)'!$D$2:$D$53,'Share Values'!$X469,'Transactions (Dated)'!$B$2:$B$53,'Share Values'!AI$11,'Transactions (Dated)'!$C$2:$C$53,"Buy")-SUMIFS('Transactions (Dated)'!$E$2:$E$53,'Transactions (Dated)'!$D$2:$D$53,'Share Values'!$X469,'Transactions (Dated)'!$B$2:$B$53,'Share Values'!AI$11,'Transactions (Dated)'!$C$2:$C$53,"Sell")</f>
        <v>0</v>
      </c>
      <c r="AJ469" s="40">
        <f ca="1">AJ468+SUMIFS('Transactions (Dated)'!$E$2:$E$53,'Transactions (Dated)'!$D$2:$D$53,'Share Values'!$X469,'Transactions (Dated)'!$B$2:$B$53,'Share Values'!AJ$11,'Transactions (Dated)'!$C$2:$C$53,"Buy")-SUMIFS('Transactions (Dated)'!$E$2:$E$53,'Transactions (Dated)'!$D$2:$D$53,'Share Values'!$X469,'Transactions (Dated)'!$B$2:$B$53,'Share Values'!AJ$11,'Transactions (Dated)'!$C$2:$C$53,"Sell")</f>
        <v>0</v>
      </c>
      <c r="AK469" s="40">
        <f ca="1">AK468+SUMIFS('Transactions (Dated)'!$E$2:$E$53,'Transactions (Dated)'!$D$2:$D$53,'Share Values'!$X469,'Transactions (Dated)'!$B$2:$B$53,'Share Values'!AK$11,'Transactions (Dated)'!$C$2:$C$53,"Buy")-SUMIFS('Transactions (Dated)'!$E$2:$E$53,'Transactions (Dated)'!$D$2:$D$53,'Share Values'!$X469,'Transactions (Dated)'!$B$2:$B$53,'Share Values'!AK$11,'Transactions (Dated)'!$C$2:$C$53,"Sell")</f>
        <v>0</v>
      </c>
      <c r="AL469" s="40">
        <f ca="1">AL468+SUMIFS('Transactions (Dated)'!$E$2:$E$53,'Transactions (Dated)'!$D$2:$D$53,'Share Values'!$X469,'Transactions (Dated)'!$B$2:$B$53,'Share Values'!AL$11,'Transactions (Dated)'!$C$2:$C$53,"Buy")-SUMIFS('Transactions (Dated)'!$E$2:$E$53,'Transactions (Dated)'!$D$2:$D$53,'Share Values'!$X469,'Transactions (Dated)'!$B$2:$B$53,'Share Values'!AL$11,'Transactions (Dated)'!$C$2:$C$53,"Sell")</f>
        <v>0</v>
      </c>
      <c r="AM469" s="40">
        <f ca="1">AM468+SUMIFS('Transactions (Dated)'!$E$2:$E$53,'Transactions (Dated)'!$D$2:$D$53,'Share Values'!$X469,'Transactions (Dated)'!$B$2:$B$53,'Share Values'!AM$11,'Transactions (Dated)'!$C$2:$C$53,"Buy")-SUMIFS('Transactions (Dated)'!$E$2:$E$53,'Transactions (Dated)'!$D$2:$D$53,'Share Values'!$X469,'Transactions (Dated)'!$B$2:$B$53,'Share Values'!AM$11,'Transactions (Dated)'!$C$2:$C$53,"Sell")</f>
        <v>0</v>
      </c>
      <c r="AN469" s="40">
        <f ca="1">AN468+SUMIFS('Transactions (Dated)'!$E$2:$E$53,'Transactions (Dated)'!$D$2:$D$53,'Share Values'!$X469,'Transactions (Dated)'!$B$2:$B$53,'Share Values'!AN$11,'Transactions (Dated)'!$C$2:$C$53,"Buy")-SUMIFS('Transactions (Dated)'!$E$2:$E$53,'Transactions (Dated)'!$D$2:$D$53,'Share Values'!$X469,'Transactions (Dated)'!$B$2:$B$53,'Share Values'!AN$11,'Transactions (Dated)'!$C$2:$C$53,"Sell")</f>
        <v>0</v>
      </c>
      <c r="AO469" s="40"/>
      <c r="AQ469" s="3">
        <f t="shared" si="193"/>
        <v>42578</v>
      </c>
      <c r="AR469" s="6">
        <f t="shared" ca="1" si="194"/>
        <v>46157.5</v>
      </c>
      <c r="AS469" s="6">
        <f t="shared" ca="1" si="195"/>
        <v>20156.25</v>
      </c>
      <c r="AT469" s="6">
        <f t="shared" ca="1" si="196"/>
        <v>566751.48</v>
      </c>
      <c r="AU469" s="6">
        <f t="shared" ca="1" si="197"/>
        <v>75642.159999999989</v>
      </c>
      <c r="AV469" s="6">
        <f t="shared" ca="1" si="198"/>
        <v>31932.799999999999</v>
      </c>
      <c r="AW469" s="6">
        <f t="shared" ca="1" si="199"/>
        <v>0</v>
      </c>
      <c r="AX469" s="6">
        <f t="shared" ca="1" si="200"/>
        <v>51330</v>
      </c>
      <c r="AY469" s="6">
        <f t="shared" ca="1" si="201"/>
        <v>83501.88</v>
      </c>
      <c r="AZ469" s="6">
        <f t="shared" ca="1" si="202"/>
        <v>56935.55</v>
      </c>
      <c r="BA469" s="6">
        <f t="shared" ca="1" si="203"/>
        <v>0</v>
      </c>
      <c r="BB469" s="6">
        <f t="shared" ca="1" si="204"/>
        <v>0</v>
      </c>
      <c r="BC469" s="6">
        <f t="shared" ca="1" si="205"/>
        <v>0</v>
      </c>
      <c r="BD469" s="6">
        <f t="shared" ca="1" si="206"/>
        <v>0</v>
      </c>
      <c r="BE469" s="6">
        <f t="shared" ca="1" si="207"/>
        <v>0</v>
      </c>
      <c r="BF469" s="6">
        <f t="shared" ca="1" si="214"/>
        <v>0</v>
      </c>
      <c r="BG469" s="6">
        <f t="shared" ca="1" si="215"/>
        <v>0</v>
      </c>
      <c r="BH469" s="6"/>
      <c r="BJ469" s="4">
        <f t="shared" ca="1" si="208"/>
        <v>932407.62000000011</v>
      </c>
      <c r="BL469" s="3">
        <f t="shared" si="209"/>
        <v>42578</v>
      </c>
      <c r="BM469" s="6">
        <f>BM468+SUMIFS('Transactions (Dated)'!G:G,'Transactions (Dated)'!D:D,'Share Values'!AQ469)</f>
        <v>64398.239999999991</v>
      </c>
      <c r="BN469" s="6">
        <f ca="1">BN468+SUMIFS('Transactions (Dated)'!$F:$F,'Transactions (Dated)'!$D:$D,$BL469,'Transactions (Dated)'!$B:$B,BN$11,'Transactions (Dated)'!$C:$C,"Dividend (paid to cash)")*Y469</f>
        <v>0</v>
      </c>
      <c r="BO469" s="6">
        <f ca="1">BO468+SUMIFS('Transactions (Dated)'!$F:$F,'Transactions (Dated)'!$D:$D,$BL469,'Transactions (Dated)'!$B:$B,BO$11,'Transactions (Dated)'!$C:$C,"Dividend (paid to cash)")*Z469</f>
        <v>2421.875</v>
      </c>
      <c r="BP469" s="6">
        <f ca="1">BP468+SUMIFS('Transactions (Dated)'!$F:$F,'Transactions (Dated)'!$D:$D,$BL469,'Transactions (Dated)'!$B:$B,BP$11,'Transactions (Dated)'!$C:$C,"Dividend (paid to cash)")*AA469</f>
        <v>44015.277000000002</v>
      </c>
      <c r="BQ469" s="6">
        <f ca="1">BQ468+SUMIFS('Transactions (Dated)'!$F:$F,'Transactions (Dated)'!$D:$D,$BL469,'Transactions (Dated)'!$B:$B,BQ$11,'Transactions (Dated)'!$C:$C,"Dividend (paid to cash)")*AB469</f>
        <v>397.32000000000005</v>
      </c>
      <c r="BR469" s="6">
        <f ca="1">BR468+SUMIFS('Transactions (Dated)'!$F:$F,'Transactions (Dated)'!$D:$D,$BL469,'Transactions (Dated)'!$B:$B,BR$11,'Transactions (Dated)'!$C:$C,"Dividend (paid to cash)")*AC469</f>
        <v>0</v>
      </c>
      <c r="BS469" s="6">
        <f ca="1">BS468+SUMIFS('Transactions (Dated)'!$F:$F,'Transactions (Dated)'!$D:$D,$BL469,'Transactions (Dated)'!$B:$B,BS$11,'Transactions (Dated)'!$C:$C,"Dividend (paid to cash)")*AD469</f>
        <v>0</v>
      </c>
      <c r="BT469" s="6">
        <f ca="1">BT468+SUMIFS('Transactions (Dated)'!$F:$F,'Transactions (Dated)'!$D:$D,$BL469,'Transactions (Dated)'!$B:$B,BT$11,'Transactions (Dated)'!$C:$C,"Dividend (paid to cash)")*AE469</f>
        <v>1740</v>
      </c>
      <c r="BU469" s="6">
        <f ca="1">BU468+SUMIFS('Transactions (Dated)'!$F:$F,'Transactions (Dated)'!$D:$D,$BL469,'Transactions (Dated)'!$B:$B,BU$11,'Transactions (Dated)'!$C:$C,"Dividend (paid to cash)")*AF469</f>
        <v>0</v>
      </c>
      <c r="BV469" s="6">
        <f ca="1">BV468+SUMIFS('Transactions (Dated)'!$F:$F,'Transactions (Dated)'!$D:$D,$BL469,'Transactions (Dated)'!$B:$B,BV$11,'Transactions (Dated)'!$C:$C,"Dividend (paid to cash)")*AG469</f>
        <v>0</v>
      </c>
      <c r="BW469" s="6">
        <f ca="1">BW468+SUMIFS('Transactions (Dated)'!$F:$F,'Transactions (Dated)'!$D:$D,$BL469,'Transactions (Dated)'!$B:$B,BW$11,'Transactions (Dated)'!$C:$C,"Dividend (paid to cash)")*AH469</f>
        <v>0</v>
      </c>
      <c r="BX469" s="6">
        <f ca="1">BX468+SUMIFS('Transactions (Dated)'!$F:$F,'Transactions (Dated)'!$D:$D,$BL469,'Transactions (Dated)'!$B:$B,BX$11,'Transactions (Dated)'!$C:$C,"Dividend (paid to cash)")*AI469</f>
        <v>0</v>
      </c>
      <c r="BY469" s="6">
        <f ca="1">BY468+SUMIFS('Transactions (Dated)'!$F:$F,'Transactions (Dated)'!$D:$D,$BL469,'Transactions (Dated)'!$B:$B,BY$11,'Transactions (Dated)'!$C:$C,"Dividend (paid to cash)")*AJ469</f>
        <v>0</v>
      </c>
      <c r="BZ469" s="6">
        <f ca="1">BZ468+SUMIFS('Transactions (Dated)'!$F:$F,'Transactions (Dated)'!$D:$D,$BL469,'Transactions (Dated)'!$B:$B,BZ$11,'Transactions (Dated)'!$C:$C,"Dividend (paid to cash)")*AK469</f>
        <v>0</v>
      </c>
      <c r="CA469" s="6">
        <f ca="1">CA468+SUMIFS('Transactions (Dated)'!$F:$F,'Transactions (Dated)'!$D:$D,$BL469,'Transactions (Dated)'!$B:$B,CA$11,'Transactions (Dated)'!$C:$C,"Dividend (paid to cash)")*AL469</f>
        <v>0</v>
      </c>
      <c r="CB469" s="6">
        <v>0</v>
      </c>
      <c r="CC469" s="6">
        <v>0</v>
      </c>
      <c r="CD469" s="6"/>
      <c r="CF469" s="6">
        <f t="shared" ca="1" si="216"/>
        <v>112972.712</v>
      </c>
      <c r="CH469" s="3">
        <f t="shared" si="217"/>
        <v>42578</v>
      </c>
      <c r="CI469" s="4">
        <f t="shared" ca="1" si="210"/>
        <v>932407.62000000011</v>
      </c>
      <c r="CJ469" s="4">
        <f t="shared" ca="1" si="211"/>
        <v>112972.712</v>
      </c>
      <c r="CL469" s="4">
        <f t="shared" ca="1" si="212"/>
        <v>1045380.3320000002</v>
      </c>
    </row>
    <row r="470" spans="2:90" x14ac:dyDescent="0.15">
      <c r="B470" s="3">
        <f t="shared" si="213"/>
        <v>42579</v>
      </c>
      <c r="C470" s="2">
        <v>14552.7</v>
      </c>
      <c r="E470" s="70">
        <v>42579</v>
      </c>
      <c r="F470" s="69">
        <v>10.029999999999999</v>
      </c>
      <c r="G470" s="69">
        <v>2.16</v>
      </c>
      <c r="H470" s="69">
        <v>19.654399999999999</v>
      </c>
      <c r="I470" s="69">
        <v>39.799999999999997</v>
      </c>
      <c r="J470" s="69">
        <v>13.55</v>
      </c>
      <c r="K470" s="69">
        <v>13.9</v>
      </c>
      <c r="L470" s="69">
        <v>17.670000000000002</v>
      </c>
      <c r="M470" s="69">
        <v>5.92</v>
      </c>
      <c r="N470" s="69">
        <v>8.33</v>
      </c>
      <c r="O470" s="69">
        <v>9.1</v>
      </c>
      <c r="P470" s="69">
        <v>23.97</v>
      </c>
      <c r="Q470" s="69">
        <v>1.06</v>
      </c>
      <c r="R470" s="69">
        <v>6.67</v>
      </c>
      <c r="S470" s="69">
        <v>43.3</v>
      </c>
      <c r="T470" s="69"/>
      <c r="U470">
        <v>43.3</v>
      </c>
      <c r="V470" s="4"/>
      <c r="X470" s="3">
        <f t="shared" si="192"/>
        <v>42579</v>
      </c>
      <c r="Y470" s="40">
        <f ca="1">Y469+SUMIFS('Transactions (Dated)'!$E$2:$E$53,'Transactions (Dated)'!$D$2:$D$53,'Share Values'!$X470,'Transactions (Dated)'!$B$2:$B$53,'Share Values'!Y$11,'Transactions (Dated)'!$C$2:$C$53,"Buy")-SUMIFS('Transactions (Dated)'!$E$2:$E$53,'Transactions (Dated)'!$D$2:$D$53,'Share Values'!$X470,'Transactions (Dated)'!$B$2:$B$53,'Share Values'!Y$11,'Transactions (Dated)'!$C$2:$C$53,"Sell")</f>
        <v>4625</v>
      </c>
      <c r="Z470" s="40">
        <f ca="1">Z469+SUMIFS('Transactions (Dated)'!$E$2:$E$53,'Transactions (Dated)'!$D$2:$D$53,'Share Values'!$X470,'Transactions (Dated)'!$B$2:$B$53,'Share Values'!Z$11,'Transactions (Dated)'!$C$2:$C$53,"Buy")-SUMIFS('Transactions (Dated)'!$E$2:$E$53,'Transactions (Dated)'!$D$2:$D$53,'Share Values'!$X470,'Transactions (Dated)'!$B$2:$B$53,'Share Values'!Z$11,'Transactions (Dated)'!$C$2:$C$53,"Sell")</f>
        <v>9375</v>
      </c>
      <c r="AA470" s="40">
        <f ca="1">AA469+SUMIFS('Transactions (Dated)'!$E$2:$E$53,'Transactions (Dated)'!$D$2:$D$53,'Share Values'!$X470,'Transactions (Dated)'!$B$2:$B$53,'Share Values'!AA$11,'Transactions (Dated)'!$C$2:$C$53,"Buy")-SUMIFS('Transactions (Dated)'!$E$2:$E$53,'Transactions (Dated)'!$D$2:$D$53,'Share Values'!$X470,'Transactions (Dated)'!$B$2:$B$53,'Share Values'!AA$11,'Transactions (Dated)'!$C$2:$C$53,"Sell")</f>
        <v>28857</v>
      </c>
      <c r="AB470" s="40">
        <f ca="1">AB469+SUMIFS('Transactions (Dated)'!$E$2:$E$53,'Transactions (Dated)'!$D$2:$D$53,'Share Values'!$X470,'Transactions (Dated)'!$B$2:$B$53,'Share Values'!AB$11,'Transactions (Dated)'!$C$2:$C$53,"Buy")-SUMIFS('Transactions (Dated)'!$E$2:$E$53,'Transactions (Dated)'!$D$2:$D$53,'Share Values'!$X470,'Transactions (Dated)'!$B$2:$B$53,'Share Values'!AB$11,'Transactions (Dated)'!$C$2:$C$53,"Sell")</f>
        <v>1892</v>
      </c>
      <c r="AC470" s="40">
        <f ca="1">AC469+SUMIFS('Transactions (Dated)'!$E$2:$E$53,'Transactions (Dated)'!$D$2:$D$53,'Share Values'!$X470,'Transactions (Dated)'!$B$2:$B$53,'Share Values'!AC$11,'Transactions (Dated)'!$C$2:$C$53,"Buy")-SUMIFS('Transactions (Dated)'!$E$2:$E$53,'Transactions (Dated)'!$D$2:$D$53,'Share Values'!$X470,'Transactions (Dated)'!$B$2:$B$53,'Share Values'!AC$11,'Transactions (Dated)'!$C$2:$C$53,"Sell")</f>
        <v>2348</v>
      </c>
      <c r="AD470" s="40">
        <f ca="1">AD469+SUMIFS('Transactions (Dated)'!$E$2:$E$53,'Transactions (Dated)'!$D$2:$D$53,'Share Values'!$X470,'Transactions (Dated)'!$B$2:$B$53,'Share Values'!AD$11,'Transactions (Dated)'!$C$2:$C$53,"Buy")-SUMIFS('Transactions (Dated)'!$E$2:$E$53,'Transactions (Dated)'!$D$2:$D$53,'Share Values'!$X470,'Transactions (Dated)'!$B$2:$B$53,'Share Values'!AD$11,'Transactions (Dated)'!$C$2:$C$53,"Sell")</f>
        <v>0</v>
      </c>
      <c r="AE470" s="40">
        <f ca="1">AE469+SUMIFS('Transactions (Dated)'!$E$2:$E$53,'Transactions (Dated)'!$D$2:$D$53,'Share Values'!$X470,'Transactions (Dated)'!$B$2:$B$53,'Share Values'!AE$11,'Transactions (Dated)'!$C$2:$C$53,"Buy")-SUMIFS('Transactions (Dated)'!$E$2:$E$53,'Transactions (Dated)'!$D$2:$D$53,'Share Values'!$X470,'Transactions (Dated)'!$B$2:$B$53,'Share Values'!AE$11,'Transactions (Dated)'!$C$2:$C$53,"Sell")</f>
        <v>2900</v>
      </c>
      <c r="AF470" s="40">
        <f ca="1">AF469+SUMIFS('Transactions (Dated)'!$E$2:$E$53,'Transactions (Dated)'!$D$2:$D$53,'Share Values'!$X470,'Transactions (Dated)'!$B$2:$B$53,'Share Values'!AF$11,'Transactions (Dated)'!$C$2:$C$53,"Buy")-SUMIFS('Transactions (Dated)'!$E$2:$E$53,'Transactions (Dated)'!$D$2:$D$53,'Share Values'!$X470,'Transactions (Dated)'!$B$2:$B$53,'Share Values'!AF$11,'Transactions (Dated)'!$C$2:$C$53,"Sell")</f>
        <v>14201</v>
      </c>
      <c r="AG470" s="40">
        <f ca="1">AG469+SUMIFS('Transactions (Dated)'!$E$2:$E$53,'Transactions (Dated)'!$D$2:$D$53,'Share Values'!$X470,'Transactions (Dated)'!$B$2:$B$53,'Share Values'!AG$11,'Transactions (Dated)'!$C$2:$C$53,"Buy")-SUMIFS('Transactions (Dated)'!$E$2:$E$53,'Transactions (Dated)'!$D$2:$D$53,'Share Values'!$X470,'Transactions (Dated)'!$B$2:$B$53,'Share Values'!AG$11,'Transactions (Dated)'!$C$2:$C$53,"Sell")</f>
        <v>6835</v>
      </c>
      <c r="AH470" s="40">
        <f ca="1">AH469+SUMIFS('Transactions (Dated)'!$E$2:$E$53,'Transactions (Dated)'!$D$2:$D$53,'Share Values'!$X470,'Transactions (Dated)'!$B$2:$B$53,'Share Values'!AH$11,'Transactions (Dated)'!$C$2:$C$53,"Buy")-SUMIFS('Transactions (Dated)'!$E$2:$E$53,'Transactions (Dated)'!$D$2:$D$53,'Share Values'!$X470,'Transactions (Dated)'!$B$2:$B$53,'Share Values'!AH$11,'Transactions (Dated)'!$C$2:$C$53,"Sell")</f>
        <v>0</v>
      </c>
      <c r="AI470" s="40">
        <f ca="1">AI469+SUMIFS('Transactions (Dated)'!$E$2:$E$53,'Transactions (Dated)'!$D$2:$D$53,'Share Values'!$X470,'Transactions (Dated)'!$B$2:$B$53,'Share Values'!AI$11,'Transactions (Dated)'!$C$2:$C$53,"Buy")-SUMIFS('Transactions (Dated)'!$E$2:$E$53,'Transactions (Dated)'!$D$2:$D$53,'Share Values'!$X470,'Transactions (Dated)'!$B$2:$B$53,'Share Values'!AI$11,'Transactions (Dated)'!$C$2:$C$53,"Sell")</f>
        <v>0</v>
      </c>
      <c r="AJ470" s="40">
        <f ca="1">AJ469+SUMIFS('Transactions (Dated)'!$E$2:$E$53,'Transactions (Dated)'!$D$2:$D$53,'Share Values'!$X470,'Transactions (Dated)'!$B$2:$B$53,'Share Values'!AJ$11,'Transactions (Dated)'!$C$2:$C$53,"Buy")-SUMIFS('Transactions (Dated)'!$E$2:$E$53,'Transactions (Dated)'!$D$2:$D$53,'Share Values'!$X470,'Transactions (Dated)'!$B$2:$B$53,'Share Values'!AJ$11,'Transactions (Dated)'!$C$2:$C$53,"Sell")</f>
        <v>0</v>
      </c>
      <c r="AK470" s="40">
        <f ca="1">AK469+SUMIFS('Transactions (Dated)'!$E$2:$E$53,'Transactions (Dated)'!$D$2:$D$53,'Share Values'!$X470,'Transactions (Dated)'!$B$2:$B$53,'Share Values'!AK$11,'Transactions (Dated)'!$C$2:$C$53,"Buy")-SUMIFS('Transactions (Dated)'!$E$2:$E$53,'Transactions (Dated)'!$D$2:$D$53,'Share Values'!$X470,'Transactions (Dated)'!$B$2:$B$53,'Share Values'!AK$11,'Transactions (Dated)'!$C$2:$C$53,"Sell")</f>
        <v>0</v>
      </c>
      <c r="AL470" s="40">
        <f ca="1">AL469+SUMIFS('Transactions (Dated)'!$E$2:$E$53,'Transactions (Dated)'!$D$2:$D$53,'Share Values'!$X470,'Transactions (Dated)'!$B$2:$B$53,'Share Values'!AL$11,'Transactions (Dated)'!$C$2:$C$53,"Buy")-SUMIFS('Transactions (Dated)'!$E$2:$E$53,'Transactions (Dated)'!$D$2:$D$53,'Share Values'!$X470,'Transactions (Dated)'!$B$2:$B$53,'Share Values'!AL$11,'Transactions (Dated)'!$C$2:$C$53,"Sell")</f>
        <v>0</v>
      </c>
      <c r="AM470" s="40">
        <f ca="1">AM469+SUMIFS('Transactions (Dated)'!$E$2:$E$53,'Transactions (Dated)'!$D$2:$D$53,'Share Values'!$X470,'Transactions (Dated)'!$B$2:$B$53,'Share Values'!AM$11,'Transactions (Dated)'!$C$2:$C$53,"Buy")-SUMIFS('Transactions (Dated)'!$E$2:$E$53,'Transactions (Dated)'!$D$2:$D$53,'Share Values'!$X470,'Transactions (Dated)'!$B$2:$B$53,'Share Values'!AM$11,'Transactions (Dated)'!$C$2:$C$53,"Sell")</f>
        <v>0</v>
      </c>
      <c r="AN470" s="40">
        <f ca="1">AN469+SUMIFS('Transactions (Dated)'!$E$2:$E$53,'Transactions (Dated)'!$D$2:$D$53,'Share Values'!$X470,'Transactions (Dated)'!$B$2:$B$53,'Share Values'!AN$11,'Transactions (Dated)'!$C$2:$C$53,"Buy")-SUMIFS('Transactions (Dated)'!$E$2:$E$53,'Transactions (Dated)'!$D$2:$D$53,'Share Values'!$X470,'Transactions (Dated)'!$B$2:$B$53,'Share Values'!AN$11,'Transactions (Dated)'!$C$2:$C$53,"Sell")</f>
        <v>0</v>
      </c>
      <c r="AO470" s="40"/>
      <c r="AQ470" s="3">
        <f t="shared" si="193"/>
        <v>42579</v>
      </c>
      <c r="AR470" s="6">
        <f t="shared" ca="1" si="194"/>
        <v>46388.75</v>
      </c>
      <c r="AS470" s="6">
        <f t="shared" ca="1" si="195"/>
        <v>20250</v>
      </c>
      <c r="AT470" s="6">
        <f t="shared" ca="1" si="196"/>
        <v>567167.02079999994</v>
      </c>
      <c r="AU470" s="6">
        <f t="shared" ca="1" si="197"/>
        <v>75301.599999999991</v>
      </c>
      <c r="AV470" s="6">
        <f t="shared" ca="1" si="198"/>
        <v>31815.4</v>
      </c>
      <c r="AW470" s="6">
        <f t="shared" ca="1" si="199"/>
        <v>0</v>
      </c>
      <c r="AX470" s="6">
        <f t="shared" ca="1" si="200"/>
        <v>51243.000000000007</v>
      </c>
      <c r="AY470" s="6">
        <f t="shared" ca="1" si="201"/>
        <v>84069.92</v>
      </c>
      <c r="AZ470" s="6">
        <f t="shared" ca="1" si="202"/>
        <v>56935.55</v>
      </c>
      <c r="BA470" s="6">
        <f t="shared" ca="1" si="203"/>
        <v>0</v>
      </c>
      <c r="BB470" s="6">
        <f t="shared" ca="1" si="204"/>
        <v>0</v>
      </c>
      <c r="BC470" s="6">
        <f t="shared" ca="1" si="205"/>
        <v>0</v>
      </c>
      <c r="BD470" s="6">
        <f t="shared" ca="1" si="206"/>
        <v>0</v>
      </c>
      <c r="BE470" s="6">
        <f t="shared" ca="1" si="207"/>
        <v>0</v>
      </c>
      <c r="BF470" s="6">
        <f t="shared" ca="1" si="214"/>
        <v>0</v>
      </c>
      <c r="BG470" s="6">
        <f t="shared" ca="1" si="215"/>
        <v>0</v>
      </c>
      <c r="BH470" s="6"/>
      <c r="BJ470" s="4">
        <f t="shared" ca="1" si="208"/>
        <v>933171.24080000003</v>
      </c>
      <c r="BL470" s="3">
        <f t="shared" si="209"/>
        <v>42579</v>
      </c>
      <c r="BM470" s="6">
        <f>BM469+SUMIFS('Transactions (Dated)'!G:G,'Transactions (Dated)'!D:D,'Share Values'!AQ470)</f>
        <v>64398.239999999991</v>
      </c>
      <c r="BN470" s="6">
        <f ca="1">BN469+SUMIFS('Transactions (Dated)'!$F:$F,'Transactions (Dated)'!$D:$D,$BL470,'Transactions (Dated)'!$B:$B,BN$11,'Transactions (Dated)'!$C:$C,"Dividend (paid to cash)")*Y470</f>
        <v>0</v>
      </c>
      <c r="BO470" s="6">
        <f ca="1">BO469+SUMIFS('Transactions (Dated)'!$F:$F,'Transactions (Dated)'!$D:$D,$BL470,'Transactions (Dated)'!$B:$B,BO$11,'Transactions (Dated)'!$C:$C,"Dividend (paid to cash)")*Z470</f>
        <v>2421.875</v>
      </c>
      <c r="BP470" s="6">
        <f ca="1">BP469+SUMIFS('Transactions (Dated)'!$F:$F,'Transactions (Dated)'!$D:$D,$BL470,'Transactions (Dated)'!$B:$B,BP$11,'Transactions (Dated)'!$C:$C,"Dividend (paid to cash)")*AA470</f>
        <v>44015.277000000002</v>
      </c>
      <c r="BQ470" s="6">
        <f ca="1">BQ469+SUMIFS('Transactions (Dated)'!$F:$F,'Transactions (Dated)'!$D:$D,$BL470,'Transactions (Dated)'!$B:$B,BQ$11,'Transactions (Dated)'!$C:$C,"Dividend (paid to cash)")*AB470</f>
        <v>397.32000000000005</v>
      </c>
      <c r="BR470" s="6">
        <f ca="1">BR469+SUMIFS('Transactions (Dated)'!$F:$F,'Transactions (Dated)'!$D:$D,$BL470,'Transactions (Dated)'!$B:$B,BR$11,'Transactions (Dated)'!$C:$C,"Dividend (paid to cash)")*AC470</f>
        <v>0</v>
      </c>
      <c r="BS470" s="6">
        <f ca="1">BS469+SUMIFS('Transactions (Dated)'!$F:$F,'Transactions (Dated)'!$D:$D,$BL470,'Transactions (Dated)'!$B:$B,BS$11,'Transactions (Dated)'!$C:$C,"Dividend (paid to cash)")*AD470</f>
        <v>0</v>
      </c>
      <c r="BT470" s="6">
        <f ca="1">BT469+SUMIFS('Transactions (Dated)'!$F:$F,'Transactions (Dated)'!$D:$D,$BL470,'Transactions (Dated)'!$B:$B,BT$11,'Transactions (Dated)'!$C:$C,"Dividend (paid to cash)")*AE470</f>
        <v>1740</v>
      </c>
      <c r="BU470" s="6">
        <f ca="1">BU469+SUMIFS('Transactions (Dated)'!$F:$F,'Transactions (Dated)'!$D:$D,$BL470,'Transactions (Dated)'!$B:$B,BU$11,'Transactions (Dated)'!$C:$C,"Dividend (paid to cash)")*AF470</f>
        <v>0</v>
      </c>
      <c r="BV470" s="6">
        <f ca="1">BV469+SUMIFS('Transactions (Dated)'!$F:$F,'Transactions (Dated)'!$D:$D,$BL470,'Transactions (Dated)'!$B:$B,BV$11,'Transactions (Dated)'!$C:$C,"Dividend (paid to cash)")*AG470</f>
        <v>0</v>
      </c>
      <c r="BW470" s="6">
        <f ca="1">BW469+SUMIFS('Transactions (Dated)'!$F:$F,'Transactions (Dated)'!$D:$D,$BL470,'Transactions (Dated)'!$B:$B,BW$11,'Transactions (Dated)'!$C:$C,"Dividend (paid to cash)")*AH470</f>
        <v>0</v>
      </c>
      <c r="BX470" s="6">
        <f ca="1">BX469+SUMIFS('Transactions (Dated)'!$F:$F,'Transactions (Dated)'!$D:$D,$BL470,'Transactions (Dated)'!$B:$B,BX$11,'Transactions (Dated)'!$C:$C,"Dividend (paid to cash)")*AI470</f>
        <v>0</v>
      </c>
      <c r="BY470" s="6">
        <f ca="1">BY469+SUMIFS('Transactions (Dated)'!$F:$F,'Transactions (Dated)'!$D:$D,$BL470,'Transactions (Dated)'!$B:$B,BY$11,'Transactions (Dated)'!$C:$C,"Dividend (paid to cash)")*AJ470</f>
        <v>0</v>
      </c>
      <c r="BZ470" s="6">
        <f ca="1">BZ469+SUMIFS('Transactions (Dated)'!$F:$F,'Transactions (Dated)'!$D:$D,$BL470,'Transactions (Dated)'!$B:$B,BZ$11,'Transactions (Dated)'!$C:$C,"Dividend (paid to cash)")*AK470</f>
        <v>0</v>
      </c>
      <c r="CA470" s="6">
        <f ca="1">CA469+SUMIFS('Transactions (Dated)'!$F:$F,'Transactions (Dated)'!$D:$D,$BL470,'Transactions (Dated)'!$B:$B,CA$11,'Transactions (Dated)'!$C:$C,"Dividend (paid to cash)")*AL470</f>
        <v>0</v>
      </c>
      <c r="CB470" s="6">
        <v>0</v>
      </c>
      <c r="CC470" s="6">
        <v>0</v>
      </c>
      <c r="CD470" s="6"/>
      <c r="CF470" s="6">
        <f t="shared" ca="1" si="216"/>
        <v>112972.712</v>
      </c>
      <c r="CH470" s="3">
        <f t="shared" si="217"/>
        <v>42579</v>
      </c>
      <c r="CI470" s="4">
        <f t="shared" ca="1" si="210"/>
        <v>933171.24080000003</v>
      </c>
      <c r="CJ470" s="4">
        <f t="shared" ca="1" si="211"/>
        <v>112972.712</v>
      </c>
      <c r="CL470" s="4">
        <f t="shared" ca="1" si="212"/>
        <v>1046143.9528000001</v>
      </c>
    </row>
    <row r="471" spans="2:90" x14ac:dyDescent="0.15">
      <c r="B471" s="3">
        <f t="shared" si="213"/>
        <v>42580</v>
      </c>
      <c r="C471" s="2">
        <v>14582.7</v>
      </c>
      <c r="E471" s="70">
        <v>42580</v>
      </c>
      <c r="F471" s="69">
        <v>9.9</v>
      </c>
      <c r="G471" s="69">
        <v>2.12</v>
      </c>
      <c r="H471" s="69">
        <v>19.7</v>
      </c>
      <c r="I471" s="69">
        <v>40.22</v>
      </c>
      <c r="J471" s="69">
        <v>13.5</v>
      </c>
      <c r="K471" s="69">
        <v>14.09</v>
      </c>
      <c r="L471" s="69">
        <v>17.760000000000002</v>
      </c>
      <c r="M471" s="69">
        <v>6.16</v>
      </c>
      <c r="N471" s="69">
        <v>8.33</v>
      </c>
      <c r="O471" s="69">
        <v>9.0533000000000001</v>
      </c>
      <c r="P471" s="69">
        <v>23.25</v>
      </c>
      <c r="Q471" s="69">
        <v>1.05</v>
      </c>
      <c r="R471" s="69">
        <v>6.51</v>
      </c>
      <c r="S471" s="69">
        <v>43.24</v>
      </c>
      <c r="T471" s="69"/>
      <c r="U471">
        <v>43.24</v>
      </c>
      <c r="V471" s="4"/>
      <c r="X471" s="3">
        <f t="shared" si="192"/>
        <v>42580</v>
      </c>
      <c r="Y471" s="40">
        <f ca="1">Y470+SUMIFS('Transactions (Dated)'!$E$2:$E$53,'Transactions (Dated)'!$D$2:$D$53,'Share Values'!$X471,'Transactions (Dated)'!$B$2:$B$53,'Share Values'!Y$11,'Transactions (Dated)'!$C$2:$C$53,"Buy")-SUMIFS('Transactions (Dated)'!$E$2:$E$53,'Transactions (Dated)'!$D$2:$D$53,'Share Values'!$X471,'Transactions (Dated)'!$B$2:$B$53,'Share Values'!Y$11,'Transactions (Dated)'!$C$2:$C$53,"Sell")</f>
        <v>4625</v>
      </c>
      <c r="Z471" s="40">
        <f ca="1">Z470+SUMIFS('Transactions (Dated)'!$E$2:$E$53,'Transactions (Dated)'!$D$2:$D$53,'Share Values'!$X471,'Transactions (Dated)'!$B$2:$B$53,'Share Values'!Z$11,'Transactions (Dated)'!$C$2:$C$53,"Buy")-SUMIFS('Transactions (Dated)'!$E$2:$E$53,'Transactions (Dated)'!$D$2:$D$53,'Share Values'!$X471,'Transactions (Dated)'!$B$2:$B$53,'Share Values'!Z$11,'Transactions (Dated)'!$C$2:$C$53,"Sell")</f>
        <v>9375</v>
      </c>
      <c r="AA471" s="40">
        <f ca="1">AA470+SUMIFS('Transactions (Dated)'!$E$2:$E$53,'Transactions (Dated)'!$D$2:$D$53,'Share Values'!$X471,'Transactions (Dated)'!$B$2:$B$53,'Share Values'!AA$11,'Transactions (Dated)'!$C$2:$C$53,"Buy")-SUMIFS('Transactions (Dated)'!$E$2:$E$53,'Transactions (Dated)'!$D$2:$D$53,'Share Values'!$X471,'Transactions (Dated)'!$B$2:$B$53,'Share Values'!AA$11,'Transactions (Dated)'!$C$2:$C$53,"Sell")</f>
        <v>28857</v>
      </c>
      <c r="AB471" s="40">
        <f ca="1">AB470+SUMIFS('Transactions (Dated)'!$E$2:$E$53,'Transactions (Dated)'!$D$2:$D$53,'Share Values'!$X471,'Transactions (Dated)'!$B$2:$B$53,'Share Values'!AB$11,'Transactions (Dated)'!$C$2:$C$53,"Buy")-SUMIFS('Transactions (Dated)'!$E$2:$E$53,'Transactions (Dated)'!$D$2:$D$53,'Share Values'!$X471,'Transactions (Dated)'!$B$2:$B$53,'Share Values'!AB$11,'Transactions (Dated)'!$C$2:$C$53,"Sell")</f>
        <v>1892</v>
      </c>
      <c r="AC471" s="40">
        <f ca="1">AC470+SUMIFS('Transactions (Dated)'!$E$2:$E$53,'Transactions (Dated)'!$D$2:$D$53,'Share Values'!$X471,'Transactions (Dated)'!$B$2:$B$53,'Share Values'!AC$11,'Transactions (Dated)'!$C$2:$C$53,"Buy")-SUMIFS('Transactions (Dated)'!$E$2:$E$53,'Transactions (Dated)'!$D$2:$D$53,'Share Values'!$X471,'Transactions (Dated)'!$B$2:$B$53,'Share Values'!AC$11,'Transactions (Dated)'!$C$2:$C$53,"Sell")</f>
        <v>2348</v>
      </c>
      <c r="AD471" s="40">
        <f ca="1">AD470+SUMIFS('Transactions (Dated)'!$E$2:$E$53,'Transactions (Dated)'!$D$2:$D$53,'Share Values'!$X471,'Transactions (Dated)'!$B$2:$B$53,'Share Values'!AD$11,'Transactions (Dated)'!$C$2:$C$53,"Buy")-SUMIFS('Transactions (Dated)'!$E$2:$E$53,'Transactions (Dated)'!$D$2:$D$53,'Share Values'!$X471,'Transactions (Dated)'!$B$2:$B$53,'Share Values'!AD$11,'Transactions (Dated)'!$C$2:$C$53,"Sell")</f>
        <v>0</v>
      </c>
      <c r="AE471" s="40">
        <f ca="1">AE470+SUMIFS('Transactions (Dated)'!$E$2:$E$53,'Transactions (Dated)'!$D$2:$D$53,'Share Values'!$X471,'Transactions (Dated)'!$B$2:$B$53,'Share Values'!AE$11,'Transactions (Dated)'!$C$2:$C$53,"Buy")-SUMIFS('Transactions (Dated)'!$E$2:$E$53,'Transactions (Dated)'!$D$2:$D$53,'Share Values'!$X471,'Transactions (Dated)'!$B$2:$B$53,'Share Values'!AE$11,'Transactions (Dated)'!$C$2:$C$53,"Sell")</f>
        <v>2900</v>
      </c>
      <c r="AF471" s="40">
        <f ca="1">AF470+SUMIFS('Transactions (Dated)'!$E$2:$E$53,'Transactions (Dated)'!$D$2:$D$53,'Share Values'!$X471,'Transactions (Dated)'!$B$2:$B$53,'Share Values'!AF$11,'Transactions (Dated)'!$C$2:$C$53,"Buy")-SUMIFS('Transactions (Dated)'!$E$2:$E$53,'Transactions (Dated)'!$D$2:$D$53,'Share Values'!$X471,'Transactions (Dated)'!$B$2:$B$53,'Share Values'!AF$11,'Transactions (Dated)'!$C$2:$C$53,"Sell")</f>
        <v>14201</v>
      </c>
      <c r="AG471" s="40">
        <f ca="1">AG470+SUMIFS('Transactions (Dated)'!$E$2:$E$53,'Transactions (Dated)'!$D$2:$D$53,'Share Values'!$X471,'Transactions (Dated)'!$B$2:$B$53,'Share Values'!AG$11,'Transactions (Dated)'!$C$2:$C$53,"Buy")-SUMIFS('Transactions (Dated)'!$E$2:$E$53,'Transactions (Dated)'!$D$2:$D$53,'Share Values'!$X471,'Transactions (Dated)'!$B$2:$B$53,'Share Values'!AG$11,'Transactions (Dated)'!$C$2:$C$53,"Sell")</f>
        <v>6835</v>
      </c>
      <c r="AH471" s="40">
        <f ca="1">AH470+SUMIFS('Transactions (Dated)'!$E$2:$E$53,'Transactions (Dated)'!$D$2:$D$53,'Share Values'!$X471,'Transactions (Dated)'!$B$2:$B$53,'Share Values'!AH$11,'Transactions (Dated)'!$C$2:$C$53,"Buy")-SUMIFS('Transactions (Dated)'!$E$2:$E$53,'Transactions (Dated)'!$D$2:$D$53,'Share Values'!$X471,'Transactions (Dated)'!$B$2:$B$53,'Share Values'!AH$11,'Transactions (Dated)'!$C$2:$C$53,"Sell")</f>
        <v>0</v>
      </c>
      <c r="AI471" s="40">
        <f ca="1">AI470+SUMIFS('Transactions (Dated)'!$E$2:$E$53,'Transactions (Dated)'!$D$2:$D$53,'Share Values'!$X471,'Transactions (Dated)'!$B$2:$B$53,'Share Values'!AI$11,'Transactions (Dated)'!$C$2:$C$53,"Buy")-SUMIFS('Transactions (Dated)'!$E$2:$E$53,'Transactions (Dated)'!$D$2:$D$53,'Share Values'!$X471,'Transactions (Dated)'!$B$2:$B$53,'Share Values'!AI$11,'Transactions (Dated)'!$C$2:$C$53,"Sell")</f>
        <v>0</v>
      </c>
      <c r="AJ471" s="40">
        <f ca="1">AJ470+SUMIFS('Transactions (Dated)'!$E$2:$E$53,'Transactions (Dated)'!$D$2:$D$53,'Share Values'!$X471,'Transactions (Dated)'!$B$2:$B$53,'Share Values'!AJ$11,'Transactions (Dated)'!$C$2:$C$53,"Buy")-SUMIFS('Transactions (Dated)'!$E$2:$E$53,'Transactions (Dated)'!$D$2:$D$53,'Share Values'!$X471,'Transactions (Dated)'!$B$2:$B$53,'Share Values'!AJ$11,'Transactions (Dated)'!$C$2:$C$53,"Sell")</f>
        <v>0</v>
      </c>
      <c r="AK471" s="40">
        <f ca="1">AK470+SUMIFS('Transactions (Dated)'!$E$2:$E$53,'Transactions (Dated)'!$D$2:$D$53,'Share Values'!$X471,'Transactions (Dated)'!$B$2:$B$53,'Share Values'!AK$11,'Transactions (Dated)'!$C$2:$C$53,"Buy")-SUMIFS('Transactions (Dated)'!$E$2:$E$53,'Transactions (Dated)'!$D$2:$D$53,'Share Values'!$X471,'Transactions (Dated)'!$B$2:$B$53,'Share Values'!AK$11,'Transactions (Dated)'!$C$2:$C$53,"Sell")</f>
        <v>0</v>
      </c>
      <c r="AL471" s="40">
        <f ca="1">AL470+SUMIFS('Transactions (Dated)'!$E$2:$E$53,'Transactions (Dated)'!$D$2:$D$53,'Share Values'!$X471,'Transactions (Dated)'!$B$2:$B$53,'Share Values'!AL$11,'Transactions (Dated)'!$C$2:$C$53,"Buy")-SUMIFS('Transactions (Dated)'!$E$2:$E$53,'Transactions (Dated)'!$D$2:$D$53,'Share Values'!$X471,'Transactions (Dated)'!$B$2:$B$53,'Share Values'!AL$11,'Transactions (Dated)'!$C$2:$C$53,"Sell")</f>
        <v>0</v>
      </c>
      <c r="AM471" s="40">
        <f ca="1">AM470+SUMIFS('Transactions (Dated)'!$E$2:$E$53,'Transactions (Dated)'!$D$2:$D$53,'Share Values'!$X471,'Transactions (Dated)'!$B$2:$B$53,'Share Values'!AM$11,'Transactions (Dated)'!$C$2:$C$53,"Buy")-SUMIFS('Transactions (Dated)'!$E$2:$E$53,'Transactions (Dated)'!$D$2:$D$53,'Share Values'!$X471,'Transactions (Dated)'!$B$2:$B$53,'Share Values'!AM$11,'Transactions (Dated)'!$C$2:$C$53,"Sell")</f>
        <v>0</v>
      </c>
      <c r="AN471" s="40">
        <f ca="1">AN470+SUMIFS('Transactions (Dated)'!$E$2:$E$53,'Transactions (Dated)'!$D$2:$D$53,'Share Values'!$X471,'Transactions (Dated)'!$B$2:$B$53,'Share Values'!AN$11,'Transactions (Dated)'!$C$2:$C$53,"Buy")-SUMIFS('Transactions (Dated)'!$E$2:$E$53,'Transactions (Dated)'!$D$2:$D$53,'Share Values'!$X471,'Transactions (Dated)'!$B$2:$B$53,'Share Values'!AN$11,'Transactions (Dated)'!$C$2:$C$53,"Sell")</f>
        <v>0</v>
      </c>
      <c r="AO471" s="40"/>
      <c r="AQ471" s="3">
        <f t="shared" si="193"/>
        <v>42580</v>
      </c>
      <c r="AR471" s="6">
        <f t="shared" ca="1" si="194"/>
        <v>45787.5</v>
      </c>
      <c r="AS471" s="6">
        <f t="shared" ca="1" si="195"/>
        <v>19875</v>
      </c>
      <c r="AT471" s="6">
        <f t="shared" ca="1" si="196"/>
        <v>568482.9</v>
      </c>
      <c r="AU471" s="6">
        <f t="shared" ca="1" si="197"/>
        <v>76096.239999999991</v>
      </c>
      <c r="AV471" s="6">
        <f t="shared" ca="1" si="198"/>
        <v>31698</v>
      </c>
      <c r="AW471" s="6">
        <f t="shared" ca="1" si="199"/>
        <v>0</v>
      </c>
      <c r="AX471" s="6">
        <f t="shared" ca="1" si="200"/>
        <v>51504.000000000007</v>
      </c>
      <c r="AY471" s="6">
        <f t="shared" ca="1" si="201"/>
        <v>87478.16</v>
      </c>
      <c r="AZ471" s="6">
        <f t="shared" ca="1" si="202"/>
        <v>56935.55</v>
      </c>
      <c r="BA471" s="6">
        <f t="shared" ca="1" si="203"/>
        <v>0</v>
      </c>
      <c r="BB471" s="6">
        <f t="shared" ca="1" si="204"/>
        <v>0</v>
      </c>
      <c r="BC471" s="6">
        <f t="shared" ca="1" si="205"/>
        <v>0</v>
      </c>
      <c r="BD471" s="6">
        <f t="shared" ca="1" si="206"/>
        <v>0</v>
      </c>
      <c r="BE471" s="6">
        <f t="shared" ca="1" si="207"/>
        <v>0</v>
      </c>
      <c r="BF471" s="6">
        <f t="shared" ca="1" si="214"/>
        <v>0</v>
      </c>
      <c r="BG471" s="6">
        <f t="shared" ca="1" si="215"/>
        <v>0</v>
      </c>
      <c r="BH471" s="6"/>
      <c r="BJ471" s="4">
        <f t="shared" ca="1" si="208"/>
        <v>937857.35000000009</v>
      </c>
      <c r="BL471" s="3">
        <f t="shared" si="209"/>
        <v>42580</v>
      </c>
      <c r="BM471" s="6">
        <f>BM470+SUMIFS('Transactions (Dated)'!G:G,'Transactions (Dated)'!D:D,'Share Values'!AQ471)</f>
        <v>64398.239999999991</v>
      </c>
      <c r="BN471" s="6">
        <f ca="1">BN470+SUMIFS('Transactions (Dated)'!$F:$F,'Transactions (Dated)'!$D:$D,$BL471,'Transactions (Dated)'!$B:$B,BN$11,'Transactions (Dated)'!$C:$C,"Dividend (paid to cash)")*Y471</f>
        <v>0</v>
      </c>
      <c r="BO471" s="6">
        <f ca="1">BO470+SUMIFS('Transactions (Dated)'!$F:$F,'Transactions (Dated)'!$D:$D,$BL471,'Transactions (Dated)'!$B:$B,BO$11,'Transactions (Dated)'!$C:$C,"Dividend (paid to cash)")*Z471</f>
        <v>2421.875</v>
      </c>
      <c r="BP471" s="6">
        <f ca="1">BP470+SUMIFS('Transactions (Dated)'!$F:$F,'Transactions (Dated)'!$D:$D,$BL471,'Transactions (Dated)'!$B:$B,BP$11,'Transactions (Dated)'!$C:$C,"Dividend (paid to cash)")*AA471</f>
        <v>44015.277000000002</v>
      </c>
      <c r="BQ471" s="6">
        <f ca="1">BQ470+SUMIFS('Transactions (Dated)'!$F:$F,'Transactions (Dated)'!$D:$D,$BL471,'Transactions (Dated)'!$B:$B,BQ$11,'Transactions (Dated)'!$C:$C,"Dividend (paid to cash)")*AB471</f>
        <v>397.32000000000005</v>
      </c>
      <c r="BR471" s="6">
        <f ca="1">BR470+SUMIFS('Transactions (Dated)'!$F:$F,'Transactions (Dated)'!$D:$D,$BL471,'Transactions (Dated)'!$B:$B,BR$11,'Transactions (Dated)'!$C:$C,"Dividend (paid to cash)")*AC471</f>
        <v>0</v>
      </c>
      <c r="BS471" s="6">
        <f ca="1">BS470+SUMIFS('Transactions (Dated)'!$F:$F,'Transactions (Dated)'!$D:$D,$BL471,'Transactions (Dated)'!$B:$B,BS$11,'Transactions (Dated)'!$C:$C,"Dividend (paid to cash)")*AD471</f>
        <v>0</v>
      </c>
      <c r="BT471" s="6">
        <f ca="1">BT470+SUMIFS('Transactions (Dated)'!$F:$F,'Transactions (Dated)'!$D:$D,$BL471,'Transactions (Dated)'!$B:$B,BT$11,'Transactions (Dated)'!$C:$C,"Dividend (paid to cash)")*AE471</f>
        <v>1740</v>
      </c>
      <c r="BU471" s="6">
        <f ca="1">BU470+SUMIFS('Transactions (Dated)'!$F:$F,'Transactions (Dated)'!$D:$D,$BL471,'Transactions (Dated)'!$B:$B,BU$11,'Transactions (Dated)'!$C:$C,"Dividend (paid to cash)")*AF471</f>
        <v>0</v>
      </c>
      <c r="BV471" s="6">
        <f ca="1">BV470+SUMIFS('Transactions (Dated)'!$F:$F,'Transactions (Dated)'!$D:$D,$BL471,'Transactions (Dated)'!$B:$B,BV$11,'Transactions (Dated)'!$C:$C,"Dividend (paid to cash)")*AG471</f>
        <v>0</v>
      </c>
      <c r="BW471" s="6">
        <f ca="1">BW470+SUMIFS('Transactions (Dated)'!$F:$F,'Transactions (Dated)'!$D:$D,$BL471,'Transactions (Dated)'!$B:$B,BW$11,'Transactions (Dated)'!$C:$C,"Dividend (paid to cash)")*AH471</f>
        <v>0</v>
      </c>
      <c r="BX471" s="6">
        <f ca="1">BX470+SUMIFS('Transactions (Dated)'!$F:$F,'Transactions (Dated)'!$D:$D,$BL471,'Transactions (Dated)'!$B:$B,BX$11,'Transactions (Dated)'!$C:$C,"Dividend (paid to cash)")*AI471</f>
        <v>0</v>
      </c>
      <c r="BY471" s="6">
        <f ca="1">BY470+SUMIFS('Transactions (Dated)'!$F:$F,'Transactions (Dated)'!$D:$D,$BL471,'Transactions (Dated)'!$B:$B,BY$11,'Transactions (Dated)'!$C:$C,"Dividend (paid to cash)")*AJ471</f>
        <v>0</v>
      </c>
      <c r="BZ471" s="6">
        <f ca="1">BZ470+SUMIFS('Transactions (Dated)'!$F:$F,'Transactions (Dated)'!$D:$D,$BL471,'Transactions (Dated)'!$B:$B,BZ$11,'Transactions (Dated)'!$C:$C,"Dividend (paid to cash)")*AK471</f>
        <v>0</v>
      </c>
      <c r="CA471" s="6">
        <f ca="1">CA470+SUMIFS('Transactions (Dated)'!$F:$F,'Transactions (Dated)'!$D:$D,$BL471,'Transactions (Dated)'!$B:$B,CA$11,'Transactions (Dated)'!$C:$C,"Dividend (paid to cash)")*AL471</f>
        <v>0</v>
      </c>
      <c r="CB471" s="6">
        <v>0</v>
      </c>
      <c r="CC471" s="6">
        <v>0</v>
      </c>
      <c r="CD471" s="6"/>
      <c r="CF471" s="6">
        <f t="shared" ca="1" si="216"/>
        <v>112972.712</v>
      </c>
      <c r="CH471" s="3">
        <f t="shared" si="217"/>
        <v>42580</v>
      </c>
      <c r="CI471" s="4">
        <f t="shared" ca="1" si="210"/>
        <v>937857.35000000009</v>
      </c>
      <c r="CJ471" s="4">
        <f t="shared" ca="1" si="211"/>
        <v>112972.712</v>
      </c>
      <c r="CL471" s="4">
        <f t="shared" ca="1" si="212"/>
        <v>1050830.0620000002</v>
      </c>
    </row>
    <row r="472" spans="2:90" x14ac:dyDescent="0.15">
      <c r="B472" s="3">
        <f t="shared" si="213"/>
        <v>42584</v>
      </c>
      <c r="C472" s="2">
        <v>14477</v>
      </c>
      <c r="E472" s="70">
        <v>42584</v>
      </c>
      <c r="F472" s="69">
        <v>10.09</v>
      </c>
      <c r="G472" s="69">
        <v>2.12</v>
      </c>
      <c r="H472" s="69">
        <v>19.552600000000002</v>
      </c>
      <c r="I472" s="69">
        <v>40.06</v>
      </c>
      <c r="J472" s="69">
        <v>13.15</v>
      </c>
      <c r="K472" s="69">
        <v>14.05</v>
      </c>
      <c r="L472" s="69">
        <v>17.46</v>
      </c>
      <c r="M472" s="69">
        <v>6.3</v>
      </c>
      <c r="N472" s="69">
        <v>8.9499999999999993</v>
      </c>
      <c r="O472" s="69">
        <v>8.92</v>
      </c>
      <c r="P472" s="69">
        <v>23.26</v>
      </c>
      <c r="Q472" s="69">
        <v>1.1000000000000001</v>
      </c>
      <c r="R472" s="69">
        <v>6.33</v>
      </c>
      <c r="S472" s="69">
        <v>42.94</v>
      </c>
      <c r="T472" s="69"/>
      <c r="U472">
        <v>42.94</v>
      </c>
      <c r="V472" s="4"/>
      <c r="X472" s="3">
        <f t="shared" si="192"/>
        <v>42584</v>
      </c>
      <c r="Y472" s="40">
        <f ca="1">Y471+SUMIFS('Transactions (Dated)'!$E$2:$E$53,'Transactions (Dated)'!$D$2:$D$53,'Share Values'!$X472,'Transactions (Dated)'!$B$2:$B$53,'Share Values'!Y$11,'Transactions (Dated)'!$C$2:$C$53,"Buy")-SUMIFS('Transactions (Dated)'!$E$2:$E$53,'Transactions (Dated)'!$D$2:$D$53,'Share Values'!$X472,'Transactions (Dated)'!$B$2:$B$53,'Share Values'!Y$11,'Transactions (Dated)'!$C$2:$C$53,"Sell")</f>
        <v>4625</v>
      </c>
      <c r="Z472" s="40">
        <f ca="1">Z471+SUMIFS('Transactions (Dated)'!$E$2:$E$53,'Transactions (Dated)'!$D$2:$D$53,'Share Values'!$X472,'Transactions (Dated)'!$B$2:$B$53,'Share Values'!Z$11,'Transactions (Dated)'!$C$2:$C$53,"Buy")-SUMIFS('Transactions (Dated)'!$E$2:$E$53,'Transactions (Dated)'!$D$2:$D$53,'Share Values'!$X472,'Transactions (Dated)'!$B$2:$B$53,'Share Values'!Z$11,'Transactions (Dated)'!$C$2:$C$53,"Sell")</f>
        <v>9375</v>
      </c>
      <c r="AA472" s="40">
        <f ca="1">AA471+SUMIFS('Transactions (Dated)'!$E$2:$E$53,'Transactions (Dated)'!$D$2:$D$53,'Share Values'!$X472,'Transactions (Dated)'!$B$2:$B$53,'Share Values'!AA$11,'Transactions (Dated)'!$C$2:$C$53,"Buy")-SUMIFS('Transactions (Dated)'!$E$2:$E$53,'Transactions (Dated)'!$D$2:$D$53,'Share Values'!$X472,'Transactions (Dated)'!$B$2:$B$53,'Share Values'!AA$11,'Transactions (Dated)'!$C$2:$C$53,"Sell")</f>
        <v>28857</v>
      </c>
      <c r="AB472" s="40">
        <f ca="1">AB471+SUMIFS('Transactions (Dated)'!$E$2:$E$53,'Transactions (Dated)'!$D$2:$D$53,'Share Values'!$X472,'Transactions (Dated)'!$B$2:$B$53,'Share Values'!AB$11,'Transactions (Dated)'!$C$2:$C$53,"Buy")-SUMIFS('Transactions (Dated)'!$E$2:$E$53,'Transactions (Dated)'!$D$2:$D$53,'Share Values'!$X472,'Transactions (Dated)'!$B$2:$B$53,'Share Values'!AB$11,'Transactions (Dated)'!$C$2:$C$53,"Sell")</f>
        <v>1892</v>
      </c>
      <c r="AC472" s="40">
        <f ca="1">AC471+SUMIFS('Transactions (Dated)'!$E$2:$E$53,'Transactions (Dated)'!$D$2:$D$53,'Share Values'!$X472,'Transactions (Dated)'!$B$2:$B$53,'Share Values'!AC$11,'Transactions (Dated)'!$C$2:$C$53,"Buy")-SUMIFS('Transactions (Dated)'!$E$2:$E$53,'Transactions (Dated)'!$D$2:$D$53,'Share Values'!$X472,'Transactions (Dated)'!$B$2:$B$53,'Share Values'!AC$11,'Transactions (Dated)'!$C$2:$C$53,"Sell")</f>
        <v>2348</v>
      </c>
      <c r="AD472" s="40">
        <f ca="1">AD471+SUMIFS('Transactions (Dated)'!$E$2:$E$53,'Transactions (Dated)'!$D$2:$D$53,'Share Values'!$X472,'Transactions (Dated)'!$B$2:$B$53,'Share Values'!AD$11,'Transactions (Dated)'!$C$2:$C$53,"Buy")-SUMIFS('Transactions (Dated)'!$E$2:$E$53,'Transactions (Dated)'!$D$2:$D$53,'Share Values'!$X472,'Transactions (Dated)'!$B$2:$B$53,'Share Values'!AD$11,'Transactions (Dated)'!$C$2:$C$53,"Sell")</f>
        <v>0</v>
      </c>
      <c r="AE472" s="40">
        <f ca="1">AE471+SUMIFS('Transactions (Dated)'!$E$2:$E$53,'Transactions (Dated)'!$D$2:$D$53,'Share Values'!$X472,'Transactions (Dated)'!$B$2:$B$53,'Share Values'!AE$11,'Transactions (Dated)'!$C$2:$C$53,"Buy")-SUMIFS('Transactions (Dated)'!$E$2:$E$53,'Transactions (Dated)'!$D$2:$D$53,'Share Values'!$X472,'Transactions (Dated)'!$B$2:$B$53,'Share Values'!AE$11,'Transactions (Dated)'!$C$2:$C$53,"Sell")</f>
        <v>2900</v>
      </c>
      <c r="AF472" s="40">
        <f ca="1">AF471+SUMIFS('Transactions (Dated)'!$E$2:$E$53,'Transactions (Dated)'!$D$2:$D$53,'Share Values'!$X472,'Transactions (Dated)'!$B$2:$B$53,'Share Values'!AF$11,'Transactions (Dated)'!$C$2:$C$53,"Buy")-SUMIFS('Transactions (Dated)'!$E$2:$E$53,'Transactions (Dated)'!$D$2:$D$53,'Share Values'!$X472,'Transactions (Dated)'!$B$2:$B$53,'Share Values'!AF$11,'Transactions (Dated)'!$C$2:$C$53,"Sell")</f>
        <v>14201</v>
      </c>
      <c r="AG472" s="40">
        <f ca="1">AG471+SUMIFS('Transactions (Dated)'!$E$2:$E$53,'Transactions (Dated)'!$D$2:$D$53,'Share Values'!$X472,'Transactions (Dated)'!$B$2:$B$53,'Share Values'!AG$11,'Transactions (Dated)'!$C$2:$C$53,"Buy")-SUMIFS('Transactions (Dated)'!$E$2:$E$53,'Transactions (Dated)'!$D$2:$D$53,'Share Values'!$X472,'Transactions (Dated)'!$B$2:$B$53,'Share Values'!AG$11,'Transactions (Dated)'!$C$2:$C$53,"Sell")</f>
        <v>6835</v>
      </c>
      <c r="AH472" s="40">
        <f ca="1">AH471+SUMIFS('Transactions (Dated)'!$E$2:$E$53,'Transactions (Dated)'!$D$2:$D$53,'Share Values'!$X472,'Transactions (Dated)'!$B$2:$B$53,'Share Values'!AH$11,'Transactions (Dated)'!$C$2:$C$53,"Buy")-SUMIFS('Transactions (Dated)'!$E$2:$E$53,'Transactions (Dated)'!$D$2:$D$53,'Share Values'!$X472,'Transactions (Dated)'!$B$2:$B$53,'Share Values'!AH$11,'Transactions (Dated)'!$C$2:$C$53,"Sell")</f>
        <v>0</v>
      </c>
      <c r="AI472" s="40">
        <f ca="1">AI471+SUMIFS('Transactions (Dated)'!$E$2:$E$53,'Transactions (Dated)'!$D$2:$D$53,'Share Values'!$X472,'Transactions (Dated)'!$B$2:$B$53,'Share Values'!AI$11,'Transactions (Dated)'!$C$2:$C$53,"Buy")-SUMIFS('Transactions (Dated)'!$E$2:$E$53,'Transactions (Dated)'!$D$2:$D$53,'Share Values'!$X472,'Transactions (Dated)'!$B$2:$B$53,'Share Values'!AI$11,'Transactions (Dated)'!$C$2:$C$53,"Sell")</f>
        <v>0</v>
      </c>
      <c r="AJ472" s="40">
        <f ca="1">AJ471+SUMIFS('Transactions (Dated)'!$E$2:$E$53,'Transactions (Dated)'!$D$2:$D$53,'Share Values'!$X472,'Transactions (Dated)'!$B$2:$B$53,'Share Values'!AJ$11,'Transactions (Dated)'!$C$2:$C$53,"Buy")-SUMIFS('Transactions (Dated)'!$E$2:$E$53,'Transactions (Dated)'!$D$2:$D$53,'Share Values'!$X472,'Transactions (Dated)'!$B$2:$B$53,'Share Values'!AJ$11,'Transactions (Dated)'!$C$2:$C$53,"Sell")</f>
        <v>0</v>
      </c>
      <c r="AK472" s="40">
        <f ca="1">AK471+SUMIFS('Transactions (Dated)'!$E$2:$E$53,'Transactions (Dated)'!$D$2:$D$53,'Share Values'!$X472,'Transactions (Dated)'!$B$2:$B$53,'Share Values'!AK$11,'Transactions (Dated)'!$C$2:$C$53,"Buy")-SUMIFS('Transactions (Dated)'!$E$2:$E$53,'Transactions (Dated)'!$D$2:$D$53,'Share Values'!$X472,'Transactions (Dated)'!$B$2:$B$53,'Share Values'!AK$11,'Transactions (Dated)'!$C$2:$C$53,"Sell")</f>
        <v>0</v>
      </c>
      <c r="AL472" s="40">
        <f ca="1">AL471+SUMIFS('Transactions (Dated)'!$E$2:$E$53,'Transactions (Dated)'!$D$2:$D$53,'Share Values'!$X472,'Transactions (Dated)'!$B$2:$B$53,'Share Values'!AL$11,'Transactions (Dated)'!$C$2:$C$53,"Buy")-SUMIFS('Transactions (Dated)'!$E$2:$E$53,'Transactions (Dated)'!$D$2:$D$53,'Share Values'!$X472,'Transactions (Dated)'!$B$2:$B$53,'Share Values'!AL$11,'Transactions (Dated)'!$C$2:$C$53,"Sell")</f>
        <v>0</v>
      </c>
      <c r="AM472" s="40">
        <f ca="1">AM471+SUMIFS('Transactions (Dated)'!$E$2:$E$53,'Transactions (Dated)'!$D$2:$D$53,'Share Values'!$X472,'Transactions (Dated)'!$B$2:$B$53,'Share Values'!AM$11,'Transactions (Dated)'!$C$2:$C$53,"Buy")-SUMIFS('Transactions (Dated)'!$E$2:$E$53,'Transactions (Dated)'!$D$2:$D$53,'Share Values'!$X472,'Transactions (Dated)'!$B$2:$B$53,'Share Values'!AM$11,'Transactions (Dated)'!$C$2:$C$53,"Sell")</f>
        <v>0</v>
      </c>
      <c r="AN472" s="40">
        <f ca="1">AN471+SUMIFS('Transactions (Dated)'!$E$2:$E$53,'Transactions (Dated)'!$D$2:$D$53,'Share Values'!$X472,'Transactions (Dated)'!$B$2:$B$53,'Share Values'!AN$11,'Transactions (Dated)'!$C$2:$C$53,"Buy")-SUMIFS('Transactions (Dated)'!$E$2:$E$53,'Transactions (Dated)'!$D$2:$D$53,'Share Values'!$X472,'Transactions (Dated)'!$B$2:$B$53,'Share Values'!AN$11,'Transactions (Dated)'!$C$2:$C$53,"Sell")</f>
        <v>0</v>
      </c>
      <c r="AO472" s="40"/>
      <c r="AQ472" s="3">
        <f t="shared" si="193"/>
        <v>42584</v>
      </c>
      <c r="AR472" s="6">
        <f t="shared" ca="1" si="194"/>
        <v>46666.25</v>
      </c>
      <c r="AS472" s="6">
        <f t="shared" ca="1" si="195"/>
        <v>19875</v>
      </c>
      <c r="AT472" s="6">
        <f t="shared" ca="1" si="196"/>
        <v>564229.37820000004</v>
      </c>
      <c r="AU472" s="6">
        <f t="shared" ca="1" si="197"/>
        <v>75793.52</v>
      </c>
      <c r="AV472" s="6">
        <f t="shared" ca="1" si="198"/>
        <v>30876.2</v>
      </c>
      <c r="AW472" s="6">
        <f t="shared" ca="1" si="199"/>
        <v>0</v>
      </c>
      <c r="AX472" s="6">
        <f t="shared" ca="1" si="200"/>
        <v>50634</v>
      </c>
      <c r="AY472" s="6">
        <f t="shared" ca="1" si="201"/>
        <v>89466.3</v>
      </c>
      <c r="AZ472" s="6">
        <f t="shared" ca="1" si="202"/>
        <v>61173.249999999993</v>
      </c>
      <c r="BA472" s="6">
        <f t="shared" ca="1" si="203"/>
        <v>0</v>
      </c>
      <c r="BB472" s="6">
        <f t="shared" ca="1" si="204"/>
        <v>0</v>
      </c>
      <c r="BC472" s="6">
        <f t="shared" ca="1" si="205"/>
        <v>0</v>
      </c>
      <c r="BD472" s="6">
        <f t="shared" ca="1" si="206"/>
        <v>0</v>
      </c>
      <c r="BE472" s="6">
        <f t="shared" ca="1" si="207"/>
        <v>0</v>
      </c>
      <c r="BF472" s="6">
        <f t="shared" ca="1" si="214"/>
        <v>0</v>
      </c>
      <c r="BG472" s="6">
        <f t="shared" ca="1" si="215"/>
        <v>0</v>
      </c>
      <c r="BH472" s="6"/>
      <c r="BJ472" s="4">
        <f t="shared" ca="1" si="208"/>
        <v>938713.89820000005</v>
      </c>
      <c r="BL472" s="3">
        <f t="shared" si="209"/>
        <v>42584</v>
      </c>
      <c r="BM472" s="6">
        <f>BM471+SUMIFS('Transactions (Dated)'!G:G,'Transactions (Dated)'!D:D,'Share Values'!AQ472)</f>
        <v>64398.239999999991</v>
      </c>
      <c r="BN472" s="6">
        <f ca="1">BN471+SUMIFS('Transactions (Dated)'!$F:$F,'Transactions (Dated)'!$D:$D,$BL472,'Transactions (Dated)'!$B:$B,BN$11,'Transactions (Dated)'!$C:$C,"Dividend (paid to cash)")*Y472</f>
        <v>0</v>
      </c>
      <c r="BO472" s="6">
        <f ca="1">BO471+SUMIFS('Transactions (Dated)'!$F:$F,'Transactions (Dated)'!$D:$D,$BL472,'Transactions (Dated)'!$B:$B,BO$11,'Transactions (Dated)'!$C:$C,"Dividend (paid to cash)")*Z472</f>
        <v>2421.875</v>
      </c>
      <c r="BP472" s="6">
        <f ca="1">BP471+SUMIFS('Transactions (Dated)'!$F:$F,'Transactions (Dated)'!$D:$D,$BL472,'Transactions (Dated)'!$B:$B,BP$11,'Transactions (Dated)'!$C:$C,"Dividend (paid to cash)")*AA472</f>
        <v>44015.277000000002</v>
      </c>
      <c r="BQ472" s="6">
        <f ca="1">BQ471+SUMIFS('Transactions (Dated)'!$F:$F,'Transactions (Dated)'!$D:$D,$BL472,'Transactions (Dated)'!$B:$B,BQ$11,'Transactions (Dated)'!$C:$C,"Dividend (paid to cash)")*AB472</f>
        <v>397.32000000000005</v>
      </c>
      <c r="BR472" s="6">
        <f ca="1">BR471+SUMIFS('Transactions (Dated)'!$F:$F,'Transactions (Dated)'!$D:$D,$BL472,'Transactions (Dated)'!$B:$B,BR$11,'Transactions (Dated)'!$C:$C,"Dividend (paid to cash)")*AC472</f>
        <v>0</v>
      </c>
      <c r="BS472" s="6">
        <f ca="1">BS471+SUMIFS('Transactions (Dated)'!$F:$F,'Transactions (Dated)'!$D:$D,$BL472,'Transactions (Dated)'!$B:$B,BS$11,'Transactions (Dated)'!$C:$C,"Dividend (paid to cash)")*AD472</f>
        <v>0</v>
      </c>
      <c r="BT472" s="6">
        <f ca="1">BT471+SUMIFS('Transactions (Dated)'!$F:$F,'Transactions (Dated)'!$D:$D,$BL472,'Transactions (Dated)'!$B:$B,BT$11,'Transactions (Dated)'!$C:$C,"Dividend (paid to cash)")*AE472</f>
        <v>1740</v>
      </c>
      <c r="BU472" s="6">
        <f ca="1">BU471+SUMIFS('Transactions (Dated)'!$F:$F,'Transactions (Dated)'!$D:$D,$BL472,'Transactions (Dated)'!$B:$B,BU$11,'Transactions (Dated)'!$C:$C,"Dividend (paid to cash)")*AF472</f>
        <v>0</v>
      </c>
      <c r="BV472" s="6">
        <f ca="1">BV471+SUMIFS('Transactions (Dated)'!$F:$F,'Transactions (Dated)'!$D:$D,$BL472,'Transactions (Dated)'!$B:$B,BV$11,'Transactions (Dated)'!$C:$C,"Dividend (paid to cash)")*AG472</f>
        <v>0</v>
      </c>
      <c r="BW472" s="6">
        <f ca="1">BW471+SUMIFS('Transactions (Dated)'!$F:$F,'Transactions (Dated)'!$D:$D,$BL472,'Transactions (Dated)'!$B:$B,BW$11,'Transactions (Dated)'!$C:$C,"Dividend (paid to cash)")*AH472</f>
        <v>0</v>
      </c>
      <c r="BX472" s="6">
        <f ca="1">BX471+SUMIFS('Transactions (Dated)'!$F:$F,'Transactions (Dated)'!$D:$D,$BL472,'Transactions (Dated)'!$B:$B,BX$11,'Transactions (Dated)'!$C:$C,"Dividend (paid to cash)")*AI472</f>
        <v>0</v>
      </c>
      <c r="BY472" s="6">
        <f ca="1">BY471+SUMIFS('Transactions (Dated)'!$F:$F,'Transactions (Dated)'!$D:$D,$BL472,'Transactions (Dated)'!$B:$B,BY$11,'Transactions (Dated)'!$C:$C,"Dividend (paid to cash)")*AJ472</f>
        <v>0</v>
      </c>
      <c r="BZ472" s="6">
        <f ca="1">BZ471+SUMIFS('Transactions (Dated)'!$F:$F,'Transactions (Dated)'!$D:$D,$BL472,'Transactions (Dated)'!$B:$B,BZ$11,'Transactions (Dated)'!$C:$C,"Dividend (paid to cash)")*AK472</f>
        <v>0</v>
      </c>
      <c r="CA472" s="6">
        <f ca="1">CA471+SUMIFS('Transactions (Dated)'!$F:$F,'Transactions (Dated)'!$D:$D,$BL472,'Transactions (Dated)'!$B:$B,CA$11,'Transactions (Dated)'!$C:$C,"Dividend (paid to cash)")*AL472</f>
        <v>0</v>
      </c>
      <c r="CB472" s="6">
        <v>0</v>
      </c>
      <c r="CC472" s="6">
        <v>0</v>
      </c>
      <c r="CD472" s="6"/>
      <c r="CF472" s="6">
        <f t="shared" ca="1" si="216"/>
        <v>112972.712</v>
      </c>
      <c r="CH472" s="3">
        <f t="shared" si="217"/>
        <v>42584</v>
      </c>
      <c r="CI472" s="4">
        <f t="shared" ca="1" si="210"/>
        <v>938713.89820000005</v>
      </c>
      <c r="CJ472" s="4">
        <f t="shared" ca="1" si="211"/>
        <v>112972.712</v>
      </c>
      <c r="CL472" s="4">
        <f t="shared" ca="1" si="212"/>
        <v>1051686.6102</v>
      </c>
    </row>
    <row r="473" spans="2:90" x14ac:dyDescent="0.15">
      <c r="B473" s="3">
        <f t="shared" si="213"/>
        <v>42585</v>
      </c>
      <c r="C473" s="2">
        <v>14512.1</v>
      </c>
      <c r="E473" s="70">
        <v>42585</v>
      </c>
      <c r="F473" s="69">
        <v>10.16</v>
      </c>
      <c r="G473" s="69">
        <v>2.08</v>
      </c>
      <c r="H473" s="69">
        <v>19.62</v>
      </c>
      <c r="I473" s="69">
        <v>39.840000000000003</v>
      </c>
      <c r="J473" s="69">
        <v>13.05</v>
      </c>
      <c r="K473" s="69">
        <v>14.21</v>
      </c>
      <c r="L473" s="69">
        <v>17.45</v>
      </c>
      <c r="M473" s="69">
        <v>6.29</v>
      </c>
      <c r="N473" s="69">
        <v>9.15</v>
      </c>
      <c r="O473" s="69">
        <v>9.1632999999999996</v>
      </c>
      <c r="P473" s="69">
        <v>23</v>
      </c>
      <c r="Q473" s="69">
        <v>1.18</v>
      </c>
      <c r="R473" s="69">
        <v>6.07</v>
      </c>
      <c r="S473" s="69">
        <v>43.24</v>
      </c>
      <c r="T473" s="69"/>
      <c r="U473">
        <v>43.24</v>
      </c>
      <c r="V473" s="4"/>
      <c r="X473" s="3">
        <f t="shared" si="192"/>
        <v>42585</v>
      </c>
      <c r="Y473" s="40">
        <f ca="1">Y472+SUMIFS('Transactions (Dated)'!$E$2:$E$53,'Transactions (Dated)'!$D$2:$D$53,'Share Values'!$X473,'Transactions (Dated)'!$B$2:$B$53,'Share Values'!Y$11,'Transactions (Dated)'!$C$2:$C$53,"Buy")-SUMIFS('Transactions (Dated)'!$E$2:$E$53,'Transactions (Dated)'!$D$2:$D$53,'Share Values'!$X473,'Transactions (Dated)'!$B$2:$B$53,'Share Values'!Y$11,'Transactions (Dated)'!$C$2:$C$53,"Sell")</f>
        <v>4625</v>
      </c>
      <c r="Z473" s="40">
        <f ca="1">Z472+SUMIFS('Transactions (Dated)'!$E$2:$E$53,'Transactions (Dated)'!$D$2:$D$53,'Share Values'!$X473,'Transactions (Dated)'!$B$2:$B$53,'Share Values'!Z$11,'Transactions (Dated)'!$C$2:$C$53,"Buy")-SUMIFS('Transactions (Dated)'!$E$2:$E$53,'Transactions (Dated)'!$D$2:$D$53,'Share Values'!$X473,'Transactions (Dated)'!$B$2:$B$53,'Share Values'!Z$11,'Transactions (Dated)'!$C$2:$C$53,"Sell")</f>
        <v>9375</v>
      </c>
      <c r="AA473" s="40">
        <f ca="1">AA472+SUMIFS('Transactions (Dated)'!$E$2:$E$53,'Transactions (Dated)'!$D$2:$D$53,'Share Values'!$X473,'Transactions (Dated)'!$B$2:$B$53,'Share Values'!AA$11,'Transactions (Dated)'!$C$2:$C$53,"Buy")-SUMIFS('Transactions (Dated)'!$E$2:$E$53,'Transactions (Dated)'!$D$2:$D$53,'Share Values'!$X473,'Transactions (Dated)'!$B$2:$B$53,'Share Values'!AA$11,'Transactions (Dated)'!$C$2:$C$53,"Sell")</f>
        <v>28857</v>
      </c>
      <c r="AB473" s="40">
        <f ca="1">AB472+SUMIFS('Transactions (Dated)'!$E$2:$E$53,'Transactions (Dated)'!$D$2:$D$53,'Share Values'!$X473,'Transactions (Dated)'!$B$2:$B$53,'Share Values'!AB$11,'Transactions (Dated)'!$C$2:$C$53,"Buy")-SUMIFS('Transactions (Dated)'!$E$2:$E$53,'Transactions (Dated)'!$D$2:$D$53,'Share Values'!$X473,'Transactions (Dated)'!$B$2:$B$53,'Share Values'!AB$11,'Transactions (Dated)'!$C$2:$C$53,"Sell")</f>
        <v>1892</v>
      </c>
      <c r="AC473" s="40">
        <f ca="1">AC472+SUMIFS('Transactions (Dated)'!$E$2:$E$53,'Transactions (Dated)'!$D$2:$D$53,'Share Values'!$X473,'Transactions (Dated)'!$B$2:$B$53,'Share Values'!AC$11,'Transactions (Dated)'!$C$2:$C$53,"Buy")-SUMIFS('Transactions (Dated)'!$E$2:$E$53,'Transactions (Dated)'!$D$2:$D$53,'Share Values'!$X473,'Transactions (Dated)'!$B$2:$B$53,'Share Values'!AC$11,'Transactions (Dated)'!$C$2:$C$53,"Sell")</f>
        <v>2348</v>
      </c>
      <c r="AD473" s="40">
        <f ca="1">AD472+SUMIFS('Transactions (Dated)'!$E$2:$E$53,'Transactions (Dated)'!$D$2:$D$53,'Share Values'!$X473,'Transactions (Dated)'!$B$2:$B$53,'Share Values'!AD$11,'Transactions (Dated)'!$C$2:$C$53,"Buy")-SUMIFS('Transactions (Dated)'!$E$2:$E$53,'Transactions (Dated)'!$D$2:$D$53,'Share Values'!$X473,'Transactions (Dated)'!$B$2:$B$53,'Share Values'!AD$11,'Transactions (Dated)'!$C$2:$C$53,"Sell")</f>
        <v>0</v>
      </c>
      <c r="AE473" s="40">
        <f ca="1">AE472+SUMIFS('Transactions (Dated)'!$E$2:$E$53,'Transactions (Dated)'!$D$2:$D$53,'Share Values'!$X473,'Transactions (Dated)'!$B$2:$B$53,'Share Values'!AE$11,'Transactions (Dated)'!$C$2:$C$53,"Buy")-SUMIFS('Transactions (Dated)'!$E$2:$E$53,'Transactions (Dated)'!$D$2:$D$53,'Share Values'!$X473,'Transactions (Dated)'!$B$2:$B$53,'Share Values'!AE$11,'Transactions (Dated)'!$C$2:$C$53,"Sell")</f>
        <v>2900</v>
      </c>
      <c r="AF473" s="40">
        <f ca="1">AF472+SUMIFS('Transactions (Dated)'!$E$2:$E$53,'Transactions (Dated)'!$D$2:$D$53,'Share Values'!$X473,'Transactions (Dated)'!$B$2:$B$53,'Share Values'!AF$11,'Transactions (Dated)'!$C$2:$C$53,"Buy")-SUMIFS('Transactions (Dated)'!$E$2:$E$53,'Transactions (Dated)'!$D$2:$D$53,'Share Values'!$X473,'Transactions (Dated)'!$B$2:$B$53,'Share Values'!AF$11,'Transactions (Dated)'!$C$2:$C$53,"Sell")</f>
        <v>14201</v>
      </c>
      <c r="AG473" s="40">
        <f ca="1">AG472+SUMIFS('Transactions (Dated)'!$E$2:$E$53,'Transactions (Dated)'!$D$2:$D$53,'Share Values'!$X473,'Transactions (Dated)'!$B$2:$B$53,'Share Values'!AG$11,'Transactions (Dated)'!$C$2:$C$53,"Buy")-SUMIFS('Transactions (Dated)'!$E$2:$E$53,'Transactions (Dated)'!$D$2:$D$53,'Share Values'!$X473,'Transactions (Dated)'!$B$2:$B$53,'Share Values'!AG$11,'Transactions (Dated)'!$C$2:$C$53,"Sell")</f>
        <v>6835</v>
      </c>
      <c r="AH473" s="40">
        <f ca="1">AH472+SUMIFS('Transactions (Dated)'!$E$2:$E$53,'Transactions (Dated)'!$D$2:$D$53,'Share Values'!$X473,'Transactions (Dated)'!$B$2:$B$53,'Share Values'!AH$11,'Transactions (Dated)'!$C$2:$C$53,"Buy")-SUMIFS('Transactions (Dated)'!$E$2:$E$53,'Transactions (Dated)'!$D$2:$D$53,'Share Values'!$X473,'Transactions (Dated)'!$B$2:$B$53,'Share Values'!AH$11,'Transactions (Dated)'!$C$2:$C$53,"Sell")</f>
        <v>0</v>
      </c>
      <c r="AI473" s="40">
        <f ca="1">AI472+SUMIFS('Transactions (Dated)'!$E$2:$E$53,'Transactions (Dated)'!$D$2:$D$53,'Share Values'!$X473,'Transactions (Dated)'!$B$2:$B$53,'Share Values'!AI$11,'Transactions (Dated)'!$C$2:$C$53,"Buy")-SUMIFS('Transactions (Dated)'!$E$2:$E$53,'Transactions (Dated)'!$D$2:$D$53,'Share Values'!$X473,'Transactions (Dated)'!$B$2:$B$53,'Share Values'!AI$11,'Transactions (Dated)'!$C$2:$C$53,"Sell")</f>
        <v>0</v>
      </c>
      <c r="AJ473" s="40">
        <f ca="1">AJ472+SUMIFS('Transactions (Dated)'!$E$2:$E$53,'Transactions (Dated)'!$D$2:$D$53,'Share Values'!$X473,'Transactions (Dated)'!$B$2:$B$53,'Share Values'!AJ$11,'Transactions (Dated)'!$C$2:$C$53,"Buy")-SUMIFS('Transactions (Dated)'!$E$2:$E$53,'Transactions (Dated)'!$D$2:$D$53,'Share Values'!$X473,'Transactions (Dated)'!$B$2:$B$53,'Share Values'!AJ$11,'Transactions (Dated)'!$C$2:$C$53,"Sell")</f>
        <v>0</v>
      </c>
      <c r="AK473" s="40">
        <f ca="1">AK472+SUMIFS('Transactions (Dated)'!$E$2:$E$53,'Transactions (Dated)'!$D$2:$D$53,'Share Values'!$X473,'Transactions (Dated)'!$B$2:$B$53,'Share Values'!AK$11,'Transactions (Dated)'!$C$2:$C$53,"Buy")-SUMIFS('Transactions (Dated)'!$E$2:$E$53,'Transactions (Dated)'!$D$2:$D$53,'Share Values'!$X473,'Transactions (Dated)'!$B$2:$B$53,'Share Values'!AK$11,'Transactions (Dated)'!$C$2:$C$53,"Sell")</f>
        <v>0</v>
      </c>
      <c r="AL473" s="40">
        <f ca="1">AL472+SUMIFS('Transactions (Dated)'!$E$2:$E$53,'Transactions (Dated)'!$D$2:$D$53,'Share Values'!$X473,'Transactions (Dated)'!$B$2:$B$53,'Share Values'!AL$11,'Transactions (Dated)'!$C$2:$C$53,"Buy")-SUMIFS('Transactions (Dated)'!$E$2:$E$53,'Transactions (Dated)'!$D$2:$D$53,'Share Values'!$X473,'Transactions (Dated)'!$B$2:$B$53,'Share Values'!AL$11,'Transactions (Dated)'!$C$2:$C$53,"Sell")</f>
        <v>0</v>
      </c>
      <c r="AM473" s="40">
        <f ca="1">AM472+SUMIFS('Transactions (Dated)'!$E$2:$E$53,'Transactions (Dated)'!$D$2:$D$53,'Share Values'!$X473,'Transactions (Dated)'!$B$2:$B$53,'Share Values'!AM$11,'Transactions (Dated)'!$C$2:$C$53,"Buy")-SUMIFS('Transactions (Dated)'!$E$2:$E$53,'Transactions (Dated)'!$D$2:$D$53,'Share Values'!$X473,'Transactions (Dated)'!$B$2:$B$53,'Share Values'!AM$11,'Transactions (Dated)'!$C$2:$C$53,"Sell")</f>
        <v>0</v>
      </c>
      <c r="AN473" s="40">
        <f ca="1">AN472+SUMIFS('Transactions (Dated)'!$E$2:$E$53,'Transactions (Dated)'!$D$2:$D$53,'Share Values'!$X473,'Transactions (Dated)'!$B$2:$B$53,'Share Values'!AN$11,'Transactions (Dated)'!$C$2:$C$53,"Buy")-SUMIFS('Transactions (Dated)'!$E$2:$E$53,'Transactions (Dated)'!$D$2:$D$53,'Share Values'!$X473,'Transactions (Dated)'!$B$2:$B$53,'Share Values'!AN$11,'Transactions (Dated)'!$C$2:$C$53,"Sell")</f>
        <v>0</v>
      </c>
      <c r="AO473" s="40"/>
      <c r="AQ473" s="3">
        <f t="shared" si="193"/>
        <v>42585</v>
      </c>
      <c r="AR473" s="6">
        <f t="shared" ca="1" si="194"/>
        <v>46990</v>
      </c>
      <c r="AS473" s="6">
        <f t="shared" ca="1" si="195"/>
        <v>19500</v>
      </c>
      <c r="AT473" s="6">
        <f t="shared" ca="1" si="196"/>
        <v>566174.34000000008</v>
      </c>
      <c r="AU473" s="6">
        <f t="shared" ca="1" si="197"/>
        <v>75377.280000000013</v>
      </c>
      <c r="AV473" s="6">
        <f t="shared" ca="1" si="198"/>
        <v>30641.4</v>
      </c>
      <c r="AW473" s="6">
        <f t="shared" ca="1" si="199"/>
        <v>0</v>
      </c>
      <c r="AX473" s="6">
        <f t="shared" ca="1" si="200"/>
        <v>50605</v>
      </c>
      <c r="AY473" s="6">
        <f t="shared" ca="1" si="201"/>
        <v>89324.29</v>
      </c>
      <c r="AZ473" s="6">
        <f t="shared" ca="1" si="202"/>
        <v>62540.25</v>
      </c>
      <c r="BA473" s="6">
        <f t="shared" ca="1" si="203"/>
        <v>0</v>
      </c>
      <c r="BB473" s="6">
        <f t="shared" ca="1" si="204"/>
        <v>0</v>
      </c>
      <c r="BC473" s="6">
        <f t="shared" ca="1" si="205"/>
        <v>0</v>
      </c>
      <c r="BD473" s="6">
        <f t="shared" ca="1" si="206"/>
        <v>0</v>
      </c>
      <c r="BE473" s="6">
        <f t="shared" ca="1" si="207"/>
        <v>0</v>
      </c>
      <c r="BF473" s="6">
        <f t="shared" ca="1" si="214"/>
        <v>0</v>
      </c>
      <c r="BG473" s="6">
        <f t="shared" ca="1" si="215"/>
        <v>0</v>
      </c>
      <c r="BH473" s="6"/>
      <c r="BJ473" s="4">
        <f t="shared" ca="1" si="208"/>
        <v>941152.56000000017</v>
      </c>
      <c r="BL473" s="3">
        <f t="shared" si="209"/>
        <v>42585</v>
      </c>
      <c r="BM473" s="6">
        <f>BM472+SUMIFS('Transactions (Dated)'!G:G,'Transactions (Dated)'!D:D,'Share Values'!AQ473)</f>
        <v>64398.239999999991</v>
      </c>
      <c r="BN473" s="6">
        <f ca="1">BN472+SUMIFS('Transactions (Dated)'!$F:$F,'Transactions (Dated)'!$D:$D,$BL473,'Transactions (Dated)'!$B:$B,BN$11,'Transactions (Dated)'!$C:$C,"Dividend (paid to cash)")*Y473</f>
        <v>0</v>
      </c>
      <c r="BO473" s="6">
        <f ca="1">BO472+SUMIFS('Transactions (Dated)'!$F:$F,'Transactions (Dated)'!$D:$D,$BL473,'Transactions (Dated)'!$B:$B,BO$11,'Transactions (Dated)'!$C:$C,"Dividend (paid to cash)")*Z473</f>
        <v>2421.875</v>
      </c>
      <c r="BP473" s="6">
        <f ca="1">BP472+SUMIFS('Transactions (Dated)'!$F:$F,'Transactions (Dated)'!$D:$D,$BL473,'Transactions (Dated)'!$B:$B,BP$11,'Transactions (Dated)'!$C:$C,"Dividend (paid to cash)")*AA473</f>
        <v>44015.277000000002</v>
      </c>
      <c r="BQ473" s="6">
        <f ca="1">BQ472+SUMIFS('Transactions (Dated)'!$F:$F,'Transactions (Dated)'!$D:$D,$BL473,'Transactions (Dated)'!$B:$B,BQ$11,'Transactions (Dated)'!$C:$C,"Dividend (paid to cash)")*AB473</f>
        <v>397.32000000000005</v>
      </c>
      <c r="BR473" s="6">
        <f ca="1">BR472+SUMIFS('Transactions (Dated)'!$F:$F,'Transactions (Dated)'!$D:$D,$BL473,'Transactions (Dated)'!$B:$B,BR$11,'Transactions (Dated)'!$C:$C,"Dividend (paid to cash)")*AC473</f>
        <v>0</v>
      </c>
      <c r="BS473" s="6">
        <f ca="1">BS472+SUMIFS('Transactions (Dated)'!$F:$F,'Transactions (Dated)'!$D:$D,$BL473,'Transactions (Dated)'!$B:$B,BS$11,'Transactions (Dated)'!$C:$C,"Dividend (paid to cash)")*AD473</f>
        <v>0</v>
      </c>
      <c r="BT473" s="6">
        <f ca="1">BT472+SUMIFS('Transactions (Dated)'!$F:$F,'Transactions (Dated)'!$D:$D,$BL473,'Transactions (Dated)'!$B:$B,BT$11,'Transactions (Dated)'!$C:$C,"Dividend (paid to cash)")*AE473</f>
        <v>1740</v>
      </c>
      <c r="BU473" s="6">
        <f ca="1">BU472+SUMIFS('Transactions (Dated)'!$F:$F,'Transactions (Dated)'!$D:$D,$BL473,'Transactions (Dated)'!$B:$B,BU$11,'Transactions (Dated)'!$C:$C,"Dividend (paid to cash)")*AF473</f>
        <v>0</v>
      </c>
      <c r="BV473" s="6">
        <f ca="1">BV472+SUMIFS('Transactions (Dated)'!$F:$F,'Transactions (Dated)'!$D:$D,$BL473,'Transactions (Dated)'!$B:$B,BV$11,'Transactions (Dated)'!$C:$C,"Dividend (paid to cash)")*AG473</f>
        <v>0</v>
      </c>
      <c r="BW473" s="6">
        <f ca="1">BW472+SUMIFS('Transactions (Dated)'!$F:$F,'Transactions (Dated)'!$D:$D,$BL473,'Transactions (Dated)'!$B:$B,BW$11,'Transactions (Dated)'!$C:$C,"Dividend (paid to cash)")*AH473</f>
        <v>0</v>
      </c>
      <c r="BX473" s="6">
        <f ca="1">BX472+SUMIFS('Transactions (Dated)'!$F:$F,'Transactions (Dated)'!$D:$D,$BL473,'Transactions (Dated)'!$B:$B,BX$11,'Transactions (Dated)'!$C:$C,"Dividend (paid to cash)")*AI473</f>
        <v>0</v>
      </c>
      <c r="BY473" s="6">
        <f ca="1">BY472+SUMIFS('Transactions (Dated)'!$F:$F,'Transactions (Dated)'!$D:$D,$BL473,'Transactions (Dated)'!$B:$B,BY$11,'Transactions (Dated)'!$C:$C,"Dividend (paid to cash)")*AJ473</f>
        <v>0</v>
      </c>
      <c r="BZ473" s="6">
        <f ca="1">BZ472+SUMIFS('Transactions (Dated)'!$F:$F,'Transactions (Dated)'!$D:$D,$BL473,'Transactions (Dated)'!$B:$B,BZ$11,'Transactions (Dated)'!$C:$C,"Dividend (paid to cash)")*AK473</f>
        <v>0</v>
      </c>
      <c r="CA473" s="6">
        <f ca="1">CA472+SUMIFS('Transactions (Dated)'!$F:$F,'Transactions (Dated)'!$D:$D,$BL473,'Transactions (Dated)'!$B:$B,CA$11,'Transactions (Dated)'!$C:$C,"Dividend (paid to cash)")*AL473</f>
        <v>0</v>
      </c>
      <c r="CB473" s="6">
        <v>0</v>
      </c>
      <c r="CC473" s="6">
        <v>0</v>
      </c>
      <c r="CD473" s="6"/>
      <c r="CF473" s="6">
        <f t="shared" ca="1" si="216"/>
        <v>112972.712</v>
      </c>
      <c r="CH473" s="3">
        <f t="shared" si="217"/>
        <v>42585</v>
      </c>
      <c r="CI473" s="4">
        <f t="shared" ca="1" si="210"/>
        <v>941152.56000000017</v>
      </c>
      <c r="CJ473" s="4">
        <f t="shared" ca="1" si="211"/>
        <v>112972.712</v>
      </c>
      <c r="CL473" s="4">
        <f t="shared" ca="1" si="212"/>
        <v>1054125.2720000001</v>
      </c>
    </row>
    <row r="474" spans="2:90" x14ac:dyDescent="0.15">
      <c r="B474" s="3">
        <f t="shared" si="213"/>
        <v>42586</v>
      </c>
      <c r="C474" s="2">
        <v>14528.8</v>
      </c>
      <c r="E474" s="70">
        <v>42586</v>
      </c>
      <c r="F474" s="69">
        <v>10.130000000000001</v>
      </c>
      <c r="G474" s="69">
        <v>2.1</v>
      </c>
      <c r="H474" s="69">
        <v>19.62</v>
      </c>
      <c r="I474" s="69">
        <v>39.270000000000003</v>
      </c>
      <c r="J474" s="69">
        <v>13.15</v>
      </c>
      <c r="K474" s="69">
        <v>14.37</v>
      </c>
      <c r="L474" s="69">
        <v>17.47</v>
      </c>
      <c r="M474" s="69">
        <v>6.31</v>
      </c>
      <c r="N474" s="69">
        <v>9.25</v>
      </c>
      <c r="O474" s="69">
        <v>9.0832999999999995</v>
      </c>
      <c r="P474" s="69">
        <v>23.26</v>
      </c>
      <c r="Q474" s="69">
        <v>1.2</v>
      </c>
      <c r="R474" s="69">
        <v>6.01</v>
      </c>
      <c r="S474" s="69">
        <v>43.25</v>
      </c>
      <c r="T474" s="69"/>
      <c r="U474">
        <v>43.25</v>
      </c>
      <c r="V474" s="4"/>
      <c r="X474" s="3">
        <f t="shared" si="192"/>
        <v>42586</v>
      </c>
      <c r="Y474" s="40">
        <f ca="1">Y473+SUMIFS('Transactions (Dated)'!$E$2:$E$53,'Transactions (Dated)'!$D$2:$D$53,'Share Values'!$X474,'Transactions (Dated)'!$B$2:$B$53,'Share Values'!Y$11,'Transactions (Dated)'!$C$2:$C$53,"Buy")-SUMIFS('Transactions (Dated)'!$E$2:$E$53,'Transactions (Dated)'!$D$2:$D$53,'Share Values'!$X474,'Transactions (Dated)'!$B$2:$B$53,'Share Values'!Y$11,'Transactions (Dated)'!$C$2:$C$53,"Sell")</f>
        <v>4625</v>
      </c>
      <c r="Z474" s="40">
        <f ca="1">Z473+SUMIFS('Transactions (Dated)'!$E$2:$E$53,'Transactions (Dated)'!$D$2:$D$53,'Share Values'!$X474,'Transactions (Dated)'!$B$2:$B$53,'Share Values'!Z$11,'Transactions (Dated)'!$C$2:$C$53,"Buy")-SUMIFS('Transactions (Dated)'!$E$2:$E$53,'Transactions (Dated)'!$D$2:$D$53,'Share Values'!$X474,'Transactions (Dated)'!$B$2:$B$53,'Share Values'!Z$11,'Transactions (Dated)'!$C$2:$C$53,"Sell")</f>
        <v>9375</v>
      </c>
      <c r="AA474" s="40">
        <f ca="1">AA473+SUMIFS('Transactions (Dated)'!$E$2:$E$53,'Transactions (Dated)'!$D$2:$D$53,'Share Values'!$X474,'Transactions (Dated)'!$B$2:$B$53,'Share Values'!AA$11,'Transactions (Dated)'!$C$2:$C$53,"Buy")-SUMIFS('Transactions (Dated)'!$E$2:$E$53,'Transactions (Dated)'!$D$2:$D$53,'Share Values'!$X474,'Transactions (Dated)'!$B$2:$B$53,'Share Values'!AA$11,'Transactions (Dated)'!$C$2:$C$53,"Sell")</f>
        <v>28857</v>
      </c>
      <c r="AB474" s="40">
        <f ca="1">AB473+SUMIFS('Transactions (Dated)'!$E$2:$E$53,'Transactions (Dated)'!$D$2:$D$53,'Share Values'!$X474,'Transactions (Dated)'!$B$2:$B$53,'Share Values'!AB$11,'Transactions (Dated)'!$C$2:$C$53,"Buy")-SUMIFS('Transactions (Dated)'!$E$2:$E$53,'Transactions (Dated)'!$D$2:$D$53,'Share Values'!$X474,'Transactions (Dated)'!$B$2:$B$53,'Share Values'!AB$11,'Transactions (Dated)'!$C$2:$C$53,"Sell")</f>
        <v>1892</v>
      </c>
      <c r="AC474" s="40">
        <f ca="1">AC473+SUMIFS('Transactions (Dated)'!$E$2:$E$53,'Transactions (Dated)'!$D$2:$D$53,'Share Values'!$X474,'Transactions (Dated)'!$B$2:$B$53,'Share Values'!AC$11,'Transactions (Dated)'!$C$2:$C$53,"Buy")-SUMIFS('Transactions (Dated)'!$E$2:$E$53,'Transactions (Dated)'!$D$2:$D$53,'Share Values'!$X474,'Transactions (Dated)'!$B$2:$B$53,'Share Values'!AC$11,'Transactions (Dated)'!$C$2:$C$53,"Sell")</f>
        <v>2348</v>
      </c>
      <c r="AD474" s="40">
        <f ca="1">AD473+SUMIFS('Transactions (Dated)'!$E$2:$E$53,'Transactions (Dated)'!$D$2:$D$53,'Share Values'!$X474,'Transactions (Dated)'!$B$2:$B$53,'Share Values'!AD$11,'Transactions (Dated)'!$C$2:$C$53,"Buy")-SUMIFS('Transactions (Dated)'!$E$2:$E$53,'Transactions (Dated)'!$D$2:$D$53,'Share Values'!$X474,'Transactions (Dated)'!$B$2:$B$53,'Share Values'!AD$11,'Transactions (Dated)'!$C$2:$C$53,"Sell")</f>
        <v>0</v>
      </c>
      <c r="AE474" s="40">
        <f ca="1">AE473+SUMIFS('Transactions (Dated)'!$E$2:$E$53,'Transactions (Dated)'!$D$2:$D$53,'Share Values'!$X474,'Transactions (Dated)'!$B$2:$B$53,'Share Values'!AE$11,'Transactions (Dated)'!$C$2:$C$53,"Buy")-SUMIFS('Transactions (Dated)'!$E$2:$E$53,'Transactions (Dated)'!$D$2:$D$53,'Share Values'!$X474,'Transactions (Dated)'!$B$2:$B$53,'Share Values'!AE$11,'Transactions (Dated)'!$C$2:$C$53,"Sell")</f>
        <v>2900</v>
      </c>
      <c r="AF474" s="40">
        <f ca="1">AF473+SUMIFS('Transactions (Dated)'!$E$2:$E$53,'Transactions (Dated)'!$D$2:$D$53,'Share Values'!$X474,'Transactions (Dated)'!$B$2:$B$53,'Share Values'!AF$11,'Transactions (Dated)'!$C$2:$C$53,"Buy")-SUMIFS('Transactions (Dated)'!$E$2:$E$53,'Transactions (Dated)'!$D$2:$D$53,'Share Values'!$X474,'Transactions (Dated)'!$B$2:$B$53,'Share Values'!AF$11,'Transactions (Dated)'!$C$2:$C$53,"Sell")</f>
        <v>14201</v>
      </c>
      <c r="AG474" s="40">
        <f ca="1">AG473+SUMIFS('Transactions (Dated)'!$E$2:$E$53,'Transactions (Dated)'!$D$2:$D$53,'Share Values'!$X474,'Transactions (Dated)'!$B$2:$B$53,'Share Values'!AG$11,'Transactions (Dated)'!$C$2:$C$53,"Buy")-SUMIFS('Transactions (Dated)'!$E$2:$E$53,'Transactions (Dated)'!$D$2:$D$53,'Share Values'!$X474,'Transactions (Dated)'!$B$2:$B$53,'Share Values'!AG$11,'Transactions (Dated)'!$C$2:$C$53,"Sell")</f>
        <v>6835</v>
      </c>
      <c r="AH474" s="40">
        <f ca="1">AH473+SUMIFS('Transactions (Dated)'!$E$2:$E$53,'Transactions (Dated)'!$D$2:$D$53,'Share Values'!$X474,'Transactions (Dated)'!$B$2:$B$53,'Share Values'!AH$11,'Transactions (Dated)'!$C$2:$C$53,"Buy")-SUMIFS('Transactions (Dated)'!$E$2:$E$53,'Transactions (Dated)'!$D$2:$D$53,'Share Values'!$X474,'Transactions (Dated)'!$B$2:$B$53,'Share Values'!AH$11,'Transactions (Dated)'!$C$2:$C$53,"Sell")</f>
        <v>0</v>
      </c>
      <c r="AI474" s="40">
        <f ca="1">AI473+SUMIFS('Transactions (Dated)'!$E$2:$E$53,'Transactions (Dated)'!$D$2:$D$53,'Share Values'!$X474,'Transactions (Dated)'!$B$2:$B$53,'Share Values'!AI$11,'Transactions (Dated)'!$C$2:$C$53,"Buy")-SUMIFS('Transactions (Dated)'!$E$2:$E$53,'Transactions (Dated)'!$D$2:$D$53,'Share Values'!$X474,'Transactions (Dated)'!$B$2:$B$53,'Share Values'!AI$11,'Transactions (Dated)'!$C$2:$C$53,"Sell")</f>
        <v>0</v>
      </c>
      <c r="AJ474" s="40">
        <f ca="1">AJ473+SUMIFS('Transactions (Dated)'!$E$2:$E$53,'Transactions (Dated)'!$D$2:$D$53,'Share Values'!$X474,'Transactions (Dated)'!$B$2:$B$53,'Share Values'!AJ$11,'Transactions (Dated)'!$C$2:$C$53,"Buy")-SUMIFS('Transactions (Dated)'!$E$2:$E$53,'Transactions (Dated)'!$D$2:$D$53,'Share Values'!$X474,'Transactions (Dated)'!$B$2:$B$53,'Share Values'!AJ$11,'Transactions (Dated)'!$C$2:$C$53,"Sell")</f>
        <v>0</v>
      </c>
      <c r="AK474" s="40">
        <f ca="1">AK473+SUMIFS('Transactions (Dated)'!$E$2:$E$53,'Transactions (Dated)'!$D$2:$D$53,'Share Values'!$X474,'Transactions (Dated)'!$B$2:$B$53,'Share Values'!AK$11,'Transactions (Dated)'!$C$2:$C$53,"Buy")-SUMIFS('Transactions (Dated)'!$E$2:$E$53,'Transactions (Dated)'!$D$2:$D$53,'Share Values'!$X474,'Transactions (Dated)'!$B$2:$B$53,'Share Values'!AK$11,'Transactions (Dated)'!$C$2:$C$53,"Sell")</f>
        <v>0</v>
      </c>
      <c r="AL474" s="40">
        <f ca="1">AL473+SUMIFS('Transactions (Dated)'!$E$2:$E$53,'Transactions (Dated)'!$D$2:$D$53,'Share Values'!$X474,'Transactions (Dated)'!$B$2:$B$53,'Share Values'!AL$11,'Transactions (Dated)'!$C$2:$C$53,"Buy")-SUMIFS('Transactions (Dated)'!$E$2:$E$53,'Transactions (Dated)'!$D$2:$D$53,'Share Values'!$X474,'Transactions (Dated)'!$B$2:$B$53,'Share Values'!AL$11,'Transactions (Dated)'!$C$2:$C$53,"Sell")</f>
        <v>0</v>
      </c>
      <c r="AM474" s="40">
        <f ca="1">AM473+SUMIFS('Transactions (Dated)'!$E$2:$E$53,'Transactions (Dated)'!$D$2:$D$53,'Share Values'!$X474,'Transactions (Dated)'!$B$2:$B$53,'Share Values'!AM$11,'Transactions (Dated)'!$C$2:$C$53,"Buy")-SUMIFS('Transactions (Dated)'!$E$2:$E$53,'Transactions (Dated)'!$D$2:$D$53,'Share Values'!$X474,'Transactions (Dated)'!$B$2:$B$53,'Share Values'!AM$11,'Transactions (Dated)'!$C$2:$C$53,"Sell")</f>
        <v>0</v>
      </c>
      <c r="AN474" s="40">
        <f ca="1">AN473+SUMIFS('Transactions (Dated)'!$E$2:$E$53,'Transactions (Dated)'!$D$2:$D$53,'Share Values'!$X474,'Transactions (Dated)'!$B$2:$B$53,'Share Values'!AN$11,'Transactions (Dated)'!$C$2:$C$53,"Buy")-SUMIFS('Transactions (Dated)'!$E$2:$E$53,'Transactions (Dated)'!$D$2:$D$53,'Share Values'!$X474,'Transactions (Dated)'!$B$2:$B$53,'Share Values'!AN$11,'Transactions (Dated)'!$C$2:$C$53,"Sell")</f>
        <v>0</v>
      </c>
      <c r="AO474" s="40"/>
      <c r="AQ474" s="3">
        <f t="shared" si="193"/>
        <v>42586</v>
      </c>
      <c r="AR474" s="6">
        <f t="shared" ca="1" si="194"/>
        <v>46851.25</v>
      </c>
      <c r="AS474" s="6">
        <f t="shared" ca="1" si="195"/>
        <v>19687.5</v>
      </c>
      <c r="AT474" s="6">
        <f t="shared" ca="1" si="196"/>
        <v>566174.34000000008</v>
      </c>
      <c r="AU474" s="6">
        <f t="shared" ca="1" si="197"/>
        <v>74298.840000000011</v>
      </c>
      <c r="AV474" s="6">
        <f t="shared" ca="1" si="198"/>
        <v>30876.2</v>
      </c>
      <c r="AW474" s="6">
        <f t="shared" ca="1" si="199"/>
        <v>0</v>
      </c>
      <c r="AX474" s="6">
        <f t="shared" ca="1" si="200"/>
        <v>50663</v>
      </c>
      <c r="AY474" s="6">
        <f t="shared" ca="1" si="201"/>
        <v>89608.31</v>
      </c>
      <c r="AZ474" s="6">
        <f t="shared" ca="1" si="202"/>
        <v>63223.75</v>
      </c>
      <c r="BA474" s="6">
        <f t="shared" ca="1" si="203"/>
        <v>0</v>
      </c>
      <c r="BB474" s="6">
        <f t="shared" ca="1" si="204"/>
        <v>0</v>
      </c>
      <c r="BC474" s="6">
        <f t="shared" ca="1" si="205"/>
        <v>0</v>
      </c>
      <c r="BD474" s="6">
        <f t="shared" ca="1" si="206"/>
        <v>0</v>
      </c>
      <c r="BE474" s="6">
        <f t="shared" ca="1" si="207"/>
        <v>0</v>
      </c>
      <c r="BF474" s="6">
        <f t="shared" ca="1" si="214"/>
        <v>0</v>
      </c>
      <c r="BG474" s="6">
        <f t="shared" ca="1" si="215"/>
        <v>0</v>
      </c>
      <c r="BH474" s="6"/>
      <c r="BJ474" s="4">
        <f t="shared" ca="1" si="208"/>
        <v>941383.19</v>
      </c>
      <c r="BL474" s="3">
        <f t="shared" si="209"/>
        <v>42586</v>
      </c>
      <c r="BM474" s="6">
        <f>BM473+SUMIFS('Transactions (Dated)'!G:G,'Transactions (Dated)'!D:D,'Share Values'!AQ474)</f>
        <v>64398.239999999991</v>
      </c>
      <c r="BN474" s="6">
        <f ca="1">BN473+SUMIFS('Transactions (Dated)'!$F:$F,'Transactions (Dated)'!$D:$D,$BL474,'Transactions (Dated)'!$B:$B,BN$11,'Transactions (Dated)'!$C:$C,"Dividend (paid to cash)")*Y474</f>
        <v>0</v>
      </c>
      <c r="BO474" s="6">
        <f ca="1">BO473+SUMIFS('Transactions (Dated)'!$F:$F,'Transactions (Dated)'!$D:$D,$BL474,'Transactions (Dated)'!$B:$B,BO$11,'Transactions (Dated)'!$C:$C,"Dividend (paid to cash)")*Z474</f>
        <v>2421.875</v>
      </c>
      <c r="BP474" s="6">
        <f ca="1">BP473+SUMIFS('Transactions (Dated)'!$F:$F,'Transactions (Dated)'!$D:$D,$BL474,'Transactions (Dated)'!$B:$B,BP$11,'Transactions (Dated)'!$C:$C,"Dividend (paid to cash)")*AA474</f>
        <v>44015.277000000002</v>
      </c>
      <c r="BQ474" s="6">
        <f ca="1">BQ473+SUMIFS('Transactions (Dated)'!$F:$F,'Transactions (Dated)'!$D:$D,$BL474,'Transactions (Dated)'!$B:$B,BQ$11,'Transactions (Dated)'!$C:$C,"Dividend (paid to cash)")*AB474</f>
        <v>397.32000000000005</v>
      </c>
      <c r="BR474" s="6">
        <f ca="1">BR473+SUMIFS('Transactions (Dated)'!$F:$F,'Transactions (Dated)'!$D:$D,$BL474,'Transactions (Dated)'!$B:$B,BR$11,'Transactions (Dated)'!$C:$C,"Dividend (paid to cash)")*AC474</f>
        <v>0</v>
      </c>
      <c r="BS474" s="6">
        <f ca="1">BS473+SUMIFS('Transactions (Dated)'!$F:$F,'Transactions (Dated)'!$D:$D,$BL474,'Transactions (Dated)'!$B:$B,BS$11,'Transactions (Dated)'!$C:$C,"Dividend (paid to cash)")*AD474</f>
        <v>0</v>
      </c>
      <c r="BT474" s="6">
        <f ca="1">BT473+SUMIFS('Transactions (Dated)'!$F:$F,'Transactions (Dated)'!$D:$D,$BL474,'Transactions (Dated)'!$B:$B,BT$11,'Transactions (Dated)'!$C:$C,"Dividend (paid to cash)")*AE474</f>
        <v>1740</v>
      </c>
      <c r="BU474" s="6">
        <f ca="1">BU473+SUMIFS('Transactions (Dated)'!$F:$F,'Transactions (Dated)'!$D:$D,$BL474,'Transactions (Dated)'!$B:$B,BU$11,'Transactions (Dated)'!$C:$C,"Dividend (paid to cash)")*AF474</f>
        <v>0</v>
      </c>
      <c r="BV474" s="6">
        <f ca="1">BV473+SUMIFS('Transactions (Dated)'!$F:$F,'Transactions (Dated)'!$D:$D,$BL474,'Transactions (Dated)'!$B:$B,BV$11,'Transactions (Dated)'!$C:$C,"Dividend (paid to cash)")*AG474</f>
        <v>0</v>
      </c>
      <c r="BW474" s="6">
        <f ca="1">BW473+SUMIFS('Transactions (Dated)'!$F:$F,'Transactions (Dated)'!$D:$D,$BL474,'Transactions (Dated)'!$B:$B,BW$11,'Transactions (Dated)'!$C:$C,"Dividend (paid to cash)")*AH474</f>
        <v>0</v>
      </c>
      <c r="BX474" s="6">
        <f ca="1">BX473+SUMIFS('Transactions (Dated)'!$F:$F,'Transactions (Dated)'!$D:$D,$BL474,'Transactions (Dated)'!$B:$B,BX$11,'Transactions (Dated)'!$C:$C,"Dividend (paid to cash)")*AI474</f>
        <v>0</v>
      </c>
      <c r="BY474" s="6">
        <f ca="1">BY473+SUMIFS('Transactions (Dated)'!$F:$F,'Transactions (Dated)'!$D:$D,$BL474,'Transactions (Dated)'!$B:$B,BY$11,'Transactions (Dated)'!$C:$C,"Dividend (paid to cash)")*AJ474</f>
        <v>0</v>
      </c>
      <c r="BZ474" s="6">
        <f ca="1">BZ473+SUMIFS('Transactions (Dated)'!$F:$F,'Transactions (Dated)'!$D:$D,$BL474,'Transactions (Dated)'!$B:$B,BZ$11,'Transactions (Dated)'!$C:$C,"Dividend (paid to cash)")*AK474</f>
        <v>0</v>
      </c>
      <c r="CA474" s="6">
        <f ca="1">CA473+SUMIFS('Transactions (Dated)'!$F:$F,'Transactions (Dated)'!$D:$D,$BL474,'Transactions (Dated)'!$B:$B,CA$11,'Transactions (Dated)'!$C:$C,"Dividend (paid to cash)")*AL474</f>
        <v>0</v>
      </c>
      <c r="CB474" s="6">
        <v>0</v>
      </c>
      <c r="CC474" s="6">
        <v>0</v>
      </c>
      <c r="CD474" s="6"/>
      <c r="CF474" s="6">
        <f t="shared" ca="1" si="216"/>
        <v>112972.712</v>
      </c>
      <c r="CH474" s="3">
        <f t="shared" si="217"/>
        <v>42586</v>
      </c>
      <c r="CI474" s="4">
        <f t="shared" ca="1" si="210"/>
        <v>941383.19</v>
      </c>
      <c r="CJ474" s="4">
        <f t="shared" ca="1" si="211"/>
        <v>112972.712</v>
      </c>
      <c r="CL474" s="4">
        <f t="shared" ca="1" si="212"/>
        <v>1054355.902</v>
      </c>
    </row>
    <row r="475" spans="2:90" x14ac:dyDescent="0.15">
      <c r="B475" s="3">
        <f t="shared" si="213"/>
        <v>42587</v>
      </c>
      <c r="C475" s="2">
        <v>14648.8</v>
      </c>
      <c r="E475" s="70">
        <v>42587</v>
      </c>
      <c r="F475" s="69">
        <v>10.19</v>
      </c>
      <c r="G475" s="69">
        <v>2.09</v>
      </c>
      <c r="H475" s="69">
        <v>19.78</v>
      </c>
      <c r="I475" s="69">
        <v>40.229999999999997</v>
      </c>
      <c r="J475" s="69">
        <v>13.06</v>
      </c>
      <c r="K475" s="69">
        <v>14.34</v>
      </c>
      <c r="L475" s="69">
        <v>17.59</v>
      </c>
      <c r="M475" s="69">
        <v>6.16</v>
      </c>
      <c r="N475" s="69">
        <v>9.49</v>
      </c>
      <c r="O475" s="69">
        <v>9.3933</v>
      </c>
      <c r="P475" s="69">
        <v>23.53</v>
      </c>
      <c r="Q475" s="69">
        <v>1.19</v>
      </c>
      <c r="R475" s="69">
        <v>5.89</v>
      </c>
      <c r="S475" s="69">
        <v>43.22</v>
      </c>
      <c r="T475" s="69"/>
      <c r="U475">
        <v>43.22</v>
      </c>
      <c r="V475" s="4"/>
      <c r="X475" s="3">
        <f t="shared" si="192"/>
        <v>42587</v>
      </c>
      <c r="Y475" s="40">
        <f ca="1">Y474+SUMIFS('Transactions (Dated)'!$E$2:$E$53,'Transactions (Dated)'!$D$2:$D$53,'Share Values'!$X475,'Transactions (Dated)'!$B$2:$B$53,'Share Values'!Y$11,'Transactions (Dated)'!$C$2:$C$53,"Buy")-SUMIFS('Transactions (Dated)'!$E$2:$E$53,'Transactions (Dated)'!$D$2:$D$53,'Share Values'!$X475,'Transactions (Dated)'!$B$2:$B$53,'Share Values'!Y$11,'Transactions (Dated)'!$C$2:$C$53,"Sell")</f>
        <v>4625</v>
      </c>
      <c r="Z475" s="40">
        <f ca="1">Z474+SUMIFS('Transactions (Dated)'!$E$2:$E$53,'Transactions (Dated)'!$D$2:$D$53,'Share Values'!$X475,'Transactions (Dated)'!$B$2:$B$53,'Share Values'!Z$11,'Transactions (Dated)'!$C$2:$C$53,"Buy")-SUMIFS('Transactions (Dated)'!$E$2:$E$53,'Transactions (Dated)'!$D$2:$D$53,'Share Values'!$X475,'Transactions (Dated)'!$B$2:$B$53,'Share Values'!Z$11,'Transactions (Dated)'!$C$2:$C$53,"Sell")</f>
        <v>9375</v>
      </c>
      <c r="AA475" s="40">
        <f ca="1">AA474+SUMIFS('Transactions (Dated)'!$E$2:$E$53,'Transactions (Dated)'!$D$2:$D$53,'Share Values'!$X475,'Transactions (Dated)'!$B$2:$B$53,'Share Values'!AA$11,'Transactions (Dated)'!$C$2:$C$53,"Buy")-SUMIFS('Transactions (Dated)'!$E$2:$E$53,'Transactions (Dated)'!$D$2:$D$53,'Share Values'!$X475,'Transactions (Dated)'!$B$2:$B$53,'Share Values'!AA$11,'Transactions (Dated)'!$C$2:$C$53,"Sell")</f>
        <v>28857</v>
      </c>
      <c r="AB475" s="40">
        <f ca="1">AB474+SUMIFS('Transactions (Dated)'!$E$2:$E$53,'Transactions (Dated)'!$D$2:$D$53,'Share Values'!$X475,'Transactions (Dated)'!$B$2:$B$53,'Share Values'!AB$11,'Transactions (Dated)'!$C$2:$C$53,"Buy")-SUMIFS('Transactions (Dated)'!$E$2:$E$53,'Transactions (Dated)'!$D$2:$D$53,'Share Values'!$X475,'Transactions (Dated)'!$B$2:$B$53,'Share Values'!AB$11,'Transactions (Dated)'!$C$2:$C$53,"Sell")</f>
        <v>1892</v>
      </c>
      <c r="AC475" s="40">
        <f ca="1">AC474+SUMIFS('Transactions (Dated)'!$E$2:$E$53,'Transactions (Dated)'!$D$2:$D$53,'Share Values'!$X475,'Transactions (Dated)'!$B$2:$B$53,'Share Values'!AC$11,'Transactions (Dated)'!$C$2:$C$53,"Buy")-SUMIFS('Transactions (Dated)'!$E$2:$E$53,'Transactions (Dated)'!$D$2:$D$53,'Share Values'!$X475,'Transactions (Dated)'!$B$2:$B$53,'Share Values'!AC$11,'Transactions (Dated)'!$C$2:$C$53,"Sell")</f>
        <v>2348</v>
      </c>
      <c r="AD475" s="40">
        <f ca="1">AD474+SUMIFS('Transactions (Dated)'!$E$2:$E$53,'Transactions (Dated)'!$D$2:$D$53,'Share Values'!$X475,'Transactions (Dated)'!$B$2:$B$53,'Share Values'!AD$11,'Transactions (Dated)'!$C$2:$C$53,"Buy")-SUMIFS('Transactions (Dated)'!$E$2:$E$53,'Transactions (Dated)'!$D$2:$D$53,'Share Values'!$X475,'Transactions (Dated)'!$B$2:$B$53,'Share Values'!AD$11,'Transactions (Dated)'!$C$2:$C$53,"Sell")</f>
        <v>0</v>
      </c>
      <c r="AE475" s="40">
        <f ca="1">AE474+SUMIFS('Transactions (Dated)'!$E$2:$E$53,'Transactions (Dated)'!$D$2:$D$53,'Share Values'!$X475,'Transactions (Dated)'!$B$2:$B$53,'Share Values'!AE$11,'Transactions (Dated)'!$C$2:$C$53,"Buy")-SUMIFS('Transactions (Dated)'!$E$2:$E$53,'Transactions (Dated)'!$D$2:$D$53,'Share Values'!$X475,'Transactions (Dated)'!$B$2:$B$53,'Share Values'!AE$11,'Transactions (Dated)'!$C$2:$C$53,"Sell")</f>
        <v>2900</v>
      </c>
      <c r="AF475" s="40">
        <f ca="1">AF474+SUMIFS('Transactions (Dated)'!$E$2:$E$53,'Transactions (Dated)'!$D$2:$D$53,'Share Values'!$X475,'Transactions (Dated)'!$B$2:$B$53,'Share Values'!AF$11,'Transactions (Dated)'!$C$2:$C$53,"Buy")-SUMIFS('Transactions (Dated)'!$E$2:$E$53,'Transactions (Dated)'!$D$2:$D$53,'Share Values'!$X475,'Transactions (Dated)'!$B$2:$B$53,'Share Values'!AF$11,'Transactions (Dated)'!$C$2:$C$53,"Sell")</f>
        <v>14201</v>
      </c>
      <c r="AG475" s="40">
        <f ca="1">AG474+SUMIFS('Transactions (Dated)'!$E$2:$E$53,'Transactions (Dated)'!$D$2:$D$53,'Share Values'!$X475,'Transactions (Dated)'!$B$2:$B$53,'Share Values'!AG$11,'Transactions (Dated)'!$C$2:$C$53,"Buy")-SUMIFS('Transactions (Dated)'!$E$2:$E$53,'Transactions (Dated)'!$D$2:$D$53,'Share Values'!$X475,'Transactions (Dated)'!$B$2:$B$53,'Share Values'!AG$11,'Transactions (Dated)'!$C$2:$C$53,"Sell")</f>
        <v>6835</v>
      </c>
      <c r="AH475" s="40">
        <f ca="1">AH474+SUMIFS('Transactions (Dated)'!$E$2:$E$53,'Transactions (Dated)'!$D$2:$D$53,'Share Values'!$X475,'Transactions (Dated)'!$B$2:$B$53,'Share Values'!AH$11,'Transactions (Dated)'!$C$2:$C$53,"Buy")-SUMIFS('Transactions (Dated)'!$E$2:$E$53,'Transactions (Dated)'!$D$2:$D$53,'Share Values'!$X475,'Transactions (Dated)'!$B$2:$B$53,'Share Values'!AH$11,'Transactions (Dated)'!$C$2:$C$53,"Sell")</f>
        <v>0</v>
      </c>
      <c r="AI475" s="40">
        <f ca="1">AI474+SUMIFS('Transactions (Dated)'!$E$2:$E$53,'Transactions (Dated)'!$D$2:$D$53,'Share Values'!$X475,'Transactions (Dated)'!$B$2:$B$53,'Share Values'!AI$11,'Transactions (Dated)'!$C$2:$C$53,"Buy")-SUMIFS('Transactions (Dated)'!$E$2:$E$53,'Transactions (Dated)'!$D$2:$D$53,'Share Values'!$X475,'Transactions (Dated)'!$B$2:$B$53,'Share Values'!AI$11,'Transactions (Dated)'!$C$2:$C$53,"Sell")</f>
        <v>0</v>
      </c>
      <c r="AJ475" s="40">
        <f ca="1">AJ474+SUMIFS('Transactions (Dated)'!$E$2:$E$53,'Transactions (Dated)'!$D$2:$D$53,'Share Values'!$X475,'Transactions (Dated)'!$B$2:$B$53,'Share Values'!AJ$11,'Transactions (Dated)'!$C$2:$C$53,"Buy")-SUMIFS('Transactions (Dated)'!$E$2:$E$53,'Transactions (Dated)'!$D$2:$D$53,'Share Values'!$X475,'Transactions (Dated)'!$B$2:$B$53,'Share Values'!AJ$11,'Transactions (Dated)'!$C$2:$C$53,"Sell")</f>
        <v>0</v>
      </c>
      <c r="AK475" s="40">
        <f ca="1">AK474+SUMIFS('Transactions (Dated)'!$E$2:$E$53,'Transactions (Dated)'!$D$2:$D$53,'Share Values'!$X475,'Transactions (Dated)'!$B$2:$B$53,'Share Values'!AK$11,'Transactions (Dated)'!$C$2:$C$53,"Buy")-SUMIFS('Transactions (Dated)'!$E$2:$E$53,'Transactions (Dated)'!$D$2:$D$53,'Share Values'!$X475,'Transactions (Dated)'!$B$2:$B$53,'Share Values'!AK$11,'Transactions (Dated)'!$C$2:$C$53,"Sell")</f>
        <v>0</v>
      </c>
      <c r="AL475" s="40">
        <f ca="1">AL474+SUMIFS('Transactions (Dated)'!$E$2:$E$53,'Transactions (Dated)'!$D$2:$D$53,'Share Values'!$X475,'Transactions (Dated)'!$B$2:$B$53,'Share Values'!AL$11,'Transactions (Dated)'!$C$2:$C$53,"Buy")-SUMIFS('Transactions (Dated)'!$E$2:$E$53,'Transactions (Dated)'!$D$2:$D$53,'Share Values'!$X475,'Transactions (Dated)'!$B$2:$B$53,'Share Values'!AL$11,'Transactions (Dated)'!$C$2:$C$53,"Sell")</f>
        <v>0</v>
      </c>
      <c r="AM475" s="40">
        <f ca="1">AM474+SUMIFS('Transactions (Dated)'!$E$2:$E$53,'Transactions (Dated)'!$D$2:$D$53,'Share Values'!$X475,'Transactions (Dated)'!$B$2:$B$53,'Share Values'!AM$11,'Transactions (Dated)'!$C$2:$C$53,"Buy")-SUMIFS('Transactions (Dated)'!$E$2:$E$53,'Transactions (Dated)'!$D$2:$D$53,'Share Values'!$X475,'Transactions (Dated)'!$B$2:$B$53,'Share Values'!AM$11,'Transactions (Dated)'!$C$2:$C$53,"Sell")</f>
        <v>0</v>
      </c>
      <c r="AN475" s="40">
        <f ca="1">AN474+SUMIFS('Transactions (Dated)'!$E$2:$E$53,'Transactions (Dated)'!$D$2:$D$53,'Share Values'!$X475,'Transactions (Dated)'!$B$2:$B$53,'Share Values'!AN$11,'Transactions (Dated)'!$C$2:$C$53,"Buy")-SUMIFS('Transactions (Dated)'!$E$2:$E$53,'Transactions (Dated)'!$D$2:$D$53,'Share Values'!$X475,'Transactions (Dated)'!$B$2:$B$53,'Share Values'!AN$11,'Transactions (Dated)'!$C$2:$C$53,"Sell")</f>
        <v>0</v>
      </c>
      <c r="AO475" s="40"/>
      <c r="AQ475" s="3">
        <f t="shared" si="193"/>
        <v>42587</v>
      </c>
      <c r="AR475" s="6">
        <f t="shared" ca="1" si="194"/>
        <v>47128.75</v>
      </c>
      <c r="AS475" s="6">
        <f t="shared" ca="1" si="195"/>
        <v>19593.75</v>
      </c>
      <c r="AT475" s="6">
        <f t="shared" ca="1" si="196"/>
        <v>570791.46000000008</v>
      </c>
      <c r="AU475" s="6">
        <f t="shared" ca="1" si="197"/>
        <v>76115.159999999989</v>
      </c>
      <c r="AV475" s="6">
        <f t="shared" ca="1" si="198"/>
        <v>30664.880000000001</v>
      </c>
      <c r="AW475" s="6">
        <f t="shared" ca="1" si="199"/>
        <v>0</v>
      </c>
      <c r="AX475" s="6">
        <f t="shared" ca="1" si="200"/>
        <v>51011</v>
      </c>
      <c r="AY475" s="6">
        <f t="shared" ca="1" si="201"/>
        <v>87478.16</v>
      </c>
      <c r="AZ475" s="6">
        <f t="shared" ca="1" si="202"/>
        <v>64864.15</v>
      </c>
      <c r="BA475" s="6">
        <f t="shared" ca="1" si="203"/>
        <v>0</v>
      </c>
      <c r="BB475" s="6">
        <f t="shared" ca="1" si="204"/>
        <v>0</v>
      </c>
      <c r="BC475" s="6">
        <f t="shared" ca="1" si="205"/>
        <v>0</v>
      </c>
      <c r="BD475" s="6">
        <f t="shared" ca="1" si="206"/>
        <v>0</v>
      </c>
      <c r="BE475" s="6">
        <f t="shared" ca="1" si="207"/>
        <v>0</v>
      </c>
      <c r="BF475" s="6">
        <f t="shared" ca="1" si="214"/>
        <v>0</v>
      </c>
      <c r="BG475" s="6">
        <f t="shared" ca="1" si="215"/>
        <v>0</v>
      </c>
      <c r="BH475" s="6"/>
      <c r="BJ475" s="4">
        <f t="shared" ca="1" si="208"/>
        <v>947647.31000000017</v>
      </c>
      <c r="BL475" s="3">
        <f t="shared" si="209"/>
        <v>42587</v>
      </c>
      <c r="BM475" s="6">
        <f>BM474+SUMIFS('Transactions (Dated)'!G:G,'Transactions (Dated)'!D:D,'Share Values'!AQ475)</f>
        <v>64398.239999999991</v>
      </c>
      <c r="BN475" s="6">
        <f ca="1">BN474+SUMIFS('Transactions (Dated)'!$F:$F,'Transactions (Dated)'!$D:$D,$BL475,'Transactions (Dated)'!$B:$B,BN$11,'Transactions (Dated)'!$C:$C,"Dividend (paid to cash)")*Y475</f>
        <v>0</v>
      </c>
      <c r="BO475" s="6">
        <f ca="1">BO474+SUMIFS('Transactions (Dated)'!$F:$F,'Transactions (Dated)'!$D:$D,$BL475,'Transactions (Dated)'!$B:$B,BO$11,'Transactions (Dated)'!$C:$C,"Dividend (paid to cash)")*Z475</f>
        <v>2421.875</v>
      </c>
      <c r="BP475" s="6">
        <f ca="1">BP474+SUMIFS('Transactions (Dated)'!$F:$F,'Transactions (Dated)'!$D:$D,$BL475,'Transactions (Dated)'!$B:$B,BP$11,'Transactions (Dated)'!$C:$C,"Dividend (paid to cash)")*AA475</f>
        <v>44015.277000000002</v>
      </c>
      <c r="BQ475" s="6">
        <f ca="1">BQ474+SUMIFS('Transactions (Dated)'!$F:$F,'Transactions (Dated)'!$D:$D,$BL475,'Transactions (Dated)'!$B:$B,BQ$11,'Transactions (Dated)'!$C:$C,"Dividend (paid to cash)")*AB475</f>
        <v>397.32000000000005</v>
      </c>
      <c r="BR475" s="6">
        <f ca="1">BR474+SUMIFS('Transactions (Dated)'!$F:$F,'Transactions (Dated)'!$D:$D,$BL475,'Transactions (Dated)'!$B:$B,BR$11,'Transactions (Dated)'!$C:$C,"Dividend (paid to cash)")*AC475</f>
        <v>0</v>
      </c>
      <c r="BS475" s="6">
        <f ca="1">BS474+SUMIFS('Transactions (Dated)'!$F:$F,'Transactions (Dated)'!$D:$D,$BL475,'Transactions (Dated)'!$B:$B,BS$11,'Transactions (Dated)'!$C:$C,"Dividend (paid to cash)")*AD475</f>
        <v>0</v>
      </c>
      <c r="BT475" s="6">
        <f ca="1">BT474+SUMIFS('Transactions (Dated)'!$F:$F,'Transactions (Dated)'!$D:$D,$BL475,'Transactions (Dated)'!$B:$B,BT$11,'Transactions (Dated)'!$C:$C,"Dividend (paid to cash)")*AE475</f>
        <v>1740</v>
      </c>
      <c r="BU475" s="6">
        <f ca="1">BU474+SUMIFS('Transactions (Dated)'!$F:$F,'Transactions (Dated)'!$D:$D,$BL475,'Transactions (Dated)'!$B:$B,BU$11,'Transactions (Dated)'!$C:$C,"Dividend (paid to cash)")*AF475</f>
        <v>0</v>
      </c>
      <c r="BV475" s="6">
        <f ca="1">BV474+SUMIFS('Transactions (Dated)'!$F:$F,'Transactions (Dated)'!$D:$D,$BL475,'Transactions (Dated)'!$B:$B,BV$11,'Transactions (Dated)'!$C:$C,"Dividend (paid to cash)")*AG475</f>
        <v>0</v>
      </c>
      <c r="BW475" s="6">
        <f ca="1">BW474+SUMIFS('Transactions (Dated)'!$F:$F,'Transactions (Dated)'!$D:$D,$BL475,'Transactions (Dated)'!$B:$B,BW$11,'Transactions (Dated)'!$C:$C,"Dividend (paid to cash)")*AH475</f>
        <v>0</v>
      </c>
      <c r="BX475" s="6">
        <f ca="1">BX474+SUMIFS('Transactions (Dated)'!$F:$F,'Transactions (Dated)'!$D:$D,$BL475,'Transactions (Dated)'!$B:$B,BX$11,'Transactions (Dated)'!$C:$C,"Dividend (paid to cash)")*AI475</f>
        <v>0</v>
      </c>
      <c r="BY475" s="6">
        <f ca="1">BY474+SUMIFS('Transactions (Dated)'!$F:$F,'Transactions (Dated)'!$D:$D,$BL475,'Transactions (Dated)'!$B:$B,BY$11,'Transactions (Dated)'!$C:$C,"Dividend (paid to cash)")*AJ475</f>
        <v>0</v>
      </c>
      <c r="BZ475" s="6">
        <f ca="1">BZ474+SUMIFS('Transactions (Dated)'!$F:$F,'Transactions (Dated)'!$D:$D,$BL475,'Transactions (Dated)'!$B:$B,BZ$11,'Transactions (Dated)'!$C:$C,"Dividend (paid to cash)")*AK475</f>
        <v>0</v>
      </c>
      <c r="CA475" s="6">
        <f ca="1">CA474+SUMIFS('Transactions (Dated)'!$F:$F,'Transactions (Dated)'!$D:$D,$BL475,'Transactions (Dated)'!$B:$B,CA$11,'Transactions (Dated)'!$C:$C,"Dividend (paid to cash)")*AL475</f>
        <v>0</v>
      </c>
      <c r="CB475" s="6">
        <v>0</v>
      </c>
      <c r="CC475" s="6">
        <v>0</v>
      </c>
      <c r="CD475" s="6"/>
      <c r="CF475" s="6">
        <f t="shared" ca="1" si="216"/>
        <v>112972.712</v>
      </c>
      <c r="CH475" s="3">
        <f t="shared" si="217"/>
        <v>42587</v>
      </c>
      <c r="CI475" s="4">
        <f t="shared" ca="1" si="210"/>
        <v>947647.31000000017</v>
      </c>
      <c r="CJ475" s="4">
        <f t="shared" ca="1" si="211"/>
        <v>112972.712</v>
      </c>
      <c r="CL475" s="4">
        <f t="shared" ca="1" si="212"/>
        <v>1060620.0220000001</v>
      </c>
    </row>
    <row r="476" spans="2:90" x14ac:dyDescent="0.15">
      <c r="B476" s="3">
        <f t="shared" si="213"/>
        <v>42590</v>
      </c>
      <c r="C476" s="2">
        <v>14755.6</v>
      </c>
      <c r="E476" s="70">
        <v>42590</v>
      </c>
      <c r="F476" s="69">
        <v>10.29</v>
      </c>
      <c r="G476" s="69">
        <v>2.11</v>
      </c>
      <c r="H476" s="69">
        <v>19.920000000000002</v>
      </c>
      <c r="I476" s="69">
        <v>40.39</v>
      </c>
      <c r="J476" s="69">
        <v>13.09</v>
      </c>
      <c r="K476" s="69">
        <v>14.35</v>
      </c>
      <c r="L476" s="69">
        <v>17.850000000000001</v>
      </c>
      <c r="M476" s="69">
        <v>6.15</v>
      </c>
      <c r="N476" s="69">
        <v>9.6999999999999993</v>
      </c>
      <c r="O476" s="69">
        <v>9.3467000000000002</v>
      </c>
      <c r="P476" s="69">
        <v>24.26</v>
      </c>
      <c r="Q476" s="69">
        <v>1.2</v>
      </c>
      <c r="R476" s="69">
        <v>6.22</v>
      </c>
      <c r="S476" s="69">
        <v>43.2</v>
      </c>
      <c r="T476" s="69"/>
      <c r="U476">
        <v>43.2</v>
      </c>
      <c r="V476" s="4"/>
      <c r="X476" s="3">
        <f t="shared" si="192"/>
        <v>42590</v>
      </c>
      <c r="Y476" s="40">
        <f ca="1">Y475+SUMIFS('Transactions (Dated)'!$E$2:$E$53,'Transactions (Dated)'!$D$2:$D$53,'Share Values'!$X476,'Transactions (Dated)'!$B$2:$B$53,'Share Values'!Y$11,'Transactions (Dated)'!$C$2:$C$53,"Buy")-SUMIFS('Transactions (Dated)'!$E$2:$E$53,'Transactions (Dated)'!$D$2:$D$53,'Share Values'!$X476,'Transactions (Dated)'!$B$2:$B$53,'Share Values'!Y$11,'Transactions (Dated)'!$C$2:$C$53,"Sell")</f>
        <v>4625</v>
      </c>
      <c r="Z476" s="40">
        <f ca="1">Z475+SUMIFS('Transactions (Dated)'!$E$2:$E$53,'Transactions (Dated)'!$D$2:$D$53,'Share Values'!$X476,'Transactions (Dated)'!$B$2:$B$53,'Share Values'!Z$11,'Transactions (Dated)'!$C$2:$C$53,"Buy")-SUMIFS('Transactions (Dated)'!$E$2:$E$53,'Transactions (Dated)'!$D$2:$D$53,'Share Values'!$X476,'Transactions (Dated)'!$B$2:$B$53,'Share Values'!Z$11,'Transactions (Dated)'!$C$2:$C$53,"Sell")</f>
        <v>9375</v>
      </c>
      <c r="AA476" s="40">
        <f ca="1">AA475+SUMIFS('Transactions (Dated)'!$E$2:$E$53,'Transactions (Dated)'!$D$2:$D$53,'Share Values'!$X476,'Transactions (Dated)'!$B$2:$B$53,'Share Values'!AA$11,'Transactions (Dated)'!$C$2:$C$53,"Buy")-SUMIFS('Transactions (Dated)'!$E$2:$E$53,'Transactions (Dated)'!$D$2:$D$53,'Share Values'!$X476,'Transactions (Dated)'!$B$2:$B$53,'Share Values'!AA$11,'Transactions (Dated)'!$C$2:$C$53,"Sell")</f>
        <v>28857</v>
      </c>
      <c r="AB476" s="40">
        <f ca="1">AB475+SUMIFS('Transactions (Dated)'!$E$2:$E$53,'Transactions (Dated)'!$D$2:$D$53,'Share Values'!$X476,'Transactions (Dated)'!$B$2:$B$53,'Share Values'!AB$11,'Transactions (Dated)'!$C$2:$C$53,"Buy")-SUMIFS('Transactions (Dated)'!$E$2:$E$53,'Transactions (Dated)'!$D$2:$D$53,'Share Values'!$X476,'Transactions (Dated)'!$B$2:$B$53,'Share Values'!AB$11,'Transactions (Dated)'!$C$2:$C$53,"Sell")</f>
        <v>1892</v>
      </c>
      <c r="AC476" s="40">
        <f ca="1">AC475+SUMIFS('Transactions (Dated)'!$E$2:$E$53,'Transactions (Dated)'!$D$2:$D$53,'Share Values'!$X476,'Transactions (Dated)'!$B$2:$B$53,'Share Values'!AC$11,'Transactions (Dated)'!$C$2:$C$53,"Buy")-SUMIFS('Transactions (Dated)'!$E$2:$E$53,'Transactions (Dated)'!$D$2:$D$53,'Share Values'!$X476,'Transactions (Dated)'!$B$2:$B$53,'Share Values'!AC$11,'Transactions (Dated)'!$C$2:$C$53,"Sell")</f>
        <v>2348</v>
      </c>
      <c r="AD476" s="40">
        <f ca="1">AD475+SUMIFS('Transactions (Dated)'!$E$2:$E$53,'Transactions (Dated)'!$D$2:$D$53,'Share Values'!$X476,'Transactions (Dated)'!$B$2:$B$53,'Share Values'!AD$11,'Transactions (Dated)'!$C$2:$C$53,"Buy")-SUMIFS('Transactions (Dated)'!$E$2:$E$53,'Transactions (Dated)'!$D$2:$D$53,'Share Values'!$X476,'Transactions (Dated)'!$B$2:$B$53,'Share Values'!AD$11,'Transactions (Dated)'!$C$2:$C$53,"Sell")</f>
        <v>0</v>
      </c>
      <c r="AE476" s="40">
        <f ca="1">AE475+SUMIFS('Transactions (Dated)'!$E$2:$E$53,'Transactions (Dated)'!$D$2:$D$53,'Share Values'!$X476,'Transactions (Dated)'!$B$2:$B$53,'Share Values'!AE$11,'Transactions (Dated)'!$C$2:$C$53,"Buy")-SUMIFS('Transactions (Dated)'!$E$2:$E$53,'Transactions (Dated)'!$D$2:$D$53,'Share Values'!$X476,'Transactions (Dated)'!$B$2:$B$53,'Share Values'!AE$11,'Transactions (Dated)'!$C$2:$C$53,"Sell")</f>
        <v>2900</v>
      </c>
      <c r="AF476" s="40">
        <f ca="1">AF475+SUMIFS('Transactions (Dated)'!$E$2:$E$53,'Transactions (Dated)'!$D$2:$D$53,'Share Values'!$X476,'Transactions (Dated)'!$B$2:$B$53,'Share Values'!AF$11,'Transactions (Dated)'!$C$2:$C$53,"Buy")-SUMIFS('Transactions (Dated)'!$E$2:$E$53,'Transactions (Dated)'!$D$2:$D$53,'Share Values'!$X476,'Transactions (Dated)'!$B$2:$B$53,'Share Values'!AF$11,'Transactions (Dated)'!$C$2:$C$53,"Sell")</f>
        <v>14201</v>
      </c>
      <c r="AG476" s="40">
        <f ca="1">AG475+SUMIFS('Transactions (Dated)'!$E$2:$E$53,'Transactions (Dated)'!$D$2:$D$53,'Share Values'!$X476,'Transactions (Dated)'!$B$2:$B$53,'Share Values'!AG$11,'Transactions (Dated)'!$C$2:$C$53,"Buy")-SUMIFS('Transactions (Dated)'!$E$2:$E$53,'Transactions (Dated)'!$D$2:$D$53,'Share Values'!$X476,'Transactions (Dated)'!$B$2:$B$53,'Share Values'!AG$11,'Transactions (Dated)'!$C$2:$C$53,"Sell")</f>
        <v>6835</v>
      </c>
      <c r="AH476" s="40">
        <f ca="1">AH475+SUMIFS('Transactions (Dated)'!$E$2:$E$53,'Transactions (Dated)'!$D$2:$D$53,'Share Values'!$X476,'Transactions (Dated)'!$B$2:$B$53,'Share Values'!AH$11,'Transactions (Dated)'!$C$2:$C$53,"Buy")-SUMIFS('Transactions (Dated)'!$E$2:$E$53,'Transactions (Dated)'!$D$2:$D$53,'Share Values'!$X476,'Transactions (Dated)'!$B$2:$B$53,'Share Values'!AH$11,'Transactions (Dated)'!$C$2:$C$53,"Sell")</f>
        <v>0</v>
      </c>
      <c r="AI476" s="40">
        <f ca="1">AI475+SUMIFS('Transactions (Dated)'!$E$2:$E$53,'Transactions (Dated)'!$D$2:$D$53,'Share Values'!$X476,'Transactions (Dated)'!$B$2:$B$53,'Share Values'!AI$11,'Transactions (Dated)'!$C$2:$C$53,"Buy")-SUMIFS('Transactions (Dated)'!$E$2:$E$53,'Transactions (Dated)'!$D$2:$D$53,'Share Values'!$X476,'Transactions (Dated)'!$B$2:$B$53,'Share Values'!AI$11,'Transactions (Dated)'!$C$2:$C$53,"Sell")</f>
        <v>0</v>
      </c>
      <c r="AJ476" s="40">
        <f ca="1">AJ475+SUMIFS('Transactions (Dated)'!$E$2:$E$53,'Transactions (Dated)'!$D$2:$D$53,'Share Values'!$X476,'Transactions (Dated)'!$B$2:$B$53,'Share Values'!AJ$11,'Transactions (Dated)'!$C$2:$C$53,"Buy")-SUMIFS('Transactions (Dated)'!$E$2:$E$53,'Transactions (Dated)'!$D$2:$D$53,'Share Values'!$X476,'Transactions (Dated)'!$B$2:$B$53,'Share Values'!AJ$11,'Transactions (Dated)'!$C$2:$C$53,"Sell")</f>
        <v>0</v>
      </c>
      <c r="AK476" s="40">
        <f ca="1">AK475+SUMIFS('Transactions (Dated)'!$E$2:$E$53,'Transactions (Dated)'!$D$2:$D$53,'Share Values'!$X476,'Transactions (Dated)'!$B$2:$B$53,'Share Values'!AK$11,'Transactions (Dated)'!$C$2:$C$53,"Buy")-SUMIFS('Transactions (Dated)'!$E$2:$E$53,'Transactions (Dated)'!$D$2:$D$53,'Share Values'!$X476,'Transactions (Dated)'!$B$2:$B$53,'Share Values'!AK$11,'Transactions (Dated)'!$C$2:$C$53,"Sell")</f>
        <v>0</v>
      </c>
      <c r="AL476" s="40">
        <f ca="1">AL475+SUMIFS('Transactions (Dated)'!$E$2:$E$53,'Transactions (Dated)'!$D$2:$D$53,'Share Values'!$X476,'Transactions (Dated)'!$B$2:$B$53,'Share Values'!AL$11,'Transactions (Dated)'!$C$2:$C$53,"Buy")-SUMIFS('Transactions (Dated)'!$E$2:$E$53,'Transactions (Dated)'!$D$2:$D$53,'Share Values'!$X476,'Transactions (Dated)'!$B$2:$B$53,'Share Values'!AL$11,'Transactions (Dated)'!$C$2:$C$53,"Sell")</f>
        <v>0</v>
      </c>
      <c r="AM476" s="40">
        <f ca="1">AM475+SUMIFS('Transactions (Dated)'!$E$2:$E$53,'Transactions (Dated)'!$D$2:$D$53,'Share Values'!$X476,'Transactions (Dated)'!$B$2:$B$53,'Share Values'!AM$11,'Transactions (Dated)'!$C$2:$C$53,"Buy")-SUMIFS('Transactions (Dated)'!$E$2:$E$53,'Transactions (Dated)'!$D$2:$D$53,'Share Values'!$X476,'Transactions (Dated)'!$B$2:$B$53,'Share Values'!AM$11,'Transactions (Dated)'!$C$2:$C$53,"Sell")</f>
        <v>0</v>
      </c>
      <c r="AN476" s="40">
        <f ca="1">AN475+SUMIFS('Transactions (Dated)'!$E$2:$E$53,'Transactions (Dated)'!$D$2:$D$53,'Share Values'!$X476,'Transactions (Dated)'!$B$2:$B$53,'Share Values'!AN$11,'Transactions (Dated)'!$C$2:$C$53,"Buy")-SUMIFS('Transactions (Dated)'!$E$2:$E$53,'Transactions (Dated)'!$D$2:$D$53,'Share Values'!$X476,'Transactions (Dated)'!$B$2:$B$53,'Share Values'!AN$11,'Transactions (Dated)'!$C$2:$C$53,"Sell")</f>
        <v>0</v>
      </c>
      <c r="AO476" s="40"/>
      <c r="AQ476" s="3">
        <f t="shared" si="193"/>
        <v>42590</v>
      </c>
      <c r="AR476" s="6">
        <f t="shared" ca="1" si="194"/>
        <v>47591.249999999993</v>
      </c>
      <c r="AS476" s="6">
        <f t="shared" ca="1" si="195"/>
        <v>19781.25</v>
      </c>
      <c r="AT476" s="6">
        <f t="shared" ca="1" si="196"/>
        <v>574831.44000000006</v>
      </c>
      <c r="AU476" s="6">
        <f t="shared" ca="1" si="197"/>
        <v>76417.88</v>
      </c>
      <c r="AV476" s="6">
        <f t="shared" ca="1" si="198"/>
        <v>30735.32</v>
      </c>
      <c r="AW476" s="6">
        <f t="shared" ca="1" si="199"/>
        <v>0</v>
      </c>
      <c r="AX476" s="6">
        <f t="shared" ca="1" si="200"/>
        <v>51765.000000000007</v>
      </c>
      <c r="AY476" s="6">
        <f t="shared" ca="1" si="201"/>
        <v>87336.150000000009</v>
      </c>
      <c r="AZ476" s="6">
        <f t="shared" ca="1" si="202"/>
        <v>66299.5</v>
      </c>
      <c r="BA476" s="6">
        <f t="shared" ca="1" si="203"/>
        <v>0</v>
      </c>
      <c r="BB476" s="6">
        <f t="shared" ca="1" si="204"/>
        <v>0</v>
      </c>
      <c r="BC476" s="6">
        <f t="shared" ca="1" si="205"/>
        <v>0</v>
      </c>
      <c r="BD476" s="6">
        <f t="shared" ca="1" si="206"/>
        <v>0</v>
      </c>
      <c r="BE476" s="6">
        <f t="shared" ca="1" si="207"/>
        <v>0</v>
      </c>
      <c r="BF476" s="6">
        <f t="shared" ca="1" si="214"/>
        <v>0</v>
      </c>
      <c r="BG476" s="6">
        <f t="shared" ca="1" si="215"/>
        <v>0</v>
      </c>
      <c r="BH476" s="6"/>
      <c r="BJ476" s="4">
        <f t="shared" ca="1" si="208"/>
        <v>954757.79</v>
      </c>
      <c r="BL476" s="3">
        <f t="shared" si="209"/>
        <v>42590</v>
      </c>
      <c r="BM476" s="6">
        <f>BM475+SUMIFS('Transactions (Dated)'!G:G,'Transactions (Dated)'!D:D,'Share Values'!AQ476)</f>
        <v>64398.239999999991</v>
      </c>
      <c r="BN476" s="6">
        <f ca="1">BN475+SUMIFS('Transactions (Dated)'!$F:$F,'Transactions (Dated)'!$D:$D,$BL476,'Transactions (Dated)'!$B:$B,BN$11,'Transactions (Dated)'!$C:$C,"Dividend (paid to cash)")*Y476</f>
        <v>0</v>
      </c>
      <c r="BO476" s="6">
        <f ca="1">BO475+SUMIFS('Transactions (Dated)'!$F:$F,'Transactions (Dated)'!$D:$D,$BL476,'Transactions (Dated)'!$B:$B,BO$11,'Transactions (Dated)'!$C:$C,"Dividend (paid to cash)")*Z476</f>
        <v>2421.875</v>
      </c>
      <c r="BP476" s="6">
        <f ca="1">BP475+SUMIFS('Transactions (Dated)'!$F:$F,'Transactions (Dated)'!$D:$D,$BL476,'Transactions (Dated)'!$B:$B,BP$11,'Transactions (Dated)'!$C:$C,"Dividend (paid to cash)")*AA476</f>
        <v>44015.277000000002</v>
      </c>
      <c r="BQ476" s="6">
        <f ca="1">BQ475+SUMIFS('Transactions (Dated)'!$F:$F,'Transactions (Dated)'!$D:$D,$BL476,'Transactions (Dated)'!$B:$B,BQ$11,'Transactions (Dated)'!$C:$C,"Dividend (paid to cash)")*AB476</f>
        <v>397.32000000000005</v>
      </c>
      <c r="BR476" s="6">
        <f ca="1">BR475+SUMIFS('Transactions (Dated)'!$F:$F,'Transactions (Dated)'!$D:$D,$BL476,'Transactions (Dated)'!$B:$B,BR$11,'Transactions (Dated)'!$C:$C,"Dividend (paid to cash)")*AC476</f>
        <v>0</v>
      </c>
      <c r="BS476" s="6">
        <f ca="1">BS475+SUMIFS('Transactions (Dated)'!$F:$F,'Transactions (Dated)'!$D:$D,$BL476,'Transactions (Dated)'!$B:$B,BS$11,'Transactions (Dated)'!$C:$C,"Dividend (paid to cash)")*AD476</f>
        <v>0</v>
      </c>
      <c r="BT476" s="6">
        <f ca="1">BT475+SUMIFS('Transactions (Dated)'!$F:$F,'Transactions (Dated)'!$D:$D,$BL476,'Transactions (Dated)'!$B:$B,BT$11,'Transactions (Dated)'!$C:$C,"Dividend (paid to cash)")*AE476</f>
        <v>1740</v>
      </c>
      <c r="BU476" s="6">
        <f ca="1">BU475+SUMIFS('Transactions (Dated)'!$F:$F,'Transactions (Dated)'!$D:$D,$BL476,'Transactions (Dated)'!$B:$B,BU$11,'Transactions (Dated)'!$C:$C,"Dividend (paid to cash)")*AF476</f>
        <v>0</v>
      </c>
      <c r="BV476" s="6">
        <f ca="1">BV475+SUMIFS('Transactions (Dated)'!$F:$F,'Transactions (Dated)'!$D:$D,$BL476,'Transactions (Dated)'!$B:$B,BV$11,'Transactions (Dated)'!$C:$C,"Dividend (paid to cash)")*AG476</f>
        <v>0</v>
      </c>
      <c r="BW476" s="6">
        <f ca="1">BW475+SUMIFS('Transactions (Dated)'!$F:$F,'Transactions (Dated)'!$D:$D,$BL476,'Transactions (Dated)'!$B:$B,BW$11,'Transactions (Dated)'!$C:$C,"Dividend (paid to cash)")*AH476</f>
        <v>0</v>
      </c>
      <c r="BX476" s="6">
        <f ca="1">BX475+SUMIFS('Transactions (Dated)'!$F:$F,'Transactions (Dated)'!$D:$D,$BL476,'Transactions (Dated)'!$B:$B,BX$11,'Transactions (Dated)'!$C:$C,"Dividend (paid to cash)")*AI476</f>
        <v>0</v>
      </c>
      <c r="BY476" s="6">
        <f ca="1">BY475+SUMIFS('Transactions (Dated)'!$F:$F,'Transactions (Dated)'!$D:$D,$BL476,'Transactions (Dated)'!$B:$B,BY$11,'Transactions (Dated)'!$C:$C,"Dividend (paid to cash)")*AJ476</f>
        <v>0</v>
      </c>
      <c r="BZ476" s="6">
        <f ca="1">BZ475+SUMIFS('Transactions (Dated)'!$F:$F,'Transactions (Dated)'!$D:$D,$BL476,'Transactions (Dated)'!$B:$B,BZ$11,'Transactions (Dated)'!$C:$C,"Dividend (paid to cash)")*AK476</f>
        <v>0</v>
      </c>
      <c r="CA476" s="6">
        <f ca="1">CA475+SUMIFS('Transactions (Dated)'!$F:$F,'Transactions (Dated)'!$D:$D,$BL476,'Transactions (Dated)'!$B:$B,CA$11,'Transactions (Dated)'!$C:$C,"Dividend (paid to cash)")*AL476</f>
        <v>0</v>
      </c>
      <c r="CB476" s="6">
        <v>0</v>
      </c>
      <c r="CC476" s="6">
        <v>0</v>
      </c>
      <c r="CD476" s="6"/>
      <c r="CF476" s="6">
        <f t="shared" ca="1" si="216"/>
        <v>112972.712</v>
      </c>
      <c r="CH476" s="3">
        <f t="shared" si="217"/>
        <v>42590</v>
      </c>
      <c r="CI476" s="4">
        <f t="shared" ca="1" si="210"/>
        <v>954757.79</v>
      </c>
      <c r="CJ476" s="4">
        <f t="shared" ca="1" si="211"/>
        <v>112972.712</v>
      </c>
      <c r="CL476" s="4">
        <f t="shared" ca="1" si="212"/>
        <v>1067730.5020000001</v>
      </c>
    </row>
    <row r="477" spans="2:90" x14ac:dyDescent="0.15">
      <c r="B477" s="3">
        <f t="shared" si="213"/>
        <v>42591</v>
      </c>
      <c r="C477" s="2">
        <v>14801.2</v>
      </c>
      <c r="E477" s="70">
        <v>42591</v>
      </c>
      <c r="F477" s="69">
        <v>10.19</v>
      </c>
      <c r="G477" s="69">
        <v>2.1</v>
      </c>
      <c r="H477" s="69">
        <v>19.989999999999998</v>
      </c>
      <c r="I477" s="69">
        <v>40.479999999999997</v>
      </c>
      <c r="J477" s="69">
        <v>13.17</v>
      </c>
      <c r="K477" s="69">
        <v>14.2</v>
      </c>
      <c r="L477" s="69">
        <v>17.850000000000001</v>
      </c>
      <c r="M477" s="69">
        <v>6.22</v>
      </c>
      <c r="N477" s="69">
        <v>9.65</v>
      </c>
      <c r="O477" s="69">
        <v>9.2833000000000006</v>
      </c>
      <c r="P477" s="69">
        <v>24.02</v>
      </c>
      <c r="Q477" s="69">
        <v>1.18</v>
      </c>
      <c r="R477" s="69">
        <v>6.49</v>
      </c>
      <c r="S477" s="69">
        <v>42.84</v>
      </c>
      <c r="T477" s="69"/>
      <c r="U477">
        <v>42.84</v>
      </c>
      <c r="V477" s="4"/>
      <c r="X477" s="3">
        <f t="shared" si="192"/>
        <v>42591</v>
      </c>
      <c r="Y477" s="40">
        <f ca="1">Y476+SUMIFS('Transactions (Dated)'!$E$2:$E$53,'Transactions (Dated)'!$D$2:$D$53,'Share Values'!$X477,'Transactions (Dated)'!$B$2:$B$53,'Share Values'!Y$11,'Transactions (Dated)'!$C$2:$C$53,"Buy")-SUMIFS('Transactions (Dated)'!$E$2:$E$53,'Transactions (Dated)'!$D$2:$D$53,'Share Values'!$X477,'Transactions (Dated)'!$B$2:$B$53,'Share Values'!Y$11,'Transactions (Dated)'!$C$2:$C$53,"Sell")</f>
        <v>4625</v>
      </c>
      <c r="Z477" s="40">
        <f ca="1">Z476+SUMIFS('Transactions (Dated)'!$E$2:$E$53,'Transactions (Dated)'!$D$2:$D$53,'Share Values'!$X477,'Transactions (Dated)'!$B$2:$B$53,'Share Values'!Z$11,'Transactions (Dated)'!$C$2:$C$53,"Buy")-SUMIFS('Transactions (Dated)'!$E$2:$E$53,'Transactions (Dated)'!$D$2:$D$53,'Share Values'!$X477,'Transactions (Dated)'!$B$2:$B$53,'Share Values'!Z$11,'Transactions (Dated)'!$C$2:$C$53,"Sell")</f>
        <v>9375</v>
      </c>
      <c r="AA477" s="40">
        <f ca="1">AA476+SUMIFS('Transactions (Dated)'!$E$2:$E$53,'Transactions (Dated)'!$D$2:$D$53,'Share Values'!$X477,'Transactions (Dated)'!$B$2:$B$53,'Share Values'!AA$11,'Transactions (Dated)'!$C$2:$C$53,"Buy")-SUMIFS('Transactions (Dated)'!$E$2:$E$53,'Transactions (Dated)'!$D$2:$D$53,'Share Values'!$X477,'Transactions (Dated)'!$B$2:$B$53,'Share Values'!AA$11,'Transactions (Dated)'!$C$2:$C$53,"Sell")</f>
        <v>28857</v>
      </c>
      <c r="AB477" s="40">
        <f ca="1">AB476+SUMIFS('Transactions (Dated)'!$E$2:$E$53,'Transactions (Dated)'!$D$2:$D$53,'Share Values'!$X477,'Transactions (Dated)'!$B$2:$B$53,'Share Values'!AB$11,'Transactions (Dated)'!$C$2:$C$53,"Buy")-SUMIFS('Transactions (Dated)'!$E$2:$E$53,'Transactions (Dated)'!$D$2:$D$53,'Share Values'!$X477,'Transactions (Dated)'!$B$2:$B$53,'Share Values'!AB$11,'Transactions (Dated)'!$C$2:$C$53,"Sell")</f>
        <v>1892</v>
      </c>
      <c r="AC477" s="40">
        <f ca="1">AC476+SUMIFS('Transactions (Dated)'!$E$2:$E$53,'Transactions (Dated)'!$D$2:$D$53,'Share Values'!$X477,'Transactions (Dated)'!$B$2:$B$53,'Share Values'!AC$11,'Transactions (Dated)'!$C$2:$C$53,"Buy")-SUMIFS('Transactions (Dated)'!$E$2:$E$53,'Transactions (Dated)'!$D$2:$D$53,'Share Values'!$X477,'Transactions (Dated)'!$B$2:$B$53,'Share Values'!AC$11,'Transactions (Dated)'!$C$2:$C$53,"Sell")</f>
        <v>2348</v>
      </c>
      <c r="AD477" s="40">
        <f ca="1">AD476+SUMIFS('Transactions (Dated)'!$E$2:$E$53,'Transactions (Dated)'!$D$2:$D$53,'Share Values'!$X477,'Transactions (Dated)'!$B$2:$B$53,'Share Values'!AD$11,'Transactions (Dated)'!$C$2:$C$53,"Buy")-SUMIFS('Transactions (Dated)'!$E$2:$E$53,'Transactions (Dated)'!$D$2:$D$53,'Share Values'!$X477,'Transactions (Dated)'!$B$2:$B$53,'Share Values'!AD$11,'Transactions (Dated)'!$C$2:$C$53,"Sell")</f>
        <v>0</v>
      </c>
      <c r="AE477" s="40">
        <f ca="1">AE476+SUMIFS('Transactions (Dated)'!$E$2:$E$53,'Transactions (Dated)'!$D$2:$D$53,'Share Values'!$X477,'Transactions (Dated)'!$B$2:$B$53,'Share Values'!AE$11,'Transactions (Dated)'!$C$2:$C$53,"Buy")-SUMIFS('Transactions (Dated)'!$E$2:$E$53,'Transactions (Dated)'!$D$2:$D$53,'Share Values'!$X477,'Transactions (Dated)'!$B$2:$B$53,'Share Values'!AE$11,'Transactions (Dated)'!$C$2:$C$53,"Sell")</f>
        <v>2900</v>
      </c>
      <c r="AF477" s="40">
        <f ca="1">AF476+SUMIFS('Transactions (Dated)'!$E$2:$E$53,'Transactions (Dated)'!$D$2:$D$53,'Share Values'!$X477,'Transactions (Dated)'!$B$2:$B$53,'Share Values'!AF$11,'Transactions (Dated)'!$C$2:$C$53,"Buy")-SUMIFS('Transactions (Dated)'!$E$2:$E$53,'Transactions (Dated)'!$D$2:$D$53,'Share Values'!$X477,'Transactions (Dated)'!$B$2:$B$53,'Share Values'!AF$11,'Transactions (Dated)'!$C$2:$C$53,"Sell")</f>
        <v>14201</v>
      </c>
      <c r="AG477" s="40">
        <f ca="1">AG476+SUMIFS('Transactions (Dated)'!$E$2:$E$53,'Transactions (Dated)'!$D$2:$D$53,'Share Values'!$X477,'Transactions (Dated)'!$B$2:$B$53,'Share Values'!AG$11,'Transactions (Dated)'!$C$2:$C$53,"Buy")-SUMIFS('Transactions (Dated)'!$E$2:$E$53,'Transactions (Dated)'!$D$2:$D$53,'Share Values'!$X477,'Transactions (Dated)'!$B$2:$B$53,'Share Values'!AG$11,'Transactions (Dated)'!$C$2:$C$53,"Sell")</f>
        <v>6835</v>
      </c>
      <c r="AH477" s="40">
        <f ca="1">AH476+SUMIFS('Transactions (Dated)'!$E$2:$E$53,'Transactions (Dated)'!$D$2:$D$53,'Share Values'!$X477,'Transactions (Dated)'!$B$2:$B$53,'Share Values'!AH$11,'Transactions (Dated)'!$C$2:$C$53,"Buy")-SUMIFS('Transactions (Dated)'!$E$2:$E$53,'Transactions (Dated)'!$D$2:$D$53,'Share Values'!$X477,'Transactions (Dated)'!$B$2:$B$53,'Share Values'!AH$11,'Transactions (Dated)'!$C$2:$C$53,"Sell")</f>
        <v>0</v>
      </c>
      <c r="AI477" s="40">
        <f ca="1">AI476+SUMIFS('Transactions (Dated)'!$E$2:$E$53,'Transactions (Dated)'!$D$2:$D$53,'Share Values'!$X477,'Transactions (Dated)'!$B$2:$B$53,'Share Values'!AI$11,'Transactions (Dated)'!$C$2:$C$53,"Buy")-SUMIFS('Transactions (Dated)'!$E$2:$E$53,'Transactions (Dated)'!$D$2:$D$53,'Share Values'!$X477,'Transactions (Dated)'!$B$2:$B$53,'Share Values'!AI$11,'Transactions (Dated)'!$C$2:$C$53,"Sell")</f>
        <v>0</v>
      </c>
      <c r="AJ477" s="40">
        <f ca="1">AJ476+SUMIFS('Transactions (Dated)'!$E$2:$E$53,'Transactions (Dated)'!$D$2:$D$53,'Share Values'!$X477,'Transactions (Dated)'!$B$2:$B$53,'Share Values'!AJ$11,'Transactions (Dated)'!$C$2:$C$53,"Buy")-SUMIFS('Transactions (Dated)'!$E$2:$E$53,'Transactions (Dated)'!$D$2:$D$53,'Share Values'!$X477,'Transactions (Dated)'!$B$2:$B$53,'Share Values'!AJ$11,'Transactions (Dated)'!$C$2:$C$53,"Sell")</f>
        <v>0</v>
      </c>
      <c r="AK477" s="40">
        <f ca="1">AK476+SUMIFS('Transactions (Dated)'!$E$2:$E$53,'Transactions (Dated)'!$D$2:$D$53,'Share Values'!$X477,'Transactions (Dated)'!$B$2:$B$53,'Share Values'!AK$11,'Transactions (Dated)'!$C$2:$C$53,"Buy")-SUMIFS('Transactions (Dated)'!$E$2:$E$53,'Transactions (Dated)'!$D$2:$D$53,'Share Values'!$X477,'Transactions (Dated)'!$B$2:$B$53,'Share Values'!AK$11,'Transactions (Dated)'!$C$2:$C$53,"Sell")</f>
        <v>0</v>
      </c>
      <c r="AL477" s="40">
        <f ca="1">AL476+SUMIFS('Transactions (Dated)'!$E$2:$E$53,'Transactions (Dated)'!$D$2:$D$53,'Share Values'!$X477,'Transactions (Dated)'!$B$2:$B$53,'Share Values'!AL$11,'Transactions (Dated)'!$C$2:$C$53,"Buy")-SUMIFS('Transactions (Dated)'!$E$2:$E$53,'Transactions (Dated)'!$D$2:$D$53,'Share Values'!$X477,'Transactions (Dated)'!$B$2:$B$53,'Share Values'!AL$11,'Transactions (Dated)'!$C$2:$C$53,"Sell")</f>
        <v>0</v>
      </c>
      <c r="AM477" s="40">
        <f ca="1">AM476+SUMIFS('Transactions (Dated)'!$E$2:$E$53,'Transactions (Dated)'!$D$2:$D$53,'Share Values'!$X477,'Transactions (Dated)'!$B$2:$B$53,'Share Values'!AM$11,'Transactions (Dated)'!$C$2:$C$53,"Buy")-SUMIFS('Transactions (Dated)'!$E$2:$E$53,'Transactions (Dated)'!$D$2:$D$53,'Share Values'!$X477,'Transactions (Dated)'!$B$2:$B$53,'Share Values'!AM$11,'Transactions (Dated)'!$C$2:$C$53,"Sell")</f>
        <v>0</v>
      </c>
      <c r="AN477" s="40">
        <f ca="1">AN476+SUMIFS('Transactions (Dated)'!$E$2:$E$53,'Transactions (Dated)'!$D$2:$D$53,'Share Values'!$X477,'Transactions (Dated)'!$B$2:$B$53,'Share Values'!AN$11,'Transactions (Dated)'!$C$2:$C$53,"Buy")-SUMIFS('Transactions (Dated)'!$E$2:$E$53,'Transactions (Dated)'!$D$2:$D$53,'Share Values'!$X477,'Transactions (Dated)'!$B$2:$B$53,'Share Values'!AN$11,'Transactions (Dated)'!$C$2:$C$53,"Sell")</f>
        <v>0</v>
      </c>
      <c r="AO477" s="40"/>
      <c r="AQ477" s="3">
        <f t="shared" si="193"/>
        <v>42591</v>
      </c>
      <c r="AR477" s="6">
        <f t="shared" ca="1" si="194"/>
        <v>47128.75</v>
      </c>
      <c r="AS477" s="6">
        <f t="shared" ca="1" si="195"/>
        <v>19687.5</v>
      </c>
      <c r="AT477" s="6">
        <f t="shared" ca="1" si="196"/>
        <v>576851.42999999993</v>
      </c>
      <c r="AU477" s="6">
        <f t="shared" ca="1" si="197"/>
        <v>76588.159999999989</v>
      </c>
      <c r="AV477" s="6">
        <f t="shared" ca="1" si="198"/>
        <v>30923.16</v>
      </c>
      <c r="AW477" s="6">
        <f t="shared" ca="1" si="199"/>
        <v>0</v>
      </c>
      <c r="AX477" s="6">
        <f t="shared" ca="1" si="200"/>
        <v>51765.000000000007</v>
      </c>
      <c r="AY477" s="6">
        <f t="shared" ca="1" si="201"/>
        <v>88330.22</v>
      </c>
      <c r="AZ477" s="6">
        <f t="shared" ca="1" si="202"/>
        <v>65957.75</v>
      </c>
      <c r="BA477" s="6">
        <f t="shared" ca="1" si="203"/>
        <v>0</v>
      </c>
      <c r="BB477" s="6">
        <f t="shared" ca="1" si="204"/>
        <v>0</v>
      </c>
      <c r="BC477" s="6">
        <f t="shared" ca="1" si="205"/>
        <v>0</v>
      </c>
      <c r="BD477" s="6">
        <f t="shared" ca="1" si="206"/>
        <v>0</v>
      </c>
      <c r="BE477" s="6">
        <f t="shared" ca="1" si="207"/>
        <v>0</v>
      </c>
      <c r="BF477" s="6">
        <f t="shared" ca="1" si="214"/>
        <v>0</v>
      </c>
      <c r="BG477" s="6">
        <f t="shared" ca="1" si="215"/>
        <v>0</v>
      </c>
      <c r="BH477" s="6"/>
      <c r="BJ477" s="4">
        <f t="shared" ca="1" si="208"/>
        <v>957231.97</v>
      </c>
      <c r="BL477" s="3">
        <f t="shared" si="209"/>
        <v>42591</v>
      </c>
      <c r="BM477" s="6">
        <f>BM476+SUMIFS('Transactions (Dated)'!G:G,'Transactions (Dated)'!D:D,'Share Values'!AQ477)</f>
        <v>64398.239999999991</v>
      </c>
      <c r="BN477" s="6">
        <f ca="1">BN476+SUMIFS('Transactions (Dated)'!$F:$F,'Transactions (Dated)'!$D:$D,$BL477,'Transactions (Dated)'!$B:$B,BN$11,'Transactions (Dated)'!$C:$C,"Dividend (paid to cash)")*Y477</f>
        <v>0</v>
      </c>
      <c r="BO477" s="6">
        <f ca="1">BO476+SUMIFS('Transactions (Dated)'!$F:$F,'Transactions (Dated)'!$D:$D,$BL477,'Transactions (Dated)'!$B:$B,BO$11,'Transactions (Dated)'!$C:$C,"Dividend (paid to cash)")*Z477</f>
        <v>2421.875</v>
      </c>
      <c r="BP477" s="6">
        <f ca="1">BP476+SUMIFS('Transactions (Dated)'!$F:$F,'Transactions (Dated)'!$D:$D,$BL477,'Transactions (Dated)'!$B:$B,BP$11,'Transactions (Dated)'!$C:$C,"Dividend (paid to cash)")*AA477</f>
        <v>44015.277000000002</v>
      </c>
      <c r="BQ477" s="6">
        <f ca="1">BQ476+SUMIFS('Transactions (Dated)'!$F:$F,'Transactions (Dated)'!$D:$D,$BL477,'Transactions (Dated)'!$B:$B,BQ$11,'Transactions (Dated)'!$C:$C,"Dividend (paid to cash)")*AB477</f>
        <v>397.32000000000005</v>
      </c>
      <c r="BR477" s="6">
        <f ca="1">BR476+SUMIFS('Transactions (Dated)'!$F:$F,'Transactions (Dated)'!$D:$D,$BL477,'Transactions (Dated)'!$B:$B,BR$11,'Transactions (Dated)'!$C:$C,"Dividend (paid to cash)")*AC477</f>
        <v>0</v>
      </c>
      <c r="BS477" s="6">
        <f ca="1">BS476+SUMIFS('Transactions (Dated)'!$F:$F,'Transactions (Dated)'!$D:$D,$BL477,'Transactions (Dated)'!$B:$B,BS$11,'Transactions (Dated)'!$C:$C,"Dividend (paid to cash)")*AD477</f>
        <v>0</v>
      </c>
      <c r="BT477" s="6">
        <f ca="1">BT476+SUMIFS('Transactions (Dated)'!$F:$F,'Transactions (Dated)'!$D:$D,$BL477,'Transactions (Dated)'!$B:$B,BT$11,'Transactions (Dated)'!$C:$C,"Dividend (paid to cash)")*AE477</f>
        <v>1740</v>
      </c>
      <c r="BU477" s="6">
        <f ca="1">BU476+SUMIFS('Transactions (Dated)'!$F:$F,'Transactions (Dated)'!$D:$D,$BL477,'Transactions (Dated)'!$B:$B,BU$11,'Transactions (Dated)'!$C:$C,"Dividend (paid to cash)")*AF477</f>
        <v>0</v>
      </c>
      <c r="BV477" s="6">
        <f ca="1">BV476+SUMIFS('Transactions (Dated)'!$F:$F,'Transactions (Dated)'!$D:$D,$BL477,'Transactions (Dated)'!$B:$B,BV$11,'Transactions (Dated)'!$C:$C,"Dividend (paid to cash)")*AG477</f>
        <v>0</v>
      </c>
      <c r="BW477" s="6">
        <f ca="1">BW476+SUMIFS('Transactions (Dated)'!$F:$F,'Transactions (Dated)'!$D:$D,$BL477,'Transactions (Dated)'!$B:$B,BW$11,'Transactions (Dated)'!$C:$C,"Dividend (paid to cash)")*AH477</f>
        <v>0</v>
      </c>
      <c r="BX477" s="6">
        <f ca="1">BX476+SUMIFS('Transactions (Dated)'!$F:$F,'Transactions (Dated)'!$D:$D,$BL477,'Transactions (Dated)'!$B:$B,BX$11,'Transactions (Dated)'!$C:$C,"Dividend (paid to cash)")*AI477</f>
        <v>0</v>
      </c>
      <c r="BY477" s="6">
        <f ca="1">BY476+SUMIFS('Transactions (Dated)'!$F:$F,'Transactions (Dated)'!$D:$D,$BL477,'Transactions (Dated)'!$B:$B,BY$11,'Transactions (Dated)'!$C:$C,"Dividend (paid to cash)")*AJ477</f>
        <v>0</v>
      </c>
      <c r="BZ477" s="6">
        <f ca="1">BZ476+SUMIFS('Transactions (Dated)'!$F:$F,'Transactions (Dated)'!$D:$D,$BL477,'Transactions (Dated)'!$B:$B,BZ$11,'Transactions (Dated)'!$C:$C,"Dividend (paid to cash)")*AK477</f>
        <v>0</v>
      </c>
      <c r="CA477" s="6">
        <f ca="1">CA476+SUMIFS('Transactions (Dated)'!$F:$F,'Transactions (Dated)'!$D:$D,$BL477,'Transactions (Dated)'!$B:$B,CA$11,'Transactions (Dated)'!$C:$C,"Dividend (paid to cash)")*AL477</f>
        <v>0</v>
      </c>
      <c r="CB477" s="6">
        <v>0</v>
      </c>
      <c r="CC477" s="6">
        <v>0</v>
      </c>
      <c r="CD477" s="6"/>
      <c r="CF477" s="6">
        <f t="shared" ca="1" si="216"/>
        <v>112972.712</v>
      </c>
      <c r="CH477" s="3">
        <f t="shared" si="217"/>
        <v>42591</v>
      </c>
      <c r="CI477" s="4">
        <f t="shared" ca="1" si="210"/>
        <v>957231.97</v>
      </c>
      <c r="CJ477" s="4">
        <f t="shared" ca="1" si="211"/>
        <v>112972.712</v>
      </c>
      <c r="CL477" s="4">
        <f t="shared" ca="1" si="212"/>
        <v>1070204.682</v>
      </c>
    </row>
    <row r="478" spans="2:90" x14ac:dyDescent="0.15">
      <c r="B478" s="3">
        <f t="shared" si="213"/>
        <v>42592</v>
      </c>
      <c r="C478" s="2">
        <v>14775</v>
      </c>
      <c r="E478" s="70">
        <v>42592</v>
      </c>
      <c r="F478" s="69">
        <v>10.23</v>
      </c>
      <c r="G478" s="69">
        <v>2.09</v>
      </c>
      <c r="H478" s="69">
        <v>19.96</v>
      </c>
      <c r="I478" s="69">
        <v>40.58</v>
      </c>
      <c r="J478" s="69">
        <v>13.18</v>
      </c>
      <c r="K478" s="69">
        <v>13.9</v>
      </c>
      <c r="L478" s="69">
        <v>17.48</v>
      </c>
      <c r="M478" s="69">
        <v>6.74</v>
      </c>
      <c r="N478" s="69">
        <v>9.49</v>
      </c>
      <c r="O478" s="69">
        <v>9.4666999999999994</v>
      </c>
      <c r="P478" s="69">
        <v>24.24</v>
      </c>
      <c r="Q478" s="69">
        <v>1.17</v>
      </c>
      <c r="R478" s="69">
        <v>6.49</v>
      </c>
      <c r="S478" s="69">
        <v>42.77</v>
      </c>
      <c r="T478" s="69"/>
      <c r="U478">
        <v>42.77</v>
      </c>
      <c r="V478" s="4"/>
      <c r="X478" s="3">
        <f t="shared" si="192"/>
        <v>42592</v>
      </c>
      <c r="Y478" s="40">
        <f ca="1">Y477+SUMIFS('Transactions (Dated)'!$E$2:$E$53,'Transactions (Dated)'!$D$2:$D$53,'Share Values'!$X478,'Transactions (Dated)'!$B$2:$B$53,'Share Values'!Y$11,'Transactions (Dated)'!$C$2:$C$53,"Buy")-SUMIFS('Transactions (Dated)'!$E$2:$E$53,'Transactions (Dated)'!$D$2:$D$53,'Share Values'!$X478,'Transactions (Dated)'!$B$2:$B$53,'Share Values'!Y$11,'Transactions (Dated)'!$C$2:$C$53,"Sell")</f>
        <v>4625</v>
      </c>
      <c r="Z478" s="40">
        <f ca="1">Z477+SUMIFS('Transactions (Dated)'!$E$2:$E$53,'Transactions (Dated)'!$D$2:$D$53,'Share Values'!$X478,'Transactions (Dated)'!$B$2:$B$53,'Share Values'!Z$11,'Transactions (Dated)'!$C$2:$C$53,"Buy")-SUMIFS('Transactions (Dated)'!$E$2:$E$53,'Transactions (Dated)'!$D$2:$D$53,'Share Values'!$X478,'Transactions (Dated)'!$B$2:$B$53,'Share Values'!Z$11,'Transactions (Dated)'!$C$2:$C$53,"Sell")</f>
        <v>9375</v>
      </c>
      <c r="AA478" s="40">
        <f ca="1">AA477+SUMIFS('Transactions (Dated)'!$E$2:$E$53,'Transactions (Dated)'!$D$2:$D$53,'Share Values'!$X478,'Transactions (Dated)'!$B$2:$B$53,'Share Values'!AA$11,'Transactions (Dated)'!$C$2:$C$53,"Buy")-SUMIFS('Transactions (Dated)'!$E$2:$E$53,'Transactions (Dated)'!$D$2:$D$53,'Share Values'!$X478,'Transactions (Dated)'!$B$2:$B$53,'Share Values'!AA$11,'Transactions (Dated)'!$C$2:$C$53,"Sell")</f>
        <v>28857</v>
      </c>
      <c r="AB478" s="40">
        <f ca="1">AB477+SUMIFS('Transactions (Dated)'!$E$2:$E$53,'Transactions (Dated)'!$D$2:$D$53,'Share Values'!$X478,'Transactions (Dated)'!$B$2:$B$53,'Share Values'!AB$11,'Transactions (Dated)'!$C$2:$C$53,"Buy")-SUMIFS('Transactions (Dated)'!$E$2:$E$53,'Transactions (Dated)'!$D$2:$D$53,'Share Values'!$X478,'Transactions (Dated)'!$B$2:$B$53,'Share Values'!AB$11,'Transactions (Dated)'!$C$2:$C$53,"Sell")</f>
        <v>1892</v>
      </c>
      <c r="AC478" s="40">
        <f ca="1">AC477+SUMIFS('Transactions (Dated)'!$E$2:$E$53,'Transactions (Dated)'!$D$2:$D$53,'Share Values'!$X478,'Transactions (Dated)'!$B$2:$B$53,'Share Values'!AC$11,'Transactions (Dated)'!$C$2:$C$53,"Buy")-SUMIFS('Transactions (Dated)'!$E$2:$E$53,'Transactions (Dated)'!$D$2:$D$53,'Share Values'!$X478,'Transactions (Dated)'!$B$2:$B$53,'Share Values'!AC$11,'Transactions (Dated)'!$C$2:$C$53,"Sell")</f>
        <v>2348</v>
      </c>
      <c r="AD478" s="40">
        <f ca="1">AD477+SUMIFS('Transactions (Dated)'!$E$2:$E$53,'Transactions (Dated)'!$D$2:$D$53,'Share Values'!$X478,'Transactions (Dated)'!$B$2:$B$53,'Share Values'!AD$11,'Transactions (Dated)'!$C$2:$C$53,"Buy")-SUMIFS('Transactions (Dated)'!$E$2:$E$53,'Transactions (Dated)'!$D$2:$D$53,'Share Values'!$X478,'Transactions (Dated)'!$B$2:$B$53,'Share Values'!AD$11,'Transactions (Dated)'!$C$2:$C$53,"Sell")</f>
        <v>0</v>
      </c>
      <c r="AE478" s="40">
        <f ca="1">AE477+SUMIFS('Transactions (Dated)'!$E$2:$E$53,'Transactions (Dated)'!$D$2:$D$53,'Share Values'!$X478,'Transactions (Dated)'!$B$2:$B$53,'Share Values'!AE$11,'Transactions (Dated)'!$C$2:$C$53,"Buy")-SUMIFS('Transactions (Dated)'!$E$2:$E$53,'Transactions (Dated)'!$D$2:$D$53,'Share Values'!$X478,'Transactions (Dated)'!$B$2:$B$53,'Share Values'!AE$11,'Transactions (Dated)'!$C$2:$C$53,"Sell")</f>
        <v>2900</v>
      </c>
      <c r="AF478" s="40">
        <f ca="1">AF477+SUMIFS('Transactions (Dated)'!$E$2:$E$53,'Transactions (Dated)'!$D$2:$D$53,'Share Values'!$X478,'Transactions (Dated)'!$B$2:$B$53,'Share Values'!AF$11,'Transactions (Dated)'!$C$2:$C$53,"Buy")-SUMIFS('Transactions (Dated)'!$E$2:$E$53,'Transactions (Dated)'!$D$2:$D$53,'Share Values'!$X478,'Transactions (Dated)'!$B$2:$B$53,'Share Values'!AF$11,'Transactions (Dated)'!$C$2:$C$53,"Sell")</f>
        <v>14201</v>
      </c>
      <c r="AG478" s="40">
        <f ca="1">AG477+SUMIFS('Transactions (Dated)'!$E$2:$E$53,'Transactions (Dated)'!$D$2:$D$53,'Share Values'!$X478,'Transactions (Dated)'!$B$2:$B$53,'Share Values'!AG$11,'Transactions (Dated)'!$C$2:$C$53,"Buy")-SUMIFS('Transactions (Dated)'!$E$2:$E$53,'Transactions (Dated)'!$D$2:$D$53,'Share Values'!$X478,'Transactions (Dated)'!$B$2:$B$53,'Share Values'!AG$11,'Transactions (Dated)'!$C$2:$C$53,"Sell")</f>
        <v>6835</v>
      </c>
      <c r="AH478" s="40">
        <f ca="1">AH477+SUMIFS('Transactions (Dated)'!$E$2:$E$53,'Transactions (Dated)'!$D$2:$D$53,'Share Values'!$X478,'Transactions (Dated)'!$B$2:$B$53,'Share Values'!AH$11,'Transactions (Dated)'!$C$2:$C$53,"Buy")-SUMIFS('Transactions (Dated)'!$E$2:$E$53,'Transactions (Dated)'!$D$2:$D$53,'Share Values'!$X478,'Transactions (Dated)'!$B$2:$B$53,'Share Values'!AH$11,'Transactions (Dated)'!$C$2:$C$53,"Sell")</f>
        <v>0</v>
      </c>
      <c r="AI478" s="40">
        <f ca="1">AI477+SUMIFS('Transactions (Dated)'!$E$2:$E$53,'Transactions (Dated)'!$D$2:$D$53,'Share Values'!$X478,'Transactions (Dated)'!$B$2:$B$53,'Share Values'!AI$11,'Transactions (Dated)'!$C$2:$C$53,"Buy")-SUMIFS('Transactions (Dated)'!$E$2:$E$53,'Transactions (Dated)'!$D$2:$D$53,'Share Values'!$X478,'Transactions (Dated)'!$B$2:$B$53,'Share Values'!AI$11,'Transactions (Dated)'!$C$2:$C$53,"Sell")</f>
        <v>0</v>
      </c>
      <c r="AJ478" s="40">
        <f ca="1">AJ477+SUMIFS('Transactions (Dated)'!$E$2:$E$53,'Transactions (Dated)'!$D$2:$D$53,'Share Values'!$X478,'Transactions (Dated)'!$B$2:$B$53,'Share Values'!AJ$11,'Transactions (Dated)'!$C$2:$C$53,"Buy")-SUMIFS('Transactions (Dated)'!$E$2:$E$53,'Transactions (Dated)'!$D$2:$D$53,'Share Values'!$X478,'Transactions (Dated)'!$B$2:$B$53,'Share Values'!AJ$11,'Transactions (Dated)'!$C$2:$C$53,"Sell")</f>
        <v>0</v>
      </c>
      <c r="AK478" s="40">
        <f ca="1">AK477+SUMIFS('Transactions (Dated)'!$E$2:$E$53,'Transactions (Dated)'!$D$2:$D$53,'Share Values'!$X478,'Transactions (Dated)'!$B$2:$B$53,'Share Values'!AK$11,'Transactions (Dated)'!$C$2:$C$53,"Buy")-SUMIFS('Transactions (Dated)'!$E$2:$E$53,'Transactions (Dated)'!$D$2:$D$53,'Share Values'!$X478,'Transactions (Dated)'!$B$2:$B$53,'Share Values'!AK$11,'Transactions (Dated)'!$C$2:$C$53,"Sell")</f>
        <v>0</v>
      </c>
      <c r="AL478" s="40">
        <f ca="1">AL477+SUMIFS('Transactions (Dated)'!$E$2:$E$53,'Transactions (Dated)'!$D$2:$D$53,'Share Values'!$X478,'Transactions (Dated)'!$B$2:$B$53,'Share Values'!AL$11,'Transactions (Dated)'!$C$2:$C$53,"Buy")-SUMIFS('Transactions (Dated)'!$E$2:$E$53,'Transactions (Dated)'!$D$2:$D$53,'Share Values'!$X478,'Transactions (Dated)'!$B$2:$B$53,'Share Values'!AL$11,'Transactions (Dated)'!$C$2:$C$53,"Sell")</f>
        <v>0</v>
      </c>
      <c r="AM478" s="40">
        <f ca="1">AM477+SUMIFS('Transactions (Dated)'!$E$2:$E$53,'Transactions (Dated)'!$D$2:$D$53,'Share Values'!$X478,'Transactions (Dated)'!$B$2:$B$53,'Share Values'!AM$11,'Transactions (Dated)'!$C$2:$C$53,"Buy")-SUMIFS('Transactions (Dated)'!$E$2:$E$53,'Transactions (Dated)'!$D$2:$D$53,'Share Values'!$X478,'Transactions (Dated)'!$B$2:$B$53,'Share Values'!AM$11,'Transactions (Dated)'!$C$2:$C$53,"Sell")</f>
        <v>0</v>
      </c>
      <c r="AN478" s="40">
        <f ca="1">AN477+SUMIFS('Transactions (Dated)'!$E$2:$E$53,'Transactions (Dated)'!$D$2:$D$53,'Share Values'!$X478,'Transactions (Dated)'!$B$2:$B$53,'Share Values'!AN$11,'Transactions (Dated)'!$C$2:$C$53,"Buy")-SUMIFS('Transactions (Dated)'!$E$2:$E$53,'Transactions (Dated)'!$D$2:$D$53,'Share Values'!$X478,'Transactions (Dated)'!$B$2:$B$53,'Share Values'!AN$11,'Transactions (Dated)'!$C$2:$C$53,"Sell")</f>
        <v>0</v>
      </c>
      <c r="AO478" s="40"/>
      <c r="AQ478" s="3">
        <f t="shared" si="193"/>
        <v>42592</v>
      </c>
      <c r="AR478" s="6">
        <f t="shared" ca="1" si="194"/>
        <v>47313.75</v>
      </c>
      <c r="AS478" s="6">
        <f t="shared" ca="1" si="195"/>
        <v>19593.75</v>
      </c>
      <c r="AT478" s="6">
        <f t="shared" ca="1" si="196"/>
        <v>575985.72</v>
      </c>
      <c r="AU478" s="6">
        <f t="shared" ca="1" si="197"/>
        <v>76777.36</v>
      </c>
      <c r="AV478" s="6">
        <f t="shared" ca="1" si="198"/>
        <v>30946.639999999999</v>
      </c>
      <c r="AW478" s="6">
        <f t="shared" ca="1" si="199"/>
        <v>0</v>
      </c>
      <c r="AX478" s="6">
        <f t="shared" ca="1" si="200"/>
        <v>50692</v>
      </c>
      <c r="AY478" s="6">
        <f t="shared" ca="1" si="201"/>
        <v>95714.74</v>
      </c>
      <c r="AZ478" s="6">
        <f t="shared" ca="1" si="202"/>
        <v>64864.15</v>
      </c>
      <c r="BA478" s="6">
        <f t="shared" ca="1" si="203"/>
        <v>0</v>
      </c>
      <c r="BB478" s="6">
        <f t="shared" ca="1" si="204"/>
        <v>0</v>
      </c>
      <c r="BC478" s="6">
        <f t="shared" ca="1" si="205"/>
        <v>0</v>
      </c>
      <c r="BD478" s="6">
        <f t="shared" ca="1" si="206"/>
        <v>0</v>
      </c>
      <c r="BE478" s="6">
        <f t="shared" ca="1" si="207"/>
        <v>0</v>
      </c>
      <c r="BF478" s="6">
        <f t="shared" ca="1" si="214"/>
        <v>0</v>
      </c>
      <c r="BG478" s="6">
        <f t="shared" ca="1" si="215"/>
        <v>0</v>
      </c>
      <c r="BH478" s="6"/>
      <c r="BJ478" s="4">
        <f t="shared" ca="1" si="208"/>
        <v>961888.11</v>
      </c>
      <c r="BL478" s="3">
        <f t="shared" si="209"/>
        <v>42592</v>
      </c>
      <c r="BM478" s="6">
        <f>BM477+SUMIFS('Transactions (Dated)'!G:G,'Transactions (Dated)'!D:D,'Share Values'!AQ478)</f>
        <v>64398.239999999991</v>
      </c>
      <c r="BN478" s="6">
        <f ca="1">BN477+SUMIFS('Transactions (Dated)'!$F:$F,'Transactions (Dated)'!$D:$D,$BL478,'Transactions (Dated)'!$B:$B,BN$11,'Transactions (Dated)'!$C:$C,"Dividend (paid to cash)")*Y478</f>
        <v>0</v>
      </c>
      <c r="BO478" s="6">
        <f ca="1">BO477+SUMIFS('Transactions (Dated)'!$F:$F,'Transactions (Dated)'!$D:$D,$BL478,'Transactions (Dated)'!$B:$B,BO$11,'Transactions (Dated)'!$C:$C,"Dividend (paid to cash)")*Z478</f>
        <v>2421.875</v>
      </c>
      <c r="BP478" s="6">
        <f ca="1">BP477+SUMIFS('Transactions (Dated)'!$F:$F,'Transactions (Dated)'!$D:$D,$BL478,'Transactions (Dated)'!$B:$B,BP$11,'Transactions (Dated)'!$C:$C,"Dividend (paid to cash)")*AA478</f>
        <v>44015.277000000002</v>
      </c>
      <c r="BQ478" s="6">
        <f ca="1">BQ477+SUMIFS('Transactions (Dated)'!$F:$F,'Transactions (Dated)'!$D:$D,$BL478,'Transactions (Dated)'!$B:$B,BQ$11,'Transactions (Dated)'!$C:$C,"Dividend (paid to cash)")*AB478</f>
        <v>397.32000000000005</v>
      </c>
      <c r="BR478" s="6">
        <f ca="1">BR477+SUMIFS('Transactions (Dated)'!$F:$F,'Transactions (Dated)'!$D:$D,$BL478,'Transactions (Dated)'!$B:$B,BR$11,'Transactions (Dated)'!$C:$C,"Dividend (paid to cash)")*AC478</f>
        <v>0</v>
      </c>
      <c r="BS478" s="6">
        <f ca="1">BS477+SUMIFS('Transactions (Dated)'!$F:$F,'Transactions (Dated)'!$D:$D,$BL478,'Transactions (Dated)'!$B:$B,BS$11,'Transactions (Dated)'!$C:$C,"Dividend (paid to cash)")*AD478</f>
        <v>0</v>
      </c>
      <c r="BT478" s="6">
        <f ca="1">BT477+SUMIFS('Transactions (Dated)'!$F:$F,'Transactions (Dated)'!$D:$D,$BL478,'Transactions (Dated)'!$B:$B,BT$11,'Transactions (Dated)'!$C:$C,"Dividend (paid to cash)")*AE478</f>
        <v>1740</v>
      </c>
      <c r="BU478" s="6">
        <f ca="1">BU477+SUMIFS('Transactions (Dated)'!$F:$F,'Transactions (Dated)'!$D:$D,$BL478,'Transactions (Dated)'!$B:$B,BU$11,'Transactions (Dated)'!$C:$C,"Dividend (paid to cash)")*AF478</f>
        <v>0</v>
      </c>
      <c r="BV478" s="6">
        <f ca="1">BV477+SUMIFS('Transactions (Dated)'!$F:$F,'Transactions (Dated)'!$D:$D,$BL478,'Transactions (Dated)'!$B:$B,BV$11,'Transactions (Dated)'!$C:$C,"Dividend (paid to cash)")*AG478</f>
        <v>0</v>
      </c>
      <c r="BW478" s="6">
        <f ca="1">BW477+SUMIFS('Transactions (Dated)'!$F:$F,'Transactions (Dated)'!$D:$D,$BL478,'Transactions (Dated)'!$B:$B,BW$11,'Transactions (Dated)'!$C:$C,"Dividend (paid to cash)")*AH478</f>
        <v>0</v>
      </c>
      <c r="BX478" s="6">
        <f ca="1">BX477+SUMIFS('Transactions (Dated)'!$F:$F,'Transactions (Dated)'!$D:$D,$BL478,'Transactions (Dated)'!$B:$B,BX$11,'Transactions (Dated)'!$C:$C,"Dividend (paid to cash)")*AI478</f>
        <v>0</v>
      </c>
      <c r="BY478" s="6">
        <f ca="1">BY477+SUMIFS('Transactions (Dated)'!$F:$F,'Transactions (Dated)'!$D:$D,$BL478,'Transactions (Dated)'!$B:$B,BY$11,'Transactions (Dated)'!$C:$C,"Dividend (paid to cash)")*AJ478</f>
        <v>0</v>
      </c>
      <c r="BZ478" s="6">
        <f ca="1">BZ477+SUMIFS('Transactions (Dated)'!$F:$F,'Transactions (Dated)'!$D:$D,$BL478,'Transactions (Dated)'!$B:$B,BZ$11,'Transactions (Dated)'!$C:$C,"Dividend (paid to cash)")*AK478</f>
        <v>0</v>
      </c>
      <c r="CA478" s="6">
        <f ca="1">CA477+SUMIFS('Transactions (Dated)'!$F:$F,'Transactions (Dated)'!$D:$D,$BL478,'Transactions (Dated)'!$B:$B,CA$11,'Transactions (Dated)'!$C:$C,"Dividend (paid to cash)")*AL478</f>
        <v>0</v>
      </c>
      <c r="CB478" s="6">
        <v>0</v>
      </c>
      <c r="CC478" s="6">
        <v>0</v>
      </c>
      <c r="CD478" s="6"/>
      <c r="CF478" s="6">
        <f t="shared" ca="1" si="216"/>
        <v>112972.712</v>
      </c>
      <c r="CH478" s="3">
        <f t="shared" si="217"/>
        <v>42592</v>
      </c>
      <c r="CI478" s="4">
        <f t="shared" ca="1" si="210"/>
        <v>961888.11</v>
      </c>
      <c r="CJ478" s="4">
        <f t="shared" ca="1" si="211"/>
        <v>112972.712</v>
      </c>
      <c r="CL478" s="4">
        <f t="shared" ca="1" si="212"/>
        <v>1074860.8219999999</v>
      </c>
    </row>
    <row r="479" spans="2:90" x14ac:dyDescent="0.15">
      <c r="B479" s="3">
        <f t="shared" si="213"/>
        <v>42593</v>
      </c>
      <c r="C479" s="2">
        <v>14796.1</v>
      </c>
      <c r="E479" s="70">
        <v>42593</v>
      </c>
      <c r="F479" s="69">
        <v>10.24</v>
      </c>
      <c r="G479" s="69">
        <v>2.57</v>
      </c>
      <c r="H479" s="69">
        <v>20</v>
      </c>
      <c r="I479" s="69">
        <v>40.99</v>
      </c>
      <c r="J479" s="69">
        <v>13.22</v>
      </c>
      <c r="K479" s="69">
        <v>14.27</v>
      </c>
      <c r="L479" s="69">
        <v>17.739999999999998</v>
      </c>
      <c r="M479" s="69">
        <v>6.6</v>
      </c>
      <c r="N479" s="69">
        <v>9.4</v>
      </c>
      <c r="O479" s="69">
        <v>9.41</v>
      </c>
      <c r="P479" s="69">
        <v>24.01</v>
      </c>
      <c r="Q479" s="69">
        <v>1.17</v>
      </c>
      <c r="R479" s="69">
        <v>6.23</v>
      </c>
      <c r="S479" s="69">
        <v>43.25</v>
      </c>
      <c r="T479" s="69"/>
      <c r="U479">
        <v>43.25</v>
      </c>
      <c r="V479" s="4"/>
      <c r="X479" s="3">
        <f t="shared" si="192"/>
        <v>42593</v>
      </c>
      <c r="Y479" s="40">
        <f ca="1">Y478+SUMIFS('Transactions (Dated)'!$E$2:$E$53,'Transactions (Dated)'!$D$2:$D$53,'Share Values'!$X479,'Transactions (Dated)'!$B$2:$B$53,'Share Values'!Y$11,'Transactions (Dated)'!$C$2:$C$53,"Buy")-SUMIFS('Transactions (Dated)'!$E$2:$E$53,'Transactions (Dated)'!$D$2:$D$53,'Share Values'!$X479,'Transactions (Dated)'!$B$2:$B$53,'Share Values'!Y$11,'Transactions (Dated)'!$C$2:$C$53,"Sell")</f>
        <v>4625</v>
      </c>
      <c r="Z479" s="40">
        <f ca="1">Z478+SUMIFS('Transactions (Dated)'!$E$2:$E$53,'Transactions (Dated)'!$D$2:$D$53,'Share Values'!$X479,'Transactions (Dated)'!$B$2:$B$53,'Share Values'!Z$11,'Transactions (Dated)'!$C$2:$C$53,"Buy")-SUMIFS('Transactions (Dated)'!$E$2:$E$53,'Transactions (Dated)'!$D$2:$D$53,'Share Values'!$X479,'Transactions (Dated)'!$B$2:$B$53,'Share Values'!Z$11,'Transactions (Dated)'!$C$2:$C$53,"Sell")</f>
        <v>9375</v>
      </c>
      <c r="AA479" s="40">
        <f ca="1">AA478+SUMIFS('Transactions (Dated)'!$E$2:$E$53,'Transactions (Dated)'!$D$2:$D$53,'Share Values'!$X479,'Transactions (Dated)'!$B$2:$B$53,'Share Values'!AA$11,'Transactions (Dated)'!$C$2:$C$53,"Buy")-SUMIFS('Transactions (Dated)'!$E$2:$E$53,'Transactions (Dated)'!$D$2:$D$53,'Share Values'!$X479,'Transactions (Dated)'!$B$2:$B$53,'Share Values'!AA$11,'Transactions (Dated)'!$C$2:$C$53,"Sell")</f>
        <v>28857</v>
      </c>
      <c r="AB479" s="40">
        <f ca="1">AB478+SUMIFS('Transactions (Dated)'!$E$2:$E$53,'Transactions (Dated)'!$D$2:$D$53,'Share Values'!$X479,'Transactions (Dated)'!$B$2:$B$53,'Share Values'!AB$11,'Transactions (Dated)'!$C$2:$C$53,"Buy")-SUMIFS('Transactions (Dated)'!$E$2:$E$53,'Transactions (Dated)'!$D$2:$D$53,'Share Values'!$X479,'Transactions (Dated)'!$B$2:$B$53,'Share Values'!AB$11,'Transactions (Dated)'!$C$2:$C$53,"Sell")</f>
        <v>1892</v>
      </c>
      <c r="AC479" s="40">
        <f ca="1">AC478+SUMIFS('Transactions (Dated)'!$E$2:$E$53,'Transactions (Dated)'!$D$2:$D$53,'Share Values'!$X479,'Transactions (Dated)'!$B$2:$B$53,'Share Values'!AC$11,'Transactions (Dated)'!$C$2:$C$53,"Buy")-SUMIFS('Transactions (Dated)'!$E$2:$E$53,'Transactions (Dated)'!$D$2:$D$53,'Share Values'!$X479,'Transactions (Dated)'!$B$2:$B$53,'Share Values'!AC$11,'Transactions (Dated)'!$C$2:$C$53,"Sell")</f>
        <v>2348</v>
      </c>
      <c r="AD479" s="40">
        <f ca="1">AD478+SUMIFS('Transactions (Dated)'!$E$2:$E$53,'Transactions (Dated)'!$D$2:$D$53,'Share Values'!$X479,'Transactions (Dated)'!$B$2:$B$53,'Share Values'!AD$11,'Transactions (Dated)'!$C$2:$C$53,"Buy")-SUMIFS('Transactions (Dated)'!$E$2:$E$53,'Transactions (Dated)'!$D$2:$D$53,'Share Values'!$X479,'Transactions (Dated)'!$B$2:$B$53,'Share Values'!AD$11,'Transactions (Dated)'!$C$2:$C$53,"Sell")</f>
        <v>0</v>
      </c>
      <c r="AE479" s="40">
        <f ca="1">AE478+SUMIFS('Transactions (Dated)'!$E$2:$E$53,'Transactions (Dated)'!$D$2:$D$53,'Share Values'!$X479,'Transactions (Dated)'!$B$2:$B$53,'Share Values'!AE$11,'Transactions (Dated)'!$C$2:$C$53,"Buy")-SUMIFS('Transactions (Dated)'!$E$2:$E$53,'Transactions (Dated)'!$D$2:$D$53,'Share Values'!$X479,'Transactions (Dated)'!$B$2:$B$53,'Share Values'!AE$11,'Transactions (Dated)'!$C$2:$C$53,"Sell")</f>
        <v>2900</v>
      </c>
      <c r="AF479" s="40">
        <f ca="1">AF478+SUMIFS('Transactions (Dated)'!$E$2:$E$53,'Transactions (Dated)'!$D$2:$D$53,'Share Values'!$X479,'Transactions (Dated)'!$B$2:$B$53,'Share Values'!AF$11,'Transactions (Dated)'!$C$2:$C$53,"Buy")-SUMIFS('Transactions (Dated)'!$E$2:$E$53,'Transactions (Dated)'!$D$2:$D$53,'Share Values'!$X479,'Transactions (Dated)'!$B$2:$B$53,'Share Values'!AF$11,'Transactions (Dated)'!$C$2:$C$53,"Sell")</f>
        <v>14201</v>
      </c>
      <c r="AG479" s="40">
        <f ca="1">AG478+SUMIFS('Transactions (Dated)'!$E$2:$E$53,'Transactions (Dated)'!$D$2:$D$53,'Share Values'!$X479,'Transactions (Dated)'!$B$2:$B$53,'Share Values'!AG$11,'Transactions (Dated)'!$C$2:$C$53,"Buy")-SUMIFS('Transactions (Dated)'!$E$2:$E$53,'Transactions (Dated)'!$D$2:$D$53,'Share Values'!$X479,'Transactions (Dated)'!$B$2:$B$53,'Share Values'!AG$11,'Transactions (Dated)'!$C$2:$C$53,"Sell")</f>
        <v>6835</v>
      </c>
      <c r="AH479" s="40">
        <f ca="1">AH478+SUMIFS('Transactions (Dated)'!$E$2:$E$53,'Transactions (Dated)'!$D$2:$D$53,'Share Values'!$X479,'Transactions (Dated)'!$B$2:$B$53,'Share Values'!AH$11,'Transactions (Dated)'!$C$2:$C$53,"Buy")-SUMIFS('Transactions (Dated)'!$E$2:$E$53,'Transactions (Dated)'!$D$2:$D$53,'Share Values'!$X479,'Transactions (Dated)'!$B$2:$B$53,'Share Values'!AH$11,'Transactions (Dated)'!$C$2:$C$53,"Sell")</f>
        <v>0</v>
      </c>
      <c r="AI479" s="40">
        <f ca="1">AI478+SUMIFS('Transactions (Dated)'!$E$2:$E$53,'Transactions (Dated)'!$D$2:$D$53,'Share Values'!$X479,'Transactions (Dated)'!$B$2:$B$53,'Share Values'!AI$11,'Transactions (Dated)'!$C$2:$C$53,"Buy")-SUMIFS('Transactions (Dated)'!$E$2:$E$53,'Transactions (Dated)'!$D$2:$D$53,'Share Values'!$X479,'Transactions (Dated)'!$B$2:$B$53,'Share Values'!AI$11,'Transactions (Dated)'!$C$2:$C$53,"Sell")</f>
        <v>0</v>
      </c>
      <c r="AJ479" s="40">
        <f ca="1">AJ478+SUMIFS('Transactions (Dated)'!$E$2:$E$53,'Transactions (Dated)'!$D$2:$D$53,'Share Values'!$X479,'Transactions (Dated)'!$B$2:$B$53,'Share Values'!AJ$11,'Transactions (Dated)'!$C$2:$C$53,"Buy")-SUMIFS('Transactions (Dated)'!$E$2:$E$53,'Transactions (Dated)'!$D$2:$D$53,'Share Values'!$X479,'Transactions (Dated)'!$B$2:$B$53,'Share Values'!AJ$11,'Transactions (Dated)'!$C$2:$C$53,"Sell")</f>
        <v>0</v>
      </c>
      <c r="AK479" s="40">
        <f ca="1">AK478+SUMIFS('Transactions (Dated)'!$E$2:$E$53,'Transactions (Dated)'!$D$2:$D$53,'Share Values'!$X479,'Transactions (Dated)'!$B$2:$B$53,'Share Values'!AK$11,'Transactions (Dated)'!$C$2:$C$53,"Buy")-SUMIFS('Transactions (Dated)'!$E$2:$E$53,'Transactions (Dated)'!$D$2:$D$53,'Share Values'!$X479,'Transactions (Dated)'!$B$2:$B$53,'Share Values'!AK$11,'Transactions (Dated)'!$C$2:$C$53,"Sell")</f>
        <v>0</v>
      </c>
      <c r="AL479" s="40">
        <f ca="1">AL478+SUMIFS('Transactions (Dated)'!$E$2:$E$53,'Transactions (Dated)'!$D$2:$D$53,'Share Values'!$X479,'Transactions (Dated)'!$B$2:$B$53,'Share Values'!AL$11,'Transactions (Dated)'!$C$2:$C$53,"Buy")-SUMIFS('Transactions (Dated)'!$E$2:$E$53,'Transactions (Dated)'!$D$2:$D$53,'Share Values'!$X479,'Transactions (Dated)'!$B$2:$B$53,'Share Values'!AL$11,'Transactions (Dated)'!$C$2:$C$53,"Sell")</f>
        <v>0</v>
      </c>
      <c r="AM479" s="40">
        <f ca="1">AM478+SUMIFS('Transactions (Dated)'!$E$2:$E$53,'Transactions (Dated)'!$D$2:$D$53,'Share Values'!$X479,'Transactions (Dated)'!$B$2:$B$53,'Share Values'!AM$11,'Transactions (Dated)'!$C$2:$C$53,"Buy")-SUMIFS('Transactions (Dated)'!$E$2:$E$53,'Transactions (Dated)'!$D$2:$D$53,'Share Values'!$X479,'Transactions (Dated)'!$B$2:$B$53,'Share Values'!AM$11,'Transactions (Dated)'!$C$2:$C$53,"Sell")</f>
        <v>0</v>
      </c>
      <c r="AN479" s="40">
        <f ca="1">AN478+SUMIFS('Transactions (Dated)'!$E$2:$E$53,'Transactions (Dated)'!$D$2:$D$53,'Share Values'!$X479,'Transactions (Dated)'!$B$2:$B$53,'Share Values'!AN$11,'Transactions (Dated)'!$C$2:$C$53,"Buy")-SUMIFS('Transactions (Dated)'!$E$2:$E$53,'Transactions (Dated)'!$D$2:$D$53,'Share Values'!$X479,'Transactions (Dated)'!$B$2:$B$53,'Share Values'!AN$11,'Transactions (Dated)'!$C$2:$C$53,"Sell")</f>
        <v>0</v>
      </c>
      <c r="AO479" s="40"/>
      <c r="AQ479" s="3">
        <f t="shared" si="193"/>
        <v>42593</v>
      </c>
      <c r="AR479" s="6">
        <f t="shared" ca="1" si="194"/>
        <v>47360</v>
      </c>
      <c r="AS479" s="6">
        <f t="shared" ca="1" si="195"/>
        <v>24093.75</v>
      </c>
      <c r="AT479" s="6">
        <f t="shared" ca="1" si="196"/>
        <v>577140</v>
      </c>
      <c r="AU479" s="6">
        <f t="shared" ca="1" si="197"/>
        <v>77553.08</v>
      </c>
      <c r="AV479" s="6">
        <f t="shared" ca="1" si="198"/>
        <v>31040.560000000001</v>
      </c>
      <c r="AW479" s="6">
        <f t="shared" ca="1" si="199"/>
        <v>0</v>
      </c>
      <c r="AX479" s="6">
        <f t="shared" ca="1" si="200"/>
        <v>51445.999999999993</v>
      </c>
      <c r="AY479" s="6">
        <f t="shared" ca="1" si="201"/>
        <v>93726.599999999991</v>
      </c>
      <c r="AZ479" s="6">
        <f t="shared" ca="1" si="202"/>
        <v>64249</v>
      </c>
      <c r="BA479" s="6">
        <f t="shared" ca="1" si="203"/>
        <v>0</v>
      </c>
      <c r="BB479" s="6">
        <f t="shared" ca="1" si="204"/>
        <v>0</v>
      </c>
      <c r="BC479" s="6">
        <f t="shared" ca="1" si="205"/>
        <v>0</v>
      </c>
      <c r="BD479" s="6">
        <f t="shared" ca="1" si="206"/>
        <v>0</v>
      </c>
      <c r="BE479" s="6">
        <f t="shared" ca="1" si="207"/>
        <v>0</v>
      </c>
      <c r="BF479" s="6">
        <f t="shared" ca="1" si="214"/>
        <v>0</v>
      </c>
      <c r="BG479" s="6">
        <f t="shared" ca="1" si="215"/>
        <v>0</v>
      </c>
      <c r="BH479" s="6"/>
      <c r="BJ479" s="4">
        <f t="shared" ca="1" si="208"/>
        <v>966608.99</v>
      </c>
      <c r="BL479" s="3">
        <f t="shared" si="209"/>
        <v>42593</v>
      </c>
      <c r="BM479" s="6">
        <f>BM478+SUMIFS('Transactions (Dated)'!G:G,'Transactions (Dated)'!D:D,'Share Values'!AQ479)</f>
        <v>64398.239999999991</v>
      </c>
      <c r="BN479" s="6">
        <f ca="1">BN478+SUMIFS('Transactions (Dated)'!$F:$F,'Transactions (Dated)'!$D:$D,$BL479,'Transactions (Dated)'!$B:$B,BN$11,'Transactions (Dated)'!$C:$C,"Dividend (paid to cash)")*Y479</f>
        <v>0</v>
      </c>
      <c r="BO479" s="6">
        <f ca="1">BO478+SUMIFS('Transactions (Dated)'!$F:$F,'Transactions (Dated)'!$D:$D,$BL479,'Transactions (Dated)'!$B:$B,BO$11,'Transactions (Dated)'!$C:$C,"Dividend (paid to cash)")*Z479</f>
        <v>2421.875</v>
      </c>
      <c r="BP479" s="6">
        <f ca="1">BP478+SUMIFS('Transactions (Dated)'!$F:$F,'Transactions (Dated)'!$D:$D,$BL479,'Transactions (Dated)'!$B:$B,BP$11,'Transactions (Dated)'!$C:$C,"Dividend (paid to cash)")*AA479</f>
        <v>44015.277000000002</v>
      </c>
      <c r="BQ479" s="6">
        <f ca="1">BQ478+SUMIFS('Transactions (Dated)'!$F:$F,'Transactions (Dated)'!$D:$D,$BL479,'Transactions (Dated)'!$B:$B,BQ$11,'Transactions (Dated)'!$C:$C,"Dividend (paid to cash)")*AB479</f>
        <v>397.32000000000005</v>
      </c>
      <c r="BR479" s="6">
        <f ca="1">BR478+SUMIFS('Transactions (Dated)'!$F:$F,'Transactions (Dated)'!$D:$D,$BL479,'Transactions (Dated)'!$B:$B,BR$11,'Transactions (Dated)'!$C:$C,"Dividend (paid to cash)")*AC479</f>
        <v>0</v>
      </c>
      <c r="BS479" s="6">
        <f ca="1">BS478+SUMIFS('Transactions (Dated)'!$F:$F,'Transactions (Dated)'!$D:$D,$BL479,'Transactions (Dated)'!$B:$B,BS$11,'Transactions (Dated)'!$C:$C,"Dividend (paid to cash)")*AD479</f>
        <v>0</v>
      </c>
      <c r="BT479" s="6">
        <f ca="1">BT478+SUMIFS('Transactions (Dated)'!$F:$F,'Transactions (Dated)'!$D:$D,$BL479,'Transactions (Dated)'!$B:$B,BT$11,'Transactions (Dated)'!$C:$C,"Dividend (paid to cash)")*AE479</f>
        <v>1740</v>
      </c>
      <c r="BU479" s="6">
        <f ca="1">BU478+SUMIFS('Transactions (Dated)'!$F:$F,'Transactions (Dated)'!$D:$D,$BL479,'Transactions (Dated)'!$B:$B,BU$11,'Transactions (Dated)'!$C:$C,"Dividend (paid to cash)")*AF479</f>
        <v>0</v>
      </c>
      <c r="BV479" s="6">
        <f ca="1">BV478+SUMIFS('Transactions (Dated)'!$F:$F,'Transactions (Dated)'!$D:$D,$BL479,'Transactions (Dated)'!$B:$B,BV$11,'Transactions (Dated)'!$C:$C,"Dividend (paid to cash)")*AG479</f>
        <v>0</v>
      </c>
      <c r="BW479" s="6">
        <f ca="1">BW478+SUMIFS('Transactions (Dated)'!$F:$F,'Transactions (Dated)'!$D:$D,$BL479,'Transactions (Dated)'!$B:$B,BW$11,'Transactions (Dated)'!$C:$C,"Dividend (paid to cash)")*AH479</f>
        <v>0</v>
      </c>
      <c r="BX479" s="6">
        <f ca="1">BX478+SUMIFS('Transactions (Dated)'!$F:$F,'Transactions (Dated)'!$D:$D,$BL479,'Transactions (Dated)'!$B:$B,BX$11,'Transactions (Dated)'!$C:$C,"Dividend (paid to cash)")*AI479</f>
        <v>0</v>
      </c>
      <c r="BY479" s="6">
        <f ca="1">BY478+SUMIFS('Transactions (Dated)'!$F:$F,'Transactions (Dated)'!$D:$D,$BL479,'Transactions (Dated)'!$B:$B,BY$11,'Transactions (Dated)'!$C:$C,"Dividend (paid to cash)")*AJ479</f>
        <v>0</v>
      </c>
      <c r="BZ479" s="6">
        <f ca="1">BZ478+SUMIFS('Transactions (Dated)'!$F:$F,'Transactions (Dated)'!$D:$D,$BL479,'Transactions (Dated)'!$B:$B,BZ$11,'Transactions (Dated)'!$C:$C,"Dividend (paid to cash)")*AK479</f>
        <v>0</v>
      </c>
      <c r="CA479" s="6">
        <f ca="1">CA478+SUMIFS('Transactions (Dated)'!$F:$F,'Transactions (Dated)'!$D:$D,$BL479,'Transactions (Dated)'!$B:$B,CA$11,'Transactions (Dated)'!$C:$C,"Dividend (paid to cash)")*AL479</f>
        <v>0</v>
      </c>
      <c r="CB479" s="6">
        <v>0</v>
      </c>
      <c r="CC479" s="6">
        <v>0</v>
      </c>
      <c r="CD479" s="6"/>
      <c r="CF479" s="6">
        <f t="shared" ca="1" si="216"/>
        <v>112972.712</v>
      </c>
      <c r="CH479" s="3">
        <f t="shared" si="217"/>
        <v>42593</v>
      </c>
      <c r="CI479" s="4">
        <f t="shared" ca="1" si="210"/>
        <v>966608.99</v>
      </c>
      <c r="CJ479" s="4">
        <f t="shared" ca="1" si="211"/>
        <v>112972.712</v>
      </c>
      <c r="CL479" s="4">
        <f t="shared" ca="1" si="212"/>
        <v>1079581.702</v>
      </c>
    </row>
    <row r="480" spans="2:90" x14ac:dyDescent="0.15">
      <c r="B480" s="3">
        <f t="shared" si="213"/>
        <v>42594</v>
      </c>
      <c r="C480" s="2">
        <v>14747.5</v>
      </c>
      <c r="E480" s="70">
        <v>42594</v>
      </c>
      <c r="F480" s="69">
        <v>10.48</v>
      </c>
      <c r="G480" s="69">
        <v>2.5</v>
      </c>
      <c r="H480" s="69">
        <v>19.920000000000002</v>
      </c>
      <c r="I480" s="69">
        <v>41.04</v>
      </c>
      <c r="J480" s="69">
        <v>13.2</v>
      </c>
      <c r="K480" s="69">
        <v>14.32</v>
      </c>
      <c r="L480" s="69">
        <v>17.71</v>
      </c>
      <c r="M480" s="69">
        <v>6.58</v>
      </c>
      <c r="N480" s="69">
        <v>9.4499999999999993</v>
      </c>
      <c r="O480" s="69">
        <v>9.3666999999999998</v>
      </c>
      <c r="P480" s="69">
        <v>23.7</v>
      </c>
      <c r="Q480" s="69">
        <v>1.17</v>
      </c>
      <c r="R480" s="69">
        <v>6.04</v>
      </c>
      <c r="S480" s="69">
        <v>43.16</v>
      </c>
      <c r="T480" s="69"/>
      <c r="U480">
        <v>43.16</v>
      </c>
      <c r="V480" s="4"/>
      <c r="X480" s="3">
        <f t="shared" si="192"/>
        <v>42594</v>
      </c>
      <c r="Y480" s="40">
        <f ca="1">Y479+SUMIFS('Transactions (Dated)'!$E$2:$E$53,'Transactions (Dated)'!$D$2:$D$53,'Share Values'!$X480,'Transactions (Dated)'!$B$2:$B$53,'Share Values'!Y$11,'Transactions (Dated)'!$C$2:$C$53,"Buy")-SUMIFS('Transactions (Dated)'!$E$2:$E$53,'Transactions (Dated)'!$D$2:$D$53,'Share Values'!$X480,'Transactions (Dated)'!$B$2:$B$53,'Share Values'!Y$11,'Transactions (Dated)'!$C$2:$C$53,"Sell")</f>
        <v>4625</v>
      </c>
      <c r="Z480" s="40">
        <f ca="1">Z479+SUMIFS('Transactions (Dated)'!$E$2:$E$53,'Transactions (Dated)'!$D$2:$D$53,'Share Values'!$X480,'Transactions (Dated)'!$B$2:$B$53,'Share Values'!Z$11,'Transactions (Dated)'!$C$2:$C$53,"Buy")-SUMIFS('Transactions (Dated)'!$E$2:$E$53,'Transactions (Dated)'!$D$2:$D$53,'Share Values'!$X480,'Transactions (Dated)'!$B$2:$B$53,'Share Values'!Z$11,'Transactions (Dated)'!$C$2:$C$53,"Sell")</f>
        <v>9375</v>
      </c>
      <c r="AA480" s="40">
        <f ca="1">AA479+SUMIFS('Transactions (Dated)'!$E$2:$E$53,'Transactions (Dated)'!$D$2:$D$53,'Share Values'!$X480,'Transactions (Dated)'!$B$2:$B$53,'Share Values'!AA$11,'Transactions (Dated)'!$C$2:$C$53,"Buy")-SUMIFS('Transactions (Dated)'!$E$2:$E$53,'Transactions (Dated)'!$D$2:$D$53,'Share Values'!$X480,'Transactions (Dated)'!$B$2:$B$53,'Share Values'!AA$11,'Transactions (Dated)'!$C$2:$C$53,"Sell")</f>
        <v>28857</v>
      </c>
      <c r="AB480" s="40">
        <f ca="1">AB479+SUMIFS('Transactions (Dated)'!$E$2:$E$53,'Transactions (Dated)'!$D$2:$D$53,'Share Values'!$X480,'Transactions (Dated)'!$B$2:$B$53,'Share Values'!AB$11,'Transactions (Dated)'!$C$2:$C$53,"Buy")-SUMIFS('Transactions (Dated)'!$E$2:$E$53,'Transactions (Dated)'!$D$2:$D$53,'Share Values'!$X480,'Transactions (Dated)'!$B$2:$B$53,'Share Values'!AB$11,'Transactions (Dated)'!$C$2:$C$53,"Sell")</f>
        <v>1892</v>
      </c>
      <c r="AC480" s="40">
        <f ca="1">AC479+SUMIFS('Transactions (Dated)'!$E$2:$E$53,'Transactions (Dated)'!$D$2:$D$53,'Share Values'!$X480,'Transactions (Dated)'!$B$2:$B$53,'Share Values'!AC$11,'Transactions (Dated)'!$C$2:$C$53,"Buy")-SUMIFS('Transactions (Dated)'!$E$2:$E$53,'Transactions (Dated)'!$D$2:$D$53,'Share Values'!$X480,'Transactions (Dated)'!$B$2:$B$53,'Share Values'!AC$11,'Transactions (Dated)'!$C$2:$C$53,"Sell")</f>
        <v>2348</v>
      </c>
      <c r="AD480" s="40">
        <f ca="1">AD479+SUMIFS('Transactions (Dated)'!$E$2:$E$53,'Transactions (Dated)'!$D$2:$D$53,'Share Values'!$X480,'Transactions (Dated)'!$B$2:$B$53,'Share Values'!AD$11,'Transactions (Dated)'!$C$2:$C$53,"Buy")-SUMIFS('Transactions (Dated)'!$E$2:$E$53,'Transactions (Dated)'!$D$2:$D$53,'Share Values'!$X480,'Transactions (Dated)'!$B$2:$B$53,'Share Values'!AD$11,'Transactions (Dated)'!$C$2:$C$53,"Sell")</f>
        <v>0</v>
      </c>
      <c r="AE480" s="40">
        <f ca="1">AE479+SUMIFS('Transactions (Dated)'!$E$2:$E$53,'Transactions (Dated)'!$D$2:$D$53,'Share Values'!$X480,'Transactions (Dated)'!$B$2:$B$53,'Share Values'!AE$11,'Transactions (Dated)'!$C$2:$C$53,"Buy")-SUMIFS('Transactions (Dated)'!$E$2:$E$53,'Transactions (Dated)'!$D$2:$D$53,'Share Values'!$X480,'Transactions (Dated)'!$B$2:$B$53,'Share Values'!AE$11,'Transactions (Dated)'!$C$2:$C$53,"Sell")</f>
        <v>2900</v>
      </c>
      <c r="AF480" s="40">
        <f ca="1">AF479+SUMIFS('Transactions (Dated)'!$E$2:$E$53,'Transactions (Dated)'!$D$2:$D$53,'Share Values'!$X480,'Transactions (Dated)'!$B$2:$B$53,'Share Values'!AF$11,'Transactions (Dated)'!$C$2:$C$53,"Buy")-SUMIFS('Transactions (Dated)'!$E$2:$E$53,'Transactions (Dated)'!$D$2:$D$53,'Share Values'!$X480,'Transactions (Dated)'!$B$2:$B$53,'Share Values'!AF$11,'Transactions (Dated)'!$C$2:$C$53,"Sell")</f>
        <v>14201</v>
      </c>
      <c r="AG480" s="40">
        <f ca="1">AG479+SUMIFS('Transactions (Dated)'!$E$2:$E$53,'Transactions (Dated)'!$D$2:$D$53,'Share Values'!$X480,'Transactions (Dated)'!$B$2:$B$53,'Share Values'!AG$11,'Transactions (Dated)'!$C$2:$C$53,"Buy")-SUMIFS('Transactions (Dated)'!$E$2:$E$53,'Transactions (Dated)'!$D$2:$D$53,'Share Values'!$X480,'Transactions (Dated)'!$B$2:$B$53,'Share Values'!AG$11,'Transactions (Dated)'!$C$2:$C$53,"Sell")</f>
        <v>6835</v>
      </c>
      <c r="AH480" s="40">
        <f ca="1">AH479+SUMIFS('Transactions (Dated)'!$E$2:$E$53,'Transactions (Dated)'!$D$2:$D$53,'Share Values'!$X480,'Transactions (Dated)'!$B$2:$B$53,'Share Values'!AH$11,'Transactions (Dated)'!$C$2:$C$53,"Buy")-SUMIFS('Transactions (Dated)'!$E$2:$E$53,'Transactions (Dated)'!$D$2:$D$53,'Share Values'!$X480,'Transactions (Dated)'!$B$2:$B$53,'Share Values'!AH$11,'Transactions (Dated)'!$C$2:$C$53,"Sell")</f>
        <v>0</v>
      </c>
      <c r="AI480" s="40">
        <f ca="1">AI479+SUMIFS('Transactions (Dated)'!$E$2:$E$53,'Transactions (Dated)'!$D$2:$D$53,'Share Values'!$X480,'Transactions (Dated)'!$B$2:$B$53,'Share Values'!AI$11,'Transactions (Dated)'!$C$2:$C$53,"Buy")-SUMIFS('Transactions (Dated)'!$E$2:$E$53,'Transactions (Dated)'!$D$2:$D$53,'Share Values'!$X480,'Transactions (Dated)'!$B$2:$B$53,'Share Values'!AI$11,'Transactions (Dated)'!$C$2:$C$53,"Sell")</f>
        <v>0</v>
      </c>
      <c r="AJ480" s="40">
        <f ca="1">AJ479+SUMIFS('Transactions (Dated)'!$E$2:$E$53,'Transactions (Dated)'!$D$2:$D$53,'Share Values'!$X480,'Transactions (Dated)'!$B$2:$B$53,'Share Values'!AJ$11,'Transactions (Dated)'!$C$2:$C$53,"Buy")-SUMIFS('Transactions (Dated)'!$E$2:$E$53,'Transactions (Dated)'!$D$2:$D$53,'Share Values'!$X480,'Transactions (Dated)'!$B$2:$B$53,'Share Values'!AJ$11,'Transactions (Dated)'!$C$2:$C$53,"Sell")</f>
        <v>0</v>
      </c>
      <c r="AK480" s="40">
        <f ca="1">AK479+SUMIFS('Transactions (Dated)'!$E$2:$E$53,'Transactions (Dated)'!$D$2:$D$53,'Share Values'!$X480,'Transactions (Dated)'!$B$2:$B$53,'Share Values'!AK$11,'Transactions (Dated)'!$C$2:$C$53,"Buy")-SUMIFS('Transactions (Dated)'!$E$2:$E$53,'Transactions (Dated)'!$D$2:$D$53,'Share Values'!$X480,'Transactions (Dated)'!$B$2:$B$53,'Share Values'!AK$11,'Transactions (Dated)'!$C$2:$C$53,"Sell")</f>
        <v>0</v>
      </c>
      <c r="AL480" s="40">
        <f ca="1">AL479+SUMIFS('Transactions (Dated)'!$E$2:$E$53,'Transactions (Dated)'!$D$2:$D$53,'Share Values'!$X480,'Transactions (Dated)'!$B$2:$B$53,'Share Values'!AL$11,'Transactions (Dated)'!$C$2:$C$53,"Buy")-SUMIFS('Transactions (Dated)'!$E$2:$E$53,'Transactions (Dated)'!$D$2:$D$53,'Share Values'!$X480,'Transactions (Dated)'!$B$2:$B$53,'Share Values'!AL$11,'Transactions (Dated)'!$C$2:$C$53,"Sell")</f>
        <v>0</v>
      </c>
      <c r="AM480" s="40">
        <f ca="1">AM479+SUMIFS('Transactions (Dated)'!$E$2:$E$53,'Transactions (Dated)'!$D$2:$D$53,'Share Values'!$X480,'Transactions (Dated)'!$B$2:$B$53,'Share Values'!AM$11,'Transactions (Dated)'!$C$2:$C$53,"Buy")-SUMIFS('Transactions (Dated)'!$E$2:$E$53,'Transactions (Dated)'!$D$2:$D$53,'Share Values'!$X480,'Transactions (Dated)'!$B$2:$B$53,'Share Values'!AM$11,'Transactions (Dated)'!$C$2:$C$53,"Sell")</f>
        <v>0</v>
      </c>
      <c r="AN480" s="40">
        <f ca="1">AN479+SUMIFS('Transactions (Dated)'!$E$2:$E$53,'Transactions (Dated)'!$D$2:$D$53,'Share Values'!$X480,'Transactions (Dated)'!$B$2:$B$53,'Share Values'!AN$11,'Transactions (Dated)'!$C$2:$C$53,"Buy")-SUMIFS('Transactions (Dated)'!$E$2:$E$53,'Transactions (Dated)'!$D$2:$D$53,'Share Values'!$X480,'Transactions (Dated)'!$B$2:$B$53,'Share Values'!AN$11,'Transactions (Dated)'!$C$2:$C$53,"Sell")</f>
        <v>0</v>
      </c>
      <c r="AO480" s="40"/>
      <c r="AQ480" s="3">
        <f t="shared" si="193"/>
        <v>42594</v>
      </c>
      <c r="AR480" s="6">
        <f t="shared" ca="1" si="194"/>
        <v>48470</v>
      </c>
      <c r="AS480" s="6">
        <f t="shared" ca="1" si="195"/>
        <v>23437.5</v>
      </c>
      <c r="AT480" s="6">
        <f t="shared" ca="1" si="196"/>
        <v>574831.44000000006</v>
      </c>
      <c r="AU480" s="6">
        <f t="shared" ca="1" si="197"/>
        <v>77647.679999999993</v>
      </c>
      <c r="AV480" s="6">
        <f t="shared" ca="1" si="198"/>
        <v>30993.599999999999</v>
      </c>
      <c r="AW480" s="6">
        <f t="shared" ca="1" si="199"/>
        <v>0</v>
      </c>
      <c r="AX480" s="6">
        <f t="shared" ca="1" si="200"/>
        <v>51359</v>
      </c>
      <c r="AY480" s="6">
        <f t="shared" ca="1" si="201"/>
        <v>93442.58</v>
      </c>
      <c r="AZ480" s="6">
        <f t="shared" ca="1" si="202"/>
        <v>64590.749999999993</v>
      </c>
      <c r="BA480" s="6">
        <f t="shared" ca="1" si="203"/>
        <v>0</v>
      </c>
      <c r="BB480" s="6">
        <f t="shared" ca="1" si="204"/>
        <v>0</v>
      </c>
      <c r="BC480" s="6">
        <f t="shared" ca="1" si="205"/>
        <v>0</v>
      </c>
      <c r="BD480" s="6">
        <f t="shared" ca="1" si="206"/>
        <v>0</v>
      </c>
      <c r="BE480" s="6">
        <f t="shared" ca="1" si="207"/>
        <v>0</v>
      </c>
      <c r="BF480" s="6">
        <f t="shared" ca="1" si="214"/>
        <v>0</v>
      </c>
      <c r="BG480" s="6">
        <f t="shared" ca="1" si="215"/>
        <v>0</v>
      </c>
      <c r="BH480" s="6"/>
      <c r="BJ480" s="4">
        <f t="shared" ca="1" si="208"/>
        <v>964772.55</v>
      </c>
      <c r="BL480" s="3">
        <f t="shared" si="209"/>
        <v>42594</v>
      </c>
      <c r="BM480" s="6">
        <f>BM479+SUMIFS('Transactions (Dated)'!G:G,'Transactions (Dated)'!D:D,'Share Values'!AQ480)</f>
        <v>64398.239999999991</v>
      </c>
      <c r="BN480" s="6">
        <f ca="1">BN479+SUMIFS('Transactions (Dated)'!$F:$F,'Transactions (Dated)'!$D:$D,$BL480,'Transactions (Dated)'!$B:$B,BN$11,'Transactions (Dated)'!$C:$C,"Dividend (paid to cash)")*Y480</f>
        <v>0</v>
      </c>
      <c r="BO480" s="6">
        <f ca="1">BO479+SUMIFS('Transactions (Dated)'!$F:$F,'Transactions (Dated)'!$D:$D,$BL480,'Transactions (Dated)'!$B:$B,BO$11,'Transactions (Dated)'!$C:$C,"Dividend (paid to cash)")*Z480</f>
        <v>2421.875</v>
      </c>
      <c r="BP480" s="6">
        <f ca="1">BP479+SUMIFS('Transactions (Dated)'!$F:$F,'Transactions (Dated)'!$D:$D,$BL480,'Transactions (Dated)'!$B:$B,BP$11,'Transactions (Dated)'!$C:$C,"Dividend (paid to cash)")*AA480</f>
        <v>44015.277000000002</v>
      </c>
      <c r="BQ480" s="6">
        <f ca="1">BQ479+SUMIFS('Transactions (Dated)'!$F:$F,'Transactions (Dated)'!$D:$D,$BL480,'Transactions (Dated)'!$B:$B,BQ$11,'Transactions (Dated)'!$C:$C,"Dividend (paid to cash)")*AB480</f>
        <v>397.32000000000005</v>
      </c>
      <c r="BR480" s="6">
        <f ca="1">BR479+SUMIFS('Transactions (Dated)'!$F:$F,'Transactions (Dated)'!$D:$D,$BL480,'Transactions (Dated)'!$B:$B,BR$11,'Transactions (Dated)'!$C:$C,"Dividend (paid to cash)")*AC480</f>
        <v>0</v>
      </c>
      <c r="BS480" s="6">
        <f ca="1">BS479+SUMIFS('Transactions (Dated)'!$F:$F,'Transactions (Dated)'!$D:$D,$BL480,'Transactions (Dated)'!$B:$B,BS$11,'Transactions (Dated)'!$C:$C,"Dividend (paid to cash)")*AD480</f>
        <v>0</v>
      </c>
      <c r="BT480" s="6">
        <f ca="1">BT479+SUMIFS('Transactions (Dated)'!$F:$F,'Transactions (Dated)'!$D:$D,$BL480,'Transactions (Dated)'!$B:$B,BT$11,'Transactions (Dated)'!$C:$C,"Dividend (paid to cash)")*AE480</f>
        <v>1740</v>
      </c>
      <c r="BU480" s="6">
        <f ca="1">BU479+SUMIFS('Transactions (Dated)'!$F:$F,'Transactions (Dated)'!$D:$D,$BL480,'Transactions (Dated)'!$B:$B,BU$11,'Transactions (Dated)'!$C:$C,"Dividend (paid to cash)")*AF480</f>
        <v>0</v>
      </c>
      <c r="BV480" s="6">
        <f ca="1">BV479+SUMIFS('Transactions (Dated)'!$F:$F,'Transactions (Dated)'!$D:$D,$BL480,'Transactions (Dated)'!$B:$B,BV$11,'Transactions (Dated)'!$C:$C,"Dividend (paid to cash)")*AG480</f>
        <v>0</v>
      </c>
      <c r="BW480" s="6">
        <f ca="1">BW479+SUMIFS('Transactions (Dated)'!$F:$F,'Transactions (Dated)'!$D:$D,$BL480,'Transactions (Dated)'!$B:$B,BW$11,'Transactions (Dated)'!$C:$C,"Dividend (paid to cash)")*AH480</f>
        <v>0</v>
      </c>
      <c r="BX480" s="6">
        <f ca="1">BX479+SUMIFS('Transactions (Dated)'!$F:$F,'Transactions (Dated)'!$D:$D,$BL480,'Transactions (Dated)'!$B:$B,BX$11,'Transactions (Dated)'!$C:$C,"Dividend (paid to cash)")*AI480</f>
        <v>0</v>
      </c>
      <c r="BY480" s="6">
        <f ca="1">BY479+SUMIFS('Transactions (Dated)'!$F:$F,'Transactions (Dated)'!$D:$D,$BL480,'Transactions (Dated)'!$B:$B,BY$11,'Transactions (Dated)'!$C:$C,"Dividend (paid to cash)")*AJ480</f>
        <v>0</v>
      </c>
      <c r="BZ480" s="6">
        <f ca="1">BZ479+SUMIFS('Transactions (Dated)'!$F:$F,'Transactions (Dated)'!$D:$D,$BL480,'Transactions (Dated)'!$B:$B,BZ$11,'Transactions (Dated)'!$C:$C,"Dividend (paid to cash)")*AK480</f>
        <v>0</v>
      </c>
      <c r="CA480" s="6">
        <f ca="1">CA479+SUMIFS('Transactions (Dated)'!$F:$F,'Transactions (Dated)'!$D:$D,$BL480,'Transactions (Dated)'!$B:$B,CA$11,'Transactions (Dated)'!$C:$C,"Dividend (paid to cash)")*AL480</f>
        <v>0</v>
      </c>
      <c r="CB480" s="6">
        <v>0</v>
      </c>
      <c r="CC480" s="6">
        <v>0</v>
      </c>
      <c r="CD480" s="6"/>
      <c r="CF480" s="6">
        <f t="shared" ca="1" si="216"/>
        <v>112972.712</v>
      </c>
      <c r="CH480" s="3">
        <f t="shared" si="217"/>
        <v>42594</v>
      </c>
      <c r="CI480" s="4">
        <f t="shared" ca="1" si="210"/>
        <v>964772.55</v>
      </c>
      <c r="CJ480" s="4">
        <f t="shared" ca="1" si="211"/>
        <v>112972.712</v>
      </c>
      <c r="CL480" s="4">
        <f t="shared" ca="1" si="212"/>
        <v>1077745.2620000001</v>
      </c>
    </row>
    <row r="481" spans="2:90" x14ac:dyDescent="0.15">
      <c r="B481" s="3">
        <f t="shared" si="213"/>
        <v>42597</v>
      </c>
      <c r="C481" s="2">
        <v>14777</v>
      </c>
      <c r="E481" s="70">
        <v>42597</v>
      </c>
      <c r="F481" s="69">
        <v>10.56</v>
      </c>
      <c r="G481" s="69">
        <v>2.52</v>
      </c>
      <c r="H481" s="69">
        <v>19.96</v>
      </c>
      <c r="I481" s="69">
        <v>40.79</v>
      </c>
      <c r="J481" s="69">
        <v>13.35</v>
      </c>
      <c r="K481" s="69">
        <v>14.32</v>
      </c>
      <c r="L481" s="69">
        <v>17.89</v>
      </c>
      <c r="M481" s="69">
        <v>6.61</v>
      </c>
      <c r="N481" s="69">
        <v>9.4</v>
      </c>
      <c r="O481" s="69">
        <v>9.3367000000000004</v>
      </c>
      <c r="P481" s="69">
        <v>24.02</v>
      </c>
      <c r="Q481" s="69">
        <v>1.19</v>
      </c>
      <c r="R481" s="69">
        <v>6.22</v>
      </c>
      <c r="S481" s="69">
        <v>42.7</v>
      </c>
      <c r="T481" s="69"/>
      <c r="U481">
        <v>42.7</v>
      </c>
      <c r="V481" s="4"/>
      <c r="X481" s="3">
        <f t="shared" si="192"/>
        <v>42597</v>
      </c>
      <c r="Y481" s="40">
        <f ca="1">Y480+SUMIFS('Transactions (Dated)'!$E$2:$E$53,'Transactions (Dated)'!$D$2:$D$53,'Share Values'!$X481,'Transactions (Dated)'!$B$2:$B$53,'Share Values'!Y$11,'Transactions (Dated)'!$C$2:$C$53,"Buy")-SUMIFS('Transactions (Dated)'!$E$2:$E$53,'Transactions (Dated)'!$D$2:$D$53,'Share Values'!$X481,'Transactions (Dated)'!$B$2:$B$53,'Share Values'!Y$11,'Transactions (Dated)'!$C$2:$C$53,"Sell")</f>
        <v>4625</v>
      </c>
      <c r="Z481" s="40">
        <f ca="1">Z480+SUMIFS('Transactions (Dated)'!$E$2:$E$53,'Transactions (Dated)'!$D$2:$D$53,'Share Values'!$X481,'Transactions (Dated)'!$B$2:$B$53,'Share Values'!Z$11,'Transactions (Dated)'!$C$2:$C$53,"Buy")-SUMIFS('Transactions (Dated)'!$E$2:$E$53,'Transactions (Dated)'!$D$2:$D$53,'Share Values'!$X481,'Transactions (Dated)'!$B$2:$B$53,'Share Values'!Z$11,'Transactions (Dated)'!$C$2:$C$53,"Sell")</f>
        <v>9375</v>
      </c>
      <c r="AA481" s="40">
        <f ca="1">AA480+SUMIFS('Transactions (Dated)'!$E$2:$E$53,'Transactions (Dated)'!$D$2:$D$53,'Share Values'!$X481,'Transactions (Dated)'!$B$2:$B$53,'Share Values'!AA$11,'Transactions (Dated)'!$C$2:$C$53,"Buy")-SUMIFS('Transactions (Dated)'!$E$2:$E$53,'Transactions (Dated)'!$D$2:$D$53,'Share Values'!$X481,'Transactions (Dated)'!$B$2:$B$53,'Share Values'!AA$11,'Transactions (Dated)'!$C$2:$C$53,"Sell")</f>
        <v>28857</v>
      </c>
      <c r="AB481" s="40">
        <f ca="1">AB480+SUMIFS('Transactions (Dated)'!$E$2:$E$53,'Transactions (Dated)'!$D$2:$D$53,'Share Values'!$X481,'Transactions (Dated)'!$B$2:$B$53,'Share Values'!AB$11,'Transactions (Dated)'!$C$2:$C$53,"Buy")-SUMIFS('Transactions (Dated)'!$E$2:$E$53,'Transactions (Dated)'!$D$2:$D$53,'Share Values'!$X481,'Transactions (Dated)'!$B$2:$B$53,'Share Values'!AB$11,'Transactions (Dated)'!$C$2:$C$53,"Sell")</f>
        <v>1892</v>
      </c>
      <c r="AC481" s="40">
        <f ca="1">AC480+SUMIFS('Transactions (Dated)'!$E$2:$E$53,'Transactions (Dated)'!$D$2:$D$53,'Share Values'!$X481,'Transactions (Dated)'!$B$2:$B$53,'Share Values'!AC$11,'Transactions (Dated)'!$C$2:$C$53,"Buy")-SUMIFS('Transactions (Dated)'!$E$2:$E$53,'Transactions (Dated)'!$D$2:$D$53,'Share Values'!$X481,'Transactions (Dated)'!$B$2:$B$53,'Share Values'!AC$11,'Transactions (Dated)'!$C$2:$C$53,"Sell")</f>
        <v>2348</v>
      </c>
      <c r="AD481" s="40">
        <f ca="1">AD480+SUMIFS('Transactions (Dated)'!$E$2:$E$53,'Transactions (Dated)'!$D$2:$D$53,'Share Values'!$X481,'Transactions (Dated)'!$B$2:$B$53,'Share Values'!AD$11,'Transactions (Dated)'!$C$2:$C$53,"Buy")-SUMIFS('Transactions (Dated)'!$E$2:$E$53,'Transactions (Dated)'!$D$2:$D$53,'Share Values'!$X481,'Transactions (Dated)'!$B$2:$B$53,'Share Values'!AD$11,'Transactions (Dated)'!$C$2:$C$53,"Sell")</f>
        <v>0</v>
      </c>
      <c r="AE481" s="40">
        <f ca="1">AE480+SUMIFS('Transactions (Dated)'!$E$2:$E$53,'Transactions (Dated)'!$D$2:$D$53,'Share Values'!$X481,'Transactions (Dated)'!$B$2:$B$53,'Share Values'!AE$11,'Transactions (Dated)'!$C$2:$C$53,"Buy")-SUMIFS('Transactions (Dated)'!$E$2:$E$53,'Transactions (Dated)'!$D$2:$D$53,'Share Values'!$X481,'Transactions (Dated)'!$B$2:$B$53,'Share Values'!AE$11,'Transactions (Dated)'!$C$2:$C$53,"Sell")</f>
        <v>2900</v>
      </c>
      <c r="AF481" s="40">
        <f ca="1">AF480+SUMIFS('Transactions (Dated)'!$E$2:$E$53,'Transactions (Dated)'!$D$2:$D$53,'Share Values'!$X481,'Transactions (Dated)'!$B$2:$B$53,'Share Values'!AF$11,'Transactions (Dated)'!$C$2:$C$53,"Buy")-SUMIFS('Transactions (Dated)'!$E$2:$E$53,'Transactions (Dated)'!$D$2:$D$53,'Share Values'!$X481,'Transactions (Dated)'!$B$2:$B$53,'Share Values'!AF$11,'Transactions (Dated)'!$C$2:$C$53,"Sell")</f>
        <v>14201</v>
      </c>
      <c r="AG481" s="40">
        <f ca="1">AG480+SUMIFS('Transactions (Dated)'!$E$2:$E$53,'Transactions (Dated)'!$D$2:$D$53,'Share Values'!$X481,'Transactions (Dated)'!$B$2:$B$53,'Share Values'!AG$11,'Transactions (Dated)'!$C$2:$C$53,"Buy")-SUMIFS('Transactions (Dated)'!$E$2:$E$53,'Transactions (Dated)'!$D$2:$D$53,'Share Values'!$X481,'Transactions (Dated)'!$B$2:$B$53,'Share Values'!AG$11,'Transactions (Dated)'!$C$2:$C$53,"Sell")</f>
        <v>6835</v>
      </c>
      <c r="AH481" s="40">
        <f ca="1">AH480+SUMIFS('Transactions (Dated)'!$E$2:$E$53,'Transactions (Dated)'!$D$2:$D$53,'Share Values'!$X481,'Transactions (Dated)'!$B$2:$B$53,'Share Values'!AH$11,'Transactions (Dated)'!$C$2:$C$53,"Buy")-SUMIFS('Transactions (Dated)'!$E$2:$E$53,'Transactions (Dated)'!$D$2:$D$53,'Share Values'!$X481,'Transactions (Dated)'!$B$2:$B$53,'Share Values'!AH$11,'Transactions (Dated)'!$C$2:$C$53,"Sell")</f>
        <v>0</v>
      </c>
      <c r="AI481" s="40">
        <f ca="1">AI480+SUMIFS('Transactions (Dated)'!$E$2:$E$53,'Transactions (Dated)'!$D$2:$D$53,'Share Values'!$X481,'Transactions (Dated)'!$B$2:$B$53,'Share Values'!AI$11,'Transactions (Dated)'!$C$2:$C$53,"Buy")-SUMIFS('Transactions (Dated)'!$E$2:$E$53,'Transactions (Dated)'!$D$2:$D$53,'Share Values'!$X481,'Transactions (Dated)'!$B$2:$B$53,'Share Values'!AI$11,'Transactions (Dated)'!$C$2:$C$53,"Sell")</f>
        <v>0</v>
      </c>
      <c r="AJ481" s="40">
        <f ca="1">AJ480+SUMIFS('Transactions (Dated)'!$E$2:$E$53,'Transactions (Dated)'!$D$2:$D$53,'Share Values'!$X481,'Transactions (Dated)'!$B$2:$B$53,'Share Values'!AJ$11,'Transactions (Dated)'!$C$2:$C$53,"Buy")-SUMIFS('Transactions (Dated)'!$E$2:$E$53,'Transactions (Dated)'!$D$2:$D$53,'Share Values'!$X481,'Transactions (Dated)'!$B$2:$B$53,'Share Values'!AJ$11,'Transactions (Dated)'!$C$2:$C$53,"Sell")</f>
        <v>0</v>
      </c>
      <c r="AK481" s="40">
        <f ca="1">AK480+SUMIFS('Transactions (Dated)'!$E$2:$E$53,'Transactions (Dated)'!$D$2:$D$53,'Share Values'!$X481,'Transactions (Dated)'!$B$2:$B$53,'Share Values'!AK$11,'Transactions (Dated)'!$C$2:$C$53,"Buy")-SUMIFS('Transactions (Dated)'!$E$2:$E$53,'Transactions (Dated)'!$D$2:$D$53,'Share Values'!$X481,'Transactions (Dated)'!$B$2:$B$53,'Share Values'!AK$11,'Transactions (Dated)'!$C$2:$C$53,"Sell")</f>
        <v>0</v>
      </c>
      <c r="AL481" s="40">
        <f ca="1">AL480+SUMIFS('Transactions (Dated)'!$E$2:$E$53,'Transactions (Dated)'!$D$2:$D$53,'Share Values'!$X481,'Transactions (Dated)'!$B$2:$B$53,'Share Values'!AL$11,'Transactions (Dated)'!$C$2:$C$53,"Buy")-SUMIFS('Transactions (Dated)'!$E$2:$E$53,'Transactions (Dated)'!$D$2:$D$53,'Share Values'!$X481,'Transactions (Dated)'!$B$2:$B$53,'Share Values'!AL$11,'Transactions (Dated)'!$C$2:$C$53,"Sell")</f>
        <v>0</v>
      </c>
      <c r="AM481" s="40">
        <f ca="1">AM480+SUMIFS('Transactions (Dated)'!$E$2:$E$53,'Transactions (Dated)'!$D$2:$D$53,'Share Values'!$X481,'Transactions (Dated)'!$B$2:$B$53,'Share Values'!AM$11,'Transactions (Dated)'!$C$2:$C$53,"Buy")-SUMIFS('Transactions (Dated)'!$E$2:$E$53,'Transactions (Dated)'!$D$2:$D$53,'Share Values'!$X481,'Transactions (Dated)'!$B$2:$B$53,'Share Values'!AM$11,'Transactions (Dated)'!$C$2:$C$53,"Sell")</f>
        <v>0</v>
      </c>
      <c r="AN481" s="40">
        <f ca="1">AN480+SUMIFS('Transactions (Dated)'!$E$2:$E$53,'Transactions (Dated)'!$D$2:$D$53,'Share Values'!$X481,'Transactions (Dated)'!$B$2:$B$53,'Share Values'!AN$11,'Transactions (Dated)'!$C$2:$C$53,"Buy")-SUMIFS('Transactions (Dated)'!$E$2:$E$53,'Transactions (Dated)'!$D$2:$D$53,'Share Values'!$X481,'Transactions (Dated)'!$B$2:$B$53,'Share Values'!AN$11,'Transactions (Dated)'!$C$2:$C$53,"Sell")</f>
        <v>0</v>
      </c>
      <c r="AO481" s="40"/>
      <c r="AQ481" s="3">
        <f t="shared" si="193"/>
        <v>42597</v>
      </c>
      <c r="AR481" s="6">
        <f t="shared" ca="1" si="194"/>
        <v>48840</v>
      </c>
      <c r="AS481" s="6">
        <f t="shared" ca="1" si="195"/>
        <v>23625</v>
      </c>
      <c r="AT481" s="6">
        <f t="shared" ca="1" si="196"/>
        <v>575985.72</v>
      </c>
      <c r="AU481" s="6">
        <f t="shared" ca="1" si="197"/>
        <v>77174.679999999993</v>
      </c>
      <c r="AV481" s="6">
        <f t="shared" ca="1" si="198"/>
        <v>31345.8</v>
      </c>
      <c r="AW481" s="6">
        <f t="shared" ca="1" si="199"/>
        <v>0</v>
      </c>
      <c r="AX481" s="6">
        <f t="shared" ca="1" si="200"/>
        <v>51881</v>
      </c>
      <c r="AY481" s="6">
        <f t="shared" ca="1" si="201"/>
        <v>93868.61</v>
      </c>
      <c r="AZ481" s="6">
        <f t="shared" ca="1" si="202"/>
        <v>64249</v>
      </c>
      <c r="BA481" s="6">
        <f t="shared" ca="1" si="203"/>
        <v>0</v>
      </c>
      <c r="BB481" s="6">
        <f t="shared" ca="1" si="204"/>
        <v>0</v>
      </c>
      <c r="BC481" s="6">
        <f t="shared" ca="1" si="205"/>
        <v>0</v>
      </c>
      <c r="BD481" s="6">
        <f t="shared" ca="1" si="206"/>
        <v>0</v>
      </c>
      <c r="BE481" s="6">
        <f t="shared" ca="1" si="207"/>
        <v>0</v>
      </c>
      <c r="BF481" s="6">
        <f t="shared" ca="1" si="214"/>
        <v>0</v>
      </c>
      <c r="BG481" s="6">
        <f t="shared" ca="1" si="215"/>
        <v>0</v>
      </c>
      <c r="BH481" s="6"/>
      <c r="BJ481" s="4">
        <f t="shared" ca="1" si="208"/>
        <v>966969.80999999994</v>
      </c>
      <c r="BL481" s="3">
        <f t="shared" si="209"/>
        <v>42597</v>
      </c>
      <c r="BM481" s="6">
        <f>BM480+SUMIFS('Transactions (Dated)'!G:G,'Transactions (Dated)'!D:D,'Share Values'!AQ481)</f>
        <v>64398.239999999991</v>
      </c>
      <c r="BN481" s="6">
        <f ca="1">BN480+SUMIFS('Transactions (Dated)'!$F:$F,'Transactions (Dated)'!$D:$D,$BL481,'Transactions (Dated)'!$B:$B,BN$11,'Transactions (Dated)'!$C:$C,"Dividend (paid to cash)")*Y481</f>
        <v>0</v>
      </c>
      <c r="BO481" s="6">
        <f ca="1">BO480+SUMIFS('Transactions (Dated)'!$F:$F,'Transactions (Dated)'!$D:$D,$BL481,'Transactions (Dated)'!$B:$B,BO$11,'Transactions (Dated)'!$C:$C,"Dividend (paid to cash)")*Z481</f>
        <v>2421.875</v>
      </c>
      <c r="BP481" s="6">
        <f ca="1">BP480+SUMIFS('Transactions (Dated)'!$F:$F,'Transactions (Dated)'!$D:$D,$BL481,'Transactions (Dated)'!$B:$B,BP$11,'Transactions (Dated)'!$C:$C,"Dividend (paid to cash)")*AA481</f>
        <v>44015.277000000002</v>
      </c>
      <c r="BQ481" s="6">
        <f ca="1">BQ480+SUMIFS('Transactions (Dated)'!$F:$F,'Transactions (Dated)'!$D:$D,$BL481,'Transactions (Dated)'!$B:$B,BQ$11,'Transactions (Dated)'!$C:$C,"Dividend (paid to cash)")*AB481</f>
        <v>397.32000000000005</v>
      </c>
      <c r="BR481" s="6">
        <f ca="1">BR480+SUMIFS('Transactions (Dated)'!$F:$F,'Transactions (Dated)'!$D:$D,$BL481,'Transactions (Dated)'!$B:$B,BR$11,'Transactions (Dated)'!$C:$C,"Dividend (paid to cash)")*AC481</f>
        <v>0</v>
      </c>
      <c r="BS481" s="6">
        <f ca="1">BS480+SUMIFS('Transactions (Dated)'!$F:$F,'Transactions (Dated)'!$D:$D,$BL481,'Transactions (Dated)'!$B:$B,BS$11,'Transactions (Dated)'!$C:$C,"Dividend (paid to cash)")*AD481</f>
        <v>0</v>
      </c>
      <c r="BT481" s="6">
        <f ca="1">BT480+SUMIFS('Transactions (Dated)'!$F:$F,'Transactions (Dated)'!$D:$D,$BL481,'Transactions (Dated)'!$B:$B,BT$11,'Transactions (Dated)'!$C:$C,"Dividend (paid to cash)")*AE481</f>
        <v>1740</v>
      </c>
      <c r="BU481" s="6">
        <f ca="1">BU480+SUMIFS('Transactions (Dated)'!$F:$F,'Transactions (Dated)'!$D:$D,$BL481,'Transactions (Dated)'!$B:$B,BU$11,'Transactions (Dated)'!$C:$C,"Dividend (paid to cash)")*AF481</f>
        <v>0</v>
      </c>
      <c r="BV481" s="6">
        <f ca="1">BV480+SUMIFS('Transactions (Dated)'!$F:$F,'Transactions (Dated)'!$D:$D,$BL481,'Transactions (Dated)'!$B:$B,BV$11,'Transactions (Dated)'!$C:$C,"Dividend (paid to cash)")*AG481</f>
        <v>0</v>
      </c>
      <c r="BW481" s="6">
        <f ca="1">BW480+SUMIFS('Transactions (Dated)'!$F:$F,'Transactions (Dated)'!$D:$D,$BL481,'Transactions (Dated)'!$B:$B,BW$11,'Transactions (Dated)'!$C:$C,"Dividend (paid to cash)")*AH481</f>
        <v>0</v>
      </c>
      <c r="BX481" s="6">
        <f ca="1">BX480+SUMIFS('Transactions (Dated)'!$F:$F,'Transactions (Dated)'!$D:$D,$BL481,'Transactions (Dated)'!$B:$B,BX$11,'Transactions (Dated)'!$C:$C,"Dividend (paid to cash)")*AI481</f>
        <v>0</v>
      </c>
      <c r="BY481" s="6">
        <f ca="1">BY480+SUMIFS('Transactions (Dated)'!$F:$F,'Transactions (Dated)'!$D:$D,$BL481,'Transactions (Dated)'!$B:$B,BY$11,'Transactions (Dated)'!$C:$C,"Dividend (paid to cash)")*AJ481</f>
        <v>0</v>
      </c>
      <c r="BZ481" s="6">
        <f ca="1">BZ480+SUMIFS('Transactions (Dated)'!$F:$F,'Transactions (Dated)'!$D:$D,$BL481,'Transactions (Dated)'!$B:$B,BZ$11,'Transactions (Dated)'!$C:$C,"Dividend (paid to cash)")*AK481</f>
        <v>0</v>
      </c>
      <c r="CA481" s="6">
        <f ca="1">CA480+SUMIFS('Transactions (Dated)'!$F:$F,'Transactions (Dated)'!$D:$D,$BL481,'Transactions (Dated)'!$B:$B,CA$11,'Transactions (Dated)'!$C:$C,"Dividend (paid to cash)")*AL481</f>
        <v>0</v>
      </c>
      <c r="CB481" s="6">
        <v>0</v>
      </c>
      <c r="CC481" s="6">
        <v>0</v>
      </c>
      <c r="CD481" s="6"/>
      <c r="CF481" s="6">
        <f t="shared" ca="1" si="216"/>
        <v>112972.712</v>
      </c>
      <c r="CH481" s="3">
        <f t="shared" si="217"/>
        <v>42597</v>
      </c>
      <c r="CI481" s="4">
        <f t="shared" ca="1" si="210"/>
        <v>966969.80999999994</v>
      </c>
      <c r="CJ481" s="4">
        <f t="shared" ca="1" si="211"/>
        <v>112972.712</v>
      </c>
      <c r="CL481" s="4">
        <f t="shared" ca="1" si="212"/>
        <v>1079942.5219999999</v>
      </c>
    </row>
    <row r="482" spans="2:90" x14ac:dyDescent="0.15">
      <c r="B482" s="3">
        <f t="shared" si="213"/>
        <v>42598</v>
      </c>
      <c r="C482" s="2">
        <v>14703.4</v>
      </c>
      <c r="E482" s="70">
        <v>42598</v>
      </c>
      <c r="F482" s="69">
        <v>10.58</v>
      </c>
      <c r="G482" s="69">
        <v>2.48</v>
      </c>
      <c r="H482" s="69">
        <v>19.89</v>
      </c>
      <c r="I482" s="69">
        <v>40.39</v>
      </c>
      <c r="J482" s="69">
        <v>9.98</v>
      </c>
      <c r="K482" s="69">
        <v>14.31</v>
      </c>
      <c r="L482" s="69">
        <v>18</v>
      </c>
      <c r="M482" s="69">
        <v>6.7</v>
      </c>
      <c r="N482" s="69">
        <v>9.4</v>
      </c>
      <c r="O482" s="69">
        <v>9.4367000000000001</v>
      </c>
      <c r="P482" s="69">
        <v>23.86</v>
      </c>
      <c r="Q482" s="69">
        <v>1.1499999999999999</v>
      </c>
      <c r="R482" s="69">
        <v>6.17</v>
      </c>
      <c r="S482" s="69">
        <v>42.43</v>
      </c>
      <c r="T482" s="69"/>
      <c r="U482">
        <v>42.43</v>
      </c>
      <c r="V482" s="4"/>
      <c r="X482" s="3">
        <f t="shared" si="192"/>
        <v>42598</v>
      </c>
      <c r="Y482" s="40">
        <f ca="1">Y481+SUMIFS('Transactions (Dated)'!$E$2:$E$53,'Transactions (Dated)'!$D$2:$D$53,'Share Values'!$X482,'Transactions (Dated)'!$B$2:$B$53,'Share Values'!Y$11,'Transactions (Dated)'!$C$2:$C$53,"Buy")-SUMIFS('Transactions (Dated)'!$E$2:$E$53,'Transactions (Dated)'!$D$2:$D$53,'Share Values'!$X482,'Transactions (Dated)'!$B$2:$B$53,'Share Values'!Y$11,'Transactions (Dated)'!$C$2:$C$53,"Sell")</f>
        <v>4625</v>
      </c>
      <c r="Z482" s="40">
        <f ca="1">Z481+SUMIFS('Transactions (Dated)'!$E$2:$E$53,'Transactions (Dated)'!$D$2:$D$53,'Share Values'!$X482,'Transactions (Dated)'!$B$2:$B$53,'Share Values'!Z$11,'Transactions (Dated)'!$C$2:$C$53,"Buy")-SUMIFS('Transactions (Dated)'!$E$2:$E$53,'Transactions (Dated)'!$D$2:$D$53,'Share Values'!$X482,'Transactions (Dated)'!$B$2:$B$53,'Share Values'!Z$11,'Transactions (Dated)'!$C$2:$C$53,"Sell")</f>
        <v>9375</v>
      </c>
      <c r="AA482" s="40">
        <f ca="1">AA481+SUMIFS('Transactions (Dated)'!$E$2:$E$53,'Transactions (Dated)'!$D$2:$D$53,'Share Values'!$X482,'Transactions (Dated)'!$B$2:$B$53,'Share Values'!AA$11,'Transactions (Dated)'!$C$2:$C$53,"Buy")-SUMIFS('Transactions (Dated)'!$E$2:$E$53,'Transactions (Dated)'!$D$2:$D$53,'Share Values'!$X482,'Transactions (Dated)'!$B$2:$B$53,'Share Values'!AA$11,'Transactions (Dated)'!$C$2:$C$53,"Sell")</f>
        <v>28857</v>
      </c>
      <c r="AB482" s="40">
        <f ca="1">AB481+SUMIFS('Transactions (Dated)'!$E$2:$E$53,'Transactions (Dated)'!$D$2:$D$53,'Share Values'!$X482,'Transactions (Dated)'!$B$2:$B$53,'Share Values'!AB$11,'Transactions (Dated)'!$C$2:$C$53,"Buy")-SUMIFS('Transactions (Dated)'!$E$2:$E$53,'Transactions (Dated)'!$D$2:$D$53,'Share Values'!$X482,'Transactions (Dated)'!$B$2:$B$53,'Share Values'!AB$11,'Transactions (Dated)'!$C$2:$C$53,"Sell")</f>
        <v>1892</v>
      </c>
      <c r="AC482" s="40">
        <f ca="1">AC481+SUMIFS('Transactions (Dated)'!$E$2:$E$53,'Transactions (Dated)'!$D$2:$D$53,'Share Values'!$X482,'Transactions (Dated)'!$B$2:$B$53,'Share Values'!AC$11,'Transactions (Dated)'!$C$2:$C$53,"Buy")-SUMIFS('Transactions (Dated)'!$E$2:$E$53,'Transactions (Dated)'!$D$2:$D$53,'Share Values'!$X482,'Transactions (Dated)'!$B$2:$B$53,'Share Values'!AC$11,'Transactions (Dated)'!$C$2:$C$53,"Sell")</f>
        <v>2348</v>
      </c>
      <c r="AD482" s="40">
        <f ca="1">AD481+SUMIFS('Transactions (Dated)'!$E$2:$E$53,'Transactions (Dated)'!$D$2:$D$53,'Share Values'!$X482,'Transactions (Dated)'!$B$2:$B$53,'Share Values'!AD$11,'Transactions (Dated)'!$C$2:$C$53,"Buy")-SUMIFS('Transactions (Dated)'!$E$2:$E$53,'Transactions (Dated)'!$D$2:$D$53,'Share Values'!$X482,'Transactions (Dated)'!$B$2:$B$53,'Share Values'!AD$11,'Transactions (Dated)'!$C$2:$C$53,"Sell")</f>
        <v>0</v>
      </c>
      <c r="AE482" s="40">
        <f ca="1">AE481+SUMIFS('Transactions (Dated)'!$E$2:$E$53,'Transactions (Dated)'!$D$2:$D$53,'Share Values'!$X482,'Transactions (Dated)'!$B$2:$B$53,'Share Values'!AE$11,'Transactions (Dated)'!$C$2:$C$53,"Buy")-SUMIFS('Transactions (Dated)'!$E$2:$E$53,'Transactions (Dated)'!$D$2:$D$53,'Share Values'!$X482,'Transactions (Dated)'!$B$2:$B$53,'Share Values'!AE$11,'Transactions (Dated)'!$C$2:$C$53,"Sell")</f>
        <v>2900</v>
      </c>
      <c r="AF482" s="40">
        <f ca="1">AF481+SUMIFS('Transactions (Dated)'!$E$2:$E$53,'Transactions (Dated)'!$D$2:$D$53,'Share Values'!$X482,'Transactions (Dated)'!$B$2:$B$53,'Share Values'!AF$11,'Transactions (Dated)'!$C$2:$C$53,"Buy")-SUMIFS('Transactions (Dated)'!$E$2:$E$53,'Transactions (Dated)'!$D$2:$D$53,'Share Values'!$X482,'Transactions (Dated)'!$B$2:$B$53,'Share Values'!AF$11,'Transactions (Dated)'!$C$2:$C$53,"Sell")</f>
        <v>14201</v>
      </c>
      <c r="AG482" s="40">
        <f ca="1">AG481+SUMIFS('Transactions (Dated)'!$E$2:$E$53,'Transactions (Dated)'!$D$2:$D$53,'Share Values'!$X482,'Transactions (Dated)'!$B$2:$B$53,'Share Values'!AG$11,'Transactions (Dated)'!$C$2:$C$53,"Buy")-SUMIFS('Transactions (Dated)'!$E$2:$E$53,'Transactions (Dated)'!$D$2:$D$53,'Share Values'!$X482,'Transactions (Dated)'!$B$2:$B$53,'Share Values'!AG$11,'Transactions (Dated)'!$C$2:$C$53,"Sell")</f>
        <v>6835</v>
      </c>
      <c r="AH482" s="40">
        <f ca="1">AH481+SUMIFS('Transactions (Dated)'!$E$2:$E$53,'Transactions (Dated)'!$D$2:$D$53,'Share Values'!$X482,'Transactions (Dated)'!$B$2:$B$53,'Share Values'!AH$11,'Transactions (Dated)'!$C$2:$C$53,"Buy")-SUMIFS('Transactions (Dated)'!$E$2:$E$53,'Transactions (Dated)'!$D$2:$D$53,'Share Values'!$X482,'Transactions (Dated)'!$B$2:$B$53,'Share Values'!AH$11,'Transactions (Dated)'!$C$2:$C$53,"Sell")</f>
        <v>0</v>
      </c>
      <c r="AI482" s="40">
        <f ca="1">AI481+SUMIFS('Transactions (Dated)'!$E$2:$E$53,'Transactions (Dated)'!$D$2:$D$53,'Share Values'!$X482,'Transactions (Dated)'!$B$2:$B$53,'Share Values'!AI$11,'Transactions (Dated)'!$C$2:$C$53,"Buy")-SUMIFS('Transactions (Dated)'!$E$2:$E$53,'Transactions (Dated)'!$D$2:$D$53,'Share Values'!$X482,'Transactions (Dated)'!$B$2:$B$53,'Share Values'!AI$11,'Transactions (Dated)'!$C$2:$C$53,"Sell")</f>
        <v>0</v>
      </c>
      <c r="AJ482" s="40">
        <f ca="1">AJ481+SUMIFS('Transactions (Dated)'!$E$2:$E$53,'Transactions (Dated)'!$D$2:$D$53,'Share Values'!$X482,'Transactions (Dated)'!$B$2:$B$53,'Share Values'!AJ$11,'Transactions (Dated)'!$C$2:$C$53,"Buy")-SUMIFS('Transactions (Dated)'!$E$2:$E$53,'Transactions (Dated)'!$D$2:$D$53,'Share Values'!$X482,'Transactions (Dated)'!$B$2:$B$53,'Share Values'!AJ$11,'Transactions (Dated)'!$C$2:$C$53,"Sell")</f>
        <v>0</v>
      </c>
      <c r="AK482" s="40">
        <f ca="1">AK481+SUMIFS('Transactions (Dated)'!$E$2:$E$53,'Transactions (Dated)'!$D$2:$D$53,'Share Values'!$X482,'Transactions (Dated)'!$B$2:$B$53,'Share Values'!AK$11,'Transactions (Dated)'!$C$2:$C$53,"Buy")-SUMIFS('Transactions (Dated)'!$E$2:$E$53,'Transactions (Dated)'!$D$2:$D$53,'Share Values'!$X482,'Transactions (Dated)'!$B$2:$B$53,'Share Values'!AK$11,'Transactions (Dated)'!$C$2:$C$53,"Sell")</f>
        <v>0</v>
      </c>
      <c r="AL482" s="40">
        <f ca="1">AL481+SUMIFS('Transactions (Dated)'!$E$2:$E$53,'Transactions (Dated)'!$D$2:$D$53,'Share Values'!$X482,'Transactions (Dated)'!$B$2:$B$53,'Share Values'!AL$11,'Transactions (Dated)'!$C$2:$C$53,"Buy")-SUMIFS('Transactions (Dated)'!$E$2:$E$53,'Transactions (Dated)'!$D$2:$D$53,'Share Values'!$X482,'Transactions (Dated)'!$B$2:$B$53,'Share Values'!AL$11,'Transactions (Dated)'!$C$2:$C$53,"Sell")</f>
        <v>0</v>
      </c>
      <c r="AM482" s="40">
        <f ca="1">AM481+SUMIFS('Transactions (Dated)'!$E$2:$E$53,'Transactions (Dated)'!$D$2:$D$53,'Share Values'!$X482,'Transactions (Dated)'!$B$2:$B$53,'Share Values'!AM$11,'Transactions (Dated)'!$C$2:$C$53,"Buy")-SUMIFS('Transactions (Dated)'!$E$2:$E$53,'Transactions (Dated)'!$D$2:$D$53,'Share Values'!$X482,'Transactions (Dated)'!$B$2:$B$53,'Share Values'!AM$11,'Transactions (Dated)'!$C$2:$C$53,"Sell")</f>
        <v>0</v>
      </c>
      <c r="AN482" s="40">
        <f ca="1">AN481+SUMIFS('Transactions (Dated)'!$E$2:$E$53,'Transactions (Dated)'!$D$2:$D$53,'Share Values'!$X482,'Transactions (Dated)'!$B$2:$B$53,'Share Values'!AN$11,'Transactions (Dated)'!$C$2:$C$53,"Buy")-SUMIFS('Transactions (Dated)'!$E$2:$E$53,'Transactions (Dated)'!$D$2:$D$53,'Share Values'!$X482,'Transactions (Dated)'!$B$2:$B$53,'Share Values'!AN$11,'Transactions (Dated)'!$C$2:$C$53,"Sell")</f>
        <v>0</v>
      </c>
      <c r="AO482" s="40"/>
      <c r="AQ482" s="3">
        <f t="shared" si="193"/>
        <v>42598</v>
      </c>
      <c r="AR482" s="6">
        <f t="shared" ca="1" si="194"/>
        <v>48932.5</v>
      </c>
      <c r="AS482" s="6">
        <f t="shared" ca="1" si="195"/>
        <v>23250</v>
      </c>
      <c r="AT482" s="6">
        <f t="shared" ca="1" si="196"/>
        <v>573965.73</v>
      </c>
      <c r="AU482" s="6">
        <f t="shared" ca="1" si="197"/>
        <v>76417.88</v>
      </c>
      <c r="AV482" s="6">
        <f t="shared" ca="1" si="198"/>
        <v>23433.040000000001</v>
      </c>
      <c r="AW482" s="6">
        <f t="shared" ca="1" si="199"/>
        <v>0</v>
      </c>
      <c r="AX482" s="6">
        <f t="shared" ca="1" si="200"/>
        <v>52200</v>
      </c>
      <c r="AY482" s="6">
        <f t="shared" ca="1" si="201"/>
        <v>95146.7</v>
      </c>
      <c r="AZ482" s="6">
        <f t="shared" ca="1" si="202"/>
        <v>64249</v>
      </c>
      <c r="BA482" s="6">
        <f t="shared" ca="1" si="203"/>
        <v>0</v>
      </c>
      <c r="BB482" s="6">
        <f t="shared" ca="1" si="204"/>
        <v>0</v>
      </c>
      <c r="BC482" s="6">
        <f t="shared" ca="1" si="205"/>
        <v>0</v>
      </c>
      <c r="BD482" s="6">
        <f t="shared" ca="1" si="206"/>
        <v>0</v>
      </c>
      <c r="BE482" s="6">
        <f t="shared" ca="1" si="207"/>
        <v>0</v>
      </c>
      <c r="BF482" s="6">
        <f t="shared" ca="1" si="214"/>
        <v>0</v>
      </c>
      <c r="BG482" s="6">
        <f t="shared" ca="1" si="215"/>
        <v>0</v>
      </c>
      <c r="BH482" s="6"/>
      <c r="BJ482" s="4">
        <f t="shared" ca="1" si="208"/>
        <v>957594.85</v>
      </c>
      <c r="BL482" s="3">
        <f t="shared" si="209"/>
        <v>42598</v>
      </c>
      <c r="BM482" s="6">
        <f>BM481+SUMIFS('Transactions (Dated)'!G:G,'Transactions (Dated)'!D:D,'Share Values'!AQ482)</f>
        <v>64398.239999999991</v>
      </c>
      <c r="BN482" s="6">
        <f ca="1">BN481+SUMIFS('Transactions (Dated)'!$F:$F,'Transactions (Dated)'!$D:$D,$BL482,'Transactions (Dated)'!$B:$B,BN$11,'Transactions (Dated)'!$C:$C,"Dividend (paid to cash)")*Y482</f>
        <v>0</v>
      </c>
      <c r="BO482" s="6">
        <f ca="1">BO481+SUMIFS('Transactions (Dated)'!$F:$F,'Transactions (Dated)'!$D:$D,$BL482,'Transactions (Dated)'!$B:$B,BO$11,'Transactions (Dated)'!$C:$C,"Dividend (paid to cash)")*Z482</f>
        <v>2421.875</v>
      </c>
      <c r="BP482" s="6">
        <f ca="1">BP481+SUMIFS('Transactions (Dated)'!$F:$F,'Transactions (Dated)'!$D:$D,$BL482,'Transactions (Dated)'!$B:$B,BP$11,'Transactions (Dated)'!$C:$C,"Dividend (paid to cash)")*AA482</f>
        <v>44015.277000000002</v>
      </c>
      <c r="BQ482" s="6">
        <f ca="1">BQ481+SUMIFS('Transactions (Dated)'!$F:$F,'Transactions (Dated)'!$D:$D,$BL482,'Transactions (Dated)'!$B:$B,BQ$11,'Transactions (Dated)'!$C:$C,"Dividend (paid to cash)")*AB482</f>
        <v>397.32000000000005</v>
      </c>
      <c r="BR482" s="6">
        <f ca="1">BR481+SUMIFS('Transactions (Dated)'!$F:$F,'Transactions (Dated)'!$D:$D,$BL482,'Transactions (Dated)'!$B:$B,BR$11,'Transactions (Dated)'!$C:$C,"Dividend (paid to cash)")*AC482</f>
        <v>0</v>
      </c>
      <c r="BS482" s="6">
        <f ca="1">BS481+SUMIFS('Transactions (Dated)'!$F:$F,'Transactions (Dated)'!$D:$D,$BL482,'Transactions (Dated)'!$B:$B,BS$11,'Transactions (Dated)'!$C:$C,"Dividend (paid to cash)")*AD482</f>
        <v>0</v>
      </c>
      <c r="BT482" s="6">
        <f ca="1">BT481+SUMIFS('Transactions (Dated)'!$F:$F,'Transactions (Dated)'!$D:$D,$BL482,'Transactions (Dated)'!$B:$B,BT$11,'Transactions (Dated)'!$C:$C,"Dividend (paid to cash)")*AE482</f>
        <v>1740</v>
      </c>
      <c r="BU482" s="6">
        <f ca="1">BU481+SUMIFS('Transactions (Dated)'!$F:$F,'Transactions (Dated)'!$D:$D,$BL482,'Transactions (Dated)'!$B:$B,BU$11,'Transactions (Dated)'!$C:$C,"Dividend (paid to cash)")*AF482</f>
        <v>0</v>
      </c>
      <c r="BV482" s="6">
        <f ca="1">BV481+SUMIFS('Transactions (Dated)'!$F:$F,'Transactions (Dated)'!$D:$D,$BL482,'Transactions (Dated)'!$B:$B,BV$11,'Transactions (Dated)'!$C:$C,"Dividend (paid to cash)")*AG482</f>
        <v>0</v>
      </c>
      <c r="BW482" s="6">
        <f ca="1">BW481+SUMIFS('Transactions (Dated)'!$F:$F,'Transactions (Dated)'!$D:$D,$BL482,'Transactions (Dated)'!$B:$B,BW$11,'Transactions (Dated)'!$C:$C,"Dividend (paid to cash)")*AH482</f>
        <v>0</v>
      </c>
      <c r="BX482" s="6">
        <f ca="1">BX481+SUMIFS('Transactions (Dated)'!$F:$F,'Transactions (Dated)'!$D:$D,$BL482,'Transactions (Dated)'!$B:$B,BX$11,'Transactions (Dated)'!$C:$C,"Dividend (paid to cash)")*AI482</f>
        <v>0</v>
      </c>
      <c r="BY482" s="6">
        <f ca="1">BY481+SUMIFS('Transactions (Dated)'!$F:$F,'Transactions (Dated)'!$D:$D,$BL482,'Transactions (Dated)'!$B:$B,BY$11,'Transactions (Dated)'!$C:$C,"Dividend (paid to cash)")*AJ482</f>
        <v>0</v>
      </c>
      <c r="BZ482" s="6">
        <f ca="1">BZ481+SUMIFS('Transactions (Dated)'!$F:$F,'Transactions (Dated)'!$D:$D,$BL482,'Transactions (Dated)'!$B:$B,BZ$11,'Transactions (Dated)'!$C:$C,"Dividend (paid to cash)")*AK482</f>
        <v>0</v>
      </c>
      <c r="CA482" s="6">
        <f ca="1">CA481+SUMIFS('Transactions (Dated)'!$F:$F,'Transactions (Dated)'!$D:$D,$BL482,'Transactions (Dated)'!$B:$B,CA$11,'Transactions (Dated)'!$C:$C,"Dividend (paid to cash)")*AL482</f>
        <v>0</v>
      </c>
      <c r="CB482" s="6">
        <v>0</v>
      </c>
      <c r="CC482" s="6">
        <v>0</v>
      </c>
      <c r="CD482" s="6"/>
      <c r="CF482" s="6">
        <f t="shared" ca="1" si="216"/>
        <v>112972.712</v>
      </c>
      <c r="CH482" s="3">
        <f t="shared" si="217"/>
        <v>42598</v>
      </c>
      <c r="CI482" s="4">
        <f t="shared" ca="1" si="210"/>
        <v>957594.85</v>
      </c>
      <c r="CJ482" s="4">
        <f t="shared" ca="1" si="211"/>
        <v>112972.712</v>
      </c>
      <c r="CL482" s="4">
        <f t="shared" ca="1" si="212"/>
        <v>1070567.5619999999</v>
      </c>
    </row>
    <row r="483" spans="2:90" x14ac:dyDescent="0.15">
      <c r="B483" s="3">
        <f t="shared" si="213"/>
        <v>42599</v>
      </c>
      <c r="C483" s="2">
        <v>14697.6</v>
      </c>
      <c r="E483" s="70">
        <v>42599</v>
      </c>
      <c r="F483" s="69">
        <v>10.59</v>
      </c>
      <c r="G483" s="69">
        <v>2.56</v>
      </c>
      <c r="H483" s="69">
        <v>19.87</v>
      </c>
      <c r="I483" s="69">
        <v>40.299999999999997</v>
      </c>
      <c r="J483" s="69">
        <v>9.89</v>
      </c>
      <c r="K483" s="69">
        <v>14.39</v>
      </c>
      <c r="L483" s="69">
        <v>17.89</v>
      </c>
      <c r="M483" s="69">
        <v>6.54</v>
      </c>
      <c r="N483" s="69">
        <v>9.2799999999999994</v>
      </c>
      <c r="O483" s="69">
        <v>9.4332999999999991</v>
      </c>
      <c r="P483" s="69">
        <v>23.68</v>
      </c>
      <c r="Q483" s="69">
        <v>1.1299999999999999</v>
      </c>
      <c r="R483" s="69">
        <v>5.93</v>
      </c>
      <c r="S483" s="69">
        <v>42.63</v>
      </c>
      <c r="T483" s="69"/>
      <c r="U483">
        <v>42.63</v>
      </c>
      <c r="V483" s="4"/>
      <c r="X483" s="3">
        <f t="shared" si="192"/>
        <v>42599</v>
      </c>
      <c r="Y483" s="40">
        <f ca="1">Y482+SUMIFS('Transactions (Dated)'!$E$2:$E$53,'Transactions (Dated)'!$D$2:$D$53,'Share Values'!$X483,'Transactions (Dated)'!$B$2:$B$53,'Share Values'!Y$11,'Transactions (Dated)'!$C$2:$C$53,"Buy")-SUMIFS('Transactions (Dated)'!$E$2:$E$53,'Transactions (Dated)'!$D$2:$D$53,'Share Values'!$X483,'Transactions (Dated)'!$B$2:$B$53,'Share Values'!Y$11,'Transactions (Dated)'!$C$2:$C$53,"Sell")</f>
        <v>4625</v>
      </c>
      <c r="Z483" s="40">
        <f ca="1">Z482+SUMIFS('Transactions (Dated)'!$E$2:$E$53,'Transactions (Dated)'!$D$2:$D$53,'Share Values'!$X483,'Transactions (Dated)'!$B$2:$B$53,'Share Values'!Z$11,'Transactions (Dated)'!$C$2:$C$53,"Buy")-SUMIFS('Transactions (Dated)'!$E$2:$E$53,'Transactions (Dated)'!$D$2:$D$53,'Share Values'!$X483,'Transactions (Dated)'!$B$2:$B$53,'Share Values'!Z$11,'Transactions (Dated)'!$C$2:$C$53,"Sell")</f>
        <v>9375</v>
      </c>
      <c r="AA483" s="40">
        <f ca="1">AA482+SUMIFS('Transactions (Dated)'!$E$2:$E$53,'Transactions (Dated)'!$D$2:$D$53,'Share Values'!$X483,'Transactions (Dated)'!$B$2:$B$53,'Share Values'!AA$11,'Transactions (Dated)'!$C$2:$C$53,"Buy")-SUMIFS('Transactions (Dated)'!$E$2:$E$53,'Transactions (Dated)'!$D$2:$D$53,'Share Values'!$X483,'Transactions (Dated)'!$B$2:$B$53,'Share Values'!AA$11,'Transactions (Dated)'!$C$2:$C$53,"Sell")</f>
        <v>28857</v>
      </c>
      <c r="AB483" s="40">
        <f ca="1">AB482+SUMIFS('Transactions (Dated)'!$E$2:$E$53,'Transactions (Dated)'!$D$2:$D$53,'Share Values'!$X483,'Transactions (Dated)'!$B$2:$B$53,'Share Values'!AB$11,'Transactions (Dated)'!$C$2:$C$53,"Buy")-SUMIFS('Transactions (Dated)'!$E$2:$E$53,'Transactions (Dated)'!$D$2:$D$53,'Share Values'!$X483,'Transactions (Dated)'!$B$2:$B$53,'Share Values'!AB$11,'Transactions (Dated)'!$C$2:$C$53,"Sell")</f>
        <v>1892</v>
      </c>
      <c r="AC483" s="40">
        <f ca="1">AC482+SUMIFS('Transactions (Dated)'!$E$2:$E$53,'Transactions (Dated)'!$D$2:$D$53,'Share Values'!$X483,'Transactions (Dated)'!$B$2:$B$53,'Share Values'!AC$11,'Transactions (Dated)'!$C$2:$C$53,"Buy")-SUMIFS('Transactions (Dated)'!$E$2:$E$53,'Transactions (Dated)'!$D$2:$D$53,'Share Values'!$X483,'Transactions (Dated)'!$B$2:$B$53,'Share Values'!AC$11,'Transactions (Dated)'!$C$2:$C$53,"Sell")</f>
        <v>2348</v>
      </c>
      <c r="AD483" s="40">
        <f ca="1">AD482+SUMIFS('Transactions (Dated)'!$E$2:$E$53,'Transactions (Dated)'!$D$2:$D$53,'Share Values'!$X483,'Transactions (Dated)'!$B$2:$B$53,'Share Values'!AD$11,'Transactions (Dated)'!$C$2:$C$53,"Buy")-SUMIFS('Transactions (Dated)'!$E$2:$E$53,'Transactions (Dated)'!$D$2:$D$53,'Share Values'!$X483,'Transactions (Dated)'!$B$2:$B$53,'Share Values'!AD$11,'Transactions (Dated)'!$C$2:$C$53,"Sell")</f>
        <v>0</v>
      </c>
      <c r="AE483" s="40">
        <f ca="1">AE482+SUMIFS('Transactions (Dated)'!$E$2:$E$53,'Transactions (Dated)'!$D$2:$D$53,'Share Values'!$X483,'Transactions (Dated)'!$B$2:$B$53,'Share Values'!AE$11,'Transactions (Dated)'!$C$2:$C$53,"Buy")-SUMIFS('Transactions (Dated)'!$E$2:$E$53,'Transactions (Dated)'!$D$2:$D$53,'Share Values'!$X483,'Transactions (Dated)'!$B$2:$B$53,'Share Values'!AE$11,'Transactions (Dated)'!$C$2:$C$53,"Sell")</f>
        <v>2900</v>
      </c>
      <c r="AF483" s="40">
        <f ca="1">AF482+SUMIFS('Transactions (Dated)'!$E$2:$E$53,'Transactions (Dated)'!$D$2:$D$53,'Share Values'!$X483,'Transactions (Dated)'!$B$2:$B$53,'Share Values'!AF$11,'Transactions (Dated)'!$C$2:$C$53,"Buy")-SUMIFS('Transactions (Dated)'!$E$2:$E$53,'Transactions (Dated)'!$D$2:$D$53,'Share Values'!$X483,'Transactions (Dated)'!$B$2:$B$53,'Share Values'!AF$11,'Transactions (Dated)'!$C$2:$C$53,"Sell")</f>
        <v>14201</v>
      </c>
      <c r="AG483" s="40">
        <f ca="1">AG482+SUMIFS('Transactions (Dated)'!$E$2:$E$53,'Transactions (Dated)'!$D$2:$D$53,'Share Values'!$X483,'Transactions (Dated)'!$B$2:$B$53,'Share Values'!AG$11,'Transactions (Dated)'!$C$2:$C$53,"Buy")-SUMIFS('Transactions (Dated)'!$E$2:$E$53,'Transactions (Dated)'!$D$2:$D$53,'Share Values'!$X483,'Transactions (Dated)'!$B$2:$B$53,'Share Values'!AG$11,'Transactions (Dated)'!$C$2:$C$53,"Sell")</f>
        <v>6835</v>
      </c>
      <c r="AH483" s="40">
        <f ca="1">AH482+SUMIFS('Transactions (Dated)'!$E$2:$E$53,'Transactions (Dated)'!$D$2:$D$53,'Share Values'!$X483,'Transactions (Dated)'!$B$2:$B$53,'Share Values'!AH$11,'Transactions (Dated)'!$C$2:$C$53,"Buy")-SUMIFS('Transactions (Dated)'!$E$2:$E$53,'Transactions (Dated)'!$D$2:$D$53,'Share Values'!$X483,'Transactions (Dated)'!$B$2:$B$53,'Share Values'!AH$11,'Transactions (Dated)'!$C$2:$C$53,"Sell")</f>
        <v>0</v>
      </c>
      <c r="AI483" s="40">
        <f ca="1">AI482+SUMIFS('Transactions (Dated)'!$E$2:$E$53,'Transactions (Dated)'!$D$2:$D$53,'Share Values'!$X483,'Transactions (Dated)'!$B$2:$B$53,'Share Values'!AI$11,'Transactions (Dated)'!$C$2:$C$53,"Buy")-SUMIFS('Transactions (Dated)'!$E$2:$E$53,'Transactions (Dated)'!$D$2:$D$53,'Share Values'!$X483,'Transactions (Dated)'!$B$2:$B$53,'Share Values'!AI$11,'Transactions (Dated)'!$C$2:$C$53,"Sell")</f>
        <v>0</v>
      </c>
      <c r="AJ483" s="40">
        <f ca="1">AJ482+SUMIFS('Transactions (Dated)'!$E$2:$E$53,'Transactions (Dated)'!$D$2:$D$53,'Share Values'!$X483,'Transactions (Dated)'!$B$2:$B$53,'Share Values'!AJ$11,'Transactions (Dated)'!$C$2:$C$53,"Buy")-SUMIFS('Transactions (Dated)'!$E$2:$E$53,'Transactions (Dated)'!$D$2:$D$53,'Share Values'!$X483,'Transactions (Dated)'!$B$2:$B$53,'Share Values'!AJ$11,'Transactions (Dated)'!$C$2:$C$53,"Sell")</f>
        <v>0</v>
      </c>
      <c r="AK483" s="40">
        <f ca="1">AK482+SUMIFS('Transactions (Dated)'!$E$2:$E$53,'Transactions (Dated)'!$D$2:$D$53,'Share Values'!$X483,'Transactions (Dated)'!$B$2:$B$53,'Share Values'!AK$11,'Transactions (Dated)'!$C$2:$C$53,"Buy")-SUMIFS('Transactions (Dated)'!$E$2:$E$53,'Transactions (Dated)'!$D$2:$D$53,'Share Values'!$X483,'Transactions (Dated)'!$B$2:$B$53,'Share Values'!AK$11,'Transactions (Dated)'!$C$2:$C$53,"Sell")</f>
        <v>0</v>
      </c>
      <c r="AL483" s="40">
        <f ca="1">AL482+SUMIFS('Transactions (Dated)'!$E$2:$E$53,'Transactions (Dated)'!$D$2:$D$53,'Share Values'!$X483,'Transactions (Dated)'!$B$2:$B$53,'Share Values'!AL$11,'Transactions (Dated)'!$C$2:$C$53,"Buy")-SUMIFS('Transactions (Dated)'!$E$2:$E$53,'Transactions (Dated)'!$D$2:$D$53,'Share Values'!$X483,'Transactions (Dated)'!$B$2:$B$53,'Share Values'!AL$11,'Transactions (Dated)'!$C$2:$C$53,"Sell")</f>
        <v>0</v>
      </c>
      <c r="AM483" s="40">
        <f ca="1">AM482+SUMIFS('Transactions (Dated)'!$E$2:$E$53,'Transactions (Dated)'!$D$2:$D$53,'Share Values'!$X483,'Transactions (Dated)'!$B$2:$B$53,'Share Values'!AM$11,'Transactions (Dated)'!$C$2:$C$53,"Buy")-SUMIFS('Transactions (Dated)'!$E$2:$E$53,'Transactions (Dated)'!$D$2:$D$53,'Share Values'!$X483,'Transactions (Dated)'!$B$2:$B$53,'Share Values'!AM$11,'Transactions (Dated)'!$C$2:$C$53,"Sell")</f>
        <v>0</v>
      </c>
      <c r="AN483" s="40">
        <f ca="1">AN482+SUMIFS('Transactions (Dated)'!$E$2:$E$53,'Transactions (Dated)'!$D$2:$D$53,'Share Values'!$X483,'Transactions (Dated)'!$B$2:$B$53,'Share Values'!AN$11,'Transactions (Dated)'!$C$2:$C$53,"Buy")-SUMIFS('Transactions (Dated)'!$E$2:$E$53,'Transactions (Dated)'!$D$2:$D$53,'Share Values'!$X483,'Transactions (Dated)'!$B$2:$B$53,'Share Values'!AN$11,'Transactions (Dated)'!$C$2:$C$53,"Sell")</f>
        <v>0</v>
      </c>
      <c r="AO483" s="40"/>
      <c r="AQ483" s="3">
        <f t="shared" si="193"/>
        <v>42599</v>
      </c>
      <c r="AR483" s="6">
        <f t="shared" ca="1" si="194"/>
        <v>48978.75</v>
      </c>
      <c r="AS483" s="6">
        <f t="shared" ca="1" si="195"/>
        <v>24000</v>
      </c>
      <c r="AT483" s="6">
        <f t="shared" ca="1" si="196"/>
        <v>573388.59000000008</v>
      </c>
      <c r="AU483" s="6">
        <f t="shared" ca="1" si="197"/>
        <v>76247.599999999991</v>
      </c>
      <c r="AV483" s="6">
        <f t="shared" ca="1" si="198"/>
        <v>23221.72</v>
      </c>
      <c r="AW483" s="6">
        <f t="shared" ca="1" si="199"/>
        <v>0</v>
      </c>
      <c r="AX483" s="6">
        <f t="shared" ca="1" si="200"/>
        <v>51881</v>
      </c>
      <c r="AY483" s="6">
        <f t="shared" ca="1" si="201"/>
        <v>92874.54</v>
      </c>
      <c r="AZ483" s="6">
        <f t="shared" ca="1" si="202"/>
        <v>63428.799999999996</v>
      </c>
      <c r="BA483" s="6">
        <f t="shared" ca="1" si="203"/>
        <v>0</v>
      </c>
      <c r="BB483" s="6">
        <f t="shared" ca="1" si="204"/>
        <v>0</v>
      </c>
      <c r="BC483" s="6">
        <f t="shared" ca="1" si="205"/>
        <v>0</v>
      </c>
      <c r="BD483" s="6">
        <f t="shared" ca="1" si="206"/>
        <v>0</v>
      </c>
      <c r="BE483" s="6">
        <f t="shared" ca="1" si="207"/>
        <v>0</v>
      </c>
      <c r="BF483" s="6">
        <f t="shared" ca="1" si="214"/>
        <v>0</v>
      </c>
      <c r="BG483" s="6">
        <f t="shared" ca="1" si="215"/>
        <v>0</v>
      </c>
      <c r="BH483" s="6"/>
      <c r="BJ483" s="4">
        <f t="shared" ca="1" si="208"/>
        <v>954021.00000000012</v>
      </c>
      <c r="BL483" s="3">
        <f t="shared" si="209"/>
        <v>42599</v>
      </c>
      <c r="BM483" s="6">
        <f>BM482+SUMIFS('Transactions (Dated)'!G:G,'Transactions (Dated)'!D:D,'Share Values'!AQ483)</f>
        <v>64398.239999999991</v>
      </c>
      <c r="BN483" s="6">
        <f ca="1">BN482+SUMIFS('Transactions (Dated)'!$F:$F,'Transactions (Dated)'!$D:$D,$BL483,'Transactions (Dated)'!$B:$B,BN$11,'Transactions (Dated)'!$C:$C,"Dividend (paid to cash)")*Y483</f>
        <v>0</v>
      </c>
      <c r="BO483" s="6">
        <f ca="1">BO482+SUMIFS('Transactions (Dated)'!$F:$F,'Transactions (Dated)'!$D:$D,$BL483,'Transactions (Dated)'!$B:$B,BO$11,'Transactions (Dated)'!$C:$C,"Dividend (paid to cash)")*Z483</f>
        <v>2421.875</v>
      </c>
      <c r="BP483" s="6">
        <f ca="1">BP482+SUMIFS('Transactions (Dated)'!$F:$F,'Transactions (Dated)'!$D:$D,$BL483,'Transactions (Dated)'!$B:$B,BP$11,'Transactions (Dated)'!$C:$C,"Dividend (paid to cash)")*AA483</f>
        <v>44015.277000000002</v>
      </c>
      <c r="BQ483" s="6">
        <f ca="1">BQ482+SUMIFS('Transactions (Dated)'!$F:$F,'Transactions (Dated)'!$D:$D,$BL483,'Transactions (Dated)'!$B:$B,BQ$11,'Transactions (Dated)'!$C:$C,"Dividend (paid to cash)")*AB483</f>
        <v>482.46000000000004</v>
      </c>
      <c r="BR483" s="6">
        <f ca="1">BR482+SUMIFS('Transactions (Dated)'!$F:$F,'Transactions (Dated)'!$D:$D,$BL483,'Transactions (Dated)'!$B:$B,BR$11,'Transactions (Dated)'!$C:$C,"Dividend (paid to cash)")*AC483</f>
        <v>0</v>
      </c>
      <c r="BS483" s="6">
        <f ca="1">BS482+SUMIFS('Transactions (Dated)'!$F:$F,'Transactions (Dated)'!$D:$D,$BL483,'Transactions (Dated)'!$B:$B,BS$11,'Transactions (Dated)'!$C:$C,"Dividend (paid to cash)")*AD483</f>
        <v>0</v>
      </c>
      <c r="BT483" s="6">
        <f ca="1">BT482+SUMIFS('Transactions (Dated)'!$F:$F,'Transactions (Dated)'!$D:$D,$BL483,'Transactions (Dated)'!$B:$B,BT$11,'Transactions (Dated)'!$C:$C,"Dividend (paid to cash)")*AE483</f>
        <v>1740</v>
      </c>
      <c r="BU483" s="6">
        <f ca="1">BU482+SUMIFS('Transactions (Dated)'!$F:$F,'Transactions (Dated)'!$D:$D,$BL483,'Transactions (Dated)'!$B:$B,BU$11,'Transactions (Dated)'!$C:$C,"Dividend (paid to cash)")*AF483</f>
        <v>0</v>
      </c>
      <c r="BV483" s="6">
        <f ca="1">BV482+SUMIFS('Transactions (Dated)'!$F:$F,'Transactions (Dated)'!$D:$D,$BL483,'Transactions (Dated)'!$B:$B,BV$11,'Transactions (Dated)'!$C:$C,"Dividend (paid to cash)")*AG483</f>
        <v>0</v>
      </c>
      <c r="BW483" s="6">
        <f ca="1">BW482+SUMIFS('Transactions (Dated)'!$F:$F,'Transactions (Dated)'!$D:$D,$BL483,'Transactions (Dated)'!$B:$B,BW$11,'Transactions (Dated)'!$C:$C,"Dividend (paid to cash)")*AH483</f>
        <v>0</v>
      </c>
      <c r="BX483" s="6">
        <f ca="1">BX482+SUMIFS('Transactions (Dated)'!$F:$F,'Transactions (Dated)'!$D:$D,$BL483,'Transactions (Dated)'!$B:$B,BX$11,'Transactions (Dated)'!$C:$C,"Dividend (paid to cash)")*AI483</f>
        <v>0</v>
      </c>
      <c r="BY483" s="6">
        <f ca="1">BY482+SUMIFS('Transactions (Dated)'!$F:$F,'Transactions (Dated)'!$D:$D,$BL483,'Transactions (Dated)'!$B:$B,BY$11,'Transactions (Dated)'!$C:$C,"Dividend (paid to cash)")*AJ483</f>
        <v>0</v>
      </c>
      <c r="BZ483" s="6">
        <f ca="1">BZ482+SUMIFS('Transactions (Dated)'!$F:$F,'Transactions (Dated)'!$D:$D,$BL483,'Transactions (Dated)'!$B:$B,BZ$11,'Transactions (Dated)'!$C:$C,"Dividend (paid to cash)")*AK483</f>
        <v>0</v>
      </c>
      <c r="CA483" s="6">
        <f ca="1">CA482+SUMIFS('Transactions (Dated)'!$F:$F,'Transactions (Dated)'!$D:$D,$BL483,'Transactions (Dated)'!$B:$B,CA$11,'Transactions (Dated)'!$C:$C,"Dividend (paid to cash)")*AL483</f>
        <v>0</v>
      </c>
      <c r="CB483" s="6">
        <v>0</v>
      </c>
      <c r="CC483" s="6">
        <v>0</v>
      </c>
      <c r="CD483" s="6"/>
      <c r="CF483" s="6">
        <f t="shared" ca="1" si="216"/>
        <v>113057.852</v>
      </c>
      <c r="CH483" s="3">
        <f t="shared" si="217"/>
        <v>42599</v>
      </c>
      <c r="CI483" s="4">
        <f t="shared" ca="1" si="210"/>
        <v>954021.00000000012</v>
      </c>
      <c r="CJ483" s="4">
        <f t="shared" ca="1" si="211"/>
        <v>113057.852</v>
      </c>
      <c r="CL483" s="4">
        <f t="shared" ca="1" si="212"/>
        <v>1067078.8520000002</v>
      </c>
    </row>
    <row r="484" spans="2:90" x14ac:dyDescent="0.15">
      <c r="B484" s="3">
        <f t="shared" si="213"/>
        <v>42600</v>
      </c>
      <c r="C484" s="2">
        <v>14695.7</v>
      </c>
      <c r="E484" s="70">
        <v>42600</v>
      </c>
      <c r="F484" s="69">
        <v>10.41</v>
      </c>
      <c r="G484" s="69">
        <v>2.68</v>
      </c>
      <c r="H484" s="69">
        <v>19.86</v>
      </c>
      <c r="I484" s="69">
        <v>40.28</v>
      </c>
      <c r="J484" s="69">
        <v>9.7100000000000009</v>
      </c>
      <c r="K484" s="69">
        <v>14.56</v>
      </c>
      <c r="L484" s="69">
        <v>18.059999999999999</v>
      </c>
      <c r="M484" s="69">
        <v>6.86</v>
      </c>
      <c r="N484" s="69">
        <v>8.9700000000000006</v>
      </c>
      <c r="O484" s="69">
        <v>9.5832999999999995</v>
      </c>
      <c r="P484" s="69">
        <v>23.46</v>
      </c>
      <c r="Q484" s="69">
        <v>1.1200000000000001</v>
      </c>
      <c r="R484" s="69">
        <v>6.11</v>
      </c>
      <c r="S484" s="69">
        <v>43.01</v>
      </c>
      <c r="T484" s="69"/>
      <c r="U484">
        <v>43.01</v>
      </c>
      <c r="V484" s="4"/>
      <c r="X484" s="3">
        <f t="shared" si="192"/>
        <v>42600</v>
      </c>
      <c r="Y484" s="40">
        <f ca="1">Y483+SUMIFS('Transactions (Dated)'!$E$2:$E$53,'Transactions (Dated)'!$D$2:$D$53,'Share Values'!$X484,'Transactions (Dated)'!$B$2:$B$53,'Share Values'!Y$11,'Transactions (Dated)'!$C$2:$C$53,"Buy")-SUMIFS('Transactions (Dated)'!$E$2:$E$53,'Transactions (Dated)'!$D$2:$D$53,'Share Values'!$X484,'Transactions (Dated)'!$B$2:$B$53,'Share Values'!Y$11,'Transactions (Dated)'!$C$2:$C$53,"Sell")</f>
        <v>4625</v>
      </c>
      <c r="Z484" s="40">
        <f ca="1">Z483+SUMIFS('Transactions (Dated)'!$E$2:$E$53,'Transactions (Dated)'!$D$2:$D$53,'Share Values'!$X484,'Transactions (Dated)'!$B$2:$B$53,'Share Values'!Z$11,'Transactions (Dated)'!$C$2:$C$53,"Buy")-SUMIFS('Transactions (Dated)'!$E$2:$E$53,'Transactions (Dated)'!$D$2:$D$53,'Share Values'!$X484,'Transactions (Dated)'!$B$2:$B$53,'Share Values'!Z$11,'Transactions (Dated)'!$C$2:$C$53,"Sell")</f>
        <v>9375</v>
      </c>
      <c r="AA484" s="40">
        <f ca="1">AA483+SUMIFS('Transactions (Dated)'!$E$2:$E$53,'Transactions (Dated)'!$D$2:$D$53,'Share Values'!$X484,'Transactions (Dated)'!$B$2:$B$53,'Share Values'!AA$11,'Transactions (Dated)'!$C$2:$C$53,"Buy")-SUMIFS('Transactions (Dated)'!$E$2:$E$53,'Transactions (Dated)'!$D$2:$D$53,'Share Values'!$X484,'Transactions (Dated)'!$B$2:$B$53,'Share Values'!AA$11,'Transactions (Dated)'!$C$2:$C$53,"Sell")</f>
        <v>28857</v>
      </c>
      <c r="AB484" s="40">
        <f ca="1">AB483+SUMIFS('Transactions (Dated)'!$E$2:$E$53,'Transactions (Dated)'!$D$2:$D$53,'Share Values'!$X484,'Transactions (Dated)'!$B$2:$B$53,'Share Values'!AB$11,'Transactions (Dated)'!$C$2:$C$53,"Buy")-SUMIFS('Transactions (Dated)'!$E$2:$E$53,'Transactions (Dated)'!$D$2:$D$53,'Share Values'!$X484,'Transactions (Dated)'!$B$2:$B$53,'Share Values'!AB$11,'Transactions (Dated)'!$C$2:$C$53,"Sell")</f>
        <v>1892</v>
      </c>
      <c r="AC484" s="40">
        <f ca="1">AC483+SUMIFS('Transactions (Dated)'!$E$2:$E$53,'Transactions (Dated)'!$D$2:$D$53,'Share Values'!$X484,'Transactions (Dated)'!$B$2:$B$53,'Share Values'!AC$11,'Transactions (Dated)'!$C$2:$C$53,"Buy")-SUMIFS('Transactions (Dated)'!$E$2:$E$53,'Transactions (Dated)'!$D$2:$D$53,'Share Values'!$X484,'Transactions (Dated)'!$B$2:$B$53,'Share Values'!AC$11,'Transactions (Dated)'!$C$2:$C$53,"Sell")</f>
        <v>2348</v>
      </c>
      <c r="AD484" s="40">
        <f ca="1">AD483+SUMIFS('Transactions (Dated)'!$E$2:$E$53,'Transactions (Dated)'!$D$2:$D$53,'Share Values'!$X484,'Transactions (Dated)'!$B$2:$B$53,'Share Values'!AD$11,'Transactions (Dated)'!$C$2:$C$53,"Buy")-SUMIFS('Transactions (Dated)'!$E$2:$E$53,'Transactions (Dated)'!$D$2:$D$53,'Share Values'!$X484,'Transactions (Dated)'!$B$2:$B$53,'Share Values'!AD$11,'Transactions (Dated)'!$C$2:$C$53,"Sell")</f>
        <v>0</v>
      </c>
      <c r="AE484" s="40">
        <f ca="1">AE483+SUMIFS('Transactions (Dated)'!$E$2:$E$53,'Transactions (Dated)'!$D$2:$D$53,'Share Values'!$X484,'Transactions (Dated)'!$B$2:$B$53,'Share Values'!AE$11,'Transactions (Dated)'!$C$2:$C$53,"Buy")-SUMIFS('Transactions (Dated)'!$E$2:$E$53,'Transactions (Dated)'!$D$2:$D$53,'Share Values'!$X484,'Transactions (Dated)'!$B$2:$B$53,'Share Values'!AE$11,'Transactions (Dated)'!$C$2:$C$53,"Sell")</f>
        <v>2900</v>
      </c>
      <c r="AF484" s="40">
        <f ca="1">AF483+SUMIFS('Transactions (Dated)'!$E$2:$E$53,'Transactions (Dated)'!$D$2:$D$53,'Share Values'!$X484,'Transactions (Dated)'!$B$2:$B$53,'Share Values'!AF$11,'Transactions (Dated)'!$C$2:$C$53,"Buy")-SUMIFS('Transactions (Dated)'!$E$2:$E$53,'Transactions (Dated)'!$D$2:$D$53,'Share Values'!$X484,'Transactions (Dated)'!$B$2:$B$53,'Share Values'!AF$11,'Transactions (Dated)'!$C$2:$C$53,"Sell")</f>
        <v>14201</v>
      </c>
      <c r="AG484" s="40">
        <f ca="1">AG483+SUMIFS('Transactions (Dated)'!$E$2:$E$53,'Transactions (Dated)'!$D$2:$D$53,'Share Values'!$X484,'Transactions (Dated)'!$B$2:$B$53,'Share Values'!AG$11,'Transactions (Dated)'!$C$2:$C$53,"Buy")-SUMIFS('Transactions (Dated)'!$E$2:$E$53,'Transactions (Dated)'!$D$2:$D$53,'Share Values'!$X484,'Transactions (Dated)'!$B$2:$B$53,'Share Values'!AG$11,'Transactions (Dated)'!$C$2:$C$53,"Sell")</f>
        <v>6835</v>
      </c>
      <c r="AH484" s="40">
        <f ca="1">AH483+SUMIFS('Transactions (Dated)'!$E$2:$E$53,'Transactions (Dated)'!$D$2:$D$53,'Share Values'!$X484,'Transactions (Dated)'!$B$2:$B$53,'Share Values'!AH$11,'Transactions (Dated)'!$C$2:$C$53,"Buy")-SUMIFS('Transactions (Dated)'!$E$2:$E$53,'Transactions (Dated)'!$D$2:$D$53,'Share Values'!$X484,'Transactions (Dated)'!$B$2:$B$53,'Share Values'!AH$11,'Transactions (Dated)'!$C$2:$C$53,"Sell")</f>
        <v>0</v>
      </c>
      <c r="AI484" s="40">
        <f ca="1">AI483+SUMIFS('Transactions (Dated)'!$E$2:$E$53,'Transactions (Dated)'!$D$2:$D$53,'Share Values'!$X484,'Transactions (Dated)'!$B$2:$B$53,'Share Values'!AI$11,'Transactions (Dated)'!$C$2:$C$53,"Buy")-SUMIFS('Transactions (Dated)'!$E$2:$E$53,'Transactions (Dated)'!$D$2:$D$53,'Share Values'!$X484,'Transactions (Dated)'!$B$2:$B$53,'Share Values'!AI$11,'Transactions (Dated)'!$C$2:$C$53,"Sell")</f>
        <v>0</v>
      </c>
      <c r="AJ484" s="40">
        <f ca="1">AJ483+SUMIFS('Transactions (Dated)'!$E$2:$E$53,'Transactions (Dated)'!$D$2:$D$53,'Share Values'!$X484,'Transactions (Dated)'!$B$2:$B$53,'Share Values'!AJ$11,'Transactions (Dated)'!$C$2:$C$53,"Buy")-SUMIFS('Transactions (Dated)'!$E$2:$E$53,'Transactions (Dated)'!$D$2:$D$53,'Share Values'!$X484,'Transactions (Dated)'!$B$2:$B$53,'Share Values'!AJ$11,'Transactions (Dated)'!$C$2:$C$53,"Sell")</f>
        <v>0</v>
      </c>
      <c r="AK484" s="40">
        <f ca="1">AK483+SUMIFS('Transactions (Dated)'!$E$2:$E$53,'Transactions (Dated)'!$D$2:$D$53,'Share Values'!$X484,'Transactions (Dated)'!$B$2:$B$53,'Share Values'!AK$11,'Transactions (Dated)'!$C$2:$C$53,"Buy")-SUMIFS('Transactions (Dated)'!$E$2:$E$53,'Transactions (Dated)'!$D$2:$D$53,'Share Values'!$X484,'Transactions (Dated)'!$B$2:$B$53,'Share Values'!AK$11,'Transactions (Dated)'!$C$2:$C$53,"Sell")</f>
        <v>0</v>
      </c>
      <c r="AL484" s="40">
        <f ca="1">AL483+SUMIFS('Transactions (Dated)'!$E$2:$E$53,'Transactions (Dated)'!$D$2:$D$53,'Share Values'!$X484,'Transactions (Dated)'!$B$2:$B$53,'Share Values'!AL$11,'Transactions (Dated)'!$C$2:$C$53,"Buy")-SUMIFS('Transactions (Dated)'!$E$2:$E$53,'Transactions (Dated)'!$D$2:$D$53,'Share Values'!$X484,'Transactions (Dated)'!$B$2:$B$53,'Share Values'!AL$11,'Transactions (Dated)'!$C$2:$C$53,"Sell")</f>
        <v>0</v>
      </c>
      <c r="AM484" s="40">
        <f ca="1">AM483+SUMIFS('Transactions (Dated)'!$E$2:$E$53,'Transactions (Dated)'!$D$2:$D$53,'Share Values'!$X484,'Transactions (Dated)'!$B$2:$B$53,'Share Values'!AM$11,'Transactions (Dated)'!$C$2:$C$53,"Buy")-SUMIFS('Transactions (Dated)'!$E$2:$E$53,'Transactions (Dated)'!$D$2:$D$53,'Share Values'!$X484,'Transactions (Dated)'!$B$2:$B$53,'Share Values'!AM$11,'Transactions (Dated)'!$C$2:$C$53,"Sell")</f>
        <v>0</v>
      </c>
      <c r="AN484" s="40">
        <f ca="1">AN483+SUMIFS('Transactions (Dated)'!$E$2:$E$53,'Transactions (Dated)'!$D$2:$D$53,'Share Values'!$X484,'Transactions (Dated)'!$B$2:$B$53,'Share Values'!AN$11,'Transactions (Dated)'!$C$2:$C$53,"Buy")-SUMIFS('Transactions (Dated)'!$E$2:$E$53,'Transactions (Dated)'!$D$2:$D$53,'Share Values'!$X484,'Transactions (Dated)'!$B$2:$B$53,'Share Values'!AN$11,'Transactions (Dated)'!$C$2:$C$53,"Sell")</f>
        <v>0</v>
      </c>
      <c r="AO484" s="40"/>
      <c r="AQ484" s="3">
        <f t="shared" si="193"/>
        <v>42600</v>
      </c>
      <c r="AR484" s="6">
        <f t="shared" ca="1" si="194"/>
        <v>48146.25</v>
      </c>
      <c r="AS484" s="6">
        <f t="shared" ca="1" si="195"/>
        <v>25125</v>
      </c>
      <c r="AT484" s="6">
        <f t="shared" ca="1" si="196"/>
        <v>573100.02</v>
      </c>
      <c r="AU484" s="6">
        <f t="shared" ca="1" si="197"/>
        <v>76209.760000000009</v>
      </c>
      <c r="AV484" s="6">
        <f t="shared" ca="1" si="198"/>
        <v>22799.08</v>
      </c>
      <c r="AW484" s="6">
        <f t="shared" ca="1" si="199"/>
        <v>0</v>
      </c>
      <c r="AX484" s="6">
        <f t="shared" ca="1" si="200"/>
        <v>52373.999999999993</v>
      </c>
      <c r="AY484" s="6">
        <f t="shared" ca="1" si="201"/>
        <v>97418.86</v>
      </c>
      <c r="AZ484" s="6">
        <f t="shared" ca="1" si="202"/>
        <v>61309.950000000004</v>
      </c>
      <c r="BA484" s="6">
        <f t="shared" ca="1" si="203"/>
        <v>0</v>
      </c>
      <c r="BB484" s="6">
        <f t="shared" ca="1" si="204"/>
        <v>0</v>
      </c>
      <c r="BC484" s="6">
        <f t="shared" ca="1" si="205"/>
        <v>0</v>
      </c>
      <c r="BD484" s="6">
        <f t="shared" ca="1" si="206"/>
        <v>0</v>
      </c>
      <c r="BE484" s="6">
        <f t="shared" ca="1" si="207"/>
        <v>0</v>
      </c>
      <c r="BF484" s="6">
        <f t="shared" ca="1" si="214"/>
        <v>0</v>
      </c>
      <c r="BG484" s="6">
        <f t="shared" ca="1" si="215"/>
        <v>0</v>
      </c>
      <c r="BH484" s="6"/>
      <c r="BJ484" s="4">
        <f t="shared" ca="1" si="208"/>
        <v>956482.91999999993</v>
      </c>
      <c r="BL484" s="3">
        <f t="shared" si="209"/>
        <v>42600</v>
      </c>
      <c r="BM484" s="6">
        <f>BM483+SUMIFS('Transactions (Dated)'!G:G,'Transactions (Dated)'!D:D,'Share Values'!AQ484)</f>
        <v>64398.239999999991</v>
      </c>
      <c r="BN484" s="6">
        <f ca="1">BN483+SUMIFS('Transactions (Dated)'!$F:$F,'Transactions (Dated)'!$D:$D,$BL484,'Transactions (Dated)'!$B:$B,BN$11,'Transactions (Dated)'!$C:$C,"Dividend (paid to cash)")*Y484</f>
        <v>0</v>
      </c>
      <c r="BO484" s="6">
        <f ca="1">BO483+SUMIFS('Transactions (Dated)'!$F:$F,'Transactions (Dated)'!$D:$D,$BL484,'Transactions (Dated)'!$B:$B,BO$11,'Transactions (Dated)'!$C:$C,"Dividend (paid to cash)")*Z484</f>
        <v>2421.875</v>
      </c>
      <c r="BP484" s="6">
        <f ca="1">BP483+SUMIFS('Transactions (Dated)'!$F:$F,'Transactions (Dated)'!$D:$D,$BL484,'Transactions (Dated)'!$B:$B,BP$11,'Transactions (Dated)'!$C:$C,"Dividend (paid to cash)")*AA484</f>
        <v>44015.277000000002</v>
      </c>
      <c r="BQ484" s="6">
        <f ca="1">BQ483+SUMIFS('Transactions (Dated)'!$F:$F,'Transactions (Dated)'!$D:$D,$BL484,'Transactions (Dated)'!$B:$B,BQ$11,'Transactions (Dated)'!$C:$C,"Dividend (paid to cash)")*AB484</f>
        <v>482.46000000000004</v>
      </c>
      <c r="BR484" s="6">
        <f ca="1">BR483+SUMIFS('Transactions (Dated)'!$F:$F,'Transactions (Dated)'!$D:$D,$BL484,'Transactions (Dated)'!$B:$B,BR$11,'Transactions (Dated)'!$C:$C,"Dividend (paid to cash)")*AC484</f>
        <v>0</v>
      </c>
      <c r="BS484" s="6">
        <f ca="1">BS483+SUMIFS('Transactions (Dated)'!$F:$F,'Transactions (Dated)'!$D:$D,$BL484,'Transactions (Dated)'!$B:$B,BS$11,'Transactions (Dated)'!$C:$C,"Dividend (paid to cash)")*AD484</f>
        <v>0</v>
      </c>
      <c r="BT484" s="6">
        <f ca="1">BT483+SUMIFS('Transactions (Dated)'!$F:$F,'Transactions (Dated)'!$D:$D,$BL484,'Transactions (Dated)'!$B:$B,BT$11,'Transactions (Dated)'!$C:$C,"Dividend (paid to cash)")*AE484</f>
        <v>1740</v>
      </c>
      <c r="BU484" s="6">
        <f ca="1">BU483+SUMIFS('Transactions (Dated)'!$F:$F,'Transactions (Dated)'!$D:$D,$BL484,'Transactions (Dated)'!$B:$B,BU$11,'Transactions (Dated)'!$C:$C,"Dividend (paid to cash)")*AF484</f>
        <v>0</v>
      </c>
      <c r="BV484" s="6">
        <f ca="1">BV483+SUMIFS('Transactions (Dated)'!$F:$F,'Transactions (Dated)'!$D:$D,$BL484,'Transactions (Dated)'!$B:$B,BV$11,'Transactions (Dated)'!$C:$C,"Dividend (paid to cash)")*AG484</f>
        <v>0</v>
      </c>
      <c r="BW484" s="6">
        <f ca="1">BW483+SUMIFS('Transactions (Dated)'!$F:$F,'Transactions (Dated)'!$D:$D,$BL484,'Transactions (Dated)'!$B:$B,BW$11,'Transactions (Dated)'!$C:$C,"Dividend (paid to cash)")*AH484</f>
        <v>0</v>
      </c>
      <c r="BX484" s="6">
        <f ca="1">BX483+SUMIFS('Transactions (Dated)'!$F:$F,'Transactions (Dated)'!$D:$D,$BL484,'Transactions (Dated)'!$B:$B,BX$11,'Transactions (Dated)'!$C:$C,"Dividend (paid to cash)")*AI484</f>
        <v>0</v>
      </c>
      <c r="BY484" s="6">
        <f ca="1">BY483+SUMIFS('Transactions (Dated)'!$F:$F,'Transactions (Dated)'!$D:$D,$BL484,'Transactions (Dated)'!$B:$B,BY$11,'Transactions (Dated)'!$C:$C,"Dividend (paid to cash)")*AJ484</f>
        <v>0</v>
      </c>
      <c r="BZ484" s="6">
        <f ca="1">BZ483+SUMIFS('Transactions (Dated)'!$F:$F,'Transactions (Dated)'!$D:$D,$BL484,'Transactions (Dated)'!$B:$B,BZ$11,'Transactions (Dated)'!$C:$C,"Dividend (paid to cash)")*AK484</f>
        <v>0</v>
      </c>
      <c r="CA484" s="6">
        <f ca="1">CA483+SUMIFS('Transactions (Dated)'!$F:$F,'Transactions (Dated)'!$D:$D,$BL484,'Transactions (Dated)'!$B:$B,CA$11,'Transactions (Dated)'!$C:$C,"Dividend (paid to cash)")*AL484</f>
        <v>0</v>
      </c>
      <c r="CB484" s="6">
        <v>0</v>
      </c>
      <c r="CC484" s="6">
        <v>0</v>
      </c>
      <c r="CD484" s="6"/>
      <c r="CF484" s="6">
        <f t="shared" ca="1" si="216"/>
        <v>113057.852</v>
      </c>
      <c r="CH484" s="3">
        <f t="shared" si="217"/>
        <v>42600</v>
      </c>
      <c r="CI484" s="4">
        <f t="shared" ca="1" si="210"/>
        <v>956482.91999999993</v>
      </c>
      <c r="CJ484" s="4">
        <f t="shared" ca="1" si="211"/>
        <v>113057.852</v>
      </c>
      <c r="CL484" s="4">
        <f t="shared" ca="1" si="212"/>
        <v>1069540.7719999999</v>
      </c>
    </row>
    <row r="485" spans="2:90" x14ac:dyDescent="0.15">
      <c r="B485" s="3">
        <f t="shared" si="213"/>
        <v>42601</v>
      </c>
      <c r="C485" s="2">
        <v>14687.5</v>
      </c>
      <c r="E485" s="70">
        <v>42601</v>
      </c>
      <c r="F485" s="69">
        <v>10.32</v>
      </c>
      <c r="G485" s="69">
        <v>2.58</v>
      </c>
      <c r="H485" s="69">
        <v>19.86</v>
      </c>
      <c r="I485" s="69">
        <v>40.28</v>
      </c>
      <c r="J485" s="69">
        <v>9.6199999999999992</v>
      </c>
      <c r="K485" s="69">
        <v>14.46</v>
      </c>
      <c r="L485" s="69">
        <v>17.989999999999998</v>
      </c>
      <c r="M485" s="69">
        <v>6.85</v>
      </c>
      <c r="N485" s="69">
        <v>9.5</v>
      </c>
      <c r="O485" s="69">
        <v>9.65</v>
      </c>
      <c r="P485" s="69">
        <v>23.08</v>
      </c>
      <c r="Q485" s="69">
        <v>1.1100000000000001</v>
      </c>
      <c r="R485" s="69">
        <v>6.09</v>
      </c>
      <c r="S485" s="69">
        <v>42.95</v>
      </c>
      <c r="T485" s="69"/>
      <c r="U485">
        <v>42.95</v>
      </c>
      <c r="V485" s="4"/>
      <c r="X485" s="3">
        <f t="shared" si="192"/>
        <v>42601</v>
      </c>
      <c r="Y485" s="40">
        <f ca="1">Y484+SUMIFS('Transactions (Dated)'!$E$2:$E$53,'Transactions (Dated)'!$D$2:$D$53,'Share Values'!$X485,'Transactions (Dated)'!$B$2:$B$53,'Share Values'!Y$11,'Transactions (Dated)'!$C$2:$C$53,"Buy")-SUMIFS('Transactions (Dated)'!$E$2:$E$53,'Transactions (Dated)'!$D$2:$D$53,'Share Values'!$X485,'Transactions (Dated)'!$B$2:$B$53,'Share Values'!Y$11,'Transactions (Dated)'!$C$2:$C$53,"Sell")</f>
        <v>4625</v>
      </c>
      <c r="Z485" s="40">
        <f ca="1">Z484+SUMIFS('Transactions (Dated)'!$E$2:$E$53,'Transactions (Dated)'!$D$2:$D$53,'Share Values'!$X485,'Transactions (Dated)'!$B$2:$B$53,'Share Values'!Z$11,'Transactions (Dated)'!$C$2:$C$53,"Buy")-SUMIFS('Transactions (Dated)'!$E$2:$E$53,'Transactions (Dated)'!$D$2:$D$53,'Share Values'!$X485,'Transactions (Dated)'!$B$2:$B$53,'Share Values'!Z$11,'Transactions (Dated)'!$C$2:$C$53,"Sell")</f>
        <v>9375</v>
      </c>
      <c r="AA485" s="40">
        <f ca="1">AA484+SUMIFS('Transactions (Dated)'!$E$2:$E$53,'Transactions (Dated)'!$D$2:$D$53,'Share Values'!$X485,'Transactions (Dated)'!$B$2:$B$53,'Share Values'!AA$11,'Transactions (Dated)'!$C$2:$C$53,"Buy")-SUMIFS('Transactions (Dated)'!$E$2:$E$53,'Transactions (Dated)'!$D$2:$D$53,'Share Values'!$X485,'Transactions (Dated)'!$B$2:$B$53,'Share Values'!AA$11,'Transactions (Dated)'!$C$2:$C$53,"Sell")</f>
        <v>28857</v>
      </c>
      <c r="AB485" s="40">
        <f ca="1">AB484+SUMIFS('Transactions (Dated)'!$E$2:$E$53,'Transactions (Dated)'!$D$2:$D$53,'Share Values'!$X485,'Transactions (Dated)'!$B$2:$B$53,'Share Values'!AB$11,'Transactions (Dated)'!$C$2:$C$53,"Buy")-SUMIFS('Transactions (Dated)'!$E$2:$E$53,'Transactions (Dated)'!$D$2:$D$53,'Share Values'!$X485,'Transactions (Dated)'!$B$2:$B$53,'Share Values'!AB$11,'Transactions (Dated)'!$C$2:$C$53,"Sell")</f>
        <v>1892</v>
      </c>
      <c r="AC485" s="40">
        <f ca="1">AC484+SUMIFS('Transactions (Dated)'!$E$2:$E$53,'Transactions (Dated)'!$D$2:$D$53,'Share Values'!$X485,'Transactions (Dated)'!$B$2:$B$53,'Share Values'!AC$11,'Transactions (Dated)'!$C$2:$C$53,"Buy")-SUMIFS('Transactions (Dated)'!$E$2:$E$53,'Transactions (Dated)'!$D$2:$D$53,'Share Values'!$X485,'Transactions (Dated)'!$B$2:$B$53,'Share Values'!AC$11,'Transactions (Dated)'!$C$2:$C$53,"Sell")</f>
        <v>2348</v>
      </c>
      <c r="AD485" s="40">
        <f ca="1">AD484+SUMIFS('Transactions (Dated)'!$E$2:$E$53,'Transactions (Dated)'!$D$2:$D$53,'Share Values'!$X485,'Transactions (Dated)'!$B$2:$B$53,'Share Values'!AD$11,'Transactions (Dated)'!$C$2:$C$53,"Buy")-SUMIFS('Transactions (Dated)'!$E$2:$E$53,'Transactions (Dated)'!$D$2:$D$53,'Share Values'!$X485,'Transactions (Dated)'!$B$2:$B$53,'Share Values'!AD$11,'Transactions (Dated)'!$C$2:$C$53,"Sell")</f>
        <v>0</v>
      </c>
      <c r="AE485" s="40">
        <f ca="1">AE484+SUMIFS('Transactions (Dated)'!$E$2:$E$53,'Transactions (Dated)'!$D$2:$D$53,'Share Values'!$X485,'Transactions (Dated)'!$B$2:$B$53,'Share Values'!AE$11,'Transactions (Dated)'!$C$2:$C$53,"Buy")-SUMIFS('Transactions (Dated)'!$E$2:$E$53,'Transactions (Dated)'!$D$2:$D$53,'Share Values'!$X485,'Transactions (Dated)'!$B$2:$B$53,'Share Values'!AE$11,'Transactions (Dated)'!$C$2:$C$53,"Sell")</f>
        <v>2900</v>
      </c>
      <c r="AF485" s="40">
        <f ca="1">AF484+SUMIFS('Transactions (Dated)'!$E$2:$E$53,'Transactions (Dated)'!$D$2:$D$53,'Share Values'!$X485,'Transactions (Dated)'!$B$2:$B$53,'Share Values'!AF$11,'Transactions (Dated)'!$C$2:$C$53,"Buy")-SUMIFS('Transactions (Dated)'!$E$2:$E$53,'Transactions (Dated)'!$D$2:$D$53,'Share Values'!$X485,'Transactions (Dated)'!$B$2:$B$53,'Share Values'!AF$11,'Transactions (Dated)'!$C$2:$C$53,"Sell")</f>
        <v>14201</v>
      </c>
      <c r="AG485" s="40">
        <f ca="1">AG484+SUMIFS('Transactions (Dated)'!$E$2:$E$53,'Transactions (Dated)'!$D$2:$D$53,'Share Values'!$X485,'Transactions (Dated)'!$B$2:$B$53,'Share Values'!AG$11,'Transactions (Dated)'!$C$2:$C$53,"Buy")-SUMIFS('Transactions (Dated)'!$E$2:$E$53,'Transactions (Dated)'!$D$2:$D$53,'Share Values'!$X485,'Transactions (Dated)'!$B$2:$B$53,'Share Values'!AG$11,'Transactions (Dated)'!$C$2:$C$53,"Sell")</f>
        <v>6835</v>
      </c>
      <c r="AH485" s="40">
        <f ca="1">AH484+SUMIFS('Transactions (Dated)'!$E$2:$E$53,'Transactions (Dated)'!$D$2:$D$53,'Share Values'!$X485,'Transactions (Dated)'!$B$2:$B$53,'Share Values'!AH$11,'Transactions (Dated)'!$C$2:$C$53,"Buy")-SUMIFS('Transactions (Dated)'!$E$2:$E$53,'Transactions (Dated)'!$D$2:$D$53,'Share Values'!$X485,'Transactions (Dated)'!$B$2:$B$53,'Share Values'!AH$11,'Transactions (Dated)'!$C$2:$C$53,"Sell")</f>
        <v>0</v>
      </c>
      <c r="AI485" s="40">
        <f ca="1">AI484+SUMIFS('Transactions (Dated)'!$E$2:$E$53,'Transactions (Dated)'!$D$2:$D$53,'Share Values'!$X485,'Transactions (Dated)'!$B$2:$B$53,'Share Values'!AI$11,'Transactions (Dated)'!$C$2:$C$53,"Buy")-SUMIFS('Transactions (Dated)'!$E$2:$E$53,'Transactions (Dated)'!$D$2:$D$53,'Share Values'!$X485,'Transactions (Dated)'!$B$2:$B$53,'Share Values'!AI$11,'Transactions (Dated)'!$C$2:$C$53,"Sell")</f>
        <v>0</v>
      </c>
      <c r="AJ485" s="40">
        <f ca="1">AJ484+SUMIFS('Transactions (Dated)'!$E$2:$E$53,'Transactions (Dated)'!$D$2:$D$53,'Share Values'!$X485,'Transactions (Dated)'!$B$2:$B$53,'Share Values'!AJ$11,'Transactions (Dated)'!$C$2:$C$53,"Buy")-SUMIFS('Transactions (Dated)'!$E$2:$E$53,'Transactions (Dated)'!$D$2:$D$53,'Share Values'!$X485,'Transactions (Dated)'!$B$2:$B$53,'Share Values'!AJ$11,'Transactions (Dated)'!$C$2:$C$53,"Sell")</f>
        <v>0</v>
      </c>
      <c r="AK485" s="40">
        <f ca="1">AK484+SUMIFS('Transactions (Dated)'!$E$2:$E$53,'Transactions (Dated)'!$D$2:$D$53,'Share Values'!$X485,'Transactions (Dated)'!$B$2:$B$53,'Share Values'!AK$11,'Transactions (Dated)'!$C$2:$C$53,"Buy")-SUMIFS('Transactions (Dated)'!$E$2:$E$53,'Transactions (Dated)'!$D$2:$D$53,'Share Values'!$X485,'Transactions (Dated)'!$B$2:$B$53,'Share Values'!AK$11,'Transactions (Dated)'!$C$2:$C$53,"Sell")</f>
        <v>0</v>
      </c>
      <c r="AL485" s="40">
        <f ca="1">AL484+SUMIFS('Transactions (Dated)'!$E$2:$E$53,'Transactions (Dated)'!$D$2:$D$53,'Share Values'!$X485,'Transactions (Dated)'!$B$2:$B$53,'Share Values'!AL$11,'Transactions (Dated)'!$C$2:$C$53,"Buy")-SUMIFS('Transactions (Dated)'!$E$2:$E$53,'Transactions (Dated)'!$D$2:$D$53,'Share Values'!$X485,'Transactions (Dated)'!$B$2:$B$53,'Share Values'!AL$11,'Transactions (Dated)'!$C$2:$C$53,"Sell")</f>
        <v>0</v>
      </c>
      <c r="AM485" s="40">
        <f ca="1">AM484+SUMIFS('Transactions (Dated)'!$E$2:$E$53,'Transactions (Dated)'!$D$2:$D$53,'Share Values'!$X485,'Transactions (Dated)'!$B$2:$B$53,'Share Values'!AM$11,'Transactions (Dated)'!$C$2:$C$53,"Buy")-SUMIFS('Transactions (Dated)'!$E$2:$E$53,'Transactions (Dated)'!$D$2:$D$53,'Share Values'!$X485,'Transactions (Dated)'!$B$2:$B$53,'Share Values'!AM$11,'Transactions (Dated)'!$C$2:$C$53,"Sell")</f>
        <v>0</v>
      </c>
      <c r="AN485" s="40">
        <f ca="1">AN484+SUMIFS('Transactions (Dated)'!$E$2:$E$53,'Transactions (Dated)'!$D$2:$D$53,'Share Values'!$X485,'Transactions (Dated)'!$B$2:$B$53,'Share Values'!AN$11,'Transactions (Dated)'!$C$2:$C$53,"Buy")-SUMIFS('Transactions (Dated)'!$E$2:$E$53,'Transactions (Dated)'!$D$2:$D$53,'Share Values'!$X485,'Transactions (Dated)'!$B$2:$B$53,'Share Values'!AN$11,'Transactions (Dated)'!$C$2:$C$53,"Sell")</f>
        <v>0</v>
      </c>
      <c r="AO485" s="40"/>
      <c r="AQ485" s="3">
        <f t="shared" si="193"/>
        <v>42601</v>
      </c>
      <c r="AR485" s="6">
        <f t="shared" ca="1" si="194"/>
        <v>47730</v>
      </c>
      <c r="AS485" s="6">
        <f t="shared" ca="1" si="195"/>
        <v>24187.5</v>
      </c>
      <c r="AT485" s="6">
        <f t="shared" ca="1" si="196"/>
        <v>573100.02</v>
      </c>
      <c r="AU485" s="6">
        <f t="shared" ca="1" si="197"/>
        <v>76209.760000000009</v>
      </c>
      <c r="AV485" s="6">
        <f t="shared" ca="1" si="198"/>
        <v>22587.759999999998</v>
      </c>
      <c r="AW485" s="6">
        <f t="shared" ca="1" si="199"/>
        <v>0</v>
      </c>
      <c r="AX485" s="6">
        <f t="shared" ca="1" si="200"/>
        <v>52170.999999999993</v>
      </c>
      <c r="AY485" s="6">
        <f t="shared" ca="1" si="201"/>
        <v>97276.849999999991</v>
      </c>
      <c r="AZ485" s="6">
        <f t="shared" ca="1" si="202"/>
        <v>64932.5</v>
      </c>
      <c r="BA485" s="6">
        <f t="shared" ca="1" si="203"/>
        <v>0</v>
      </c>
      <c r="BB485" s="6">
        <f t="shared" ca="1" si="204"/>
        <v>0</v>
      </c>
      <c r="BC485" s="6">
        <f t="shared" ca="1" si="205"/>
        <v>0</v>
      </c>
      <c r="BD485" s="6">
        <f t="shared" ca="1" si="206"/>
        <v>0</v>
      </c>
      <c r="BE485" s="6">
        <f t="shared" ca="1" si="207"/>
        <v>0</v>
      </c>
      <c r="BF485" s="6">
        <f t="shared" ca="1" si="214"/>
        <v>0</v>
      </c>
      <c r="BG485" s="6">
        <f t="shared" ca="1" si="215"/>
        <v>0</v>
      </c>
      <c r="BH485" s="6"/>
      <c r="BJ485" s="4">
        <f t="shared" ca="1" si="208"/>
        <v>958195.39</v>
      </c>
      <c r="BL485" s="3">
        <f t="shared" si="209"/>
        <v>42601</v>
      </c>
      <c r="BM485" s="6">
        <f>BM484+SUMIFS('Transactions (Dated)'!G:G,'Transactions (Dated)'!D:D,'Share Values'!AQ485)</f>
        <v>64398.239999999991</v>
      </c>
      <c r="BN485" s="6">
        <f ca="1">BN484+SUMIFS('Transactions (Dated)'!$F:$F,'Transactions (Dated)'!$D:$D,$BL485,'Transactions (Dated)'!$B:$B,BN$11,'Transactions (Dated)'!$C:$C,"Dividend (paid to cash)")*Y485</f>
        <v>0</v>
      </c>
      <c r="BO485" s="6">
        <f ca="1">BO484+SUMIFS('Transactions (Dated)'!$F:$F,'Transactions (Dated)'!$D:$D,$BL485,'Transactions (Dated)'!$B:$B,BO$11,'Transactions (Dated)'!$C:$C,"Dividend (paid to cash)")*Z485</f>
        <v>2421.875</v>
      </c>
      <c r="BP485" s="6">
        <f ca="1">BP484+SUMIFS('Transactions (Dated)'!$F:$F,'Transactions (Dated)'!$D:$D,$BL485,'Transactions (Dated)'!$B:$B,BP$11,'Transactions (Dated)'!$C:$C,"Dividend (paid to cash)")*AA485</f>
        <v>44015.277000000002</v>
      </c>
      <c r="BQ485" s="6">
        <f ca="1">BQ484+SUMIFS('Transactions (Dated)'!$F:$F,'Transactions (Dated)'!$D:$D,$BL485,'Transactions (Dated)'!$B:$B,BQ$11,'Transactions (Dated)'!$C:$C,"Dividend (paid to cash)")*AB485</f>
        <v>482.46000000000004</v>
      </c>
      <c r="BR485" s="6">
        <f ca="1">BR484+SUMIFS('Transactions (Dated)'!$F:$F,'Transactions (Dated)'!$D:$D,$BL485,'Transactions (Dated)'!$B:$B,BR$11,'Transactions (Dated)'!$C:$C,"Dividend (paid to cash)")*AC485</f>
        <v>0</v>
      </c>
      <c r="BS485" s="6">
        <f ca="1">BS484+SUMIFS('Transactions (Dated)'!$F:$F,'Transactions (Dated)'!$D:$D,$BL485,'Transactions (Dated)'!$B:$B,BS$11,'Transactions (Dated)'!$C:$C,"Dividend (paid to cash)")*AD485</f>
        <v>0</v>
      </c>
      <c r="BT485" s="6">
        <f ca="1">BT484+SUMIFS('Transactions (Dated)'!$F:$F,'Transactions (Dated)'!$D:$D,$BL485,'Transactions (Dated)'!$B:$B,BT$11,'Transactions (Dated)'!$C:$C,"Dividend (paid to cash)")*AE485</f>
        <v>1740</v>
      </c>
      <c r="BU485" s="6">
        <f ca="1">BU484+SUMIFS('Transactions (Dated)'!$F:$F,'Transactions (Dated)'!$D:$D,$BL485,'Transactions (Dated)'!$B:$B,BU$11,'Transactions (Dated)'!$C:$C,"Dividend (paid to cash)")*AF485</f>
        <v>0</v>
      </c>
      <c r="BV485" s="6">
        <f ca="1">BV484+SUMIFS('Transactions (Dated)'!$F:$F,'Transactions (Dated)'!$D:$D,$BL485,'Transactions (Dated)'!$B:$B,BV$11,'Transactions (Dated)'!$C:$C,"Dividend (paid to cash)")*AG485</f>
        <v>0</v>
      </c>
      <c r="BW485" s="6">
        <f ca="1">BW484+SUMIFS('Transactions (Dated)'!$F:$F,'Transactions (Dated)'!$D:$D,$BL485,'Transactions (Dated)'!$B:$B,BW$11,'Transactions (Dated)'!$C:$C,"Dividend (paid to cash)")*AH485</f>
        <v>0</v>
      </c>
      <c r="BX485" s="6">
        <f ca="1">BX484+SUMIFS('Transactions (Dated)'!$F:$F,'Transactions (Dated)'!$D:$D,$BL485,'Transactions (Dated)'!$B:$B,BX$11,'Transactions (Dated)'!$C:$C,"Dividend (paid to cash)")*AI485</f>
        <v>0</v>
      </c>
      <c r="BY485" s="6">
        <f ca="1">BY484+SUMIFS('Transactions (Dated)'!$F:$F,'Transactions (Dated)'!$D:$D,$BL485,'Transactions (Dated)'!$B:$B,BY$11,'Transactions (Dated)'!$C:$C,"Dividend (paid to cash)")*AJ485</f>
        <v>0</v>
      </c>
      <c r="BZ485" s="6">
        <f ca="1">BZ484+SUMIFS('Transactions (Dated)'!$F:$F,'Transactions (Dated)'!$D:$D,$BL485,'Transactions (Dated)'!$B:$B,BZ$11,'Transactions (Dated)'!$C:$C,"Dividend (paid to cash)")*AK485</f>
        <v>0</v>
      </c>
      <c r="CA485" s="6">
        <f ca="1">CA484+SUMIFS('Transactions (Dated)'!$F:$F,'Transactions (Dated)'!$D:$D,$BL485,'Transactions (Dated)'!$B:$B,CA$11,'Transactions (Dated)'!$C:$C,"Dividend (paid to cash)")*AL485</f>
        <v>0</v>
      </c>
      <c r="CB485" s="6">
        <v>0</v>
      </c>
      <c r="CC485" s="6">
        <v>0</v>
      </c>
      <c r="CD485" s="6"/>
      <c r="CF485" s="6">
        <f t="shared" ca="1" si="216"/>
        <v>113057.852</v>
      </c>
      <c r="CH485" s="3">
        <f t="shared" si="217"/>
        <v>42601</v>
      </c>
      <c r="CI485" s="4">
        <f t="shared" ca="1" si="210"/>
        <v>958195.39</v>
      </c>
      <c r="CJ485" s="4">
        <f t="shared" ca="1" si="211"/>
        <v>113057.852</v>
      </c>
      <c r="CL485" s="4">
        <f t="shared" ca="1" si="212"/>
        <v>1071253.2420000001</v>
      </c>
    </row>
    <row r="486" spans="2:90" x14ac:dyDescent="0.15">
      <c r="B486" s="3">
        <f t="shared" si="213"/>
        <v>42604</v>
      </c>
      <c r="C486" s="2">
        <v>14748.2</v>
      </c>
      <c r="E486" s="70">
        <v>42604</v>
      </c>
      <c r="F486" s="69">
        <v>10.41</v>
      </c>
      <c r="G486" s="69">
        <v>2.46</v>
      </c>
      <c r="H486" s="69">
        <v>19.93</v>
      </c>
      <c r="I486" s="69">
        <v>40.299999999999997</v>
      </c>
      <c r="J486" s="69">
        <v>9.6300000000000008</v>
      </c>
      <c r="K486" s="69">
        <v>14.51</v>
      </c>
      <c r="L486" s="69">
        <v>18.25</v>
      </c>
      <c r="M486" s="69">
        <v>7.02</v>
      </c>
      <c r="N486" s="69">
        <v>9.5</v>
      </c>
      <c r="O486" s="69">
        <v>9.7667000000000002</v>
      </c>
      <c r="P486" s="69">
        <v>22.82</v>
      </c>
      <c r="Q486" s="69">
        <v>1.1599999999999999</v>
      </c>
      <c r="R486" s="69">
        <v>6.07</v>
      </c>
      <c r="S486" s="69">
        <v>43.17</v>
      </c>
      <c r="T486" s="69"/>
      <c r="U486">
        <v>43.17</v>
      </c>
      <c r="V486" s="4"/>
      <c r="X486" s="3">
        <f t="shared" si="192"/>
        <v>42604</v>
      </c>
      <c r="Y486" s="40">
        <f ca="1">Y485+SUMIFS('Transactions (Dated)'!$E$2:$E$53,'Transactions (Dated)'!$D$2:$D$53,'Share Values'!$X486,'Transactions (Dated)'!$B$2:$B$53,'Share Values'!Y$11,'Transactions (Dated)'!$C$2:$C$53,"Buy")-SUMIFS('Transactions (Dated)'!$E$2:$E$53,'Transactions (Dated)'!$D$2:$D$53,'Share Values'!$X486,'Transactions (Dated)'!$B$2:$B$53,'Share Values'!Y$11,'Transactions (Dated)'!$C$2:$C$53,"Sell")</f>
        <v>4625</v>
      </c>
      <c r="Z486" s="40">
        <f ca="1">Z485+SUMIFS('Transactions (Dated)'!$E$2:$E$53,'Transactions (Dated)'!$D$2:$D$53,'Share Values'!$X486,'Transactions (Dated)'!$B$2:$B$53,'Share Values'!Z$11,'Transactions (Dated)'!$C$2:$C$53,"Buy")-SUMIFS('Transactions (Dated)'!$E$2:$E$53,'Transactions (Dated)'!$D$2:$D$53,'Share Values'!$X486,'Transactions (Dated)'!$B$2:$B$53,'Share Values'!Z$11,'Transactions (Dated)'!$C$2:$C$53,"Sell")</f>
        <v>9375</v>
      </c>
      <c r="AA486" s="40">
        <f ca="1">AA485+SUMIFS('Transactions (Dated)'!$E$2:$E$53,'Transactions (Dated)'!$D$2:$D$53,'Share Values'!$X486,'Transactions (Dated)'!$B$2:$B$53,'Share Values'!AA$11,'Transactions (Dated)'!$C$2:$C$53,"Buy")-SUMIFS('Transactions (Dated)'!$E$2:$E$53,'Transactions (Dated)'!$D$2:$D$53,'Share Values'!$X486,'Transactions (Dated)'!$B$2:$B$53,'Share Values'!AA$11,'Transactions (Dated)'!$C$2:$C$53,"Sell")</f>
        <v>28857</v>
      </c>
      <c r="AB486" s="40">
        <f ca="1">AB485+SUMIFS('Transactions (Dated)'!$E$2:$E$53,'Transactions (Dated)'!$D$2:$D$53,'Share Values'!$X486,'Transactions (Dated)'!$B$2:$B$53,'Share Values'!AB$11,'Transactions (Dated)'!$C$2:$C$53,"Buy")-SUMIFS('Transactions (Dated)'!$E$2:$E$53,'Transactions (Dated)'!$D$2:$D$53,'Share Values'!$X486,'Transactions (Dated)'!$B$2:$B$53,'Share Values'!AB$11,'Transactions (Dated)'!$C$2:$C$53,"Sell")</f>
        <v>1892</v>
      </c>
      <c r="AC486" s="40">
        <f ca="1">AC485+SUMIFS('Transactions (Dated)'!$E$2:$E$53,'Transactions (Dated)'!$D$2:$D$53,'Share Values'!$X486,'Transactions (Dated)'!$B$2:$B$53,'Share Values'!AC$11,'Transactions (Dated)'!$C$2:$C$53,"Buy")-SUMIFS('Transactions (Dated)'!$E$2:$E$53,'Transactions (Dated)'!$D$2:$D$53,'Share Values'!$X486,'Transactions (Dated)'!$B$2:$B$53,'Share Values'!AC$11,'Transactions (Dated)'!$C$2:$C$53,"Sell")</f>
        <v>2348</v>
      </c>
      <c r="AD486" s="40">
        <f ca="1">AD485+SUMIFS('Transactions (Dated)'!$E$2:$E$53,'Transactions (Dated)'!$D$2:$D$53,'Share Values'!$X486,'Transactions (Dated)'!$B$2:$B$53,'Share Values'!AD$11,'Transactions (Dated)'!$C$2:$C$53,"Buy")-SUMIFS('Transactions (Dated)'!$E$2:$E$53,'Transactions (Dated)'!$D$2:$D$53,'Share Values'!$X486,'Transactions (Dated)'!$B$2:$B$53,'Share Values'!AD$11,'Transactions (Dated)'!$C$2:$C$53,"Sell")</f>
        <v>0</v>
      </c>
      <c r="AE486" s="40">
        <f ca="1">AE485+SUMIFS('Transactions (Dated)'!$E$2:$E$53,'Transactions (Dated)'!$D$2:$D$53,'Share Values'!$X486,'Transactions (Dated)'!$B$2:$B$53,'Share Values'!AE$11,'Transactions (Dated)'!$C$2:$C$53,"Buy")-SUMIFS('Transactions (Dated)'!$E$2:$E$53,'Transactions (Dated)'!$D$2:$D$53,'Share Values'!$X486,'Transactions (Dated)'!$B$2:$B$53,'Share Values'!AE$11,'Transactions (Dated)'!$C$2:$C$53,"Sell")</f>
        <v>2900</v>
      </c>
      <c r="AF486" s="40">
        <f ca="1">AF485+SUMIFS('Transactions (Dated)'!$E$2:$E$53,'Transactions (Dated)'!$D$2:$D$53,'Share Values'!$X486,'Transactions (Dated)'!$B$2:$B$53,'Share Values'!AF$11,'Transactions (Dated)'!$C$2:$C$53,"Buy")-SUMIFS('Transactions (Dated)'!$E$2:$E$53,'Transactions (Dated)'!$D$2:$D$53,'Share Values'!$X486,'Transactions (Dated)'!$B$2:$B$53,'Share Values'!AF$11,'Transactions (Dated)'!$C$2:$C$53,"Sell")</f>
        <v>14201</v>
      </c>
      <c r="AG486" s="40">
        <f ca="1">AG485+SUMIFS('Transactions (Dated)'!$E$2:$E$53,'Transactions (Dated)'!$D$2:$D$53,'Share Values'!$X486,'Transactions (Dated)'!$B$2:$B$53,'Share Values'!AG$11,'Transactions (Dated)'!$C$2:$C$53,"Buy")-SUMIFS('Transactions (Dated)'!$E$2:$E$53,'Transactions (Dated)'!$D$2:$D$53,'Share Values'!$X486,'Transactions (Dated)'!$B$2:$B$53,'Share Values'!AG$11,'Transactions (Dated)'!$C$2:$C$53,"Sell")</f>
        <v>6835</v>
      </c>
      <c r="AH486" s="40">
        <f ca="1">AH485+SUMIFS('Transactions (Dated)'!$E$2:$E$53,'Transactions (Dated)'!$D$2:$D$53,'Share Values'!$X486,'Transactions (Dated)'!$B$2:$B$53,'Share Values'!AH$11,'Transactions (Dated)'!$C$2:$C$53,"Buy")-SUMIFS('Transactions (Dated)'!$E$2:$E$53,'Transactions (Dated)'!$D$2:$D$53,'Share Values'!$X486,'Transactions (Dated)'!$B$2:$B$53,'Share Values'!AH$11,'Transactions (Dated)'!$C$2:$C$53,"Sell")</f>
        <v>0</v>
      </c>
      <c r="AI486" s="40">
        <f ca="1">AI485+SUMIFS('Transactions (Dated)'!$E$2:$E$53,'Transactions (Dated)'!$D$2:$D$53,'Share Values'!$X486,'Transactions (Dated)'!$B$2:$B$53,'Share Values'!AI$11,'Transactions (Dated)'!$C$2:$C$53,"Buy")-SUMIFS('Transactions (Dated)'!$E$2:$E$53,'Transactions (Dated)'!$D$2:$D$53,'Share Values'!$X486,'Transactions (Dated)'!$B$2:$B$53,'Share Values'!AI$11,'Transactions (Dated)'!$C$2:$C$53,"Sell")</f>
        <v>0</v>
      </c>
      <c r="AJ486" s="40">
        <f ca="1">AJ485+SUMIFS('Transactions (Dated)'!$E$2:$E$53,'Transactions (Dated)'!$D$2:$D$53,'Share Values'!$X486,'Transactions (Dated)'!$B$2:$B$53,'Share Values'!AJ$11,'Transactions (Dated)'!$C$2:$C$53,"Buy")-SUMIFS('Transactions (Dated)'!$E$2:$E$53,'Transactions (Dated)'!$D$2:$D$53,'Share Values'!$X486,'Transactions (Dated)'!$B$2:$B$53,'Share Values'!AJ$11,'Transactions (Dated)'!$C$2:$C$53,"Sell")</f>
        <v>0</v>
      </c>
      <c r="AK486" s="40">
        <f ca="1">AK485+SUMIFS('Transactions (Dated)'!$E$2:$E$53,'Transactions (Dated)'!$D$2:$D$53,'Share Values'!$X486,'Transactions (Dated)'!$B$2:$B$53,'Share Values'!AK$11,'Transactions (Dated)'!$C$2:$C$53,"Buy")-SUMIFS('Transactions (Dated)'!$E$2:$E$53,'Transactions (Dated)'!$D$2:$D$53,'Share Values'!$X486,'Transactions (Dated)'!$B$2:$B$53,'Share Values'!AK$11,'Transactions (Dated)'!$C$2:$C$53,"Sell")</f>
        <v>0</v>
      </c>
      <c r="AL486" s="40">
        <f ca="1">AL485+SUMIFS('Transactions (Dated)'!$E$2:$E$53,'Transactions (Dated)'!$D$2:$D$53,'Share Values'!$X486,'Transactions (Dated)'!$B$2:$B$53,'Share Values'!AL$11,'Transactions (Dated)'!$C$2:$C$53,"Buy")-SUMIFS('Transactions (Dated)'!$E$2:$E$53,'Transactions (Dated)'!$D$2:$D$53,'Share Values'!$X486,'Transactions (Dated)'!$B$2:$B$53,'Share Values'!AL$11,'Transactions (Dated)'!$C$2:$C$53,"Sell")</f>
        <v>0</v>
      </c>
      <c r="AM486" s="40">
        <f ca="1">AM485+SUMIFS('Transactions (Dated)'!$E$2:$E$53,'Transactions (Dated)'!$D$2:$D$53,'Share Values'!$X486,'Transactions (Dated)'!$B$2:$B$53,'Share Values'!AM$11,'Transactions (Dated)'!$C$2:$C$53,"Buy")-SUMIFS('Transactions (Dated)'!$E$2:$E$53,'Transactions (Dated)'!$D$2:$D$53,'Share Values'!$X486,'Transactions (Dated)'!$B$2:$B$53,'Share Values'!AM$11,'Transactions (Dated)'!$C$2:$C$53,"Sell")</f>
        <v>0</v>
      </c>
      <c r="AN486" s="40">
        <f ca="1">AN485+SUMIFS('Transactions (Dated)'!$E$2:$E$53,'Transactions (Dated)'!$D$2:$D$53,'Share Values'!$X486,'Transactions (Dated)'!$B$2:$B$53,'Share Values'!AN$11,'Transactions (Dated)'!$C$2:$C$53,"Buy")-SUMIFS('Transactions (Dated)'!$E$2:$E$53,'Transactions (Dated)'!$D$2:$D$53,'Share Values'!$X486,'Transactions (Dated)'!$B$2:$B$53,'Share Values'!AN$11,'Transactions (Dated)'!$C$2:$C$53,"Sell")</f>
        <v>0</v>
      </c>
      <c r="AO486" s="40"/>
      <c r="AQ486" s="3">
        <f t="shared" si="193"/>
        <v>42604</v>
      </c>
      <c r="AR486" s="6">
        <f t="shared" ca="1" si="194"/>
        <v>48146.25</v>
      </c>
      <c r="AS486" s="6">
        <f t="shared" ca="1" si="195"/>
        <v>23062.5</v>
      </c>
      <c r="AT486" s="6">
        <f t="shared" ca="1" si="196"/>
        <v>575120.01</v>
      </c>
      <c r="AU486" s="6">
        <f t="shared" ca="1" si="197"/>
        <v>76247.599999999991</v>
      </c>
      <c r="AV486" s="6">
        <f t="shared" ca="1" si="198"/>
        <v>22611.24</v>
      </c>
      <c r="AW486" s="6">
        <f t="shared" ca="1" si="199"/>
        <v>0</v>
      </c>
      <c r="AX486" s="6">
        <f t="shared" ca="1" si="200"/>
        <v>52925</v>
      </c>
      <c r="AY486" s="6">
        <f t="shared" ca="1" si="201"/>
        <v>99691.01999999999</v>
      </c>
      <c r="AZ486" s="6">
        <f t="shared" ca="1" si="202"/>
        <v>64932.5</v>
      </c>
      <c r="BA486" s="6">
        <f t="shared" ca="1" si="203"/>
        <v>0</v>
      </c>
      <c r="BB486" s="6">
        <f t="shared" ca="1" si="204"/>
        <v>0</v>
      </c>
      <c r="BC486" s="6">
        <f t="shared" ca="1" si="205"/>
        <v>0</v>
      </c>
      <c r="BD486" s="6">
        <f t="shared" ca="1" si="206"/>
        <v>0</v>
      </c>
      <c r="BE486" s="6">
        <f t="shared" ca="1" si="207"/>
        <v>0</v>
      </c>
      <c r="BF486" s="6">
        <f t="shared" ca="1" si="214"/>
        <v>0</v>
      </c>
      <c r="BG486" s="6">
        <f t="shared" ca="1" si="215"/>
        <v>0</v>
      </c>
      <c r="BH486" s="6"/>
      <c r="BJ486" s="4">
        <f t="shared" ca="1" si="208"/>
        <v>962736.12</v>
      </c>
      <c r="BL486" s="3">
        <f t="shared" si="209"/>
        <v>42604</v>
      </c>
      <c r="BM486" s="6">
        <f>BM485+SUMIFS('Transactions (Dated)'!G:G,'Transactions (Dated)'!D:D,'Share Values'!AQ486)</f>
        <v>64398.239999999991</v>
      </c>
      <c r="BN486" s="6">
        <f ca="1">BN485+SUMIFS('Transactions (Dated)'!$F:$F,'Transactions (Dated)'!$D:$D,$BL486,'Transactions (Dated)'!$B:$B,BN$11,'Transactions (Dated)'!$C:$C,"Dividend (paid to cash)")*Y486</f>
        <v>0</v>
      </c>
      <c r="BO486" s="6">
        <f ca="1">BO485+SUMIFS('Transactions (Dated)'!$F:$F,'Transactions (Dated)'!$D:$D,$BL486,'Transactions (Dated)'!$B:$B,BO$11,'Transactions (Dated)'!$C:$C,"Dividend (paid to cash)")*Z486</f>
        <v>2421.875</v>
      </c>
      <c r="BP486" s="6">
        <f ca="1">BP485+SUMIFS('Transactions (Dated)'!$F:$F,'Transactions (Dated)'!$D:$D,$BL486,'Transactions (Dated)'!$B:$B,BP$11,'Transactions (Dated)'!$C:$C,"Dividend (paid to cash)")*AA486</f>
        <v>44015.277000000002</v>
      </c>
      <c r="BQ486" s="6">
        <f ca="1">BQ485+SUMIFS('Transactions (Dated)'!$F:$F,'Transactions (Dated)'!$D:$D,$BL486,'Transactions (Dated)'!$B:$B,BQ$11,'Transactions (Dated)'!$C:$C,"Dividend (paid to cash)")*AB486</f>
        <v>482.46000000000004</v>
      </c>
      <c r="BR486" s="6">
        <f ca="1">BR485+SUMIFS('Transactions (Dated)'!$F:$F,'Transactions (Dated)'!$D:$D,$BL486,'Transactions (Dated)'!$B:$B,BR$11,'Transactions (Dated)'!$C:$C,"Dividend (paid to cash)")*AC486</f>
        <v>0</v>
      </c>
      <c r="BS486" s="6">
        <f ca="1">BS485+SUMIFS('Transactions (Dated)'!$F:$F,'Transactions (Dated)'!$D:$D,$BL486,'Transactions (Dated)'!$B:$B,BS$11,'Transactions (Dated)'!$C:$C,"Dividend (paid to cash)")*AD486</f>
        <v>0</v>
      </c>
      <c r="BT486" s="6">
        <f ca="1">BT485+SUMIFS('Transactions (Dated)'!$F:$F,'Transactions (Dated)'!$D:$D,$BL486,'Transactions (Dated)'!$B:$B,BT$11,'Transactions (Dated)'!$C:$C,"Dividend (paid to cash)")*AE486</f>
        <v>1740</v>
      </c>
      <c r="BU486" s="6">
        <f ca="1">BU485+SUMIFS('Transactions (Dated)'!$F:$F,'Transactions (Dated)'!$D:$D,$BL486,'Transactions (Dated)'!$B:$B,BU$11,'Transactions (Dated)'!$C:$C,"Dividend (paid to cash)")*AF486</f>
        <v>0</v>
      </c>
      <c r="BV486" s="6">
        <f ca="1">BV485+SUMIFS('Transactions (Dated)'!$F:$F,'Transactions (Dated)'!$D:$D,$BL486,'Transactions (Dated)'!$B:$B,BV$11,'Transactions (Dated)'!$C:$C,"Dividend (paid to cash)")*AG486</f>
        <v>0</v>
      </c>
      <c r="BW486" s="6">
        <f ca="1">BW485+SUMIFS('Transactions (Dated)'!$F:$F,'Transactions (Dated)'!$D:$D,$BL486,'Transactions (Dated)'!$B:$B,BW$11,'Transactions (Dated)'!$C:$C,"Dividend (paid to cash)")*AH486</f>
        <v>0</v>
      </c>
      <c r="BX486" s="6">
        <f ca="1">BX485+SUMIFS('Transactions (Dated)'!$F:$F,'Transactions (Dated)'!$D:$D,$BL486,'Transactions (Dated)'!$B:$B,BX$11,'Transactions (Dated)'!$C:$C,"Dividend (paid to cash)")*AI486</f>
        <v>0</v>
      </c>
      <c r="BY486" s="6">
        <f ca="1">BY485+SUMIFS('Transactions (Dated)'!$F:$F,'Transactions (Dated)'!$D:$D,$BL486,'Transactions (Dated)'!$B:$B,BY$11,'Transactions (Dated)'!$C:$C,"Dividend (paid to cash)")*AJ486</f>
        <v>0</v>
      </c>
      <c r="BZ486" s="6">
        <f ca="1">BZ485+SUMIFS('Transactions (Dated)'!$F:$F,'Transactions (Dated)'!$D:$D,$BL486,'Transactions (Dated)'!$B:$B,BZ$11,'Transactions (Dated)'!$C:$C,"Dividend (paid to cash)")*AK486</f>
        <v>0</v>
      </c>
      <c r="CA486" s="6">
        <f ca="1">CA485+SUMIFS('Transactions (Dated)'!$F:$F,'Transactions (Dated)'!$D:$D,$BL486,'Transactions (Dated)'!$B:$B,CA$11,'Transactions (Dated)'!$C:$C,"Dividend (paid to cash)")*AL486</f>
        <v>0</v>
      </c>
      <c r="CB486" s="6">
        <v>0</v>
      </c>
      <c r="CC486" s="6">
        <v>0</v>
      </c>
      <c r="CD486" s="6"/>
      <c r="CF486" s="6">
        <f t="shared" ca="1" si="216"/>
        <v>113057.852</v>
      </c>
      <c r="CH486" s="3">
        <f t="shared" si="217"/>
        <v>42604</v>
      </c>
      <c r="CI486" s="4">
        <f t="shared" ca="1" si="210"/>
        <v>962736.12</v>
      </c>
      <c r="CJ486" s="4">
        <f t="shared" ca="1" si="211"/>
        <v>113057.852</v>
      </c>
      <c r="CL486" s="4">
        <f t="shared" ca="1" si="212"/>
        <v>1075793.9720000001</v>
      </c>
    </row>
    <row r="487" spans="2:90" x14ac:dyDescent="0.15">
      <c r="B487" s="3">
        <f t="shared" si="213"/>
        <v>42605</v>
      </c>
      <c r="C487" s="2">
        <v>14764.8</v>
      </c>
      <c r="E487" s="70">
        <v>42605</v>
      </c>
      <c r="F487" s="69">
        <v>10.34</v>
      </c>
      <c r="G487" s="69">
        <v>2.5499999999999998</v>
      </c>
      <c r="H487" s="69">
        <v>19.96</v>
      </c>
      <c r="I487" s="69">
        <v>40.4</v>
      </c>
      <c r="J487" s="69">
        <v>9.48</v>
      </c>
      <c r="K487" s="69">
        <v>14.49</v>
      </c>
      <c r="L487" s="69">
        <v>18.829999999999998</v>
      </c>
      <c r="M487" s="69">
        <v>6.96</v>
      </c>
      <c r="N487" s="69">
        <v>9.5</v>
      </c>
      <c r="O487" s="69">
        <v>9.93</v>
      </c>
      <c r="P487" s="69">
        <v>22.82</v>
      </c>
      <c r="Q487" s="69">
        <v>1.1499999999999999</v>
      </c>
      <c r="R487" s="69">
        <v>6.11</v>
      </c>
      <c r="S487" s="69">
        <v>42.62</v>
      </c>
      <c r="T487" s="69"/>
      <c r="U487">
        <v>42.62</v>
      </c>
      <c r="V487" s="4"/>
      <c r="X487" s="3">
        <f t="shared" si="192"/>
        <v>42605</v>
      </c>
      <c r="Y487" s="40">
        <f ca="1">Y486+SUMIFS('Transactions (Dated)'!$E$2:$E$53,'Transactions (Dated)'!$D$2:$D$53,'Share Values'!$X487,'Transactions (Dated)'!$B$2:$B$53,'Share Values'!Y$11,'Transactions (Dated)'!$C$2:$C$53,"Buy")-SUMIFS('Transactions (Dated)'!$E$2:$E$53,'Transactions (Dated)'!$D$2:$D$53,'Share Values'!$X487,'Transactions (Dated)'!$B$2:$B$53,'Share Values'!Y$11,'Transactions (Dated)'!$C$2:$C$53,"Sell")</f>
        <v>4625</v>
      </c>
      <c r="Z487" s="40">
        <f ca="1">Z486+SUMIFS('Transactions (Dated)'!$E$2:$E$53,'Transactions (Dated)'!$D$2:$D$53,'Share Values'!$X487,'Transactions (Dated)'!$B$2:$B$53,'Share Values'!Z$11,'Transactions (Dated)'!$C$2:$C$53,"Buy")-SUMIFS('Transactions (Dated)'!$E$2:$E$53,'Transactions (Dated)'!$D$2:$D$53,'Share Values'!$X487,'Transactions (Dated)'!$B$2:$B$53,'Share Values'!Z$11,'Transactions (Dated)'!$C$2:$C$53,"Sell")</f>
        <v>9375</v>
      </c>
      <c r="AA487" s="40">
        <f ca="1">AA486+SUMIFS('Transactions (Dated)'!$E$2:$E$53,'Transactions (Dated)'!$D$2:$D$53,'Share Values'!$X487,'Transactions (Dated)'!$B$2:$B$53,'Share Values'!AA$11,'Transactions (Dated)'!$C$2:$C$53,"Buy")-SUMIFS('Transactions (Dated)'!$E$2:$E$53,'Transactions (Dated)'!$D$2:$D$53,'Share Values'!$X487,'Transactions (Dated)'!$B$2:$B$53,'Share Values'!AA$11,'Transactions (Dated)'!$C$2:$C$53,"Sell")</f>
        <v>28857</v>
      </c>
      <c r="AB487" s="40">
        <f ca="1">AB486+SUMIFS('Transactions (Dated)'!$E$2:$E$53,'Transactions (Dated)'!$D$2:$D$53,'Share Values'!$X487,'Transactions (Dated)'!$B$2:$B$53,'Share Values'!AB$11,'Transactions (Dated)'!$C$2:$C$53,"Buy")-SUMIFS('Transactions (Dated)'!$E$2:$E$53,'Transactions (Dated)'!$D$2:$D$53,'Share Values'!$X487,'Transactions (Dated)'!$B$2:$B$53,'Share Values'!AB$11,'Transactions (Dated)'!$C$2:$C$53,"Sell")</f>
        <v>1892</v>
      </c>
      <c r="AC487" s="40">
        <f ca="1">AC486+SUMIFS('Transactions (Dated)'!$E$2:$E$53,'Transactions (Dated)'!$D$2:$D$53,'Share Values'!$X487,'Transactions (Dated)'!$B$2:$B$53,'Share Values'!AC$11,'Transactions (Dated)'!$C$2:$C$53,"Buy")-SUMIFS('Transactions (Dated)'!$E$2:$E$53,'Transactions (Dated)'!$D$2:$D$53,'Share Values'!$X487,'Transactions (Dated)'!$B$2:$B$53,'Share Values'!AC$11,'Transactions (Dated)'!$C$2:$C$53,"Sell")</f>
        <v>2348</v>
      </c>
      <c r="AD487" s="40">
        <f ca="1">AD486+SUMIFS('Transactions (Dated)'!$E$2:$E$53,'Transactions (Dated)'!$D$2:$D$53,'Share Values'!$X487,'Transactions (Dated)'!$B$2:$B$53,'Share Values'!AD$11,'Transactions (Dated)'!$C$2:$C$53,"Buy")-SUMIFS('Transactions (Dated)'!$E$2:$E$53,'Transactions (Dated)'!$D$2:$D$53,'Share Values'!$X487,'Transactions (Dated)'!$B$2:$B$53,'Share Values'!AD$11,'Transactions (Dated)'!$C$2:$C$53,"Sell")</f>
        <v>0</v>
      </c>
      <c r="AE487" s="40">
        <f ca="1">AE486+SUMIFS('Transactions (Dated)'!$E$2:$E$53,'Transactions (Dated)'!$D$2:$D$53,'Share Values'!$X487,'Transactions (Dated)'!$B$2:$B$53,'Share Values'!AE$11,'Transactions (Dated)'!$C$2:$C$53,"Buy")-SUMIFS('Transactions (Dated)'!$E$2:$E$53,'Transactions (Dated)'!$D$2:$D$53,'Share Values'!$X487,'Transactions (Dated)'!$B$2:$B$53,'Share Values'!AE$11,'Transactions (Dated)'!$C$2:$C$53,"Sell")</f>
        <v>2900</v>
      </c>
      <c r="AF487" s="40">
        <f ca="1">AF486+SUMIFS('Transactions (Dated)'!$E$2:$E$53,'Transactions (Dated)'!$D$2:$D$53,'Share Values'!$X487,'Transactions (Dated)'!$B$2:$B$53,'Share Values'!AF$11,'Transactions (Dated)'!$C$2:$C$53,"Buy")-SUMIFS('Transactions (Dated)'!$E$2:$E$53,'Transactions (Dated)'!$D$2:$D$53,'Share Values'!$X487,'Transactions (Dated)'!$B$2:$B$53,'Share Values'!AF$11,'Transactions (Dated)'!$C$2:$C$53,"Sell")</f>
        <v>14201</v>
      </c>
      <c r="AG487" s="40">
        <f ca="1">AG486+SUMIFS('Transactions (Dated)'!$E$2:$E$53,'Transactions (Dated)'!$D$2:$D$53,'Share Values'!$X487,'Transactions (Dated)'!$B$2:$B$53,'Share Values'!AG$11,'Transactions (Dated)'!$C$2:$C$53,"Buy")-SUMIFS('Transactions (Dated)'!$E$2:$E$53,'Transactions (Dated)'!$D$2:$D$53,'Share Values'!$X487,'Transactions (Dated)'!$B$2:$B$53,'Share Values'!AG$11,'Transactions (Dated)'!$C$2:$C$53,"Sell")</f>
        <v>6835</v>
      </c>
      <c r="AH487" s="40">
        <f ca="1">AH486+SUMIFS('Transactions (Dated)'!$E$2:$E$53,'Transactions (Dated)'!$D$2:$D$53,'Share Values'!$X487,'Transactions (Dated)'!$B$2:$B$53,'Share Values'!AH$11,'Transactions (Dated)'!$C$2:$C$53,"Buy")-SUMIFS('Transactions (Dated)'!$E$2:$E$53,'Transactions (Dated)'!$D$2:$D$53,'Share Values'!$X487,'Transactions (Dated)'!$B$2:$B$53,'Share Values'!AH$11,'Transactions (Dated)'!$C$2:$C$53,"Sell")</f>
        <v>0</v>
      </c>
      <c r="AI487" s="40">
        <f ca="1">AI486+SUMIFS('Transactions (Dated)'!$E$2:$E$53,'Transactions (Dated)'!$D$2:$D$53,'Share Values'!$X487,'Transactions (Dated)'!$B$2:$B$53,'Share Values'!AI$11,'Transactions (Dated)'!$C$2:$C$53,"Buy")-SUMIFS('Transactions (Dated)'!$E$2:$E$53,'Transactions (Dated)'!$D$2:$D$53,'Share Values'!$X487,'Transactions (Dated)'!$B$2:$B$53,'Share Values'!AI$11,'Transactions (Dated)'!$C$2:$C$53,"Sell")</f>
        <v>0</v>
      </c>
      <c r="AJ487" s="40">
        <f ca="1">AJ486+SUMIFS('Transactions (Dated)'!$E$2:$E$53,'Transactions (Dated)'!$D$2:$D$53,'Share Values'!$X487,'Transactions (Dated)'!$B$2:$B$53,'Share Values'!AJ$11,'Transactions (Dated)'!$C$2:$C$53,"Buy")-SUMIFS('Transactions (Dated)'!$E$2:$E$53,'Transactions (Dated)'!$D$2:$D$53,'Share Values'!$X487,'Transactions (Dated)'!$B$2:$B$53,'Share Values'!AJ$11,'Transactions (Dated)'!$C$2:$C$53,"Sell")</f>
        <v>0</v>
      </c>
      <c r="AK487" s="40">
        <f ca="1">AK486+SUMIFS('Transactions (Dated)'!$E$2:$E$53,'Transactions (Dated)'!$D$2:$D$53,'Share Values'!$X487,'Transactions (Dated)'!$B$2:$B$53,'Share Values'!AK$11,'Transactions (Dated)'!$C$2:$C$53,"Buy")-SUMIFS('Transactions (Dated)'!$E$2:$E$53,'Transactions (Dated)'!$D$2:$D$53,'Share Values'!$X487,'Transactions (Dated)'!$B$2:$B$53,'Share Values'!AK$11,'Transactions (Dated)'!$C$2:$C$53,"Sell")</f>
        <v>0</v>
      </c>
      <c r="AL487" s="40">
        <f ca="1">AL486+SUMIFS('Transactions (Dated)'!$E$2:$E$53,'Transactions (Dated)'!$D$2:$D$53,'Share Values'!$X487,'Transactions (Dated)'!$B$2:$B$53,'Share Values'!AL$11,'Transactions (Dated)'!$C$2:$C$53,"Buy")-SUMIFS('Transactions (Dated)'!$E$2:$E$53,'Transactions (Dated)'!$D$2:$D$53,'Share Values'!$X487,'Transactions (Dated)'!$B$2:$B$53,'Share Values'!AL$11,'Transactions (Dated)'!$C$2:$C$53,"Sell")</f>
        <v>0</v>
      </c>
      <c r="AM487" s="40">
        <f ca="1">AM486+SUMIFS('Transactions (Dated)'!$E$2:$E$53,'Transactions (Dated)'!$D$2:$D$53,'Share Values'!$X487,'Transactions (Dated)'!$B$2:$B$53,'Share Values'!AM$11,'Transactions (Dated)'!$C$2:$C$53,"Buy")-SUMIFS('Transactions (Dated)'!$E$2:$E$53,'Transactions (Dated)'!$D$2:$D$53,'Share Values'!$X487,'Transactions (Dated)'!$B$2:$B$53,'Share Values'!AM$11,'Transactions (Dated)'!$C$2:$C$53,"Sell")</f>
        <v>0</v>
      </c>
      <c r="AN487" s="40">
        <f ca="1">AN486+SUMIFS('Transactions (Dated)'!$E$2:$E$53,'Transactions (Dated)'!$D$2:$D$53,'Share Values'!$X487,'Transactions (Dated)'!$B$2:$B$53,'Share Values'!AN$11,'Transactions (Dated)'!$C$2:$C$53,"Buy")-SUMIFS('Transactions (Dated)'!$E$2:$E$53,'Transactions (Dated)'!$D$2:$D$53,'Share Values'!$X487,'Transactions (Dated)'!$B$2:$B$53,'Share Values'!AN$11,'Transactions (Dated)'!$C$2:$C$53,"Sell")</f>
        <v>0</v>
      </c>
      <c r="AO487" s="40"/>
      <c r="AQ487" s="3">
        <f t="shared" si="193"/>
        <v>42605</v>
      </c>
      <c r="AR487" s="6">
        <f t="shared" ca="1" si="194"/>
        <v>47822.5</v>
      </c>
      <c r="AS487" s="6">
        <f t="shared" ca="1" si="195"/>
        <v>23906.25</v>
      </c>
      <c r="AT487" s="6">
        <f t="shared" ca="1" si="196"/>
        <v>575985.72</v>
      </c>
      <c r="AU487" s="6">
        <f t="shared" ca="1" si="197"/>
        <v>76436.800000000003</v>
      </c>
      <c r="AV487" s="6">
        <f t="shared" ca="1" si="198"/>
        <v>22259.040000000001</v>
      </c>
      <c r="AW487" s="6">
        <f t="shared" ca="1" si="199"/>
        <v>0</v>
      </c>
      <c r="AX487" s="6">
        <f t="shared" ca="1" si="200"/>
        <v>54606.999999999993</v>
      </c>
      <c r="AY487" s="6">
        <f t="shared" ca="1" si="201"/>
        <v>98838.96</v>
      </c>
      <c r="AZ487" s="6">
        <f t="shared" ca="1" si="202"/>
        <v>64932.5</v>
      </c>
      <c r="BA487" s="6">
        <f t="shared" ca="1" si="203"/>
        <v>0</v>
      </c>
      <c r="BB487" s="6">
        <f t="shared" ca="1" si="204"/>
        <v>0</v>
      </c>
      <c r="BC487" s="6">
        <f t="shared" ca="1" si="205"/>
        <v>0</v>
      </c>
      <c r="BD487" s="6">
        <f t="shared" ca="1" si="206"/>
        <v>0</v>
      </c>
      <c r="BE487" s="6">
        <f t="shared" ca="1" si="207"/>
        <v>0</v>
      </c>
      <c r="BF487" s="6">
        <f t="shared" ca="1" si="214"/>
        <v>0</v>
      </c>
      <c r="BG487" s="6">
        <f t="shared" ca="1" si="215"/>
        <v>0</v>
      </c>
      <c r="BH487" s="6"/>
      <c r="BJ487" s="4">
        <f t="shared" ca="1" si="208"/>
        <v>964788.77</v>
      </c>
      <c r="BL487" s="3">
        <f t="shared" si="209"/>
        <v>42605</v>
      </c>
      <c r="BM487" s="6">
        <f>BM486+SUMIFS('Transactions (Dated)'!G:G,'Transactions (Dated)'!D:D,'Share Values'!AQ487)</f>
        <v>64398.239999999991</v>
      </c>
      <c r="BN487" s="6">
        <f ca="1">BN486+SUMIFS('Transactions (Dated)'!$F:$F,'Transactions (Dated)'!$D:$D,$BL487,'Transactions (Dated)'!$B:$B,BN$11,'Transactions (Dated)'!$C:$C,"Dividend (paid to cash)")*Y487</f>
        <v>0</v>
      </c>
      <c r="BO487" s="6">
        <f ca="1">BO486+SUMIFS('Transactions (Dated)'!$F:$F,'Transactions (Dated)'!$D:$D,$BL487,'Transactions (Dated)'!$B:$B,BO$11,'Transactions (Dated)'!$C:$C,"Dividend (paid to cash)")*Z487</f>
        <v>2421.875</v>
      </c>
      <c r="BP487" s="6">
        <f ca="1">BP486+SUMIFS('Transactions (Dated)'!$F:$F,'Transactions (Dated)'!$D:$D,$BL487,'Transactions (Dated)'!$B:$B,BP$11,'Transactions (Dated)'!$C:$C,"Dividend (paid to cash)")*AA487</f>
        <v>44015.277000000002</v>
      </c>
      <c r="BQ487" s="6">
        <f ca="1">BQ486+SUMIFS('Transactions (Dated)'!$F:$F,'Transactions (Dated)'!$D:$D,$BL487,'Transactions (Dated)'!$B:$B,BQ$11,'Transactions (Dated)'!$C:$C,"Dividend (paid to cash)")*AB487</f>
        <v>482.46000000000004</v>
      </c>
      <c r="BR487" s="6">
        <f ca="1">BR486+SUMIFS('Transactions (Dated)'!$F:$F,'Transactions (Dated)'!$D:$D,$BL487,'Transactions (Dated)'!$B:$B,BR$11,'Transactions (Dated)'!$C:$C,"Dividend (paid to cash)")*AC487</f>
        <v>0</v>
      </c>
      <c r="BS487" s="6">
        <f ca="1">BS486+SUMIFS('Transactions (Dated)'!$F:$F,'Transactions (Dated)'!$D:$D,$BL487,'Transactions (Dated)'!$B:$B,BS$11,'Transactions (Dated)'!$C:$C,"Dividend (paid to cash)")*AD487</f>
        <v>0</v>
      </c>
      <c r="BT487" s="6">
        <f ca="1">BT486+SUMIFS('Transactions (Dated)'!$F:$F,'Transactions (Dated)'!$D:$D,$BL487,'Transactions (Dated)'!$B:$B,BT$11,'Transactions (Dated)'!$C:$C,"Dividend (paid to cash)")*AE487</f>
        <v>1740</v>
      </c>
      <c r="BU487" s="6">
        <f ca="1">BU486+SUMIFS('Transactions (Dated)'!$F:$F,'Transactions (Dated)'!$D:$D,$BL487,'Transactions (Dated)'!$B:$B,BU$11,'Transactions (Dated)'!$C:$C,"Dividend (paid to cash)")*AF487</f>
        <v>0</v>
      </c>
      <c r="BV487" s="6">
        <f ca="1">BV486+SUMIFS('Transactions (Dated)'!$F:$F,'Transactions (Dated)'!$D:$D,$BL487,'Transactions (Dated)'!$B:$B,BV$11,'Transactions (Dated)'!$C:$C,"Dividend (paid to cash)")*AG487</f>
        <v>0</v>
      </c>
      <c r="BW487" s="6">
        <f ca="1">BW486+SUMIFS('Transactions (Dated)'!$F:$F,'Transactions (Dated)'!$D:$D,$BL487,'Transactions (Dated)'!$B:$B,BW$11,'Transactions (Dated)'!$C:$C,"Dividend (paid to cash)")*AH487</f>
        <v>0</v>
      </c>
      <c r="BX487" s="6">
        <f ca="1">BX486+SUMIFS('Transactions (Dated)'!$F:$F,'Transactions (Dated)'!$D:$D,$BL487,'Transactions (Dated)'!$B:$B,BX$11,'Transactions (Dated)'!$C:$C,"Dividend (paid to cash)")*AI487</f>
        <v>0</v>
      </c>
      <c r="BY487" s="6">
        <f ca="1">BY486+SUMIFS('Transactions (Dated)'!$F:$F,'Transactions (Dated)'!$D:$D,$BL487,'Transactions (Dated)'!$B:$B,BY$11,'Transactions (Dated)'!$C:$C,"Dividend (paid to cash)")*AJ487</f>
        <v>0</v>
      </c>
      <c r="BZ487" s="6">
        <f ca="1">BZ486+SUMIFS('Transactions (Dated)'!$F:$F,'Transactions (Dated)'!$D:$D,$BL487,'Transactions (Dated)'!$B:$B,BZ$11,'Transactions (Dated)'!$C:$C,"Dividend (paid to cash)")*AK487</f>
        <v>0</v>
      </c>
      <c r="CA487" s="6">
        <f ca="1">CA486+SUMIFS('Transactions (Dated)'!$F:$F,'Transactions (Dated)'!$D:$D,$BL487,'Transactions (Dated)'!$B:$B,CA$11,'Transactions (Dated)'!$C:$C,"Dividend (paid to cash)")*AL487</f>
        <v>0</v>
      </c>
      <c r="CB487" s="6">
        <v>0</v>
      </c>
      <c r="CC487" s="6">
        <v>0</v>
      </c>
      <c r="CD487" s="6"/>
      <c r="CF487" s="6">
        <f t="shared" ca="1" si="216"/>
        <v>113057.852</v>
      </c>
      <c r="CH487" s="3">
        <f t="shared" si="217"/>
        <v>42605</v>
      </c>
      <c r="CI487" s="4">
        <f t="shared" ca="1" si="210"/>
        <v>964788.77</v>
      </c>
      <c r="CJ487" s="4">
        <f t="shared" ca="1" si="211"/>
        <v>113057.852</v>
      </c>
      <c r="CL487" s="4">
        <f t="shared" ca="1" si="212"/>
        <v>1077846.622</v>
      </c>
    </row>
    <row r="488" spans="2:90" x14ac:dyDescent="0.15">
      <c r="B488" s="3">
        <f t="shared" si="213"/>
        <v>42606</v>
      </c>
      <c r="C488" s="2">
        <v>14626.2</v>
      </c>
      <c r="E488" s="70">
        <v>42606</v>
      </c>
      <c r="F488" s="69">
        <v>10.25</v>
      </c>
      <c r="G488" s="69">
        <v>2.4700000000000002</v>
      </c>
      <c r="H488" s="69">
        <v>19.78</v>
      </c>
      <c r="I488" s="69">
        <v>40.119999999999997</v>
      </c>
      <c r="J488" s="69">
        <v>9.5399999999999991</v>
      </c>
      <c r="K488" s="69">
        <v>14.34</v>
      </c>
      <c r="L488" s="69">
        <v>18.760000000000002</v>
      </c>
      <c r="M488" s="69">
        <v>6.59</v>
      </c>
      <c r="N488" s="69">
        <v>9.4</v>
      </c>
      <c r="O488" s="69">
        <v>9.9032999999999998</v>
      </c>
      <c r="P488" s="69">
        <v>22.67</v>
      </c>
      <c r="Q488" s="69">
        <v>1.18</v>
      </c>
      <c r="R488" s="69">
        <v>5.69</v>
      </c>
      <c r="S488" s="69">
        <v>42.65</v>
      </c>
      <c r="T488" s="69"/>
      <c r="U488">
        <v>42.65</v>
      </c>
      <c r="V488" s="4"/>
      <c r="X488" s="3">
        <f t="shared" si="192"/>
        <v>42606</v>
      </c>
      <c r="Y488" s="40">
        <f ca="1">Y487+SUMIFS('Transactions (Dated)'!$E$2:$E$53,'Transactions (Dated)'!$D$2:$D$53,'Share Values'!$X488,'Transactions (Dated)'!$B$2:$B$53,'Share Values'!Y$11,'Transactions (Dated)'!$C$2:$C$53,"Buy")-SUMIFS('Transactions (Dated)'!$E$2:$E$53,'Transactions (Dated)'!$D$2:$D$53,'Share Values'!$X488,'Transactions (Dated)'!$B$2:$B$53,'Share Values'!Y$11,'Transactions (Dated)'!$C$2:$C$53,"Sell")</f>
        <v>4625</v>
      </c>
      <c r="Z488" s="40">
        <f ca="1">Z487+SUMIFS('Transactions (Dated)'!$E$2:$E$53,'Transactions (Dated)'!$D$2:$D$53,'Share Values'!$X488,'Transactions (Dated)'!$B$2:$B$53,'Share Values'!Z$11,'Transactions (Dated)'!$C$2:$C$53,"Buy")-SUMIFS('Transactions (Dated)'!$E$2:$E$53,'Transactions (Dated)'!$D$2:$D$53,'Share Values'!$X488,'Transactions (Dated)'!$B$2:$B$53,'Share Values'!Z$11,'Transactions (Dated)'!$C$2:$C$53,"Sell")</f>
        <v>9375</v>
      </c>
      <c r="AA488" s="40">
        <f ca="1">AA487+SUMIFS('Transactions (Dated)'!$E$2:$E$53,'Transactions (Dated)'!$D$2:$D$53,'Share Values'!$X488,'Transactions (Dated)'!$B$2:$B$53,'Share Values'!AA$11,'Transactions (Dated)'!$C$2:$C$53,"Buy")-SUMIFS('Transactions (Dated)'!$E$2:$E$53,'Transactions (Dated)'!$D$2:$D$53,'Share Values'!$X488,'Transactions (Dated)'!$B$2:$B$53,'Share Values'!AA$11,'Transactions (Dated)'!$C$2:$C$53,"Sell")</f>
        <v>28857</v>
      </c>
      <c r="AB488" s="40">
        <f ca="1">AB487+SUMIFS('Transactions (Dated)'!$E$2:$E$53,'Transactions (Dated)'!$D$2:$D$53,'Share Values'!$X488,'Transactions (Dated)'!$B$2:$B$53,'Share Values'!AB$11,'Transactions (Dated)'!$C$2:$C$53,"Buy")-SUMIFS('Transactions (Dated)'!$E$2:$E$53,'Transactions (Dated)'!$D$2:$D$53,'Share Values'!$X488,'Transactions (Dated)'!$B$2:$B$53,'Share Values'!AB$11,'Transactions (Dated)'!$C$2:$C$53,"Sell")</f>
        <v>1892</v>
      </c>
      <c r="AC488" s="40">
        <f ca="1">AC487+SUMIFS('Transactions (Dated)'!$E$2:$E$53,'Transactions (Dated)'!$D$2:$D$53,'Share Values'!$X488,'Transactions (Dated)'!$B$2:$B$53,'Share Values'!AC$11,'Transactions (Dated)'!$C$2:$C$53,"Buy")-SUMIFS('Transactions (Dated)'!$E$2:$E$53,'Transactions (Dated)'!$D$2:$D$53,'Share Values'!$X488,'Transactions (Dated)'!$B$2:$B$53,'Share Values'!AC$11,'Transactions (Dated)'!$C$2:$C$53,"Sell")</f>
        <v>2348</v>
      </c>
      <c r="AD488" s="40">
        <f ca="1">AD487+SUMIFS('Transactions (Dated)'!$E$2:$E$53,'Transactions (Dated)'!$D$2:$D$53,'Share Values'!$X488,'Transactions (Dated)'!$B$2:$B$53,'Share Values'!AD$11,'Transactions (Dated)'!$C$2:$C$53,"Buy")-SUMIFS('Transactions (Dated)'!$E$2:$E$53,'Transactions (Dated)'!$D$2:$D$53,'Share Values'!$X488,'Transactions (Dated)'!$B$2:$B$53,'Share Values'!AD$11,'Transactions (Dated)'!$C$2:$C$53,"Sell")</f>
        <v>0</v>
      </c>
      <c r="AE488" s="40">
        <f ca="1">AE487+SUMIFS('Transactions (Dated)'!$E$2:$E$53,'Transactions (Dated)'!$D$2:$D$53,'Share Values'!$X488,'Transactions (Dated)'!$B$2:$B$53,'Share Values'!AE$11,'Transactions (Dated)'!$C$2:$C$53,"Buy")-SUMIFS('Transactions (Dated)'!$E$2:$E$53,'Transactions (Dated)'!$D$2:$D$53,'Share Values'!$X488,'Transactions (Dated)'!$B$2:$B$53,'Share Values'!AE$11,'Transactions (Dated)'!$C$2:$C$53,"Sell")</f>
        <v>2900</v>
      </c>
      <c r="AF488" s="40">
        <f ca="1">AF487+SUMIFS('Transactions (Dated)'!$E$2:$E$53,'Transactions (Dated)'!$D$2:$D$53,'Share Values'!$X488,'Transactions (Dated)'!$B$2:$B$53,'Share Values'!AF$11,'Transactions (Dated)'!$C$2:$C$53,"Buy")-SUMIFS('Transactions (Dated)'!$E$2:$E$53,'Transactions (Dated)'!$D$2:$D$53,'Share Values'!$X488,'Transactions (Dated)'!$B$2:$B$53,'Share Values'!AF$11,'Transactions (Dated)'!$C$2:$C$53,"Sell")</f>
        <v>14201</v>
      </c>
      <c r="AG488" s="40">
        <f ca="1">AG487+SUMIFS('Transactions (Dated)'!$E$2:$E$53,'Transactions (Dated)'!$D$2:$D$53,'Share Values'!$X488,'Transactions (Dated)'!$B$2:$B$53,'Share Values'!AG$11,'Transactions (Dated)'!$C$2:$C$53,"Buy")-SUMIFS('Transactions (Dated)'!$E$2:$E$53,'Transactions (Dated)'!$D$2:$D$53,'Share Values'!$X488,'Transactions (Dated)'!$B$2:$B$53,'Share Values'!AG$11,'Transactions (Dated)'!$C$2:$C$53,"Sell")</f>
        <v>6835</v>
      </c>
      <c r="AH488" s="40">
        <f ca="1">AH487+SUMIFS('Transactions (Dated)'!$E$2:$E$53,'Transactions (Dated)'!$D$2:$D$53,'Share Values'!$X488,'Transactions (Dated)'!$B$2:$B$53,'Share Values'!AH$11,'Transactions (Dated)'!$C$2:$C$53,"Buy")-SUMIFS('Transactions (Dated)'!$E$2:$E$53,'Transactions (Dated)'!$D$2:$D$53,'Share Values'!$X488,'Transactions (Dated)'!$B$2:$B$53,'Share Values'!AH$11,'Transactions (Dated)'!$C$2:$C$53,"Sell")</f>
        <v>0</v>
      </c>
      <c r="AI488" s="40">
        <f ca="1">AI487+SUMIFS('Transactions (Dated)'!$E$2:$E$53,'Transactions (Dated)'!$D$2:$D$53,'Share Values'!$X488,'Transactions (Dated)'!$B$2:$B$53,'Share Values'!AI$11,'Transactions (Dated)'!$C$2:$C$53,"Buy")-SUMIFS('Transactions (Dated)'!$E$2:$E$53,'Transactions (Dated)'!$D$2:$D$53,'Share Values'!$X488,'Transactions (Dated)'!$B$2:$B$53,'Share Values'!AI$11,'Transactions (Dated)'!$C$2:$C$53,"Sell")</f>
        <v>0</v>
      </c>
      <c r="AJ488" s="40">
        <f ca="1">AJ487+SUMIFS('Transactions (Dated)'!$E$2:$E$53,'Transactions (Dated)'!$D$2:$D$53,'Share Values'!$X488,'Transactions (Dated)'!$B$2:$B$53,'Share Values'!AJ$11,'Transactions (Dated)'!$C$2:$C$53,"Buy")-SUMIFS('Transactions (Dated)'!$E$2:$E$53,'Transactions (Dated)'!$D$2:$D$53,'Share Values'!$X488,'Transactions (Dated)'!$B$2:$B$53,'Share Values'!AJ$11,'Transactions (Dated)'!$C$2:$C$53,"Sell")</f>
        <v>0</v>
      </c>
      <c r="AK488" s="40">
        <f ca="1">AK487+SUMIFS('Transactions (Dated)'!$E$2:$E$53,'Transactions (Dated)'!$D$2:$D$53,'Share Values'!$X488,'Transactions (Dated)'!$B$2:$B$53,'Share Values'!AK$11,'Transactions (Dated)'!$C$2:$C$53,"Buy")-SUMIFS('Transactions (Dated)'!$E$2:$E$53,'Transactions (Dated)'!$D$2:$D$53,'Share Values'!$X488,'Transactions (Dated)'!$B$2:$B$53,'Share Values'!AK$11,'Transactions (Dated)'!$C$2:$C$53,"Sell")</f>
        <v>0</v>
      </c>
      <c r="AL488" s="40">
        <f ca="1">AL487+SUMIFS('Transactions (Dated)'!$E$2:$E$53,'Transactions (Dated)'!$D$2:$D$53,'Share Values'!$X488,'Transactions (Dated)'!$B$2:$B$53,'Share Values'!AL$11,'Transactions (Dated)'!$C$2:$C$53,"Buy")-SUMIFS('Transactions (Dated)'!$E$2:$E$53,'Transactions (Dated)'!$D$2:$D$53,'Share Values'!$X488,'Transactions (Dated)'!$B$2:$B$53,'Share Values'!AL$11,'Transactions (Dated)'!$C$2:$C$53,"Sell")</f>
        <v>0</v>
      </c>
      <c r="AM488" s="40">
        <f ca="1">AM487+SUMIFS('Transactions (Dated)'!$E$2:$E$53,'Transactions (Dated)'!$D$2:$D$53,'Share Values'!$X488,'Transactions (Dated)'!$B$2:$B$53,'Share Values'!AM$11,'Transactions (Dated)'!$C$2:$C$53,"Buy")-SUMIFS('Transactions (Dated)'!$E$2:$E$53,'Transactions (Dated)'!$D$2:$D$53,'Share Values'!$X488,'Transactions (Dated)'!$B$2:$B$53,'Share Values'!AM$11,'Transactions (Dated)'!$C$2:$C$53,"Sell")</f>
        <v>0</v>
      </c>
      <c r="AN488" s="40">
        <f ca="1">AN487+SUMIFS('Transactions (Dated)'!$E$2:$E$53,'Transactions (Dated)'!$D$2:$D$53,'Share Values'!$X488,'Transactions (Dated)'!$B$2:$B$53,'Share Values'!AN$11,'Transactions (Dated)'!$C$2:$C$53,"Buy")-SUMIFS('Transactions (Dated)'!$E$2:$E$53,'Transactions (Dated)'!$D$2:$D$53,'Share Values'!$X488,'Transactions (Dated)'!$B$2:$B$53,'Share Values'!AN$11,'Transactions (Dated)'!$C$2:$C$53,"Sell")</f>
        <v>0</v>
      </c>
      <c r="AO488" s="40"/>
      <c r="AQ488" s="3">
        <f t="shared" si="193"/>
        <v>42606</v>
      </c>
      <c r="AR488" s="6">
        <f t="shared" ca="1" si="194"/>
        <v>47406.25</v>
      </c>
      <c r="AS488" s="6">
        <f t="shared" ca="1" si="195"/>
        <v>23156.250000000004</v>
      </c>
      <c r="AT488" s="6">
        <f t="shared" ca="1" si="196"/>
        <v>570791.46000000008</v>
      </c>
      <c r="AU488" s="6">
        <f t="shared" ca="1" si="197"/>
        <v>75907.039999999994</v>
      </c>
      <c r="AV488" s="6">
        <f t="shared" ca="1" si="198"/>
        <v>22399.919999999998</v>
      </c>
      <c r="AW488" s="6">
        <f t="shared" ca="1" si="199"/>
        <v>0</v>
      </c>
      <c r="AX488" s="6">
        <f t="shared" ca="1" si="200"/>
        <v>54404.000000000007</v>
      </c>
      <c r="AY488" s="6">
        <f t="shared" ca="1" si="201"/>
        <v>93584.59</v>
      </c>
      <c r="AZ488" s="6">
        <f t="shared" ca="1" si="202"/>
        <v>64249</v>
      </c>
      <c r="BA488" s="6">
        <f t="shared" ca="1" si="203"/>
        <v>0</v>
      </c>
      <c r="BB488" s="6">
        <f t="shared" ca="1" si="204"/>
        <v>0</v>
      </c>
      <c r="BC488" s="6">
        <f t="shared" ca="1" si="205"/>
        <v>0</v>
      </c>
      <c r="BD488" s="6">
        <f t="shared" ca="1" si="206"/>
        <v>0</v>
      </c>
      <c r="BE488" s="6">
        <f t="shared" ca="1" si="207"/>
        <v>0</v>
      </c>
      <c r="BF488" s="6">
        <f t="shared" ca="1" si="214"/>
        <v>0</v>
      </c>
      <c r="BG488" s="6">
        <f t="shared" ca="1" si="215"/>
        <v>0</v>
      </c>
      <c r="BH488" s="6"/>
      <c r="BJ488" s="4">
        <f t="shared" ca="1" si="208"/>
        <v>951898.51000000013</v>
      </c>
      <c r="BL488" s="3">
        <f t="shared" si="209"/>
        <v>42606</v>
      </c>
      <c r="BM488" s="6">
        <f>BM487+SUMIFS('Transactions (Dated)'!G:G,'Transactions (Dated)'!D:D,'Share Values'!AQ488)</f>
        <v>64398.239999999991</v>
      </c>
      <c r="BN488" s="6">
        <f ca="1">BN487+SUMIFS('Transactions (Dated)'!$F:$F,'Transactions (Dated)'!$D:$D,$BL488,'Transactions (Dated)'!$B:$B,BN$11,'Transactions (Dated)'!$C:$C,"Dividend (paid to cash)")*Y488</f>
        <v>0</v>
      </c>
      <c r="BO488" s="6">
        <f ca="1">BO487+SUMIFS('Transactions (Dated)'!$F:$F,'Transactions (Dated)'!$D:$D,$BL488,'Transactions (Dated)'!$B:$B,BO$11,'Transactions (Dated)'!$C:$C,"Dividend (paid to cash)")*Z488</f>
        <v>2421.875</v>
      </c>
      <c r="BP488" s="6">
        <f ca="1">BP487+SUMIFS('Transactions (Dated)'!$F:$F,'Transactions (Dated)'!$D:$D,$BL488,'Transactions (Dated)'!$B:$B,BP$11,'Transactions (Dated)'!$C:$C,"Dividend (paid to cash)")*AA488</f>
        <v>44015.277000000002</v>
      </c>
      <c r="BQ488" s="6">
        <f ca="1">BQ487+SUMIFS('Transactions (Dated)'!$F:$F,'Transactions (Dated)'!$D:$D,$BL488,'Transactions (Dated)'!$B:$B,BQ$11,'Transactions (Dated)'!$C:$C,"Dividend (paid to cash)")*AB488</f>
        <v>482.46000000000004</v>
      </c>
      <c r="BR488" s="6">
        <f ca="1">BR487+SUMIFS('Transactions (Dated)'!$F:$F,'Transactions (Dated)'!$D:$D,$BL488,'Transactions (Dated)'!$B:$B,BR$11,'Transactions (Dated)'!$C:$C,"Dividend (paid to cash)")*AC488</f>
        <v>0</v>
      </c>
      <c r="BS488" s="6">
        <f ca="1">BS487+SUMIFS('Transactions (Dated)'!$F:$F,'Transactions (Dated)'!$D:$D,$BL488,'Transactions (Dated)'!$B:$B,BS$11,'Transactions (Dated)'!$C:$C,"Dividend (paid to cash)")*AD488</f>
        <v>0</v>
      </c>
      <c r="BT488" s="6">
        <f ca="1">BT487+SUMIFS('Transactions (Dated)'!$F:$F,'Transactions (Dated)'!$D:$D,$BL488,'Transactions (Dated)'!$B:$B,BT$11,'Transactions (Dated)'!$C:$C,"Dividend (paid to cash)")*AE488</f>
        <v>1740</v>
      </c>
      <c r="BU488" s="6">
        <f ca="1">BU487+SUMIFS('Transactions (Dated)'!$F:$F,'Transactions (Dated)'!$D:$D,$BL488,'Transactions (Dated)'!$B:$B,BU$11,'Transactions (Dated)'!$C:$C,"Dividend (paid to cash)")*AF488</f>
        <v>0</v>
      </c>
      <c r="BV488" s="6">
        <f ca="1">BV487+SUMIFS('Transactions (Dated)'!$F:$F,'Transactions (Dated)'!$D:$D,$BL488,'Transactions (Dated)'!$B:$B,BV$11,'Transactions (Dated)'!$C:$C,"Dividend (paid to cash)")*AG488</f>
        <v>0</v>
      </c>
      <c r="BW488" s="6">
        <f ca="1">BW487+SUMIFS('Transactions (Dated)'!$F:$F,'Transactions (Dated)'!$D:$D,$BL488,'Transactions (Dated)'!$B:$B,BW$11,'Transactions (Dated)'!$C:$C,"Dividend (paid to cash)")*AH488</f>
        <v>0</v>
      </c>
      <c r="BX488" s="6">
        <f ca="1">BX487+SUMIFS('Transactions (Dated)'!$F:$F,'Transactions (Dated)'!$D:$D,$BL488,'Transactions (Dated)'!$B:$B,BX$11,'Transactions (Dated)'!$C:$C,"Dividend (paid to cash)")*AI488</f>
        <v>0</v>
      </c>
      <c r="BY488" s="6">
        <f ca="1">BY487+SUMIFS('Transactions (Dated)'!$F:$F,'Transactions (Dated)'!$D:$D,$BL488,'Transactions (Dated)'!$B:$B,BY$11,'Transactions (Dated)'!$C:$C,"Dividend (paid to cash)")*AJ488</f>
        <v>0</v>
      </c>
      <c r="BZ488" s="6">
        <f ca="1">BZ487+SUMIFS('Transactions (Dated)'!$F:$F,'Transactions (Dated)'!$D:$D,$BL488,'Transactions (Dated)'!$B:$B,BZ$11,'Transactions (Dated)'!$C:$C,"Dividend (paid to cash)")*AK488</f>
        <v>0</v>
      </c>
      <c r="CA488" s="6">
        <f ca="1">CA487+SUMIFS('Transactions (Dated)'!$F:$F,'Transactions (Dated)'!$D:$D,$BL488,'Transactions (Dated)'!$B:$B,CA$11,'Transactions (Dated)'!$C:$C,"Dividend (paid to cash)")*AL488</f>
        <v>0</v>
      </c>
      <c r="CB488" s="6">
        <v>0</v>
      </c>
      <c r="CC488" s="6">
        <v>0</v>
      </c>
      <c r="CD488" s="6"/>
      <c r="CF488" s="6">
        <f t="shared" ca="1" si="216"/>
        <v>113057.852</v>
      </c>
      <c r="CH488" s="3">
        <f t="shared" si="217"/>
        <v>42606</v>
      </c>
      <c r="CI488" s="4">
        <f t="shared" ca="1" si="210"/>
        <v>951898.51000000013</v>
      </c>
      <c r="CJ488" s="4">
        <f t="shared" ca="1" si="211"/>
        <v>113057.852</v>
      </c>
      <c r="CL488" s="4">
        <f t="shared" ca="1" si="212"/>
        <v>1064956.3620000002</v>
      </c>
    </row>
    <row r="489" spans="2:90" x14ac:dyDescent="0.15">
      <c r="B489" s="3">
        <f t="shared" si="213"/>
        <v>42607</v>
      </c>
      <c r="C489" s="2">
        <v>14630.7</v>
      </c>
      <c r="E489" s="70">
        <v>42607</v>
      </c>
      <c r="F489" s="69">
        <v>10.32</v>
      </c>
      <c r="G489" s="69">
        <v>2.48</v>
      </c>
      <c r="H489" s="69">
        <v>19.77</v>
      </c>
      <c r="I489" s="69">
        <v>40.11</v>
      </c>
      <c r="J489" s="69">
        <v>9.49</v>
      </c>
      <c r="K489" s="69">
        <v>14.5</v>
      </c>
      <c r="L489" s="69">
        <v>18.850000000000001</v>
      </c>
      <c r="M489" s="69">
        <v>6.96</v>
      </c>
      <c r="N489" s="69">
        <v>9.4</v>
      </c>
      <c r="O489" s="69">
        <v>10</v>
      </c>
      <c r="P489" s="69">
        <v>22.72</v>
      </c>
      <c r="Q489" s="69">
        <v>1.1399999999999999</v>
      </c>
      <c r="R489" s="69">
        <v>5.67</v>
      </c>
      <c r="S489" s="69">
        <v>42.79</v>
      </c>
      <c r="T489" s="69"/>
      <c r="U489">
        <v>42.79</v>
      </c>
      <c r="V489" s="4"/>
      <c r="X489" s="3">
        <f t="shared" si="192"/>
        <v>42607</v>
      </c>
      <c r="Y489" s="40">
        <f ca="1">Y488+SUMIFS('Transactions (Dated)'!$E$2:$E$53,'Transactions (Dated)'!$D$2:$D$53,'Share Values'!$X489,'Transactions (Dated)'!$B$2:$B$53,'Share Values'!Y$11,'Transactions (Dated)'!$C$2:$C$53,"Buy")-SUMIFS('Transactions (Dated)'!$E$2:$E$53,'Transactions (Dated)'!$D$2:$D$53,'Share Values'!$X489,'Transactions (Dated)'!$B$2:$B$53,'Share Values'!Y$11,'Transactions (Dated)'!$C$2:$C$53,"Sell")</f>
        <v>4625</v>
      </c>
      <c r="Z489" s="40">
        <f ca="1">Z488+SUMIFS('Transactions (Dated)'!$E$2:$E$53,'Transactions (Dated)'!$D$2:$D$53,'Share Values'!$X489,'Transactions (Dated)'!$B$2:$B$53,'Share Values'!Z$11,'Transactions (Dated)'!$C$2:$C$53,"Buy")-SUMIFS('Transactions (Dated)'!$E$2:$E$53,'Transactions (Dated)'!$D$2:$D$53,'Share Values'!$X489,'Transactions (Dated)'!$B$2:$B$53,'Share Values'!Z$11,'Transactions (Dated)'!$C$2:$C$53,"Sell")</f>
        <v>9375</v>
      </c>
      <c r="AA489" s="40">
        <f ca="1">AA488+SUMIFS('Transactions (Dated)'!$E$2:$E$53,'Transactions (Dated)'!$D$2:$D$53,'Share Values'!$X489,'Transactions (Dated)'!$B$2:$B$53,'Share Values'!AA$11,'Transactions (Dated)'!$C$2:$C$53,"Buy")-SUMIFS('Transactions (Dated)'!$E$2:$E$53,'Transactions (Dated)'!$D$2:$D$53,'Share Values'!$X489,'Transactions (Dated)'!$B$2:$B$53,'Share Values'!AA$11,'Transactions (Dated)'!$C$2:$C$53,"Sell")</f>
        <v>28857</v>
      </c>
      <c r="AB489" s="40">
        <f ca="1">AB488+SUMIFS('Transactions (Dated)'!$E$2:$E$53,'Transactions (Dated)'!$D$2:$D$53,'Share Values'!$X489,'Transactions (Dated)'!$B$2:$B$53,'Share Values'!AB$11,'Transactions (Dated)'!$C$2:$C$53,"Buy")-SUMIFS('Transactions (Dated)'!$E$2:$E$53,'Transactions (Dated)'!$D$2:$D$53,'Share Values'!$X489,'Transactions (Dated)'!$B$2:$B$53,'Share Values'!AB$11,'Transactions (Dated)'!$C$2:$C$53,"Sell")</f>
        <v>1892</v>
      </c>
      <c r="AC489" s="40">
        <f ca="1">AC488+SUMIFS('Transactions (Dated)'!$E$2:$E$53,'Transactions (Dated)'!$D$2:$D$53,'Share Values'!$X489,'Transactions (Dated)'!$B$2:$B$53,'Share Values'!AC$11,'Transactions (Dated)'!$C$2:$C$53,"Buy")-SUMIFS('Transactions (Dated)'!$E$2:$E$53,'Transactions (Dated)'!$D$2:$D$53,'Share Values'!$X489,'Transactions (Dated)'!$B$2:$B$53,'Share Values'!AC$11,'Transactions (Dated)'!$C$2:$C$53,"Sell")</f>
        <v>2348</v>
      </c>
      <c r="AD489" s="40">
        <f ca="1">AD488+SUMIFS('Transactions (Dated)'!$E$2:$E$53,'Transactions (Dated)'!$D$2:$D$53,'Share Values'!$X489,'Transactions (Dated)'!$B$2:$B$53,'Share Values'!AD$11,'Transactions (Dated)'!$C$2:$C$53,"Buy")-SUMIFS('Transactions (Dated)'!$E$2:$E$53,'Transactions (Dated)'!$D$2:$D$53,'Share Values'!$X489,'Transactions (Dated)'!$B$2:$B$53,'Share Values'!AD$11,'Transactions (Dated)'!$C$2:$C$53,"Sell")</f>
        <v>0</v>
      </c>
      <c r="AE489" s="40">
        <f ca="1">AE488+SUMIFS('Transactions (Dated)'!$E$2:$E$53,'Transactions (Dated)'!$D$2:$D$53,'Share Values'!$X489,'Transactions (Dated)'!$B$2:$B$53,'Share Values'!AE$11,'Transactions (Dated)'!$C$2:$C$53,"Buy")-SUMIFS('Transactions (Dated)'!$E$2:$E$53,'Transactions (Dated)'!$D$2:$D$53,'Share Values'!$X489,'Transactions (Dated)'!$B$2:$B$53,'Share Values'!AE$11,'Transactions (Dated)'!$C$2:$C$53,"Sell")</f>
        <v>2900</v>
      </c>
      <c r="AF489" s="40">
        <f ca="1">AF488+SUMIFS('Transactions (Dated)'!$E$2:$E$53,'Transactions (Dated)'!$D$2:$D$53,'Share Values'!$X489,'Transactions (Dated)'!$B$2:$B$53,'Share Values'!AF$11,'Transactions (Dated)'!$C$2:$C$53,"Buy")-SUMIFS('Transactions (Dated)'!$E$2:$E$53,'Transactions (Dated)'!$D$2:$D$53,'Share Values'!$X489,'Transactions (Dated)'!$B$2:$B$53,'Share Values'!AF$11,'Transactions (Dated)'!$C$2:$C$53,"Sell")</f>
        <v>14201</v>
      </c>
      <c r="AG489" s="40">
        <f ca="1">AG488+SUMIFS('Transactions (Dated)'!$E$2:$E$53,'Transactions (Dated)'!$D$2:$D$53,'Share Values'!$X489,'Transactions (Dated)'!$B$2:$B$53,'Share Values'!AG$11,'Transactions (Dated)'!$C$2:$C$53,"Buy")-SUMIFS('Transactions (Dated)'!$E$2:$E$53,'Transactions (Dated)'!$D$2:$D$53,'Share Values'!$X489,'Transactions (Dated)'!$B$2:$B$53,'Share Values'!AG$11,'Transactions (Dated)'!$C$2:$C$53,"Sell")</f>
        <v>6835</v>
      </c>
      <c r="AH489" s="40">
        <f ca="1">AH488+SUMIFS('Transactions (Dated)'!$E$2:$E$53,'Transactions (Dated)'!$D$2:$D$53,'Share Values'!$X489,'Transactions (Dated)'!$B$2:$B$53,'Share Values'!AH$11,'Transactions (Dated)'!$C$2:$C$53,"Buy")-SUMIFS('Transactions (Dated)'!$E$2:$E$53,'Transactions (Dated)'!$D$2:$D$53,'Share Values'!$X489,'Transactions (Dated)'!$B$2:$B$53,'Share Values'!AH$11,'Transactions (Dated)'!$C$2:$C$53,"Sell")</f>
        <v>0</v>
      </c>
      <c r="AI489" s="40">
        <f ca="1">AI488+SUMIFS('Transactions (Dated)'!$E$2:$E$53,'Transactions (Dated)'!$D$2:$D$53,'Share Values'!$X489,'Transactions (Dated)'!$B$2:$B$53,'Share Values'!AI$11,'Transactions (Dated)'!$C$2:$C$53,"Buy")-SUMIFS('Transactions (Dated)'!$E$2:$E$53,'Transactions (Dated)'!$D$2:$D$53,'Share Values'!$X489,'Transactions (Dated)'!$B$2:$B$53,'Share Values'!AI$11,'Transactions (Dated)'!$C$2:$C$53,"Sell")</f>
        <v>0</v>
      </c>
      <c r="AJ489" s="40">
        <f ca="1">AJ488+SUMIFS('Transactions (Dated)'!$E$2:$E$53,'Transactions (Dated)'!$D$2:$D$53,'Share Values'!$X489,'Transactions (Dated)'!$B$2:$B$53,'Share Values'!AJ$11,'Transactions (Dated)'!$C$2:$C$53,"Buy")-SUMIFS('Transactions (Dated)'!$E$2:$E$53,'Transactions (Dated)'!$D$2:$D$53,'Share Values'!$X489,'Transactions (Dated)'!$B$2:$B$53,'Share Values'!AJ$11,'Transactions (Dated)'!$C$2:$C$53,"Sell")</f>
        <v>0</v>
      </c>
      <c r="AK489" s="40">
        <f ca="1">AK488+SUMIFS('Transactions (Dated)'!$E$2:$E$53,'Transactions (Dated)'!$D$2:$D$53,'Share Values'!$X489,'Transactions (Dated)'!$B$2:$B$53,'Share Values'!AK$11,'Transactions (Dated)'!$C$2:$C$53,"Buy")-SUMIFS('Transactions (Dated)'!$E$2:$E$53,'Transactions (Dated)'!$D$2:$D$53,'Share Values'!$X489,'Transactions (Dated)'!$B$2:$B$53,'Share Values'!AK$11,'Transactions (Dated)'!$C$2:$C$53,"Sell")</f>
        <v>0</v>
      </c>
      <c r="AL489" s="40">
        <f ca="1">AL488+SUMIFS('Transactions (Dated)'!$E$2:$E$53,'Transactions (Dated)'!$D$2:$D$53,'Share Values'!$X489,'Transactions (Dated)'!$B$2:$B$53,'Share Values'!AL$11,'Transactions (Dated)'!$C$2:$C$53,"Buy")-SUMIFS('Transactions (Dated)'!$E$2:$E$53,'Transactions (Dated)'!$D$2:$D$53,'Share Values'!$X489,'Transactions (Dated)'!$B$2:$B$53,'Share Values'!AL$11,'Transactions (Dated)'!$C$2:$C$53,"Sell")</f>
        <v>0</v>
      </c>
      <c r="AM489" s="40">
        <f ca="1">AM488+SUMIFS('Transactions (Dated)'!$E$2:$E$53,'Transactions (Dated)'!$D$2:$D$53,'Share Values'!$X489,'Transactions (Dated)'!$B$2:$B$53,'Share Values'!AM$11,'Transactions (Dated)'!$C$2:$C$53,"Buy")-SUMIFS('Transactions (Dated)'!$E$2:$E$53,'Transactions (Dated)'!$D$2:$D$53,'Share Values'!$X489,'Transactions (Dated)'!$B$2:$B$53,'Share Values'!AM$11,'Transactions (Dated)'!$C$2:$C$53,"Sell")</f>
        <v>0</v>
      </c>
      <c r="AN489" s="40">
        <f ca="1">AN488+SUMIFS('Transactions (Dated)'!$E$2:$E$53,'Transactions (Dated)'!$D$2:$D$53,'Share Values'!$X489,'Transactions (Dated)'!$B$2:$B$53,'Share Values'!AN$11,'Transactions (Dated)'!$C$2:$C$53,"Buy")-SUMIFS('Transactions (Dated)'!$E$2:$E$53,'Transactions (Dated)'!$D$2:$D$53,'Share Values'!$X489,'Transactions (Dated)'!$B$2:$B$53,'Share Values'!AN$11,'Transactions (Dated)'!$C$2:$C$53,"Sell")</f>
        <v>0</v>
      </c>
      <c r="AO489" s="40"/>
      <c r="AQ489" s="3">
        <f t="shared" si="193"/>
        <v>42607</v>
      </c>
      <c r="AR489" s="6">
        <f t="shared" ca="1" si="194"/>
        <v>47730</v>
      </c>
      <c r="AS489" s="6">
        <f t="shared" ca="1" si="195"/>
        <v>23250</v>
      </c>
      <c r="AT489" s="6">
        <f t="shared" ca="1" si="196"/>
        <v>570502.89</v>
      </c>
      <c r="AU489" s="6">
        <f t="shared" ca="1" si="197"/>
        <v>75888.12</v>
      </c>
      <c r="AV489" s="6">
        <f t="shared" ca="1" si="198"/>
        <v>22282.52</v>
      </c>
      <c r="AW489" s="6">
        <f t="shared" ca="1" si="199"/>
        <v>0</v>
      </c>
      <c r="AX489" s="6">
        <f t="shared" ca="1" si="200"/>
        <v>54665.000000000007</v>
      </c>
      <c r="AY489" s="6">
        <f t="shared" ca="1" si="201"/>
        <v>98838.96</v>
      </c>
      <c r="AZ489" s="6">
        <f t="shared" ca="1" si="202"/>
        <v>64249</v>
      </c>
      <c r="BA489" s="6">
        <f t="shared" ca="1" si="203"/>
        <v>0</v>
      </c>
      <c r="BB489" s="6">
        <f t="shared" ca="1" si="204"/>
        <v>0</v>
      </c>
      <c r="BC489" s="6">
        <f t="shared" ca="1" si="205"/>
        <v>0</v>
      </c>
      <c r="BD489" s="6">
        <f t="shared" ca="1" si="206"/>
        <v>0</v>
      </c>
      <c r="BE489" s="6">
        <f t="shared" ca="1" si="207"/>
        <v>0</v>
      </c>
      <c r="BF489" s="6">
        <f t="shared" ca="1" si="214"/>
        <v>0</v>
      </c>
      <c r="BG489" s="6">
        <f t="shared" ca="1" si="215"/>
        <v>0</v>
      </c>
      <c r="BH489" s="6"/>
      <c r="BJ489" s="4">
        <f t="shared" ca="1" si="208"/>
        <v>957406.49</v>
      </c>
      <c r="BL489" s="3">
        <f t="shared" si="209"/>
        <v>42607</v>
      </c>
      <c r="BM489" s="6">
        <f>BM488+SUMIFS('Transactions (Dated)'!G:G,'Transactions (Dated)'!D:D,'Share Values'!AQ489)</f>
        <v>64398.239999999991</v>
      </c>
      <c r="BN489" s="6">
        <f ca="1">BN488+SUMIFS('Transactions (Dated)'!$F:$F,'Transactions (Dated)'!$D:$D,$BL489,'Transactions (Dated)'!$B:$B,BN$11,'Transactions (Dated)'!$C:$C,"Dividend (paid to cash)")*Y489</f>
        <v>0</v>
      </c>
      <c r="BO489" s="6">
        <f ca="1">BO488+SUMIFS('Transactions (Dated)'!$F:$F,'Transactions (Dated)'!$D:$D,$BL489,'Transactions (Dated)'!$B:$B,BO$11,'Transactions (Dated)'!$C:$C,"Dividend (paid to cash)")*Z489</f>
        <v>2421.875</v>
      </c>
      <c r="BP489" s="6">
        <f ca="1">BP488+SUMIFS('Transactions (Dated)'!$F:$F,'Transactions (Dated)'!$D:$D,$BL489,'Transactions (Dated)'!$B:$B,BP$11,'Transactions (Dated)'!$C:$C,"Dividend (paid to cash)")*AA489</f>
        <v>44015.277000000002</v>
      </c>
      <c r="BQ489" s="6">
        <f ca="1">BQ488+SUMIFS('Transactions (Dated)'!$F:$F,'Transactions (Dated)'!$D:$D,$BL489,'Transactions (Dated)'!$B:$B,BQ$11,'Transactions (Dated)'!$C:$C,"Dividend (paid to cash)")*AB489</f>
        <v>482.46000000000004</v>
      </c>
      <c r="BR489" s="6">
        <f ca="1">BR488+SUMIFS('Transactions (Dated)'!$F:$F,'Transactions (Dated)'!$D:$D,$BL489,'Transactions (Dated)'!$B:$B,BR$11,'Transactions (Dated)'!$C:$C,"Dividend (paid to cash)")*AC489</f>
        <v>0</v>
      </c>
      <c r="BS489" s="6">
        <f ca="1">BS488+SUMIFS('Transactions (Dated)'!$F:$F,'Transactions (Dated)'!$D:$D,$BL489,'Transactions (Dated)'!$B:$B,BS$11,'Transactions (Dated)'!$C:$C,"Dividend (paid to cash)")*AD489</f>
        <v>0</v>
      </c>
      <c r="BT489" s="6">
        <f ca="1">BT488+SUMIFS('Transactions (Dated)'!$F:$F,'Transactions (Dated)'!$D:$D,$BL489,'Transactions (Dated)'!$B:$B,BT$11,'Transactions (Dated)'!$C:$C,"Dividend (paid to cash)")*AE489</f>
        <v>1740</v>
      </c>
      <c r="BU489" s="6">
        <f ca="1">BU488+SUMIFS('Transactions (Dated)'!$F:$F,'Transactions (Dated)'!$D:$D,$BL489,'Transactions (Dated)'!$B:$B,BU$11,'Transactions (Dated)'!$C:$C,"Dividend (paid to cash)")*AF489</f>
        <v>0</v>
      </c>
      <c r="BV489" s="6">
        <f ca="1">BV488+SUMIFS('Transactions (Dated)'!$F:$F,'Transactions (Dated)'!$D:$D,$BL489,'Transactions (Dated)'!$B:$B,BV$11,'Transactions (Dated)'!$C:$C,"Dividend (paid to cash)")*AG489</f>
        <v>0</v>
      </c>
      <c r="BW489" s="6">
        <f ca="1">BW488+SUMIFS('Transactions (Dated)'!$F:$F,'Transactions (Dated)'!$D:$D,$BL489,'Transactions (Dated)'!$B:$B,BW$11,'Transactions (Dated)'!$C:$C,"Dividend (paid to cash)")*AH489</f>
        <v>0</v>
      </c>
      <c r="BX489" s="6">
        <f ca="1">BX488+SUMIFS('Transactions (Dated)'!$F:$F,'Transactions (Dated)'!$D:$D,$BL489,'Transactions (Dated)'!$B:$B,BX$11,'Transactions (Dated)'!$C:$C,"Dividend (paid to cash)")*AI489</f>
        <v>0</v>
      </c>
      <c r="BY489" s="6">
        <f ca="1">BY488+SUMIFS('Transactions (Dated)'!$F:$F,'Transactions (Dated)'!$D:$D,$BL489,'Transactions (Dated)'!$B:$B,BY$11,'Transactions (Dated)'!$C:$C,"Dividend (paid to cash)")*AJ489</f>
        <v>0</v>
      </c>
      <c r="BZ489" s="6">
        <f ca="1">BZ488+SUMIFS('Transactions (Dated)'!$F:$F,'Transactions (Dated)'!$D:$D,$BL489,'Transactions (Dated)'!$B:$B,BZ$11,'Transactions (Dated)'!$C:$C,"Dividend (paid to cash)")*AK489</f>
        <v>0</v>
      </c>
      <c r="CA489" s="6">
        <f ca="1">CA488+SUMIFS('Transactions (Dated)'!$F:$F,'Transactions (Dated)'!$D:$D,$BL489,'Transactions (Dated)'!$B:$B,CA$11,'Transactions (Dated)'!$C:$C,"Dividend (paid to cash)")*AL489</f>
        <v>0</v>
      </c>
      <c r="CB489" s="6">
        <v>0</v>
      </c>
      <c r="CC489" s="6">
        <v>0</v>
      </c>
      <c r="CD489" s="6"/>
      <c r="CF489" s="6">
        <f t="shared" ca="1" si="216"/>
        <v>113057.852</v>
      </c>
      <c r="CH489" s="3">
        <f t="shared" si="217"/>
        <v>42607</v>
      </c>
      <c r="CI489" s="4">
        <f t="shared" ca="1" si="210"/>
        <v>957406.49</v>
      </c>
      <c r="CJ489" s="4">
        <f t="shared" ca="1" si="211"/>
        <v>113057.852</v>
      </c>
      <c r="CL489" s="4">
        <f t="shared" ca="1" si="212"/>
        <v>1070464.3419999999</v>
      </c>
    </row>
    <row r="490" spans="2:90" x14ac:dyDescent="0.15">
      <c r="B490" s="3">
        <f t="shared" si="213"/>
        <v>42608</v>
      </c>
      <c r="C490" s="2">
        <v>14639.9</v>
      </c>
      <c r="E490" s="70">
        <v>42608</v>
      </c>
      <c r="F490" s="69">
        <v>10.38</v>
      </c>
      <c r="G490" s="69">
        <v>2.38</v>
      </c>
      <c r="H490" s="69">
        <v>19.79</v>
      </c>
      <c r="I490" s="69">
        <v>40.369999999999997</v>
      </c>
      <c r="J490" s="69">
        <v>9.34</v>
      </c>
      <c r="K490" s="69">
        <v>14.16</v>
      </c>
      <c r="L490" s="69">
        <v>18.91</v>
      </c>
      <c r="M490" s="69">
        <v>7.11</v>
      </c>
      <c r="N490" s="69">
        <v>9.4499999999999993</v>
      </c>
      <c r="O490" s="69">
        <v>10.166700000000001</v>
      </c>
      <c r="P490" s="69">
        <v>22.73</v>
      </c>
      <c r="Q490" s="69">
        <v>1.17</v>
      </c>
      <c r="R490" s="69">
        <v>5.63</v>
      </c>
      <c r="S490" s="69">
        <v>42.22</v>
      </c>
      <c r="T490" s="69"/>
      <c r="U490">
        <v>42.22</v>
      </c>
      <c r="V490" s="4"/>
      <c r="X490" s="3">
        <f t="shared" si="192"/>
        <v>42608</v>
      </c>
      <c r="Y490" s="40">
        <f ca="1">Y489+SUMIFS('Transactions (Dated)'!$E$2:$E$53,'Transactions (Dated)'!$D$2:$D$53,'Share Values'!$X490,'Transactions (Dated)'!$B$2:$B$53,'Share Values'!Y$11,'Transactions (Dated)'!$C$2:$C$53,"Buy")-SUMIFS('Transactions (Dated)'!$E$2:$E$53,'Transactions (Dated)'!$D$2:$D$53,'Share Values'!$X490,'Transactions (Dated)'!$B$2:$B$53,'Share Values'!Y$11,'Transactions (Dated)'!$C$2:$C$53,"Sell")</f>
        <v>4625</v>
      </c>
      <c r="Z490" s="40">
        <f ca="1">Z489+SUMIFS('Transactions (Dated)'!$E$2:$E$53,'Transactions (Dated)'!$D$2:$D$53,'Share Values'!$X490,'Transactions (Dated)'!$B$2:$B$53,'Share Values'!Z$11,'Transactions (Dated)'!$C$2:$C$53,"Buy")-SUMIFS('Transactions (Dated)'!$E$2:$E$53,'Transactions (Dated)'!$D$2:$D$53,'Share Values'!$X490,'Transactions (Dated)'!$B$2:$B$53,'Share Values'!Z$11,'Transactions (Dated)'!$C$2:$C$53,"Sell")</f>
        <v>9375</v>
      </c>
      <c r="AA490" s="40">
        <f ca="1">AA489+SUMIFS('Transactions (Dated)'!$E$2:$E$53,'Transactions (Dated)'!$D$2:$D$53,'Share Values'!$X490,'Transactions (Dated)'!$B$2:$B$53,'Share Values'!AA$11,'Transactions (Dated)'!$C$2:$C$53,"Buy")-SUMIFS('Transactions (Dated)'!$E$2:$E$53,'Transactions (Dated)'!$D$2:$D$53,'Share Values'!$X490,'Transactions (Dated)'!$B$2:$B$53,'Share Values'!AA$11,'Transactions (Dated)'!$C$2:$C$53,"Sell")</f>
        <v>28857</v>
      </c>
      <c r="AB490" s="40">
        <f ca="1">AB489+SUMIFS('Transactions (Dated)'!$E$2:$E$53,'Transactions (Dated)'!$D$2:$D$53,'Share Values'!$X490,'Transactions (Dated)'!$B$2:$B$53,'Share Values'!AB$11,'Transactions (Dated)'!$C$2:$C$53,"Buy")-SUMIFS('Transactions (Dated)'!$E$2:$E$53,'Transactions (Dated)'!$D$2:$D$53,'Share Values'!$X490,'Transactions (Dated)'!$B$2:$B$53,'Share Values'!AB$11,'Transactions (Dated)'!$C$2:$C$53,"Sell")</f>
        <v>1892</v>
      </c>
      <c r="AC490" s="40">
        <f ca="1">AC489+SUMIFS('Transactions (Dated)'!$E$2:$E$53,'Transactions (Dated)'!$D$2:$D$53,'Share Values'!$X490,'Transactions (Dated)'!$B$2:$B$53,'Share Values'!AC$11,'Transactions (Dated)'!$C$2:$C$53,"Buy")-SUMIFS('Transactions (Dated)'!$E$2:$E$53,'Transactions (Dated)'!$D$2:$D$53,'Share Values'!$X490,'Transactions (Dated)'!$B$2:$B$53,'Share Values'!AC$11,'Transactions (Dated)'!$C$2:$C$53,"Sell")</f>
        <v>2348</v>
      </c>
      <c r="AD490" s="40">
        <f ca="1">AD489+SUMIFS('Transactions (Dated)'!$E$2:$E$53,'Transactions (Dated)'!$D$2:$D$53,'Share Values'!$X490,'Transactions (Dated)'!$B$2:$B$53,'Share Values'!AD$11,'Transactions (Dated)'!$C$2:$C$53,"Buy")-SUMIFS('Transactions (Dated)'!$E$2:$E$53,'Transactions (Dated)'!$D$2:$D$53,'Share Values'!$X490,'Transactions (Dated)'!$B$2:$B$53,'Share Values'!AD$11,'Transactions (Dated)'!$C$2:$C$53,"Sell")</f>
        <v>0</v>
      </c>
      <c r="AE490" s="40">
        <f ca="1">AE489+SUMIFS('Transactions (Dated)'!$E$2:$E$53,'Transactions (Dated)'!$D$2:$D$53,'Share Values'!$X490,'Transactions (Dated)'!$B$2:$B$53,'Share Values'!AE$11,'Transactions (Dated)'!$C$2:$C$53,"Buy")-SUMIFS('Transactions (Dated)'!$E$2:$E$53,'Transactions (Dated)'!$D$2:$D$53,'Share Values'!$X490,'Transactions (Dated)'!$B$2:$B$53,'Share Values'!AE$11,'Transactions (Dated)'!$C$2:$C$53,"Sell")</f>
        <v>2900</v>
      </c>
      <c r="AF490" s="40">
        <f ca="1">AF489+SUMIFS('Transactions (Dated)'!$E$2:$E$53,'Transactions (Dated)'!$D$2:$D$53,'Share Values'!$X490,'Transactions (Dated)'!$B$2:$B$53,'Share Values'!AF$11,'Transactions (Dated)'!$C$2:$C$53,"Buy")-SUMIFS('Transactions (Dated)'!$E$2:$E$53,'Transactions (Dated)'!$D$2:$D$53,'Share Values'!$X490,'Transactions (Dated)'!$B$2:$B$53,'Share Values'!AF$11,'Transactions (Dated)'!$C$2:$C$53,"Sell")</f>
        <v>14201</v>
      </c>
      <c r="AG490" s="40">
        <f ca="1">AG489+SUMIFS('Transactions (Dated)'!$E$2:$E$53,'Transactions (Dated)'!$D$2:$D$53,'Share Values'!$X490,'Transactions (Dated)'!$B$2:$B$53,'Share Values'!AG$11,'Transactions (Dated)'!$C$2:$C$53,"Buy")-SUMIFS('Transactions (Dated)'!$E$2:$E$53,'Transactions (Dated)'!$D$2:$D$53,'Share Values'!$X490,'Transactions (Dated)'!$B$2:$B$53,'Share Values'!AG$11,'Transactions (Dated)'!$C$2:$C$53,"Sell")</f>
        <v>6835</v>
      </c>
      <c r="AH490" s="40">
        <f ca="1">AH489+SUMIFS('Transactions (Dated)'!$E$2:$E$53,'Transactions (Dated)'!$D$2:$D$53,'Share Values'!$X490,'Transactions (Dated)'!$B$2:$B$53,'Share Values'!AH$11,'Transactions (Dated)'!$C$2:$C$53,"Buy")-SUMIFS('Transactions (Dated)'!$E$2:$E$53,'Transactions (Dated)'!$D$2:$D$53,'Share Values'!$X490,'Transactions (Dated)'!$B$2:$B$53,'Share Values'!AH$11,'Transactions (Dated)'!$C$2:$C$53,"Sell")</f>
        <v>0</v>
      </c>
      <c r="AI490" s="40">
        <f ca="1">AI489+SUMIFS('Transactions (Dated)'!$E$2:$E$53,'Transactions (Dated)'!$D$2:$D$53,'Share Values'!$X490,'Transactions (Dated)'!$B$2:$B$53,'Share Values'!AI$11,'Transactions (Dated)'!$C$2:$C$53,"Buy")-SUMIFS('Transactions (Dated)'!$E$2:$E$53,'Transactions (Dated)'!$D$2:$D$53,'Share Values'!$X490,'Transactions (Dated)'!$B$2:$B$53,'Share Values'!AI$11,'Transactions (Dated)'!$C$2:$C$53,"Sell")</f>
        <v>0</v>
      </c>
      <c r="AJ490" s="40">
        <f ca="1">AJ489+SUMIFS('Transactions (Dated)'!$E$2:$E$53,'Transactions (Dated)'!$D$2:$D$53,'Share Values'!$X490,'Transactions (Dated)'!$B$2:$B$53,'Share Values'!AJ$11,'Transactions (Dated)'!$C$2:$C$53,"Buy")-SUMIFS('Transactions (Dated)'!$E$2:$E$53,'Transactions (Dated)'!$D$2:$D$53,'Share Values'!$X490,'Transactions (Dated)'!$B$2:$B$53,'Share Values'!AJ$11,'Transactions (Dated)'!$C$2:$C$53,"Sell")</f>
        <v>0</v>
      </c>
      <c r="AK490" s="40">
        <f ca="1">AK489+SUMIFS('Transactions (Dated)'!$E$2:$E$53,'Transactions (Dated)'!$D$2:$D$53,'Share Values'!$X490,'Transactions (Dated)'!$B$2:$B$53,'Share Values'!AK$11,'Transactions (Dated)'!$C$2:$C$53,"Buy")-SUMIFS('Transactions (Dated)'!$E$2:$E$53,'Transactions (Dated)'!$D$2:$D$53,'Share Values'!$X490,'Transactions (Dated)'!$B$2:$B$53,'Share Values'!AK$11,'Transactions (Dated)'!$C$2:$C$53,"Sell")</f>
        <v>0</v>
      </c>
      <c r="AL490" s="40">
        <f ca="1">AL489+SUMIFS('Transactions (Dated)'!$E$2:$E$53,'Transactions (Dated)'!$D$2:$D$53,'Share Values'!$X490,'Transactions (Dated)'!$B$2:$B$53,'Share Values'!AL$11,'Transactions (Dated)'!$C$2:$C$53,"Buy")-SUMIFS('Transactions (Dated)'!$E$2:$E$53,'Transactions (Dated)'!$D$2:$D$53,'Share Values'!$X490,'Transactions (Dated)'!$B$2:$B$53,'Share Values'!AL$11,'Transactions (Dated)'!$C$2:$C$53,"Sell")</f>
        <v>0</v>
      </c>
      <c r="AM490" s="40">
        <f ca="1">AM489+SUMIFS('Transactions (Dated)'!$E$2:$E$53,'Transactions (Dated)'!$D$2:$D$53,'Share Values'!$X490,'Transactions (Dated)'!$B$2:$B$53,'Share Values'!AM$11,'Transactions (Dated)'!$C$2:$C$53,"Buy")-SUMIFS('Transactions (Dated)'!$E$2:$E$53,'Transactions (Dated)'!$D$2:$D$53,'Share Values'!$X490,'Transactions (Dated)'!$B$2:$B$53,'Share Values'!AM$11,'Transactions (Dated)'!$C$2:$C$53,"Sell")</f>
        <v>0</v>
      </c>
      <c r="AN490" s="40">
        <f ca="1">AN489+SUMIFS('Transactions (Dated)'!$E$2:$E$53,'Transactions (Dated)'!$D$2:$D$53,'Share Values'!$X490,'Transactions (Dated)'!$B$2:$B$53,'Share Values'!AN$11,'Transactions (Dated)'!$C$2:$C$53,"Buy")-SUMIFS('Transactions (Dated)'!$E$2:$E$53,'Transactions (Dated)'!$D$2:$D$53,'Share Values'!$X490,'Transactions (Dated)'!$B$2:$B$53,'Share Values'!AN$11,'Transactions (Dated)'!$C$2:$C$53,"Sell")</f>
        <v>0</v>
      </c>
      <c r="AO490" s="40"/>
      <c r="AQ490" s="3">
        <f t="shared" si="193"/>
        <v>42608</v>
      </c>
      <c r="AR490" s="6">
        <f t="shared" ca="1" si="194"/>
        <v>48007.5</v>
      </c>
      <c r="AS490" s="6">
        <f t="shared" ca="1" si="195"/>
        <v>22312.5</v>
      </c>
      <c r="AT490" s="6">
        <f t="shared" ca="1" si="196"/>
        <v>571080.03</v>
      </c>
      <c r="AU490" s="6">
        <f t="shared" ca="1" si="197"/>
        <v>76380.039999999994</v>
      </c>
      <c r="AV490" s="6">
        <f t="shared" ca="1" si="198"/>
        <v>21930.32</v>
      </c>
      <c r="AW490" s="6">
        <f t="shared" ca="1" si="199"/>
        <v>0</v>
      </c>
      <c r="AX490" s="6">
        <f t="shared" ca="1" si="200"/>
        <v>54839</v>
      </c>
      <c r="AY490" s="6">
        <f t="shared" ca="1" si="201"/>
        <v>100969.11</v>
      </c>
      <c r="AZ490" s="6">
        <f t="shared" ca="1" si="202"/>
        <v>64590.749999999993</v>
      </c>
      <c r="BA490" s="6">
        <f t="shared" ca="1" si="203"/>
        <v>0</v>
      </c>
      <c r="BB490" s="6">
        <f t="shared" ca="1" si="204"/>
        <v>0</v>
      </c>
      <c r="BC490" s="6">
        <f t="shared" ca="1" si="205"/>
        <v>0</v>
      </c>
      <c r="BD490" s="6">
        <f t="shared" ca="1" si="206"/>
        <v>0</v>
      </c>
      <c r="BE490" s="6">
        <f t="shared" ca="1" si="207"/>
        <v>0</v>
      </c>
      <c r="BF490" s="6">
        <f t="shared" ca="1" si="214"/>
        <v>0</v>
      </c>
      <c r="BG490" s="6">
        <f t="shared" ca="1" si="215"/>
        <v>0</v>
      </c>
      <c r="BH490" s="6"/>
      <c r="BJ490" s="4">
        <f t="shared" ca="1" si="208"/>
        <v>960109.25</v>
      </c>
      <c r="BL490" s="3">
        <f t="shared" si="209"/>
        <v>42608</v>
      </c>
      <c r="BM490" s="6">
        <f>BM489+SUMIFS('Transactions (Dated)'!G:G,'Transactions (Dated)'!D:D,'Share Values'!AQ490)</f>
        <v>64398.239999999991</v>
      </c>
      <c r="BN490" s="6">
        <f ca="1">BN489+SUMIFS('Transactions (Dated)'!$F:$F,'Transactions (Dated)'!$D:$D,$BL490,'Transactions (Dated)'!$B:$B,BN$11,'Transactions (Dated)'!$C:$C,"Dividend (paid to cash)")*Y490</f>
        <v>0</v>
      </c>
      <c r="BO490" s="6">
        <f ca="1">BO489+SUMIFS('Transactions (Dated)'!$F:$F,'Transactions (Dated)'!$D:$D,$BL490,'Transactions (Dated)'!$B:$B,BO$11,'Transactions (Dated)'!$C:$C,"Dividend (paid to cash)")*Z490</f>
        <v>2421.875</v>
      </c>
      <c r="BP490" s="6">
        <f ca="1">BP489+SUMIFS('Transactions (Dated)'!$F:$F,'Transactions (Dated)'!$D:$D,$BL490,'Transactions (Dated)'!$B:$B,BP$11,'Transactions (Dated)'!$C:$C,"Dividend (paid to cash)")*AA490</f>
        <v>44015.277000000002</v>
      </c>
      <c r="BQ490" s="6">
        <f ca="1">BQ489+SUMIFS('Transactions (Dated)'!$F:$F,'Transactions (Dated)'!$D:$D,$BL490,'Transactions (Dated)'!$B:$B,BQ$11,'Transactions (Dated)'!$C:$C,"Dividend (paid to cash)")*AB490</f>
        <v>482.46000000000004</v>
      </c>
      <c r="BR490" s="6">
        <f ca="1">BR489+SUMIFS('Transactions (Dated)'!$F:$F,'Transactions (Dated)'!$D:$D,$BL490,'Transactions (Dated)'!$B:$B,BR$11,'Transactions (Dated)'!$C:$C,"Dividend (paid to cash)")*AC490</f>
        <v>0</v>
      </c>
      <c r="BS490" s="6">
        <f ca="1">BS489+SUMIFS('Transactions (Dated)'!$F:$F,'Transactions (Dated)'!$D:$D,$BL490,'Transactions (Dated)'!$B:$B,BS$11,'Transactions (Dated)'!$C:$C,"Dividend (paid to cash)")*AD490</f>
        <v>0</v>
      </c>
      <c r="BT490" s="6">
        <f ca="1">BT489+SUMIFS('Transactions (Dated)'!$F:$F,'Transactions (Dated)'!$D:$D,$BL490,'Transactions (Dated)'!$B:$B,BT$11,'Transactions (Dated)'!$C:$C,"Dividend (paid to cash)")*AE490</f>
        <v>1740</v>
      </c>
      <c r="BU490" s="6">
        <f ca="1">BU489+SUMIFS('Transactions (Dated)'!$F:$F,'Transactions (Dated)'!$D:$D,$BL490,'Transactions (Dated)'!$B:$B,BU$11,'Transactions (Dated)'!$C:$C,"Dividend (paid to cash)")*AF490</f>
        <v>0</v>
      </c>
      <c r="BV490" s="6">
        <f ca="1">BV489+SUMIFS('Transactions (Dated)'!$F:$F,'Transactions (Dated)'!$D:$D,$BL490,'Transactions (Dated)'!$B:$B,BV$11,'Transactions (Dated)'!$C:$C,"Dividend (paid to cash)")*AG490</f>
        <v>0</v>
      </c>
      <c r="BW490" s="6">
        <f ca="1">BW489+SUMIFS('Transactions (Dated)'!$F:$F,'Transactions (Dated)'!$D:$D,$BL490,'Transactions (Dated)'!$B:$B,BW$11,'Transactions (Dated)'!$C:$C,"Dividend (paid to cash)")*AH490</f>
        <v>0</v>
      </c>
      <c r="BX490" s="6">
        <f ca="1">BX489+SUMIFS('Transactions (Dated)'!$F:$F,'Transactions (Dated)'!$D:$D,$BL490,'Transactions (Dated)'!$B:$B,BX$11,'Transactions (Dated)'!$C:$C,"Dividend (paid to cash)")*AI490</f>
        <v>0</v>
      </c>
      <c r="BY490" s="6">
        <f ca="1">BY489+SUMIFS('Transactions (Dated)'!$F:$F,'Transactions (Dated)'!$D:$D,$BL490,'Transactions (Dated)'!$B:$B,BY$11,'Transactions (Dated)'!$C:$C,"Dividend (paid to cash)")*AJ490</f>
        <v>0</v>
      </c>
      <c r="BZ490" s="6">
        <f ca="1">BZ489+SUMIFS('Transactions (Dated)'!$F:$F,'Transactions (Dated)'!$D:$D,$BL490,'Transactions (Dated)'!$B:$B,BZ$11,'Transactions (Dated)'!$C:$C,"Dividend (paid to cash)")*AK490</f>
        <v>0</v>
      </c>
      <c r="CA490" s="6">
        <f ca="1">CA489+SUMIFS('Transactions (Dated)'!$F:$F,'Transactions (Dated)'!$D:$D,$BL490,'Transactions (Dated)'!$B:$B,CA$11,'Transactions (Dated)'!$C:$C,"Dividend (paid to cash)")*AL490</f>
        <v>0</v>
      </c>
      <c r="CB490" s="6">
        <v>0</v>
      </c>
      <c r="CC490" s="6">
        <v>0</v>
      </c>
      <c r="CD490" s="6"/>
      <c r="CF490" s="6">
        <f t="shared" ca="1" si="216"/>
        <v>113057.852</v>
      </c>
      <c r="CH490" s="3">
        <f t="shared" si="217"/>
        <v>42608</v>
      </c>
      <c r="CI490" s="4">
        <f t="shared" ca="1" si="210"/>
        <v>960109.25</v>
      </c>
      <c r="CJ490" s="4">
        <f t="shared" ca="1" si="211"/>
        <v>113057.852</v>
      </c>
      <c r="CL490" s="4">
        <f t="shared" ca="1" si="212"/>
        <v>1073167.102</v>
      </c>
    </row>
    <row r="491" spans="2:90" x14ac:dyDescent="0.15">
      <c r="B491" s="3">
        <f t="shared" si="213"/>
        <v>42611</v>
      </c>
      <c r="C491" s="2">
        <v>14682</v>
      </c>
      <c r="E491" s="70">
        <v>42611</v>
      </c>
      <c r="F491" s="69">
        <v>10.31</v>
      </c>
      <c r="G491" s="69">
        <v>2.39</v>
      </c>
      <c r="H491" s="69">
        <v>19.86</v>
      </c>
      <c r="I491" s="69">
        <v>40.03</v>
      </c>
      <c r="J491" s="69">
        <v>9.16</v>
      </c>
      <c r="K491" s="69">
        <v>14.29</v>
      </c>
      <c r="L491" s="69">
        <v>18.89</v>
      </c>
      <c r="M491" s="69">
        <v>7.3</v>
      </c>
      <c r="N491" s="69">
        <v>9.1999999999999993</v>
      </c>
      <c r="O491" s="69">
        <v>10.166700000000001</v>
      </c>
      <c r="P491" s="69">
        <v>22.89</v>
      </c>
      <c r="Q491" s="69">
        <v>1.1599999999999999</v>
      </c>
      <c r="R491" s="69">
        <v>5.65</v>
      </c>
      <c r="S491" s="69">
        <v>42.11</v>
      </c>
      <c r="T491" s="69"/>
      <c r="U491">
        <v>42.11</v>
      </c>
      <c r="V491" s="4"/>
      <c r="X491" s="3">
        <f t="shared" si="192"/>
        <v>42611</v>
      </c>
      <c r="Y491" s="40">
        <f ca="1">Y490+SUMIFS('Transactions (Dated)'!$E$2:$E$53,'Transactions (Dated)'!$D$2:$D$53,'Share Values'!$X491,'Transactions (Dated)'!$B$2:$B$53,'Share Values'!Y$11,'Transactions (Dated)'!$C$2:$C$53,"Buy")-SUMIFS('Transactions (Dated)'!$E$2:$E$53,'Transactions (Dated)'!$D$2:$D$53,'Share Values'!$X491,'Transactions (Dated)'!$B$2:$B$53,'Share Values'!Y$11,'Transactions (Dated)'!$C$2:$C$53,"Sell")</f>
        <v>4625</v>
      </c>
      <c r="Z491" s="40">
        <f ca="1">Z490+SUMIFS('Transactions (Dated)'!$E$2:$E$53,'Transactions (Dated)'!$D$2:$D$53,'Share Values'!$X491,'Transactions (Dated)'!$B$2:$B$53,'Share Values'!Z$11,'Transactions (Dated)'!$C$2:$C$53,"Buy")-SUMIFS('Transactions (Dated)'!$E$2:$E$53,'Transactions (Dated)'!$D$2:$D$53,'Share Values'!$X491,'Transactions (Dated)'!$B$2:$B$53,'Share Values'!Z$11,'Transactions (Dated)'!$C$2:$C$53,"Sell")</f>
        <v>9375</v>
      </c>
      <c r="AA491" s="40">
        <f ca="1">AA490+SUMIFS('Transactions (Dated)'!$E$2:$E$53,'Transactions (Dated)'!$D$2:$D$53,'Share Values'!$X491,'Transactions (Dated)'!$B$2:$B$53,'Share Values'!AA$11,'Transactions (Dated)'!$C$2:$C$53,"Buy")-SUMIFS('Transactions (Dated)'!$E$2:$E$53,'Transactions (Dated)'!$D$2:$D$53,'Share Values'!$X491,'Transactions (Dated)'!$B$2:$B$53,'Share Values'!AA$11,'Transactions (Dated)'!$C$2:$C$53,"Sell")</f>
        <v>28857</v>
      </c>
      <c r="AB491" s="40">
        <f ca="1">AB490+SUMIFS('Transactions (Dated)'!$E$2:$E$53,'Transactions (Dated)'!$D$2:$D$53,'Share Values'!$X491,'Transactions (Dated)'!$B$2:$B$53,'Share Values'!AB$11,'Transactions (Dated)'!$C$2:$C$53,"Buy")-SUMIFS('Transactions (Dated)'!$E$2:$E$53,'Transactions (Dated)'!$D$2:$D$53,'Share Values'!$X491,'Transactions (Dated)'!$B$2:$B$53,'Share Values'!AB$11,'Transactions (Dated)'!$C$2:$C$53,"Sell")</f>
        <v>1892</v>
      </c>
      <c r="AC491" s="40">
        <f ca="1">AC490+SUMIFS('Transactions (Dated)'!$E$2:$E$53,'Transactions (Dated)'!$D$2:$D$53,'Share Values'!$X491,'Transactions (Dated)'!$B$2:$B$53,'Share Values'!AC$11,'Transactions (Dated)'!$C$2:$C$53,"Buy")-SUMIFS('Transactions (Dated)'!$E$2:$E$53,'Transactions (Dated)'!$D$2:$D$53,'Share Values'!$X491,'Transactions (Dated)'!$B$2:$B$53,'Share Values'!AC$11,'Transactions (Dated)'!$C$2:$C$53,"Sell")</f>
        <v>2348</v>
      </c>
      <c r="AD491" s="40">
        <f ca="1">AD490+SUMIFS('Transactions (Dated)'!$E$2:$E$53,'Transactions (Dated)'!$D$2:$D$53,'Share Values'!$X491,'Transactions (Dated)'!$B$2:$B$53,'Share Values'!AD$11,'Transactions (Dated)'!$C$2:$C$53,"Buy")-SUMIFS('Transactions (Dated)'!$E$2:$E$53,'Transactions (Dated)'!$D$2:$D$53,'Share Values'!$X491,'Transactions (Dated)'!$B$2:$B$53,'Share Values'!AD$11,'Transactions (Dated)'!$C$2:$C$53,"Sell")</f>
        <v>0</v>
      </c>
      <c r="AE491" s="40">
        <f ca="1">AE490+SUMIFS('Transactions (Dated)'!$E$2:$E$53,'Transactions (Dated)'!$D$2:$D$53,'Share Values'!$X491,'Transactions (Dated)'!$B$2:$B$53,'Share Values'!AE$11,'Transactions (Dated)'!$C$2:$C$53,"Buy")-SUMIFS('Transactions (Dated)'!$E$2:$E$53,'Transactions (Dated)'!$D$2:$D$53,'Share Values'!$X491,'Transactions (Dated)'!$B$2:$B$53,'Share Values'!AE$11,'Transactions (Dated)'!$C$2:$C$53,"Sell")</f>
        <v>2900</v>
      </c>
      <c r="AF491" s="40">
        <f ca="1">AF490+SUMIFS('Transactions (Dated)'!$E$2:$E$53,'Transactions (Dated)'!$D$2:$D$53,'Share Values'!$X491,'Transactions (Dated)'!$B$2:$B$53,'Share Values'!AF$11,'Transactions (Dated)'!$C$2:$C$53,"Buy")-SUMIFS('Transactions (Dated)'!$E$2:$E$53,'Transactions (Dated)'!$D$2:$D$53,'Share Values'!$X491,'Transactions (Dated)'!$B$2:$B$53,'Share Values'!AF$11,'Transactions (Dated)'!$C$2:$C$53,"Sell")</f>
        <v>14201</v>
      </c>
      <c r="AG491" s="40">
        <f ca="1">AG490+SUMIFS('Transactions (Dated)'!$E$2:$E$53,'Transactions (Dated)'!$D$2:$D$53,'Share Values'!$X491,'Transactions (Dated)'!$B$2:$B$53,'Share Values'!AG$11,'Transactions (Dated)'!$C$2:$C$53,"Buy")-SUMIFS('Transactions (Dated)'!$E$2:$E$53,'Transactions (Dated)'!$D$2:$D$53,'Share Values'!$X491,'Transactions (Dated)'!$B$2:$B$53,'Share Values'!AG$11,'Transactions (Dated)'!$C$2:$C$53,"Sell")</f>
        <v>6835</v>
      </c>
      <c r="AH491" s="40">
        <f ca="1">AH490+SUMIFS('Transactions (Dated)'!$E$2:$E$53,'Transactions (Dated)'!$D$2:$D$53,'Share Values'!$X491,'Transactions (Dated)'!$B$2:$B$53,'Share Values'!AH$11,'Transactions (Dated)'!$C$2:$C$53,"Buy")-SUMIFS('Transactions (Dated)'!$E$2:$E$53,'Transactions (Dated)'!$D$2:$D$53,'Share Values'!$X491,'Transactions (Dated)'!$B$2:$B$53,'Share Values'!AH$11,'Transactions (Dated)'!$C$2:$C$53,"Sell")</f>
        <v>0</v>
      </c>
      <c r="AI491" s="40">
        <f ca="1">AI490+SUMIFS('Transactions (Dated)'!$E$2:$E$53,'Transactions (Dated)'!$D$2:$D$53,'Share Values'!$X491,'Transactions (Dated)'!$B$2:$B$53,'Share Values'!AI$11,'Transactions (Dated)'!$C$2:$C$53,"Buy")-SUMIFS('Transactions (Dated)'!$E$2:$E$53,'Transactions (Dated)'!$D$2:$D$53,'Share Values'!$X491,'Transactions (Dated)'!$B$2:$B$53,'Share Values'!AI$11,'Transactions (Dated)'!$C$2:$C$53,"Sell")</f>
        <v>0</v>
      </c>
      <c r="AJ491" s="40">
        <f ca="1">AJ490+SUMIFS('Transactions (Dated)'!$E$2:$E$53,'Transactions (Dated)'!$D$2:$D$53,'Share Values'!$X491,'Transactions (Dated)'!$B$2:$B$53,'Share Values'!AJ$11,'Transactions (Dated)'!$C$2:$C$53,"Buy")-SUMIFS('Transactions (Dated)'!$E$2:$E$53,'Transactions (Dated)'!$D$2:$D$53,'Share Values'!$X491,'Transactions (Dated)'!$B$2:$B$53,'Share Values'!AJ$11,'Transactions (Dated)'!$C$2:$C$53,"Sell")</f>
        <v>0</v>
      </c>
      <c r="AK491" s="40">
        <f ca="1">AK490+SUMIFS('Transactions (Dated)'!$E$2:$E$53,'Transactions (Dated)'!$D$2:$D$53,'Share Values'!$X491,'Transactions (Dated)'!$B$2:$B$53,'Share Values'!AK$11,'Transactions (Dated)'!$C$2:$C$53,"Buy")-SUMIFS('Transactions (Dated)'!$E$2:$E$53,'Transactions (Dated)'!$D$2:$D$53,'Share Values'!$X491,'Transactions (Dated)'!$B$2:$B$53,'Share Values'!AK$11,'Transactions (Dated)'!$C$2:$C$53,"Sell")</f>
        <v>0</v>
      </c>
      <c r="AL491" s="40">
        <f ca="1">AL490+SUMIFS('Transactions (Dated)'!$E$2:$E$53,'Transactions (Dated)'!$D$2:$D$53,'Share Values'!$X491,'Transactions (Dated)'!$B$2:$B$53,'Share Values'!AL$11,'Transactions (Dated)'!$C$2:$C$53,"Buy")-SUMIFS('Transactions (Dated)'!$E$2:$E$53,'Transactions (Dated)'!$D$2:$D$53,'Share Values'!$X491,'Transactions (Dated)'!$B$2:$B$53,'Share Values'!AL$11,'Transactions (Dated)'!$C$2:$C$53,"Sell")</f>
        <v>0</v>
      </c>
      <c r="AM491" s="40">
        <f ca="1">AM490+SUMIFS('Transactions (Dated)'!$E$2:$E$53,'Transactions (Dated)'!$D$2:$D$53,'Share Values'!$X491,'Transactions (Dated)'!$B$2:$B$53,'Share Values'!AM$11,'Transactions (Dated)'!$C$2:$C$53,"Buy")-SUMIFS('Transactions (Dated)'!$E$2:$E$53,'Transactions (Dated)'!$D$2:$D$53,'Share Values'!$X491,'Transactions (Dated)'!$B$2:$B$53,'Share Values'!AM$11,'Transactions (Dated)'!$C$2:$C$53,"Sell")</f>
        <v>0</v>
      </c>
      <c r="AN491" s="40">
        <f ca="1">AN490+SUMIFS('Transactions (Dated)'!$E$2:$E$53,'Transactions (Dated)'!$D$2:$D$53,'Share Values'!$X491,'Transactions (Dated)'!$B$2:$B$53,'Share Values'!AN$11,'Transactions (Dated)'!$C$2:$C$53,"Buy")-SUMIFS('Transactions (Dated)'!$E$2:$E$53,'Transactions (Dated)'!$D$2:$D$53,'Share Values'!$X491,'Transactions (Dated)'!$B$2:$B$53,'Share Values'!AN$11,'Transactions (Dated)'!$C$2:$C$53,"Sell")</f>
        <v>0</v>
      </c>
      <c r="AO491" s="40"/>
      <c r="AQ491" s="3">
        <f t="shared" si="193"/>
        <v>42611</v>
      </c>
      <c r="AR491" s="6">
        <f t="shared" ca="1" si="194"/>
        <v>47683.75</v>
      </c>
      <c r="AS491" s="6">
        <f t="shared" ca="1" si="195"/>
        <v>22406.25</v>
      </c>
      <c r="AT491" s="6">
        <f t="shared" ca="1" si="196"/>
        <v>573100.02</v>
      </c>
      <c r="AU491" s="6">
        <f t="shared" ca="1" si="197"/>
        <v>75736.760000000009</v>
      </c>
      <c r="AV491" s="6">
        <f t="shared" ca="1" si="198"/>
        <v>21507.68</v>
      </c>
      <c r="AW491" s="6">
        <f t="shared" ca="1" si="199"/>
        <v>0</v>
      </c>
      <c r="AX491" s="6">
        <f t="shared" ca="1" si="200"/>
        <v>54781</v>
      </c>
      <c r="AY491" s="6">
        <f t="shared" ca="1" si="201"/>
        <v>103667.3</v>
      </c>
      <c r="AZ491" s="6">
        <f t="shared" ca="1" si="202"/>
        <v>62881.999999999993</v>
      </c>
      <c r="BA491" s="6">
        <f t="shared" ca="1" si="203"/>
        <v>0</v>
      </c>
      <c r="BB491" s="6">
        <f t="shared" ca="1" si="204"/>
        <v>0</v>
      </c>
      <c r="BC491" s="6">
        <f t="shared" ca="1" si="205"/>
        <v>0</v>
      </c>
      <c r="BD491" s="6">
        <f t="shared" ca="1" si="206"/>
        <v>0</v>
      </c>
      <c r="BE491" s="6">
        <f t="shared" ca="1" si="207"/>
        <v>0</v>
      </c>
      <c r="BF491" s="6">
        <f t="shared" ca="1" si="214"/>
        <v>0</v>
      </c>
      <c r="BG491" s="6">
        <f t="shared" ca="1" si="215"/>
        <v>0</v>
      </c>
      <c r="BH491" s="6"/>
      <c r="BJ491" s="4">
        <f t="shared" ca="1" si="208"/>
        <v>961764.76000000013</v>
      </c>
      <c r="BL491" s="3">
        <f t="shared" si="209"/>
        <v>42611</v>
      </c>
      <c r="BM491" s="6">
        <f>BM490+SUMIFS('Transactions (Dated)'!G:G,'Transactions (Dated)'!D:D,'Share Values'!AQ491)</f>
        <v>64398.239999999991</v>
      </c>
      <c r="BN491" s="6">
        <f ca="1">BN490+SUMIFS('Transactions (Dated)'!$F:$F,'Transactions (Dated)'!$D:$D,$BL491,'Transactions (Dated)'!$B:$B,BN$11,'Transactions (Dated)'!$C:$C,"Dividend (paid to cash)")*Y491</f>
        <v>0</v>
      </c>
      <c r="BO491" s="6">
        <f ca="1">BO490+SUMIFS('Transactions (Dated)'!$F:$F,'Transactions (Dated)'!$D:$D,$BL491,'Transactions (Dated)'!$B:$B,BO$11,'Transactions (Dated)'!$C:$C,"Dividend (paid to cash)")*Z491</f>
        <v>2421.875</v>
      </c>
      <c r="BP491" s="6">
        <f ca="1">BP490+SUMIFS('Transactions (Dated)'!$F:$F,'Transactions (Dated)'!$D:$D,$BL491,'Transactions (Dated)'!$B:$B,BP$11,'Transactions (Dated)'!$C:$C,"Dividend (paid to cash)")*AA491</f>
        <v>44015.277000000002</v>
      </c>
      <c r="BQ491" s="6">
        <f ca="1">BQ490+SUMIFS('Transactions (Dated)'!$F:$F,'Transactions (Dated)'!$D:$D,$BL491,'Transactions (Dated)'!$B:$B,BQ$11,'Transactions (Dated)'!$C:$C,"Dividend (paid to cash)")*AB491</f>
        <v>482.46000000000004</v>
      </c>
      <c r="BR491" s="6">
        <f ca="1">BR490+SUMIFS('Transactions (Dated)'!$F:$F,'Transactions (Dated)'!$D:$D,$BL491,'Transactions (Dated)'!$B:$B,BR$11,'Transactions (Dated)'!$C:$C,"Dividend (paid to cash)")*AC491</f>
        <v>0</v>
      </c>
      <c r="BS491" s="6">
        <f ca="1">BS490+SUMIFS('Transactions (Dated)'!$F:$F,'Transactions (Dated)'!$D:$D,$BL491,'Transactions (Dated)'!$B:$B,BS$11,'Transactions (Dated)'!$C:$C,"Dividend (paid to cash)")*AD491</f>
        <v>0</v>
      </c>
      <c r="BT491" s="6">
        <f ca="1">BT490+SUMIFS('Transactions (Dated)'!$F:$F,'Transactions (Dated)'!$D:$D,$BL491,'Transactions (Dated)'!$B:$B,BT$11,'Transactions (Dated)'!$C:$C,"Dividend (paid to cash)")*AE491</f>
        <v>1740</v>
      </c>
      <c r="BU491" s="6">
        <f ca="1">BU490+SUMIFS('Transactions (Dated)'!$F:$F,'Transactions (Dated)'!$D:$D,$BL491,'Transactions (Dated)'!$B:$B,BU$11,'Transactions (Dated)'!$C:$C,"Dividend (paid to cash)")*AF491</f>
        <v>0</v>
      </c>
      <c r="BV491" s="6">
        <f ca="1">BV490+SUMIFS('Transactions (Dated)'!$F:$F,'Transactions (Dated)'!$D:$D,$BL491,'Transactions (Dated)'!$B:$B,BV$11,'Transactions (Dated)'!$C:$C,"Dividend (paid to cash)")*AG491</f>
        <v>0</v>
      </c>
      <c r="BW491" s="6">
        <f ca="1">BW490+SUMIFS('Transactions (Dated)'!$F:$F,'Transactions (Dated)'!$D:$D,$BL491,'Transactions (Dated)'!$B:$B,BW$11,'Transactions (Dated)'!$C:$C,"Dividend (paid to cash)")*AH491</f>
        <v>0</v>
      </c>
      <c r="BX491" s="6">
        <f ca="1">BX490+SUMIFS('Transactions (Dated)'!$F:$F,'Transactions (Dated)'!$D:$D,$BL491,'Transactions (Dated)'!$B:$B,BX$11,'Transactions (Dated)'!$C:$C,"Dividend (paid to cash)")*AI491</f>
        <v>0</v>
      </c>
      <c r="BY491" s="6">
        <f ca="1">BY490+SUMIFS('Transactions (Dated)'!$F:$F,'Transactions (Dated)'!$D:$D,$BL491,'Transactions (Dated)'!$B:$B,BY$11,'Transactions (Dated)'!$C:$C,"Dividend (paid to cash)")*AJ491</f>
        <v>0</v>
      </c>
      <c r="BZ491" s="6">
        <f ca="1">BZ490+SUMIFS('Transactions (Dated)'!$F:$F,'Transactions (Dated)'!$D:$D,$BL491,'Transactions (Dated)'!$B:$B,BZ$11,'Transactions (Dated)'!$C:$C,"Dividend (paid to cash)")*AK491</f>
        <v>0</v>
      </c>
      <c r="CA491" s="6">
        <f ca="1">CA490+SUMIFS('Transactions (Dated)'!$F:$F,'Transactions (Dated)'!$D:$D,$BL491,'Transactions (Dated)'!$B:$B,CA$11,'Transactions (Dated)'!$C:$C,"Dividend (paid to cash)")*AL491</f>
        <v>0</v>
      </c>
      <c r="CB491" s="6">
        <v>0</v>
      </c>
      <c r="CC491" s="6">
        <v>0</v>
      </c>
      <c r="CD491" s="6"/>
      <c r="CF491" s="6">
        <f t="shared" ca="1" si="216"/>
        <v>113057.852</v>
      </c>
      <c r="CH491" s="3">
        <f t="shared" si="217"/>
        <v>42611</v>
      </c>
      <c r="CI491" s="4">
        <f t="shared" ca="1" si="210"/>
        <v>961764.76000000013</v>
      </c>
      <c r="CJ491" s="4">
        <f t="shared" ca="1" si="211"/>
        <v>113057.852</v>
      </c>
      <c r="CL491" s="4">
        <f t="shared" ca="1" si="212"/>
        <v>1074822.6120000002</v>
      </c>
    </row>
    <row r="492" spans="2:90" x14ac:dyDescent="0.15">
      <c r="B492" s="3">
        <f t="shared" si="213"/>
        <v>42612</v>
      </c>
      <c r="C492" s="2">
        <v>14684.9</v>
      </c>
      <c r="E492" s="70">
        <v>42612</v>
      </c>
      <c r="F492" s="69">
        <v>10.29</v>
      </c>
      <c r="G492" s="69">
        <v>2.4500000000000002</v>
      </c>
      <c r="H492" s="69">
        <v>19.87</v>
      </c>
      <c r="I492" s="69">
        <v>39.89</v>
      </c>
      <c r="J492" s="69">
        <v>9.1199999999999992</v>
      </c>
      <c r="K492" s="69">
        <v>14.25</v>
      </c>
      <c r="L492" s="69">
        <v>19.04</v>
      </c>
      <c r="M492" s="69">
        <v>6.89</v>
      </c>
      <c r="N492" s="69">
        <v>9.07</v>
      </c>
      <c r="O492" s="69">
        <v>10.29</v>
      </c>
      <c r="P492" s="69">
        <v>23.15</v>
      </c>
      <c r="Q492" s="69">
        <v>1.1599999999999999</v>
      </c>
      <c r="R492" s="69">
        <v>5.48</v>
      </c>
      <c r="S492" s="69">
        <v>41.62</v>
      </c>
      <c r="T492" s="69"/>
      <c r="U492">
        <v>41.62</v>
      </c>
      <c r="V492" s="4"/>
      <c r="X492" s="3">
        <f t="shared" si="192"/>
        <v>42612</v>
      </c>
      <c r="Y492" s="40">
        <f ca="1">Y491+SUMIFS('Transactions (Dated)'!$E$2:$E$53,'Transactions (Dated)'!$D$2:$D$53,'Share Values'!$X492,'Transactions (Dated)'!$B$2:$B$53,'Share Values'!Y$11,'Transactions (Dated)'!$C$2:$C$53,"Buy")-SUMIFS('Transactions (Dated)'!$E$2:$E$53,'Transactions (Dated)'!$D$2:$D$53,'Share Values'!$X492,'Transactions (Dated)'!$B$2:$B$53,'Share Values'!Y$11,'Transactions (Dated)'!$C$2:$C$53,"Sell")</f>
        <v>4625</v>
      </c>
      <c r="Z492" s="40">
        <f ca="1">Z491+SUMIFS('Transactions (Dated)'!$E$2:$E$53,'Transactions (Dated)'!$D$2:$D$53,'Share Values'!$X492,'Transactions (Dated)'!$B$2:$B$53,'Share Values'!Z$11,'Transactions (Dated)'!$C$2:$C$53,"Buy")-SUMIFS('Transactions (Dated)'!$E$2:$E$53,'Transactions (Dated)'!$D$2:$D$53,'Share Values'!$X492,'Transactions (Dated)'!$B$2:$B$53,'Share Values'!Z$11,'Transactions (Dated)'!$C$2:$C$53,"Sell")</f>
        <v>9375</v>
      </c>
      <c r="AA492" s="40">
        <f ca="1">AA491+SUMIFS('Transactions (Dated)'!$E$2:$E$53,'Transactions (Dated)'!$D$2:$D$53,'Share Values'!$X492,'Transactions (Dated)'!$B$2:$B$53,'Share Values'!AA$11,'Transactions (Dated)'!$C$2:$C$53,"Buy")-SUMIFS('Transactions (Dated)'!$E$2:$E$53,'Transactions (Dated)'!$D$2:$D$53,'Share Values'!$X492,'Transactions (Dated)'!$B$2:$B$53,'Share Values'!AA$11,'Transactions (Dated)'!$C$2:$C$53,"Sell")</f>
        <v>28857</v>
      </c>
      <c r="AB492" s="40">
        <f ca="1">AB491+SUMIFS('Transactions (Dated)'!$E$2:$E$53,'Transactions (Dated)'!$D$2:$D$53,'Share Values'!$X492,'Transactions (Dated)'!$B$2:$B$53,'Share Values'!AB$11,'Transactions (Dated)'!$C$2:$C$53,"Buy")-SUMIFS('Transactions (Dated)'!$E$2:$E$53,'Transactions (Dated)'!$D$2:$D$53,'Share Values'!$X492,'Transactions (Dated)'!$B$2:$B$53,'Share Values'!AB$11,'Transactions (Dated)'!$C$2:$C$53,"Sell")</f>
        <v>1892</v>
      </c>
      <c r="AC492" s="40">
        <f ca="1">AC491+SUMIFS('Transactions (Dated)'!$E$2:$E$53,'Transactions (Dated)'!$D$2:$D$53,'Share Values'!$X492,'Transactions (Dated)'!$B$2:$B$53,'Share Values'!AC$11,'Transactions (Dated)'!$C$2:$C$53,"Buy")-SUMIFS('Transactions (Dated)'!$E$2:$E$53,'Transactions (Dated)'!$D$2:$D$53,'Share Values'!$X492,'Transactions (Dated)'!$B$2:$B$53,'Share Values'!AC$11,'Transactions (Dated)'!$C$2:$C$53,"Sell")</f>
        <v>2348</v>
      </c>
      <c r="AD492" s="40">
        <f ca="1">AD491+SUMIFS('Transactions (Dated)'!$E$2:$E$53,'Transactions (Dated)'!$D$2:$D$53,'Share Values'!$X492,'Transactions (Dated)'!$B$2:$B$53,'Share Values'!AD$11,'Transactions (Dated)'!$C$2:$C$53,"Buy")-SUMIFS('Transactions (Dated)'!$E$2:$E$53,'Transactions (Dated)'!$D$2:$D$53,'Share Values'!$X492,'Transactions (Dated)'!$B$2:$B$53,'Share Values'!AD$11,'Transactions (Dated)'!$C$2:$C$53,"Sell")</f>
        <v>0</v>
      </c>
      <c r="AE492" s="40">
        <f ca="1">AE491+SUMIFS('Transactions (Dated)'!$E$2:$E$53,'Transactions (Dated)'!$D$2:$D$53,'Share Values'!$X492,'Transactions (Dated)'!$B$2:$B$53,'Share Values'!AE$11,'Transactions (Dated)'!$C$2:$C$53,"Buy")-SUMIFS('Transactions (Dated)'!$E$2:$E$53,'Transactions (Dated)'!$D$2:$D$53,'Share Values'!$X492,'Transactions (Dated)'!$B$2:$B$53,'Share Values'!AE$11,'Transactions (Dated)'!$C$2:$C$53,"Sell")</f>
        <v>2900</v>
      </c>
      <c r="AF492" s="40">
        <f ca="1">AF491+SUMIFS('Transactions (Dated)'!$E$2:$E$53,'Transactions (Dated)'!$D$2:$D$53,'Share Values'!$X492,'Transactions (Dated)'!$B$2:$B$53,'Share Values'!AF$11,'Transactions (Dated)'!$C$2:$C$53,"Buy")-SUMIFS('Transactions (Dated)'!$E$2:$E$53,'Transactions (Dated)'!$D$2:$D$53,'Share Values'!$X492,'Transactions (Dated)'!$B$2:$B$53,'Share Values'!AF$11,'Transactions (Dated)'!$C$2:$C$53,"Sell")</f>
        <v>14201</v>
      </c>
      <c r="AG492" s="40">
        <f ca="1">AG491+SUMIFS('Transactions (Dated)'!$E$2:$E$53,'Transactions (Dated)'!$D$2:$D$53,'Share Values'!$X492,'Transactions (Dated)'!$B$2:$B$53,'Share Values'!AG$11,'Transactions (Dated)'!$C$2:$C$53,"Buy")-SUMIFS('Transactions (Dated)'!$E$2:$E$53,'Transactions (Dated)'!$D$2:$D$53,'Share Values'!$X492,'Transactions (Dated)'!$B$2:$B$53,'Share Values'!AG$11,'Transactions (Dated)'!$C$2:$C$53,"Sell")</f>
        <v>6835</v>
      </c>
      <c r="AH492" s="40">
        <f ca="1">AH491+SUMIFS('Transactions (Dated)'!$E$2:$E$53,'Transactions (Dated)'!$D$2:$D$53,'Share Values'!$X492,'Transactions (Dated)'!$B$2:$B$53,'Share Values'!AH$11,'Transactions (Dated)'!$C$2:$C$53,"Buy")-SUMIFS('Transactions (Dated)'!$E$2:$E$53,'Transactions (Dated)'!$D$2:$D$53,'Share Values'!$X492,'Transactions (Dated)'!$B$2:$B$53,'Share Values'!AH$11,'Transactions (Dated)'!$C$2:$C$53,"Sell")</f>
        <v>0</v>
      </c>
      <c r="AI492" s="40">
        <f ca="1">AI491+SUMIFS('Transactions (Dated)'!$E$2:$E$53,'Transactions (Dated)'!$D$2:$D$53,'Share Values'!$X492,'Transactions (Dated)'!$B$2:$B$53,'Share Values'!AI$11,'Transactions (Dated)'!$C$2:$C$53,"Buy")-SUMIFS('Transactions (Dated)'!$E$2:$E$53,'Transactions (Dated)'!$D$2:$D$53,'Share Values'!$X492,'Transactions (Dated)'!$B$2:$B$53,'Share Values'!AI$11,'Transactions (Dated)'!$C$2:$C$53,"Sell")</f>
        <v>0</v>
      </c>
      <c r="AJ492" s="40">
        <f ca="1">AJ491+SUMIFS('Transactions (Dated)'!$E$2:$E$53,'Transactions (Dated)'!$D$2:$D$53,'Share Values'!$X492,'Transactions (Dated)'!$B$2:$B$53,'Share Values'!AJ$11,'Transactions (Dated)'!$C$2:$C$53,"Buy")-SUMIFS('Transactions (Dated)'!$E$2:$E$53,'Transactions (Dated)'!$D$2:$D$53,'Share Values'!$X492,'Transactions (Dated)'!$B$2:$B$53,'Share Values'!AJ$11,'Transactions (Dated)'!$C$2:$C$53,"Sell")</f>
        <v>0</v>
      </c>
      <c r="AK492" s="40">
        <f ca="1">AK491+SUMIFS('Transactions (Dated)'!$E$2:$E$53,'Transactions (Dated)'!$D$2:$D$53,'Share Values'!$X492,'Transactions (Dated)'!$B$2:$B$53,'Share Values'!AK$11,'Transactions (Dated)'!$C$2:$C$53,"Buy")-SUMIFS('Transactions (Dated)'!$E$2:$E$53,'Transactions (Dated)'!$D$2:$D$53,'Share Values'!$X492,'Transactions (Dated)'!$B$2:$B$53,'Share Values'!AK$11,'Transactions (Dated)'!$C$2:$C$53,"Sell")</f>
        <v>0</v>
      </c>
      <c r="AL492" s="40">
        <f ca="1">AL491+SUMIFS('Transactions (Dated)'!$E$2:$E$53,'Transactions (Dated)'!$D$2:$D$53,'Share Values'!$X492,'Transactions (Dated)'!$B$2:$B$53,'Share Values'!AL$11,'Transactions (Dated)'!$C$2:$C$53,"Buy")-SUMIFS('Transactions (Dated)'!$E$2:$E$53,'Transactions (Dated)'!$D$2:$D$53,'Share Values'!$X492,'Transactions (Dated)'!$B$2:$B$53,'Share Values'!AL$11,'Transactions (Dated)'!$C$2:$C$53,"Sell")</f>
        <v>0</v>
      </c>
      <c r="AM492" s="40">
        <f ca="1">AM491+SUMIFS('Transactions (Dated)'!$E$2:$E$53,'Transactions (Dated)'!$D$2:$D$53,'Share Values'!$X492,'Transactions (Dated)'!$B$2:$B$53,'Share Values'!AM$11,'Transactions (Dated)'!$C$2:$C$53,"Buy")-SUMIFS('Transactions (Dated)'!$E$2:$E$53,'Transactions (Dated)'!$D$2:$D$53,'Share Values'!$X492,'Transactions (Dated)'!$B$2:$B$53,'Share Values'!AM$11,'Transactions (Dated)'!$C$2:$C$53,"Sell")</f>
        <v>0</v>
      </c>
      <c r="AN492" s="40">
        <f ca="1">AN491+SUMIFS('Transactions (Dated)'!$E$2:$E$53,'Transactions (Dated)'!$D$2:$D$53,'Share Values'!$X492,'Transactions (Dated)'!$B$2:$B$53,'Share Values'!AN$11,'Transactions (Dated)'!$C$2:$C$53,"Buy")-SUMIFS('Transactions (Dated)'!$E$2:$E$53,'Transactions (Dated)'!$D$2:$D$53,'Share Values'!$X492,'Transactions (Dated)'!$B$2:$B$53,'Share Values'!AN$11,'Transactions (Dated)'!$C$2:$C$53,"Sell")</f>
        <v>0</v>
      </c>
      <c r="AO492" s="40"/>
      <c r="AQ492" s="3">
        <f t="shared" si="193"/>
        <v>42612</v>
      </c>
      <c r="AR492" s="6">
        <f t="shared" ca="1" si="194"/>
        <v>47591.249999999993</v>
      </c>
      <c r="AS492" s="6">
        <f t="shared" ca="1" si="195"/>
        <v>22968.75</v>
      </c>
      <c r="AT492" s="6">
        <f t="shared" ca="1" si="196"/>
        <v>573388.59000000008</v>
      </c>
      <c r="AU492" s="6">
        <f t="shared" ca="1" si="197"/>
        <v>75471.88</v>
      </c>
      <c r="AV492" s="6">
        <f t="shared" ca="1" si="198"/>
        <v>21413.759999999998</v>
      </c>
      <c r="AW492" s="6">
        <f t="shared" ca="1" si="199"/>
        <v>0</v>
      </c>
      <c r="AX492" s="6">
        <f t="shared" ca="1" si="200"/>
        <v>55216</v>
      </c>
      <c r="AY492" s="6">
        <f t="shared" ca="1" si="201"/>
        <v>97844.89</v>
      </c>
      <c r="AZ492" s="6">
        <f t="shared" ca="1" si="202"/>
        <v>61993.450000000004</v>
      </c>
      <c r="BA492" s="6">
        <f t="shared" ca="1" si="203"/>
        <v>0</v>
      </c>
      <c r="BB492" s="6">
        <f t="shared" ca="1" si="204"/>
        <v>0</v>
      </c>
      <c r="BC492" s="6">
        <f t="shared" ca="1" si="205"/>
        <v>0</v>
      </c>
      <c r="BD492" s="6">
        <f t="shared" ca="1" si="206"/>
        <v>0</v>
      </c>
      <c r="BE492" s="6">
        <f t="shared" ca="1" si="207"/>
        <v>0</v>
      </c>
      <c r="BF492" s="6">
        <f t="shared" ca="1" si="214"/>
        <v>0</v>
      </c>
      <c r="BG492" s="6">
        <f t="shared" ca="1" si="215"/>
        <v>0</v>
      </c>
      <c r="BH492" s="6"/>
      <c r="BJ492" s="4">
        <f t="shared" ca="1" si="208"/>
        <v>955888.57000000007</v>
      </c>
      <c r="BL492" s="3">
        <f t="shared" si="209"/>
        <v>42612</v>
      </c>
      <c r="BM492" s="6">
        <f>BM491+SUMIFS('Transactions (Dated)'!G:G,'Transactions (Dated)'!D:D,'Share Values'!AQ492)</f>
        <v>64398.239999999991</v>
      </c>
      <c r="BN492" s="6">
        <f ca="1">BN491+SUMIFS('Transactions (Dated)'!$F:$F,'Transactions (Dated)'!$D:$D,$BL492,'Transactions (Dated)'!$B:$B,BN$11,'Transactions (Dated)'!$C:$C,"Dividend (paid to cash)")*Y492</f>
        <v>0</v>
      </c>
      <c r="BO492" s="6">
        <f ca="1">BO491+SUMIFS('Transactions (Dated)'!$F:$F,'Transactions (Dated)'!$D:$D,$BL492,'Transactions (Dated)'!$B:$B,BO$11,'Transactions (Dated)'!$C:$C,"Dividend (paid to cash)")*Z492</f>
        <v>2421.875</v>
      </c>
      <c r="BP492" s="6">
        <f ca="1">BP491+SUMIFS('Transactions (Dated)'!$F:$F,'Transactions (Dated)'!$D:$D,$BL492,'Transactions (Dated)'!$B:$B,BP$11,'Transactions (Dated)'!$C:$C,"Dividend (paid to cash)")*AA492</f>
        <v>44015.277000000002</v>
      </c>
      <c r="BQ492" s="6">
        <f ca="1">BQ491+SUMIFS('Transactions (Dated)'!$F:$F,'Transactions (Dated)'!$D:$D,$BL492,'Transactions (Dated)'!$B:$B,BQ$11,'Transactions (Dated)'!$C:$C,"Dividend (paid to cash)")*AB492</f>
        <v>482.46000000000004</v>
      </c>
      <c r="BR492" s="6">
        <f ca="1">BR491+SUMIFS('Transactions (Dated)'!$F:$F,'Transactions (Dated)'!$D:$D,$BL492,'Transactions (Dated)'!$B:$B,BR$11,'Transactions (Dated)'!$C:$C,"Dividend (paid to cash)")*AC492</f>
        <v>0</v>
      </c>
      <c r="BS492" s="6">
        <f ca="1">BS491+SUMIFS('Transactions (Dated)'!$F:$F,'Transactions (Dated)'!$D:$D,$BL492,'Transactions (Dated)'!$B:$B,BS$11,'Transactions (Dated)'!$C:$C,"Dividend (paid to cash)")*AD492</f>
        <v>0</v>
      </c>
      <c r="BT492" s="6">
        <f ca="1">BT491+SUMIFS('Transactions (Dated)'!$F:$F,'Transactions (Dated)'!$D:$D,$BL492,'Transactions (Dated)'!$B:$B,BT$11,'Transactions (Dated)'!$C:$C,"Dividend (paid to cash)")*AE492</f>
        <v>1740</v>
      </c>
      <c r="BU492" s="6">
        <f ca="1">BU491+SUMIFS('Transactions (Dated)'!$F:$F,'Transactions (Dated)'!$D:$D,$BL492,'Transactions (Dated)'!$B:$B,BU$11,'Transactions (Dated)'!$C:$C,"Dividend (paid to cash)")*AF492</f>
        <v>0</v>
      </c>
      <c r="BV492" s="6">
        <f ca="1">BV491+SUMIFS('Transactions (Dated)'!$F:$F,'Transactions (Dated)'!$D:$D,$BL492,'Transactions (Dated)'!$B:$B,BV$11,'Transactions (Dated)'!$C:$C,"Dividend (paid to cash)")*AG492</f>
        <v>0</v>
      </c>
      <c r="BW492" s="6">
        <f ca="1">BW491+SUMIFS('Transactions (Dated)'!$F:$F,'Transactions (Dated)'!$D:$D,$BL492,'Transactions (Dated)'!$B:$B,BW$11,'Transactions (Dated)'!$C:$C,"Dividend (paid to cash)")*AH492</f>
        <v>0</v>
      </c>
      <c r="BX492" s="6">
        <f ca="1">BX491+SUMIFS('Transactions (Dated)'!$F:$F,'Transactions (Dated)'!$D:$D,$BL492,'Transactions (Dated)'!$B:$B,BX$11,'Transactions (Dated)'!$C:$C,"Dividend (paid to cash)")*AI492</f>
        <v>0</v>
      </c>
      <c r="BY492" s="6">
        <f ca="1">BY491+SUMIFS('Transactions (Dated)'!$F:$F,'Transactions (Dated)'!$D:$D,$BL492,'Transactions (Dated)'!$B:$B,BY$11,'Transactions (Dated)'!$C:$C,"Dividend (paid to cash)")*AJ492</f>
        <v>0</v>
      </c>
      <c r="BZ492" s="6">
        <f ca="1">BZ491+SUMIFS('Transactions (Dated)'!$F:$F,'Transactions (Dated)'!$D:$D,$BL492,'Transactions (Dated)'!$B:$B,BZ$11,'Transactions (Dated)'!$C:$C,"Dividend (paid to cash)")*AK492</f>
        <v>0</v>
      </c>
      <c r="CA492" s="6">
        <f ca="1">CA491+SUMIFS('Transactions (Dated)'!$F:$F,'Transactions (Dated)'!$D:$D,$BL492,'Transactions (Dated)'!$B:$B,CA$11,'Transactions (Dated)'!$C:$C,"Dividend (paid to cash)")*AL492</f>
        <v>0</v>
      </c>
      <c r="CB492" s="6">
        <v>0</v>
      </c>
      <c r="CC492" s="6">
        <v>0</v>
      </c>
      <c r="CD492" s="6"/>
      <c r="CF492" s="6">
        <f t="shared" ca="1" si="216"/>
        <v>113057.852</v>
      </c>
      <c r="CH492" s="3">
        <f t="shared" si="217"/>
        <v>42612</v>
      </c>
      <c r="CI492" s="4">
        <f t="shared" ca="1" si="210"/>
        <v>955888.57000000007</v>
      </c>
      <c r="CJ492" s="4">
        <f t="shared" ca="1" si="211"/>
        <v>113057.852</v>
      </c>
      <c r="CL492" s="4">
        <f t="shared" ca="1" si="212"/>
        <v>1068946.422</v>
      </c>
    </row>
    <row r="493" spans="2:90" x14ac:dyDescent="0.15">
      <c r="B493" s="3">
        <f t="shared" si="213"/>
        <v>42613</v>
      </c>
      <c r="C493" s="2">
        <v>14598</v>
      </c>
      <c r="E493" s="70">
        <v>42613</v>
      </c>
      <c r="F493" s="69">
        <v>9.9499999999999993</v>
      </c>
      <c r="G493" s="69">
        <v>2.4300000000000002</v>
      </c>
      <c r="H493" s="69">
        <v>19.75</v>
      </c>
      <c r="I493" s="69">
        <v>40.11</v>
      </c>
      <c r="J493" s="69">
        <v>9.08</v>
      </c>
      <c r="K493" s="69">
        <v>14.08</v>
      </c>
      <c r="L493" s="69">
        <v>18.86</v>
      </c>
      <c r="M493" s="69">
        <v>6.84</v>
      </c>
      <c r="N493" s="69">
        <v>9.1999999999999993</v>
      </c>
      <c r="O493" s="69">
        <v>10.4133</v>
      </c>
      <c r="P493" s="69">
        <v>22.99</v>
      </c>
      <c r="Q493" s="69">
        <v>1.1299999999999999</v>
      </c>
      <c r="R493" s="69">
        <v>5.32</v>
      </c>
      <c r="S493" s="69">
        <v>41.25</v>
      </c>
      <c r="T493" s="69"/>
      <c r="U493">
        <v>41.25</v>
      </c>
      <c r="V493" s="4"/>
      <c r="X493" s="3">
        <f t="shared" si="192"/>
        <v>42613</v>
      </c>
      <c r="Y493" s="40">
        <f ca="1">Y492+SUMIFS('Transactions (Dated)'!$E$2:$E$53,'Transactions (Dated)'!$D$2:$D$53,'Share Values'!$X493,'Transactions (Dated)'!$B$2:$B$53,'Share Values'!Y$11,'Transactions (Dated)'!$C$2:$C$53,"Buy")-SUMIFS('Transactions (Dated)'!$E$2:$E$53,'Transactions (Dated)'!$D$2:$D$53,'Share Values'!$X493,'Transactions (Dated)'!$B$2:$B$53,'Share Values'!Y$11,'Transactions (Dated)'!$C$2:$C$53,"Sell")</f>
        <v>4625</v>
      </c>
      <c r="Z493" s="40">
        <f ca="1">Z492+SUMIFS('Transactions (Dated)'!$E$2:$E$53,'Transactions (Dated)'!$D$2:$D$53,'Share Values'!$X493,'Transactions (Dated)'!$B$2:$B$53,'Share Values'!Z$11,'Transactions (Dated)'!$C$2:$C$53,"Buy")-SUMIFS('Transactions (Dated)'!$E$2:$E$53,'Transactions (Dated)'!$D$2:$D$53,'Share Values'!$X493,'Transactions (Dated)'!$B$2:$B$53,'Share Values'!Z$11,'Transactions (Dated)'!$C$2:$C$53,"Sell")</f>
        <v>9375</v>
      </c>
      <c r="AA493" s="40">
        <f ca="1">AA492+SUMIFS('Transactions (Dated)'!$E$2:$E$53,'Transactions (Dated)'!$D$2:$D$53,'Share Values'!$X493,'Transactions (Dated)'!$B$2:$B$53,'Share Values'!AA$11,'Transactions (Dated)'!$C$2:$C$53,"Buy")-SUMIFS('Transactions (Dated)'!$E$2:$E$53,'Transactions (Dated)'!$D$2:$D$53,'Share Values'!$X493,'Transactions (Dated)'!$B$2:$B$53,'Share Values'!AA$11,'Transactions (Dated)'!$C$2:$C$53,"Sell")</f>
        <v>28857</v>
      </c>
      <c r="AB493" s="40">
        <f ca="1">AB492+SUMIFS('Transactions (Dated)'!$E$2:$E$53,'Transactions (Dated)'!$D$2:$D$53,'Share Values'!$X493,'Transactions (Dated)'!$B$2:$B$53,'Share Values'!AB$11,'Transactions (Dated)'!$C$2:$C$53,"Buy")-SUMIFS('Transactions (Dated)'!$E$2:$E$53,'Transactions (Dated)'!$D$2:$D$53,'Share Values'!$X493,'Transactions (Dated)'!$B$2:$B$53,'Share Values'!AB$11,'Transactions (Dated)'!$C$2:$C$53,"Sell")</f>
        <v>1892</v>
      </c>
      <c r="AC493" s="40">
        <f ca="1">AC492+SUMIFS('Transactions (Dated)'!$E$2:$E$53,'Transactions (Dated)'!$D$2:$D$53,'Share Values'!$X493,'Transactions (Dated)'!$B$2:$B$53,'Share Values'!AC$11,'Transactions (Dated)'!$C$2:$C$53,"Buy")-SUMIFS('Transactions (Dated)'!$E$2:$E$53,'Transactions (Dated)'!$D$2:$D$53,'Share Values'!$X493,'Transactions (Dated)'!$B$2:$B$53,'Share Values'!AC$11,'Transactions (Dated)'!$C$2:$C$53,"Sell")</f>
        <v>2348</v>
      </c>
      <c r="AD493" s="40">
        <f ca="1">AD492+SUMIFS('Transactions (Dated)'!$E$2:$E$53,'Transactions (Dated)'!$D$2:$D$53,'Share Values'!$X493,'Transactions (Dated)'!$B$2:$B$53,'Share Values'!AD$11,'Transactions (Dated)'!$C$2:$C$53,"Buy")-SUMIFS('Transactions (Dated)'!$E$2:$E$53,'Transactions (Dated)'!$D$2:$D$53,'Share Values'!$X493,'Transactions (Dated)'!$B$2:$B$53,'Share Values'!AD$11,'Transactions (Dated)'!$C$2:$C$53,"Sell")</f>
        <v>0</v>
      </c>
      <c r="AE493" s="40">
        <f ca="1">AE492+SUMIFS('Transactions (Dated)'!$E$2:$E$53,'Transactions (Dated)'!$D$2:$D$53,'Share Values'!$X493,'Transactions (Dated)'!$B$2:$B$53,'Share Values'!AE$11,'Transactions (Dated)'!$C$2:$C$53,"Buy")-SUMIFS('Transactions (Dated)'!$E$2:$E$53,'Transactions (Dated)'!$D$2:$D$53,'Share Values'!$X493,'Transactions (Dated)'!$B$2:$B$53,'Share Values'!AE$11,'Transactions (Dated)'!$C$2:$C$53,"Sell")</f>
        <v>2900</v>
      </c>
      <c r="AF493" s="40">
        <f ca="1">AF492+SUMIFS('Transactions (Dated)'!$E$2:$E$53,'Transactions (Dated)'!$D$2:$D$53,'Share Values'!$X493,'Transactions (Dated)'!$B$2:$B$53,'Share Values'!AF$11,'Transactions (Dated)'!$C$2:$C$53,"Buy")-SUMIFS('Transactions (Dated)'!$E$2:$E$53,'Transactions (Dated)'!$D$2:$D$53,'Share Values'!$X493,'Transactions (Dated)'!$B$2:$B$53,'Share Values'!AF$11,'Transactions (Dated)'!$C$2:$C$53,"Sell")</f>
        <v>14201</v>
      </c>
      <c r="AG493" s="40">
        <f ca="1">AG492+SUMIFS('Transactions (Dated)'!$E$2:$E$53,'Transactions (Dated)'!$D$2:$D$53,'Share Values'!$X493,'Transactions (Dated)'!$B$2:$B$53,'Share Values'!AG$11,'Transactions (Dated)'!$C$2:$C$53,"Buy")-SUMIFS('Transactions (Dated)'!$E$2:$E$53,'Transactions (Dated)'!$D$2:$D$53,'Share Values'!$X493,'Transactions (Dated)'!$B$2:$B$53,'Share Values'!AG$11,'Transactions (Dated)'!$C$2:$C$53,"Sell")</f>
        <v>6835</v>
      </c>
      <c r="AH493" s="40">
        <f ca="1">AH492+SUMIFS('Transactions (Dated)'!$E$2:$E$53,'Transactions (Dated)'!$D$2:$D$53,'Share Values'!$X493,'Transactions (Dated)'!$B$2:$B$53,'Share Values'!AH$11,'Transactions (Dated)'!$C$2:$C$53,"Buy")-SUMIFS('Transactions (Dated)'!$E$2:$E$53,'Transactions (Dated)'!$D$2:$D$53,'Share Values'!$X493,'Transactions (Dated)'!$B$2:$B$53,'Share Values'!AH$11,'Transactions (Dated)'!$C$2:$C$53,"Sell")</f>
        <v>0</v>
      </c>
      <c r="AI493" s="40">
        <f ca="1">AI492+SUMIFS('Transactions (Dated)'!$E$2:$E$53,'Transactions (Dated)'!$D$2:$D$53,'Share Values'!$X493,'Transactions (Dated)'!$B$2:$B$53,'Share Values'!AI$11,'Transactions (Dated)'!$C$2:$C$53,"Buy")-SUMIFS('Transactions (Dated)'!$E$2:$E$53,'Transactions (Dated)'!$D$2:$D$53,'Share Values'!$X493,'Transactions (Dated)'!$B$2:$B$53,'Share Values'!AI$11,'Transactions (Dated)'!$C$2:$C$53,"Sell")</f>
        <v>0</v>
      </c>
      <c r="AJ493" s="40">
        <f ca="1">AJ492+SUMIFS('Transactions (Dated)'!$E$2:$E$53,'Transactions (Dated)'!$D$2:$D$53,'Share Values'!$X493,'Transactions (Dated)'!$B$2:$B$53,'Share Values'!AJ$11,'Transactions (Dated)'!$C$2:$C$53,"Buy")-SUMIFS('Transactions (Dated)'!$E$2:$E$53,'Transactions (Dated)'!$D$2:$D$53,'Share Values'!$X493,'Transactions (Dated)'!$B$2:$B$53,'Share Values'!AJ$11,'Transactions (Dated)'!$C$2:$C$53,"Sell")</f>
        <v>0</v>
      </c>
      <c r="AK493" s="40">
        <f ca="1">AK492+SUMIFS('Transactions (Dated)'!$E$2:$E$53,'Transactions (Dated)'!$D$2:$D$53,'Share Values'!$X493,'Transactions (Dated)'!$B$2:$B$53,'Share Values'!AK$11,'Transactions (Dated)'!$C$2:$C$53,"Buy")-SUMIFS('Transactions (Dated)'!$E$2:$E$53,'Transactions (Dated)'!$D$2:$D$53,'Share Values'!$X493,'Transactions (Dated)'!$B$2:$B$53,'Share Values'!AK$11,'Transactions (Dated)'!$C$2:$C$53,"Sell")</f>
        <v>0</v>
      </c>
      <c r="AL493" s="40">
        <f ca="1">AL492+SUMIFS('Transactions (Dated)'!$E$2:$E$53,'Transactions (Dated)'!$D$2:$D$53,'Share Values'!$X493,'Transactions (Dated)'!$B$2:$B$53,'Share Values'!AL$11,'Transactions (Dated)'!$C$2:$C$53,"Buy")-SUMIFS('Transactions (Dated)'!$E$2:$E$53,'Transactions (Dated)'!$D$2:$D$53,'Share Values'!$X493,'Transactions (Dated)'!$B$2:$B$53,'Share Values'!AL$11,'Transactions (Dated)'!$C$2:$C$53,"Sell")</f>
        <v>0</v>
      </c>
      <c r="AM493" s="40">
        <f ca="1">AM492+SUMIFS('Transactions (Dated)'!$E$2:$E$53,'Transactions (Dated)'!$D$2:$D$53,'Share Values'!$X493,'Transactions (Dated)'!$B$2:$B$53,'Share Values'!AM$11,'Transactions (Dated)'!$C$2:$C$53,"Buy")-SUMIFS('Transactions (Dated)'!$E$2:$E$53,'Transactions (Dated)'!$D$2:$D$53,'Share Values'!$X493,'Transactions (Dated)'!$B$2:$B$53,'Share Values'!AM$11,'Transactions (Dated)'!$C$2:$C$53,"Sell")</f>
        <v>0</v>
      </c>
      <c r="AN493" s="40">
        <f ca="1">AN492+SUMIFS('Transactions (Dated)'!$E$2:$E$53,'Transactions (Dated)'!$D$2:$D$53,'Share Values'!$X493,'Transactions (Dated)'!$B$2:$B$53,'Share Values'!AN$11,'Transactions (Dated)'!$C$2:$C$53,"Buy")-SUMIFS('Transactions (Dated)'!$E$2:$E$53,'Transactions (Dated)'!$D$2:$D$53,'Share Values'!$X493,'Transactions (Dated)'!$B$2:$B$53,'Share Values'!AN$11,'Transactions (Dated)'!$C$2:$C$53,"Sell")</f>
        <v>0</v>
      </c>
      <c r="AO493" s="40"/>
      <c r="AQ493" s="3">
        <f t="shared" si="193"/>
        <v>42613</v>
      </c>
      <c r="AR493" s="6">
        <f t="shared" ca="1" si="194"/>
        <v>46018.75</v>
      </c>
      <c r="AS493" s="6">
        <f t="shared" ca="1" si="195"/>
        <v>22781.25</v>
      </c>
      <c r="AT493" s="6">
        <f t="shared" ca="1" si="196"/>
        <v>569925.75</v>
      </c>
      <c r="AU493" s="6">
        <f t="shared" ca="1" si="197"/>
        <v>75888.12</v>
      </c>
      <c r="AV493" s="6">
        <f t="shared" ca="1" si="198"/>
        <v>21319.84</v>
      </c>
      <c r="AW493" s="6">
        <f t="shared" ca="1" si="199"/>
        <v>0</v>
      </c>
      <c r="AX493" s="6">
        <f t="shared" ca="1" si="200"/>
        <v>54694</v>
      </c>
      <c r="AY493" s="6">
        <f t="shared" ca="1" si="201"/>
        <v>97134.84</v>
      </c>
      <c r="AZ493" s="6">
        <f t="shared" ca="1" si="202"/>
        <v>62881.999999999993</v>
      </c>
      <c r="BA493" s="6">
        <f t="shared" ca="1" si="203"/>
        <v>0</v>
      </c>
      <c r="BB493" s="6">
        <f t="shared" ca="1" si="204"/>
        <v>0</v>
      </c>
      <c r="BC493" s="6">
        <f t="shared" ca="1" si="205"/>
        <v>0</v>
      </c>
      <c r="BD493" s="6">
        <f t="shared" ca="1" si="206"/>
        <v>0</v>
      </c>
      <c r="BE493" s="6">
        <f t="shared" ca="1" si="207"/>
        <v>0</v>
      </c>
      <c r="BF493" s="6">
        <f t="shared" ca="1" si="214"/>
        <v>0</v>
      </c>
      <c r="BG493" s="6">
        <f t="shared" ca="1" si="215"/>
        <v>0</v>
      </c>
      <c r="BH493" s="6"/>
      <c r="BJ493" s="4">
        <f t="shared" ca="1" si="208"/>
        <v>950644.54999999993</v>
      </c>
      <c r="BL493" s="3">
        <f t="shared" si="209"/>
        <v>42613</v>
      </c>
      <c r="BM493" s="6">
        <f>BM492+SUMIFS('Transactions (Dated)'!G:G,'Transactions (Dated)'!D:D,'Share Values'!AQ493)</f>
        <v>64398.239999999991</v>
      </c>
      <c r="BN493" s="6">
        <f ca="1">BN492+SUMIFS('Transactions (Dated)'!$F:$F,'Transactions (Dated)'!$D:$D,$BL493,'Transactions (Dated)'!$B:$B,BN$11,'Transactions (Dated)'!$C:$C,"Dividend (paid to cash)")*Y493</f>
        <v>0</v>
      </c>
      <c r="BO493" s="6">
        <f ca="1">BO492+SUMIFS('Transactions (Dated)'!$F:$F,'Transactions (Dated)'!$D:$D,$BL493,'Transactions (Dated)'!$B:$B,BO$11,'Transactions (Dated)'!$C:$C,"Dividend (paid to cash)")*Z493</f>
        <v>2421.875</v>
      </c>
      <c r="BP493" s="6">
        <f ca="1">BP492+SUMIFS('Transactions (Dated)'!$F:$F,'Transactions (Dated)'!$D:$D,$BL493,'Transactions (Dated)'!$B:$B,BP$11,'Transactions (Dated)'!$C:$C,"Dividend (paid to cash)")*AA493</f>
        <v>44015.277000000002</v>
      </c>
      <c r="BQ493" s="6">
        <f ca="1">BQ492+SUMIFS('Transactions (Dated)'!$F:$F,'Transactions (Dated)'!$D:$D,$BL493,'Transactions (Dated)'!$B:$B,BQ$11,'Transactions (Dated)'!$C:$C,"Dividend (paid to cash)")*AB493</f>
        <v>482.46000000000004</v>
      </c>
      <c r="BR493" s="6">
        <f ca="1">BR492+SUMIFS('Transactions (Dated)'!$F:$F,'Transactions (Dated)'!$D:$D,$BL493,'Transactions (Dated)'!$B:$B,BR$11,'Transactions (Dated)'!$C:$C,"Dividend (paid to cash)")*AC493</f>
        <v>0</v>
      </c>
      <c r="BS493" s="6">
        <f ca="1">BS492+SUMIFS('Transactions (Dated)'!$F:$F,'Transactions (Dated)'!$D:$D,$BL493,'Transactions (Dated)'!$B:$B,BS$11,'Transactions (Dated)'!$C:$C,"Dividend (paid to cash)")*AD493</f>
        <v>0</v>
      </c>
      <c r="BT493" s="6">
        <f ca="1">BT492+SUMIFS('Transactions (Dated)'!$F:$F,'Transactions (Dated)'!$D:$D,$BL493,'Transactions (Dated)'!$B:$B,BT$11,'Transactions (Dated)'!$C:$C,"Dividend (paid to cash)")*AE493</f>
        <v>1740</v>
      </c>
      <c r="BU493" s="6">
        <f ca="1">BU492+SUMIFS('Transactions (Dated)'!$F:$F,'Transactions (Dated)'!$D:$D,$BL493,'Transactions (Dated)'!$B:$B,BU$11,'Transactions (Dated)'!$C:$C,"Dividend (paid to cash)")*AF493</f>
        <v>0</v>
      </c>
      <c r="BV493" s="6">
        <f ca="1">BV492+SUMIFS('Transactions (Dated)'!$F:$F,'Transactions (Dated)'!$D:$D,$BL493,'Transactions (Dated)'!$B:$B,BV$11,'Transactions (Dated)'!$C:$C,"Dividend (paid to cash)")*AG493</f>
        <v>0</v>
      </c>
      <c r="BW493" s="6">
        <f ca="1">BW492+SUMIFS('Transactions (Dated)'!$F:$F,'Transactions (Dated)'!$D:$D,$BL493,'Transactions (Dated)'!$B:$B,BW$11,'Transactions (Dated)'!$C:$C,"Dividend (paid to cash)")*AH493</f>
        <v>0</v>
      </c>
      <c r="BX493" s="6">
        <f ca="1">BX492+SUMIFS('Transactions (Dated)'!$F:$F,'Transactions (Dated)'!$D:$D,$BL493,'Transactions (Dated)'!$B:$B,BX$11,'Transactions (Dated)'!$C:$C,"Dividend (paid to cash)")*AI493</f>
        <v>0</v>
      </c>
      <c r="BY493" s="6">
        <f ca="1">BY492+SUMIFS('Transactions (Dated)'!$F:$F,'Transactions (Dated)'!$D:$D,$BL493,'Transactions (Dated)'!$B:$B,BY$11,'Transactions (Dated)'!$C:$C,"Dividend (paid to cash)")*AJ493</f>
        <v>0</v>
      </c>
      <c r="BZ493" s="6">
        <f ca="1">BZ492+SUMIFS('Transactions (Dated)'!$F:$F,'Transactions (Dated)'!$D:$D,$BL493,'Transactions (Dated)'!$B:$B,BZ$11,'Transactions (Dated)'!$C:$C,"Dividend (paid to cash)")*AK493</f>
        <v>0</v>
      </c>
      <c r="CA493" s="6">
        <f ca="1">CA492+SUMIFS('Transactions (Dated)'!$F:$F,'Transactions (Dated)'!$D:$D,$BL493,'Transactions (Dated)'!$B:$B,CA$11,'Transactions (Dated)'!$C:$C,"Dividend (paid to cash)")*AL493</f>
        <v>0</v>
      </c>
      <c r="CB493" s="6">
        <v>0</v>
      </c>
      <c r="CC493" s="6">
        <v>0</v>
      </c>
      <c r="CD493" s="6"/>
      <c r="CF493" s="6">
        <f t="shared" ca="1" si="216"/>
        <v>113057.852</v>
      </c>
      <c r="CH493" s="3">
        <f t="shared" si="217"/>
        <v>42613</v>
      </c>
      <c r="CI493" s="4">
        <f t="shared" ca="1" si="210"/>
        <v>950644.54999999993</v>
      </c>
      <c r="CJ493" s="4">
        <f t="shared" ca="1" si="211"/>
        <v>113057.852</v>
      </c>
      <c r="CL493" s="4">
        <f t="shared" ca="1" si="212"/>
        <v>1063702.402</v>
      </c>
    </row>
    <row r="494" spans="2:90" x14ac:dyDescent="0.15">
      <c r="B494" s="3">
        <f t="shared" si="213"/>
        <v>42614</v>
      </c>
      <c r="C494" s="2">
        <v>14683.9</v>
      </c>
      <c r="E494" s="70">
        <v>42614</v>
      </c>
      <c r="F494" s="69">
        <v>9.9700000000000006</v>
      </c>
      <c r="G494" s="69">
        <v>2.4300000000000002</v>
      </c>
      <c r="H494" s="69">
        <v>19.87</v>
      </c>
      <c r="I494" s="69">
        <v>39.92</v>
      </c>
      <c r="J494" s="69">
        <v>8.93</v>
      </c>
      <c r="K494" s="69">
        <v>14.22</v>
      </c>
      <c r="L494" s="69">
        <v>19.05</v>
      </c>
      <c r="M494" s="69">
        <v>6.92</v>
      </c>
      <c r="N494" s="69">
        <v>9.39</v>
      </c>
      <c r="O494" s="69">
        <v>10.416700000000001</v>
      </c>
      <c r="P494" s="69">
        <v>22.32</v>
      </c>
      <c r="Q494" s="69">
        <v>1.1299999999999999</v>
      </c>
      <c r="R494" s="69">
        <v>5.32</v>
      </c>
      <c r="S494" s="69">
        <v>41.54</v>
      </c>
      <c r="T494" s="69"/>
      <c r="U494">
        <v>41.54</v>
      </c>
      <c r="V494" s="4"/>
      <c r="X494" s="3">
        <f t="shared" si="192"/>
        <v>42614</v>
      </c>
      <c r="Y494" s="40">
        <f ca="1">Y493+SUMIFS('Transactions (Dated)'!$E$2:$E$53,'Transactions (Dated)'!$D$2:$D$53,'Share Values'!$X494,'Transactions (Dated)'!$B$2:$B$53,'Share Values'!Y$11,'Transactions (Dated)'!$C$2:$C$53,"Buy")-SUMIFS('Transactions (Dated)'!$E$2:$E$53,'Transactions (Dated)'!$D$2:$D$53,'Share Values'!$X494,'Transactions (Dated)'!$B$2:$B$53,'Share Values'!Y$11,'Transactions (Dated)'!$C$2:$C$53,"Sell")</f>
        <v>4625</v>
      </c>
      <c r="Z494" s="40">
        <f ca="1">Z493+SUMIFS('Transactions (Dated)'!$E$2:$E$53,'Transactions (Dated)'!$D$2:$D$53,'Share Values'!$X494,'Transactions (Dated)'!$B$2:$B$53,'Share Values'!Z$11,'Transactions (Dated)'!$C$2:$C$53,"Buy")-SUMIFS('Transactions (Dated)'!$E$2:$E$53,'Transactions (Dated)'!$D$2:$D$53,'Share Values'!$X494,'Transactions (Dated)'!$B$2:$B$53,'Share Values'!Z$11,'Transactions (Dated)'!$C$2:$C$53,"Sell")</f>
        <v>9375</v>
      </c>
      <c r="AA494" s="40">
        <f ca="1">AA493+SUMIFS('Transactions (Dated)'!$E$2:$E$53,'Transactions (Dated)'!$D$2:$D$53,'Share Values'!$X494,'Transactions (Dated)'!$B$2:$B$53,'Share Values'!AA$11,'Transactions (Dated)'!$C$2:$C$53,"Buy")-SUMIFS('Transactions (Dated)'!$E$2:$E$53,'Transactions (Dated)'!$D$2:$D$53,'Share Values'!$X494,'Transactions (Dated)'!$B$2:$B$53,'Share Values'!AA$11,'Transactions (Dated)'!$C$2:$C$53,"Sell")</f>
        <v>28857</v>
      </c>
      <c r="AB494" s="40">
        <f ca="1">AB493+SUMIFS('Transactions (Dated)'!$E$2:$E$53,'Transactions (Dated)'!$D$2:$D$53,'Share Values'!$X494,'Transactions (Dated)'!$B$2:$B$53,'Share Values'!AB$11,'Transactions (Dated)'!$C$2:$C$53,"Buy")-SUMIFS('Transactions (Dated)'!$E$2:$E$53,'Transactions (Dated)'!$D$2:$D$53,'Share Values'!$X494,'Transactions (Dated)'!$B$2:$B$53,'Share Values'!AB$11,'Transactions (Dated)'!$C$2:$C$53,"Sell")</f>
        <v>1892</v>
      </c>
      <c r="AC494" s="40">
        <f ca="1">AC493+SUMIFS('Transactions (Dated)'!$E$2:$E$53,'Transactions (Dated)'!$D$2:$D$53,'Share Values'!$X494,'Transactions (Dated)'!$B$2:$B$53,'Share Values'!AC$11,'Transactions (Dated)'!$C$2:$C$53,"Buy")-SUMIFS('Transactions (Dated)'!$E$2:$E$53,'Transactions (Dated)'!$D$2:$D$53,'Share Values'!$X494,'Transactions (Dated)'!$B$2:$B$53,'Share Values'!AC$11,'Transactions (Dated)'!$C$2:$C$53,"Sell")</f>
        <v>2348</v>
      </c>
      <c r="AD494" s="40">
        <f ca="1">AD493+SUMIFS('Transactions (Dated)'!$E$2:$E$53,'Transactions (Dated)'!$D$2:$D$53,'Share Values'!$X494,'Transactions (Dated)'!$B$2:$B$53,'Share Values'!AD$11,'Transactions (Dated)'!$C$2:$C$53,"Buy")-SUMIFS('Transactions (Dated)'!$E$2:$E$53,'Transactions (Dated)'!$D$2:$D$53,'Share Values'!$X494,'Transactions (Dated)'!$B$2:$B$53,'Share Values'!AD$11,'Transactions (Dated)'!$C$2:$C$53,"Sell")</f>
        <v>0</v>
      </c>
      <c r="AE494" s="40">
        <f ca="1">AE493+SUMIFS('Transactions (Dated)'!$E$2:$E$53,'Transactions (Dated)'!$D$2:$D$53,'Share Values'!$X494,'Transactions (Dated)'!$B$2:$B$53,'Share Values'!AE$11,'Transactions (Dated)'!$C$2:$C$53,"Buy")-SUMIFS('Transactions (Dated)'!$E$2:$E$53,'Transactions (Dated)'!$D$2:$D$53,'Share Values'!$X494,'Transactions (Dated)'!$B$2:$B$53,'Share Values'!AE$11,'Transactions (Dated)'!$C$2:$C$53,"Sell")</f>
        <v>2900</v>
      </c>
      <c r="AF494" s="40">
        <f ca="1">AF493+SUMIFS('Transactions (Dated)'!$E$2:$E$53,'Transactions (Dated)'!$D$2:$D$53,'Share Values'!$X494,'Transactions (Dated)'!$B$2:$B$53,'Share Values'!AF$11,'Transactions (Dated)'!$C$2:$C$53,"Buy")-SUMIFS('Transactions (Dated)'!$E$2:$E$53,'Transactions (Dated)'!$D$2:$D$53,'Share Values'!$X494,'Transactions (Dated)'!$B$2:$B$53,'Share Values'!AF$11,'Transactions (Dated)'!$C$2:$C$53,"Sell")</f>
        <v>14201</v>
      </c>
      <c r="AG494" s="40">
        <f ca="1">AG493+SUMIFS('Transactions (Dated)'!$E$2:$E$53,'Transactions (Dated)'!$D$2:$D$53,'Share Values'!$X494,'Transactions (Dated)'!$B$2:$B$53,'Share Values'!AG$11,'Transactions (Dated)'!$C$2:$C$53,"Buy")-SUMIFS('Transactions (Dated)'!$E$2:$E$53,'Transactions (Dated)'!$D$2:$D$53,'Share Values'!$X494,'Transactions (Dated)'!$B$2:$B$53,'Share Values'!AG$11,'Transactions (Dated)'!$C$2:$C$53,"Sell")</f>
        <v>6835</v>
      </c>
      <c r="AH494" s="40">
        <f ca="1">AH493+SUMIFS('Transactions (Dated)'!$E$2:$E$53,'Transactions (Dated)'!$D$2:$D$53,'Share Values'!$X494,'Transactions (Dated)'!$B$2:$B$53,'Share Values'!AH$11,'Transactions (Dated)'!$C$2:$C$53,"Buy")-SUMIFS('Transactions (Dated)'!$E$2:$E$53,'Transactions (Dated)'!$D$2:$D$53,'Share Values'!$X494,'Transactions (Dated)'!$B$2:$B$53,'Share Values'!AH$11,'Transactions (Dated)'!$C$2:$C$53,"Sell")</f>
        <v>0</v>
      </c>
      <c r="AI494" s="40">
        <f ca="1">AI493+SUMIFS('Transactions (Dated)'!$E$2:$E$53,'Transactions (Dated)'!$D$2:$D$53,'Share Values'!$X494,'Transactions (Dated)'!$B$2:$B$53,'Share Values'!AI$11,'Transactions (Dated)'!$C$2:$C$53,"Buy")-SUMIFS('Transactions (Dated)'!$E$2:$E$53,'Transactions (Dated)'!$D$2:$D$53,'Share Values'!$X494,'Transactions (Dated)'!$B$2:$B$53,'Share Values'!AI$11,'Transactions (Dated)'!$C$2:$C$53,"Sell")</f>
        <v>0</v>
      </c>
      <c r="AJ494" s="40">
        <f ca="1">AJ493+SUMIFS('Transactions (Dated)'!$E$2:$E$53,'Transactions (Dated)'!$D$2:$D$53,'Share Values'!$X494,'Transactions (Dated)'!$B$2:$B$53,'Share Values'!AJ$11,'Transactions (Dated)'!$C$2:$C$53,"Buy")-SUMIFS('Transactions (Dated)'!$E$2:$E$53,'Transactions (Dated)'!$D$2:$D$53,'Share Values'!$X494,'Transactions (Dated)'!$B$2:$B$53,'Share Values'!AJ$11,'Transactions (Dated)'!$C$2:$C$53,"Sell")</f>
        <v>0</v>
      </c>
      <c r="AK494" s="40">
        <f ca="1">AK493+SUMIFS('Transactions (Dated)'!$E$2:$E$53,'Transactions (Dated)'!$D$2:$D$53,'Share Values'!$X494,'Transactions (Dated)'!$B$2:$B$53,'Share Values'!AK$11,'Transactions (Dated)'!$C$2:$C$53,"Buy")-SUMIFS('Transactions (Dated)'!$E$2:$E$53,'Transactions (Dated)'!$D$2:$D$53,'Share Values'!$X494,'Transactions (Dated)'!$B$2:$B$53,'Share Values'!AK$11,'Transactions (Dated)'!$C$2:$C$53,"Sell")</f>
        <v>0</v>
      </c>
      <c r="AL494" s="40">
        <f ca="1">AL493+SUMIFS('Transactions (Dated)'!$E$2:$E$53,'Transactions (Dated)'!$D$2:$D$53,'Share Values'!$X494,'Transactions (Dated)'!$B$2:$B$53,'Share Values'!AL$11,'Transactions (Dated)'!$C$2:$C$53,"Buy")-SUMIFS('Transactions (Dated)'!$E$2:$E$53,'Transactions (Dated)'!$D$2:$D$53,'Share Values'!$X494,'Transactions (Dated)'!$B$2:$B$53,'Share Values'!AL$11,'Transactions (Dated)'!$C$2:$C$53,"Sell")</f>
        <v>0</v>
      </c>
      <c r="AM494" s="40">
        <f ca="1">AM493+SUMIFS('Transactions (Dated)'!$E$2:$E$53,'Transactions (Dated)'!$D$2:$D$53,'Share Values'!$X494,'Transactions (Dated)'!$B$2:$B$53,'Share Values'!AM$11,'Transactions (Dated)'!$C$2:$C$53,"Buy")-SUMIFS('Transactions (Dated)'!$E$2:$E$53,'Transactions (Dated)'!$D$2:$D$53,'Share Values'!$X494,'Transactions (Dated)'!$B$2:$B$53,'Share Values'!AM$11,'Transactions (Dated)'!$C$2:$C$53,"Sell")</f>
        <v>0</v>
      </c>
      <c r="AN494" s="40">
        <f ca="1">AN493+SUMIFS('Transactions (Dated)'!$E$2:$E$53,'Transactions (Dated)'!$D$2:$D$53,'Share Values'!$X494,'Transactions (Dated)'!$B$2:$B$53,'Share Values'!AN$11,'Transactions (Dated)'!$C$2:$C$53,"Buy")-SUMIFS('Transactions (Dated)'!$E$2:$E$53,'Transactions (Dated)'!$D$2:$D$53,'Share Values'!$X494,'Transactions (Dated)'!$B$2:$B$53,'Share Values'!AN$11,'Transactions (Dated)'!$C$2:$C$53,"Sell")</f>
        <v>0</v>
      </c>
      <c r="AO494" s="40"/>
      <c r="AQ494" s="3">
        <f t="shared" si="193"/>
        <v>42614</v>
      </c>
      <c r="AR494" s="6">
        <f t="shared" ca="1" si="194"/>
        <v>46111.25</v>
      </c>
      <c r="AS494" s="6">
        <f t="shared" ca="1" si="195"/>
        <v>22781.25</v>
      </c>
      <c r="AT494" s="6">
        <f t="shared" ca="1" si="196"/>
        <v>573388.59000000008</v>
      </c>
      <c r="AU494" s="6">
        <f t="shared" ca="1" si="197"/>
        <v>75528.639999999999</v>
      </c>
      <c r="AV494" s="6">
        <f t="shared" ca="1" si="198"/>
        <v>20967.64</v>
      </c>
      <c r="AW494" s="6">
        <f t="shared" ca="1" si="199"/>
        <v>0</v>
      </c>
      <c r="AX494" s="6">
        <f t="shared" ca="1" si="200"/>
        <v>55245</v>
      </c>
      <c r="AY494" s="6">
        <f t="shared" ca="1" si="201"/>
        <v>98270.92</v>
      </c>
      <c r="AZ494" s="6">
        <f t="shared" ca="1" si="202"/>
        <v>64180.65</v>
      </c>
      <c r="BA494" s="6">
        <f t="shared" ca="1" si="203"/>
        <v>0</v>
      </c>
      <c r="BB494" s="6">
        <f t="shared" ca="1" si="204"/>
        <v>0</v>
      </c>
      <c r="BC494" s="6">
        <f t="shared" ca="1" si="205"/>
        <v>0</v>
      </c>
      <c r="BD494" s="6">
        <f t="shared" ca="1" si="206"/>
        <v>0</v>
      </c>
      <c r="BE494" s="6">
        <f t="shared" ca="1" si="207"/>
        <v>0</v>
      </c>
      <c r="BF494" s="6">
        <f t="shared" ca="1" si="214"/>
        <v>0</v>
      </c>
      <c r="BG494" s="6">
        <f t="shared" ca="1" si="215"/>
        <v>0</v>
      </c>
      <c r="BH494" s="6"/>
      <c r="BJ494" s="4">
        <f t="shared" ca="1" si="208"/>
        <v>956473.94000000018</v>
      </c>
      <c r="BL494" s="3">
        <f t="shared" si="209"/>
        <v>42614</v>
      </c>
      <c r="BM494" s="6">
        <f>BM493+SUMIFS('Transactions (Dated)'!G:G,'Transactions (Dated)'!D:D,'Share Values'!AQ494)</f>
        <v>64398.239999999991</v>
      </c>
      <c r="BN494" s="6">
        <f ca="1">BN493+SUMIFS('Transactions (Dated)'!$F:$F,'Transactions (Dated)'!$D:$D,$BL494,'Transactions (Dated)'!$B:$B,BN$11,'Transactions (Dated)'!$C:$C,"Dividend (paid to cash)")*Y494</f>
        <v>0</v>
      </c>
      <c r="BO494" s="6">
        <f ca="1">BO493+SUMIFS('Transactions (Dated)'!$F:$F,'Transactions (Dated)'!$D:$D,$BL494,'Transactions (Dated)'!$B:$B,BO$11,'Transactions (Dated)'!$C:$C,"Dividend (paid to cash)")*Z494</f>
        <v>2421.875</v>
      </c>
      <c r="BP494" s="6">
        <f ca="1">BP493+SUMIFS('Transactions (Dated)'!$F:$F,'Transactions (Dated)'!$D:$D,$BL494,'Transactions (Dated)'!$B:$B,BP$11,'Transactions (Dated)'!$C:$C,"Dividend (paid to cash)")*AA494</f>
        <v>44015.277000000002</v>
      </c>
      <c r="BQ494" s="6">
        <f ca="1">BQ493+SUMIFS('Transactions (Dated)'!$F:$F,'Transactions (Dated)'!$D:$D,$BL494,'Transactions (Dated)'!$B:$B,BQ$11,'Transactions (Dated)'!$C:$C,"Dividend (paid to cash)")*AB494</f>
        <v>482.46000000000004</v>
      </c>
      <c r="BR494" s="6">
        <f ca="1">BR493+SUMIFS('Transactions (Dated)'!$F:$F,'Transactions (Dated)'!$D:$D,$BL494,'Transactions (Dated)'!$B:$B,BR$11,'Transactions (Dated)'!$C:$C,"Dividend (paid to cash)")*AC494</f>
        <v>0</v>
      </c>
      <c r="BS494" s="6">
        <f ca="1">BS493+SUMIFS('Transactions (Dated)'!$F:$F,'Transactions (Dated)'!$D:$D,$BL494,'Transactions (Dated)'!$B:$B,BS$11,'Transactions (Dated)'!$C:$C,"Dividend (paid to cash)")*AD494</f>
        <v>0</v>
      </c>
      <c r="BT494" s="6">
        <f ca="1">BT493+SUMIFS('Transactions (Dated)'!$F:$F,'Transactions (Dated)'!$D:$D,$BL494,'Transactions (Dated)'!$B:$B,BT$11,'Transactions (Dated)'!$C:$C,"Dividend (paid to cash)")*AE494</f>
        <v>1740</v>
      </c>
      <c r="BU494" s="6">
        <f ca="1">BU493+SUMIFS('Transactions (Dated)'!$F:$F,'Transactions (Dated)'!$D:$D,$BL494,'Transactions (Dated)'!$B:$B,BU$11,'Transactions (Dated)'!$C:$C,"Dividend (paid to cash)")*AF494</f>
        <v>0</v>
      </c>
      <c r="BV494" s="6">
        <f ca="1">BV493+SUMIFS('Transactions (Dated)'!$F:$F,'Transactions (Dated)'!$D:$D,$BL494,'Transactions (Dated)'!$B:$B,BV$11,'Transactions (Dated)'!$C:$C,"Dividend (paid to cash)")*AG494</f>
        <v>0</v>
      </c>
      <c r="BW494" s="6">
        <f ca="1">BW493+SUMIFS('Transactions (Dated)'!$F:$F,'Transactions (Dated)'!$D:$D,$BL494,'Transactions (Dated)'!$B:$B,BW$11,'Transactions (Dated)'!$C:$C,"Dividend (paid to cash)")*AH494</f>
        <v>0</v>
      </c>
      <c r="BX494" s="6">
        <f ca="1">BX493+SUMIFS('Transactions (Dated)'!$F:$F,'Transactions (Dated)'!$D:$D,$BL494,'Transactions (Dated)'!$B:$B,BX$11,'Transactions (Dated)'!$C:$C,"Dividend (paid to cash)")*AI494</f>
        <v>0</v>
      </c>
      <c r="BY494" s="6">
        <f ca="1">BY493+SUMIFS('Transactions (Dated)'!$F:$F,'Transactions (Dated)'!$D:$D,$BL494,'Transactions (Dated)'!$B:$B,BY$11,'Transactions (Dated)'!$C:$C,"Dividend (paid to cash)")*AJ494</f>
        <v>0</v>
      </c>
      <c r="BZ494" s="6">
        <f ca="1">BZ493+SUMIFS('Transactions (Dated)'!$F:$F,'Transactions (Dated)'!$D:$D,$BL494,'Transactions (Dated)'!$B:$B,BZ$11,'Transactions (Dated)'!$C:$C,"Dividend (paid to cash)")*AK494</f>
        <v>0</v>
      </c>
      <c r="CA494" s="6">
        <f ca="1">CA493+SUMIFS('Transactions (Dated)'!$F:$F,'Transactions (Dated)'!$D:$D,$BL494,'Transactions (Dated)'!$B:$B,CA$11,'Transactions (Dated)'!$C:$C,"Dividend (paid to cash)")*AL494</f>
        <v>0</v>
      </c>
      <c r="CB494" s="6">
        <v>0</v>
      </c>
      <c r="CC494" s="6">
        <v>0</v>
      </c>
      <c r="CD494" s="6"/>
      <c r="CF494" s="6">
        <f t="shared" ca="1" si="216"/>
        <v>113057.852</v>
      </c>
      <c r="CH494" s="3">
        <f t="shared" si="217"/>
        <v>42614</v>
      </c>
      <c r="CI494" s="4">
        <f t="shared" ca="1" si="210"/>
        <v>956473.94000000018</v>
      </c>
      <c r="CJ494" s="4">
        <f t="shared" ca="1" si="211"/>
        <v>113057.852</v>
      </c>
      <c r="CL494" s="4">
        <f t="shared" ca="1" si="212"/>
        <v>1069531.7920000001</v>
      </c>
    </row>
    <row r="495" spans="2:90" x14ac:dyDescent="0.15">
      <c r="B495" s="3">
        <f t="shared" si="213"/>
        <v>42615</v>
      </c>
      <c r="C495" s="2">
        <v>14795.7</v>
      </c>
      <c r="E495" s="70">
        <v>42615</v>
      </c>
      <c r="F495" s="69">
        <v>10</v>
      </c>
      <c r="G495" s="69">
        <v>2.48</v>
      </c>
      <c r="H495" s="69">
        <v>20.02</v>
      </c>
      <c r="I495" s="69">
        <v>40.18</v>
      </c>
      <c r="J495" s="69">
        <v>8.75</v>
      </c>
      <c r="K495" s="69">
        <v>14.31</v>
      </c>
      <c r="L495" s="69">
        <v>19.09</v>
      </c>
      <c r="M495" s="69">
        <v>7.14</v>
      </c>
      <c r="N495" s="69">
        <v>9.4</v>
      </c>
      <c r="O495" s="69">
        <v>10.496700000000001</v>
      </c>
      <c r="P495" s="69">
        <v>22.09</v>
      </c>
      <c r="Q495" s="69">
        <v>1.1599999999999999</v>
      </c>
      <c r="R495" s="69">
        <v>5.39</v>
      </c>
      <c r="S495" s="69">
        <v>41.755000000000003</v>
      </c>
      <c r="T495" s="69"/>
      <c r="U495">
        <v>41.755000000000003</v>
      </c>
      <c r="V495" s="4"/>
      <c r="X495" s="3">
        <f t="shared" si="192"/>
        <v>42615</v>
      </c>
      <c r="Y495" s="40">
        <f ca="1">Y494+SUMIFS('Transactions (Dated)'!$E$2:$E$53,'Transactions (Dated)'!$D$2:$D$53,'Share Values'!$X495,'Transactions (Dated)'!$B$2:$B$53,'Share Values'!Y$11,'Transactions (Dated)'!$C$2:$C$53,"Buy")-SUMIFS('Transactions (Dated)'!$E$2:$E$53,'Transactions (Dated)'!$D$2:$D$53,'Share Values'!$X495,'Transactions (Dated)'!$B$2:$B$53,'Share Values'!Y$11,'Transactions (Dated)'!$C$2:$C$53,"Sell")</f>
        <v>4625</v>
      </c>
      <c r="Z495" s="40">
        <f ca="1">Z494+SUMIFS('Transactions (Dated)'!$E$2:$E$53,'Transactions (Dated)'!$D$2:$D$53,'Share Values'!$X495,'Transactions (Dated)'!$B$2:$B$53,'Share Values'!Z$11,'Transactions (Dated)'!$C$2:$C$53,"Buy")-SUMIFS('Transactions (Dated)'!$E$2:$E$53,'Transactions (Dated)'!$D$2:$D$53,'Share Values'!$X495,'Transactions (Dated)'!$B$2:$B$53,'Share Values'!Z$11,'Transactions (Dated)'!$C$2:$C$53,"Sell")</f>
        <v>9375</v>
      </c>
      <c r="AA495" s="40">
        <f ca="1">AA494+SUMIFS('Transactions (Dated)'!$E$2:$E$53,'Transactions (Dated)'!$D$2:$D$53,'Share Values'!$X495,'Transactions (Dated)'!$B$2:$B$53,'Share Values'!AA$11,'Transactions (Dated)'!$C$2:$C$53,"Buy")-SUMIFS('Transactions (Dated)'!$E$2:$E$53,'Transactions (Dated)'!$D$2:$D$53,'Share Values'!$X495,'Transactions (Dated)'!$B$2:$B$53,'Share Values'!AA$11,'Transactions (Dated)'!$C$2:$C$53,"Sell")</f>
        <v>28857</v>
      </c>
      <c r="AB495" s="40">
        <f ca="1">AB494+SUMIFS('Transactions (Dated)'!$E$2:$E$53,'Transactions (Dated)'!$D$2:$D$53,'Share Values'!$X495,'Transactions (Dated)'!$B$2:$B$53,'Share Values'!AB$11,'Transactions (Dated)'!$C$2:$C$53,"Buy")-SUMIFS('Transactions (Dated)'!$E$2:$E$53,'Transactions (Dated)'!$D$2:$D$53,'Share Values'!$X495,'Transactions (Dated)'!$B$2:$B$53,'Share Values'!AB$11,'Transactions (Dated)'!$C$2:$C$53,"Sell")</f>
        <v>1892</v>
      </c>
      <c r="AC495" s="40">
        <f ca="1">AC494+SUMIFS('Transactions (Dated)'!$E$2:$E$53,'Transactions (Dated)'!$D$2:$D$53,'Share Values'!$X495,'Transactions (Dated)'!$B$2:$B$53,'Share Values'!AC$11,'Transactions (Dated)'!$C$2:$C$53,"Buy")-SUMIFS('Transactions (Dated)'!$E$2:$E$53,'Transactions (Dated)'!$D$2:$D$53,'Share Values'!$X495,'Transactions (Dated)'!$B$2:$B$53,'Share Values'!AC$11,'Transactions (Dated)'!$C$2:$C$53,"Sell")</f>
        <v>2348</v>
      </c>
      <c r="AD495" s="40">
        <f ca="1">AD494+SUMIFS('Transactions (Dated)'!$E$2:$E$53,'Transactions (Dated)'!$D$2:$D$53,'Share Values'!$X495,'Transactions (Dated)'!$B$2:$B$53,'Share Values'!AD$11,'Transactions (Dated)'!$C$2:$C$53,"Buy")-SUMIFS('Transactions (Dated)'!$E$2:$E$53,'Transactions (Dated)'!$D$2:$D$53,'Share Values'!$X495,'Transactions (Dated)'!$B$2:$B$53,'Share Values'!AD$11,'Transactions (Dated)'!$C$2:$C$53,"Sell")</f>
        <v>0</v>
      </c>
      <c r="AE495" s="40">
        <f ca="1">AE494+SUMIFS('Transactions (Dated)'!$E$2:$E$53,'Transactions (Dated)'!$D$2:$D$53,'Share Values'!$X495,'Transactions (Dated)'!$B$2:$B$53,'Share Values'!AE$11,'Transactions (Dated)'!$C$2:$C$53,"Buy")-SUMIFS('Transactions (Dated)'!$E$2:$E$53,'Transactions (Dated)'!$D$2:$D$53,'Share Values'!$X495,'Transactions (Dated)'!$B$2:$B$53,'Share Values'!AE$11,'Transactions (Dated)'!$C$2:$C$53,"Sell")</f>
        <v>2900</v>
      </c>
      <c r="AF495" s="40">
        <f ca="1">AF494+SUMIFS('Transactions (Dated)'!$E$2:$E$53,'Transactions (Dated)'!$D$2:$D$53,'Share Values'!$X495,'Transactions (Dated)'!$B$2:$B$53,'Share Values'!AF$11,'Transactions (Dated)'!$C$2:$C$53,"Buy")-SUMIFS('Transactions (Dated)'!$E$2:$E$53,'Transactions (Dated)'!$D$2:$D$53,'Share Values'!$X495,'Transactions (Dated)'!$B$2:$B$53,'Share Values'!AF$11,'Transactions (Dated)'!$C$2:$C$53,"Sell")</f>
        <v>14201</v>
      </c>
      <c r="AG495" s="40">
        <f ca="1">AG494+SUMIFS('Transactions (Dated)'!$E$2:$E$53,'Transactions (Dated)'!$D$2:$D$53,'Share Values'!$X495,'Transactions (Dated)'!$B$2:$B$53,'Share Values'!AG$11,'Transactions (Dated)'!$C$2:$C$53,"Buy")-SUMIFS('Transactions (Dated)'!$E$2:$E$53,'Transactions (Dated)'!$D$2:$D$53,'Share Values'!$X495,'Transactions (Dated)'!$B$2:$B$53,'Share Values'!AG$11,'Transactions (Dated)'!$C$2:$C$53,"Sell")</f>
        <v>6835</v>
      </c>
      <c r="AH495" s="40">
        <f ca="1">AH494+SUMIFS('Transactions (Dated)'!$E$2:$E$53,'Transactions (Dated)'!$D$2:$D$53,'Share Values'!$X495,'Transactions (Dated)'!$B$2:$B$53,'Share Values'!AH$11,'Transactions (Dated)'!$C$2:$C$53,"Buy")-SUMIFS('Transactions (Dated)'!$E$2:$E$53,'Transactions (Dated)'!$D$2:$D$53,'Share Values'!$X495,'Transactions (Dated)'!$B$2:$B$53,'Share Values'!AH$11,'Transactions (Dated)'!$C$2:$C$53,"Sell")</f>
        <v>0</v>
      </c>
      <c r="AI495" s="40">
        <f ca="1">AI494+SUMIFS('Transactions (Dated)'!$E$2:$E$53,'Transactions (Dated)'!$D$2:$D$53,'Share Values'!$X495,'Transactions (Dated)'!$B$2:$B$53,'Share Values'!AI$11,'Transactions (Dated)'!$C$2:$C$53,"Buy")-SUMIFS('Transactions (Dated)'!$E$2:$E$53,'Transactions (Dated)'!$D$2:$D$53,'Share Values'!$X495,'Transactions (Dated)'!$B$2:$B$53,'Share Values'!AI$11,'Transactions (Dated)'!$C$2:$C$53,"Sell")</f>
        <v>0</v>
      </c>
      <c r="AJ495" s="40">
        <f ca="1">AJ494+SUMIFS('Transactions (Dated)'!$E$2:$E$53,'Transactions (Dated)'!$D$2:$D$53,'Share Values'!$X495,'Transactions (Dated)'!$B$2:$B$53,'Share Values'!AJ$11,'Transactions (Dated)'!$C$2:$C$53,"Buy")-SUMIFS('Transactions (Dated)'!$E$2:$E$53,'Transactions (Dated)'!$D$2:$D$53,'Share Values'!$X495,'Transactions (Dated)'!$B$2:$B$53,'Share Values'!AJ$11,'Transactions (Dated)'!$C$2:$C$53,"Sell")</f>
        <v>0</v>
      </c>
      <c r="AK495" s="40">
        <f ca="1">AK494+SUMIFS('Transactions (Dated)'!$E$2:$E$53,'Transactions (Dated)'!$D$2:$D$53,'Share Values'!$X495,'Transactions (Dated)'!$B$2:$B$53,'Share Values'!AK$11,'Transactions (Dated)'!$C$2:$C$53,"Buy")-SUMIFS('Transactions (Dated)'!$E$2:$E$53,'Transactions (Dated)'!$D$2:$D$53,'Share Values'!$X495,'Transactions (Dated)'!$B$2:$B$53,'Share Values'!AK$11,'Transactions (Dated)'!$C$2:$C$53,"Sell")</f>
        <v>0</v>
      </c>
      <c r="AL495" s="40">
        <f ca="1">AL494+SUMIFS('Transactions (Dated)'!$E$2:$E$53,'Transactions (Dated)'!$D$2:$D$53,'Share Values'!$X495,'Transactions (Dated)'!$B$2:$B$53,'Share Values'!AL$11,'Transactions (Dated)'!$C$2:$C$53,"Buy")-SUMIFS('Transactions (Dated)'!$E$2:$E$53,'Transactions (Dated)'!$D$2:$D$53,'Share Values'!$X495,'Transactions (Dated)'!$B$2:$B$53,'Share Values'!AL$11,'Transactions (Dated)'!$C$2:$C$53,"Sell")</f>
        <v>0</v>
      </c>
      <c r="AM495" s="40">
        <f ca="1">AM494+SUMIFS('Transactions (Dated)'!$E$2:$E$53,'Transactions (Dated)'!$D$2:$D$53,'Share Values'!$X495,'Transactions (Dated)'!$B$2:$B$53,'Share Values'!AM$11,'Transactions (Dated)'!$C$2:$C$53,"Buy")-SUMIFS('Transactions (Dated)'!$E$2:$E$53,'Transactions (Dated)'!$D$2:$D$53,'Share Values'!$X495,'Transactions (Dated)'!$B$2:$B$53,'Share Values'!AM$11,'Transactions (Dated)'!$C$2:$C$53,"Sell")</f>
        <v>0</v>
      </c>
      <c r="AN495" s="40">
        <f ca="1">AN494+SUMIFS('Transactions (Dated)'!$E$2:$E$53,'Transactions (Dated)'!$D$2:$D$53,'Share Values'!$X495,'Transactions (Dated)'!$B$2:$B$53,'Share Values'!AN$11,'Transactions (Dated)'!$C$2:$C$53,"Buy")-SUMIFS('Transactions (Dated)'!$E$2:$E$53,'Transactions (Dated)'!$D$2:$D$53,'Share Values'!$X495,'Transactions (Dated)'!$B$2:$B$53,'Share Values'!AN$11,'Transactions (Dated)'!$C$2:$C$53,"Sell")</f>
        <v>0</v>
      </c>
      <c r="AO495" s="40"/>
      <c r="AQ495" s="3">
        <f t="shared" si="193"/>
        <v>42615</v>
      </c>
      <c r="AR495" s="6">
        <f t="shared" ca="1" si="194"/>
        <v>46250</v>
      </c>
      <c r="AS495" s="6">
        <f t="shared" ca="1" si="195"/>
        <v>23250</v>
      </c>
      <c r="AT495" s="6">
        <f t="shared" ca="1" si="196"/>
        <v>577717.14</v>
      </c>
      <c r="AU495" s="6">
        <f t="shared" ca="1" si="197"/>
        <v>76020.56</v>
      </c>
      <c r="AV495" s="6">
        <f t="shared" ca="1" si="198"/>
        <v>20545</v>
      </c>
      <c r="AW495" s="6">
        <f t="shared" ca="1" si="199"/>
        <v>0</v>
      </c>
      <c r="AX495" s="6">
        <f t="shared" ca="1" si="200"/>
        <v>55361</v>
      </c>
      <c r="AY495" s="6">
        <f t="shared" ca="1" si="201"/>
        <v>101395.14</v>
      </c>
      <c r="AZ495" s="6">
        <f t="shared" ca="1" si="202"/>
        <v>64249</v>
      </c>
      <c r="BA495" s="6">
        <f t="shared" ca="1" si="203"/>
        <v>0</v>
      </c>
      <c r="BB495" s="6">
        <f t="shared" ca="1" si="204"/>
        <v>0</v>
      </c>
      <c r="BC495" s="6">
        <f t="shared" ca="1" si="205"/>
        <v>0</v>
      </c>
      <c r="BD495" s="6">
        <f t="shared" ca="1" si="206"/>
        <v>0</v>
      </c>
      <c r="BE495" s="6">
        <f t="shared" ca="1" si="207"/>
        <v>0</v>
      </c>
      <c r="BF495" s="6">
        <f t="shared" ca="1" si="214"/>
        <v>0</v>
      </c>
      <c r="BG495" s="6">
        <f t="shared" ca="1" si="215"/>
        <v>0</v>
      </c>
      <c r="BH495" s="6"/>
      <c r="BJ495" s="4">
        <f t="shared" ca="1" si="208"/>
        <v>964787.84</v>
      </c>
      <c r="BL495" s="3">
        <f t="shared" si="209"/>
        <v>42615</v>
      </c>
      <c r="BM495" s="6">
        <f>BM494+SUMIFS('Transactions (Dated)'!G:G,'Transactions (Dated)'!D:D,'Share Values'!AQ495)</f>
        <v>64398.239999999991</v>
      </c>
      <c r="BN495" s="6">
        <f ca="1">BN494+SUMIFS('Transactions (Dated)'!$F:$F,'Transactions (Dated)'!$D:$D,$BL495,'Transactions (Dated)'!$B:$B,BN$11,'Transactions (Dated)'!$C:$C,"Dividend (paid to cash)")*Y495</f>
        <v>0</v>
      </c>
      <c r="BO495" s="6">
        <f ca="1">BO494+SUMIFS('Transactions (Dated)'!$F:$F,'Transactions (Dated)'!$D:$D,$BL495,'Transactions (Dated)'!$B:$B,BO$11,'Transactions (Dated)'!$C:$C,"Dividend (paid to cash)")*Z495</f>
        <v>2421.875</v>
      </c>
      <c r="BP495" s="6">
        <f ca="1">BP494+SUMIFS('Transactions (Dated)'!$F:$F,'Transactions (Dated)'!$D:$D,$BL495,'Transactions (Dated)'!$B:$B,BP$11,'Transactions (Dated)'!$C:$C,"Dividend (paid to cash)")*AA495</f>
        <v>44015.277000000002</v>
      </c>
      <c r="BQ495" s="6">
        <f ca="1">BQ494+SUMIFS('Transactions (Dated)'!$F:$F,'Transactions (Dated)'!$D:$D,$BL495,'Transactions (Dated)'!$B:$B,BQ$11,'Transactions (Dated)'!$C:$C,"Dividend (paid to cash)")*AB495</f>
        <v>482.46000000000004</v>
      </c>
      <c r="BR495" s="6">
        <f ca="1">BR494+SUMIFS('Transactions (Dated)'!$F:$F,'Transactions (Dated)'!$D:$D,$BL495,'Transactions (Dated)'!$B:$B,BR$11,'Transactions (Dated)'!$C:$C,"Dividend (paid to cash)")*AC495</f>
        <v>0</v>
      </c>
      <c r="BS495" s="6">
        <f ca="1">BS494+SUMIFS('Transactions (Dated)'!$F:$F,'Transactions (Dated)'!$D:$D,$BL495,'Transactions (Dated)'!$B:$B,BS$11,'Transactions (Dated)'!$C:$C,"Dividend (paid to cash)")*AD495</f>
        <v>0</v>
      </c>
      <c r="BT495" s="6">
        <f ca="1">BT494+SUMIFS('Transactions (Dated)'!$F:$F,'Transactions (Dated)'!$D:$D,$BL495,'Transactions (Dated)'!$B:$B,BT$11,'Transactions (Dated)'!$C:$C,"Dividend (paid to cash)")*AE495</f>
        <v>1740</v>
      </c>
      <c r="BU495" s="6">
        <f ca="1">BU494+SUMIFS('Transactions (Dated)'!$F:$F,'Transactions (Dated)'!$D:$D,$BL495,'Transactions (Dated)'!$B:$B,BU$11,'Transactions (Dated)'!$C:$C,"Dividend (paid to cash)")*AF495</f>
        <v>0</v>
      </c>
      <c r="BV495" s="6">
        <f ca="1">BV494+SUMIFS('Transactions (Dated)'!$F:$F,'Transactions (Dated)'!$D:$D,$BL495,'Transactions (Dated)'!$B:$B,BV$11,'Transactions (Dated)'!$C:$C,"Dividend (paid to cash)")*AG495</f>
        <v>0</v>
      </c>
      <c r="BW495" s="6">
        <f ca="1">BW494+SUMIFS('Transactions (Dated)'!$F:$F,'Transactions (Dated)'!$D:$D,$BL495,'Transactions (Dated)'!$B:$B,BW$11,'Transactions (Dated)'!$C:$C,"Dividend (paid to cash)")*AH495</f>
        <v>0</v>
      </c>
      <c r="BX495" s="6">
        <f ca="1">BX494+SUMIFS('Transactions (Dated)'!$F:$F,'Transactions (Dated)'!$D:$D,$BL495,'Transactions (Dated)'!$B:$B,BX$11,'Transactions (Dated)'!$C:$C,"Dividend (paid to cash)")*AI495</f>
        <v>0</v>
      </c>
      <c r="BY495" s="6">
        <f ca="1">BY494+SUMIFS('Transactions (Dated)'!$F:$F,'Transactions (Dated)'!$D:$D,$BL495,'Transactions (Dated)'!$B:$B,BY$11,'Transactions (Dated)'!$C:$C,"Dividend (paid to cash)")*AJ495</f>
        <v>0</v>
      </c>
      <c r="BZ495" s="6">
        <f ca="1">BZ494+SUMIFS('Transactions (Dated)'!$F:$F,'Transactions (Dated)'!$D:$D,$BL495,'Transactions (Dated)'!$B:$B,BZ$11,'Transactions (Dated)'!$C:$C,"Dividend (paid to cash)")*AK495</f>
        <v>0</v>
      </c>
      <c r="CA495" s="6">
        <f ca="1">CA494+SUMIFS('Transactions (Dated)'!$F:$F,'Transactions (Dated)'!$D:$D,$BL495,'Transactions (Dated)'!$B:$B,CA$11,'Transactions (Dated)'!$C:$C,"Dividend (paid to cash)")*AL495</f>
        <v>0</v>
      </c>
      <c r="CB495" s="6">
        <v>0</v>
      </c>
      <c r="CC495" s="6">
        <v>0</v>
      </c>
      <c r="CD495" s="6"/>
      <c r="CF495" s="6">
        <f t="shared" ca="1" si="216"/>
        <v>113057.852</v>
      </c>
      <c r="CH495" s="3">
        <f t="shared" si="217"/>
        <v>42615</v>
      </c>
      <c r="CI495" s="4">
        <f t="shared" ca="1" si="210"/>
        <v>964787.84</v>
      </c>
      <c r="CJ495" s="4">
        <f t="shared" ca="1" si="211"/>
        <v>113057.852</v>
      </c>
      <c r="CL495" s="4">
        <f t="shared" ca="1" si="212"/>
        <v>1077845.692</v>
      </c>
    </row>
    <row r="496" spans="2:90" x14ac:dyDescent="0.15">
      <c r="B496" s="3">
        <f t="shared" si="213"/>
        <v>42619</v>
      </c>
      <c r="C496" s="2">
        <v>14813</v>
      </c>
      <c r="E496" s="70">
        <v>42619</v>
      </c>
      <c r="F496" s="69">
        <v>9.89</v>
      </c>
      <c r="G496" s="69">
        <v>2.5</v>
      </c>
      <c r="H496" s="69">
        <v>20.03</v>
      </c>
      <c r="I496" s="69">
        <v>40.43</v>
      </c>
      <c r="J496" s="69">
        <v>8.7200000000000006</v>
      </c>
      <c r="K496" s="69">
        <v>14.5</v>
      </c>
      <c r="L496" s="69">
        <v>19.22</v>
      </c>
      <c r="M496" s="69">
        <v>7.49</v>
      </c>
      <c r="N496" s="69">
        <v>9.4</v>
      </c>
      <c r="O496" s="69">
        <v>10.523300000000001</v>
      </c>
      <c r="P496" s="69">
        <v>21.7</v>
      </c>
      <c r="Q496" s="69">
        <v>1.1499999999999999</v>
      </c>
      <c r="R496" s="69">
        <v>5.53</v>
      </c>
      <c r="S496" s="69">
        <v>41.73</v>
      </c>
      <c r="T496" s="69"/>
      <c r="U496">
        <v>41.73</v>
      </c>
      <c r="V496" s="4"/>
      <c r="X496" s="3">
        <f t="shared" si="192"/>
        <v>42619</v>
      </c>
      <c r="Y496" s="40">
        <f ca="1">Y495+SUMIFS('Transactions (Dated)'!$E$2:$E$53,'Transactions (Dated)'!$D$2:$D$53,'Share Values'!$X496,'Transactions (Dated)'!$B$2:$B$53,'Share Values'!Y$11,'Transactions (Dated)'!$C$2:$C$53,"Buy")-SUMIFS('Transactions (Dated)'!$E$2:$E$53,'Transactions (Dated)'!$D$2:$D$53,'Share Values'!$X496,'Transactions (Dated)'!$B$2:$B$53,'Share Values'!Y$11,'Transactions (Dated)'!$C$2:$C$53,"Sell")</f>
        <v>4625</v>
      </c>
      <c r="Z496" s="40">
        <f ca="1">Z495+SUMIFS('Transactions (Dated)'!$E$2:$E$53,'Transactions (Dated)'!$D$2:$D$53,'Share Values'!$X496,'Transactions (Dated)'!$B$2:$B$53,'Share Values'!Z$11,'Transactions (Dated)'!$C$2:$C$53,"Buy")-SUMIFS('Transactions (Dated)'!$E$2:$E$53,'Transactions (Dated)'!$D$2:$D$53,'Share Values'!$X496,'Transactions (Dated)'!$B$2:$B$53,'Share Values'!Z$11,'Transactions (Dated)'!$C$2:$C$53,"Sell")</f>
        <v>9375</v>
      </c>
      <c r="AA496" s="40">
        <f ca="1">AA495+SUMIFS('Transactions (Dated)'!$E$2:$E$53,'Transactions (Dated)'!$D$2:$D$53,'Share Values'!$X496,'Transactions (Dated)'!$B$2:$B$53,'Share Values'!AA$11,'Transactions (Dated)'!$C$2:$C$53,"Buy")-SUMIFS('Transactions (Dated)'!$E$2:$E$53,'Transactions (Dated)'!$D$2:$D$53,'Share Values'!$X496,'Transactions (Dated)'!$B$2:$B$53,'Share Values'!AA$11,'Transactions (Dated)'!$C$2:$C$53,"Sell")</f>
        <v>28857</v>
      </c>
      <c r="AB496" s="40">
        <f ca="1">AB495+SUMIFS('Transactions (Dated)'!$E$2:$E$53,'Transactions (Dated)'!$D$2:$D$53,'Share Values'!$X496,'Transactions (Dated)'!$B$2:$B$53,'Share Values'!AB$11,'Transactions (Dated)'!$C$2:$C$53,"Buy")-SUMIFS('Transactions (Dated)'!$E$2:$E$53,'Transactions (Dated)'!$D$2:$D$53,'Share Values'!$X496,'Transactions (Dated)'!$B$2:$B$53,'Share Values'!AB$11,'Transactions (Dated)'!$C$2:$C$53,"Sell")</f>
        <v>1892</v>
      </c>
      <c r="AC496" s="40">
        <f ca="1">AC495+SUMIFS('Transactions (Dated)'!$E$2:$E$53,'Transactions (Dated)'!$D$2:$D$53,'Share Values'!$X496,'Transactions (Dated)'!$B$2:$B$53,'Share Values'!AC$11,'Transactions (Dated)'!$C$2:$C$53,"Buy")-SUMIFS('Transactions (Dated)'!$E$2:$E$53,'Transactions (Dated)'!$D$2:$D$53,'Share Values'!$X496,'Transactions (Dated)'!$B$2:$B$53,'Share Values'!AC$11,'Transactions (Dated)'!$C$2:$C$53,"Sell")</f>
        <v>2348</v>
      </c>
      <c r="AD496" s="40">
        <f ca="1">AD495+SUMIFS('Transactions (Dated)'!$E$2:$E$53,'Transactions (Dated)'!$D$2:$D$53,'Share Values'!$X496,'Transactions (Dated)'!$B$2:$B$53,'Share Values'!AD$11,'Transactions (Dated)'!$C$2:$C$53,"Buy")-SUMIFS('Transactions (Dated)'!$E$2:$E$53,'Transactions (Dated)'!$D$2:$D$53,'Share Values'!$X496,'Transactions (Dated)'!$B$2:$B$53,'Share Values'!AD$11,'Transactions (Dated)'!$C$2:$C$53,"Sell")</f>
        <v>0</v>
      </c>
      <c r="AE496" s="40">
        <f ca="1">AE495+SUMIFS('Transactions (Dated)'!$E$2:$E$53,'Transactions (Dated)'!$D$2:$D$53,'Share Values'!$X496,'Transactions (Dated)'!$B$2:$B$53,'Share Values'!AE$11,'Transactions (Dated)'!$C$2:$C$53,"Buy")-SUMIFS('Transactions (Dated)'!$E$2:$E$53,'Transactions (Dated)'!$D$2:$D$53,'Share Values'!$X496,'Transactions (Dated)'!$B$2:$B$53,'Share Values'!AE$11,'Transactions (Dated)'!$C$2:$C$53,"Sell")</f>
        <v>2900</v>
      </c>
      <c r="AF496" s="40">
        <f ca="1">AF495+SUMIFS('Transactions (Dated)'!$E$2:$E$53,'Transactions (Dated)'!$D$2:$D$53,'Share Values'!$X496,'Transactions (Dated)'!$B$2:$B$53,'Share Values'!AF$11,'Transactions (Dated)'!$C$2:$C$53,"Buy")-SUMIFS('Transactions (Dated)'!$E$2:$E$53,'Transactions (Dated)'!$D$2:$D$53,'Share Values'!$X496,'Transactions (Dated)'!$B$2:$B$53,'Share Values'!AF$11,'Transactions (Dated)'!$C$2:$C$53,"Sell")</f>
        <v>14201</v>
      </c>
      <c r="AG496" s="40">
        <f ca="1">AG495+SUMIFS('Transactions (Dated)'!$E$2:$E$53,'Transactions (Dated)'!$D$2:$D$53,'Share Values'!$X496,'Transactions (Dated)'!$B$2:$B$53,'Share Values'!AG$11,'Transactions (Dated)'!$C$2:$C$53,"Buy")-SUMIFS('Transactions (Dated)'!$E$2:$E$53,'Transactions (Dated)'!$D$2:$D$53,'Share Values'!$X496,'Transactions (Dated)'!$B$2:$B$53,'Share Values'!AG$11,'Transactions (Dated)'!$C$2:$C$53,"Sell")</f>
        <v>6835</v>
      </c>
      <c r="AH496" s="40">
        <f ca="1">AH495+SUMIFS('Transactions (Dated)'!$E$2:$E$53,'Transactions (Dated)'!$D$2:$D$53,'Share Values'!$X496,'Transactions (Dated)'!$B$2:$B$53,'Share Values'!AH$11,'Transactions (Dated)'!$C$2:$C$53,"Buy")-SUMIFS('Transactions (Dated)'!$E$2:$E$53,'Transactions (Dated)'!$D$2:$D$53,'Share Values'!$X496,'Transactions (Dated)'!$B$2:$B$53,'Share Values'!AH$11,'Transactions (Dated)'!$C$2:$C$53,"Sell")</f>
        <v>0</v>
      </c>
      <c r="AI496" s="40">
        <f ca="1">AI495+SUMIFS('Transactions (Dated)'!$E$2:$E$53,'Transactions (Dated)'!$D$2:$D$53,'Share Values'!$X496,'Transactions (Dated)'!$B$2:$B$53,'Share Values'!AI$11,'Transactions (Dated)'!$C$2:$C$53,"Buy")-SUMIFS('Transactions (Dated)'!$E$2:$E$53,'Transactions (Dated)'!$D$2:$D$53,'Share Values'!$X496,'Transactions (Dated)'!$B$2:$B$53,'Share Values'!AI$11,'Transactions (Dated)'!$C$2:$C$53,"Sell")</f>
        <v>0</v>
      </c>
      <c r="AJ496" s="40">
        <f ca="1">AJ495+SUMIFS('Transactions (Dated)'!$E$2:$E$53,'Transactions (Dated)'!$D$2:$D$53,'Share Values'!$X496,'Transactions (Dated)'!$B$2:$B$53,'Share Values'!AJ$11,'Transactions (Dated)'!$C$2:$C$53,"Buy")-SUMIFS('Transactions (Dated)'!$E$2:$E$53,'Transactions (Dated)'!$D$2:$D$53,'Share Values'!$X496,'Transactions (Dated)'!$B$2:$B$53,'Share Values'!AJ$11,'Transactions (Dated)'!$C$2:$C$53,"Sell")</f>
        <v>0</v>
      </c>
      <c r="AK496" s="40">
        <f ca="1">AK495+SUMIFS('Transactions (Dated)'!$E$2:$E$53,'Transactions (Dated)'!$D$2:$D$53,'Share Values'!$X496,'Transactions (Dated)'!$B$2:$B$53,'Share Values'!AK$11,'Transactions (Dated)'!$C$2:$C$53,"Buy")-SUMIFS('Transactions (Dated)'!$E$2:$E$53,'Transactions (Dated)'!$D$2:$D$53,'Share Values'!$X496,'Transactions (Dated)'!$B$2:$B$53,'Share Values'!AK$11,'Transactions (Dated)'!$C$2:$C$53,"Sell")</f>
        <v>0</v>
      </c>
      <c r="AL496" s="40">
        <f ca="1">AL495+SUMIFS('Transactions (Dated)'!$E$2:$E$53,'Transactions (Dated)'!$D$2:$D$53,'Share Values'!$X496,'Transactions (Dated)'!$B$2:$B$53,'Share Values'!AL$11,'Transactions (Dated)'!$C$2:$C$53,"Buy")-SUMIFS('Transactions (Dated)'!$E$2:$E$53,'Transactions (Dated)'!$D$2:$D$53,'Share Values'!$X496,'Transactions (Dated)'!$B$2:$B$53,'Share Values'!AL$11,'Transactions (Dated)'!$C$2:$C$53,"Sell")</f>
        <v>0</v>
      </c>
      <c r="AM496" s="40">
        <f ca="1">AM495+SUMIFS('Transactions (Dated)'!$E$2:$E$53,'Transactions (Dated)'!$D$2:$D$53,'Share Values'!$X496,'Transactions (Dated)'!$B$2:$B$53,'Share Values'!AM$11,'Transactions (Dated)'!$C$2:$C$53,"Buy")-SUMIFS('Transactions (Dated)'!$E$2:$E$53,'Transactions (Dated)'!$D$2:$D$53,'Share Values'!$X496,'Transactions (Dated)'!$B$2:$B$53,'Share Values'!AM$11,'Transactions (Dated)'!$C$2:$C$53,"Sell")</f>
        <v>0</v>
      </c>
      <c r="AN496" s="40">
        <f ca="1">AN495+SUMIFS('Transactions (Dated)'!$E$2:$E$53,'Transactions (Dated)'!$D$2:$D$53,'Share Values'!$X496,'Transactions (Dated)'!$B$2:$B$53,'Share Values'!AN$11,'Transactions (Dated)'!$C$2:$C$53,"Buy")-SUMIFS('Transactions (Dated)'!$E$2:$E$53,'Transactions (Dated)'!$D$2:$D$53,'Share Values'!$X496,'Transactions (Dated)'!$B$2:$B$53,'Share Values'!AN$11,'Transactions (Dated)'!$C$2:$C$53,"Sell")</f>
        <v>0</v>
      </c>
      <c r="AO496" s="40"/>
      <c r="AQ496" s="3">
        <f t="shared" si="193"/>
        <v>42619</v>
      </c>
      <c r="AR496" s="6">
        <f t="shared" ca="1" si="194"/>
        <v>45741.25</v>
      </c>
      <c r="AS496" s="6">
        <f t="shared" ca="1" si="195"/>
        <v>23437.5</v>
      </c>
      <c r="AT496" s="6">
        <f t="shared" ca="1" si="196"/>
        <v>578005.71000000008</v>
      </c>
      <c r="AU496" s="6">
        <f t="shared" ca="1" si="197"/>
        <v>76493.56</v>
      </c>
      <c r="AV496" s="6">
        <f t="shared" ca="1" si="198"/>
        <v>20474.560000000001</v>
      </c>
      <c r="AW496" s="6">
        <f t="shared" ca="1" si="199"/>
        <v>0</v>
      </c>
      <c r="AX496" s="6">
        <f t="shared" ca="1" si="200"/>
        <v>55738</v>
      </c>
      <c r="AY496" s="6">
        <f t="shared" ca="1" si="201"/>
        <v>106365.49</v>
      </c>
      <c r="AZ496" s="6">
        <f t="shared" ca="1" si="202"/>
        <v>64249</v>
      </c>
      <c r="BA496" s="6">
        <f t="shared" ca="1" si="203"/>
        <v>0</v>
      </c>
      <c r="BB496" s="6">
        <f t="shared" ca="1" si="204"/>
        <v>0</v>
      </c>
      <c r="BC496" s="6">
        <f t="shared" ca="1" si="205"/>
        <v>0</v>
      </c>
      <c r="BD496" s="6">
        <f t="shared" ca="1" si="206"/>
        <v>0</v>
      </c>
      <c r="BE496" s="6">
        <f t="shared" ca="1" si="207"/>
        <v>0</v>
      </c>
      <c r="BF496" s="6">
        <f t="shared" ca="1" si="214"/>
        <v>0</v>
      </c>
      <c r="BG496" s="6">
        <f t="shared" ca="1" si="215"/>
        <v>0</v>
      </c>
      <c r="BH496" s="6"/>
      <c r="BJ496" s="4">
        <f t="shared" ca="1" si="208"/>
        <v>970505.07000000007</v>
      </c>
      <c r="BL496" s="3">
        <f t="shared" si="209"/>
        <v>42619</v>
      </c>
      <c r="BM496" s="6">
        <f>BM495+SUMIFS('Transactions (Dated)'!G:G,'Transactions (Dated)'!D:D,'Share Values'!AQ496)</f>
        <v>64398.239999999991</v>
      </c>
      <c r="BN496" s="6">
        <f ca="1">BN495+SUMIFS('Transactions (Dated)'!$F:$F,'Transactions (Dated)'!$D:$D,$BL496,'Transactions (Dated)'!$B:$B,BN$11,'Transactions (Dated)'!$C:$C,"Dividend (paid to cash)")*Y496</f>
        <v>0</v>
      </c>
      <c r="BO496" s="6">
        <f ca="1">BO495+SUMIFS('Transactions (Dated)'!$F:$F,'Transactions (Dated)'!$D:$D,$BL496,'Transactions (Dated)'!$B:$B,BO$11,'Transactions (Dated)'!$C:$C,"Dividend (paid to cash)")*Z496</f>
        <v>2421.875</v>
      </c>
      <c r="BP496" s="6">
        <f ca="1">BP495+SUMIFS('Transactions (Dated)'!$F:$F,'Transactions (Dated)'!$D:$D,$BL496,'Transactions (Dated)'!$B:$B,BP$11,'Transactions (Dated)'!$C:$C,"Dividend (paid to cash)")*AA496</f>
        <v>44015.277000000002</v>
      </c>
      <c r="BQ496" s="6">
        <f ca="1">BQ495+SUMIFS('Transactions (Dated)'!$F:$F,'Transactions (Dated)'!$D:$D,$BL496,'Transactions (Dated)'!$B:$B,BQ$11,'Transactions (Dated)'!$C:$C,"Dividend (paid to cash)")*AB496</f>
        <v>482.46000000000004</v>
      </c>
      <c r="BR496" s="6">
        <f ca="1">BR495+SUMIFS('Transactions (Dated)'!$F:$F,'Transactions (Dated)'!$D:$D,$BL496,'Transactions (Dated)'!$B:$B,BR$11,'Transactions (Dated)'!$C:$C,"Dividend (paid to cash)")*AC496</f>
        <v>0</v>
      </c>
      <c r="BS496" s="6">
        <f ca="1">BS495+SUMIFS('Transactions (Dated)'!$F:$F,'Transactions (Dated)'!$D:$D,$BL496,'Transactions (Dated)'!$B:$B,BS$11,'Transactions (Dated)'!$C:$C,"Dividend (paid to cash)")*AD496</f>
        <v>0</v>
      </c>
      <c r="BT496" s="6">
        <f ca="1">BT495+SUMIFS('Transactions (Dated)'!$F:$F,'Transactions (Dated)'!$D:$D,$BL496,'Transactions (Dated)'!$B:$B,BT$11,'Transactions (Dated)'!$C:$C,"Dividend (paid to cash)")*AE496</f>
        <v>1740</v>
      </c>
      <c r="BU496" s="6">
        <f ca="1">BU495+SUMIFS('Transactions (Dated)'!$F:$F,'Transactions (Dated)'!$D:$D,$BL496,'Transactions (Dated)'!$B:$B,BU$11,'Transactions (Dated)'!$C:$C,"Dividend (paid to cash)")*AF496</f>
        <v>0</v>
      </c>
      <c r="BV496" s="6">
        <f ca="1">BV495+SUMIFS('Transactions (Dated)'!$F:$F,'Transactions (Dated)'!$D:$D,$BL496,'Transactions (Dated)'!$B:$B,BV$11,'Transactions (Dated)'!$C:$C,"Dividend (paid to cash)")*AG496</f>
        <v>0</v>
      </c>
      <c r="BW496" s="6">
        <f ca="1">BW495+SUMIFS('Transactions (Dated)'!$F:$F,'Transactions (Dated)'!$D:$D,$BL496,'Transactions (Dated)'!$B:$B,BW$11,'Transactions (Dated)'!$C:$C,"Dividend (paid to cash)")*AH496</f>
        <v>0</v>
      </c>
      <c r="BX496" s="6">
        <f ca="1">BX495+SUMIFS('Transactions (Dated)'!$F:$F,'Transactions (Dated)'!$D:$D,$BL496,'Transactions (Dated)'!$B:$B,BX$11,'Transactions (Dated)'!$C:$C,"Dividend (paid to cash)")*AI496</f>
        <v>0</v>
      </c>
      <c r="BY496" s="6">
        <f ca="1">BY495+SUMIFS('Transactions (Dated)'!$F:$F,'Transactions (Dated)'!$D:$D,$BL496,'Transactions (Dated)'!$B:$B,BY$11,'Transactions (Dated)'!$C:$C,"Dividend (paid to cash)")*AJ496</f>
        <v>0</v>
      </c>
      <c r="BZ496" s="6">
        <f ca="1">BZ495+SUMIFS('Transactions (Dated)'!$F:$F,'Transactions (Dated)'!$D:$D,$BL496,'Transactions (Dated)'!$B:$B,BZ$11,'Transactions (Dated)'!$C:$C,"Dividend (paid to cash)")*AK496</f>
        <v>0</v>
      </c>
      <c r="CA496" s="6">
        <f ca="1">CA495+SUMIFS('Transactions (Dated)'!$F:$F,'Transactions (Dated)'!$D:$D,$BL496,'Transactions (Dated)'!$B:$B,CA$11,'Transactions (Dated)'!$C:$C,"Dividend (paid to cash)")*AL496</f>
        <v>0</v>
      </c>
      <c r="CB496" s="6">
        <v>0</v>
      </c>
      <c r="CC496" s="6">
        <v>0</v>
      </c>
      <c r="CD496" s="6"/>
      <c r="CF496" s="6">
        <f t="shared" ca="1" si="216"/>
        <v>113057.852</v>
      </c>
      <c r="CH496" s="3">
        <f t="shared" si="217"/>
        <v>42619</v>
      </c>
      <c r="CI496" s="4">
        <f t="shared" ca="1" si="210"/>
        <v>970505.07000000007</v>
      </c>
      <c r="CJ496" s="4">
        <f t="shared" ca="1" si="211"/>
        <v>113057.852</v>
      </c>
      <c r="CL496" s="4">
        <f t="shared" ca="1" si="212"/>
        <v>1083562.922</v>
      </c>
    </row>
    <row r="497" spans="2:90" x14ac:dyDescent="0.15">
      <c r="B497" s="3">
        <f t="shared" si="213"/>
        <v>42620</v>
      </c>
      <c r="C497" s="2">
        <v>14796.8</v>
      </c>
      <c r="E497" s="70">
        <v>42620</v>
      </c>
      <c r="F497" s="69">
        <v>9.91</v>
      </c>
      <c r="G497" s="69">
        <v>2.5299999999999998</v>
      </c>
      <c r="H497" s="69">
        <v>20.03</v>
      </c>
      <c r="I497" s="69">
        <v>39.96</v>
      </c>
      <c r="J497" s="69">
        <v>8.8000000000000007</v>
      </c>
      <c r="K497" s="69">
        <v>14.54</v>
      </c>
      <c r="L497" s="69">
        <v>18.850000000000001</v>
      </c>
      <c r="M497" s="69">
        <v>7.3</v>
      </c>
      <c r="N497" s="69">
        <v>9.5</v>
      </c>
      <c r="O497" s="69">
        <v>10.5867</v>
      </c>
      <c r="P497" s="69">
        <v>22.6</v>
      </c>
      <c r="Q497" s="69">
        <v>1.1499999999999999</v>
      </c>
      <c r="R497" s="69">
        <v>5.44</v>
      </c>
      <c r="S497" s="69">
        <v>41.75</v>
      </c>
      <c r="T497" s="69"/>
      <c r="U497">
        <v>41.75</v>
      </c>
      <c r="V497" s="4"/>
      <c r="X497" s="3">
        <f t="shared" si="192"/>
        <v>42620</v>
      </c>
      <c r="Y497" s="40">
        <f ca="1">Y496+SUMIFS('Transactions (Dated)'!$E$2:$E$53,'Transactions (Dated)'!$D$2:$D$53,'Share Values'!$X497,'Transactions (Dated)'!$B$2:$B$53,'Share Values'!Y$11,'Transactions (Dated)'!$C$2:$C$53,"Buy")-SUMIFS('Transactions (Dated)'!$E$2:$E$53,'Transactions (Dated)'!$D$2:$D$53,'Share Values'!$X497,'Transactions (Dated)'!$B$2:$B$53,'Share Values'!Y$11,'Transactions (Dated)'!$C$2:$C$53,"Sell")</f>
        <v>4625</v>
      </c>
      <c r="Z497" s="40">
        <f ca="1">Z496+SUMIFS('Transactions (Dated)'!$E$2:$E$53,'Transactions (Dated)'!$D$2:$D$53,'Share Values'!$X497,'Transactions (Dated)'!$B$2:$B$53,'Share Values'!Z$11,'Transactions (Dated)'!$C$2:$C$53,"Buy")-SUMIFS('Transactions (Dated)'!$E$2:$E$53,'Transactions (Dated)'!$D$2:$D$53,'Share Values'!$X497,'Transactions (Dated)'!$B$2:$B$53,'Share Values'!Z$11,'Transactions (Dated)'!$C$2:$C$53,"Sell")</f>
        <v>9375</v>
      </c>
      <c r="AA497" s="40">
        <f ca="1">AA496+SUMIFS('Transactions (Dated)'!$E$2:$E$53,'Transactions (Dated)'!$D$2:$D$53,'Share Values'!$X497,'Transactions (Dated)'!$B$2:$B$53,'Share Values'!AA$11,'Transactions (Dated)'!$C$2:$C$53,"Buy")-SUMIFS('Transactions (Dated)'!$E$2:$E$53,'Transactions (Dated)'!$D$2:$D$53,'Share Values'!$X497,'Transactions (Dated)'!$B$2:$B$53,'Share Values'!AA$11,'Transactions (Dated)'!$C$2:$C$53,"Sell")</f>
        <v>28857</v>
      </c>
      <c r="AB497" s="40">
        <f ca="1">AB496+SUMIFS('Transactions (Dated)'!$E$2:$E$53,'Transactions (Dated)'!$D$2:$D$53,'Share Values'!$X497,'Transactions (Dated)'!$B$2:$B$53,'Share Values'!AB$11,'Transactions (Dated)'!$C$2:$C$53,"Buy")-SUMIFS('Transactions (Dated)'!$E$2:$E$53,'Transactions (Dated)'!$D$2:$D$53,'Share Values'!$X497,'Transactions (Dated)'!$B$2:$B$53,'Share Values'!AB$11,'Transactions (Dated)'!$C$2:$C$53,"Sell")</f>
        <v>1892</v>
      </c>
      <c r="AC497" s="40">
        <f ca="1">AC496+SUMIFS('Transactions (Dated)'!$E$2:$E$53,'Transactions (Dated)'!$D$2:$D$53,'Share Values'!$X497,'Transactions (Dated)'!$B$2:$B$53,'Share Values'!AC$11,'Transactions (Dated)'!$C$2:$C$53,"Buy")-SUMIFS('Transactions (Dated)'!$E$2:$E$53,'Transactions (Dated)'!$D$2:$D$53,'Share Values'!$X497,'Transactions (Dated)'!$B$2:$B$53,'Share Values'!AC$11,'Transactions (Dated)'!$C$2:$C$53,"Sell")</f>
        <v>2348</v>
      </c>
      <c r="AD497" s="40">
        <f ca="1">AD496+SUMIFS('Transactions (Dated)'!$E$2:$E$53,'Transactions (Dated)'!$D$2:$D$53,'Share Values'!$X497,'Transactions (Dated)'!$B$2:$B$53,'Share Values'!AD$11,'Transactions (Dated)'!$C$2:$C$53,"Buy")-SUMIFS('Transactions (Dated)'!$E$2:$E$53,'Transactions (Dated)'!$D$2:$D$53,'Share Values'!$X497,'Transactions (Dated)'!$B$2:$B$53,'Share Values'!AD$11,'Transactions (Dated)'!$C$2:$C$53,"Sell")</f>
        <v>0</v>
      </c>
      <c r="AE497" s="40">
        <f ca="1">AE496+SUMIFS('Transactions (Dated)'!$E$2:$E$53,'Transactions (Dated)'!$D$2:$D$53,'Share Values'!$X497,'Transactions (Dated)'!$B$2:$B$53,'Share Values'!AE$11,'Transactions (Dated)'!$C$2:$C$53,"Buy")-SUMIFS('Transactions (Dated)'!$E$2:$E$53,'Transactions (Dated)'!$D$2:$D$53,'Share Values'!$X497,'Transactions (Dated)'!$B$2:$B$53,'Share Values'!AE$11,'Transactions (Dated)'!$C$2:$C$53,"Sell")</f>
        <v>2900</v>
      </c>
      <c r="AF497" s="40">
        <f ca="1">AF496+SUMIFS('Transactions (Dated)'!$E$2:$E$53,'Transactions (Dated)'!$D$2:$D$53,'Share Values'!$X497,'Transactions (Dated)'!$B$2:$B$53,'Share Values'!AF$11,'Transactions (Dated)'!$C$2:$C$53,"Buy")-SUMIFS('Transactions (Dated)'!$E$2:$E$53,'Transactions (Dated)'!$D$2:$D$53,'Share Values'!$X497,'Transactions (Dated)'!$B$2:$B$53,'Share Values'!AF$11,'Transactions (Dated)'!$C$2:$C$53,"Sell")</f>
        <v>14201</v>
      </c>
      <c r="AG497" s="40">
        <f ca="1">AG496+SUMIFS('Transactions (Dated)'!$E$2:$E$53,'Transactions (Dated)'!$D$2:$D$53,'Share Values'!$X497,'Transactions (Dated)'!$B$2:$B$53,'Share Values'!AG$11,'Transactions (Dated)'!$C$2:$C$53,"Buy")-SUMIFS('Transactions (Dated)'!$E$2:$E$53,'Transactions (Dated)'!$D$2:$D$53,'Share Values'!$X497,'Transactions (Dated)'!$B$2:$B$53,'Share Values'!AG$11,'Transactions (Dated)'!$C$2:$C$53,"Sell")</f>
        <v>6835</v>
      </c>
      <c r="AH497" s="40">
        <f ca="1">AH496+SUMIFS('Transactions (Dated)'!$E$2:$E$53,'Transactions (Dated)'!$D$2:$D$53,'Share Values'!$X497,'Transactions (Dated)'!$B$2:$B$53,'Share Values'!AH$11,'Transactions (Dated)'!$C$2:$C$53,"Buy")-SUMIFS('Transactions (Dated)'!$E$2:$E$53,'Transactions (Dated)'!$D$2:$D$53,'Share Values'!$X497,'Transactions (Dated)'!$B$2:$B$53,'Share Values'!AH$11,'Transactions (Dated)'!$C$2:$C$53,"Sell")</f>
        <v>0</v>
      </c>
      <c r="AI497" s="40">
        <f ca="1">AI496+SUMIFS('Transactions (Dated)'!$E$2:$E$53,'Transactions (Dated)'!$D$2:$D$53,'Share Values'!$X497,'Transactions (Dated)'!$B$2:$B$53,'Share Values'!AI$11,'Transactions (Dated)'!$C$2:$C$53,"Buy")-SUMIFS('Transactions (Dated)'!$E$2:$E$53,'Transactions (Dated)'!$D$2:$D$53,'Share Values'!$X497,'Transactions (Dated)'!$B$2:$B$53,'Share Values'!AI$11,'Transactions (Dated)'!$C$2:$C$53,"Sell")</f>
        <v>0</v>
      </c>
      <c r="AJ497" s="40">
        <f ca="1">AJ496+SUMIFS('Transactions (Dated)'!$E$2:$E$53,'Transactions (Dated)'!$D$2:$D$53,'Share Values'!$X497,'Transactions (Dated)'!$B$2:$B$53,'Share Values'!AJ$11,'Transactions (Dated)'!$C$2:$C$53,"Buy")-SUMIFS('Transactions (Dated)'!$E$2:$E$53,'Transactions (Dated)'!$D$2:$D$53,'Share Values'!$X497,'Transactions (Dated)'!$B$2:$B$53,'Share Values'!AJ$11,'Transactions (Dated)'!$C$2:$C$53,"Sell")</f>
        <v>0</v>
      </c>
      <c r="AK497" s="40">
        <f ca="1">AK496+SUMIFS('Transactions (Dated)'!$E$2:$E$53,'Transactions (Dated)'!$D$2:$D$53,'Share Values'!$X497,'Transactions (Dated)'!$B$2:$B$53,'Share Values'!AK$11,'Transactions (Dated)'!$C$2:$C$53,"Buy")-SUMIFS('Transactions (Dated)'!$E$2:$E$53,'Transactions (Dated)'!$D$2:$D$53,'Share Values'!$X497,'Transactions (Dated)'!$B$2:$B$53,'Share Values'!AK$11,'Transactions (Dated)'!$C$2:$C$53,"Sell")</f>
        <v>0</v>
      </c>
      <c r="AL497" s="40">
        <f ca="1">AL496+SUMIFS('Transactions (Dated)'!$E$2:$E$53,'Transactions (Dated)'!$D$2:$D$53,'Share Values'!$X497,'Transactions (Dated)'!$B$2:$B$53,'Share Values'!AL$11,'Transactions (Dated)'!$C$2:$C$53,"Buy")-SUMIFS('Transactions (Dated)'!$E$2:$E$53,'Transactions (Dated)'!$D$2:$D$53,'Share Values'!$X497,'Transactions (Dated)'!$B$2:$B$53,'Share Values'!AL$11,'Transactions (Dated)'!$C$2:$C$53,"Sell")</f>
        <v>0</v>
      </c>
      <c r="AM497" s="40">
        <f ca="1">AM496+SUMIFS('Transactions (Dated)'!$E$2:$E$53,'Transactions (Dated)'!$D$2:$D$53,'Share Values'!$X497,'Transactions (Dated)'!$B$2:$B$53,'Share Values'!AM$11,'Transactions (Dated)'!$C$2:$C$53,"Buy")-SUMIFS('Transactions (Dated)'!$E$2:$E$53,'Transactions (Dated)'!$D$2:$D$53,'Share Values'!$X497,'Transactions (Dated)'!$B$2:$B$53,'Share Values'!AM$11,'Transactions (Dated)'!$C$2:$C$53,"Sell")</f>
        <v>0</v>
      </c>
      <c r="AN497" s="40">
        <f ca="1">AN496+SUMIFS('Transactions (Dated)'!$E$2:$E$53,'Transactions (Dated)'!$D$2:$D$53,'Share Values'!$X497,'Transactions (Dated)'!$B$2:$B$53,'Share Values'!AN$11,'Transactions (Dated)'!$C$2:$C$53,"Buy")-SUMIFS('Transactions (Dated)'!$E$2:$E$53,'Transactions (Dated)'!$D$2:$D$53,'Share Values'!$X497,'Transactions (Dated)'!$B$2:$B$53,'Share Values'!AN$11,'Transactions (Dated)'!$C$2:$C$53,"Sell")</f>
        <v>0</v>
      </c>
      <c r="AO497" s="40"/>
      <c r="AQ497" s="3">
        <f t="shared" si="193"/>
        <v>42620</v>
      </c>
      <c r="AR497" s="6">
        <f t="shared" ca="1" si="194"/>
        <v>45833.75</v>
      </c>
      <c r="AS497" s="6">
        <f t="shared" ca="1" si="195"/>
        <v>23718.749999999996</v>
      </c>
      <c r="AT497" s="6">
        <f t="shared" ca="1" si="196"/>
        <v>578005.71000000008</v>
      </c>
      <c r="AU497" s="6">
        <f t="shared" ca="1" si="197"/>
        <v>75604.320000000007</v>
      </c>
      <c r="AV497" s="6">
        <f t="shared" ca="1" si="198"/>
        <v>20662.400000000001</v>
      </c>
      <c r="AW497" s="6">
        <f t="shared" ca="1" si="199"/>
        <v>0</v>
      </c>
      <c r="AX497" s="6">
        <f t="shared" ca="1" si="200"/>
        <v>54665.000000000007</v>
      </c>
      <c r="AY497" s="6">
        <f t="shared" ca="1" si="201"/>
        <v>103667.3</v>
      </c>
      <c r="AZ497" s="6">
        <f t="shared" ca="1" si="202"/>
        <v>64932.5</v>
      </c>
      <c r="BA497" s="6">
        <f t="shared" ca="1" si="203"/>
        <v>0</v>
      </c>
      <c r="BB497" s="6">
        <f t="shared" ca="1" si="204"/>
        <v>0</v>
      </c>
      <c r="BC497" s="6">
        <f t="shared" ca="1" si="205"/>
        <v>0</v>
      </c>
      <c r="BD497" s="6">
        <f t="shared" ca="1" si="206"/>
        <v>0</v>
      </c>
      <c r="BE497" s="6">
        <f t="shared" ca="1" si="207"/>
        <v>0</v>
      </c>
      <c r="BF497" s="6">
        <f t="shared" ca="1" si="214"/>
        <v>0</v>
      </c>
      <c r="BG497" s="6">
        <f t="shared" ca="1" si="215"/>
        <v>0</v>
      </c>
      <c r="BH497" s="6"/>
      <c r="BJ497" s="4">
        <f t="shared" ca="1" si="208"/>
        <v>967089.7300000001</v>
      </c>
      <c r="BL497" s="3">
        <f t="shared" si="209"/>
        <v>42620</v>
      </c>
      <c r="BM497" s="6">
        <f>BM496+SUMIFS('Transactions (Dated)'!G:G,'Transactions (Dated)'!D:D,'Share Values'!AQ497)</f>
        <v>64398.239999999991</v>
      </c>
      <c r="BN497" s="6">
        <f ca="1">BN496+SUMIFS('Transactions (Dated)'!$F:$F,'Transactions (Dated)'!$D:$D,$BL497,'Transactions (Dated)'!$B:$B,BN$11,'Transactions (Dated)'!$C:$C,"Dividend (paid to cash)")*Y497</f>
        <v>0</v>
      </c>
      <c r="BO497" s="6">
        <f ca="1">BO496+SUMIFS('Transactions (Dated)'!$F:$F,'Transactions (Dated)'!$D:$D,$BL497,'Transactions (Dated)'!$B:$B,BO$11,'Transactions (Dated)'!$C:$C,"Dividend (paid to cash)")*Z497</f>
        <v>2421.875</v>
      </c>
      <c r="BP497" s="6">
        <f ca="1">BP496+SUMIFS('Transactions (Dated)'!$F:$F,'Transactions (Dated)'!$D:$D,$BL497,'Transactions (Dated)'!$B:$B,BP$11,'Transactions (Dated)'!$C:$C,"Dividend (paid to cash)")*AA497</f>
        <v>44015.277000000002</v>
      </c>
      <c r="BQ497" s="6">
        <f ca="1">BQ496+SUMIFS('Transactions (Dated)'!$F:$F,'Transactions (Dated)'!$D:$D,$BL497,'Transactions (Dated)'!$B:$B,BQ$11,'Transactions (Dated)'!$C:$C,"Dividend (paid to cash)")*AB497</f>
        <v>482.46000000000004</v>
      </c>
      <c r="BR497" s="6">
        <f ca="1">BR496+SUMIFS('Transactions (Dated)'!$F:$F,'Transactions (Dated)'!$D:$D,$BL497,'Transactions (Dated)'!$B:$B,BR$11,'Transactions (Dated)'!$C:$C,"Dividend (paid to cash)")*AC497</f>
        <v>0</v>
      </c>
      <c r="BS497" s="6">
        <f ca="1">BS496+SUMIFS('Transactions (Dated)'!$F:$F,'Transactions (Dated)'!$D:$D,$BL497,'Transactions (Dated)'!$B:$B,BS$11,'Transactions (Dated)'!$C:$C,"Dividend (paid to cash)")*AD497</f>
        <v>0</v>
      </c>
      <c r="BT497" s="6">
        <f ca="1">BT496+SUMIFS('Transactions (Dated)'!$F:$F,'Transactions (Dated)'!$D:$D,$BL497,'Transactions (Dated)'!$B:$B,BT$11,'Transactions (Dated)'!$C:$C,"Dividend (paid to cash)")*AE497</f>
        <v>1740</v>
      </c>
      <c r="BU497" s="6">
        <f ca="1">BU496+SUMIFS('Transactions (Dated)'!$F:$F,'Transactions (Dated)'!$D:$D,$BL497,'Transactions (Dated)'!$B:$B,BU$11,'Transactions (Dated)'!$C:$C,"Dividend (paid to cash)")*AF497</f>
        <v>0</v>
      </c>
      <c r="BV497" s="6">
        <f ca="1">BV496+SUMIFS('Transactions (Dated)'!$F:$F,'Transactions (Dated)'!$D:$D,$BL497,'Transactions (Dated)'!$B:$B,BV$11,'Transactions (Dated)'!$C:$C,"Dividend (paid to cash)")*AG497</f>
        <v>0</v>
      </c>
      <c r="BW497" s="6">
        <f ca="1">BW496+SUMIFS('Transactions (Dated)'!$F:$F,'Transactions (Dated)'!$D:$D,$BL497,'Transactions (Dated)'!$B:$B,BW$11,'Transactions (Dated)'!$C:$C,"Dividend (paid to cash)")*AH497</f>
        <v>0</v>
      </c>
      <c r="BX497" s="6">
        <f ca="1">BX496+SUMIFS('Transactions (Dated)'!$F:$F,'Transactions (Dated)'!$D:$D,$BL497,'Transactions (Dated)'!$B:$B,BX$11,'Transactions (Dated)'!$C:$C,"Dividend (paid to cash)")*AI497</f>
        <v>0</v>
      </c>
      <c r="BY497" s="6">
        <f ca="1">BY496+SUMIFS('Transactions (Dated)'!$F:$F,'Transactions (Dated)'!$D:$D,$BL497,'Transactions (Dated)'!$B:$B,BY$11,'Transactions (Dated)'!$C:$C,"Dividend (paid to cash)")*AJ497</f>
        <v>0</v>
      </c>
      <c r="BZ497" s="6">
        <f ca="1">BZ496+SUMIFS('Transactions (Dated)'!$F:$F,'Transactions (Dated)'!$D:$D,$BL497,'Transactions (Dated)'!$B:$B,BZ$11,'Transactions (Dated)'!$C:$C,"Dividend (paid to cash)")*AK497</f>
        <v>0</v>
      </c>
      <c r="CA497" s="6">
        <f ca="1">CA496+SUMIFS('Transactions (Dated)'!$F:$F,'Transactions (Dated)'!$D:$D,$BL497,'Transactions (Dated)'!$B:$B,CA$11,'Transactions (Dated)'!$C:$C,"Dividend (paid to cash)")*AL497</f>
        <v>0</v>
      </c>
      <c r="CB497" s="6">
        <v>0</v>
      </c>
      <c r="CC497" s="6">
        <v>0</v>
      </c>
      <c r="CD497" s="6"/>
      <c r="CF497" s="6">
        <f t="shared" ca="1" si="216"/>
        <v>113057.852</v>
      </c>
      <c r="CH497" s="3">
        <f t="shared" si="217"/>
        <v>42620</v>
      </c>
      <c r="CI497" s="4">
        <f t="shared" ca="1" si="210"/>
        <v>967089.7300000001</v>
      </c>
      <c r="CJ497" s="4">
        <f t="shared" ca="1" si="211"/>
        <v>113057.852</v>
      </c>
      <c r="CL497" s="4">
        <f t="shared" ca="1" si="212"/>
        <v>1080147.5820000002</v>
      </c>
    </row>
    <row r="498" spans="2:90" x14ac:dyDescent="0.15">
      <c r="B498" s="3">
        <f t="shared" si="213"/>
        <v>42621</v>
      </c>
      <c r="C498" s="2">
        <v>14803.3</v>
      </c>
      <c r="E498" s="70">
        <v>42621</v>
      </c>
      <c r="F498" s="69">
        <v>9.85</v>
      </c>
      <c r="G498" s="69">
        <v>2.5499999999999998</v>
      </c>
      <c r="H498" s="69">
        <v>20.05</v>
      </c>
      <c r="I498" s="69">
        <v>39.590000000000003</v>
      </c>
      <c r="J498" s="69">
        <v>8.93</v>
      </c>
      <c r="K498" s="69">
        <v>14.69</v>
      </c>
      <c r="L498" s="69">
        <v>18.899999999999999</v>
      </c>
      <c r="M498" s="69">
        <v>7.23</v>
      </c>
      <c r="N498" s="69">
        <v>9.5</v>
      </c>
      <c r="O498" s="69">
        <v>10.7</v>
      </c>
      <c r="P498" s="69">
        <v>23.15</v>
      </c>
      <c r="Q498" s="69">
        <v>1.1499999999999999</v>
      </c>
      <c r="R498" s="69">
        <v>5.34</v>
      </c>
      <c r="S498" s="69">
        <v>41.58</v>
      </c>
      <c r="T498" s="69"/>
      <c r="U498">
        <v>41.58</v>
      </c>
      <c r="V498" s="4"/>
      <c r="X498" s="3">
        <f t="shared" si="192"/>
        <v>42621</v>
      </c>
      <c r="Y498" s="40">
        <f ca="1">Y497+SUMIFS('Transactions (Dated)'!$E$2:$E$53,'Transactions (Dated)'!$D$2:$D$53,'Share Values'!$X498,'Transactions (Dated)'!$B$2:$B$53,'Share Values'!Y$11,'Transactions (Dated)'!$C$2:$C$53,"Buy")-SUMIFS('Transactions (Dated)'!$E$2:$E$53,'Transactions (Dated)'!$D$2:$D$53,'Share Values'!$X498,'Transactions (Dated)'!$B$2:$B$53,'Share Values'!Y$11,'Transactions (Dated)'!$C$2:$C$53,"Sell")</f>
        <v>4625</v>
      </c>
      <c r="Z498" s="40">
        <f ca="1">Z497+SUMIFS('Transactions (Dated)'!$E$2:$E$53,'Transactions (Dated)'!$D$2:$D$53,'Share Values'!$X498,'Transactions (Dated)'!$B$2:$B$53,'Share Values'!Z$11,'Transactions (Dated)'!$C$2:$C$53,"Buy")-SUMIFS('Transactions (Dated)'!$E$2:$E$53,'Transactions (Dated)'!$D$2:$D$53,'Share Values'!$X498,'Transactions (Dated)'!$B$2:$B$53,'Share Values'!Z$11,'Transactions (Dated)'!$C$2:$C$53,"Sell")</f>
        <v>9375</v>
      </c>
      <c r="AA498" s="40">
        <f ca="1">AA497+SUMIFS('Transactions (Dated)'!$E$2:$E$53,'Transactions (Dated)'!$D$2:$D$53,'Share Values'!$X498,'Transactions (Dated)'!$B$2:$B$53,'Share Values'!AA$11,'Transactions (Dated)'!$C$2:$C$53,"Buy")-SUMIFS('Transactions (Dated)'!$E$2:$E$53,'Transactions (Dated)'!$D$2:$D$53,'Share Values'!$X498,'Transactions (Dated)'!$B$2:$B$53,'Share Values'!AA$11,'Transactions (Dated)'!$C$2:$C$53,"Sell")</f>
        <v>28857</v>
      </c>
      <c r="AB498" s="40">
        <f ca="1">AB497+SUMIFS('Transactions (Dated)'!$E$2:$E$53,'Transactions (Dated)'!$D$2:$D$53,'Share Values'!$X498,'Transactions (Dated)'!$B$2:$B$53,'Share Values'!AB$11,'Transactions (Dated)'!$C$2:$C$53,"Buy")-SUMIFS('Transactions (Dated)'!$E$2:$E$53,'Transactions (Dated)'!$D$2:$D$53,'Share Values'!$X498,'Transactions (Dated)'!$B$2:$B$53,'Share Values'!AB$11,'Transactions (Dated)'!$C$2:$C$53,"Sell")</f>
        <v>1892</v>
      </c>
      <c r="AC498" s="40">
        <f ca="1">AC497+SUMIFS('Transactions (Dated)'!$E$2:$E$53,'Transactions (Dated)'!$D$2:$D$53,'Share Values'!$X498,'Transactions (Dated)'!$B$2:$B$53,'Share Values'!AC$11,'Transactions (Dated)'!$C$2:$C$53,"Buy")-SUMIFS('Transactions (Dated)'!$E$2:$E$53,'Transactions (Dated)'!$D$2:$D$53,'Share Values'!$X498,'Transactions (Dated)'!$B$2:$B$53,'Share Values'!AC$11,'Transactions (Dated)'!$C$2:$C$53,"Sell")</f>
        <v>2348</v>
      </c>
      <c r="AD498" s="40">
        <f ca="1">AD497+SUMIFS('Transactions (Dated)'!$E$2:$E$53,'Transactions (Dated)'!$D$2:$D$53,'Share Values'!$X498,'Transactions (Dated)'!$B$2:$B$53,'Share Values'!AD$11,'Transactions (Dated)'!$C$2:$C$53,"Buy")-SUMIFS('Transactions (Dated)'!$E$2:$E$53,'Transactions (Dated)'!$D$2:$D$53,'Share Values'!$X498,'Transactions (Dated)'!$B$2:$B$53,'Share Values'!AD$11,'Transactions (Dated)'!$C$2:$C$53,"Sell")</f>
        <v>0</v>
      </c>
      <c r="AE498" s="40">
        <f ca="1">AE497+SUMIFS('Transactions (Dated)'!$E$2:$E$53,'Transactions (Dated)'!$D$2:$D$53,'Share Values'!$X498,'Transactions (Dated)'!$B$2:$B$53,'Share Values'!AE$11,'Transactions (Dated)'!$C$2:$C$53,"Buy")-SUMIFS('Transactions (Dated)'!$E$2:$E$53,'Transactions (Dated)'!$D$2:$D$53,'Share Values'!$X498,'Transactions (Dated)'!$B$2:$B$53,'Share Values'!AE$11,'Transactions (Dated)'!$C$2:$C$53,"Sell")</f>
        <v>2900</v>
      </c>
      <c r="AF498" s="40">
        <f ca="1">AF497+SUMIFS('Transactions (Dated)'!$E$2:$E$53,'Transactions (Dated)'!$D$2:$D$53,'Share Values'!$X498,'Transactions (Dated)'!$B$2:$B$53,'Share Values'!AF$11,'Transactions (Dated)'!$C$2:$C$53,"Buy")-SUMIFS('Transactions (Dated)'!$E$2:$E$53,'Transactions (Dated)'!$D$2:$D$53,'Share Values'!$X498,'Transactions (Dated)'!$B$2:$B$53,'Share Values'!AF$11,'Transactions (Dated)'!$C$2:$C$53,"Sell")</f>
        <v>14201</v>
      </c>
      <c r="AG498" s="40">
        <f ca="1">AG497+SUMIFS('Transactions (Dated)'!$E$2:$E$53,'Transactions (Dated)'!$D$2:$D$53,'Share Values'!$X498,'Transactions (Dated)'!$B$2:$B$53,'Share Values'!AG$11,'Transactions (Dated)'!$C$2:$C$53,"Buy")-SUMIFS('Transactions (Dated)'!$E$2:$E$53,'Transactions (Dated)'!$D$2:$D$53,'Share Values'!$X498,'Transactions (Dated)'!$B$2:$B$53,'Share Values'!AG$11,'Transactions (Dated)'!$C$2:$C$53,"Sell")</f>
        <v>6835</v>
      </c>
      <c r="AH498" s="40">
        <f ca="1">AH497+SUMIFS('Transactions (Dated)'!$E$2:$E$53,'Transactions (Dated)'!$D$2:$D$53,'Share Values'!$X498,'Transactions (Dated)'!$B$2:$B$53,'Share Values'!AH$11,'Transactions (Dated)'!$C$2:$C$53,"Buy")-SUMIFS('Transactions (Dated)'!$E$2:$E$53,'Transactions (Dated)'!$D$2:$D$53,'Share Values'!$X498,'Transactions (Dated)'!$B$2:$B$53,'Share Values'!AH$11,'Transactions (Dated)'!$C$2:$C$53,"Sell")</f>
        <v>0</v>
      </c>
      <c r="AI498" s="40">
        <f ca="1">AI497+SUMIFS('Transactions (Dated)'!$E$2:$E$53,'Transactions (Dated)'!$D$2:$D$53,'Share Values'!$X498,'Transactions (Dated)'!$B$2:$B$53,'Share Values'!AI$11,'Transactions (Dated)'!$C$2:$C$53,"Buy")-SUMIFS('Transactions (Dated)'!$E$2:$E$53,'Transactions (Dated)'!$D$2:$D$53,'Share Values'!$X498,'Transactions (Dated)'!$B$2:$B$53,'Share Values'!AI$11,'Transactions (Dated)'!$C$2:$C$53,"Sell")</f>
        <v>0</v>
      </c>
      <c r="AJ498" s="40">
        <f ca="1">AJ497+SUMIFS('Transactions (Dated)'!$E$2:$E$53,'Transactions (Dated)'!$D$2:$D$53,'Share Values'!$X498,'Transactions (Dated)'!$B$2:$B$53,'Share Values'!AJ$11,'Transactions (Dated)'!$C$2:$C$53,"Buy")-SUMIFS('Transactions (Dated)'!$E$2:$E$53,'Transactions (Dated)'!$D$2:$D$53,'Share Values'!$X498,'Transactions (Dated)'!$B$2:$B$53,'Share Values'!AJ$11,'Transactions (Dated)'!$C$2:$C$53,"Sell")</f>
        <v>0</v>
      </c>
      <c r="AK498" s="40">
        <f ca="1">AK497+SUMIFS('Transactions (Dated)'!$E$2:$E$53,'Transactions (Dated)'!$D$2:$D$53,'Share Values'!$X498,'Transactions (Dated)'!$B$2:$B$53,'Share Values'!AK$11,'Transactions (Dated)'!$C$2:$C$53,"Buy")-SUMIFS('Transactions (Dated)'!$E$2:$E$53,'Transactions (Dated)'!$D$2:$D$53,'Share Values'!$X498,'Transactions (Dated)'!$B$2:$B$53,'Share Values'!AK$11,'Transactions (Dated)'!$C$2:$C$53,"Sell")</f>
        <v>0</v>
      </c>
      <c r="AL498" s="40">
        <f ca="1">AL497+SUMIFS('Transactions (Dated)'!$E$2:$E$53,'Transactions (Dated)'!$D$2:$D$53,'Share Values'!$X498,'Transactions (Dated)'!$B$2:$B$53,'Share Values'!AL$11,'Transactions (Dated)'!$C$2:$C$53,"Buy")-SUMIFS('Transactions (Dated)'!$E$2:$E$53,'Transactions (Dated)'!$D$2:$D$53,'Share Values'!$X498,'Transactions (Dated)'!$B$2:$B$53,'Share Values'!AL$11,'Transactions (Dated)'!$C$2:$C$53,"Sell")</f>
        <v>0</v>
      </c>
      <c r="AM498" s="40">
        <f ca="1">AM497+SUMIFS('Transactions (Dated)'!$E$2:$E$53,'Transactions (Dated)'!$D$2:$D$53,'Share Values'!$X498,'Transactions (Dated)'!$B$2:$B$53,'Share Values'!AM$11,'Transactions (Dated)'!$C$2:$C$53,"Buy")-SUMIFS('Transactions (Dated)'!$E$2:$E$53,'Transactions (Dated)'!$D$2:$D$53,'Share Values'!$X498,'Transactions (Dated)'!$B$2:$B$53,'Share Values'!AM$11,'Transactions (Dated)'!$C$2:$C$53,"Sell")</f>
        <v>0</v>
      </c>
      <c r="AN498" s="40">
        <f ca="1">AN497+SUMIFS('Transactions (Dated)'!$E$2:$E$53,'Transactions (Dated)'!$D$2:$D$53,'Share Values'!$X498,'Transactions (Dated)'!$B$2:$B$53,'Share Values'!AN$11,'Transactions (Dated)'!$C$2:$C$53,"Buy")-SUMIFS('Transactions (Dated)'!$E$2:$E$53,'Transactions (Dated)'!$D$2:$D$53,'Share Values'!$X498,'Transactions (Dated)'!$B$2:$B$53,'Share Values'!AN$11,'Transactions (Dated)'!$C$2:$C$53,"Sell")</f>
        <v>0</v>
      </c>
      <c r="AO498" s="40"/>
      <c r="AQ498" s="3">
        <f t="shared" si="193"/>
        <v>42621</v>
      </c>
      <c r="AR498" s="6">
        <f t="shared" ca="1" si="194"/>
        <v>45556.25</v>
      </c>
      <c r="AS498" s="6">
        <f t="shared" ca="1" si="195"/>
        <v>23906.25</v>
      </c>
      <c r="AT498" s="6">
        <f t="shared" ca="1" si="196"/>
        <v>578582.85</v>
      </c>
      <c r="AU498" s="6">
        <f t="shared" ca="1" si="197"/>
        <v>74904.280000000013</v>
      </c>
      <c r="AV498" s="6">
        <f t="shared" ca="1" si="198"/>
        <v>20967.64</v>
      </c>
      <c r="AW498" s="6">
        <f t="shared" ca="1" si="199"/>
        <v>0</v>
      </c>
      <c r="AX498" s="6">
        <f t="shared" ca="1" si="200"/>
        <v>54809.999999999993</v>
      </c>
      <c r="AY498" s="6">
        <f t="shared" ca="1" si="201"/>
        <v>102673.23000000001</v>
      </c>
      <c r="AZ498" s="6">
        <f t="shared" ca="1" si="202"/>
        <v>64932.5</v>
      </c>
      <c r="BA498" s="6">
        <f t="shared" ca="1" si="203"/>
        <v>0</v>
      </c>
      <c r="BB498" s="6">
        <f t="shared" ca="1" si="204"/>
        <v>0</v>
      </c>
      <c r="BC498" s="6">
        <f t="shared" ca="1" si="205"/>
        <v>0</v>
      </c>
      <c r="BD498" s="6">
        <f t="shared" ca="1" si="206"/>
        <v>0</v>
      </c>
      <c r="BE498" s="6">
        <f t="shared" ca="1" si="207"/>
        <v>0</v>
      </c>
      <c r="BF498" s="6">
        <f t="shared" ca="1" si="214"/>
        <v>0</v>
      </c>
      <c r="BG498" s="6">
        <f t="shared" ca="1" si="215"/>
        <v>0</v>
      </c>
      <c r="BH498" s="6"/>
      <c r="BJ498" s="4">
        <f t="shared" ca="1" si="208"/>
        <v>966333</v>
      </c>
      <c r="BL498" s="3">
        <f t="shared" si="209"/>
        <v>42621</v>
      </c>
      <c r="BM498" s="6">
        <f>BM497+SUMIFS('Transactions (Dated)'!G:G,'Transactions (Dated)'!D:D,'Share Values'!AQ498)</f>
        <v>64398.239999999991</v>
      </c>
      <c r="BN498" s="6">
        <f ca="1">BN497+SUMIFS('Transactions (Dated)'!$F:$F,'Transactions (Dated)'!$D:$D,$BL498,'Transactions (Dated)'!$B:$B,BN$11,'Transactions (Dated)'!$C:$C,"Dividend (paid to cash)")*Y498</f>
        <v>0</v>
      </c>
      <c r="BO498" s="6">
        <f ca="1">BO497+SUMIFS('Transactions (Dated)'!$F:$F,'Transactions (Dated)'!$D:$D,$BL498,'Transactions (Dated)'!$B:$B,BO$11,'Transactions (Dated)'!$C:$C,"Dividend (paid to cash)")*Z498</f>
        <v>2421.875</v>
      </c>
      <c r="BP498" s="6">
        <f ca="1">BP497+SUMIFS('Transactions (Dated)'!$F:$F,'Transactions (Dated)'!$D:$D,$BL498,'Transactions (Dated)'!$B:$B,BP$11,'Transactions (Dated)'!$C:$C,"Dividend (paid to cash)")*AA498</f>
        <v>44015.277000000002</v>
      </c>
      <c r="BQ498" s="6">
        <f ca="1">BQ497+SUMIFS('Transactions (Dated)'!$F:$F,'Transactions (Dated)'!$D:$D,$BL498,'Transactions (Dated)'!$B:$B,BQ$11,'Transactions (Dated)'!$C:$C,"Dividend (paid to cash)")*AB498</f>
        <v>482.46000000000004</v>
      </c>
      <c r="BR498" s="6">
        <f ca="1">BR497+SUMIFS('Transactions (Dated)'!$F:$F,'Transactions (Dated)'!$D:$D,$BL498,'Transactions (Dated)'!$B:$B,BR$11,'Transactions (Dated)'!$C:$C,"Dividend (paid to cash)")*AC498</f>
        <v>0</v>
      </c>
      <c r="BS498" s="6">
        <f ca="1">BS497+SUMIFS('Transactions (Dated)'!$F:$F,'Transactions (Dated)'!$D:$D,$BL498,'Transactions (Dated)'!$B:$B,BS$11,'Transactions (Dated)'!$C:$C,"Dividend (paid to cash)")*AD498</f>
        <v>0</v>
      </c>
      <c r="BT498" s="6">
        <f ca="1">BT497+SUMIFS('Transactions (Dated)'!$F:$F,'Transactions (Dated)'!$D:$D,$BL498,'Transactions (Dated)'!$B:$B,BT$11,'Transactions (Dated)'!$C:$C,"Dividend (paid to cash)")*AE498</f>
        <v>1740</v>
      </c>
      <c r="BU498" s="6">
        <f ca="1">BU497+SUMIFS('Transactions (Dated)'!$F:$F,'Transactions (Dated)'!$D:$D,$BL498,'Transactions (Dated)'!$B:$B,BU$11,'Transactions (Dated)'!$C:$C,"Dividend (paid to cash)")*AF498</f>
        <v>0</v>
      </c>
      <c r="BV498" s="6">
        <f ca="1">BV497+SUMIFS('Transactions (Dated)'!$F:$F,'Transactions (Dated)'!$D:$D,$BL498,'Transactions (Dated)'!$B:$B,BV$11,'Transactions (Dated)'!$C:$C,"Dividend (paid to cash)")*AG498</f>
        <v>0</v>
      </c>
      <c r="BW498" s="6">
        <f ca="1">BW497+SUMIFS('Transactions (Dated)'!$F:$F,'Transactions (Dated)'!$D:$D,$BL498,'Transactions (Dated)'!$B:$B,BW$11,'Transactions (Dated)'!$C:$C,"Dividend (paid to cash)")*AH498</f>
        <v>0</v>
      </c>
      <c r="BX498" s="6">
        <f ca="1">BX497+SUMIFS('Transactions (Dated)'!$F:$F,'Transactions (Dated)'!$D:$D,$BL498,'Transactions (Dated)'!$B:$B,BX$11,'Transactions (Dated)'!$C:$C,"Dividend (paid to cash)")*AI498</f>
        <v>0</v>
      </c>
      <c r="BY498" s="6">
        <f ca="1">BY497+SUMIFS('Transactions (Dated)'!$F:$F,'Transactions (Dated)'!$D:$D,$BL498,'Transactions (Dated)'!$B:$B,BY$11,'Transactions (Dated)'!$C:$C,"Dividend (paid to cash)")*AJ498</f>
        <v>0</v>
      </c>
      <c r="BZ498" s="6">
        <f ca="1">BZ497+SUMIFS('Transactions (Dated)'!$F:$F,'Transactions (Dated)'!$D:$D,$BL498,'Transactions (Dated)'!$B:$B,BZ$11,'Transactions (Dated)'!$C:$C,"Dividend (paid to cash)")*AK498</f>
        <v>0</v>
      </c>
      <c r="CA498" s="6">
        <f ca="1">CA497+SUMIFS('Transactions (Dated)'!$F:$F,'Transactions (Dated)'!$D:$D,$BL498,'Transactions (Dated)'!$B:$B,CA$11,'Transactions (Dated)'!$C:$C,"Dividend (paid to cash)")*AL498</f>
        <v>0</v>
      </c>
      <c r="CB498" s="6">
        <v>0</v>
      </c>
      <c r="CC498" s="6">
        <v>0</v>
      </c>
      <c r="CD498" s="6"/>
      <c r="CF498" s="6">
        <f t="shared" ca="1" si="216"/>
        <v>113057.852</v>
      </c>
      <c r="CH498" s="3">
        <f t="shared" si="217"/>
        <v>42621</v>
      </c>
      <c r="CI498" s="4">
        <f t="shared" ca="1" si="210"/>
        <v>966333</v>
      </c>
      <c r="CJ498" s="4">
        <f t="shared" ca="1" si="211"/>
        <v>113057.852</v>
      </c>
      <c r="CL498" s="4">
        <f t="shared" ca="1" si="212"/>
        <v>1079390.852</v>
      </c>
    </row>
    <row r="499" spans="2:90" x14ac:dyDescent="0.15">
      <c r="B499" s="3">
        <f t="shared" si="213"/>
        <v>42622</v>
      </c>
      <c r="C499" s="2">
        <v>14540</v>
      </c>
      <c r="E499" s="70">
        <v>42622</v>
      </c>
      <c r="F499" s="69">
        <v>9.89</v>
      </c>
      <c r="G499" s="69">
        <v>2.83</v>
      </c>
      <c r="H499" s="69">
        <v>19.68</v>
      </c>
      <c r="I499" s="69">
        <v>39.24</v>
      </c>
      <c r="J499" s="69">
        <v>9.07</v>
      </c>
      <c r="K499" s="69">
        <v>14.48</v>
      </c>
      <c r="L499" s="69">
        <v>18.399999999999999</v>
      </c>
      <c r="M499" s="69">
        <v>6.97</v>
      </c>
      <c r="N499" s="69">
        <v>9.5500000000000007</v>
      </c>
      <c r="O499" s="69">
        <v>10.566700000000001</v>
      </c>
      <c r="P499" s="69">
        <v>22.76</v>
      </c>
      <c r="Q499" s="69">
        <v>1.1499999999999999</v>
      </c>
      <c r="R499" s="69">
        <v>5.16</v>
      </c>
      <c r="S499" s="69">
        <v>40.93</v>
      </c>
      <c r="T499" s="69"/>
      <c r="U499">
        <v>40.93</v>
      </c>
      <c r="V499" s="4"/>
      <c r="X499" s="3">
        <f t="shared" si="192"/>
        <v>42622</v>
      </c>
      <c r="Y499" s="40">
        <f ca="1">Y498+SUMIFS('Transactions (Dated)'!$E$2:$E$53,'Transactions (Dated)'!$D$2:$D$53,'Share Values'!$X499,'Transactions (Dated)'!$B$2:$B$53,'Share Values'!Y$11,'Transactions (Dated)'!$C$2:$C$53,"Buy")-SUMIFS('Transactions (Dated)'!$E$2:$E$53,'Transactions (Dated)'!$D$2:$D$53,'Share Values'!$X499,'Transactions (Dated)'!$B$2:$B$53,'Share Values'!Y$11,'Transactions (Dated)'!$C$2:$C$53,"Sell")</f>
        <v>4625</v>
      </c>
      <c r="Z499" s="40">
        <f ca="1">Z498+SUMIFS('Transactions (Dated)'!$E$2:$E$53,'Transactions (Dated)'!$D$2:$D$53,'Share Values'!$X499,'Transactions (Dated)'!$B$2:$B$53,'Share Values'!Z$11,'Transactions (Dated)'!$C$2:$C$53,"Buy")-SUMIFS('Transactions (Dated)'!$E$2:$E$53,'Transactions (Dated)'!$D$2:$D$53,'Share Values'!$X499,'Transactions (Dated)'!$B$2:$B$53,'Share Values'!Z$11,'Transactions (Dated)'!$C$2:$C$53,"Sell")</f>
        <v>9375</v>
      </c>
      <c r="AA499" s="40">
        <f ca="1">AA498+SUMIFS('Transactions (Dated)'!$E$2:$E$53,'Transactions (Dated)'!$D$2:$D$53,'Share Values'!$X499,'Transactions (Dated)'!$B$2:$B$53,'Share Values'!AA$11,'Transactions (Dated)'!$C$2:$C$53,"Buy")-SUMIFS('Transactions (Dated)'!$E$2:$E$53,'Transactions (Dated)'!$D$2:$D$53,'Share Values'!$X499,'Transactions (Dated)'!$B$2:$B$53,'Share Values'!AA$11,'Transactions (Dated)'!$C$2:$C$53,"Sell")</f>
        <v>28857</v>
      </c>
      <c r="AB499" s="40">
        <f ca="1">AB498+SUMIFS('Transactions (Dated)'!$E$2:$E$53,'Transactions (Dated)'!$D$2:$D$53,'Share Values'!$X499,'Transactions (Dated)'!$B$2:$B$53,'Share Values'!AB$11,'Transactions (Dated)'!$C$2:$C$53,"Buy")-SUMIFS('Transactions (Dated)'!$E$2:$E$53,'Transactions (Dated)'!$D$2:$D$53,'Share Values'!$X499,'Transactions (Dated)'!$B$2:$B$53,'Share Values'!AB$11,'Transactions (Dated)'!$C$2:$C$53,"Sell")</f>
        <v>1892</v>
      </c>
      <c r="AC499" s="40">
        <f ca="1">AC498+SUMIFS('Transactions (Dated)'!$E$2:$E$53,'Transactions (Dated)'!$D$2:$D$53,'Share Values'!$X499,'Transactions (Dated)'!$B$2:$B$53,'Share Values'!AC$11,'Transactions (Dated)'!$C$2:$C$53,"Buy")-SUMIFS('Transactions (Dated)'!$E$2:$E$53,'Transactions (Dated)'!$D$2:$D$53,'Share Values'!$X499,'Transactions (Dated)'!$B$2:$B$53,'Share Values'!AC$11,'Transactions (Dated)'!$C$2:$C$53,"Sell")</f>
        <v>2348</v>
      </c>
      <c r="AD499" s="40">
        <f ca="1">AD498+SUMIFS('Transactions (Dated)'!$E$2:$E$53,'Transactions (Dated)'!$D$2:$D$53,'Share Values'!$X499,'Transactions (Dated)'!$B$2:$B$53,'Share Values'!AD$11,'Transactions (Dated)'!$C$2:$C$53,"Buy")-SUMIFS('Transactions (Dated)'!$E$2:$E$53,'Transactions (Dated)'!$D$2:$D$53,'Share Values'!$X499,'Transactions (Dated)'!$B$2:$B$53,'Share Values'!AD$11,'Transactions (Dated)'!$C$2:$C$53,"Sell")</f>
        <v>0</v>
      </c>
      <c r="AE499" s="40">
        <f ca="1">AE498+SUMIFS('Transactions (Dated)'!$E$2:$E$53,'Transactions (Dated)'!$D$2:$D$53,'Share Values'!$X499,'Transactions (Dated)'!$B$2:$B$53,'Share Values'!AE$11,'Transactions (Dated)'!$C$2:$C$53,"Buy")-SUMIFS('Transactions (Dated)'!$E$2:$E$53,'Transactions (Dated)'!$D$2:$D$53,'Share Values'!$X499,'Transactions (Dated)'!$B$2:$B$53,'Share Values'!AE$11,'Transactions (Dated)'!$C$2:$C$53,"Sell")</f>
        <v>2900</v>
      </c>
      <c r="AF499" s="40">
        <f ca="1">AF498+SUMIFS('Transactions (Dated)'!$E$2:$E$53,'Transactions (Dated)'!$D$2:$D$53,'Share Values'!$X499,'Transactions (Dated)'!$B$2:$B$53,'Share Values'!AF$11,'Transactions (Dated)'!$C$2:$C$53,"Buy")-SUMIFS('Transactions (Dated)'!$E$2:$E$53,'Transactions (Dated)'!$D$2:$D$53,'Share Values'!$X499,'Transactions (Dated)'!$B$2:$B$53,'Share Values'!AF$11,'Transactions (Dated)'!$C$2:$C$53,"Sell")</f>
        <v>14201</v>
      </c>
      <c r="AG499" s="40">
        <f ca="1">AG498+SUMIFS('Transactions (Dated)'!$E$2:$E$53,'Transactions (Dated)'!$D$2:$D$53,'Share Values'!$X499,'Transactions (Dated)'!$B$2:$B$53,'Share Values'!AG$11,'Transactions (Dated)'!$C$2:$C$53,"Buy")-SUMIFS('Transactions (Dated)'!$E$2:$E$53,'Transactions (Dated)'!$D$2:$D$53,'Share Values'!$X499,'Transactions (Dated)'!$B$2:$B$53,'Share Values'!AG$11,'Transactions (Dated)'!$C$2:$C$53,"Sell")</f>
        <v>6835</v>
      </c>
      <c r="AH499" s="40">
        <f ca="1">AH498+SUMIFS('Transactions (Dated)'!$E$2:$E$53,'Transactions (Dated)'!$D$2:$D$53,'Share Values'!$X499,'Transactions (Dated)'!$B$2:$B$53,'Share Values'!AH$11,'Transactions (Dated)'!$C$2:$C$53,"Buy")-SUMIFS('Transactions (Dated)'!$E$2:$E$53,'Transactions (Dated)'!$D$2:$D$53,'Share Values'!$X499,'Transactions (Dated)'!$B$2:$B$53,'Share Values'!AH$11,'Transactions (Dated)'!$C$2:$C$53,"Sell")</f>
        <v>0</v>
      </c>
      <c r="AI499" s="40">
        <f ca="1">AI498+SUMIFS('Transactions (Dated)'!$E$2:$E$53,'Transactions (Dated)'!$D$2:$D$53,'Share Values'!$X499,'Transactions (Dated)'!$B$2:$B$53,'Share Values'!AI$11,'Transactions (Dated)'!$C$2:$C$53,"Buy")-SUMIFS('Transactions (Dated)'!$E$2:$E$53,'Transactions (Dated)'!$D$2:$D$53,'Share Values'!$X499,'Transactions (Dated)'!$B$2:$B$53,'Share Values'!AI$11,'Transactions (Dated)'!$C$2:$C$53,"Sell")</f>
        <v>0</v>
      </c>
      <c r="AJ499" s="40">
        <f ca="1">AJ498+SUMIFS('Transactions (Dated)'!$E$2:$E$53,'Transactions (Dated)'!$D$2:$D$53,'Share Values'!$X499,'Transactions (Dated)'!$B$2:$B$53,'Share Values'!AJ$11,'Transactions (Dated)'!$C$2:$C$53,"Buy")-SUMIFS('Transactions (Dated)'!$E$2:$E$53,'Transactions (Dated)'!$D$2:$D$53,'Share Values'!$X499,'Transactions (Dated)'!$B$2:$B$53,'Share Values'!AJ$11,'Transactions (Dated)'!$C$2:$C$53,"Sell")</f>
        <v>0</v>
      </c>
      <c r="AK499" s="40">
        <f ca="1">AK498+SUMIFS('Transactions (Dated)'!$E$2:$E$53,'Transactions (Dated)'!$D$2:$D$53,'Share Values'!$X499,'Transactions (Dated)'!$B$2:$B$53,'Share Values'!AK$11,'Transactions (Dated)'!$C$2:$C$53,"Buy")-SUMIFS('Transactions (Dated)'!$E$2:$E$53,'Transactions (Dated)'!$D$2:$D$53,'Share Values'!$X499,'Transactions (Dated)'!$B$2:$B$53,'Share Values'!AK$11,'Transactions (Dated)'!$C$2:$C$53,"Sell")</f>
        <v>0</v>
      </c>
      <c r="AL499" s="40">
        <f ca="1">AL498+SUMIFS('Transactions (Dated)'!$E$2:$E$53,'Transactions (Dated)'!$D$2:$D$53,'Share Values'!$X499,'Transactions (Dated)'!$B$2:$B$53,'Share Values'!AL$11,'Transactions (Dated)'!$C$2:$C$53,"Buy")-SUMIFS('Transactions (Dated)'!$E$2:$E$53,'Transactions (Dated)'!$D$2:$D$53,'Share Values'!$X499,'Transactions (Dated)'!$B$2:$B$53,'Share Values'!AL$11,'Transactions (Dated)'!$C$2:$C$53,"Sell")</f>
        <v>0</v>
      </c>
      <c r="AM499" s="40">
        <f ca="1">AM498+SUMIFS('Transactions (Dated)'!$E$2:$E$53,'Transactions (Dated)'!$D$2:$D$53,'Share Values'!$X499,'Transactions (Dated)'!$B$2:$B$53,'Share Values'!AM$11,'Transactions (Dated)'!$C$2:$C$53,"Buy")-SUMIFS('Transactions (Dated)'!$E$2:$E$53,'Transactions (Dated)'!$D$2:$D$53,'Share Values'!$X499,'Transactions (Dated)'!$B$2:$B$53,'Share Values'!AM$11,'Transactions (Dated)'!$C$2:$C$53,"Sell")</f>
        <v>0</v>
      </c>
      <c r="AN499" s="40">
        <f ca="1">AN498+SUMIFS('Transactions (Dated)'!$E$2:$E$53,'Transactions (Dated)'!$D$2:$D$53,'Share Values'!$X499,'Transactions (Dated)'!$B$2:$B$53,'Share Values'!AN$11,'Transactions (Dated)'!$C$2:$C$53,"Buy")-SUMIFS('Transactions (Dated)'!$E$2:$E$53,'Transactions (Dated)'!$D$2:$D$53,'Share Values'!$X499,'Transactions (Dated)'!$B$2:$B$53,'Share Values'!AN$11,'Transactions (Dated)'!$C$2:$C$53,"Sell")</f>
        <v>0</v>
      </c>
      <c r="AO499" s="40"/>
      <c r="AQ499" s="3">
        <f t="shared" si="193"/>
        <v>42622</v>
      </c>
      <c r="AR499" s="6">
        <f t="shared" ca="1" si="194"/>
        <v>45741.25</v>
      </c>
      <c r="AS499" s="6">
        <f t="shared" ca="1" si="195"/>
        <v>26531.25</v>
      </c>
      <c r="AT499" s="6">
        <f t="shared" ca="1" si="196"/>
        <v>567905.76</v>
      </c>
      <c r="AU499" s="6">
        <f t="shared" ca="1" si="197"/>
        <v>74242.080000000002</v>
      </c>
      <c r="AV499" s="6">
        <f t="shared" ca="1" si="198"/>
        <v>21296.36</v>
      </c>
      <c r="AW499" s="6">
        <f t="shared" ca="1" si="199"/>
        <v>0</v>
      </c>
      <c r="AX499" s="6">
        <f t="shared" ca="1" si="200"/>
        <v>53359.999999999993</v>
      </c>
      <c r="AY499" s="6">
        <f t="shared" ca="1" si="201"/>
        <v>98980.97</v>
      </c>
      <c r="AZ499" s="6">
        <f t="shared" ca="1" si="202"/>
        <v>65274.250000000007</v>
      </c>
      <c r="BA499" s="6">
        <f t="shared" ca="1" si="203"/>
        <v>0</v>
      </c>
      <c r="BB499" s="6">
        <f t="shared" ca="1" si="204"/>
        <v>0</v>
      </c>
      <c r="BC499" s="6">
        <f t="shared" ca="1" si="205"/>
        <v>0</v>
      </c>
      <c r="BD499" s="6">
        <f t="shared" ca="1" si="206"/>
        <v>0</v>
      </c>
      <c r="BE499" s="6">
        <f t="shared" ca="1" si="207"/>
        <v>0</v>
      </c>
      <c r="BF499" s="6">
        <f t="shared" ca="1" si="214"/>
        <v>0</v>
      </c>
      <c r="BG499" s="6">
        <f t="shared" ca="1" si="215"/>
        <v>0</v>
      </c>
      <c r="BH499" s="6"/>
      <c r="BJ499" s="4">
        <f t="shared" ca="1" si="208"/>
        <v>953331.91999999993</v>
      </c>
      <c r="BL499" s="3">
        <f t="shared" si="209"/>
        <v>42622</v>
      </c>
      <c r="BM499" s="6">
        <f>BM498+SUMIFS('Transactions (Dated)'!G:G,'Transactions (Dated)'!D:D,'Share Values'!AQ499)</f>
        <v>64398.239999999991</v>
      </c>
      <c r="BN499" s="6">
        <f ca="1">BN498+SUMIFS('Transactions (Dated)'!$F:$F,'Transactions (Dated)'!$D:$D,$BL499,'Transactions (Dated)'!$B:$B,BN$11,'Transactions (Dated)'!$C:$C,"Dividend (paid to cash)")*Y499</f>
        <v>0</v>
      </c>
      <c r="BO499" s="6">
        <f ca="1">BO498+SUMIFS('Transactions (Dated)'!$F:$F,'Transactions (Dated)'!$D:$D,$BL499,'Transactions (Dated)'!$B:$B,BO$11,'Transactions (Dated)'!$C:$C,"Dividend (paid to cash)")*Z499</f>
        <v>2421.875</v>
      </c>
      <c r="BP499" s="6">
        <f ca="1">BP498+SUMIFS('Transactions (Dated)'!$F:$F,'Transactions (Dated)'!$D:$D,$BL499,'Transactions (Dated)'!$B:$B,BP$11,'Transactions (Dated)'!$C:$C,"Dividend (paid to cash)")*AA499</f>
        <v>44015.277000000002</v>
      </c>
      <c r="BQ499" s="6">
        <f ca="1">BQ498+SUMIFS('Transactions (Dated)'!$F:$F,'Transactions (Dated)'!$D:$D,$BL499,'Transactions (Dated)'!$B:$B,BQ$11,'Transactions (Dated)'!$C:$C,"Dividend (paid to cash)")*AB499</f>
        <v>482.46000000000004</v>
      </c>
      <c r="BR499" s="6">
        <f ca="1">BR498+SUMIFS('Transactions (Dated)'!$F:$F,'Transactions (Dated)'!$D:$D,$BL499,'Transactions (Dated)'!$B:$B,BR$11,'Transactions (Dated)'!$C:$C,"Dividend (paid to cash)")*AC499</f>
        <v>0</v>
      </c>
      <c r="BS499" s="6">
        <f ca="1">BS498+SUMIFS('Transactions (Dated)'!$F:$F,'Transactions (Dated)'!$D:$D,$BL499,'Transactions (Dated)'!$B:$B,BS$11,'Transactions (Dated)'!$C:$C,"Dividend (paid to cash)")*AD499</f>
        <v>0</v>
      </c>
      <c r="BT499" s="6">
        <f ca="1">BT498+SUMIFS('Transactions (Dated)'!$F:$F,'Transactions (Dated)'!$D:$D,$BL499,'Transactions (Dated)'!$B:$B,BT$11,'Transactions (Dated)'!$C:$C,"Dividend (paid to cash)")*AE499</f>
        <v>1740</v>
      </c>
      <c r="BU499" s="6">
        <f ca="1">BU498+SUMIFS('Transactions (Dated)'!$F:$F,'Transactions (Dated)'!$D:$D,$BL499,'Transactions (Dated)'!$B:$B,BU$11,'Transactions (Dated)'!$C:$C,"Dividend (paid to cash)")*AF499</f>
        <v>0</v>
      </c>
      <c r="BV499" s="6">
        <f ca="1">BV498+SUMIFS('Transactions (Dated)'!$F:$F,'Transactions (Dated)'!$D:$D,$BL499,'Transactions (Dated)'!$B:$B,BV$11,'Transactions (Dated)'!$C:$C,"Dividend (paid to cash)")*AG499</f>
        <v>0</v>
      </c>
      <c r="BW499" s="6">
        <f ca="1">BW498+SUMIFS('Transactions (Dated)'!$F:$F,'Transactions (Dated)'!$D:$D,$BL499,'Transactions (Dated)'!$B:$B,BW$11,'Transactions (Dated)'!$C:$C,"Dividend (paid to cash)")*AH499</f>
        <v>0</v>
      </c>
      <c r="BX499" s="6">
        <f ca="1">BX498+SUMIFS('Transactions (Dated)'!$F:$F,'Transactions (Dated)'!$D:$D,$BL499,'Transactions (Dated)'!$B:$B,BX$11,'Transactions (Dated)'!$C:$C,"Dividend (paid to cash)")*AI499</f>
        <v>0</v>
      </c>
      <c r="BY499" s="6">
        <f ca="1">BY498+SUMIFS('Transactions (Dated)'!$F:$F,'Transactions (Dated)'!$D:$D,$BL499,'Transactions (Dated)'!$B:$B,BY$11,'Transactions (Dated)'!$C:$C,"Dividend (paid to cash)")*AJ499</f>
        <v>0</v>
      </c>
      <c r="BZ499" s="6">
        <f ca="1">BZ498+SUMIFS('Transactions (Dated)'!$F:$F,'Transactions (Dated)'!$D:$D,$BL499,'Transactions (Dated)'!$B:$B,BZ$11,'Transactions (Dated)'!$C:$C,"Dividend (paid to cash)")*AK499</f>
        <v>0</v>
      </c>
      <c r="CA499" s="6">
        <f ca="1">CA498+SUMIFS('Transactions (Dated)'!$F:$F,'Transactions (Dated)'!$D:$D,$BL499,'Transactions (Dated)'!$B:$B,CA$11,'Transactions (Dated)'!$C:$C,"Dividend (paid to cash)")*AL499</f>
        <v>0</v>
      </c>
      <c r="CB499" s="6">
        <v>0</v>
      </c>
      <c r="CC499" s="6">
        <v>0</v>
      </c>
      <c r="CD499" s="6"/>
      <c r="CF499" s="6">
        <f t="shared" ca="1" si="216"/>
        <v>113057.852</v>
      </c>
      <c r="CH499" s="3">
        <f t="shared" si="217"/>
        <v>42622</v>
      </c>
      <c r="CI499" s="4">
        <f t="shared" ca="1" si="210"/>
        <v>953331.91999999993</v>
      </c>
      <c r="CJ499" s="4">
        <f t="shared" ca="1" si="211"/>
        <v>113057.852</v>
      </c>
      <c r="CL499" s="4">
        <f t="shared" ca="1" si="212"/>
        <v>1066389.7719999999</v>
      </c>
    </row>
    <row r="500" spans="2:90" x14ac:dyDescent="0.15">
      <c r="B500" s="3">
        <f t="shared" si="213"/>
        <v>42625</v>
      </c>
      <c r="C500" s="2">
        <v>14597.1</v>
      </c>
      <c r="E500" s="70">
        <v>42625</v>
      </c>
      <c r="F500" s="69">
        <v>9.93</v>
      </c>
      <c r="G500" s="69">
        <v>2.75</v>
      </c>
      <c r="H500" s="69">
        <v>19.760000000000002</v>
      </c>
      <c r="I500" s="69">
        <v>39.49</v>
      </c>
      <c r="J500" s="69">
        <v>8.81</v>
      </c>
      <c r="K500" s="69">
        <v>14.37</v>
      </c>
      <c r="L500" s="69">
        <v>18.3</v>
      </c>
      <c r="M500" s="69">
        <v>7.38</v>
      </c>
      <c r="N500" s="69">
        <v>9.69</v>
      </c>
      <c r="O500" s="69">
        <v>10.806699999999999</v>
      </c>
      <c r="P500" s="69">
        <v>22.65</v>
      </c>
      <c r="Q500" s="69">
        <v>1.1299999999999999</v>
      </c>
      <c r="R500" s="69">
        <v>5.15</v>
      </c>
      <c r="S500" s="69">
        <v>41.045000000000002</v>
      </c>
      <c r="T500" s="69"/>
      <c r="U500">
        <v>41.045000000000002</v>
      </c>
      <c r="V500" s="4"/>
      <c r="X500" s="3">
        <f t="shared" si="192"/>
        <v>42625</v>
      </c>
      <c r="Y500" s="40">
        <f ca="1">Y499+SUMIFS('Transactions (Dated)'!$E$2:$E$53,'Transactions (Dated)'!$D$2:$D$53,'Share Values'!$X500,'Transactions (Dated)'!$B$2:$B$53,'Share Values'!Y$11,'Transactions (Dated)'!$C$2:$C$53,"Buy")-SUMIFS('Transactions (Dated)'!$E$2:$E$53,'Transactions (Dated)'!$D$2:$D$53,'Share Values'!$X500,'Transactions (Dated)'!$B$2:$B$53,'Share Values'!Y$11,'Transactions (Dated)'!$C$2:$C$53,"Sell")</f>
        <v>4625</v>
      </c>
      <c r="Z500" s="40">
        <f ca="1">Z499+SUMIFS('Transactions (Dated)'!$E$2:$E$53,'Transactions (Dated)'!$D$2:$D$53,'Share Values'!$X500,'Transactions (Dated)'!$B$2:$B$53,'Share Values'!Z$11,'Transactions (Dated)'!$C$2:$C$53,"Buy")-SUMIFS('Transactions (Dated)'!$E$2:$E$53,'Transactions (Dated)'!$D$2:$D$53,'Share Values'!$X500,'Transactions (Dated)'!$B$2:$B$53,'Share Values'!Z$11,'Transactions (Dated)'!$C$2:$C$53,"Sell")</f>
        <v>9375</v>
      </c>
      <c r="AA500" s="40">
        <f ca="1">AA499+SUMIFS('Transactions (Dated)'!$E$2:$E$53,'Transactions (Dated)'!$D$2:$D$53,'Share Values'!$X500,'Transactions (Dated)'!$B$2:$B$53,'Share Values'!AA$11,'Transactions (Dated)'!$C$2:$C$53,"Buy")-SUMIFS('Transactions (Dated)'!$E$2:$E$53,'Transactions (Dated)'!$D$2:$D$53,'Share Values'!$X500,'Transactions (Dated)'!$B$2:$B$53,'Share Values'!AA$11,'Transactions (Dated)'!$C$2:$C$53,"Sell")</f>
        <v>28857</v>
      </c>
      <c r="AB500" s="40">
        <f ca="1">AB499+SUMIFS('Transactions (Dated)'!$E$2:$E$53,'Transactions (Dated)'!$D$2:$D$53,'Share Values'!$X500,'Transactions (Dated)'!$B$2:$B$53,'Share Values'!AB$11,'Transactions (Dated)'!$C$2:$C$53,"Buy")-SUMIFS('Transactions (Dated)'!$E$2:$E$53,'Transactions (Dated)'!$D$2:$D$53,'Share Values'!$X500,'Transactions (Dated)'!$B$2:$B$53,'Share Values'!AB$11,'Transactions (Dated)'!$C$2:$C$53,"Sell")</f>
        <v>1892</v>
      </c>
      <c r="AC500" s="40">
        <f ca="1">AC499+SUMIFS('Transactions (Dated)'!$E$2:$E$53,'Transactions (Dated)'!$D$2:$D$53,'Share Values'!$X500,'Transactions (Dated)'!$B$2:$B$53,'Share Values'!AC$11,'Transactions (Dated)'!$C$2:$C$53,"Buy")-SUMIFS('Transactions (Dated)'!$E$2:$E$53,'Transactions (Dated)'!$D$2:$D$53,'Share Values'!$X500,'Transactions (Dated)'!$B$2:$B$53,'Share Values'!AC$11,'Transactions (Dated)'!$C$2:$C$53,"Sell")</f>
        <v>2348</v>
      </c>
      <c r="AD500" s="40">
        <f ca="1">AD499+SUMIFS('Transactions (Dated)'!$E$2:$E$53,'Transactions (Dated)'!$D$2:$D$53,'Share Values'!$X500,'Transactions (Dated)'!$B$2:$B$53,'Share Values'!AD$11,'Transactions (Dated)'!$C$2:$C$53,"Buy")-SUMIFS('Transactions (Dated)'!$E$2:$E$53,'Transactions (Dated)'!$D$2:$D$53,'Share Values'!$X500,'Transactions (Dated)'!$B$2:$B$53,'Share Values'!AD$11,'Transactions (Dated)'!$C$2:$C$53,"Sell")</f>
        <v>0</v>
      </c>
      <c r="AE500" s="40">
        <f ca="1">AE499+SUMIFS('Transactions (Dated)'!$E$2:$E$53,'Transactions (Dated)'!$D$2:$D$53,'Share Values'!$X500,'Transactions (Dated)'!$B$2:$B$53,'Share Values'!AE$11,'Transactions (Dated)'!$C$2:$C$53,"Buy")-SUMIFS('Transactions (Dated)'!$E$2:$E$53,'Transactions (Dated)'!$D$2:$D$53,'Share Values'!$X500,'Transactions (Dated)'!$B$2:$B$53,'Share Values'!AE$11,'Transactions (Dated)'!$C$2:$C$53,"Sell")</f>
        <v>2900</v>
      </c>
      <c r="AF500" s="40">
        <f ca="1">AF499+SUMIFS('Transactions (Dated)'!$E$2:$E$53,'Transactions (Dated)'!$D$2:$D$53,'Share Values'!$X500,'Transactions (Dated)'!$B$2:$B$53,'Share Values'!AF$11,'Transactions (Dated)'!$C$2:$C$53,"Buy")-SUMIFS('Transactions (Dated)'!$E$2:$E$53,'Transactions (Dated)'!$D$2:$D$53,'Share Values'!$X500,'Transactions (Dated)'!$B$2:$B$53,'Share Values'!AF$11,'Transactions (Dated)'!$C$2:$C$53,"Sell")</f>
        <v>14201</v>
      </c>
      <c r="AG500" s="40">
        <f ca="1">AG499+SUMIFS('Transactions (Dated)'!$E$2:$E$53,'Transactions (Dated)'!$D$2:$D$53,'Share Values'!$X500,'Transactions (Dated)'!$B$2:$B$53,'Share Values'!AG$11,'Transactions (Dated)'!$C$2:$C$53,"Buy")-SUMIFS('Transactions (Dated)'!$E$2:$E$53,'Transactions (Dated)'!$D$2:$D$53,'Share Values'!$X500,'Transactions (Dated)'!$B$2:$B$53,'Share Values'!AG$11,'Transactions (Dated)'!$C$2:$C$53,"Sell")</f>
        <v>6835</v>
      </c>
      <c r="AH500" s="40">
        <f ca="1">AH499+SUMIFS('Transactions (Dated)'!$E$2:$E$53,'Transactions (Dated)'!$D$2:$D$53,'Share Values'!$X500,'Transactions (Dated)'!$B$2:$B$53,'Share Values'!AH$11,'Transactions (Dated)'!$C$2:$C$53,"Buy")-SUMIFS('Transactions (Dated)'!$E$2:$E$53,'Transactions (Dated)'!$D$2:$D$53,'Share Values'!$X500,'Transactions (Dated)'!$B$2:$B$53,'Share Values'!AH$11,'Transactions (Dated)'!$C$2:$C$53,"Sell")</f>
        <v>0</v>
      </c>
      <c r="AI500" s="40">
        <f ca="1">AI499+SUMIFS('Transactions (Dated)'!$E$2:$E$53,'Transactions (Dated)'!$D$2:$D$53,'Share Values'!$X500,'Transactions (Dated)'!$B$2:$B$53,'Share Values'!AI$11,'Transactions (Dated)'!$C$2:$C$53,"Buy")-SUMIFS('Transactions (Dated)'!$E$2:$E$53,'Transactions (Dated)'!$D$2:$D$53,'Share Values'!$X500,'Transactions (Dated)'!$B$2:$B$53,'Share Values'!AI$11,'Transactions (Dated)'!$C$2:$C$53,"Sell")</f>
        <v>0</v>
      </c>
      <c r="AJ500" s="40">
        <f ca="1">AJ499+SUMIFS('Transactions (Dated)'!$E$2:$E$53,'Transactions (Dated)'!$D$2:$D$53,'Share Values'!$X500,'Transactions (Dated)'!$B$2:$B$53,'Share Values'!AJ$11,'Transactions (Dated)'!$C$2:$C$53,"Buy")-SUMIFS('Transactions (Dated)'!$E$2:$E$53,'Transactions (Dated)'!$D$2:$D$53,'Share Values'!$X500,'Transactions (Dated)'!$B$2:$B$53,'Share Values'!AJ$11,'Transactions (Dated)'!$C$2:$C$53,"Sell")</f>
        <v>0</v>
      </c>
      <c r="AK500" s="40">
        <f ca="1">AK499+SUMIFS('Transactions (Dated)'!$E$2:$E$53,'Transactions (Dated)'!$D$2:$D$53,'Share Values'!$X500,'Transactions (Dated)'!$B$2:$B$53,'Share Values'!AK$11,'Transactions (Dated)'!$C$2:$C$53,"Buy")-SUMIFS('Transactions (Dated)'!$E$2:$E$53,'Transactions (Dated)'!$D$2:$D$53,'Share Values'!$X500,'Transactions (Dated)'!$B$2:$B$53,'Share Values'!AK$11,'Transactions (Dated)'!$C$2:$C$53,"Sell")</f>
        <v>0</v>
      </c>
      <c r="AL500" s="40">
        <f ca="1">AL499+SUMIFS('Transactions (Dated)'!$E$2:$E$53,'Transactions (Dated)'!$D$2:$D$53,'Share Values'!$X500,'Transactions (Dated)'!$B$2:$B$53,'Share Values'!AL$11,'Transactions (Dated)'!$C$2:$C$53,"Buy")-SUMIFS('Transactions (Dated)'!$E$2:$E$53,'Transactions (Dated)'!$D$2:$D$53,'Share Values'!$X500,'Transactions (Dated)'!$B$2:$B$53,'Share Values'!AL$11,'Transactions (Dated)'!$C$2:$C$53,"Sell")</f>
        <v>0</v>
      </c>
      <c r="AM500" s="40">
        <f ca="1">AM499+SUMIFS('Transactions (Dated)'!$E$2:$E$53,'Transactions (Dated)'!$D$2:$D$53,'Share Values'!$X500,'Transactions (Dated)'!$B$2:$B$53,'Share Values'!AM$11,'Transactions (Dated)'!$C$2:$C$53,"Buy")-SUMIFS('Transactions (Dated)'!$E$2:$E$53,'Transactions (Dated)'!$D$2:$D$53,'Share Values'!$X500,'Transactions (Dated)'!$B$2:$B$53,'Share Values'!AM$11,'Transactions (Dated)'!$C$2:$C$53,"Sell")</f>
        <v>0</v>
      </c>
      <c r="AN500" s="40">
        <f ca="1">AN499+SUMIFS('Transactions (Dated)'!$E$2:$E$53,'Transactions (Dated)'!$D$2:$D$53,'Share Values'!$X500,'Transactions (Dated)'!$B$2:$B$53,'Share Values'!AN$11,'Transactions (Dated)'!$C$2:$C$53,"Buy")-SUMIFS('Transactions (Dated)'!$E$2:$E$53,'Transactions (Dated)'!$D$2:$D$53,'Share Values'!$X500,'Transactions (Dated)'!$B$2:$B$53,'Share Values'!AN$11,'Transactions (Dated)'!$C$2:$C$53,"Sell")</f>
        <v>0</v>
      </c>
      <c r="AO500" s="40"/>
      <c r="AQ500" s="3">
        <f t="shared" si="193"/>
        <v>42625</v>
      </c>
      <c r="AR500" s="6">
        <f t="shared" ca="1" si="194"/>
        <v>45926.25</v>
      </c>
      <c r="AS500" s="6">
        <f t="shared" ca="1" si="195"/>
        <v>25781.25</v>
      </c>
      <c r="AT500" s="6">
        <f t="shared" ca="1" si="196"/>
        <v>570214.32000000007</v>
      </c>
      <c r="AU500" s="6">
        <f t="shared" ca="1" si="197"/>
        <v>74715.08</v>
      </c>
      <c r="AV500" s="6">
        <f t="shared" ca="1" si="198"/>
        <v>20685.88</v>
      </c>
      <c r="AW500" s="6">
        <f t="shared" ca="1" si="199"/>
        <v>0</v>
      </c>
      <c r="AX500" s="6">
        <f t="shared" ca="1" si="200"/>
        <v>53070</v>
      </c>
      <c r="AY500" s="6">
        <f t="shared" ca="1" si="201"/>
        <v>104803.38</v>
      </c>
      <c r="AZ500" s="6">
        <f t="shared" ca="1" si="202"/>
        <v>66231.149999999994</v>
      </c>
      <c r="BA500" s="6">
        <f t="shared" ca="1" si="203"/>
        <v>0</v>
      </c>
      <c r="BB500" s="6">
        <f t="shared" ca="1" si="204"/>
        <v>0</v>
      </c>
      <c r="BC500" s="6">
        <f t="shared" ca="1" si="205"/>
        <v>0</v>
      </c>
      <c r="BD500" s="6">
        <f t="shared" ca="1" si="206"/>
        <v>0</v>
      </c>
      <c r="BE500" s="6">
        <f t="shared" ca="1" si="207"/>
        <v>0</v>
      </c>
      <c r="BF500" s="6">
        <f t="shared" ca="1" si="214"/>
        <v>0</v>
      </c>
      <c r="BG500" s="6">
        <f t="shared" ca="1" si="215"/>
        <v>0</v>
      </c>
      <c r="BH500" s="6"/>
      <c r="BJ500" s="4">
        <f t="shared" ca="1" si="208"/>
        <v>961427.31</v>
      </c>
      <c r="BL500" s="3">
        <f t="shared" si="209"/>
        <v>42625</v>
      </c>
      <c r="BM500" s="6">
        <f>BM499+SUMIFS('Transactions (Dated)'!G:G,'Transactions (Dated)'!D:D,'Share Values'!AQ500)</f>
        <v>64398.239999999991</v>
      </c>
      <c r="BN500" s="6">
        <f ca="1">BN499+SUMIFS('Transactions (Dated)'!$F:$F,'Transactions (Dated)'!$D:$D,$BL500,'Transactions (Dated)'!$B:$B,BN$11,'Transactions (Dated)'!$C:$C,"Dividend (paid to cash)")*Y500</f>
        <v>0</v>
      </c>
      <c r="BO500" s="6">
        <f ca="1">BO499+SUMIFS('Transactions (Dated)'!$F:$F,'Transactions (Dated)'!$D:$D,$BL500,'Transactions (Dated)'!$B:$B,BO$11,'Transactions (Dated)'!$C:$C,"Dividend (paid to cash)")*Z500</f>
        <v>2421.875</v>
      </c>
      <c r="BP500" s="6">
        <f ca="1">BP499+SUMIFS('Transactions (Dated)'!$F:$F,'Transactions (Dated)'!$D:$D,$BL500,'Transactions (Dated)'!$B:$B,BP$11,'Transactions (Dated)'!$C:$C,"Dividend (paid to cash)")*AA500</f>
        <v>44015.277000000002</v>
      </c>
      <c r="BQ500" s="6">
        <f ca="1">BQ499+SUMIFS('Transactions (Dated)'!$F:$F,'Transactions (Dated)'!$D:$D,$BL500,'Transactions (Dated)'!$B:$B,BQ$11,'Transactions (Dated)'!$C:$C,"Dividend (paid to cash)")*AB500</f>
        <v>482.46000000000004</v>
      </c>
      <c r="BR500" s="6">
        <f ca="1">BR499+SUMIFS('Transactions (Dated)'!$F:$F,'Transactions (Dated)'!$D:$D,$BL500,'Transactions (Dated)'!$B:$B,BR$11,'Transactions (Dated)'!$C:$C,"Dividend (paid to cash)")*AC500</f>
        <v>0</v>
      </c>
      <c r="BS500" s="6">
        <f ca="1">BS499+SUMIFS('Transactions (Dated)'!$F:$F,'Transactions (Dated)'!$D:$D,$BL500,'Transactions (Dated)'!$B:$B,BS$11,'Transactions (Dated)'!$C:$C,"Dividend (paid to cash)")*AD500</f>
        <v>0</v>
      </c>
      <c r="BT500" s="6">
        <f ca="1">BT499+SUMIFS('Transactions (Dated)'!$F:$F,'Transactions (Dated)'!$D:$D,$BL500,'Transactions (Dated)'!$B:$B,BT$11,'Transactions (Dated)'!$C:$C,"Dividend (paid to cash)")*AE500</f>
        <v>1740</v>
      </c>
      <c r="BU500" s="6">
        <f ca="1">BU499+SUMIFS('Transactions (Dated)'!$F:$F,'Transactions (Dated)'!$D:$D,$BL500,'Transactions (Dated)'!$B:$B,BU$11,'Transactions (Dated)'!$C:$C,"Dividend (paid to cash)")*AF500</f>
        <v>0</v>
      </c>
      <c r="BV500" s="6">
        <f ca="1">BV499+SUMIFS('Transactions (Dated)'!$F:$F,'Transactions (Dated)'!$D:$D,$BL500,'Transactions (Dated)'!$B:$B,BV$11,'Transactions (Dated)'!$C:$C,"Dividend (paid to cash)")*AG500</f>
        <v>0</v>
      </c>
      <c r="BW500" s="6">
        <f ca="1">BW499+SUMIFS('Transactions (Dated)'!$F:$F,'Transactions (Dated)'!$D:$D,$BL500,'Transactions (Dated)'!$B:$B,BW$11,'Transactions (Dated)'!$C:$C,"Dividend (paid to cash)")*AH500</f>
        <v>0</v>
      </c>
      <c r="BX500" s="6">
        <f ca="1">BX499+SUMIFS('Transactions (Dated)'!$F:$F,'Transactions (Dated)'!$D:$D,$BL500,'Transactions (Dated)'!$B:$B,BX$11,'Transactions (Dated)'!$C:$C,"Dividend (paid to cash)")*AI500</f>
        <v>0</v>
      </c>
      <c r="BY500" s="6">
        <f ca="1">BY499+SUMIFS('Transactions (Dated)'!$F:$F,'Transactions (Dated)'!$D:$D,$BL500,'Transactions (Dated)'!$B:$B,BY$11,'Transactions (Dated)'!$C:$C,"Dividend (paid to cash)")*AJ500</f>
        <v>0</v>
      </c>
      <c r="BZ500" s="6">
        <f ca="1">BZ499+SUMIFS('Transactions (Dated)'!$F:$F,'Transactions (Dated)'!$D:$D,$BL500,'Transactions (Dated)'!$B:$B,BZ$11,'Transactions (Dated)'!$C:$C,"Dividend (paid to cash)")*AK500</f>
        <v>0</v>
      </c>
      <c r="CA500" s="6">
        <f ca="1">CA499+SUMIFS('Transactions (Dated)'!$F:$F,'Transactions (Dated)'!$D:$D,$BL500,'Transactions (Dated)'!$B:$B,CA$11,'Transactions (Dated)'!$C:$C,"Dividend (paid to cash)")*AL500</f>
        <v>0</v>
      </c>
      <c r="CB500" s="6">
        <v>0</v>
      </c>
      <c r="CC500" s="6">
        <v>0</v>
      </c>
      <c r="CD500" s="6"/>
      <c r="CF500" s="6">
        <f t="shared" ca="1" si="216"/>
        <v>113057.852</v>
      </c>
      <c r="CH500" s="3">
        <f t="shared" si="217"/>
        <v>42625</v>
      </c>
      <c r="CI500" s="4">
        <f t="shared" ca="1" si="210"/>
        <v>961427.31</v>
      </c>
      <c r="CJ500" s="4">
        <f t="shared" ca="1" si="211"/>
        <v>113057.852</v>
      </c>
      <c r="CL500" s="4">
        <f t="shared" ca="1" si="212"/>
        <v>1074485.162</v>
      </c>
    </row>
    <row r="501" spans="2:90" x14ac:dyDescent="0.15">
      <c r="B501" s="3">
        <f t="shared" si="213"/>
        <v>42626</v>
      </c>
      <c r="C501" s="2">
        <v>14349.1</v>
      </c>
      <c r="E501" s="70">
        <v>42626</v>
      </c>
      <c r="F501" s="69">
        <v>9.5299999999999994</v>
      </c>
      <c r="G501" s="69">
        <v>2.58</v>
      </c>
      <c r="H501" s="69">
        <v>19.440000000000001</v>
      </c>
      <c r="I501" s="69">
        <v>38.909999999999997</v>
      </c>
      <c r="J501" s="69">
        <v>8.83</v>
      </c>
      <c r="K501" s="69">
        <v>14.28</v>
      </c>
      <c r="L501" s="69">
        <v>17.600000000000001</v>
      </c>
      <c r="M501" s="69">
        <v>7.24</v>
      </c>
      <c r="N501" s="69">
        <v>9.6</v>
      </c>
      <c r="O501" s="69">
        <v>10.6333</v>
      </c>
      <c r="P501" s="69">
        <v>22.36</v>
      </c>
      <c r="Q501" s="69">
        <v>1.1499999999999999</v>
      </c>
      <c r="R501" s="69">
        <v>4.93</v>
      </c>
      <c r="S501" s="69">
        <v>40.42</v>
      </c>
      <c r="T501" s="69"/>
      <c r="U501">
        <v>40.42</v>
      </c>
      <c r="V501" s="4"/>
      <c r="X501" s="3">
        <f t="shared" si="192"/>
        <v>42626</v>
      </c>
      <c r="Y501" s="40">
        <f ca="1">Y500+SUMIFS('Transactions (Dated)'!$E$2:$E$53,'Transactions (Dated)'!$D$2:$D$53,'Share Values'!$X501,'Transactions (Dated)'!$B$2:$B$53,'Share Values'!Y$11,'Transactions (Dated)'!$C$2:$C$53,"Buy")-SUMIFS('Transactions (Dated)'!$E$2:$E$53,'Transactions (Dated)'!$D$2:$D$53,'Share Values'!$X501,'Transactions (Dated)'!$B$2:$B$53,'Share Values'!Y$11,'Transactions (Dated)'!$C$2:$C$53,"Sell")</f>
        <v>4625</v>
      </c>
      <c r="Z501" s="40">
        <f ca="1">Z500+SUMIFS('Transactions (Dated)'!$E$2:$E$53,'Transactions (Dated)'!$D$2:$D$53,'Share Values'!$X501,'Transactions (Dated)'!$B$2:$B$53,'Share Values'!Z$11,'Transactions (Dated)'!$C$2:$C$53,"Buy")-SUMIFS('Transactions (Dated)'!$E$2:$E$53,'Transactions (Dated)'!$D$2:$D$53,'Share Values'!$X501,'Transactions (Dated)'!$B$2:$B$53,'Share Values'!Z$11,'Transactions (Dated)'!$C$2:$C$53,"Sell")</f>
        <v>9375</v>
      </c>
      <c r="AA501" s="40">
        <f ca="1">AA500+SUMIFS('Transactions (Dated)'!$E$2:$E$53,'Transactions (Dated)'!$D$2:$D$53,'Share Values'!$X501,'Transactions (Dated)'!$B$2:$B$53,'Share Values'!AA$11,'Transactions (Dated)'!$C$2:$C$53,"Buy")-SUMIFS('Transactions (Dated)'!$E$2:$E$53,'Transactions (Dated)'!$D$2:$D$53,'Share Values'!$X501,'Transactions (Dated)'!$B$2:$B$53,'Share Values'!AA$11,'Transactions (Dated)'!$C$2:$C$53,"Sell")</f>
        <v>28857</v>
      </c>
      <c r="AB501" s="40">
        <f ca="1">AB500+SUMIFS('Transactions (Dated)'!$E$2:$E$53,'Transactions (Dated)'!$D$2:$D$53,'Share Values'!$X501,'Transactions (Dated)'!$B$2:$B$53,'Share Values'!AB$11,'Transactions (Dated)'!$C$2:$C$53,"Buy")-SUMIFS('Transactions (Dated)'!$E$2:$E$53,'Transactions (Dated)'!$D$2:$D$53,'Share Values'!$X501,'Transactions (Dated)'!$B$2:$B$53,'Share Values'!AB$11,'Transactions (Dated)'!$C$2:$C$53,"Sell")</f>
        <v>1892</v>
      </c>
      <c r="AC501" s="40">
        <f ca="1">AC500+SUMIFS('Transactions (Dated)'!$E$2:$E$53,'Transactions (Dated)'!$D$2:$D$53,'Share Values'!$X501,'Transactions (Dated)'!$B$2:$B$53,'Share Values'!AC$11,'Transactions (Dated)'!$C$2:$C$53,"Buy")-SUMIFS('Transactions (Dated)'!$E$2:$E$53,'Transactions (Dated)'!$D$2:$D$53,'Share Values'!$X501,'Transactions (Dated)'!$B$2:$B$53,'Share Values'!AC$11,'Transactions (Dated)'!$C$2:$C$53,"Sell")</f>
        <v>2348</v>
      </c>
      <c r="AD501" s="40">
        <f ca="1">AD500+SUMIFS('Transactions (Dated)'!$E$2:$E$53,'Transactions (Dated)'!$D$2:$D$53,'Share Values'!$X501,'Transactions (Dated)'!$B$2:$B$53,'Share Values'!AD$11,'Transactions (Dated)'!$C$2:$C$53,"Buy")-SUMIFS('Transactions (Dated)'!$E$2:$E$53,'Transactions (Dated)'!$D$2:$D$53,'Share Values'!$X501,'Transactions (Dated)'!$B$2:$B$53,'Share Values'!AD$11,'Transactions (Dated)'!$C$2:$C$53,"Sell")</f>
        <v>0</v>
      </c>
      <c r="AE501" s="40">
        <f ca="1">AE500+SUMIFS('Transactions (Dated)'!$E$2:$E$53,'Transactions (Dated)'!$D$2:$D$53,'Share Values'!$X501,'Transactions (Dated)'!$B$2:$B$53,'Share Values'!AE$11,'Transactions (Dated)'!$C$2:$C$53,"Buy")-SUMIFS('Transactions (Dated)'!$E$2:$E$53,'Transactions (Dated)'!$D$2:$D$53,'Share Values'!$X501,'Transactions (Dated)'!$B$2:$B$53,'Share Values'!AE$11,'Transactions (Dated)'!$C$2:$C$53,"Sell")</f>
        <v>2900</v>
      </c>
      <c r="AF501" s="40">
        <f ca="1">AF500+SUMIFS('Transactions (Dated)'!$E$2:$E$53,'Transactions (Dated)'!$D$2:$D$53,'Share Values'!$X501,'Transactions (Dated)'!$B$2:$B$53,'Share Values'!AF$11,'Transactions (Dated)'!$C$2:$C$53,"Buy")-SUMIFS('Transactions (Dated)'!$E$2:$E$53,'Transactions (Dated)'!$D$2:$D$53,'Share Values'!$X501,'Transactions (Dated)'!$B$2:$B$53,'Share Values'!AF$11,'Transactions (Dated)'!$C$2:$C$53,"Sell")</f>
        <v>14201</v>
      </c>
      <c r="AG501" s="40">
        <f ca="1">AG500+SUMIFS('Transactions (Dated)'!$E$2:$E$53,'Transactions (Dated)'!$D$2:$D$53,'Share Values'!$X501,'Transactions (Dated)'!$B$2:$B$53,'Share Values'!AG$11,'Transactions (Dated)'!$C$2:$C$53,"Buy")-SUMIFS('Transactions (Dated)'!$E$2:$E$53,'Transactions (Dated)'!$D$2:$D$53,'Share Values'!$X501,'Transactions (Dated)'!$B$2:$B$53,'Share Values'!AG$11,'Transactions (Dated)'!$C$2:$C$53,"Sell")</f>
        <v>6835</v>
      </c>
      <c r="AH501" s="40">
        <f ca="1">AH500+SUMIFS('Transactions (Dated)'!$E$2:$E$53,'Transactions (Dated)'!$D$2:$D$53,'Share Values'!$X501,'Transactions (Dated)'!$B$2:$B$53,'Share Values'!AH$11,'Transactions (Dated)'!$C$2:$C$53,"Buy")-SUMIFS('Transactions (Dated)'!$E$2:$E$53,'Transactions (Dated)'!$D$2:$D$53,'Share Values'!$X501,'Transactions (Dated)'!$B$2:$B$53,'Share Values'!AH$11,'Transactions (Dated)'!$C$2:$C$53,"Sell")</f>
        <v>0</v>
      </c>
      <c r="AI501" s="40">
        <f ca="1">AI500+SUMIFS('Transactions (Dated)'!$E$2:$E$53,'Transactions (Dated)'!$D$2:$D$53,'Share Values'!$X501,'Transactions (Dated)'!$B$2:$B$53,'Share Values'!AI$11,'Transactions (Dated)'!$C$2:$C$53,"Buy")-SUMIFS('Transactions (Dated)'!$E$2:$E$53,'Transactions (Dated)'!$D$2:$D$53,'Share Values'!$X501,'Transactions (Dated)'!$B$2:$B$53,'Share Values'!AI$11,'Transactions (Dated)'!$C$2:$C$53,"Sell")</f>
        <v>0</v>
      </c>
      <c r="AJ501" s="40">
        <f ca="1">AJ500+SUMIFS('Transactions (Dated)'!$E$2:$E$53,'Transactions (Dated)'!$D$2:$D$53,'Share Values'!$X501,'Transactions (Dated)'!$B$2:$B$53,'Share Values'!AJ$11,'Transactions (Dated)'!$C$2:$C$53,"Buy")-SUMIFS('Transactions (Dated)'!$E$2:$E$53,'Transactions (Dated)'!$D$2:$D$53,'Share Values'!$X501,'Transactions (Dated)'!$B$2:$B$53,'Share Values'!AJ$11,'Transactions (Dated)'!$C$2:$C$53,"Sell")</f>
        <v>0</v>
      </c>
      <c r="AK501" s="40">
        <f ca="1">AK500+SUMIFS('Transactions (Dated)'!$E$2:$E$53,'Transactions (Dated)'!$D$2:$D$53,'Share Values'!$X501,'Transactions (Dated)'!$B$2:$B$53,'Share Values'!AK$11,'Transactions (Dated)'!$C$2:$C$53,"Buy")-SUMIFS('Transactions (Dated)'!$E$2:$E$53,'Transactions (Dated)'!$D$2:$D$53,'Share Values'!$X501,'Transactions (Dated)'!$B$2:$B$53,'Share Values'!AK$11,'Transactions (Dated)'!$C$2:$C$53,"Sell")</f>
        <v>0</v>
      </c>
      <c r="AL501" s="40">
        <f ca="1">AL500+SUMIFS('Transactions (Dated)'!$E$2:$E$53,'Transactions (Dated)'!$D$2:$D$53,'Share Values'!$X501,'Transactions (Dated)'!$B$2:$B$53,'Share Values'!AL$11,'Transactions (Dated)'!$C$2:$C$53,"Buy")-SUMIFS('Transactions (Dated)'!$E$2:$E$53,'Transactions (Dated)'!$D$2:$D$53,'Share Values'!$X501,'Transactions (Dated)'!$B$2:$B$53,'Share Values'!AL$11,'Transactions (Dated)'!$C$2:$C$53,"Sell")</f>
        <v>0</v>
      </c>
      <c r="AM501" s="40">
        <f ca="1">AM500+SUMIFS('Transactions (Dated)'!$E$2:$E$53,'Transactions (Dated)'!$D$2:$D$53,'Share Values'!$X501,'Transactions (Dated)'!$B$2:$B$53,'Share Values'!AM$11,'Transactions (Dated)'!$C$2:$C$53,"Buy")-SUMIFS('Transactions (Dated)'!$E$2:$E$53,'Transactions (Dated)'!$D$2:$D$53,'Share Values'!$X501,'Transactions (Dated)'!$B$2:$B$53,'Share Values'!AM$11,'Transactions (Dated)'!$C$2:$C$53,"Sell")</f>
        <v>0</v>
      </c>
      <c r="AN501" s="40">
        <f ca="1">AN500+SUMIFS('Transactions (Dated)'!$E$2:$E$53,'Transactions (Dated)'!$D$2:$D$53,'Share Values'!$X501,'Transactions (Dated)'!$B$2:$B$53,'Share Values'!AN$11,'Transactions (Dated)'!$C$2:$C$53,"Buy")-SUMIFS('Transactions (Dated)'!$E$2:$E$53,'Transactions (Dated)'!$D$2:$D$53,'Share Values'!$X501,'Transactions (Dated)'!$B$2:$B$53,'Share Values'!AN$11,'Transactions (Dated)'!$C$2:$C$53,"Sell")</f>
        <v>0</v>
      </c>
      <c r="AO501" s="40"/>
      <c r="AQ501" s="3">
        <f t="shared" si="193"/>
        <v>42626</v>
      </c>
      <c r="AR501" s="6">
        <f t="shared" ca="1" si="194"/>
        <v>44076.25</v>
      </c>
      <c r="AS501" s="6">
        <f t="shared" ca="1" si="195"/>
        <v>24187.5</v>
      </c>
      <c r="AT501" s="6">
        <f t="shared" ca="1" si="196"/>
        <v>560980.08000000007</v>
      </c>
      <c r="AU501" s="6">
        <f t="shared" ca="1" si="197"/>
        <v>73617.719999999987</v>
      </c>
      <c r="AV501" s="6">
        <f t="shared" ca="1" si="198"/>
        <v>20732.84</v>
      </c>
      <c r="AW501" s="6">
        <f t="shared" ca="1" si="199"/>
        <v>0</v>
      </c>
      <c r="AX501" s="6">
        <f t="shared" ca="1" si="200"/>
        <v>51040.000000000007</v>
      </c>
      <c r="AY501" s="6">
        <f t="shared" ca="1" si="201"/>
        <v>102815.24</v>
      </c>
      <c r="AZ501" s="6">
        <f t="shared" ca="1" si="202"/>
        <v>65616</v>
      </c>
      <c r="BA501" s="6">
        <f t="shared" ca="1" si="203"/>
        <v>0</v>
      </c>
      <c r="BB501" s="6">
        <f t="shared" ca="1" si="204"/>
        <v>0</v>
      </c>
      <c r="BC501" s="6">
        <f t="shared" ca="1" si="205"/>
        <v>0</v>
      </c>
      <c r="BD501" s="6">
        <f t="shared" ca="1" si="206"/>
        <v>0</v>
      </c>
      <c r="BE501" s="6">
        <f t="shared" ca="1" si="207"/>
        <v>0</v>
      </c>
      <c r="BF501" s="6">
        <f t="shared" ca="1" si="214"/>
        <v>0</v>
      </c>
      <c r="BG501" s="6">
        <f t="shared" ca="1" si="215"/>
        <v>0</v>
      </c>
      <c r="BH501" s="6"/>
      <c r="BJ501" s="4">
        <f t="shared" ca="1" si="208"/>
        <v>943065.63</v>
      </c>
      <c r="BL501" s="3">
        <f t="shared" si="209"/>
        <v>42626</v>
      </c>
      <c r="BM501" s="6">
        <f>BM500+SUMIFS('Transactions (Dated)'!G:G,'Transactions (Dated)'!D:D,'Share Values'!AQ501)</f>
        <v>64398.239999999991</v>
      </c>
      <c r="BN501" s="6">
        <f ca="1">BN500+SUMIFS('Transactions (Dated)'!$F:$F,'Transactions (Dated)'!$D:$D,$BL501,'Transactions (Dated)'!$B:$B,BN$11,'Transactions (Dated)'!$C:$C,"Dividend (paid to cash)")*Y501</f>
        <v>0</v>
      </c>
      <c r="BO501" s="6">
        <f ca="1">BO500+SUMIFS('Transactions (Dated)'!$F:$F,'Transactions (Dated)'!$D:$D,$BL501,'Transactions (Dated)'!$B:$B,BO$11,'Transactions (Dated)'!$C:$C,"Dividend (paid to cash)")*Z501</f>
        <v>2421.875</v>
      </c>
      <c r="BP501" s="6">
        <f ca="1">BP500+SUMIFS('Transactions (Dated)'!$F:$F,'Transactions (Dated)'!$D:$D,$BL501,'Transactions (Dated)'!$B:$B,BP$11,'Transactions (Dated)'!$C:$C,"Dividend (paid to cash)")*AA501</f>
        <v>44015.277000000002</v>
      </c>
      <c r="BQ501" s="6">
        <f ca="1">BQ500+SUMIFS('Transactions (Dated)'!$F:$F,'Transactions (Dated)'!$D:$D,$BL501,'Transactions (Dated)'!$B:$B,BQ$11,'Transactions (Dated)'!$C:$C,"Dividend (paid to cash)")*AB501</f>
        <v>482.46000000000004</v>
      </c>
      <c r="BR501" s="6">
        <f ca="1">BR500+SUMIFS('Transactions (Dated)'!$F:$F,'Transactions (Dated)'!$D:$D,$BL501,'Transactions (Dated)'!$B:$B,BR$11,'Transactions (Dated)'!$C:$C,"Dividend (paid to cash)")*AC501</f>
        <v>0</v>
      </c>
      <c r="BS501" s="6">
        <f ca="1">BS500+SUMIFS('Transactions (Dated)'!$F:$F,'Transactions (Dated)'!$D:$D,$BL501,'Transactions (Dated)'!$B:$B,BS$11,'Transactions (Dated)'!$C:$C,"Dividend (paid to cash)")*AD501</f>
        <v>0</v>
      </c>
      <c r="BT501" s="6">
        <f ca="1">BT500+SUMIFS('Transactions (Dated)'!$F:$F,'Transactions (Dated)'!$D:$D,$BL501,'Transactions (Dated)'!$B:$B,BT$11,'Transactions (Dated)'!$C:$C,"Dividend (paid to cash)")*AE501</f>
        <v>1740</v>
      </c>
      <c r="BU501" s="6">
        <f ca="1">BU500+SUMIFS('Transactions (Dated)'!$F:$F,'Transactions (Dated)'!$D:$D,$BL501,'Transactions (Dated)'!$B:$B,BU$11,'Transactions (Dated)'!$C:$C,"Dividend (paid to cash)")*AF501</f>
        <v>0</v>
      </c>
      <c r="BV501" s="6">
        <f ca="1">BV500+SUMIFS('Transactions (Dated)'!$F:$F,'Transactions (Dated)'!$D:$D,$BL501,'Transactions (Dated)'!$B:$B,BV$11,'Transactions (Dated)'!$C:$C,"Dividend (paid to cash)")*AG501</f>
        <v>0</v>
      </c>
      <c r="BW501" s="6">
        <f ca="1">BW500+SUMIFS('Transactions (Dated)'!$F:$F,'Transactions (Dated)'!$D:$D,$BL501,'Transactions (Dated)'!$B:$B,BW$11,'Transactions (Dated)'!$C:$C,"Dividend (paid to cash)")*AH501</f>
        <v>0</v>
      </c>
      <c r="BX501" s="6">
        <f ca="1">BX500+SUMIFS('Transactions (Dated)'!$F:$F,'Transactions (Dated)'!$D:$D,$BL501,'Transactions (Dated)'!$B:$B,BX$11,'Transactions (Dated)'!$C:$C,"Dividend (paid to cash)")*AI501</f>
        <v>0</v>
      </c>
      <c r="BY501" s="6">
        <f ca="1">BY500+SUMIFS('Transactions (Dated)'!$F:$F,'Transactions (Dated)'!$D:$D,$BL501,'Transactions (Dated)'!$B:$B,BY$11,'Transactions (Dated)'!$C:$C,"Dividend (paid to cash)")*AJ501</f>
        <v>0</v>
      </c>
      <c r="BZ501" s="6">
        <f ca="1">BZ500+SUMIFS('Transactions (Dated)'!$F:$F,'Transactions (Dated)'!$D:$D,$BL501,'Transactions (Dated)'!$B:$B,BZ$11,'Transactions (Dated)'!$C:$C,"Dividend (paid to cash)")*AK501</f>
        <v>0</v>
      </c>
      <c r="CA501" s="6">
        <f ca="1">CA500+SUMIFS('Transactions (Dated)'!$F:$F,'Transactions (Dated)'!$D:$D,$BL501,'Transactions (Dated)'!$B:$B,CA$11,'Transactions (Dated)'!$C:$C,"Dividend (paid to cash)")*AL501</f>
        <v>0</v>
      </c>
      <c r="CB501" s="6">
        <v>0</v>
      </c>
      <c r="CC501" s="6">
        <v>0</v>
      </c>
      <c r="CD501" s="6"/>
      <c r="CF501" s="6">
        <f t="shared" ca="1" si="216"/>
        <v>113057.852</v>
      </c>
      <c r="CH501" s="3">
        <f t="shared" si="217"/>
        <v>42626</v>
      </c>
      <c r="CI501" s="4">
        <f t="shared" ca="1" si="210"/>
        <v>943065.63</v>
      </c>
      <c r="CJ501" s="4">
        <f t="shared" ca="1" si="211"/>
        <v>113057.852</v>
      </c>
      <c r="CL501" s="4">
        <f t="shared" ca="1" si="212"/>
        <v>1056123.4820000001</v>
      </c>
    </row>
    <row r="502" spans="2:90" x14ac:dyDescent="0.15">
      <c r="B502" s="3">
        <f t="shared" si="213"/>
        <v>42627</v>
      </c>
      <c r="C502" s="2">
        <v>14366.5</v>
      </c>
      <c r="E502" s="70">
        <v>42627</v>
      </c>
      <c r="F502" s="69">
        <v>9.52</v>
      </c>
      <c r="G502" s="69">
        <v>2.5</v>
      </c>
      <c r="H502" s="69">
        <v>19.47</v>
      </c>
      <c r="I502" s="69">
        <v>39.81</v>
      </c>
      <c r="J502" s="69">
        <v>8.8800000000000008</v>
      </c>
      <c r="K502" s="69">
        <v>14.15</v>
      </c>
      <c r="L502" s="69">
        <v>17.25</v>
      </c>
      <c r="M502" s="69">
        <v>7.19</v>
      </c>
      <c r="N502" s="69">
        <v>10</v>
      </c>
      <c r="O502" s="69">
        <v>10.476699999999999</v>
      </c>
      <c r="P502" s="69">
        <v>22.22</v>
      </c>
      <c r="Q502" s="69">
        <v>1.1299999999999999</v>
      </c>
      <c r="R502" s="69">
        <v>4.99</v>
      </c>
      <c r="S502" s="69">
        <v>40.82</v>
      </c>
      <c r="T502" s="69"/>
      <c r="U502">
        <v>40.82</v>
      </c>
      <c r="V502" s="4"/>
      <c r="X502" s="3">
        <f t="shared" si="192"/>
        <v>42627</v>
      </c>
      <c r="Y502" s="40">
        <f ca="1">Y501+SUMIFS('Transactions (Dated)'!$E$2:$E$53,'Transactions (Dated)'!$D$2:$D$53,'Share Values'!$X502,'Transactions (Dated)'!$B$2:$B$53,'Share Values'!Y$11,'Transactions (Dated)'!$C$2:$C$53,"Buy")-SUMIFS('Transactions (Dated)'!$E$2:$E$53,'Transactions (Dated)'!$D$2:$D$53,'Share Values'!$X502,'Transactions (Dated)'!$B$2:$B$53,'Share Values'!Y$11,'Transactions (Dated)'!$C$2:$C$53,"Sell")</f>
        <v>4625</v>
      </c>
      <c r="Z502" s="40">
        <f ca="1">Z501+SUMIFS('Transactions (Dated)'!$E$2:$E$53,'Transactions (Dated)'!$D$2:$D$53,'Share Values'!$X502,'Transactions (Dated)'!$B$2:$B$53,'Share Values'!Z$11,'Transactions (Dated)'!$C$2:$C$53,"Buy")-SUMIFS('Transactions (Dated)'!$E$2:$E$53,'Transactions (Dated)'!$D$2:$D$53,'Share Values'!$X502,'Transactions (Dated)'!$B$2:$B$53,'Share Values'!Z$11,'Transactions (Dated)'!$C$2:$C$53,"Sell")</f>
        <v>9375</v>
      </c>
      <c r="AA502" s="40">
        <f ca="1">AA501+SUMIFS('Transactions (Dated)'!$E$2:$E$53,'Transactions (Dated)'!$D$2:$D$53,'Share Values'!$X502,'Transactions (Dated)'!$B$2:$B$53,'Share Values'!AA$11,'Transactions (Dated)'!$C$2:$C$53,"Buy")-SUMIFS('Transactions (Dated)'!$E$2:$E$53,'Transactions (Dated)'!$D$2:$D$53,'Share Values'!$X502,'Transactions (Dated)'!$B$2:$B$53,'Share Values'!AA$11,'Transactions (Dated)'!$C$2:$C$53,"Sell")</f>
        <v>28857</v>
      </c>
      <c r="AB502" s="40">
        <f ca="1">AB501+SUMIFS('Transactions (Dated)'!$E$2:$E$53,'Transactions (Dated)'!$D$2:$D$53,'Share Values'!$X502,'Transactions (Dated)'!$B$2:$B$53,'Share Values'!AB$11,'Transactions (Dated)'!$C$2:$C$53,"Buy")-SUMIFS('Transactions (Dated)'!$E$2:$E$53,'Transactions (Dated)'!$D$2:$D$53,'Share Values'!$X502,'Transactions (Dated)'!$B$2:$B$53,'Share Values'!AB$11,'Transactions (Dated)'!$C$2:$C$53,"Sell")</f>
        <v>1892</v>
      </c>
      <c r="AC502" s="40">
        <f ca="1">AC501+SUMIFS('Transactions (Dated)'!$E$2:$E$53,'Transactions (Dated)'!$D$2:$D$53,'Share Values'!$X502,'Transactions (Dated)'!$B$2:$B$53,'Share Values'!AC$11,'Transactions (Dated)'!$C$2:$C$53,"Buy")-SUMIFS('Transactions (Dated)'!$E$2:$E$53,'Transactions (Dated)'!$D$2:$D$53,'Share Values'!$X502,'Transactions (Dated)'!$B$2:$B$53,'Share Values'!AC$11,'Transactions (Dated)'!$C$2:$C$53,"Sell")</f>
        <v>2348</v>
      </c>
      <c r="AD502" s="40">
        <f ca="1">AD501+SUMIFS('Transactions (Dated)'!$E$2:$E$53,'Transactions (Dated)'!$D$2:$D$53,'Share Values'!$X502,'Transactions (Dated)'!$B$2:$B$53,'Share Values'!AD$11,'Transactions (Dated)'!$C$2:$C$53,"Buy")-SUMIFS('Transactions (Dated)'!$E$2:$E$53,'Transactions (Dated)'!$D$2:$D$53,'Share Values'!$X502,'Transactions (Dated)'!$B$2:$B$53,'Share Values'!AD$11,'Transactions (Dated)'!$C$2:$C$53,"Sell")</f>
        <v>0</v>
      </c>
      <c r="AE502" s="40">
        <f ca="1">AE501+SUMIFS('Transactions (Dated)'!$E$2:$E$53,'Transactions (Dated)'!$D$2:$D$53,'Share Values'!$X502,'Transactions (Dated)'!$B$2:$B$53,'Share Values'!AE$11,'Transactions (Dated)'!$C$2:$C$53,"Buy")-SUMIFS('Transactions (Dated)'!$E$2:$E$53,'Transactions (Dated)'!$D$2:$D$53,'Share Values'!$X502,'Transactions (Dated)'!$B$2:$B$53,'Share Values'!AE$11,'Transactions (Dated)'!$C$2:$C$53,"Sell")</f>
        <v>2900</v>
      </c>
      <c r="AF502" s="40">
        <f ca="1">AF501+SUMIFS('Transactions (Dated)'!$E$2:$E$53,'Transactions (Dated)'!$D$2:$D$53,'Share Values'!$X502,'Transactions (Dated)'!$B$2:$B$53,'Share Values'!AF$11,'Transactions (Dated)'!$C$2:$C$53,"Buy")-SUMIFS('Transactions (Dated)'!$E$2:$E$53,'Transactions (Dated)'!$D$2:$D$53,'Share Values'!$X502,'Transactions (Dated)'!$B$2:$B$53,'Share Values'!AF$11,'Transactions (Dated)'!$C$2:$C$53,"Sell")</f>
        <v>14201</v>
      </c>
      <c r="AG502" s="40">
        <f ca="1">AG501+SUMIFS('Transactions (Dated)'!$E$2:$E$53,'Transactions (Dated)'!$D$2:$D$53,'Share Values'!$X502,'Transactions (Dated)'!$B$2:$B$53,'Share Values'!AG$11,'Transactions (Dated)'!$C$2:$C$53,"Buy")-SUMIFS('Transactions (Dated)'!$E$2:$E$53,'Transactions (Dated)'!$D$2:$D$53,'Share Values'!$X502,'Transactions (Dated)'!$B$2:$B$53,'Share Values'!AG$11,'Transactions (Dated)'!$C$2:$C$53,"Sell")</f>
        <v>6835</v>
      </c>
      <c r="AH502" s="40">
        <f ca="1">AH501+SUMIFS('Transactions (Dated)'!$E$2:$E$53,'Transactions (Dated)'!$D$2:$D$53,'Share Values'!$X502,'Transactions (Dated)'!$B$2:$B$53,'Share Values'!AH$11,'Transactions (Dated)'!$C$2:$C$53,"Buy")-SUMIFS('Transactions (Dated)'!$E$2:$E$53,'Transactions (Dated)'!$D$2:$D$53,'Share Values'!$X502,'Transactions (Dated)'!$B$2:$B$53,'Share Values'!AH$11,'Transactions (Dated)'!$C$2:$C$53,"Sell")</f>
        <v>0</v>
      </c>
      <c r="AI502" s="40">
        <f ca="1">AI501+SUMIFS('Transactions (Dated)'!$E$2:$E$53,'Transactions (Dated)'!$D$2:$D$53,'Share Values'!$X502,'Transactions (Dated)'!$B$2:$B$53,'Share Values'!AI$11,'Transactions (Dated)'!$C$2:$C$53,"Buy")-SUMIFS('Transactions (Dated)'!$E$2:$E$53,'Transactions (Dated)'!$D$2:$D$53,'Share Values'!$X502,'Transactions (Dated)'!$B$2:$B$53,'Share Values'!AI$11,'Transactions (Dated)'!$C$2:$C$53,"Sell")</f>
        <v>0</v>
      </c>
      <c r="AJ502" s="40">
        <f ca="1">AJ501+SUMIFS('Transactions (Dated)'!$E$2:$E$53,'Transactions (Dated)'!$D$2:$D$53,'Share Values'!$X502,'Transactions (Dated)'!$B$2:$B$53,'Share Values'!AJ$11,'Transactions (Dated)'!$C$2:$C$53,"Buy")-SUMIFS('Transactions (Dated)'!$E$2:$E$53,'Transactions (Dated)'!$D$2:$D$53,'Share Values'!$X502,'Transactions (Dated)'!$B$2:$B$53,'Share Values'!AJ$11,'Transactions (Dated)'!$C$2:$C$53,"Sell")</f>
        <v>0</v>
      </c>
      <c r="AK502" s="40">
        <f ca="1">AK501+SUMIFS('Transactions (Dated)'!$E$2:$E$53,'Transactions (Dated)'!$D$2:$D$53,'Share Values'!$X502,'Transactions (Dated)'!$B$2:$B$53,'Share Values'!AK$11,'Transactions (Dated)'!$C$2:$C$53,"Buy")-SUMIFS('Transactions (Dated)'!$E$2:$E$53,'Transactions (Dated)'!$D$2:$D$53,'Share Values'!$X502,'Transactions (Dated)'!$B$2:$B$53,'Share Values'!AK$11,'Transactions (Dated)'!$C$2:$C$53,"Sell")</f>
        <v>0</v>
      </c>
      <c r="AL502" s="40">
        <f ca="1">AL501+SUMIFS('Transactions (Dated)'!$E$2:$E$53,'Transactions (Dated)'!$D$2:$D$53,'Share Values'!$X502,'Transactions (Dated)'!$B$2:$B$53,'Share Values'!AL$11,'Transactions (Dated)'!$C$2:$C$53,"Buy")-SUMIFS('Transactions (Dated)'!$E$2:$E$53,'Transactions (Dated)'!$D$2:$D$53,'Share Values'!$X502,'Transactions (Dated)'!$B$2:$B$53,'Share Values'!AL$11,'Transactions (Dated)'!$C$2:$C$53,"Sell")</f>
        <v>0</v>
      </c>
      <c r="AM502" s="40">
        <f ca="1">AM501+SUMIFS('Transactions (Dated)'!$E$2:$E$53,'Transactions (Dated)'!$D$2:$D$53,'Share Values'!$X502,'Transactions (Dated)'!$B$2:$B$53,'Share Values'!AM$11,'Transactions (Dated)'!$C$2:$C$53,"Buy")-SUMIFS('Transactions (Dated)'!$E$2:$E$53,'Transactions (Dated)'!$D$2:$D$53,'Share Values'!$X502,'Transactions (Dated)'!$B$2:$B$53,'Share Values'!AM$11,'Transactions (Dated)'!$C$2:$C$53,"Sell")</f>
        <v>0</v>
      </c>
      <c r="AN502" s="40">
        <f ca="1">AN501+SUMIFS('Transactions (Dated)'!$E$2:$E$53,'Transactions (Dated)'!$D$2:$D$53,'Share Values'!$X502,'Transactions (Dated)'!$B$2:$B$53,'Share Values'!AN$11,'Transactions (Dated)'!$C$2:$C$53,"Buy")-SUMIFS('Transactions (Dated)'!$E$2:$E$53,'Transactions (Dated)'!$D$2:$D$53,'Share Values'!$X502,'Transactions (Dated)'!$B$2:$B$53,'Share Values'!AN$11,'Transactions (Dated)'!$C$2:$C$53,"Sell")</f>
        <v>0</v>
      </c>
      <c r="AO502" s="40"/>
      <c r="AQ502" s="3">
        <f t="shared" si="193"/>
        <v>42627</v>
      </c>
      <c r="AR502" s="6">
        <f t="shared" ca="1" si="194"/>
        <v>44030</v>
      </c>
      <c r="AS502" s="6">
        <f t="shared" ca="1" si="195"/>
        <v>23437.5</v>
      </c>
      <c r="AT502" s="6">
        <f t="shared" ca="1" si="196"/>
        <v>561845.78999999992</v>
      </c>
      <c r="AU502" s="6">
        <f t="shared" ca="1" si="197"/>
        <v>75320.52</v>
      </c>
      <c r="AV502" s="6">
        <f t="shared" ca="1" si="198"/>
        <v>20850.240000000002</v>
      </c>
      <c r="AW502" s="6">
        <f t="shared" ca="1" si="199"/>
        <v>0</v>
      </c>
      <c r="AX502" s="6">
        <f t="shared" ca="1" si="200"/>
        <v>50025</v>
      </c>
      <c r="AY502" s="6">
        <f t="shared" ca="1" si="201"/>
        <v>102105.19</v>
      </c>
      <c r="AZ502" s="6">
        <f t="shared" ca="1" si="202"/>
        <v>68350</v>
      </c>
      <c r="BA502" s="6">
        <f t="shared" ca="1" si="203"/>
        <v>0</v>
      </c>
      <c r="BB502" s="6">
        <f t="shared" ca="1" si="204"/>
        <v>0</v>
      </c>
      <c r="BC502" s="6">
        <f t="shared" ca="1" si="205"/>
        <v>0</v>
      </c>
      <c r="BD502" s="6">
        <f t="shared" ca="1" si="206"/>
        <v>0</v>
      </c>
      <c r="BE502" s="6">
        <f t="shared" ca="1" si="207"/>
        <v>0</v>
      </c>
      <c r="BF502" s="6">
        <f t="shared" ca="1" si="214"/>
        <v>0</v>
      </c>
      <c r="BG502" s="6">
        <f t="shared" ca="1" si="215"/>
        <v>0</v>
      </c>
      <c r="BH502" s="6"/>
      <c r="BJ502" s="4">
        <f t="shared" ca="1" si="208"/>
        <v>945964.24</v>
      </c>
      <c r="BL502" s="3">
        <f t="shared" si="209"/>
        <v>42627</v>
      </c>
      <c r="BM502" s="6">
        <f>BM501+SUMIFS('Transactions (Dated)'!G:G,'Transactions (Dated)'!D:D,'Share Values'!AQ502)</f>
        <v>64398.239999999991</v>
      </c>
      <c r="BN502" s="6">
        <f ca="1">BN501+SUMIFS('Transactions (Dated)'!$F:$F,'Transactions (Dated)'!$D:$D,$BL502,'Transactions (Dated)'!$B:$B,BN$11,'Transactions (Dated)'!$C:$C,"Dividend (paid to cash)")*Y502</f>
        <v>0</v>
      </c>
      <c r="BO502" s="6">
        <f ca="1">BO501+SUMIFS('Transactions (Dated)'!$F:$F,'Transactions (Dated)'!$D:$D,$BL502,'Transactions (Dated)'!$B:$B,BO$11,'Transactions (Dated)'!$C:$C,"Dividend (paid to cash)")*Z502</f>
        <v>2421.875</v>
      </c>
      <c r="BP502" s="6">
        <f ca="1">BP501+SUMIFS('Transactions (Dated)'!$F:$F,'Transactions (Dated)'!$D:$D,$BL502,'Transactions (Dated)'!$B:$B,BP$11,'Transactions (Dated)'!$C:$C,"Dividend (paid to cash)")*AA502</f>
        <v>44015.277000000002</v>
      </c>
      <c r="BQ502" s="6">
        <f ca="1">BQ501+SUMIFS('Transactions (Dated)'!$F:$F,'Transactions (Dated)'!$D:$D,$BL502,'Transactions (Dated)'!$B:$B,BQ$11,'Transactions (Dated)'!$C:$C,"Dividend (paid to cash)")*AB502</f>
        <v>482.46000000000004</v>
      </c>
      <c r="BR502" s="6">
        <f ca="1">BR501+SUMIFS('Transactions (Dated)'!$F:$F,'Transactions (Dated)'!$D:$D,$BL502,'Transactions (Dated)'!$B:$B,BR$11,'Transactions (Dated)'!$C:$C,"Dividend (paid to cash)")*AC502</f>
        <v>0</v>
      </c>
      <c r="BS502" s="6">
        <f ca="1">BS501+SUMIFS('Transactions (Dated)'!$F:$F,'Transactions (Dated)'!$D:$D,$BL502,'Transactions (Dated)'!$B:$B,BS$11,'Transactions (Dated)'!$C:$C,"Dividend (paid to cash)")*AD502</f>
        <v>0</v>
      </c>
      <c r="BT502" s="6">
        <f ca="1">BT501+SUMIFS('Transactions (Dated)'!$F:$F,'Transactions (Dated)'!$D:$D,$BL502,'Transactions (Dated)'!$B:$B,BT$11,'Transactions (Dated)'!$C:$C,"Dividend (paid to cash)")*AE502</f>
        <v>1740</v>
      </c>
      <c r="BU502" s="6">
        <f ca="1">BU501+SUMIFS('Transactions (Dated)'!$F:$F,'Transactions (Dated)'!$D:$D,$BL502,'Transactions (Dated)'!$B:$B,BU$11,'Transactions (Dated)'!$C:$C,"Dividend (paid to cash)")*AF502</f>
        <v>0</v>
      </c>
      <c r="BV502" s="6">
        <f ca="1">BV501+SUMIFS('Transactions (Dated)'!$F:$F,'Transactions (Dated)'!$D:$D,$BL502,'Transactions (Dated)'!$B:$B,BV$11,'Transactions (Dated)'!$C:$C,"Dividend (paid to cash)")*AG502</f>
        <v>0</v>
      </c>
      <c r="BW502" s="6">
        <f ca="1">BW501+SUMIFS('Transactions (Dated)'!$F:$F,'Transactions (Dated)'!$D:$D,$BL502,'Transactions (Dated)'!$B:$B,BW$11,'Transactions (Dated)'!$C:$C,"Dividend (paid to cash)")*AH502</f>
        <v>0</v>
      </c>
      <c r="BX502" s="6">
        <f ca="1">BX501+SUMIFS('Transactions (Dated)'!$F:$F,'Transactions (Dated)'!$D:$D,$BL502,'Transactions (Dated)'!$B:$B,BX$11,'Transactions (Dated)'!$C:$C,"Dividend (paid to cash)")*AI502</f>
        <v>0</v>
      </c>
      <c r="BY502" s="6">
        <f ca="1">BY501+SUMIFS('Transactions (Dated)'!$F:$F,'Transactions (Dated)'!$D:$D,$BL502,'Transactions (Dated)'!$B:$B,BY$11,'Transactions (Dated)'!$C:$C,"Dividend (paid to cash)")*AJ502</f>
        <v>0</v>
      </c>
      <c r="BZ502" s="6">
        <f ca="1">BZ501+SUMIFS('Transactions (Dated)'!$F:$F,'Transactions (Dated)'!$D:$D,$BL502,'Transactions (Dated)'!$B:$B,BZ$11,'Transactions (Dated)'!$C:$C,"Dividend (paid to cash)")*AK502</f>
        <v>0</v>
      </c>
      <c r="CA502" s="6">
        <f ca="1">CA501+SUMIFS('Transactions (Dated)'!$F:$F,'Transactions (Dated)'!$D:$D,$BL502,'Transactions (Dated)'!$B:$B,CA$11,'Transactions (Dated)'!$C:$C,"Dividend (paid to cash)")*AL502</f>
        <v>0</v>
      </c>
      <c r="CB502" s="6">
        <v>0</v>
      </c>
      <c r="CC502" s="6">
        <v>0</v>
      </c>
      <c r="CD502" s="6"/>
      <c r="CF502" s="6">
        <f t="shared" ca="1" si="216"/>
        <v>113057.852</v>
      </c>
      <c r="CH502" s="3">
        <f t="shared" si="217"/>
        <v>42627</v>
      </c>
      <c r="CI502" s="4">
        <f t="shared" ca="1" si="210"/>
        <v>945964.24</v>
      </c>
      <c r="CJ502" s="4">
        <f t="shared" ca="1" si="211"/>
        <v>113057.852</v>
      </c>
      <c r="CL502" s="4">
        <f t="shared" ca="1" si="212"/>
        <v>1059022.0919999999</v>
      </c>
    </row>
    <row r="503" spans="2:90" x14ac:dyDescent="0.15">
      <c r="B503" s="3">
        <f t="shared" si="213"/>
        <v>42628</v>
      </c>
      <c r="C503" s="2">
        <v>14503.7</v>
      </c>
      <c r="E503" s="70">
        <v>42628</v>
      </c>
      <c r="F503" s="69">
        <v>9.5299999999999994</v>
      </c>
      <c r="G503" s="69">
        <v>2.57</v>
      </c>
      <c r="H503" s="69">
        <v>19.66</v>
      </c>
      <c r="I503" s="69">
        <v>39.82</v>
      </c>
      <c r="J503" s="69">
        <v>9.0399999999999991</v>
      </c>
      <c r="K503" s="69">
        <v>14.29</v>
      </c>
      <c r="L503" s="69">
        <v>17.23</v>
      </c>
      <c r="M503" s="69">
        <v>7.09</v>
      </c>
      <c r="N503" s="69">
        <v>10.45</v>
      </c>
      <c r="O503" s="69">
        <v>10.58</v>
      </c>
      <c r="P503" s="69">
        <v>22.45</v>
      </c>
      <c r="Q503" s="69">
        <v>1.1299999999999999</v>
      </c>
      <c r="R503" s="69">
        <v>4.99</v>
      </c>
      <c r="S503" s="69">
        <v>41.26</v>
      </c>
      <c r="T503" s="69"/>
      <c r="U503">
        <v>41.26</v>
      </c>
      <c r="V503" s="4"/>
      <c r="X503" s="3">
        <f t="shared" si="192"/>
        <v>42628</v>
      </c>
      <c r="Y503" s="40">
        <f ca="1">Y502+SUMIFS('Transactions (Dated)'!$E$2:$E$53,'Transactions (Dated)'!$D$2:$D$53,'Share Values'!$X503,'Transactions (Dated)'!$B$2:$B$53,'Share Values'!Y$11,'Transactions (Dated)'!$C$2:$C$53,"Buy")-SUMIFS('Transactions (Dated)'!$E$2:$E$53,'Transactions (Dated)'!$D$2:$D$53,'Share Values'!$X503,'Transactions (Dated)'!$B$2:$B$53,'Share Values'!Y$11,'Transactions (Dated)'!$C$2:$C$53,"Sell")</f>
        <v>4625</v>
      </c>
      <c r="Z503" s="40">
        <f ca="1">Z502+SUMIFS('Transactions (Dated)'!$E$2:$E$53,'Transactions (Dated)'!$D$2:$D$53,'Share Values'!$X503,'Transactions (Dated)'!$B$2:$B$53,'Share Values'!Z$11,'Transactions (Dated)'!$C$2:$C$53,"Buy")-SUMIFS('Transactions (Dated)'!$E$2:$E$53,'Transactions (Dated)'!$D$2:$D$53,'Share Values'!$X503,'Transactions (Dated)'!$B$2:$B$53,'Share Values'!Z$11,'Transactions (Dated)'!$C$2:$C$53,"Sell")</f>
        <v>9375</v>
      </c>
      <c r="AA503" s="40">
        <f ca="1">AA502+SUMIFS('Transactions (Dated)'!$E$2:$E$53,'Transactions (Dated)'!$D$2:$D$53,'Share Values'!$X503,'Transactions (Dated)'!$B$2:$B$53,'Share Values'!AA$11,'Transactions (Dated)'!$C$2:$C$53,"Buy")-SUMIFS('Transactions (Dated)'!$E$2:$E$53,'Transactions (Dated)'!$D$2:$D$53,'Share Values'!$X503,'Transactions (Dated)'!$B$2:$B$53,'Share Values'!AA$11,'Transactions (Dated)'!$C$2:$C$53,"Sell")</f>
        <v>28857</v>
      </c>
      <c r="AB503" s="40">
        <f ca="1">AB502+SUMIFS('Transactions (Dated)'!$E$2:$E$53,'Transactions (Dated)'!$D$2:$D$53,'Share Values'!$X503,'Transactions (Dated)'!$B$2:$B$53,'Share Values'!AB$11,'Transactions (Dated)'!$C$2:$C$53,"Buy")-SUMIFS('Transactions (Dated)'!$E$2:$E$53,'Transactions (Dated)'!$D$2:$D$53,'Share Values'!$X503,'Transactions (Dated)'!$B$2:$B$53,'Share Values'!AB$11,'Transactions (Dated)'!$C$2:$C$53,"Sell")</f>
        <v>1892</v>
      </c>
      <c r="AC503" s="40">
        <f ca="1">AC502+SUMIFS('Transactions (Dated)'!$E$2:$E$53,'Transactions (Dated)'!$D$2:$D$53,'Share Values'!$X503,'Transactions (Dated)'!$B$2:$B$53,'Share Values'!AC$11,'Transactions (Dated)'!$C$2:$C$53,"Buy")-SUMIFS('Transactions (Dated)'!$E$2:$E$53,'Transactions (Dated)'!$D$2:$D$53,'Share Values'!$X503,'Transactions (Dated)'!$B$2:$B$53,'Share Values'!AC$11,'Transactions (Dated)'!$C$2:$C$53,"Sell")</f>
        <v>2348</v>
      </c>
      <c r="AD503" s="40">
        <f ca="1">AD502+SUMIFS('Transactions (Dated)'!$E$2:$E$53,'Transactions (Dated)'!$D$2:$D$53,'Share Values'!$X503,'Transactions (Dated)'!$B$2:$B$53,'Share Values'!AD$11,'Transactions (Dated)'!$C$2:$C$53,"Buy")-SUMIFS('Transactions (Dated)'!$E$2:$E$53,'Transactions (Dated)'!$D$2:$D$53,'Share Values'!$X503,'Transactions (Dated)'!$B$2:$B$53,'Share Values'!AD$11,'Transactions (Dated)'!$C$2:$C$53,"Sell")</f>
        <v>0</v>
      </c>
      <c r="AE503" s="40">
        <f ca="1">AE502+SUMIFS('Transactions (Dated)'!$E$2:$E$53,'Transactions (Dated)'!$D$2:$D$53,'Share Values'!$X503,'Transactions (Dated)'!$B$2:$B$53,'Share Values'!AE$11,'Transactions (Dated)'!$C$2:$C$53,"Buy")-SUMIFS('Transactions (Dated)'!$E$2:$E$53,'Transactions (Dated)'!$D$2:$D$53,'Share Values'!$X503,'Transactions (Dated)'!$B$2:$B$53,'Share Values'!AE$11,'Transactions (Dated)'!$C$2:$C$53,"Sell")</f>
        <v>2900</v>
      </c>
      <c r="AF503" s="40">
        <f ca="1">AF502+SUMIFS('Transactions (Dated)'!$E$2:$E$53,'Transactions (Dated)'!$D$2:$D$53,'Share Values'!$X503,'Transactions (Dated)'!$B$2:$B$53,'Share Values'!AF$11,'Transactions (Dated)'!$C$2:$C$53,"Buy")-SUMIFS('Transactions (Dated)'!$E$2:$E$53,'Transactions (Dated)'!$D$2:$D$53,'Share Values'!$X503,'Transactions (Dated)'!$B$2:$B$53,'Share Values'!AF$11,'Transactions (Dated)'!$C$2:$C$53,"Sell")</f>
        <v>14201</v>
      </c>
      <c r="AG503" s="40">
        <f ca="1">AG502+SUMIFS('Transactions (Dated)'!$E$2:$E$53,'Transactions (Dated)'!$D$2:$D$53,'Share Values'!$X503,'Transactions (Dated)'!$B$2:$B$53,'Share Values'!AG$11,'Transactions (Dated)'!$C$2:$C$53,"Buy")-SUMIFS('Transactions (Dated)'!$E$2:$E$53,'Transactions (Dated)'!$D$2:$D$53,'Share Values'!$X503,'Transactions (Dated)'!$B$2:$B$53,'Share Values'!AG$11,'Transactions (Dated)'!$C$2:$C$53,"Sell")</f>
        <v>6835</v>
      </c>
      <c r="AH503" s="40">
        <f ca="1">AH502+SUMIFS('Transactions (Dated)'!$E$2:$E$53,'Transactions (Dated)'!$D$2:$D$53,'Share Values'!$X503,'Transactions (Dated)'!$B$2:$B$53,'Share Values'!AH$11,'Transactions (Dated)'!$C$2:$C$53,"Buy")-SUMIFS('Transactions (Dated)'!$E$2:$E$53,'Transactions (Dated)'!$D$2:$D$53,'Share Values'!$X503,'Transactions (Dated)'!$B$2:$B$53,'Share Values'!AH$11,'Transactions (Dated)'!$C$2:$C$53,"Sell")</f>
        <v>0</v>
      </c>
      <c r="AI503" s="40">
        <f ca="1">AI502+SUMIFS('Transactions (Dated)'!$E$2:$E$53,'Transactions (Dated)'!$D$2:$D$53,'Share Values'!$X503,'Transactions (Dated)'!$B$2:$B$53,'Share Values'!AI$11,'Transactions (Dated)'!$C$2:$C$53,"Buy")-SUMIFS('Transactions (Dated)'!$E$2:$E$53,'Transactions (Dated)'!$D$2:$D$53,'Share Values'!$X503,'Transactions (Dated)'!$B$2:$B$53,'Share Values'!AI$11,'Transactions (Dated)'!$C$2:$C$53,"Sell")</f>
        <v>0</v>
      </c>
      <c r="AJ503" s="40">
        <f ca="1">AJ502+SUMIFS('Transactions (Dated)'!$E$2:$E$53,'Transactions (Dated)'!$D$2:$D$53,'Share Values'!$X503,'Transactions (Dated)'!$B$2:$B$53,'Share Values'!AJ$11,'Transactions (Dated)'!$C$2:$C$53,"Buy")-SUMIFS('Transactions (Dated)'!$E$2:$E$53,'Transactions (Dated)'!$D$2:$D$53,'Share Values'!$X503,'Transactions (Dated)'!$B$2:$B$53,'Share Values'!AJ$11,'Transactions (Dated)'!$C$2:$C$53,"Sell")</f>
        <v>0</v>
      </c>
      <c r="AK503" s="40">
        <f ca="1">AK502+SUMIFS('Transactions (Dated)'!$E$2:$E$53,'Transactions (Dated)'!$D$2:$D$53,'Share Values'!$X503,'Transactions (Dated)'!$B$2:$B$53,'Share Values'!AK$11,'Transactions (Dated)'!$C$2:$C$53,"Buy")-SUMIFS('Transactions (Dated)'!$E$2:$E$53,'Transactions (Dated)'!$D$2:$D$53,'Share Values'!$X503,'Transactions (Dated)'!$B$2:$B$53,'Share Values'!AK$11,'Transactions (Dated)'!$C$2:$C$53,"Sell")</f>
        <v>0</v>
      </c>
      <c r="AL503" s="40">
        <f ca="1">AL502+SUMIFS('Transactions (Dated)'!$E$2:$E$53,'Transactions (Dated)'!$D$2:$D$53,'Share Values'!$X503,'Transactions (Dated)'!$B$2:$B$53,'Share Values'!AL$11,'Transactions (Dated)'!$C$2:$C$53,"Buy")-SUMIFS('Transactions (Dated)'!$E$2:$E$53,'Transactions (Dated)'!$D$2:$D$53,'Share Values'!$X503,'Transactions (Dated)'!$B$2:$B$53,'Share Values'!AL$11,'Transactions (Dated)'!$C$2:$C$53,"Sell")</f>
        <v>0</v>
      </c>
      <c r="AM503" s="40">
        <f ca="1">AM502+SUMIFS('Transactions (Dated)'!$E$2:$E$53,'Transactions (Dated)'!$D$2:$D$53,'Share Values'!$X503,'Transactions (Dated)'!$B$2:$B$53,'Share Values'!AM$11,'Transactions (Dated)'!$C$2:$C$53,"Buy")-SUMIFS('Transactions (Dated)'!$E$2:$E$53,'Transactions (Dated)'!$D$2:$D$53,'Share Values'!$X503,'Transactions (Dated)'!$B$2:$B$53,'Share Values'!AM$11,'Transactions (Dated)'!$C$2:$C$53,"Sell")</f>
        <v>0</v>
      </c>
      <c r="AN503" s="40">
        <f ca="1">AN502+SUMIFS('Transactions (Dated)'!$E$2:$E$53,'Transactions (Dated)'!$D$2:$D$53,'Share Values'!$X503,'Transactions (Dated)'!$B$2:$B$53,'Share Values'!AN$11,'Transactions (Dated)'!$C$2:$C$53,"Buy")-SUMIFS('Transactions (Dated)'!$E$2:$E$53,'Transactions (Dated)'!$D$2:$D$53,'Share Values'!$X503,'Transactions (Dated)'!$B$2:$B$53,'Share Values'!AN$11,'Transactions (Dated)'!$C$2:$C$53,"Sell")</f>
        <v>0</v>
      </c>
      <c r="AO503" s="40"/>
      <c r="AQ503" s="3">
        <f t="shared" si="193"/>
        <v>42628</v>
      </c>
      <c r="AR503" s="6">
        <f t="shared" ca="1" si="194"/>
        <v>44076.25</v>
      </c>
      <c r="AS503" s="6">
        <f t="shared" ca="1" si="195"/>
        <v>24093.75</v>
      </c>
      <c r="AT503" s="6">
        <f t="shared" ca="1" si="196"/>
        <v>567328.62</v>
      </c>
      <c r="AU503" s="6">
        <f t="shared" ca="1" si="197"/>
        <v>75339.44</v>
      </c>
      <c r="AV503" s="6">
        <f t="shared" ca="1" si="198"/>
        <v>21225.919999999998</v>
      </c>
      <c r="AW503" s="6">
        <f t="shared" ca="1" si="199"/>
        <v>0</v>
      </c>
      <c r="AX503" s="6">
        <f t="shared" ca="1" si="200"/>
        <v>49967</v>
      </c>
      <c r="AY503" s="6">
        <f t="shared" ca="1" si="201"/>
        <v>100685.09</v>
      </c>
      <c r="AZ503" s="6">
        <f t="shared" ca="1" si="202"/>
        <v>71425.75</v>
      </c>
      <c r="BA503" s="6">
        <f t="shared" ca="1" si="203"/>
        <v>0</v>
      </c>
      <c r="BB503" s="6">
        <f t="shared" ca="1" si="204"/>
        <v>0</v>
      </c>
      <c r="BC503" s="6">
        <f t="shared" ca="1" si="205"/>
        <v>0</v>
      </c>
      <c r="BD503" s="6">
        <f t="shared" ca="1" si="206"/>
        <v>0</v>
      </c>
      <c r="BE503" s="6">
        <f t="shared" ca="1" si="207"/>
        <v>0</v>
      </c>
      <c r="BF503" s="6">
        <f t="shared" ca="1" si="214"/>
        <v>0</v>
      </c>
      <c r="BG503" s="6">
        <f t="shared" ca="1" si="215"/>
        <v>0</v>
      </c>
      <c r="BH503" s="6"/>
      <c r="BJ503" s="4">
        <f t="shared" ca="1" si="208"/>
        <v>954141.82000000007</v>
      </c>
      <c r="BL503" s="3">
        <f t="shared" si="209"/>
        <v>42628</v>
      </c>
      <c r="BM503" s="6">
        <f>BM502+SUMIFS('Transactions (Dated)'!G:G,'Transactions (Dated)'!D:D,'Share Values'!AQ503)</f>
        <v>64398.239999999991</v>
      </c>
      <c r="BN503" s="6">
        <f ca="1">BN502+SUMIFS('Transactions (Dated)'!$F:$F,'Transactions (Dated)'!$D:$D,$BL503,'Transactions (Dated)'!$B:$B,BN$11,'Transactions (Dated)'!$C:$C,"Dividend (paid to cash)")*Y503</f>
        <v>0</v>
      </c>
      <c r="BO503" s="6">
        <f ca="1">BO502+SUMIFS('Transactions (Dated)'!$F:$F,'Transactions (Dated)'!$D:$D,$BL503,'Transactions (Dated)'!$B:$B,BO$11,'Transactions (Dated)'!$C:$C,"Dividend (paid to cash)")*Z503</f>
        <v>2421.875</v>
      </c>
      <c r="BP503" s="6">
        <f ca="1">BP502+SUMIFS('Transactions (Dated)'!$F:$F,'Transactions (Dated)'!$D:$D,$BL503,'Transactions (Dated)'!$B:$B,BP$11,'Transactions (Dated)'!$C:$C,"Dividend (paid to cash)")*AA503</f>
        <v>44015.277000000002</v>
      </c>
      <c r="BQ503" s="6">
        <f ca="1">BQ502+SUMIFS('Transactions (Dated)'!$F:$F,'Transactions (Dated)'!$D:$D,$BL503,'Transactions (Dated)'!$B:$B,BQ$11,'Transactions (Dated)'!$C:$C,"Dividend (paid to cash)")*AB503</f>
        <v>482.46000000000004</v>
      </c>
      <c r="BR503" s="6">
        <f ca="1">BR502+SUMIFS('Transactions (Dated)'!$F:$F,'Transactions (Dated)'!$D:$D,$BL503,'Transactions (Dated)'!$B:$B,BR$11,'Transactions (Dated)'!$C:$C,"Dividend (paid to cash)")*AC503</f>
        <v>0</v>
      </c>
      <c r="BS503" s="6">
        <f ca="1">BS502+SUMIFS('Transactions (Dated)'!$F:$F,'Transactions (Dated)'!$D:$D,$BL503,'Transactions (Dated)'!$B:$B,BS$11,'Transactions (Dated)'!$C:$C,"Dividend (paid to cash)")*AD503</f>
        <v>0</v>
      </c>
      <c r="BT503" s="6">
        <f ca="1">BT502+SUMIFS('Transactions (Dated)'!$F:$F,'Transactions (Dated)'!$D:$D,$BL503,'Transactions (Dated)'!$B:$B,BT$11,'Transactions (Dated)'!$C:$C,"Dividend (paid to cash)")*AE503</f>
        <v>1740</v>
      </c>
      <c r="BU503" s="6">
        <f ca="1">BU502+SUMIFS('Transactions (Dated)'!$F:$F,'Transactions (Dated)'!$D:$D,$BL503,'Transactions (Dated)'!$B:$B,BU$11,'Transactions (Dated)'!$C:$C,"Dividend (paid to cash)")*AF503</f>
        <v>0</v>
      </c>
      <c r="BV503" s="6">
        <f ca="1">BV502+SUMIFS('Transactions (Dated)'!$F:$F,'Transactions (Dated)'!$D:$D,$BL503,'Transactions (Dated)'!$B:$B,BV$11,'Transactions (Dated)'!$C:$C,"Dividend (paid to cash)")*AG503</f>
        <v>0</v>
      </c>
      <c r="BW503" s="6">
        <f ca="1">BW502+SUMIFS('Transactions (Dated)'!$F:$F,'Transactions (Dated)'!$D:$D,$BL503,'Transactions (Dated)'!$B:$B,BW$11,'Transactions (Dated)'!$C:$C,"Dividend (paid to cash)")*AH503</f>
        <v>0</v>
      </c>
      <c r="BX503" s="6">
        <f ca="1">BX502+SUMIFS('Transactions (Dated)'!$F:$F,'Transactions (Dated)'!$D:$D,$BL503,'Transactions (Dated)'!$B:$B,BX$11,'Transactions (Dated)'!$C:$C,"Dividend (paid to cash)")*AI503</f>
        <v>0</v>
      </c>
      <c r="BY503" s="6">
        <f ca="1">BY502+SUMIFS('Transactions (Dated)'!$F:$F,'Transactions (Dated)'!$D:$D,$BL503,'Transactions (Dated)'!$B:$B,BY$11,'Transactions (Dated)'!$C:$C,"Dividend (paid to cash)")*AJ503</f>
        <v>0</v>
      </c>
      <c r="BZ503" s="6">
        <f ca="1">BZ502+SUMIFS('Transactions (Dated)'!$F:$F,'Transactions (Dated)'!$D:$D,$BL503,'Transactions (Dated)'!$B:$B,BZ$11,'Transactions (Dated)'!$C:$C,"Dividend (paid to cash)")*AK503</f>
        <v>0</v>
      </c>
      <c r="CA503" s="6">
        <f ca="1">CA502+SUMIFS('Transactions (Dated)'!$F:$F,'Transactions (Dated)'!$D:$D,$BL503,'Transactions (Dated)'!$B:$B,CA$11,'Transactions (Dated)'!$C:$C,"Dividend (paid to cash)")*AL503</f>
        <v>0</v>
      </c>
      <c r="CB503" s="6">
        <v>0</v>
      </c>
      <c r="CC503" s="6">
        <v>0</v>
      </c>
      <c r="CD503" s="6"/>
      <c r="CF503" s="6">
        <f t="shared" ca="1" si="216"/>
        <v>113057.852</v>
      </c>
      <c r="CH503" s="3">
        <f t="shared" si="217"/>
        <v>42628</v>
      </c>
      <c r="CI503" s="4">
        <f t="shared" ca="1" si="210"/>
        <v>954141.82000000007</v>
      </c>
      <c r="CJ503" s="4">
        <f t="shared" ca="1" si="211"/>
        <v>113057.852</v>
      </c>
      <c r="CL503" s="4">
        <f t="shared" ca="1" si="212"/>
        <v>1067199.672</v>
      </c>
    </row>
    <row r="504" spans="2:90" x14ac:dyDescent="0.15">
      <c r="B504" s="3">
        <f t="shared" si="213"/>
        <v>42629</v>
      </c>
      <c r="C504" s="2">
        <v>14450.7</v>
      </c>
      <c r="E504" s="70">
        <v>42629</v>
      </c>
      <c r="F504" s="69">
        <v>9.5399999999999991</v>
      </c>
      <c r="G504" s="69">
        <v>2.5499999999999998</v>
      </c>
      <c r="H504" s="69">
        <v>19.57</v>
      </c>
      <c r="I504" s="69">
        <v>39.6</v>
      </c>
      <c r="J504" s="69">
        <v>9.07</v>
      </c>
      <c r="K504" s="69">
        <v>14.33</v>
      </c>
      <c r="L504" s="69">
        <v>16.79</v>
      </c>
      <c r="M504" s="69">
        <v>7.26</v>
      </c>
      <c r="N504" s="69">
        <v>9.9600000000000009</v>
      </c>
      <c r="O504" s="69">
        <v>10.583299999999999</v>
      </c>
      <c r="P504" s="69">
        <v>22.15</v>
      </c>
      <c r="Q504" s="69">
        <v>1.1499999999999999</v>
      </c>
      <c r="R504" s="69">
        <v>4.95</v>
      </c>
      <c r="S504" s="69">
        <v>41.57</v>
      </c>
      <c r="T504" s="69"/>
      <c r="U504">
        <v>41.57</v>
      </c>
      <c r="V504" s="4"/>
      <c r="X504" s="3">
        <f t="shared" si="192"/>
        <v>42629</v>
      </c>
      <c r="Y504" s="40">
        <f ca="1">Y503+SUMIFS('Transactions (Dated)'!$E$2:$E$53,'Transactions (Dated)'!$D$2:$D$53,'Share Values'!$X504,'Transactions (Dated)'!$B$2:$B$53,'Share Values'!Y$11,'Transactions (Dated)'!$C$2:$C$53,"Buy")-SUMIFS('Transactions (Dated)'!$E$2:$E$53,'Transactions (Dated)'!$D$2:$D$53,'Share Values'!$X504,'Transactions (Dated)'!$B$2:$B$53,'Share Values'!Y$11,'Transactions (Dated)'!$C$2:$C$53,"Sell")</f>
        <v>4625</v>
      </c>
      <c r="Z504" s="40">
        <f ca="1">Z503+SUMIFS('Transactions (Dated)'!$E$2:$E$53,'Transactions (Dated)'!$D$2:$D$53,'Share Values'!$X504,'Transactions (Dated)'!$B$2:$B$53,'Share Values'!Z$11,'Transactions (Dated)'!$C$2:$C$53,"Buy")-SUMIFS('Transactions (Dated)'!$E$2:$E$53,'Transactions (Dated)'!$D$2:$D$53,'Share Values'!$X504,'Transactions (Dated)'!$B$2:$B$53,'Share Values'!Z$11,'Transactions (Dated)'!$C$2:$C$53,"Sell")</f>
        <v>9375</v>
      </c>
      <c r="AA504" s="40">
        <f ca="1">AA503+SUMIFS('Transactions (Dated)'!$E$2:$E$53,'Transactions (Dated)'!$D$2:$D$53,'Share Values'!$X504,'Transactions (Dated)'!$B$2:$B$53,'Share Values'!AA$11,'Transactions (Dated)'!$C$2:$C$53,"Buy")-SUMIFS('Transactions (Dated)'!$E$2:$E$53,'Transactions (Dated)'!$D$2:$D$53,'Share Values'!$X504,'Transactions (Dated)'!$B$2:$B$53,'Share Values'!AA$11,'Transactions (Dated)'!$C$2:$C$53,"Sell")</f>
        <v>28857</v>
      </c>
      <c r="AB504" s="40">
        <f ca="1">AB503+SUMIFS('Transactions (Dated)'!$E$2:$E$53,'Transactions (Dated)'!$D$2:$D$53,'Share Values'!$X504,'Transactions (Dated)'!$B$2:$B$53,'Share Values'!AB$11,'Transactions (Dated)'!$C$2:$C$53,"Buy")-SUMIFS('Transactions (Dated)'!$E$2:$E$53,'Transactions (Dated)'!$D$2:$D$53,'Share Values'!$X504,'Transactions (Dated)'!$B$2:$B$53,'Share Values'!AB$11,'Transactions (Dated)'!$C$2:$C$53,"Sell")</f>
        <v>1892</v>
      </c>
      <c r="AC504" s="40">
        <f ca="1">AC503+SUMIFS('Transactions (Dated)'!$E$2:$E$53,'Transactions (Dated)'!$D$2:$D$53,'Share Values'!$X504,'Transactions (Dated)'!$B$2:$B$53,'Share Values'!AC$11,'Transactions (Dated)'!$C$2:$C$53,"Buy")-SUMIFS('Transactions (Dated)'!$E$2:$E$53,'Transactions (Dated)'!$D$2:$D$53,'Share Values'!$X504,'Transactions (Dated)'!$B$2:$B$53,'Share Values'!AC$11,'Transactions (Dated)'!$C$2:$C$53,"Sell")</f>
        <v>2348</v>
      </c>
      <c r="AD504" s="40">
        <f ca="1">AD503+SUMIFS('Transactions (Dated)'!$E$2:$E$53,'Transactions (Dated)'!$D$2:$D$53,'Share Values'!$X504,'Transactions (Dated)'!$B$2:$B$53,'Share Values'!AD$11,'Transactions (Dated)'!$C$2:$C$53,"Buy")-SUMIFS('Transactions (Dated)'!$E$2:$E$53,'Transactions (Dated)'!$D$2:$D$53,'Share Values'!$X504,'Transactions (Dated)'!$B$2:$B$53,'Share Values'!AD$11,'Transactions (Dated)'!$C$2:$C$53,"Sell")</f>
        <v>0</v>
      </c>
      <c r="AE504" s="40">
        <f ca="1">AE503+SUMIFS('Transactions (Dated)'!$E$2:$E$53,'Transactions (Dated)'!$D$2:$D$53,'Share Values'!$X504,'Transactions (Dated)'!$B$2:$B$53,'Share Values'!AE$11,'Transactions (Dated)'!$C$2:$C$53,"Buy")-SUMIFS('Transactions (Dated)'!$E$2:$E$53,'Transactions (Dated)'!$D$2:$D$53,'Share Values'!$X504,'Transactions (Dated)'!$B$2:$B$53,'Share Values'!AE$11,'Transactions (Dated)'!$C$2:$C$53,"Sell")</f>
        <v>2900</v>
      </c>
      <c r="AF504" s="40">
        <f ca="1">AF503+SUMIFS('Transactions (Dated)'!$E$2:$E$53,'Transactions (Dated)'!$D$2:$D$53,'Share Values'!$X504,'Transactions (Dated)'!$B$2:$B$53,'Share Values'!AF$11,'Transactions (Dated)'!$C$2:$C$53,"Buy")-SUMIFS('Transactions (Dated)'!$E$2:$E$53,'Transactions (Dated)'!$D$2:$D$53,'Share Values'!$X504,'Transactions (Dated)'!$B$2:$B$53,'Share Values'!AF$11,'Transactions (Dated)'!$C$2:$C$53,"Sell")</f>
        <v>14201</v>
      </c>
      <c r="AG504" s="40">
        <f ca="1">AG503+SUMIFS('Transactions (Dated)'!$E$2:$E$53,'Transactions (Dated)'!$D$2:$D$53,'Share Values'!$X504,'Transactions (Dated)'!$B$2:$B$53,'Share Values'!AG$11,'Transactions (Dated)'!$C$2:$C$53,"Buy")-SUMIFS('Transactions (Dated)'!$E$2:$E$53,'Transactions (Dated)'!$D$2:$D$53,'Share Values'!$X504,'Transactions (Dated)'!$B$2:$B$53,'Share Values'!AG$11,'Transactions (Dated)'!$C$2:$C$53,"Sell")</f>
        <v>6835</v>
      </c>
      <c r="AH504" s="40">
        <f ca="1">AH503+SUMIFS('Transactions (Dated)'!$E$2:$E$53,'Transactions (Dated)'!$D$2:$D$53,'Share Values'!$X504,'Transactions (Dated)'!$B$2:$B$53,'Share Values'!AH$11,'Transactions (Dated)'!$C$2:$C$53,"Buy")-SUMIFS('Transactions (Dated)'!$E$2:$E$53,'Transactions (Dated)'!$D$2:$D$53,'Share Values'!$X504,'Transactions (Dated)'!$B$2:$B$53,'Share Values'!AH$11,'Transactions (Dated)'!$C$2:$C$53,"Sell")</f>
        <v>0</v>
      </c>
      <c r="AI504" s="40">
        <f ca="1">AI503+SUMIFS('Transactions (Dated)'!$E$2:$E$53,'Transactions (Dated)'!$D$2:$D$53,'Share Values'!$X504,'Transactions (Dated)'!$B$2:$B$53,'Share Values'!AI$11,'Transactions (Dated)'!$C$2:$C$53,"Buy")-SUMIFS('Transactions (Dated)'!$E$2:$E$53,'Transactions (Dated)'!$D$2:$D$53,'Share Values'!$X504,'Transactions (Dated)'!$B$2:$B$53,'Share Values'!AI$11,'Transactions (Dated)'!$C$2:$C$53,"Sell")</f>
        <v>0</v>
      </c>
      <c r="AJ504" s="40">
        <f ca="1">AJ503+SUMIFS('Transactions (Dated)'!$E$2:$E$53,'Transactions (Dated)'!$D$2:$D$53,'Share Values'!$X504,'Transactions (Dated)'!$B$2:$B$53,'Share Values'!AJ$11,'Transactions (Dated)'!$C$2:$C$53,"Buy")-SUMIFS('Transactions (Dated)'!$E$2:$E$53,'Transactions (Dated)'!$D$2:$D$53,'Share Values'!$X504,'Transactions (Dated)'!$B$2:$B$53,'Share Values'!AJ$11,'Transactions (Dated)'!$C$2:$C$53,"Sell")</f>
        <v>0</v>
      </c>
      <c r="AK504" s="40">
        <f ca="1">AK503+SUMIFS('Transactions (Dated)'!$E$2:$E$53,'Transactions (Dated)'!$D$2:$D$53,'Share Values'!$X504,'Transactions (Dated)'!$B$2:$B$53,'Share Values'!AK$11,'Transactions (Dated)'!$C$2:$C$53,"Buy")-SUMIFS('Transactions (Dated)'!$E$2:$E$53,'Transactions (Dated)'!$D$2:$D$53,'Share Values'!$X504,'Transactions (Dated)'!$B$2:$B$53,'Share Values'!AK$11,'Transactions (Dated)'!$C$2:$C$53,"Sell")</f>
        <v>0</v>
      </c>
      <c r="AL504" s="40">
        <f ca="1">AL503+SUMIFS('Transactions (Dated)'!$E$2:$E$53,'Transactions (Dated)'!$D$2:$D$53,'Share Values'!$X504,'Transactions (Dated)'!$B$2:$B$53,'Share Values'!AL$11,'Transactions (Dated)'!$C$2:$C$53,"Buy")-SUMIFS('Transactions (Dated)'!$E$2:$E$53,'Transactions (Dated)'!$D$2:$D$53,'Share Values'!$X504,'Transactions (Dated)'!$B$2:$B$53,'Share Values'!AL$11,'Transactions (Dated)'!$C$2:$C$53,"Sell")</f>
        <v>0</v>
      </c>
      <c r="AM504" s="40">
        <f ca="1">AM503+SUMIFS('Transactions (Dated)'!$E$2:$E$53,'Transactions (Dated)'!$D$2:$D$53,'Share Values'!$X504,'Transactions (Dated)'!$B$2:$B$53,'Share Values'!AM$11,'Transactions (Dated)'!$C$2:$C$53,"Buy")-SUMIFS('Transactions (Dated)'!$E$2:$E$53,'Transactions (Dated)'!$D$2:$D$53,'Share Values'!$X504,'Transactions (Dated)'!$B$2:$B$53,'Share Values'!AM$11,'Transactions (Dated)'!$C$2:$C$53,"Sell")</f>
        <v>0</v>
      </c>
      <c r="AN504" s="40">
        <f ca="1">AN503+SUMIFS('Transactions (Dated)'!$E$2:$E$53,'Transactions (Dated)'!$D$2:$D$53,'Share Values'!$X504,'Transactions (Dated)'!$B$2:$B$53,'Share Values'!AN$11,'Transactions (Dated)'!$C$2:$C$53,"Buy")-SUMIFS('Transactions (Dated)'!$E$2:$E$53,'Transactions (Dated)'!$D$2:$D$53,'Share Values'!$X504,'Transactions (Dated)'!$B$2:$B$53,'Share Values'!AN$11,'Transactions (Dated)'!$C$2:$C$53,"Sell")</f>
        <v>0</v>
      </c>
      <c r="AO504" s="40"/>
      <c r="AQ504" s="3">
        <f t="shared" si="193"/>
        <v>42629</v>
      </c>
      <c r="AR504" s="6">
        <f t="shared" ca="1" si="194"/>
        <v>44122.499999999993</v>
      </c>
      <c r="AS504" s="6">
        <f t="shared" ca="1" si="195"/>
        <v>23906.25</v>
      </c>
      <c r="AT504" s="6">
        <f t="shared" ca="1" si="196"/>
        <v>564731.49</v>
      </c>
      <c r="AU504" s="6">
        <f t="shared" ca="1" si="197"/>
        <v>74923.199999999997</v>
      </c>
      <c r="AV504" s="6">
        <f t="shared" ca="1" si="198"/>
        <v>21296.36</v>
      </c>
      <c r="AW504" s="6">
        <f t="shared" ca="1" si="199"/>
        <v>0</v>
      </c>
      <c r="AX504" s="6">
        <f t="shared" ca="1" si="200"/>
        <v>48691</v>
      </c>
      <c r="AY504" s="6">
        <f t="shared" ca="1" si="201"/>
        <v>103099.26</v>
      </c>
      <c r="AZ504" s="6">
        <f t="shared" ca="1" si="202"/>
        <v>68076.600000000006</v>
      </c>
      <c r="BA504" s="6">
        <f t="shared" ca="1" si="203"/>
        <v>0</v>
      </c>
      <c r="BB504" s="6">
        <f t="shared" ca="1" si="204"/>
        <v>0</v>
      </c>
      <c r="BC504" s="6">
        <f t="shared" ca="1" si="205"/>
        <v>0</v>
      </c>
      <c r="BD504" s="6">
        <f t="shared" ca="1" si="206"/>
        <v>0</v>
      </c>
      <c r="BE504" s="6">
        <f t="shared" ca="1" si="207"/>
        <v>0</v>
      </c>
      <c r="BF504" s="6">
        <f t="shared" ca="1" si="214"/>
        <v>0</v>
      </c>
      <c r="BG504" s="6">
        <f t="shared" ca="1" si="215"/>
        <v>0</v>
      </c>
      <c r="BH504" s="6"/>
      <c r="BJ504" s="4">
        <f t="shared" ca="1" si="208"/>
        <v>948846.65999999992</v>
      </c>
      <c r="BL504" s="3">
        <f t="shared" si="209"/>
        <v>42629</v>
      </c>
      <c r="BM504" s="6">
        <f>BM503+SUMIFS('Transactions (Dated)'!G:G,'Transactions (Dated)'!D:D,'Share Values'!AQ504)</f>
        <v>64398.239999999991</v>
      </c>
      <c r="BN504" s="6">
        <f ca="1">BN503+SUMIFS('Transactions (Dated)'!$F:$F,'Transactions (Dated)'!$D:$D,$BL504,'Transactions (Dated)'!$B:$B,BN$11,'Transactions (Dated)'!$C:$C,"Dividend (paid to cash)")*Y504</f>
        <v>0</v>
      </c>
      <c r="BO504" s="6">
        <f ca="1">BO503+SUMIFS('Transactions (Dated)'!$F:$F,'Transactions (Dated)'!$D:$D,$BL504,'Transactions (Dated)'!$B:$B,BO$11,'Transactions (Dated)'!$C:$C,"Dividend (paid to cash)")*Z504</f>
        <v>2421.875</v>
      </c>
      <c r="BP504" s="6">
        <f ca="1">BP503+SUMIFS('Transactions (Dated)'!$F:$F,'Transactions (Dated)'!$D:$D,$BL504,'Transactions (Dated)'!$B:$B,BP$11,'Transactions (Dated)'!$C:$C,"Dividend (paid to cash)")*AA504</f>
        <v>44015.277000000002</v>
      </c>
      <c r="BQ504" s="6">
        <f ca="1">BQ503+SUMIFS('Transactions (Dated)'!$F:$F,'Transactions (Dated)'!$D:$D,$BL504,'Transactions (Dated)'!$B:$B,BQ$11,'Transactions (Dated)'!$C:$C,"Dividend (paid to cash)")*AB504</f>
        <v>482.46000000000004</v>
      </c>
      <c r="BR504" s="6">
        <f ca="1">BR503+SUMIFS('Transactions (Dated)'!$F:$F,'Transactions (Dated)'!$D:$D,$BL504,'Transactions (Dated)'!$B:$B,BR$11,'Transactions (Dated)'!$C:$C,"Dividend (paid to cash)")*AC504</f>
        <v>0</v>
      </c>
      <c r="BS504" s="6">
        <f ca="1">BS503+SUMIFS('Transactions (Dated)'!$F:$F,'Transactions (Dated)'!$D:$D,$BL504,'Transactions (Dated)'!$B:$B,BS$11,'Transactions (Dated)'!$C:$C,"Dividend (paid to cash)")*AD504</f>
        <v>0</v>
      </c>
      <c r="BT504" s="6">
        <f ca="1">BT503+SUMIFS('Transactions (Dated)'!$F:$F,'Transactions (Dated)'!$D:$D,$BL504,'Transactions (Dated)'!$B:$B,BT$11,'Transactions (Dated)'!$C:$C,"Dividend (paid to cash)")*AE504</f>
        <v>1740</v>
      </c>
      <c r="BU504" s="6">
        <f ca="1">BU503+SUMIFS('Transactions (Dated)'!$F:$F,'Transactions (Dated)'!$D:$D,$BL504,'Transactions (Dated)'!$B:$B,BU$11,'Transactions (Dated)'!$C:$C,"Dividend (paid to cash)")*AF504</f>
        <v>0</v>
      </c>
      <c r="BV504" s="6">
        <f ca="1">BV503+SUMIFS('Transactions (Dated)'!$F:$F,'Transactions (Dated)'!$D:$D,$BL504,'Transactions (Dated)'!$B:$B,BV$11,'Transactions (Dated)'!$C:$C,"Dividend (paid to cash)")*AG504</f>
        <v>0</v>
      </c>
      <c r="BW504" s="6">
        <f ca="1">BW503+SUMIFS('Transactions (Dated)'!$F:$F,'Transactions (Dated)'!$D:$D,$BL504,'Transactions (Dated)'!$B:$B,BW$11,'Transactions (Dated)'!$C:$C,"Dividend (paid to cash)")*AH504</f>
        <v>0</v>
      </c>
      <c r="BX504" s="6">
        <f ca="1">BX503+SUMIFS('Transactions (Dated)'!$F:$F,'Transactions (Dated)'!$D:$D,$BL504,'Transactions (Dated)'!$B:$B,BX$11,'Transactions (Dated)'!$C:$C,"Dividend (paid to cash)")*AI504</f>
        <v>0</v>
      </c>
      <c r="BY504" s="6">
        <f ca="1">BY503+SUMIFS('Transactions (Dated)'!$F:$F,'Transactions (Dated)'!$D:$D,$BL504,'Transactions (Dated)'!$B:$B,BY$11,'Transactions (Dated)'!$C:$C,"Dividend (paid to cash)")*AJ504</f>
        <v>0</v>
      </c>
      <c r="BZ504" s="6">
        <f ca="1">BZ503+SUMIFS('Transactions (Dated)'!$F:$F,'Transactions (Dated)'!$D:$D,$BL504,'Transactions (Dated)'!$B:$B,BZ$11,'Transactions (Dated)'!$C:$C,"Dividend (paid to cash)")*AK504</f>
        <v>0</v>
      </c>
      <c r="CA504" s="6">
        <f ca="1">CA503+SUMIFS('Transactions (Dated)'!$F:$F,'Transactions (Dated)'!$D:$D,$BL504,'Transactions (Dated)'!$B:$B,CA$11,'Transactions (Dated)'!$C:$C,"Dividend (paid to cash)")*AL504</f>
        <v>0</v>
      </c>
      <c r="CB504" s="6">
        <v>0</v>
      </c>
      <c r="CC504" s="6">
        <v>0</v>
      </c>
      <c r="CD504" s="6"/>
      <c r="CF504" s="6">
        <f t="shared" ca="1" si="216"/>
        <v>113057.852</v>
      </c>
      <c r="CH504" s="3">
        <f t="shared" si="217"/>
        <v>42629</v>
      </c>
      <c r="CI504" s="4">
        <f t="shared" ca="1" si="210"/>
        <v>948846.65999999992</v>
      </c>
      <c r="CJ504" s="4">
        <f t="shared" ca="1" si="211"/>
        <v>113057.852</v>
      </c>
      <c r="CL504" s="4">
        <f t="shared" ca="1" si="212"/>
        <v>1061904.5119999999</v>
      </c>
    </row>
    <row r="505" spans="2:90" x14ac:dyDescent="0.15">
      <c r="B505" s="3">
        <f t="shared" si="213"/>
        <v>42632</v>
      </c>
      <c r="C505" s="2">
        <v>14496.2</v>
      </c>
      <c r="E505" s="70">
        <v>42632</v>
      </c>
      <c r="F505" s="69">
        <v>9.68</v>
      </c>
      <c r="G505" s="69">
        <v>2.6</v>
      </c>
      <c r="H505" s="69">
        <v>19.64</v>
      </c>
      <c r="I505" s="69">
        <v>39.520000000000003</v>
      </c>
      <c r="J505" s="69">
        <v>8.99</v>
      </c>
      <c r="K505" s="69">
        <v>14.44</v>
      </c>
      <c r="L505" s="69">
        <v>16.670000000000002</v>
      </c>
      <c r="M505" s="69">
        <v>7.17</v>
      </c>
      <c r="N505" s="69">
        <v>10.25</v>
      </c>
      <c r="O505" s="69">
        <v>11</v>
      </c>
      <c r="P505" s="69">
        <v>22.23</v>
      </c>
      <c r="Q505" s="69">
        <v>1.1499999999999999</v>
      </c>
      <c r="R505" s="69">
        <v>4.88</v>
      </c>
      <c r="S505" s="69">
        <v>41.82</v>
      </c>
      <c r="T505" s="69"/>
      <c r="U505">
        <v>41.82</v>
      </c>
      <c r="V505" s="4"/>
      <c r="X505" s="3">
        <f t="shared" si="192"/>
        <v>42632</v>
      </c>
      <c r="Y505" s="40">
        <f ca="1">Y504+SUMIFS('Transactions (Dated)'!$E$2:$E$53,'Transactions (Dated)'!$D$2:$D$53,'Share Values'!$X505,'Transactions (Dated)'!$B$2:$B$53,'Share Values'!Y$11,'Transactions (Dated)'!$C$2:$C$53,"Buy")-SUMIFS('Transactions (Dated)'!$E$2:$E$53,'Transactions (Dated)'!$D$2:$D$53,'Share Values'!$X505,'Transactions (Dated)'!$B$2:$B$53,'Share Values'!Y$11,'Transactions (Dated)'!$C$2:$C$53,"Sell")</f>
        <v>4625</v>
      </c>
      <c r="Z505" s="40">
        <f ca="1">Z504+SUMIFS('Transactions (Dated)'!$E$2:$E$53,'Transactions (Dated)'!$D$2:$D$53,'Share Values'!$X505,'Transactions (Dated)'!$B$2:$B$53,'Share Values'!Z$11,'Transactions (Dated)'!$C$2:$C$53,"Buy")-SUMIFS('Transactions (Dated)'!$E$2:$E$53,'Transactions (Dated)'!$D$2:$D$53,'Share Values'!$X505,'Transactions (Dated)'!$B$2:$B$53,'Share Values'!Z$11,'Transactions (Dated)'!$C$2:$C$53,"Sell")</f>
        <v>9375</v>
      </c>
      <c r="AA505" s="40">
        <f ca="1">AA504+SUMIFS('Transactions (Dated)'!$E$2:$E$53,'Transactions (Dated)'!$D$2:$D$53,'Share Values'!$X505,'Transactions (Dated)'!$B$2:$B$53,'Share Values'!AA$11,'Transactions (Dated)'!$C$2:$C$53,"Buy")-SUMIFS('Transactions (Dated)'!$E$2:$E$53,'Transactions (Dated)'!$D$2:$D$53,'Share Values'!$X505,'Transactions (Dated)'!$B$2:$B$53,'Share Values'!AA$11,'Transactions (Dated)'!$C$2:$C$53,"Sell")</f>
        <v>28857</v>
      </c>
      <c r="AB505" s="40">
        <f ca="1">AB504+SUMIFS('Transactions (Dated)'!$E$2:$E$53,'Transactions (Dated)'!$D$2:$D$53,'Share Values'!$X505,'Transactions (Dated)'!$B$2:$B$53,'Share Values'!AB$11,'Transactions (Dated)'!$C$2:$C$53,"Buy")-SUMIFS('Transactions (Dated)'!$E$2:$E$53,'Transactions (Dated)'!$D$2:$D$53,'Share Values'!$X505,'Transactions (Dated)'!$B$2:$B$53,'Share Values'!AB$11,'Transactions (Dated)'!$C$2:$C$53,"Sell")</f>
        <v>1892</v>
      </c>
      <c r="AC505" s="40">
        <f ca="1">AC504+SUMIFS('Transactions (Dated)'!$E$2:$E$53,'Transactions (Dated)'!$D$2:$D$53,'Share Values'!$X505,'Transactions (Dated)'!$B$2:$B$53,'Share Values'!AC$11,'Transactions (Dated)'!$C$2:$C$53,"Buy")-SUMIFS('Transactions (Dated)'!$E$2:$E$53,'Transactions (Dated)'!$D$2:$D$53,'Share Values'!$X505,'Transactions (Dated)'!$B$2:$B$53,'Share Values'!AC$11,'Transactions (Dated)'!$C$2:$C$53,"Sell")</f>
        <v>2348</v>
      </c>
      <c r="AD505" s="40">
        <f ca="1">AD504+SUMIFS('Transactions (Dated)'!$E$2:$E$53,'Transactions (Dated)'!$D$2:$D$53,'Share Values'!$X505,'Transactions (Dated)'!$B$2:$B$53,'Share Values'!AD$11,'Transactions (Dated)'!$C$2:$C$53,"Buy")-SUMIFS('Transactions (Dated)'!$E$2:$E$53,'Transactions (Dated)'!$D$2:$D$53,'Share Values'!$X505,'Transactions (Dated)'!$B$2:$B$53,'Share Values'!AD$11,'Transactions (Dated)'!$C$2:$C$53,"Sell")</f>
        <v>0</v>
      </c>
      <c r="AE505" s="40">
        <f ca="1">AE504+SUMIFS('Transactions (Dated)'!$E$2:$E$53,'Transactions (Dated)'!$D$2:$D$53,'Share Values'!$X505,'Transactions (Dated)'!$B$2:$B$53,'Share Values'!AE$11,'Transactions (Dated)'!$C$2:$C$53,"Buy")-SUMIFS('Transactions (Dated)'!$E$2:$E$53,'Transactions (Dated)'!$D$2:$D$53,'Share Values'!$X505,'Transactions (Dated)'!$B$2:$B$53,'Share Values'!AE$11,'Transactions (Dated)'!$C$2:$C$53,"Sell")</f>
        <v>2900</v>
      </c>
      <c r="AF505" s="40">
        <f ca="1">AF504+SUMIFS('Transactions (Dated)'!$E$2:$E$53,'Transactions (Dated)'!$D$2:$D$53,'Share Values'!$X505,'Transactions (Dated)'!$B$2:$B$53,'Share Values'!AF$11,'Transactions (Dated)'!$C$2:$C$53,"Buy")-SUMIFS('Transactions (Dated)'!$E$2:$E$53,'Transactions (Dated)'!$D$2:$D$53,'Share Values'!$X505,'Transactions (Dated)'!$B$2:$B$53,'Share Values'!AF$11,'Transactions (Dated)'!$C$2:$C$53,"Sell")</f>
        <v>14201</v>
      </c>
      <c r="AG505" s="40">
        <f ca="1">AG504+SUMIFS('Transactions (Dated)'!$E$2:$E$53,'Transactions (Dated)'!$D$2:$D$53,'Share Values'!$X505,'Transactions (Dated)'!$B$2:$B$53,'Share Values'!AG$11,'Transactions (Dated)'!$C$2:$C$53,"Buy")-SUMIFS('Transactions (Dated)'!$E$2:$E$53,'Transactions (Dated)'!$D$2:$D$53,'Share Values'!$X505,'Transactions (Dated)'!$B$2:$B$53,'Share Values'!AG$11,'Transactions (Dated)'!$C$2:$C$53,"Sell")</f>
        <v>6835</v>
      </c>
      <c r="AH505" s="40">
        <f ca="1">AH504+SUMIFS('Transactions (Dated)'!$E$2:$E$53,'Transactions (Dated)'!$D$2:$D$53,'Share Values'!$X505,'Transactions (Dated)'!$B$2:$B$53,'Share Values'!AH$11,'Transactions (Dated)'!$C$2:$C$53,"Buy")-SUMIFS('Transactions (Dated)'!$E$2:$E$53,'Transactions (Dated)'!$D$2:$D$53,'Share Values'!$X505,'Transactions (Dated)'!$B$2:$B$53,'Share Values'!AH$11,'Transactions (Dated)'!$C$2:$C$53,"Sell")</f>
        <v>0</v>
      </c>
      <c r="AI505" s="40">
        <f ca="1">AI504+SUMIFS('Transactions (Dated)'!$E$2:$E$53,'Transactions (Dated)'!$D$2:$D$53,'Share Values'!$X505,'Transactions (Dated)'!$B$2:$B$53,'Share Values'!AI$11,'Transactions (Dated)'!$C$2:$C$53,"Buy")-SUMIFS('Transactions (Dated)'!$E$2:$E$53,'Transactions (Dated)'!$D$2:$D$53,'Share Values'!$X505,'Transactions (Dated)'!$B$2:$B$53,'Share Values'!AI$11,'Transactions (Dated)'!$C$2:$C$53,"Sell")</f>
        <v>0</v>
      </c>
      <c r="AJ505" s="40">
        <f ca="1">AJ504+SUMIFS('Transactions (Dated)'!$E$2:$E$53,'Transactions (Dated)'!$D$2:$D$53,'Share Values'!$X505,'Transactions (Dated)'!$B$2:$B$53,'Share Values'!AJ$11,'Transactions (Dated)'!$C$2:$C$53,"Buy")-SUMIFS('Transactions (Dated)'!$E$2:$E$53,'Transactions (Dated)'!$D$2:$D$53,'Share Values'!$X505,'Transactions (Dated)'!$B$2:$B$53,'Share Values'!AJ$11,'Transactions (Dated)'!$C$2:$C$53,"Sell")</f>
        <v>0</v>
      </c>
      <c r="AK505" s="40">
        <f ca="1">AK504+SUMIFS('Transactions (Dated)'!$E$2:$E$53,'Transactions (Dated)'!$D$2:$D$53,'Share Values'!$X505,'Transactions (Dated)'!$B$2:$B$53,'Share Values'!AK$11,'Transactions (Dated)'!$C$2:$C$53,"Buy")-SUMIFS('Transactions (Dated)'!$E$2:$E$53,'Transactions (Dated)'!$D$2:$D$53,'Share Values'!$X505,'Transactions (Dated)'!$B$2:$B$53,'Share Values'!AK$11,'Transactions (Dated)'!$C$2:$C$53,"Sell")</f>
        <v>0</v>
      </c>
      <c r="AL505" s="40">
        <f ca="1">AL504+SUMIFS('Transactions (Dated)'!$E$2:$E$53,'Transactions (Dated)'!$D$2:$D$53,'Share Values'!$X505,'Transactions (Dated)'!$B$2:$B$53,'Share Values'!AL$11,'Transactions (Dated)'!$C$2:$C$53,"Buy")-SUMIFS('Transactions (Dated)'!$E$2:$E$53,'Transactions (Dated)'!$D$2:$D$53,'Share Values'!$X505,'Transactions (Dated)'!$B$2:$B$53,'Share Values'!AL$11,'Transactions (Dated)'!$C$2:$C$53,"Sell")</f>
        <v>0</v>
      </c>
      <c r="AM505" s="40">
        <f ca="1">AM504+SUMIFS('Transactions (Dated)'!$E$2:$E$53,'Transactions (Dated)'!$D$2:$D$53,'Share Values'!$X505,'Transactions (Dated)'!$B$2:$B$53,'Share Values'!AM$11,'Transactions (Dated)'!$C$2:$C$53,"Buy")-SUMIFS('Transactions (Dated)'!$E$2:$E$53,'Transactions (Dated)'!$D$2:$D$53,'Share Values'!$X505,'Transactions (Dated)'!$B$2:$B$53,'Share Values'!AM$11,'Transactions (Dated)'!$C$2:$C$53,"Sell")</f>
        <v>0</v>
      </c>
      <c r="AN505" s="40">
        <f ca="1">AN504+SUMIFS('Transactions (Dated)'!$E$2:$E$53,'Transactions (Dated)'!$D$2:$D$53,'Share Values'!$X505,'Transactions (Dated)'!$B$2:$B$53,'Share Values'!AN$11,'Transactions (Dated)'!$C$2:$C$53,"Buy")-SUMIFS('Transactions (Dated)'!$E$2:$E$53,'Transactions (Dated)'!$D$2:$D$53,'Share Values'!$X505,'Transactions (Dated)'!$B$2:$B$53,'Share Values'!AN$11,'Transactions (Dated)'!$C$2:$C$53,"Sell")</f>
        <v>0</v>
      </c>
      <c r="AO505" s="40"/>
      <c r="AQ505" s="3">
        <f t="shared" si="193"/>
        <v>42632</v>
      </c>
      <c r="AR505" s="6">
        <f t="shared" ca="1" si="194"/>
        <v>44770</v>
      </c>
      <c r="AS505" s="6">
        <f t="shared" ca="1" si="195"/>
        <v>24375</v>
      </c>
      <c r="AT505" s="6">
        <f t="shared" ca="1" si="196"/>
        <v>566751.48</v>
      </c>
      <c r="AU505" s="6">
        <f t="shared" ca="1" si="197"/>
        <v>74771.840000000011</v>
      </c>
      <c r="AV505" s="6">
        <f t="shared" ca="1" si="198"/>
        <v>21108.52</v>
      </c>
      <c r="AW505" s="6">
        <f t="shared" ca="1" si="199"/>
        <v>0</v>
      </c>
      <c r="AX505" s="6">
        <f t="shared" ca="1" si="200"/>
        <v>48343.000000000007</v>
      </c>
      <c r="AY505" s="6">
        <f t="shared" ca="1" si="201"/>
        <v>101821.17</v>
      </c>
      <c r="AZ505" s="6">
        <f t="shared" ca="1" si="202"/>
        <v>70058.75</v>
      </c>
      <c r="BA505" s="6">
        <f t="shared" ca="1" si="203"/>
        <v>0</v>
      </c>
      <c r="BB505" s="6">
        <f t="shared" ca="1" si="204"/>
        <v>0</v>
      </c>
      <c r="BC505" s="6">
        <f t="shared" ca="1" si="205"/>
        <v>0</v>
      </c>
      <c r="BD505" s="6">
        <f t="shared" ca="1" si="206"/>
        <v>0</v>
      </c>
      <c r="BE505" s="6">
        <f t="shared" ca="1" si="207"/>
        <v>0</v>
      </c>
      <c r="BF505" s="6">
        <f t="shared" ca="1" si="214"/>
        <v>0</v>
      </c>
      <c r="BG505" s="6">
        <f t="shared" ca="1" si="215"/>
        <v>0</v>
      </c>
      <c r="BH505" s="6"/>
      <c r="BJ505" s="4">
        <f t="shared" ca="1" si="208"/>
        <v>951999.76</v>
      </c>
      <c r="BL505" s="3">
        <f t="shared" si="209"/>
        <v>42632</v>
      </c>
      <c r="BM505" s="6">
        <f>BM504+SUMIFS('Transactions (Dated)'!G:G,'Transactions (Dated)'!D:D,'Share Values'!AQ505)</f>
        <v>64398.239999999991</v>
      </c>
      <c r="BN505" s="6">
        <f ca="1">BN504+SUMIFS('Transactions (Dated)'!$F:$F,'Transactions (Dated)'!$D:$D,$BL505,'Transactions (Dated)'!$B:$B,BN$11,'Transactions (Dated)'!$C:$C,"Dividend (paid to cash)")*Y505</f>
        <v>0</v>
      </c>
      <c r="BO505" s="6">
        <f ca="1">BO504+SUMIFS('Transactions (Dated)'!$F:$F,'Transactions (Dated)'!$D:$D,$BL505,'Transactions (Dated)'!$B:$B,BO$11,'Transactions (Dated)'!$C:$C,"Dividend (paid to cash)")*Z505</f>
        <v>2421.875</v>
      </c>
      <c r="BP505" s="6">
        <f ca="1">BP504+SUMIFS('Transactions (Dated)'!$F:$F,'Transactions (Dated)'!$D:$D,$BL505,'Transactions (Dated)'!$B:$B,BP$11,'Transactions (Dated)'!$C:$C,"Dividend (paid to cash)")*AA505</f>
        <v>44015.277000000002</v>
      </c>
      <c r="BQ505" s="6">
        <f ca="1">BQ504+SUMIFS('Transactions (Dated)'!$F:$F,'Transactions (Dated)'!$D:$D,$BL505,'Transactions (Dated)'!$B:$B,BQ$11,'Transactions (Dated)'!$C:$C,"Dividend (paid to cash)")*AB505</f>
        <v>482.46000000000004</v>
      </c>
      <c r="BR505" s="6">
        <f ca="1">BR504+SUMIFS('Transactions (Dated)'!$F:$F,'Transactions (Dated)'!$D:$D,$BL505,'Transactions (Dated)'!$B:$B,BR$11,'Transactions (Dated)'!$C:$C,"Dividend (paid to cash)")*AC505</f>
        <v>0</v>
      </c>
      <c r="BS505" s="6">
        <f ca="1">BS504+SUMIFS('Transactions (Dated)'!$F:$F,'Transactions (Dated)'!$D:$D,$BL505,'Transactions (Dated)'!$B:$B,BS$11,'Transactions (Dated)'!$C:$C,"Dividend (paid to cash)")*AD505</f>
        <v>0</v>
      </c>
      <c r="BT505" s="6">
        <f ca="1">BT504+SUMIFS('Transactions (Dated)'!$F:$F,'Transactions (Dated)'!$D:$D,$BL505,'Transactions (Dated)'!$B:$B,BT$11,'Transactions (Dated)'!$C:$C,"Dividend (paid to cash)")*AE505</f>
        <v>1740</v>
      </c>
      <c r="BU505" s="6">
        <f ca="1">BU504+SUMIFS('Transactions (Dated)'!$F:$F,'Transactions (Dated)'!$D:$D,$BL505,'Transactions (Dated)'!$B:$B,BU$11,'Transactions (Dated)'!$C:$C,"Dividend (paid to cash)")*AF505</f>
        <v>0</v>
      </c>
      <c r="BV505" s="6">
        <f ca="1">BV504+SUMIFS('Transactions (Dated)'!$F:$F,'Transactions (Dated)'!$D:$D,$BL505,'Transactions (Dated)'!$B:$B,BV$11,'Transactions (Dated)'!$C:$C,"Dividend (paid to cash)")*AG505</f>
        <v>0</v>
      </c>
      <c r="BW505" s="6">
        <f ca="1">BW504+SUMIFS('Transactions (Dated)'!$F:$F,'Transactions (Dated)'!$D:$D,$BL505,'Transactions (Dated)'!$B:$B,BW$11,'Transactions (Dated)'!$C:$C,"Dividend (paid to cash)")*AH505</f>
        <v>0</v>
      </c>
      <c r="BX505" s="6">
        <f ca="1">BX504+SUMIFS('Transactions (Dated)'!$F:$F,'Transactions (Dated)'!$D:$D,$BL505,'Transactions (Dated)'!$B:$B,BX$11,'Transactions (Dated)'!$C:$C,"Dividend (paid to cash)")*AI505</f>
        <v>0</v>
      </c>
      <c r="BY505" s="6">
        <f ca="1">BY504+SUMIFS('Transactions (Dated)'!$F:$F,'Transactions (Dated)'!$D:$D,$BL505,'Transactions (Dated)'!$B:$B,BY$11,'Transactions (Dated)'!$C:$C,"Dividend (paid to cash)")*AJ505</f>
        <v>0</v>
      </c>
      <c r="BZ505" s="6">
        <f ca="1">BZ504+SUMIFS('Transactions (Dated)'!$F:$F,'Transactions (Dated)'!$D:$D,$BL505,'Transactions (Dated)'!$B:$B,BZ$11,'Transactions (Dated)'!$C:$C,"Dividend (paid to cash)")*AK505</f>
        <v>0</v>
      </c>
      <c r="CA505" s="6">
        <f ca="1">CA504+SUMIFS('Transactions (Dated)'!$F:$F,'Transactions (Dated)'!$D:$D,$BL505,'Transactions (Dated)'!$B:$B,CA$11,'Transactions (Dated)'!$C:$C,"Dividend (paid to cash)")*AL505</f>
        <v>0</v>
      </c>
      <c r="CB505" s="6">
        <v>0</v>
      </c>
      <c r="CC505" s="6">
        <v>0</v>
      </c>
      <c r="CD505" s="6"/>
      <c r="CF505" s="6">
        <f t="shared" ca="1" si="216"/>
        <v>113057.852</v>
      </c>
      <c r="CH505" s="3">
        <f t="shared" si="217"/>
        <v>42632</v>
      </c>
      <c r="CI505" s="4">
        <f t="shared" ca="1" si="210"/>
        <v>951999.76</v>
      </c>
      <c r="CJ505" s="4">
        <f t="shared" ca="1" si="211"/>
        <v>113057.852</v>
      </c>
      <c r="CL505" s="4">
        <f t="shared" ca="1" si="212"/>
        <v>1065057.612</v>
      </c>
    </row>
    <row r="506" spans="2:90" x14ac:dyDescent="0.15">
      <c r="B506" s="3">
        <f t="shared" si="213"/>
        <v>42633</v>
      </c>
      <c r="C506" s="2">
        <v>14522</v>
      </c>
      <c r="E506" s="70">
        <v>42633</v>
      </c>
      <c r="F506" s="69">
        <v>9.98</v>
      </c>
      <c r="G506" s="69">
        <v>2.6</v>
      </c>
      <c r="H506" s="69">
        <v>19.68</v>
      </c>
      <c r="I506" s="69">
        <v>39.6</v>
      </c>
      <c r="J506" s="69">
        <v>9.3000000000000007</v>
      </c>
      <c r="K506" s="69">
        <v>14.55</v>
      </c>
      <c r="L506" s="69">
        <v>16.63</v>
      </c>
      <c r="M506" s="69">
        <v>7.23</v>
      </c>
      <c r="N506" s="69">
        <v>10.4</v>
      </c>
      <c r="O506" s="69">
        <v>11.226699999999999</v>
      </c>
      <c r="P506" s="69">
        <v>22.67</v>
      </c>
      <c r="Q506" s="69">
        <v>1.1399999999999999</v>
      </c>
      <c r="R506" s="69">
        <v>4.87</v>
      </c>
      <c r="S506" s="69">
        <v>41.64</v>
      </c>
      <c r="T506" s="69"/>
      <c r="U506">
        <v>41.64</v>
      </c>
      <c r="V506" s="4"/>
      <c r="X506" s="3">
        <f t="shared" si="192"/>
        <v>42633</v>
      </c>
      <c r="Y506" s="40">
        <f ca="1">Y505+SUMIFS('Transactions (Dated)'!$E$2:$E$53,'Transactions (Dated)'!$D$2:$D$53,'Share Values'!$X506,'Transactions (Dated)'!$B$2:$B$53,'Share Values'!Y$11,'Transactions (Dated)'!$C$2:$C$53,"Buy")-SUMIFS('Transactions (Dated)'!$E$2:$E$53,'Transactions (Dated)'!$D$2:$D$53,'Share Values'!$X506,'Transactions (Dated)'!$B$2:$B$53,'Share Values'!Y$11,'Transactions (Dated)'!$C$2:$C$53,"Sell")</f>
        <v>4625</v>
      </c>
      <c r="Z506" s="40">
        <f ca="1">Z505+SUMIFS('Transactions (Dated)'!$E$2:$E$53,'Transactions (Dated)'!$D$2:$D$53,'Share Values'!$X506,'Transactions (Dated)'!$B$2:$B$53,'Share Values'!Z$11,'Transactions (Dated)'!$C$2:$C$53,"Buy")-SUMIFS('Transactions (Dated)'!$E$2:$E$53,'Transactions (Dated)'!$D$2:$D$53,'Share Values'!$X506,'Transactions (Dated)'!$B$2:$B$53,'Share Values'!Z$11,'Transactions (Dated)'!$C$2:$C$53,"Sell")</f>
        <v>9375</v>
      </c>
      <c r="AA506" s="40">
        <f ca="1">AA505+SUMIFS('Transactions (Dated)'!$E$2:$E$53,'Transactions (Dated)'!$D$2:$D$53,'Share Values'!$X506,'Transactions (Dated)'!$B$2:$B$53,'Share Values'!AA$11,'Transactions (Dated)'!$C$2:$C$53,"Buy")-SUMIFS('Transactions (Dated)'!$E$2:$E$53,'Transactions (Dated)'!$D$2:$D$53,'Share Values'!$X506,'Transactions (Dated)'!$B$2:$B$53,'Share Values'!AA$11,'Transactions (Dated)'!$C$2:$C$53,"Sell")</f>
        <v>28857</v>
      </c>
      <c r="AB506" s="40">
        <f ca="1">AB505+SUMIFS('Transactions (Dated)'!$E$2:$E$53,'Transactions (Dated)'!$D$2:$D$53,'Share Values'!$X506,'Transactions (Dated)'!$B$2:$B$53,'Share Values'!AB$11,'Transactions (Dated)'!$C$2:$C$53,"Buy")-SUMIFS('Transactions (Dated)'!$E$2:$E$53,'Transactions (Dated)'!$D$2:$D$53,'Share Values'!$X506,'Transactions (Dated)'!$B$2:$B$53,'Share Values'!AB$11,'Transactions (Dated)'!$C$2:$C$53,"Sell")</f>
        <v>1892</v>
      </c>
      <c r="AC506" s="40">
        <f ca="1">AC505+SUMIFS('Transactions (Dated)'!$E$2:$E$53,'Transactions (Dated)'!$D$2:$D$53,'Share Values'!$X506,'Transactions (Dated)'!$B$2:$B$53,'Share Values'!AC$11,'Transactions (Dated)'!$C$2:$C$53,"Buy")-SUMIFS('Transactions (Dated)'!$E$2:$E$53,'Transactions (Dated)'!$D$2:$D$53,'Share Values'!$X506,'Transactions (Dated)'!$B$2:$B$53,'Share Values'!AC$11,'Transactions (Dated)'!$C$2:$C$53,"Sell")</f>
        <v>2348</v>
      </c>
      <c r="AD506" s="40">
        <f ca="1">AD505+SUMIFS('Transactions (Dated)'!$E$2:$E$53,'Transactions (Dated)'!$D$2:$D$53,'Share Values'!$X506,'Transactions (Dated)'!$B$2:$B$53,'Share Values'!AD$11,'Transactions (Dated)'!$C$2:$C$53,"Buy")-SUMIFS('Transactions (Dated)'!$E$2:$E$53,'Transactions (Dated)'!$D$2:$D$53,'Share Values'!$X506,'Transactions (Dated)'!$B$2:$B$53,'Share Values'!AD$11,'Transactions (Dated)'!$C$2:$C$53,"Sell")</f>
        <v>0</v>
      </c>
      <c r="AE506" s="40">
        <f ca="1">AE505+SUMIFS('Transactions (Dated)'!$E$2:$E$53,'Transactions (Dated)'!$D$2:$D$53,'Share Values'!$X506,'Transactions (Dated)'!$B$2:$B$53,'Share Values'!AE$11,'Transactions (Dated)'!$C$2:$C$53,"Buy")-SUMIFS('Transactions (Dated)'!$E$2:$E$53,'Transactions (Dated)'!$D$2:$D$53,'Share Values'!$X506,'Transactions (Dated)'!$B$2:$B$53,'Share Values'!AE$11,'Transactions (Dated)'!$C$2:$C$53,"Sell")</f>
        <v>2900</v>
      </c>
      <c r="AF506" s="40">
        <f ca="1">AF505+SUMIFS('Transactions (Dated)'!$E$2:$E$53,'Transactions (Dated)'!$D$2:$D$53,'Share Values'!$X506,'Transactions (Dated)'!$B$2:$B$53,'Share Values'!AF$11,'Transactions (Dated)'!$C$2:$C$53,"Buy")-SUMIFS('Transactions (Dated)'!$E$2:$E$53,'Transactions (Dated)'!$D$2:$D$53,'Share Values'!$X506,'Transactions (Dated)'!$B$2:$B$53,'Share Values'!AF$11,'Transactions (Dated)'!$C$2:$C$53,"Sell")</f>
        <v>14201</v>
      </c>
      <c r="AG506" s="40">
        <f ca="1">AG505+SUMIFS('Transactions (Dated)'!$E$2:$E$53,'Transactions (Dated)'!$D$2:$D$53,'Share Values'!$X506,'Transactions (Dated)'!$B$2:$B$53,'Share Values'!AG$11,'Transactions (Dated)'!$C$2:$C$53,"Buy")-SUMIFS('Transactions (Dated)'!$E$2:$E$53,'Transactions (Dated)'!$D$2:$D$53,'Share Values'!$X506,'Transactions (Dated)'!$B$2:$B$53,'Share Values'!AG$11,'Transactions (Dated)'!$C$2:$C$53,"Sell")</f>
        <v>6835</v>
      </c>
      <c r="AH506" s="40">
        <f ca="1">AH505+SUMIFS('Transactions (Dated)'!$E$2:$E$53,'Transactions (Dated)'!$D$2:$D$53,'Share Values'!$X506,'Transactions (Dated)'!$B$2:$B$53,'Share Values'!AH$11,'Transactions (Dated)'!$C$2:$C$53,"Buy")-SUMIFS('Transactions (Dated)'!$E$2:$E$53,'Transactions (Dated)'!$D$2:$D$53,'Share Values'!$X506,'Transactions (Dated)'!$B$2:$B$53,'Share Values'!AH$11,'Transactions (Dated)'!$C$2:$C$53,"Sell")</f>
        <v>0</v>
      </c>
      <c r="AI506" s="40">
        <f ca="1">AI505+SUMIFS('Transactions (Dated)'!$E$2:$E$53,'Transactions (Dated)'!$D$2:$D$53,'Share Values'!$X506,'Transactions (Dated)'!$B$2:$B$53,'Share Values'!AI$11,'Transactions (Dated)'!$C$2:$C$53,"Buy")-SUMIFS('Transactions (Dated)'!$E$2:$E$53,'Transactions (Dated)'!$D$2:$D$53,'Share Values'!$X506,'Transactions (Dated)'!$B$2:$B$53,'Share Values'!AI$11,'Transactions (Dated)'!$C$2:$C$53,"Sell")</f>
        <v>0</v>
      </c>
      <c r="AJ506" s="40">
        <f ca="1">AJ505+SUMIFS('Transactions (Dated)'!$E$2:$E$53,'Transactions (Dated)'!$D$2:$D$53,'Share Values'!$X506,'Transactions (Dated)'!$B$2:$B$53,'Share Values'!AJ$11,'Transactions (Dated)'!$C$2:$C$53,"Buy")-SUMIFS('Transactions (Dated)'!$E$2:$E$53,'Transactions (Dated)'!$D$2:$D$53,'Share Values'!$X506,'Transactions (Dated)'!$B$2:$B$53,'Share Values'!AJ$11,'Transactions (Dated)'!$C$2:$C$53,"Sell")</f>
        <v>0</v>
      </c>
      <c r="AK506" s="40">
        <f ca="1">AK505+SUMIFS('Transactions (Dated)'!$E$2:$E$53,'Transactions (Dated)'!$D$2:$D$53,'Share Values'!$X506,'Transactions (Dated)'!$B$2:$B$53,'Share Values'!AK$11,'Transactions (Dated)'!$C$2:$C$53,"Buy")-SUMIFS('Transactions (Dated)'!$E$2:$E$53,'Transactions (Dated)'!$D$2:$D$53,'Share Values'!$X506,'Transactions (Dated)'!$B$2:$B$53,'Share Values'!AK$11,'Transactions (Dated)'!$C$2:$C$53,"Sell")</f>
        <v>0</v>
      </c>
      <c r="AL506" s="40">
        <f ca="1">AL505+SUMIFS('Transactions (Dated)'!$E$2:$E$53,'Transactions (Dated)'!$D$2:$D$53,'Share Values'!$X506,'Transactions (Dated)'!$B$2:$B$53,'Share Values'!AL$11,'Transactions (Dated)'!$C$2:$C$53,"Buy")-SUMIFS('Transactions (Dated)'!$E$2:$E$53,'Transactions (Dated)'!$D$2:$D$53,'Share Values'!$X506,'Transactions (Dated)'!$B$2:$B$53,'Share Values'!AL$11,'Transactions (Dated)'!$C$2:$C$53,"Sell")</f>
        <v>0</v>
      </c>
      <c r="AM506" s="40">
        <f ca="1">AM505+SUMIFS('Transactions (Dated)'!$E$2:$E$53,'Transactions (Dated)'!$D$2:$D$53,'Share Values'!$X506,'Transactions (Dated)'!$B$2:$B$53,'Share Values'!AM$11,'Transactions (Dated)'!$C$2:$C$53,"Buy")-SUMIFS('Transactions (Dated)'!$E$2:$E$53,'Transactions (Dated)'!$D$2:$D$53,'Share Values'!$X506,'Transactions (Dated)'!$B$2:$B$53,'Share Values'!AM$11,'Transactions (Dated)'!$C$2:$C$53,"Sell")</f>
        <v>0</v>
      </c>
      <c r="AN506" s="40">
        <f ca="1">AN505+SUMIFS('Transactions (Dated)'!$E$2:$E$53,'Transactions (Dated)'!$D$2:$D$53,'Share Values'!$X506,'Transactions (Dated)'!$B$2:$B$53,'Share Values'!AN$11,'Transactions (Dated)'!$C$2:$C$53,"Buy")-SUMIFS('Transactions (Dated)'!$E$2:$E$53,'Transactions (Dated)'!$D$2:$D$53,'Share Values'!$X506,'Transactions (Dated)'!$B$2:$B$53,'Share Values'!AN$11,'Transactions (Dated)'!$C$2:$C$53,"Sell")</f>
        <v>0</v>
      </c>
      <c r="AO506" s="40"/>
      <c r="AQ506" s="3">
        <f t="shared" si="193"/>
        <v>42633</v>
      </c>
      <c r="AR506" s="6">
        <f t="shared" ca="1" si="194"/>
        <v>46157.5</v>
      </c>
      <c r="AS506" s="6">
        <f t="shared" ca="1" si="195"/>
        <v>24375</v>
      </c>
      <c r="AT506" s="6">
        <f t="shared" ca="1" si="196"/>
        <v>567905.76</v>
      </c>
      <c r="AU506" s="6">
        <f t="shared" ca="1" si="197"/>
        <v>74923.199999999997</v>
      </c>
      <c r="AV506" s="6">
        <f t="shared" ca="1" si="198"/>
        <v>21836.400000000001</v>
      </c>
      <c r="AW506" s="6">
        <f t="shared" ca="1" si="199"/>
        <v>0</v>
      </c>
      <c r="AX506" s="6">
        <f t="shared" ca="1" si="200"/>
        <v>48227</v>
      </c>
      <c r="AY506" s="6">
        <f t="shared" ca="1" si="201"/>
        <v>102673.23000000001</v>
      </c>
      <c r="AZ506" s="6">
        <f t="shared" ca="1" si="202"/>
        <v>71084</v>
      </c>
      <c r="BA506" s="6">
        <f t="shared" ca="1" si="203"/>
        <v>0</v>
      </c>
      <c r="BB506" s="6">
        <f t="shared" ca="1" si="204"/>
        <v>0</v>
      </c>
      <c r="BC506" s="6">
        <f t="shared" ca="1" si="205"/>
        <v>0</v>
      </c>
      <c r="BD506" s="6">
        <f t="shared" ca="1" si="206"/>
        <v>0</v>
      </c>
      <c r="BE506" s="6">
        <f t="shared" ca="1" si="207"/>
        <v>0</v>
      </c>
      <c r="BF506" s="6">
        <f t="shared" ca="1" si="214"/>
        <v>0</v>
      </c>
      <c r="BG506" s="6">
        <f t="shared" ca="1" si="215"/>
        <v>0</v>
      </c>
      <c r="BH506" s="6"/>
      <c r="BJ506" s="4">
        <f t="shared" ca="1" si="208"/>
        <v>957182.09</v>
      </c>
      <c r="BL506" s="3">
        <f t="shared" si="209"/>
        <v>42633</v>
      </c>
      <c r="BM506" s="6">
        <f>BM505+SUMIFS('Transactions (Dated)'!G:G,'Transactions (Dated)'!D:D,'Share Values'!AQ506)</f>
        <v>64398.239999999991</v>
      </c>
      <c r="BN506" s="6">
        <f ca="1">BN505+SUMIFS('Transactions (Dated)'!$F:$F,'Transactions (Dated)'!$D:$D,$BL506,'Transactions (Dated)'!$B:$B,BN$11,'Transactions (Dated)'!$C:$C,"Dividend (paid to cash)")*Y506</f>
        <v>0</v>
      </c>
      <c r="BO506" s="6">
        <f ca="1">BO505+SUMIFS('Transactions (Dated)'!$F:$F,'Transactions (Dated)'!$D:$D,$BL506,'Transactions (Dated)'!$B:$B,BO$11,'Transactions (Dated)'!$C:$C,"Dividend (paid to cash)")*Z506</f>
        <v>2421.875</v>
      </c>
      <c r="BP506" s="6">
        <f ca="1">BP505+SUMIFS('Transactions (Dated)'!$F:$F,'Transactions (Dated)'!$D:$D,$BL506,'Transactions (Dated)'!$B:$B,BP$11,'Transactions (Dated)'!$C:$C,"Dividend (paid to cash)")*AA506</f>
        <v>44015.277000000002</v>
      </c>
      <c r="BQ506" s="6">
        <f ca="1">BQ505+SUMIFS('Transactions (Dated)'!$F:$F,'Transactions (Dated)'!$D:$D,$BL506,'Transactions (Dated)'!$B:$B,BQ$11,'Transactions (Dated)'!$C:$C,"Dividend (paid to cash)")*AB506</f>
        <v>482.46000000000004</v>
      </c>
      <c r="BR506" s="6">
        <f ca="1">BR505+SUMIFS('Transactions (Dated)'!$F:$F,'Transactions (Dated)'!$D:$D,$BL506,'Transactions (Dated)'!$B:$B,BR$11,'Transactions (Dated)'!$C:$C,"Dividend (paid to cash)")*AC506</f>
        <v>0</v>
      </c>
      <c r="BS506" s="6">
        <f ca="1">BS505+SUMIFS('Transactions (Dated)'!$F:$F,'Transactions (Dated)'!$D:$D,$BL506,'Transactions (Dated)'!$B:$B,BS$11,'Transactions (Dated)'!$C:$C,"Dividend (paid to cash)")*AD506</f>
        <v>0</v>
      </c>
      <c r="BT506" s="6">
        <f ca="1">BT505+SUMIFS('Transactions (Dated)'!$F:$F,'Transactions (Dated)'!$D:$D,$BL506,'Transactions (Dated)'!$B:$B,BT$11,'Transactions (Dated)'!$C:$C,"Dividend (paid to cash)")*AE506</f>
        <v>1740</v>
      </c>
      <c r="BU506" s="6">
        <f ca="1">BU505+SUMIFS('Transactions (Dated)'!$F:$F,'Transactions (Dated)'!$D:$D,$BL506,'Transactions (Dated)'!$B:$B,BU$11,'Transactions (Dated)'!$C:$C,"Dividend (paid to cash)")*AF506</f>
        <v>0</v>
      </c>
      <c r="BV506" s="6">
        <f ca="1">BV505+SUMIFS('Transactions (Dated)'!$F:$F,'Transactions (Dated)'!$D:$D,$BL506,'Transactions (Dated)'!$B:$B,BV$11,'Transactions (Dated)'!$C:$C,"Dividend (paid to cash)")*AG506</f>
        <v>0</v>
      </c>
      <c r="BW506" s="6">
        <f ca="1">BW505+SUMIFS('Transactions (Dated)'!$F:$F,'Transactions (Dated)'!$D:$D,$BL506,'Transactions (Dated)'!$B:$B,BW$11,'Transactions (Dated)'!$C:$C,"Dividend (paid to cash)")*AH506</f>
        <v>0</v>
      </c>
      <c r="BX506" s="6">
        <f ca="1">BX505+SUMIFS('Transactions (Dated)'!$F:$F,'Transactions (Dated)'!$D:$D,$BL506,'Transactions (Dated)'!$B:$B,BX$11,'Transactions (Dated)'!$C:$C,"Dividend (paid to cash)")*AI506</f>
        <v>0</v>
      </c>
      <c r="BY506" s="6">
        <f ca="1">BY505+SUMIFS('Transactions (Dated)'!$F:$F,'Transactions (Dated)'!$D:$D,$BL506,'Transactions (Dated)'!$B:$B,BY$11,'Transactions (Dated)'!$C:$C,"Dividend (paid to cash)")*AJ506</f>
        <v>0</v>
      </c>
      <c r="BZ506" s="6">
        <f ca="1">BZ505+SUMIFS('Transactions (Dated)'!$F:$F,'Transactions (Dated)'!$D:$D,$BL506,'Transactions (Dated)'!$B:$B,BZ$11,'Transactions (Dated)'!$C:$C,"Dividend (paid to cash)")*AK506</f>
        <v>0</v>
      </c>
      <c r="CA506" s="6">
        <f ca="1">CA505+SUMIFS('Transactions (Dated)'!$F:$F,'Transactions (Dated)'!$D:$D,$BL506,'Transactions (Dated)'!$B:$B,CA$11,'Transactions (Dated)'!$C:$C,"Dividend (paid to cash)")*AL506</f>
        <v>0</v>
      </c>
      <c r="CB506" s="6">
        <v>0</v>
      </c>
      <c r="CC506" s="6">
        <v>0</v>
      </c>
      <c r="CD506" s="6"/>
      <c r="CF506" s="6">
        <f t="shared" ca="1" si="216"/>
        <v>113057.852</v>
      </c>
      <c r="CH506" s="3">
        <f t="shared" si="217"/>
        <v>42633</v>
      </c>
      <c r="CI506" s="4">
        <f t="shared" ca="1" si="210"/>
        <v>957182.09</v>
      </c>
      <c r="CJ506" s="4">
        <f t="shared" ca="1" si="211"/>
        <v>113057.852</v>
      </c>
      <c r="CL506" s="4">
        <f t="shared" ca="1" si="212"/>
        <v>1070239.942</v>
      </c>
    </row>
    <row r="507" spans="2:90" x14ac:dyDescent="0.15">
      <c r="B507" s="3">
        <f t="shared" si="213"/>
        <v>42634</v>
      </c>
      <c r="C507" s="2">
        <v>14710.8</v>
      </c>
      <c r="E507" s="70">
        <v>42634</v>
      </c>
      <c r="F507" s="69">
        <v>10.199999999999999</v>
      </c>
      <c r="G507" s="69">
        <v>2.63</v>
      </c>
      <c r="H507" s="69">
        <v>19.940000000000001</v>
      </c>
      <c r="I507" s="69">
        <v>39.46</v>
      </c>
      <c r="J507" s="69">
        <v>9.39</v>
      </c>
      <c r="K507" s="69">
        <v>14.76</v>
      </c>
      <c r="L507" s="69">
        <v>16.600000000000001</v>
      </c>
      <c r="M507" s="69">
        <v>7.7</v>
      </c>
      <c r="N507" s="69">
        <v>10.4</v>
      </c>
      <c r="O507" s="69">
        <v>11.4633</v>
      </c>
      <c r="P507" s="69">
        <v>22.59</v>
      </c>
      <c r="Q507" s="69">
        <v>1.1599999999999999</v>
      </c>
      <c r="R507" s="69">
        <v>4.84</v>
      </c>
      <c r="S507" s="69">
        <v>42.29</v>
      </c>
      <c r="T507" s="69"/>
      <c r="U507">
        <v>42.29</v>
      </c>
      <c r="V507" s="4"/>
      <c r="X507" s="3">
        <f t="shared" si="192"/>
        <v>42634</v>
      </c>
      <c r="Y507" s="40">
        <f ca="1">Y506+SUMIFS('Transactions (Dated)'!$E$2:$E$53,'Transactions (Dated)'!$D$2:$D$53,'Share Values'!$X507,'Transactions (Dated)'!$B$2:$B$53,'Share Values'!Y$11,'Transactions (Dated)'!$C$2:$C$53,"Buy")-SUMIFS('Transactions (Dated)'!$E$2:$E$53,'Transactions (Dated)'!$D$2:$D$53,'Share Values'!$X507,'Transactions (Dated)'!$B$2:$B$53,'Share Values'!Y$11,'Transactions (Dated)'!$C$2:$C$53,"Sell")</f>
        <v>4625</v>
      </c>
      <c r="Z507" s="40">
        <f ca="1">Z506+SUMIFS('Transactions (Dated)'!$E$2:$E$53,'Transactions (Dated)'!$D$2:$D$53,'Share Values'!$X507,'Transactions (Dated)'!$B$2:$B$53,'Share Values'!Z$11,'Transactions (Dated)'!$C$2:$C$53,"Buy")-SUMIFS('Transactions (Dated)'!$E$2:$E$53,'Transactions (Dated)'!$D$2:$D$53,'Share Values'!$X507,'Transactions (Dated)'!$B$2:$B$53,'Share Values'!Z$11,'Transactions (Dated)'!$C$2:$C$53,"Sell")</f>
        <v>9375</v>
      </c>
      <c r="AA507" s="40">
        <f ca="1">AA506+SUMIFS('Transactions (Dated)'!$E$2:$E$53,'Transactions (Dated)'!$D$2:$D$53,'Share Values'!$X507,'Transactions (Dated)'!$B$2:$B$53,'Share Values'!AA$11,'Transactions (Dated)'!$C$2:$C$53,"Buy")-SUMIFS('Transactions (Dated)'!$E$2:$E$53,'Transactions (Dated)'!$D$2:$D$53,'Share Values'!$X507,'Transactions (Dated)'!$B$2:$B$53,'Share Values'!AA$11,'Transactions (Dated)'!$C$2:$C$53,"Sell")</f>
        <v>28857</v>
      </c>
      <c r="AB507" s="40">
        <f ca="1">AB506+SUMIFS('Transactions (Dated)'!$E$2:$E$53,'Transactions (Dated)'!$D$2:$D$53,'Share Values'!$X507,'Transactions (Dated)'!$B$2:$B$53,'Share Values'!AB$11,'Transactions (Dated)'!$C$2:$C$53,"Buy")-SUMIFS('Transactions (Dated)'!$E$2:$E$53,'Transactions (Dated)'!$D$2:$D$53,'Share Values'!$X507,'Transactions (Dated)'!$B$2:$B$53,'Share Values'!AB$11,'Transactions (Dated)'!$C$2:$C$53,"Sell")</f>
        <v>1892</v>
      </c>
      <c r="AC507" s="40">
        <f ca="1">AC506+SUMIFS('Transactions (Dated)'!$E$2:$E$53,'Transactions (Dated)'!$D$2:$D$53,'Share Values'!$X507,'Transactions (Dated)'!$B$2:$B$53,'Share Values'!AC$11,'Transactions (Dated)'!$C$2:$C$53,"Buy")-SUMIFS('Transactions (Dated)'!$E$2:$E$53,'Transactions (Dated)'!$D$2:$D$53,'Share Values'!$X507,'Transactions (Dated)'!$B$2:$B$53,'Share Values'!AC$11,'Transactions (Dated)'!$C$2:$C$53,"Sell")</f>
        <v>2348</v>
      </c>
      <c r="AD507" s="40">
        <f ca="1">AD506+SUMIFS('Transactions (Dated)'!$E$2:$E$53,'Transactions (Dated)'!$D$2:$D$53,'Share Values'!$X507,'Transactions (Dated)'!$B$2:$B$53,'Share Values'!AD$11,'Transactions (Dated)'!$C$2:$C$53,"Buy")-SUMIFS('Transactions (Dated)'!$E$2:$E$53,'Transactions (Dated)'!$D$2:$D$53,'Share Values'!$X507,'Transactions (Dated)'!$B$2:$B$53,'Share Values'!AD$11,'Transactions (Dated)'!$C$2:$C$53,"Sell")</f>
        <v>0</v>
      </c>
      <c r="AE507" s="40">
        <f ca="1">AE506+SUMIFS('Transactions (Dated)'!$E$2:$E$53,'Transactions (Dated)'!$D$2:$D$53,'Share Values'!$X507,'Transactions (Dated)'!$B$2:$B$53,'Share Values'!AE$11,'Transactions (Dated)'!$C$2:$C$53,"Buy")-SUMIFS('Transactions (Dated)'!$E$2:$E$53,'Transactions (Dated)'!$D$2:$D$53,'Share Values'!$X507,'Transactions (Dated)'!$B$2:$B$53,'Share Values'!AE$11,'Transactions (Dated)'!$C$2:$C$53,"Sell")</f>
        <v>2900</v>
      </c>
      <c r="AF507" s="40">
        <f ca="1">AF506+SUMIFS('Transactions (Dated)'!$E$2:$E$53,'Transactions (Dated)'!$D$2:$D$53,'Share Values'!$X507,'Transactions (Dated)'!$B$2:$B$53,'Share Values'!AF$11,'Transactions (Dated)'!$C$2:$C$53,"Buy")-SUMIFS('Transactions (Dated)'!$E$2:$E$53,'Transactions (Dated)'!$D$2:$D$53,'Share Values'!$X507,'Transactions (Dated)'!$B$2:$B$53,'Share Values'!AF$11,'Transactions (Dated)'!$C$2:$C$53,"Sell")</f>
        <v>14201</v>
      </c>
      <c r="AG507" s="40">
        <f ca="1">AG506+SUMIFS('Transactions (Dated)'!$E$2:$E$53,'Transactions (Dated)'!$D$2:$D$53,'Share Values'!$X507,'Transactions (Dated)'!$B$2:$B$53,'Share Values'!AG$11,'Transactions (Dated)'!$C$2:$C$53,"Buy")-SUMIFS('Transactions (Dated)'!$E$2:$E$53,'Transactions (Dated)'!$D$2:$D$53,'Share Values'!$X507,'Transactions (Dated)'!$B$2:$B$53,'Share Values'!AG$11,'Transactions (Dated)'!$C$2:$C$53,"Sell")</f>
        <v>6835</v>
      </c>
      <c r="AH507" s="40">
        <f ca="1">AH506+SUMIFS('Transactions (Dated)'!$E$2:$E$53,'Transactions (Dated)'!$D$2:$D$53,'Share Values'!$X507,'Transactions (Dated)'!$B$2:$B$53,'Share Values'!AH$11,'Transactions (Dated)'!$C$2:$C$53,"Buy")-SUMIFS('Transactions (Dated)'!$E$2:$E$53,'Transactions (Dated)'!$D$2:$D$53,'Share Values'!$X507,'Transactions (Dated)'!$B$2:$B$53,'Share Values'!AH$11,'Transactions (Dated)'!$C$2:$C$53,"Sell")</f>
        <v>0</v>
      </c>
      <c r="AI507" s="40">
        <f ca="1">AI506+SUMIFS('Transactions (Dated)'!$E$2:$E$53,'Transactions (Dated)'!$D$2:$D$53,'Share Values'!$X507,'Transactions (Dated)'!$B$2:$B$53,'Share Values'!AI$11,'Transactions (Dated)'!$C$2:$C$53,"Buy")-SUMIFS('Transactions (Dated)'!$E$2:$E$53,'Transactions (Dated)'!$D$2:$D$53,'Share Values'!$X507,'Transactions (Dated)'!$B$2:$B$53,'Share Values'!AI$11,'Transactions (Dated)'!$C$2:$C$53,"Sell")</f>
        <v>0</v>
      </c>
      <c r="AJ507" s="40">
        <f ca="1">AJ506+SUMIFS('Transactions (Dated)'!$E$2:$E$53,'Transactions (Dated)'!$D$2:$D$53,'Share Values'!$X507,'Transactions (Dated)'!$B$2:$B$53,'Share Values'!AJ$11,'Transactions (Dated)'!$C$2:$C$53,"Buy")-SUMIFS('Transactions (Dated)'!$E$2:$E$53,'Transactions (Dated)'!$D$2:$D$53,'Share Values'!$X507,'Transactions (Dated)'!$B$2:$B$53,'Share Values'!AJ$11,'Transactions (Dated)'!$C$2:$C$53,"Sell")</f>
        <v>0</v>
      </c>
      <c r="AK507" s="40">
        <f ca="1">AK506+SUMIFS('Transactions (Dated)'!$E$2:$E$53,'Transactions (Dated)'!$D$2:$D$53,'Share Values'!$X507,'Transactions (Dated)'!$B$2:$B$53,'Share Values'!AK$11,'Transactions (Dated)'!$C$2:$C$53,"Buy")-SUMIFS('Transactions (Dated)'!$E$2:$E$53,'Transactions (Dated)'!$D$2:$D$53,'Share Values'!$X507,'Transactions (Dated)'!$B$2:$B$53,'Share Values'!AK$11,'Transactions (Dated)'!$C$2:$C$53,"Sell")</f>
        <v>0</v>
      </c>
      <c r="AL507" s="40">
        <f ca="1">AL506+SUMIFS('Transactions (Dated)'!$E$2:$E$53,'Transactions (Dated)'!$D$2:$D$53,'Share Values'!$X507,'Transactions (Dated)'!$B$2:$B$53,'Share Values'!AL$11,'Transactions (Dated)'!$C$2:$C$53,"Buy")-SUMIFS('Transactions (Dated)'!$E$2:$E$53,'Transactions (Dated)'!$D$2:$D$53,'Share Values'!$X507,'Transactions (Dated)'!$B$2:$B$53,'Share Values'!AL$11,'Transactions (Dated)'!$C$2:$C$53,"Sell")</f>
        <v>0</v>
      </c>
      <c r="AM507" s="40">
        <f ca="1">AM506+SUMIFS('Transactions (Dated)'!$E$2:$E$53,'Transactions (Dated)'!$D$2:$D$53,'Share Values'!$X507,'Transactions (Dated)'!$B$2:$B$53,'Share Values'!AM$11,'Transactions (Dated)'!$C$2:$C$53,"Buy")-SUMIFS('Transactions (Dated)'!$E$2:$E$53,'Transactions (Dated)'!$D$2:$D$53,'Share Values'!$X507,'Transactions (Dated)'!$B$2:$B$53,'Share Values'!AM$11,'Transactions (Dated)'!$C$2:$C$53,"Sell")</f>
        <v>0</v>
      </c>
      <c r="AN507" s="40">
        <f ca="1">AN506+SUMIFS('Transactions (Dated)'!$E$2:$E$53,'Transactions (Dated)'!$D$2:$D$53,'Share Values'!$X507,'Transactions (Dated)'!$B$2:$B$53,'Share Values'!AN$11,'Transactions (Dated)'!$C$2:$C$53,"Buy")-SUMIFS('Transactions (Dated)'!$E$2:$E$53,'Transactions (Dated)'!$D$2:$D$53,'Share Values'!$X507,'Transactions (Dated)'!$B$2:$B$53,'Share Values'!AN$11,'Transactions (Dated)'!$C$2:$C$53,"Sell")</f>
        <v>0</v>
      </c>
      <c r="AO507" s="40"/>
      <c r="AQ507" s="3">
        <f t="shared" si="193"/>
        <v>42634</v>
      </c>
      <c r="AR507" s="6">
        <f t="shared" ca="1" si="194"/>
        <v>47175</v>
      </c>
      <c r="AS507" s="6">
        <f t="shared" ca="1" si="195"/>
        <v>24656.25</v>
      </c>
      <c r="AT507" s="6">
        <f t="shared" ca="1" si="196"/>
        <v>575408.58000000007</v>
      </c>
      <c r="AU507" s="6">
        <f t="shared" ca="1" si="197"/>
        <v>74658.320000000007</v>
      </c>
      <c r="AV507" s="6">
        <f t="shared" ca="1" si="198"/>
        <v>22047.72</v>
      </c>
      <c r="AW507" s="6">
        <f t="shared" ca="1" si="199"/>
        <v>0</v>
      </c>
      <c r="AX507" s="6">
        <f t="shared" ca="1" si="200"/>
        <v>48140.000000000007</v>
      </c>
      <c r="AY507" s="6">
        <f t="shared" ca="1" si="201"/>
        <v>109347.7</v>
      </c>
      <c r="AZ507" s="6">
        <f t="shared" ca="1" si="202"/>
        <v>71084</v>
      </c>
      <c r="BA507" s="6">
        <f t="shared" ca="1" si="203"/>
        <v>0</v>
      </c>
      <c r="BB507" s="6">
        <f t="shared" ca="1" si="204"/>
        <v>0</v>
      </c>
      <c r="BC507" s="6">
        <f t="shared" ca="1" si="205"/>
        <v>0</v>
      </c>
      <c r="BD507" s="6">
        <f t="shared" ca="1" si="206"/>
        <v>0</v>
      </c>
      <c r="BE507" s="6">
        <f t="shared" ca="1" si="207"/>
        <v>0</v>
      </c>
      <c r="BF507" s="6">
        <f t="shared" ca="1" si="214"/>
        <v>0</v>
      </c>
      <c r="BG507" s="6">
        <f t="shared" ca="1" si="215"/>
        <v>0</v>
      </c>
      <c r="BH507" s="6"/>
      <c r="BJ507" s="4">
        <f t="shared" ca="1" si="208"/>
        <v>972517.57000000007</v>
      </c>
      <c r="BL507" s="3">
        <f t="shared" si="209"/>
        <v>42634</v>
      </c>
      <c r="BM507" s="6">
        <f>BM506+SUMIFS('Transactions (Dated)'!G:G,'Transactions (Dated)'!D:D,'Share Values'!AQ507)</f>
        <v>64398.239999999991</v>
      </c>
      <c r="BN507" s="6">
        <f ca="1">BN506+SUMIFS('Transactions (Dated)'!$F:$F,'Transactions (Dated)'!$D:$D,$BL507,'Transactions (Dated)'!$B:$B,BN$11,'Transactions (Dated)'!$C:$C,"Dividend (paid to cash)")*Y507</f>
        <v>0</v>
      </c>
      <c r="BO507" s="6">
        <f ca="1">BO506+SUMIFS('Transactions (Dated)'!$F:$F,'Transactions (Dated)'!$D:$D,$BL507,'Transactions (Dated)'!$B:$B,BO$11,'Transactions (Dated)'!$C:$C,"Dividend (paid to cash)")*Z507</f>
        <v>2421.875</v>
      </c>
      <c r="BP507" s="6">
        <f ca="1">BP506+SUMIFS('Transactions (Dated)'!$F:$F,'Transactions (Dated)'!$D:$D,$BL507,'Transactions (Dated)'!$B:$B,BP$11,'Transactions (Dated)'!$C:$C,"Dividend (paid to cash)")*AA507</f>
        <v>44015.277000000002</v>
      </c>
      <c r="BQ507" s="6">
        <f ca="1">BQ506+SUMIFS('Transactions (Dated)'!$F:$F,'Transactions (Dated)'!$D:$D,$BL507,'Transactions (Dated)'!$B:$B,BQ$11,'Transactions (Dated)'!$C:$C,"Dividend (paid to cash)")*AB507</f>
        <v>482.46000000000004</v>
      </c>
      <c r="BR507" s="6">
        <f ca="1">BR506+SUMIFS('Transactions (Dated)'!$F:$F,'Transactions (Dated)'!$D:$D,$BL507,'Transactions (Dated)'!$B:$B,BR$11,'Transactions (Dated)'!$C:$C,"Dividend (paid to cash)")*AC507</f>
        <v>0</v>
      </c>
      <c r="BS507" s="6">
        <f ca="1">BS506+SUMIFS('Transactions (Dated)'!$F:$F,'Transactions (Dated)'!$D:$D,$BL507,'Transactions (Dated)'!$B:$B,BS$11,'Transactions (Dated)'!$C:$C,"Dividend (paid to cash)")*AD507</f>
        <v>0</v>
      </c>
      <c r="BT507" s="6">
        <f ca="1">BT506+SUMIFS('Transactions (Dated)'!$F:$F,'Transactions (Dated)'!$D:$D,$BL507,'Transactions (Dated)'!$B:$B,BT$11,'Transactions (Dated)'!$C:$C,"Dividend (paid to cash)")*AE507</f>
        <v>1740</v>
      </c>
      <c r="BU507" s="6">
        <f ca="1">BU506+SUMIFS('Transactions (Dated)'!$F:$F,'Transactions (Dated)'!$D:$D,$BL507,'Transactions (Dated)'!$B:$B,BU$11,'Transactions (Dated)'!$C:$C,"Dividend (paid to cash)")*AF507</f>
        <v>0</v>
      </c>
      <c r="BV507" s="6">
        <f ca="1">BV506+SUMIFS('Transactions (Dated)'!$F:$F,'Transactions (Dated)'!$D:$D,$BL507,'Transactions (Dated)'!$B:$B,BV$11,'Transactions (Dated)'!$C:$C,"Dividend (paid to cash)")*AG507</f>
        <v>0</v>
      </c>
      <c r="BW507" s="6">
        <f ca="1">BW506+SUMIFS('Transactions (Dated)'!$F:$F,'Transactions (Dated)'!$D:$D,$BL507,'Transactions (Dated)'!$B:$B,BW$11,'Transactions (Dated)'!$C:$C,"Dividend (paid to cash)")*AH507</f>
        <v>0</v>
      </c>
      <c r="BX507" s="6">
        <f ca="1">BX506+SUMIFS('Transactions (Dated)'!$F:$F,'Transactions (Dated)'!$D:$D,$BL507,'Transactions (Dated)'!$B:$B,BX$11,'Transactions (Dated)'!$C:$C,"Dividend (paid to cash)")*AI507</f>
        <v>0</v>
      </c>
      <c r="BY507" s="6">
        <f ca="1">BY506+SUMIFS('Transactions (Dated)'!$F:$F,'Transactions (Dated)'!$D:$D,$BL507,'Transactions (Dated)'!$B:$B,BY$11,'Transactions (Dated)'!$C:$C,"Dividend (paid to cash)")*AJ507</f>
        <v>0</v>
      </c>
      <c r="BZ507" s="6">
        <f ca="1">BZ506+SUMIFS('Transactions (Dated)'!$F:$F,'Transactions (Dated)'!$D:$D,$BL507,'Transactions (Dated)'!$B:$B,BZ$11,'Transactions (Dated)'!$C:$C,"Dividend (paid to cash)")*AK507</f>
        <v>0</v>
      </c>
      <c r="CA507" s="6">
        <f ca="1">CA506+SUMIFS('Transactions (Dated)'!$F:$F,'Transactions (Dated)'!$D:$D,$BL507,'Transactions (Dated)'!$B:$B,CA$11,'Transactions (Dated)'!$C:$C,"Dividend (paid to cash)")*AL507</f>
        <v>0</v>
      </c>
      <c r="CB507" s="6">
        <v>0</v>
      </c>
      <c r="CC507" s="6">
        <v>0</v>
      </c>
      <c r="CD507" s="6"/>
      <c r="CF507" s="6">
        <f t="shared" ca="1" si="216"/>
        <v>113057.852</v>
      </c>
      <c r="CH507" s="3">
        <f t="shared" si="217"/>
        <v>42634</v>
      </c>
      <c r="CI507" s="4">
        <f t="shared" ca="1" si="210"/>
        <v>972517.57000000007</v>
      </c>
      <c r="CJ507" s="4">
        <f t="shared" ca="1" si="211"/>
        <v>113057.852</v>
      </c>
      <c r="CL507" s="4">
        <f t="shared" ca="1" si="212"/>
        <v>1085575.422</v>
      </c>
    </row>
    <row r="508" spans="2:90" x14ac:dyDescent="0.15">
      <c r="B508" s="3">
        <f t="shared" si="213"/>
        <v>42635</v>
      </c>
      <c r="C508" s="2">
        <v>14797.2</v>
      </c>
      <c r="E508" s="70">
        <v>42635</v>
      </c>
      <c r="F508" s="69">
        <v>10.32</v>
      </c>
      <c r="G508" s="69">
        <v>2.5099999999999998</v>
      </c>
      <c r="H508" s="69">
        <v>20.05</v>
      </c>
      <c r="I508" s="69">
        <v>39.6</v>
      </c>
      <c r="J508" s="69">
        <v>9.35</v>
      </c>
      <c r="K508" s="69">
        <v>14.96</v>
      </c>
      <c r="L508" s="69">
        <v>16.600000000000001</v>
      </c>
      <c r="M508" s="69">
        <v>7.53</v>
      </c>
      <c r="N508" s="69">
        <v>10.4</v>
      </c>
      <c r="O508" s="69">
        <v>11.62</v>
      </c>
      <c r="P508" s="69">
        <v>22.88</v>
      </c>
      <c r="Q508" s="69">
        <v>1.1599999999999999</v>
      </c>
      <c r="R508" s="69">
        <v>5.0199999999999996</v>
      </c>
      <c r="S508" s="69">
        <v>42.57</v>
      </c>
      <c r="T508" s="69"/>
      <c r="U508">
        <v>42.57</v>
      </c>
      <c r="V508" s="4"/>
      <c r="X508" s="3">
        <f t="shared" si="192"/>
        <v>42635</v>
      </c>
      <c r="Y508" s="40">
        <f ca="1">Y507+SUMIFS('Transactions (Dated)'!$E$2:$E$53,'Transactions (Dated)'!$D$2:$D$53,'Share Values'!$X508,'Transactions (Dated)'!$B$2:$B$53,'Share Values'!Y$11,'Transactions (Dated)'!$C$2:$C$53,"Buy")-SUMIFS('Transactions (Dated)'!$E$2:$E$53,'Transactions (Dated)'!$D$2:$D$53,'Share Values'!$X508,'Transactions (Dated)'!$B$2:$B$53,'Share Values'!Y$11,'Transactions (Dated)'!$C$2:$C$53,"Sell")</f>
        <v>4625</v>
      </c>
      <c r="Z508" s="40">
        <f ca="1">Z507+SUMIFS('Transactions (Dated)'!$E$2:$E$53,'Transactions (Dated)'!$D$2:$D$53,'Share Values'!$X508,'Transactions (Dated)'!$B$2:$B$53,'Share Values'!Z$11,'Transactions (Dated)'!$C$2:$C$53,"Buy")-SUMIFS('Transactions (Dated)'!$E$2:$E$53,'Transactions (Dated)'!$D$2:$D$53,'Share Values'!$X508,'Transactions (Dated)'!$B$2:$B$53,'Share Values'!Z$11,'Transactions (Dated)'!$C$2:$C$53,"Sell")</f>
        <v>9375</v>
      </c>
      <c r="AA508" s="40">
        <f ca="1">AA507+SUMIFS('Transactions (Dated)'!$E$2:$E$53,'Transactions (Dated)'!$D$2:$D$53,'Share Values'!$X508,'Transactions (Dated)'!$B$2:$B$53,'Share Values'!AA$11,'Transactions (Dated)'!$C$2:$C$53,"Buy")-SUMIFS('Transactions (Dated)'!$E$2:$E$53,'Transactions (Dated)'!$D$2:$D$53,'Share Values'!$X508,'Transactions (Dated)'!$B$2:$B$53,'Share Values'!AA$11,'Transactions (Dated)'!$C$2:$C$53,"Sell")</f>
        <v>28857</v>
      </c>
      <c r="AB508" s="40">
        <f ca="1">AB507+SUMIFS('Transactions (Dated)'!$E$2:$E$53,'Transactions (Dated)'!$D$2:$D$53,'Share Values'!$X508,'Transactions (Dated)'!$B$2:$B$53,'Share Values'!AB$11,'Transactions (Dated)'!$C$2:$C$53,"Buy")-SUMIFS('Transactions (Dated)'!$E$2:$E$53,'Transactions (Dated)'!$D$2:$D$53,'Share Values'!$X508,'Transactions (Dated)'!$B$2:$B$53,'Share Values'!AB$11,'Transactions (Dated)'!$C$2:$C$53,"Sell")</f>
        <v>1892</v>
      </c>
      <c r="AC508" s="40">
        <f ca="1">AC507+SUMIFS('Transactions (Dated)'!$E$2:$E$53,'Transactions (Dated)'!$D$2:$D$53,'Share Values'!$X508,'Transactions (Dated)'!$B$2:$B$53,'Share Values'!AC$11,'Transactions (Dated)'!$C$2:$C$53,"Buy")-SUMIFS('Transactions (Dated)'!$E$2:$E$53,'Transactions (Dated)'!$D$2:$D$53,'Share Values'!$X508,'Transactions (Dated)'!$B$2:$B$53,'Share Values'!AC$11,'Transactions (Dated)'!$C$2:$C$53,"Sell")</f>
        <v>2348</v>
      </c>
      <c r="AD508" s="40">
        <f ca="1">AD507+SUMIFS('Transactions (Dated)'!$E$2:$E$53,'Transactions (Dated)'!$D$2:$D$53,'Share Values'!$X508,'Transactions (Dated)'!$B$2:$B$53,'Share Values'!AD$11,'Transactions (Dated)'!$C$2:$C$53,"Buy")-SUMIFS('Transactions (Dated)'!$E$2:$E$53,'Transactions (Dated)'!$D$2:$D$53,'Share Values'!$X508,'Transactions (Dated)'!$B$2:$B$53,'Share Values'!AD$11,'Transactions (Dated)'!$C$2:$C$53,"Sell")</f>
        <v>0</v>
      </c>
      <c r="AE508" s="40">
        <f ca="1">AE507+SUMIFS('Transactions (Dated)'!$E$2:$E$53,'Transactions (Dated)'!$D$2:$D$53,'Share Values'!$X508,'Transactions (Dated)'!$B$2:$B$53,'Share Values'!AE$11,'Transactions (Dated)'!$C$2:$C$53,"Buy")-SUMIFS('Transactions (Dated)'!$E$2:$E$53,'Transactions (Dated)'!$D$2:$D$53,'Share Values'!$X508,'Transactions (Dated)'!$B$2:$B$53,'Share Values'!AE$11,'Transactions (Dated)'!$C$2:$C$53,"Sell")</f>
        <v>2900</v>
      </c>
      <c r="AF508" s="40">
        <f ca="1">AF507+SUMIFS('Transactions (Dated)'!$E$2:$E$53,'Transactions (Dated)'!$D$2:$D$53,'Share Values'!$X508,'Transactions (Dated)'!$B$2:$B$53,'Share Values'!AF$11,'Transactions (Dated)'!$C$2:$C$53,"Buy")-SUMIFS('Transactions (Dated)'!$E$2:$E$53,'Transactions (Dated)'!$D$2:$D$53,'Share Values'!$X508,'Transactions (Dated)'!$B$2:$B$53,'Share Values'!AF$11,'Transactions (Dated)'!$C$2:$C$53,"Sell")</f>
        <v>14201</v>
      </c>
      <c r="AG508" s="40">
        <f ca="1">AG507+SUMIFS('Transactions (Dated)'!$E$2:$E$53,'Transactions (Dated)'!$D$2:$D$53,'Share Values'!$X508,'Transactions (Dated)'!$B$2:$B$53,'Share Values'!AG$11,'Transactions (Dated)'!$C$2:$C$53,"Buy")-SUMIFS('Transactions (Dated)'!$E$2:$E$53,'Transactions (Dated)'!$D$2:$D$53,'Share Values'!$X508,'Transactions (Dated)'!$B$2:$B$53,'Share Values'!AG$11,'Transactions (Dated)'!$C$2:$C$53,"Sell")</f>
        <v>6835</v>
      </c>
      <c r="AH508" s="40">
        <f ca="1">AH507+SUMIFS('Transactions (Dated)'!$E$2:$E$53,'Transactions (Dated)'!$D$2:$D$53,'Share Values'!$X508,'Transactions (Dated)'!$B$2:$B$53,'Share Values'!AH$11,'Transactions (Dated)'!$C$2:$C$53,"Buy")-SUMIFS('Transactions (Dated)'!$E$2:$E$53,'Transactions (Dated)'!$D$2:$D$53,'Share Values'!$X508,'Transactions (Dated)'!$B$2:$B$53,'Share Values'!AH$11,'Transactions (Dated)'!$C$2:$C$53,"Sell")</f>
        <v>0</v>
      </c>
      <c r="AI508" s="40">
        <f ca="1">AI507+SUMIFS('Transactions (Dated)'!$E$2:$E$53,'Transactions (Dated)'!$D$2:$D$53,'Share Values'!$X508,'Transactions (Dated)'!$B$2:$B$53,'Share Values'!AI$11,'Transactions (Dated)'!$C$2:$C$53,"Buy")-SUMIFS('Transactions (Dated)'!$E$2:$E$53,'Transactions (Dated)'!$D$2:$D$53,'Share Values'!$X508,'Transactions (Dated)'!$B$2:$B$53,'Share Values'!AI$11,'Transactions (Dated)'!$C$2:$C$53,"Sell")</f>
        <v>0</v>
      </c>
      <c r="AJ508" s="40">
        <f ca="1">AJ507+SUMIFS('Transactions (Dated)'!$E$2:$E$53,'Transactions (Dated)'!$D$2:$D$53,'Share Values'!$X508,'Transactions (Dated)'!$B$2:$B$53,'Share Values'!AJ$11,'Transactions (Dated)'!$C$2:$C$53,"Buy")-SUMIFS('Transactions (Dated)'!$E$2:$E$53,'Transactions (Dated)'!$D$2:$D$53,'Share Values'!$X508,'Transactions (Dated)'!$B$2:$B$53,'Share Values'!AJ$11,'Transactions (Dated)'!$C$2:$C$53,"Sell")</f>
        <v>0</v>
      </c>
      <c r="AK508" s="40">
        <f ca="1">AK507+SUMIFS('Transactions (Dated)'!$E$2:$E$53,'Transactions (Dated)'!$D$2:$D$53,'Share Values'!$X508,'Transactions (Dated)'!$B$2:$B$53,'Share Values'!AK$11,'Transactions (Dated)'!$C$2:$C$53,"Buy")-SUMIFS('Transactions (Dated)'!$E$2:$E$53,'Transactions (Dated)'!$D$2:$D$53,'Share Values'!$X508,'Transactions (Dated)'!$B$2:$B$53,'Share Values'!AK$11,'Transactions (Dated)'!$C$2:$C$53,"Sell")</f>
        <v>0</v>
      </c>
      <c r="AL508" s="40">
        <f ca="1">AL507+SUMIFS('Transactions (Dated)'!$E$2:$E$53,'Transactions (Dated)'!$D$2:$D$53,'Share Values'!$X508,'Transactions (Dated)'!$B$2:$B$53,'Share Values'!AL$11,'Transactions (Dated)'!$C$2:$C$53,"Buy")-SUMIFS('Transactions (Dated)'!$E$2:$E$53,'Transactions (Dated)'!$D$2:$D$53,'Share Values'!$X508,'Transactions (Dated)'!$B$2:$B$53,'Share Values'!AL$11,'Transactions (Dated)'!$C$2:$C$53,"Sell")</f>
        <v>0</v>
      </c>
      <c r="AM508" s="40">
        <f ca="1">AM507+SUMIFS('Transactions (Dated)'!$E$2:$E$53,'Transactions (Dated)'!$D$2:$D$53,'Share Values'!$X508,'Transactions (Dated)'!$B$2:$B$53,'Share Values'!AM$11,'Transactions (Dated)'!$C$2:$C$53,"Buy")-SUMIFS('Transactions (Dated)'!$E$2:$E$53,'Transactions (Dated)'!$D$2:$D$53,'Share Values'!$X508,'Transactions (Dated)'!$B$2:$B$53,'Share Values'!AM$11,'Transactions (Dated)'!$C$2:$C$53,"Sell")</f>
        <v>0</v>
      </c>
      <c r="AN508" s="40">
        <f ca="1">AN507+SUMIFS('Transactions (Dated)'!$E$2:$E$53,'Transactions (Dated)'!$D$2:$D$53,'Share Values'!$X508,'Transactions (Dated)'!$B$2:$B$53,'Share Values'!AN$11,'Transactions (Dated)'!$C$2:$C$53,"Buy")-SUMIFS('Transactions (Dated)'!$E$2:$E$53,'Transactions (Dated)'!$D$2:$D$53,'Share Values'!$X508,'Transactions (Dated)'!$B$2:$B$53,'Share Values'!AN$11,'Transactions (Dated)'!$C$2:$C$53,"Sell")</f>
        <v>0</v>
      </c>
      <c r="AO508" s="40"/>
      <c r="AQ508" s="3">
        <f t="shared" si="193"/>
        <v>42635</v>
      </c>
      <c r="AR508" s="6">
        <f t="shared" ca="1" si="194"/>
        <v>47730</v>
      </c>
      <c r="AS508" s="6">
        <f t="shared" ca="1" si="195"/>
        <v>23531.249999999996</v>
      </c>
      <c r="AT508" s="6">
        <f t="shared" ca="1" si="196"/>
        <v>578582.85</v>
      </c>
      <c r="AU508" s="6">
        <f t="shared" ca="1" si="197"/>
        <v>74923.199999999997</v>
      </c>
      <c r="AV508" s="6">
        <f t="shared" ca="1" si="198"/>
        <v>21953.8</v>
      </c>
      <c r="AW508" s="6">
        <f t="shared" ca="1" si="199"/>
        <v>0</v>
      </c>
      <c r="AX508" s="6">
        <f t="shared" ca="1" si="200"/>
        <v>48140.000000000007</v>
      </c>
      <c r="AY508" s="6">
        <f t="shared" ca="1" si="201"/>
        <v>106933.53</v>
      </c>
      <c r="AZ508" s="6">
        <f t="shared" ca="1" si="202"/>
        <v>71084</v>
      </c>
      <c r="BA508" s="6">
        <f t="shared" ca="1" si="203"/>
        <v>0</v>
      </c>
      <c r="BB508" s="6">
        <f t="shared" ca="1" si="204"/>
        <v>0</v>
      </c>
      <c r="BC508" s="6">
        <f t="shared" ca="1" si="205"/>
        <v>0</v>
      </c>
      <c r="BD508" s="6">
        <f t="shared" ca="1" si="206"/>
        <v>0</v>
      </c>
      <c r="BE508" s="6">
        <f t="shared" ca="1" si="207"/>
        <v>0</v>
      </c>
      <c r="BF508" s="6">
        <f t="shared" ca="1" si="214"/>
        <v>0</v>
      </c>
      <c r="BG508" s="6">
        <f t="shared" ca="1" si="215"/>
        <v>0</v>
      </c>
      <c r="BH508" s="6"/>
      <c r="BJ508" s="4">
        <f t="shared" ca="1" si="208"/>
        <v>972878.63</v>
      </c>
      <c r="BL508" s="3">
        <f t="shared" si="209"/>
        <v>42635</v>
      </c>
      <c r="BM508" s="6">
        <f>BM507+SUMIFS('Transactions (Dated)'!G:G,'Transactions (Dated)'!D:D,'Share Values'!AQ508)</f>
        <v>64398.239999999991</v>
      </c>
      <c r="BN508" s="6">
        <f ca="1">BN507+SUMIFS('Transactions (Dated)'!$F:$F,'Transactions (Dated)'!$D:$D,$BL508,'Transactions (Dated)'!$B:$B,BN$11,'Transactions (Dated)'!$C:$C,"Dividend (paid to cash)")*Y508</f>
        <v>0</v>
      </c>
      <c r="BO508" s="6">
        <f ca="1">BO507+SUMIFS('Transactions (Dated)'!$F:$F,'Transactions (Dated)'!$D:$D,$BL508,'Transactions (Dated)'!$B:$B,BO$11,'Transactions (Dated)'!$C:$C,"Dividend (paid to cash)")*Z508</f>
        <v>2421.875</v>
      </c>
      <c r="BP508" s="6">
        <f ca="1">BP507+SUMIFS('Transactions (Dated)'!$F:$F,'Transactions (Dated)'!$D:$D,$BL508,'Transactions (Dated)'!$B:$B,BP$11,'Transactions (Dated)'!$C:$C,"Dividend (paid to cash)")*AA508</f>
        <v>44015.277000000002</v>
      </c>
      <c r="BQ508" s="6">
        <f ca="1">BQ507+SUMIFS('Transactions (Dated)'!$F:$F,'Transactions (Dated)'!$D:$D,$BL508,'Transactions (Dated)'!$B:$B,BQ$11,'Transactions (Dated)'!$C:$C,"Dividend (paid to cash)")*AB508</f>
        <v>482.46000000000004</v>
      </c>
      <c r="BR508" s="6">
        <f ca="1">BR507+SUMIFS('Transactions (Dated)'!$F:$F,'Transactions (Dated)'!$D:$D,$BL508,'Transactions (Dated)'!$B:$B,BR$11,'Transactions (Dated)'!$C:$C,"Dividend (paid to cash)")*AC508</f>
        <v>0</v>
      </c>
      <c r="BS508" s="6">
        <f ca="1">BS507+SUMIFS('Transactions (Dated)'!$F:$F,'Transactions (Dated)'!$D:$D,$BL508,'Transactions (Dated)'!$B:$B,BS$11,'Transactions (Dated)'!$C:$C,"Dividend (paid to cash)")*AD508</f>
        <v>0</v>
      </c>
      <c r="BT508" s="6">
        <f ca="1">BT507+SUMIFS('Transactions (Dated)'!$F:$F,'Transactions (Dated)'!$D:$D,$BL508,'Transactions (Dated)'!$B:$B,BT$11,'Transactions (Dated)'!$C:$C,"Dividend (paid to cash)")*AE508</f>
        <v>1740</v>
      </c>
      <c r="BU508" s="6">
        <f ca="1">BU507+SUMIFS('Transactions (Dated)'!$F:$F,'Transactions (Dated)'!$D:$D,$BL508,'Transactions (Dated)'!$B:$B,BU$11,'Transactions (Dated)'!$C:$C,"Dividend (paid to cash)")*AF508</f>
        <v>0</v>
      </c>
      <c r="BV508" s="6">
        <f ca="1">BV507+SUMIFS('Transactions (Dated)'!$F:$F,'Transactions (Dated)'!$D:$D,$BL508,'Transactions (Dated)'!$B:$B,BV$11,'Transactions (Dated)'!$C:$C,"Dividend (paid to cash)")*AG508</f>
        <v>0</v>
      </c>
      <c r="BW508" s="6">
        <f ca="1">BW507+SUMIFS('Transactions (Dated)'!$F:$F,'Transactions (Dated)'!$D:$D,$BL508,'Transactions (Dated)'!$B:$B,BW$11,'Transactions (Dated)'!$C:$C,"Dividend (paid to cash)")*AH508</f>
        <v>0</v>
      </c>
      <c r="BX508" s="6">
        <f ca="1">BX507+SUMIFS('Transactions (Dated)'!$F:$F,'Transactions (Dated)'!$D:$D,$BL508,'Transactions (Dated)'!$B:$B,BX$11,'Transactions (Dated)'!$C:$C,"Dividend (paid to cash)")*AI508</f>
        <v>0</v>
      </c>
      <c r="BY508" s="6">
        <f ca="1">BY507+SUMIFS('Transactions (Dated)'!$F:$F,'Transactions (Dated)'!$D:$D,$BL508,'Transactions (Dated)'!$B:$B,BY$11,'Transactions (Dated)'!$C:$C,"Dividend (paid to cash)")*AJ508</f>
        <v>0</v>
      </c>
      <c r="BZ508" s="6">
        <f ca="1">BZ507+SUMIFS('Transactions (Dated)'!$F:$F,'Transactions (Dated)'!$D:$D,$BL508,'Transactions (Dated)'!$B:$B,BZ$11,'Transactions (Dated)'!$C:$C,"Dividend (paid to cash)")*AK508</f>
        <v>0</v>
      </c>
      <c r="CA508" s="6">
        <f ca="1">CA507+SUMIFS('Transactions (Dated)'!$F:$F,'Transactions (Dated)'!$D:$D,$BL508,'Transactions (Dated)'!$B:$B,CA$11,'Transactions (Dated)'!$C:$C,"Dividend (paid to cash)")*AL508</f>
        <v>0</v>
      </c>
      <c r="CB508" s="6">
        <v>0</v>
      </c>
      <c r="CC508" s="6">
        <v>0</v>
      </c>
      <c r="CD508" s="6"/>
      <c r="CF508" s="6">
        <f t="shared" ca="1" si="216"/>
        <v>113057.852</v>
      </c>
      <c r="CH508" s="3">
        <f t="shared" si="217"/>
        <v>42635</v>
      </c>
      <c r="CI508" s="4">
        <f t="shared" ca="1" si="210"/>
        <v>972878.63</v>
      </c>
      <c r="CJ508" s="4">
        <f t="shared" ca="1" si="211"/>
        <v>113057.852</v>
      </c>
      <c r="CL508" s="4">
        <f t="shared" ca="1" si="212"/>
        <v>1085936.4820000001</v>
      </c>
    </row>
    <row r="509" spans="2:90" x14ac:dyDescent="0.15">
      <c r="B509" s="3">
        <f t="shared" si="213"/>
        <v>42636</v>
      </c>
      <c r="C509" s="2">
        <v>14697.9</v>
      </c>
      <c r="E509" s="70">
        <v>42636</v>
      </c>
      <c r="F509" s="69">
        <v>10.41</v>
      </c>
      <c r="G509" s="69">
        <v>2.5</v>
      </c>
      <c r="H509" s="69">
        <v>19.920000000000002</v>
      </c>
      <c r="I509" s="69">
        <v>39.729999999999997</v>
      </c>
      <c r="J509" s="69">
        <v>9.1999999999999993</v>
      </c>
      <c r="K509" s="69">
        <v>14.95</v>
      </c>
      <c r="L509" s="69">
        <v>16.25</v>
      </c>
      <c r="M509" s="69">
        <v>7.3</v>
      </c>
      <c r="N509" s="69">
        <v>10.19</v>
      </c>
      <c r="O509" s="69">
        <v>11.4733</v>
      </c>
      <c r="P509" s="69">
        <v>22.66</v>
      </c>
      <c r="Q509" s="69">
        <v>1.18</v>
      </c>
      <c r="R509" s="69">
        <v>4.8899999999999997</v>
      </c>
      <c r="S509" s="69">
        <v>42.38</v>
      </c>
      <c r="T509" s="69"/>
      <c r="U509">
        <v>42.38</v>
      </c>
      <c r="V509" s="4"/>
      <c r="X509" s="3">
        <f t="shared" si="192"/>
        <v>42636</v>
      </c>
      <c r="Y509" s="40">
        <f ca="1">Y508+SUMIFS('Transactions (Dated)'!$E$2:$E$53,'Transactions (Dated)'!$D$2:$D$53,'Share Values'!$X509,'Transactions (Dated)'!$B$2:$B$53,'Share Values'!Y$11,'Transactions (Dated)'!$C$2:$C$53,"Buy")-SUMIFS('Transactions (Dated)'!$E$2:$E$53,'Transactions (Dated)'!$D$2:$D$53,'Share Values'!$X509,'Transactions (Dated)'!$B$2:$B$53,'Share Values'!Y$11,'Transactions (Dated)'!$C$2:$C$53,"Sell")</f>
        <v>4625</v>
      </c>
      <c r="Z509" s="40">
        <f ca="1">Z508+SUMIFS('Transactions (Dated)'!$E$2:$E$53,'Transactions (Dated)'!$D$2:$D$53,'Share Values'!$X509,'Transactions (Dated)'!$B$2:$B$53,'Share Values'!Z$11,'Transactions (Dated)'!$C$2:$C$53,"Buy")-SUMIFS('Transactions (Dated)'!$E$2:$E$53,'Transactions (Dated)'!$D$2:$D$53,'Share Values'!$X509,'Transactions (Dated)'!$B$2:$B$53,'Share Values'!Z$11,'Transactions (Dated)'!$C$2:$C$53,"Sell")</f>
        <v>9375</v>
      </c>
      <c r="AA509" s="40">
        <f ca="1">AA508+SUMIFS('Transactions (Dated)'!$E$2:$E$53,'Transactions (Dated)'!$D$2:$D$53,'Share Values'!$X509,'Transactions (Dated)'!$B$2:$B$53,'Share Values'!AA$11,'Transactions (Dated)'!$C$2:$C$53,"Buy")-SUMIFS('Transactions (Dated)'!$E$2:$E$53,'Transactions (Dated)'!$D$2:$D$53,'Share Values'!$X509,'Transactions (Dated)'!$B$2:$B$53,'Share Values'!AA$11,'Transactions (Dated)'!$C$2:$C$53,"Sell")</f>
        <v>28857</v>
      </c>
      <c r="AB509" s="40">
        <f ca="1">AB508+SUMIFS('Transactions (Dated)'!$E$2:$E$53,'Transactions (Dated)'!$D$2:$D$53,'Share Values'!$X509,'Transactions (Dated)'!$B$2:$B$53,'Share Values'!AB$11,'Transactions (Dated)'!$C$2:$C$53,"Buy")-SUMIFS('Transactions (Dated)'!$E$2:$E$53,'Transactions (Dated)'!$D$2:$D$53,'Share Values'!$X509,'Transactions (Dated)'!$B$2:$B$53,'Share Values'!AB$11,'Transactions (Dated)'!$C$2:$C$53,"Sell")</f>
        <v>1892</v>
      </c>
      <c r="AC509" s="40">
        <f ca="1">AC508+SUMIFS('Transactions (Dated)'!$E$2:$E$53,'Transactions (Dated)'!$D$2:$D$53,'Share Values'!$X509,'Transactions (Dated)'!$B$2:$B$53,'Share Values'!AC$11,'Transactions (Dated)'!$C$2:$C$53,"Buy")-SUMIFS('Transactions (Dated)'!$E$2:$E$53,'Transactions (Dated)'!$D$2:$D$53,'Share Values'!$X509,'Transactions (Dated)'!$B$2:$B$53,'Share Values'!AC$11,'Transactions (Dated)'!$C$2:$C$53,"Sell")</f>
        <v>2348</v>
      </c>
      <c r="AD509" s="40">
        <f ca="1">AD508+SUMIFS('Transactions (Dated)'!$E$2:$E$53,'Transactions (Dated)'!$D$2:$D$53,'Share Values'!$X509,'Transactions (Dated)'!$B$2:$B$53,'Share Values'!AD$11,'Transactions (Dated)'!$C$2:$C$53,"Buy")-SUMIFS('Transactions (Dated)'!$E$2:$E$53,'Transactions (Dated)'!$D$2:$D$53,'Share Values'!$X509,'Transactions (Dated)'!$B$2:$B$53,'Share Values'!AD$11,'Transactions (Dated)'!$C$2:$C$53,"Sell")</f>
        <v>0</v>
      </c>
      <c r="AE509" s="40">
        <f ca="1">AE508+SUMIFS('Transactions (Dated)'!$E$2:$E$53,'Transactions (Dated)'!$D$2:$D$53,'Share Values'!$X509,'Transactions (Dated)'!$B$2:$B$53,'Share Values'!AE$11,'Transactions (Dated)'!$C$2:$C$53,"Buy")-SUMIFS('Transactions (Dated)'!$E$2:$E$53,'Transactions (Dated)'!$D$2:$D$53,'Share Values'!$X509,'Transactions (Dated)'!$B$2:$B$53,'Share Values'!AE$11,'Transactions (Dated)'!$C$2:$C$53,"Sell")</f>
        <v>2900</v>
      </c>
      <c r="AF509" s="40">
        <f ca="1">AF508+SUMIFS('Transactions (Dated)'!$E$2:$E$53,'Transactions (Dated)'!$D$2:$D$53,'Share Values'!$X509,'Transactions (Dated)'!$B$2:$B$53,'Share Values'!AF$11,'Transactions (Dated)'!$C$2:$C$53,"Buy")-SUMIFS('Transactions (Dated)'!$E$2:$E$53,'Transactions (Dated)'!$D$2:$D$53,'Share Values'!$X509,'Transactions (Dated)'!$B$2:$B$53,'Share Values'!AF$11,'Transactions (Dated)'!$C$2:$C$53,"Sell")</f>
        <v>14201</v>
      </c>
      <c r="AG509" s="40">
        <f ca="1">AG508+SUMIFS('Transactions (Dated)'!$E$2:$E$53,'Transactions (Dated)'!$D$2:$D$53,'Share Values'!$X509,'Transactions (Dated)'!$B$2:$B$53,'Share Values'!AG$11,'Transactions (Dated)'!$C$2:$C$53,"Buy")-SUMIFS('Transactions (Dated)'!$E$2:$E$53,'Transactions (Dated)'!$D$2:$D$53,'Share Values'!$X509,'Transactions (Dated)'!$B$2:$B$53,'Share Values'!AG$11,'Transactions (Dated)'!$C$2:$C$53,"Sell")</f>
        <v>6835</v>
      </c>
      <c r="AH509" s="40">
        <f ca="1">AH508+SUMIFS('Transactions (Dated)'!$E$2:$E$53,'Transactions (Dated)'!$D$2:$D$53,'Share Values'!$X509,'Transactions (Dated)'!$B$2:$B$53,'Share Values'!AH$11,'Transactions (Dated)'!$C$2:$C$53,"Buy")-SUMIFS('Transactions (Dated)'!$E$2:$E$53,'Transactions (Dated)'!$D$2:$D$53,'Share Values'!$X509,'Transactions (Dated)'!$B$2:$B$53,'Share Values'!AH$11,'Transactions (Dated)'!$C$2:$C$53,"Sell")</f>
        <v>0</v>
      </c>
      <c r="AI509" s="40">
        <f ca="1">AI508+SUMIFS('Transactions (Dated)'!$E$2:$E$53,'Transactions (Dated)'!$D$2:$D$53,'Share Values'!$X509,'Transactions (Dated)'!$B$2:$B$53,'Share Values'!AI$11,'Transactions (Dated)'!$C$2:$C$53,"Buy")-SUMIFS('Transactions (Dated)'!$E$2:$E$53,'Transactions (Dated)'!$D$2:$D$53,'Share Values'!$X509,'Transactions (Dated)'!$B$2:$B$53,'Share Values'!AI$11,'Transactions (Dated)'!$C$2:$C$53,"Sell")</f>
        <v>0</v>
      </c>
      <c r="AJ509" s="40">
        <f ca="1">AJ508+SUMIFS('Transactions (Dated)'!$E$2:$E$53,'Transactions (Dated)'!$D$2:$D$53,'Share Values'!$X509,'Transactions (Dated)'!$B$2:$B$53,'Share Values'!AJ$11,'Transactions (Dated)'!$C$2:$C$53,"Buy")-SUMIFS('Transactions (Dated)'!$E$2:$E$53,'Transactions (Dated)'!$D$2:$D$53,'Share Values'!$X509,'Transactions (Dated)'!$B$2:$B$53,'Share Values'!AJ$11,'Transactions (Dated)'!$C$2:$C$53,"Sell")</f>
        <v>0</v>
      </c>
      <c r="AK509" s="40">
        <f ca="1">AK508+SUMIFS('Transactions (Dated)'!$E$2:$E$53,'Transactions (Dated)'!$D$2:$D$53,'Share Values'!$X509,'Transactions (Dated)'!$B$2:$B$53,'Share Values'!AK$11,'Transactions (Dated)'!$C$2:$C$53,"Buy")-SUMIFS('Transactions (Dated)'!$E$2:$E$53,'Transactions (Dated)'!$D$2:$D$53,'Share Values'!$X509,'Transactions (Dated)'!$B$2:$B$53,'Share Values'!AK$11,'Transactions (Dated)'!$C$2:$C$53,"Sell")</f>
        <v>0</v>
      </c>
      <c r="AL509" s="40">
        <f ca="1">AL508+SUMIFS('Transactions (Dated)'!$E$2:$E$53,'Transactions (Dated)'!$D$2:$D$53,'Share Values'!$X509,'Transactions (Dated)'!$B$2:$B$53,'Share Values'!AL$11,'Transactions (Dated)'!$C$2:$C$53,"Buy")-SUMIFS('Transactions (Dated)'!$E$2:$E$53,'Transactions (Dated)'!$D$2:$D$53,'Share Values'!$X509,'Transactions (Dated)'!$B$2:$B$53,'Share Values'!AL$11,'Transactions (Dated)'!$C$2:$C$53,"Sell")</f>
        <v>0</v>
      </c>
      <c r="AM509" s="40">
        <f ca="1">AM508+SUMIFS('Transactions (Dated)'!$E$2:$E$53,'Transactions (Dated)'!$D$2:$D$53,'Share Values'!$X509,'Transactions (Dated)'!$B$2:$B$53,'Share Values'!AM$11,'Transactions (Dated)'!$C$2:$C$53,"Buy")-SUMIFS('Transactions (Dated)'!$E$2:$E$53,'Transactions (Dated)'!$D$2:$D$53,'Share Values'!$X509,'Transactions (Dated)'!$B$2:$B$53,'Share Values'!AM$11,'Transactions (Dated)'!$C$2:$C$53,"Sell")</f>
        <v>0</v>
      </c>
      <c r="AN509" s="40">
        <f ca="1">AN508+SUMIFS('Transactions (Dated)'!$E$2:$E$53,'Transactions (Dated)'!$D$2:$D$53,'Share Values'!$X509,'Transactions (Dated)'!$B$2:$B$53,'Share Values'!AN$11,'Transactions (Dated)'!$C$2:$C$53,"Buy")-SUMIFS('Transactions (Dated)'!$E$2:$E$53,'Transactions (Dated)'!$D$2:$D$53,'Share Values'!$X509,'Transactions (Dated)'!$B$2:$B$53,'Share Values'!AN$11,'Transactions (Dated)'!$C$2:$C$53,"Sell")</f>
        <v>0</v>
      </c>
      <c r="AO509" s="40"/>
      <c r="AQ509" s="3">
        <f t="shared" si="193"/>
        <v>42636</v>
      </c>
      <c r="AR509" s="6">
        <f t="shared" ca="1" si="194"/>
        <v>48146.25</v>
      </c>
      <c r="AS509" s="6">
        <f t="shared" ca="1" si="195"/>
        <v>23437.5</v>
      </c>
      <c r="AT509" s="6">
        <f t="shared" ca="1" si="196"/>
        <v>574831.44000000006</v>
      </c>
      <c r="AU509" s="6">
        <f t="shared" ca="1" si="197"/>
        <v>75169.159999999989</v>
      </c>
      <c r="AV509" s="6">
        <f t="shared" ca="1" si="198"/>
        <v>21601.599999999999</v>
      </c>
      <c r="AW509" s="6">
        <f t="shared" ca="1" si="199"/>
        <v>0</v>
      </c>
      <c r="AX509" s="6">
        <f t="shared" ca="1" si="200"/>
        <v>47125</v>
      </c>
      <c r="AY509" s="6">
        <f t="shared" ca="1" si="201"/>
        <v>103667.3</v>
      </c>
      <c r="AZ509" s="6">
        <f t="shared" ca="1" si="202"/>
        <v>69648.649999999994</v>
      </c>
      <c r="BA509" s="6">
        <f t="shared" ca="1" si="203"/>
        <v>0</v>
      </c>
      <c r="BB509" s="6">
        <f t="shared" ca="1" si="204"/>
        <v>0</v>
      </c>
      <c r="BC509" s="6">
        <f t="shared" ca="1" si="205"/>
        <v>0</v>
      </c>
      <c r="BD509" s="6">
        <f t="shared" ca="1" si="206"/>
        <v>0</v>
      </c>
      <c r="BE509" s="6">
        <f t="shared" ca="1" si="207"/>
        <v>0</v>
      </c>
      <c r="BF509" s="6">
        <f t="shared" ca="1" si="214"/>
        <v>0</v>
      </c>
      <c r="BG509" s="6">
        <f t="shared" ca="1" si="215"/>
        <v>0</v>
      </c>
      <c r="BH509" s="6"/>
      <c r="BJ509" s="4">
        <f t="shared" ca="1" si="208"/>
        <v>963626.90000000014</v>
      </c>
      <c r="BL509" s="3">
        <f t="shared" si="209"/>
        <v>42636</v>
      </c>
      <c r="BM509" s="6">
        <f>BM508+SUMIFS('Transactions (Dated)'!G:G,'Transactions (Dated)'!D:D,'Share Values'!AQ509)</f>
        <v>64398.239999999991</v>
      </c>
      <c r="BN509" s="6">
        <f ca="1">BN508+SUMIFS('Transactions (Dated)'!$F:$F,'Transactions (Dated)'!$D:$D,$BL509,'Transactions (Dated)'!$B:$B,BN$11,'Transactions (Dated)'!$C:$C,"Dividend (paid to cash)")*Y509</f>
        <v>0</v>
      </c>
      <c r="BO509" s="6">
        <f ca="1">BO508+SUMIFS('Transactions (Dated)'!$F:$F,'Transactions (Dated)'!$D:$D,$BL509,'Transactions (Dated)'!$B:$B,BO$11,'Transactions (Dated)'!$C:$C,"Dividend (paid to cash)")*Z509</f>
        <v>2421.875</v>
      </c>
      <c r="BP509" s="6">
        <f ca="1">BP508+SUMIFS('Transactions (Dated)'!$F:$F,'Transactions (Dated)'!$D:$D,$BL509,'Transactions (Dated)'!$B:$B,BP$11,'Transactions (Dated)'!$C:$C,"Dividend (paid to cash)")*AA509</f>
        <v>44015.277000000002</v>
      </c>
      <c r="BQ509" s="6">
        <f ca="1">BQ508+SUMIFS('Transactions (Dated)'!$F:$F,'Transactions (Dated)'!$D:$D,$BL509,'Transactions (Dated)'!$B:$B,BQ$11,'Transactions (Dated)'!$C:$C,"Dividend (paid to cash)")*AB509</f>
        <v>482.46000000000004</v>
      </c>
      <c r="BR509" s="6">
        <f ca="1">BR508+SUMIFS('Transactions (Dated)'!$F:$F,'Transactions (Dated)'!$D:$D,$BL509,'Transactions (Dated)'!$B:$B,BR$11,'Transactions (Dated)'!$C:$C,"Dividend (paid to cash)")*AC509</f>
        <v>0</v>
      </c>
      <c r="BS509" s="6">
        <f ca="1">BS508+SUMIFS('Transactions (Dated)'!$F:$F,'Transactions (Dated)'!$D:$D,$BL509,'Transactions (Dated)'!$B:$B,BS$11,'Transactions (Dated)'!$C:$C,"Dividend (paid to cash)")*AD509</f>
        <v>0</v>
      </c>
      <c r="BT509" s="6">
        <f ca="1">BT508+SUMIFS('Transactions (Dated)'!$F:$F,'Transactions (Dated)'!$D:$D,$BL509,'Transactions (Dated)'!$B:$B,BT$11,'Transactions (Dated)'!$C:$C,"Dividend (paid to cash)")*AE509</f>
        <v>2465</v>
      </c>
      <c r="BU509" s="6">
        <f ca="1">BU508+SUMIFS('Transactions (Dated)'!$F:$F,'Transactions (Dated)'!$D:$D,$BL509,'Transactions (Dated)'!$B:$B,BU$11,'Transactions (Dated)'!$C:$C,"Dividend (paid to cash)")*AF509</f>
        <v>0</v>
      </c>
      <c r="BV509" s="6">
        <f ca="1">BV508+SUMIFS('Transactions (Dated)'!$F:$F,'Transactions (Dated)'!$D:$D,$BL509,'Transactions (Dated)'!$B:$B,BV$11,'Transactions (Dated)'!$C:$C,"Dividend (paid to cash)")*AG509</f>
        <v>0</v>
      </c>
      <c r="BW509" s="6">
        <f ca="1">BW508+SUMIFS('Transactions (Dated)'!$F:$F,'Transactions (Dated)'!$D:$D,$BL509,'Transactions (Dated)'!$B:$B,BW$11,'Transactions (Dated)'!$C:$C,"Dividend (paid to cash)")*AH509</f>
        <v>0</v>
      </c>
      <c r="BX509" s="6">
        <f ca="1">BX508+SUMIFS('Transactions (Dated)'!$F:$F,'Transactions (Dated)'!$D:$D,$BL509,'Transactions (Dated)'!$B:$B,BX$11,'Transactions (Dated)'!$C:$C,"Dividend (paid to cash)")*AI509</f>
        <v>0</v>
      </c>
      <c r="BY509" s="6">
        <f ca="1">BY508+SUMIFS('Transactions (Dated)'!$F:$F,'Transactions (Dated)'!$D:$D,$BL509,'Transactions (Dated)'!$B:$B,BY$11,'Transactions (Dated)'!$C:$C,"Dividend (paid to cash)")*AJ509</f>
        <v>0</v>
      </c>
      <c r="BZ509" s="6">
        <f ca="1">BZ508+SUMIFS('Transactions (Dated)'!$F:$F,'Transactions (Dated)'!$D:$D,$BL509,'Transactions (Dated)'!$B:$B,BZ$11,'Transactions (Dated)'!$C:$C,"Dividend (paid to cash)")*AK509</f>
        <v>0</v>
      </c>
      <c r="CA509" s="6">
        <f ca="1">CA508+SUMIFS('Transactions (Dated)'!$F:$F,'Transactions (Dated)'!$D:$D,$BL509,'Transactions (Dated)'!$B:$B,CA$11,'Transactions (Dated)'!$C:$C,"Dividend (paid to cash)")*AL509</f>
        <v>0</v>
      </c>
      <c r="CB509" s="6">
        <v>0</v>
      </c>
      <c r="CC509" s="6">
        <v>0</v>
      </c>
      <c r="CD509" s="6"/>
      <c r="CF509" s="6">
        <f t="shared" ca="1" si="216"/>
        <v>113782.852</v>
      </c>
      <c r="CH509" s="3">
        <f t="shared" si="217"/>
        <v>42636</v>
      </c>
      <c r="CI509" s="4">
        <f t="shared" ca="1" si="210"/>
        <v>963626.90000000014</v>
      </c>
      <c r="CJ509" s="4">
        <f t="shared" ca="1" si="211"/>
        <v>113782.852</v>
      </c>
      <c r="CL509" s="4">
        <f t="shared" ca="1" si="212"/>
        <v>1077409.7520000001</v>
      </c>
    </row>
    <row r="510" spans="2:90" x14ac:dyDescent="0.15">
      <c r="B510" s="3">
        <f t="shared" si="213"/>
        <v>42639</v>
      </c>
      <c r="C510" s="2">
        <v>14619.5</v>
      </c>
      <c r="E510" s="70">
        <v>42639</v>
      </c>
      <c r="F510" s="69">
        <v>10.35</v>
      </c>
      <c r="G510" s="69">
        <v>2.48</v>
      </c>
      <c r="H510" s="69">
        <v>19.82</v>
      </c>
      <c r="I510" s="69">
        <v>39.65</v>
      </c>
      <c r="J510" s="69">
        <v>9.06</v>
      </c>
      <c r="K510" s="69">
        <v>14.93</v>
      </c>
      <c r="L510" s="69">
        <v>16.260000000000002</v>
      </c>
      <c r="M510" s="69">
        <v>7.2</v>
      </c>
      <c r="N510" s="69">
        <v>10.29</v>
      </c>
      <c r="O510" s="69">
        <v>11.26</v>
      </c>
      <c r="P510" s="69">
        <v>22.13</v>
      </c>
      <c r="Q510" s="69">
        <v>1.19</v>
      </c>
      <c r="R510" s="69">
        <v>4.93</v>
      </c>
      <c r="S510" s="69">
        <v>42.35</v>
      </c>
      <c r="T510" s="69"/>
      <c r="U510">
        <v>42.35</v>
      </c>
      <c r="V510" s="4"/>
      <c r="X510" s="3">
        <f t="shared" si="192"/>
        <v>42639</v>
      </c>
      <c r="Y510" s="40">
        <f ca="1">Y509+SUMIFS('Transactions (Dated)'!$E$2:$E$53,'Transactions (Dated)'!$D$2:$D$53,'Share Values'!$X510,'Transactions (Dated)'!$B$2:$B$53,'Share Values'!Y$11,'Transactions (Dated)'!$C$2:$C$53,"Buy")-SUMIFS('Transactions (Dated)'!$E$2:$E$53,'Transactions (Dated)'!$D$2:$D$53,'Share Values'!$X510,'Transactions (Dated)'!$B$2:$B$53,'Share Values'!Y$11,'Transactions (Dated)'!$C$2:$C$53,"Sell")</f>
        <v>4625</v>
      </c>
      <c r="Z510" s="40">
        <f ca="1">Z509+SUMIFS('Transactions (Dated)'!$E$2:$E$53,'Transactions (Dated)'!$D$2:$D$53,'Share Values'!$X510,'Transactions (Dated)'!$B$2:$B$53,'Share Values'!Z$11,'Transactions (Dated)'!$C$2:$C$53,"Buy")-SUMIFS('Transactions (Dated)'!$E$2:$E$53,'Transactions (Dated)'!$D$2:$D$53,'Share Values'!$X510,'Transactions (Dated)'!$B$2:$B$53,'Share Values'!Z$11,'Transactions (Dated)'!$C$2:$C$53,"Sell")</f>
        <v>9375</v>
      </c>
      <c r="AA510" s="40">
        <f ca="1">AA509+SUMIFS('Transactions (Dated)'!$E$2:$E$53,'Transactions (Dated)'!$D$2:$D$53,'Share Values'!$X510,'Transactions (Dated)'!$B$2:$B$53,'Share Values'!AA$11,'Transactions (Dated)'!$C$2:$C$53,"Buy")-SUMIFS('Transactions (Dated)'!$E$2:$E$53,'Transactions (Dated)'!$D$2:$D$53,'Share Values'!$X510,'Transactions (Dated)'!$B$2:$B$53,'Share Values'!AA$11,'Transactions (Dated)'!$C$2:$C$53,"Sell")</f>
        <v>28857</v>
      </c>
      <c r="AB510" s="40">
        <f ca="1">AB509+SUMIFS('Transactions (Dated)'!$E$2:$E$53,'Transactions (Dated)'!$D$2:$D$53,'Share Values'!$X510,'Transactions (Dated)'!$B$2:$B$53,'Share Values'!AB$11,'Transactions (Dated)'!$C$2:$C$53,"Buy")-SUMIFS('Transactions (Dated)'!$E$2:$E$53,'Transactions (Dated)'!$D$2:$D$53,'Share Values'!$X510,'Transactions (Dated)'!$B$2:$B$53,'Share Values'!AB$11,'Transactions (Dated)'!$C$2:$C$53,"Sell")</f>
        <v>1892</v>
      </c>
      <c r="AC510" s="40">
        <f ca="1">AC509+SUMIFS('Transactions (Dated)'!$E$2:$E$53,'Transactions (Dated)'!$D$2:$D$53,'Share Values'!$X510,'Transactions (Dated)'!$B$2:$B$53,'Share Values'!AC$11,'Transactions (Dated)'!$C$2:$C$53,"Buy")-SUMIFS('Transactions (Dated)'!$E$2:$E$53,'Transactions (Dated)'!$D$2:$D$53,'Share Values'!$X510,'Transactions (Dated)'!$B$2:$B$53,'Share Values'!AC$11,'Transactions (Dated)'!$C$2:$C$53,"Sell")</f>
        <v>2348</v>
      </c>
      <c r="AD510" s="40">
        <f ca="1">AD509+SUMIFS('Transactions (Dated)'!$E$2:$E$53,'Transactions (Dated)'!$D$2:$D$53,'Share Values'!$X510,'Transactions (Dated)'!$B$2:$B$53,'Share Values'!AD$11,'Transactions (Dated)'!$C$2:$C$53,"Buy")-SUMIFS('Transactions (Dated)'!$E$2:$E$53,'Transactions (Dated)'!$D$2:$D$53,'Share Values'!$X510,'Transactions (Dated)'!$B$2:$B$53,'Share Values'!AD$11,'Transactions (Dated)'!$C$2:$C$53,"Sell")</f>
        <v>0</v>
      </c>
      <c r="AE510" s="40">
        <f ca="1">AE509+SUMIFS('Transactions (Dated)'!$E$2:$E$53,'Transactions (Dated)'!$D$2:$D$53,'Share Values'!$X510,'Transactions (Dated)'!$B$2:$B$53,'Share Values'!AE$11,'Transactions (Dated)'!$C$2:$C$53,"Buy")-SUMIFS('Transactions (Dated)'!$E$2:$E$53,'Transactions (Dated)'!$D$2:$D$53,'Share Values'!$X510,'Transactions (Dated)'!$B$2:$B$53,'Share Values'!AE$11,'Transactions (Dated)'!$C$2:$C$53,"Sell")</f>
        <v>2900</v>
      </c>
      <c r="AF510" s="40">
        <f ca="1">AF509+SUMIFS('Transactions (Dated)'!$E$2:$E$53,'Transactions (Dated)'!$D$2:$D$53,'Share Values'!$X510,'Transactions (Dated)'!$B$2:$B$53,'Share Values'!AF$11,'Transactions (Dated)'!$C$2:$C$53,"Buy")-SUMIFS('Transactions (Dated)'!$E$2:$E$53,'Transactions (Dated)'!$D$2:$D$53,'Share Values'!$X510,'Transactions (Dated)'!$B$2:$B$53,'Share Values'!AF$11,'Transactions (Dated)'!$C$2:$C$53,"Sell")</f>
        <v>14201</v>
      </c>
      <c r="AG510" s="40">
        <f ca="1">AG509+SUMIFS('Transactions (Dated)'!$E$2:$E$53,'Transactions (Dated)'!$D$2:$D$53,'Share Values'!$X510,'Transactions (Dated)'!$B$2:$B$53,'Share Values'!AG$11,'Transactions (Dated)'!$C$2:$C$53,"Buy")-SUMIFS('Transactions (Dated)'!$E$2:$E$53,'Transactions (Dated)'!$D$2:$D$53,'Share Values'!$X510,'Transactions (Dated)'!$B$2:$B$53,'Share Values'!AG$11,'Transactions (Dated)'!$C$2:$C$53,"Sell")</f>
        <v>6835</v>
      </c>
      <c r="AH510" s="40">
        <f ca="1">AH509+SUMIFS('Transactions (Dated)'!$E$2:$E$53,'Transactions (Dated)'!$D$2:$D$53,'Share Values'!$X510,'Transactions (Dated)'!$B$2:$B$53,'Share Values'!AH$11,'Transactions (Dated)'!$C$2:$C$53,"Buy")-SUMIFS('Transactions (Dated)'!$E$2:$E$53,'Transactions (Dated)'!$D$2:$D$53,'Share Values'!$X510,'Transactions (Dated)'!$B$2:$B$53,'Share Values'!AH$11,'Transactions (Dated)'!$C$2:$C$53,"Sell")</f>
        <v>0</v>
      </c>
      <c r="AI510" s="40">
        <f ca="1">AI509+SUMIFS('Transactions (Dated)'!$E$2:$E$53,'Transactions (Dated)'!$D$2:$D$53,'Share Values'!$X510,'Transactions (Dated)'!$B$2:$B$53,'Share Values'!AI$11,'Transactions (Dated)'!$C$2:$C$53,"Buy")-SUMIFS('Transactions (Dated)'!$E$2:$E$53,'Transactions (Dated)'!$D$2:$D$53,'Share Values'!$X510,'Transactions (Dated)'!$B$2:$B$53,'Share Values'!AI$11,'Transactions (Dated)'!$C$2:$C$53,"Sell")</f>
        <v>0</v>
      </c>
      <c r="AJ510" s="40">
        <f ca="1">AJ509+SUMIFS('Transactions (Dated)'!$E$2:$E$53,'Transactions (Dated)'!$D$2:$D$53,'Share Values'!$X510,'Transactions (Dated)'!$B$2:$B$53,'Share Values'!AJ$11,'Transactions (Dated)'!$C$2:$C$53,"Buy")-SUMIFS('Transactions (Dated)'!$E$2:$E$53,'Transactions (Dated)'!$D$2:$D$53,'Share Values'!$X510,'Transactions (Dated)'!$B$2:$B$53,'Share Values'!AJ$11,'Transactions (Dated)'!$C$2:$C$53,"Sell")</f>
        <v>0</v>
      </c>
      <c r="AK510" s="40">
        <f ca="1">AK509+SUMIFS('Transactions (Dated)'!$E$2:$E$53,'Transactions (Dated)'!$D$2:$D$53,'Share Values'!$X510,'Transactions (Dated)'!$B$2:$B$53,'Share Values'!AK$11,'Transactions (Dated)'!$C$2:$C$53,"Buy")-SUMIFS('Transactions (Dated)'!$E$2:$E$53,'Transactions (Dated)'!$D$2:$D$53,'Share Values'!$X510,'Transactions (Dated)'!$B$2:$B$53,'Share Values'!AK$11,'Transactions (Dated)'!$C$2:$C$53,"Sell")</f>
        <v>0</v>
      </c>
      <c r="AL510" s="40">
        <f ca="1">AL509+SUMIFS('Transactions (Dated)'!$E$2:$E$53,'Transactions (Dated)'!$D$2:$D$53,'Share Values'!$X510,'Transactions (Dated)'!$B$2:$B$53,'Share Values'!AL$11,'Transactions (Dated)'!$C$2:$C$53,"Buy")-SUMIFS('Transactions (Dated)'!$E$2:$E$53,'Transactions (Dated)'!$D$2:$D$53,'Share Values'!$X510,'Transactions (Dated)'!$B$2:$B$53,'Share Values'!AL$11,'Transactions (Dated)'!$C$2:$C$53,"Sell")</f>
        <v>0</v>
      </c>
      <c r="AM510" s="40">
        <f ca="1">AM509+SUMIFS('Transactions (Dated)'!$E$2:$E$53,'Transactions (Dated)'!$D$2:$D$53,'Share Values'!$X510,'Transactions (Dated)'!$B$2:$B$53,'Share Values'!AM$11,'Transactions (Dated)'!$C$2:$C$53,"Buy")-SUMIFS('Transactions (Dated)'!$E$2:$E$53,'Transactions (Dated)'!$D$2:$D$53,'Share Values'!$X510,'Transactions (Dated)'!$B$2:$B$53,'Share Values'!AM$11,'Transactions (Dated)'!$C$2:$C$53,"Sell")</f>
        <v>0</v>
      </c>
      <c r="AN510" s="40">
        <f ca="1">AN509+SUMIFS('Transactions (Dated)'!$E$2:$E$53,'Transactions (Dated)'!$D$2:$D$53,'Share Values'!$X510,'Transactions (Dated)'!$B$2:$B$53,'Share Values'!AN$11,'Transactions (Dated)'!$C$2:$C$53,"Buy")-SUMIFS('Transactions (Dated)'!$E$2:$E$53,'Transactions (Dated)'!$D$2:$D$53,'Share Values'!$X510,'Transactions (Dated)'!$B$2:$B$53,'Share Values'!AN$11,'Transactions (Dated)'!$C$2:$C$53,"Sell")</f>
        <v>0</v>
      </c>
      <c r="AO510" s="40"/>
      <c r="AQ510" s="3">
        <f t="shared" si="193"/>
        <v>42639</v>
      </c>
      <c r="AR510" s="6">
        <f t="shared" ca="1" si="194"/>
        <v>47868.75</v>
      </c>
      <c r="AS510" s="6">
        <f t="shared" ca="1" si="195"/>
        <v>23250</v>
      </c>
      <c r="AT510" s="6">
        <f t="shared" ca="1" si="196"/>
        <v>571945.74</v>
      </c>
      <c r="AU510" s="6">
        <f t="shared" ca="1" si="197"/>
        <v>75017.8</v>
      </c>
      <c r="AV510" s="6">
        <f t="shared" ca="1" si="198"/>
        <v>21272.880000000001</v>
      </c>
      <c r="AW510" s="6">
        <f t="shared" ca="1" si="199"/>
        <v>0</v>
      </c>
      <c r="AX510" s="6">
        <f t="shared" ca="1" si="200"/>
        <v>47154.000000000007</v>
      </c>
      <c r="AY510" s="6">
        <f t="shared" ca="1" si="201"/>
        <v>102247.2</v>
      </c>
      <c r="AZ510" s="6">
        <f t="shared" ca="1" si="202"/>
        <v>70332.149999999994</v>
      </c>
      <c r="BA510" s="6">
        <f t="shared" ca="1" si="203"/>
        <v>0</v>
      </c>
      <c r="BB510" s="6">
        <f t="shared" ca="1" si="204"/>
        <v>0</v>
      </c>
      <c r="BC510" s="6">
        <f t="shared" ca="1" si="205"/>
        <v>0</v>
      </c>
      <c r="BD510" s="6">
        <f t="shared" ca="1" si="206"/>
        <v>0</v>
      </c>
      <c r="BE510" s="6">
        <f t="shared" ca="1" si="207"/>
        <v>0</v>
      </c>
      <c r="BF510" s="6">
        <f t="shared" ca="1" si="214"/>
        <v>0</v>
      </c>
      <c r="BG510" s="6">
        <f t="shared" ca="1" si="215"/>
        <v>0</v>
      </c>
      <c r="BH510" s="6"/>
      <c r="BJ510" s="4">
        <f t="shared" ca="1" si="208"/>
        <v>959088.52</v>
      </c>
      <c r="BL510" s="3">
        <f t="shared" si="209"/>
        <v>42639</v>
      </c>
      <c r="BM510" s="6">
        <f>BM509+SUMIFS('Transactions (Dated)'!G:G,'Transactions (Dated)'!D:D,'Share Values'!AQ510)</f>
        <v>64398.239999999991</v>
      </c>
      <c r="BN510" s="6">
        <f ca="1">BN509+SUMIFS('Transactions (Dated)'!$F:$F,'Transactions (Dated)'!$D:$D,$BL510,'Transactions (Dated)'!$B:$B,BN$11,'Transactions (Dated)'!$C:$C,"Dividend (paid to cash)")*Y510</f>
        <v>0</v>
      </c>
      <c r="BO510" s="6">
        <f ca="1">BO509+SUMIFS('Transactions (Dated)'!$F:$F,'Transactions (Dated)'!$D:$D,$BL510,'Transactions (Dated)'!$B:$B,BO$11,'Transactions (Dated)'!$C:$C,"Dividend (paid to cash)")*Z510</f>
        <v>2421.875</v>
      </c>
      <c r="BP510" s="6">
        <f ca="1">BP509+SUMIFS('Transactions (Dated)'!$F:$F,'Transactions (Dated)'!$D:$D,$BL510,'Transactions (Dated)'!$B:$B,BP$11,'Transactions (Dated)'!$C:$C,"Dividend (paid to cash)")*AA510</f>
        <v>44015.277000000002</v>
      </c>
      <c r="BQ510" s="6">
        <f ca="1">BQ509+SUMIFS('Transactions (Dated)'!$F:$F,'Transactions (Dated)'!$D:$D,$BL510,'Transactions (Dated)'!$B:$B,BQ$11,'Transactions (Dated)'!$C:$C,"Dividend (paid to cash)")*AB510</f>
        <v>482.46000000000004</v>
      </c>
      <c r="BR510" s="6">
        <f ca="1">BR509+SUMIFS('Transactions (Dated)'!$F:$F,'Transactions (Dated)'!$D:$D,$BL510,'Transactions (Dated)'!$B:$B,BR$11,'Transactions (Dated)'!$C:$C,"Dividend (paid to cash)")*AC510</f>
        <v>0</v>
      </c>
      <c r="BS510" s="6">
        <f ca="1">BS509+SUMIFS('Transactions (Dated)'!$F:$F,'Transactions (Dated)'!$D:$D,$BL510,'Transactions (Dated)'!$B:$B,BS$11,'Transactions (Dated)'!$C:$C,"Dividend (paid to cash)")*AD510</f>
        <v>0</v>
      </c>
      <c r="BT510" s="6">
        <f ca="1">BT509+SUMIFS('Transactions (Dated)'!$F:$F,'Transactions (Dated)'!$D:$D,$BL510,'Transactions (Dated)'!$B:$B,BT$11,'Transactions (Dated)'!$C:$C,"Dividend (paid to cash)")*AE510</f>
        <v>2465</v>
      </c>
      <c r="BU510" s="6">
        <f ca="1">BU509+SUMIFS('Transactions (Dated)'!$F:$F,'Transactions (Dated)'!$D:$D,$BL510,'Transactions (Dated)'!$B:$B,BU$11,'Transactions (Dated)'!$C:$C,"Dividend (paid to cash)")*AF510</f>
        <v>0</v>
      </c>
      <c r="BV510" s="6">
        <f ca="1">BV509+SUMIFS('Transactions (Dated)'!$F:$F,'Transactions (Dated)'!$D:$D,$BL510,'Transactions (Dated)'!$B:$B,BV$11,'Transactions (Dated)'!$C:$C,"Dividend (paid to cash)")*AG510</f>
        <v>0</v>
      </c>
      <c r="BW510" s="6">
        <f ca="1">BW509+SUMIFS('Transactions (Dated)'!$F:$F,'Transactions (Dated)'!$D:$D,$BL510,'Transactions (Dated)'!$B:$B,BW$11,'Transactions (Dated)'!$C:$C,"Dividend (paid to cash)")*AH510</f>
        <v>0</v>
      </c>
      <c r="BX510" s="6">
        <f ca="1">BX509+SUMIFS('Transactions (Dated)'!$F:$F,'Transactions (Dated)'!$D:$D,$BL510,'Transactions (Dated)'!$B:$B,BX$11,'Transactions (Dated)'!$C:$C,"Dividend (paid to cash)")*AI510</f>
        <v>0</v>
      </c>
      <c r="BY510" s="6">
        <f ca="1">BY509+SUMIFS('Transactions (Dated)'!$F:$F,'Transactions (Dated)'!$D:$D,$BL510,'Transactions (Dated)'!$B:$B,BY$11,'Transactions (Dated)'!$C:$C,"Dividend (paid to cash)")*AJ510</f>
        <v>0</v>
      </c>
      <c r="BZ510" s="6">
        <f ca="1">BZ509+SUMIFS('Transactions (Dated)'!$F:$F,'Transactions (Dated)'!$D:$D,$BL510,'Transactions (Dated)'!$B:$B,BZ$11,'Transactions (Dated)'!$C:$C,"Dividend (paid to cash)")*AK510</f>
        <v>0</v>
      </c>
      <c r="CA510" s="6">
        <f ca="1">CA509+SUMIFS('Transactions (Dated)'!$F:$F,'Transactions (Dated)'!$D:$D,$BL510,'Transactions (Dated)'!$B:$B,CA$11,'Transactions (Dated)'!$C:$C,"Dividend (paid to cash)")*AL510</f>
        <v>0</v>
      </c>
      <c r="CB510" s="6">
        <v>0</v>
      </c>
      <c r="CC510" s="6">
        <v>0</v>
      </c>
      <c r="CD510" s="6"/>
      <c r="CF510" s="6">
        <f t="shared" ca="1" si="216"/>
        <v>113782.852</v>
      </c>
      <c r="CH510" s="3">
        <f t="shared" si="217"/>
        <v>42639</v>
      </c>
      <c r="CI510" s="4">
        <f t="shared" ca="1" si="210"/>
        <v>959088.52</v>
      </c>
      <c r="CJ510" s="4">
        <f t="shared" ca="1" si="211"/>
        <v>113782.852</v>
      </c>
      <c r="CL510" s="4">
        <f t="shared" ca="1" si="212"/>
        <v>1072871.372</v>
      </c>
    </row>
    <row r="511" spans="2:90" x14ac:dyDescent="0.15">
      <c r="B511" s="3">
        <f t="shared" si="213"/>
        <v>42640</v>
      </c>
      <c r="C511" s="2">
        <v>14558</v>
      </c>
      <c r="E511" s="70">
        <v>42640</v>
      </c>
      <c r="F511" s="69">
        <v>10.41</v>
      </c>
      <c r="G511" s="69">
        <v>2.36</v>
      </c>
      <c r="H511" s="69">
        <v>19.59</v>
      </c>
      <c r="I511" s="69">
        <v>39.81</v>
      </c>
      <c r="J511" s="69">
        <v>9.0299999999999994</v>
      </c>
      <c r="K511" s="69">
        <v>14.75</v>
      </c>
      <c r="L511" s="69">
        <v>16.2</v>
      </c>
      <c r="M511" s="69">
        <v>7.06</v>
      </c>
      <c r="N511" s="69">
        <v>10.25</v>
      </c>
      <c r="O511" s="69">
        <v>11.0167</v>
      </c>
      <c r="P511" s="69">
        <v>22.14</v>
      </c>
      <c r="Q511" s="69">
        <v>1.41</v>
      </c>
      <c r="R511" s="69">
        <v>4.76</v>
      </c>
      <c r="S511" s="69">
        <v>42.3</v>
      </c>
      <c r="T511" s="69"/>
      <c r="U511">
        <v>42.3</v>
      </c>
      <c r="V511" s="4"/>
      <c r="X511" s="3">
        <f t="shared" si="192"/>
        <v>42640</v>
      </c>
      <c r="Y511" s="40">
        <f ca="1">Y510+SUMIFS('Transactions (Dated)'!$E$2:$E$53,'Transactions (Dated)'!$D$2:$D$53,'Share Values'!$X511,'Transactions (Dated)'!$B$2:$B$53,'Share Values'!Y$11,'Transactions (Dated)'!$C$2:$C$53,"Buy")-SUMIFS('Transactions (Dated)'!$E$2:$E$53,'Transactions (Dated)'!$D$2:$D$53,'Share Values'!$X511,'Transactions (Dated)'!$B$2:$B$53,'Share Values'!Y$11,'Transactions (Dated)'!$C$2:$C$53,"Sell")</f>
        <v>4625</v>
      </c>
      <c r="Z511" s="40">
        <f ca="1">Z510+SUMIFS('Transactions (Dated)'!$E$2:$E$53,'Transactions (Dated)'!$D$2:$D$53,'Share Values'!$X511,'Transactions (Dated)'!$B$2:$B$53,'Share Values'!Z$11,'Transactions (Dated)'!$C$2:$C$53,"Buy")-SUMIFS('Transactions (Dated)'!$E$2:$E$53,'Transactions (Dated)'!$D$2:$D$53,'Share Values'!$X511,'Transactions (Dated)'!$B$2:$B$53,'Share Values'!Z$11,'Transactions (Dated)'!$C$2:$C$53,"Sell")</f>
        <v>9375</v>
      </c>
      <c r="AA511" s="40">
        <f ca="1">AA510+SUMIFS('Transactions (Dated)'!$E$2:$E$53,'Transactions (Dated)'!$D$2:$D$53,'Share Values'!$X511,'Transactions (Dated)'!$B$2:$B$53,'Share Values'!AA$11,'Transactions (Dated)'!$C$2:$C$53,"Buy")-SUMIFS('Transactions (Dated)'!$E$2:$E$53,'Transactions (Dated)'!$D$2:$D$53,'Share Values'!$X511,'Transactions (Dated)'!$B$2:$B$53,'Share Values'!AA$11,'Transactions (Dated)'!$C$2:$C$53,"Sell")</f>
        <v>28857</v>
      </c>
      <c r="AB511" s="40">
        <f ca="1">AB510+SUMIFS('Transactions (Dated)'!$E$2:$E$53,'Transactions (Dated)'!$D$2:$D$53,'Share Values'!$X511,'Transactions (Dated)'!$B$2:$B$53,'Share Values'!AB$11,'Transactions (Dated)'!$C$2:$C$53,"Buy")-SUMIFS('Transactions (Dated)'!$E$2:$E$53,'Transactions (Dated)'!$D$2:$D$53,'Share Values'!$X511,'Transactions (Dated)'!$B$2:$B$53,'Share Values'!AB$11,'Transactions (Dated)'!$C$2:$C$53,"Sell")</f>
        <v>1892</v>
      </c>
      <c r="AC511" s="40">
        <f ca="1">AC510+SUMIFS('Transactions (Dated)'!$E$2:$E$53,'Transactions (Dated)'!$D$2:$D$53,'Share Values'!$X511,'Transactions (Dated)'!$B$2:$B$53,'Share Values'!AC$11,'Transactions (Dated)'!$C$2:$C$53,"Buy")-SUMIFS('Transactions (Dated)'!$E$2:$E$53,'Transactions (Dated)'!$D$2:$D$53,'Share Values'!$X511,'Transactions (Dated)'!$B$2:$B$53,'Share Values'!AC$11,'Transactions (Dated)'!$C$2:$C$53,"Sell")</f>
        <v>2348</v>
      </c>
      <c r="AD511" s="40">
        <f ca="1">AD510+SUMIFS('Transactions (Dated)'!$E$2:$E$53,'Transactions (Dated)'!$D$2:$D$53,'Share Values'!$X511,'Transactions (Dated)'!$B$2:$B$53,'Share Values'!AD$11,'Transactions (Dated)'!$C$2:$C$53,"Buy")-SUMIFS('Transactions (Dated)'!$E$2:$E$53,'Transactions (Dated)'!$D$2:$D$53,'Share Values'!$X511,'Transactions (Dated)'!$B$2:$B$53,'Share Values'!AD$11,'Transactions (Dated)'!$C$2:$C$53,"Sell")</f>
        <v>0</v>
      </c>
      <c r="AE511" s="40">
        <f ca="1">AE510+SUMIFS('Transactions (Dated)'!$E$2:$E$53,'Transactions (Dated)'!$D$2:$D$53,'Share Values'!$X511,'Transactions (Dated)'!$B$2:$B$53,'Share Values'!AE$11,'Transactions (Dated)'!$C$2:$C$53,"Buy")-SUMIFS('Transactions (Dated)'!$E$2:$E$53,'Transactions (Dated)'!$D$2:$D$53,'Share Values'!$X511,'Transactions (Dated)'!$B$2:$B$53,'Share Values'!AE$11,'Transactions (Dated)'!$C$2:$C$53,"Sell")</f>
        <v>2900</v>
      </c>
      <c r="AF511" s="40">
        <f ca="1">AF510+SUMIFS('Transactions (Dated)'!$E$2:$E$53,'Transactions (Dated)'!$D$2:$D$53,'Share Values'!$X511,'Transactions (Dated)'!$B$2:$B$53,'Share Values'!AF$11,'Transactions (Dated)'!$C$2:$C$53,"Buy")-SUMIFS('Transactions (Dated)'!$E$2:$E$53,'Transactions (Dated)'!$D$2:$D$53,'Share Values'!$X511,'Transactions (Dated)'!$B$2:$B$53,'Share Values'!AF$11,'Transactions (Dated)'!$C$2:$C$53,"Sell")</f>
        <v>14201</v>
      </c>
      <c r="AG511" s="40">
        <f ca="1">AG510+SUMIFS('Transactions (Dated)'!$E$2:$E$53,'Transactions (Dated)'!$D$2:$D$53,'Share Values'!$X511,'Transactions (Dated)'!$B$2:$B$53,'Share Values'!AG$11,'Transactions (Dated)'!$C$2:$C$53,"Buy")-SUMIFS('Transactions (Dated)'!$E$2:$E$53,'Transactions (Dated)'!$D$2:$D$53,'Share Values'!$X511,'Transactions (Dated)'!$B$2:$B$53,'Share Values'!AG$11,'Transactions (Dated)'!$C$2:$C$53,"Sell")</f>
        <v>6835</v>
      </c>
      <c r="AH511" s="40">
        <f ca="1">AH510+SUMIFS('Transactions (Dated)'!$E$2:$E$53,'Transactions (Dated)'!$D$2:$D$53,'Share Values'!$X511,'Transactions (Dated)'!$B$2:$B$53,'Share Values'!AH$11,'Transactions (Dated)'!$C$2:$C$53,"Buy")-SUMIFS('Transactions (Dated)'!$E$2:$E$53,'Transactions (Dated)'!$D$2:$D$53,'Share Values'!$X511,'Transactions (Dated)'!$B$2:$B$53,'Share Values'!AH$11,'Transactions (Dated)'!$C$2:$C$53,"Sell")</f>
        <v>0</v>
      </c>
      <c r="AI511" s="40">
        <f ca="1">AI510+SUMIFS('Transactions (Dated)'!$E$2:$E$53,'Transactions (Dated)'!$D$2:$D$53,'Share Values'!$X511,'Transactions (Dated)'!$B$2:$B$53,'Share Values'!AI$11,'Transactions (Dated)'!$C$2:$C$53,"Buy")-SUMIFS('Transactions (Dated)'!$E$2:$E$53,'Transactions (Dated)'!$D$2:$D$53,'Share Values'!$X511,'Transactions (Dated)'!$B$2:$B$53,'Share Values'!AI$11,'Transactions (Dated)'!$C$2:$C$53,"Sell")</f>
        <v>0</v>
      </c>
      <c r="AJ511" s="40">
        <f ca="1">AJ510+SUMIFS('Transactions (Dated)'!$E$2:$E$53,'Transactions (Dated)'!$D$2:$D$53,'Share Values'!$X511,'Transactions (Dated)'!$B$2:$B$53,'Share Values'!AJ$11,'Transactions (Dated)'!$C$2:$C$53,"Buy")-SUMIFS('Transactions (Dated)'!$E$2:$E$53,'Transactions (Dated)'!$D$2:$D$53,'Share Values'!$X511,'Transactions (Dated)'!$B$2:$B$53,'Share Values'!AJ$11,'Transactions (Dated)'!$C$2:$C$53,"Sell")</f>
        <v>0</v>
      </c>
      <c r="AK511" s="40">
        <f ca="1">AK510+SUMIFS('Transactions (Dated)'!$E$2:$E$53,'Transactions (Dated)'!$D$2:$D$53,'Share Values'!$X511,'Transactions (Dated)'!$B$2:$B$53,'Share Values'!AK$11,'Transactions (Dated)'!$C$2:$C$53,"Buy")-SUMIFS('Transactions (Dated)'!$E$2:$E$53,'Transactions (Dated)'!$D$2:$D$53,'Share Values'!$X511,'Transactions (Dated)'!$B$2:$B$53,'Share Values'!AK$11,'Transactions (Dated)'!$C$2:$C$53,"Sell")</f>
        <v>0</v>
      </c>
      <c r="AL511" s="40">
        <f ca="1">AL510+SUMIFS('Transactions (Dated)'!$E$2:$E$53,'Transactions (Dated)'!$D$2:$D$53,'Share Values'!$X511,'Transactions (Dated)'!$B$2:$B$53,'Share Values'!AL$11,'Transactions (Dated)'!$C$2:$C$53,"Buy")-SUMIFS('Transactions (Dated)'!$E$2:$E$53,'Transactions (Dated)'!$D$2:$D$53,'Share Values'!$X511,'Transactions (Dated)'!$B$2:$B$53,'Share Values'!AL$11,'Transactions (Dated)'!$C$2:$C$53,"Sell")</f>
        <v>0</v>
      </c>
      <c r="AM511" s="40">
        <f ca="1">AM510+SUMIFS('Transactions (Dated)'!$E$2:$E$53,'Transactions (Dated)'!$D$2:$D$53,'Share Values'!$X511,'Transactions (Dated)'!$B$2:$B$53,'Share Values'!AM$11,'Transactions (Dated)'!$C$2:$C$53,"Buy")-SUMIFS('Transactions (Dated)'!$E$2:$E$53,'Transactions (Dated)'!$D$2:$D$53,'Share Values'!$X511,'Transactions (Dated)'!$B$2:$B$53,'Share Values'!AM$11,'Transactions (Dated)'!$C$2:$C$53,"Sell")</f>
        <v>0</v>
      </c>
      <c r="AN511" s="40">
        <f ca="1">AN510+SUMIFS('Transactions (Dated)'!$E$2:$E$53,'Transactions (Dated)'!$D$2:$D$53,'Share Values'!$X511,'Transactions (Dated)'!$B$2:$B$53,'Share Values'!AN$11,'Transactions (Dated)'!$C$2:$C$53,"Buy")-SUMIFS('Transactions (Dated)'!$E$2:$E$53,'Transactions (Dated)'!$D$2:$D$53,'Share Values'!$X511,'Transactions (Dated)'!$B$2:$B$53,'Share Values'!AN$11,'Transactions (Dated)'!$C$2:$C$53,"Sell")</f>
        <v>0</v>
      </c>
      <c r="AO511" s="40"/>
      <c r="AQ511" s="3">
        <f t="shared" si="193"/>
        <v>42640</v>
      </c>
      <c r="AR511" s="6">
        <f t="shared" ca="1" si="194"/>
        <v>48146.25</v>
      </c>
      <c r="AS511" s="6">
        <f t="shared" ca="1" si="195"/>
        <v>22125</v>
      </c>
      <c r="AT511" s="6">
        <f t="shared" ca="1" si="196"/>
        <v>565308.63</v>
      </c>
      <c r="AU511" s="6">
        <f t="shared" ca="1" si="197"/>
        <v>75320.52</v>
      </c>
      <c r="AV511" s="6">
        <f t="shared" ca="1" si="198"/>
        <v>21202.44</v>
      </c>
      <c r="AW511" s="6">
        <f t="shared" ca="1" si="199"/>
        <v>0</v>
      </c>
      <c r="AX511" s="6">
        <f t="shared" ca="1" si="200"/>
        <v>46980</v>
      </c>
      <c r="AY511" s="6">
        <f t="shared" ca="1" si="201"/>
        <v>100259.06</v>
      </c>
      <c r="AZ511" s="6">
        <f t="shared" ca="1" si="202"/>
        <v>70058.75</v>
      </c>
      <c r="BA511" s="6">
        <f t="shared" ca="1" si="203"/>
        <v>0</v>
      </c>
      <c r="BB511" s="6">
        <f t="shared" ca="1" si="204"/>
        <v>0</v>
      </c>
      <c r="BC511" s="6">
        <f t="shared" ca="1" si="205"/>
        <v>0</v>
      </c>
      <c r="BD511" s="6">
        <f t="shared" ca="1" si="206"/>
        <v>0</v>
      </c>
      <c r="BE511" s="6">
        <f t="shared" ca="1" si="207"/>
        <v>0</v>
      </c>
      <c r="BF511" s="6">
        <f t="shared" ca="1" si="214"/>
        <v>0</v>
      </c>
      <c r="BG511" s="6">
        <f t="shared" ca="1" si="215"/>
        <v>0</v>
      </c>
      <c r="BH511" s="6"/>
      <c r="BJ511" s="4">
        <f t="shared" ca="1" si="208"/>
        <v>949400.64999999991</v>
      </c>
      <c r="BL511" s="3">
        <f t="shared" si="209"/>
        <v>42640</v>
      </c>
      <c r="BM511" s="6">
        <f>BM510+SUMIFS('Transactions (Dated)'!G:G,'Transactions (Dated)'!D:D,'Share Values'!AQ511)</f>
        <v>64398.239999999991</v>
      </c>
      <c r="BN511" s="6">
        <f ca="1">BN510+SUMIFS('Transactions (Dated)'!$F:$F,'Transactions (Dated)'!$D:$D,$BL511,'Transactions (Dated)'!$B:$B,BN$11,'Transactions (Dated)'!$C:$C,"Dividend (paid to cash)")*Y511</f>
        <v>0</v>
      </c>
      <c r="BO511" s="6">
        <f ca="1">BO510+SUMIFS('Transactions (Dated)'!$F:$F,'Transactions (Dated)'!$D:$D,$BL511,'Transactions (Dated)'!$B:$B,BO$11,'Transactions (Dated)'!$C:$C,"Dividend (paid to cash)")*Z511</f>
        <v>2421.875</v>
      </c>
      <c r="BP511" s="6">
        <f ca="1">BP510+SUMIFS('Transactions (Dated)'!$F:$F,'Transactions (Dated)'!$D:$D,$BL511,'Transactions (Dated)'!$B:$B,BP$11,'Transactions (Dated)'!$C:$C,"Dividend (paid to cash)")*AA511</f>
        <v>48055.257000000005</v>
      </c>
      <c r="BQ511" s="6">
        <f ca="1">BQ510+SUMIFS('Transactions (Dated)'!$F:$F,'Transactions (Dated)'!$D:$D,$BL511,'Transactions (Dated)'!$B:$B,BQ$11,'Transactions (Dated)'!$C:$C,"Dividend (paid to cash)")*AB511</f>
        <v>482.46000000000004</v>
      </c>
      <c r="BR511" s="6">
        <f ca="1">BR510+SUMIFS('Transactions (Dated)'!$F:$F,'Transactions (Dated)'!$D:$D,$BL511,'Transactions (Dated)'!$B:$B,BR$11,'Transactions (Dated)'!$C:$C,"Dividend (paid to cash)")*AC511</f>
        <v>0</v>
      </c>
      <c r="BS511" s="6">
        <f ca="1">BS510+SUMIFS('Transactions (Dated)'!$F:$F,'Transactions (Dated)'!$D:$D,$BL511,'Transactions (Dated)'!$B:$B,BS$11,'Transactions (Dated)'!$C:$C,"Dividend (paid to cash)")*AD511</f>
        <v>0</v>
      </c>
      <c r="BT511" s="6">
        <f ca="1">BT510+SUMIFS('Transactions (Dated)'!$F:$F,'Transactions (Dated)'!$D:$D,$BL511,'Transactions (Dated)'!$B:$B,BT$11,'Transactions (Dated)'!$C:$C,"Dividend (paid to cash)")*AE511</f>
        <v>2465</v>
      </c>
      <c r="BU511" s="6">
        <f ca="1">BU510+SUMIFS('Transactions (Dated)'!$F:$F,'Transactions (Dated)'!$D:$D,$BL511,'Transactions (Dated)'!$B:$B,BU$11,'Transactions (Dated)'!$C:$C,"Dividend (paid to cash)")*AF511</f>
        <v>0</v>
      </c>
      <c r="BV511" s="6">
        <f ca="1">BV510+SUMIFS('Transactions (Dated)'!$F:$F,'Transactions (Dated)'!$D:$D,$BL511,'Transactions (Dated)'!$B:$B,BV$11,'Transactions (Dated)'!$C:$C,"Dividend (paid to cash)")*AG511</f>
        <v>0</v>
      </c>
      <c r="BW511" s="6">
        <f ca="1">BW510+SUMIFS('Transactions (Dated)'!$F:$F,'Transactions (Dated)'!$D:$D,$BL511,'Transactions (Dated)'!$B:$B,BW$11,'Transactions (Dated)'!$C:$C,"Dividend (paid to cash)")*AH511</f>
        <v>0</v>
      </c>
      <c r="BX511" s="6">
        <f ca="1">BX510+SUMIFS('Transactions (Dated)'!$F:$F,'Transactions (Dated)'!$D:$D,$BL511,'Transactions (Dated)'!$B:$B,BX$11,'Transactions (Dated)'!$C:$C,"Dividend (paid to cash)")*AI511</f>
        <v>0</v>
      </c>
      <c r="BY511" s="6">
        <f ca="1">BY510+SUMIFS('Transactions (Dated)'!$F:$F,'Transactions (Dated)'!$D:$D,$BL511,'Transactions (Dated)'!$B:$B,BY$11,'Transactions (Dated)'!$C:$C,"Dividend (paid to cash)")*AJ511</f>
        <v>0</v>
      </c>
      <c r="BZ511" s="6">
        <f ca="1">BZ510+SUMIFS('Transactions (Dated)'!$F:$F,'Transactions (Dated)'!$D:$D,$BL511,'Transactions (Dated)'!$B:$B,BZ$11,'Transactions (Dated)'!$C:$C,"Dividend (paid to cash)")*AK511</f>
        <v>0</v>
      </c>
      <c r="CA511" s="6">
        <f ca="1">CA510+SUMIFS('Transactions (Dated)'!$F:$F,'Transactions (Dated)'!$D:$D,$BL511,'Transactions (Dated)'!$B:$B,CA$11,'Transactions (Dated)'!$C:$C,"Dividend (paid to cash)")*AL511</f>
        <v>0</v>
      </c>
      <c r="CB511" s="6">
        <v>0</v>
      </c>
      <c r="CC511" s="6">
        <v>0</v>
      </c>
      <c r="CD511" s="6"/>
      <c r="CF511" s="6">
        <f t="shared" ca="1" si="216"/>
        <v>117822.83200000001</v>
      </c>
      <c r="CH511" s="3">
        <f t="shared" si="217"/>
        <v>42640</v>
      </c>
      <c r="CI511" s="4">
        <f t="shared" ca="1" si="210"/>
        <v>949400.64999999991</v>
      </c>
      <c r="CJ511" s="4">
        <f t="shared" ca="1" si="211"/>
        <v>117822.83200000001</v>
      </c>
      <c r="CL511" s="4">
        <f t="shared" ca="1" si="212"/>
        <v>1067223.4819999998</v>
      </c>
    </row>
    <row r="512" spans="2:90" x14ac:dyDescent="0.15">
      <c r="B512" s="3">
        <f t="shared" si="213"/>
        <v>42641</v>
      </c>
      <c r="C512" s="2">
        <v>14731.4</v>
      </c>
      <c r="E512" s="70">
        <v>42641</v>
      </c>
      <c r="F512" s="69">
        <v>10.89</v>
      </c>
      <c r="G512" s="69">
        <v>2.5299999999999998</v>
      </c>
      <c r="H512" s="69">
        <v>19.86</v>
      </c>
      <c r="I512" s="69">
        <v>40</v>
      </c>
      <c r="J512" s="69">
        <v>8.9700000000000006</v>
      </c>
      <c r="K512" s="69">
        <v>14.81</v>
      </c>
      <c r="L512" s="69">
        <v>16.350000000000001</v>
      </c>
      <c r="M512" s="69">
        <v>7.3</v>
      </c>
      <c r="N512" s="69">
        <v>10.25</v>
      </c>
      <c r="O512" s="69">
        <v>11.2067</v>
      </c>
      <c r="P512" s="69">
        <v>22.35</v>
      </c>
      <c r="Q512" s="69">
        <v>1.28</v>
      </c>
      <c r="R512" s="69">
        <v>4.84</v>
      </c>
      <c r="S512" s="69">
        <v>41.97</v>
      </c>
      <c r="T512" s="69"/>
      <c r="U512">
        <v>41.97</v>
      </c>
      <c r="V512" s="4"/>
      <c r="X512" s="3">
        <f t="shared" si="192"/>
        <v>42641</v>
      </c>
      <c r="Y512" s="40">
        <f ca="1">Y511+SUMIFS('Transactions (Dated)'!$E$2:$E$53,'Transactions (Dated)'!$D$2:$D$53,'Share Values'!$X512,'Transactions (Dated)'!$B$2:$B$53,'Share Values'!Y$11,'Transactions (Dated)'!$C$2:$C$53,"Buy")-SUMIFS('Transactions (Dated)'!$E$2:$E$53,'Transactions (Dated)'!$D$2:$D$53,'Share Values'!$X512,'Transactions (Dated)'!$B$2:$B$53,'Share Values'!Y$11,'Transactions (Dated)'!$C$2:$C$53,"Sell")</f>
        <v>4625</v>
      </c>
      <c r="Z512" s="40">
        <f ca="1">Z511+SUMIFS('Transactions (Dated)'!$E$2:$E$53,'Transactions (Dated)'!$D$2:$D$53,'Share Values'!$X512,'Transactions (Dated)'!$B$2:$B$53,'Share Values'!Z$11,'Transactions (Dated)'!$C$2:$C$53,"Buy")-SUMIFS('Transactions (Dated)'!$E$2:$E$53,'Transactions (Dated)'!$D$2:$D$53,'Share Values'!$X512,'Transactions (Dated)'!$B$2:$B$53,'Share Values'!Z$11,'Transactions (Dated)'!$C$2:$C$53,"Sell")</f>
        <v>9375</v>
      </c>
      <c r="AA512" s="40">
        <f ca="1">AA511+SUMIFS('Transactions (Dated)'!$E$2:$E$53,'Transactions (Dated)'!$D$2:$D$53,'Share Values'!$X512,'Transactions (Dated)'!$B$2:$B$53,'Share Values'!AA$11,'Transactions (Dated)'!$C$2:$C$53,"Buy")-SUMIFS('Transactions (Dated)'!$E$2:$E$53,'Transactions (Dated)'!$D$2:$D$53,'Share Values'!$X512,'Transactions (Dated)'!$B$2:$B$53,'Share Values'!AA$11,'Transactions (Dated)'!$C$2:$C$53,"Sell")</f>
        <v>28857</v>
      </c>
      <c r="AB512" s="40">
        <f ca="1">AB511+SUMIFS('Transactions (Dated)'!$E$2:$E$53,'Transactions (Dated)'!$D$2:$D$53,'Share Values'!$X512,'Transactions (Dated)'!$B$2:$B$53,'Share Values'!AB$11,'Transactions (Dated)'!$C$2:$C$53,"Buy")-SUMIFS('Transactions (Dated)'!$E$2:$E$53,'Transactions (Dated)'!$D$2:$D$53,'Share Values'!$X512,'Transactions (Dated)'!$B$2:$B$53,'Share Values'!AB$11,'Transactions (Dated)'!$C$2:$C$53,"Sell")</f>
        <v>1892</v>
      </c>
      <c r="AC512" s="40">
        <f ca="1">AC511+SUMIFS('Transactions (Dated)'!$E$2:$E$53,'Transactions (Dated)'!$D$2:$D$53,'Share Values'!$X512,'Transactions (Dated)'!$B$2:$B$53,'Share Values'!AC$11,'Transactions (Dated)'!$C$2:$C$53,"Buy")-SUMIFS('Transactions (Dated)'!$E$2:$E$53,'Transactions (Dated)'!$D$2:$D$53,'Share Values'!$X512,'Transactions (Dated)'!$B$2:$B$53,'Share Values'!AC$11,'Transactions (Dated)'!$C$2:$C$53,"Sell")</f>
        <v>2348</v>
      </c>
      <c r="AD512" s="40">
        <f ca="1">AD511+SUMIFS('Transactions (Dated)'!$E$2:$E$53,'Transactions (Dated)'!$D$2:$D$53,'Share Values'!$X512,'Transactions (Dated)'!$B$2:$B$53,'Share Values'!AD$11,'Transactions (Dated)'!$C$2:$C$53,"Buy")-SUMIFS('Transactions (Dated)'!$E$2:$E$53,'Transactions (Dated)'!$D$2:$D$53,'Share Values'!$X512,'Transactions (Dated)'!$B$2:$B$53,'Share Values'!AD$11,'Transactions (Dated)'!$C$2:$C$53,"Sell")</f>
        <v>0</v>
      </c>
      <c r="AE512" s="40">
        <f ca="1">AE511+SUMIFS('Transactions (Dated)'!$E$2:$E$53,'Transactions (Dated)'!$D$2:$D$53,'Share Values'!$X512,'Transactions (Dated)'!$B$2:$B$53,'Share Values'!AE$11,'Transactions (Dated)'!$C$2:$C$53,"Buy")-SUMIFS('Transactions (Dated)'!$E$2:$E$53,'Transactions (Dated)'!$D$2:$D$53,'Share Values'!$X512,'Transactions (Dated)'!$B$2:$B$53,'Share Values'!AE$11,'Transactions (Dated)'!$C$2:$C$53,"Sell")</f>
        <v>2900</v>
      </c>
      <c r="AF512" s="40">
        <f ca="1">AF511+SUMIFS('Transactions (Dated)'!$E$2:$E$53,'Transactions (Dated)'!$D$2:$D$53,'Share Values'!$X512,'Transactions (Dated)'!$B$2:$B$53,'Share Values'!AF$11,'Transactions (Dated)'!$C$2:$C$53,"Buy")-SUMIFS('Transactions (Dated)'!$E$2:$E$53,'Transactions (Dated)'!$D$2:$D$53,'Share Values'!$X512,'Transactions (Dated)'!$B$2:$B$53,'Share Values'!AF$11,'Transactions (Dated)'!$C$2:$C$53,"Sell")</f>
        <v>14201</v>
      </c>
      <c r="AG512" s="40">
        <f ca="1">AG511+SUMIFS('Transactions (Dated)'!$E$2:$E$53,'Transactions (Dated)'!$D$2:$D$53,'Share Values'!$X512,'Transactions (Dated)'!$B$2:$B$53,'Share Values'!AG$11,'Transactions (Dated)'!$C$2:$C$53,"Buy")-SUMIFS('Transactions (Dated)'!$E$2:$E$53,'Transactions (Dated)'!$D$2:$D$53,'Share Values'!$X512,'Transactions (Dated)'!$B$2:$B$53,'Share Values'!AG$11,'Transactions (Dated)'!$C$2:$C$53,"Sell")</f>
        <v>6835</v>
      </c>
      <c r="AH512" s="40">
        <f ca="1">AH511+SUMIFS('Transactions (Dated)'!$E$2:$E$53,'Transactions (Dated)'!$D$2:$D$53,'Share Values'!$X512,'Transactions (Dated)'!$B$2:$B$53,'Share Values'!AH$11,'Transactions (Dated)'!$C$2:$C$53,"Buy")-SUMIFS('Transactions (Dated)'!$E$2:$E$53,'Transactions (Dated)'!$D$2:$D$53,'Share Values'!$X512,'Transactions (Dated)'!$B$2:$B$53,'Share Values'!AH$11,'Transactions (Dated)'!$C$2:$C$53,"Sell")</f>
        <v>0</v>
      </c>
      <c r="AI512" s="40">
        <f ca="1">AI511+SUMIFS('Transactions (Dated)'!$E$2:$E$53,'Transactions (Dated)'!$D$2:$D$53,'Share Values'!$X512,'Transactions (Dated)'!$B$2:$B$53,'Share Values'!AI$11,'Transactions (Dated)'!$C$2:$C$53,"Buy")-SUMIFS('Transactions (Dated)'!$E$2:$E$53,'Transactions (Dated)'!$D$2:$D$53,'Share Values'!$X512,'Transactions (Dated)'!$B$2:$B$53,'Share Values'!AI$11,'Transactions (Dated)'!$C$2:$C$53,"Sell")</f>
        <v>0</v>
      </c>
      <c r="AJ512" s="40">
        <f ca="1">AJ511+SUMIFS('Transactions (Dated)'!$E$2:$E$53,'Transactions (Dated)'!$D$2:$D$53,'Share Values'!$X512,'Transactions (Dated)'!$B$2:$B$53,'Share Values'!AJ$11,'Transactions (Dated)'!$C$2:$C$53,"Buy")-SUMIFS('Transactions (Dated)'!$E$2:$E$53,'Transactions (Dated)'!$D$2:$D$53,'Share Values'!$X512,'Transactions (Dated)'!$B$2:$B$53,'Share Values'!AJ$11,'Transactions (Dated)'!$C$2:$C$53,"Sell")</f>
        <v>0</v>
      </c>
      <c r="AK512" s="40">
        <f ca="1">AK511+SUMIFS('Transactions (Dated)'!$E$2:$E$53,'Transactions (Dated)'!$D$2:$D$53,'Share Values'!$X512,'Transactions (Dated)'!$B$2:$B$53,'Share Values'!AK$11,'Transactions (Dated)'!$C$2:$C$53,"Buy")-SUMIFS('Transactions (Dated)'!$E$2:$E$53,'Transactions (Dated)'!$D$2:$D$53,'Share Values'!$X512,'Transactions (Dated)'!$B$2:$B$53,'Share Values'!AK$11,'Transactions (Dated)'!$C$2:$C$53,"Sell")</f>
        <v>0</v>
      </c>
      <c r="AL512" s="40">
        <f ca="1">AL511+SUMIFS('Transactions (Dated)'!$E$2:$E$53,'Transactions (Dated)'!$D$2:$D$53,'Share Values'!$X512,'Transactions (Dated)'!$B$2:$B$53,'Share Values'!AL$11,'Transactions (Dated)'!$C$2:$C$53,"Buy")-SUMIFS('Transactions (Dated)'!$E$2:$E$53,'Transactions (Dated)'!$D$2:$D$53,'Share Values'!$X512,'Transactions (Dated)'!$B$2:$B$53,'Share Values'!AL$11,'Transactions (Dated)'!$C$2:$C$53,"Sell")</f>
        <v>0</v>
      </c>
      <c r="AM512" s="40">
        <f ca="1">AM511+SUMIFS('Transactions (Dated)'!$E$2:$E$53,'Transactions (Dated)'!$D$2:$D$53,'Share Values'!$X512,'Transactions (Dated)'!$B$2:$B$53,'Share Values'!AM$11,'Transactions (Dated)'!$C$2:$C$53,"Buy")-SUMIFS('Transactions (Dated)'!$E$2:$E$53,'Transactions (Dated)'!$D$2:$D$53,'Share Values'!$X512,'Transactions (Dated)'!$B$2:$B$53,'Share Values'!AM$11,'Transactions (Dated)'!$C$2:$C$53,"Sell")</f>
        <v>0</v>
      </c>
      <c r="AN512" s="40">
        <f ca="1">AN511+SUMIFS('Transactions (Dated)'!$E$2:$E$53,'Transactions (Dated)'!$D$2:$D$53,'Share Values'!$X512,'Transactions (Dated)'!$B$2:$B$53,'Share Values'!AN$11,'Transactions (Dated)'!$C$2:$C$53,"Buy")-SUMIFS('Transactions (Dated)'!$E$2:$E$53,'Transactions (Dated)'!$D$2:$D$53,'Share Values'!$X512,'Transactions (Dated)'!$B$2:$B$53,'Share Values'!AN$11,'Transactions (Dated)'!$C$2:$C$53,"Sell")</f>
        <v>0</v>
      </c>
      <c r="AO512" s="40"/>
      <c r="AQ512" s="3">
        <f t="shared" si="193"/>
        <v>42641</v>
      </c>
      <c r="AR512" s="6">
        <f t="shared" ca="1" si="194"/>
        <v>50366.25</v>
      </c>
      <c r="AS512" s="6">
        <f t="shared" ca="1" si="195"/>
        <v>23718.749999999996</v>
      </c>
      <c r="AT512" s="6">
        <f t="shared" ca="1" si="196"/>
        <v>573100.02</v>
      </c>
      <c r="AU512" s="6">
        <f t="shared" ca="1" si="197"/>
        <v>75680</v>
      </c>
      <c r="AV512" s="6">
        <f t="shared" ca="1" si="198"/>
        <v>21061.56</v>
      </c>
      <c r="AW512" s="6">
        <f t="shared" ca="1" si="199"/>
        <v>0</v>
      </c>
      <c r="AX512" s="6">
        <f t="shared" ca="1" si="200"/>
        <v>47415.000000000007</v>
      </c>
      <c r="AY512" s="6">
        <f t="shared" ca="1" si="201"/>
        <v>103667.3</v>
      </c>
      <c r="AZ512" s="6">
        <f t="shared" ca="1" si="202"/>
        <v>70058.75</v>
      </c>
      <c r="BA512" s="6">
        <f t="shared" ca="1" si="203"/>
        <v>0</v>
      </c>
      <c r="BB512" s="6">
        <f t="shared" ca="1" si="204"/>
        <v>0</v>
      </c>
      <c r="BC512" s="6">
        <f t="shared" ca="1" si="205"/>
        <v>0</v>
      </c>
      <c r="BD512" s="6">
        <f t="shared" ca="1" si="206"/>
        <v>0</v>
      </c>
      <c r="BE512" s="6">
        <f t="shared" ca="1" si="207"/>
        <v>0</v>
      </c>
      <c r="BF512" s="6">
        <f t="shared" ca="1" si="214"/>
        <v>0</v>
      </c>
      <c r="BG512" s="6">
        <f t="shared" ca="1" si="215"/>
        <v>0</v>
      </c>
      <c r="BH512" s="6"/>
      <c r="BJ512" s="4">
        <f t="shared" ca="1" si="208"/>
        <v>965067.63000000012</v>
      </c>
      <c r="BL512" s="3">
        <f t="shared" si="209"/>
        <v>42641</v>
      </c>
      <c r="BM512" s="6">
        <f>BM511+SUMIFS('Transactions (Dated)'!G:G,'Transactions (Dated)'!D:D,'Share Values'!AQ512)</f>
        <v>64398.239999999991</v>
      </c>
      <c r="BN512" s="6">
        <f ca="1">BN511+SUMIFS('Transactions (Dated)'!$F:$F,'Transactions (Dated)'!$D:$D,$BL512,'Transactions (Dated)'!$B:$B,BN$11,'Transactions (Dated)'!$C:$C,"Dividend (paid to cash)")*Y512</f>
        <v>0</v>
      </c>
      <c r="BO512" s="6">
        <f ca="1">BO511+SUMIFS('Transactions (Dated)'!$F:$F,'Transactions (Dated)'!$D:$D,$BL512,'Transactions (Dated)'!$B:$B,BO$11,'Transactions (Dated)'!$C:$C,"Dividend (paid to cash)")*Z512</f>
        <v>2421.875</v>
      </c>
      <c r="BP512" s="6">
        <f ca="1">BP511+SUMIFS('Transactions (Dated)'!$F:$F,'Transactions (Dated)'!$D:$D,$BL512,'Transactions (Dated)'!$B:$B,BP$11,'Transactions (Dated)'!$C:$C,"Dividend (paid to cash)")*AA512</f>
        <v>48055.257000000005</v>
      </c>
      <c r="BQ512" s="6">
        <f ca="1">BQ511+SUMIFS('Transactions (Dated)'!$F:$F,'Transactions (Dated)'!$D:$D,$BL512,'Transactions (Dated)'!$B:$B,BQ$11,'Transactions (Dated)'!$C:$C,"Dividend (paid to cash)")*AB512</f>
        <v>482.46000000000004</v>
      </c>
      <c r="BR512" s="6">
        <f ca="1">BR511+SUMIFS('Transactions (Dated)'!$F:$F,'Transactions (Dated)'!$D:$D,$BL512,'Transactions (Dated)'!$B:$B,BR$11,'Transactions (Dated)'!$C:$C,"Dividend (paid to cash)")*AC512</f>
        <v>0</v>
      </c>
      <c r="BS512" s="6">
        <f ca="1">BS511+SUMIFS('Transactions (Dated)'!$F:$F,'Transactions (Dated)'!$D:$D,$BL512,'Transactions (Dated)'!$B:$B,BS$11,'Transactions (Dated)'!$C:$C,"Dividend (paid to cash)")*AD512</f>
        <v>0</v>
      </c>
      <c r="BT512" s="6">
        <f ca="1">BT511+SUMIFS('Transactions (Dated)'!$F:$F,'Transactions (Dated)'!$D:$D,$BL512,'Transactions (Dated)'!$B:$B,BT$11,'Transactions (Dated)'!$C:$C,"Dividend (paid to cash)")*AE512</f>
        <v>2465</v>
      </c>
      <c r="BU512" s="6">
        <f ca="1">BU511+SUMIFS('Transactions (Dated)'!$F:$F,'Transactions (Dated)'!$D:$D,$BL512,'Transactions (Dated)'!$B:$B,BU$11,'Transactions (Dated)'!$C:$C,"Dividend (paid to cash)")*AF512</f>
        <v>0</v>
      </c>
      <c r="BV512" s="6">
        <f ca="1">BV511+SUMIFS('Transactions (Dated)'!$F:$F,'Transactions (Dated)'!$D:$D,$BL512,'Transactions (Dated)'!$B:$B,BV$11,'Transactions (Dated)'!$C:$C,"Dividend (paid to cash)")*AG512</f>
        <v>0</v>
      </c>
      <c r="BW512" s="6">
        <f ca="1">BW511+SUMIFS('Transactions (Dated)'!$F:$F,'Transactions (Dated)'!$D:$D,$BL512,'Transactions (Dated)'!$B:$B,BW$11,'Transactions (Dated)'!$C:$C,"Dividend (paid to cash)")*AH512</f>
        <v>0</v>
      </c>
      <c r="BX512" s="6">
        <f ca="1">BX511+SUMIFS('Transactions (Dated)'!$F:$F,'Transactions (Dated)'!$D:$D,$BL512,'Transactions (Dated)'!$B:$B,BX$11,'Transactions (Dated)'!$C:$C,"Dividend (paid to cash)")*AI512</f>
        <v>0</v>
      </c>
      <c r="BY512" s="6">
        <f ca="1">BY511+SUMIFS('Transactions (Dated)'!$F:$F,'Transactions (Dated)'!$D:$D,$BL512,'Transactions (Dated)'!$B:$B,BY$11,'Transactions (Dated)'!$C:$C,"Dividend (paid to cash)")*AJ512</f>
        <v>0</v>
      </c>
      <c r="BZ512" s="6">
        <f ca="1">BZ511+SUMIFS('Transactions (Dated)'!$F:$F,'Transactions (Dated)'!$D:$D,$BL512,'Transactions (Dated)'!$B:$B,BZ$11,'Transactions (Dated)'!$C:$C,"Dividend (paid to cash)")*AK512</f>
        <v>0</v>
      </c>
      <c r="CA512" s="6">
        <f ca="1">CA511+SUMIFS('Transactions (Dated)'!$F:$F,'Transactions (Dated)'!$D:$D,$BL512,'Transactions (Dated)'!$B:$B,CA$11,'Transactions (Dated)'!$C:$C,"Dividend (paid to cash)")*AL512</f>
        <v>0</v>
      </c>
      <c r="CB512" s="6">
        <v>0</v>
      </c>
      <c r="CC512" s="6">
        <v>0</v>
      </c>
      <c r="CD512" s="6"/>
      <c r="CF512" s="6">
        <f t="shared" ca="1" si="216"/>
        <v>117822.83200000001</v>
      </c>
      <c r="CH512" s="3">
        <f t="shared" si="217"/>
        <v>42641</v>
      </c>
      <c r="CI512" s="4">
        <f t="shared" ca="1" si="210"/>
        <v>965067.63000000012</v>
      </c>
      <c r="CJ512" s="4">
        <f t="shared" ca="1" si="211"/>
        <v>117822.83200000001</v>
      </c>
      <c r="CL512" s="4">
        <f t="shared" ca="1" si="212"/>
        <v>1082890.4620000001</v>
      </c>
    </row>
    <row r="513" spans="2:90" x14ac:dyDescent="0.15">
      <c r="B513" s="3">
        <f t="shared" si="213"/>
        <v>42642</v>
      </c>
      <c r="C513" s="2">
        <v>14754.6</v>
      </c>
      <c r="E513" s="70">
        <v>42642</v>
      </c>
      <c r="F513" s="69">
        <v>10.44</v>
      </c>
      <c r="G513" s="69">
        <v>2.57</v>
      </c>
      <c r="H513" s="69">
        <v>19.87</v>
      </c>
      <c r="I513" s="69">
        <v>40.15</v>
      </c>
      <c r="J513" s="69">
        <v>8.8000000000000007</v>
      </c>
      <c r="K513" s="69">
        <v>14.71</v>
      </c>
      <c r="L513" s="69">
        <v>15.97</v>
      </c>
      <c r="M513" s="69">
        <v>7.54</v>
      </c>
      <c r="N513" s="69">
        <v>10.39</v>
      </c>
      <c r="O513" s="69">
        <v>11.316700000000001</v>
      </c>
      <c r="P513" s="69">
        <v>22.45</v>
      </c>
      <c r="Q513" s="69">
        <v>1.25</v>
      </c>
      <c r="R513" s="69">
        <v>4.8899999999999997</v>
      </c>
      <c r="S513" s="69">
        <v>42.31</v>
      </c>
      <c r="T513" s="69"/>
      <c r="U513">
        <v>42.31</v>
      </c>
      <c r="V513" s="4"/>
      <c r="X513" s="3">
        <f t="shared" si="192"/>
        <v>42642</v>
      </c>
      <c r="Y513" s="40">
        <f ca="1">Y512+SUMIFS('Transactions (Dated)'!$E$2:$E$53,'Transactions (Dated)'!$D$2:$D$53,'Share Values'!$X513,'Transactions (Dated)'!$B$2:$B$53,'Share Values'!Y$11,'Transactions (Dated)'!$C$2:$C$53,"Buy")-SUMIFS('Transactions (Dated)'!$E$2:$E$53,'Transactions (Dated)'!$D$2:$D$53,'Share Values'!$X513,'Transactions (Dated)'!$B$2:$B$53,'Share Values'!Y$11,'Transactions (Dated)'!$C$2:$C$53,"Sell")</f>
        <v>4625</v>
      </c>
      <c r="Z513" s="40">
        <f ca="1">Z512+SUMIFS('Transactions (Dated)'!$E$2:$E$53,'Transactions (Dated)'!$D$2:$D$53,'Share Values'!$X513,'Transactions (Dated)'!$B$2:$B$53,'Share Values'!Z$11,'Transactions (Dated)'!$C$2:$C$53,"Buy")-SUMIFS('Transactions (Dated)'!$E$2:$E$53,'Transactions (Dated)'!$D$2:$D$53,'Share Values'!$X513,'Transactions (Dated)'!$B$2:$B$53,'Share Values'!Z$11,'Transactions (Dated)'!$C$2:$C$53,"Sell")</f>
        <v>9375</v>
      </c>
      <c r="AA513" s="40">
        <f ca="1">AA512+SUMIFS('Transactions (Dated)'!$E$2:$E$53,'Transactions (Dated)'!$D$2:$D$53,'Share Values'!$X513,'Transactions (Dated)'!$B$2:$B$53,'Share Values'!AA$11,'Transactions (Dated)'!$C$2:$C$53,"Buy")-SUMIFS('Transactions (Dated)'!$E$2:$E$53,'Transactions (Dated)'!$D$2:$D$53,'Share Values'!$X513,'Transactions (Dated)'!$B$2:$B$53,'Share Values'!AA$11,'Transactions (Dated)'!$C$2:$C$53,"Sell")</f>
        <v>28857</v>
      </c>
      <c r="AB513" s="40">
        <f ca="1">AB512+SUMIFS('Transactions (Dated)'!$E$2:$E$53,'Transactions (Dated)'!$D$2:$D$53,'Share Values'!$X513,'Transactions (Dated)'!$B$2:$B$53,'Share Values'!AB$11,'Transactions (Dated)'!$C$2:$C$53,"Buy")-SUMIFS('Transactions (Dated)'!$E$2:$E$53,'Transactions (Dated)'!$D$2:$D$53,'Share Values'!$X513,'Transactions (Dated)'!$B$2:$B$53,'Share Values'!AB$11,'Transactions (Dated)'!$C$2:$C$53,"Sell")</f>
        <v>1892</v>
      </c>
      <c r="AC513" s="40">
        <f ca="1">AC512+SUMIFS('Transactions (Dated)'!$E$2:$E$53,'Transactions (Dated)'!$D$2:$D$53,'Share Values'!$X513,'Transactions (Dated)'!$B$2:$B$53,'Share Values'!AC$11,'Transactions (Dated)'!$C$2:$C$53,"Buy")-SUMIFS('Transactions (Dated)'!$E$2:$E$53,'Transactions (Dated)'!$D$2:$D$53,'Share Values'!$X513,'Transactions (Dated)'!$B$2:$B$53,'Share Values'!AC$11,'Transactions (Dated)'!$C$2:$C$53,"Sell")</f>
        <v>2348</v>
      </c>
      <c r="AD513" s="40">
        <f ca="1">AD512+SUMIFS('Transactions (Dated)'!$E$2:$E$53,'Transactions (Dated)'!$D$2:$D$53,'Share Values'!$X513,'Transactions (Dated)'!$B$2:$B$53,'Share Values'!AD$11,'Transactions (Dated)'!$C$2:$C$53,"Buy")-SUMIFS('Transactions (Dated)'!$E$2:$E$53,'Transactions (Dated)'!$D$2:$D$53,'Share Values'!$X513,'Transactions (Dated)'!$B$2:$B$53,'Share Values'!AD$11,'Transactions (Dated)'!$C$2:$C$53,"Sell")</f>
        <v>0</v>
      </c>
      <c r="AE513" s="40">
        <f ca="1">AE512+SUMIFS('Transactions (Dated)'!$E$2:$E$53,'Transactions (Dated)'!$D$2:$D$53,'Share Values'!$X513,'Transactions (Dated)'!$B$2:$B$53,'Share Values'!AE$11,'Transactions (Dated)'!$C$2:$C$53,"Buy")-SUMIFS('Transactions (Dated)'!$E$2:$E$53,'Transactions (Dated)'!$D$2:$D$53,'Share Values'!$X513,'Transactions (Dated)'!$B$2:$B$53,'Share Values'!AE$11,'Transactions (Dated)'!$C$2:$C$53,"Sell")</f>
        <v>2900</v>
      </c>
      <c r="AF513" s="40">
        <f ca="1">AF512+SUMIFS('Transactions (Dated)'!$E$2:$E$53,'Transactions (Dated)'!$D$2:$D$53,'Share Values'!$X513,'Transactions (Dated)'!$B$2:$B$53,'Share Values'!AF$11,'Transactions (Dated)'!$C$2:$C$53,"Buy")-SUMIFS('Transactions (Dated)'!$E$2:$E$53,'Transactions (Dated)'!$D$2:$D$53,'Share Values'!$X513,'Transactions (Dated)'!$B$2:$B$53,'Share Values'!AF$11,'Transactions (Dated)'!$C$2:$C$53,"Sell")</f>
        <v>14201</v>
      </c>
      <c r="AG513" s="40">
        <f ca="1">AG512+SUMIFS('Transactions (Dated)'!$E$2:$E$53,'Transactions (Dated)'!$D$2:$D$53,'Share Values'!$X513,'Transactions (Dated)'!$B$2:$B$53,'Share Values'!AG$11,'Transactions (Dated)'!$C$2:$C$53,"Buy")-SUMIFS('Transactions (Dated)'!$E$2:$E$53,'Transactions (Dated)'!$D$2:$D$53,'Share Values'!$X513,'Transactions (Dated)'!$B$2:$B$53,'Share Values'!AG$11,'Transactions (Dated)'!$C$2:$C$53,"Sell")</f>
        <v>6835</v>
      </c>
      <c r="AH513" s="40">
        <f ca="1">AH512+SUMIFS('Transactions (Dated)'!$E$2:$E$53,'Transactions (Dated)'!$D$2:$D$53,'Share Values'!$X513,'Transactions (Dated)'!$B$2:$B$53,'Share Values'!AH$11,'Transactions (Dated)'!$C$2:$C$53,"Buy")-SUMIFS('Transactions (Dated)'!$E$2:$E$53,'Transactions (Dated)'!$D$2:$D$53,'Share Values'!$X513,'Transactions (Dated)'!$B$2:$B$53,'Share Values'!AH$11,'Transactions (Dated)'!$C$2:$C$53,"Sell")</f>
        <v>0</v>
      </c>
      <c r="AI513" s="40">
        <f ca="1">AI512+SUMIFS('Transactions (Dated)'!$E$2:$E$53,'Transactions (Dated)'!$D$2:$D$53,'Share Values'!$X513,'Transactions (Dated)'!$B$2:$B$53,'Share Values'!AI$11,'Transactions (Dated)'!$C$2:$C$53,"Buy")-SUMIFS('Transactions (Dated)'!$E$2:$E$53,'Transactions (Dated)'!$D$2:$D$53,'Share Values'!$X513,'Transactions (Dated)'!$B$2:$B$53,'Share Values'!AI$11,'Transactions (Dated)'!$C$2:$C$53,"Sell")</f>
        <v>0</v>
      </c>
      <c r="AJ513" s="40">
        <f ca="1">AJ512+SUMIFS('Transactions (Dated)'!$E$2:$E$53,'Transactions (Dated)'!$D$2:$D$53,'Share Values'!$X513,'Transactions (Dated)'!$B$2:$B$53,'Share Values'!AJ$11,'Transactions (Dated)'!$C$2:$C$53,"Buy")-SUMIFS('Transactions (Dated)'!$E$2:$E$53,'Transactions (Dated)'!$D$2:$D$53,'Share Values'!$X513,'Transactions (Dated)'!$B$2:$B$53,'Share Values'!AJ$11,'Transactions (Dated)'!$C$2:$C$53,"Sell")</f>
        <v>0</v>
      </c>
      <c r="AK513" s="40">
        <f ca="1">AK512+SUMIFS('Transactions (Dated)'!$E$2:$E$53,'Transactions (Dated)'!$D$2:$D$53,'Share Values'!$X513,'Transactions (Dated)'!$B$2:$B$53,'Share Values'!AK$11,'Transactions (Dated)'!$C$2:$C$53,"Buy")-SUMIFS('Transactions (Dated)'!$E$2:$E$53,'Transactions (Dated)'!$D$2:$D$53,'Share Values'!$X513,'Transactions (Dated)'!$B$2:$B$53,'Share Values'!AK$11,'Transactions (Dated)'!$C$2:$C$53,"Sell")</f>
        <v>0</v>
      </c>
      <c r="AL513" s="40">
        <f ca="1">AL512+SUMIFS('Transactions (Dated)'!$E$2:$E$53,'Transactions (Dated)'!$D$2:$D$53,'Share Values'!$X513,'Transactions (Dated)'!$B$2:$B$53,'Share Values'!AL$11,'Transactions (Dated)'!$C$2:$C$53,"Buy")-SUMIFS('Transactions (Dated)'!$E$2:$E$53,'Transactions (Dated)'!$D$2:$D$53,'Share Values'!$X513,'Transactions (Dated)'!$B$2:$B$53,'Share Values'!AL$11,'Transactions (Dated)'!$C$2:$C$53,"Sell")</f>
        <v>0</v>
      </c>
      <c r="AM513" s="40">
        <f ca="1">AM512+SUMIFS('Transactions (Dated)'!$E$2:$E$53,'Transactions (Dated)'!$D$2:$D$53,'Share Values'!$X513,'Transactions (Dated)'!$B$2:$B$53,'Share Values'!AM$11,'Transactions (Dated)'!$C$2:$C$53,"Buy")-SUMIFS('Transactions (Dated)'!$E$2:$E$53,'Transactions (Dated)'!$D$2:$D$53,'Share Values'!$X513,'Transactions (Dated)'!$B$2:$B$53,'Share Values'!AM$11,'Transactions (Dated)'!$C$2:$C$53,"Sell")</f>
        <v>0</v>
      </c>
      <c r="AN513" s="40">
        <f ca="1">AN512+SUMIFS('Transactions (Dated)'!$E$2:$E$53,'Transactions (Dated)'!$D$2:$D$53,'Share Values'!$X513,'Transactions (Dated)'!$B$2:$B$53,'Share Values'!AN$11,'Transactions (Dated)'!$C$2:$C$53,"Buy")-SUMIFS('Transactions (Dated)'!$E$2:$E$53,'Transactions (Dated)'!$D$2:$D$53,'Share Values'!$X513,'Transactions (Dated)'!$B$2:$B$53,'Share Values'!AN$11,'Transactions (Dated)'!$C$2:$C$53,"Sell")</f>
        <v>0</v>
      </c>
      <c r="AO513" s="40"/>
      <c r="AQ513" s="3">
        <f t="shared" si="193"/>
        <v>42642</v>
      </c>
      <c r="AR513" s="6">
        <f t="shared" ca="1" si="194"/>
        <v>48285</v>
      </c>
      <c r="AS513" s="6">
        <f t="shared" ca="1" si="195"/>
        <v>24093.75</v>
      </c>
      <c r="AT513" s="6">
        <f t="shared" ca="1" si="196"/>
        <v>573388.59000000008</v>
      </c>
      <c r="AU513" s="6">
        <f t="shared" ca="1" si="197"/>
        <v>75963.8</v>
      </c>
      <c r="AV513" s="6">
        <f t="shared" ca="1" si="198"/>
        <v>20662.400000000001</v>
      </c>
      <c r="AW513" s="6">
        <f t="shared" ca="1" si="199"/>
        <v>0</v>
      </c>
      <c r="AX513" s="6">
        <f t="shared" ca="1" si="200"/>
        <v>46313</v>
      </c>
      <c r="AY513" s="6">
        <f t="shared" ca="1" si="201"/>
        <v>107075.54</v>
      </c>
      <c r="AZ513" s="6">
        <f t="shared" ca="1" si="202"/>
        <v>71015.650000000009</v>
      </c>
      <c r="BA513" s="6">
        <f t="shared" ca="1" si="203"/>
        <v>0</v>
      </c>
      <c r="BB513" s="6">
        <f t="shared" ca="1" si="204"/>
        <v>0</v>
      </c>
      <c r="BC513" s="6">
        <f t="shared" ca="1" si="205"/>
        <v>0</v>
      </c>
      <c r="BD513" s="6">
        <f t="shared" ca="1" si="206"/>
        <v>0</v>
      </c>
      <c r="BE513" s="6">
        <f t="shared" ca="1" si="207"/>
        <v>0</v>
      </c>
      <c r="BF513" s="6">
        <f t="shared" ca="1" si="214"/>
        <v>0</v>
      </c>
      <c r="BG513" s="6">
        <f t="shared" ca="1" si="215"/>
        <v>0</v>
      </c>
      <c r="BH513" s="6"/>
      <c r="BJ513" s="4">
        <f t="shared" ca="1" si="208"/>
        <v>966797.73000000021</v>
      </c>
      <c r="BL513" s="3">
        <f t="shared" si="209"/>
        <v>42642</v>
      </c>
      <c r="BM513" s="6">
        <f>BM512+SUMIFS('Transactions (Dated)'!G:G,'Transactions (Dated)'!D:D,'Share Values'!AQ513)</f>
        <v>64398.239999999991</v>
      </c>
      <c r="BN513" s="6">
        <f ca="1">BN512+SUMIFS('Transactions (Dated)'!$F:$F,'Transactions (Dated)'!$D:$D,$BL513,'Transactions (Dated)'!$B:$B,BN$11,'Transactions (Dated)'!$C:$C,"Dividend (paid to cash)")*Y513</f>
        <v>0</v>
      </c>
      <c r="BO513" s="6">
        <f ca="1">BO512+SUMIFS('Transactions (Dated)'!$F:$F,'Transactions (Dated)'!$D:$D,$BL513,'Transactions (Dated)'!$B:$B,BO$11,'Transactions (Dated)'!$C:$C,"Dividend (paid to cash)")*Z513</f>
        <v>2421.875</v>
      </c>
      <c r="BP513" s="6">
        <f ca="1">BP512+SUMIFS('Transactions (Dated)'!$F:$F,'Transactions (Dated)'!$D:$D,$BL513,'Transactions (Dated)'!$B:$B,BP$11,'Transactions (Dated)'!$C:$C,"Dividend (paid to cash)")*AA513</f>
        <v>48055.257000000005</v>
      </c>
      <c r="BQ513" s="6">
        <f ca="1">BQ512+SUMIFS('Transactions (Dated)'!$F:$F,'Transactions (Dated)'!$D:$D,$BL513,'Transactions (Dated)'!$B:$B,BQ$11,'Transactions (Dated)'!$C:$C,"Dividend (paid to cash)")*AB513</f>
        <v>482.46000000000004</v>
      </c>
      <c r="BR513" s="6">
        <f ca="1">BR512+SUMIFS('Transactions (Dated)'!$F:$F,'Transactions (Dated)'!$D:$D,$BL513,'Transactions (Dated)'!$B:$B,BR$11,'Transactions (Dated)'!$C:$C,"Dividend (paid to cash)")*AC513</f>
        <v>0</v>
      </c>
      <c r="BS513" s="6">
        <f ca="1">BS512+SUMIFS('Transactions (Dated)'!$F:$F,'Transactions (Dated)'!$D:$D,$BL513,'Transactions (Dated)'!$B:$B,BS$11,'Transactions (Dated)'!$C:$C,"Dividend (paid to cash)")*AD513</f>
        <v>0</v>
      </c>
      <c r="BT513" s="6">
        <f ca="1">BT512+SUMIFS('Transactions (Dated)'!$F:$F,'Transactions (Dated)'!$D:$D,$BL513,'Transactions (Dated)'!$B:$B,BT$11,'Transactions (Dated)'!$C:$C,"Dividend (paid to cash)")*AE513</f>
        <v>2465</v>
      </c>
      <c r="BU513" s="6">
        <f ca="1">BU512+SUMIFS('Transactions (Dated)'!$F:$F,'Transactions (Dated)'!$D:$D,$BL513,'Transactions (Dated)'!$B:$B,BU$11,'Transactions (Dated)'!$C:$C,"Dividend (paid to cash)")*AF513</f>
        <v>0</v>
      </c>
      <c r="BV513" s="6">
        <f ca="1">BV512+SUMIFS('Transactions (Dated)'!$F:$F,'Transactions (Dated)'!$D:$D,$BL513,'Transactions (Dated)'!$B:$B,BV$11,'Transactions (Dated)'!$C:$C,"Dividend (paid to cash)")*AG513</f>
        <v>0</v>
      </c>
      <c r="BW513" s="6">
        <f ca="1">BW512+SUMIFS('Transactions (Dated)'!$F:$F,'Transactions (Dated)'!$D:$D,$BL513,'Transactions (Dated)'!$B:$B,BW$11,'Transactions (Dated)'!$C:$C,"Dividend (paid to cash)")*AH513</f>
        <v>0</v>
      </c>
      <c r="BX513" s="6">
        <f ca="1">BX512+SUMIFS('Transactions (Dated)'!$F:$F,'Transactions (Dated)'!$D:$D,$BL513,'Transactions (Dated)'!$B:$B,BX$11,'Transactions (Dated)'!$C:$C,"Dividend (paid to cash)")*AI513</f>
        <v>0</v>
      </c>
      <c r="BY513" s="6">
        <f ca="1">BY512+SUMIFS('Transactions (Dated)'!$F:$F,'Transactions (Dated)'!$D:$D,$BL513,'Transactions (Dated)'!$B:$B,BY$11,'Transactions (Dated)'!$C:$C,"Dividend (paid to cash)")*AJ513</f>
        <v>0</v>
      </c>
      <c r="BZ513" s="6">
        <f ca="1">BZ512+SUMIFS('Transactions (Dated)'!$F:$F,'Transactions (Dated)'!$D:$D,$BL513,'Transactions (Dated)'!$B:$B,BZ$11,'Transactions (Dated)'!$C:$C,"Dividend (paid to cash)")*AK513</f>
        <v>0</v>
      </c>
      <c r="CA513" s="6">
        <f ca="1">CA512+SUMIFS('Transactions (Dated)'!$F:$F,'Transactions (Dated)'!$D:$D,$BL513,'Transactions (Dated)'!$B:$B,CA$11,'Transactions (Dated)'!$C:$C,"Dividend (paid to cash)")*AL513</f>
        <v>0</v>
      </c>
      <c r="CB513" s="6">
        <v>0</v>
      </c>
      <c r="CC513" s="6">
        <v>0</v>
      </c>
      <c r="CD513" s="6"/>
      <c r="CF513" s="6">
        <f t="shared" ca="1" si="216"/>
        <v>117822.83200000001</v>
      </c>
      <c r="CH513" s="3">
        <f t="shared" si="217"/>
        <v>42642</v>
      </c>
      <c r="CI513" s="4">
        <f t="shared" ca="1" si="210"/>
        <v>966797.73000000021</v>
      </c>
      <c r="CJ513" s="4">
        <f t="shared" ca="1" si="211"/>
        <v>117822.83200000001</v>
      </c>
      <c r="CL513" s="4">
        <f t="shared" ca="1" si="212"/>
        <v>1084620.5620000002</v>
      </c>
    </row>
    <row r="514" spans="2:90" x14ac:dyDescent="0.15">
      <c r="B514" s="3">
        <f t="shared" si="213"/>
        <v>42643</v>
      </c>
      <c r="C514" s="2">
        <v>14725.9</v>
      </c>
      <c r="E514" s="70">
        <v>42643</v>
      </c>
      <c r="F514" s="69">
        <v>10.46</v>
      </c>
      <c r="G514" s="69">
        <v>2.6</v>
      </c>
      <c r="H514" s="69">
        <v>19.86</v>
      </c>
      <c r="I514" s="69">
        <v>39.869999999999997</v>
      </c>
      <c r="J514" s="69">
        <v>8.69</v>
      </c>
      <c r="K514" s="69">
        <v>14.73</v>
      </c>
      <c r="L514" s="69">
        <v>15.94</v>
      </c>
      <c r="M514" s="69">
        <v>7.54</v>
      </c>
      <c r="N514" s="69">
        <v>10.18</v>
      </c>
      <c r="O514" s="69">
        <v>11.316700000000001</v>
      </c>
      <c r="P514" s="69">
        <v>22.38</v>
      </c>
      <c r="Q514" s="69">
        <v>1.24</v>
      </c>
      <c r="R514" s="69">
        <v>5.19</v>
      </c>
      <c r="S514" s="69">
        <v>42.19</v>
      </c>
      <c r="T514" s="69"/>
      <c r="U514">
        <v>42.19</v>
      </c>
      <c r="V514" s="4"/>
      <c r="X514" s="3">
        <f t="shared" si="192"/>
        <v>42643</v>
      </c>
      <c r="Y514" s="40">
        <f ca="1">Y513+SUMIFS('Transactions (Dated)'!$E$2:$E$53,'Transactions (Dated)'!$D$2:$D$53,'Share Values'!$X514,'Transactions (Dated)'!$B$2:$B$53,'Share Values'!Y$11,'Transactions (Dated)'!$C$2:$C$53,"Buy")-SUMIFS('Transactions (Dated)'!$E$2:$E$53,'Transactions (Dated)'!$D$2:$D$53,'Share Values'!$X514,'Transactions (Dated)'!$B$2:$B$53,'Share Values'!Y$11,'Transactions (Dated)'!$C$2:$C$53,"Sell")</f>
        <v>4625</v>
      </c>
      <c r="Z514" s="40">
        <f ca="1">Z513+SUMIFS('Transactions (Dated)'!$E$2:$E$53,'Transactions (Dated)'!$D$2:$D$53,'Share Values'!$X514,'Transactions (Dated)'!$B$2:$B$53,'Share Values'!Z$11,'Transactions (Dated)'!$C$2:$C$53,"Buy")-SUMIFS('Transactions (Dated)'!$E$2:$E$53,'Transactions (Dated)'!$D$2:$D$53,'Share Values'!$X514,'Transactions (Dated)'!$B$2:$B$53,'Share Values'!Z$11,'Transactions (Dated)'!$C$2:$C$53,"Sell")</f>
        <v>9375</v>
      </c>
      <c r="AA514" s="40">
        <f ca="1">AA513+SUMIFS('Transactions (Dated)'!$E$2:$E$53,'Transactions (Dated)'!$D$2:$D$53,'Share Values'!$X514,'Transactions (Dated)'!$B$2:$B$53,'Share Values'!AA$11,'Transactions (Dated)'!$C$2:$C$53,"Buy")-SUMIFS('Transactions (Dated)'!$E$2:$E$53,'Transactions (Dated)'!$D$2:$D$53,'Share Values'!$X514,'Transactions (Dated)'!$B$2:$B$53,'Share Values'!AA$11,'Transactions (Dated)'!$C$2:$C$53,"Sell")</f>
        <v>28857</v>
      </c>
      <c r="AB514" s="40">
        <f ca="1">AB513+SUMIFS('Transactions (Dated)'!$E$2:$E$53,'Transactions (Dated)'!$D$2:$D$53,'Share Values'!$X514,'Transactions (Dated)'!$B$2:$B$53,'Share Values'!AB$11,'Transactions (Dated)'!$C$2:$C$53,"Buy")-SUMIFS('Transactions (Dated)'!$E$2:$E$53,'Transactions (Dated)'!$D$2:$D$53,'Share Values'!$X514,'Transactions (Dated)'!$B$2:$B$53,'Share Values'!AB$11,'Transactions (Dated)'!$C$2:$C$53,"Sell")</f>
        <v>1892</v>
      </c>
      <c r="AC514" s="40">
        <f ca="1">AC513+SUMIFS('Transactions (Dated)'!$E$2:$E$53,'Transactions (Dated)'!$D$2:$D$53,'Share Values'!$X514,'Transactions (Dated)'!$B$2:$B$53,'Share Values'!AC$11,'Transactions (Dated)'!$C$2:$C$53,"Buy")-SUMIFS('Transactions (Dated)'!$E$2:$E$53,'Transactions (Dated)'!$D$2:$D$53,'Share Values'!$X514,'Transactions (Dated)'!$B$2:$B$53,'Share Values'!AC$11,'Transactions (Dated)'!$C$2:$C$53,"Sell")</f>
        <v>2348</v>
      </c>
      <c r="AD514" s="40">
        <f ca="1">AD513+SUMIFS('Transactions (Dated)'!$E$2:$E$53,'Transactions (Dated)'!$D$2:$D$53,'Share Values'!$X514,'Transactions (Dated)'!$B$2:$B$53,'Share Values'!AD$11,'Transactions (Dated)'!$C$2:$C$53,"Buy")-SUMIFS('Transactions (Dated)'!$E$2:$E$53,'Transactions (Dated)'!$D$2:$D$53,'Share Values'!$X514,'Transactions (Dated)'!$B$2:$B$53,'Share Values'!AD$11,'Transactions (Dated)'!$C$2:$C$53,"Sell")</f>
        <v>0</v>
      </c>
      <c r="AE514" s="40">
        <f ca="1">AE513+SUMIFS('Transactions (Dated)'!$E$2:$E$53,'Transactions (Dated)'!$D$2:$D$53,'Share Values'!$X514,'Transactions (Dated)'!$B$2:$B$53,'Share Values'!AE$11,'Transactions (Dated)'!$C$2:$C$53,"Buy")-SUMIFS('Transactions (Dated)'!$E$2:$E$53,'Transactions (Dated)'!$D$2:$D$53,'Share Values'!$X514,'Transactions (Dated)'!$B$2:$B$53,'Share Values'!AE$11,'Transactions (Dated)'!$C$2:$C$53,"Sell")</f>
        <v>2900</v>
      </c>
      <c r="AF514" s="40">
        <f ca="1">AF513+SUMIFS('Transactions (Dated)'!$E$2:$E$53,'Transactions (Dated)'!$D$2:$D$53,'Share Values'!$X514,'Transactions (Dated)'!$B$2:$B$53,'Share Values'!AF$11,'Transactions (Dated)'!$C$2:$C$53,"Buy")-SUMIFS('Transactions (Dated)'!$E$2:$E$53,'Transactions (Dated)'!$D$2:$D$53,'Share Values'!$X514,'Transactions (Dated)'!$B$2:$B$53,'Share Values'!AF$11,'Transactions (Dated)'!$C$2:$C$53,"Sell")</f>
        <v>14201</v>
      </c>
      <c r="AG514" s="40">
        <f ca="1">AG513+SUMIFS('Transactions (Dated)'!$E$2:$E$53,'Transactions (Dated)'!$D$2:$D$53,'Share Values'!$X514,'Transactions (Dated)'!$B$2:$B$53,'Share Values'!AG$11,'Transactions (Dated)'!$C$2:$C$53,"Buy")-SUMIFS('Transactions (Dated)'!$E$2:$E$53,'Transactions (Dated)'!$D$2:$D$53,'Share Values'!$X514,'Transactions (Dated)'!$B$2:$B$53,'Share Values'!AG$11,'Transactions (Dated)'!$C$2:$C$53,"Sell")</f>
        <v>6835</v>
      </c>
      <c r="AH514" s="40">
        <f ca="1">AH513+SUMIFS('Transactions (Dated)'!$E$2:$E$53,'Transactions (Dated)'!$D$2:$D$53,'Share Values'!$X514,'Transactions (Dated)'!$B$2:$B$53,'Share Values'!AH$11,'Transactions (Dated)'!$C$2:$C$53,"Buy")-SUMIFS('Transactions (Dated)'!$E$2:$E$53,'Transactions (Dated)'!$D$2:$D$53,'Share Values'!$X514,'Transactions (Dated)'!$B$2:$B$53,'Share Values'!AH$11,'Transactions (Dated)'!$C$2:$C$53,"Sell")</f>
        <v>0</v>
      </c>
      <c r="AI514" s="40">
        <f ca="1">AI513+SUMIFS('Transactions (Dated)'!$E$2:$E$53,'Transactions (Dated)'!$D$2:$D$53,'Share Values'!$X514,'Transactions (Dated)'!$B$2:$B$53,'Share Values'!AI$11,'Transactions (Dated)'!$C$2:$C$53,"Buy")-SUMIFS('Transactions (Dated)'!$E$2:$E$53,'Transactions (Dated)'!$D$2:$D$53,'Share Values'!$X514,'Transactions (Dated)'!$B$2:$B$53,'Share Values'!AI$11,'Transactions (Dated)'!$C$2:$C$53,"Sell")</f>
        <v>0</v>
      </c>
      <c r="AJ514" s="40">
        <f ca="1">AJ513+SUMIFS('Transactions (Dated)'!$E$2:$E$53,'Transactions (Dated)'!$D$2:$D$53,'Share Values'!$X514,'Transactions (Dated)'!$B$2:$B$53,'Share Values'!AJ$11,'Transactions (Dated)'!$C$2:$C$53,"Buy")-SUMIFS('Transactions (Dated)'!$E$2:$E$53,'Transactions (Dated)'!$D$2:$D$53,'Share Values'!$X514,'Transactions (Dated)'!$B$2:$B$53,'Share Values'!AJ$11,'Transactions (Dated)'!$C$2:$C$53,"Sell")</f>
        <v>0</v>
      </c>
      <c r="AK514" s="40">
        <f ca="1">AK513+SUMIFS('Transactions (Dated)'!$E$2:$E$53,'Transactions (Dated)'!$D$2:$D$53,'Share Values'!$X514,'Transactions (Dated)'!$B$2:$B$53,'Share Values'!AK$11,'Transactions (Dated)'!$C$2:$C$53,"Buy")-SUMIFS('Transactions (Dated)'!$E$2:$E$53,'Transactions (Dated)'!$D$2:$D$53,'Share Values'!$X514,'Transactions (Dated)'!$B$2:$B$53,'Share Values'!AK$11,'Transactions (Dated)'!$C$2:$C$53,"Sell")</f>
        <v>0</v>
      </c>
      <c r="AL514" s="40">
        <f ca="1">AL513+SUMIFS('Transactions (Dated)'!$E$2:$E$53,'Transactions (Dated)'!$D$2:$D$53,'Share Values'!$X514,'Transactions (Dated)'!$B$2:$B$53,'Share Values'!AL$11,'Transactions (Dated)'!$C$2:$C$53,"Buy")-SUMIFS('Transactions (Dated)'!$E$2:$E$53,'Transactions (Dated)'!$D$2:$D$53,'Share Values'!$X514,'Transactions (Dated)'!$B$2:$B$53,'Share Values'!AL$11,'Transactions (Dated)'!$C$2:$C$53,"Sell")</f>
        <v>0</v>
      </c>
      <c r="AM514" s="40">
        <f ca="1">AM513+SUMIFS('Transactions (Dated)'!$E$2:$E$53,'Transactions (Dated)'!$D$2:$D$53,'Share Values'!$X514,'Transactions (Dated)'!$B$2:$B$53,'Share Values'!AM$11,'Transactions (Dated)'!$C$2:$C$53,"Buy")-SUMIFS('Transactions (Dated)'!$E$2:$E$53,'Transactions (Dated)'!$D$2:$D$53,'Share Values'!$X514,'Transactions (Dated)'!$B$2:$B$53,'Share Values'!AM$11,'Transactions (Dated)'!$C$2:$C$53,"Sell")</f>
        <v>0</v>
      </c>
      <c r="AN514" s="40">
        <f ca="1">AN513+SUMIFS('Transactions (Dated)'!$E$2:$E$53,'Transactions (Dated)'!$D$2:$D$53,'Share Values'!$X514,'Transactions (Dated)'!$B$2:$B$53,'Share Values'!AN$11,'Transactions (Dated)'!$C$2:$C$53,"Buy")-SUMIFS('Transactions (Dated)'!$E$2:$E$53,'Transactions (Dated)'!$D$2:$D$53,'Share Values'!$X514,'Transactions (Dated)'!$B$2:$B$53,'Share Values'!AN$11,'Transactions (Dated)'!$C$2:$C$53,"Sell")</f>
        <v>0</v>
      </c>
      <c r="AO514" s="40"/>
      <c r="AQ514" s="3">
        <f t="shared" si="193"/>
        <v>42643</v>
      </c>
      <c r="AR514" s="6">
        <f t="shared" ca="1" si="194"/>
        <v>48377.500000000007</v>
      </c>
      <c r="AS514" s="6">
        <f t="shared" ca="1" si="195"/>
        <v>24375</v>
      </c>
      <c r="AT514" s="6">
        <f t="shared" ca="1" si="196"/>
        <v>573100.02</v>
      </c>
      <c r="AU514" s="6">
        <f t="shared" ca="1" si="197"/>
        <v>75434.039999999994</v>
      </c>
      <c r="AV514" s="6">
        <f t="shared" ca="1" si="198"/>
        <v>20404.12</v>
      </c>
      <c r="AW514" s="6">
        <f t="shared" ca="1" si="199"/>
        <v>0</v>
      </c>
      <c r="AX514" s="6">
        <f t="shared" ca="1" si="200"/>
        <v>46226</v>
      </c>
      <c r="AY514" s="6">
        <f t="shared" ca="1" si="201"/>
        <v>107075.54</v>
      </c>
      <c r="AZ514" s="6">
        <f t="shared" ca="1" si="202"/>
        <v>69580.3</v>
      </c>
      <c r="BA514" s="6">
        <f t="shared" ca="1" si="203"/>
        <v>0</v>
      </c>
      <c r="BB514" s="6">
        <f t="shared" ca="1" si="204"/>
        <v>0</v>
      </c>
      <c r="BC514" s="6">
        <f t="shared" ca="1" si="205"/>
        <v>0</v>
      </c>
      <c r="BD514" s="6">
        <f t="shared" ca="1" si="206"/>
        <v>0</v>
      </c>
      <c r="BE514" s="6">
        <f t="shared" ca="1" si="207"/>
        <v>0</v>
      </c>
      <c r="BF514" s="6">
        <f t="shared" ca="1" si="214"/>
        <v>0</v>
      </c>
      <c r="BG514" s="6">
        <f t="shared" ca="1" si="215"/>
        <v>0</v>
      </c>
      <c r="BH514" s="6"/>
      <c r="BJ514" s="4">
        <f t="shared" ca="1" si="208"/>
        <v>964572.52000000014</v>
      </c>
      <c r="BL514" s="3">
        <f t="shared" si="209"/>
        <v>42643</v>
      </c>
      <c r="BM514" s="6">
        <f>BM513+SUMIFS('Transactions (Dated)'!G:G,'Transactions (Dated)'!D:D,'Share Values'!AQ514)</f>
        <v>64398.239999999991</v>
      </c>
      <c r="BN514" s="6">
        <f ca="1">BN513+SUMIFS('Transactions (Dated)'!$F:$F,'Transactions (Dated)'!$D:$D,$BL514,'Transactions (Dated)'!$B:$B,BN$11,'Transactions (Dated)'!$C:$C,"Dividend (paid to cash)")*Y514</f>
        <v>0</v>
      </c>
      <c r="BO514" s="6">
        <f ca="1">BO513+SUMIFS('Transactions (Dated)'!$F:$F,'Transactions (Dated)'!$D:$D,$BL514,'Transactions (Dated)'!$B:$B,BO$11,'Transactions (Dated)'!$C:$C,"Dividend (paid to cash)")*Z514</f>
        <v>2421.875</v>
      </c>
      <c r="BP514" s="6">
        <f ca="1">BP513+SUMIFS('Transactions (Dated)'!$F:$F,'Transactions (Dated)'!$D:$D,$BL514,'Transactions (Dated)'!$B:$B,BP$11,'Transactions (Dated)'!$C:$C,"Dividend (paid to cash)")*AA514</f>
        <v>48055.257000000005</v>
      </c>
      <c r="BQ514" s="6">
        <f ca="1">BQ513+SUMIFS('Transactions (Dated)'!$F:$F,'Transactions (Dated)'!$D:$D,$BL514,'Transactions (Dated)'!$B:$B,BQ$11,'Transactions (Dated)'!$C:$C,"Dividend (paid to cash)")*AB514</f>
        <v>482.46000000000004</v>
      </c>
      <c r="BR514" s="6">
        <f ca="1">BR513+SUMIFS('Transactions (Dated)'!$F:$F,'Transactions (Dated)'!$D:$D,$BL514,'Transactions (Dated)'!$B:$B,BR$11,'Transactions (Dated)'!$C:$C,"Dividend (paid to cash)")*AC514</f>
        <v>0</v>
      </c>
      <c r="BS514" s="6">
        <f ca="1">BS513+SUMIFS('Transactions (Dated)'!$F:$F,'Transactions (Dated)'!$D:$D,$BL514,'Transactions (Dated)'!$B:$B,BS$11,'Transactions (Dated)'!$C:$C,"Dividend (paid to cash)")*AD514</f>
        <v>0</v>
      </c>
      <c r="BT514" s="6">
        <f ca="1">BT513+SUMIFS('Transactions (Dated)'!$F:$F,'Transactions (Dated)'!$D:$D,$BL514,'Transactions (Dated)'!$B:$B,BT$11,'Transactions (Dated)'!$C:$C,"Dividend (paid to cash)")*AE514</f>
        <v>2465</v>
      </c>
      <c r="BU514" s="6">
        <f ca="1">BU513+SUMIFS('Transactions (Dated)'!$F:$F,'Transactions (Dated)'!$D:$D,$BL514,'Transactions (Dated)'!$B:$B,BU$11,'Transactions (Dated)'!$C:$C,"Dividend (paid to cash)")*AF514</f>
        <v>0</v>
      </c>
      <c r="BV514" s="6">
        <f ca="1">BV513+SUMIFS('Transactions (Dated)'!$F:$F,'Transactions (Dated)'!$D:$D,$BL514,'Transactions (Dated)'!$B:$B,BV$11,'Transactions (Dated)'!$C:$C,"Dividend (paid to cash)")*AG514</f>
        <v>0</v>
      </c>
      <c r="BW514" s="6">
        <f ca="1">BW513+SUMIFS('Transactions (Dated)'!$F:$F,'Transactions (Dated)'!$D:$D,$BL514,'Transactions (Dated)'!$B:$B,BW$11,'Transactions (Dated)'!$C:$C,"Dividend (paid to cash)")*AH514</f>
        <v>0</v>
      </c>
      <c r="BX514" s="6">
        <f ca="1">BX513+SUMIFS('Transactions (Dated)'!$F:$F,'Transactions (Dated)'!$D:$D,$BL514,'Transactions (Dated)'!$B:$B,BX$11,'Transactions (Dated)'!$C:$C,"Dividend (paid to cash)")*AI514</f>
        <v>0</v>
      </c>
      <c r="BY514" s="6">
        <f ca="1">BY513+SUMIFS('Transactions (Dated)'!$F:$F,'Transactions (Dated)'!$D:$D,$BL514,'Transactions (Dated)'!$B:$B,BY$11,'Transactions (Dated)'!$C:$C,"Dividend (paid to cash)")*AJ514</f>
        <v>0</v>
      </c>
      <c r="BZ514" s="6">
        <f ca="1">BZ513+SUMIFS('Transactions (Dated)'!$F:$F,'Transactions (Dated)'!$D:$D,$BL514,'Transactions (Dated)'!$B:$B,BZ$11,'Transactions (Dated)'!$C:$C,"Dividend (paid to cash)")*AK514</f>
        <v>0</v>
      </c>
      <c r="CA514" s="6">
        <f ca="1">CA513+SUMIFS('Transactions (Dated)'!$F:$F,'Transactions (Dated)'!$D:$D,$BL514,'Transactions (Dated)'!$B:$B,CA$11,'Transactions (Dated)'!$C:$C,"Dividend (paid to cash)")*AL514</f>
        <v>0</v>
      </c>
      <c r="CB514" s="6">
        <v>0</v>
      </c>
      <c r="CC514" s="6">
        <v>0</v>
      </c>
      <c r="CD514" s="6"/>
      <c r="CF514" s="6">
        <f t="shared" ca="1" si="216"/>
        <v>117822.83200000001</v>
      </c>
      <c r="CH514" s="3">
        <f t="shared" si="217"/>
        <v>42643</v>
      </c>
      <c r="CI514" s="4">
        <f t="shared" ca="1" si="210"/>
        <v>964572.52000000014</v>
      </c>
      <c r="CJ514" s="4">
        <f t="shared" ca="1" si="211"/>
        <v>117822.83200000001</v>
      </c>
      <c r="CL514" s="4">
        <f t="shared" ca="1" si="212"/>
        <v>1082395.3520000002</v>
      </c>
    </row>
    <row r="515" spans="2:90" x14ac:dyDescent="0.15">
      <c r="B515" s="3">
        <f t="shared" si="213"/>
        <v>42646</v>
      </c>
      <c r="C515" s="2">
        <v>14689</v>
      </c>
      <c r="E515" s="70">
        <v>42646</v>
      </c>
      <c r="F515" s="69">
        <v>10.28</v>
      </c>
      <c r="G515" s="69">
        <v>2.61</v>
      </c>
      <c r="H515" s="69">
        <v>19.79</v>
      </c>
      <c r="I515" s="69">
        <v>39.869999999999997</v>
      </c>
      <c r="J515" s="69">
        <v>8.6999999999999993</v>
      </c>
      <c r="K515" s="69">
        <v>14.7</v>
      </c>
      <c r="L515" s="69">
        <v>16.04</v>
      </c>
      <c r="M515" s="69">
        <v>7.43</v>
      </c>
      <c r="N515" s="69">
        <v>9.81</v>
      </c>
      <c r="O515" s="69">
        <v>11.5</v>
      </c>
      <c r="P515" s="69">
        <v>22.08</v>
      </c>
      <c r="Q515" s="69">
        <v>1.28</v>
      </c>
      <c r="R515" s="69">
        <v>5.23</v>
      </c>
      <c r="S515" s="69">
        <v>41.53</v>
      </c>
      <c r="T515" s="69"/>
      <c r="U515">
        <v>41.53</v>
      </c>
      <c r="V515" s="4"/>
      <c r="X515" s="3">
        <f t="shared" si="192"/>
        <v>42646</v>
      </c>
      <c r="Y515" s="40">
        <f ca="1">Y514+SUMIFS('Transactions (Dated)'!$E$2:$E$53,'Transactions (Dated)'!$D$2:$D$53,'Share Values'!$X515,'Transactions (Dated)'!$B$2:$B$53,'Share Values'!Y$11,'Transactions (Dated)'!$C$2:$C$53,"Buy")-SUMIFS('Transactions (Dated)'!$E$2:$E$53,'Transactions (Dated)'!$D$2:$D$53,'Share Values'!$X515,'Transactions (Dated)'!$B$2:$B$53,'Share Values'!Y$11,'Transactions (Dated)'!$C$2:$C$53,"Sell")</f>
        <v>4625</v>
      </c>
      <c r="Z515" s="40">
        <f ca="1">Z514+SUMIFS('Transactions (Dated)'!$E$2:$E$53,'Transactions (Dated)'!$D$2:$D$53,'Share Values'!$X515,'Transactions (Dated)'!$B$2:$B$53,'Share Values'!Z$11,'Transactions (Dated)'!$C$2:$C$53,"Buy")-SUMIFS('Transactions (Dated)'!$E$2:$E$53,'Transactions (Dated)'!$D$2:$D$53,'Share Values'!$X515,'Transactions (Dated)'!$B$2:$B$53,'Share Values'!Z$11,'Transactions (Dated)'!$C$2:$C$53,"Sell")</f>
        <v>9375</v>
      </c>
      <c r="AA515" s="40">
        <f ca="1">AA514+SUMIFS('Transactions (Dated)'!$E$2:$E$53,'Transactions (Dated)'!$D$2:$D$53,'Share Values'!$X515,'Transactions (Dated)'!$B$2:$B$53,'Share Values'!AA$11,'Transactions (Dated)'!$C$2:$C$53,"Buy")-SUMIFS('Transactions (Dated)'!$E$2:$E$53,'Transactions (Dated)'!$D$2:$D$53,'Share Values'!$X515,'Transactions (Dated)'!$B$2:$B$53,'Share Values'!AA$11,'Transactions (Dated)'!$C$2:$C$53,"Sell")</f>
        <v>28857</v>
      </c>
      <c r="AB515" s="40">
        <f ca="1">AB514+SUMIFS('Transactions (Dated)'!$E$2:$E$53,'Transactions (Dated)'!$D$2:$D$53,'Share Values'!$X515,'Transactions (Dated)'!$B$2:$B$53,'Share Values'!AB$11,'Transactions (Dated)'!$C$2:$C$53,"Buy")-SUMIFS('Transactions (Dated)'!$E$2:$E$53,'Transactions (Dated)'!$D$2:$D$53,'Share Values'!$X515,'Transactions (Dated)'!$B$2:$B$53,'Share Values'!AB$11,'Transactions (Dated)'!$C$2:$C$53,"Sell")</f>
        <v>1892</v>
      </c>
      <c r="AC515" s="40">
        <f ca="1">AC514+SUMIFS('Transactions (Dated)'!$E$2:$E$53,'Transactions (Dated)'!$D$2:$D$53,'Share Values'!$X515,'Transactions (Dated)'!$B$2:$B$53,'Share Values'!AC$11,'Transactions (Dated)'!$C$2:$C$53,"Buy")-SUMIFS('Transactions (Dated)'!$E$2:$E$53,'Transactions (Dated)'!$D$2:$D$53,'Share Values'!$X515,'Transactions (Dated)'!$B$2:$B$53,'Share Values'!AC$11,'Transactions (Dated)'!$C$2:$C$53,"Sell")</f>
        <v>2348</v>
      </c>
      <c r="AD515" s="40">
        <f ca="1">AD514+SUMIFS('Transactions (Dated)'!$E$2:$E$53,'Transactions (Dated)'!$D$2:$D$53,'Share Values'!$X515,'Transactions (Dated)'!$B$2:$B$53,'Share Values'!AD$11,'Transactions (Dated)'!$C$2:$C$53,"Buy")-SUMIFS('Transactions (Dated)'!$E$2:$E$53,'Transactions (Dated)'!$D$2:$D$53,'Share Values'!$X515,'Transactions (Dated)'!$B$2:$B$53,'Share Values'!AD$11,'Transactions (Dated)'!$C$2:$C$53,"Sell")</f>
        <v>0</v>
      </c>
      <c r="AE515" s="40">
        <f ca="1">AE514+SUMIFS('Transactions (Dated)'!$E$2:$E$53,'Transactions (Dated)'!$D$2:$D$53,'Share Values'!$X515,'Transactions (Dated)'!$B$2:$B$53,'Share Values'!AE$11,'Transactions (Dated)'!$C$2:$C$53,"Buy")-SUMIFS('Transactions (Dated)'!$E$2:$E$53,'Transactions (Dated)'!$D$2:$D$53,'Share Values'!$X515,'Transactions (Dated)'!$B$2:$B$53,'Share Values'!AE$11,'Transactions (Dated)'!$C$2:$C$53,"Sell")</f>
        <v>2900</v>
      </c>
      <c r="AF515" s="40">
        <f ca="1">AF514+SUMIFS('Transactions (Dated)'!$E$2:$E$53,'Transactions (Dated)'!$D$2:$D$53,'Share Values'!$X515,'Transactions (Dated)'!$B$2:$B$53,'Share Values'!AF$11,'Transactions (Dated)'!$C$2:$C$53,"Buy")-SUMIFS('Transactions (Dated)'!$E$2:$E$53,'Transactions (Dated)'!$D$2:$D$53,'Share Values'!$X515,'Transactions (Dated)'!$B$2:$B$53,'Share Values'!AF$11,'Transactions (Dated)'!$C$2:$C$53,"Sell")</f>
        <v>14201</v>
      </c>
      <c r="AG515" s="40">
        <f ca="1">AG514+SUMIFS('Transactions (Dated)'!$E$2:$E$53,'Transactions (Dated)'!$D$2:$D$53,'Share Values'!$X515,'Transactions (Dated)'!$B$2:$B$53,'Share Values'!AG$11,'Transactions (Dated)'!$C$2:$C$53,"Buy")-SUMIFS('Transactions (Dated)'!$E$2:$E$53,'Transactions (Dated)'!$D$2:$D$53,'Share Values'!$X515,'Transactions (Dated)'!$B$2:$B$53,'Share Values'!AG$11,'Transactions (Dated)'!$C$2:$C$53,"Sell")</f>
        <v>6835</v>
      </c>
      <c r="AH515" s="40">
        <f ca="1">AH514+SUMIFS('Transactions (Dated)'!$E$2:$E$53,'Transactions (Dated)'!$D$2:$D$53,'Share Values'!$X515,'Transactions (Dated)'!$B$2:$B$53,'Share Values'!AH$11,'Transactions (Dated)'!$C$2:$C$53,"Buy")-SUMIFS('Transactions (Dated)'!$E$2:$E$53,'Transactions (Dated)'!$D$2:$D$53,'Share Values'!$X515,'Transactions (Dated)'!$B$2:$B$53,'Share Values'!AH$11,'Transactions (Dated)'!$C$2:$C$53,"Sell")</f>
        <v>0</v>
      </c>
      <c r="AI515" s="40">
        <f ca="1">AI514+SUMIFS('Transactions (Dated)'!$E$2:$E$53,'Transactions (Dated)'!$D$2:$D$53,'Share Values'!$X515,'Transactions (Dated)'!$B$2:$B$53,'Share Values'!AI$11,'Transactions (Dated)'!$C$2:$C$53,"Buy")-SUMIFS('Transactions (Dated)'!$E$2:$E$53,'Transactions (Dated)'!$D$2:$D$53,'Share Values'!$X515,'Transactions (Dated)'!$B$2:$B$53,'Share Values'!AI$11,'Transactions (Dated)'!$C$2:$C$53,"Sell")</f>
        <v>0</v>
      </c>
      <c r="AJ515" s="40">
        <f ca="1">AJ514+SUMIFS('Transactions (Dated)'!$E$2:$E$53,'Transactions (Dated)'!$D$2:$D$53,'Share Values'!$X515,'Transactions (Dated)'!$B$2:$B$53,'Share Values'!AJ$11,'Transactions (Dated)'!$C$2:$C$53,"Buy")-SUMIFS('Transactions (Dated)'!$E$2:$E$53,'Transactions (Dated)'!$D$2:$D$53,'Share Values'!$X515,'Transactions (Dated)'!$B$2:$B$53,'Share Values'!AJ$11,'Transactions (Dated)'!$C$2:$C$53,"Sell")</f>
        <v>0</v>
      </c>
      <c r="AK515" s="40">
        <f ca="1">AK514+SUMIFS('Transactions (Dated)'!$E$2:$E$53,'Transactions (Dated)'!$D$2:$D$53,'Share Values'!$X515,'Transactions (Dated)'!$B$2:$B$53,'Share Values'!AK$11,'Transactions (Dated)'!$C$2:$C$53,"Buy")-SUMIFS('Transactions (Dated)'!$E$2:$E$53,'Transactions (Dated)'!$D$2:$D$53,'Share Values'!$X515,'Transactions (Dated)'!$B$2:$B$53,'Share Values'!AK$11,'Transactions (Dated)'!$C$2:$C$53,"Sell")</f>
        <v>0</v>
      </c>
      <c r="AL515" s="40">
        <f ca="1">AL514+SUMIFS('Transactions (Dated)'!$E$2:$E$53,'Transactions (Dated)'!$D$2:$D$53,'Share Values'!$X515,'Transactions (Dated)'!$B$2:$B$53,'Share Values'!AL$11,'Transactions (Dated)'!$C$2:$C$53,"Buy")-SUMIFS('Transactions (Dated)'!$E$2:$E$53,'Transactions (Dated)'!$D$2:$D$53,'Share Values'!$X515,'Transactions (Dated)'!$B$2:$B$53,'Share Values'!AL$11,'Transactions (Dated)'!$C$2:$C$53,"Sell")</f>
        <v>0</v>
      </c>
      <c r="AM515" s="40">
        <f ca="1">AM514+SUMIFS('Transactions (Dated)'!$E$2:$E$53,'Transactions (Dated)'!$D$2:$D$53,'Share Values'!$X515,'Transactions (Dated)'!$B$2:$B$53,'Share Values'!AM$11,'Transactions (Dated)'!$C$2:$C$53,"Buy")-SUMIFS('Transactions (Dated)'!$E$2:$E$53,'Transactions (Dated)'!$D$2:$D$53,'Share Values'!$X515,'Transactions (Dated)'!$B$2:$B$53,'Share Values'!AM$11,'Transactions (Dated)'!$C$2:$C$53,"Sell")</f>
        <v>0</v>
      </c>
      <c r="AN515" s="40">
        <f ca="1">AN514+SUMIFS('Transactions (Dated)'!$E$2:$E$53,'Transactions (Dated)'!$D$2:$D$53,'Share Values'!$X515,'Transactions (Dated)'!$B$2:$B$53,'Share Values'!AN$11,'Transactions (Dated)'!$C$2:$C$53,"Buy")-SUMIFS('Transactions (Dated)'!$E$2:$E$53,'Transactions (Dated)'!$D$2:$D$53,'Share Values'!$X515,'Transactions (Dated)'!$B$2:$B$53,'Share Values'!AN$11,'Transactions (Dated)'!$C$2:$C$53,"Sell")</f>
        <v>0</v>
      </c>
      <c r="AO515" s="40"/>
      <c r="AQ515" s="3">
        <f t="shared" si="193"/>
        <v>42646</v>
      </c>
      <c r="AR515" s="6">
        <f t="shared" ca="1" si="194"/>
        <v>47545</v>
      </c>
      <c r="AS515" s="6">
        <f t="shared" ca="1" si="195"/>
        <v>24468.75</v>
      </c>
      <c r="AT515" s="6">
        <f t="shared" ca="1" si="196"/>
        <v>571080.03</v>
      </c>
      <c r="AU515" s="6">
        <f t="shared" ca="1" si="197"/>
        <v>75434.039999999994</v>
      </c>
      <c r="AV515" s="6">
        <f t="shared" ca="1" si="198"/>
        <v>20427.599999999999</v>
      </c>
      <c r="AW515" s="6">
        <f t="shared" ca="1" si="199"/>
        <v>0</v>
      </c>
      <c r="AX515" s="6">
        <f t="shared" ca="1" si="200"/>
        <v>46516</v>
      </c>
      <c r="AY515" s="6">
        <f t="shared" ca="1" si="201"/>
        <v>105513.43</v>
      </c>
      <c r="AZ515" s="6">
        <f t="shared" ca="1" si="202"/>
        <v>67051.350000000006</v>
      </c>
      <c r="BA515" s="6">
        <f t="shared" ca="1" si="203"/>
        <v>0</v>
      </c>
      <c r="BB515" s="6">
        <f t="shared" ca="1" si="204"/>
        <v>0</v>
      </c>
      <c r="BC515" s="6">
        <f t="shared" ca="1" si="205"/>
        <v>0</v>
      </c>
      <c r="BD515" s="6">
        <f t="shared" ca="1" si="206"/>
        <v>0</v>
      </c>
      <c r="BE515" s="6">
        <f t="shared" ca="1" si="207"/>
        <v>0</v>
      </c>
      <c r="BF515" s="6">
        <f t="shared" ca="1" si="214"/>
        <v>0</v>
      </c>
      <c r="BG515" s="6">
        <f t="shared" ca="1" si="215"/>
        <v>0</v>
      </c>
      <c r="BH515" s="6"/>
      <c r="BJ515" s="4">
        <f t="shared" ca="1" si="208"/>
        <v>958036.20000000007</v>
      </c>
      <c r="BL515" s="3">
        <f t="shared" si="209"/>
        <v>42646</v>
      </c>
      <c r="BM515" s="6">
        <f>BM514+SUMIFS('Transactions (Dated)'!G:G,'Transactions (Dated)'!D:D,'Share Values'!AQ515)</f>
        <v>64398.239999999991</v>
      </c>
      <c r="BN515" s="6">
        <f ca="1">BN514+SUMIFS('Transactions (Dated)'!$F:$F,'Transactions (Dated)'!$D:$D,$BL515,'Transactions (Dated)'!$B:$B,BN$11,'Transactions (Dated)'!$C:$C,"Dividend (paid to cash)")*Y515</f>
        <v>0</v>
      </c>
      <c r="BO515" s="6">
        <f ca="1">BO514+SUMIFS('Transactions (Dated)'!$F:$F,'Transactions (Dated)'!$D:$D,$BL515,'Transactions (Dated)'!$B:$B,BO$11,'Transactions (Dated)'!$C:$C,"Dividend (paid to cash)")*Z515</f>
        <v>2421.875</v>
      </c>
      <c r="BP515" s="6">
        <f ca="1">BP514+SUMIFS('Transactions (Dated)'!$F:$F,'Transactions (Dated)'!$D:$D,$BL515,'Transactions (Dated)'!$B:$B,BP$11,'Transactions (Dated)'!$C:$C,"Dividend (paid to cash)")*AA515</f>
        <v>48055.257000000005</v>
      </c>
      <c r="BQ515" s="6">
        <f ca="1">BQ514+SUMIFS('Transactions (Dated)'!$F:$F,'Transactions (Dated)'!$D:$D,$BL515,'Transactions (Dated)'!$B:$B,BQ$11,'Transactions (Dated)'!$C:$C,"Dividend (paid to cash)")*AB515</f>
        <v>482.46000000000004</v>
      </c>
      <c r="BR515" s="6">
        <f ca="1">BR514+SUMIFS('Transactions (Dated)'!$F:$F,'Transactions (Dated)'!$D:$D,$BL515,'Transactions (Dated)'!$B:$B,BR$11,'Transactions (Dated)'!$C:$C,"Dividend (paid to cash)")*AC515</f>
        <v>0</v>
      </c>
      <c r="BS515" s="6">
        <f ca="1">BS514+SUMIFS('Transactions (Dated)'!$F:$F,'Transactions (Dated)'!$D:$D,$BL515,'Transactions (Dated)'!$B:$B,BS$11,'Transactions (Dated)'!$C:$C,"Dividend (paid to cash)")*AD515</f>
        <v>0</v>
      </c>
      <c r="BT515" s="6">
        <f ca="1">BT514+SUMIFS('Transactions (Dated)'!$F:$F,'Transactions (Dated)'!$D:$D,$BL515,'Transactions (Dated)'!$B:$B,BT$11,'Transactions (Dated)'!$C:$C,"Dividend (paid to cash)")*AE515</f>
        <v>2465</v>
      </c>
      <c r="BU515" s="6">
        <f ca="1">BU514+SUMIFS('Transactions (Dated)'!$F:$F,'Transactions (Dated)'!$D:$D,$BL515,'Transactions (Dated)'!$B:$B,BU$11,'Transactions (Dated)'!$C:$C,"Dividend (paid to cash)")*AF515</f>
        <v>0</v>
      </c>
      <c r="BV515" s="6">
        <f ca="1">BV514+SUMIFS('Transactions (Dated)'!$F:$F,'Transactions (Dated)'!$D:$D,$BL515,'Transactions (Dated)'!$B:$B,BV$11,'Transactions (Dated)'!$C:$C,"Dividend (paid to cash)")*AG515</f>
        <v>0</v>
      </c>
      <c r="BW515" s="6">
        <f ca="1">BW514+SUMIFS('Transactions (Dated)'!$F:$F,'Transactions (Dated)'!$D:$D,$BL515,'Transactions (Dated)'!$B:$B,BW$11,'Transactions (Dated)'!$C:$C,"Dividend (paid to cash)")*AH515</f>
        <v>0</v>
      </c>
      <c r="BX515" s="6">
        <f ca="1">BX514+SUMIFS('Transactions (Dated)'!$F:$F,'Transactions (Dated)'!$D:$D,$BL515,'Transactions (Dated)'!$B:$B,BX$11,'Transactions (Dated)'!$C:$C,"Dividend (paid to cash)")*AI515</f>
        <v>0</v>
      </c>
      <c r="BY515" s="6">
        <f ca="1">BY514+SUMIFS('Transactions (Dated)'!$F:$F,'Transactions (Dated)'!$D:$D,$BL515,'Transactions (Dated)'!$B:$B,BY$11,'Transactions (Dated)'!$C:$C,"Dividend (paid to cash)")*AJ515</f>
        <v>0</v>
      </c>
      <c r="BZ515" s="6">
        <f ca="1">BZ514+SUMIFS('Transactions (Dated)'!$F:$F,'Transactions (Dated)'!$D:$D,$BL515,'Transactions (Dated)'!$B:$B,BZ$11,'Transactions (Dated)'!$C:$C,"Dividend (paid to cash)")*AK515</f>
        <v>0</v>
      </c>
      <c r="CA515" s="6">
        <f ca="1">CA514+SUMIFS('Transactions (Dated)'!$F:$F,'Transactions (Dated)'!$D:$D,$BL515,'Transactions (Dated)'!$B:$B,CA$11,'Transactions (Dated)'!$C:$C,"Dividend (paid to cash)")*AL515</f>
        <v>0</v>
      </c>
      <c r="CB515" s="6">
        <v>0</v>
      </c>
      <c r="CC515" s="6">
        <v>0</v>
      </c>
      <c r="CD515" s="6"/>
      <c r="CF515" s="6">
        <f t="shared" ca="1" si="216"/>
        <v>117822.83200000001</v>
      </c>
      <c r="CH515" s="3">
        <f t="shared" si="217"/>
        <v>42646</v>
      </c>
      <c r="CI515" s="4">
        <f t="shared" ca="1" si="210"/>
        <v>958036.20000000007</v>
      </c>
      <c r="CJ515" s="4">
        <f t="shared" ca="1" si="211"/>
        <v>117822.83200000001</v>
      </c>
      <c r="CL515" s="4">
        <f t="shared" ca="1" si="212"/>
        <v>1075859.0320000001</v>
      </c>
    </row>
    <row r="516" spans="2:90" x14ac:dyDescent="0.15">
      <c r="B516" s="3">
        <f t="shared" si="213"/>
        <v>42647</v>
      </c>
      <c r="C516" s="2">
        <v>14521</v>
      </c>
      <c r="E516" s="70">
        <v>42647</v>
      </c>
      <c r="F516" s="69">
        <v>10.11</v>
      </c>
      <c r="G516" s="69">
        <v>2.66</v>
      </c>
      <c r="H516" s="69">
        <v>19.55</v>
      </c>
      <c r="I516" s="69">
        <v>39.909999999999997</v>
      </c>
      <c r="J516" s="69">
        <v>8.5299999999999994</v>
      </c>
      <c r="K516" s="69">
        <v>14.49</v>
      </c>
      <c r="L516" s="69">
        <v>15.74</v>
      </c>
      <c r="M516" s="69">
        <v>6.43</v>
      </c>
      <c r="N516" s="69">
        <v>9.75</v>
      </c>
      <c r="O516" s="69">
        <v>11.66</v>
      </c>
      <c r="P516" s="69">
        <v>21.68</v>
      </c>
      <c r="Q516" s="69">
        <v>1.25</v>
      </c>
      <c r="R516" s="69">
        <v>5.07</v>
      </c>
      <c r="S516" s="69">
        <v>40.98</v>
      </c>
      <c r="T516" s="69"/>
      <c r="U516">
        <v>40.98</v>
      </c>
      <c r="V516" s="4"/>
      <c r="X516" s="3">
        <f t="shared" si="192"/>
        <v>42647</v>
      </c>
      <c r="Y516" s="40">
        <f ca="1">Y515+SUMIFS('Transactions (Dated)'!$E$2:$E$53,'Transactions (Dated)'!$D$2:$D$53,'Share Values'!$X516,'Transactions (Dated)'!$B$2:$B$53,'Share Values'!Y$11,'Transactions (Dated)'!$C$2:$C$53,"Buy")-SUMIFS('Transactions (Dated)'!$E$2:$E$53,'Transactions (Dated)'!$D$2:$D$53,'Share Values'!$X516,'Transactions (Dated)'!$B$2:$B$53,'Share Values'!Y$11,'Transactions (Dated)'!$C$2:$C$53,"Sell")</f>
        <v>4625</v>
      </c>
      <c r="Z516" s="40">
        <f ca="1">Z515+SUMIFS('Transactions (Dated)'!$E$2:$E$53,'Transactions (Dated)'!$D$2:$D$53,'Share Values'!$X516,'Transactions (Dated)'!$B$2:$B$53,'Share Values'!Z$11,'Transactions (Dated)'!$C$2:$C$53,"Buy")-SUMIFS('Transactions (Dated)'!$E$2:$E$53,'Transactions (Dated)'!$D$2:$D$53,'Share Values'!$X516,'Transactions (Dated)'!$B$2:$B$53,'Share Values'!Z$11,'Transactions (Dated)'!$C$2:$C$53,"Sell")</f>
        <v>9375</v>
      </c>
      <c r="AA516" s="40">
        <f ca="1">AA515+SUMIFS('Transactions (Dated)'!$E$2:$E$53,'Transactions (Dated)'!$D$2:$D$53,'Share Values'!$X516,'Transactions (Dated)'!$B$2:$B$53,'Share Values'!AA$11,'Transactions (Dated)'!$C$2:$C$53,"Buy")-SUMIFS('Transactions (Dated)'!$E$2:$E$53,'Transactions (Dated)'!$D$2:$D$53,'Share Values'!$X516,'Transactions (Dated)'!$B$2:$B$53,'Share Values'!AA$11,'Transactions (Dated)'!$C$2:$C$53,"Sell")</f>
        <v>28857</v>
      </c>
      <c r="AB516" s="40">
        <f ca="1">AB515+SUMIFS('Transactions (Dated)'!$E$2:$E$53,'Transactions (Dated)'!$D$2:$D$53,'Share Values'!$X516,'Transactions (Dated)'!$B$2:$B$53,'Share Values'!AB$11,'Transactions (Dated)'!$C$2:$C$53,"Buy")-SUMIFS('Transactions (Dated)'!$E$2:$E$53,'Transactions (Dated)'!$D$2:$D$53,'Share Values'!$X516,'Transactions (Dated)'!$B$2:$B$53,'Share Values'!AB$11,'Transactions (Dated)'!$C$2:$C$53,"Sell")</f>
        <v>1892</v>
      </c>
      <c r="AC516" s="40">
        <f ca="1">AC515+SUMIFS('Transactions (Dated)'!$E$2:$E$53,'Transactions (Dated)'!$D$2:$D$53,'Share Values'!$X516,'Transactions (Dated)'!$B$2:$B$53,'Share Values'!AC$11,'Transactions (Dated)'!$C$2:$C$53,"Buy")-SUMIFS('Transactions (Dated)'!$E$2:$E$53,'Transactions (Dated)'!$D$2:$D$53,'Share Values'!$X516,'Transactions (Dated)'!$B$2:$B$53,'Share Values'!AC$11,'Transactions (Dated)'!$C$2:$C$53,"Sell")</f>
        <v>2348</v>
      </c>
      <c r="AD516" s="40">
        <f ca="1">AD515+SUMIFS('Transactions (Dated)'!$E$2:$E$53,'Transactions (Dated)'!$D$2:$D$53,'Share Values'!$X516,'Transactions (Dated)'!$B$2:$B$53,'Share Values'!AD$11,'Transactions (Dated)'!$C$2:$C$53,"Buy")-SUMIFS('Transactions (Dated)'!$E$2:$E$53,'Transactions (Dated)'!$D$2:$D$53,'Share Values'!$X516,'Transactions (Dated)'!$B$2:$B$53,'Share Values'!AD$11,'Transactions (Dated)'!$C$2:$C$53,"Sell")</f>
        <v>0</v>
      </c>
      <c r="AE516" s="40">
        <f ca="1">AE515+SUMIFS('Transactions (Dated)'!$E$2:$E$53,'Transactions (Dated)'!$D$2:$D$53,'Share Values'!$X516,'Transactions (Dated)'!$B$2:$B$53,'Share Values'!AE$11,'Transactions (Dated)'!$C$2:$C$53,"Buy")-SUMIFS('Transactions (Dated)'!$E$2:$E$53,'Transactions (Dated)'!$D$2:$D$53,'Share Values'!$X516,'Transactions (Dated)'!$B$2:$B$53,'Share Values'!AE$11,'Transactions (Dated)'!$C$2:$C$53,"Sell")</f>
        <v>2900</v>
      </c>
      <c r="AF516" s="40">
        <f ca="1">AF515+SUMIFS('Transactions (Dated)'!$E$2:$E$53,'Transactions (Dated)'!$D$2:$D$53,'Share Values'!$X516,'Transactions (Dated)'!$B$2:$B$53,'Share Values'!AF$11,'Transactions (Dated)'!$C$2:$C$53,"Buy")-SUMIFS('Transactions (Dated)'!$E$2:$E$53,'Transactions (Dated)'!$D$2:$D$53,'Share Values'!$X516,'Transactions (Dated)'!$B$2:$B$53,'Share Values'!AF$11,'Transactions (Dated)'!$C$2:$C$53,"Sell")</f>
        <v>14201</v>
      </c>
      <c r="AG516" s="40">
        <f ca="1">AG515+SUMIFS('Transactions (Dated)'!$E$2:$E$53,'Transactions (Dated)'!$D$2:$D$53,'Share Values'!$X516,'Transactions (Dated)'!$B$2:$B$53,'Share Values'!AG$11,'Transactions (Dated)'!$C$2:$C$53,"Buy")-SUMIFS('Transactions (Dated)'!$E$2:$E$53,'Transactions (Dated)'!$D$2:$D$53,'Share Values'!$X516,'Transactions (Dated)'!$B$2:$B$53,'Share Values'!AG$11,'Transactions (Dated)'!$C$2:$C$53,"Sell")</f>
        <v>6835</v>
      </c>
      <c r="AH516" s="40">
        <f ca="1">AH515+SUMIFS('Transactions (Dated)'!$E$2:$E$53,'Transactions (Dated)'!$D$2:$D$53,'Share Values'!$X516,'Transactions (Dated)'!$B$2:$B$53,'Share Values'!AH$11,'Transactions (Dated)'!$C$2:$C$53,"Buy")-SUMIFS('Transactions (Dated)'!$E$2:$E$53,'Transactions (Dated)'!$D$2:$D$53,'Share Values'!$X516,'Transactions (Dated)'!$B$2:$B$53,'Share Values'!AH$11,'Transactions (Dated)'!$C$2:$C$53,"Sell")</f>
        <v>0</v>
      </c>
      <c r="AI516" s="40">
        <f ca="1">AI515+SUMIFS('Transactions (Dated)'!$E$2:$E$53,'Transactions (Dated)'!$D$2:$D$53,'Share Values'!$X516,'Transactions (Dated)'!$B$2:$B$53,'Share Values'!AI$11,'Transactions (Dated)'!$C$2:$C$53,"Buy")-SUMIFS('Transactions (Dated)'!$E$2:$E$53,'Transactions (Dated)'!$D$2:$D$53,'Share Values'!$X516,'Transactions (Dated)'!$B$2:$B$53,'Share Values'!AI$11,'Transactions (Dated)'!$C$2:$C$53,"Sell")</f>
        <v>0</v>
      </c>
      <c r="AJ516" s="40">
        <f ca="1">AJ515+SUMIFS('Transactions (Dated)'!$E$2:$E$53,'Transactions (Dated)'!$D$2:$D$53,'Share Values'!$X516,'Transactions (Dated)'!$B$2:$B$53,'Share Values'!AJ$11,'Transactions (Dated)'!$C$2:$C$53,"Buy")-SUMIFS('Transactions (Dated)'!$E$2:$E$53,'Transactions (Dated)'!$D$2:$D$53,'Share Values'!$X516,'Transactions (Dated)'!$B$2:$B$53,'Share Values'!AJ$11,'Transactions (Dated)'!$C$2:$C$53,"Sell")</f>
        <v>0</v>
      </c>
      <c r="AK516" s="40">
        <f ca="1">AK515+SUMIFS('Transactions (Dated)'!$E$2:$E$53,'Transactions (Dated)'!$D$2:$D$53,'Share Values'!$X516,'Transactions (Dated)'!$B$2:$B$53,'Share Values'!AK$11,'Transactions (Dated)'!$C$2:$C$53,"Buy")-SUMIFS('Transactions (Dated)'!$E$2:$E$53,'Transactions (Dated)'!$D$2:$D$53,'Share Values'!$X516,'Transactions (Dated)'!$B$2:$B$53,'Share Values'!AK$11,'Transactions (Dated)'!$C$2:$C$53,"Sell")</f>
        <v>0</v>
      </c>
      <c r="AL516" s="40">
        <f ca="1">AL515+SUMIFS('Transactions (Dated)'!$E$2:$E$53,'Transactions (Dated)'!$D$2:$D$53,'Share Values'!$X516,'Transactions (Dated)'!$B$2:$B$53,'Share Values'!AL$11,'Transactions (Dated)'!$C$2:$C$53,"Buy")-SUMIFS('Transactions (Dated)'!$E$2:$E$53,'Transactions (Dated)'!$D$2:$D$53,'Share Values'!$X516,'Transactions (Dated)'!$B$2:$B$53,'Share Values'!AL$11,'Transactions (Dated)'!$C$2:$C$53,"Sell")</f>
        <v>0</v>
      </c>
      <c r="AM516" s="40">
        <f ca="1">AM515+SUMIFS('Transactions (Dated)'!$E$2:$E$53,'Transactions (Dated)'!$D$2:$D$53,'Share Values'!$X516,'Transactions (Dated)'!$B$2:$B$53,'Share Values'!AM$11,'Transactions (Dated)'!$C$2:$C$53,"Buy")-SUMIFS('Transactions (Dated)'!$E$2:$E$53,'Transactions (Dated)'!$D$2:$D$53,'Share Values'!$X516,'Transactions (Dated)'!$B$2:$B$53,'Share Values'!AM$11,'Transactions (Dated)'!$C$2:$C$53,"Sell")</f>
        <v>0</v>
      </c>
      <c r="AN516" s="40">
        <f ca="1">AN515+SUMIFS('Transactions (Dated)'!$E$2:$E$53,'Transactions (Dated)'!$D$2:$D$53,'Share Values'!$X516,'Transactions (Dated)'!$B$2:$B$53,'Share Values'!AN$11,'Transactions (Dated)'!$C$2:$C$53,"Buy")-SUMIFS('Transactions (Dated)'!$E$2:$E$53,'Transactions (Dated)'!$D$2:$D$53,'Share Values'!$X516,'Transactions (Dated)'!$B$2:$B$53,'Share Values'!AN$11,'Transactions (Dated)'!$C$2:$C$53,"Sell")</f>
        <v>0</v>
      </c>
      <c r="AO516" s="40"/>
      <c r="AQ516" s="3">
        <f t="shared" si="193"/>
        <v>42647</v>
      </c>
      <c r="AR516" s="6">
        <f t="shared" ca="1" si="194"/>
        <v>46758.75</v>
      </c>
      <c r="AS516" s="6">
        <f t="shared" ca="1" si="195"/>
        <v>24937.5</v>
      </c>
      <c r="AT516" s="6">
        <f t="shared" ca="1" si="196"/>
        <v>564154.35</v>
      </c>
      <c r="AU516" s="6">
        <f t="shared" ca="1" si="197"/>
        <v>75509.719999999987</v>
      </c>
      <c r="AV516" s="6">
        <f t="shared" ca="1" si="198"/>
        <v>20028.439999999999</v>
      </c>
      <c r="AW516" s="6">
        <f t="shared" ca="1" si="199"/>
        <v>0</v>
      </c>
      <c r="AX516" s="6">
        <f t="shared" ca="1" si="200"/>
        <v>45646</v>
      </c>
      <c r="AY516" s="6">
        <f t="shared" ca="1" si="201"/>
        <v>91312.43</v>
      </c>
      <c r="AZ516" s="6">
        <f t="shared" ca="1" si="202"/>
        <v>66641.25</v>
      </c>
      <c r="BA516" s="6">
        <f t="shared" ca="1" si="203"/>
        <v>0</v>
      </c>
      <c r="BB516" s="6">
        <f t="shared" ca="1" si="204"/>
        <v>0</v>
      </c>
      <c r="BC516" s="6">
        <f t="shared" ca="1" si="205"/>
        <v>0</v>
      </c>
      <c r="BD516" s="6">
        <f t="shared" ca="1" si="206"/>
        <v>0</v>
      </c>
      <c r="BE516" s="6">
        <f t="shared" ca="1" si="207"/>
        <v>0</v>
      </c>
      <c r="BF516" s="6">
        <f t="shared" ca="1" si="214"/>
        <v>0</v>
      </c>
      <c r="BG516" s="6">
        <f t="shared" ca="1" si="215"/>
        <v>0</v>
      </c>
      <c r="BH516" s="6"/>
      <c r="BJ516" s="4">
        <f t="shared" ca="1" si="208"/>
        <v>934988.44</v>
      </c>
      <c r="BL516" s="3">
        <f t="shared" si="209"/>
        <v>42647</v>
      </c>
      <c r="BM516" s="6">
        <f>BM515+SUMIFS('Transactions (Dated)'!G:G,'Transactions (Dated)'!D:D,'Share Values'!AQ516)</f>
        <v>64398.239999999991</v>
      </c>
      <c r="BN516" s="6">
        <f ca="1">BN515+SUMIFS('Transactions (Dated)'!$F:$F,'Transactions (Dated)'!$D:$D,$BL516,'Transactions (Dated)'!$B:$B,BN$11,'Transactions (Dated)'!$C:$C,"Dividend (paid to cash)")*Y516</f>
        <v>0</v>
      </c>
      <c r="BO516" s="6">
        <f ca="1">BO515+SUMIFS('Transactions (Dated)'!$F:$F,'Transactions (Dated)'!$D:$D,$BL516,'Transactions (Dated)'!$B:$B,BO$11,'Transactions (Dated)'!$C:$C,"Dividend (paid to cash)")*Z516</f>
        <v>2421.875</v>
      </c>
      <c r="BP516" s="6">
        <f ca="1">BP515+SUMIFS('Transactions (Dated)'!$F:$F,'Transactions (Dated)'!$D:$D,$BL516,'Transactions (Dated)'!$B:$B,BP$11,'Transactions (Dated)'!$C:$C,"Dividend (paid to cash)")*AA516</f>
        <v>48055.257000000005</v>
      </c>
      <c r="BQ516" s="6">
        <f ca="1">BQ515+SUMIFS('Transactions (Dated)'!$F:$F,'Transactions (Dated)'!$D:$D,$BL516,'Transactions (Dated)'!$B:$B,BQ$11,'Transactions (Dated)'!$C:$C,"Dividend (paid to cash)")*AB516</f>
        <v>482.46000000000004</v>
      </c>
      <c r="BR516" s="6">
        <f ca="1">BR515+SUMIFS('Transactions (Dated)'!$F:$F,'Transactions (Dated)'!$D:$D,$BL516,'Transactions (Dated)'!$B:$B,BR$11,'Transactions (Dated)'!$C:$C,"Dividend (paid to cash)")*AC516</f>
        <v>0</v>
      </c>
      <c r="BS516" s="6">
        <f ca="1">BS515+SUMIFS('Transactions (Dated)'!$F:$F,'Transactions (Dated)'!$D:$D,$BL516,'Transactions (Dated)'!$B:$B,BS$11,'Transactions (Dated)'!$C:$C,"Dividend (paid to cash)")*AD516</f>
        <v>0</v>
      </c>
      <c r="BT516" s="6">
        <f ca="1">BT515+SUMIFS('Transactions (Dated)'!$F:$F,'Transactions (Dated)'!$D:$D,$BL516,'Transactions (Dated)'!$B:$B,BT$11,'Transactions (Dated)'!$C:$C,"Dividend (paid to cash)")*AE516</f>
        <v>2465</v>
      </c>
      <c r="BU516" s="6">
        <f ca="1">BU515+SUMIFS('Transactions (Dated)'!$F:$F,'Transactions (Dated)'!$D:$D,$BL516,'Transactions (Dated)'!$B:$B,BU$11,'Transactions (Dated)'!$C:$C,"Dividend (paid to cash)")*AF516</f>
        <v>0</v>
      </c>
      <c r="BV516" s="6">
        <f ca="1">BV515+SUMIFS('Transactions (Dated)'!$F:$F,'Transactions (Dated)'!$D:$D,$BL516,'Transactions (Dated)'!$B:$B,BV$11,'Transactions (Dated)'!$C:$C,"Dividend (paid to cash)")*AG516</f>
        <v>0</v>
      </c>
      <c r="BW516" s="6">
        <f ca="1">BW515+SUMIFS('Transactions (Dated)'!$F:$F,'Transactions (Dated)'!$D:$D,$BL516,'Transactions (Dated)'!$B:$B,BW$11,'Transactions (Dated)'!$C:$C,"Dividend (paid to cash)")*AH516</f>
        <v>0</v>
      </c>
      <c r="BX516" s="6">
        <f ca="1">BX515+SUMIFS('Transactions (Dated)'!$F:$F,'Transactions (Dated)'!$D:$D,$BL516,'Transactions (Dated)'!$B:$B,BX$11,'Transactions (Dated)'!$C:$C,"Dividend (paid to cash)")*AI516</f>
        <v>0</v>
      </c>
      <c r="BY516" s="6">
        <f ca="1">BY515+SUMIFS('Transactions (Dated)'!$F:$F,'Transactions (Dated)'!$D:$D,$BL516,'Transactions (Dated)'!$B:$B,BY$11,'Transactions (Dated)'!$C:$C,"Dividend (paid to cash)")*AJ516</f>
        <v>0</v>
      </c>
      <c r="BZ516" s="6">
        <f ca="1">BZ515+SUMIFS('Transactions (Dated)'!$F:$F,'Transactions (Dated)'!$D:$D,$BL516,'Transactions (Dated)'!$B:$B,BZ$11,'Transactions (Dated)'!$C:$C,"Dividend (paid to cash)")*AK516</f>
        <v>0</v>
      </c>
      <c r="CA516" s="6">
        <f ca="1">CA515+SUMIFS('Transactions (Dated)'!$F:$F,'Transactions (Dated)'!$D:$D,$BL516,'Transactions (Dated)'!$B:$B,CA$11,'Transactions (Dated)'!$C:$C,"Dividend (paid to cash)")*AL516</f>
        <v>0</v>
      </c>
      <c r="CB516" s="6">
        <v>0</v>
      </c>
      <c r="CC516" s="6">
        <v>0</v>
      </c>
      <c r="CD516" s="6"/>
      <c r="CF516" s="6">
        <f t="shared" ca="1" si="216"/>
        <v>117822.83200000001</v>
      </c>
      <c r="CH516" s="3">
        <f t="shared" si="217"/>
        <v>42647</v>
      </c>
      <c r="CI516" s="4">
        <f t="shared" ca="1" si="210"/>
        <v>934988.44</v>
      </c>
      <c r="CJ516" s="4">
        <f t="shared" ca="1" si="211"/>
        <v>117822.83200000001</v>
      </c>
      <c r="CL516" s="4">
        <f t="shared" ca="1" si="212"/>
        <v>1052811.2719999999</v>
      </c>
    </row>
    <row r="517" spans="2:90" x14ac:dyDescent="0.15">
      <c r="B517" s="3">
        <f t="shared" si="213"/>
        <v>42648</v>
      </c>
      <c r="C517" s="2">
        <v>14610.6</v>
      </c>
      <c r="E517" s="70">
        <v>42648</v>
      </c>
      <c r="F517" s="69">
        <v>10.1</v>
      </c>
      <c r="G517" s="69">
        <v>2.68</v>
      </c>
      <c r="H517" s="69">
        <v>19.71</v>
      </c>
      <c r="I517" s="69">
        <v>39.479999999999997</v>
      </c>
      <c r="J517" s="69">
        <v>8.44</v>
      </c>
      <c r="K517" s="69">
        <v>14.4</v>
      </c>
      <c r="L517" s="69">
        <v>15.62</v>
      </c>
      <c r="M517" s="69">
        <v>6.65</v>
      </c>
      <c r="N517" s="69">
        <v>10.45</v>
      </c>
      <c r="O517" s="69">
        <v>11.55</v>
      </c>
      <c r="P517" s="69">
        <v>21.61</v>
      </c>
      <c r="Q517" s="69">
        <v>1.29</v>
      </c>
      <c r="R517" s="69">
        <v>5.16</v>
      </c>
      <c r="S517" s="69">
        <v>40.659999999999997</v>
      </c>
      <c r="T517" s="69"/>
      <c r="U517">
        <v>40.659999999999997</v>
      </c>
      <c r="V517" s="4"/>
      <c r="X517" s="3">
        <f t="shared" si="192"/>
        <v>42648</v>
      </c>
      <c r="Y517" s="40">
        <f ca="1">Y516+SUMIFS('Transactions (Dated)'!$E$2:$E$53,'Transactions (Dated)'!$D$2:$D$53,'Share Values'!$X517,'Transactions (Dated)'!$B$2:$B$53,'Share Values'!Y$11,'Transactions (Dated)'!$C$2:$C$53,"Buy")-SUMIFS('Transactions (Dated)'!$E$2:$E$53,'Transactions (Dated)'!$D$2:$D$53,'Share Values'!$X517,'Transactions (Dated)'!$B$2:$B$53,'Share Values'!Y$11,'Transactions (Dated)'!$C$2:$C$53,"Sell")</f>
        <v>4625</v>
      </c>
      <c r="Z517" s="40">
        <f ca="1">Z516+SUMIFS('Transactions (Dated)'!$E$2:$E$53,'Transactions (Dated)'!$D$2:$D$53,'Share Values'!$X517,'Transactions (Dated)'!$B$2:$B$53,'Share Values'!Z$11,'Transactions (Dated)'!$C$2:$C$53,"Buy")-SUMIFS('Transactions (Dated)'!$E$2:$E$53,'Transactions (Dated)'!$D$2:$D$53,'Share Values'!$X517,'Transactions (Dated)'!$B$2:$B$53,'Share Values'!Z$11,'Transactions (Dated)'!$C$2:$C$53,"Sell")</f>
        <v>9375</v>
      </c>
      <c r="AA517" s="40">
        <f ca="1">AA516+SUMIFS('Transactions (Dated)'!$E$2:$E$53,'Transactions (Dated)'!$D$2:$D$53,'Share Values'!$X517,'Transactions (Dated)'!$B$2:$B$53,'Share Values'!AA$11,'Transactions (Dated)'!$C$2:$C$53,"Buy")-SUMIFS('Transactions (Dated)'!$E$2:$E$53,'Transactions (Dated)'!$D$2:$D$53,'Share Values'!$X517,'Transactions (Dated)'!$B$2:$B$53,'Share Values'!AA$11,'Transactions (Dated)'!$C$2:$C$53,"Sell")</f>
        <v>28857</v>
      </c>
      <c r="AB517" s="40">
        <f ca="1">AB516+SUMIFS('Transactions (Dated)'!$E$2:$E$53,'Transactions (Dated)'!$D$2:$D$53,'Share Values'!$X517,'Transactions (Dated)'!$B$2:$B$53,'Share Values'!AB$11,'Transactions (Dated)'!$C$2:$C$53,"Buy")-SUMIFS('Transactions (Dated)'!$E$2:$E$53,'Transactions (Dated)'!$D$2:$D$53,'Share Values'!$X517,'Transactions (Dated)'!$B$2:$B$53,'Share Values'!AB$11,'Transactions (Dated)'!$C$2:$C$53,"Sell")</f>
        <v>1892</v>
      </c>
      <c r="AC517" s="40">
        <f ca="1">AC516+SUMIFS('Transactions (Dated)'!$E$2:$E$53,'Transactions (Dated)'!$D$2:$D$53,'Share Values'!$X517,'Transactions (Dated)'!$B$2:$B$53,'Share Values'!AC$11,'Transactions (Dated)'!$C$2:$C$53,"Buy")-SUMIFS('Transactions (Dated)'!$E$2:$E$53,'Transactions (Dated)'!$D$2:$D$53,'Share Values'!$X517,'Transactions (Dated)'!$B$2:$B$53,'Share Values'!AC$11,'Transactions (Dated)'!$C$2:$C$53,"Sell")</f>
        <v>2348</v>
      </c>
      <c r="AD517" s="40">
        <f ca="1">AD516+SUMIFS('Transactions (Dated)'!$E$2:$E$53,'Transactions (Dated)'!$D$2:$D$53,'Share Values'!$X517,'Transactions (Dated)'!$B$2:$B$53,'Share Values'!AD$11,'Transactions (Dated)'!$C$2:$C$53,"Buy")-SUMIFS('Transactions (Dated)'!$E$2:$E$53,'Transactions (Dated)'!$D$2:$D$53,'Share Values'!$X517,'Transactions (Dated)'!$B$2:$B$53,'Share Values'!AD$11,'Transactions (Dated)'!$C$2:$C$53,"Sell")</f>
        <v>0</v>
      </c>
      <c r="AE517" s="40">
        <f ca="1">AE516+SUMIFS('Transactions (Dated)'!$E$2:$E$53,'Transactions (Dated)'!$D$2:$D$53,'Share Values'!$X517,'Transactions (Dated)'!$B$2:$B$53,'Share Values'!AE$11,'Transactions (Dated)'!$C$2:$C$53,"Buy")-SUMIFS('Transactions (Dated)'!$E$2:$E$53,'Transactions (Dated)'!$D$2:$D$53,'Share Values'!$X517,'Transactions (Dated)'!$B$2:$B$53,'Share Values'!AE$11,'Transactions (Dated)'!$C$2:$C$53,"Sell")</f>
        <v>2900</v>
      </c>
      <c r="AF517" s="40">
        <f ca="1">AF516+SUMIFS('Transactions (Dated)'!$E$2:$E$53,'Transactions (Dated)'!$D$2:$D$53,'Share Values'!$X517,'Transactions (Dated)'!$B$2:$B$53,'Share Values'!AF$11,'Transactions (Dated)'!$C$2:$C$53,"Buy")-SUMIFS('Transactions (Dated)'!$E$2:$E$53,'Transactions (Dated)'!$D$2:$D$53,'Share Values'!$X517,'Transactions (Dated)'!$B$2:$B$53,'Share Values'!AF$11,'Transactions (Dated)'!$C$2:$C$53,"Sell")</f>
        <v>14201</v>
      </c>
      <c r="AG517" s="40">
        <f ca="1">AG516+SUMIFS('Transactions (Dated)'!$E$2:$E$53,'Transactions (Dated)'!$D$2:$D$53,'Share Values'!$X517,'Transactions (Dated)'!$B$2:$B$53,'Share Values'!AG$11,'Transactions (Dated)'!$C$2:$C$53,"Buy")-SUMIFS('Transactions (Dated)'!$E$2:$E$53,'Transactions (Dated)'!$D$2:$D$53,'Share Values'!$X517,'Transactions (Dated)'!$B$2:$B$53,'Share Values'!AG$11,'Transactions (Dated)'!$C$2:$C$53,"Sell")</f>
        <v>6835</v>
      </c>
      <c r="AH517" s="40">
        <f ca="1">AH516+SUMIFS('Transactions (Dated)'!$E$2:$E$53,'Transactions (Dated)'!$D$2:$D$53,'Share Values'!$X517,'Transactions (Dated)'!$B$2:$B$53,'Share Values'!AH$11,'Transactions (Dated)'!$C$2:$C$53,"Buy")-SUMIFS('Transactions (Dated)'!$E$2:$E$53,'Transactions (Dated)'!$D$2:$D$53,'Share Values'!$X517,'Transactions (Dated)'!$B$2:$B$53,'Share Values'!AH$11,'Transactions (Dated)'!$C$2:$C$53,"Sell")</f>
        <v>0</v>
      </c>
      <c r="AI517" s="40">
        <f ca="1">AI516+SUMIFS('Transactions (Dated)'!$E$2:$E$53,'Transactions (Dated)'!$D$2:$D$53,'Share Values'!$X517,'Transactions (Dated)'!$B$2:$B$53,'Share Values'!AI$11,'Transactions (Dated)'!$C$2:$C$53,"Buy")-SUMIFS('Transactions (Dated)'!$E$2:$E$53,'Transactions (Dated)'!$D$2:$D$53,'Share Values'!$X517,'Transactions (Dated)'!$B$2:$B$53,'Share Values'!AI$11,'Transactions (Dated)'!$C$2:$C$53,"Sell")</f>
        <v>0</v>
      </c>
      <c r="AJ517" s="40">
        <f ca="1">AJ516+SUMIFS('Transactions (Dated)'!$E$2:$E$53,'Transactions (Dated)'!$D$2:$D$53,'Share Values'!$X517,'Transactions (Dated)'!$B$2:$B$53,'Share Values'!AJ$11,'Transactions (Dated)'!$C$2:$C$53,"Buy")-SUMIFS('Transactions (Dated)'!$E$2:$E$53,'Transactions (Dated)'!$D$2:$D$53,'Share Values'!$X517,'Transactions (Dated)'!$B$2:$B$53,'Share Values'!AJ$11,'Transactions (Dated)'!$C$2:$C$53,"Sell")</f>
        <v>0</v>
      </c>
      <c r="AK517" s="40">
        <f ca="1">AK516+SUMIFS('Transactions (Dated)'!$E$2:$E$53,'Transactions (Dated)'!$D$2:$D$53,'Share Values'!$X517,'Transactions (Dated)'!$B$2:$B$53,'Share Values'!AK$11,'Transactions (Dated)'!$C$2:$C$53,"Buy")-SUMIFS('Transactions (Dated)'!$E$2:$E$53,'Transactions (Dated)'!$D$2:$D$53,'Share Values'!$X517,'Transactions (Dated)'!$B$2:$B$53,'Share Values'!AK$11,'Transactions (Dated)'!$C$2:$C$53,"Sell")</f>
        <v>0</v>
      </c>
      <c r="AL517" s="40">
        <f ca="1">AL516+SUMIFS('Transactions (Dated)'!$E$2:$E$53,'Transactions (Dated)'!$D$2:$D$53,'Share Values'!$X517,'Transactions (Dated)'!$B$2:$B$53,'Share Values'!AL$11,'Transactions (Dated)'!$C$2:$C$53,"Buy")-SUMIFS('Transactions (Dated)'!$E$2:$E$53,'Transactions (Dated)'!$D$2:$D$53,'Share Values'!$X517,'Transactions (Dated)'!$B$2:$B$53,'Share Values'!AL$11,'Transactions (Dated)'!$C$2:$C$53,"Sell")</f>
        <v>0</v>
      </c>
      <c r="AM517" s="40">
        <f ca="1">AM516+SUMIFS('Transactions (Dated)'!$E$2:$E$53,'Transactions (Dated)'!$D$2:$D$53,'Share Values'!$X517,'Transactions (Dated)'!$B$2:$B$53,'Share Values'!AM$11,'Transactions (Dated)'!$C$2:$C$53,"Buy")-SUMIFS('Transactions (Dated)'!$E$2:$E$53,'Transactions (Dated)'!$D$2:$D$53,'Share Values'!$X517,'Transactions (Dated)'!$B$2:$B$53,'Share Values'!AM$11,'Transactions (Dated)'!$C$2:$C$53,"Sell")</f>
        <v>0</v>
      </c>
      <c r="AN517" s="40">
        <f ca="1">AN516+SUMIFS('Transactions (Dated)'!$E$2:$E$53,'Transactions (Dated)'!$D$2:$D$53,'Share Values'!$X517,'Transactions (Dated)'!$B$2:$B$53,'Share Values'!AN$11,'Transactions (Dated)'!$C$2:$C$53,"Buy")-SUMIFS('Transactions (Dated)'!$E$2:$E$53,'Transactions (Dated)'!$D$2:$D$53,'Share Values'!$X517,'Transactions (Dated)'!$B$2:$B$53,'Share Values'!AN$11,'Transactions (Dated)'!$C$2:$C$53,"Sell")</f>
        <v>0</v>
      </c>
      <c r="AO517" s="40"/>
      <c r="AQ517" s="3">
        <f t="shared" si="193"/>
        <v>42648</v>
      </c>
      <c r="AR517" s="6">
        <f t="shared" ca="1" si="194"/>
        <v>46712.5</v>
      </c>
      <c r="AS517" s="6">
        <f t="shared" ca="1" si="195"/>
        <v>25125</v>
      </c>
      <c r="AT517" s="6">
        <f t="shared" ca="1" si="196"/>
        <v>568771.47</v>
      </c>
      <c r="AU517" s="6">
        <f t="shared" ca="1" si="197"/>
        <v>74696.159999999989</v>
      </c>
      <c r="AV517" s="6">
        <f t="shared" ca="1" si="198"/>
        <v>19817.12</v>
      </c>
      <c r="AW517" s="6">
        <f t="shared" ca="1" si="199"/>
        <v>0</v>
      </c>
      <c r="AX517" s="6">
        <f t="shared" ca="1" si="200"/>
        <v>45298</v>
      </c>
      <c r="AY517" s="6">
        <f t="shared" ca="1" si="201"/>
        <v>94436.650000000009</v>
      </c>
      <c r="AZ517" s="6">
        <f t="shared" ca="1" si="202"/>
        <v>71425.75</v>
      </c>
      <c r="BA517" s="6">
        <f t="shared" ca="1" si="203"/>
        <v>0</v>
      </c>
      <c r="BB517" s="6">
        <f t="shared" ca="1" si="204"/>
        <v>0</v>
      </c>
      <c r="BC517" s="6">
        <f t="shared" ca="1" si="205"/>
        <v>0</v>
      </c>
      <c r="BD517" s="6">
        <f t="shared" ca="1" si="206"/>
        <v>0</v>
      </c>
      <c r="BE517" s="6">
        <f t="shared" ca="1" si="207"/>
        <v>0</v>
      </c>
      <c r="BF517" s="6">
        <f t="shared" ca="1" si="214"/>
        <v>0</v>
      </c>
      <c r="BG517" s="6">
        <f t="shared" ca="1" si="215"/>
        <v>0</v>
      </c>
      <c r="BH517" s="6"/>
      <c r="BJ517" s="4">
        <f t="shared" ca="1" si="208"/>
        <v>946282.65</v>
      </c>
      <c r="BL517" s="3">
        <f t="shared" si="209"/>
        <v>42648</v>
      </c>
      <c r="BM517" s="6">
        <f>BM516+SUMIFS('Transactions (Dated)'!G:G,'Transactions (Dated)'!D:D,'Share Values'!AQ517)</f>
        <v>64398.239999999991</v>
      </c>
      <c r="BN517" s="6">
        <f ca="1">BN516+SUMIFS('Transactions (Dated)'!$F:$F,'Transactions (Dated)'!$D:$D,$BL517,'Transactions (Dated)'!$B:$B,BN$11,'Transactions (Dated)'!$C:$C,"Dividend (paid to cash)")*Y517</f>
        <v>0</v>
      </c>
      <c r="BO517" s="6">
        <f ca="1">BO516+SUMIFS('Transactions (Dated)'!$F:$F,'Transactions (Dated)'!$D:$D,$BL517,'Transactions (Dated)'!$B:$B,BO$11,'Transactions (Dated)'!$C:$C,"Dividend (paid to cash)")*Z517</f>
        <v>2421.875</v>
      </c>
      <c r="BP517" s="6">
        <f ca="1">BP516+SUMIFS('Transactions (Dated)'!$F:$F,'Transactions (Dated)'!$D:$D,$BL517,'Transactions (Dated)'!$B:$B,BP$11,'Transactions (Dated)'!$C:$C,"Dividend (paid to cash)")*AA517</f>
        <v>48055.257000000005</v>
      </c>
      <c r="BQ517" s="6">
        <f ca="1">BQ516+SUMIFS('Transactions (Dated)'!$F:$F,'Transactions (Dated)'!$D:$D,$BL517,'Transactions (Dated)'!$B:$B,BQ$11,'Transactions (Dated)'!$C:$C,"Dividend (paid to cash)")*AB517</f>
        <v>482.46000000000004</v>
      </c>
      <c r="BR517" s="6">
        <f ca="1">BR516+SUMIFS('Transactions (Dated)'!$F:$F,'Transactions (Dated)'!$D:$D,$BL517,'Transactions (Dated)'!$B:$B,BR$11,'Transactions (Dated)'!$C:$C,"Dividend (paid to cash)")*AC517</f>
        <v>0</v>
      </c>
      <c r="BS517" s="6">
        <f ca="1">BS516+SUMIFS('Transactions (Dated)'!$F:$F,'Transactions (Dated)'!$D:$D,$BL517,'Transactions (Dated)'!$B:$B,BS$11,'Transactions (Dated)'!$C:$C,"Dividend (paid to cash)")*AD517</f>
        <v>0</v>
      </c>
      <c r="BT517" s="6">
        <f ca="1">BT516+SUMIFS('Transactions (Dated)'!$F:$F,'Transactions (Dated)'!$D:$D,$BL517,'Transactions (Dated)'!$B:$B,BT$11,'Transactions (Dated)'!$C:$C,"Dividend (paid to cash)")*AE517</f>
        <v>2465</v>
      </c>
      <c r="BU517" s="6">
        <f ca="1">BU516+SUMIFS('Transactions (Dated)'!$F:$F,'Transactions (Dated)'!$D:$D,$BL517,'Transactions (Dated)'!$B:$B,BU$11,'Transactions (Dated)'!$C:$C,"Dividend (paid to cash)")*AF517</f>
        <v>0</v>
      </c>
      <c r="BV517" s="6">
        <f ca="1">BV516+SUMIFS('Transactions (Dated)'!$F:$F,'Transactions (Dated)'!$D:$D,$BL517,'Transactions (Dated)'!$B:$B,BV$11,'Transactions (Dated)'!$C:$C,"Dividend (paid to cash)")*AG517</f>
        <v>0</v>
      </c>
      <c r="BW517" s="6">
        <f ca="1">BW516+SUMIFS('Transactions (Dated)'!$F:$F,'Transactions (Dated)'!$D:$D,$BL517,'Transactions (Dated)'!$B:$B,BW$11,'Transactions (Dated)'!$C:$C,"Dividend (paid to cash)")*AH517</f>
        <v>0</v>
      </c>
      <c r="BX517" s="6">
        <f ca="1">BX516+SUMIFS('Transactions (Dated)'!$F:$F,'Transactions (Dated)'!$D:$D,$BL517,'Transactions (Dated)'!$B:$B,BX$11,'Transactions (Dated)'!$C:$C,"Dividend (paid to cash)")*AI517</f>
        <v>0</v>
      </c>
      <c r="BY517" s="6">
        <f ca="1">BY516+SUMIFS('Transactions (Dated)'!$F:$F,'Transactions (Dated)'!$D:$D,$BL517,'Transactions (Dated)'!$B:$B,BY$11,'Transactions (Dated)'!$C:$C,"Dividend (paid to cash)")*AJ517</f>
        <v>0</v>
      </c>
      <c r="BZ517" s="6">
        <f ca="1">BZ516+SUMIFS('Transactions (Dated)'!$F:$F,'Transactions (Dated)'!$D:$D,$BL517,'Transactions (Dated)'!$B:$B,BZ$11,'Transactions (Dated)'!$C:$C,"Dividend (paid to cash)")*AK517</f>
        <v>0</v>
      </c>
      <c r="CA517" s="6">
        <f ca="1">CA516+SUMIFS('Transactions (Dated)'!$F:$F,'Transactions (Dated)'!$D:$D,$BL517,'Transactions (Dated)'!$B:$B,CA$11,'Transactions (Dated)'!$C:$C,"Dividend (paid to cash)")*AL517</f>
        <v>0</v>
      </c>
      <c r="CB517" s="6">
        <v>0</v>
      </c>
      <c r="CC517" s="6">
        <v>0</v>
      </c>
      <c r="CD517" s="6"/>
      <c r="CF517" s="6">
        <f t="shared" ca="1" si="216"/>
        <v>117822.83200000001</v>
      </c>
      <c r="CH517" s="3">
        <f t="shared" si="217"/>
        <v>42648</v>
      </c>
      <c r="CI517" s="4">
        <f t="shared" ca="1" si="210"/>
        <v>946282.65</v>
      </c>
      <c r="CJ517" s="4">
        <f t="shared" ca="1" si="211"/>
        <v>117822.83200000001</v>
      </c>
      <c r="CL517" s="4">
        <f t="shared" ca="1" si="212"/>
        <v>1064105.4820000001</v>
      </c>
    </row>
    <row r="518" spans="2:90" x14ac:dyDescent="0.15">
      <c r="B518" s="3">
        <f t="shared" si="213"/>
        <v>42649</v>
      </c>
      <c r="C518" s="2">
        <v>14595.5</v>
      </c>
      <c r="E518" s="70">
        <v>42649</v>
      </c>
      <c r="F518" s="69">
        <v>10.5</v>
      </c>
      <c r="G518" s="69">
        <v>2.76</v>
      </c>
      <c r="H518" s="69">
        <v>19.690000000000001</v>
      </c>
      <c r="I518" s="69">
        <v>39.32</v>
      </c>
      <c r="J518" s="69">
        <v>8.42</v>
      </c>
      <c r="K518" s="69">
        <v>14.32</v>
      </c>
      <c r="L518" s="69">
        <v>15.81</v>
      </c>
      <c r="M518" s="69">
        <v>6.39</v>
      </c>
      <c r="N518" s="69">
        <v>10.34</v>
      </c>
      <c r="O518" s="69">
        <v>11.58</v>
      </c>
      <c r="P518" s="69">
        <v>21.75</v>
      </c>
      <c r="Q518" s="69">
        <v>1.39</v>
      </c>
      <c r="R518" s="69">
        <v>5.05</v>
      </c>
      <c r="S518" s="69">
        <v>40.9</v>
      </c>
      <c r="T518" s="69"/>
      <c r="U518">
        <v>40.9</v>
      </c>
      <c r="V518" s="4"/>
      <c r="X518" s="3">
        <f t="shared" si="192"/>
        <v>42649</v>
      </c>
      <c r="Y518" s="40">
        <f ca="1">Y517+SUMIFS('Transactions (Dated)'!$E$2:$E$53,'Transactions (Dated)'!$D$2:$D$53,'Share Values'!$X518,'Transactions (Dated)'!$B$2:$B$53,'Share Values'!Y$11,'Transactions (Dated)'!$C$2:$C$53,"Buy")-SUMIFS('Transactions (Dated)'!$E$2:$E$53,'Transactions (Dated)'!$D$2:$D$53,'Share Values'!$X518,'Transactions (Dated)'!$B$2:$B$53,'Share Values'!Y$11,'Transactions (Dated)'!$C$2:$C$53,"Sell")</f>
        <v>4625</v>
      </c>
      <c r="Z518" s="40">
        <f ca="1">Z517+SUMIFS('Transactions (Dated)'!$E$2:$E$53,'Transactions (Dated)'!$D$2:$D$53,'Share Values'!$X518,'Transactions (Dated)'!$B$2:$B$53,'Share Values'!Z$11,'Transactions (Dated)'!$C$2:$C$53,"Buy")-SUMIFS('Transactions (Dated)'!$E$2:$E$53,'Transactions (Dated)'!$D$2:$D$53,'Share Values'!$X518,'Transactions (Dated)'!$B$2:$B$53,'Share Values'!Z$11,'Transactions (Dated)'!$C$2:$C$53,"Sell")</f>
        <v>9375</v>
      </c>
      <c r="AA518" s="40">
        <f ca="1">AA517+SUMIFS('Transactions (Dated)'!$E$2:$E$53,'Transactions (Dated)'!$D$2:$D$53,'Share Values'!$X518,'Transactions (Dated)'!$B$2:$B$53,'Share Values'!AA$11,'Transactions (Dated)'!$C$2:$C$53,"Buy")-SUMIFS('Transactions (Dated)'!$E$2:$E$53,'Transactions (Dated)'!$D$2:$D$53,'Share Values'!$X518,'Transactions (Dated)'!$B$2:$B$53,'Share Values'!AA$11,'Transactions (Dated)'!$C$2:$C$53,"Sell")</f>
        <v>28857</v>
      </c>
      <c r="AB518" s="40">
        <f ca="1">AB517+SUMIFS('Transactions (Dated)'!$E$2:$E$53,'Transactions (Dated)'!$D$2:$D$53,'Share Values'!$X518,'Transactions (Dated)'!$B$2:$B$53,'Share Values'!AB$11,'Transactions (Dated)'!$C$2:$C$53,"Buy")-SUMIFS('Transactions (Dated)'!$E$2:$E$53,'Transactions (Dated)'!$D$2:$D$53,'Share Values'!$X518,'Transactions (Dated)'!$B$2:$B$53,'Share Values'!AB$11,'Transactions (Dated)'!$C$2:$C$53,"Sell")</f>
        <v>1892</v>
      </c>
      <c r="AC518" s="40">
        <f ca="1">AC517+SUMIFS('Transactions (Dated)'!$E$2:$E$53,'Transactions (Dated)'!$D$2:$D$53,'Share Values'!$X518,'Transactions (Dated)'!$B$2:$B$53,'Share Values'!AC$11,'Transactions (Dated)'!$C$2:$C$53,"Buy")-SUMIFS('Transactions (Dated)'!$E$2:$E$53,'Transactions (Dated)'!$D$2:$D$53,'Share Values'!$X518,'Transactions (Dated)'!$B$2:$B$53,'Share Values'!AC$11,'Transactions (Dated)'!$C$2:$C$53,"Sell")</f>
        <v>2348</v>
      </c>
      <c r="AD518" s="40">
        <f ca="1">AD517+SUMIFS('Transactions (Dated)'!$E$2:$E$53,'Transactions (Dated)'!$D$2:$D$53,'Share Values'!$X518,'Transactions (Dated)'!$B$2:$B$53,'Share Values'!AD$11,'Transactions (Dated)'!$C$2:$C$53,"Buy")-SUMIFS('Transactions (Dated)'!$E$2:$E$53,'Transactions (Dated)'!$D$2:$D$53,'Share Values'!$X518,'Transactions (Dated)'!$B$2:$B$53,'Share Values'!AD$11,'Transactions (Dated)'!$C$2:$C$53,"Sell")</f>
        <v>0</v>
      </c>
      <c r="AE518" s="40">
        <f ca="1">AE517+SUMIFS('Transactions (Dated)'!$E$2:$E$53,'Transactions (Dated)'!$D$2:$D$53,'Share Values'!$X518,'Transactions (Dated)'!$B$2:$B$53,'Share Values'!AE$11,'Transactions (Dated)'!$C$2:$C$53,"Buy")-SUMIFS('Transactions (Dated)'!$E$2:$E$53,'Transactions (Dated)'!$D$2:$D$53,'Share Values'!$X518,'Transactions (Dated)'!$B$2:$B$53,'Share Values'!AE$11,'Transactions (Dated)'!$C$2:$C$53,"Sell")</f>
        <v>2900</v>
      </c>
      <c r="AF518" s="40">
        <f ca="1">AF517+SUMIFS('Transactions (Dated)'!$E$2:$E$53,'Transactions (Dated)'!$D$2:$D$53,'Share Values'!$X518,'Transactions (Dated)'!$B$2:$B$53,'Share Values'!AF$11,'Transactions (Dated)'!$C$2:$C$53,"Buy")-SUMIFS('Transactions (Dated)'!$E$2:$E$53,'Transactions (Dated)'!$D$2:$D$53,'Share Values'!$X518,'Transactions (Dated)'!$B$2:$B$53,'Share Values'!AF$11,'Transactions (Dated)'!$C$2:$C$53,"Sell")</f>
        <v>14201</v>
      </c>
      <c r="AG518" s="40">
        <f ca="1">AG517+SUMIFS('Transactions (Dated)'!$E$2:$E$53,'Transactions (Dated)'!$D$2:$D$53,'Share Values'!$X518,'Transactions (Dated)'!$B$2:$B$53,'Share Values'!AG$11,'Transactions (Dated)'!$C$2:$C$53,"Buy")-SUMIFS('Transactions (Dated)'!$E$2:$E$53,'Transactions (Dated)'!$D$2:$D$53,'Share Values'!$X518,'Transactions (Dated)'!$B$2:$B$53,'Share Values'!AG$11,'Transactions (Dated)'!$C$2:$C$53,"Sell")</f>
        <v>6835</v>
      </c>
      <c r="AH518" s="40">
        <f ca="1">AH517+SUMIFS('Transactions (Dated)'!$E$2:$E$53,'Transactions (Dated)'!$D$2:$D$53,'Share Values'!$X518,'Transactions (Dated)'!$B$2:$B$53,'Share Values'!AH$11,'Transactions (Dated)'!$C$2:$C$53,"Buy")-SUMIFS('Transactions (Dated)'!$E$2:$E$53,'Transactions (Dated)'!$D$2:$D$53,'Share Values'!$X518,'Transactions (Dated)'!$B$2:$B$53,'Share Values'!AH$11,'Transactions (Dated)'!$C$2:$C$53,"Sell")</f>
        <v>0</v>
      </c>
      <c r="AI518" s="40">
        <f ca="1">AI517+SUMIFS('Transactions (Dated)'!$E$2:$E$53,'Transactions (Dated)'!$D$2:$D$53,'Share Values'!$X518,'Transactions (Dated)'!$B$2:$B$53,'Share Values'!AI$11,'Transactions (Dated)'!$C$2:$C$53,"Buy")-SUMIFS('Transactions (Dated)'!$E$2:$E$53,'Transactions (Dated)'!$D$2:$D$53,'Share Values'!$X518,'Transactions (Dated)'!$B$2:$B$53,'Share Values'!AI$11,'Transactions (Dated)'!$C$2:$C$53,"Sell")</f>
        <v>0</v>
      </c>
      <c r="AJ518" s="40">
        <f ca="1">AJ517+SUMIFS('Transactions (Dated)'!$E$2:$E$53,'Transactions (Dated)'!$D$2:$D$53,'Share Values'!$X518,'Transactions (Dated)'!$B$2:$B$53,'Share Values'!AJ$11,'Transactions (Dated)'!$C$2:$C$53,"Buy")-SUMIFS('Transactions (Dated)'!$E$2:$E$53,'Transactions (Dated)'!$D$2:$D$53,'Share Values'!$X518,'Transactions (Dated)'!$B$2:$B$53,'Share Values'!AJ$11,'Transactions (Dated)'!$C$2:$C$53,"Sell")</f>
        <v>0</v>
      </c>
      <c r="AK518" s="40">
        <f ca="1">AK517+SUMIFS('Transactions (Dated)'!$E$2:$E$53,'Transactions (Dated)'!$D$2:$D$53,'Share Values'!$X518,'Transactions (Dated)'!$B$2:$B$53,'Share Values'!AK$11,'Transactions (Dated)'!$C$2:$C$53,"Buy")-SUMIFS('Transactions (Dated)'!$E$2:$E$53,'Transactions (Dated)'!$D$2:$D$53,'Share Values'!$X518,'Transactions (Dated)'!$B$2:$B$53,'Share Values'!AK$11,'Transactions (Dated)'!$C$2:$C$53,"Sell")</f>
        <v>0</v>
      </c>
      <c r="AL518" s="40">
        <f ca="1">AL517+SUMIFS('Transactions (Dated)'!$E$2:$E$53,'Transactions (Dated)'!$D$2:$D$53,'Share Values'!$X518,'Transactions (Dated)'!$B$2:$B$53,'Share Values'!AL$11,'Transactions (Dated)'!$C$2:$C$53,"Buy")-SUMIFS('Transactions (Dated)'!$E$2:$E$53,'Transactions (Dated)'!$D$2:$D$53,'Share Values'!$X518,'Transactions (Dated)'!$B$2:$B$53,'Share Values'!AL$11,'Transactions (Dated)'!$C$2:$C$53,"Sell")</f>
        <v>0</v>
      </c>
      <c r="AM518" s="40">
        <f ca="1">AM517+SUMIFS('Transactions (Dated)'!$E$2:$E$53,'Transactions (Dated)'!$D$2:$D$53,'Share Values'!$X518,'Transactions (Dated)'!$B$2:$B$53,'Share Values'!AM$11,'Transactions (Dated)'!$C$2:$C$53,"Buy")-SUMIFS('Transactions (Dated)'!$E$2:$E$53,'Transactions (Dated)'!$D$2:$D$53,'Share Values'!$X518,'Transactions (Dated)'!$B$2:$B$53,'Share Values'!AM$11,'Transactions (Dated)'!$C$2:$C$53,"Sell")</f>
        <v>0</v>
      </c>
      <c r="AN518" s="40">
        <f ca="1">AN517+SUMIFS('Transactions (Dated)'!$E$2:$E$53,'Transactions (Dated)'!$D$2:$D$53,'Share Values'!$X518,'Transactions (Dated)'!$B$2:$B$53,'Share Values'!AN$11,'Transactions (Dated)'!$C$2:$C$53,"Buy")-SUMIFS('Transactions (Dated)'!$E$2:$E$53,'Transactions (Dated)'!$D$2:$D$53,'Share Values'!$X518,'Transactions (Dated)'!$B$2:$B$53,'Share Values'!AN$11,'Transactions (Dated)'!$C$2:$C$53,"Sell")</f>
        <v>0</v>
      </c>
      <c r="AO518" s="40"/>
      <c r="AQ518" s="3">
        <f t="shared" si="193"/>
        <v>42649</v>
      </c>
      <c r="AR518" s="6">
        <f t="shared" ca="1" si="194"/>
        <v>48562.5</v>
      </c>
      <c r="AS518" s="6">
        <f t="shared" ca="1" si="195"/>
        <v>25874.999999999996</v>
      </c>
      <c r="AT518" s="6">
        <f t="shared" ca="1" si="196"/>
        <v>568194.33000000007</v>
      </c>
      <c r="AU518" s="6">
        <f t="shared" ca="1" si="197"/>
        <v>74393.440000000002</v>
      </c>
      <c r="AV518" s="6">
        <f t="shared" ca="1" si="198"/>
        <v>19770.16</v>
      </c>
      <c r="AW518" s="6">
        <f t="shared" ca="1" si="199"/>
        <v>0</v>
      </c>
      <c r="AX518" s="6">
        <f t="shared" ca="1" si="200"/>
        <v>45849</v>
      </c>
      <c r="AY518" s="6">
        <f t="shared" ca="1" si="201"/>
        <v>90744.39</v>
      </c>
      <c r="AZ518" s="6">
        <f t="shared" ca="1" si="202"/>
        <v>70673.899999999994</v>
      </c>
      <c r="BA518" s="6">
        <f t="shared" ca="1" si="203"/>
        <v>0</v>
      </c>
      <c r="BB518" s="6">
        <f t="shared" ca="1" si="204"/>
        <v>0</v>
      </c>
      <c r="BC518" s="6">
        <f t="shared" ca="1" si="205"/>
        <v>0</v>
      </c>
      <c r="BD518" s="6">
        <f t="shared" ca="1" si="206"/>
        <v>0</v>
      </c>
      <c r="BE518" s="6">
        <f t="shared" ca="1" si="207"/>
        <v>0</v>
      </c>
      <c r="BF518" s="6">
        <f t="shared" ca="1" si="214"/>
        <v>0</v>
      </c>
      <c r="BG518" s="6">
        <f t="shared" ca="1" si="215"/>
        <v>0</v>
      </c>
      <c r="BH518" s="6"/>
      <c r="BJ518" s="4">
        <f t="shared" ca="1" si="208"/>
        <v>944062.72000000009</v>
      </c>
      <c r="BL518" s="3">
        <f t="shared" si="209"/>
        <v>42649</v>
      </c>
      <c r="BM518" s="6">
        <f>BM517+SUMIFS('Transactions (Dated)'!G:G,'Transactions (Dated)'!D:D,'Share Values'!AQ518)</f>
        <v>64398.239999999991</v>
      </c>
      <c r="BN518" s="6">
        <f ca="1">BN517+SUMIFS('Transactions (Dated)'!$F:$F,'Transactions (Dated)'!$D:$D,$BL518,'Transactions (Dated)'!$B:$B,BN$11,'Transactions (Dated)'!$C:$C,"Dividend (paid to cash)")*Y518</f>
        <v>0</v>
      </c>
      <c r="BO518" s="6">
        <f ca="1">BO517+SUMIFS('Transactions (Dated)'!$F:$F,'Transactions (Dated)'!$D:$D,$BL518,'Transactions (Dated)'!$B:$B,BO$11,'Transactions (Dated)'!$C:$C,"Dividend (paid to cash)")*Z518</f>
        <v>2421.875</v>
      </c>
      <c r="BP518" s="6">
        <f ca="1">BP517+SUMIFS('Transactions (Dated)'!$F:$F,'Transactions (Dated)'!$D:$D,$BL518,'Transactions (Dated)'!$B:$B,BP$11,'Transactions (Dated)'!$C:$C,"Dividend (paid to cash)")*AA518</f>
        <v>48055.257000000005</v>
      </c>
      <c r="BQ518" s="6">
        <f ca="1">BQ517+SUMIFS('Transactions (Dated)'!$F:$F,'Transactions (Dated)'!$D:$D,$BL518,'Transactions (Dated)'!$B:$B,BQ$11,'Transactions (Dated)'!$C:$C,"Dividend (paid to cash)")*AB518</f>
        <v>482.46000000000004</v>
      </c>
      <c r="BR518" s="6">
        <f ca="1">BR517+SUMIFS('Transactions (Dated)'!$F:$F,'Transactions (Dated)'!$D:$D,$BL518,'Transactions (Dated)'!$B:$B,BR$11,'Transactions (Dated)'!$C:$C,"Dividend (paid to cash)")*AC518</f>
        <v>0</v>
      </c>
      <c r="BS518" s="6">
        <f ca="1">BS517+SUMIFS('Transactions (Dated)'!$F:$F,'Transactions (Dated)'!$D:$D,$BL518,'Transactions (Dated)'!$B:$B,BS$11,'Transactions (Dated)'!$C:$C,"Dividend (paid to cash)")*AD518</f>
        <v>0</v>
      </c>
      <c r="BT518" s="6">
        <f ca="1">BT517+SUMIFS('Transactions (Dated)'!$F:$F,'Transactions (Dated)'!$D:$D,$BL518,'Transactions (Dated)'!$B:$B,BT$11,'Transactions (Dated)'!$C:$C,"Dividend (paid to cash)")*AE518</f>
        <v>2465</v>
      </c>
      <c r="BU518" s="6">
        <f ca="1">BU517+SUMIFS('Transactions (Dated)'!$F:$F,'Transactions (Dated)'!$D:$D,$BL518,'Transactions (Dated)'!$B:$B,BU$11,'Transactions (Dated)'!$C:$C,"Dividend (paid to cash)")*AF518</f>
        <v>0</v>
      </c>
      <c r="BV518" s="6">
        <f ca="1">BV517+SUMIFS('Transactions (Dated)'!$F:$F,'Transactions (Dated)'!$D:$D,$BL518,'Transactions (Dated)'!$B:$B,BV$11,'Transactions (Dated)'!$C:$C,"Dividend (paid to cash)")*AG518</f>
        <v>0</v>
      </c>
      <c r="BW518" s="6">
        <f ca="1">BW517+SUMIFS('Transactions (Dated)'!$F:$F,'Transactions (Dated)'!$D:$D,$BL518,'Transactions (Dated)'!$B:$B,BW$11,'Transactions (Dated)'!$C:$C,"Dividend (paid to cash)")*AH518</f>
        <v>0</v>
      </c>
      <c r="BX518" s="6">
        <f ca="1">BX517+SUMIFS('Transactions (Dated)'!$F:$F,'Transactions (Dated)'!$D:$D,$BL518,'Transactions (Dated)'!$B:$B,BX$11,'Transactions (Dated)'!$C:$C,"Dividend (paid to cash)")*AI518</f>
        <v>0</v>
      </c>
      <c r="BY518" s="6">
        <f ca="1">BY517+SUMIFS('Transactions (Dated)'!$F:$F,'Transactions (Dated)'!$D:$D,$BL518,'Transactions (Dated)'!$B:$B,BY$11,'Transactions (Dated)'!$C:$C,"Dividend (paid to cash)")*AJ518</f>
        <v>0</v>
      </c>
      <c r="BZ518" s="6">
        <f ca="1">BZ517+SUMIFS('Transactions (Dated)'!$F:$F,'Transactions (Dated)'!$D:$D,$BL518,'Transactions (Dated)'!$B:$B,BZ$11,'Transactions (Dated)'!$C:$C,"Dividend (paid to cash)")*AK518</f>
        <v>0</v>
      </c>
      <c r="CA518" s="6">
        <f ca="1">CA517+SUMIFS('Transactions (Dated)'!$F:$F,'Transactions (Dated)'!$D:$D,$BL518,'Transactions (Dated)'!$B:$B,CA$11,'Transactions (Dated)'!$C:$C,"Dividend (paid to cash)")*AL518</f>
        <v>0</v>
      </c>
      <c r="CB518" s="6">
        <v>0</v>
      </c>
      <c r="CC518" s="6">
        <v>0</v>
      </c>
      <c r="CD518" s="6"/>
      <c r="CF518" s="6">
        <f t="shared" ca="1" si="216"/>
        <v>117822.83200000001</v>
      </c>
      <c r="CH518" s="3">
        <f t="shared" si="217"/>
        <v>42649</v>
      </c>
      <c r="CI518" s="4">
        <f t="shared" ca="1" si="210"/>
        <v>944062.72000000009</v>
      </c>
      <c r="CJ518" s="4">
        <f t="shared" ca="1" si="211"/>
        <v>117822.83200000001</v>
      </c>
      <c r="CL518" s="4">
        <f t="shared" ca="1" si="212"/>
        <v>1061885.5520000001</v>
      </c>
    </row>
    <row r="519" spans="2:90" x14ac:dyDescent="0.15">
      <c r="B519" s="3">
        <f t="shared" si="213"/>
        <v>42650</v>
      </c>
      <c r="C519" s="2">
        <v>14566.3</v>
      </c>
      <c r="E519" s="70">
        <v>42650</v>
      </c>
      <c r="F519" s="69">
        <v>10.45</v>
      </c>
      <c r="G519" s="69">
        <v>2.73</v>
      </c>
      <c r="H519" s="69">
        <v>19.649999999999999</v>
      </c>
      <c r="I519" s="69">
        <v>38.75</v>
      </c>
      <c r="J519" s="69">
        <v>8.5500000000000007</v>
      </c>
      <c r="K519" s="69">
        <v>14.3</v>
      </c>
      <c r="L519" s="69">
        <v>15.69</v>
      </c>
      <c r="M519" s="69">
        <v>6.49</v>
      </c>
      <c r="N519" s="69">
        <v>10.199999999999999</v>
      </c>
      <c r="O519" s="69">
        <v>11.47</v>
      </c>
      <c r="P519" s="69">
        <v>21.64</v>
      </c>
      <c r="Q519" s="69">
        <v>1.42</v>
      </c>
      <c r="R519" s="69">
        <v>4.9649999999999999</v>
      </c>
      <c r="S519" s="69">
        <v>40.53</v>
      </c>
      <c r="T519" s="69"/>
      <c r="U519">
        <v>40.53</v>
      </c>
      <c r="V519" s="4"/>
      <c r="X519" s="3">
        <f t="shared" si="192"/>
        <v>42650</v>
      </c>
      <c r="Y519" s="40">
        <f ca="1">Y518+SUMIFS('Transactions (Dated)'!$E$2:$E$53,'Transactions (Dated)'!$D$2:$D$53,'Share Values'!$X519,'Transactions (Dated)'!$B$2:$B$53,'Share Values'!Y$11,'Transactions (Dated)'!$C$2:$C$53,"Buy")-SUMIFS('Transactions (Dated)'!$E$2:$E$53,'Transactions (Dated)'!$D$2:$D$53,'Share Values'!$X519,'Transactions (Dated)'!$B$2:$B$53,'Share Values'!Y$11,'Transactions (Dated)'!$C$2:$C$53,"Sell")</f>
        <v>4625</v>
      </c>
      <c r="Z519" s="40">
        <f ca="1">Z518+SUMIFS('Transactions (Dated)'!$E$2:$E$53,'Transactions (Dated)'!$D$2:$D$53,'Share Values'!$X519,'Transactions (Dated)'!$B$2:$B$53,'Share Values'!Z$11,'Transactions (Dated)'!$C$2:$C$53,"Buy")-SUMIFS('Transactions (Dated)'!$E$2:$E$53,'Transactions (Dated)'!$D$2:$D$53,'Share Values'!$X519,'Transactions (Dated)'!$B$2:$B$53,'Share Values'!Z$11,'Transactions (Dated)'!$C$2:$C$53,"Sell")</f>
        <v>9375</v>
      </c>
      <c r="AA519" s="40">
        <f ca="1">AA518+SUMIFS('Transactions (Dated)'!$E$2:$E$53,'Transactions (Dated)'!$D$2:$D$53,'Share Values'!$X519,'Transactions (Dated)'!$B$2:$B$53,'Share Values'!AA$11,'Transactions (Dated)'!$C$2:$C$53,"Buy")-SUMIFS('Transactions (Dated)'!$E$2:$E$53,'Transactions (Dated)'!$D$2:$D$53,'Share Values'!$X519,'Transactions (Dated)'!$B$2:$B$53,'Share Values'!AA$11,'Transactions (Dated)'!$C$2:$C$53,"Sell")</f>
        <v>28857</v>
      </c>
      <c r="AB519" s="40">
        <f ca="1">AB518+SUMIFS('Transactions (Dated)'!$E$2:$E$53,'Transactions (Dated)'!$D$2:$D$53,'Share Values'!$X519,'Transactions (Dated)'!$B$2:$B$53,'Share Values'!AB$11,'Transactions (Dated)'!$C$2:$C$53,"Buy")-SUMIFS('Transactions (Dated)'!$E$2:$E$53,'Transactions (Dated)'!$D$2:$D$53,'Share Values'!$X519,'Transactions (Dated)'!$B$2:$B$53,'Share Values'!AB$11,'Transactions (Dated)'!$C$2:$C$53,"Sell")</f>
        <v>1892</v>
      </c>
      <c r="AC519" s="40">
        <f ca="1">AC518+SUMIFS('Transactions (Dated)'!$E$2:$E$53,'Transactions (Dated)'!$D$2:$D$53,'Share Values'!$X519,'Transactions (Dated)'!$B$2:$B$53,'Share Values'!AC$11,'Transactions (Dated)'!$C$2:$C$53,"Buy")-SUMIFS('Transactions (Dated)'!$E$2:$E$53,'Transactions (Dated)'!$D$2:$D$53,'Share Values'!$X519,'Transactions (Dated)'!$B$2:$B$53,'Share Values'!AC$11,'Transactions (Dated)'!$C$2:$C$53,"Sell")</f>
        <v>2348</v>
      </c>
      <c r="AD519" s="40">
        <f ca="1">AD518+SUMIFS('Transactions (Dated)'!$E$2:$E$53,'Transactions (Dated)'!$D$2:$D$53,'Share Values'!$X519,'Transactions (Dated)'!$B$2:$B$53,'Share Values'!AD$11,'Transactions (Dated)'!$C$2:$C$53,"Buy")-SUMIFS('Transactions (Dated)'!$E$2:$E$53,'Transactions (Dated)'!$D$2:$D$53,'Share Values'!$X519,'Transactions (Dated)'!$B$2:$B$53,'Share Values'!AD$11,'Transactions (Dated)'!$C$2:$C$53,"Sell")</f>
        <v>0</v>
      </c>
      <c r="AE519" s="40">
        <f ca="1">AE518+SUMIFS('Transactions (Dated)'!$E$2:$E$53,'Transactions (Dated)'!$D$2:$D$53,'Share Values'!$X519,'Transactions (Dated)'!$B$2:$B$53,'Share Values'!AE$11,'Transactions (Dated)'!$C$2:$C$53,"Buy")-SUMIFS('Transactions (Dated)'!$E$2:$E$53,'Transactions (Dated)'!$D$2:$D$53,'Share Values'!$X519,'Transactions (Dated)'!$B$2:$B$53,'Share Values'!AE$11,'Transactions (Dated)'!$C$2:$C$53,"Sell")</f>
        <v>2900</v>
      </c>
      <c r="AF519" s="40">
        <f ca="1">AF518+SUMIFS('Transactions (Dated)'!$E$2:$E$53,'Transactions (Dated)'!$D$2:$D$53,'Share Values'!$X519,'Transactions (Dated)'!$B$2:$B$53,'Share Values'!AF$11,'Transactions (Dated)'!$C$2:$C$53,"Buy")-SUMIFS('Transactions (Dated)'!$E$2:$E$53,'Transactions (Dated)'!$D$2:$D$53,'Share Values'!$X519,'Transactions (Dated)'!$B$2:$B$53,'Share Values'!AF$11,'Transactions (Dated)'!$C$2:$C$53,"Sell")</f>
        <v>14201</v>
      </c>
      <c r="AG519" s="40">
        <f ca="1">AG518+SUMIFS('Transactions (Dated)'!$E$2:$E$53,'Transactions (Dated)'!$D$2:$D$53,'Share Values'!$X519,'Transactions (Dated)'!$B$2:$B$53,'Share Values'!AG$11,'Transactions (Dated)'!$C$2:$C$53,"Buy")-SUMIFS('Transactions (Dated)'!$E$2:$E$53,'Transactions (Dated)'!$D$2:$D$53,'Share Values'!$X519,'Transactions (Dated)'!$B$2:$B$53,'Share Values'!AG$11,'Transactions (Dated)'!$C$2:$C$53,"Sell")</f>
        <v>6835</v>
      </c>
      <c r="AH519" s="40">
        <f ca="1">AH518+SUMIFS('Transactions (Dated)'!$E$2:$E$53,'Transactions (Dated)'!$D$2:$D$53,'Share Values'!$X519,'Transactions (Dated)'!$B$2:$B$53,'Share Values'!AH$11,'Transactions (Dated)'!$C$2:$C$53,"Buy")-SUMIFS('Transactions (Dated)'!$E$2:$E$53,'Transactions (Dated)'!$D$2:$D$53,'Share Values'!$X519,'Transactions (Dated)'!$B$2:$B$53,'Share Values'!AH$11,'Transactions (Dated)'!$C$2:$C$53,"Sell")</f>
        <v>0</v>
      </c>
      <c r="AI519" s="40">
        <f ca="1">AI518+SUMIFS('Transactions (Dated)'!$E$2:$E$53,'Transactions (Dated)'!$D$2:$D$53,'Share Values'!$X519,'Transactions (Dated)'!$B$2:$B$53,'Share Values'!AI$11,'Transactions (Dated)'!$C$2:$C$53,"Buy")-SUMIFS('Transactions (Dated)'!$E$2:$E$53,'Transactions (Dated)'!$D$2:$D$53,'Share Values'!$X519,'Transactions (Dated)'!$B$2:$B$53,'Share Values'!AI$11,'Transactions (Dated)'!$C$2:$C$53,"Sell")</f>
        <v>0</v>
      </c>
      <c r="AJ519" s="40">
        <f ca="1">AJ518+SUMIFS('Transactions (Dated)'!$E$2:$E$53,'Transactions (Dated)'!$D$2:$D$53,'Share Values'!$X519,'Transactions (Dated)'!$B$2:$B$53,'Share Values'!AJ$11,'Transactions (Dated)'!$C$2:$C$53,"Buy")-SUMIFS('Transactions (Dated)'!$E$2:$E$53,'Transactions (Dated)'!$D$2:$D$53,'Share Values'!$X519,'Transactions (Dated)'!$B$2:$B$53,'Share Values'!AJ$11,'Transactions (Dated)'!$C$2:$C$53,"Sell")</f>
        <v>0</v>
      </c>
      <c r="AK519" s="40">
        <f ca="1">AK518+SUMIFS('Transactions (Dated)'!$E$2:$E$53,'Transactions (Dated)'!$D$2:$D$53,'Share Values'!$X519,'Transactions (Dated)'!$B$2:$B$53,'Share Values'!AK$11,'Transactions (Dated)'!$C$2:$C$53,"Buy")-SUMIFS('Transactions (Dated)'!$E$2:$E$53,'Transactions (Dated)'!$D$2:$D$53,'Share Values'!$X519,'Transactions (Dated)'!$B$2:$B$53,'Share Values'!AK$11,'Transactions (Dated)'!$C$2:$C$53,"Sell")</f>
        <v>0</v>
      </c>
      <c r="AL519" s="40">
        <f ca="1">AL518+SUMIFS('Transactions (Dated)'!$E$2:$E$53,'Transactions (Dated)'!$D$2:$D$53,'Share Values'!$X519,'Transactions (Dated)'!$B$2:$B$53,'Share Values'!AL$11,'Transactions (Dated)'!$C$2:$C$53,"Buy")-SUMIFS('Transactions (Dated)'!$E$2:$E$53,'Transactions (Dated)'!$D$2:$D$53,'Share Values'!$X519,'Transactions (Dated)'!$B$2:$B$53,'Share Values'!AL$11,'Transactions (Dated)'!$C$2:$C$53,"Sell")</f>
        <v>0</v>
      </c>
      <c r="AM519" s="40">
        <f ca="1">AM518+SUMIFS('Transactions (Dated)'!$E$2:$E$53,'Transactions (Dated)'!$D$2:$D$53,'Share Values'!$X519,'Transactions (Dated)'!$B$2:$B$53,'Share Values'!AM$11,'Transactions (Dated)'!$C$2:$C$53,"Buy")-SUMIFS('Transactions (Dated)'!$E$2:$E$53,'Transactions (Dated)'!$D$2:$D$53,'Share Values'!$X519,'Transactions (Dated)'!$B$2:$B$53,'Share Values'!AM$11,'Transactions (Dated)'!$C$2:$C$53,"Sell")</f>
        <v>0</v>
      </c>
      <c r="AN519" s="40">
        <f ca="1">AN518+SUMIFS('Transactions (Dated)'!$E$2:$E$53,'Transactions (Dated)'!$D$2:$D$53,'Share Values'!$X519,'Transactions (Dated)'!$B$2:$B$53,'Share Values'!AN$11,'Transactions (Dated)'!$C$2:$C$53,"Buy")-SUMIFS('Transactions (Dated)'!$E$2:$E$53,'Transactions (Dated)'!$D$2:$D$53,'Share Values'!$X519,'Transactions (Dated)'!$B$2:$B$53,'Share Values'!AN$11,'Transactions (Dated)'!$C$2:$C$53,"Sell")</f>
        <v>0</v>
      </c>
      <c r="AO519" s="40"/>
      <c r="AQ519" s="3">
        <f t="shared" si="193"/>
        <v>42650</v>
      </c>
      <c r="AR519" s="6">
        <f t="shared" ca="1" si="194"/>
        <v>48331.25</v>
      </c>
      <c r="AS519" s="6">
        <f t="shared" ca="1" si="195"/>
        <v>25593.75</v>
      </c>
      <c r="AT519" s="6">
        <f t="shared" ca="1" si="196"/>
        <v>567040.04999999993</v>
      </c>
      <c r="AU519" s="6">
        <f t="shared" ca="1" si="197"/>
        <v>73315</v>
      </c>
      <c r="AV519" s="6">
        <f t="shared" ca="1" si="198"/>
        <v>20075.400000000001</v>
      </c>
      <c r="AW519" s="6">
        <f t="shared" ca="1" si="199"/>
        <v>0</v>
      </c>
      <c r="AX519" s="6">
        <f t="shared" ca="1" si="200"/>
        <v>45501</v>
      </c>
      <c r="AY519" s="6">
        <f t="shared" ca="1" si="201"/>
        <v>92164.49</v>
      </c>
      <c r="AZ519" s="6">
        <f t="shared" ca="1" si="202"/>
        <v>69717</v>
      </c>
      <c r="BA519" s="6">
        <f t="shared" ca="1" si="203"/>
        <v>0</v>
      </c>
      <c r="BB519" s="6">
        <f t="shared" ca="1" si="204"/>
        <v>0</v>
      </c>
      <c r="BC519" s="6">
        <f t="shared" ca="1" si="205"/>
        <v>0</v>
      </c>
      <c r="BD519" s="6">
        <f t="shared" ca="1" si="206"/>
        <v>0</v>
      </c>
      <c r="BE519" s="6">
        <f t="shared" ca="1" si="207"/>
        <v>0</v>
      </c>
      <c r="BF519" s="6">
        <f t="shared" ca="1" si="214"/>
        <v>0</v>
      </c>
      <c r="BG519" s="6">
        <f t="shared" ca="1" si="215"/>
        <v>0</v>
      </c>
      <c r="BH519" s="6"/>
      <c r="BJ519" s="4">
        <f t="shared" ca="1" si="208"/>
        <v>941737.94</v>
      </c>
      <c r="BL519" s="3">
        <f t="shared" si="209"/>
        <v>42650</v>
      </c>
      <c r="BM519" s="6">
        <f>BM518+SUMIFS('Transactions (Dated)'!G:G,'Transactions (Dated)'!D:D,'Share Values'!AQ519)</f>
        <v>64398.239999999991</v>
      </c>
      <c r="BN519" s="6">
        <f ca="1">BN518+SUMIFS('Transactions (Dated)'!$F:$F,'Transactions (Dated)'!$D:$D,$BL519,'Transactions (Dated)'!$B:$B,BN$11,'Transactions (Dated)'!$C:$C,"Dividend (paid to cash)")*Y519</f>
        <v>0</v>
      </c>
      <c r="BO519" s="6">
        <f ca="1">BO518+SUMIFS('Transactions (Dated)'!$F:$F,'Transactions (Dated)'!$D:$D,$BL519,'Transactions (Dated)'!$B:$B,BO$11,'Transactions (Dated)'!$C:$C,"Dividend (paid to cash)")*Z519</f>
        <v>2421.875</v>
      </c>
      <c r="BP519" s="6">
        <f ca="1">BP518+SUMIFS('Transactions (Dated)'!$F:$F,'Transactions (Dated)'!$D:$D,$BL519,'Transactions (Dated)'!$B:$B,BP$11,'Transactions (Dated)'!$C:$C,"Dividend (paid to cash)")*AA519</f>
        <v>48055.257000000005</v>
      </c>
      <c r="BQ519" s="6">
        <f ca="1">BQ518+SUMIFS('Transactions (Dated)'!$F:$F,'Transactions (Dated)'!$D:$D,$BL519,'Transactions (Dated)'!$B:$B,BQ$11,'Transactions (Dated)'!$C:$C,"Dividend (paid to cash)")*AB519</f>
        <v>482.46000000000004</v>
      </c>
      <c r="BR519" s="6">
        <f ca="1">BR518+SUMIFS('Transactions (Dated)'!$F:$F,'Transactions (Dated)'!$D:$D,$BL519,'Transactions (Dated)'!$B:$B,BR$11,'Transactions (Dated)'!$C:$C,"Dividend (paid to cash)")*AC519</f>
        <v>0</v>
      </c>
      <c r="BS519" s="6">
        <f ca="1">BS518+SUMIFS('Transactions (Dated)'!$F:$F,'Transactions (Dated)'!$D:$D,$BL519,'Transactions (Dated)'!$B:$B,BS$11,'Transactions (Dated)'!$C:$C,"Dividend (paid to cash)")*AD519</f>
        <v>0</v>
      </c>
      <c r="BT519" s="6">
        <f ca="1">BT518+SUMIFS('Transactions (Dated)'!$F:$F,'Transactions (Dated)'!$D:$D,$BL519,'Transactions (Dated)'!$B:$B,BT$11,'Transactions (Dated)'!$C:$C,"Dividend (paid to cash)")*AE519</f>
        <v>2465</v>
      </c>
      <c r="BU519" s="6">
        <f ca="1">BU518+SUMIFS('Transactions (Dated)'!$F:$F,'Transactions (Dated)'!$D:$D,$BL519,'Transactions (Dated)'!$B:$B,BU$11,'Transactions (Dated)'!$C:$C,"Dividend (paid to cash)")*AF519</f>
        <v>0</v>
      </c>
      <c r="BV519" s="6">
        <f ca="1">BV518+SUMIFS('Transactions (Dated)'!$F:$F,'Transactions (Dated)'!$D:$D,$BL519,'Transactions (Dated)'!$B:$B,BV$11,'Transactions (Dated)'!$C:$C,"Dividend (paid to cash)")*AG519</f>
        <v>0</v>
      </c>
      <c r="BW519" s="6">
        <f ca="1">BW518+SUMIFS('Transactions (Dated)'!$F:$F,'Transactions (Dated)'!$D:$D,$BL519,'Transactions (Dated)'!$B:$B,BW$11,'Transactions (Dated)'!$C:$C,"Dividend (paid to cash)")*AH519</f>
        <v>0</v>
      </c>
      <c r="BX519" s="6">
        <f ca="1">BX518+SUMIFS('Transactions (Dated)'!$F:$F,'Transactions (Dated)'!$D:$D,$BL519,'Transactions (Dated)'!$B:$B,BX$11,'Transactions (Dated)'!$C:$C,"Dividend (paid to cash)")*AI519</f>
        <v>0</v>
      </c>
      <c r="BY519" s="6">
        <f ca="1">BY518+SUMIFS('Transactions (Dated)'!$F:$F,'Transactions (Dated)'!$D:$D,$BL519,'Transactions (Dated)'!$B:$B,BY$11,'Transactions (Dated)'!$C:$C,"Dividend (paid to cash)")*AJ519</f>
        <v>0</v>
      </c>
      <c r="BZ519" s="6">
        <f ca="1">BZ518+SUMIFS('Transactions (Dated)'!$F:$F,'Transactions (Dated)'!$D:$D,$BL519,'Transactions (Dated)'!$B:$B,BZ$11,'Transactions (Dated)'!$C:$C,"Dividend (paid to cash)")*AK519</f>
        <v>0</v>
      </c>
      <c r="CA519" s="6">
        <f ca="1">CA518+SUMIFS('Transactions (Dated)'!$F:$F,'Transactions (Dated)'!$D:$D,$BL519,'Transactions (Dated)'!$B:$B,CA$11,'Transactions (Dated)'!$C:$C,"Dividend (paid to cash)")*AL519</f>
        <v>0</v>
      </c>
      <c r="CB519" s="6">
        <v>0</v>
      </c>
      <c r="CC519" s="6">
        <v>0</v>
      </c>
      <c r="CD519" s="6"/>
      <c r="CF519" s="6">
        <f t="shared" ca="1" si="216"/>
        <v>117822.83200000001</v>
      </c>
      <c r="CH519" s="3">
        <f t="shared" si="217"/>
        <v>42650</v>
      </c>
      <c r="CI519" s="4">
        <f t="shared" ca="1" si="210"/>
        <v>941737.94</v>
      </c>
      <c r="CJ519" s="4">
        <f t="shared" ca="1" si="211"/>
        <v>117822.83200000001</v>
      </c>
      <c r="CL519" s="4">
        <f t="shared" ca="1" si="212"/>
        <v>1059560.7719999999</v>
      </c>
    </row>
    <row r="520" spans="2:90" x14ac:dyDescent="0.15">
      <c r="B520" s="3">
        <f t="shared" si="213"/>
        <v>42654</v>
      </c>
      <c r="C520" s="2">
        <v>14549.6</v>
      </c>
      <c r="E520" s="70">
        <v>42654</v>
      </c>
      <c r="F520" s="69">
        <v>10.15</v>
      </c>
      <c r="G520" s="69">
        <v>2.75</v>
      </c>
      <c r="H520" s="69">
        <v>19.63</v>
      </c>
      <c r="I520" s="69">
        <v>37.99</v>
      </c>
      <c r="J520" s="69">
        <v>8.34</v>
      </c>
      <c r="K520" s="69">
        <v>14.18</v>
      </c>
      <c r="L520" s="69">
        <v>15.86</v>
      </c>
      <c r="M520" s="69">
        <v>6.53</v>
      </c>
      <c r="N520" s="69">
        <v>10.14</v>
      </c>
      <c r="O520" s="69">
        <v>11.66</v>
      </c>
      <c r="P520" s="69">
        <v>21.31</v>
      </c>
      <c r="Q520" s="69">
        <v>1.45</v>
      </c>
      <c r="R520" s="69">
        <v>5.0599999999999996</v>
      </c>
      <c r="S520" s="69">
        <v>40.56</v>
      </c>
      <c r="T520" s="69"/>
      <c r="U520">
        <v>40.56</v>
      </c>
      <c r="V520" s="4"/>
      <c r="X520" s="3">
        <f t="shared" si="192"/>
        <v>42654</v>
      </c>
      <c r="Y520" s="40">
        <f ca="1">Y519+SUMIFS('Transactions (Dated)'!$E$2:$E$53,'Transactions (Dated)'!$D$2:$D$53,'Share Values'!$X520,'Transactions (Dated)'!$B$2:$B$53,'Share Values'!Y$11,'Transactions (Dated)'!$C$2:$C$53,"Buy")-SUMIFS('Transactions (Dated)'!$E$2:$E$53,'Transactions (Dated)'!$D$2:$D$53,'Share Values'!$X520,'Transactions (Dated)'!$B$2:$B$53,'Share Values'!Y$11,'Transactions (Dated)'!$C$2:$C$53,"Sell")</f>
        <v>4625</v>
      </c>
      <c r="Z520" s="40">
        <f ca="1">Z519+SUMIFS('Transactions (Dated)'!$E$2:$E$53,'Transactions (Dated)'!$D$2:$D$53,'Share Values'!$X520,'Transactions (Dated)'!$B$2:$B$53,'Share Values'!Z$11,'Transactions (Dated)'!$C$2:$C$53,"Buy")-SUMIFS('Transactions (Dated)'!$E$2:$E$53,'Transactions (Dated)'!$D$2:$D$53,'Share Values'!$X520,'Transactions (Dated)'!$B$2:$B$53,'Share Values'!Z$11,'Transactions (Dated)'!$C$2:$C$53,"Sell")</f>
        <v>9375</v>
      </c>
      <c r="AA520" s="40">
        <f ca="1">AA519+SUMIFS('Transactions (Dated)'!$E$2:$E$53,'Transactions (Dated)'!$D$2:$D$53,'Share Values'!$X520,'Transactions (Dated)'!$B$2:$B$53,'Share Values'!AA$11,'Transactions (Dated)'!$C$2:$C$53,"Buy")-SUMIFS('Transactions (Dated)'!$E$2:$E$53,'Transactions (Dated)'!$D$2:$D$53,'Share Values'!$X520,'Transactions (Dated)'!$B$2:$B$53,'Share Values'!AA$11,'Transactions (Dated)'!$C$2:$C$53,"Sell")</f>
        <v>28857</v>
      </c>
      <c r="AB520" s="40">
        <f ca="1">AB519+SUMIFS('Transactions (Dated)'!$E$2:$E$53,'Transactions (Dated)'!$D$2:$D$53,'Share Values'!$X520,'Transactions (Dated)'!$B$2:$B$53,'Share Values'!AB$11,'Transactions (Dated)'!$C$2:$C$53,"Buy")-SUMIFS('Transactions (Dated)'!$E$2:$E$53,'Transactions (Dated)'!$D$2:$D$53,'Share Values'!$X520,'Transactions (Dated)'!$B$2:$B$53,'Share Values'!AB$11,'Transactions (Dated)'!$C$2:$C$53,"Sell")</f>
        <v>1892</v>
      </c>
      <c r="AC520" s="40">
        <f ca="1">AC519+SUMIFS('Transactions (Dated)'!$E$2:$E$53,'Transactions (Dated)'!$D$2:$D$53,'Share Values'!$X520,'Transactions (Dated)'!$B$2:$B$53,'Share Values'!AC$11,'Transactions (Dated)'!$C$2:$C$53,"Buy")-SUMIFS('Transactions (Dated)'!$E$2:$E$53,'Transactions (Dated)'!$D$2:$D$53,'Share Values'!$X520,'Transactions (Dated)'!$B$2:$B$53,'Share Values'!AC$11,'Transactions (Dated)'!$C$2:$C$53,"Sell")</f>
        <v>2348</v>
      </c>
      <c r="AD520" s="40">
        <f ca="1">AD519+SUMIFS('Transactions (Dated)'!$E$2:$E$53,'Transactions (Dated)'!$D$2:$D$53,'Share Values'!$X520,'Transactions (Dated)'!$B$2:$B$53,'Share Values'!AD$11,'Transactions (Dated)'!$C$2:$C$53,"Buy")-SUMIFS('Transactions (Dated)'!$E$2:$E$53,'Transactions (Dated)'!$D$2:$D$53,'Share Values'!$X520,'Transactions (Dated)'!$B$2:$B$53,'Share Values'!AD$11,'Transactions (Dated)'!$C$2:$C$53,"Sell")</f>
        <v>0</v>
      </c>
      <c r="AE520" s="40">
        <f ca="1">AE519+SUMIFS('Transactions (Dated)'!$E$2:$E$53,'Transactions (Dated)'!$D$2:$D$53,'Share Values'!$X520,'Transactions (Dated)'!$B$2:$B$53,'Share Values'!AE$11,'Transactions (Dated)'!$C$2:$C$53,"Buy")-SUMIFS('Transactions (Dated)'!$E$2:$E$53,'Transactions (Dated)'!$D$2:$D$53,'Share Values'!$X520,'Transactions (Dated)'!$B$2:$B$53,'Share Values'!AE$11,'Transactions (Dated)'!$C$2:$C$53,"Sell")</f>
        <v>2900</v>
      </c>
      <c r="AF520" s="40">
        <f ca="1">AF519+SUMIFS('Transactions (Dated)'!$E$2:$E$53,'Transactions (Dated)'!$D$2:$D$53,'Share Values'!$X520,'Transactions (Dated)'!$B$2:$B$53,'Share Values'!AF$11,'Transactions (Dated)'!$C$2:$C$53,"Buy")-SUMIFS('Transactions (Dated)'!$E$2:$E$53,'Transactions (Dated)'!$D$2:$D$53,'Share Values'!$X520,'Transactions (Dated)'!$B$2:$B$53,'Share Values'!AF$11,'Transactions (Dated)'!$C$2:$C$53,"Sell")</f>
        <v>14201</v>
      </c>
      <c r="AG520" s="40">
        <f ca="1">AG519+SUMIFS('Transactions (Dated)'!$E$2:$E$53,'Transactions (Dated)'!$D$2:$D$53,'Share Values'!$X520,'Transactions (Dated)'!$B$2:$B$53,'Share Values'!AG$11,'Transactions (Dated)'!$C$2:$C$53,"Buy")-SUMIFS('Transactions (Dated)'!$E$2:$E$53,'Transactions (Dated)'!$D$2:$D$53,'Share Values'!$X520,'Transactions (Dated)'!$B$2:$B$53,'Share Values'!AG$11,'Transactions (Dated)'!$C$2:$C$53,"Sell")</f>
        <v>6835</v>
      </c>
      <c r="AH520" s="40">
        <f ca="1">AH519+SUMIFS('Transactions (Dated)'!$E$2:$E$53,'Transactions (Dated)'!$D$2:$D$53,'Share Values'!$X520,'Transactions (Dated)'!$B$2:$B$53,'Share Values'!AH$11,'Transactions (Dated)'!$C$2:$C$53,"Buy")-SUMIFS('Transactions (Dated)'!$E$2:$E$53,'Transactions (Dated)'!$D$2:$D$53,'Share Values'!$X520,'Transactions (Dated)'!$B$2:$B$53,'Share Values'!AH$11,'Transactions (Dated)'!$C$2:$C$53,"Sell")</f>
        <v>0</v>
      </c>
      <c r="AI520" s="40">
        <f ca="1">AI519+SUMIFS('Transactions (Dated)'!$E$2:$E$53,'Transactions (Dated)'!$D$2:$D$53,'Share Values'!$X520,'Transactions (Dated)'!$B$2:$B$53,'Share Values'!AI$11,'Transactions (Dated)'!$C$2:$C$53,"Buy")-SUMIFS('Transactions (Dated)'!$E$2:$E$53,'Transactions (Dated)'!$D$2:$D$53,'Share Values'!$X520,'Transactions (Dated)'!$B$2:$B$53,'Share Values'!AI$11,'Transactions (Dated)'!$C$2:$C$53,"Sell")</f>
        <v>0</v>
      </c>
      <c r="AJ520" s="40">
        <f ca="1">AJ519+SUMIFS('Transactions (Dated)'!$E$2:$E$53,'Transactions (Dated)'!$D$2:$D$53,'Share Values'!$X520,'Transactions (Dated)'!$B$2:$B$53,'Share Values'!AJ$11,'Transactions (Dated)'!$C$2:$C$53,"Buy")-SUMIFS('Transactions (Dated)'!$E$2:$E$53,'Transactions (Dated)'!$D$2:$D$53,'Share Values'!$X520,'Transactions (Dated)'!$B$2:$B$53,'Share Values'!AJ$11,'Transactions (Dated)'!$C$2:$C$53,"Sell")</f>
        <v>0</v>
      </c>
      <c r="AK520" s="40">
        <f ca="1">AK519+SUMIFS('Transactions (Dated)'!$E$2:$E$53,'Transactions (Dated)'!$D$2:$D$53,'Share Values'!$X520,'Transactions (Dated)'!$B$2:$B$53,'Share Values'!AK$11,'Transactions (Dated)'!$C$2:$C$53,"Buy")-SUMIFS('Transactions (Dated)'!$E$2:$E$53,'Transactions (Dated)'!$D$2:$D$53,'Share Values'!$X520,'Transactions (Dated)'!$B$2:$B$53,'Share Values'!AK$11,'Transactions (Dated)'!$C$2:$C$53,"Sell")</f>
        <v>0</v>
      </c>
      <c r="AL520" s="40">
        <f ca="1">AL519+SUMIFS('Transactions (Dated)'!$E$2:$E$53,'Transactions (Dated)'!$D$2:$D$53,'Share Values'!$X520,'Transactions (Dated)'!$B$2:$B$53,'Share Values'!AL$11,'Transactions (Dated)'!$C$2:$C$53,"Buy")-SUMIFS('Transactions (Dated)'!$E$2:$E$53,'Transactions (Dated)'!$D$2:$D$53,'Share Values'!$X520,'Transactions (Dated)'!$B$2:$B$53,'Share Values'!AL$11,'Transactions (Dated)'!$C$2:$C$53,"Sell")</f>
        <v>0</v>
      </c>
      <c r="AM520" s="40">
        <f ca="1">AM519+SUMIFS('Transactions (Dated)'!$E$2:$E$53,'Transactions (Dated)'!$D$2:$D$53,'Share Values'!$X520,'Transactions (Dated)'!$B$2:$B$53,'Share Values'!AM$11,'Transactions (Dated)'!$C$2:$C$53,"Buy")-SUMIFS('Transactions (Dated)'!$E$2:$E$53,'Transactions (Dated)'!$D$2:$D$53,'Share Values'!$X520,'Transactions (Dated)'!$B$2:$B$53,'Share Values'!AM$11,'Transactions (Dated)'!$C$2:$C$53,"Sell")</f>
        <v>0</v>
      </c>
      <c r="AN520" s="40">
        <f ca="1">AN519+SUMIFS('Transactions (Dated)'!$E$2:$E$53,'Transactions (Dated)'!$D$2:$D$53,'Share Values'!$X520,'Transactions (Dated)'!$B$2:$B$53,'Share Values'!AN$11,'Transactions (Dated)'!$C$2:$C$53,"Buy")-SUMIFS('Transactions (Dated)'!$E$2:$E$53,'Transactions (Dated)'!$D$2:$D$53,'Share Values'!$X520,'Transactions (Dated)'!$B$2:$B$53,'Share Values'!AN$11,'Transactions (Dated)'!$C$2:$C$53,"Sell")</f>
        <v>0</v>
      </c>
      <c r="AO520" s="40"/>
      <c r="AQ520" s="3">
        <f t="shared" si="193"/>
        <v>42654</v>
      </c>
      <c r="AR520" s="6">
        <f t="shared" ca="1" si="194"/>
        <v>46943.75</v>
      </c>
      <c r="AS520" s="6">
        <f t="shared" ca="1" si="195"/>
        <v>25781.25</v>
      </c>
      <c r="AT520" s="6">
        <f t="shared" ca="1" si="196"/>
        <v>566462.90999999992</v>
      </c>
      <c r="AU520" s="6">
        <f t="shared" ca="1" si="197"/>
        <v>71877.08</v>
      </c>
      <c r="AV520" s="6">
        <f t="shared" ca="1" si="198"/>
        <v>19582.32</v>
      </c>
      <c r="AW520" s="6">
        <f t="shared" ca="1" si="199"/>
        <v>0</v>
      </c>
      <c r="AX520" s="6">
        <f t="shared" ca="1" si="200"/>
        <v>45994</v>
      </c>
      <c r="AY520" s="6">
        <f t="shared" ca="1" si="201"/>
        <v>92732.53</v>
      </c>
      <c r="AZ520" s="6">
        <f t="shared" ca="1" si="202"/>
        <v>69306.900000000009</v>
      </c>
      <c r="BA520" s="6">
        <f t="shared" ca="1" si="203"/>
        <v>0</v>
      </c>
      <c r="BB520" s="6">
        <f t="shared" ca="1" si="204"/>
        <v>0</v>
      </c>
      <c r="BC520" s="6">
        <f t="shared" ca="1" si="205"/>
        <v>0</v>
      </c>
      <c r="BD520" s="6">
        <f t="shared" ca="1" si="206"/>
        <v>0</v>
      </c>
      <c r="BE520" s="6">
        <f t="shared" ca="1" si="207"/>
        <v>0</v>
      </c>
      <c r="BF520" s="6">
        <f t="shared" ca="1" si="214"/>
        <v>0</v>
      </c>
      <c r="BG520" s="6">
        <f t="shared" ca="1" si="215"/>
        <v>0</v>
      </c>
      <c r="BH520" s="6"/>
      <c r="BJ520" s="4">
        <f t="shared" ca="1" si="208"/>
        <v>938680.73999999987</v>
      </c>
      <c r="BL520" s="3">
        <f t="shared" si="209"/>
        <v>42654</v>
      </c>
      <c r="BM520" s="6">
        <f>BM519+SUMIFS('Transactions (Dated)'!G:G,'Transactions (Dated)'!D:D,'Share Values'!AQ520)</f>
        <v>64398.239999999991</v>
      </c>
      <c r="BN520" s="6">
        <f ca="1">BN519+SUMIFS('Transactions (Dated)'!$F:$F,'Transactions (Dated)'!$D:$D,$BL520,'Transactions (Dated)'!$B:$B,BN$11,'Transactions (Dated)'!$C:$C,"Dividend (paid to cash)")*Y520</f>
        <v>0</v>
      </c>
      <c r="BO520" s="6">
        <f ca="1">BO519+SUMIFS('Transactions (Dated)'!$F:$F,'Transactions (Dated)'!$D:$D,$BL520,'Transactions (Dated)'!$B:$B,BO$11,'Transactions (Dated)'!$C:$C,"Dividend (paid to cash)")*Z520</f>
        <v>2421.875</v>
      </c>
      <c r="BP520" s="6">
        <f ca="1">BP519+SUMIFS('Transactions (Dated)'!$F:$F,'Transactions (Dated)'!$D:$D,$BL520,'Transactions (Dated)'!$B:$B,BP$11,'Transactions (Dated)'!$C:$C,"Dividend (paid to cash)")*AA520</f>
        <v>48055.257000000005</v>
      </c>
      <c r="BQ520" s="6">
        <f ca="1">BQ519+SUMIFS('Transactions (Dated)'!$F:$F,'Transactions (Dated)'!$D:$D,$BL520,'Transactions (Dated)'!$B:$B,BQ$11,'Transactions (Dated)'!$C:$C,"Dividend (paid to cash)")*AB520</f>
        <v>482.46000000000004</v>
      </c>
      <c r="BR520" s="6">
        <f ca="1">BR519+SUMIFS('Transactions (Dated)'!$F:$F,'Transactions (Dated)'!$D:$D,$BL520,'Transactions (Dated)'!$B:$B,BR$11,'Transactions (Dated)'!$C:$C,"Dividend (paid to cash)")*AC520</f>
        <v>0</v>
      </c>
      <c r="BS520" s="6">
        <f ca="1">BS519+SUMIFS('Transactions (Dated)'!$F:$F,'Transactions (Dated)'!$D:$D,$BL520,'Transactions (Dated)'!$B:$B,BS$11,'Transactions (Dated)'!$C:$C,"Dividend (paid to cash)")*AD520</f>
        <v>0</v>
      </c>
      <c r="BT520" s="6">
        <f ca="1">BT519+SUMIFS('Transactions (Dated)'!$F:$F,'Transactions (Dated)'!$D:$D,$BL520,'Transactions (Dated)'!$B:$B,BT$11,'Transactions (Dated)'!$C:$C,"Dividend (paid to cash)")*AE520</f>
        <v>2465</v>
      </c>
      <c r="BU520" s="6">
        <f ca="1">BU519+SUMIFS('Transactions (Dated)'!$F:$F,'Transactions (Dated)'!$D:$D,$BL520,'Transactions (Dated)'!$B:$B,BU$11,'Transactions (Dated)'!$C:$C,"Dividend (paid to cash)")*AF520</f>
        <v>0</v>
      </c>
      <c r="BV520" s="6">
        <f ca="1">BV519+SUMIFS('Transactions (Dated)'!$F:$F,'Transactions (Dated)'!$D:$D,$BL520,'Transactions (Dated)'!$B:$B,BV$11,'Transactions (Dated)'!$C:$C,"Dividend (paid to cash)")*AG520</f>
        <v>0</v>
      </c>
      <c r="BW520" s="6">
        <f ca="1">BW519+SUMIFS('Transactions (Dated)'!$F:$F,'Transactions (Dated)'!$D:$D,$BL520,'Transactions (Dated)'!$B:$B,BW$11,'Transactions (Dated)'!$C:$C,"Dividend (paid to cash)")*AH520</f>
        <v>0</v>
      </c>
      <c r="BX520" s="6">
        <f ca="1">BX519+SUMIFS('Transactions (Dated)'!$F:$F,'Transactions (Dated)'!$D:$D,$BL520,'Transactions (Dated)'!$B:$B,BX$11,'Transactions (Dated)'!$C:$C,"Dividend (paid to cash)")*AI520</f>
        <v>0</v>
      </c>
      <c r="BY520" s="6">
        <f ca="1">BY519+SUMIFS('Transactions (Dated)'!$F:$F,'Transactions (Dated)'!$D:$D,$BL520,'Transactions (Dated)'!$B:$B,BY$11,'Transactions (Dated)'!$C:$C,"Dividend (paid to cash)")*AJ520</f>
        <v>0</v>
      </c>
      <c r="BZ520" s="6">
        <f ca="1">BZ519+SUMIFS('Transactions (Dated)'!$F:$F,'Transactions (Dated)'!$D:$D,$BL520,'Transactions (Dated)'!$B:$B,BZ$11,'Transactions (Dated)'!$C:$C,"Dividend (paid to cash)")*AK520</f>
        <v>0</v>
      </c>
      <c r="CA520" s="6">
        <f ca="1">CA519+SUMIFS('Transactions (Dated)'!$F:$F,'Transactions (Dated)'!$D:$D,$BL520,'Transactions (Dated)'!$B:$B,CA$11,'Transactions (Dated)'!$C:$C,"Dividend (paid to cash)")*AL520</f>
        <v>0</v>
      </c>
      <c r="CB520" s="6">
        <v>0</v>
      </c>
      <c r="CC520" s="6">
        <v>0</v>
      </c>
      <c r="CD520" s="6"/>
      <c r="CF520" s="6">
        <f t="shared" ca="1" si="216"/>
        <v>117822.83200000001</v>
      </c>
      <c r="CH520" s="3">
        <f t="shared" si="217"/>
        <v>42654</v>
      </c>
      <c r="CI520" s="4">
        <f t="shared" ca="1" si="210"/>
        <v>938680.73999999987</v>
      </c>
      <c r="CJ520" s="4">
        <f t="shared" ca="1" si="211"/>
        <v>117822.83200000001</v>
      </c>
      <c r="CL520" s="4">
        <f t="shared" ca="1" si="212"/>
        <v>1056503.5719999999</v>
      </c>
    </row>
    <row r="521" spans="2:90" x14ac:dyDescent="0.15">
      <c r="B521" s="3">
        <f t="shared" si="213"/>
        <v>42655</v>
      </c>
      <c r="C521" s="2">
        <v>14619</v>
      </c>
      <c r="E521" s="70">
        <v>42655</v>
      </c>
      <c r="F521" s="69">
        <v>10.06</v>
      </c>
      <c r="G521" s="69">
        <v>2.75</v>
      </c>
      <c r="H521" s="69">
        <v>19.72</v>
      </c>
      <c r="I521" s="69">
        <v>38</v>
      </c>
      <c r="J521" s="69">
        <v>8.39</v>
      </c>
      <c r="K521" s="69">
        <v>14.3</v>
      </c>
      <c r="L521" s="69">
        <v>16.05</v>
      </c>
      <c r="M521" s="69">
        <v>6.94</v>
      </c>
      <c r="N521" s="69">
        <v>10</v>
      </c>
      <c r="O521" s="69">
        <v>11.2033</v>
      </c>
      <c r="P521" s="69">
        <v>21.23</v>
      </c>
      <c r="Q521" s="69">
        <v>1.45</v>
      </c>
      <c r="R521" s="69">
        <v>5.07</v>
      </c>
      <c r="S521" s="69">
        <v>41.34</v>
      </c>
      <c r="T521" s="69"/>
      <c r="U521">
        <v>41.34</v>
      </c>
      <c r="V521" s="4"/>
      <c r="X521" s="3">
        <f t="shared" si="192"/>
        <v>42655</v>
      </c>
      <c r="Y521" s="40">
        <f ca="1">Y520+SUMIFS('Transactions (Dated)'!$E$2:$E$53,'Transactions (Dated)'!$D$2:$D$53,'Share Values'!$X521,'Transactions (Dated)'!$B$2:$B$53,'Share Values'!Y$11,'Transactions (Dated)'!$C$2:$C$53,"Buy")-SUMIFS('Transactions (Dated)'!$E$2:$E$53,'Transactions (Dated)'!$D$2:$D$53,'Share Values'!$X521,'Transactions (Dated)'!$B$2:$B$53,'Share Values'!Y$11,'Transactions (Dated)'!$C$2:$C$53,"Sell")</f>
        <v>4625</v>
      </c>
      <c r="Z521" s="40">
        <f ca="1">Z520+SUMIFS('Transactions (Dated)'!$E$2:$E$53,'Transactions (Dated)'!$D$2:$D$53,'Share Values'!$X521,'Transactions (Dated)'!$B$2:$B$53,'Share Values'!Z$11,'Transactions (Dated)'!$C$2:$C$53,"Buy")-SUMIFS('Transactions (Dated)'!$E$2:$E$53,'Transactions (Dated)'!$D$2:$D$53,'Share Values'!$X521,'Transactions (Dated)'!$B$2:$B$53,'Share Values'!Z$11,'Transactions (Dated)'!$C$2:$C$53,"Sell")</f>
        <v>9375</v>
      </c>
      <c r="AA521" s="40">
        <f ca="1">AA520+SUMIFS('Transactions (Dated)'!$E$2:$E$53,'Transactions (Dated)'!$D$2:$D$53,'Share Values'!$X521,'Transactions (Dated)'!$B$2:$B$53,'Share Values'!AA$11,'Transactions (Dated)'!$C$2:$C$53,"Buy")-SUMIFS('Transactions (Dated)'!$E$2:$E$53,'Transactions (Dated)'!$D$2:$D$53,'Share Values'!$X521,'Transactions (Dated)'!$B$2:$B$53,'Share Values'!AA$11,'Transactions (Dated)'!$C$2:$C$53,"Sell")</f>
        <v>28857</v>
      </c>
      <c r="AB521" s="40">
        <f ca="1">AB520+SUMIFS('Transactions (Dated)'!$E$2:$E$53,'Transactions (Dated)'!$D$2:$D$53,'Share Values'!$X521,'Transactions (Dated)'!$B$2:$B$53,'Share Values'!AB$11,'Transactions (Dated)'!$C$2:$C$53,"Buy")-SUMIFS('Transactions (Dated)'!$E$2:$E$53,'Transactions (Dated)'!$D$2:$D$53,'Share Values'!$X521,'Transactions (Dated)'!$B$2:$B$53,'Share Values'!AB$11,'Transactions (Dated)'!$C$2:$C$53,"Sell")</f>
        <v>1892</v>
      </c>
      <c r="AC521" s="40">
        <f ca="1">AC520+SUMIFS('Transactions (Dated)'!$E$2:$E$53,'Transactions (Dated)'!$D$2:$D$53,'Share Values'!$X521,'Transactions (Dated)'!$B$2:$B$53,'Share Values'!AC$11,'Transactions (Dated)'!$C$2:$C$53,"Buy")-SUMIFS('Transactions (Dated)'!$E$2:$E$53,'Transactions (Dated)'!$D$2:$D$53,'Share Values'!$X521,'Transactions (Dated)'!$B$2:$B$53,'Share Values'!AC$11,'Transactions (Dated)'!$C$2:$C$53,"Sell")</f>
        <v>2348</v>
      </c>
      <c r="AD521" s="40">
        <f ca="1">AD520+SUMIFS('Transactions (Dated)'!$E$2:$E$53,'Transactions (Dated)'!$D$2:$D$53,'Share Values'!$X521,'Transactions (Dated)'!$B$2:$B$53,'Share Values'!AD$11,'Transactions (Dated)'!$C$2:$C$53,"Buy")-SUMIFS('Transactions (Dated)'!$E$2:$E$53,'Transactions (Dated)'!$D$2:$D$53,'Share Values'!$X521,'Transactions (Dated)'!$B$2:$B$53,'Share Values'!AD$11,'Transactions (Dated)'!$C$2:$C$53,"Sell")</f>
        <v>0</v>
      </c>
      <c r="AE521" s="40">
        <f ca="1">AE520+SUMIFS('Transactions (Dated)'!$E$2:$E$53,'Transactions (Dated)'!$D$2:$D$53,'Share Values'!$X521,'Transactions (Dated)'!$B$2:$B$53,'Share Values'!AE$11,'Transactions (Dated)'!$C$2:$C$53,"Buy")-SUMIFS('Transactions (Dated)'!$E$2:$E$53,'Transactions (Dated)'!$D$2:$D$53,'Share Values'!$X521,'Transactions (Dated)'!$B$2:$B$53,'Share Values'!AE$11,'Transactions (Dated)'!$C$2:$C$53,"Sell")</f>
        <v>2900</v>
      </c>
      <c r="AF521" s="40">
        <f ca="1">AF520+SUMIFS('Transactions (Dated)'!$E$2:$E$53,'Transactions (Dated)'!$D$2:$D$53,'Share Values'!$X521,'Transactions (Dated)'!$B$2:$B$53,'Share Values'!AF$11,'Transactions (Dated)'!$C$2:$C$53,"Buy")-SUMIFS('Transactions (Dated)'!$E$2:$E$53,'Transactions (Dated)'!$D$2:$D$53,'Share Values'!$X521,'Transactions (Dated)'!$B$2:$B$53,'Share Values'!AF$11,'Transactions (Dated)'!$C$2:$C$53,"Sell")</f>
        <v>14201</v>
      </c>
      <c r="AG521" s="40">
        <f ca="1">AG520+SUMIFS('Transactions (Dated)'!$E$2:$E$53,'Transactions (Dated)'!$D$2:$D$53,'Share Values'!$X521,'Transactions (Dated)'!$B$2:$B$53,'Share Values'!AG$11,'Transactions (Dated)'!$C$2:$C$53,"Buy")-SUMIFS('Transactions (Dated)'!$E$2:$E$53,'Transactions (Dated)'!$D$2:$D$53,'Share Values'!$X521,'Transactions (Dated)'!$B$2:$B$53,'Share Values'!AG$11,'Transactions (Dated)'!$C$2:$C$53,"Sell")</f>
        <v>6835</v>
      </c>
      <c r="AH521" s="40">
        <f ca="1">AH520+SUMIFS('Transactions (Dated)'!$E$2:$E$53,'Transactions (Dated)'!$D$2:$D$53,'Share Values'!$X521,'Transactions (Dated)'!$B$2:$B$53,'Share Values'!AH$11,'Transactions (Dated)'!$C$2:$C$53,"Buy")-SUMIFS('Transactions (Dated)'!$E$2:$E$53,'Transactions (Dated)'!$D$2:$D$53,'Share Values'!$X521,'Transactions (Dated)'!$B$2:$B$53,'Share Values'!AH$11,'Transactions (Dated)'!$C$2:$C$53,"Sell")</f>
        <v>0</v>
      </c>
      <c r="AI521" s="40">
        <f ca="1">AI520+SUMIFS('Transactions (Dated)'!$E$2:$E$53,'Transactions (Dated)'!$D$2:$D$53,'Share Values'!$X521,'Transactions (Dated)'!$B$2:$B$53,'Share Values'!AI$11,'Transactions (Dated)'!$C$2:$C$53,"Buy")-SUMIFS('Transactions (Dated)'!$E$2:$E$53,'Transactions (Dated)'!$D$2:$D$53,'Share Values'!$X521,'Transactions (Dated)'!$B$2:$B$53,'Share Values'!AI$11,'Transactions (Dated)'!$C$2:$C$53,"Sell")</f>
        <v>0</v>
      </c>
      <c r="AJ521" s="40">
        <f ca="1">AJ520+SUMIFS('Transactions (Dated)'!$E$2:$E$53,'Transactions (Dated)'!$D$2:$D$53,'Share Values'!$X521,'Transactions (Dated)'!$B$2:$B$53,'Share Values'!AJ$11,'Transactions (Dated)'!$C$2:$C$53,"Buy")-SUMIFS('Transactions (Dated)'!$E$2:$E$53,'Transactions (Dated)'!$D$2:$D$53,'Share Values'!$X521,'Transactions (Dated)'!$B$2:$B$53,'Share Values'!AJ$11,'Transactions (Dated)'!$C$2:$C$53,"Sell")</f>
        <v>0</v>
      </c>
      <c r="AK521" s="40">
        <f ca="1">AK520+SUMIFS('Transactions (Dated)'!$E$2:$E$53,'Transactions (Dated)'!$D$2:$D$53,'Share Values'!$X521,'Transactions (Dated)'!$B$2:$B$53,'Share Values'!AK$11,'Transactions (Dated)'!$C$2:$C$53,"Buy")-SUMIFS('Transactions (Dated)'!$E$2:$E$53,'Transactions (Dated)'!$D$2:$D$53,'Share Values'!$X521,'Transactions (Dated)'!$B$2:$B$53,'Share Values'!AK$11,'Transactions (Dated)'!$C$2:$C$53,"Sell")</f>
        <v>0</v>
      </c>
      <c r="AL521" s="40">
        <f ca="1">AL520+SUMIFS('Transactions (Dated)'!$E$2:$E$53,'Transactions (Dated)'!$D$2:$D$53,'Share Values'!$X521,'Transactions (Dated)'!$B$2:$B$53,'Share Values'!AL$11,'Transactions (Dated)'!$C$2:$C$53,"Buy")-SUMIFS('Transactions (Dated)'!$E$2:$E$53,'Transactions (Dated)'!$D$2:$D$53,'Share Values'!$X521,'Transactions (Dated)'!$B$2:$B$53,'Share Values'!AL$11,'Transactions (Dated)'!$C$2:$C$53,"Sell")</f>
        <v>0</v>
      </c>
      <c r="AM521" s="40">
        <f ca="1">AM520+SUMIFS('Transactions (Dated)'!$E$2:$E$53,'Transactions (Dated)'!$D$2:$D$53,'Share Values'!$X521,'Transactions (Dated)'!$B$2:$B$53,'Share Values'!AM$11,'Transactions (Dated)'!$C$2:$C$53,"Buy")-SUMIFS('Transactions (Dated)'!$E$2:$E$53,'Transactions (Dated)'!$D$2:$D$53,'Share Values'!$X521,'Transactions (Dated)'!$B$2:$B$53,'Share Values'!AM$11,'Transactions (Dated)'!$C$2:$C$53,"Sell")</f>
        <v>0</v>
      </c>
      <c r="AN521" s="40">
        <f ca="1">AN520+SUMIFS('Transactions (Dated)'!$E$2:$E$53,'Transactions (Dated)'!$D$2:$D$53,'Share Values'!$X521,'Transactions (Dated)'!$B$2:$B$53,'Share Values'!AN$11,'Transactions (Dated)'!$C$2:$C$53,"Buy")-SUMIFS('Transactions (Dated)'!$E$2:$E$53,'Transactions (Dated)'!$D$2:$D$53,'Share Values'!$X521,'Transactions (Dated)'!$B$2:$B$53,'Share Values'!AN$11,'Transactions (Dated)'!$C$2:$C$53,"Sell")</f>
        <v>0</v>
      </c>
      <c r="AO521" s="40"/>
      <c r="AQ521" s="3">
        <f t="shared" si="193"/>
        <v>42655</v>
      </c>
      <c r="AR521" s="6">
        <f t="shared" ca="1" si="194"/>
        <v>46527.5</v>
      </c>
      <c r="AS521" s="6">
        <f t="shared" ca="1" si="195"/>
        <v>25781.25</v>
      </c>
      <c r="AT521" s="6">
        <f t="shared" ca="1" si="196"/>
        <v>569060.03999999992</v>
      </c>
      <c r="AU521" s="6">
        <f t="shared" ca="1" si="197"/>
        <v>71896</v>
      </c>
      <c r="AV521" s="6">
        <f t="shared" ca="1" si="198"/>
        <v>19699.72</v>
      </c>
      <c r="AW521" s="6">
        <f t="shared" ca="1" si="199"/>
        <v>0</v>
      </c>
      <c r="AX521" s="6">
        <f t="shared" ca="1" si="200"/>
        <v>46545</v>
      </c>
      <c r="AY521" s="6">
        <f t="shared" ca="1" si="201"/>
        <v>98554.94</v>
      </c>
      <c r="AZ521" s="6">
        <f t="shared" ca="1" si="202"/>
        <v>68350</v>
      </c>
      <c r="BA521" s="6">
        <f t="shared" ca="1" si="203"/>
        <v>0</v>
      </c>
      <c r="BB521" s="6">
        <f t="shared" ca="1" si="204"/>
        <v>0</v>
      </c>
      <c r="BC521" s="6">
        <f t="shared" ca="1" si="205"/>
        <v>0</v>
      </c>
      <c r="BD521" s="6">
        <f t="shared" ca="1" si="206"/>
        <v>0</v>
      </c>
      <c r="BE521" s="6">
        <f t="shared" ca="1" si="207"/>
        <v>0</v>
      </c>
      <c r="BF521" s="6">
        <f t="shared" ca="1" si="214"/>
        <v>0</v>
      </c>
      <c r="BG521" s="6">
        <f t="shared" ca="1" si="215"/>
        <v>0</v>
      </c>
      <c r="BH521" s="6"/>
      <c r="BJ521" s="4">
        <f t="shared" ca="1" si="208"/>
        <v>946414.45</v>
      </c>
      <c r="BL521" s="3">
        <f t="shared" si="209"/>
        <v>42655</v>
      </c>
      <c r="BM521" s="6">
        <f>BM520+SUMIFS('Transactions (Dated)'!G:G,'Transactions (Dated)'!D:D,'Share Values'!AQ521)</f>
        <v>64398.239999999991</v>
      </c>
      <c r="BN521" s="6">
        <f ca="1">BN520+SUMIFS('Transactions (Dated)'!$F:$F,'Transactions (Dated)'!$D:$D,$BL521,'Transactions (Dated)'!$B:$B,BN$11,'Transactions (Dated)'!$C:$C,"Dividend (paid to cash)")*Y521</f>
        <v>0</v>
      </c>
      <c r="BO521" s="6">
        <f ca="1">BO520+SUMIFS('Transactions (Dated)'!$F:$F,'Transactions (Dated)'!$D:$D,$BL521,'Transactions (Dated)'!$B:$B,BO$11,'Transactions (Dated)'!$C:$C,"Dividend (paid to cash)")*Z521</f>
        <v>2421.875</v>
      </c>
      <c r="BP521" s="6">
        <f ca="1">BP520+SUMIFS('Transactions (Dated)'!$F:$F,'Transactions (Dated)'!$D:$D,$BL521,'Transactions (Dated)'!$B:$B,BP$11,'Transactions (Dated)'!$C:$C,"Dividend (paid to cash)")*AA521</f>
        <v>48055.257000000005</v>
      </c>
      <c r="BQ521" s="6">
        <f ca="1">BQ520+SUMIFS('Transactions (Dated)'!$F:$F,'Transactions (Dated)'!$D:$D,$BL521,'Transactions (Dated)'!$B:$B,BQ$11,'Transactions (Dated)'!$C:$C,"Dividend (paid to cash)")*AB521</f>
        <v>482.46000000000004</v>
      </c>
      <c r="BR521" s="6">
        <f ca="1">BR520+SUMIFS('Transactions (Dated)'!$F:$F,'Transactions (Dated)'!$D:$D,$BL521,'Transactions (Dated)'!$B:$B,BR$11,'Transactions (Dated)'!$C:$C,"Dividend (paid to cash)")*AC521</f>
        <v>0</v>
      </c>
      <c r="BS521" s="6">
        <f ca="1">BS520+SUMIFS('Transactions (Dated)'!$F:$F,'Transactions (Dated)'!$D:$D,$BL521,'Transactions (Dated)'!$B:$B,BS$11,'Transactions (Dated)'!$C:$C,"Dividend (paid to cash)")*AD521</f>
        <v>0</v>
      </c>
      <c r="BT521" s="6">
        <f ca="1">BT520+SUMIFS('Transactions (Dated)'!$F:$F,'Transactions (Dated)'!$D:$D,$BL521,'Transactions (Dated)'!$B:$B,BT$11,'Transactions (Dated)'!$C:$C,"Dividend (paid to cash)")*AE521</f>
        <v>2465</v>
      </c>
      <c r="BU521" s="6">
        <f ca="1">BU520+SUMIFS('Transactions (Dated)'!$F:$F,'Transactions (Dated)'!$D:$D,$BL521,'Transactions (Dated)'!$B:$B,BU$11,'Transactions (Dated)'!$C:$C,"Dividend (paid to cash)")*AF521</f>
        <v>0</v>
      </c>
      <c r="BV521" s="6">
        <f ca="1">BV520+SUMIFS('Transactions (Dated)'!$F:$F,'Transactions (Dated)'!$D:$D,$BL521,'Transactions (Dated)'!$B:$B,BV$11,'Transactions (Dated)'!$C:$C,"Dividend (paid to cash)")*AG521</f>
        <v>0</v>
      </c>
      <c r="BW521" s="6">
        <f ca="1">BW520+SUMIFS('Transactions (Dated)'!$F:$F,'Transactions (Dated)'!$D:$D,$BL521,'Transactions (Dated)'!$B:$B,BW$11,'Transactions (Dated)'!$C:$C,"Dividend (paid to cash)")*AH521</f>
        <v>0</v>
      </c>
      <c r="BX521" s="6">
        <f ca="1">BX520+SUMIFS('Transactions (Dated)'!$F:$F,'Transactions (Dated)'!$D:$D,$BL521,'Transactions (Dated)'!$B:$B,BX$11,'Transactions (Dated)'!$C:$C,"Dividend (paid to cash)")*AI521</f>
        <v>0</v>
      </c>
      <c r="BY521" s="6">
        <f ca="1">BY520+SUMIFS('Transactions (Dated)'!$F:$F,'Transactions (Dated)'!$D:$D,$BL521,'Transactions (Dated)'!$B:$B,BY$11,'Transactions (Dated)'!$C:$C,"Dividend (paid to cash)")*AJ521</f>
        <v>0</v>
      </c>
      <c r="BZ521" s="6">
        <f ca="1">BZ520+SUMIFS('Transactions (Dated)'!$F:$F,'Transactions (Dated)'!$D:$D,$BL521,'Transactions (Dated)'!$B:$B,BZ$11,'Transactions (Dated)'!$C:$C,"Dividend (paid to cash)")*AK521</f>
        <v>0</v>
      </c>
      <c r="CA521" s="6">
        <f ca="1">CA520+SUMIFS('Transactions (Dated)'!$F:$F,'Transactions (Dated)'!$D:$D,$BL521,'Transactions (Dated)'!$B:$B,CA$11,'Transactions (Dated)'!$C:$C,"Dividend (paid to cash)")*AL521</f>
        <v>0</v>
      </c>
      <c r="CB521" s="6">
        <v>0</v>
      </c>
      <c r="CC521" s="6">
        <v>0</v>
      </c>
      <c r="CD521" s="6"/>
      <c r="CF521" s="6">
        <f t="shared" ca="1" si="216"/>
        <v>117822.83200000001</v>
      </c>
      <c r="CH521" s="3">
        <f t="shared" si="217"/>
        <v>42655</v>
      </c>
      <c r="CI521" s="4">
        <f t="shared" ca="1" si="210"/>
        <v>946414.45</v>
      </c>
      <c r="CJ521" s="4">
        <f t="shared" ca="1" si="211"/>
        <v>117822.83200000001</v>
      </c>
      <c r="CL521" s="4">
        <f t="shared" ca="1" si="212"/>
        <v>1064237.2819999999</v>
      </c>
    </row>
    <row r="522" spans="2:90" x14ac:dyDescent="0.15">
      <c r="B522" s="3">
        <f t="shared" si="213"/>
        <v>42656</v>
      </c>
      <c r="C522" s="2">
        <v>14643.7</v>
      </c>
      <c r="E522" s="70">
        <v>42656</v>
      </c>
      <c r="F522" s="69">
        <v>9.86</v>
      </c>
      <c r="G522" s="69">
        <v>2.79</v>
      </c>
      <c r="H522" s="69">
        <v>19.739999999999998</v>
      </c>
      <c r="I522" s="69">
        <v>38.049999999999997</v>
      </c>
      <c r="J522" s="69">
        <v>8.43</v>
      </c>
      <c r="K522" s="69">
        <v>14.39</v>
      </c>
      <c r="L522" s="69">
        <v>15.64</v>
      </c>
      <c r="M522" s="69">
        <v>7.14</v>
      </c>
      <c r="N522" s="69">
        <v>10.1</v>
      </c>
      <c r="O522" s="69">
        <v>11.19</v>
      </c>
      <c r="P522" s="69">
        <v>20.89</v>
      </c>
      <c r="Q522" s="69">
        <v>1.45</v>
      </c>
      <c r="R522" s="69">
        <v>5.04</v>
      </c>
      <c r="S522" s="69">
        <v>40.75</v>
      </c>
      <c r="T522" s="69"/>
      <c r="U522">
        <v>40.75</v>
      </c>
      <c r="V522" s="4"/>
      <c r="X522" s="3">
        <f t="shared" si="192"/>
        <v>42656</v>
      </c>
      <c r="Y522" s="40">
        <f ca="1">Y521+SUMIFS('Transactions (Dated)'!$E$2:$E$53,'Transactions (Dated)'!$D$2:$D$53,'Share Values'!$X522,'Transactions (Dated)'!$B$2:$B$53,'Share Values'!Y$11,'Transactions (Dated)'!$C$2:$C$53,"Buy")-SUMIFS('Transactions (Dated)'!$E$2:$E$53,'Transactions (Dated)'!$D$2:$D$53,'Share Values'!$X522,'Transactions (Dated)'!$B$2:$B$53,'Share Values'!Y$11,'Transactions (Dated)'!$C$2:$C$53,"Sell")</f>
        <v>4625</v>
      </c>
      <c r="Z522" s="40">
        <f ca="1">Z521+SUMIFS('Transactions (Dated)'!$E$2:$E$53,'Transactions (Dated)'!$D$2:$D$53,'Share Values'!$X522,'Transactions (Dated)'!$B$2:$B$53,'Share Values'!Z$11,'Transactions (Dated)'!$C$2:$C$53,"Buy")-SUMIFS('Transactions (Dated)'!$E$2:$E$53,'Transactions (Dated)'!$D$2:$D$53,'Share Values'!$X522,'Transactions (Dated)'!$B$2:$B$53,'Share Values'!Z$11,'Transactions (Dated)'!$C$2:$C$53,"Sell")</f>
        <v>9375</v>
      </c>
      <c r="AA522" s="40">
        <f ca="1">AA521+SUMIFS('Transactions (Dated)'!$E$2:$E$53,'Transactions (Dated)'!$D$2:$D$53,'Share Values'!$X522,'Transactions (Dated)'!$B$2:$B$53,'Share Values'!AA$11,'Transactions (Dated)'!$C$2:$C$53,"Buy")-SUMIFS('Transactions (Dated)'!$E$2:$E$53,'Transactions (Dated)'!$D$2:$D$53,'Share Values'!$X522,'Transactions (Dated)'!$B$2:$B$53,'Share Values'!AA$11,'Transactions (Dated)'!$C$2:$C$53,"Sell")</f>
        <v>28857</v>
      </c>
      <c r="AB522" s="40">
        <f ca="1">AB521+SUMIFS('Transactions (Dated)'!$E$2:$E$53,'Transactions (Dated)'!$D$2:$D$53,'Share Values'!$X522,'Transactions (Dated)'!$B$2:$B$53,'Share Values'!AB$11,'Transactions (Dated)'!$C$2:$C$53,"Buy")-SUMIFS('Transactions (Dated)'!$E$2:$E$53,'Transactions (Dated)'!$D$2:$D$53,'Share Values'!$X522,'Transactions (Dated)'!$B$2:$B$53,'Share Values'!AB$11,'Transactions (Dated)'!$C$2:$C$53,"Sell")</f>
        <v>1892</v>
      </c>
      <c r="AC522" s="40">
        <f ca="1">AC521+SUMIFS('Transactions (Dated)'!$E$2:$E$53,'Transactions (Dated)'!$D$2:$D$53,'Share Values'!$X522,'Transactions (Dated)'!$B$2:$B$53,'Share Values'!AC$11,'Transactions (Dated)'!$C$2:$C$53,"Buy")-SUMIFS('Transactions (Dated)'!$E$2:$E$53,'Transactions (Dated)'!$D$2:$D$53,'Share Values'!$X522,'Transactions (Dated)'!$B$2:$B$53,'Share Values'!AC$11,'Transactions (Dated)'!$C$2:$C$53,"Sell")</f>
        <v>2348</v>
      </c>
      <c r="AD522" s="40">
        <f ca="1">AD521+SUMIFS('Transactions (Dated)'!$E$2:$E$53,'Transactions (Dated)'!$D$2:$D$53,'Share Values'!$X522,'Transactions (Dated)'!$B$2:$B$53,'Share Values'!AD$11,'Transactions (Dated)'!$C$2:$C$53,"Buy")-SUMIFS('Transactions (Dated)'!$E$2:$E$53,'Transactions (Dated)'!$D$2:$D$53,'Share Values'!$X522,'Transactions (Dated)'!$B$2:$B$53,'Share Values'!AD$11,'Transactions (Dated)'!$C$2:$C$53,"Sell")</f>
        <v>0</v>
      </c>
      <c r="AE522" s="40">
        <f ca="1">AE521+SUMIFS('Transactions (Dated)'!$E$2:$E$53,'Transactions (Dated)'!$D$2:$D$53,'Share Values'!$X522,'Transactions (Dated)'!$B$2:$B$53,'Share Values'!AE$11,'Transactions (Dated)'!$C$2:$C$53,"Buy")-SUMIFS('Transactions (Dated)'!$E$2:$E$53,'Transactions (Dated)'!$D$2:$D$53,'Share Values'!$X522,'Transactions (Dated)'!$B$2:$B$53,'Share Values'!AE$11,'Transactions (Dated)'!$C$2:$C$53,"Sell")</f>
        <v>2900</v>
      </c>
      <c r="AF522" s="40">
        <f ca="1">AF521+SUMIFS('Transactions (Dated)'!$E$2:$E$53,'Transactions (Dated)'!$D$2:$D$53,'Share Values'!$X522,'Transactions (Dated)'!$B$2:$B$53,'Share Values'!AF$11,'Transactions (Dated)'!$C$2:$C$53,"Buy")-SUMIFS('Transactions (Dated)'!$E$2:$E$53,'Transactions (Dated)'!$D$2:$D$53,'Share Values'!$X522,'Transactions (Dated)'!$B$2:$B$53,'Share Values'!AF$11,'Transactions (Dated)'!$C$2:$C$53,"Sell")</f>
        <v>14201</v>
      </c>
      <c r="AG522" s="40">
        <f ca="1">AG521+SUMIFS('Transactions (Dated)'!$E$2:$E$53,'Transactions (Dated)'!$D$2:$D$53,'Share Values'!$X522,'Transactions (Dated)'!$B$2:$B$53,'Share Values'!AG$11,'Transactions (Dated)'!$C$2:$C$53,"Buy")-SUMIFS('Transactions (Dated)'!$E$2:$E$53,'Transactions (Dated)'!$D$2:$D$53,'Share Values'!$X522,'Transactions (Dated)'!$B$2:$B$53,'Share Values'!AG$11,'Transactions (Dated)'!$C$2:$C$53,"Sell")</f>
        <v>6835</v>
      </c>
      <c r="AH522" s="40">
        <f ca="1">AH521+SUMIFS('Transactions (Dated)'!$E$2:$E$53,'Transactions (Dated)'!$D$2:$D$53,'Share Values'!$X522,'Transactions (Dated)'!$B$2:$B$53,'Share Values'!AH$11,'Transactions (Dated)'!$C$2:$C$53,"Buy")-SUMIFS('Transactions (Dated)'!$E$2:$E$53,'Transactions (Dated)'!$D$2:$D$53,'Share Values'!$X522,'Transactions (Dated)'!$B$2:$B$53,'Share Values'!AH$11,'Transactions (Dated)'!$C$2:$C$53,"Sell")</f>
        <v>0</v>
      </c>
      <c r="AI522" s="40">
        <f ca="1">AI521+SUMIFS('Transactions (Dated)'!$E$2:$E$53,'Transactions (Dated)'!$D$2:$D$53,'Share Values'!$X522,'Transactions (Dated)'!$B$2:$B$53,'Share Values'!AI$11,'Transactions (Dated)'!$C$2:$C$53,"Buy")-SUMIFS('Transactions (Dated)'!$E$2:$E$53,'Transactions (Dated)'!$D$2:$D$53,'Share Values'!$X522,'Transactions (Dated)'!$B$2:$B$53,'Share Values'!AI$11,'Transactions (Dated)'!$C$2:$C$53,"Sell")</f>
        <v>0</v>
      </c>
      <c r="AJ522" s="40">
        <f ca="1">AJ521+SUMIFS('Transactions (Dated)'!$E$2:$E$53,'Transactions (Dated)'!$D$2:$D$53,'Share Values'!$X522,'Transactions (Dated)'!$B$2:$B$53,'Share Values'!AJ$11,'Transactions (Dated)'!$C$2:$C$53,"Buy")-SUMIFS('Transactions (Dated)'!$E$2:$E$53,'Transactions (Dated)'!$D$2:$D$53,'Share Values'!$X522,'Transactions (Dated)'!$B$2:$B$53,'Share Values'!AJ$11,'Transactions (Dated)'!$C$2:$C$53,"Sell")</f>
        <v>0</v>
      </c>
      <c r="AK522" s="40">
        <f ca="1">AK521+SUMIFS('Transactions (Dated)'!$E$2:$E$53,'Transactions (Dated)'!$D$2:$D$53,'Share Values'!$X522,'Transactions (Dated)'!$B$2:$B$53,'Share Values'!AK$11,'Transactions (Dated)'!$C$2:$C$53,"Buy")-SUMIFS('Transactions (Dated)'!$E$2:$E$53,'Transactions (Dated)'!$D$2:$D$53,'Share Values'!$X522,'Transactions (Dated)'!$B$2:$B$53,'Share Values'!AK$11,'Transactions (Dated)'!$C$2:$C$53,"Sell")</f>
        <v>0</v>
      </c>
      <c r="AL522" s="40">
        <f ca="1">AL521+SUMIFS('Transactions (Dated)'!$E$2:$E$53,'Transactions (Dated)'!$D$2:$D$53,'Share Values'!$X522,'Transactions (Dated)'!$B$2:$B$53,'Share Values'!AL$11,'Transactions (Dated)'!$C$2:$C$53,"Buy")-SUMIFS('Transactions (Dated)'!$E$2:$E$53,'Transactions (Dated)'!$D$2:$D$53,'Share Values'!$X522,'Transactions (Dated)'!$B$2:$B$53,'Share Values'!AL$11,'Transactions (Dated)'!$C$2:$C$53,"Sell")</f>
        <v>0</v>
      </c>
      <c r="AM522" s="40">
        <f ca="1">AM521+SUMIFS('Transactions (Dated)'!$E$2:$E$53,'Transactions (Dated)'!$D$2:$D$53,'Share Values'!$X522,'Transactions (Dated)'!$B$2:$B$53,'Share Values'!AM$11,'Transactions (Dated)'!$C$2:$C$53,"Buy")-SUMIFS('Transactions (Dated)'!$E$2:$E$53,'Transactions (Dated)'!$D$2:$D$53,'Share Values'!$X522,'Transactions (Dated)'!$B$2:$B$53,'Share Values'!AM$11,'Transactions (Dated)'!$C$2:$C$53,"Sell")</f>
        <v>0</v>
      </c>
      <c r="AN522" s="40">
        <f ca="1">AN521+SUMIFS('Transactions (Dated)'!$E$2:$E$53,'Transactions (Dated)'!$D$2:$D$53,'Share Values'!$X522,'Transactions (Dated)'!$B$2:$B$53,'Share Values'!AN$11,'Transactions (Dated)'!$C$2:$C$53,"Buy")-SUMIFS('Transactions (Dated)'!$E$2:$E$53,'Transactions (Dated)'!$D$2:$D$53,'Share Values'!$X522,'Transactions (Dated)'!$B$2:$B$53,'Share Values'!AN$11,'Transactions (Dated)'!$C$2:$C$53,"Sell")</f>
        <v>0</v>
      </c>
      <c r="AO522" s="40"/>
      <c r="AQ522" s="3">
        <f t="shared" si="193"/>
        <v>42656</v>
      </c>
      <c r="AR522" s="6">
        <f t="shared" ca="1" si="194"/>
        <v>45602.5</v>
      </c>
      <c r="AS522" s="6">
        <f t="shared" ca="1" si="195"/>
        <v>26156.25</v>
      </c>
      <c r="AT522" s="6">
        <f t="shared" ca="1" si="196"/>
        <v>569637.17999999993</v>
      </c>
      <c r="AU522" s="6">
        <f t="shared" ca="1" si="197"/>
        <v>71990.599999999991</v>
      </c>
      <c r="AV522" s="6">
        <f t="shared" ca="1" si="198"/>
        <v>19793.64</v>
      </c>
      <c r="AW522" s="6">
        <f t="shared" ca="1" si="199"/>
        <v>0</v>
      </c>
      <c r="AX522" s="6">
        <f t="shared" ca="1" si="200"/>
        <v>45356</v>
      </c>
      <c r="AY522" s="6">
        <f t="shared" ca="1" si="201"/>
        <v>101395.14</v>
      </c>
      <c r="AZ522" s="6">
        <f t="shared" ca="1" si="202"/>
        <v>69033.5</v>
      </c>
      <c r="BA522" s="6">
        <f t="shared" ca="1" si="203"/>
        <v>0</v>
      </c>
      <c r="BB522" s="6">
        <f t="shared" ca="1" si="204"/>
        <v>0</v>
      </c>
      <c r="BC522" s="6">
        <f t="shared" ca="1" si="205"/>
        <v>0</v>
      </c>
      <c r="BD522" s="6">
        <f t="shared" ca="1" si="206"/>
        <v>0</v>
      </c>
      <c r="BE522" s="6">
        <f t="shared" ca="1" si="207"/>
        <v>0</v>
      </c>
      <c r="BF522" s="6">
        <f t="shared" ca="1" si="214"/>
        <v>0</v>
      </c>
      <c r="BG522" s="6">
        <f t="shared" ca="1" si="215"/>
        <v>0</v>
      </c>
      <c r="BH522" s="6"/>
      <c r="BJ522" s="4">
        <f t="shared" ca="1" si="208"/>
        <v>948964.80999999994</v>
      </c>
      <c r="BL522" s="3">
        <f t="shared" si="209"/>
        <v>42656</v>
      </c>
      <c r="BM522" s="6">
        <f>BM521+SUMIFS('Transactions (Dated)'!G:G,'Transactions (Dated)'!D:D,'Share Values'!AQ522)</f>
        <v>64398.239999999991</v>
      </c>
      <c r="BN522" s="6">
        <f ca="1">BN521+SUMIFS('Transactions (Dated)'!$F:$F,'Transactions (Dated)'!$D:$D,$BL522,'Transactions (Dated)'!$B:$B,BN$11,'Transactions (Dated)'!$C:$C,"Dividend (paid to cash)")*Y522</f>
        <v>0</v>
      </c>
      <c r="BO522" s="6">
        <f ca="1">BO521+SUMIFS('Transactions (Dated)'!$F:$F,'Transactions (Dated)'!$D:$D,$BL522,'Transactions (Dated)'!$B:$B,BO$11,'Transactions (Dated)'!$C:$C,"Dividend (paid to cash)")*Z522</f>
        <v>2421.875</v>
      </c>
      <c r="BP522" s="6">
        <f ca="1">BP521+SUMIFS('Transactions (Dated)'!$F:$F,'Transactions (Dated)'!$D:$D,$BL522,'Transactions (Dated)'!$B:$B,BP$11,'Transactions (Dated)'!$C:$C,"Dividend (paid to cash)")*AA522</f>
        <v>48055.257000000005</v>
      </c>
      <c r="BQ522" s="6">
        <f ca="1">BQ521+SUMIFS('Transactions (Dated)'!$F:$F,'Transactions (Dated)'!$D:$D,$BL522,'Transactions (Dated)'!$B:$B,BQ$11,'Transactions (Dated)'!$C:$C,"Dividend (paid to cash)")*AB522</f>
        <v>482.46000000000004</v>
      </c>
      <c r="BR522" s="6">
        <f ca="1">BR521+SUMIFS('Transactions (Dated)'!$F:$F,'Transactions (Dated)'!$D:$D,$BL522,'Transactions (Dated)'!$B:$B,BR$11,'Transactions (Dated)'!$C:$C,"Dividend (paid to cash)")*AC522</f>
        <v>0</v>
      </c>
      <c r="BS522" s="6">
        <f ca="1">BS521+SUMIFS('Transactions (Dated)'!$F:$F,'Transactions (Dated)'!$D:$D,$BL522,'Transactions (Dated)'!$B:$B,BS$11,'Transactions (Dated)'!$C:$C,"Dividend (paid to cash)")*AD522</f>
        <v>0</v>
      </c>
      <c r="BT522" s="6">
        <f ca="1">BT521+SUMIFS('Transactions (Dated)'!$F:$F,'Transactions (Dated)'!$D:$D,$BL522,'Transactions (Dated)'!$B:$B,BT$11,'Transactions (Dated)'!$C:$C,"Dividend (paid to cash)")*AE522</f>
        <v>2465</v>
      </c>
      <c r="BU522" s="6">
        <f ca="1">BU521+SUMIFS('Transactions (Dated)'!$F:$F,'Transactions (Dated)'!$D:$D,$BL522,'Transactions (Dated)'!$B:$B,BU$11,'Transactions (Dated)'!$C:$C,"Dividend (paid to cash)")*AF522</f>
        <v>0</v>
      </c>
      <c r="BV522" s="6">
        <f ca="1">BV521+SUMIFS('Transactions (Dated)'!$F:$F,'Transactions (Dated)'!$D:$D,$BL522,'Transactions (Dated)'!$B:$B,BV$11,'Transactions (Dated)'!$C:$C,"Dividend (paid to cash)")*AG522</f>
        <v>0</v>
      </c>
      <c r="BW522" s="6">
        <f ca="1">BW521+SUMIFS('Transactions (Dated)'!$F:$F,'Transactions (Dated)'!$D:$D,$BL522,'Transactions (Dated)'!$B:$B,BW$11,'Transactions (Dated)'!$C:$C,"Dividend (paid to cash)")*AH522</f>
        <v>0</v>
      </c>
      <c r="BX522" s="6">
        <f ca="1">BX521+SUMIFS('Transactions (Dated)'!$F:$F,'Transactions (Dated)'!$D:$D,$BL522,'Transactions (Dated)'!$B:$B,BX$11,'Transactions (Dated)'!$C:$C,"Dividend (paid to cash)")*AI522</f>
        <v>0</v>
      </c>
      <c r="BY522" s="6">
        <f ca="1">BY521+SUMIFS('Transactions (Dated)'!$F:$F,'Transactions (Dated)'!$D:$D,$BL522,'Transactions (Dated)'!$B:$B,BY$11,'Transactions (Dated)'!$C:$C,"Dividend (paid to cash)")*AJ522</f>
        <v>0</v>
      </c>
      <c r="BZ522" s="6">
        <f ca="1">BZ521+SUMIFS('Transactions (Dated)'!$F:$F,'Transactions (Dated)'!$D:$D,$BL522,'Transactions (Dated)'!$B:$B,BZ$11,'Transactions (Dated)'!$C:$C,"Dividend (paid to cash)")*AK522</f>
        <v>0</v>
      </c>
      <c r="CA522" s="6">
        <f ca="1">CA521+SUMIFS('Transactions (Dated)'!$F:$F,'Transactions (Dated)'!$D:$D,$BL522,'Transactions (Dated)'!$B:$B,CA$11,'Transactions (Dated)'!$C:$C,"Dividend (paid to cash)")*AL522</f>
        <v>0</v>
      </c>
      <c r="CB522" s="6">
        <v>0</v>
      </c>
      <c r="CC522" s="6">
        <v>0</v>
      </c>
      <c r="CD522" s="6"/>
      <c r="CF522" s="6">
        <f t="shared" ca="1" si="216"/>
        <v>117822.83200000001</v>
      </c>
      <c r="CH522" s="3">
        <f t="shared" si="217"/>
        <v>42656</v>
      </c>
      <c r="CI522" s="4">
        <f t="shared" ca="1" si="210"/>
        <v>948964.80999999994</v>
      </c>
      <c r="CJ522" s="4">
        <f t="shared" ca="1" si="211"/>
        <v>117822.83200000001</v>
      </c>
      <c r="CL522" s="4">
        <f t="shared" ca="1" si="212"/>
        <v>1066787.642</v>
      </c>
    </row>
    <row r="523" spans="2:90" x14ac:dyDescent="0.15">
      <c r="B523" s="3">
        <f t="shared" si="213"/>
        <v>42657</v>
      </c>
      <c r="C523" s="2">
        <v>14585</v>
      </c>
      <c r="E523" s="70">
        <v>42657</v>
      </c>
      <c r="F523" s="69">
        <v>9.84</v>
      </c>
      <c r="G523" s="69">
        <v>2.8</v>
      </c>
      <c r="H523" s="69">
        <v>19.68</v>
      </c>
      <c r="I523" s="69">
        <v>37.71</v>
      </c>
      <c r="J523" s="69">
        <v>8.3800000000000008</v>
      </c>
      <c r="K523" s="69">
        <v>14.53</v>
      </c>
      <c r="L523" s="69">
        <v>15.82</v>
      </c>
      <c r="M523" s="69">
        <v>6.91</v>
      </c>
      <c r="N523" s="69">
        <v>10.08</v>
      </c>
      <c r="O523" s="69">
        <v>11.2933</v>
      </c>
      <c r="P523" s="69">
        <v>20.82</v>
      </c>
      <c r="Q523" s="69">
        <v>1.44</v>
      </c>
      <c r="R523" s="69">
        <v>5.01</v>
      </c>
      <c r="S523" s="69">
        <v>41.95</v>
      </c>
      <c r="T523" s="69"/>
      <c r="U523">
        <v>41.95</v>
      </c>
      <c r="V523" s="4"/>
      <c r="X523" s="3">
        <f t="shared" si="192"/>
        <v>42657</v>
      </c>
      <c r="Y523" s="40">
        <f ca="1">Y522+SUMIFS('Transactions (Dated)'!$E$2:$E$53,'Transactions (Dated)'!$D$2:$D$53,'Share Values'!$X523,'Transactions (Dated)'!$B$2:$B$53,'Share Values'!Y$11,'Transactions (Dated)'!$C$2:$C$53,"Buy")-SUMIFS('Transactions (Dated)'!$E$2:$E$53,'Transactions (Dated)'!$D$2:$D$53,'Share Values'!$X523,'Transactions (Dated)'!$B$2:$B$53,'Share Values'!Y$11,'Transactions (Dated)'!$C$2:$C$53,"Sell")</f>
        <v>4625</v>
      </c>
      <c r="Z523" s="40">
        <f ca="1">Z522+SUMIFS('Transactions (Dated)'!$E$2:$E$53,'Transactions (Dated)'!$D$2:$D$53,'Share Values'!$X523,'Transactions (Dated)'!$B$2:$B$53,'Share Values'!Z$11,'Transactions (Dated)'!$C$2:$C$53,"Buy")-SUMIFS('Transactions (Dated)'!$E$2:$E$53,'Transactions (Dated)'!$D$2:$D$53,'Share Values'!$X523,'Transactions (Dated)'!$B$2:$B$53,'Share Values'!Z$11,'Transactions (Dated)'!$C$2:$C$53,"Sell")</f>
        <v>9375</v>
      </c>
      <c r="AA523" s="40">
        <f ca="1">AA522+SUMIFS('Transactions (Dated)'!$E$2:$E$53,'Transactions (Dated)'!$D$2:$D$53,'Share Values'!$X523,'Transactions (Dated)'!$B$2:$B$53,'Share Values'!AA$11,'Transactions (Dated)'!$C$2:$C$53,"Buy")-SUMIFS('Transactions (Dated)'!$E$2:$E$53,'Transactions (Dated)'!$D$2:$D$53,'Share Values'!$X523,'Transactions (Dated)'!$B$2:$B$53,'Share Values'!AA$11,'Transactions (Dated)'!$C$2:$C$53,"Sell")</f>
        <v>28857</v>
      </c>
      <c r="AB523" s="40">
        <f ca="1">AB522+SUMIFS('Transactions (Dated)'!$E$2:$E$53,'Transactions (Dated)'!$D$2:$D$53,'Share Values'!$X523,'Transactions (Dated)'!$B$2:$B$53,'Share Values'!AB$11,'Transactions (Dated)'!$C$2:$C$53,"Buy")-SUMIFS('Transactions (Dated)'!$E$2:$E$53,'Transactions (Dated)'!$D$2:$D$53,'Share Values'!$X523,'Transactions (Dated)'!$B$2:$B$53,'Share Values'!AB$11,'Transactions (Dated)'!$C$2:$C$53,"Sell")</f>
        <v>1892</v>
      </c>
      <c r="AC523" s="40">
        <f ca="1">AC522+SUMIFS('Transactions (Dated)'!$E$2:$E$53,'Transactions (Dated)'!$D$2:$D$53,'Share Values'!$X523,'Transactions (Dated)'!$B$2:$B$53,'Share Values'!AC$11,'Transactions (Dated)'!$C$2:$C$53,"Buy")-SUMIFS('Transactions (Dated)'!$E$2:$E$53,'Transactions (Dated)'!$D$2:$D$53,'Share Values'!$X523,'Transactions (Dated)'!$B$2:$B$53,'Share Values'!AC$11,'Transactions (Dated)'!$C$2:$C$53,"Sell")</f>
        <v>2348</v>
      </c>
      <c r="AD523" s="40">
        <f ca="1">AD522+SUMIFS('Transactions (Dated)'!$E$2:$E$53,'Transactions (Dated)'!$D$2:$D$53,'Share Values'!$X523,'Transactions (Dated)'!$B$2:$B$53,'Share Values'!AD$11,'Transactions (Dated)'!$C$2:$C$53,"Buy")-SUMIFS('Transactions (Dated)'!$E$2:$E$53,'Transactions (Dated)'!$D$2:$D$53,'Share Values'!$X523,'Transactions (Dated)'!$B$2:$B$53,'Share Values'!AD$11,'Transactions (Dated)'!$C$2:$C$53,"Sell")</f>
        <v>0</v>
      </c>
      <c r="AE523" s="40">
        <f ca="1">AE522+SUMIFS('Transactions (Dated)'!$E$2:$E$53,'Transactions (Dated)'!$D$2:$D$53,'Share Values'!$X523,'Transactions (Dated)'!$B$2:$B$53,'Share Values'!AE$11,'Transactions (Dated)'!$C$2:$C$53,"Buy")-SUMIFS('Transactions (Dated)'!$E$2:$E$53,'Transactions (Dated)'!$D$2:$D$53,'Share Values'!$X523,'Transactions (Dated)'!$B$2:$B$53,'Share Values'!AE$11,'Transactions (Dated)'!$C$2:$C$53,"Sell")</f>
        <v>2900</v>
      </c>
      <c r="AF523" s="40">
        <f ca="1">AF522+SUMIFS('Transactions (Dated)'!$E$2:$E$53,'Transactions (Dated)'!$D$2:$D$53,'Share Values'!$X523,'Transactions (Dated)'!$B$2:$B$53,'Share Values'!AF$11,'Transactions (Dated)'!$C$2:$C$53,"Buy")-SUMIFS('Transactions (Dated)'!$E$2:$E$53,'Transactions (Dated)'!$D$2:$D$53,'Share Values'!$X523,'Transactions (Dated)'!$B$2:$B$53,'Share Values'!AF$11,'Transactions (Dated)'!$C$2:$C$53,"Sell")</f>
        <v>14201</v>
      </c>
      <c r="AG523" s="40">
        <f ca="1">AG522+SUMIFS('Transactions (Dated)'!$E$2:$E$53,'Transactions (Dated)'!$D$2:$D$53,'Share Values'!$X523,'Transactions (Dated)'!$B$2:$B$53,'Share Values'!AG$11,'Transactions (Dated)'!$C$2:$C$53,"Buy")-SUMIFS('Transactions (Dated)'!$E$2:$E$53,'Transactions (Dated)'!$D$2:$D$53,'Share Values'!$X523,'Transactions (Dated)'!$B$2:$B$53,'Share Values'!AG$11,'Transactions (Dated)'!$C$2:$C$53,"Sell")</f>
        <v>6835</v>
      </c>
      <c r="AH523" s="40">
        <f ca="1">AH522+SUMIFS('Transactions (Dated)'!$E$2:$E$53,'Transactions (Dated)'!$D$2:$D$53,'Share Values'!$X523,'Transactions (Dated)'!$B$2:$B$53,'Share Values'!AH$11,'Transactions (Dated)'!$C$2:$C$53,"Buy")-SUMIFS('Transactions (Dated)'!$E$2:$E$53,'Transactions (Dated)'!$D$2:$D$53,'Share Values'!$X523,'Transactions (Dated)'!$B$2:$B$53,'Share Values'!AH$11,'Transactions (Dated)'!$C$2:$C$53,"Sell")</f>
        <v>0</v>
      </c>
      <c r="AI523" s="40">
        <f ca="1">AI522+SUMIFS('Transactions (Dated)'!$E$2:$E$53,'Transactions (Dated)'!$D$2:$D$53,'Share Values'!$X523,'Transactions (Dated)'!$B$2:$B$53,'Share Values'!AI$11,'Transactions (Dated)'!$C$2:$C$53,"Buy")-SUMIFS('Transactions (Dated)'!$E$2:$E$53,'Transactions (Dated)'!$D$2:$D$53,'Share Values'!$X523,'Transactions (Dated)'!$B$2:$B$53,'Share Values'!AI$11,'Transactions (Dated)'!$C$2:$C$53,"Sell")</f>
        <v>0</v>
      </c>
      <c r="AJ523" s="40">
        <f ca="1">AJ522+SUMIFS('Transactions (Dated)'!$E$2:$E$53,'Transactions (Dated)'!$D$2:$D$53,'Share Values'!$X523,'Transactions (Dated)'!$B$2:$B$53,'Share Values'!AJ$11,'Transactions (Dated)'!$C$2:$C$53,"Buy")-SUMIFS('Transactions (Dated)'!$E$2:$E$53,'Transactions (Dated)'!$D$2:$D$53,'Share Values'!$X523,'Transactions (Dated)'!$B$2:$B$53,'Share Values'!AJ$11,'Transactions (Dated)'!$C$2:$C$53,"Sell")</f>
        <v>0</v>
      </c>
      <c r="AK523" s="40">
        <f ca="1">AK522+SUMIFS('Transactions (Dated)'!$E$2:$E$53,'Transactions (Dated)'!$D$2:$D$53,'Share Values'!$X523,'Transactions (Dated)'!$B$2:$B$53,'Share Values'!AK$11,'Transactions (Dated)'!$C$2:$C$53,"Buy")-SUMIFS('Transactions (Dated)'!$E$2:$E$53,'Transactions (Dated)'!$D$2:$D$53,'Share Values'!$X523,'Transactions (Dated)'!$B$2:$B$53,'Share Values'!AK$11,'Transactions (Dated)'!$C$2:$C$53,"Sell")</f>
        <v>0</v>
      </c>
      <c r="AL523" s="40">
        <f ca="1">AL522+SUMIFS('Transactions (Dated)'!$E$2:$E$53,'Transactions (Dated)'!$D$2:$D$53,'Share Values'!$X523,'Transactions (Dated)'!$B$2:$B$53,'Share Values'!AL$11,'Transactions (Dated)'!$C$2:$C$53,"Buy")-SUMIFS('Transactions (Dated)'!$E$2:$E$53,'Transactions (Dated)'!$D$2:$D$53,'Share Values'!$X523,'Transactions (Dated)'!$B$2:$B$53,'Share Values'!AL$11,'Transactions (Dated)'!$C$2:$C$53,"Sell")</f>
        <v>0</v>
      </c>
      <c r="AM523" s="40">
        <f ca="1">AM522+SUMIFS('Transactions (Dated)'!$E$2:$E$53,'Transactions (Dated)'!$D$2:$D$53,'Share Values'!$X523,'Transactions (Dated)'!$B$2:$B$53,'Share Values'!AM$11,'Transactions (Dated)'!$C$2:$C$53,"Buy")-SUMIFS('Transactions (Dated)'!$E$2:$E$53,'Transactions (Dated)'!$D$2:$D$53,'Share Values'!$X523,'Transactions (Dated)'!$B$2:$B$53,'Share Values'!AM$11,'Transactions (Dated)'!$C$2:$C$53,"Sell")</f>
        <v>0</v>
      </c>
      <c r="AN523" s="40">
        <f ca="1">AN522+SUMIFS('Transactions (Dated)'!$E$2:$E$53,'Transactions (Dated)'!$D$2:$D$53,'Share Values'!$X523,'Transactions (Dated)'!$B$2:$B$53,'Share Values'!AN$11,'Transactions (Dated)'!$C$2:$C$53,"Buy")-SUMIFS('Transactions (Dated)'!$E$2:$E$53,'Transactions (Dated)'!$D$2:$D$53,'Share Values'!$X523,'Transactions (Dated)'!$B$2:$B$53,'Share Values'!AN$11,'Transactions (Dated)'!$C$2:$C$53,"Sell")</f>
        <v>0</v>
      </c>
      <c r="AO523" s="40"/>
      <c r="AQ523" s="3">
        <f t="shared" si="193"/>
        <v>42657</v>
      </c>
      <c r="AR523" s="6">
        <f t="shared" ca="1" si="194"/>
        <v>45510</v>
      </c>
      <c r="AS523" s="6">
        <f t="shared" ca="1" si="195"/>
        <v>26250</v>
      </c>
      <c r="AT523" s="6">
        <f t="shared" ca="1" si="196"/>
        <v>567905.76</v>
      </c>
      <c r="AU523" s="6">
        <f t="shared" ca="1" si="197"/>
        <v>71347.320000000007</v>
      </c>
      <c r="AV523" s="6">
        <f t="shared" ca="1" si="198"/>
        <v>19676.240000000002</v>
      </c>
      <c r="AW523" s="6">
        <f t="shared" ca="1" si="199"/>
        <v>0</v>
      </c>
      <c r="AX523" s="6">
        <f t="shared" ca="1" si="200"/>
        <v>45878</v>
      </c>
      <c r="AY523" s="6">
        <f t="shared" ca="1" si="201"/>
        <v>98128.91</v>
      </c>
      <c r="AZ523" s="6">
        <f t="shared" ca="1" si="202"/>
        <v>68896.800000000003</v>
      </c>
      <c r="BA523" s="6">
        <f t="shared" ca="1" si="203"/>
        <v>0</v>
      </c>
      <c r="BB523" s="6">
        <f t="shared" ca="1" si="204"/>
        <v>0</v>
      </c>
      <c r="BC523" s="6">
        <f t="shared" ca="1" si="205"/>
        <v>0</v>
      </c>
      <c r="BD523" s="6">
        <f t="shared" ca="1" si="206"/>
        <v>0</v>
      </c>
      <c r="BE523" s="6">
        <f t="shared" ca="1" si="207"/>
        <v>0</v>
      </c>
      <c r="BF523" s="6">
        <f t="shared" ca="1" si="214"/>
        <v>0</v>
      </c>
      <c r="BG523" s="6">
        <f t="shared" ca="1" si="215"/>
        <v>0</v>
      </c>
      <c r="BH523" s="6"/>
      <c r="BJ523" s="4">
        <f t="shared" ca="1" si="208"/>
        <v>943593.03000000014</v>
      </c>
      <c r="BL523" s="3">
        <f t="shared" si="209"/>
        <v>42657</v>
      </c>
      <c r="BM523" s="6">
        <f>BM522+SUMIFS('Transactions (Dated)'!G:G,'Transactions (Dated)'!D:D,'Share Values'!AQ523)</f>
        <v>64398.239999999991</v>
      </c>
      <c r="BN523" s="6">
        <f ca="1">BN522+SUMIFS('Transactions (Dated)'!$F:$F,'Transactions (Dated)'!$D:$D,$BL523,'Transactions (Dated)'!$B:$B,BN$11,'Transactions (Dated)'!$C:$C,"Dividend (paid to cash)")*Y523</f>
        <v>0</v>
      </c>
      <c r="BO523" s="6">
        <f ca="1">BO522+SUMIFS('Transactions (Dated)'!$F:$F,'Transactions (Dated)'!$D:$D,$BL523,'Transactions (Dated)'!$B:$B,BO$11,'Transactions (Dated)'!$C:$C,"Dividend (paid to cash)")*Z523</f>
        <v>2421.875</v>
      </c>
      <c r="BP523" s="6">
        <f ca="1">BP522+SUMIFS('Transactions (Dated)'!$F:$F,'Transactions (Dated)'!$D:$D,$BL523,'Transactions (Dated)'!$B:$B,BP$11,'Transactions (Dated)'!$C:$C,"Dividend (paid to cash)")*AA523</f>
        <v>48055.257000000005</v>
      </c>
      <c r="BQ523" s="6">
        <f ca="1">BQ522+SUMIFS('Transactions (Dated)'!$F:$F,'Transactions (Dated)'!$D:$D,$BL523,'Transactions (Dated)'!$B:$B,BQ$11,'Transactions (Dated)'!$C:$C,"Dividend (paid to cash)")*AB523</f>
        <v>482.46000000000004</v>
      </c>
      <c r="BR523" s="6">
        <f ca="1">BR522+SUMIFS('Transactions (Dated)'!$F:$F,'Transactions (Dated)'!$D:$D,$BL523,'Transactions (Dated)'!$B:$B,BR$11,'Transactions (Dated)'!$C:$C,"Dividend (paid to cash)")*AC523</f>
        <v>0</v>
      </c>
      <c r="BS523" s="6">
        <f ca="1">BS522+SUMIFS('Transactions (Dated)'!$F:$F,'Transactions (Dated)'!$D:$D,$BL523,'Transactions (Dated)'!$B:$B,BS$11,'Transactions (Dated)'!$C:$C,"Dividend (paid to cash)")*AD523</f>
        <v>0</v>
      </c>
      <c r="BT523" s="6">
        <f ca="1">BT522+SUMIFS('Transactions (Dated)'!$F:$F,'Transactions (Dated)'!$D:$D,$BL523,'Transactions (Dated)'!$B:$B,BT$11,'Transactions (Dated)'!$C:$C,"Dividend (paid to cash)")*AE523</f>
        <v>2465</v>
      </c>
      <c r="BU523" s="6">
        <f ca="1">BU522+SUMIFS('Transactions (Dated)'!$F:$F,'Transactions (Dated)'!$D:$D,$BL523,'Transactions (Dated)'!$B:$B,BU$11,'Transactions (Dated)'!$C:$C,"Dividend (paid to cash)")*AF523</f>
        <v>0</v>
      </c>
      <c r="BV523" s="6">
        <f ca="1">BV522+SUMIFS('Transactions (Dated)'!$F:$F,'Transactions (Dated)'!$D:$D,$BL523,'Transactions (Dated)'!$B:$B,BV$11,'Transactions (Dated)'!$C:$C,"Dividend (paid to cash)")*AG523</f>
        <v>0</v>
      </c>
      <c r="BW523" s="6">
        <f ca="1">BW522+SUMIFS('Transactions (Dated)'!$F:$F,'Transactions (Dated)'!$D:$D,$BL523,'Transactions (Dated)'!$B:$B,BW$11,'Transactions (Dated)'!$C:$C,"Dividend (paid to cash)")*AH523</f>
        <v>0</v>
      </c>
      <c r="BX523" s="6">
        <f ca="1">BX522+SUMIFS('Transactions (Dated)'!$F:$F,'Transactions (Dated)'!$D:$D,$BL523,'Transactions (Dated)'!$B:$B,BX$11,'Transactions (Dated)'!$C:$C,"Dividend (paid to cash)")*AI523</f>
        <v>0</v>
      </c>
      <c r="BY523" s="6">
        <f ca="1">BY522+SUMIFS('Transactions (Dated)'!$F:$F,'Transactions (Dated)'!$D:$D,$BL523,'Transactions (Dated)'!$B:$B,BY$11,'Transactions (Dated)'!$C:$C,"Dividend (paid to cash)")*AJ523</f>
        <v>0</v>
      </c>
      <c r="BZ523" s="6">
        <f ca="1">BZ522+SUMIFS('Transactions (Dated)'!$F:$F,'Transactions (Dated)'!$D:$D,$BL523,'Transactions (Dated)'!$B:$B,BZ$11,'Transactions (Dated)'!$C:$C,"Dividend (paid to cash)")*AK523</f>
        <v>0</v>
      </c>
      <c r="CA523" s="6">
        <f ca="1">CA522+SUMIFS('Transactions (Dated)'!$F:$F,'Transactions (Dated)'!$D:$D,$BL523,'Transactions (Dated)'!$B:$B,CA$11,'Transactions (Dated)'!$C:$C,"Dividend (paid to cash)")*AL523</f>
        <v>0</v>
      </c>
      <c r="CB523" s="6">
        <v>0</v>
      </c>
      <c r="CC523" s="6">
        <v>0</v>
      </c>
      <c r="CD523" s="6"/>
      <c r="CF523" s="6">
        <f t="shared" ca="1" si="216"/>
        <v>117822.83200000001</v>
      </c>
      <c r="CH523" s="3">
        <f t="shared" si="217"/>
        <v>42657</v>
      </c>
      <c r="CI523" s="4">
        <f t="shared" ca="1" si="210"/>
        <v>943593.03000000014</v>
      </c>
      <c r="CJ523" s="4">
        <f t="shared" ca="1" si="211"/>
        <v>117822.83200000001</v>
      </c>
      <c r="CL523" s="4">
        <f t="shared" ca="1" si="212"/>
        <v>1061415.8620000002</v>
      </c>
    </row>
    <row r="524" spans="2:90" x14ac:dyDescent="0.15">
      <c r="B524" s="3">
        <f t="shared" si="213"/>
        <v>42660</v>
      </c>
      <c r="C524" s="2">
        <v>14596.5</v>
      </c>
      <c r="E524" s="70">
        <v>42660</v>
      </c>
      <c r="F524" s="69">
        <v>9.67</v>
      </c>
      <c r="G524" s="69">
        <v>2.75</v>
      </c>
      <c r="H524" s="69">
        <v>19.670000000000002</v>
      </c>
      <c r="I524" s="69">
        <v>37.880000000000003</v>
      </c>
      <c r="J524" s="69">
        <v>8.36</v>
      </c>
      <c r="K524" s="69">
        <v>14.55</v>
      </c>
      <c r="L524" s="69">
        <v>15.82</v>
      </c>
      <c r="M524" s="69">
        <v>6.93</v>
      </c>
      <c r="N524" s="69">
        <v>10.11</v>
      </c>
      <c r="O524" s="69">
        <v>11.8</v>
      </c>
      <c r="P524" s="69">
        <v>20.77</v>
      </c>
      <c r="Q524" s="69">
        <v>1.4</v>
      </c>
      <c r="R524" s="69">
        <v>5</v>
      </c>
      <c r="S524" s="69">
        <v>42.54</v>
      </c>
      <c r="T524" s="69"/>
      <c r="U524">
        <v>42.54</v>
      </c>
      <c r="V524" s="4"/>
      <c r="X524" s="3">
        <f t="shared" ref="X524:X530" si="218">E524</f>
        <v>42660</v>
      </c>
      <c r="Y524" s="40">
        <f ca="1">Y523+SUMIFS('Transactions (Dated)'!$E$2:$E$53,'Transactions (Dated)'!$D$2:$D$53,'Share Values'!$X524,'Transactions (Dated)'!$B$2:$B$53,'Share Values'!Y$11,'Transactions (Dated)'!$C$2:$C$53,"Buy")-SUMIFS('Transactions (Dated)'!$E$2:$E$53,'Transactions (Dated)'!$D$2:$D$53,'Share Values'!$X524,'Transactions (Dated)'!$B$2:$B$53,'Share Values'!Y$11,'Transactions (Dated)'!$C$2:$C$53,"Sell")</f>
        <v>4625</v>
      </c>
      <c r="Z524" s="40">
        <f ca="1">Z523+SUMIFS('Transactions (Dated)'!$E$2:$E$53,'Transactions (Dated)'!$D$2:$D$53,'Share Values'!$X524,'Transactions (Dated)'!$B$2:$B$53,'Share Values'!Z$11,'Transactions (Dated)'!$C$2:$C$53,"Buy")-SUMIFS('Transactions (Dated)'!$E$2:$E$53,'Transactions (Dated)'!$D$2:$D$53,'Share Values'!$X524,'Transactions (Dated)'!$B$2:$B$53,'Share Values'!Z$11,'Transactions (Dated)'!$C$2:$C$53,"Sell")</f>
        <v>9375</v>
      </c>
      <c r="AA524" s="40">
        <f ca="1">AA523+SUMIFS('Transactions (Dated)'!$E$2:$E$53,'Transactions (Dated)'!$D$2:$D$53,'Share Values'!$X524,'Transactions (Dated)'!$B$2:$B$53,'Share Values'!AA$11,'Transactions (Dated)'!$C$2:$C$53,"Buy")-SUMIFS('Transactions (Dated)'!$E$2:$E$53,'Transactions (Dated)'!$D$2:$D$53,'Share Values'!$X524,'Transactions (Dated)'!$B$2:$B$53,'Share Values'!AA$11,'Transactions (Dated)'!$C$2:$C$53,"Sell")</f>
        <v>28857</v>
      </c>
      <c r="AB524" s="40">
        <f ca="1">AB523+SUMIFS('Transactions (Dated)'!$E$2:$E$53,'Transactions (Dated)'!$D$2:$D$53,'Share Values'!$X524,'Transactions (Dated)'!$B$2:$B$53,'Share Values'!AB$11,'Transactions (Dated)'!$C$2:$C$53,"Buy")-SUMIFS('Transactions (Dated)'!$E$2:$E$53,'Transactions (Dated)'!$D$2:$D$53,'Share Values'!$X524,'Transactions (Dated)'!$B$2:$B$53,'Share Values'!AB$11,'Transactions (Dated)'!$C$2:$C$53,"Sell")</f>
        <v>1892</v>
      </c>
      <c r="AC524" s="40">
        <f ca="1">AC523+SUMIFS('Transactions (Dated)'!$E$2:$E$53,'Transactions (Dated)'!$D$2:$D$53,'Share Values'!$X524,'Transactions (Dated)'!$B$2:$B$53,'Share Values'!AC$11,'Transactions (Dated)'!$C$2:$C$53,"Buy")-SUMIFS('Transactions (Dated)'!$E$2:$E$53,'Transactions (Dated)'!$D$2:$D$53,'Share Values'!$X524,'Transactions (Dated)'!$B$2:$B$53,'Share Values'!AC$11,'Transactions (Dated)'!$C$2:$C$53,"Sell")</f>
        <v>2348</v>
      </c>
      <c r="AD524" s="40">
        <f ca="1">AD523+SUMIFS('Transactions (Dated)'!$E$2:$E$53,'Transactions (Dated)'!$D$2:$D$53,'Share Values'!$X524,'Transactions (Dated)'!$B$2:$B$53,'Share Values'!AD$11,'Transactions (Dated)'!$C$2:$C$53,"Buy")-SUMIFS('Transactions (Dated)'!$E$2:$E$53,'Transactions (Dated)'!$D$2:$D$53,'Share Values'!$X524,'Transactions (Dated)'!$B$2:$B$53,'Share Values'!AD$11,'Transactions (Dated)'!$C$2:$C$53,"Sell")</f>
        <v>0</v>
      </c>
      <c r="AE524" s="40">
        <f ca="1">AE523+SUMIFS('Transactions (Dated)'!$E$2:$E$53,'Transactions (Dated)'!$D$2:$D$53,'Share Values'!$X524,'Transactions (Dated)'!$B$2:$B$53,'Share Values'!AE$11,'Transactions (Dated)'!$C$2:$C$53,"Buy")-SUMIFS('Transactions (Dated)'!$E$2:$E$53,'Transactions (Dated)'!$D$2:$D$53,'Share Values'!$X524,'Transactions (Dated)'!$B$2:$B$53,'Share Values'!AE$11,'Transactions (Dated)'!$C$2:$C$53,"Sell")</f>
        <v>2900</v>
      </c>
      <c r="AF524" s="40">
        <f ca="1">AF523+SUMIFS('Transactions (Dated)'!$E$2:$E$53,'Transactions (Dated)'!$D$2:$D$53,'Share Values'!$X524,'Transactions (Dated)'!$B$2:$B$53,'Share Values'!AF$11,'Transactions (Dated)'!$C$2:$C$53,"Buy")-SUMIFS('Transactions (Dated)'!$E$2:$E$53,'Transactions (Dated)'!$D$2:$D$53,'Share Values'!$X524,'Transactions (Dated)'!$B$2:$B$53,'Share Values'!AF$11,'Transactions (Dated)'!$C$2:$C$53,"Sell")</f>
        <v>14201</v>
      </c>
      <c r="AG524" s="40">
        <f ca="1">AG523+SUMIFS('Transactions (Dated)'!$E$2:$E$53,'Transactions (Dated)'!$D$2:$D$53,'Share Values'!$X524,'Transactions (Dated)'!$B$2:$B$53,'Share Values'!AG$11,'Transactions (Dated)'!$C$2:$C$53,"Buy")-SUMIFS('Transactions (Dated)'!$E$2:$E$53,'Transactions (Dated)'!$D$2:$D$53,'Share Values'!$X524,'Transactions (Dated)'!$B$2:$B$53,'Share Values'!AG$11,'Transactions (Dated)'!$C$2:$C$53,"Sell")</f>
        <v>6835</v>
      </c>
      <c r="AH524" s="40">
        <f ca="1">AH523+SUMIFS('Transactions (Dated)'!$E$2:$E$53,'Transactions (Dated)'!$D$2:$D$53,'Share Values'!$X524,'Transactions (Dated)'!$B$2:$B$53,'Share Values'!AH$11,'Transactions (Dated)'!$C$2:$C$53,"Buy")-SUMIFS('Transactions (Dated)'!$E$2:$E$53,'Transactions (Dated)'!$D$2:$D$53,'Share Values'!$X524,'Transactions (Dated)'!$B$2:$B$53,'Share Values'!AH$11,'Transactions (Dated)'!$C$2:$C$53,"Sell")</f>
        <v>0</v>
      </c>
      <c r="AI524" s="40">
        <f ca="1">AI523+SUMIFS('Transactions (Dated)'!$E$2:$E$53,'Transactions (Dated)'!$D$2:$D$53,'Share Values'!$X524,'Transactions (Dated)'!$B$2:$B$53,'Share Values'!AI$11,'Transactions (Dated)'!$C$2:$C$53,"Buy")-SUMIFS('Transactions (Dated)'!$E$2:$E$53,'Transactions (Dated)'!$D$2:$D$53,'Share Values'!$X524,'Transactions (Dated)'!$B$2:$B$53,'Share Values'!AI$11,'Transactions (Dated)'!$C$2:$C$53,"Sell")</f>
        <v>0</v>
      </c>
      <c r="AJ524" s="40">
        <f ca="1">AJ523+SUMIFS('Transactions (Dated)'!$E$2:$E$53,'Transactions (Dated)'!$D$2:$D$53,'Share Values'!$X524,'Transactions (Dated)'!$B$2:$B$53,'Share Values'!AJ$11,'Transactions (Dated)'!$C$2:$C$53,"Buy")-SUMIFS('Transactions (Dated)'!$E$2:$E$53,'Transactions (Dated)'!$D$2:$D$53,'Share Values'!$X524,'Transactions (Dated)'!$B$2:$B$53,'Share Values'!AJ$11,'Transactions (Dated)'!$C$2:$C$53,"Sell")</f>
        <v>0</v>
      </c>
      <c r="AK524" s="40">
        <f ca="1">AK523+SUMIFS('Transactions (Dated)'!$E$2:$E$53,'Transactions (Dated)'!$D$2:$D$53,'Share Values'!$X524,'Transactions (Dated)'!$B$2:$B$53,'Share Values'!AK$11,'Transactions (Dated)'!$C$2:$C$53,"Buy")-SUMIFS('Transactions (Dated)'!$E$2:$E$53,'Transactions (Dated)'!$D$2:$D$53,'Share Values'!$X524,'Transactions (Dated)'!$B$2:$B$53,'Share Values'!AK$11,'Transactions (Dated)'!$C$2:$C$53,"Sell")</f>
        <v>0</v>
      </c>
      <c r="AL524" s="40">
        <f ca="1">AL523+SUMIFS('Transactions (Dated)'!$E$2:$E$53,'Transactions (Dated)'!$D$2:$D$53,'Share Values'!$X524,'Transactions (Dated)'!$B$2:$B$53,'Share Values'!AL$11,'Transactions (Dated)'!$C$2:$C$53,"Buy")-SUMIFS('Transactions (Dated)'!$E$2:$E$53,'Transactions (Dated)'!$D$2:$D$53,'Share Values'!$X524,'Transactions (Dated)'!$B$2:$B$53,'Share Values'!AL$11,'Transactions (Dated)'!$C$2:$C$53,"Sell")</f>
        <v>0</v>
      </c>
      <c r="AM524" s="40">
        <f ca="1">AM523+SUMIFS('Transactions (Dated)'!$E$2:$E$53,'Transactions (Dated)'!$D$2:$D$53,'Share Values'!$X524,'Transactions (Dated)'!$B$2:$B$53,'Share Values'!AM$11,'Transactions (Dated)'!$C$2:$C$53,"Buy")-SUMIFS('Transactions (Dated)'!$E$2:$E$53,'Transactions (Dated)'!$D$2:$D$53,'Share Values'!$X524,'Transactions (Dated)'!$B$2:$B$53,'Share Values'!AM$11,'Transactions (Dated)'!$C$2:$C$53,"Sell")</f>
        <v>0</v>
      </c>
      <c r="AN524" s="40">
        <f ca="1">AN523+SUMIFS('Transactions (Dated)'!$E$2:$E$53,'Transactions (Dated)'!$D$2:$D$53,'Share Values'!$X524,'Transactions (Dated)'!$B$2:$B$53,'Share Values'!AN$11,'Transactions (Dated)'!$C$2:$C$53,"Buy")-SUMIFS('Transactions (Dated)'!$E$2:$E$53,'Transactions (Dated)'!$D$2:$D$53,'Share Values'!$X524,'Transactions (Dated)'!$B$2:$B$53,'Share Values'!AN$11,'Transactions (Dated)'!$C$2:$C$53,"Sell")</f>
        <v>0</v>
      </c>
      <c r="AO524" s="40"/>
      <c r="AQ524" s="3">
        <f t="shared" ref="AQ524:AQ530" si="219">+X524</f>
        <v>42660</v>
      </c>
      <c r="AR524" s="6">
        <f t="shared" ref="AR524:AR530" ca="1" si="220">+Y524*F524</f>
        <v>44723.75</v>
      </c>
      <c r="AS524" s="6">
        <f t="shared" ref="AS524:AS530" ca="1" si="221">+Z524*G524</f>
        <v>25781.25</v>
      </c>
      <c r="AT524" s="6">
        <f t="shared" ref="AT524:AT530" ca="1" si="222">+AA524*H524</f>
        <v>567617.19000000006</v>
      </c>
      <c r="AU524" s="6">
        <f t="shared" ref="AU524:AU530" ca="1" si="223">+AB524*I524</f>
        <v>71668.960000000006</v>
      </c>
      <c r="AV524" s="6">
        <f t="shared" ref="AV524:AV530" ca="1" si="224">+AC524*J524</f>
        <v>19629.28</v>
      </c>
      <c r="AW524" s="6">
        <f t="shared" ref="AW524:AW530" ca="1" si="225">+AD524*K524</f>
        <v>0</v>
      </c>
      <c r="AX524" s="6">
        <f t="shared" ref="AX524:AX530" ca="1" si="226">+AE524*L524</f>
        <v>45878</v>
      </c>
      <c r="AY524" s="6">
        <f t="shared" ref="AY524:AY530" ca="1" si="227">+AF524*M524</f>
        <v>98412.93</v>
      </c>
      <c r="AZ524" s="6">
        <f t="shared" ref="AZ524:AZ530" ca="1" si="228">+AG524*N524</f>
        <v>69101.849999999991</v>
      </c>
      <c r="BA524" s="6">
        <f t="shared" ref="BA524:BA530" ca="1" si="229">+AH524*O524</f>
        <v>0</v>
      </c>
      <c r="BB524" s="6">
        <f t="shared" ref="BB524:BB530" ca="1" si="230">+AI524*P524</f>
        <v>0</v>
      </c>
      <c r="BC524" s="6">
        <f t="shared" ref="BC524:BC530" ca="1" si="231">+AJ524*Q524</f>
        <v>0</v>
      </c>
      <c r="BD524" s="6">
        <f t="shared" ref="BD524:BD530" ca="1" si="232">+AK524*R524</f>
        <v>0</v>
      </c>
      <c r="BE524" s="6">
        <f t="shared" ref="BE524:BE530" ca="1" si="233">+AL524*S524</f>
        <v>0</v>
      </c>
      <c r="BF524" s="6">
        <f t="shared" ca="1" si="214"/>
        <v>0</v>
      </c>
      <c r="BG524" s="6">
        <f t="shared" ca="1" si="215"/>
        <v>0</v>
      </c>
      <c r="BH524" s="6"/>
      <c r="BJ524" s="4">
        <f t="shared" ref="BJ524:BJ530" ca="1" si="234">SUM(AR524:BI524)</f>
        <v>942813.21000000008</v>
      </c>
      <c r="BL524" s="3">
        <f t="shared" ref="BL524:BL530" si="235">+X524</f>
        <v>42660</v>
      </c>
      <c r="BM524" s="6">
        <f>BM523+SUMIFS('Transactions (Dated)'!G:G,'Transactions (Dated)'!D:D,'Share Values'!AQ524)</f>
        <v>64398.239999999991</v>
      </c>
      <c r="BN524" s="6">
        <f ca="1">BN523+SUMIFS('Transactions (Dated)'!$F:$F,'Transactions (Dated)'!$D:$D,$BL524,'Transactions (Dated)'!$B:$B,BN$11,'Transactions (Dated)'!$C:$C,"Dividend (paid to cash)")*Y524</f>
        <v>0</v>
      </c>
      <c r="BO524" s="6">
        <f ca="1">BO523+SUMIFS('Transactions (Dated)'!$F:$F,'Transactions (Dated)'!$D:$D,$BL524,'Transactions (Dated)'!$B:$B,BO$11,'Transactions (Dated)'!$C:$C,"Dividend (paid to cash)")*Z524</f>
        <v>2421.875</v>
      </c>
      <c r="BP524" s="6">
        <f ca="1">BP523+SUMIFS('Transactions (Dated)'!$F:$F,'Transactions (Dated)'!$D:$D,$BL524,'Transactions (Dated)'!$B:$B,BP$11,'Transactions (Dated)'!$C:$C,"Dividend (paid to cash)")*AA524</f>
        <v>48055.257000000005</v>
      </c>
      <c r="BQ524" s="6">
        <f ca="1">BQ523+SUMIFS('Transactions (Dated)'!$F:$F,'Transactions (Dated)'!$D:$D,$BL524,'Transactions (Dated)'!$B:$B,BQ$11,'Transactions (Dated)'!$C:$C,"Dividend (paid to cash)")*AB524</f>
        <v>482.46000000000004</v>
      </c>
      <c r="BR524" s="6">
        <f ca="1">BR523+SUMIFS('Transactions (Dated)'!$F:$F,'Transactions (Dated)'!$D:$D,$BL524,'Transactions (Dated)'!$B:$B,BR$11,'Transactions (Dated)'!$C:$C,"Dividend (paid to cash)")*AC524</f>
        <v>0</v>
      </c>
      <c r="BS524" s="6">
        <f ca="1">BS523+SUMIFS('Transactions (Dated)'!$F:$F,'Transactions (Dated)'!$D:$D,$BL524,'Transactions (Dated)'!$B:$B,BS$11,'Transactions (Dated)'!$C:$C,"Dividend (paid to cash)")*AD524</f>
        <v>0</v>
      </c>
      <c r="BT524" s="6">
        <f ca="1">BT523+SUMIFS('Transactions (Dated)'!$F:$F,'Transactions (Dated)'!$D:$D,$BL524,'Transactions (Dated)'!$B:$B,BT$11,'Transactions (Dated)'!$C:$C,"Dividend (paid to cash)")*AE524</f>
        <v>2465</v>
      </c>
      <c r="BU524" s="6">
        <f ca="1">BU523+SUMIFS('Transactions (Dated)'!$F:$F,'Transactions (Dated)'!$D:$D,$BL524,'Transactions (Dated)'!$B:$B,BU$11,'Transactions (Dated)'!$C:$C,"Dividend (paid to cash)")*AF524</f>
        <v>0</v>
      </c>
      <c r="BV524" s="6">
        <f ca="1">BV523+SUMIFS('Transactions (Dated)'!$F:$F,'Transactions (Dated)'!$D:$D,$BL524,'Transactions (Dated)'!$B:$B,BV$11,'Transactions (Dated)'!$C:$C,"Dividend (paid to cash)")*AG524</f>
        <v>0</v>
      </c>
      <c r="BW524" s="6">
        <f ca="1">BW523+SUMIFS('Transactions (Dated)'!$F:$F,'Transactions (Dated)'!$D:$D,$BL524,'Transactions (Dated)'!$B:$B,BW$11,'Transactions (Dated)'!$C:$C,"Dividend (paid to cash)")*AH524</f>
        <v>0</v>
      </c>
      <c r="BX524" s="6">
        <f ca="1">BX523+SUMIFS('Transactions (Dated)'!$F:$F,'Transactions (Dated)'!$D:$D,$BL524,'Transactions (Dated)'!$B:$B,BX$11,'Transactions (Dated)'!$C:$C,"Dividend (paid to cash)")*AI524</f>
        <v>0</v>
      </c>
      <c r="BY524" s="6">
        <f ca="1">BY523+SUMIFS('Transactions (Dated)'!$F:$F,'Transactions (Dated)'!$D:$D,$BL524,'Transactions (Dated)'!$B:$B,BY$11,'Transactions (Dated)'!$C:$C,"Dividend (paid to cash)")*AJ524</f>
        <v>0</v>
      </c>
      <c r="BZ524" s="6">
        <f ca="1">BZ523+SUMIFS('Transactions (Dated)'!$F:$F,'Transactions (Dated)'!$D:$D,$BL524,'Transactions (Dated)'!$B:$B,BZ$11,'Transactions (Dated)'!$C:$C,"Dividend (paid to cash)")*AK524</f>
        <v>0</v>
      </c>
      <c r="CA524" s="6">
        <f ca="1">CA523+SUMIFS('Transactions (Dated)'!$F:$F,'Transactions (Dated)'!$D:$D,$BL524,'Transactions (Dated)'!$B:$B,CA$11,'Transactions (Dated)'!$C:$C,"Dividend (paid to cash)")*AL524</f>
        <v>0</v>
      </c>
      <c r="CB524" s="6">
        <v>0</v>
      </c>
      <c r="CC524" s="6">
        <v>0</v>
      </c>
      <c r="CD524" s="6"/>
      <c r="CF524" s="6">
        <f t="shared" ca="1" si="216"/>
        <v>117822.83200000001</v>
      </c>
      <c r="CH524" s="3">
        <f t="shared" si="217"/>
        <v>42660</v>
      </c>
      <c r="CI524" s="4">
        <f t="shared" ref="CI524:CI530" ca="1" si="236">SUM(AR524:BI524)</f>
        <v>942813.21000000008</v>
      </c>
      <c r="CJ524" s="4">
        <f t="shared" ref="CJ524:CJ530" ca="1" si="237">+CF524</f>
        <v>117822.83200000001</v>
      </c>
      <c r="CL524" s="4">
        <f t="shared" ref="CL524:CL530" ca="1" si="238">CI524+CJ524</f>
        <v>1060636.0420000001</v>
      </c>
    </row>
    <row r="525" spans="2:90" x14ac:dyDescent="0.15">
      <c r="B525" s="3">
        <f t="shared" ref="B525:B588" si="239">+E525</f>
        <v>42661</v>
      </c>
      <c r="C525" s="2">
        <v>14752.3</v>
      </c>
      <c r="E525" s="70">
        <v>42661</v>
      </c>
      <c r="F525" s="69">
        <v>9.74</v>
      </c>
      <c r="G525" s="69">
        <v>2.71</v>
      </c>
      <c r="H525" s="69">
        <v>19.91</v>
      </c>
      <c r="I525" s="69">
        <v>38.17</v>
      </c>
      <c r="J525" s="69">
        <v>8.34</v>
      </c>
      <c r="K525" s="69">
        <v>14.84</v>
      </c>
      <c r="L525" s="69">
        <v>15.98</v>
      </c>
      <c r="M525" s="69">
        <v>7.14</v>
      </c>
      <c r="N525" s="69">
        <v>10.14</v>
      </c>
      <c r="O525" s="69">
        <v>12.69</v>
      </c>
      <c r="P525" s="69">
        <v>21.04</v>
      </c>
      <c r="Q525" s="69">
        <v>1.39</v>
      </c>
      <c r="R525" s="69">
        <v>5.4</v>
      </c>
      <c r="S525" s="69">
        <v>42.46</v>
      </c>
      <c r="T525" s="69"/>
      <c r="U525">
        <v>42.46</v>
      </c>
      <c r="V525" s="4"/>
      <c r="X525" s="3">
        <f t="shared" si="218"/>
        <v>42661</v>
      </c>
      <c r="Y525" s="40">
        <f ca="1">Y524+SUMIFS('Transactions (Dated)'!$E$2:$E$53,'Transactions (Dated)'!$D$2:$D$53,'Share Values'!$X525,'Transactions (Dated)'!$B$2:$B$53,'Share Values'!Y$11,'Transactions (Dated)'!$C$2:$C$53,"Buy")-SUMIFS('Transactions (Dated)'!$E$2:$E$53,'Transactions (Dated)'!$D$2:$D$53,'Share Values'!$X525,'Transactions (Dated)'!$B$2:$B$53,'Share Values'!Y$11,'Transactions (Dated)'!$C$2:$C$53,"Sell")</f>
        <v>4625</v>
      </c>
      <c r="Z525" s="40">
        <f ca="1">Z524+SUMIFS('Transactions (Dated)'!$E$2:$E$53,'Transactions (Dated)'!$D$2:$D$53,'Share Values'!$X525,'Transactions (Dated)'!$B$2:$B$53,'Share Values'!Z$11,'Transactions (Dated)'!$C$2:$C$53,"Buy")-SUMIFS('Transactions (Dated)'!$E$2:$E$53,'Transactions (Dated)'!$D$2:$D$53,'Share Values'!$X525,'Transactions (Dated)'!$B$2:$B$53,'Share Values'!Z$11,'Transactions (Dated)'!$C$2:$C$53,"Sell")</f>
        <v>9375</v>
      </c>
      <c r="AA525" s="40">
        <f ca="1">AA524+SUMIFS('Transactions (Dated)'!$E$2:$E$53,'Transactions (Dated)'!$D$2:$D$53,'Share Values'!$X525,'Transactions (Dated)'!$B$2:$B$53,'Share Values'!AA$11,'Transactions (Dated)'!$C$2:$C$53,"Buy")-SUMIFS('Transactions (Dated)'!$E$2:$E$53,'Transactions (Dated)'!$D$2:$D$53,'Share Values'!$X525,'Transactions (Dated)'!$B$2:$B$53,'Share Values'!AA$11,'Transactions (Dated)'!$C$2:$C$53,"Sell")</f>
        <v>28857</v>
      </c>
      <c r="AB525" s="40">
        <f ca="1">AB524+SUMIFS('Transactions (Dated)'!$E$2:$E$53,'Transactions (Dated)'!$D$2:$D$53,'Share Values'!$X525,'Transactions (Dated)'!$B$2:$B$53,'Share Values'!AB$11,'Transactions (Dated)'!$C$2:$C$53,"Buy")-SUMIFS('Transactions (Dated)'!$E$2:$E$53,'Transactions (Dated)'!$D$2:$D$53,'Share Values'!$X525,'Transactions (Dated)'!$B$2:$B$53,'Share Values'!AB$11,'Transactions (Dated)'!$C$2:$C$53,"Sell")</f>
        <v>1892</v>
      </c>
      <c r="AC525" s="40">
        <f ca="1">AC524+SUMIFS('Transactions (Dated)'!$E$2:$E$53,'Transactions (Dated)'!$D$2:$D$53,'Share Values'!$X525,'Transactions (Dated)'!$B$2:$B$53,'Share Values'!AC$11,'Transactions (Dated)'!$C$2:$C$53,"Buy")-SUMIFS('Transactions (Dated)'!$E$2:$E$53,'Transactions (Dated)'!$D$2:$D$53,'Share Values'!$X525,'Transactions (Dated)'!$B$2:$B$53,'Share Values'!AC$11,'Transactions (Dated)'!$C$2:$C$53,"Sell")</f>
        <v>2348</v>
      </c>
      <c r="AD525" s="40">
        <f ca="1">AD524+SUMIFS('Transactions (Dated)'!$E$2:$E$53,'Transactions (Dated)'!$D$2:$D$53,'Share Values'!$X525,'Transactions (Dated)'!$B$2:$B$53,'Share Values'!AD$11,'Transactions (Dated)'!$C$2:$C$53,"Buy")-SUMIFS('Transactions (Dated)'!$E$2:$E$53,'Transactions (Dated)'!$D$2:$D$53,'Share Values'!$X525,'Transactions (Dated)'!$B$2:$B$53,'Share Values'!AD$11,'Transactions (Dated)'!$C$2:$C$53,"Sell")</f>
        <v>0</v>
      </c>
      <c r="AE525" s="40">
        <f ca="1">AE524+SUMIFS('Transactions (Dated)'!$E$2:$E$53,'Transactions (Dated)'!$D$2:$D$53,'Share Values'!$X525,'Transactions (Dated)'!$B$2:$B$53,'Share Values'!AE$11,'Transactions (Dated)'!$C$2:$C$53,"Buy")-SUMIFS('Transactions (Dated)'!$E$2:$E$53,'Transactions (Dated)'!$D$2:$D$53,'Share Values'!$X525,'Transactions (Dated)'!$B$2:$B$53,'Share Values'!AE$11,'Transactions (Dated)'!$C$2:$C$53,"Sell")</f>
        <v>2900</v>
      </c>
      <c r="AF525" s="40">
        <f ca="1">AF524+SUMIFS('Transactions (Dated)'!$E$2:$E$53,'Transactions (Dated)'!$D$2:$D$53,'Share Values'!$X525,'Transactions (Dated)'!$B$2:$B$53,'Share Values'!AF$11,'Transactions (Dated)'!$C$2:$C$53,"Buy")-SUMIFS('Transactions (Dated)'!$E$2:$E$53,'Transactions (Dated)'!$D$2:$D$53,'Share Values'!$X525,'Transactions (Dated)'!$B$2:$B$53,'Share Values'!AF$11,'Transactions (Dated)'!$C$2:$C$53,"Sell")</f>
        <v>14201</v>
      </c>
      <c r="AG525" s="40">
        <f ca="1">AG524+SUMIFS('Transactions (Dated)'!$E$2:$E$53,'Transactions (Dated)'!$D$2:$D$53,'Share Values'!$X525,'Transactions (Dated)'!$B$2:$B$53,'Share Values'!AG$11,'Transactions (Dated)'!$C$2:$C$53,"Buy")-SUMIFS('Transactions (Dated)'!$E$2:$E$53,'Transactions (Dated)'!$D$2:$D$53,'Share Values'!$X525,'Transactions (Dated)'!$B$2:$B$53,'Share Values'!AG$11,'Transactions (Dated)'!$C$2:$C$53,"Sell")</f>
        <v>6835</v>
      </c>
      <c r="AH525" s="40">
        <f ca="1">AH524+SUMIFS('Transactions (Dated)'!$E$2:$E$53,'Transactions (Dated)'!$D$2:$D$53,'Share Values'!$X525,'Transactions (Dated)'!$B$2:$B$53,'Share Values'!AH$11,'Transactions (Dated)'!$C$2:$C$53,"Buy")-SUMIFS('Transactions (Dated)'!$E$2:$E$53,'Transactions (Dated)'!$D$2:$D$53,'Share Values'!$X525,'Transactions (Dated)'!$B$2:$B$53,'Share Values'!AH$11,'Transactions (Dated)'!$C$2:$C$53,"Sell")</f>
        <v>0</v>
      </c>
      <c r="AI525" s="40">
        <f ca="1">AI524+SUMIFS('Transactions (Dated)'!$E$2:$E$53,'Transactions (Dated)'!$D$2:$D$53,'Share Values'!$X525,'Transactions (Dated)'!$B$2:$B$53,'Share Values'!AI$11,'Transactions (Dated)'!$C$2:$C$53,"Buy")-SUMIFS('Transactions (Dated)'!$E$2:$E$53,'Transactions (Dated)'!$D$2:$D$53,'Share Values'!$X525,'Transactions (Dated)'!$B$2:$B$53,'Share Values'!AI$11,'Transactions (Dated)'!$C$2:$C$53,"Sell")</f>
        <v>0</v>
      </c>
      <c r="AJ525" s="40">
        <f ca="1">AJ524+SUMIFS('Transactions (Dated)'!$E$2:$E$53,'Transactions (Dated)'!$D$2:$D$53,'Share Values'!$X525,'Transactions (Dated)'!$B$2:$B$53,'Share Values'!AJ$11,'Transactions (Dated)'!$C$2:$C$53,"Buy")-SUMIFS('Transactions (Dated)'!$E$2:$E$53,'Transactions (Dated)'!$D$2:$D$53,'Share Values'!$X525,'Transactions (Dated)'!$B$2:$B$53,'Share Values'!AJ$11,'Transactions (Dated)'!$C$2:$C$53,"Sell")</f>
        <v>0</v>
      </c>
      <c r="AK525" s="40">
        <f ca="1">AK524+SUMIFS('Transactions (Dated)'!$E$2:$E$53,'Transactions (Dated)'!$D$2:$D$53,'Share Values'!$X525,'Transactions (Dated)'!$B$2:$B$53,'Share Values'!AK$11,'Transactions (Dated)'!$C$2:$C$53,"Buy")-SUMIFS('Transactions (Dated)'!$E$2:$E$53,'Transactions (Dated)'!$D$2:$D$53,'Share Values'!$X525,'Transactions (Dated)'!$B$2:$B$53,'Share Values'!AK$11,'Transactions (Dated)'!$C$2:$C$53,"Sell")</f>
        <v>0</v>
      </c>
      <c r="AL525" s="40">
        <f ca="1">AL524+SUMIFS('Transactions (Dated)'!$E$2:$E$53,'Transactions (Dated)'!$D$2:$D$53,'Share Values'!$X525,'Transactions (Dated)'!$B$2:$B$53,'Share Values'!AL$11,'Transactions (Dated)'!$C$2:$C$53,"Buy")-SUMIFS('Transactions (Dated)'!$E$2:$E$53,'Transactions (Dated)'!$D$2:$D$53,'Share Values'!$X525,'Transactions (Dated)'!$B$2:$B$53,'Share Values'!AL$11,'Transactions (Dated)'!$C$2:$C$53,"Sell")</f>
        <v>0</v>
      </c>
      <c r="AM525" s="40">
        <f ca="1">AM524+SUMIFS('Transactions (Dated)'!$E$2:$E$53,'Transactions (Dated)'!$D$2:$D$53,'Share Values'!$X525,'Transactions (Dated)'!$B$2:$B$53,'Share Values'!AM$11,'Transactions (Dated)'!$C$2:$C$53,"Buy")-SUMIFS('Transactions (Dated)'!$E$2:$E$53,'Transactions (Dated)'!$D$2:$D$53,'Share Values'!$X525,'Transactions (Dated)'!$B$2:$B$53,'Share Values'!AM$11,'Transactions (Dated)'!$C$2:$C$53,"Sell")</f>
        <v>0</v>
      </c>
      <c r="AN525" s="40">
        <f ca="1">AN524+SUMIFS('Transactions (Dated)'!$E$2:$E$53,'Transactions (Dated)'!$D$2:$D$53,'Share Values'!$X525,'Transactions (Dated)'!$B$2:$B$53,'Share Values'!AN$11,'Transactions (Dated)'!$C$2:$C$53,"Buy")-SUMIFS('Transactions (Dated)'!$E$2:$E$53,'Transactions (Dated)'!$D$2:$D$53,'Share Values'!$X525,'Transactions (Dated)'!$B$2:$B$53,'Share Values'!AN$11,'Transactions (Dated)'!$C$2:$C$53,"Sell")</f>
        <v>0</v>
      </c>
      <c r="AO525" s="40"/>
      <c r="AQ525" s="3">
        <f t="shared" si="219"/>
        <v>42661</v>
      </c>
      <c r="AR525" s="6">
        <f t="shared" ca="1" si="220"/>
        <v>45047.5</v>
      </c>
      <c r="AS525" s="6">
        <f t="shared" ca="1" si="221"/>
        <v>25406.25</v>
      </c>
      <c r="AT525" s="6">
        <f t="shared" ca="1" si="222"/>
        <v>574542.87</v>
      </c>
      <c r="AU525" s="6">
        <f t="shared" ca="1" si="223"/>
        <v>72217.64</v>
      </c>
      <c r="AV525" s="6">
        <f t="shared" ca="1" si="224"/>
        <v>19582.32</v>
      </c>
      <c r="AW525" s="6">
        <f t="shared" ca="1" si="225"/>
        <v>0</v>
      </c>
      <c r="AX525" s="6">
        <f t="shared" ca="1" si="226"/>
        <v>46342</v>
      </c>
      <c r="AY525" s="6">
        <f t="shared" ca="1" si="227"/>
        <v>101395.14</v>
      </c>
      <c r="AZ525" s="6">
        <f t="shared" ca="1" si="228"/>
        <v>69306.900000000009</v>
      </c>
      <c r="BA525" s="6">
        <f t="shared" ca="1" si="229"/>
        <v>0</v>
      </c>
      <c r="BB525" s="6">
        <f t="shared" ca="1" si="230"/>
        <v>0</v>
      </c>
      <c r="BC525" s="6">
        <f t="shared" ca="1" si="231"/>
        <v>0</v>
      </c>
      <c r="BD525" s="6">
        <f t="shared" ca="1" si="232"/>
        <v>0</v>
      </c>
      <c r="BE525" s="6">
        <f t="shared" ca="1" si="233"/>
        <v>0</v>
      </c>
      <c r="BF525" s="6">
        <f t="shared" ref="BF525:BF588" ca="1" si="240">+AM525*T525</f>
        <v>0</v>
      </c>
      <c r="BG525" s="6">
        <f t="shared" ref="BG525:BG588" ca="1" si="241">+AN525*U525</f>
        <v>0</v>
      </c>
      <c r="BH525" s="6"/>
      <c r="BJ525" s="4">
        <f t="shared" ca="1" si="234"/>
        <v>953840.62</v>
      </c>
      <c r="BL525" s="3">
        <f t="shared" si="235"/>
        <v>42661</v>
      </c>
      <c r="BM525" s="6">
        <f>BM524+SUMIFS('Transactions (Dated)'!G:G,'Transactions (Dated)'!D:D,'Share Values'!AQ525)</f>
        <v>64398.239999999991</v>
      </c>
      <c r="BN525" s="6">
        <f ca="1">BN524+SUMIFS('Transactions (Dated)'!$F:$F,'Transactions (Dated)'!$D:$D,$BL525,'Transactions (Dated)'!$B:$B,BN$11,'Transactions (Dated)'!$C:$C,"Dividend (paid to cash)")*Y525</f>
        <v>0</v>
      </c>
      <c r="BO525" s="6">
        <f ca="1">BO524+SUMIFS('Transactions (Dated)'!$F:$F,'Transactions (Dated)'!$D:$D,$BL525,'Transactions (Dated)'!$B:$B,BO$11,'Transactions (Dated)'!$C:$C,"Dividend (paid to cash)")*Z525</f>
        <v>2421.875</v>
      </c>
      <c r="BP525" s="6">
        <f ca="1">BP524+SUMIFS('Transactions (Dated)'!$F:$F,'Transactions (Dated)'!$D:$D,$BL525,'Transactions (Dated)'!$B:$B,BP$11,'Transactions (Dated)'!$C:$C,"Dividend (paid to cash)")*AA525</f>
        <v>48055.257000000005</v>
      </c>
      <c r="BQ525" s="6">
        <f ca="1">BQ524+SUMIFS('Transactions (Dated)'!$F:$F,'Transactions (Dated)'!$D:$D,$BL525,'Transactions (Dated)'!$B:$B,BQ$11,'Transactions (Dated)'!$C:$C,"Dividend (paid to cash)")*AB525</f>
        <v>482.46000000000004</v>
      </c>
      <c r="BR525" s="6">
        <f ca="1">BR524+SUMIFS('Transactions (Dated)'!$F:$F,'Transactions (Dated)'!$D:$D,$BL525,'Transactions (Dated)'!$B:$B,BR$11,'Transactions (Dated)'!$C:$C,"Dividend (paid to cash)")*AC525</f>
        <v>0</v>
      </c>
      <c r="BS525" s="6">
        <f ca="1">BS524+SUMIFS('Transactions (Dated)'!$F:$F,'Transactions (Dated)'!$D:$D,$BL525,'Transactions (Dated)'!$B:$B,BS$11,'Transactions (Dated)'!$C:$C,"Dividend (paid to cash)")*AD525</f>
        <v>0</v>
      </c>
      <c r="BT525" s="6">
        <f ca="1">BT524+SUMIFS('Transactions (Dated)'!$F:$F,'Transactions (Dated)'!$D:$D,$BL525,'Transactions (Dated)'!$B:$B,BT$11,'Transactions (Dated)'!$C:$C,"Dividend (paid to cash)")*AE525</f>
        <v>2465</v>
      </c>
      <c r="BU525" s="6">
        <f ca="1">BU524+SUMIFS('Transactions (Dated)'!$F:$F,'Transactions (Dated)'!$D:$D,$BL525,'Transactions (Dated)'!$B:$B,BU$11,'Transactions (Dated)'!$C:$C,"Dividend (paid to cash)")*AF525</f>
        <v>0</v>
      </c>
      <c r="BV525" s="6">
        <f ca="1">BV524+SUMIFS('Transactions (Dated)'!$F:$F,'Transactions (Dated)'!$D:$D,$BL525,'Transactions (Dated)'!$B:$B,BV$11,'Transactions (Dated)'!$C:$C,"Dividend (paid to cash)")*AG525</f>
        <v>0</v>
      </c>
      <c r="BW525" s="6">
        <f ca="1">BW524+SUMIFS('Transactions (Dated)'!$F:$F,'Transactions (Dated)'!$D:$D,$BL525,'Transactions (Dated)'!$B:$B,BW$11,'Transactions (Dated)'!$C:$C,"Dividend (paid to cash)")*AH525</f>
        <v>0</v>
      </c>
      <c r="BX525" s="6">
        <f ca="1">BX524+SUMIFS('Transactions (Dated)'!$F:$F,'Transactions (Dated)'!$D:$D,$BL525,'Transactions (Dated)'!$B:$B,BX$11,'Transactions (Dated)'!$C:$C,"Dividend (paid to cash)")*AI525</f>
        <v>0</v>
      </c>
      <c r="BY525" s="6">
        <f ca="1">BY524+SUMIFS('Transactions (Dated)'!$F:$F,'Transactions (Dated)'!$D:$D,$BL525,'Transactions (Dated)'!$B:$B,BY$11,'Transactions (Dated)'!$C:$C,"Dividend (paid to cash)")*AJ525</f>
        <v>0</v>
      </c>
      <c r="BZ525" s="6">
        <f ca="1">BZ524+SUMIFS('Transactions (Dated)'!$F:$F,'Transactions (Dated)'!$D:$D,$BL525,'Transactions (Dated)'!$B:$B,BZ$11,'Transactions (Dated)'!$C:$C,"Dividend (paid to cash)")*AK525</f>
        <v>0</v>
      </c>
      <c r="CA525" s="6">
        <f ca="1">CA524+SUMIFS('Transactions (Dated)'!$F:$F,'Transactions (Dated)'!$D:$D,$BL525,'Transactions (Dated)'!$B:$B,CA$11,'Transactions (Dated)'!$C:$C,"Dividend (paid to cash)")*AL525</f>
        <v>0</v>
      </c>
      <c r="CB525" s="6">
        <v>0</v>
      </c>
      <c r="CC525" s="6">
        <v>0</v>
      </c>
      <c r="CD525" s="6"/>
      <c r="CF525" s="6">
        <f t="shared" ref="CF525:CF530" ca="1" si="242">SUM(BM525:CE525)</f>
        <v>117822.83200000001</v>
      </c>
      <c r="CH525" s="3">
        <f t="shared" ref="CH525:CH530" si="243">BL525</f>
        <v>42661</v>
      </c>
      <c r="CI525" s="4">
        <f t="shared" ca="1" si="236"/>
        <v>953840.62</v>
      </c>
      <c r="CJ525" s="4">
        <f t="shared" ca="1" si="237"/>
        <v>117822.83200000001</v>
      </c>
      <c r="CL525" s="4">
        <f t="shared" ca="1" si="238"/>
        <v>1071663.452</v>
      </c>
    </row>
    <row r="526" spans="2:90" x14ac:dyDescent="0.15">
      <c r="B526" s="3">
        <f t="shared" si="239"/>
        <v>42662</v>
      </c>
      <c r="C526" s="2">
        <v>14840.5</v>
      </c>
      <c r="E526" s="70">
        <v>42662</v>
      </c>
      <c r="F526" s="69">
        <v>9.7899999999999991</v>
      </c>
      <c r="G526" s="69">
        <v>2.71</v>
      </c>
      <c r="H526" s="69">
        <v>20.02</v>
      </c>
      <c r="I526" s="69">
        <v>38.06</v>
      </c>
      <c r="J526" s="69">
        <v>8.5</v>
      </c>
      <c r="K526" s="69">
        <v>14.92</v>
      </c>
      <c r="L526" s="69">
        <v>16.21</v>
      </c>
      <c r="M526" s="69">
        <v>7.26</v>
      </c>
      <c r="N526" s="69">
        <v>10.14</v>
      </c>
      <c r="O526" s="69">
        <v>12.45</v>
      </c>
      <c r="P526" s="69">
        <v>21</v>
      </c>
      <c r="Q526" s="69">
        <v>1.4</v>
      </c>
      <c r="R526" s="69">
        <v>5.39</v>
      </c>
      <c r="S526" s="69">
        <v>42.86</v>
      </c>
      <c r="T526" s="69"/>
      <c r="U526">
        <v>42.86</v>
      </c>
      <c r="V526" s="4"/>
      <c r="X526" s="3">
        <f t="shared" si="218"/>
        <v>42662</v>
      </c>
      <c r="Y526" s="40">
        <f ca="1">Y525+SUMIFS('Transactions (Dated)'!$E$2:$E$53,'Transactions (Dated)'!$D$2:$D$53,'Share Values'!$X526,'Transactions (Dated)'!$B$2:$B$53,'Share Values'!Y$11,'Transactions (Dated)'!$C$2:$C$53,"Buy")-SUMIFS('Transactions (Dated)'!$E$2:$E$53,'Transactions (Dated)'!$D$2:$D$53,'Share Values'!$X526,'Transactions (Dated)'!$B$2:$B$53,'Share Values'!Y$11,'Transactions (Dated)'!$C$2:$C$53,"Sell")</f>
        <v>4625</v>
      </c>
      <c r="Z526" s="40">
        <f ca="1">Z525+SUMIFS('Transactions (Dated)'!$E$2:$E$53,'Transactions (Dated)'!$D$2:$D$53,'Share Values'!$X526,'Transactions (Dated)'!$B$2:$B$53,'Share Values'!Z$11,'Transactions (Dated)'!$C$2:$C$53,"Buy")-SUMIFS('Transactions (Dated)'!$E$2:$E$53,'Transactions (Dated)'!$D$2:$D$53,'Share Values'!$X526,'Transactions (Dated)'!$B$2:$B$53,'Share Values'!Z$11,'Transactions (Dated)'!$C$2:$C$53,"Sell")</f>
        <v>9375</v>
      </c>
      <c r="AA526" s="40">
        <f ca="1">AA525+SUMIFS('Transactions (Dated)'!$E$2:$E$53,'Transactions (Dated)'!$D$2:$D$53,'Share Values'!$X526,'Transactions (Dated)'!$B$2:$B$53,'Share Values'!AA$11,'Transactions (Dated)'!$C$2:$C$53,"Buy")-SUMIFS('Transactions (Dated)'!$E$2:$E$53,'Transactions (Dated)'!$D$2:$D$53,'Share Values'!$X526,'Transactions (Dated)'!$B$2:$B$53,'Share Values'!AA$11,'Transactions (Dated)'!$C$2:$C$53,"Sell")</f>
        <v>28857</v>
      </c>
      <c r="AB526" s="40">
        <f ca="1">AB525+SUMIFS('Transactions (Dated)'!$E$2:$E$53,'Transactions (Dated)'!$D$2:$D$53,'Share Values'!$X526,'Transactions (Dated)'!$B$2:$B$53,'Share Values'!AB$11,'Transactions (Dated)'!$C$2:$C$53,"Buy")-SUMIFS('Transactions (Dated)'!$E$2:$E$53,'Transactions (Dated)'!$D$2:$D$53,'Share Values'!$X526,'Transactions (Dated)'!$B$2:$B$53,'Share Values'!AB$11,'Transactions (Dated)'!$C$2:$C$53,"Sell")</f>
        <v>1892</v>
      </c>
      <c r="AC526" s="40">
        <f ca="1">AC525+SUMIFS('Transactions (Dated)'!$E$2:$E$53,'Transactions (Dated)'!$D$2:$D$53,'Share Values'!$X526,'Transactions (Dated)'!$B$2:$B$53,'Share Values'!AC$11,'Transactions (Dated)'!$C$2:$C$53,"Buy")-SUMIFS('Transactions (Dated)'!$E$2:$E$53,'Transactions (Dated)'!$D$2:$D$53,'Share Values'!$X526,'Transactions (Dated)'!$B$2:$B$53,'Share Values'!AC$11,'Transactions (Dated)'!$C$2:$C$53,"Sell")</f>
        <v>2348</v>
      </c>
      <c r="AD526" s="40">
        <f ca="1">AD525+SUMIFS('Transactions (Dated)'!$E$2:$E$53,'Transactions (Dated)'!$D$2:$D$53,'Share Values'!$X526,'Transactions (Dated)'!$B$2:$B$53,'Share Values'!AD$11,'Transactions (Dated)'!$C$2:$C$53,"Buy")-SUMIFS('Transactions (Dated)'!$E$2:$E$53,'Transactions (Dated)'!$D$2:$D$53,'Share Values'!$X526,'Transactions (Dated)'!$B$2:$B$53,'Share Values'!AD$11,'Transactions (Dated)'!$C$2:$C$53,"Sell")</f>
        <v>0</v>
      </c>
      <c r="AE526" s="40">
        <f ca="1">AE525+SUMIFS('Transactions (Dated)'!$E$2:$E$53,'Transactions (Dated)'!$D$2:$D$53,'Share Values'!$X526,'Transactions (Dated)'!$B$2:$B$53,'Share Values'!AE$11,'Transactions (Dated)'!$C$2:$C$53,"Buy")-SUMIFS('Transactions (Dated)'!$E$2:$E$53,'Transactions (Dated)'!$D$2:$D$53,'Share Values'!$X526,'Transactions (Dated)'!$B$2:$B$53,'Share Values'!AE$11,'Transactions (Dated)'!$C$2:$C$53,"Sell")</f>
        <v>2900</v>
      </c>
      <c r="AF526" s="40">
        <f ca="1">AF525+SUMIFS('Transactions (Dated)'!$E$2:$E$53,'Transactions (Dated)'!$D$2:$D$53,'Share Values'!$X526,'Transactions (Dated)'!$B$2:$B$53,'Share Values'!AF$11,'Transactions (Dated)'!$C$2:$C$53,"Buy")-SUMIFS('Transactions (Dated)'!$E$2:$E$53,'Transactions (Dated)'!$D$2:$D$53,'Share Values'!$X526,'Transactions (Dated)'!$B$2:$B$53,'Share Values'!AF$11,'Transactions (Dated)'!$C$2:$C$53,"Sell")</f>
        <v>14201</v>
      </c>
      <c r="AG526" s="40">
        <f ca="1">AG525+SUMIFS('Transactions (Dated)'!$E$2:$E$53,'Transactions (Dated)'!$D$2:$D$53,'Share Values'!$X526,'Transactions (Dated)'!$B$2:$B$53,'Share Values'!AG$11,'Transactions (Dated)'!$C$2:$C$53,"Buy")-SUMIFS('Transactions (Dated)'!$E$2:$E$53,'Transactions (Dated)'!$D$2:$D$53,'Share Values'!$X526,'Transactions (Dated)'!$B$2:$B$53,'Share Values'!AG$11,'Transactions (Dated)'!$C$2:$C$53,"Sell")</f>
        <v>6835</v>
      </c>
      <c r="AH526" s="40">
        <f ca="1">AH525+SUMIFS('Transactions (Dated)'!$E$2:$E$53,'Transactions (Dated)'!$D$2:$D$53,'Share Values'!$X526,'Transactions (Dated)'!$B$2:$B$53,'Share Values'!AH$11,'Transactions (Dated)'!$C$2:$C$53,"Buy")-SUMIFS('Transactions (Dated)'!$E$2:$E$53,'Transactions (Dated)'!$D$2:$D$53,'Share Values'!$X526,'Transactions (Dated)'!$B$2:$B$53,'Share Values'!AH$11,'Transactions (Dated)'!$C$2:$C$53,"Sell")</f>
        <v>0</v>
      </c>
      <c r="AI526" s="40">
        <f ca="1">AI525+SUMIFS('Transactions (Dated)'!$E$2:$E$53,'Transactions (Dated)'!$D$2:$D$53,'Share Values'!$X526,'Transactions (Dated)'!$B$2:$B$53,'Share Values'!AI$11,'Transactions (Dated)'!$C$2:$C$53,"Buy")-SUMIFS('Transactions (Dated)'!$E$2:$E$53,'Transactions (Dated)'!$D$2:$D$53,'Share Values'!$X526,'Transactions (Dated)'!$B$2:$B$53,'Share Values'!AI$11,'Transactions (Dated)'!$C$2:$C$53,"Sell")</f>
        <v>0</v>
      </c>
      <c r="AJ526" s="40">
        <f ca="1">AJ525+SUMIFS('Transactions (Dated)'!$E$2:$E$53,'Transactions (Dated)'!$D$2:$D$53,'Share Values'!$X526,'Transactions (Dated)'!$B$2:$B$53,'Share Values'!AJ$11,'Transactions (Dated)'!$C$2:$C$53,"Buy")-SUMIFS('Transactions (Dated)'!$E$2:$E$53,'Transactions (Dated)'!$D$2:$D$53,'Share Values'!$X526,'Transactions (Dated)'!$B$2:$B$53,'Share Values'!AJ$11,'Transactions (Dated)'!$C$2:$C$53,"Sell")</f>
        <v>0</v>
      </c>
      <c r="AK526" s="40">
        <f ca="1">AK525+SUMIFS('Transactions (Dated)'!$E$2:$E$53,'Transactions (Dated)'!$D$2:$D$53,'Share Values'!$X526,'Transactions (Dated)'!$B$2:$B$53,'Share Values'!AK$11,'Transactions (Dated)'!$C$2:$C$53,"Buy")-SUMIFS('Transactions (Dated)'!$E$2:$E$53,'Transactions (Dated)'!$D$2:$D$53,'Share Values'!$X526,'Transactions (Dated)'!$B$2:$B$53,'Share Values'!AK$11,'Transactions (Dated)'!$C$2:$C$53,"Sell")</f>
        <v>0</v>
      </c>
      <c r="AL526" s="40">
        <f ca="1">AL525+SUMIFS('Transactions (Dated)'!$E$2:$E$53,'Transactions (Dated)'!$D$2:$D$53,'Share Values'!$X526,'Transactions (Dated)'!$B$2:$B$53,'Share Values'!AL$11,'Transactions (Dated)'!$C$2:$C$53,"Buy")-SUMIFS('Transactions (Dated)'!$E$2:$E$53,'Transactions (Dated)'!$D$2:$D$53,'Share Values'!$X526,'Transactions (Dated)'!$B$2:$B$53,'Share Values'!AL$11,'Transactions (Dated)'!$C$2:$C$53,"Sell")</f>
        <v>0</v>
      </c>
      <c r="AM526" s="40">
        <f ca="1">AM525+SUMIFS('Transactions (Dated)'!$E$2:$E$53,'Transactions (Dated)'!$D$2:$D$53,'Share Values'!$X526,'Transactions (Dated)'!$B$2:$B$53,'Share Values'!AM$11,'Transactions (Dated)'!$C$2:$C$53,"Buy")-SUMIFS('Transactions (Dated)'!$E$2:$E$53,'Transactions (Dated)'!$D$2:$D$53,'Share Values'!$X526,'Transactions (Dated)'!$B$2:$B$53,'Share Values'!AM$11,'Transactions (Dated)'!$C$2:$C$53,"Sell")</f>
        <v>0</v>
      </c>
      <c r="AN526" s="40">
        <f ca="1">AN525+SUMIFS('Transactions (Dated)'!$E$2:$E$53,'Transactions (Dated)'!$D$2:$D$53,'Share Values'!$X526,'Transactions (Dated)'!$B$2:$B$53,'Share Values'!AN$11,'Transactions (Dated)'!$C$2:$C$53,"Buy")-SUMIFS('Transactions (Dated)'!$E$2:$E$53,'Transactions (Dated)'!$D$2:$D$53,'Share Values'!$X526,'Transactions (Dated)'!$B$2:$B$53,'Share Values'!AN$11,'Transactions (Dated)'!$C$2:$C$53,"Sell")</f>
        <v>0</v>
      </c>
      <c r="AO526" s="40"/>
      <c r="AQ526" s="3">
        <f t="shared" si="219"/>
        <v>42662</v>
      </c>
      <c r="AR526" s="6">
        <f t="shared" ca="1" si="220"/>
        <v>45278.749999999993</v>
      </c>
      <c r="AS526" s="6">
        <f t="shared" ca="1" si="221"/>
        <v>25406.25</v>
      </c>
      <c r="AT526" s="6">
        <f t="shared" ca="1" si="222"/>
        <v>577717.14</v>
      </c>
      <c r="AU526" s="6">
        <f t="shared" ca="1" si="223"/>
        <v>72009.52</v>
      </c>
      <c r="AV526" s="6">
        <f t="shared" ca="1" si="224"/>
        <v>19958</v>
      </c>
      <c r="AW526" s="6">
        <f t="shared" ca="1" si="225"/>
        <v>0</v>
      </c>
      <c r="AX526" s="6">
        <f t="shared" ca="1" si="226"/>
        <v>47009</v>
      </c>
      <c r="AY526" s="6">
        <f t="shared" ca="1" si="227"/>
        <v>103099.26</v>
      </c>
      <c r="AZ526" s="6">
        <f t="shared" ca="1" si="228"/>
        <v>69306.900000000009</v>
      </c>
      <c r="BA526" s="6">
        <f t="shared" ca="1" si="229"/>
        <v>0</v>
      </c>
      <c r="BB526" s="6">
        <f t="shared" ca="1" si="230"/>
        <v>0</v>
      </c>
      <c r="BC526" s="6">
        <f t="shared" ca="1" si="231"/>
        <v>0</v>
      </c>
      <c r="BD526" s="6">
        <f t="shared" ca="1" si="232"/>
        <v>0</v>
      </c>
      <c r="BE526" s="6">
        <f t="shared" ca="1" si="233"/>
        <v>0</v>
      </c>
      <c r="BF526" s="6">
        <f t="shared" ca="1" si="240"/>
        <v>0</v>
      </c>
      <c r="BG526" s="6">
        <f t="shared" ca="1" si="241"/>
        <v>0</v>
      </c>
      <c r="BH526" s="6"/>
      <c r="BJ526" s="4">
        <f t="shared" ca="1" si="234"/>
        <v>959784.82000000007</v>
      </c>
      <c r="BL526" s="3">
        <f t="shared" si="235"/>
        <v>42662</v>
      </c>
      <c r="BM526" s="6">
        <f>BM525+SUMIFS('Transactions (Dated)'!G:G,'Transactions (Dated)'!D:D,'Share Values'!AQ526)</f>
        <v>64398.239999999991</v>
      </c>
      <c r="BN526" s="6">
        <f ca="1">BN525+SUMIFS('Transactions (Dated)'!$F:$F,'Transactions (Dated)'!$D:$D,$BL526,'Transactions (Dated)'!$B:$B,BN$11,'Transactions (Dated)'!$C:$C,"Dividend (paid to cash)")*Y526</f>
        <v>0</v>
      </c>
      <c r="BO526" s="6">
        <f ca="1">BO525+SUMIFS('Transactions (Dated)'!$F:$F,'Transactions (Dated)'!$D:$D,$BL526,'Transactions (Dated)'!$B:$B,BO$11,'Transactions (Dated)'!$C:$C,"Dividend (paid to cash)")*Z526</f>
        <v>2421.875</v>
      </c>
      <c r="BP526" s="6">
        <f ca="1">BP525+SUMIFS('Transactions (Dated)'!$F:$F,'Transactions (Dated)'!$D:$D,$BL526,'Transactions (Dated)'!$B:$B,BP$11,'Transactions (Dated)'!$C:$C,"Dividend (paid to cash)")*AA526</f>
        <v>48055.257000000005</v>
      </c>
      <c r="BQ526" s="6">
        <f ca="1">BQ525+SUMIFS('Transactions (Dated)'!$F:$F,'Transactions (Dated)'!$D:$D,$BL526,'Transactions (Dated)'!$B:$B,BQ$11,'Transactions (Dated)'!$C:$C,"Dividend (paid to cash)")*AB526</f>
        <v>482.46000000000004</v>
      </c>
      <c r="BR526" s="6">
        <f ca="1">BR525+SUMIFS('Transactions (Dated)'!$F:$F,'Transactions (Dated)'!$D:$D,$BL526,'Transactions (Dated)'!$B:$B,BR$11,'Transactions (Dated)'!$C:$C,"Dividend (paid to cash)")*AC526</f>
        <v>0</v>
      </c>
      <c r="BS526" s="6">
        <f ca="1">BS525+SUMIFS('Transactions (Dated)'!$F:$F,'Transactions (Dated)'!$D:$D,$BL526,'Transactions (Dated)'!$B:$B,BS$11,'Transactions (Dated)'!$C:$C,"Dividend (paid to cash)")*AD526</f>
        <v>0</v>
      </c>
      <c r="BT526" s="6">
        <f ca="1">BT525+SUMIFS('Transactions (Dated)'!$F:$F,'Transactions (Dated)'!$D:$D,$BL526,'Transactions (Dated)'!$B:$B,BT$11,'Transactions (Dated)'!$C:$C,"Dividend (paid to cash)")*AE526</f>
        <v>2465</v>
      </c>
      <c r="BU526" s="6">
        <f ca="1">BU525+SUMIFS('Transactions (Dated)'!$F:$F,'Transactions (Dated)'!$D:$D,$BL526,'Transactions (Dated)'!$B:$B,BU$11,'Transactions (Dated)'!$C:$C,"Dividend (paid to cash)")*AF526</f>
        <v>0</v>
      </c>
      <c r="BV526" s="6">
        <f ca="1">BV525+SUMIFS('Transactions (Dated)'!$F:$F,'Transactions (Dated)'!$D:$D,$BL526,'Transactions (Dated)'!$B:$B,BV$11,'Transactions (Dated)'!$C:$C,"Dividend (paid to cash)")*AG526</f>
        <v>0</v>
      </c>
      <c r="BW526" s="6">
        <f ca="1">BW525+SUMIFS('Transactions (Dated)'!$F:$F,'Transactions (Dated)'!$D:$D,$BL526,'Transactions (Dated)'!$B:$B,BW$11,'Transactions (Dated)'!$C:$C,"Dividend (paid to cash)")*AH526</f>
        <v>0</v>
      </c>
      <c r="BX526" s="6">
        <f ca="1">BX525+SUMIFS('Transactions (Dated)'!$F:$F,'Transactions (Dated)'!$D:$D,$BL526,'Transactions (Dated)'!$B:$B,BX$11,'Transactions (Dated)'!$C:$C,"Dividend (paid to cash)")*AI526</f>
        <v>0</v>
      </c>
      <c r="BY526" s="6">
        <f ca="1">BY525+SUMIFS('Transactions (Dated)'!$F:$F,'Transactions (Dated)'!$D:$D,$BL526,'Transactions (Dated)'!$B:$B,BY$11,'Transactions (Dated)'!$C:$C,"Dividend (paid to cash)")*AJ526</f>
        <v>0</v>
      </c>
      <c r="BZ526" s="6">
        <f ca="1">BZ525+SUMIFS('Transactions (Dated)'!$F:$F,'Transactions (Dated)'!$D:$D,$BL526,'Transactions (Dated)'!$B:$B,BZ$11,'Transactions (Dated)'!$C:$C,"Dividend (paid to cash)")*AK526</f>
        <v>0</v>
      </c>
      <c r="CA526" s="6">
        <f ca="1">CA525+SUMIFS('Transactions (Dated)'!$F:$F,'Transactions (Dated)'!$D:$D,$BL526,'Transactions (Dated)'!$B:$B,CA$11,'Transactions (Dated)'!$C:$C,"Dividend (paid to cash)")*AL526</f>
        <v>0</v>
      </c>
      <c r="CB526" s="6">
        <v>0</v>
      </c>
      <c r="CC526" s="6">
        <v>0</v>
      </c>
      <c r="CD526" s="6"/>
      <c r="CF526" s="6">
        <f t="shared" ca="1" si="242"/>
        <v>117822.83200000001</v>
      </c>
      <c r="CH526" s="3">
        <f t="shared" si="243"/>
        <v>42662</v>
      </c>
      <c r="CI526" s="4">
        <f t="shared" ca="1" si="236"/>
        <v>959784.82000000007</v>
      </c>
      <c r="CJ526" s="4">
        <f t="shared" ca="1" si="237"/>
        <v>117822.83200000001</v>
      </c>
      <c r="CL526" s="4">
        <f t="shared" ca="1" si="238"/>
        <v>1077607.652</v>
      </c>
    </row>
    <row r="527" spans="2:90" x14ac:dyDescent="0.15">
      <c r="B527" s="3">
        <f t="shared" si="239"/>
        <v>42663</v>
      </c>
      <c r="C527" s="2">
        <v>14847.9</v>
      </c>
      <c r="E527" s="70">
        <v>42663</v>
      </c>
      <c r="F527" s="69">
        <v>9.89</v>
      </c>
      <c r="G527" s="69">
        <v>2.71</v>
      </c>
      <c r="H527" s="69">
        <v>20.03</v>
      </c>
      <c r="I527" s="69">
        <v>38.11</v>
      </c>
      <c r="J527" s="69">
        <v>8.4</v>
      </c>
      <c r="K527" s="69">
        <v>14.955</v>
      </c>
      <c r="L527" s="69">
        <v>16.25</v>
      </c>
      <c r="M527" s="69">
        <v>7.36</v>
      </c>
      <c r="N527" s="69">
        <v>9.9</v>
      </c>
      <c r="O527" s="69">
        <v>11.84</v>
      </c>
      <c r="P527" s="69">
        <v>21</v>
      </c>
      <c r="Q527" s="69">
        <v>1.4</v>
      </c>
      <c r="R527" s="69">
        <v>5.37</v>
      </c>
      <c r="S527" s="69">
        <v>42.54</v>
      </c>
      <c r="T527" s="69"/>
      <c r="U527">
        <v>42.54</v>
      </c>
      <c r="V527" s="4"/>
      <c r="X527" s="3">
        <f t="shared" si="218"/>
        <v>42663</v>
      </c>
      <c r="Y527" s="40">
        <f ca="1">Y526+SUMIFS('Transactions (Dated)'!$E$2:$E$53,'Transactions (Dated)'!$D$2:$D$53,'Share Values'!$X527,'Transactions (Dated)'!$B$2:$B$53,'Share Values'!Y$11,'Transactions (Dated)'!$C$2:$C$53,"Buy")-SUMIFS('Transactions (Dated)'!$E$2:$E$53,'Transactions (Dated)'!$D$2:$D$53,'Share Values'!$X527,'Transactions (Dated)'!$B$2:$B$53,'Share Values'!Y$11,'Transactions (Dated)'!$C$2:$C$53,"Sell")</f>
        <v>4625</v>
      </c>
      <c r="Z527" s="40">
        <f ca="1">Z526+SUMIFS('Transactions (Dated)'!$E$2:$E$53,'Transactions (Dated)'!$D$2:$D$53,'Share Values'!$X527,'Transactions (Dated)'!$B$2:$B$53,'Share Values'!Z$11,'Transactions (Dated)'!$C$2:$C$53,"Buy")-SUMIFS('Transactions (Dated)'!$E$2:$E$53,'Transactions (Dated)'!$D$2:$D$53,'Share Values'!$X527,'Transactions (Dated)'!$B$2:$B$53,'Share Values'!Z$11,'Transactions (Dated)'!$C$2:$C$53,"Sell")</f>
        <v>9375</v>
      </c>
      <c r="AA527" s="40">
        <f ca="1">AA526+SUMIFS('Transactions (Dated)'!$E$2:$E$53,'Transactions (Dated)'!$D$2:$D$53,'Share Values'!$X527,'Transactions (Dated)'!$B$2:$B$53,'Share Values'!AA$11,'Transactions (Dated)'!$C$2:$C$53,"Buy")-SUMIFS('Transactions (Dated)'!$E$2:$E$53,'Transactions (Dated)'!$D$2:$D$53,'Share Values'!$X527,'Transactions (Dated)'!$B$2:$B$53,'Share Values'!AA$11,'Transactions (Dated)'!$C$2:$C$53,"Sell")</f>
        <v>28857</v>
      </c>
      <c r="AB527" s="40">
        <f ca="1">AB526+SUMIFS('Transactions (Dated)'!$E$2:$E$53,'Transactions (Dated)'!$D$2:$D$53,'Share Values'!$X527,'Transactions (Dated)'!$B$2:$B$53,'Share Values'!AB$11,'Transactions (Dated)'!$C$2:$C$53,"Buy")-SUMIFS('Transactions (Dated)'!$E$2:$E$53,'Transactions (Dated)'!$D$2:$D$53,'Share Values'!$X527,'Transactions (Dated)'!$B$2:$B$53,'Share Values'!AB$11,'Transactions (Dated)'!$C$2:$C$53,"Sell")</f>
        <v>1892</v>
      </c>
      <c r="AC527" s="40">
        <f ca="1">AC526+SUMIFS('Transactions (Dated)'!$E$2:$E$53,'Transactions (Dated)'!$D$2:$D$53,'Share Values'!$X527,'Transactions (Dated)'!$B$2:$B$53,'Share Values'!AC$11,'Transactions (Dated)'!$C$2:$C$53,"Buy")-SUMIFS('Transactions (Dated)'!$E$2:$E$53,'Transactions (Dated)'!$D$2:$D$53,'Share Values'!$X527,'Transactions (Dated)'!$B$2:$B$53,'Share Values'!AC$11,'Transactions (Dated)'!$C$2:$C$53,"Sell")</f>
        <v>2348</v>
      </c>
      <c r="AD527" s="40">
        <f ca="1">AD526+SUMIFS('Transactions (Dated)'!$E$2:$E$53,'Transactions (Dated)'!$D$2:$D$53,'Share Values'!$X527,'Transactions (Dated)'!$B$2:$B$53,'Share Values'!AD$11,'Transactions (Dated)'!$C$2:$C$53,"Buy")-SUMIFS('Transactions (Dated)'!$E$2:$E$53,'Transactions (Dated)'!$D$2:$D$53,'Share Values'!$X527,'Transactions (Dated)'!$B$2:$B$53,'Share Values'!AD$11,'Transactions (Dated)'!$C$2:$C$53,"Sell")</f>
        <v>0</v>
      </c>
      <c r="AE527" s="40">
        <f ca="1">AE526+SUMIFS('Transactions (Dated)'!$E$2:$E$53,'Transactions (Dated)'!$D$2:$D$53,'Share Values'!$X527,'Transactions (Dated)'!$B$2:$B$53,'Share Values'!AE$11,'Transactions (Dated)'!$C$2:$C$53,"Buy")-SUMIFS('Transactions (Dated)'!$E$2:$E$53,'Transactions (Dated)'!$D$2:$D$53,'Share Values'!$X527,'Transactions (Dated)'!$B$2:$B$53,'Share Values'!AE$11,'Transactions (Dated)'!$C$2:$C$53,"Sell")</f>
        <v>2900</v>
      </c>
      <c r="AF527" s="40">
        <f ca="1">AF526+SUMIFS('Transactions (Dated)'!$E$2:$E$53,'Transactions (Dated)'!$D$2:$D$53,'Share Values'!$X527,'Transactions (Dated)'!$B$2:$B$53,'Share Values'!AF$11,'Transactions (Dated)'!$C$2:$C$53,"Buy")-SUMIFS('Transactions (Dated)'!$E$2:$E$53,'Transactions (Dated)'!$D$2:$D$53,'Share Values'!$X527,'Transactions (Dated)'!$B$2:$B$53,'Share Values'!AF$11,'Transactions (Dated)'!$C$2:$C$53,"Sell")</f>
        <v>14201</v>
      </c>
      <c r="AG527" s="40">
        <f ca="1">AG526+SUMIFS('Transactions (Dated)'!$E$2:$E$53,'Transactions (Dated)'!$D$2:$D$53,'Share Values'!$X527,'Transactions (Dated)'!$B$2:$B$53,'Share Values'!AG$11,'Transactions (Dated)'!$C$2:$C$53,"Buy")-SUMIFS('Transactions (Dated)'!$E$2:$E$53,'Transactions (Dated)'!$D$2:$D$53,'Share Values'!$X527,'Transactions (Dated)'!$B$2:$B$53,'Share Values'!AG$11,'Transactions (Dated)'!$C$2:$C$53,"Sell")</f>
        <v>6835</v>
      </c>
      <c r="AH527" s="40">
        <f ca="1">AH526+SUMIFS('Transactions (Dated)'!$E$2:$E$53,'Transactions (Dated)'!$D$2:$D$53,'Share Values'!$X527,'Transactions (Dated)'!$B$2:$B$53,'Share Values'!AH$11,'Transactions (Dated)'!$C$2:$C$53,"Buy")-SUMIFS('Transactions (Dated)'!$E$2:$E$53,'Transactions (Dated)'!$D$2:$D$53,'Share Values'!$X527,'Transactions (Dated)'!$B$2:$B$53,'Share Values'!AH$11,'Transactions (Dated)'!$C$2:$C$53,"Sell")</f>
        <v>0</v>
      </c>
      <c r="AI527" s="40">
        <f ca="1">AI526+SUMIFS('Transactions (Dated)'!$E$2:$E$53,'Transactions (Dated)'!$D$2:$D$53,'Share Values'!$X527,'Transactions (Dated)'!$B$2:$B$53,'Share Values'!AI$11,'Transactions (Dated)'!$C$2:$C$53,"Buy")-SUMIFS('Transactions (Dated)'!$E$2:$E$53,'Transactions (Dated)'!$D$2:$D$53,'Share Values'!$X527,'Transactions (Dated)'!$B$2:$B$53,'Share Values'!AI$11,'Transactions (Dated)'!$C$2:$C$53,"Sell")</f>
        <v>0</v>
      </c>
      <c r="AJ527" s="40">
        <f ca="1">AJ526+SUMIFS('Transactions (Dated)'!$E$2:$E$53,'Transactions (Dated)'!$D$2:$D$53,'Share Values'!$X527,'Transactions (Dated)'!$B$2:$B$53,'Share Values'!AJ$11,'Transactions (Dated)'!$C$2:$C$53,"Buy")-SUMIFS('Transactions (Dated)'!$E$2:$E$53,'Transactions (Dated)'!$D$2:$D$53,'Share Values'!$X527,'Transactions (Dated)'!$B$2:$B$53,'Share Values'!AJ$11,'Transactions (Dated)'!$C$2:$C$53,"Sell")</f>
        <v>0</v>
      </c>
      <c r="AK527" s="40">
        <f ca="1">AK526+SUMIFS('Transactions (Dated)'!$E$2:$E$53,'Transactions (Dated)'!$D$2:$D$53,'Share Values'!$X527,'Transactions (Dated)'!$B$2:$B$53,'Share Values'!AK$11,'Transactions (Dated)'!$C$2:$C$53,"Buy")-SUMIFS('Transactions (Dated)'!$E$2:$E$53,'Transactions (Dated)'!$D$2:$D$53,'Share Values'!$X527,'Transactions (Dated)'!$B$2:$B$53,'Share Values'!AK$11,'Transactions (Dated)'!$C$2:$C$53,"Sell")</f>
        <v>0</v>
      </c>
      <c r="AL527" s="40">
        <f ca="1">AL526+SUMIFS('Transactions (Dated)'!$E$2:$E$53,'Transactions (Dated)'!$D$2:$D$53,'Share Values'!$X527,'Transactions (Dated)'!$B$2:$B$53,'Share Values'!AL$11,'Transactions (Dated)'!$C$2:$C$53,"Buy")-SUMIFS('Transactions (Dated)'!$E$2:$E$53,'Transactions (Dated)'!$D$2:$D$53,'Share Values'!$X527,'Transactions (Dated)'!$B$2:$B$53,'Share Values'!AL$11,'Transactions (Dated)'!$C$2:$C$53,"Sell")</f>
        <v>0</v>
      </c>
      <c r="AM527" s="40">
        <f ca="1">AM526+SUMIFS('Transactions (Dated)'!$E$2:$E$53,'Transactions (Dated)'!$D$2:$D$53,'Share Values'!$X527,'Transactions (Dated)'!$B$2:$B$53,'Share Values'!AM$11,'Transactions (Dated)'!$C$2:$C$53,"Buy")-SUMIFS('Transactions (Dated)'!$E$2:$E$53,'Transactions (Dated)'!$D$2:$D$53,'Share Values'!$X527,'Transactions (Dated)'!$B$2:$B$53,'Share Values'!AM$11,'Transactions (Dated)'!$C$2:$C$53,"Sell")</f>
        <v>0</v>
      </c>
      <c r="AN527" s="40">
        <f ca="1">AN526+SUMIFS('Transactions (Dated)'!$E$2:$E$53,'Transactions (Dated)'!$D$2:$D$53,'Share Values'!$X527,'Transactions (Dated)'!$B$2:$B$53,'Share Values'!AN$11,'Transactions (Dated)'!$C$2:$C$53,"Buy")-SUMIFS('Transactions (Dated)'!$E$2:$E$53,'Transactions (Dated)'!$D$2:$D$53,'Share Values'!$X527,'Transactions (Dated)'!$B$2:$B$53,'Share Values'!AN$11,'Transactions (Dated)'!$C$2:$C$53,"Sell")</f>
        <v>0</v>
      </c>
      <c r="AO527" s="40"/>
      <c r="AQ527" s="3">
        <f t="shared" si="219"/>
        <v>42663</v>
      </c>
      <c r="AR527" s="6">
        <f t="shared" ca="1" si="220"/>
        <v>45741.25</v>
      </c>
      <c r="AS527" s="6">
        <f t="shared" ca="1" si="221"/>
        <v>25406.25</v>
      </c>
      <c r="AT527" s="6">
        <f t="shared" ca="1" si="222"/>
        <v>578005.71000000008</v>
      </c>
      <c r="AU527" s="6">
        <f t="shared" ca="1" si="223"/>
        <v>72104.12</v>
      </c>
      <c r="AV527" s="6">
        <f t="shared" ca="1" si="224"/>
        <v>19723.2</v>
      </c>
      <c r="AW527" s="6">
        <f t="shared" ca="1" si="225"/>
        <v>0</v>
      </c>
      <c r="AX527" s="6">
        <f t="shared" ca="1" si="226"/>
        <v>47125</v>
      </c>
      <c r="AY527" s="6">
        <f t="shared" ca="1" si="227"/>
        <v>104519.36</v>
      </c>
      <c r="AZ527" s="6">
        <f t="shared" ca="1" si="228"/>
        <v>67666.5</v>
      </c>
      <c r="BA527" s="6">
        <f t="shared" ca="1" si="229"/>
        <v>0</v>
      </c>
      <c r="BB527" s="6">
        <f t="shared" ca="1" si="230"/>
        <v>0</v>
      </c>
      <c r="BC527" s="6">
        <f t="shared" ca="1" si="231"/>
        <v>0</v>
      </c>
      <c r="BD527" s="6">
        <f t="shared" ca="1" si="232"/>
        <v>0</v>
      </c>
      <c r="BE527" s="6">
        <f t="shared" ca="1" si="233"/>
        <v>0</v>
      </c>
      <c r="BF527" s="6">
        <f t="shared" ca="1" si="240"/>
        <v>0</v>
      </c>
      <c r="BG527" s="6">
        <f t="shared" ca="1" si="241"/>
        <v>0</v>
      </c>
      <c r="BH527" s="6"/>
      <c r="BJ527" s="4">
        <f t="shared" ca="1" si="234"/>
        <v>960291.39</v>
      </c>
      <c r="BL527" s="3">
        <f t="shared" si="235"/>
        <v>42663</v>
      </c>
      <c r="BM527" s="6">
        <f>BM526+SUMIFS('Transactions (Dated)'!G:G,'Transactions (Dated)'!D:D,'Share Values'!AQ527)</f>
        <v>64398.239999999991</v>
      </c>
      <c r="BN527" s="6">
        <f ca="1">BN526+SUMIFS('Transactions (Dated)'!$F:$F,'Transactions (Dated)'!$D:$D,$BL527,'Transactions (Dated)'!$B:$B,BN$11,'Transactions (Dated)'!$C:$C,"Dividend (paid to cash)")*Y527</f>
        <v>0</v>
      </c>
      <c r="BO527" s="6">
        <f ca="1">BO526+SUMIFS('Transactions (Dated)'!$F:$F,'Transactions (Dated)'!$D:$D,$BL527,'Transactions (Dated)'!$B:$B,BO$11,'Transactions (Dated)'!$C:$C,"Dividend (paid to cash)")*Z527</f>
        <v>2421.875</v>
      </c>
      <c r="BP527" s="6">
        <f ca="1">BP526+SUMIFS('Transactions (Dated)'!$F:$F,'Transactions (Dated)'!$D:$D,$BL527,'Transactions (Dated)'!$B:$B,BP$11,'Transactions (Dated)'!$C:$C,"Dividend (paid to cash)")*AA527</f>
        <v>48055.257000000005</v>
      </c>
      <c r="BQ527" s="6">
        <f ca="1">BQ526+SUMIFS('Transactions (Dated)'!$F:$F,'Transactions (Dated)'!$D:$D,$BL527,'Transactions (Dated)'!$B:$B,BQ$11,'Transactions (Dated)'!$C:$C,"Dividend (paid to cash)")*AB527</f>
        <v>482.46000000000004</v>
      </c>
      <c r="BR527" s="6">
        <f ca="1">BR526+SUMIFS('Transactions (Dated)'!$F:$F,'Transactions (Dated)'!$D:$D,$BL527,'Transactions (Dated)'!$B:$B,BR$11,'Transactions (Dated)'!$C:$C,"Dividend (paid to cash)")*AC527</f>
        <v>0</v>
      </c>
      <c r="BS527" s="6">
        <f ca="1">BS526+SUMIFS('Transactions (Dated)'!$F:$F,'Transactions (Dated)'!$D:$D,$BL527,'Transactions (Dated)'!$B:$B,BS$11,'Transactions (Dated)'!$C:$C,"Dividend (paid to cash)")*AD527</f>
        <v>0</v>
      </c>
      <c r="BT527" s="6">
        <f ca="1">BT526+SUMIFS('Transactions (Dated)'!$F:$F,'Transactions (Dated)'!$D:$D,$BL527,'Transactions (Dated)'!$B:$B,BT$11,'Transactions (Dated)'!$C:$C,"Dividend (paid to cash)")*AE527</f>
        <v>2465</v>
      </c>
      <c r="BU527" s="6">
        <f ca="1">BU526+SUMIFS('Transactions (Dated)'!$F:$F,'Transactions (Dated)'!$D:$D,$BL527,'Transactions (Dated)'!$B:$B,BU$11,'Transactions (Dated)'!$C:$C,"Dividend (paid to cash)")*AF527</f>
        <v>0</v>
      </c>
      <c r="BV527" s="6">
        <f ca="1">BV526+SUMIFS('Transactions (Dated)'!$F:$F,'Transactions (Dated)'!$D:$D,$BL527,'Transactions (Dated)'!$B:$B,BV$11,'Transactions (Dated)'!$C:$C,"Dividend (paid to cash)")*AG527</f>
        <v>0</v>
      </c>
      <c r="BW527" s="6">
        <f ca="1">BW526+SUMIFS('Transactions (Dated)'!$F:$F,'Transactions (Dated)'!$D:$D,$BL527,'Transactions (Dated)'!$B:$B,BW$11,'Transactions (Dated)'!$C:$C,"Dividend (paid to cash)")*AH527</f>
        <v>0</v>
      </c>
      <c r="BX527" s="6">
        <f ca="1">BX526+SUMIFS('Transactions (Dated)'!$F:$F,'Transactions (Dated)'!$D:$D,$BL527,'Transactions (Dated)'!$B:$B,BX$11,'Transactions (Dated)'!$C:$C,"Dividend (paid to cash)")*AI527</f>
        <v>0</v>
      </c>
      <c r="BY527" s="6">
        <f ca="1">BY526+SUMIFS('Transactions (Dated)'!$F:$F,'Transactions (Dated)'!$D:$D,$BL527,'Transactions (Dated)'!$B:$B,BY$11,'Transactions (Dated)'!$C:$C,"Dividend (paid to cash)")*AJ527</f>
        <v>0</v>
      </c>
      <c r="BZ527" s="6">
        <f ca="1">BZ526+SUMIFS('Transactions (Dated)'!$F:$F,'Transactions (Dated)'!$D:$D,$BL527,'Transactions (Dated)'!$B:$B,BZ$11,'Transactions (Dated)'!$C:$C,"Dividend (paid to cash)")*AK527</f>
        <v>0</v>
      </c>
      <c r="CA527" s="6">
        <f ca="1">CA526+SUMIFS('Transactions (Dated)'!$F:$F,'Transactions (Dated)'!$D:$D,$BL527,'Transactions (Dated)'!$B:$B,CA$11,'Transactions (Dated)'!$C:$C,"Dividend (paid to cash)")*AL527</f>
        <v>0</v>
      </c>
      <c r="CB527" s="6">
        <v>0</v>
      </c>
      <c r="CC527" s="6">
        <v>0</v>
      </c>
      <c r="CD527" s="6"/>
      <c r="CF527" s="6">
        <f t="shared" ca="1" si="242"/>
        <v>117822.83200000001</v>
      </c>
      <c r="CH527" s="3">
        <f t="shared" si="243"/>
        <v>42663</v>
      </c>
      <c r="CI527" s="4">
        <f t="shared" ca="1" si="236"/>
        <v>960291.39</v>
      </c>
      <c r="CJ527" s="4">
        <f t="shared" ca="1" si="237"/>
        <v>117822.83200000001</v>
      </c>
      <c r="CL527" s="4">
        <f t="shared" ca="1" si="238"/>
        <v>1078114.2220000001</v>
      </c>
    </row>
    <row r="528" spans="2:90" x14ac:dyDescent="0.15">
      <c r="B528" s="3">
        <f t="shared" si="239"/>
        <v>42664</v>
      </c>
      <c r="C528" s="2">
        <v>14939</v>
      </c>
      <c r="E528" s="70">
        <v>42664</v>
      </c>
      <c r="F528" s="69">
        <v>9.83</v>
      </c>
      <c r="G528" s="69">
        <v>2.7</v>
      </c>
      <c r="H528" s="69">
        <v>20.149999999999999</v>
      </c>
      <c r="I528" s="69">
        <v>37.99</v>
      </c>
      <c r="J528" s="69">
        <v>8.25</v>
      </c>
      <c r="K528" s="69">
        <v>14.87</v>
      </c>
      <c r="L528" s="69">
        <v>16.32</v>
      </c>
      <c r="M528" s="69">
        <v>7.41</v>
      </c>
      <c r="N528" s="69">
        <v>9.9</v>
      </c>
      <c r="O528" s="69">
        <v>11.84</v>
      </c>
      <c r="P528" s="69">
        <v>21.48</v>
      </c>
      <c r="Q528" s="69">
        <v>1.36</v>
      </c>
      <c r="R528" s="69">
        <v>5.4</v>
      </c>
      <c r="S528" s="69">
        <v>42.77</v>
      </c>
      <c r="T528" s="69"/>
      <c r="U528">
        <v>42.77</v>
      </c>
      <c r="V528" s="4"/>
      <c r="X528" s="3">
        <f t="shared" si="218"/>
        <v>42664</v>
      </c>
      <c r="Y528" s="40">
        <f ca="1">Y527+SUMIFS('Transactions (Dated)'!$E$2:$E$53,'Transactions (Dated)'!$D$2:$D$53,'Share Values'!$X528,'Transactions (Dated)'!$B$2:$B$53,'Share Values'!Y$11,'Transactions (Dated)'!$C$2:$C$53,"Buy")-SUMIFS('Transactions (Dated)'!$E$2:$E$53,'Transactions (Dated)'!$D$2:$D$53,'Share Values'!$X528,'Transactions (Dated)'!$B$2:$B$53,'Share Values'!Y$11,'Transactions (Dated)'!$C$2:$C$53,"Sell")</f>
        <v>4625</v>
      </c>
      <c r="Z528" s="40">
        <f ca="1">Z527+SUMIFS('Transactions (Dated)'!$E$2:$E$53,'Transactions (Dated)'!$D$2:$D$53,'Share Values'!$X528,'Transactions (Dated)'!$B$2:$B$53,'Share Values'!Z$11,'Transactions (Dated)'!$C$2:$C$53,"Buy")-SUMIFS('Transactions (Dated)'!$E$2:$E$53,'Transactions (Dated)'!$D$2:$D$53,'Share Values'!$X528,'Transactions (Dated)'!$B$2:$B$53,'Share Values'!Z$11,'Transactions (Dated)'!$C$2:$C$53,"Sell")</f>
        <v>9375</v>
      </c>
      <c r="AA528" s="40">
        <f ca="1">AA527+SUMIFS('Transactions (Dated)'!$E$2:$E$53,'Transactions (Dated)'!$D$2:$D$53,'Share Values'!$X528,'Transactions (Dated)'!$B$2:$B$53,'Share Values'!AA$11,'Transactions (Dated)'!$C$2:$C$53,"Buy")-SUMIFS('Transactions (Dated)'!$E$2:$E$53,'Transactions (Dated)'!$D$2:$D$53,'Share Values'!$X528,'Transactions (Dated)'!$B$2:$B$53,'Share Values'!AA$11,'Transactions (Dated)'!$C$2:$C$53,"Sell")</f>
        <v>28857</v>
      </c>
      <c r="AB528" s="40">
        <f ca="1">AB527+SUMIFS('Transactions (Dated)'!$E$2:$E$53,'Transactions (Dated)'!$D$2:$D$53,'Share Values'!$X528,'Transactions (Dated)'!$B$2:$B$53,'Share Values'!AB$11,'Transactions (Dated)'!$C$2:$C$53,"Buy")-SUMIFS('Transactions (Dated)'!$E$2:$E$53,'Transactions (Dated)'!$D$2:$D$53,'Share Values'!$X528,'Transactions (Dated)'!$B$2:$B$53,'Share Values'!AB$11,'Transactions (Dated)'!$C$2:$C$53,"Sell")</f>
        <v>1892</v>
      </c>
      <c r="AC528" s="40">
        <f ca="1">AC527+SUMIFS('Transactions (Dated)'!$E$2:$E$53,'Transactions (Dated)'!$D$2:$D$53,'Share Values'!$X528,'Transactions (Dated)'!$B$2:$B$53,'Share Values'!AC$11,'Transactions (Dated)'!$C$2:$C$53,"Buy")-SUMIFS('Transactions (Dated)'!$E$2:$E$53,'Transactions (Dated)'!$D$2:$D$53,'Share Values'!$X528,'Transactions (Dated)'!$B$2:$B$53,'Share Values'!AC$11,'Transactions (Dated)'!$C$2:$C$53,"Sell")</f>
        <v>2348</v>
      </c>
      <c r="AD528" s="40">
        <f ca="1">AD527+SUMIFS('Transactions (Dated)'!$E$2:$E$53,'Transactions (Dated)'!$D$2:$D$53,'Share Values'!$X528,'Transactions (Dated)'!$B$2:$B$53,'Share Values'!AD$11,'Transactions (Dated)'!$C$2:$C$53,"Buy")-SUMIFS('Transactions (Dated)'!$E$2:$E$53,'Transactions (Dated)'!$D$2:$D$53,'Share Values'!$X528,'Transactions (Dated)'!$B$2:$B$53,'Share Values'!AD$11,'Transactions (Dated)'!$C$2:$C$53,"Sell")</f>
        <v>0</v>
      </c>
      <c r="AE528" s="40">
        <f ca="1">AE527+SUMIFS('Transactions (Dated)'!$E$2:$E$53,'Transactions (Dated)'!$D$2:$D$53,'Share Values'!$X528,'Transactions (Dated)'!$B$2:$B$53,'Share Values'!AE$11,'Transactions (Dated)'!$C$2:$C$53,"Buy")-SUMIFS('Transactions (Dated)'!$E$2:$E$53,'Transactions (Dated)'!$D$2:$D$53,'Share Values'!$X528,'Transactions (Dated)'!$B$2:$B$53,'Share Values'!AE$11,'Transactions (Dated)'!$C$2:$C$53,"Sell")</f>
        <v>2900</v>
      </c>
      <c r="AF528" s="40">
        <f ca="1">AF527+SUMIFS('Transactions (Dated)'!$E$2:$E$53,'Transactions (Dated)'!$D$2:$D$53,'Share Values'!$X528,'Transactions (Dated)'!$B$2:$B$53,'Share Values'!AF$11,'Transactions (Dated)'!$C$2:$C$53,"Buy")-SUMIFS('Transactions (Dated)'!$E$2:$E$53,'Transactions (Dated)'!$D$2:$D$53,'Share Values'!$X528,'Transactions (Dated)'!$B$2:$B$53,'Share Values'!AF$11,'Transactions (Dated)'!$C$2:$C$53,"Sell")</f>
        <v>14201</v>
      </c>
      <c r="AG528" s="40">
        <f ca="1">AG527+SUMIFS('Transactions (Dated)'!$E$2:$E$53,'Transactions (Dated)'!$D$2:$D$53,'Share Values'!$X528,'Transactions (Dated)'!$B$2:$B$53,'Share Values'!AG$11,'Transactions (Dated)'!$C$2:$C$53,"Buy")-SUMIFS('Transactions (Dated)'!$E$2:$E$53,'Transactions (Dated)'!$D$2:$D$53,'Share Values'!$X528,'Transactions (Dated)'!$B$2:$B$53,'Share Values'!AG$11,'Transactions (Dated)'!$C$2:$C$53,"Sell")</f>
        <v>6835</v>
      </c>
      <c r="AH528" s="40">
        <f ca="1">AH527+SUMIFS('Transactions (Dated)'!$E$2:$E$53,'Transactions (Dated)'!$D$2:$D$53,'Share Values'!$X528,'Transactions (Dated)'!$B$2:$B$53,'Share Values'!AH$11,'Transactions (Dated)'!$C$2:$C$53,"Buy")-SUMIFS('Transactions (Dated)'!$E$2:$E$53,'Transactions (Dated)'!$D$2:$D$53,'Share Values'!$X528,'Transactions (Dated)'!$B$2:$B$53,'Share Values'!AH$11,'Transactions (Dated)'!$C$2:$C$53,"Sell")</f>
        <v>0</v>
      </c>
      <c r="AI528" s="40">
        <f ca="1">AI527+SUMIFS('Transactions (Dated)'!$E$2:$E$53,'Transactions (Dated)'!$D$2:$D$53,'Share Values'!$X528,'Transactions (Dated)'!$B$2:$B$53,'Share Values'!AI$11,'Transactions (Dated)'!$C$2:$C$53,"Buy")-SUMIFS('Transactions (Dated)'!$E$2:$E$53,'Transactions (Dated)'!$D$2:$D$53,'Share Values'!$X528,'Transactions (Dated)'!$B$2:$B$53,'Share Values'!AI$11,'Transactions (Dated)'!$C$2:$C$53,"Sell")</f>
        <v>0</v>
      </c>
      <c r="AJ528" s="40">
        <f ca="1">AJ527+SUMIFS('Transactions (Dated)'!$E$2:$E$53,'Transactions (Dated)'!$D$2:$D$53,'Share Values'!$X528,'Transactions (Dated)'!$B$2:$B$53,'Share Values'!AJ$11,'Transactions (Dated)'!$C$2:$C$53,"Buy")-SUMIFS('Transactions (Dated)'!$E$2:$E$53,'Transactions (Dated)'!$D$2:$D$53,'Share Values'!$X528,'Transactions (Dated)'!$B$2:$B$53,'Share Values'!AJ$11,'Transactions (Dated)'!$C$2:$C$53,"Sell")</f>
        <v>0</v>
      </c>
      <c r="AK528" s="40">
        <f ca="1">AK527+SUMIFS('Transactions (Dated)'!$E$2:$E$53,'Transactions (Dated)'!$D$2:$D$53,'Share Values'!$X528,'Transactions (Dated)'!$B$2:$B$53,'Share Values'!AK$11,'Transactions (Dated)'!$C$2:$C$53,"Buy")-SUMIFS('Transactions (Dated)'!$E$2:$E$53,'Transactions (Dated)'!$D$2:$D$53,'Share Values'!$X528,'Transactions (Dated)'!$B$2:$B$53,'Share Values'!AK$11,'Transactions (Dated)'!$C$2:$C$53,"Sell")</f>
        <v>0</v>
      </c>
      <c r="AL528" s="40">
        <f ca="1">AL527+SUMIFS('Transactions (Dated)'!$E$2:$E$53,'Transactions (Dated)'!$D$2:$D$53,'Share Values'!$X528,'Transactions (Dated)'!$B$2:$B$53,'Share Values'!AL$11,'Transactions (Dated)'!$C$2:$C$53,"Buy")-SUMIFS('Transactions (Dated)'!$E$2:$E$53,'Transactions (Dated)'!$D$2:$D$53,'Share Values'!$X528,'Transactions (Dated)'!$B$2:$B$53,'Share Values'!AL$11,'Transactions (Dated)'!$C$2:$C$53,"Sell")</f>
        <v>0</v>
      </c>
      <c r="AM528" s="40">
        <f ca="1">AM527+SUMIFS('Transactions (Dated)'!$E$2:$E$53,'Transactions (Dated)'!$D$2:$D$53,'Share Values'!$X528,'Transactions (Dated)'!$B$2:$B$53,'Share Values'!AM$11,'Transactions (Dated)'!$C$2:$C$53,"Buy")-SUMIFS('Transactions (Dated)'!$E$2:$E$53,'Transactions (Dated)'!$D$2:$D$53,'Share Values'!$X528,'Transactions (Dated)'!$B$2:$B$53,'Share Values'!AM$11,'Transactions (Dated)'!$C$2:$C$53,"Sell")</f>
        <v>0</v>
      </c>
      <c r="AN528" s="40">
        <f ca="1">AN527+SUMIFS('Transactions (Dated)'!$E$2:$E$53,'Transactions (Dated)'!$D$2:$D$53,'Share Values'!$X528,'Transactions (Dated)'!$B$2:$B$53,'Share Values'!AN$11,'Transactions (Dated)'!$C$2:$C$53,"Buy")-SUMIFS('Transactions (Dated)'!$E$2:$E$53,'Transactions (Dated)'!$D$2:$D$53,'Share Values'!$X528,'Transactions (Dated)'!$B$2:$B$53,'Share Values'!AN$11,'Transactions (Dated)'!$C$2:$C$53,"Sell")</f>
        <v>0</v>
      </c>
      <c r="AO528" s="40"/>
      <c r="AQ528" s="3">
        <f t="shared" si="219"/>
        <v>42664</v>
      </c>
      <c r="AR528" s="6">
        <f t="shared" ca="1" si="220"/>
        <v>45463.75</v>
      </c>
      <c r="AS528" s="6">
        <f t="shared" ca="1" si="221"/>
        <v>25312.5</v>
      </c>
      <c r="AT528" s="6">
        <f t="shared" ca="1" si="222"/>
        <v>581468.54999999993</v>
      </c>
      <c r="AU528" s="6">
        <f t="shared" ca="1" si="223"/>
        <v>71877.08</v>
      </c>
      <c r="AV528" s="6">
        <f t="shared" ca="1" si="224"/>
        <v>19371</v>
      </c>
      <c r="AW528" s="6">
        <f t="shared" ca="1" si="225"/>
        <v>0</v>
      </c>
      <c r="AX528" s="6">
        <f t="shared" ca="1" si="226"/>
        <v>47328</v>
      </c>
      <c r="AY528" s="6">
        <f t="shared" ca="1" si="227"/>
        <v>105229.41</v>
      </c>
      <c r="AZ528" s="6">
        <f t="shared" ca="1" si="228"/>
        <v>67666.5</v>
      </c>
      <c r="BA528" s="6">
        <f t="shared" ca="1" si="229"/>
        <v>0</v>
      </c>
      <c r="BB528" s="6">
        <f t="shared" ca="1" si="230"/>
        <v>0</v>
      </c>
      <c r="BC528" s="6">
        <f t="shared" ca="1" si="231"/>
        <v>0</v>
      </c>
      <c r="BD528" s="6">
        <f t="shared" ca="1" si="232"/>
        <v>0</v>
      </c>
      <c r="BE528" s="6">
        <f t="shared" ca="1" si="233"/>
        <v>0</v>
      </c>
      <c r="BF528" s="6">
        <f t="shared" ca="1" si="240"/>
        <v>0</v>
      </c>
      <c r="BG528" s="6">
        <f t="shared" ca="1" si="241"/>
        <v>0</v>
      </c>
      <c r="BH528" s="6"/>
      <c r="BJ528" s="4">
        <f t="shared" ca="1" si="234"/>
        <v>963716.78999999992</v>
      </c>
      <c r="BL528" s="3">
        <f t="shared" si="235"/>
        <v>42664</v>
      </c>
      <c r="BM528" s="6">
        <f>BM527+SUMIFS('Transactions (Dated)'!G:G,'Transactions (Dated)'!D:D,'Share Values'!AQ528)</f>
        <v>64398.239999999991</v>
      </c>
      <c r="BN528" s="6">
        <f ca="1">BN527+SUMIFS('Transactions (Dated)'!$F:$F,'Transactions (Dated)'!$D:$D,$BL528,'Transactions (Dated)'!$B:$B,BN$11,'Transactions (Dated)'!$C:$C,"Dividend (paid to cash)")*Y528</f>
        <v>0</v>
      </c>
      <c r="BO528" s="6">
        <f ca="1">BO527+SUMIFS('Transactions (Dated)'!$F:$F,'Transactions (Dated)'!$D:$D,$BL528,'Transactions (Dated)'!$B:$B,BO$11,'Transactions (Dated)'!$C:$C,"Dividend (paid to cash)")*Z528</f>
        <v>2421.875</v>
      </c>
      <c r="BP528" s="6">
        <f ca="1">BP527+SUMIFS('Transactions (Dated)'!$F:$F,'Transactions (Dated)'!$D:$D,$BL528,'Transactions (Dated)'!$B:$B,BP$11,'Transactions (Dated)'!$C:$C,"Dividend (paid to cash)")*AA528</f>
        <v>48055.257000000005</v>
      </c>
      <c r="BQ528" s="6">
        <f ca="1">BQ527+SUMIFS('Transactions (Dated)'!$F:$F,'Transactions (Dated)'!$D:$D,$BL528,'Transactions (Dated)'!$B:$B,BQ$11,'Transactions (Dated)'!$C:$C,"Dividend (paid to cash)")*AB528</f>
        <v>482.46000000000004</v>
      </c>
      <c r="BR528" s="6">
        <f ca="1">BR527+SUMIFS('Transactions (Dated)'!$F:$F,'Transactions (Dated)'!$D:$D,$BL528,'Transactions (Dated)'!$B:$B,BR$11,'Transactions (Dated)'!$C:$C,"Dividend (paid to cash)")*AC528</f>
        <v>0</v>
      </c>
      <c r="BS528" s="6">
        <f ca="1">BS527+SUMIFS('Transactions (Dated)'!$F:$F,'Transactions (Dated)'!$D:$D,$BL528,'Transactions (Dated)'!$B:$B,BS$11,'Transactions (Dated)'!$C:$C,"Dividend (paid to cash)")*AD528</f>
        <v>0</v>
      </c>
      <c r="BT528" s="6">
        <f ca="1">BT527+SUMIFS('Transactions (Dated)'!$F:$F,'Transactions (Dated)'!$D:$D,$BL528,'Transactions (Dated)'!$B:$B,BT$11,'Transactions (Dated)'!$C:$C,"Dividend (paid to cash)")*AE528</f>
        <v>2465</v>
      </c>
      <c r="BU528" s="6">
        <f ca="1">BU527+SUMIFS('Transactions (Dated)'!$F:$F,'Transactions (Dated)'!$D:$D,$BL528,'Transactions (Dated)'!$B:$B,BU$11,'Transactions (Dated)'!$C:$C,"Dividend (paid to cash)")*AF528</f>
        <v>0</v>
      </c>
      <c r="BV528" s="6">
        <f ca="1">BV527+SUMIFS('Transactions (Dated)'!$F:$F,'Transactions (Dated)'!$D:$D,$BL528,'Transactions (Dated)'!$B:$B,BV$11,'Transactions (Dated)'!$C:$C,"Dividend (paid to cash)")*AG528</f>
        <v>0</v>
      </c>
      <c r="BW528" s="6">
        <f ca="1">BW527+SUMIFS('Transactions (Dated)'!$F:$F,'Transactions (Dated)'!$D:$D,$BL528,'Transactions (Dated)'!$B:$B,BW$11,'Transactions (Dated)'!$C:$C,"Dividend (paid to cash)")*AH528</f>
        <v>0</v>
      </c>
      <c r="BX528" s="6">
        <f ca="1">BX527+SUMIFS('Transactions (Dated)'!$F:$F,'Transactions (Dated)'!$D:$D,$BL528,'Transactions (Dated)'!$B:$B,BX$11,'Transactions (Dated)'!$C:$C,"Dividend (paid to cash)")*AI528</f>
        <v>0</v>
      </c>
      <c r="BY528" s="6">
        <f ca="1">BY527+SUMIFS('Transactions (Dated)'!$F:$F,'Transactions (Dated)'!$D:$D,$BL528,'Transactions (Dated)'!$B:$B,BY$11,'Transactions (Dated)'!$C:$C,"Dividend (paid to cash)")*AJ528</f>
        <v>0</v>
      </c>
      <c r="BZ528" s="6">
        <f ca="1">BZ527+SUMIFS('Transactions (Dated)'!$F:$F,'Transactions (Dated)'!$D:$D,$BL528,'Transactions (Dated)'!$B:$B,BZ$11,'Transactions (Dated)'!$C:$C,"Dividend (paid to cash)")*AK528</f>
        <v>0</v>
      </c>
      <c r="CA528" s="6">
        <f ca="1">CA527+SUMIFS('Transactions (Dated)'!$F:$F,'Transactions (Dated)'!$D:$D,$BL528,'Transactions (Dated)'!$B:$B,CA$11,'Transactions (Dated)'!$C:$C,"Dividend (paid to cash)")*AL528</f>
        <v>0</v>
      </c>
      <c r="CB528" s="6">
        <v>0</v>
      </c>
      <c r="CC528" s="6">
        <v>0</v>
      </c>
      <c r="CD528" s="6"/>
      <c r="CF528" s="6">
        <f t="shared" ca="1" si="242"/>
        <v>117822.83200000001</v>
      </c>
      <c r="CH528" s="3">
        <f t="shared" si="243"/>
        <v>42664</v>
      </c>
      <c r="CI528" s="4">
        <f t="shared" ca="1" si="236"/>
        <v>963716.78999999992</v>
      </c>
      <c r="CJ528" s="4">
        <f t="shared" ca="1" si="237"/>
        <v>117822.83200000001</v>
      </c>
      <c r="CL528" s="4">
        <f t="shared" ca="1" si="238"/>
        <v>1081539.622</v>
      </c>
    </row>
    <row r="529" spans="2:90" x14ac:dyDescent="0.15">
      <c r="B529" s="3">
        <f t="shared" si="239"/>
        <v>42667</v>
      </c>
      <c r="C529" s="2">
        <v>14923</v>
      </c>
      <c r="E529" s="70">
        <v>42667</v>
      </c>
      <c r="F529" s="69">
        <v>9.82</v>
      </c>
      <c r="G529" s="69">
        <v>2.6</v>
      </c>
      <c r="H529" s="69">
        <v>20.149999999999999</v>
      </c>
      <c r="I529" s="69">
        <v>37.549999999999997</v>
      </c>
      <c r="J529" s="69">
        <v>8.33</v>
      </c>
      <c r="K529" s="69">
        <v>14.89</v>
      </c>
      <c r="L529" s="69">
        <v>16.37</v>
      </c>
      <c r="M529" s="69">
        <v>7.34</v>
      </c>
      <c r="N529" s="69">
        <v>9.9</v>
      </c>
      <c r="O529" s="69">
        <v>11.96</v>
      </c>
      <c r="P529" s="69">
        <v>21.57</v>
      </c>
      <c r="Q529" s="69">
        <v>1.4</v>
      </c>
      <c r="R529" s="69">
        <v>5.35</v>
      </c>
      <c r="S529" s="69">
        <v>43.35</v>
      </c>
      <c r="T529" s="69"/>
      <c r="U529">
        <v>43.35</v>
      </c>
      <c r="V529" s="4"/>
      <c r="X529" s="3">
        <f t="shared" si="218"/>
        <v>42667</v>
      </c>
      <c r="Y529" s="40">
        <f ca="1">Y528+SUMIFS('Transactions (Dated)'!$E$2:$E$53,'Transactions (Dated)'!$D$2:$D$53,'Share Values'!$X529,'Transactions (Dated)'!$B$2:$B$53,'Share Values'!Y$11,'Transactions (Dated)'!$C$2:$C$53,"Buy")-SUMIFS('Transactions (Dated)'!$E$2:$E$53,'Transactions (Dated)'!$D$2:$D$53,'Share Values'!$X529,'Transactions (Dated)'!$B$2:$B$53,'Share Values'!Y$11,'Transactions (Dated)'!$C$2:$C$53,"Sell")</f>
        <v>4625</v>
      </c>
      <c r="Z529" s="40">
        <f ca="1">Z528+SUMIFS('Transactions (Dated)'!$E$2:$E$53,'Transactions (Dated)'!$D$2:$D$53,'Share Values'!$X529,'Transactions (Dated)'!$B$2:$B$53,'Share Values'!Z$11,'Transactions (Dated)'!$C$2:$C$53,"Buy")-SUMIFS('Transactions (Dated)'!$E$2:$E$53,'Transactions (Dated)'!$D$2:$D$53,'Share Values'!$X529,'Transactions (Dated)'!$B$2:$B$53,'Share Values'!Z$11,'Transactions (Dated)'!$C$2:$C$53,"Sell")</f>
        <v>9375</v>
      </c>
      <c r="AA529" s="40">
        <f ca="1">AA528+SUMIFS('Transactions (Dated)'!$E$2:$E$53,'Transactions (Dated)'!$D$2:$D$53,'Share Values'!$X529,'Transactions (Dated)'!$B$2:$B$53,'Share Values'!AA$11,'Transactions (Dated)'!$C$2:$C$53,"Buy")-SUMIFS('Transactions (Dated)'!$E$2:$E$53,'Transactions (Dated)'!$D$2:$D$53,'Share Values'!$X529,'Transactions (Dated)'!$B$2:$B$53,'Share Values'!AA$11,'Transactions (Dated)'!$C$2:$C$53,"Sell")</f>
        <v>28857</v>
      </c>
      <c r="AB529" s="40">
        <f ca="1">AB528+SUMIFS('Transactions (Dated)'!$E$2:$E$53,'Transactions (Dated)'!$D$2:$D$53,'Share Values'!$X529,'Transactions (Dated)'!$B$2:$B$53,'Share Values'!AB$11,'Transactions (Dated)'!$C$2:$C$53,"Buy")-SUMIFS('Transactions (Dated)'!$E$2:$E$53,'Transactions (Dated)'!$D$2:$D$53,'Share Values'!$X529,'Transactions (Dated)'!$B$2:$B$53,'Share Values'!AB$11,'Transactions (Dated)'!$C$2:$C$53,"Sell")</f>
        <v>1892</v>
      </c>
      <c r="AC529" s="40">
        <f ca="1">AC528+SUMIFS('Transactions (Dated)'!$E$2:$E$53,'Transactions (Dated)'!$D$2:$D$53,'Share Values'!$X529,'Transactions (Dated)'!$B$2:$B$53,'Share Values'!AC$11,'Transactions (Dated)'!$C$2:$C$53,"Buy")-SUMIFS('Transactions (Dated)'!$E$2:$E$53,'Transactions (Dated)'!$D$2:$D$53,'Share Values'!$X529,'Transactions (Dated)'!$B$2:$B$53,'Share Values'!AC$11,'Transactions (Dated)'!$C$2:$C$53,"Sell")</f>
        <v>2348</v>
      </c>
      <c r="AD529" s="40">
        <f ca="1">AD528+SUMIFS('Transactions (Dated)'!$E$2:$E$53,'Transactions (Dated)'!$D$2:$D$53,'Share Values'!$X529,'Transactions (Dated)'!$B$2:$B$53,'Share Values'!AD$11,'Transactions (Dated)'!$C$2:$C$53,"Buy")-SUMIFS('Transactions (Dated)'!$E$2:$E$53,'Transactions (Dated)'!$D$2:$D$53,'Share Values'!$X529,'Transactions (Dated)'!$B$2:$B$53,'Share Values'!AD$11,'Transactions (Dated)'!$C$2:$C$53,"Sell")</f>
        <v>0</v>
      </c>
      <c r="AE529" s="40">
        <f ca="1">AE528+SUMIFS('Transactions (Dated)'!$E$2:$E$53,'Transactions (Dated)'!$D$2:$D$53,'Share Values'!$X529,'Transactions (Dated)'!$B$2:$B$53,'Share Values'!AE$11,'Transactions (Dated)'!$C$2:$C$53,"Buy")-SUMIFS('Transactions (Dated)'!$E$2:$E$53,'Transactions (Dated)'!$D$2:$D$53,'Share Values'!$X529,'Transactions (Dated)'!$B$2:$B$53,'Share Values'!AE$11,'Transactions (Dated)'!$C$2:$C$53,"Sell")</f>
        <v>2900</v>
      </c>
      <c r="AF529" s="40">
        <f ca="1">AF528+SUMIFS('Transactions (Dated)'!$E$2:$E$53,'Transactions (Dated)'!$D$2:$D$53,'Share Values'!$X529,'Transactions (Dated)'!$B$2:$B$53,'Share Values'!AF$11,'Transactions (Dated)'!$C$2:$C$53,"Buy")-SUMIFS('Transactions (Dated)'!$E$2:$E$53,'Transactions (Dated)'!$D$2:$D$53,'Share Values'!$X529,'Transactions (Dated)'!$B$2:$B$53,'Share Values'!AF$11,'Transactions (Dated)'!$C$2:$C$53,"Sell")</f>
        <v>14201</v>
      </c>
      <c r="AG529" s="40">
        <f ca="1">AG528+SUMIFS('Transactions (Dated)'!$E$2:$E$53,'Transactions (Dated)'!$D$2:$D$53,'Share Values'!$X529,'Transactions (Dated)'!$B$2:$B$53,'Share Values'!AG$11,'Transactions (Dated)'!$C$2:$C$53,"Buy")-SUMIFS('Transactions (Dated)'!$E$2:$E$53,'Transactions (Dated)'!$D$2:$D$53,'Share Values'!$X529,'Transactions (Dated)'!$B$2:$B$53,'Share Values'!AG$11,'Transactions (Dated)'!$C$2:$C$53,"Sell")</f>
        <v>6835</v>
      </c>
      <c r="AH529" s="40">
        <f ca="1">AH528+SUMIFS('Transactions (Dated)'!$E$2:$E$53,'Transactions (Dated)'!$D$2:$D$53,'Share Values'!$X529,'Transactions (Dated)'!$B$2:$B$53,'Share Values'!AH$11,'Transactions (Dated)'!$C$2:$C$53,"Buy")-SUMIFS('Transactions (Dated)'!$E$2:$E$53,'Transactions (Dated)'!$D$2:$D$53,'Share Values'!$X529,'Transactions (Dated)'!$B$2:$B$53,'Share Values'!AH$11,'Transactions (Dated)'!$C$2:$C$53,"Sell")</f>
        <v>0</v>
      </c>
      <c r="AI529" s="40">
        <f ca="1">AI528+SUMIFS('Transactions (Dated)'!$E$2:$E$53,'Transactions (Dated)'!$D$2:$D$53,'Share Values'!$X529,'Transactions (Dated)'!$B$2:$B$53,'Share Values'!AI$11,'Transactions (Dated)'!$C$2:$C$53,"Buy")-SUMIFS('Transactions (Dated)'!$E$2:$E$53,'Transactions (Dated)'!$D$2:$D$53,'Share Values'!$X529,'Transactions (Dated)'!$B$2:$B$53,'Share Values'!AI$11,'Transactions (Dated)'!$C$2:$C$53,"Sell")</f>
        <v>0</v>
      </c>
      <c r="AJ529" s="40">
        <f ca="1">AJ528+SUMIFS('Transactions (Dated)'!$E$2:$E$53,'Transactions (Dated)'!$D$2:$D$53,'Share Values'!$X529,'Transactions (Dated)'!$B$2:$B$53,'Share Values'!AJ$11,'Transactions (Dated)'!$C$2:$C$53,"Buy")-SUMIFS('Transactions (Dated)'!$E$2:$E$53,'Transactions (Dated)'!$D$2:$D$53,'Share Values'!$X529,'Transactions (Dated)'!$B$2:$B$53,'Share Values'!AJ$11,'Transactions (Dated)'!$C$2:$C$53,"Sell")</f>
        <v>0</v>
      </c>
      <c r="AK529" s="40">
        <f ca="1">AK528+SUMIFS('Transactions (Dated)'!$E$2:$E$53,'Transactions (Dated)'!$D$2:$D$53,'Share Values'!$X529,'Transactions (Dated)'!$B$2:$B$53,'Share Values'!AK$11,'Transactions (Dated)'!$C$2:$C$53,"Buy")-SUMIFS('Transactions (Dated)'!$E$2:$E$53,'Transactions (Dated)'!$D$2:$D$53,'Share Values'!$X529,'Transactions (Dated)'!$B$2:$B$53,'Share Values'!AK$11,'Transactions (Dated)'!$C$2:$C$53,"Sell")</f>
        <v>0</v>
      </c>
      <c r="AL529" s="40">
        <f ca="1">AL528+SUMIFS('Transactions (Dated)'!$E$2:$E$53,'Transactions (Dated)'!$D$2:$D$53,'Share Values'!$X529,'Transactions (Dated)'!$B$2:$B$53,'Share Values'!AL$11,'Transactions (Dated)'!$C$2:$C$53,"Buy")-SUMIFS('Transactions (Dated)'!$E$2:$E$53,'Transactions (Dated)'!$D$2:$D$53,'Share Values'!$X529,'Transactions (Dated)'!$B$2:$B$53,'Share Values'!AL$11,'Transactions (Dated)'!$C$2:$C$53,"Sell")</f>
        <v>0</v>
      </c>
      <c r="AM529" s="40">
        <f ca="1">AM528+SUMIFS('Transactions (Dated)'!$E$2:$E$53,'Transactions (Dated)'!$D$2:$D$53,'Share Values'!$X529,'Transactions (Dated)'!$B$2:$B$53,'Share Values'!AM$11,'Transactions (Dated)'!$C$2:$C$53,"Buy")-SUMIFS('Transactions (Dated)'!$E$2:$E$53,'Transactions (Dated)'!$D$2:$D$53,'Share Values'!$X529,'Transactions (Dated)'!$B$2:$B$53,'Share Values'!AM$11,'Transactions (Dated)'!$C$2:$C$53,"Sell")</f>
        <v>0</v>
      </c>
      <c r="AN529" s="40">
        <f ca="1">AN528+SUMIFS('Transactions (Dated)'!$E$2:$E$53,'Transactions (Dated)'!$D$2:$D$53,'Share Values'!$X529,'Transactions (Dated)'!$B$2:$B$53,'Share Values'!AN$11,'Transactions (Dated)'!$C$2:$C$53,"Buy")-SUMIFS('Transactions (Dated)'!$E$2:$E$53,'Transactions (Dated)'!$D$2:$D$53,'Share Values'!$X529,'Transactions (Dated)'!$B$2:$B$53,'Share Values'!AN$11,'Transactions (Dated)'!$C$2:$C$53,"Sell")</f>
        <v>0</v>
      </c>
      <c r="AO529" s="40"/>
      <c r="AQ529" s="3">
        <f t="shared" si="219"/>
        <v>42667</v>
      </c>
      <c r="AR529" s="6">
        <f t="shared" ca="1" si="220"/>
        <v>45417.5</v>
      </c>
      <c r="AS529" s="6">
        <f t="shared" ca="1" si="221"/>
        <v>24375</v>
      </c>
      <c r="AT529" s="6">
        <f t="shared" ca="1" si="222"/>
        <v>581468.54999999993</v>
      </c>
      <c r="AU529" s="6">
        <f t="shared" ca="1" si="223"/>
        <v>71044.599999999991</v>
      </c>
      <c r="AV529" s="6">
        <f t="shared" ca="1" si="224"/>
        <v>19558.84</v>
      </c>
      <c r="AW529" s="6">
        <f t="shared" ca="1" si="225"/>
        <v>0</v>
      </c>
      <c r="AX529" s="6">
        <f t="shared" ca="1" si="226"/>
        <v>47473</v>
      </c>
      <c r="AY529" s="6">
        <f t="shared" ca="1" si="227"/>
        <v>104235.34</v>
      </c>
      <c r="AZ529" s="6">
        <f t="shared" ca="1" si="228"/>
        <v>67666.5</v>
      </c>
      <c r="BA529" s="6">
        <f t="shared" ca="1" si="229"/>
        <v>0</v>
      </c>
      <c r="BB529" s="6">
        <f t="shared" ca="1" si="230"/>
        <v>0</v>
      </c>
      <c r="BC529" s="6">
        <f t="shared" ca="1" si="231"/>
        <v>0</v>
      </c>
      <c r="BD529" s="6">
        <f t="shared" ca="1" si="232"/>
        <v>0</v>
      </c>
      <c r="BE529" s="6">
        <f t="shared" ca="1" si="233"/>
        <v>0</v>
      </c>
      <c r="BF529" s="6">
        <f t="shared" ca="1" si="240"/>
        <v>0</v>
      </c>
      <c r="BG529" s="6">
        <f t="shared" ca="1" si="241"/>
        <v>0</v>
      </c>
      <c r="BH529" s="6"/>
      <c r="BJ529" s="4">
        <f t="shared" ca="1" si="234"/>
        <v>961239.32999999984</v>
      </c>
      <c r="BL529" s="3">
        <f t="shared" si="235"/>
        <v>42667</v>
      </c>
      <c r="BM529" s="6">
        <f>BM528+SUMIFS('Transactions (Dated)'!G:G,'Transactions (Dated)'!D:D,'Share Values'!AQ529)</f>
        <v>64398.239999999991</v>
      </c>
      <c r="BN529" s="6">
        <f ca="1">BN528+SUMIFS('Transactions (Dated)'!$F:$F,'Transactions (Dated)'!$D:$D,$BL529,'Transactions (Dated)'!$B:$B,BN$11,'Transactions (Dated)'!$C:$C,"Dividend (paid to cash)")*Y529</f>
        <v>0</v>
      </c>
      <c r="BO529" s="6">
        <f ca="1">BO528+SUMIFS('Transactions (Dated)'!$F:$F,'Transactions (Dated)'!$D:$D,$BL529,'Transactions (Dated)'!$B:$B,BO$11,'Transactions (Dated)'!$C:$C,"Dividend (paid to cash)")*Z529</f>
        <v>2421.875</v>
      </c>
      <c r="BP529" s="6">
        <f ca="1">BP528+SUMIFS('Transactions (Dated)'!$F:$F,'Transactions (Dated)'!$D:$D,$BL529,'Transactions (Dated)'!$B:$B,BP$11,'Transactions (Dated)'!$C:$C,"Dividend (paid to cash)")*AA529</f>
        <v>48055.257000000005</v>
      </c>
      <c r="BQ529" s="6">
        <f ca="1">BQ528+SUMIFS('Transactions (Dated)'!$F:$F,'Transactions (Dated)'!$D:$D,$BL529,'Transactions (Dated)'!$B:$B,BQ$11,'Transactions (Dated)'!$C:$C,"Dividend (paid to cash)")*AB529</f>
        <v>482.46000000000004</v>
      </c>
      <c r="BR529" s="6">
        <f ca="1">BR528+SUMIFS('Transactions (Dated)'!$F:$F,'Transactions (Dated)'!$D:$D,$BL529,'Transactions (Dated)'!$B:$B,BR$11,'Transactions (Dated)'!$C:$C,"Dividend (paid to cash)")*AC529</f>
        <v>0</v>
      </c>
      <c r="BS529" s="6">
        <f ca="1">BS528+SUMIFS('Transactions (Dated)'!$F:$F,'Transactions (Dated)'!$D:$D,$BL529,'Transactions (Dated)'!$B:$B,BS$11,'Transactions (Dated)'!$C:$C,"Dividend (paid to cash)")*AD529</f>
        <v>0</v>
      </c>
      <c r="BT529" s="6">
        <f ca="1">BT528+SUMIFS('Transactions (Dated)'!$F:$F,'Transactions (Dated)'!$D:$D,$BL529,'Transactions (Dated)'!$B:$B,BT$11,'Transactions (Dated)'!$C:$C,"Dividend (paid to cash)")*AE529</f>
        <v>2465</v>
      </c>
      <c r="BU529" s="6">
        <f ca="1">BU528+SUMIFS('Transactions (Dated)'!$F:$F,'Transactions (Dated)'!$D:$D,$BL529,'Transactions (Dated)'!$B:$B,BU$11,'Transactions (Dated)'!$C:$C,"Dividend (paid to cash)")*AF529</f>
        <v>0</v>
      </c>
      <c r="BV529" s="6">
        <f ca="1">BV528+SUMIFS('Transactions (Dated)'!$F:$F,'Transactions (Dated)'!$D:$D,$BL529,'Transactions (Dated)'!$B:$B,BV$11,'Transactions (Dated)'!$C:$C,"Dividend (paid to cash)")*AG529</f>
        <v>0</v>
      </c>
      <c r="BW529" s="6">
        <f ca="1">BW528+SUMIFS('Transactions (Dated)'!$F:$F,'Transactions (Dated)'!$D:$D,$BL529,'Transactions (Dated)'!$B:$B,BW$11,'Transactions (Dated)'!$C:$C,"Dividend (paid to cash)")*AH529</f>
        <v>0</v>
      </c>
      <c r="BX529" s="6">
        <f ca="1">BX528+SUMIFS('Transactions (Dated)'!$F:$F,'Transactions (Dated)'!$D:$D,$BL529,'Transactions (Dated)'!$B:$B,BX$11,'Transactions (Dated)'!$C:$C,"Dividend (paid to cash)")*AI529</f>
        <v>0</v>
      </c>
      <c r="BY529" s="6">
        <f ca="1">BY528+SUMIFS('Transactions (Dated)'!$F:$F,'Transactions (Dated)'!$D:$D,$BL529,'Transactions (Dated)'!$B:$B,BY$11,'Transactions (Dated)'!$C:$C,"Dividend (paid to cash)")*AJ529</f>
        <v>0</v>
      </c>
      <c r="BZ529" s="6">
        <f ca="1">BZ528+SUMIFS('Transactions (Dated)'!$F:$F,'Transactions (Dated)'!$D:$D,$BL529,'Transactions (Dated)'!$B:$B,BZ$11,'Transactions (Dated)'!$C:$C,"Dividend (paid to cash)")*AK529</f>
        <v>0</v>
      </c>
      <c r="CA529" s="6">
        <f ca="1">CA528+SUMIFS('Transactions (Dated)'!$F:$F,'Transactions (Dated)'!$D:$D,$BL529,'Transactions (Dated)'!$B:$B,CA$11,'Transactions (Dated)'!$C:$C,"Dividend (paid to cash)")*AL529</f>
        <v>0</v>
      </c>
      <c r="CB529" s="6">
        <v>0</v>
      </c>
      <c r="CC529" s="6">
        <v>0</v>
      </c>
      <c r="CD529" s="6"/>
      <c r="CF529" s="6">
        <f t="shared" ca="1" si="242"/>
        <v>117822.83200000001</v>
      </c>
      <c r="CH529" s="3">
        <f t="shared" si="243"/>
        <v>42667</v>
      </c>
      <c r="CI529" s="4">
        <f t="shared" ca="1" si="236"/>
        <v>961239.32999999984</v>
      </c>
      <c r="CJ529" s="4">
        <f t="shared" ca="1" si="237"/>
        <v>117822.83200000001</v>
      </c>
      <c r="CL529" s="4">
        <f t="shared" ca="1" si="238"/>
        <v>1079062.1619999998</v>
      </c>
    </row>
    <row r="530" spans="2:90" x14ac:dyDescent="0.15">
      <c r="B530" s="3">
        <f t="shared" si="239"/>
        <v>42668</v>
      </c>
      <c r="C530" s="2">
        <v>14870.6</v>
      </c>
      <c r="E530" s="70">
        <v>42668</v>
      </c>
      <c r="F530" s="69">
        <v>9.7200000000000006</v>
      </c>
      <c r="G530" s="69">
        <v>2.58</v>
      </c>
      <c r="H530" s="69">
        <v>20.07</v>
      </c>
      <c r="I530" s="69">
        <v>37.86</v>
      </c>
      <c r="J530" s="69">
        <v>8.1999999999999993</v>
      </c>
      <c r="K530" s="69">
        <v>14.85</v>
      </c>
      <c r="L530" s="69">
        <v>16.16</v>
      </c>
      <c r="M530" s="69">
        <v>7.51</v>
      </c>
      <c r="N530" s="69">
        <v>9.8000000000000007</v>
      </c>
      <c r="O530" s="69">
        <v>11.99</v>
      </c>
      <c r="P530" s="69">
        <v>21.2</v>
      </c>
      <c r="Q530" s="69">
        <v>1.32</v>
      </c>
      <c r="R530" s="69">
        <v>5.35</v>
      </c>
      <c r="S530" s="69">
        <v>43.37</v>
      </c>
      <c r="T530" s="69"/>
      <c r="U530">
        <v>43.37</v>
      </c>
      <c r="V530" s="4"/>
      <c r="X530" s="3">
        <f t="shared" si="218"/>
        <v>42668</v>
      </c>
      <c r="Y530" s="40">
        <f ca="1">Y529+SUMIFS('Transactions (Dated)'!$E$2:$E$53,'Transactions (Dated)'!$D$2:$D$53,'Share Values'!$X530,'Transactions (Dated)'!$B$2:$B$53,'Share Values'!Y$11,'Transactions (Dated)'!$C$2:$C$53,"Buy")-SUMIFS('Transactions (Dated)'!$E$2:$E$53,'Transactions (Dated)'!$D$2:$D$53,'Share Values'!$X530,'Transactions (Dated)'!$B$2:$B$53,'Share Values'!Y$11,'Transactions (Dated)'!$C$2:$C$53,"Sell")</f>
        <v>4625</v>
      </c>
      <c r="Z530" s="40">
        <f ca="1">Z529+SUMIFS('Transactions (Dated)'!$E$2:$E$53,'Transactions (Dated)'!$D$2:$D$53,'Share Values'!$X530,'Transactions (Dated)'!$B$2:$B$53,'Share Values'!Z$11,'Transactions (Dated)'!$C$2:$C$53,"Buy")-SUMIFS('Transactions (Dated)'!$E$2:$E$53,'Transactions (Dated)'!$D$2:$D$53,'Share Values'!$X530,'Transactions (Dated)'!$B$2:$B$53,'Share Values'!Z$11,'Transactions (Dated)'!$C$2:$C$53,"Sell")</f>
        <v>9375</v>
      </c>
      <c r="AA530" s="40">
        <f ca="1">AA529+SUMIFS('Transactions (Dated)'!$E$2:$E$53,'Transactions (Dated)'!$D$2:$D$53,'Share Values'!$X530,'Transactions (Dated)'!$B$2:$B$53,'Share Values'!AA$11,'Transactions (Dated)'!$C$2:$C$53,"Buy")-SUMIFS('Transactions (Dated)'!$E$2:$E$53,'Transactions (Dated)'!$D$2:$D$53,'Share Values'!$X530,'Transactions (Dated)'!$B$2:$B$53,'Share Values'!AA$11,'Transactions (Dated)'!$C$2:$C$53,"Sell")</f>
        <v>28857</v>
      </c>
      <c r="AB530" s="40">
        <f ca="1">AB529+SUMIFS('Transactions (Dated)'!$E$2:$E$53,'Transactions (Dated)'!$D$2:$D$53,'Share Values'!$X530,'Transactions (Dated)'!$B$2:$B$53,'Share Values'!AB$11,'Transactions (Dated)'!$C$2:$C$53,"Buy")-SUMIFS('Transactions (Dated)'!$E$2:$E$53,'Transactions (Dated)'!$D$2:$D$53,'Share Values'!$X530,'Transactions (Dated)'!$B$2:$B$53,'Share Values'!AB$11,'Transactions (Dated)'!$C$2:$C$53,"Sell")</f>
        <v>1892</v>
      </c>
      <c r="AC530" s="40">
        <f ca="1">AC529+SUMIFS('Transactions (Dated)'!$E$2:$E$53,'Transactions (Dated)'!$D$2:$D$53,'Share Values'!$X530,'Transactions (Dated)'!$B$2:$B$53,'Share Values'!AC$11,'Transactions (Dated)'!$C$2:$C$53,"Buy")-SUMIFS('Transactions (Dated)'!$E$2:$E$53,'Transactions (Dated)'!$D$2:$D$53,'Share Values'!$X530,'Transactions (Dated)'!$B$2:$B$53,'Share Values'!AC$11,'Transactions (Dated)'!$C$2:$C$53,"Sell")</f>
        <v>2348</v>
      </c>
      <c r="AD530" s="40">
        <f ca="1">AD529+SUMIFS('Transactions (Dated)'!$E$2:$E$53,'Transactions (Dated)'!$D$2:$D$53,'Share Values'!$X530,'Transactions (Dated)'!$B$2:$B$53,'Share Values'!AD$11,'Transactions (Dated)'!$C$2:$C$53,"Buy")-SUMIFS('Transactions (Dated)'!$E$2:$E$53,'Transactions (Dated)'!$D$2:$D$53,'Share Values'!$X530,'Transactions (Dated)'!$B$2:$B$53,'Share Values'!AD$11,'Transactions (Dated)'!$C$2:$C$53,"Sell")</f>
        <v>0</v>
      </c>
      <c r="AE530" s="40">
        <f ca="1">AE529+SUMIFS('Transactions (Dated)'!$E$2:$E$53,'Transactions (Dated)'!$D$2:$D$53,'Share Values'!$X530,'Transactions (Dated)'!$B$2:$B$53,'Share Values'!AE$11,'Transactions (Dated)'!$C$2:$C$53,"Buy")-SUMIFS('Transactions (Dated)'!$E$2:$E$53,'Transactions (Dated)'!$D$2:$D$53,'Share Values'!$X530,'Transactions (Dated)'!$B$2:$B$53,'Share Values'!AE$11,'Transactions (Dated)'!$C$2:$C$53,"Sell")</f>
        <v>2900</v>
      </c>
      <c r="AF530" s="40">
        <f ca="1">AF529+SUMIFS('Transactions (Dated)'!$E$2:$E$53,'Transactions (Dated)'!$D$2:$D$53,'Share Values'!$X530,'Transactions (Dated)'!$B$2:$B$53,'Share Values'!AF$11,'Transactions (Dated)'!$C$2:$C$53,"Buy")-SUMIFS('Transactions (Dated)'!$E$2:$E$53,'Transactions (Dated)'!$D$2:$D$53,'Share Values'!$X530,'Transactions (Dated)'!$B$2:$B$53,'Share Values'!AF$11,'Transactions (Dated)'!$C$2:$C$53,"Sell")</f>
        <v>14201</v>
      </c>
      <c r="AG530" s="40">
        <f ca="1">AG529+SUMIFS('Transactions (Dated)'!$E$2:$E$53,'Transactions (Dated)'!$D$2:$D$53,'Share Values'!$X530,'Transactions (Dated)'!$B$2:$B$53,'Share Values'!AG$11,'Transactions (Dated)'!$C$2:$C$53,"Buy")-SUMIFS('Transactions (Dated)'!$E$2:$E$53,'Transactions (Dated)'!$D$2:$D$53,'Share Values'!$X530,'Transactions (Dated)'!$B$2:$B$53,'Share Values'!AG$11,'Transactions (Dated)'!$C$2:$C$53,"Sell")</f>
        <v>6835</v>
      </c>
      <c r="AH530" s="40">
        <f ca="1">AH529+SUMIFS('Transactions (Dated)'!$E$2:$E$53,'Transactions (Dated)'!$D$2:$D$53,'Share Values'!$X530,'Transactions (Dated)'!$B$2:$B$53,'Share Values'!AH$11,'Transactions (Dated)'!$C$2:$C$53,"Buy")-SUMIFS('Transactions (Dated)'!$E$2:$E$53,'Transactions (Dated)'!$D$2:$D$53,'Share Values'!$X530,'Transactions (Dated)'!$B$2:$B$53,'Share Values'!AH$11,'Transactions (Dated)'!$C$2:$C$53,"Sell")</f>
        <v>0</v>
      </c>
      <c r="AI530" s="40">
        <f ca="1">AI529+SUMIFS('Transactions (Dated)'!$E$2:$E$53,'Transactions (Dated)'!$D$2:$D$53,'Share Values'!$X530,'Transactions (Dated)'!$B$2:$B$53,'Share Values'!AI$11,'Transactions (Dated)'!$C$2:$C$53,"Buy")-SUMIFS('Transactions (Dated)'!$E$2:$E$53,'Transactions (Dated)'!$D$2:$D$53,'Share Values'!$X530,'Transactions (Dated)'!$B$2:$B$53,'Share Values'!AI$11,'Transactions (Dated)'!$C$2:$C$53,"Sell")</f>
        <v>0</v>
      </c>
      <c r="AJ530" s="40">
        <f ca="1">AJ529+SUMIFS('Transactions (Dated)'!$E$2:$E$53,'Transactions (Dated)'!$D$2:$D$53,'Share Values'!$X530,'Transactions (Dated)'!$B$2:$B$53,'Share Values'!AJ$11,'Transactions (Dated)'!$C$2:$C$53,"Buy")-SUMIFS('Transactions (Dated)'!$E$2:$E$53,'Transactions (Dated)'!$D$2:$D$53,'Share Values'!$X530,'Transactions (Dated)'!$B$2:$B$53,'Share Values'!AJ$11,'Transactions (Dated)'!$C$2:$C$53,"Sell")</f>
        <v>0</v>
      </c>
      <c r="AK530" s="40">
        <f ca="1">AK529+SUMIFS('Transactions (Dated)'!$E$2:$E$53,'Transactions (Dated)'!$D$2:$D$53,'Share Values'!$X530,'Transactions (Dated)'!$B$2:$B$53,'Share Values'!AK$11,'Transactions (Dated)'!$C$2:$C$53,"Buy")-SUMIFS('Transactions (Dated)'!$E$2:$E$53,'Transactions (Dated)'!$D$2:$D$53,'Share Values'!$X530,'Transactions (Dated)'!$B$2:$B$53,'Share Values'!AK$11,'Transactions (Dated)'!$C$2:$C$53,"Sell")</f>
        <v>0</v>
      </c>
      <c r="AL530" s="40">
        <f ca="1">AL529+SUMIFS('Transactions (Dated)'!$E$2:$E$53,'Transactions (Dated)'!$D$2:$D$53,'Share Values'!$X530,'Transactions (Dated)'!$B$2:$B$53,'Share Values'!AL$11,'Transactions (Dated)'!$C$2:$C$53,"Buy")-SUMIFS('Transactions (Dated)'!$E$2:$E$53,'Transactions (Dated)'!$D$2:$D$53,'Share Values'!$X530,'Transactions (Dated)'!$B$2:$B$53,'Share Values'!AL$11,'Transactions (Dated)'!$C$2:$C$53,"Sell")</f>
        <v>0</v>
      </c>
      <c r="AM530" s="40">
        <f ca="1">AM529+SUMIFS('Transactions (Dated)'!$E$2:$E$53,'Transactions (Dated)'!$D$2:$D$53,'Share Values'!$X530,'Transactions (Dated)'!$B$2:$B$53,'Share Values'!AM$11,'Transactions (Dated)'!$C$2:$C$53,"Buy")-SUMIFS('Transactions (Dated)'!$E$2:$E$53,'Transactions (Dated)'!$D$2:$D$53,'Share Values'!$X530,'Transactions (Dated)'!$B$2:$B$53,'Share Values'!AM$11,'Transactions (Dated)'!$C$2:$C$53,"Sell")</f>
        <v>0</v>
      </c>
      <c r="AN530" s="40">
        <f ca="1">AN529+SUMIFS('Transactions (Dated)'!$E$2:$E$53,'Transactions (Dated)'!$D$2:$D$53,'Share Values'!$X530,'Transactions (Dated)'!$B$2:$B$53,'Share Values'!AN$11,'Transactions (Dated)'!$C$2:$C$53,"Buy")-SUMIFS('Transactions (Dated)'!$E$2:$E$53,'Transactions (Dated)'!$D$2:$D$53,'Share Values'!$X530,'Transactions (Dated)'!$B$2:$B$53,'Share Values'!AN$11,'Transactions (Dated)'!$C$2:$C$53,"Sell")</f>
        <v>0</v>
      </c>
      <c r="AO530" s="40"/>
      <c r="AQ530" s="3">
        <f t="shared" si="219"/>
        <v>42668</v>
      </c>
      <c r="AR530" s="6">
        <f t="shared" ca="1" si="220"/>
        <v>44955</v>
      </c>
      <c r="AS530" s="6">
        <f t="shared" ca="1" si="221"/>
        <v>24187.5</v>
      </c>
      <c r="AT530" s="6">
        <f t="shared" ca="1" si="222"/>
        <v>579159.99</v>
      </c>
      <c r="AU530" s="6">
        <f t="shared" ca="1" si="223"/>
        <v>71631.12</v>
      </c>
      <c r="AV530" s="6">
        <f t="shared" ca="1" si="224"/>
        <v>19253.599999999999</v>
      </c>
      <c r="AW530" s="6">
        <f t="shared" ca="1" si="225"/>
        <v>0</v>
      </c>
      <c r="AX530" s="6">
        <f t="shared" ca="1" si="226"/>
        <v>46864</v>
      </c>
      <c r="AY530" s="6">
        <f t="shared" ca="1" si="227"/>
        <v>106649.51</v>
      </c>
      <c r="AZ530" s="6">
        <f t="shared" ca="1" si="228"/>
        <v>66983</v>
      </c>
      <c r="BA530" s="6">
        <f t="shared" ca="1" si="229"/>
        <v>0</v>
      </c>
      <c r="BB530" s="6">
        <f t="shared" ca="1" si="230"/>
        <v>0</v>
      </c>
      <c r="BC530" s="6">
        <f t="shared" ca="1" si="231"/>
        <v>0</v>
      </c>
      <c r="BD530" s="6">
        <f t="shared" ca="1" si="232"/>
        <v>0</v>
      </c>
      <c r="BE530" s="6">
        <f t="shared" ca="1" si="233"/>
        <v>0</v>
      </c>
      <c r="BF530" s="6">
        <f t="shared" ca="1" si="240"/>
        <v>0</v>
      </c>
      <c r="BG530" s="6">
        <f t="shared" ca="1" si="241"/>
        <v>0</v>
      </c>
      <c r="BH530" s="6"/>
      <c r="BJ530" s="4">
        <f t="shared" ca="1" si="234"/>
        <v>959683.72</v>
      </c>
      <c r="BL530" s="3">
        <f t="shared" si="235"/>
        <v>42668</v>
      </c>
      <c r="BM530" s="6">
        <f>BM529+SUMIFS('Transactions (Dated)'!G:G,'Transactions (Dated)'!D:D,'Share Values'!AQ530)</f>
        <v>64398.239999999991</v>
      </c>
      <c r="BN530" s="6">
        <f ca="1">BN529+SUMIFS('Transactions (Dated)'!$F:$F,'Transactions (Dated)'!$D:$D,$BL530,'Transactions (Dated)'!$B:$B,BN$11,'Transactions (Dated)'!$C:$C,"Dividend (paid to cash)")*Y530</f>
        <v>0</v>
      </c>
      <c r="BO530" s="6">
        <f ca="1">BO529+SUMIFS('Transactions (Dated)'!$F:$F,'Transactions (Dated)'!$D:$D,$BL530,'Transactions (Dated)'!$B:$B,BO$11,'Transactions (Dated)'!$C:$C,"Dividend (paid to cash)")*Z530</f>
        <v>2421.875</v>
      </c>
      <c r="BP530" s="6">
        <f ca="1">BP529+SUMIFS('Transactions (Dated)'!$F:$F,'Transactions (Dated)'!$D:$D,$BL530,'Transactions (Dated)'!$B:$B,BP$11,'Transactions (Dated)'!$C:$C,"Dividend (paid to cash)")*AA530</f>
        <v>48055.257000000005</v>
      </c>
      <c r="BQ530" s="6">
        <f ca="1">BQ529+SUMIFS('Transactions (Dated)'!$F:$F,'Transactions (Dated)'!$D:$D,$BL530,'Transactions (Dated)'!$B:$B,BQ$11,'Transactions (Dated)'!$C:$C,"Dividend (paid to cash)")*AB530</f>
        <v>482.46000000000004</v>
      </c>
      <c r="BR530" s="6">
        <f ca="1">BR529+SUMIFS('Transactions (Dated)'!$F:$F,'Transactions (Dated)'!$D:$D,$BL530,'Transactions (Dated)'!$B:$B,BR$11,'Transactions (Dated)'!$C:$C,"Dividend (paid to cash)")*AC530</f>
        <v>0</v>
      </c>
      <c r="BS530" s="6">
        <f ca="1">BS529+SUMIFS('Transactions (Dated)'!$F:$F,'Transactions (Dated)'!$D:$D,$BL530,'Transactions (Dated)'!$B:$B,BS$11,'Transactions (Dated)'!$C:$C,"Dividend (paid to cash)")*AD530</f>
        <v>0</v>
      </c>
      <c r="BT530" s="6">
        <f ca="1">BT529+SUMIFS('Transactions (Dated)'!$F:$F,'Transactions (Dated)'!$D:$D,$BL530,'Transactions (Dated)'!$B:$B,BT$11,'Transactions (Dated)'!$C:$C,"Dividend (paid to cash)")*AE530</f>
        <v>2465</v>
      </c>
      <c r="BU530" s="6">
        <f ca="1">BU529+SUMIFS('Transactions (Dated)'!$F:$F,'Transactions (Dated)'!$D:$D,$BL530,'Transactions (Dated)'!$B:$B,BU$11,'Transactions (Dated)'!$C:$C,"Dividend (paid to cash)")*AF530</f>
        <v>0</v>
      </c>
      <c r="BV530" s="6">
        <f ca="1">BV529+SUMIFS('Transactions (Dated)'!$F:$F,'Transactions (Dated)'!$D:$D,$BL530,'Transactions (Dated)'!$B:$B,BV$11,'Transactions (Dated)'!$C:$C,"Dividend (paid to cash)")*AG530</f>
        <v>0</v>
      </c>
      <c r="BW530" s="6">
        <f ca="1">BW529+SUMIFS('Transactions (Dated)'!$F:$F,'Transactions (Dated)'!$D:$D,$BL530,'Transactions (Dated)'!$B:$B,BW$11,'Transactions (Dated)'!$C:$C,"Dividend (paid to cash)")*AH530</f>
        <v>0</v>
      </c>
      <c r="BX530" s="6">
        <f ca="1">BX529+SUMIFS('Transactions (Dated)'!$F:$F,'Transactions (Dated)'!$D:$D,$BL530,'Transactions (Dated)'!$B:$B,BX$11,'Transactions (Dated)'!$C:$C,"Dividend (paid to cash)")*AI530</f>
        <v>0</v>
      </c>
      <c r="BY530" s="6">
        <f ca="1">BY529+SUMIFS('Transactions (Dated)'!$F:$F,'Transactions (Dated)'!$D:$D,$BL530,'Transactions (Dated)'!$B:$B,BY$11,'Transactions (Dated)'!$C:$C,"Dividend (paid to cash)")*AJ530</f>
        <v>0</v>
      </c>
      <c r="BZ530" s="6">
        <f ca="1">BZ529+SUMIFS('Transactions (Dated)'!$F:$F,'Transactions (Dated)'!$D:$D,$BL530,'Transactions (Dated)'!$B:$B,BZ$11,'Transactions (Dated)'!$C:$C,"Dividend (paid to cash)")*AK530</f>
        <v>0</v>
      </c>
      <c r="CA530" s="6">
        <f ca="1">CA529+SUMIFS('Transactions (Dated)'!$F:$F,'Transactions (Dated)'!$D:$D,$BL530,'Transactions (Dated)'!$B:$B,CA$11,'Transactions (Dated)'!$C:$C,"Dividend (paid to cash)")*AL530</f>
        <v>0</v>
      </c>
      <c r="CB530" s="6">
        <v>0</v>
      </c>
      <c r="CC530" s="6">
        <v>0</v>
      </c>
      <c r="CD530" s="6"/>
      <c r="CF530" s="6">
        <f t="shared" ca="1" si="242"/>
        <v>117822.83200000001</v>
      </c>
      <c r="CH530" s="3">
        <f t="shared" si="243"/>
        <v>42668</v>
      </c>
      <c r="CI530" s="4">
        <f t="shared" ca="1" si="236"/>
        <v>959683.72</v>
      </c>
      <c r="CJ530" s="4">
        <f t="shared" ca="1" si="237"/>
        <v>117822.83200000001</v>
      </c>
      <c r="CL530" s="4">
        <f t="shared" ca="1" si="238"/>
        <v>1077506.5519999999</v>
      </c>
    </row>
    <row r="531" spans="2:90" x14ac:dyDescent="0.15">
      <c r="B531" s="3">
        <f t="shared" si="239"/>
        <v>42669</v>
      </c>
      <c r="C531" s="2">
        <v>14807.6</v>
      </c>
      <c r="E531" s="70">
        <v>42669</v>
      </c>
      <c r="F531" s="69">
        <v>9.69</v>
      </c>
      <c r="G531" s="69">
        <v>2.4900000000000002</v>
      </c>
      <c r="H531" s="69">
        <v>19.98</v>
      </c>
      <c r="I531" s="69">
        <v>38.049999999999997</v>
      </c>
      <c r="J531" s="69">
        <v>8.19</v>
      </c>
      <c r="K531" s="69">
        <v>14.83</v>
      </c>
      <c r="L531" s="69">
        <v>16.170000000000002</v>
      </c>
      <c r="M531" s="69">
        <v>7.65</v>
      </c>
      <c r="N531" s="69">
        <v>9.9</v>
      </c>
      <c r="O531" s="69">
        <v>11.69</v>
      </c>
      <c r="P531" s="69">
        <v>21.07</v>
      </c>
      <c r="Q531" s="69">
        <v>1.33</v>
      </c>
      <c r="R531" s="69">
        <v>5.17</v>
      </c>
      <c r="S531" s="69">
        <v>43.89</v>
      </c>
      <c r="T531" s="69"/>
      <c r="U531">
        <v>43.89</v>
      </c>
      <c r="X531" s="3">
        <f t="shared" ref="X531:X594" si="244">E531</f>
        <v>42669</v>
      </c>
      <c r="Y531" s="40">
        <f ca="1">Y530+SUMIFS('Transactions (Dated)'!$E$2:$E$53,'Transactions (Dated)'!$D$2:$D$53,'Share Values'!$X531,'Transactions (Dated)'!$B$2:$B$53,'Share Values'!Y$11,'Transactions (Dated)'!$C$2:$C$53,"Buy")-SUMIFS('Transactions (Dated)'!$E$2:$E$53,'Transactions (Dated)'!$D$2:$D$53,'Share Values'!$X531,'Transactions (Dated)'!$B$2:$B$53,'Share Values'!Y$11,'Transactions (Dated)'!$C$2:$C$53,"Sell")</f>
        <v>4625</v>
      </c>
      <c r="Z531" s="40">
        <f ca="1">Z530+SUMIFS('Transactions (Dated)'!$E$2:$E$53,'Transactions (Dated)'!$D$2:$D$53,'Share Values'!$X531,'Transactions (Dated)'!$B$2:$B$53,'Share Values'!Z$11,'Transactions (Dated)'!$C$2:$C$53,"Buy")-SUMIFS('Transactions (Dated)'!$E$2:$E$53,'Transactions (Dated)'!$D$2:$D$53,'Share Values'!$X531,'Transactions (Dated)'!$B$2:$B$53,'Share Values'!Z$11,'Transactions (Dated)'!$C$2:$C$53,"Sell")</f>
        <v>9375</v>
      </c>
      <c r="AA531" s="40">
        <f ca="1">AA530+SUMIFS('Transactions (Dated)'!$E$2:$E$53,'Transactions (Dated)'!$D$2:$D$53,'Share Values'!$X531,'Transactions (Dated)'!$B$2:$B$53,'Share Values'!AA$11,'Transactions (Dated)'!$C$2:$C$53,"Buy")-SUMIFS('Transactions (Dated)'!$E$2:$E$53,'Transactions (Dated)'!$D$2:$D$53,'Share Values'!$X531,'Transactions (Dated)'!$B$2:$B$53,'Share Values'!AA$11,'Transactions (Dated)'!$C$2:$C$53,"Sell")</f>
        <v>28857</v>
      </c>
      <c r="AB531" s="40">
        <f ca="1">AB530+SUMIFS('Transactions (Dated)'!$E$2:$E$53,'Transactions (Dated)'!$D$2:$D$53,'Share Values'!$X531,'Transactions (Dated)'!$B$2:$B$53,'Share Values'!AB$11,'Transactions (Dated)'!$C$2:$C$53,"Buy")-SUMIFS('Transactions (Dated)'!$E$2:$E$53,'Transactions (Dated)'!$D$2:$D$53,'Share Values'!$X531,'Transactions (Dated)'!$B$2:$B$53,'Share Values'!AB$11,'Transactions (Dated)'!$C$2:$C$53,"Sell")</f>
        <v>1892</v>
      </c>
      <c r="AC531" s="40">
        <f ca="1">AC530+SUMIFS('Transactions (Dated)'!$E$2:$E$53,'Transactions (Dated)'!$D$2:$D$53,'Share Values'!$X531,'Transactions (Dated)'!$B$2:$B$53,'Share Values'!AC$11,'Transactions (Dated)'!$C$2:$C$53,"Buy")-SUMIFS('Transactions (Dated)'!$E$2:$E$53,'Transactions (Dated)'!$D$2:$D$53,'Share Values'!$X531,'Transactions (Dated)'!$B$2:$B$53,'Share Values'!AC$11,'Transactions (Dated)'!$C$2:$C$53,"Sell")</f>
        <v>2348</v>
      </c>
      <c r="AD531" s="40">
        <f ca="1">AD530+SUMIFS('Transactions (Dated)'!$E$2:$E$53,'Transactions (Dated)'!$D$2:$D$53,'Share Values'!$X531,'Transactions (Dated)'!$B$2:$B$53,'Share Values'!AD$11,'Transactions (Dated)'!$C$2:$C$53,"Buy")-SUMIFS('Transactions (Dated)'!$E$2:$E$53,'Transactions (Dated)'!$D$2:$D$53,'Share Values'!$X531,'Transactions (Dated)'!$B$2:$B$53,'Share Values'!AD$11,'Transactions (Dated)'!$C$2:$C$53,"Sell")</f>
        <v>0</v>
      </c>
      <c r="AE531" s="40">
        <f ca="1">AE530+SUMIFS('Transactions (Dated)'!$E$2:$E$53,'Transactions (Dated)'!$D$2:$D$53,'Share Values'!$X531,'Transactions (Dated)'!$B$2:$B$53,'Share Values'!AE$11,'Transactions (Dated)'!$C$2:$C$53,"Buy")-SUMIFS('Transactions (Dated)'!$E$2:$E$53,'Transactions (Dated)'!$D$2:$D$53,'Share Values'!$X531,'Transactions (Dated)'!$B$2:$B$53,'Share Values'!AE$11,'Transactions (Dated)'!$C$2:$C$53,"Sell")</f>
        <v>2900</v>
      </c>
      <c r="AF531" s="40">
        <f ca="1">AF530+SUMIFS('Transactions (Dated)'!$E$2:$E$53,'Transactions (Dated)'!$D$2:$D$53,'Share Values'!$X531,'Transactions (Dated)'!$B$2:$B$53,'Share Values'!AF$11,'Transactions (Dated)'!$C$2:$C$53,"Buy")-SUMIFS('Transactions (Dated)'!$E$2:$E$53,'Transactions (Dated)'!$D$2:$D$53,'Share Values'!$X531,'Transactions (Dated)'!$B$2:$B$53,'Share Values'!AF$11,'Transactions (Dated)'!$C$2:$C$53,"Sell")</f>
        <v>14201</v>
      </c>
      <c r="AG531" s="40">
        <f ca="1">AG530+SUMIFS('Transactions (Dated)'!$E$2:$E$53,'Transactions (Dated)'!$D$2:$D$53,'Share Values'!$X531,'Transactions (Dated)'!$B$2:$B$53,'Share Values'!AG$11,'Transactions (Dated)'!$C$2:$C$53,"Buy")-SUMIFS('Transactions (Dated)'!$E$2:$E$53,'Transactions (Dated)'!$D$2:$D$53,'Share Values'!$X531,'Transactions (Dated)'!$B$2:$B$53,'Share Values'!AG$11,'Transactions (Dated)'!$C$2:$C$53,"Sell")</f>
        <v>6835</v>
      </c>
      <c r="AH531" s="40">
        <f ca="1">AH530+SUMIFS('Transactions (Dated)'!$E$2:$E$53,'Transactions (Dated)'!$D$2:$D$53,'Share Values'!$X531,'Transactions (Dated)'!$B$2:$B$53,'Share Values'!AH$11,'Transactions (Dated)'!$C$2:$C$53,"Buy")-SUMIFS('Transactions (Dated)'!$E$2:$E$53,'Transactions (Dated)'!$D$2:$D$53,'Share Values'!$X531,'Transactions (Dated)'!$B$2:$B$53,'Share Values'!AH$11,'Transactions (Dated)'!$C$2:$C$53,"Sell")</f>
        <v>0</v>
      </c>
      <c r="AI531" s="40">
        <f ca="1">AI530+SUMIFS('Transactions (Dated)'!$E$2:$E$53,'Transactions (Dated)'!$D$2:$D$53,'Share Values'!$X531,'Transactions (Dated)'!$B$2:$B$53,'Share Values'!AI$11,'Transactions (Dated)'!$C$2:$C$53,"Buy")-SUMIFS('Transactions (Dated)'!$E$2:$E$53,'Transactions (Dated)'!$D$2:$D$53,'Share Values'!$X531,'Transactions (Dated)'!$B$2:$B$53,'Share Values'!AI$11,'Transactions (Dated)'!$C$2:$C$53,"Sell")</f>
        <v>0</v>
      </c>
      <c r="AJ531" s="40">
        <f ca="1">AJ530+SUMIFS('Transactions (Dated)'!$E$2:$E$53,'Transactions (Dated)'!$D$2:$D$53,'Share Values'!$X531,'Transactions (Dated)'!$B$2:$B$53,'Share Values'!AJ$11,'Transactions (Dated)'!$C$2:$C$53,"Buy")-SUMIFS('Transactions (Dated)'!$E$2:$E$53,'Transactions (Dated)'!$D$2:$D$53,'Share Values'!$X531,'Transactions (Dated)'!$B$2:$B$53,'Share Values'!AJ$11,'Transactions (Dated)'!$C$2:$C$53,"Sell")</f>
        <v>0</v>
      </c>
      <c r="AK531" s="40">
        <f ca="1">AK530+SUMIFS('Transactions (Dated)'!$E$2:$E$53,'Transactions (Dated)'!$D$2:$D$53,'Share Values'!$X531,'Transactions (Dated)'!$B$2:$B$53,'Share Values'!AK$11,'Transactions (Dated)'!$C$2:$C$53,"Buy")-SUMIFS('Transactions (Dated)'!$E$2:$E$53,'Transactions (Dated)'!$D$2:$D$53,'Share Values'!$X531,'Transactions (Dated)'!$B$2:$B$53,'Share Values'!AK$11,'Transactions (Dated)'!$C$2:$C$53,"Sell")</f>
        <v>0</v>
      </c>
      <c r="AL531" s="40">
        <f ca="1">AL530+SUMIFS('Transactions (Dated)'!$E$2:$E$53,'Transactions (Dated)'!$D$2:$D$53,'Share Values'!$X531,'Transactions (Dated)'!$B$2:$B$53,'Share Values'!AL$11,'Transactions (Dated)'!$C$2:$C$53,"Buy")-SUMIFS('Transactions (Dated)'!$E$2:$E$53,'Transactions (Dated)'!$D$2:$D$53,'Share Values'!$X531,'Transactions (Dated)'!$B$2:$B$53,'Share Values'!AL$11,'Transactions (Dated)'!$C$2:$C$53,"Sell")</f>
        <v>0</v>
      </c>
      <c r="AM531" s="40">
        <f ca="1">AM530+SUMIFS('Transactions (Dated)'!$E$2:$E$53,'Transactions (Dated)'!$D$2:$D$53,'Share Values'!$X531,'Transactions (Dated)'!$B$2:$B$53,'Share Values'!AM$11,'Transactions (Dated)'!$C$2:$C$53,"Buy")-SUMIFS('Transactions (Dated)'!$E$2:$E$53,'Transactions (Dated)'!$D$2:$D$53,'Share Values'!$X531,'Transactions (Dated)'!$B$2:$B$53,'Share Values'!AM$11,'Transactions (Dated)'!$C$2:$C$53,"Sell")</f>
        <v>0</v>
      </c>
      <c r="AN531" s="40">
        <f ca="1">AN530+SUMIFS('Transactions (Dated)'!$E$2:$E$53,'Transactions (Dated)'!$D$2:$D$53,'Share Values'!$X531,'Transactions (Dated)'!$B$2:$B$53,'Share Values'!AN$11,'Transactions (Dated)'!$C$2:$C$53,"Buy")-SUMIFS('Transactions (Dated)'!$E$2:$E$53,'Transactions (Dated)'!$D$2:$D$53,'Share Values'!$X531,'Transactions (Dated)'!$B$2:$B$53,'Share Values'!AN$11,'Transactions (Dated)'!$C$2:$C$53,"Sell")</f>
        <v>0</v>
      </c>
      <c r="AQ531" s="3">
        <f t="shared" ref="AQ531:AQ594" si="245">+X531</f>
        <v>42669</v>
      </c>
      <c r="AR531" s="6">
        <f t="shared" ref="AR531:AR594" ca="1" si="246">+Y531*F531</f>
        <v>44816.25</v>
      </c>
      <c r="AS531" s="6">
        <f t="shared" ref="AS531:AS594" ca="1" si="247">+Z531*G531</f>
        <v>23343.750000000004</v>
      </c>
      <c r="AT531" s="6">
        <f t="shared" ref="AT531:AT594" ca="1" si="248">+AA531*H531</f>
        <v>576562.86</v>
      </c>
      <c r="AU531" s="6">
        <f t="shared" ref="AU531:AU594" ca="1" si="249">+AB531*I531</f>
        <v>71990.599999999991</v>
      </c>
      <c r="AV531" s="6">
        <f t="shared" ref="AV531:AV594" ca="1" si="250">+AC531*J531</f>
        <v>19230.12</v>
      </c>
      <c r="AW531" s="6">
        <f t="shared" ref="AW531:AW594" ca="1" si="251">+AD531*K531</f>
        <v>0</v>
      </c>
      <c r="AX531" s="6">
        <f t="shared" ref="AX531:AX594" ca="1" si="252">+AE531*L531</f>
        <v>46893.000000000007</v>
      </c>
      <c r="AY531" s="6">
        <f t="shared" ref="AY531:AY594" ca="1" si="253">+AF531*M531</f>
        <v>108637.65000000001</v>
      </c>
      <c r="AZ531" s="6">
        <f t="shared" ref="AZ531:AZ594" ca="1" si="254">+AG531*N531</f>
        <v>67666.5</v>
      </c>
      <c r="BA531" s="6">
        <f t="shared" ref="BA531:BA594" ca="1" si="255">+AH531*O531</f>
        <v>0</v>
      </c>
      <c r="BB531" s="6">
        <f t="shared" ref="BB531:BB594" ca="1" si="256">+AI531*P531</f>
        <v>0</v>
      </c>
      <c r="BC531" s="6">
        <f t="shared" ref="BC531:BC594" ca="1" si="257">+AJ531*Q531</f>
        <v>0</v>
      </c>
      <c r="BD531" s="6">
        <f t="shared" ref="BD531:BD594" ca="1" si="258">+AK531*R531</f>
        <v>0</v>
      </c>
      <c r="BE531" s="6">
        <f t="shared" ref="BE531:BE594" ca="1" si="259">+AL531*S531</f>
        <v>0</v>
      </c>
      <c r="BF531" s="6">
        <f t="shared" ca="1" si="240"/>
        <v>0</v>
      </c>
      <c r="BG531" s="6">
        <f t="shared" ca="1" si="241"/>
        <v>0</v>
      </c>
      <c r="BH531" s="6"/>
      <c r="BJ531" s="4">
        <f t="shared" ref="BJ531:BJ594" ca="1" si="260">SUM(AR531:BI531)</f>
        <v>959140.73</v>
      </c>
      <c r="BL531" s="3">
        <f t="shared" ref="BL531:BL594" si="261">+X531</f>
        <v>42669</v>
      </c>
      <c r="BM531" s="6">
        <f>BM530+SUMIFS('Transactions (Dated)'!G:G,'Transactions (Dated)'!D:D,'Share Values'!AQ531)</f>
        <v>64398.239999999991</v>
      </c>
      <c r="BN531" s="6">
        <f ca="1">BN530+SUMIFS('Transactions (Dated)'!$F:$F,'Transactions (Dated)'!$D:$D,$BL531,'Transactions (Dated)'!$B:$B,BN$11,'Transactions (Dated)'!$C:$C,"Dividend (paid to cash)")*Y531</f>
        <v>0</v>
      </c>
      <c r="BO531" s="6">
        <f ca="1">BO530+SUMIFS('Transactions (Dated)'!$F:$F,'Transactions (Dated)'!$D:$D,$BL531,'Transactions (Dated)'!$B:$B,BO$11,'Transactions (Dated)'!$C:$C,"Dividend (paid to cash)")*Z531</f>
        <v>2421.875</v>
      </c>
      <c r="BP531" s="6">
        <f ca="1">BP530+SUMIFS('Transactions (Dated)'!$F:$F,'Transactions (Dated)'!$D:$D,$BL531,'Transactions (Dated)'!$B:$B,BP$11,'Transactions (Dated)'!$C:$C,"Dividend (paid to cash)")*AA531</f>
        <v>48055.257000000005</v>
      </c>
      <c r="BQ531" s="6">
        <f ca="1">BQ530+SUMIFS('Transactions (Dated)'!$F:$F,'Transactions (Dated)'!$D:$D,$BL531,'Transactions (Dated)'!$B:$B,BQ$11,'Transactions (Dated)'!$C:$C,"Dividend (paid to cash)")*AB531</f>
        <v>482.46000000000004</v>
      </c>
      <c r="BR531" s="6">
        <f ca="1">BR530+SUMIFS('Transactions (Dated)'!$F:$F,'Transactions (Dated)'!$D:$D,$BL531,'Transactions (Dated)'!$B:$B,BR$11,'Transactions (Dated)'!$C:$C,"Dividend (paid to cash)")*AC531</f>
        <v>0</v>
      </c>
      <c r="BS531" s="6">
        <f ca="1">BS530+SUMIFS('Transactions (Dated)'!$F:$F,'Transactions (Dated)'!$D:$D,$BL531,'Transactions (Dated)'!$B:$B,BS$11,'Transactions (Dated)'!$C:$C,"Dividend (paid to cash)")*AD531</f>
        <v>0</v>
      </c>
      <c r="BT531" s="6">
        <f ca="1">BT530+SUMIFS('Transactions (Dated)'!$F:$F,'Transactions (Dated)'!$D:$D,$BL531,'Transactions (Dated)'!$B:$B,BT$11,'Transactions (Dated)'!$C:$C,"Dividend (paid to cash)")*AE531</f>
        <v>2465</v>
      </c>
      <c r="BU531" s="6">
        <f ca="1">BU530+SUMIFS('Transactions (Dated)'!$F:$F,'Transactions (Dated)'!$D:$D,$BL531,'Transactions (Dated)'!$B:$B,BU$11,'Transactions (Dated)'!$C:$C,"Dividend (paid to cash)")*AF531</f>
        <v>0</v>
      </c>
      <c r="BV531" s="6">
        <f ca="1">BV530+SUMIFS('Transactions (Dated)'!$F:$F,'Transactions (Dated)'!$D:$D,$BL531,'Transactions (Dated)'!$B:$B,BV$11,'Transactions (Dated)'!$C:$C,"Dividend (paid to cash)")*AG531</f>
        <v>0</v>
      </c>
      <c r="BW531" s="6">
        <f ca="1">BW530+SUMIFS('Transactions (Dated)'!$F:$F,'Transactions (Dated)'!$D:$D,$BL531,'Transactions (Dated)'!$B:$B,BW$11,'Transactions (Dated)'!$C:$C,"Dividend (paid to cash)")*AH531</f>
        <v>0</v>
      </c>
      <c r="BX531" s="6">
        <f ca="1">BX530+SUMIFS('Transactions (Dated)'!$F:$F,'Transactions (Dated)'!$D:$D,$BL531,'Transactions (Dated)'!$B:$B,BX$11,'Transactions (Dated)'!$C:$C,"Dividend (paid to cash)")*AI531</f>
        <v>0</v>
      </c>
      <c r="BY531" s="6">
        <f ca="1">BY530+SUMIFS('Transactions (Dated)'!$F:$F,'Transactions (Dated)'!$D:$D,$BL531,'Transactions (Dated)'!$B:$B,BY$11,'Transactions (Dated)'!$C:$C,"Dividend (paid to cash)")*AJ531</f>
        <v>0</v>
      </c>
      <c r="BZ531" s="6">
        <f ca="1">BZ530+SUMIFS('Transactions (Dated)'!$F:$F,'Transactions (Dated)'!$D:$D,$BL531,'Transactions (Dated)'!$B:$B,BZ$11,'Transactions (Dated)'!$C:$C,"Dividend (paid to cash)")*AK531</f>
        <v>0</v>
      </c>
      <c r="CA531" s="6">
        <f ca="1">CA530+SUMIFS('Transactions (Dated)'!$F:$F,'Transactions (Dated)'!$D:$D,$BL531,'Transactions (Dated)'!$B:$B,CA$11,'Transactions (Dated)'!$C:$C,"Dividend (paid to cash)")*AL531</f>
        <v>0</v>
      </c>
      <c r="CB531" s="6">
        <v>0</v>
      </c>
      <c r="CC531" s="6">
        <v>0</v>
      </c>
      <c r="CF531" s="6">
        <f t="shared" ref="CF531:CF594" ca="1" si="262">SUM(BM531:CE531)</f>
        <v>117822.83200000001</v>
      </c>
      <c r="CH531" s="3">
        <f t="shared" ref="CH531:CH594" si="263">BL531</f>
        <v>42669</v>
      </c>
      <c r="CI531" s="4">
        <f t="shared" ref="CI531:CI594" ca="1" si="264">SUM(AR531:BI531)</f>
        <v>959140.73</v>
      </c>
      <c r="CJ531" s="4">
        <f t="shared" ref="CJ531:CJ594" ca="1" si="265">+CF531</f>
        <v>117822.83200000001</v>
      </c>
      <c r="CL531" s="4">
        <f t="shared" ref="CL531:CL594" ca="1" si="266">CI531+CJ531</f>
        <v>1076963.5619999999</v>
      </c>
    </row>
    <row r="532" spans="2:90" x14ac:dyDescent="0.15">
      <c r="B532" s="3">
        <f t="shared" si="239"/>
        <v>42670</v>
      </c>
      <c r="C532" s="2">
        <v>14833.8</v>
      </c>
      <c r="E532" s="70">
        <v>42670</v>
      </c>
      <c r="F532" s="69">
        <v>9.58</v>
      </c>
      <c r="G532" s="69">
        <v>2.48</v>
      </c>
      <c r="H532" s="69">
        <v>20.03</v>
      </c>
      <c r="I532" s="69">
        <v>37.799999999999997</v>
      </c>
      <c r="J532" s="69">
        <v>8.23</v>
      </c>
      <c r="K532" s="69">
        <v>14.78</v>
      </c>
      <c r="L532" s="69">
        <v>16.38</v>
      </c>
      <c r="M532" s="69">
        <v>7.3</v>
      </c>
      <c r="N532" s="69">
        <v>9.9</v>
      </c>
      <c r="O532" s="69">
        <v>11.63</v>
      </c>
      <c r="P532" s="69">
        <v>21.2</v>
      </c>
      <c r="Q532" s="69">
        <v>1.28</v>
      </c>
      <c r="R532" s="69">
        <v>5.29</v>
      </c>
      <c r="S532" s="69">
        <v>43.24</v>
      </c>
      <c r="T532" s="69"/>
      <c r="U532">
        <v>43.24</v>
      </c>
      <c r="X532" s="3">
        <f t="shared" si="244"/>
        <v>42670</v>
      </c>
      <c r="Y532" s="40">
        <f ca="1">Y531+SUMIFS('Transactions (Dated)'!$E$2:$E$53,'Transactions (Dated)'!$D$2:$D$53,'Share Values'!$X532,'Transactions (Dated)'!$B$2:$B$53,'Share Values'!Y$11,'Transactions (Dated)'!$C$2:$C$53,"Buy")-SUMIFS('Transactions (Dated)'!$E$2:$E$53,'Transactions (Dated)'!$D$2:$D$53,'Share Values'!$X532,'Transactions (Dated)'!$B$2:$B$53,'Share Values'!Y$11,'Transactions (Dated)'!$C$2:$C$53,"Sell")</f>
        <v>4625</v>
      </c>
      <c r="Z532" s="40">
        <f ca="1">Z531+SUMIFS('Transactions (Dated)'!$E$2:$E$53,'Transactions (Dated)'!$D$2:$D$53,'Share Values'!$X532,'Transactions (Dated)'!$B$2:$B$53,'Share Values'!Z$11,'Transactions (Dated)'!$C$2:$C$53,"Buy")-SUMIFS('Transactions (Dated)'!$E$2:$E$53,'Transactions (Dated)'!$D$2:$D$53,'Share Values'!$X532,'Transactions (Dated)'!$B$2:$B$53,'Share Values'!Z$11,'Transactions (Dated)'!$C$2:$C$53,"Sell")</f>
        <v>9375</v>
      </c>
      <c r="AA532" s="40">
        <f ca="1">AA531+SUMIFS('Transactions (Dated)'!$E$2:$E$53,'Transactions (Dated)'!$D$2:$D$53,'Share Values'!$X532,'Transactions (Dated)'!$B$2:$B$53,'Share Values'!AA$11,'Transactions (Dated)'!$C$2:$C$53,"Buy")-SUMIFS('Transactions (Dated)'!$E$2:$E$53,'Transactions (Dated)'!$D$2:$D$53,'Share Values'!$X532,'Transactions (Dated)'!$B$2:$B$53,'Share Values'!AA$11,'Transactions (Dated)'!$C$2:$C$53,"Sell")</f>
        <v>28857</v>
      </c>
      <c r="AB532" s="40">
        <f ca="1">AB531+SUMIFS('Transactions (Dated)'!$E$2:$E$53,'Transactions (Dated)'!$D$2:$D$53,'Share Values'!$X532,'Transactions (Dated)'!$B$2:$B$53,'Share Values'!AB$11,'Transactions (Dated)'!$C$2:$C$53,"Buy")-SUMIFS('Transactions (Dated)'!$E$2:$E$53,'Transactions (Dated)'!$D$2:$D$53,'Share Values'!$X532,'Transactions (Dated)'!$B$2:$B$53,'Share Values'!AB$11,'Transactions (Dated)'!$C$2:$C$53,"Sell")</f>
        <v>1892</v>
      </c>
      <c r="AC532" s="40">
        <f ca="1">AC531+SUMIFS('Transactions (Dated)'!$E$2:$E$53,'Transactions (Dated)'!$D$2:$D$53,'Share Values'!$X532,'Transactions (Dated)'!$B$2:$B$53,'Share Values'!AC$11,'Transactions (Dated)'!$C$2:$C$53,"Buy")-SUMIFS('Transactions (Dated)'!$E$2:$E$53,'Transactions (Dated)'!$D$2:$D$53,'Share Values'!$X532,'Transactions (Dated)'!$B$2:$B$53,'Share Values'!AC$11,'Transactions (Dated)'!$C$2:$C$53,"Sell")</f>
        <v>2348</v>
      </c>
      <c r="AD532" s="40">
        <f ca="1">AD531+SUMIFS('Transactions (Dated)'!$E$2:$E$53,'Transactions (Dated)'!$D$2:$D$53,'Share Values'!$X532,'Transactions (Dated)'!$B$2:$B$53,'Share Values'!AD$11,'Transactions (Dated)'!$C$2:$C$53,"Buy")-SUMIFS('Transactions (Dated)'!$E$2:$E$53,'Transactions (Dated)'!$D$2:$D$53,'Share Values'!$X532,'Transactions (Dated)'!$B$2:$B$53,'Share Values'!AD$11,'Transactions (Dated)'!$C$2:$C$53,"Sell")</f>
        <v>0</v>
      </c>
      <c r="AE532" s="40">
        <f ca="1">AE531+SUMIFS('Transactions (Dated)'!$E$2:$E$53,'Transactions (Dated)'!$D$2:$D$53,'Share Values'!$X532,'Transactions (Dated)'!$B$2:$B$53,'Share Values'!AE$11,'Transactions (Dated)'!$C$2:$C$53,"Buy")-SUMIFS('Transactions (Dated)'!$E$2:$E$53,'Transactions (Dated)'!$D$2:$D$53,'Share Values'!$X532,'Transactions (Dated)'!$B$2:$B$53,'Share Values'!AE$11,'Transactions (Dated)'!$C$2:$C$53,"Sell")</f>
        <v>2900</v>
      </c>
      <c r="AF532" s="40">
        <f ca="1">AF531+SUMIFS('Transactions (Dated)'!$E$2:$E$53,'Transactions (Dated)'!$D$2:$D$53,'Share Values'!$X532,'Transactions (Dated)'!$B$2:$B$53,'Share Values'!AF$11,'Transactions (Dated)'!$C$2:$C$53,"Buy")-SUMIFS('Transactions (Dated)'!$E$2:$E$53,'Transactions (Dated)'!$D$2:$D$53,'Share Values'!$X532,'Transactions (Dated)'!$B$2:$B$53,'Share Values'!AF$11,'Transactions (Dated)'!$C$2:$C$53,"Sell")</f>
        <v>14201</v>
      </c>
      <c r="AG532" s="40">
        <f ca="1">AG531+SUMIFS('Transactions (Dated)'!$E$2:$E$53,'Transactions (Dated)'!$D$2:$D$53,'Share Values'!$X532,'Transactions (Dated)'!$B$2:$B$53,'Share Values'!AG$11,'Transactions (Dated)'!$C$2:$C$53,"Buy")-SUMIFS('Transactions (Dated)'!$E$2:$E$53,'Transactions (Dated)'!$D$2:$D$53,'Share Values'!$X532,'Transactions (Dated)'!$B$2:$B$53,'Share Values'!AG$11,'Transactions (Dated)'!$C$2:$C$53,"Sell")</f>
        <v>6835</v>
      </c>
      <c r="AH532" s="40">
        <f ca="1">AH531+SUMIFS('Transactions (Dated)'!$E$2:$E$53,'Transactions (Dated)'!$D$2:$D$53,'Share Values'!$X532,'Transactions (Dated)'!$B$2:$B$53,'Share Values'!AH$11,'Transactions (Dated)'!$C$2:$C$53,"Buy")-SUMIFS('Transactions (Dated)'!$E$2:$E$53,'Transactions (Dated)'!$D$2:$D$53,'Share Values'!$X532,'Transactions (Dated)'!$B$2:$B$53,'Share Values'!AH$11,'Transactions (Dated)'!$C$2:$C$53,"Sell")</f>
        <v>0</v>
      </c>
      <c r="AI532" s="40">
        <f ca="1">AI531+SUMIFS('Transactions (Dated)'!$E$2:$E$53,'Transactions (Dated)'!$D$2:$D$53,'Share Values'!$X532,'Transactions (Dated)'!$B$2:$B$53,'Share Values'!AI$11,'Transactions (Dated)'!$C$2:$C$53,"Buy")-SUMIFS('Transactions (Dated)'!$E$2:$E$53,'Transactions (Dated)'!$D$2:$D$53,'Share Values'!$X532,'Transactions (Dated)'!$B$2:$B$53,'Share Values'!AI$11,'Transactions (Dated)'!$C$2:$C$53,"Sell")</f>
        <v>0</v>
      </c>
      <c r="AJ532" s="40">
        <f ca="1">AJ531+SUMIFS('Transactions (Dated)'!$E$2:$E$53,'Transactions (Dated)'!$D$2:$D$53,'Share Values'!$X532,'Transactions (Dated)'!$B$2:$B$53,'Share Values'!AJ$11,'Transactions (Dated)'!$C$2:$C$53,"Buy")-SUMIFS('Transactions (Dated)'!$E$2:$E$53,'Transactions (Dated)'!$D$2:$D$53,'Share Values'!$X532,'Transactions (Dated)'!$B$2:$B$53,'Share Values'!AJ$11,'Transactions (Dated)'!$C$2:$C$53,"Sell")</f>
        <v>0</v>
      </c>
      <c r="AK532" s="40">
        <f ca="1">AK531+SUMIFS('Transactions (Dated)'!$E$2:$E$53,'Transactions (Dated)'!$D$2:$D$53,'Share Values'!$X532,'Transactions (Dated)'!$B$2:$B$53,'Share Values'!AK$11,'Transactions (Dated)'!$C$2:$C$53,"Buy")-SUMIFS('Transactions (Dated)'!$E$2:$E$53,'Transactions (Dated)'!$D$2:$D$53,'Share Values'!$X532,'Transactions (Dated)'!$B$2:$B$53,'Share Values'!AK$11,'Transactions (Dated)'!$C$2:$C$53,"Sell")</f>
        <v>0</v>
      </c>
      <c r="AL532" s="40">
        <f ca="1">AL531+SUMIFS('Transactions (Dated)'!$E$2:$E$53,'Transactions (Dated)'!$D$2:$D$53,'Share Values'!$X532,'Transactions (Dated)'!$B$2:$B$53,'Share Values'!AL$11,'Transactions (Dated)'!$C$2:$C$53,"Buy")-SUMIFS('Transactions (Dated)'!$E$2:$E$53,'Transactions (Dated)'!$D$2:$D$53,'Share Values'!$X532,'Transactions (Dated)'!$B$2:$B$53,'Share Values'!AL$11,'Transactions (Dated)'!$C$2:$C$53,"Sell")</f>
        <v>0</v>
      </c>
      <c r="AM532" s="40">
        <f ca="1">AM531+SUMIFS('Transactions (Dated)'!$E$2:$E$53,'Transactions (Dated)'!$D$2:$D$53,'Share Values'!$X532,'Transactions (Dated)'!$B$2:$B$53,'Share Values'!AM$11,'Transactions (Dated)'!$C$2:$C$53,"Buy")-SUMIFS('Transactions (Dated)'!$E$2:$E$53,'Transactions (Dated)'!$D$2:$D$53,'Share Values'!$X532,'Transactions (Dated)'!$B$2:$B$53,'Share Values'!AM$11,'Transactions (Dated)'!$C$2:$C$53,"Sell")</f>
        <v>0</v>
      </c>
      <c r="AN532" s="40">
        <f ca="1">AN531+SUMIFS('Transactions (Dated)'!$E$2:$E$53,'Transactions (Dated)'!$D$2:$D$53,'Share Values'!$X532,'Transactions (Dated)'!$B$2:$B$53,'Share Values'!AN$11,'Transactions (Dated)'!$C$2:$C$53,"Buy")-SUMIFS('Transactions (Dated)'!$E$2:$E$53,'Transactions (Dated)'!$D$2:$D$53,'Share Values'!$X532,'Transactions (Dated)'!$B$2:$B$53,'Share Values'!AN$11,'Transactions (Dated)'!$C$2:$C$53,"Sell")</f>
        <v>0</v>
      </c>
      <c r="AQ532" s="3">
        <f t="shared" si="245"/>
        <v>42670</v>
      </c>
      <c r="AR532" s="6">
        <f t="shared" ca="1" si="246"/>
        <v>44307.5</v>
      </c>
      <c r="AS532" s="6">
        <f t="shared" ca="1" si="247"/>
        <v>23250</v>
      </c>
      <c r="AT532" s="6">
        <f t="shared" ca="1" si="248"/>
        <v>578005.71000000008</v>
      </c>
      <c r="AU532" s="6">
        <f t="shared" ca="1" si="249"/>
        <v>71517.599999999991</v>
      </c>
      <c r="AV532" s="6">
        <f t="shared" ca="1" si="250"/>
        <v>19324.04</v>
      </c>
      <c r="AW532" s="6">
        <f t="shared" ca="1" si="251"/>
        <v>0</v>
      </c>
      <c r="AX532" s="6">
        <f t="shared" ca="1" si="252"/>
        <v>47502</v>
      </c>
      <c r="AY532" s="6">
        <f t="shared" ca="1" si="253"/>
        <v>103667.3</v>
      </c>
      <c r="AZ532" s="6">
        <f t="shared" ca="1" si="254"/>
        <v>67666.5</v>
      </c>
      <c r="BA532" s="6">
        <f t="shared" ca="1" si="255"/>
        <v>0</v>
      </c>
      <c r="BB532" s="6">
        <f t="shared" ca="1" si="256"/>
        <v>0</v>
      </c>
      <c r="BC532" s="6">
        <f t="shared" ca="1" si="257"/>
        <v>0</v>
      </c>
      <c r="BD532" s="6">
        <f t="shared" ca="1" si="258"/>
        <v>0</v>
      </c>
      <c r="BE532" s="6">
        <f t="shared" ca="1" si="259"/>
        <v>0</v>
      </c>
      <c r="BF532" s="6">
        <f t="shared" ca="1" si="240"/>
        <v>0</v>
      </c>
      <c r="BG532" s="6">
        <f t="shared" ca="1" si="241"/>
        <v>0</v>
      </c>
      <c r="BH532" s="6"/>
      <c r="BJ532" s="4">
        <f t="shared" ca="1" si="260"/>
        <v>955240.65000000014</v>
      </c>
      <c r="BL532" s="3">
        <f t="shared" si="261"/>
        <v>42670</v>
      </c>
      <c r="BM532" s="6">
        <f>BM531+SUMIFS('Transactions (Dated)'!G:G,'Transactions (Dated)'!D:D,'Share Values'!AQ532)</f>
        <v>64398.239999999991</v>
      </c>
      <c r="BN532" s="6">
        <f ca="1">BN531+SUMIFS('Transactions (Dated)'!$F:$F,'Transactions (Dated)'!$D:$D,$BL532,'Transactions (Dated)'!$B:$B,BN$11,'Transactions (Dated)'!$C:$C,"Dividend (paid to cash)")*Y532</f>
        <v>0</v>
      </c>
      <c r="BO532" s="6">
        <f ca="1">BO531+SUMIFS('Transactions (Dated)'!$F:$F,'Transactions (Dated)'!$D:$D,$BL532,'Transactions (Dated)'!$B:$B,BO$11,'Transactions (Dated)'!$C:$C,"Dividend (paid to cash)")*Z532</f>
        <v>2421.875</v>
      </c>
      <c r="BP532" s="6">
        <f ca="1">BP531+SUMIFS('Transactions (Dated)'!$F:$F,'Transactions (Dated)'!$D:$D,$BL532,'Transactions (Dated)'!$B:$B,BP$11,'Transactions (Dated)'!$C:$C,"Dividend (paid to cash)")*AA532</f>
        <v>48055.257000000005</v>
      </c>
      <c r="BQ532" s="6">
        <f ca="1">BQ531+SUMIFS('Transactions (Dated)'!$F:$F,'Transactions (Dated)'!$D:$D,$BL532,'Transactions (Dated)'!$B:$B,BQ$11,'Transactions (Dated)'!$C:$C,"Dividend (paid to cash)")*AB532</f>
        <v>482.46000000000004</v>
      </c>
      <c r="BR532" s="6">
        <f ca="1">BR531+SUMIFS('Transactions (Dated)'!$F:$F,'Transactions (Dated)'!$D:$D,$BL532,'Transactions (Dated)'!$B:$B,BR$11,'Transactions (Dated)'!$C:$C,"Dividend (paid to cash)")*AC532</f>
        <v>0</v>
      </c>
      <c r="BS532" s="6">
        <f ca="1">BS531+SUMIFS('Transactions (Dated)'!$F:$F,'Transactions (Dated)'!$D:$D,$BL532,'Transactions (Dated)'!$B:$B,BS$11,'Transactions (Dated)'!$C:$C,"Dividend (paid to cash)")*AD532</f>
        <v>0</v>
      </c>
      <c r="BT532" s="6">
        <f ca="1">BT531+SUMIFS('Transactions (Dated)'!$F:$F,'Transactions (Dated)'!$D:$D,$BL532,'Transactions (Dated)'!$B:$B,BT$11,'Transactions (Dated)'!$C:$C,"Dividend (paid to cash)")*AE532</f>
        <v>2465</v>
      </c>
      <c r="BU532" s="6">
        <f ca="1">BU531+SUMIFS('Transactions (Dated)'!$F:$F,'Transactions (Dated)'!$D:$D,$BL532,'Transactions (Dated)'!$B:$B,BU$11,'Transactions (Dated)'!$C:$C,"Dividend (paid to cash)")*AF532</f>
        <v>0</v>
      </c>
      <c r="BV532" s="6">
        <f ca="1">BV531+SUMIFS('Transactions (Dated)'!$F:$F,'Transactions (Dated)'!$D:$D,$BL532,'Transactions (Dated)'!$B:$B,BV$11,'Transactions (Dated)'!$C:$C,"Dividend (paid to cash)")*AG532</f>
        <v>0</v>
      </c>
      <c r="BW532" s="6">
        <f ca="1">BW531+SUMIFS('Transactions (Dated)'!$F:$F,'Transactions (Dated)'!$D:$D,$BL532,'Transactions (Dated)'!$B:$B,BW$11,'Transactions (Dated)'!$C:$C,"Dividend (paid to cash)")*AH532</f>
        <v>0</v>
      </c>
      <c r="BX532" s="6">
        <f ca="1">BX531+SUMIFS('Transactions (Dated)'!$F:$F,'Transactions (Dated)'!$D:$D,$BL532,'Transactions (Dated)'!$B:$B,BX$11,'Transactions (Dated)'!$C:$C,"Dividend (paid to cash)")*AI532</f>
        <v>0</v>
      </c>
      <c r="BY532" s="6">
        <f ca="1">BY531+SUMIFS('Transactions (Dated)'!$F:$F,'Transactions (Dated)'!$D:$D,$BL532,'Transactions (Dated)'!$B:$B,BY$11,'Transactions (Dated)'!$C:$C,"Dividend (paid to cash)")*AJ532</f>
        <v>0</v>
      </c>
      <c r="BZ532" s="6">
        <f ca="1">BZ531+SUMIFS('Transactions (Dated)'!$F:$F,'Transactions (Dated)'!$D:$D,$BL532,'Transactions (Dated)'!$B:$B,BZ$11,'Transactions (Dated)'!$C:$C,"Dividend (paid to cash)")*AK532</f>
        <v>0</v>
      </c>
      <c r="CA532" s="6">
        <f ca="1">CA531+SUMIFS('Transactions (Dated)'!$F:$F,'Transactions (Dated)'!$D:$D,$BL532,'Transactions (Dated)'!$B:$B,CA$11,'Transactions (Dated)'!$C:$C,"Dividend (paid to cash)")*AL532</f>
        <v>0</v>
      </c>
      <c r="CB532" s="6">
        <v>0</v>
      </c>
      <c r="CC532" s="6">
        <v>0</v>
      </c>
      <c r="CF532" s="6">
        <f t="shared" ca="1" si="262"/>
        <v>117822.83200000001</v>
      </c>
      <c r="CH532" s="3">
        <f t="shared" si="263"/>
        <v>42670</v>
      </c>
      <c r="CI532" s="4">
        <f t="shared" ca="1" si="264"/>
        <v>955240.65000000014</v>
      </c>
      <c r="CJ532" s="4">
        <f t="shared" ca="1" si="265"/>
        <v>117822.83200000001</v>
      </c>
      <c r="CL532" s="4">
        <f t="shared" ca="1" si="266"/>
        <v>1073063.4820000001</v>
      </c>
    </row>
    <row r="533" spans="2:90" x14ac:dyDescent="0.15">
      <c r="B533" s="3">
        <f t="shared" si="239"/>
        <v>42671</v>
      </c>
      <c r="C533" s="2">
        <v>14785.3</v>
      </c>
      <c r="E533" s="70">
        <v>42671</v>
      </c>
      <c r="F533" s="69">
        <v>9.51</v>
      </c>
      <c r="G533" s="69">
        <v>2.48</v>
      </c>
      <c r="H533" s="69">
        <v>19.95</v>
      </c>
      <c r="I533" s="69">
        <v>37.479999999999997</v>
      </c>
      <c r="J533" s="69">
        <v>8.61</v>
      </c>
      <c r="K533" s="69">
        <v>14.72</v>
      </c>
      <c r="L533" s="69">
        <v>16.329999999999998</v>
      </c>
      <c r="M533" s="69">
        <v>7.52</v>
      </c>
      <c r="N533" s="69">
        <v>9.89</v>
      </c>
      <c r="O533" s="69">
        <v>11.15</v>
      </c>
      <c r="P533" s="69">
        <v>20.34</v>
      </c>
      <c r="Q533" s="69">
        <v>1.3</v>
      </c>
      <c r="R533" s="69">
        <v>5.47</v>
      </c>
      <c r="S533" s="69">
        <v>43.73</v>
      </c>
      <c r="T533" s="69"/>
      <c r="U533">
        <v>43.73</v>
      </c>
      <c r="X533" s="3">
        <f t="shared" si="244"/>
        <v>42671</v>
      </c>
      <c r="Y533" s="40">
        <f ca="1">Y532+SUMIFS('Transactions (Dated)'!$E$2:$E$53,'Transactions (Dated)'!$D$2:$D$53,'Share Values'!$X533,'Transactions (Dated)'!$B$2:$B$53,'Share Values'!Y$11,'Transactions (Dated)'!$C$2:$C$53,"Buy")-SUMIFS('Transactions (Dated)'!$E$2:$E$53,'Transactions (Dated)'!$D$2:$D$53,'Share Values'!$X533,'Transactions (Dated)'!$B$2:$B$53,'Share Values'!Y$11,'Transactions (Dated)'!$C$2:$C$53,"Sell")</f>
        <v>4625</v>
      </c>
      <c r="Z533" s="40">
        <f ca="1">Z532+SUMIFS('Transactions (Dated)'!$E$2:$E$53,'Transactions (Dated)'!$D$2:$D$53,'Share Values'!$X533,'Transactions (Dated)'!$B$2:$B$53,'Share Values'!Z$11,'Transactions (Dated)'!$C$2:$C$53,"Buy")-SUMIFS('Transactions (Dated)'!$E$2:$E$53,'Transactions (Dated)'!$D$2:$D$53,'Share Values'!$X533,'Transactions (Dated)'!$B$2:$B$53,'Share Values'!Z$11,'Transactions (Dated)'!$C$2:$C$53,"Sell")</f>
        <v>9375</v>
      </c>
      <c r="AA533" s="40">
        <f ca="1">AA532+SUMIFS('Transactions (Dated)'!$E$2:$E$53,'Transactions (Dated)'!$D$2:$D$53,'Share Values'!$X533,'Transactions (Dated)'!$B$2:$B$53,'Share Values'!AA$11,'Transactions (Dated)'!$C$2:$C$53,"Buy")-SUMIFS('Transactions (Dated)'!$E$2:$E$53,'Transactions (Dated)'!$D$2:$D$53,'Share Values'!$X533,'Transactions (Dated)'!$B$2:$B$53,'Share Values'!AA$11,'Transactions (Dated)'!$C$2:$C$53,"Sell")</f>
        <v>26357</v>
      </c>
      <c r="AB533" s="40">
        <f ca="1">AB532+SUMIFS('Transactions (Dated)'!$E$2:$E$53,'Transactions (Dated)'!$D$2:$D$53,'Share Values'!$X533,'Transactions (Dated)'!$B$2:$B$53,'Share Values'!AB$11,'Transactions (Dated)'!$C$2:$C$53,"Buy")-SUMIFS('Transactions (Dated)'!$E$2:$E$53,'Transactions (Dated)'!$D$2:$D$53,'Share Values'!$X533,'Transactions (Dated)'!$B$2:$B$53,'Share Values'!AB$11,'Transactions (Dated)'!$C$2:$C$53,"Sell")</f>
        <v>1892</v>
      </c>
      <c r="AC533" s="40">
        <f ca="1">AC532+SUMIFS('Transactions (Dated)'!$E$2:$E$53,'Transactions (Dated)'!$D$2:$D$53,'Share Values'!$X533,'Transactions (Dated)'!$B$2:$B$53,'Share Values'!AC$11,'Transactions (Dated)'!$C$2:$C$53,"Buy")-SUMIFS('Transactions (Dated)'!$E$2:$E$53,'Transactions (Dated)'!$D$2:$D$53,'Share Values'!$X533,'Transactions (Dated)'!$B$2:$B$53,'Share Values'!AC$11,'Transactions (Dated)'!$C$2:$C$53,"Sell")</f>
        <v>2348</v>
      </c>
      <c r="AD533" s="40">
        <f ca="1">AD532+SUMIFS('Transactions (Dated)'!$E$2:$E$53,'Transactions (Dated)'!$D$2:$D$53,'Share Values'!$X533,'Transactions (Dated)'!$B$2:$B$53,'Share Values'!AD$11,'Transactions (Dated)'!$C$2:$C$53,"Buy")-SUMIFS('Transactions (Dated)'!$E$2:$E$53,'Transactions (Dated)'!$D$2:$D$53,'Share Values'!$X533,'Transactions (Dated)'!$B$2:$B$53,'Share Values'!AD$11,'Transactions (Dated)'!$C$2:$C$53,"Sell")</f>
        <v>0</v>
      </c>
      <c r="AE533" s="40">
        <f ca="1">AE532+SUMIFS('Transactions (Dated)'!$E$2:$E$53,'Transactions (Dated)'!$D$2:$D$53,'Share Values'!$X533,'Transactions (Dated)'!$B$2:$B$53,'Share Values'!AE$11,'Transactions (Dated)'!$C$2:$C$53,"Buy")-SUMIFS('Transactions (Dated)'!$E$2:$E$53,'Transactions (Dated)'!$D$2:$D$53,'Share Values'!$X533,'Transactions (Dated)'!$B$2:$B$53,'Share Values'!AE$11,'Transactions (Dated)'!$C$2:$C$53,"Sell")</f>
        <v>2900</v>
      </c>
      <c r="AF533" s="40">
        <f ca="1">AF532+SUMIFS('Transactions (Dated)'!$E$2:$E$53,'Transactions (Dated)'!$D$2:$D$53,'Share Values'!$X533,'Transactions (Dated)'!$B$2:$B$53,'Share Values'!AF$11,'Transactions (Dated)'!$C$2:$C$53,"Buy")-SUMIFS('Transactions (Dated)'!$E$2:$E$53,'Transactions (Dated)'!$D$2:$D$53,'Share Values'!$X533,'Transactions (Dated)'!$B$2:$B$53,'Share Values'!AF$11,'Transactions (Dated)'!$C$2:$C$53,"Sell")</f>
        <v>14201</v>
      </c>
      <c r="AG533" s="40">
        <f ca="1">AG532+SUMIFS('Transactions (Dated)'!$E$2:$E$53,'Transactions (Dated)'!$D$2:$D$53,'Share Values'!$X533,'Transactions (Dated)'!$B$2:$B$53,'Share Values'!AG$11,'Transactions (Dated)'!$C$2:$C$53,"Buy")-SUMIFS('Transactions (Dated)'!$E$2:$E$53,'Transactions (Dated)'!$D$2:$D$53,'Share Values'!$X533,'Transactions (Dated)'!$B$2:$B$53,'Share Values'!AG$11,'Transactions (Dated)'!$C$2:$C$53,"Sell")</f>
        <v>6835</v>
      </c>
      <c r="AH533" s="40">
        <f ca="1">AH532+SUMIFS('Transactions (Dated)'!$E$2:$E$53,'Transactions (Dated)'!$D$2:$D$53,'Share Values'!$X533,'Transactions (Dated)'!$B$2:$B$53,'Share Values'!AH$11,'Transactions (Dated)'!$C$2:$C$53,"Buy")-SUMIFS('Transactions (Dated)'!$E$2:$E$53,'Transactions (Dated)'!$D$2:$D$53,'Share Values'!$X533,'Transactions (Dated)'!$B$2:$B$53,'Share Values'!AH$11,'Transactions (Dated)'!$C$2:$C$53,"Sell")</f>
        <v>0</v>
      </c>
      <c r="AI533" s="40">
        <f ca="1">AI532+SUMIFS('Transactions (Dated)'!$E$2:$E$53,'Transactions (Dated)'!$D$2:$D$53,'Share Values'!$X533,'Transactions (Dated)'!$B$2:$B$53,'Share Values'!AI$11,'Transactions (Dated)'!$C$2:$C$53,"Buy")-SUMIFS('Transactions (Dated)'!$E$2:$E$53,'Transactions (Dated)'!$D$2:$D$53,'Share Values'!$X533,'Transactions (Dated)'!$B$2:$B$53,'Share Values'!AI$11,'Transactions (Dated)'!$C$2:$C$53,"Sell")</f>
        <v>0</v>
      </c>
      <c r="AJ533" s="40">
        <f ca="1">AJ532+SUMIFS('Transactions (Dated)'!$E$2:$E$53,'Transactions (Dated)'!$D$2:$D$53,'Share Values'!$X533,'Transactions (Dated)'!$B$2:$B$53,'Share Values'!AJ$11,'Transactions (Dated)'!$C$2:$C$53,"Buy")-SUMIFS('Transactions (Dated)'!$E$2:$E$53,'Transactions (Dated)'!$D$2:$D$53,'Share Values'!$X533,'Transactions (Dated)'!$B$2:$B$53,'Share Values'!AJ$11,'Transactions (Dated)'!$C$2:$C$53,"Sell")</f>
        <v>0</v>
      </c>
      <c r="AK533" s="40">
        <f ca="1">AK532+SUMIFS('Transactions (Dated)'!$E$2:$E$53,'Transactions (Dated)'!$D$2:$D$53,'Share Values'!$X533,'Transactions (Dated)'!$B$2:$B$53,'Share Values'!AK$11,'Transactions (Dated)'!$C$2:$C$53,"Buy")-SUMIFS('Transactions (Dated)'!$E$2:$E$53,'Transactions (Dated)'!$D$2:$D$53,'Share Values'!$X533,'Transactions (Dated)'!$B$2:$B$53,'Share Values'!AK$11,'Transactions (Dated)'!$C$2:$C$53,"Sell")</f>
        <v>0</v>
      </c>
      <c r="AL533" s="40">
        <f ca="1">AL532+SUMIFS('Transactions (Dated)'!$E$2:$E$53,'Transactions (Dated)'!$D$2:$D$53,'Share Values'!$X533,'Transactions (Dated)'!$B$2:$B$53,'Share Values'!AL$11,'Transactions (Dated)'!$C$2:$C$53,"Buy")-SUMIFS('Transactions (Dated)'!$E$2:$E$53,'Transactions (Dated)'!$D$2:$D$53,'Share Values'!$X533,'Transactions (Dated)'!$B$2:$B$53,'Share Values'!AL$11,'Transactions (Dated)'!$C$2:$C$53,"Sell")</f>
        <v>0</v>
      </c>
      <c r="AM533" s="40">
        <f ca="1">AM532+SUMIFS('Transactions (Dated)'!$E$2:$E$53,'Transactions (Dated)'!$D$2:$D$53,'Share Values'!$X533,'Transactions (Dated)'!$B$2:$B$53,'Share Values'!AM$11,'Transactions (Dated)'!$C$2:$C$53,"Buy")-SUMIFS('Transactions (Dated)'!$E$2:$E$53,'Transactions (Dated)'!$D$2:$D$53,'Share Values'!$X533,'Transactions (Dated)'!$B$2:$B$53,'Share Values'!AM$11,'Transactions (Dated)'!$C$2:$C$53,"Sell")</f>
        <v>0</v>
      </c>
      <c r="AN533" s="40">
        <f ca="1">AN532+SUMIFS('Transactions (Dated)'!$E$2:$E$53,'Transactions (Dated)'!$D$2:$D$53,'Share Values'!$X533,'Transactions (Dated)'!$B$2:$B$53,'Share Values'!AN$11,'Transactions (Dated)'!$C$2:$C$53,"Buy")-SUMIFS('Transactions (Dated)'!$E$2:$E$53,'Transactions (Dated)'!$D$2:$D$53,'Share Values'!$X533,'Transactions (Dated)'!$B$2:$B$53,'Share Values'!AN$11,'Transactions (Dated)'!$C$2:$C$53,"Sell")</f>
        <v>0</v>
      </c>
      <c r="AQ533" s="3">
        <f t="shared" si="245"/>
        <v>42671</v>
      </c>
      <c r="AR533" s="6">
        <f t="shared" ca="1" si="246"/>
        <v>43983.75</v>
      </c>
      <c r="AS533" s="6">
        <f t="shared" ca="1" si="247"/>
        <v>23250</v>
      </c>
      <c r="AT533" s="6">
        <f t="shared" ca="1" si="248"/>
        <v>525822.15</v>
      </c>
      <c r="AU533" s="6">
        <f t="shared" ca="1" si="249"/>
        <v>70912.159999999989</v>
      </c>
      <c r="AV533" s="6">
        <f t="shared" ca="1" si="250"/>
        <v>20216.28</v>
      </c>
      <c r="AW533" s="6">
        <f t="shared" ca="1" si="251"/>
        <v>0</v>
      </c>
      <c r="AX533" s="6">
        <f t="shared" ca="1" si="252"/>
        <v>47356.999999999993</v>
      </c>
      <c r="AY533" s="6">
        <f t="shared" ca="1" si="253"/>
        <v>106791.51999999999</v>
      </c>
      <c r="AZ533" s="6">
        <f t="shared" ca="1" si="254"/>
        <v>67598.150000000009</v>
      </c>
      <c r="BA533" s="6">
        <f t="shared" ca="1" si="255"/>
        <v>0</v>
      </c>
      <c r="BB533" s="6">
        <f t="shared" ca="1" si="256"/>
        <v>0</v>
      </c>
      <c r="BC533" s="6">
        <f t="shared" ca="1" si="257"/>
        <v>0</v>
      </c>
      <c r="BD533" s="6">
        <f t="shared" ca="1" si="258"/>
        <v>0</v>
      </c>
      <c r="BE533" s="6">
        <f t="shared" ca="1" si="259"/>
        <v>0</v>
      </c>
      <c r="BF533" s="6">
        <f t="shared" ca="1" si="240"/>
        <v>0</v>
      </c>
      <c r="BG533" s="6">
        <f t="shared" ca="1" si="241"/>
        <v>0</v>
      </c>
      <c r="BH533" s="6"/>
      <c r="BJ533" s="4">
        <f t="shared" ca="1" si="260"/>
        <v>905931.01000000013</v>
      </c>
      <c r="BL533" s="3">
        <f t="shared" si="261"/>
        <v>42671</v>
      </c>
      <c r="BM533" s="6">
        <f>BM532+SUMIFS('Transactions (Dated)'!G:G,'Transactions (Dated)'!D:D,'Share Values'!AQ533)</f>
        <v>64381.639999999992</v>
      </c>
      <c r="BN533" s="6">
        <f ca="1">BN532+SUMIFS('Transactions (Dated)'!$F:$F,'Transactions (Dated)'!$D:$D,$BL533,'Transactions (Dated)'!$B:$B,BN$11,'Transactions (Dated)'!$C:$C,"Dividend (paid to cash)")*Y533</f>
        <v>0</v>
      </c>
      <c r="BO533" s="6">
        <f ca="1">BO532+SUMIFS('Transactions (Dated)'!$F:$F,'Transactions (Dated)'!$D:$D,$BL533,'Transactions (Dated)'!$B:$B,BO$11,'Transactions (Dated)'!$C:$C,"Dividend (paid to cash)")*Z533</f>
        <v>2421.875</v>
      </c>
      <c r="BP533" s="6">
        <f ca="1">BP532+SUMIFS('Transactions (Dated)'!$F:$F,'Transactions (Dated)'!$D:$D,$BL533,'Transactions (Dated)'!$B:$B,BP$11,'Transactions (Dated)'!$C:$C,"Dividend (paid to cash)")*AA533</f>
        <v>48055.257000000005</v>
      </c>
      <c r="BQ533" s="6">
        <f ca="1">BQ532+SUMIFS('Transactions (Dated)'!$F:$F,'Transactions (Dated)'!$D:$D,$BL533,'Transactions (Dated)'!$B:$B,BQ$11,'Transactions (Dated)'!$C:$C,"Dividend (paid to cash)")*AB533</f>
        <v>482.46000000000004</v>
      </c>
      <c r="BR533" s="6">
        <f ca="1">BR532+SUMIFS('Transactions (Dated)'!$F:$F,'Transactions (Dated)'!$D:$D,$BL533,'Transactions (Dated)'!$B:$B,BR$11,'Transactions (Dated)'!$C:$C,"Dividend (paid to cash)")*AC533</f>
        <v>0</v>
      </c>
      <c r="BS533" s="6">
        <f ca="1">BS532+SUMIFS('Transactions (Dated)'!$F:$F,'Transactions (Dated)'!$D:$D,$BL533,'Transactions (Dated)'!$B:$B,BS$11,'Transactions (Dated)'!$C:$C,"Dividend (paid to cash)")*AD533</f>
        <v>0</v>
      </c>
      <c r="BT533" s="6">
        <f ca="1">BT532+SUMIFS('Transactions (Dated)'!$F:$F,'Transactions (Dated)'!$D:$D,$BL533,'Transactions (Dated)'!$B:$B,BT$11,'Transactions (Dated)'!$C:$C,"Dividend (paid to cash)")*AE533</f>
        <v>2465</v>
      </c>
      <c r="BU533" s="6">
        <f ca="1">BU532+SUMIFS('Transactions (Dated)'!$F:$F,'Transactions (Dated)'!$D:$D,$BL533,'Transactions (Dated)'!$B:$B,BU$11,'Transactions (Dated)'!$C:$C,"Dividend (paid to cash)")*AF533</f>
        <v>0</v>
      </c>
      <c r="BV533" s="6">
        <f ca="1">BV532+SUMIFS('Transactions (Dated)'!$F:$F,'Transactions (Dated)'!$D:$D,$BL533,'Transactions (Dated)'!$B:$B,BV$11,'Transactions (Dated)'!$C:$C,"Dividend (paid to cash)")*AG533</f>
        <v>0</v>
      </c>
      <c r="BW533" s="6">
        <f ca="1">BW532+SUMIFS('Transactions (Dated)'!$F:$F,'Transactions (Dated)'!$D:$D,$BL533,'Transactions (Dated)'!$B:$B,BW$11,'Transactions (Dated)'!$C:$C,"Dividend (paid to cash)")*AH533</f>
        <v>0</v>
      </c>
      <c r="BX533" s="6">
        <f ca="1">BX532+SUMIFS('Transactions (Dated)'!$F:$F,'Transactions (Dated)'!$D:$D,$BL533,'Transactions (Dated)'!$B:$B,BX$11,'Transactions (Dated)'!$C:$C,"Dividend (paid to cash)")*AI533</f>
        <v>0</v>
      </c>
      <c r="BY533" s="6">
        <f ca="1">BY532+SUMIFS('Transactions (Dated)'!$F:$F,'Transactions (Dated)'!$D:$D,$BL533,'Transactions (Dated)'!$B:$B,BY$11,'Transactions (Dated)'!$C:$C,"Dividend (paid to cash)")*AJ533</f>
        <v>0</v>
      </c>
      <c r="BZ533" s="6">
        <f ca="1">BZ532+SUMIFS('Transactions (Dated)'!$F:$F,'Transactions (Dated)'!$D:$D,$BL533,'Transactions (Dated)'!$B:$B,BZ$11,'Transactions (Dated)'!$C:$C,"Dividend (paid to cash)")*AK533</f>
        <v>0</v>
      </c>
      <c r="CA533" s="6">
        <f ca="1">CA532+SUMIFS('Transactions (Dated)'!$F:$F,'Transactions (Dated)'!$D:$D,$BL533,'Transactions (Dated)'!$B:$B,CA$11,'Transactions (Dated)'!$C:$C,"Dividend (paid to cash)")*AL533</f>
        <v>0</v>
      </c>
      <c r="CB533" s="6">
        <v>0</v>
      </c>
      <c r="CC533" s="6">
        <v>0</v>
      </c>
      <c r="CF533" s="6">
        <f t="shared" ca="1" si="262"/>
        <v>117806.232</v>
      </c>
      <c r="CH533" s="3">
        <f t="shared" si="263"/>
        <v>42671</v>
      </c>
      <c r="CI533" s="4">
        <f ca="1">SUM(AR533:BI533)</f>
        <v>905931.01000000013</v>
      </c>
      <c r="CJ533" s="4">
        <f ca="1">+CF533</f>
        <v>117806.232</v>
      </c>
      <c r="CL533" s="4">
        <f ca="1">CI533+CJ533</f>
        <v>1023737.2420000001</v>
      </c>
    </row>
    <row r="534" spans="2:90" x14ac:dyDescent="0.15">
      <c r="B534" s="3">
        <f t="shared" si="239"/>
        <v>42674</v>
      </c>
      <c r="C534" s="2">
        <v>14787.3</v>
      </c>
      <c r="E534" s="70">
        <v>42674</v>
      </c>
      <c r="F534" s="69">
        <v>9.4700000000000006</v>
      </c>
      <c r="G534" s="69">
        <v>2.4500000000000002</v>
      </c>
      <c r="H534" s="69">
        <v>19.98</v>
      </c>
      <c r="I534" s="69">
        <v>37.64</v>
      </c>
      <c r="J534" s="69">
        <v>8.5</v>
      </c>
      <c r="K534" s="69">
        <v>14.81</v>
      </c>
      <c r="L534" s="69">
        <v>16.09</v>
      </c>
      <c r="M534" s="69">
        <v>7.47</v>
      </c>
      <c r="N534" s="69">
        <v>9.9</v>
      </c>
      <c r="O534" s="69">
        <v>11.14</v>
      </c>
      <c r="P534" s="69">
        <v>19.71</v>
      </c>
      <c r="Q534" s="69">
        <v>1.25</v>
      </c>
      <c r="R534" s="69">
        <v>5.65</v>
      </c>
      <c r="S534" s="69">
        <v>44.15</v>
      </c>
      <c r="T534" s="69"/>
      <c r="U534">
        <v>44.15</v>
      </c>
      <c r="X534" s="3">
        <f t="shared" si="244"/>
        <v>42674</v>
      </c>
      <c r="Y534" s="40">
        <f ca="1">Y533+SUMIFS('Transactions (Dated)'!$E$2:$E$53,'Transactions (Dated)'!$D$2:$D$53,'Share Values'!$X534,'Transactions (Dated)'!$B$2:$B$53,'Share Values'!Y$11,'Transactions (Dated)'!$C$2:$C$53,"Buy")-SUMIFS('Transactions (Dated)'!$E$2:$E$53,'Transactions (Dated)'!$D$2:$D$53,'Share Values'!$X534,'Transactions (Dated)'!$B$2:$B$53,'Share Values'!Y$11,'Transactions (Dated)'!$C$2:$C$53,"Sell")</f>
        <v>4625</v>
      </c>
      <c r="Z534" s="40">
        <f ca="1">Z533+SUMIFS('Transactions (Dated)'!$E$2:$E$53,'Transactions (Dated)'!$D$2:$D$53,'Share Values'!$X534,'Transactions (Dated)'!$B$2:$B$53,'Share Values'!Z$11,'Transactions (Dated)'!$C$2:$C$53,"Buy")-SUMIFS('Transactions (Dated)'!$E$2:$E$53,'Transactions (Dated)'!$D$2:$D$53,'Share Values'!$X534,'Transactions (Dated)'!$B$2:$B$53,'Share Values'!Z$11,'Transactions (Dated)'!$C$2:$C$53,"Sell")</f>
        <v>9375</v>
      </c>
      <c r="AA534" s="40">
        <f ca="1">AA533+SUMIFS('Transactions (Dated)'!$E$2:$E$53,'Transactions (Dated)'!$D$2:$D$53,'Share Values'!$X534,'Transactions (Dated)'!$B$2:$B$53,'Share Values'!AA$11,'Transactions (Dated)'!$C$2:$C$53,"Buy")-SUMIFS('Transactions (Dated)'!$E$2:$E$53,'Transactions (Dated)'!$D$2:$D$53,'Share Values'!$X534,'Transactions (Dated)'!$B$2:$B$53,'Share Values'!AA$11,'Transactions (Dated)'!$C$2:$C$53,"Sell")</f>
        <v>26357</v>
      </c>
      <c r="AB534" s="40">
        <f ca="1">AB533+SUMIFS('Transactions (Dated)'!$E$2:$E$53,'Transactions (Dated)'!$D$2:$D$53,'Share Values'!$X534,'Transactions (Dated)'!$B$2:$B$53,'Share Values'!AB$11,'Transactions (Dated)'!$C$2:$C$53,"Buy")-SUMIFS('Transactions (Dated)'!$E$2:$E$53,'Transactions (Dated)'!$D$2:$D$53,'Share Values'!$X534,'Transactions (Dated)'!$B$2:$B$53,'Share Values'!AB$11,'Transactions (Dated)'!$C$2:$C$53,"Sell")</f>
        <v>1892</v>
      </c>
      <c r="AC534" s="40">
        <f ca="1">AC533+SUMIFS('Transactions (Dated)'!$E$2:$E$53,'Transactions (Dated)'!$D$2:$D$53,'Share Values'!$X534,'Transactions (Dated)'!$B$2:$B$53,'Share Values'!AC$11,'Transactions (Dated)'!$C$2:$C$53,"Buy")-SUMIFS('Transactions (Dated)'!$E$2:$E$53,'Transactions (Dated)'!$D$2:$D$53,'Share Values'!$X534,'Transactions (Dated)'!$B$2:$B$53,'Share Values'!AC$11,'Transactions (Dated)'!$C$2:$C$53,"Sell")</f>
        <v>2348</v>
      </c>
      <c r="AD534" s="40">
        <f ca="1">AD533+SUMIFS('Transactions (Dated)'!$E$2:$E$53,'Transactions (Dated)'!$D$2:$D$53,'Share Values'!$X534,'Transactions (Dated)'!$B$2:$B$53,'Share Values'!AD$11,'Transactions (Dated)'!$C$2:$C$53,"Buy")-SUMIFS('Transactions (Dated)'!$E$2:$E$53,'Transactions (Dated)'!$D$2:$D$53,'Share Values'!$X534,'Transactions (Dated)'!$B$2:$B$53,'Share Values'!AD$11,'Transactions (Dated)'!$C$2:$C$53,"Sell")</f>
        <v>0</v>
      </c>
      <c r="AE534" s="40">
        <f ca="1">AE533+SUMIFS('Transactions (Dated)'!$E$2:$E$53,'Transactions (Dated)'!$D$2:$D$53,'Share Values'!$X534,'Transactions (Dated)'!$B$2:$B$53,'Share Values'!AE$11,'Transactions (Dated)'!$C$2:$C$53,"Buy")-SUMIFS('Transactions (Dated)'!$E$2:$E$53,'Transactions (Dated)'!$D$2:$D$53,'Share Values'!$X534,'Transactions (Dated)'!$B$2:$B$53,'Share Values'!AE$11,'Transactions (Dated)'!$C$2:$C$53,"Sell")</f>
        <v>2900</v>
      </c>
      <c r="AF534" s="40">
        <f ca="1">AF533+SUMIFS('Transactions (Dated)'!$E$2:$E$53,'Transactions (Dated)'!$D$2:$D$53,'Share Values'!$X534,'Transactions (Dated)'!$B$2:$B$53,'Share Values'!AF$11,'Transactions (Dated)'!$C$2:$C$53,"Buy")-SUMIFS('Transactions (Dated)'!$E$2:$E$53,'Transactions (Dated)'!$D$2:$D$53,'Share Values'!$X534,'Transactions (Dated)'!$B$2:$B$53,'Share Values'!AF$11,'Transactions (Dated)'!$C$2:$C$53,"Sell")</f>
        <v>14201</v>
      </c>
      <c r="AG534" s="40">
        <f ca="1">AG533+SUMIFS('Transactions (Dated)'!$E$2:$E$53,'Transactions (Dated)'!$D$2:$D$53,'Share Values'!$X534,'Transactions (Dated)'!$B$2:$B$53,'Share Values'!AG$11,'Transactions (Dated)'!$C$2:$C$53,"Buy")-SUMIFS('Transactions (Dated)'!$E$2:$E$53,'Transactions (Dated)'!$D$2:$D$53,'Share Values'!$X534,'Transactions (Dated)'!$B$2:$B$53,'Share Values'!AG$11,'Transactions (Dated)'!$C$2:$C$53,"Sell")</f>
        <v>6835</v>
      </c>
      <c r="AH534" s="40">
        <f ca="1">AH533+SUMIFS('Transactions (Dated)'!$E$2:$E$53,'Transactions (Dated)'!$D$2:$D$53,'Share Values'!$X534,'Transactions (Dated)'!$B$2:$B$53,'Share Values'!AH$11,'Transactions (Dated)'!$C$2:$C$53,"Buy")-SUMIFS('Transactions (Dated)'!$E$2:$E$53,'Transactions (Dated)'!$D$2:$D$53,'Share Values'!$X534,'Transactions (Dated)'!$B$2:$B$53,'Share Values'!AH$11,'Transactions (Dated)'!$C$2:$C$53,"Sell")</f>
        <v>0</v>
      </c>
      <c r="AI534" s="40">
        <f ca="1">AI533+SUMIFS('Transactions (Dated)'!$E$2:$E$53,'Transactions (Dated)'!$D$2:$D$53,'Share Values'!$X534,'Transactions (Dated)'!$B$2:$B$53,'Share Values'!AI$11,'Transactions (Dated)'!$C$2:$C$53,"Buy")-SUMIFS('Transactions (Dated)'!$E$2:$E$53,'Transactions (Dated)'!$D$2:$D$53,'Share Values'!$X534,'Transactions (Dated)'!$B$2:$B$53,'Share Values'!AI$11,'Transactions (Dated)'!$C$2:$C$53,"Sell")</f>
        <v>0</v>
      </c>
      <c r="AJ534" s="40">
        <f ca="1">AJ533+SUMIFS('Transactions (Dated)'!$E$2:$E$53,'Transactions (Dated)'!$D$2:$D$53,'Share Values'!$X534,'Transactions (Dated)'!$B$2:$B$53,'Share Values'!AJ$11,'Transactions (Dated)'!$C$2:$C$53,"Buy")-SUMIFS('Transactions (Dated)'!$E$2:$E$53,'Transactions (Dated)'!$D$2:$D$53,'Share Values'!$X534,'Transactions (Dated)'!$B$2:$B$53,'Share Values'!AJ$11,'Transactions (Dated)'!$C$2:$C$53,"Sell")</f>
        <v>0</v>
      </c>
      <c r="AK534" s="40">
        <f ca="1">AK533+SUMIFS('Transactions (Dated)'!$E$2:$E$53,'Transactions (Dated)'!$D$2:$D$53,'Share Values'!$X534,'Transactions (Dated)'!$B$2:$B$53,'Share Values'!AK$11,'Transactions (Dated)'!$C$2:$C$53,"Buy")-SUMIFS('Transactions (Dated)'!$E$2:$E$53,'Transactions (Dated)'!$D$2:$D$53,'Share Values'!$X534,'Transactions (Dated)'!$B$2:$B$53,'Share Values'!AK$11,'Transactions (Dated)'!$C$2:$C$53,"Sell")</f>
        <v>0</v>
      </c>
      <c r="AL534" s="40">
        <f ca="1">AL533+SUMIFS('Transactions (Dated)'!$E$2:$E$53,'Transactions (Dated)'!$D$2:$D$53,'Share Values'!$X534,'Transactions (Dated)'!$B$2:$B$53,'Share Values'!AL$11,'Transactions (Dated)'!$C$2:$C$53,"Buy")-SUMIFS('Transactions (Dated)'!$E$2:$E$53,'Transactions (Dated)'!$D$2:$D$53,'Share Values'!$X534,'Transactions (Dated)'!$B$2:$B$53,'Share Values'!AL$11,'Transactions (Dated)'!$C$2:$C$53,"Sell")</f>
        <v>0</v>
      </c>
      <c r="AM534" s="40">
        <f ca="1">AM533+SUMIFS('Transactions (Dated)'!$E$2:$E$53,'Transactions (Dated)'!$D$2:$D$53,'Share Values'!$X534,'Transactions (Dated)'!$B$2:$B$53,'Share Values'!AM$11,'Transactions (Dated)'!$C$2:$C$53,"Buy")-SUMIFS('Transactions (Dated)'!$E$2:$E$53,'Transactions (Dated)'!$D$2:$D$53,'Share Values'!$X534,'Transactions (Dated)'!$B$2:$B$53,'Share Values'!AM$11,'Transactions (Dated)'!$C$2:$C$53,"Sell")</f>
        <v>0</v>
      </c>
      <c r="AN534" s="40">
        <f ca="1">AN533+SUMIFS('Transactions (Dated)'!$E$2:$E$53,'Transactions (Dated)'!$D$2:$D$53,'Share Values'!$X534,'Transactions (Dated)'!$B$2:$B$53,'Share Values'!AN$11,'Transactions (Dated)'!$C$2:$C$53,"Buy")-SUMIFS('Transactions (Dated)'!$E$2:$E$53,'Transactions (Dated)'!$D$2:$D$53,'Share Values'!$X534,'Transactions (Dated)'!$B$2:$B$53,'Share Values'!AN$11,'Transactions (Dated)'!$C$2:$C$53,"Sell")</f>
        <v>0</v>
      </c>
      <c r="AQ534" s="3">
        <f t="shared" si="245"/>
        <v>42674</v>
      </c>
      <c r="AR534" s="6">
        <f t="shared" ca="1" si="246"/>
        <v>43798.75</v>
      </c>
      <c r="AS534" s="6">
        <f t="shared" ca="1" si="247"/>
        <v>22968.75</v>
      </c>
      <c r="AT534" s="6">
        <f t="shared" ca="1" si="248"/>
        <v>526612.86</v>
      </c>
      <c r="AU534" s="6">
        <f t="shared" ca="1" si="249"/>
        <v>71214.880000000005</v>
      </c>
      <c r="AV534" s="6">
        <f t="shared" ca="1" si="250"/>
        <v>19958</v>
      </c>
      <c r="AW534" s="6">
        <f t="shared" ca="1" si="251"/>
        <v>0</v>
      </c>
      <c r="AX534" s="6">
        <f t="shared" ca="1" si="252"/>
        <v>46661</v>
      </c>
      <c r="AY534" s="6">
        <f t="shared" ca="1" si="253"/>
        <v>106081.47</v>
      </c>
      <c r="AZ534" s="6">
        <f t="shared" ca="1" si="254"/>
        <v>67666.5</v>
      </c>
      <c r="BA534" s="6">
        <f t="shared" ca="1" si="255"/>
        <v>0</v>
      </c>
      <c r="BB534" s="6">
        <f t="shared" ca="1" si="256"/>
        <v>0</v>
      </c>
      <c r="BC534" s="6">
        <f t="shared" ca="1" si="257"/>
        <v>0</v>
      </c>
      <c r="BD534" s="6">
        <f t="shared" ca="1" si="258"/>
        <v>0</v>
      </c>
      <c r="BE534" s="6">
        <f t="shared" ca="1" si="259"/>
        <v>0</v>
      </c>
      <c r="BF534" s="6">
        <f t="shared" ca="1" si="240"/>
        <v>0</v>
      </c>
      <c r="BG534" s="6">
        <f t="shared" ca="1" si="241"/>
        <v>0</v>
      </c>
      <c r="BH534" s="6"/>
      <c r="BJ534" s="4">
        <f t="shared" ca="1" si="260"/>
        <v>904962.21</v>
      </c>
      <c r="BL534" s="3">
        <f t="shared" si="261"/>
        <v>42674</v>
      </c>
      <c r="BM534" s="6">
        <f>BM533+SUMIFS('Transactions (Dated)'!G:G,'Transactions (Dated)'!D:D,'Share Values'!AQ534)</f>
        <v>64381.639999999992</v>
      </c>
      <c r="BN534" s="6">
        <f ca="1">BN533+SUMIFS('Transactions (Dated)'!$F:$F,'Transactions (Dated)'!$D:$D,$BL534,'Transactions (Dated)'!$B:$B,BN$11,'Transactions (Dated)'!$C:$C,"Dividend (paid to cash)")*Y534</f>
        <v>0</v>
      </c>
      <c r="BO534" s="6">
        <f ca="1">BO533+SUMIFS('Transactions (Dated)'!$F:$F,'Transactions (Dated)'!$D:$D,$BL534,'Transactions (Dated)'!$B:$B,BO$11,'Transactions (Dated)'!$C:$C,"Dividend (paid to cash)")*Z534</f>
        <v>2421.875</v>
      </c>
      <c r="BP534" s="6">
        <f ca="1">BP533+SUMIFS('Transactions (Dated)'!$F:$F,'Transactions (Dated)'!$D:$D,$BL534,'Transactions (Dated)'!$B:$B,BP$11,'Transactions (Dated)'!$C:$C,"Dividend (paid to cash)")*AA534</f>
        <v>48055.257000000005</v>
      </c>
      <c r="BQ534" s="6">
        <f ca="1">BQ533+SUMIFS('Transactions (Dated)'!$F:$F,'Transactions (Dated)'!$D:$D,$BL534,'Transactions (Dated)'!$B:$B,BQ$11,'Transactions (Dated)'!$C:$C,"Dividend (paid to cash)")*AB534</f>
        <v>482.46000000000004</v>
      </c>
      <c r="BR534" s="6">
        <f ca="1">BR533+SUMIFS('Transactions (Dated)'!$F:$F,'Transactions (Dated)'!$D:$D,$BL534,'Transactions (Dated)'!$B:$B,BR$11,'Transactions (Dated)'!$C:$C,"Dividend (paid to cash)")*AC534</f>
        <v>0</v>
      </c>
      <c r="BS534" s="6">
        <f ca="1">BS533+SUMIFS('Transactions (Dated)'!$F:$F,'Transactions (Dated)'!$D:$D,$BL534,'Transactions (Dated)'!$B:$B,BS$11,'Transactions (Dated)'!$C:$C,"Dividend (paid to cash)")*AD534</f>
        <v>0</v>
      </c>
      <c r="BT534" s="6">
        <f ca="1">BT533+SUMIFS('Transactions (Dated)'!$F:$F,'Transactions (Dated)'!$D:$D,$BL534,'Transactions (Dated)'!$B:$B,BT$11,'Transactions (Dated)'!$C:$C,"Dividend (paid to cash)")*AE534</f>
        <v>2465</v>
      </c>
      <c r="BU534" s="6">
        <f ca="1">BU533+SUMIFS('Transactions (Dated)'!$F:$F,'Transactions (Dated)'!$D:$D,$BL534,'Transactions (Dated)'!$B:$B,BU$11,'Transactions (Dated)'!$C:$C,"Dividend (paid to cash)")*AF534</f>
        <v>0</v>
      </c>
      <c r="BV534" s="6">
        <f ca="1">BV533+SUMIFS('Transactions (Dated)'!$F:$F,'Transactions (Dated)'!$D:$D,$BL534,'Transactions (Dated)'!$B:$B,BV$11,'Transactions (Dated)'!$C:$C,"Dividend (paid to cash)")*AG534</f>
        <v>0</v>
      </c>
      <c r="BW534" s="6">
        <f ca="1">BW533+SUMIFS('Transactions (Dated)'!$F:$F,'Transactions (Dated)'!$D:$D,$BL534,'Transactions (Dated)'!$B:$B,BW$11,'Transactions (Dated)'!$C:$C,"Dividend (paid to cash)")*AH534</f>
        <v>0</v>
      </c>
      <c r="BX534" s="6">
        <f ca="1">BX533+SUMIFS('Transactions (Dated)'!$F:$F,'Transactions (Dated)'!$D:$D,$BL534,'Transactions (Dated)'!$B:$B,BX$11,'Transactions (Dated)'!$C:$C,"Dividend (paid to cash)")*AI534</f>
        <v>0</v>
      </c>
      <c r="BY534" s="6">
        <f ca="1">BY533+SUMIFS('Transactions (Dated)'!$F:$F,'Transactions (Dated)'!$D:$D,$BL534,'Transactions (Dated)'!$B:$B,BY$11,'Transactions (Dated)'!$C:$C,"Dividend (paid to cash)")*AJ534</f>
        <v>0</v>
      </c>
      <c r="BZ534" s="6">
        <f ca="1">BZ533+SUMIFS('Transactions (Dated)'!$F:$F,'Transactions (Dated)'!$D:$D,$BL534,'Transactions (Dated)'!$B:$B,BZ$11,'Transactions (Dated)'!$C:$C,"Dividend (paid to cash)")*AK534</f>
        <v>0</v>
      </c>
      <c r="CA534" s="6">
        <f ca="1">CA533+SUMIFS('Transactions (Dated)'!$F:$F,'Transactions (Dated)'!$D:$D,$BL534,'Transactions (Dated)'!$B:$B,CA$11,'Transactions (Dated)'!$C:$C,"Dividend (paid to cash)")*AL534</f>
        <v>0</v>
      </c>
      <c r="CB534" s="6">
        <v>0</v>
      </c>
      <c r="CC534" s="6">
        <v>0</v>
      </c>
      <c r="CF534" s="6">
        <f t="shared" ca="1" si="262"/>
        <v>117806.232</v>
      </c>
      <c r="CH534" s="3">
        <f t="shared" si="263"/>
        <v>42674</v>
      </c>
      <c r="CI534" s="4">
        <f t="shared" ca="1" si="264"/>
        <v>904962.21</v>
      </c>
      <c r="CJ534" s="4">
        <f t="shared" ca="1" si="265"/>
        <v>117806.232</v>
      </c>
      <c r="CL534" s="4">
        <f t="shared" ca="1" si="266"/>
        <v>1022768.4419999999</v>
      </c>
    </row>
    <row r="535" spans="2:90" x14ac:dyDescent="0.15">
      <c r="B535" s="3">
        <f t="shared" si="239"/>
        <v>42675</v>
      </c>
      <c r="C535" s="2">
        <v>14778.3</v>
      </c>
      <c r="E535" s="70">
        <v>42675</v>
      </c>
      <c r="F535" s="69">
        <v>9.48</v>
      </c>
      <c r="G535" s="69">
        <v>2.42</v>
      </c>
      <c r="H535" s="69">
        <v>19.96</v>
      </c>
      <c r="I535" s="69">
        <v>37.07</v>
      </c>
      <c r="J535" s="69">
        <v>8.4600000000000009</v>
      </c>
      <c r="K535" s="69">
        <v>14.52</v>
      </c>
      <c r="L535" s="69">
        <v>15.77</v>
      </c>
      <c r="M535" s="69">
        <v>7.72</v>
      </c>
      <c r="N535" s="69">
        <v>9.85</v>
      </c>
      <c r="O535" s="69">
        <v>11.23</v>
      </c>
      <c r="P535" s="69">
        <v>19.989999999999998</v>
      </c>
      <c r="Q535" s="69">
        <v>1.3</v>
      </c>
      <c r="R535" s="69">
        <v>5.78</v>
      </c>
      <c r="S535" s="69">
        <v>43.52</v>
      </c>
      <c r="T535" s="69"/>
      <c r="U535">
        <v>43.52</v>
      </c>
      <c r="X535" s="3">
        <f t="shared" si="244"/>
        <v>42675</v>
      </c>
      <c r="Y535" s="40">
        <f ca="1">Y534+SUMIFS('Transactions (Dated)'!$E$2:$E$53,'Transactions (Dated)'!$D$2:$D$53,'Share Values'!$X535,'Transactions (Dated)'!$B$2:$B$53,'Share Values'!Y$11,'Transactions (Dated)'!$C$2:$C$53,"Buy")-SUMIFS('Transactions (Dated)'!$E$2:$E$53,'Transactions (Dated)'!$D$2:$D$53,'Share Values'!$X535,'Transactions (Dated)'!$B$2:$B$53,'Share Values'!Y$11,'Transactions (Dated)'!$C$2:$C$53,"Sell")</f>
        <v>4625</v>
      </c>
      <c r="Z535" s="40">
        <f ca="1">Z534+SUMIFS('Transactions (Dated)'!$E$2:$E$53,'Transactions (Dated)'!$D$2:$D$53,'Share Values'!$X535,'Transactions (Dated)'!$B$2:$B$53,'Share Values'!Z$11,'Transactions (Dated)'!$C$2:$C$53,"Buy")-SUMIFS('Transactions (Dated)'!$E$2:$E$53,'Transactions (Dated)'!$D$2:$D$53,'Share Values'!$X535,'Transactions (Dated)'!$B$2:$B$53,'Share Values'!Z$11,'Transactions (Dated)'!$C$2:$C$53,"Sell")</f>
        <v>9375</v>
      </c>
      <c r="AA535" s="40">
        <f ca="1">AA534+SUMIFS('Transactions (Dated)'!$E$2:$E$53,'Transactions (Dated)'!$D$2:$D$53,'Share Values'!$X535,'Transactions (Dated)'!$B$2:$B$53,'Share Values'!AA$11,'Transactions (Dated)'!$C$2:$C$53,"Buy")-SUMIFS('Transactions (Dated)'!$E$2:$E$53,'Transactions (Dated)'!$D$2:$D$53,'Share Values'!$X535,'Transactions (Dated)'!$B$2:$B$53,'Share Values'!AA$11,'Transactions (Dated)'!$C$2:$C$53,"Sell")</f>
        <v>26357</v>
      </c>
      <c r="AB535" s="40">
        <f ca="1">AB534+SUMIFS('Transactions (Dated)'!$E$2:$E$53,'Transactions (Dated)'!$D$2:$D$53,'Share Values'!$X535,'Transactions (Dated)'!$B$2:$B$53,'Share Values'!AB$11,'Transactions (Dated)'!$C$2:$C$53,"Buy")-SUMIFS('Transactions (Dated)'!$E$2:$E$53,'Transactions (Dated)'!$D$2:$D$53,'Share Values'!$X535,'Transactions (Dated)'!$B$2:$B$53,'Share Values'!AB$11,'Transactions (Dated)'!$C$2:$C$53,"Sell")</f>
        <v>1892</v>
      </c>
      <c r="AC535" s="40">
        <f ca="1">AC534+SUMIFS('Transactions (Dated)'!$E$2:$E$53,'Transactions (Dated)'!$D$2:$D$53,'Share Values'!$X535,'Transactions (Dated)'!$B$2:$B$53,'Share Values'!AC$11,'Transactions (Dated)'!$C$2:$C$53,"Buy")-SUMIFS('Transactions (Dated)'!$E$2:$E$53,'Transactions (Dated)'!$D$2:$D$53,'Share Values'!$X535,'Transactions (Dated)'!$B$2:$B$53,'Share Values'!AC$11,'Transactions (Dated)'!$C$2:$C$53,"Sell")</f>
        <v>2348</v>
      </c>
      <c r="AD535" s="40">
        <f ca="1">AD534+SUMIFS('Transactions (Dated)'!$E$2:$E$53,'Transactions (Dated)'!$D$2:$D$53,'Share Values'!$X535,'Transactions (Dated)'!$B$2:$B$53,'Share Values'!AD$11,'Transactions (Dated)'!$C$2:$C$53,"Buy")-SUMIFS('Transactions (Dated)'!$E$2:$E$53,'Transactions (Dated)'!$D$2:$D$53,'Share Values'!$X535,'Transactions (Dated)'!$B$2:$B$53,'Share Values'!AD$11,'Transactions (Dated)'!$C$2:$C$53,"Sell")</f>
        <v>0</v>
      </c>
      <c r="AE535" s="40">
        <f ca="1">AE534+SUMIFS('Transactions (Dated)'!$E$2:$E$53,'Transactions (Dated)'!$D$2:$D$53,'Share Values'!$X535,'Transactions (Dated)'!$B$2:$B$53,'Share Values'!AE$11,'Transactions (Dated)'!$C$2:$C$53,"Buy")-SUMIFS('Transactions (Dated)'!$E$2:$E$53,'Transactions (Dated)'!$D$2:$D$53,'Share Values'!$X535,'Transactions (Dated)'!$B$2:$B$53,'Share Values'!AE$11,'Transactions (Dated)'!$C$2:$C$53,"Sell")</f>
        <v>2900</v>
      </c>
      <c r="AF535" s="40">
        <f ca="1">AF534+SUMIFS('Transactions (Dated)'!$E$2:$E$53,'Transactions (Dated)'!$D$2:$D$53,'Share Values'!$X535,'Transactions (Dated)'!$B$2:$B$53,'Share Values'!AF$11,'Transactions (Dated)'!$C$2:$C$53,"Buy")-SUMIFS('Transactions (Dated)'!$E$2:$E$53,'Transactions (Dated)'!$D$2:$D$53,'Share Values'!$X535,'Transactions (Dated)'!$B$2:$B$53,'Share Values'!AF$11,'Transactions (Dated)'!$C$2:$C$53,"Sell")</f>
        <v>14201</v>
      </c>
      <c r="AG535" s="40">
        <f ca="1">AG534+SUMIFS('Transactions (Dated)'!$E$2:$E$53,'Transactions (Dated)'!$D$2:$D$53,'Share Values'!$X535,'Transactions (Dated)'!$B$2:$B$53,'Share Values'!AG$11,'Transactions (Dated)'!$C$2:$C$53,"Buy")-SUMIFS('Transactions (Dated)'!$E$2:$E$53,'Transactions (Dated)'!$D$2:$D$53,'Share Values'!$X535,'Transactions (Dated)'!$B$2:$B$53,'Share Values'!AG$11,'Transactions (Dated)'!$C$2:$C$53,"Sell")</f>
        <v>6835</v>
      </c>
      <c r="AH535" s="40">
        <f ca="1">AH534+SUMIFS('Transactions (Dated)'!$E$2:$E$53,'Transactions (Dated)'!$D$2:$D$53,'Share Values'!$X535,'Transactions (Dated)'!$B$2:$B$53,'Share Values'!AH$11,'Transactions (Dated)'!$C$2:$C$53,"Buy")-SUMIFS('Transactions (Dated)'!$E$2:$E$53,'Transactions (Dated)'!$D$2:$D$53,'Share Values'!$X535,'Transactions (Dated)'!$B$2:$B$53,'Share Values'!AH$11,'Transactions (Dated)'!$C$2:$C$53,"Sell")</f>
        <v>0</v>
      </c>
      <c r="AI535" s="40">
        <f ca="1">AI534+SUMIFS('Transactions (Dated)'!$E$2:$E$53,'Transactions (Dated)'!$D$2:$D$53,'Share Values'!$X535,'Transactions (Dated)'!$B$2:$B$53,'Share Values'!AI$11,'Transactions (Dated)'!$C$2:$C$53,"Buy")-SUMIFS('Transactions (Dated)'!$E$2:$E$53,'Transactions (Dated)'!$D$2:$D$53,'Share Values'!$X535,'Transactions (Dated)'!$B$2:$B$53,'Share Values'!AI$11,'Transactions (Dated)'!$C$2:$C$53,"Sell")</f>
        <v>0</v>
      </c>
      <c r="AJ535" s="40">
        <f ca="1">AJ534+SUMIFS('Transactions (Dated)'!$E$2:$E$53,'Transactions (Dated)'!$D$2:$D$53,'Share Values'!$X535,'Transactions (Dated)'!$B$2:$B$53,'Share Values'!AJ$11,'Transactions (Dated)'!$C$2:$C$53,"Buy")-SUMIFS('Transactions (Dated)'!$E$2:$E$53,'Transactions (Dated)'!$D$2:$D$53,'Share Values'!$X535,'Transactions (Dated)'!$B$2:$B$53,'Share Values'!AJ$11,'Transactions (Dated)'!$C$2:$C$53,"Sell")</f>
        <v>0</v>
      </c>
      <c r="AK535" s="40">
        <f ca="1">AK534+SUMIFS('Transactions (Dated)'!$E$2:$E$53,'Transactions (Dated)'!$D$2:$D$53,'Share Values'!$X535,'Transactions (Dated)'!$B$2:$B$53,'Share Values'!AK$11,'Transactions (Dated)'!$C$2:$C$53,"Buy")-SUMIFS('Transactions (Dated)'!$E$2:$E$53,'Transactions (Dated)'!$D$2:$D$53,'Share Values'!$X535,'Transactions (Dated)'!$B$2:$B$53,'Share Values'!AK$11,'Transactions (Dated)'!$C$2:$C$53,"Sell")</f>
        <v>0</v>
      </c>
      <c r="AL535" s="40">
        <f ca="1">AL534+SUMIFS('Transactions (Dated)'!$E$2:$E$53,'Transactions (Dated)'!$D$2:$D$53,'Share Values'!$X535,'Transactions (Dated)'!$B$2:$B$53,'Share Values'!AL$11,'Transactions (Dated)'!$C$2:$C$53,"Buy")-SUMIFS('Transactions (Dated)'!$E$2:$E$53,'Transactions (Dated)'!$D$2:$D$53,'Share Values'!$X535,'Transactions (Dated)'!$B$2:$B$53,'Share Values'!AL$11,'Transactions (Dated)'!$C$2:$C$53,"Sell")</f>
        <v>0</v>
      </c>
      <c r="AM535" s="40">
        <f ca="1">AM534+SUMIFS('Transactions (Dated)'!$E$2:$E$53,'Transactions (Dated)'!$D$2:$D$53,'Share Values'!$X535,'Transactions (Dated)'!$B$2:$B$53,'Share Values'!AM$11,'Transactions (Dated)'!$C$2:$C$53,"Buy")-SUMIFS('Transactions (Dated)'!$E$2:$E$53,'Transactions (Dated)'!$D$2:$D$53,'Share Values'!$X535,'Transactions (Dated)'!$B$2:$B$53,'Share Values'!AM$11,'Transactions (Dated)'!$C$2:$C$53,"Sell")</f>
        <v>0</v>
      </c>
      <c r="AN535" s="40">
        <f ca="1">AN534+SUMIFS('Transactions (Dated)'!$E$2:$E$53,'Transactions (Dated)'!$D$2:$D$53,'Share Values'!$X535,'Transactions (Dated)'!$B$2:$B$53,'Share Values'!AN$11,'Transactions (Dated)'!$C$2:$C$53,"Buy")-SUMIFS('Transactions (Dated)'!$E$2:$E$53,'Transactions (Dated)'!$D$2:$D$53,'Share Values'!$X535,'Transactions (Dated)'!$B$2:$B$53,'Share Values'!AN$11,'Transactions (Dated)'!$C$2:$C$53,"Sell")</f>
        <v>0</v>
      </c>
      <c r="AQ535" s="3">
        <f t="shared" si="245"/>
        <v>42675</v>
      </c>
      <c r="AR535" s="6">
        <f t="shared" ca="1" si="246"/>
        <v>43845</v>
      </c>
      <c r="AS535" s="6">
        <f t="shared" ca="1" si="247"/>
        <v>22687.5</v>
      </c>
      <c r="AT535" s="6">
        <f t="shared" ca="1" si="248"/>
        <v>526085.72</v>
      </c>
      <c r="AU535" s="6">
        <f t="shared" ca="1" si="249"/>
        <v>70136.44</v>
      </c>
      <c r="AV535" s="6">
        <f t="shared" ca="1" si="250"/>
        <v>19864.080000000002</v>
      </c>
      <c r="AW535" s="6">
        <f t="shared" ca="1" si="251"/>
        <v>0</v>
      </c>
      <c r="AX535" s="6">
        <f t="shared" ca="1" si="252"/>
        <v>45733</v>
      </c>
      <c r="AY535" s="6">
        <f t="shared" ca="1" si="253"/>
        <v>109631.72</v>
      </c>
      <c r="AZ535" s="6">
        <f t="shared" ca="1" si="254"/>
        <v>67324.75</v>
      </c>
      <c r="BA535" s="6">
        <f t="shared" ca="1" si="255"/>
        <v>0</v>
      </c>
      <c r="BB535" s="6">
        <f t="shared" ca="1" si="256"/>
        <v>0</v>
      </c>
      <c r="BC535" s="6">
        <f t="shared" ca="1" si="257"/>
        <v>0</v>
      </c>
      <c r="BD535" s="6">
        <f t="shared" ca="1" si="258"/>
        <v>0</v>
      </c>
      <c r="BE535" s="6">
        <f t="shared" ca="1" si="259"/>
        <v>0</v>
      </c>
      <c r="BF535" s="6">
        <f t="shared" ca="1" si="240"/>
        <v>0</v>
      </c>
      <c r="BG535" s="6">
        <f t="shared" ca="1" si="241"/>
        <v>0</v>
      </c>
      <c r="BH535" s="6"/>
      <c r="BJ535" s="4">
        <f t="shared" ca="1" si="260"/>
        <v>905308.20999999985</v>
      </c>
      <c r="BL535" s="3">
        <f t="shared" si="261"/>
        <v>42675</v>
      </c>
      <c r="BM535" s="6">
        <f>BM534+SUMIFS('Transactions (Dated)'!G:G,'Transactions (Dated)'!D:D,'Share Values'!AQ535)</f>
        <v>64381.639999999992</v>
      </c>
      <c r="BN535" s="6">
        <f ca="1">BN534+SUMIFS('Transactions (Dated)'!$F:$F,'Transactions (Dated)'!$D:$D,$BL535,'Transactions (Dated)'!$B:$B,BN$11,'Transactions (Dated)'!$C:$C,"Dividend (paid to cash)")*Y535</f>
        <v>0</v>
      </c>
      <c r="BO535" s="6">
        <f ca="1">BO534+SUMIFS('Transactions (Dated)'!$F:$F,'Transactions (Dated)'!$D:$D,$BL535,'Transactions (Dated)'!$B:$B,BO$11,'Transactions (Dated)'!$C:$C,"Dividend (paid to cash)")*Z535</f>
        <v>2421.875</v>
      </c>
      <c r="BP535" s="6">
        <f ca="1">BP534+SUMIFS('Transactions (Dated)'!$F:$F,'Transactions (Dated)'!$D:$D,$BL535,'Transactions (Dated)'!$B:$B,BP$11,'Transactions (Dated)'!$C:$C,"Dividend (paid to cash)")*AA535</f>
        <v>48055.257000000005</v>
      </c>
      <c r="BQ535" s="6">
        <f ca="1">BQ534+SUMIFS('Transactions (Dated)'!$F:$F,'Transactions (Dated)'!$D:$D,$BL535,'Transactions (Dated)'!$B:$B,BQ$11,'Transactions (Dated)'!$C:$C,"Dividend (paid to cash)")*AB535</f>
        <v>482.46000000000004</v>
      </c>
      <c r="BR535" s="6">
        <f ca="1">BR534+SUMIFS('Transactions (Dated)'!$F:$F,'Transactions (Dated)'!$D:$D,$BL535,'Transactions (Dated)'!$B:$B,BR$11,'Transactions (Dated)'!$C:$C,"Dividend (paid to cash)")*AC535</f>
        <v>0</v>
      </c>
      <c r="BS535" s="6">
        <f ca="1">BS534+SUMIFS('Transactions (Dated)'!$F:$F,'Transactions (Dated)'!$D:$D,$BL535,'Transactions (Dated)'!$B:$B,BS$11,'Transactions (Dated)'!$C:$C,"Dividend (paid to cash)")*AD535</f>
        <v>0</v>
      </c>
      <c r="BT535" s="6">
        <f ca="1">BT534+SUMIFS('Transactions (Dated)'!$F:$F,'Transactions (Dated)'!$D:$D,$BL535,'Transactions (Dated)'!$B:$B,BT$11,'Transactions (Dated)'!$C:$C,"Dividend (paid to cash)")*AE535</f>
        <v>2465</v>
      </c>
      <c r="BU535" s="6">
        <f ca="1">BU534+SUMIFS('Transactions (Dated)'!$F:$F,'Transactions (Dated)'!$D:$D,$BL535,'Transactions (Dated)'!$B:$B,BU$11,'Transactions (Dated)'!$C:$C,"Dividend (paid to cash)")*AF535</f>
        <v>0</v>
      </c>
      <c r="BV535" s="6">
        <f ca="1">BV534+SUMIFS('Transactions (Dated)'!$F:$F,'Transactions (Dated)'!$D:$D,$BL535,'Transactions (Dated)'!$B:$B,BV$11,'Transactions (Dated)'!$C:$C,"Dividend (paid to cash)")*AG535</f>
        <v>0</v>
      </c>
      <c r="BW535" s="6">
        <f ca="1">BW534+SUMIFS('Transactions (Dated)'!$F:$F,'Transactions (Dated)'!$D:$D,$BL535,'Transactions (Dated)'!$B:$B,BW$11,'Transactions (Dated)'!$C:$C,"Dividend (paid to cash)")*AH535</f>
        <v>0</v>
      </c>
      <c r="BX535" s="6">
        <f ca="1">BX534+SUMIFS('Transactions (Dated)'!$F:$F,'Transactions (Dated)'!$D:$D,$BL535,'Transactions (Dated)'!$B:$B,BX$11,'Transactions (Dated)'!$C:$C,"Dividend (paid to cash)")*AI535</f>
        <v>0</v>
      </c>
      <c r="BY535" s="6">
        <f ca="1">BY534+SUMIFS('Transactions (Dated)'!$F:$F,'Transactions (Dated)'!$D:$D,$BL535,'Transactions (Dated)'!$B:$B,BY$11,'Transactions (Dated)'!$C:$C,"Dividend (paid to cash)")*AJ535</f>
        <v>0</v>
      </c>
      <c r="BZ535" s="6">
        <f ca="1">BZ534+SUMIFS('Transactions (Dated)'!$F:$F,'Transactions (Dated)'!$D:$D,$BL535,'Transactions (Dated)'!$B:$B,BZ$11,'Transactions (Dated)'!$C:$C,"Dividend (paid to cash)")*AK535</f>
        <v>0</v>
      </c>
      <c r="CA535" s="6">
        <f ca="1">CA534+SUMIFS('Transactions (Dated)'!$F:$F,'Transactions (Dated)'!$D:$D,$BL535,'Transactions (Dated)'!$B:$B,CA$11,'Transactions (Dated)'!$C:$C,"Dividend (paid to cash)")*AL535</f>
        <v>0</v>
      </c>
      <c r="CB535" s="6">
        <v>0</v>
      </c>
      <c r="CC535" s="6">
        <v>0</v>
      </c>
      <c r="CF535" s="6">
        <f t="shared" ca="1" si="262"/>
        <v>117806.232</v>
      </c>
      <c r="CH535" s="3">
        <f t="shared" si="263"/>
        <v>42675</v>
      </c>
      <c r="CI535" s="4">
        <f t="shared" ca="1" si="264"/>
        <v>905308.20999999985</v>
      </c>
      <c r="CJ535" s="4">
        <f t="shared" ca="1" si="265"/>
        <v>117806.232</v>
      </c>
      <c r="CL535" s="4">
        <f t="shared" ca="1" si="266"/>
        <v>1023114.4419999998</v>
      </c>
    </row>
    <row r="536" spans="2:90" x14ac:dyDescent="0.15">
      <c r="B536" s="3">
        <f t="shared" si="239"/>
        <v>42676</v>
      </c>
      <c r="C536" s="2">
        <v>14594.7</v>
      </c>
      <c r="E536" s="70">
        <v>42676</v>
      </c>
      <c r="F536" s="69">
        <v>9.39</v>
      </c>
      <c r="G536" s="69">
        <v>2.4</v>
      </c>
      <c r="H536" s="69">
        <v>19.72</v>
      </c>
      <c r="I536" s="69">
        <v>36.97</v>
      </c>
      <c r="J536" s="69">
        <v>8.35</v>
      </c>
      <c r="K536" s="69">
        <v>14.32</v>
      </c>
      <c r="L536" s="69">
        <v>15.56</v>
      </c>
      <c r="M536" s="69">
        <v>7.5</v>
      </c>
      <c r="N536" s="69">
        <v>9.6999999999999993</v>
      </c>
      <c r="O536" s="69">
        <v>11.16</v>
      </c>
      <c r="P536" s="69">
        <v>19.88</v>
      </c>
      <c r="Q536" s="69">
        <v>1.31</v>
      </c>
      <c r="R536" s="69">
        <v>5.6950000000000003</v>
      </c>
      <c r="S536" s="69">
        <v>43.14</v>
      </c>
      <c r="T536" s="69"/>
      <c r="U536">
        <v>43.14</v>
      </c>
      <c r="X536" s="3">
        <f t="shared" si="244"/>
        <v>42676</v>
      </c>
      <c r="Y536" s="40">
        <f ca="1">Y535+SUMIFS('Transactions (Dated)'!$E$2:$E$53,'Transactions (Dated)'!$D$2:$D$53,'Share Values'!$X536,'Transactions (Dated)'!$B$2:$B$53,'Share Values'!Y$11,'Transactions (Dated)'!$C$2:$C$53,"Buy")-SUMIFS('Transactions (Dated)'!$E$2:$E$53,'Transactions (Dated)'!$D$2:$D$53,'Share Values'!$X536,'Transactions (Dated)'!$B$2:$B$53,'Share Values'!Y$11,'Transactions (Dated)'!$C$2:$C$53,"Sell")</f>
        <v>4625</v>
      </c>
      <c r="Z536" s="40">
        <f ca="1">Z535+SUMIFS('Transactions (Dated)'!$E$2:$E$53,'Transactions (Dated)'!$D$2:$D$53,'Share Values'!$X536,'Transactions (Dated)'!$B$2:$B$53,'Share Values'!Z$11,'Transactions (Dated)'!$C$2:$C$53,"Buy")-SUMIFS('Transactions (Dated)'!$E$2:$E$53,'Transactions (Dated)'!$D$2:$D$53,'Share Values'!$X536,'Transactions (Dated)'!$B$2:$B$53,'Share Values'!Z$11,'Transactions (Dated)'!$C$2:$C$53,"Sell")</f>
        <v>9375</v>
      </c>
      <c r="AA536" s="40">
        <f ca="1">AA535+SUMIFS('Transactions (Dated)'!$E$2:$E$53,'Transactions (Dated)'!$D$2:$D$53,'Share Values'!$X536,'Transactions (Dated)'!$B$2:$B$53,'Share Values'!AA$11,'Transactions (Dated)'!$C$2:$C$53,"Buy")-SUMIFS('Transactions (Dated)'!$E$2:$E$53,'Transactions (Dated)'!$D$2:$D$53,'Share Values'!$X536,'Transactions (Dated)'!$B$2:$B$53,'Share Values'!AA$11,'Transactions (Dated)'!$C$2:$C$53,"Sell")</f>
        <v>26357</v>
      </c>
      <c r="AB536" s="40">
        <f ca="1">AB535+SUMIFS('Transactions (Dated)'!$E$2:$E$53,'Transactions (Dated)'!$D$2:$D$53,'Share Values'!$X536,'Transactions (Dated)'!$B$2:$B$53,'Share Values'!AB$11,'Transactions (Dated)'!$C$2:$C$53,"Buy")-SUMIFS('Transactions (Dated)'!$E$2:$E$53,'Transactions (Dated)'!$D$2:$D$53,'Share Values'!$X536,'Transactions (Dated)'!$B$2:$B$53,'Share Values'!AB$11,'Transactions (Dated)'!$C$2:$C$53,"Sell")</f>
        <v>1892</v>
      </c>
      <c r="AC536" s="40">
        <f ca="1">AC535+SUMIFS('Transactions (Dated)'!$E$2:$E$53,'Transactions (Dated)'!$D$2:$D$53,'Share Values'!$X536,'Transactions (Dated)'!$B$2:$B$53,'Share Values'!AC$11,'Transactions (Dated)'!$C$2:$C$53,"Buy")-SUMIFS('Transactions (Dated)'!$E$2:$E$53,'Transactions (Dated)'!$D$2:$D$53,'Share Values'!$X536,'Transactions (Dated)'!$B$2:$B$53,'Share Values'!AC$11,'Transactions (Dated)'!$C$2:$C$53,"Sell")</f>
        <v>2348</v>
      </c>
      <c r="AD536" s="40">
        <f ca="1">AD535+SUMIFS('Transactions (Dated)'!$E$2:$E$53,'Transactions (Dated)'!$D$2:$D$53,'Share Values'!$X536,'Transactions (Dated)'!$B$2:$B$53,'Share Values'!AD$11,'Transactions (Dated)'!$C$2:$C$53,"Buy")-SUMIFS('Transactions (Dated)'!$E$2:$E$53,'Transactions (Dated)'!$D$2:$D$53,'Share Values'!$X536,'Transactions (Dated)'!$B$2:$B$53,'Share Values'!AD$11,'Transactions (Dated)'!$C$2:$C$53,"Sell")</f>
        <v>0</v>
      </c>
      <c r="AE536" s="40">
        <f ca="1">AE535+SUMIFS('Transactions (Dated)'!$E$2:$E$53,'Transactions (Dated)'!$D$2:$D$53,'Share Values'!$X536,'Transactions (Dated)'!$B$2:$B$53,'Share Values'!AE$11,'Transactions (Dated)'!$C$2:$C$53,"Buy")-SUMIFS('Transactions (Dated)'!$E$2:$E$53,'Transactions (Dated)'!$D$2:$D$53,'Share Values'!$X536,'Transactions (Dated)'!$B$2:$B$53,'Share Values'!AE$11,'Transactions (Dated)'!$C$2:$C$53,"Sell")</f>
        <v>2900</v>
      </c>
      <c r="AF536" s="40">
        <f ca="1">AF535+SUMIFS('Transactions (Dated)'!$E$2:$E$53,'Transactions (Dated)'!$D$2:$D$53,'Share Values'!$X536,'Transactions (Dated)'!$B$2:$B$53,'Share Values'!AF$11,'Transactions (Dated)'!$C$2:$C$53,"Buy")-SUMIFS('Transactions (Dated)'!$E$2:$E$53,'Transactions (Dated)'!$D$2:$D$53,'Share Values'!$X536,'Transactions (Dated)'!$B$2:$B$53,'Share Values'!AF$11,'Transactions (Dated)'!$C$2:$C$53,"Sell")</f>
        <v>14201</v>
      </c>
      <c r="AG536" s="40">
        <f ca="1">AG535+SUMIFS('Transactions (Dated)'!$E$2:$E$53,'Transactions (Dated)'!$D$2:$D$53,'Share Values'!$X536,'Transactions (Dated)'!$B$2:$B$53,'Share Values'!AG$11,'Transactions (Dated)'!$C$2:$C$53,"Buy")-SUMIFS('Transactions (Dated)'!$E$2:$E$53,'Transactions (Dated)'!$D$2:$D$53,'Share Values'!$X536,'Transactions (Dated)'!$B$2:$B$53,'Share Values'!AG$11,'Transactions (Dated)'!$C$2:$C$53,"Sell")</f>
        <v>6835</v>
      </c>
      <c r="AH536" s="40">
        <f ca="1">AH535+SUMIFS('Transactions (Dated)'!$E$2:$E$53,'Transactions (Dated)'!$D$2:$D$53,'Share Values'!$X536,'Transactions (Dated)'!$B$2:$B$53,'Share Values'!AH$11,'Transactions (Dated)'!$C$2:$C$53,"Buy")-SUMIFS('Transactions (Dated)'!$E$2:$E$53,'Transactions (Dated)'!$D$2:$D$53,'Share Values'!$X536,'Transactions (Dated)'!$B$2:$B$53,'Share Values'!AH$11,'Transactions (Dated)'!$C$2:$C$53,"Sell")</f>
        <v>0</v>
      </c>
      <c r="AI536" s="40">
        <f ca="1">AI535+SUMIFS('Transactions (Dated)'!$E$2:$E$53,'Transactions (Dated)'!$D$2:$D$53,'Share Values'!$X536,'Transactions (Dated)'!$B$2:$B$53,'Share Values'!AI$11,'Transactions (Dated)'!$C$2:$C$53,"Buy")-SUMIFS('Transactions (Dated)'!$E$2:$E$53,'Transactions (Dated)'!$D$2:$D$53,'Share Values'!$X536,'Transactions (Dated)'!$B$2:$B$53,'Share Values'!AI$11,'Transactions (Dated)'!$C$2:$C$53,"Sell")</f>
        <v>0</v>
      </c>
      <c r="AJ536" s="40">
        <f ca="1">AJ535+SUMIFS('Transactions (Dated)'!$E$2:$E$53,'Transactions (Dated)'!$D$2:$D$53,'Share Values'!$X536,'Transactions (Dated)'!$B$2:$B$53,'Share Values'!AJ$11,'Transactions (Dated)'!$C$2:$C$53,"Buy")-SUMIFS('Transactions (Dated)'!$E$2:$E$53,'Transactions (Dated)'!$D$2:$D$53,'Share Values'!$X536,'Transactions (Dated)'!$B$2:$B$53,'Share Values'!AJ$11,'Transactions (Dated)'!$C$2:$C$53,"Sell")</f>
        <v>0</v>
      </c>
      <c r="AK536" s="40">
        <f ca="1">AK535+SUMIFS('Transactions (Dated)'!$E$2:$E$53,'Transactions (Dated)'!$D$2:$D$53,'Share Values'!$X536,'Transactions (Dated)'!$B$2:$B$53,'Share Values'!AK$11,'Transactions (Dated)'!$C$2:$C$53,"Buy")-SUMIFS('Transactions (Dated)'!$E$2:$E$53,'Transactions (Dated)'!$D$2:$D$53,'Share Values'!$X536,'Transactions (Dated)'!$B$2:$B$53,'Share Values'!AK$11,'Transactions (Dated)'!$C$2:$C$53,"Sell")</f>
        <v>0</v>
      </c>
      <c r="AL536" s="40">
        <f ca="1">AL535+SUMIFS('Transactions (Dated)'!$E$2:$E$53,'Transactions (Dated)'!$D$2:$D$53,'Share Values'!$X536,'Transactions (Dated)'!$B$2:$B$53,'Share Values'!AL$11,'Transactions (Dated)'!$C$2:$C$53,"Buy")-SUMIFS('Transactions (Dated)'!$E$2:$E$53,'Transactions (Dated)'!$D$2:$D$53,'Share Values'!$X536,'Transactions (Dated)'!$B$2:$B$53,'Share Values'!AL$11,'Transactions (Dated)'!$C$2:$C$53,"Sell")</f>
        <v>0</v>
      </c>
      <c r="AM536" s="40">
        <f ca="1">AM535+SUMIFS('Transactions (Dated)'!$E$2:$E$53,'Transactions (Dated)'!$D$2:$D$53,'Share Values'!$X536,'Transactions (Dated)'!$B$2:$B$53,'Share Values'!AM$11,'Transactions (Dated)'!$C$2:$C$53,"Buy")-SUMIFS('Transactions (Dated)'!$E$2:$E$53,'Transactions (Dated)'!$D$2:$D$53,'Share Values'!$X536,'Transactions (Dated)'!$B$2:$B$53,'Share Values'!AM$11,'Transactions (Dated)'!$C$2:$C$53,"Sell")</f>
        <v>0</v>
      </c>
      <c r="AN536" s="40">
        <f ca="1">AN535+SUMIFS('Transactions (Dated)'!$E$2:$E$53,'Transactions (Dated)'!$D$2:$D$53,'Share Values'!$X536,'Transactions (Dated)'!$B$2:$B$53,'Share Values'!AN$11,'Transactions (Dated)'!$C$2:$C$53,"Buy")-SUMIFS('Transactions (Dated)'!$E$2:$E$53,'Transactions (Dated)'!$D$2:$D$53,'Share Values'!$X536,'Transactions (Dated)'!$B$2:$B$53,'Share Values'!AN$11,'Transactions (Dated)'!$C$2:$C$53,"Sell")</f>
        <v>0</v>
      </c>
      <c r="AQ536" s="3">
        <f t="shared" si="245"/>
        <v>42676</v>
      </c>
      <c r="AR536" s="6">
        <f t="shared" ca="1" si="246"/>
        <v>43428.75</v>
      </c>
      <c r="AS536" s="6">
        <f t="shared" ca="1" si="247"/>
        <v>22500</v>
      </c>
      <c r="AT536" s="6">
        <f t="shared" ca="1" si="248"/>
        <v>519760.04</v>
      </c>
      <c r="AU536" s="6">
        <f t="shared" ca="1" si="249"/>
        <v>69947.239999999991</v>
      </c>
      <c r="AV536" s="6">
        <f t="shared" ca="1" si="250"/>
        <v>19605.8</v>
      </c>
      <c r="AW536" s="6">
        <f t="shared" ca="1" si="251"/>
        <v>0</v>
      </c>
      <c r="AX536" s="6">
        <f t="shared" ca="1" si="252"/>
        <v>45124</v>
      </c>
      <c r="AY536" s="6">
        <f t="shared" ca="1" si="253"/>
        <v>106507.5</v>
      </c>
      <c r="AZ536" s="6">
        <f t="shared" ca="1" si="254"/>
        <v>66299.5</v>
      </c>
      <c r="BA536" s="6">
        <f t="shared" ca="1" si="255"/>
        <v>0</v>
      </c>
      <c r="BB536" s="6">
        <f t="shared" ca="1" si="256"/>
        <v>0</v>
      </c>
      <c r="BC536" s="6">
        <f t="shared" ca="1" si="257"/>
        <v>0</v>
      </c>
      <c r="BD536" s="6">
        <f t="shared" ca="1" si="258"/>
        <v>0</v>
      </c>
      <c r="BE536" s="6">
        <f t="shared" ca="1" si="259"/>
        <v>0</v>
      </c>
      <c r="BF536" s="6">
        <f t="shared" ca="1" si="240"/>
        <v>0</v>
      </c>
      <c r="BG536" s="6">
        <f t="shared" ca="1" si="241"/>
        <v>0</v>
      </c>
      <c r="BH536" s="6"/>
      <c r="BJ536" s="4">
        <f t="shared" ca="1" si="260"/>
        <v>893172.83000000007</v>
      </c>
      <c r="BL536" s="3">
        <f t="shared" si="261"/>
        <v>42676</v>
      </c>
      <c r="BM536" s="6">
        <f>BM535+SUMIFS('Transactions (Dated)'!G:G,'Transactions (Dated)'!D:D,'Share Values'!AQ536)</f>
        <v>64381.639999999992</v>
      </c>
      <c r="BN536" s="6">
        <f ca="1">BN535+SUMIFS('Transactions (Dated)'!$F:$F,'Transactions (Dated)'!$D:$D,$BL536,'Transactions (Dated)'!$B:$B,BN$11,'Transactions (Dated)'!$C:$C,"Dividend (paid to cash)")*Y536</f>
        <v>0</v>
      </c>
      <c r="BO536" s="6">
        <f ca="1">BO535+SUMIFS('Transactions (Dated)'!$F:$F,'Transactions (Dated)'!$D:$D,$BL536,'Transactions (Dated)'!$B:$B,BO$11,'Transactions (Dated)'!$C:$C,"Dividend (paid to cash)")*Z536</f>
        <v>2421.875</v>
      </c>
      <c r="BP536" s="6">
        <f ca="1">BP535+SUMIFS('Transactions (Dated)'!$F:$F,'Transactions (Dated)'!$D:$D,$BL536,'Transactions (Dated)'!$B:$B,BP$11,'Transactions (Dated)'!$C:$C,"Dividend (paid to cash)")*AA536</f>
        <v>48055.257000000005</v>
      </c>
      <c r="BQ536" s="6">
        <f ca="1">BQ535+SUMIFS('Transactions (Dated)'!$F:$F,'Transactions (Dated)'!$D:$D,$BL536,'Transactions (Dated)'!$B:$B,BQ$11,'Transactions (Dated)'!$C:$C,"Dividend (paid to cash)")*AB536</f>
        <v>482.46000000000004</v>
      </c>
      <c r="BR536" s="6">
        <f ca="1">BR535+SUMIFS('Transactions (Dated)'!$F:$F,'Transactions (Dated)'!$D:$D,$BL536,'Transactions (Dated)'!$B:$B,BR$11,'Transactions (Dated)'!$C:$C,"Dividend (paid to cash)")*AC536</f>
        <v>0</v>
      </c>
      <c r="BS536" s="6">
        <f ca="1">BS535+SUMIFS('Transactions (Dated)'!$F:$F,'Transactions (Dated)'!$D:$D,$BL536,'Transactions (Dated)'!$B:$B,BS$11,'Transactions (Dated)'!$C:$C,"Dividend (paid to cash)")*AD536</f>
        <v>0</v>
      </c>
      <c r="BT536" s="6">
        <f ca="1">BT535+SUMIFS('Transactions (Dated)'!$F:$F,'Transactions (Dated)'!$D:$D,$BL536,'Transactions (Dated)'!$B:$B,BT$11,'Transactions (Dated)'!$C:$C,"Dividend (paid to cash)")*AE536</f>
        <v>2465</v>
      </c>
      <c r="BU536" s="6">
        <f ca="1">BU535+SUMIFS('Transactions (Dated)'!$F:$F,'Transactions (Dated)'!$D:$D,$BL536,'Transactions (Dated)'!$B:$B,BU$11,'Transactions (Dated)'!$C:$C,"Dividend (paid to cash)")*AF536</f>
        <v>0</v>
      </c>
      <c r="BV536" s="6">
        <f ca="1">BV535+SUMIFS('Transactions (Dated)'!$F:$F,'Transactions (Dated)'!$D:$D,$BL536,'Transactions (Dated)'!$B:$B,BV$11,'Transactions (Dated)'!$C:$C,"Dividend (paid to cash)")*AG536</f>
        <v>0</v>
      </c>
      <c r="BW536" s="6">
        <f ca="1">BW535+SUMIFS('Transactions (Dated)'!$F:$F,'Transactions (Dated)'!$D:$D,$BL536,'Transactions (Dated)'!$B:$B,BW$11,'Transactions (Dated)'!$C:$C,"Dividend (paid to cash)")*AH536</f>
        <v>0</v>
      </c>
      <c r="BX536" s="6">
        <f ca="1">BX535+SUMIFS('Transactions (Dated)'!$F:$F,'Transactions (Dated)'!$D:$D,$BL536,'Transactions (Dated)'!$B:$B,BX$11,'Transactions (Dated)'!$C:$C,"Dividend (paid to cash)")*AI536</f>
        <v>0</v>
      </c>
      <c r="BY536" s="6">
        <f ca="1">BY535+SUMIFS('Transactions (Dated)'!$F:$F,'Transactions (Dated)'!$D:$D,$BL536,'Transactions (Dated)'!$B:$B,BY$11,'Transactions (Dated)'!$C:$C,"Dividend (paid to cash)")*AJ536</f>
        <v>0</v>
      </c>
      <c r="BZ536" s="6">
        <f ca="1">BZ535+SUMIFS('Transactions (Dated)'!$F:$F,'Transactions (Dated)'!$D:$D,$BL536,'Transactions (Dated)'!$B:$B,BZ$11,'Transactions (Dated)'!$C:$C,"Dividend (paid to cash)")*AK536</f>
        <v>0</v>
      </c>
      <c r="CA536" s="6">
        <f ca="1">CA535+SUMIFS('Transactions (Dated)'!$F:$F,'Transactions (Dated)'!$D:$D,$BL536,'Transactions (Dated)'!$B:$B,CA$11,'Transactions (Dated)'!$C:$C,"Dividend (paid to cash)")*AL536</f>
        <v>0</v>
      </c>
      <c r="CB536" s="6">
        <v>0</v>
      </c>
      <c r="CC536" s="6">
        <v>0</v>
      </c>
      <c r="CF536" s="6">
        <f t="shared" ca="1" si="262"/>
        <v>117806.232</v>
      </c>
      <c r="CH536" s="3">
        <f t="shared" si="263"/>
        <v>42676</v>
      </c>
      <c r="CI536" s="4">
        <f t="shared" ca="1" si="264"/>
        <v>893172.83000000007</v>
      </c>
      <c r="CJ536" s="4">
        <f t="shared" ca="1" si="265"/>
        <v>117806.232</v>
      </c>
      <c r="CL536" s="4">
        <f t="shared" ca="1" si="266"/>
        <v>1010979.062</v>
      </c>
    </row>
    <row r="537" spans="2:90" x14ac:dyDescent="0.15">
      <c r="B537" s="3">
        <f t="shared" si="239"/>
        <v>42677</v>
      </c>
      <c r="C537" s="2">
        <v>14583.4</v>
      </c>
      <c r="E537" s="70">
        <v>42677</v>
      </c>
      <c r="F537" s="69">
        <v>9.36</v>
      </c>
      <c r="G537" s="69">
        <v>2.4300000000000002</v>
      </c>
      <c r="H537" s="69">
        <v>19.7</v>
      </c>
      <c r="I537" s="69">
        <v>36.880000000000003</v>
      </c>
      <c r="J537" s="69">
        <v>8.27</v>
      </c>
      <c r="K537" s="69">
        <v>14.26</v>
      </c>
      <c r="L537" s="69">
        <v>15.29</v>
      </c>
      <c r="M537" s="69">
        <v>7.46</v>
      </c>
      <c r="N537" s="69">
        <v>9.99</v>
      </c>
      <c r="O537" s="69">
        <v>10.68</v>
      </c>
      <c r="P537" s="69">
        <v>18.78</v>
      </c>
      <c r="Q537" s="69">
        <v>1.3</v>
      </c>
      <c r="R537" s="69">
        <v>6</v>
      </c>
      <c r="S537" s="69">
        <v>42.78</v>
      </c>
      <c r="T537" s="69"/>
      <c r="U537">
        <v>42.78</v>
      </c>
      <c r="X537" s="3">
        <f t="shared" si="244"/>
        <v>42677</v>
      </c>
      <c r="Y537" s="40">
        <f ca="1">Y536+SUMIFS('Transactions (Dated)'!$E$2:$E$53,'Transactions (Dated)'!$D$2:$D$53,'Share Values'!$X537,'Transactions (Dated)'!$B$2:$B$53,'Share Values'!Y$11,'Transactions (Dated)'!$C$2:$C$53,"Buy")-SUMIFS('Transactions (Dated)'!$E$2:$E$53,'Transactions (Dated)'!$D$2:$D$53,'Share Values'!$X537,'Transactions (Dated)'!$B$2:$B$53,'Share Values'!Y$11,'Transactions (Dated)'!$C$2:$C$53,"Sell")</f>
        <v>4625</v>
      </c>
      <c r="Z537" s="40">
        <f ca="1">Z536+SUMIFS('Transactions (Dated)'!$E$2:$E$53,'Transactions (Dated)'!$D$2:$D$53,'Share Values'!$X537,'Transactions (Dated)'!$B$2:$B$53,'Share Values'!Z$11,'Transactions (Dated)'!$C$2:$C$53,"Buy")-SUMIFS('Transactions (Dated)'!$E$2:$E$53,'Transactions (Dated)'!$D$2:$D$53,'Share Values'!$X537,'Transactions (Dated)'!$B$2:$B$53,'Share Values'!Z$11,'Transactions (Dated)'!$C$2:$C$53,"Sell")</f>
        <v>9375</v>
      </c>
      <c r="AA537" s="40">
        <f ca="1">AA536+SUMIFS('Transactions (Dated)'!$E$2:$E$53,'Transactions (Dated)'!$D$2:$D$53,'Share Values'!$X537,'Transactions (Dated)'!$B$2:$B$53,'Share Values'!AA$11,'Transactions (Dated)'!$C$2:$C$53,"Buy")-SUMIFS('Transactions (Dated)'!$E$2:$E$53,'Transactions (Dated)'!$D$2:$D$53,'Share Values'!$X537,'Transactions (Dated)'!$B$2:$B$53,'Share Values'!AA$11,'Transactions (Dated)'!$C$2:$C$53,"Sell")</f>
        <v>26357</v>
      </c>
      <c r="AB537" s="40">
        <f ca="1">AB536+SUMIFS('Transactions (Dated)'!$E$2:$E$53,'Transactions (Dated)'!$D$2:$D$53,'Share Values'!$X537,'Transactions (Dated)'!$B$2:$B$53,'Share Values'!AB$11,'Transactions (Dated)'!$C$2:$C$53,"Buy")-SUMIFS('Transactions (Dated)'!$E$2:$E$53,'Transactions (Dated)'!$D$2:$D$53,'Share Values'!$X537,'Transactions (Dated)'!$B$2:$B$53,'Share Values'!AB$11,'Transactions (Dated)'!$C$2:$C$53,"Sell")</f>
        <v>1892</v>
      </c>
      <c r="AC537" s="40">
        <f ca="1">AC536+SUMIFS('Transactions (Dated)'!$E$2:$E$53,'Transactions (Dated)'!$D$2:$D$53,'Share Values'!$X537,'Transactions (Dated)'!$B$2:$B$53,'Share Values'!AC$11,'Transactions (Dated)'!$C$2:$C$53,"Buy")-SUMIFS('Transactions (Dated)'!$E$2:$E$53,'Transactions (Dated)'!$D$2:$D$53,'Share Values'!$X537,'Transactions (Dated)'!$B$2:$B$53,'Share Values'!AC$11,'Transactions (Dated)'!$C$2:$C$53,"Sell")</f>
        <v>2348</v>
      </c>
      <c r="AD537" s="40">
        <f ca="1">AD536+SUMIFS('Transactions (Dated)'!$E$2:$E$53,'Transactions (Dated)'!$D$2:$D$53,'Share Values'!$X537,'Transactions (Dated)'!$B$2:$B$53,'Share Values'!AD$11,'Transactions (Dated)'!$C$2:$C$53,"Buy")-SUMIFS('Transactions (Dated)'!$E$2:$E$53,'Transactions (Dated)'!$D$2:$D$53,'Share Values'!$X537,'Transactions (Dated)'!$B$2:$B$53,'Share Values'!AD$11,'Transactions (Dated)'!$C$2:$C$53,"Sell")</f>
        <v>0</v>
      </c>
      <c r="AE537" s="40">
        <f ca="1">AE536+SUMIFS('Transactions (Dated)'!$E$2:$E$53,'Transactions (Dated)'!$D$2:$D$53,'Share Values'!$X537,'Transactions (Dated)'!$B$2:$B$53,'Share Values'!AE$11,'Transactions (Dated)'!$C$2:$C$53,"Buy")-SUMIFS('Transactions (Dated)'!$E$2:$E$53,'Transactions (Dated)'!$D$2:$D$53,'Share Values'!$X537,'Transactions (Dated)'!$B$2:$B$53,'Share Values'!AE$11,'Transactions (Dated)'!$C$2:$C$53,"Sell")</f>
        <v>2900</v>
      </c>
      <c r="AF537" s="40">
        <f ca="1">AF536+SUMIFS('Transactions (Dated)'!$E$2:$E$53,'Transactions (Dated)'!$D$2:$D$53,'Share Values'!$X537,'Transactions (Dated)'!$B$2:$B$53,'Share Values'!AF$11,'Transactions (Dated)'!$C$2:$C$53,"Buy")-SUMIFS('Transactions (Dated)'!$E$2:$E$53,'Transactions (Dated)'!$D$2:$D$53,'Share Values'!$X537,'Transactions (Dated)'!$B$2:$B$53,'Share Values'!AF$11,'Transactions (Dated)'!$C$2:$C$53,"Sell")</f>
        <v>14201</v>
      </c>
      <c r="AG537" s="40">
        <f ca="1">AG536+SUMIFS('Transactions (Dated)'!$E$2:$E$53,'Transactions (Dated)'!$D$2:$D$53,'Share Values'!$X537,'Transactions (Dated)'!$B$2:$B$53,'Share Values'!AG$11,'Transactions (Dated)'!$C$2:$C$53,"Buy")-SUMIFS('Transactions (Dated)'!$E$2:$E$53,'Transactions (Dated)'!$D$2:$D$53,'Share Values'!$X537,'Transactions (Dated)'!$B$2:$B$53,'Share Values'!AG$11,'Transactions (Dated)'!$C$2:$C$53,"Sell")</f>
        <v>6835</v>
      </c>
      <c r="AH537" s="40">
        <f ca="1">AH536+SUMIFS('Transactions (Dated)'!$E$2:$E$53,'Transactions (Dated)'!$D$2:$D$53,'Share Values'!$X537,'Transactions (Dated)'!$B$2:$B$53,'Share Values'!AH$11,'Transactions (Dated)'!$C$2:$C$53,"Buy")-SUMIFS('Transactions (Dated)'!$E$2:$E$53,'Transactions (Dated)'!$D$2:$D$53,'Share Values'!$X537,'Transactions (Dated)'!$B$2:$B$53,'Share Values'!AH$11,'Transactions (Dated)'!$C$2:$C$53,"Sell")</f>
        <v>0</v>
      </c>
      <c r="AI537" s="40">
        <f ca="1">AI536+SUMIFS('Transactions (Dated)'!$E$2:$E$53,'Transactions (Dated)'!$D$2:$D$53,'Share Values'!$X537,'Transactions (Dated)'!$B$2:$B$53,'Share Values'!AI$11,'Transactions (Dated)'!$C$2:$C$53,"Buy")-SUMIFS('Transactions (Dated)'!$E$2:$E$53,'Transactions (Dated)'!$D$2:$D$53,'Share Values'!$X537,'Transactions (Dated)'!$B$2:$B$53,'Share Values'!AI$11,'Transactions (Dated)'!$C$2:$C$53,"Sell")</f>
        <v>0</v>
      </c>
      <c r="AJ537" s="40">
        <f ca="1">AJ536+SUMIFS('Transactions (Dated)'!$E$2:$E$53,'Transactions (Dated)'!$D$2:$D$53,'Share Values'!$X537,'Transactions (Dated)'!$B$2:$B$53,'Share Values'!AJ$11,'Transactions (Dated)'!$C$2:$C$53,"Buy")-SUMIFS('Transactions (Dated)'!$E$2:$E$53,'Transactions (Dated)'!$D$2:$D$53,'Share Values'!$X537,'Transactions (Dated)'!$B$2:$B$53,'Share Values'!AJ$11,'Transactions (Dated)'!$C$2:$C$53,"Sell")</f>
        <v>0</v>
      </c>
      <c r="AK537" s="40">
        <f ca="1">AK536+SUMIFS('Transactions (Dated)'!$E$2:$E$53,'Transactions (Dated)'!$D$2:$D$53,'Share Values'!$X537,'Transactions (Dated)'!$B$2:$B$53,'Share Values'!AK$11,'Transactions (Dated)'!$C$2:$C$53,"Buy")-SUMIFS('Transactions (Dated)'!$E$2:$E$53,'Transactions (Dated)'!$D$2:$D$53,'Share Values'!$X537,'Transactions (Dated)'!$B$2:$B$53,'Share Values'!AK$11,'Transactions (Dated)'!$C$2:$C$53,"Sell")</f>
        <v>0</v>
      </c>
      <c r="AL537" s="40">
        <f ca="1">AL536+SUMIFS('Transactions (Dated)'!$E$2:$E$53,'Transactions (Dated)'!$D$2:$D$53,'Share Values'!$X537,'Transactions (Dated)'!$B$2:$B$53,'Share Values'!AL$11,'Transactions (Dated)'!$C$2:$C$53,"Buy")-SUMIFS('Transactions (Dated)'!$E$2:$E$53,'Transactions (Dated)'!$D$2:$D$53,'Share Values'!$X537,'Transactions (Dated)'!$B$2:$B$53,'Share Values'!AL$11,'Transactions (Dated)'!$C$2:$C$53,"Sell")</f>
        <v>0</v>
      </c>
      <c r="AM537" s="40">
        <f ca="1">AM536+SUMIFS('Transactions (Dated)'!$E$2:$E$53,'Transactions (Dated)'!$D$2:$D$53,'Share Values'!$X537,'Transactions (Dated)'!$B$2:$B$53,'Share Values'!AM$11,'Transactions (Dated)'!$C$2:$C$53,"Buy")-SUMIFS('Transactions (Dated)'!$E$2:$E$53,'Transactions (Dated)'!$D$2:$D$53,'Share Values'!$X537,'Transactions (Dated)'!$B$2:$B$53,'Share Values'!AM$11,'Transactions (Dated)'!$C$2:$C$53,"Sell")</f>
        <v>0</v>
      </c>
      <c r="AN537" s="40">
        <f ca="1">AN536+SUMIFS('Transactions (Dated)'!$E$2:$E$53,'Transactions (Dated)'!$D$2:$D$53,'Share Values'!$X537,'Transactions (Dated)'!$B$2:$B$53,'Share Values'!AN$11,'Transactions (Dated)'!$C$2:$C$53,"Buy")-SUMIFS('Transactions (Dated)'!$E$2:$E$53,'Transactions (Dated)'!$D$2:$D$53,'Share Values'!$X537,'Transactions (Dated)'!$B$2:$B$53,'Share Values'!AN$11,'Transactions (Dated)'!$C$2:$C$53,"Sell")</f>
        <v>0</v>
      </c>
      <c r="AQ537" s="3">
        <f t="shared" si="245"/>
        <v>42677</v>
      </c>
      <c r="AR537" s="6">
        <f t="shared" ca="1" si="246"/>
        <v>43290</v>
      </c>
      <c r="AS537" s="6">
        <f t="shared" ca="1" si="247"/>
        <v>22781.25</v>
      </c>
      <c r="AT537" s="6">
        <f t="shared" ca="1" si="248"/>
        <v>519232.89999999997</v>
      </c>
      <c r="AU537" s="6">
        <f t="shared" ca="1" si="249"/>
        <v>69776.960000000006</v>
      </c>
      <c r="AV537" s="6">
        <f t="shared" ca="1" si="250"/>
        <v>19417.96</v>
      </c>
      <c r="AW537" s="6">
        <f t="shared" ca="1" si="251"/>
        <v>0</v>
      </c>
      <c r="AX537" s="6">
        <f t="shared" ca="1" si="252"/>
        <v>44341</v>
      </c>
      <c r="AY537" s="6">
        <f t="shared" ca="1" si="253"/>
        <v>105939.46</v>
      </c>
      <c r="AZ537" s="6">
        <f t="shared" ca="1" si="254"/>
        <v>68281.650000000009</v>
      </c>
      <c r="BA537" s="6">
        <f t="shared" ca="1" si="255"/>
        <v>0</v>
      </c>
      <c r="BB537" s="6">
        <f t="shared" ca="1" si="256"/>
        <v>0</v>
      </c>
      <c r="BC537" s="6">
        <f t="shared" ca="1" si="257"/>
        <v>0</v>
      </c>
      <c r="BD537" s="6">
        <f t="shared" ca="1" si="258"/>
        <v>0</v>
      </c>
      <c r="BE537" s="6">
        <f t="shared" ca="1" si="259"/>
        <v>0</v>
      </c>
      <c r="BF537" s="6">
        <f t="shared" ca="1" si="240"/>
        <v>0</v>
      </c>
      <c r="BG537" s="6">
        <f t="shared" ca="1" si="241"/>
        <v>0</v>
      </c>
      <c r="BH537" s="6"/>
      <c r="BJ537" s="4">
        <f t="shared" ca="1" si="260"/>
        <v>893061.17999999982</v>
      </c>
      <c r="BL537" s="3">
        <f t="shared" si="261"/>
        <v>42677</v>
      </c>
      <c r="BM537" s="6">
        <f>BM536+SUMIFS('Transactions (Dated)'!G:G,'Transactions (Dated)'!D:D,'Share Values'!AQ537)</f>
        <v>64381.639999999992</v>
      </c>
      <c r="BN537" s="6">
        <f ca="1">BN536+SUMIFS('Transactions (Dated)'!$F:$F,'Transactions (Dated)'!$D:$D,$BL537,'Transactions (Dated)'!$B:$B,BN$11,'Transactions (Dated)'!$C:$C,"Dividend (paid to cash)")*Y537</f>
        <v>0</v>
      </c>
      <c r="BO537" s="6">
        <f ca="1">BO536+SUMIFS('Transactions (Dated)'!$F:$F,'Transactions (Dated)'!$D:$D,$BL537,'Transactions (Dated)'!$B:$B,BO$11,'Transactions (Dated)'!$C:$C,"Dividend (paid to cash)")*Z537</f>
        <v>2421.875</v>
      </c>
      <c r="BP537" s="6">
        <f ca="1">BP536+SUMIFS('Transactions (Dated)'!$F:$F,'Transactions (Dated)'!$D:$D,$BL537,'Transactions (Dated)'!$B:$B,BP$11,'Transactions (Dated)'!$C:$C,"Dividend (paid to cash)")*AA537</f>
        <v>48055.257000000005</v>
      </c>
      <c r="BQ537" s="6">
        <f ca="1">BQ536+SUMIFS('Transactions (Dated)'!$F:$F,'Transactions (Dated)'!$D:$D,$BL537,'Transactions (Dated)'!$B:$B,BQ$11,'Transactions (Dated)'!$C:$C,"Dividend (paid to cash)")*AB537</f>
        <v>482.46000000000004</v>
      </c>
      <c r="BR537" s="6">
        <f ca="1">BR536+SUMIFS('Transactions (Dated)'!$F:$F,'Transactions (Dated)'!$D:$D,$BL537,'Transactions (Dated)'!$B:$B,BR$11,'Transactions (Dated)'!$C:$C,"Dividend (paid to cash)")*AC537</f>
        <v>0</v>
      </c>
      <c r="BS537" s="6">
        <f ca="1">BS536+SUMIFS('Transactions (Dated)'!$F:$F,'Transactions (Dated)'!$D:$D,$BL537,'Transactions (Dated)'!$B:$B,BS$11,'Transactions (Dated)'!$C:$C,"Dividend (paid to cash)")*AD537</f>
        <v>0</v>
      </c>
      <c r="BT537" s="6">
        <f ca="1">BT536+SUMIFS('Transactions (Dated)'!$F:$F,'Transactions (Dated)'!$D:$D,$BL537,'Transactions (Dated)'!$B:$B,BT$11,'Transactions (Dated)'!$C:$C,"Dividend (paid to cash)")*AE537</f>
        <v>2465</v>
      </c>
      <c r="BU537" s="6">
        <f ca="1">BU536+SUMIFS('Transactions (Dated)'!$F:$F,'Transactions (Dated)'!$D:$D,$BL537,'Transactions (Dated)'!$B:$B,BU$11,'Transactions (Dated)'!$C:$C,"Dividend (paid to cash)")*AF537</f>
        <v>0</v>
      </c>
      <c r="BV537" s="6">
        <f ca="1">BV536+SUMIFS('Transactions (Dated)'!$F:$F,'Transactions (Dated)'!$D:$D,$BL537,'Transactions (Dated)'!$B:$B,BV$11,'Transactions (Dated)'!$C:$C,"Dividend (paid to cash)")*AG537</f>
        <v>0</v>
      </c>
      <c r="BW537" s="6">
        <f ca="1">BW536+SUMIFS('Transactions (Dated)'!$F:$F,'Transactions (Dated)'!$D:$D,$BL537,'Transactions (Dated)'!$B:$B,BW$11,'Transactions (Dated)'!$C:$C,"Dividend (paid to cash)")*AH537</f>
        <v>0</v>
      </c>
      <c r="BX537" s="6">
        <f ca="1">BX536+SUMIFS('Transactions (Dated)'!$F:$F,'Transactions (Dated)'!$D:$D,$BL537,'Transactions (Dated)'!$B:$B,BX$11,'Transactions (Dated)'!$C:$C,"Dividend (paid to cash)")*AI537</f>
        <v>0</v>
      </c>
      <c r="BY537" s="6">
        <f ca="1">BY536+SUMIFS('Transactions (Dated)'!$F:$F,'Transactions (Dated)'!$D:$D,$BL537,'Transactions (Dated)'!$B:$B,BY$11,'Transactions (Dated)'!$C:$C,"Dividend (paid to cash)")*AJ537</f>
        <v>0</v>
      </c>
      <c r="BZ537" s="6">
        <f ca="1">BZ536+SUMIFS('Transactions (Dated)'!$F:$F,'Transactions (Dated)'!$D:$D,$BL537,'Transactions (Dated)'!$B:$B,BZ$11,'Transactions (Dated)'!$C:$C,"Dividend (paid to cash)")*AK537</f>
        <v>0</v>
      </c>
      <c r="CA537" s="6">
        <f ca="1">CA536+SUMIFS('Transactions (Dated)'!$F:$F,'Transactions (Dated)'!$D:$D,$BL537,'Transactions (Dated)'!$B:$B,CA$11,'Transactions (Dated)'!$C:$C,"Dividend (paid to cash)")*AL537</f>
        <v>0</v>
      </c>
      <c r="CB537" s="6">
        <v>0</v>
      </c>
      <c r="CC537" s="6">
        <v>0</v>
      </c>
      <c r="CF537" s="6">
        <f t="shared" ca="1" si="262"/>
        <v>117806.232</v>
      </c>
      <c r="CH537" s="3">
        <f t="shared" si="263"/>
        <v>42677</v>
      </c>
      <c r="CI537" s="4">
        <f t="shared" ca="1" si="264"/>
        <v>893061.17999999982</v>
      </c>
      <c r="CJ537" s="4">
        <f t="shared" ca="1" si="265"/>
        <v>117806.232</v>
      </c>
      <c r="CL537" s="4">
        <f t="shared" ca="1" si="266"/>
        <v>1010867.4119999998</v>
      </c>
    </row>
    <row r="538" spans="2:90" x14ac:dyDescent="0.15">
      <c r="B538" s="3">
        <f t="shared" si="239"/>
        <v>42678</v>
      </c>
      <c r="C538" s="2">
        <v>14509.3</v>
      </c>
      <c r="E538" s="70">
        <v>42678</v>
      </c>
      <c r="F538" s="69">
        <v>9.36</v>
      </c>
      <c r="G538" s="69">
        <v>2.4</v>
      </c>
      <c r="H538" s="69">
        <v>19.59</v>
      </c>
      <c r="I538" s="69">
        <v>37.24</v>
      </c>
      <c r="J538" s="69">
        <v>8.15</v>
      </c>
      <c r="K538" s="69">
        <v>14.26</v>
      </c>
      <c r="L538" s="69">
        <v>15.09</v>
      </c>
      <c r="M538" s="69">
        <v>7.22</v>
      </c>
      <c r="N538" s="69">
        <v>9</v>
      </c>
      <c r="O538" s="69">
        <v>10.75</v>
      </c>
      <c r="P538" s="69">
        <v>17.940000000000001</v>
      </c>
      <c r="Q538" s="69">
        <v>1.3</v>
      </c>
      <c r="R538" s="69">
        <v>5.91</v>
      </c>
      <c r="S538" s="69">
        <v>43.35</v>
      </c>
      <c r="T538" s="69"/>
      <c r="U538">
        <v>43.35</v>
      </c>
      <c r="X538" s="3">
        <f t="shared" si="244"/>
        <v>42678</v>
      </c>
      <c r="Y538" s="40">
        <f ca="1">Y537+SUMIFS('Transactions (Dated)'!$E$2:$E$53,'Transactions (Dated)'!$D$2:$D$53,'Share Values'!$X538,'Transactions (Dated)'!$B$2:$B$53,'Share Values'!Y$11,'Transactions (Dated)'!$C$2:$C$53,"Buy")-SUMIFS('Transactions (Dated)'!$E$2:$E$53,'Transactions (Dated)'!$D$2:$D$53,'Share Values'!$X538,'Transactions (Dated)'!$B$2:$B$53,'Share Values'!Y$11,'Transactions (Dated)'!$C$2:$C$53,"Sell")</f>
        <v>4625</v>
      </c>
      <c r="Z538" s="40">
        <f ca="1">Z537+SUMIFS('Transactions (Dated)'!$E$2:$E$53,'Transactions (Dated)'!$D$2:$D$53,'Share Values'!$X538,'Transactions (Dated)'!$B$2:$B$53,'Share Values'!Z$11,'Transactions (Dated)'!$C$2:$C$53,"Buy")-SUMIFS('Transactions (Dated)'!$E$2:$E$53,'Transactions (Dated)'!$D$2:$D$53,'Share Values'!$X538,'Transactions (Dated)'!$B$2:$B$53,'Share Values'!Z$11,'Transactions (Dated)'!$C$2:$C$53,"Sell")</f>
        <v>9375</v>
      </c>
      <c r="AA538" s="40">
        <f ca="1">AA537+SUMIFS('Transactions (Dated)'!$E$2:$E$53,'Transactions (Dated)'!$D$2:$D$53,'Share Values'!$X538,'Transactions (Dated)'!$B$2:$B$53,'Share Values'!AA$11,'Transactions (Dated)'!$C$2:$C$53,"Buy")-SUMIFS('Transactions (Dated)'!$E$2:$E$53,'Transactions (Dated)'!$D$2:$D$53,'Share Values'!$X538,'Transactions (Dated)'!$B$2:$B$53,'Share Values'!AA$11,'Transactions (Dated)'!$C$2:$C$53,"Sell")</f>
        <v>26357</v>
      </c>
      <c r="AB538" s="40">
        <f ca="1">AB537+SUMIFS('Transactions (Dated)'!$E$2:$E$53,'Transactions (Dated)'!$D$2:$D$53,'Share Values'!$X538,'Transactions (Dated)'!$B$2:$B$53,'Share Values'!AB$11,'Transactions (Dated)'!$C$2:$C$53,"Buy")-SUMIFS('Transactions (Dated)'!$E$2:$E$53,'Transactions (Dated)'!$D$2:$D$53,'Share Values'!$X538,'Transactions (Dated)'!$B$2:$B$53,'Share Values'!AB$11,'Transactions (Dated)'!$C$2:$C$53,"Sell")</f>
        <v>1892</v>
      </c>
      <c r="AC538" s="40">
        <f ca="1">AC537+SUMIFS('Transactions (Dated)'!$E$2:$E$53,'Transactions (Dated)'!$D$2:$D$53,'Share Values'!$X538,'Transactions (Dated)'!$B$2:$B$53,'Share Values'!AC$11,'Transactions (Dated)'!$C$2:$C$53,"Buy")-SUMIFS('Transactions (Dated)'!$E$2:$E$53,'Transactions (Dated)'!$D$2:$D$53,'Share Values'!$X538,'Transactions (Dated)'!$B$2:$B$53,'Share Values'!AC$11,'Transactions (Dated)'!$C$2:$C$53,"Sell")</f>
        <v>2348</v>
      </c>
      <c r="AD538" s="40">
        <f ca="1">AD537+SUMIFS('Transactions (Dated)'!$E$2:$E$53,'Transactions (Dated)'!$D$2:$D$53,'Share Values'!$X538,'Transactions (Dated)'!$B$2:$B$53,'Share Values'!AD$11,'Transactions (Dated)'!$C$2:$C$53,"Buy")-SUMIFS('Transactions (Dated)'!$E$2:$E$53,'Transactions (Dated)'!$D$2:$D$53,'Share Values'!$X538,'Transactions (Dated)'!$B$2:$B$53,'Share Values'!AD$11,'Transactions (Dated)'!$C$2:$C$53,"Sell")</f>
        <v>0</v>
      </c>
      <c r="AE538" s="40">
        <f ca="1">AE537+SUMIFS('Transactions (Dated)'!$E$2:$E$53,'Transactions (Dated)'!$D$2:$D$53,'Share Values'!$X538,'Transactions (Dated)'!$B$2:$B$53,'Share Values'!AE$11,'Transactions (Dated)'!$C$2:$C$53,"Buy")-SUMIFS('Transactions (Dated)'!$E$2:$E$53,'Transactions (Dated)'!$D$2:$D$53,'Share Values'!$X538,'Transactions (Dated)'!$B$2:$B$53,'Share Values'!AE$11,'Transactions (Dated)'!$C$2:$C$53,"Sell")</f>
        <v>2900</v>
      </c>
      <c r="AF538" s="40">
        <f ca="1">AF537+SUMIFS('Transactions (Dated)'!$E$2:$E$53,'Transactions (Dated)'!$D$2:$D$53,'Share Values'!$X538,'Transactions (Dated)'!$B$2:$B$53,'Share Values'!AF$11,'Transactions (Dated)'!$C$2:$C$53,"Buy")-SUMIFS('Transactions (Dated)'!$E$2:$E$53,'Transactions (Dated)'!$D$2:$D$53,'Share Values'!$X538,'Transactions (Dated)'!$B$2:$B$53,'Share Values'!AF$11,'Transactions (Dated)'!$C$2:$C$53,"Sell")</f>
        <v>14201</v>
      </c>
      <c r="AG538" s="40">
        <f ca="1">AG537+SUMIFS('Transactions (Dated)'!$E$2:$E$53,'Transactions (Dated)'!$D$2:$D$53,'Share Values'!$X538,'Transactions (Dated)'!$B$2:$B$53,'Share Values'!AG$11,'Transactions (Dated)'!$C$2:$C$53,"Buy")-SUMIFS('Transactions (Dated)'!$E$2:$E$53,'Transactions (Dated)'!$D$2:$D$53,'Share Values'!$X538,'Transactions (Dated)'!$B$2:$B$53,'Share Values'!AG$11,'Transactions (Dated)'!$C$2:$C$53,"Sell")</f>
        <v>6835</v>
      </c>
      <c r="AH538" s="40">
        <f ca="1">AH537+SUMIFS('Transactions (Dated)'!$E$2:$E$53,'Transactions (Dated)'!$D$2:$D$53,'Share Values'!$X538,'Transactions (Dated)'!$B$2:$B$53,'Share Values'!AH$11,'Transactions (Dated)'!$C$2:$C$53,"Buy")-SUMIFS('Transactions (Dated)'!$E$2:$E$53,'Transactions (Dated)'!$D$2:$D$53,'Share Values'!$X538,'Transactions (Dated)'!$B$2:$B$53,'Share Values'!AH$11,'Transactions (Dated)'!$C$2:$C$53,"Sell")</f>
        <v>0</v>
      </c>
      <c r="AI538" s="40">
        <f ca="1">AI537+SUMIFS('Transactions (Dated)'!$E$2:$E$53,'Transactions (Dated)'!$D$2:$D$53,'Share Values'!$X538,'Transactions (Dated)'!$B$2:$B$53,'Share Values'!AI$11,'Transactions (Dated)'!$C$2:$C$53,"Buy")-SUMIFS('Transactions (Dated)'!$E$2:$E$53,'Transactions (Dated)'!$D$2:$D$53,'Share Values'!$X538,'Transactions (Dated)'!$B$2:$B$53,'Share Values'!AI$11,'Transactions (Dated)'!$C$2:$C$53,"Sell")</f>
        <v>0</v>
      </c>
      <c r="AJ538" s="40">
        <f ca="1">AJ537+SUMIFS('Transactions (Dated)'!$E$2:$E$53,'Transactions (Dated)'!$D$2:$D$53,'Share Values'!$X538,'Transactions (Dated)'!$B$2:$B$53,'Share Values'!AJ$11,'Transactions (Dated)'!$C$2:$C$53,"Buy")-SUMIFS('Transactions (Dated)'!$E$2:$E$53,'Transactions (Dated)'!$D$2:$D$53,'Share Values'!$X538,'Transactions (Dated)'!$B$2:$B$53,'Share Values'!AJ$11,'Transactions (Dated)'!$C$2:$C$53,"Sell")</f>
        <v>0</v>
      </c>
      <c r="AK538" s="40">
        <f ca="1">AK537+SUMIFS('Transactions (Dated)'!$E$2:$E$53,'Transactions (Dated)'!$D$2:$D$53,'Share Values'!$X538,'Transactions (Dated)'!$B$2:$B$53,'Share Values'!AK$11,'Transactions (Dated)'!$C$2:$C$53,"Buy")-SUMIFS('Transactions (Dated)'!$E$2:$E$53,'Transactions (Dated)'!$D$2:$D$53,'Share Values'!$X538,'Transactions (Dated)'!$B$2:$B$53,'Share Values'!AK$11,'Transactions (Dated)'!$C$2:$C$53,"Sell")</f>
        <v>0</v>
      </c>
      <c r="AL538" s="40">
        <f ca="1">AL537+SUMIFS('Transactions (Dated)'!$E$2:$E$53,'Transactions (Dated)'!$D$2:$D$53,'Share Values'!$X538,'Transactions (Dated)'!$B$2:$B$53,'Share Values'!AL$11,'Transactions (Dated)'!$C$2:$C$53,"Buy")-SUMIFS('Transactions (Dated)'!$E$2:$E$53,'Transactions (Dated)'!$D$2:$D$53,'Share Values'!$X538,'Transactions (Dated)'!$B$2:$B$53,'Share Values'!AL$11,'Transactions (Dated)'!$C$2:$C$53,"Sell")</f>
        <v>0</v>
      </c>
      <c r="AM538" s="40">
        <f ca="1">AM537+SUMIFS('Transactions (Dated)'!$E$2:$E$53,'Transactions (Dated)'!$D$2:$D$53,'Share Values'!$X538,'Transactions (Dated)'!$B$2:$B$53,'Share Values'!AM$11,'Transactions (Dated)'!$C$2:$C$53,"Buy")-SUMIFS('Transactions (Dated)'!$E$2:$E$53,'Transactions (Dated)'!$D$2:$D$53,'Share Values'!$X538,'Transactions (Dated)'!$B$2:$B$53,'Share Values'!AM$11,'Transactions (Dated)'!$C$2:$C$53,"Sell")</f>
        <v>0</v>
      </c>
      <c r="AN538" s="40">
        <f ca="1">AN537+SUMIFS('Transactions (Dated)'!$E$2:$E$53,'Transactions (Dated)'!$D$2:$D$53,'Share Values'!$X538,'Transactions (Dated)'!$B$2:$B$53,'Share Values'!AN$11,'Transactions (Dated)'!$C$2:$C$53,"Buy")-SUMIFS('Transactions (Dated)'!$E$2:$E$53,'Transactions (Dated)'!$D$2:$D$53,'Share Values'!$X538,'Transactions (Dated)'!$B$2:$B$53,'Share Values'!AN$11,'Transactions (Dated)'!$C$2:$C$53,"Sell")</f>
        <v>0</v>
      </c>
      <c r="AQ538" s="3">
        <f t="shared" si="245"/>
        <v>42678</v>
      </c>
      <c r="AR538" s="6">
        <f t="shared" ca="1" si="246"/>
        <v>43290</v>
      </c>
      <c r="AS538" s="6">
        <f t="shared" ca="1" si="247"/>
        <v>22500</v>
      </c>
      <c r="AT538" s="6">
        <f t="shared" ca="1" si="248"/>
        <v>516333.63</v>
      </c>
      <c r="AU538" s="6">
        <f t="shared" ca="1" si="249"/>
        <v>70458.080000000002</v>
      </c>
      <c r="AV538" s="6">
        <f t="shared" ca="1" si="250"/>
        <v>19136.2</v>
      </c>
      <c r="AW538" s="6">
        <f t="shared" ca="1" si="251"/>
        <v>0</v>
      </c>
      <c r="AX538" s="6">
        <f t="shared" ca="1" si="252"/>
        <v>43761</v>
      </c>
      <c r="AY538" s="6">
        <f t="shared" ca="1" si="253"/>
        <v>102531.22</v>
      </c>
      <c r="AZ538" s="6">
        <f t="shared" ca="1" si="254"/>
        <v>61515</v>
      </c>
      <c r="BA538" s="6">
        <f t="shared" ca="1" si="255"/>
        <v>0</v>
      </c>
      <c r="BB538" s="6">
        <f t="shared" ca="1" si="256"/>
        <v>0</v>
      </c>
      <c r="BC538" s="6">
        <f t="shared" ca="1" si="257"/>
        <v>0</v>
      </c>
      <c r="BD538" s="6">
        <f t="shared" ca="1" si="258"/>
        <v>0</v>
      </c>
      <c r="BE538" s="6">
        <f t="shared" ca="1" si="259"/>
        <v>0</v>
      </c>
      <c r="BF538" s="6">
        <f t="shared" ca="1" si="240"/>
        <v>0</v>
      </c>
      <c r="BG538" s="6">
        <f t="shared" ca="1" si="241"/>
        <v>0</v>
      </c>
      <c r="BH538" s="6"/>
      <c r="BJ538" s="4">
        <f t="shared" ca="1" si="260"/>
        <v>879525.12999999989</v>
      </c>
      <c r="BL538" s="3">
        <f t="shared" si="261"/>
        <v>42678</v>
      </c>
      <c r="BM538" s="6">
        <f>BM537+SUMIFS('Transactions (Dated)'!G:G,'Transactions (Dated)'!D:D,'Share Values'!AQ538)</f>
        <v>64381.639999999992</v>
      </c>
      <c r="BN538" s="6">
        <f ca="1">BN537+SUMIFS('Transactions (Dated)'!$F:$F,'Transactions (Dated)'!$D:$D,$BL538,'Transactions (Dated)'!$B:$B,BN$11,'Transactions (Dated)'!$C:$C,"Dividend (paid to cash)")*Y538</f>
        <v>0</v>
      </c>
      <c r="BO538" s="6">
        <f ca="1">BO537+SUMIFS('Transactions (Dated)'!$F:$F,'Transactions (Dated)'!$D:$D,$BL538,'Transactions (Dated)'!$B:$B,BO$11,'Transactions (Dated)'!$C:$C,"Dividend (paid to cash)")*Z538</f>
        <v>2421.875</v>
      </c>
      <c r="BP538" s="6">
        <f ca="1">BP537+SUMIFS('Transactions (Dated)'!$F:$F,'Transactions (Dated)'!$D:$D,$BL538,'Transactions (Dated)'!$B:$B,BP$11,'Transactions (Dated)'!$C:$C,"Dividend (paid to cash)")*AA538</f>
        <v>48055.257000000005</v>
      </c>
      <c r="BQ538" s="6">
        <f ca="1">BQ537+SUMIFS('Transactions (Dated)'!$F:$F,'Transactions (Dated)'!$D:$D,$BL538,'Transactions (Dated)'!$B:$B,BQ$11,'Transactions (Dated)'!$C:$C,"Dividend (paid to cash)")*AB538</f>
        <v>482.46000000000004</v>
      </c>
      <c r="BR538" s="6">
        <f ca="1">BR537+SUMIFS('Transactions (Dated)'!$F:$F,'Transactions (Dated)'!$D:$D,$BL538,'Transactions (Dated)'!$B:$B,BR$11,'Transactions (Dated)'!$C:$C,"Dividend (paid to cash)")*AC538</f>
        <v>0</v>
      </c>
      <c r="BS538" s="6">
        <f ca="1">BS537+SUMIFS('Transactions (Dated)'!$F:$F,'Transactions (Dated)'!$D:$D,$BL538,'Transactions (Dated)'!$B:$B,BS$11,'Transactions (Dated)'!$C:$C,"Dividend (paid to cash)")*AD538</f>
        <v>0</v>
      </c>
      <c r="BT538" s="6">
        <f ca="1">BT537+SUMIFS('Transactions (Dated)'!$F:$F,'Transactions (Dated)'!$D:$D,$BL538,'Transactions (Dated)'!$B:$B,BT$11,'Transactions (Dated)'!$C:$C,"Dividend (paid to cash)")*AE538</f>
        <v>2465</v>
      </c>
      <c r="BU538" s="6">
        <f ca="1">BU537+SUMIFS('Transactions (Dated)'!$F:$F,'Transactions (Dated)'!$D:$D,$BL538,'Transactions (Dated)'!$B:$B,BU$11,'Transactions (Dated)'!$C:$C,"Dividend (paid to cash)")*AF538</f>
        <v>0</v>
      </c>
      <c r="BV538" s="6">
        <f ca="1">BV537+SUMIFS('Transactions (Dated)'!$F:$F,'Transactions (Dated)'!$D:$D,$BL538,'Transactions (Dated)'!$B:$B,BV$11,'Transactions (Dated)'!$C:$C,"Dividend (paid to cash)")*AG538</f>
        <v>0</v>
      </c>
      <c r="BW538" s="6">
        <f ca="1">BW537+SUMIFS('Transactions (Dated)'!$F:$F,'Transactions (Dated)'!$D:$D,$BL538,'Transactions (Dated)'!$B:$B,BW$11,'Transactions (Dated)'!$C:$C,"Dividend (paid to cash)")*AH538</f>
        <v>0</v>
      </c>
      <c r="BX538" s="6">
        <f ca="1">BX537+SUMIFS('Transactions (Dated)'!$F:$F,'Transactions (Dated)'!$D:$D,$BL538,'Transactions (Dated)'!$B:$B,BX$11,'Transactions (Dated)'!$C:$C,"Dividend (paid to cash)")*AI538</f>
        <v>0</v>
      </c>
      <c r="BY538" s="6">
        <f ca="1">BY537+SUMIFS('Transactions (Dated)'!$F:$F,'Transactions (Dated)'!$D:$D,$BL538,'Transactions (Dated)'!$B:$B,BY$11,'Transactions (Dated)'!$C:$C,"Dividend (paid to cash)")*AJ538</f>
        <v>0</v>
      </c>
      <c r="BZ538" s="6">
        <f ca="1">BZ537+SUMIFS('Transactions (Dated)'!$F:$F,'Transactions (Dated)'!$D:$D,$BL538,'Transactions (Dated)'!$B:$B,BZ$11,'Transactions (Dated)'!$C:$C,"Dividend (paid to cash)")*AK538</f>
        <v>0</v>
      </c>
      <c r="CA538" s="6">
        <f ca="1">CA537+SUMIFS('Transactions (Dated)'!$F:$F,'Transactions (Dated)'!$D:$D,$BL538,'Transactions (Dated)'!$B:$B,CA$11,'Transactions (Dated)'!$C:$C,"Dividend (paid to cash)")*AL538</f>
        <v>0</v>
      </c>
      <c r="CB538" s="6">
        <v>0</v>
      </c>
      <c r="CC538" s="6">
        <v>0</v>
      </c>
      <c r="CF538" s="6">
        <f t="shared" ca="1" si="262"/>
        <v>117806.232</v>
      </c>
      <c r="CH538" s="3">
        <f t="shared" si="263"/>
        <v>42678</v>
      </c>
      <c r="CI538" s="4">
        <f t="shared" ca="1" si="264"/>
        <v>879525.12999999989</v>
      </c>
      <c r="CJ538" s="4">
        <f t="shared" ca="1" si="265"/>
        <v>117806.232</v>
      </c>
      <c r="CL538" s="4">
        <f t="shared" ca="1" si="266"/>
        <v>997331.36199999985</v>
      </c>
    </row>
    <row r="539" spans="2:90" x14ac:dyDescent="0.15">
      <c r="B539" s="3">
        <f t="shared" si="239"/>
        <v>42681</v>
      </c>
      <c r="C539" s="2">
        <v>14652.5</v>
      </c>
      <c r="E539" s="70">
        <v>42681</v>
      </c>
      <c r="F539" s="69">
        <v>9.43</v>
      </c>
      <c r="G539" s="69">
        <v>2.4300000000000002</v>
      </c>
      <c r="H539" s="69">
        <v>19.8</v>
      </c>
      <c r="I539" s="69">
        <v>37.29</v>
      </c>
      <c r="J539" s="69">
        <v>8.1999999999999993</v>
      </c>
      <c r="K539" s="69">
        <v>14.43</v>
      </c>
      <c r="L539" s="69">
        <v>15.2</v>
      </c>
      <c r="M539" s="69">
        <v>6.99</v>
      </c>
      <c r="N539" s="69">
        <v>8.85</v>
      </c>
      <c r="O539" s="69">
        <v>11.05</v>
      </c>
      <c r="P539" s="69">
        <v>18.75</v>
      </c>
      <c r="Q539" s="69">
        <v>1.25</v>
      </c>
      <c r="R539" s="69">
        <v>6.51</v>
      </c>
      <c r="S539" s="69">
        <v>43.48</v>
      </c>
      <c r="T539" s="69"/>
      <c r="U539">
        <v>43.48</v>
      </c>
      <c r="X539" s="3">
        <f t="shared" si="244"/>
        <v>42681</v>
      </c>
      <c r="Y539" s="40">
        <f ca="1">Y538+SUMIFS('Transactions (Dated)'!$E$2:$E$53,'Transactions (Dated)'!$D$2:$D$53,'Share Values'!$X539,'Transactions (Dated)'!$B$2:$B$53,'Share Values'!Y$11,'Transactions (Dated)'!$C$2:$C$53,"Buy")-SUMIFS('Transactions (Dated)'!$E$2:$E$53,'Transactions (Dated)'!$D$2:$D$53,'Share Values'!$X539,'Transactions (Dated)'!$B$2:$B$53,'Share Values'!Y$11,'Transactions (Dated)'!$C$2:$C$53,"Sell")</f>
        <v>4625</v>
      </c>
      <c r="Z539" s="40">
        <f ca="1">Z538+SUMIFS('Transactions (Dated)'!$E$2:$E$53,'Transactions (Dated)'!$D$2:$D$53,'Share Values'!$X539,'Transactions (Dated)'!$B$2:$B$53,'Share Values'!Z$11,'Transactions (Dated)'!$C$2:$C$53,"Buy")-SUMIFS('Transactions (Dated)'!$E$2:$E$53,'Transactions (Dated)'!$D$2:$D$53,'Share Values'!$X539,'Transactions (Dated)'!$B$2:$B$53,'Share Values'!Z$11,'Transactions (Dated)'!$C$2:$C$53,"Sell")</f>
        <v>9375</v>
      </c>
      <c r="AA539" s="40">
        <f ca="1">AA538+SUMIFS('Transactions (Dated)'!$E$2:$E$53,'Transactions (Dated)'!$D$2:$D$53,'Share Values'!$X539,'Transactions (Dated)'!$B$2:$B$53,'Share Values'!AA$11,'Transactions (Dated)'!$C$2:$C$53,"Buy")-SUMIFS('Transactions (Dated)'!$E$2:$E$53,'Transactions (Dated)'!$D$2:$D$53,'Share Values'!$X539,'Transactions (Dated)'!$B$2:$B$53,'Share Values'!AA$11,'Transactions (Dated)'!$C$2:$C$53,"Sell")</f>
        <v>26357</v>
      </c>
      <c r="AB539" s="40">
        <f ca="1">AB538+SUMIFS('Transactions (Dated)'!$E$2:$E$53,'Transactions (Dated)'!$D$2:$D$53,'Share Values'!$X539,'Transactions (Dated)'!$B$2:$B$53,'Share Values'!AB$11,'Transactions (Dated)'!$C$2:$C$53,"Buy")-SUMIFS('Transactions (Dated)'!$E$2:$E$53,'Transactions (Dated)'!$D$2:$D$53,'Share Values'!$X539,'Transactions (Dated)'!$B$2:$B$53,'Share Values'!AB$11,'Transactions (Dated)'!$C$2:$C$53,"Sell")</f>
        <v>1892</v>
      </c>
      <c r="AC539" s="40">
        <f ca="1">AC538+SUMIFS('Transactions (Dated)'!$E$2:$E$53,'Transactions (Dated)'!$D$2:$D$53,'Share Values'!$X539,'Transactions (Dated)'!$B$2:$B$53,'Share Values'!AC$11,'Transactions (Dated)'!$C$2:$C$53,"Buy")-SUMIFS('Transactions (Dated)'!$E$2:$E$53,'Transactions (Dated)'!$D$2:$D$53,'Share Values'!$X539,'Transactions (Dated)'!$B$2:$B$53,'Share Values'!AC$11,'Transactions (Dated)'!$C$2:$C$53,"Sell")</f>
        <v>2348</v>
      </c>
      <c r="AD539" s="40">
        <f ca="1">AD538+SUMIFS('Transactions (Dated)'!$E$2:$E$53,'Transactions (Dated)'!$D$2:$D$53,'Share Values'!$X539,'Transactions (Dated)'!$B$2:$B$53,'Share Values'!AD$11,'Transactions (Dated)'!$C$2:$C$53,"Buy")-SUMIFS('Transactions (Dated)'!$E$2:$E$53,'Transactions (Dated)'!$D$2:$D$53,'Share Values'!$X539,'Transactions (Dated)'!$B$2:$B$53,'Share Values'!AD$11,'Transactions (Dated)'!$C$2:$C$53,"Sell")</f>
        <v>0</v>
      </c>
      <c r="AE539" s="40">
        <f ca="1">AE538+SUMIFS('Transactions (Dated)'!$E$2:$E$53,'Transactions (Dated)'!$D$2:$D$53,'Share Values'!$X539,'Transactions (Dated)'!$B$2:$B$53,'Share Values'!AE$11,'Transactions (Dated)'!$C$2:$C$53,"Buy")-SUMIFS('Transactions (Dated)'!$E$2:$E$53,'Transactions (Dated)'!$D$2:$D$53,'Share Values'!$X539,'Transactions (Dated)'!$B$2:$B$53,'Share Values'!AE$11,'Transactions (Dated)'!$C$2:$C$53,"Sell")</f>
        <v>2900</v>
      </c>
      <c r="AF539" s="40">
        <f ca="1">AF538+SUMIFS('Transactions (Dated)'!$E$2:$E$53,'Transactions (Dated)'!$D$2:$D$53,'Share Values'!$X539,'Transactions (Dated)'!$B$2:$B$53,'Share Values'!AF$11,'Transactions (Dated)'!$C$2:$C$53,"Buy")-SUMIFS('Transactions (Dated)'!$E$2:$E$53,'Transactions (Dated)'!$D$2:$D$53,'Share Values'!$X539,'Transactions (Dated)'!$B$2:$B$53,'Share Values'!AF$11,'Transactions (Dated)'!$C$2:$C$53,"Sell")</f>
        <v>14201</v>
      </c>
      <c r="AG539" s="40">
        <f ca="1">AG538+SUMIFS('Transactions (Dated)'!$E$2:$E$53,'Transactions (Dated)'!$D$2:$D$53,'Share Values'!$X539,'Transactions (Dated)'!$B$2:$B$53,'Share Values'!AG$11,'Transactions (Dated)'!$C$2:$C$53,"Buy")-SUMIFS('Transactions (Dated)'!$E$2:$E$53,'Transactions (Dated)'!$D$2:$D$53,'Share Values'!$X539,'Transactions (Dated)'!$B$2:$B$53,'Share Values'!AG$11,'Transactions (Dated)'!$C$2:$C$53,"Sell")</f>
        <v>6835</v>
      </c>
      <c r="AH539" s="40">
        <f ca="1">AH538+SUMIFS('Transactions (Dated)'!$E$2:$E$53,'Transactions (Dated)'!$D$2:$D$53,'Share Values'!$X539,'Transactions (Dated)'!$B$2:$B$53,'Share Values'!AH$11,'Transactions (Dated)'!$C$2:$C$53,"Buy")-SUMIFS('Transactions (Dated)'!$E$2:$E$53,'Transactions (Dated)'!$D$2:$D$53,'Share Values'!$X539,'Transactions (Dated)'!$B$2:$B$53,'Share Values'!AH$11,'Transactions (Dated)'!$C$2:$C$53,"Sell")</f>
        <v>0</v>
      </c>
      <c r="AI539" s="40">
        <f ca="1">AI538+SUMIFS('Transactions (Dated)'!$E$2:$E$53,'Transactions (Dated)'!$D$2:$D$53,'Share Values'!$X539,'Transactions (Dated)'!$B$2:$B$53,'Share Values'!AI$11,'Transactions (Dated)'!$C$2:$C$53,"Buy")-SUMIFS('Transactions (Dated)'!$E$2:$E$53,'Transactions (Dated)'!$D$2:$D$53,'Share Values'!$X539,'Transactions (Dated)'!$B$2:$B$53,'Share Values'!AI$11,'Transactions (Dated)'!$C$2:$C$53,"Sell")</f>
        <v>0</v>
      </c>
      <c r="AJ539" s="40">
        <f ca="1">AJ538+SUMIFS('Transactions (Dated)'!$E$2:$E$53,'Transactions (Dated)'!$D$2:$D$53,'Share Values'!$X539,'Transactions (Dated)'!$B$2:$B$53,'Share Values'!AJ$11,'Transactions (Dated)'!$C$2:$C$53,"Buy")-SUMIFS('Transactions (Dated)'!$E$2:$E$53,'Transactions (Dated)'!$D$2:$D$53,'Share Values'!$X539,'Transactions (Dated)'!$B$2:$B$53,'Share Values'!AJ$11,'Transactions (Dated)'!$C$2:$C$53,"Sell")</f>
        <v>0</v>
      </c>
      <c r="AK539" s="40">
        <f ca="1">AK538+SUMIFS('Transactions (Dated)'!$E$2:$E$53,'Transactions (Dated)'!$D$2:$D$53,'Share Values'!$X539,'Transactions (Dated)'!$B$2:$B$53,'Share Values'!AK$11,'Transactions (Dated)'!$C$2:$C$53,"Buy")-SUMIFS('Transactions (Dated)'!$E$2:$E$53,'Transactions (Dated)'!$D$2:$D$53,'Share Values'!$X539,'Transactions (Dated)'!$B$2:$B$53,'Share Values'!AK$11,'Transactions (Dated)'!$C$2:$C$53,"Sell")</f>
        <v>0</v>
      </c>
      <c r="AL539" s="40">
        <f ca="1">AL538+SUMIFS('Transactions (Dated)'!$E$2:$E$53,'Transactions (Dated)'!$D$2:$D$53,'Share Values'!$X539,'Transactions (Dated)'!$B$2:$B$53,'Share Values'!AL$11,'Transactions (Dated)'!$C$2:$C$53,"Buy")-SUMIFS('Transactions (Dated)'!$E$2:$E$53,'Transactions (Dated)'!$D$2:$D$53,'Share Values'!$X539,'Transactions (Dated)'!$B$2:$B$53,'Share Values'!AL$11,'Transactions (Dated)'!$C$2:$C$53,"Sell")</f>
        <v>0</v>
      </c>
      <c r="AM539" s="40">
        <f ca="1">AM538+SUMIFS('Transactions (Dated)'!$E$2:$E$53,'Transactions (Dated)'!$D$2:$D$53,'Share Values'!$X539,'Transactions (Dated)'!$B$2:$B$53,'Share Values'!AM$11,'Transactions (Dated)'!$C$2:$C$53,"Buy")-SUMIFS('Transactions (Dated)'!$E$2:$E$53,'Transactions (Dated)'!$D$2:$D$53,'Share Values'!$X539,'Transactions (Dated)'!$B$2:$B$53,'Share Values'!AM$11,'Transactions (Dated)'!$C$2:$C$53,"Sell")</f>
        <v>0</v>
      </c>
      <c r="AN539" s="40">
        <f ca="1">AN538+SUMIFS('Transactions (Dated)'!$E$2:$E$53,'Transactions (Dated)'!$D$2:$D$53,'Share Values'!$X539,'Transactions (Dated)'!$B$2:$B$53,'Share Values'!AN$11,'Transactions (Dated)'!$C$2:$C$53,"Buy")-SUMIFS('Transactions (Dated)'!$E$2:$E$53,'Transactions (Dated)'!$D$2:$D$53,'Share Values'!$X539,'Transactions (Dated)'!$B$2:$B$53,'Share Values'!AN$11,'Transactions (Dated)'!$C$2:$C$53,"Sell")</f>
        <v>0</v>
      </c>
      <c r="AQ539" s="3">
        <f t="shared" si="245"/>
        <v>42681</v>
      </c>
      <c r="AR539" s="6">
        <f t="shared" ca="1" si="246"/>
        <v>43613.75</v>
      </c>
      <c r="AS539" s="6">
        <f t="shared" ca="1" si="247"/>
        <v>22781.25</v>
      </c>
      <c r="AT539" s="6">
        <f t="shared" ca="1" si="248"/>
        <v>521868.60000000003</v>
      </c>
      <c r="AU539" s="6">
        <f t="shared" ca="1" si="249"/>
        <v>70552.679999999993</v>
      </c>
      <c r="AV539" s="6">
        <f t="shared" ca="1" si="250"/>
        <v>19253.599999999999</v>
      </c>
      <c r="AW539" s="6">
        <f t="shared" ca="1" si="251"/>
        <v>0</v>
      </c>
      <c r="AX539" s="6">
        <f t="shared" ca="1" si="252"/>
        <v>44080</v>
      </c>
      <c r="AY539" s="6">
        <f t="shared" ca="1" si="253"/>
        <v>99264.99</v>
      </c>
      <c r="AZ539" s="6">
        <f t="shared" ca="1" si="254"/>
        <v>60489.75</v>
      </c>
      <c r="BA539" s="6">
        <f t="shared" ca="1" si="255"/>
        <v>0</v>
      </c>
      <c r="BB539" s="6">
        <f t="shared" ca="1" si="256"/>
        <v>0</v>
      </c>
      <c r="BC539" s="6">
        <f t="shared" ca="1" si="257"/>
        <v>0</v>
      </c>
      <c r="BD539" s="6">
        <f t="shared" ca="1" si="258"/>
        <v>0</v>
      </c>
      <c r="BE539" s="6">
        <f t="shared" ca="1" si="259"/>
        <v>0</v>
      </c>
      <c r="BF539" s="6">
        <f t="shared" ca="1" si="240"/>
        <v>0</v>
      </c>
      <c r="BG539" s="6">
        <f t="shared" ca="1" si="241"/>
        <v>0</v>
      </c>
      <c r="BH539" s="6"/>
      <c r="BJ539" s="4">
        <f t="shared" ca="1" si="260"/>
        <v>881904.62</v>
      </c>
      <c r="BL539" s="3">
        <f t="shared" si="261"/>
        <v>42681</v>
      </c>
      <c r="BM539" s="6">
        <f>BM538+SUMIFS('Transactions (Dated)'!G:G,'Transactions (Dated)'!D:D,'Share Values'!AQ539)</f>
        <v>64381.639999999992</v>
      </c>
      <c r="BN539" s="6">
        <f ca="1">BN538+SUMIFS('Transactions (Dated)'!$F:$F,'Transactions (Dated)'!$D:$D,$BL539,'Transactions (Dated)'!$B:$B,BN$11,'Transactions (Dated)'!$C:$C,"Dividend (paid to cash)")*Y539</f>
        <v>0</v>
      </c>
      <c r="BO539" s="6">
        <f ca="1">BO538+SUMIFS('Transactions (Dated)'!$F:$F,'Transactions (Dated)'!$D:$D,$BL539,'Transactions (Dated)'!$B:$B,BO$11,'Transactions (Dated)'!$C:$C,"Dividend (paid to cash)")*Z539</f>
        <v>2421.875</v>
      </c>
      <c r="BP539" s="6">
        <f ca="1">BP538+SUMIFS('Transactions (Dated)'!$F:$F,'Transactions (Dated)'!$D:$D,$BL539,'Transactions (Dated)'!$B:$B,BP$11,'Transactions (Dated)'!$C:$C,"Dividend (paid to cash)")*AA539</f>
        <v>48055.257000000005</v>
      </c>
      <c r="BQ539" s="6">
        <f ca="1">BQ538+SUMIFS('Transactions (Dated)'!$F:$F,'Transactions (Dated)'!$D:$D,$BL539,'Transactions (Dated)'!$B:$B,BQ$11,'Transactions (Dated)'!$C:$C,"Dividend (paid to cash)")*AB539</f>
        <v>482.46000000000004</v>
      </c>
      <c r="BR539" s="6">
        <f ca="1">BR538+SUMIFS('Transactions (Dated)'!$F:$F,'Transactions (Dated)'!$D:$D,$BL539,'Transactions (Dated)'!$B:$B,BR$11,'Transactions (Dated)'!$C:$C,"Dividend (paid to cash)")*AC539</f>
        <v>0</v>
      </c>
      <c r="BS539" s="6">
        <f ca="1">BS538+SUMIFS('Transactions (Dated)'!$F:$F,'Transactions (Dated)'!$D:$D,$BL539,'Transactions (Dated)'!$B:$B,BS$11,'Transactions (Dated)'!$C:$C,"Dividend (paid to cash)")*AD539</f>
        <v>0</v>
      </c>
      <c r="BT539" s="6">
        <f ca="1">BT538+SUMIFS('Transactions (Dated)'!$F:$F,'Transactions (Dated)'!$D:$D,$BL539,'Transactions (Dated)'!$B:$B,BT$11,'Transactions (Dated)'!$C:$C,"Dividend (paid to cash)")*AE539</f>
        <v>2465</v>
      </c>
      <c r="BU539" s="6">
        <f ca="1">BU538+SUMIFS('Transactions (Dated)'!$F:$F,'Transactions (Dated)'!$D:$D,$BL539,'Transactions (Dated)'!$B:$B,BU$11,'Transactions (Dated)'!$C:$C,"Dividend (paid to cash)")*AF539</f>
        <v>0</v>
      </c>
      <c r="BV539" s="6">
        <f ca="1">BV538+SUMIFS('Transactions (Dated)'!$F:$F,'Transactions (Dated)'!$D:$D,$BL539,'Transactions (Dated)'!$B:$B,BV$11,'Transactions (Dated)'!$C:$C,"Dividend (paid to cash)")*AG539</f>
        <v>0</v>
      </c>
      <c r="BW539" s="6">
        <f ca="1">BW538+SUMIFS('Transactions (Dated)'!$F:$F,'Transactions (Dated)'!$D:$D,$BL539,'Transactions (Dated)'!$B:$B,BW$11,'Transactions (Dated)'!$C:$C,"Dividend (paid to cash)")*AH539</f>
        <v>0</v>
      </c>
      <c r="BX539" s="6">
        <f ca="1">BX538+SUMIFS('Transactions (Dated)'!$F:$F,'Transactions (Dated)'!$D:$D,$BL539,'Transactions (Dated)'!$B:$B,BX$11,'Transactions (Dated)'!$C:$C,"Dividend (paid to cash)")*AI539</f>
        <v>0</v>
      </c>
      <c r="BY539" s="6">
        <f ca="1">BY538+SUMIFS('Transactions (Dated)'!$F:$F,'Transactions (Dated)'!$D:$D,$BL539,'Transactions (Dated)'!$B:$B,BY$11,'Transactions (Dated)'!$C:$C,"Dividend (paid to cash)")*AJ539</f>
        <v>0</v>
      </c>
      <c r="BZ539" s="6">
        <f ca="1">BZ538+SUMIFS('Transactions (Dated)'!$F:$F,'Transactions (Dated)'!$D:$D,$BL539,'Transactions (Dated)'!$B:$B,BZ$11,'Transactions (Dated)'!$C:$C,"Dividend (paid to cash)")*AK539</f>
        <v>0</v>
      </c>
      <c r="CA539" s="6">
        <f ca="1">CA538+SUMIFS('Transactions (Dated)'!$F:$F,'Transactions (Dated)'!$D:$D,$BL539,'Transactions (Dated)'!$B:$B,CA$11,'Transactions (Dated)'!$C:$C,"Dividend (paid to cash)")*AL539</f>
        <v>0</v>
      </c>
      <c r="CB539" s="6">
        <v>0</v>
      </c>
      <c r="CC539" s="6">
        <v>0</v>
      </c>
      <c r="CF539" s="6">
        <f t="shared" ca="1" si="262"/>
        <v>117806.232</v>
      </c>
      <c r="CH539" s="3">
        <f t="shared" si="263"/>
        <v>42681</v>
      </c>
      <c r="CI539" s="4">
        <f t="shared" ca="1" si="264"/>
        <v>881904.62</v>
      </c>
      <c r="CJ539" s="4">
        <f t="shared" ca="1" si="265"/>
        <v>117806.232</v>
      </c>
      <c r="CL539" s="4">
        <f t="shared" ca="1" si="266"/>
        <v>999710.85199999996</v>
      </c>
    </row>
    <row r="540" spans="2:90" x14ac:dyDescent="0.15">
      <c r="B540" s="3">
        <f t="shared" si="239"/>
        <v>42682</v>
      </c>
      <c r="C540" s="2">
        <v>14656.8</v>
      </c>
      <c r="E540" s="70">
        <v>42682</v>
      </c>
      <c r="F540" s="69">
        <v>9.4600000000000009</v>
      </c>
      <c r="G540" s="69">
        <v>2.4300000000000002</v>
      </c>
      <c r="H540" s="69">
        <v>19.8</v>
      </c>
      <c r="I540" s="69">
        <v>37.35</v>
      </c>
      <c r="J540" s="69">
        <v>8.1300000000000008</v>
      </c>
      <c r="K540" s="69">
        <v>14.35</v>
      </c>
      <c r="L540" s="69">
        <v>15.17</v>
      </c>
      <c r="M540" s="69">
        <v>6.98</v>
      </c>
      <c r="N540" s="69">
        <v>9</v>
      </c>
      <c r="O540" s="69">
        <v>10.92</v>
      </c>
      <c r="P540" s="69">
        <v>18.75</v>
      </c>
      <c r="Q540" s="69">
        <v>1.29</v>
      </c>
      <c r="R540" s="69">
        <v>7.1</v>
      </c>
      <c r="S540" s="69">
        <v>43.1</v>
      </c>
      <c r="T540" s="69"/>
      <c r="U540">
        <v>43.1</v>
      </c>
      <c r="X540" s="3">
        <f t="shared" si="244"/>
        <v>42682</v>
      </c>
      <c r="Y540" s="40">
        <f ca="1">Y539+SUMIFS('Transactions (Dated)'!$E$2:$E$53,'Transactions (Dated)'!$D$2:$D$53,'Share Values'!$X540,'Transactions (Dated)'!$B$2:$B$53,'Share Values'!Y$11,'Transactions (Dated)'!$C$2:$C$53,"Buy")-SUMIFS('Transactions (Dated)'!$E$2:$E$53,'Transactions (Dated)'!$D$2:$D$53,'Share Values'!$X540,'Transactions (Dated)'!$B$2:$B$53,'Share Values'!Y$11,'Transactions (Dated)'!$C$2:$C$53,"Sell")</f>
        <v>4625</v>
      </c>
      <c r="Z540" s="40">
        <f ca="1">Z539+SUMIFS('Transactions (Dated)'!$E$2:$E$53,'Transactions (Dated)'!$D$2:$D$53,'Share Values'!$X540,'Transactions (Dated)'!$B$2:$B$53,'Share Values'!Z$11,'Transactions (Dated)'!$C$2:$C$53,"Buy")-SUMIFS('Transactions (Dated)'!$E$2:$E$53,'Transactions (Dated)'!$D$2:$D$53,'Share Values'!$X540,'Transactions (Dated)'!$B$2:$B$53,'Share Values'!Z$11,'Transactions (Dated)'!$C$2:$C$53,"Sell")</f>
        <v>9375</v>
      </c>
      <c r="AA540" s="40">
        <f ca="1">AA539+SUMIFS('Transactions (Dated)'!$E$2:$E$53,'Transactions (Dated)'!$D$2:$D$53,'Share Values'!$X540,'Transactions (Dated)'!$B$2:$B$53,'Share Values'!AA$11,'Transactions (Dated)'!$C$2:$C$53,"Buy")-SUMIFS('Transactions (Dated)'!$E$2:$E$53,'Transactions (Dated)'!$D$2:$D$53,'Share Values'!$X540,'Transactions (Dated)'!$B$2:$B$53,'Share Values'!AA$11,'Transactions (Dated)'!$C$2:$C$53,"Sell")</f>
        <v>26357</v>
      </c>
      <c r="AB540" s="40">
        <f ca="1">AB539+SUMIFS('Transactions (Dated)'!$E$2:$E$53,'Transactions (Dated)'!$D$2:$D$53,'Share Values'!$X540,'Transactions (Dated)'!$B$2:$B$53,'Share Values'!AB$11,'Transactions (Dated)'!$C$2:$C$53,"Buy")-SUMIFS('Transactions (Dated)'!$E$2:$E$53,'Transactions (Dated)'!$D$2:$D$53,'Share Values'!$X540,'Transactions (Dated)'!$B$2:$B$53,'Share Values'!AB$11,'Transactions (Dated)'!$C$2:$C$53,"Sell")</f>
        <v>1892</v>
      </c>
      <c r="AC540" s="40">
        <f ca="1">AC539+SUMIFS('Transactions (Dated)'!$E$2:$E$53,'Transactions (Dated)'!$D$2:$D$53,'Share Values'!$X540,'Transactions (Dated)'!$B$2:$B$53,'Share Values'!AC$11,'Transactions (Dated)'!$C$2:$C$53,"Buy")-SUMIFS('Transactions (Dated)'!$E$2:$E$53,'Transactions (Dated)'!$D$2:$D$53,'Share Values'!$X540,'Transactions (Dated)'!$B$2:$B$53,'Share Values'!AC$11,'Transactions (Dated)'!$C$2:$C$53,"Sell")</f>
        <v>2348</v>
      </c>
      <c r="AD540" s="40">
        <f ca="1">AD539+SUMIFS('Transactions (Dated)'!$E$2:$E$53,'Transactions (Dated)'!$D$2:$D$53,'Share Values'!$X540,'Transactions (Dated)'!$B$2:$B$53,'Share Values'!AD$11,'Transactions (Dated)'!$C$2:$C$53,"Buy")-SUMIFS('Transactions (Dated)'!$E$2:$E$53,'Transactions (Dated)'!$D$2:$D$53,'Share Values'!$X540,'Transactions (Dated)'!$B$2:$B$53,'Share Values'!AD$11,'Transactions (Dated)'!$C$2:$C$53,"Sell")</f>
        <v>0</v>
      </c>
      <c r="AE540" s="40">
        <f ca="1">AE539+SUMIFS('Transactions (Dated)'!$E$2:$E$53,'Transactions (Dated)'!$D$2:$D$53,'Share Values'!$X540,'Transactions (Dated)'!$B$2:$B$53,'Share Values'!AE$11,'Transactions (Dated)'!$C$2:$C$53,"Buy")-SUMIFS('Transactions (Dated)'!$E$2:$E$53,'Transactions (Dated)'!$D$2:$D$53,'Share Values'!$X540,'Transactions (Dated)'!$B$2:$B$53,'Share Values'!AE$11,'Transactions (Dated)'!$C$2:$C$53,"Sell")</f>
        <v>2900</v>
      </c>
      <c r="AF540" s="40">
        <f ca="1">AF539+SUMIFS('Transactions (Dated)'!$E$2:$E$53,'Transactions (Dated)'!$D$2:$D$53,'Share Values'!$X540,'Transactions (Dated)'!$B$2:$B$53,'Share Values'!AF$11,'Transactions (Dated)'!$C$2:$C$53,"Buy")-SUMIFS('Transactions (Dated)'!$E$2:$E$53,'Transactions (Dated)'!$D$2:$D$53,'Share Values'!$X540,'Transactions (Dated)'!$B$2:$B$53,'Share Values'!AF$11,'Transactions (Dated)'!$C$2:$C$53,"Sell")</f>
        <v>14201</v>
      </c>
      <c r="AG540" s="40">
        <f ca="1">AG539+SUMIFS('Transactions (Dated)'!$E$2:$E$53,'Transactions (Dated)'!$D$2:$D$53,'Share Values'!$X540,'Transactions (Dated)'!$B$2:$B$53,'Share Values'!AG$11,'Transactions (Dated)'!$C$2:$C$53,"Buy")-SUMIFS('Transactions (Dated)'!$E$2:$E$53,'Transactions (Dated)'!$D$2:$D$53,'Share Values'!$X540,'Transactions (Dated)'!$B$2:$B$53,'Share Values'!AG$11,'Transactions (Dated)'!$C$2:$C$53,"Sell")</f>
        <v>6835</v>
      </c>
      <c r="AH540" s="40">
        <f ca="1">AH539+SUMIFS('Transactions (Dated)'!$E$2:$E$53,'Transactions (Dated)'!$D$2:$D$53,'Share Values'!$X540,'Transactions (Dated)'!$B$2:$B$53,'Share Values'!AH$11,'Transactions (Dated)'!$C$2:$C$53,"Buy")-SUMIFS('Transactions (Dated)'!$E$2:$E$53,'Transactions (Dated)'!$D$2:$D$53,'Share Values'!$X540,'Transactions (Dated)'!$B$2:$B$53,'Share Values'!AH$11,'Transactions (Dated)'!$C$2:$C$53,"Sell")</f>
        <v>0</v>
      </c>
      <c r="AI540" s="40">
        <f ca="1">AI539+SUMIFS('Transactions (Dated)'!$E$2:$E$53,'Transactions (Dated)'!$D$2:$D$53,'Share Values'!$X540,'Transactions (Dated)'!$B$2:$B$53,'Share Values'!AI$11,'Transactions (Dated)'!$C$2:$C$53,"Buy")-SUMIFS('Transactions (Dated)'!$E$2:$E$53,'Transactions (Dated)'!$D$2:$D$53,'Share Values'!$X540,'Transactions (Dated)'!$B$2:$B$53,'Share Values'!AI$11,'Transactions (Dated)'!$C$2:$C$53,"Sell")</f>
        <v>0</v>
      </c>
      <c r="AJ540" s="40">
        <f ca="1">AJ539+SUMIFS('Transactions (Dated)'!$E$2:$E$53,'Transactions (Dated)'!$D$2:$D$53,'Share Values'!$X540,'Transactions (Dated)'!$B$2:$B$53,'Share Values'!AJ$11,'Transactions (Dated)'!$C$2:$C$53,"Buy")-SUMIFS('Transactions (Dated)'!$E$2:$E$53,'Transactions (Dated)'!$D$2:$D$53,'Share Values'!$X540,'Transactions (Dated)'!$B$2:$B$53,'Share Values'!AJ$11,'Transactions (Dated)'!$C$2:$C$53,"Sell")</f>
        <v>0</v>
      </c>
      <c r="AK540" s="40">
        <f ca="1">AK539+SUMIFS('Transactions (Dated)'!$E$2:$E$53,'Transactions (Dated)'!$D$2:$D$53,'Share Values'!$X540,'Transactions (Dated)'!$B$2:$B$53,'Share Values'!AK$11,'Transactions (Dated)'!$C$2:$C$53,"Buy")-SUMIFS('Transactions (Dated)'!$E$2:$E$53,'Transactions (Dated)'!$D$2:$D$53,'Share Values'!$X540,'Transactions (Dated)'!$B$2:$B$53,'Share Values'!AK$11,'Transactions (Dated)'!$C$2:$C$53,"Sell")</f>
        <v>0</v>
      </c>
      <c r="AL540" s="40">
        <f ca="1">AL539+SUMIFS('Transactions (Dated)'!$E$2:$E$53,'Transactions (Dated)'!$D$2:$D$53,'Share Values'!$X540,'Transactions (Dated)'!$B$2:$B$53,'Share Values'!AL$11,'Transactions (Dated)'!$C$2:$C$53,"Buy")-SUMIFS('Transactions (Dated)'!$E$2:$E$53,'Transactions (Dated)'!$D$2:$D$53,'Share Values'!$X540,'Transactions (Dated)'!$B$2:$B$53,'Share Values'!AL$11,'Transactions (Dated)'!$C$2:$C$53,"Sell")</f>
        <v>0</v>
      </c>
      <c r="AM540" s="40">
        <f ca="1">AM539+SUMIFS('Transactions (Dated)'!$E$2:$E$53,'Transactions (Dated)'!$D$2:$D$53,'Share Values'!$X540,'Transactions (Dated)'!$B$2:$B$53,'Share Values'!AM$11,'Transactions (Dated)'!$C$2:$C$53,"Buy")-SUMIFS('Transactions (Dated)'!$E$2:$E$53,'Transactions (Dated)'!$D$2:$D$53,'Share Values'!$X540,'Transactions (Dated)'!$B$2:$B$53,'Share Values'!AM$11,'Transactions (Dated)'!$C$2:$C$53,"Sell")</f>
        <v>0</v>
      </c>
      <c r="AN540" s="40">
        <f ca="1">AN539+SUMIFS('Transactions (Dated)'!$E$2:$E$53,'Transactions (Dated)'!$D$2:$D$53,'Share Values'!$X540,'Transactions (Dated)'!$B$2:$B$53,'Share Values'!AN$11,'Transactions (Dated)'!$C$2:$C$53,"Buy")-SUMIFS('Transactions (Dated)'!$E$2:$E$53,'Transactions (Dated)'!$D$2:$D$53,'Share Values'!$X540,'Transactions (Dated)'!$B$2:$B$53,'Share Values'!AN$11,'Transactions (Dated)'!$C$2:$C$53,"Sell")</f>
        <v>0</v>
      </c>
      <c r="AQ540" s="3">
        <f t="shared" si="245"/>
        <v>42682</v>
      </c>
      <c r="AR540" s="6">
        <f t="shared" ca="1" si="246"/>
        <v>43752.500000000007</v>
      </c>
      <c r="AS540" s="6">
        <f t="shared" ca="1" si="247"/>
        <v>22781.25</v>
      </c>
      <c r="AT540" s="6">
        <f t="shared" ca="1" si="248"/>
        <v>521868.60000000003</v>
      </c>
      <c r="AU540" s="6">
        <f t="shared" ca="1" si="249"/>
        <v>70666.2</v>
      </c>
      <c r="AV540" s="6">
        <f t="shared" ca="1" si="250"/>
        <v>19089.240000000002</v>
      </c>
      <c r="AW540" s="6">
        <f t="shared" ca="1" si="251"/>
        <v>0</v>
      </c>
      <c r="AX540" s="6">
        <f t="shared" ca="1" si="252"/>
        <v>43993</v>
      </c>
      <c r="AY540" s="6">
        <f t="shared" ca="1" si="253"/>
        <v>99122.98000000001</v>
      </c>
      <c r="AZ540" s="6">
        <f t="shared" ca="1" si="254"/>
        <v>61515</v>
      </c>
      <c r="BA540" s="6">
        <f t="shared" ca="1" si="255"/>
        <v>0</v>
      </c>
      <c r="BB540" s="6">
        <f t="shared" ca="1" si="256"/>
        <v>0</v>
      </c>
      <c r="BC540" s="6">
        <f t="shared" ca="1" si="257"/>
        <v>0</v>
      </c>
      <c r="BD540" s="6">
        <f t="shared" ca="1" si="258"/>
        <v>0</v>
      </c>
      <c r="BE540" s="6">
        <f t="shared" ca="1" si="259"/>
        <v>0</v>
      </c>
      <c r="BF540" s="6">
        <f t="shared" ca="1" si="240"/>
        <v>0</v>
      </c>
      <c r="BG540" s="6">
        <f t="shared" ca="1" si="241"/>
        <v>0</v>
      </c>
      <c r="BH540" s="6"/>
      <c r="BJ540" s="4">
        <f t="shared" ca="1" si="260"/>
        <v>882788.77</v>
      </c>
      <c r="BL540" s="3">
        <f t="shared" si="261"/>
        <v>42682</v>
      </c>
      <c r="BM540" s="6">
        <f>BM539+SUMIFS('Transactions (Dated)'!G:G,'Transactions (Dated)'!D:D,'Share Values'!AQ540)</f>
        <v>64381.639999999992</v>
      </c>
      <c r="BN540" s="6">
        <f ca="1">BN539+SUMIFS('Transactions (Dated)'!$F:$F,'Transactions (Dated)'!$D:$D,$BL540,'Transactions (Dated)'!$B:$B,BN$11,'Transactions (Dated)'!$C:$C,"Dividend (paid to cash)")*Y540</f>
        <v>0</v>
      </c>
      <c r="BO540" s="6">
        <f ca="1">BO539+SUMIFS('Transactions (Dated)'!$F:$F,'Transactions (Dated)'!$D:$D,$BL540,'Transactions (Dated)'!$B:$B,BO$11,'Transactions (Dated)'!$C:$C,"Dividend (paid to cash)")*Z540</f>
        <v>2421.875</v>
      </c>
      <c r="BP540" s="6">
        <f ca="1">BP539+SUMIFS('Transactions (Dated)'!$F:$F,'Transactions (Dated)'!$D:$D,$BL540,'Transactions (Dated)'!$B:$B,BP$11,'Transactions (Dated)'!$C:$C,"Dividend (paid to cash)")*AA540</f>
        <v>48055.257000000005</v>
      </c>
      <c r="BQ540" s="6">
        <f ca="1">BQ539+SUMIFS('Transactions (Dated)'!$F:$F,'Transactions (Dated)'!$D:$D,$BL540,'Transactions (Dated)'!$B:$B,BQ$11,'Transactions (Dated)'!$C:$C,"Dividend (paid to cash)")*AB540</f>
        <v>482.46000000000004</v>
      </c>
      <c r="BR540" s="6">
        <f ca="1">BR539+SUMIFS('Transactions (Dated)'!$F:$F,'Transactions (Dated)'!$D:$D,$BL540,'Transactions (Dated)'!$B:$B,BR$11,'Transactions (Dated)'!$C:$C,"Dividend (paid to cash)")*AC540</f>
        <v>0</v>
      </c>
      <c r="BS540" s="6">
        <f ca="1">BS539+SUMIFS('Transactions (Dated)'!$F:$F,'Transactions (Dated)'!$D:$D,$BL540,'Transactions (Dated)'!$B:$B,BS$11,'Transactions (Dated)'!$C:$C,"Dividend (paid to cash)")*AD540</f>
        <v>0</v>
      </c>
      <c r="BT540" s="6">
        <f ca="1">BT539+SUMIFS('Transactions (Dated)'!$F:$F,'Transactions (Dated)'!$D:$D,$BL540,'Transactions (Dated)'!$B:$B,BT$11,'Transactions (Dated)'!$C:$C,"Dividend (paid to cash)")*AE540</f>
        <v>2465</v>
      </c>
      <c r="BU540" s="6">
        <f ca="1">BU539+SUMIFS('Transactions (Dated)'!$F:$F,'Transactions (Dated)'!$D:$D,$BL540,'Transactions (Dated)'!$B:$B,BU$11,'Transactions (Dated)'!$C:$C,"Dividend (paid to cash)")*AF540</f>
        <v>0</v>
      </c>
      <c r="BV540" s="6">
        <f ca="1">BV539+SUMIFS('Transactions (Dated)'!$F:$F,'Transactions (Dated)'!$D:$D,$BL540,'Transactions (Dated)'!$B:$B,BV$11,'Transactions (Dated)'!$C:$C,"Dividend (paid to cash)")*AG540</f>
        <v>0</v>
      </c>
      <c r="BW540" s="6">
        <f ca="1">BW539+SUMIFS('Transactions (Dated)'!$F:$F,'Transactions (Dated)'!$D:$D,$BL540,'Transactions (Dated)'!$B:$B,BW$11,'Transactions (Dated)'!$C:$C,"Dividend (paid to cash)")*AH540</f>
        <v>0</v>
      </c>
      <c r="BX540" s="6">
        <f ca="1">BX539+SUMIFS('Transactions (Dated)'!$F:$F,'Transactions (Dated)'!$D:$D,$BL540,'Transactions (Dated)'!$B:$B,BX$11,'Transactions (Dated)'!$C:$C,"Dividend (paid to cash)")*AI540</f>
        <v>0</v>
      </c>
      <c r="BY540" s="6">
        <f ca="1">BY539+SUMIFS('Transactions (Dated)'!$F:$F,'Transactions (Dated)'!$D:$D,$BL540,'Transactions (Dated)'!$B:$B,BY$11,'Transactions (Dated)'!$C:$C,"Dividend (paid to cash)")*AJ540</f>
        <v>0</v>
      </c>
      <c r="BZ540" s="6">
        <f ca="1">BZ539+SUMIFS('Transactions (Dated)'!$F:$F,'Transactions (Dated)'!$D:$D,$BL540,'Transactions (Dated)'!$B:$B,BZ$11,'Transactions (Dated)'!$C:$C,"Dividend (paid to cash)")*AK540</f>
        <v>0</v>
      </c>
      <c r="CA540" s="6">
        <f ca="1">CA539+SUMIFS('Transactions (Dated)'!$F:$F,'Transactions (Dated)'!$D:$D,$BL540,'Transactions (Dated)'!$B:$B,CA$11,'Transactions (Dated)'!$C:$C,"Dividend (paid to cash)")*AL540</f>
        <v>0</v>
      </c>
      <c r="CB540" s="6">
        <v>0</v>
      </c>
      <c r="CC540" s="6">
        <v>0</v>
      </c>
      <c r="CF540" s="6">
        <f t="shared" ca="1" si="262"/>
        <v>117806.232</v>
      </c>
      <c r="CH540" s="3">
        <f t="shared" si="263"/>
        <v>42682</v>
      </c>
      <c r="CI540" s="4">
        <f t="shared" ca="1" si="264"/>
        <v>882788.77</v>
      </c>
      <c r="CJ540" s="4">
        <f t="shared" ca="1" si="265"/>
        <v>117806.232</v>
      </c>
      <c r="CL540" s="4">
        <f t="shared" ca="1" si="266"/>
        <v>1000595.002</v>
      </c>
    </row>
    <row r="541" spans="2:90" x14ac:dyDescent="0.15">
      <c r="B541" s="3">
        <f t="shared" si="239"/>
        <v>42683</v>
      </c>
      <c r="C541" s="2">
        <v>14759.9</v>
      </c>
      <c r="E541" s="70">
        <v>42683</v>
      </c>
      <c r="F541" s="69">
        <v>9.5399999999999991</v>
      </c>
      <c r="G541" s="69">
        <v>2.44</v>
      </c>
      <c r="H541" s="69">
        <v>19.940000000000001</v>
      </c>
      <c r="I541" s="69">
        <v>37.47</v>
      </c>
      <c r="J541" s="69">
        <v>8.19</v>
      </c>
      <c r="K541" s="69">
        <v>14.02</v>
      </c>
      <c r="L541" s="69">
        <v>15.05</v>
      </c>
      <c r="M541" s="69">
        <v>7</v>
      </c>
      <c r="N541" s="69">
        <v>8.59</v>
      </c>
      <c r="O541" s="69">
        <v>10.9</v>
      </c>
      <c r="P541" s="69">
        <v>20.309999999999999</v>
      </c>
      <c r="Q541" s="69">
        <v>1.28</v>
      </c>
      <c r="R541" s="69">
        <v>7.4</v>
      </c>
      <c r="S541" s="69">
        <v>42.56</v>
      </c>
      <c r="T541" s="69"/>
      <c r="U541">
        <v>42.56</v>
      </c>
      <c r="X541" s="3">
        <f t="shared" si="244"/>
        <v>42683</v>
      </c>
      <c r="Y541" s="40">
        <f ca="1">Y540+SUMIFS('Transactions (Dated)'!$E$2:$E$53,'Transactions (Dated)'!$D$2:$D$53,'Share Values'!$X541,'Transactions (Dated)'!$B$2:$B$53,'Share Values'!Y$11,'Transactions (Dated)'!$C$2:$C$53,"Buy")-SUMIFS('Transactions (Dated)'!$E$2:$E$53,'Transactions (Dated)'!$D$2:$D$53,'Share Values'!$X541,'Transactions (Dated)'!$B$2:$B$53,'Share Values'!Y$11,'Transactions (Dated)'!$C$2:$C$53,"Sell")</f>
        <v>4625</v>
      </c>
      <c r="Z541" s="40">
        <f ca="1">Z540+SUMIFS('Transactions (Dated)'!$E$2:$E$53,'Transactions (Dated)'!$D$2:$D$53,'Share Values'!$X541,'Transactions (Dated)'!$B$2:$B$53,'Share Values'!Z$11,'Transactions (Dated)'!$C$2:$C$53,"Buy")-SUMIFS('Transactions (Dated)'!$E$2:$E$53,'Transactions (Dated)'!$D$2:$D$53,'Share Values'!$X541,'Transactions (Dated)'!$B$2:$B$53,'Share Values'!Z$11,'Transactions (Dated)'!$C$2:$C$53,"Sell")</f>
        <v>9375</v>
      </c>
      <c r="AA541" s="40">
        <f ca="1">AA540+SUMIFS('Transactions (Dated)'!$E$2:$E$53,'Transactions (Dated)'!$D$2:$D$53,'Share Values'!$X541,'Transactions (Dated)'!$B$2:$B$53,'Share Values'!AA$11,'Transactions (Dated)'!$C$2:$C$53,"Buy")-SUMIFS('Transactions (Dated)'!$E$2:$E$53,'Transactions (Dated)'!$D$2:$D$53,'Share Values'!$X541,'Transactions (Dated)'!$B$2:$B$53,'Share Values'!AA$11,'Transactions (Dated)'!$C$2:$C$53,"Sell")</f>
        <v>26357</v>
      </c>
      <c r="AB541" s="40">
        <f ca="1">AB540+SUMIFS('Transactions (Dated)'!$E$2:$E$53,'Transactions (Dated)'!$D$2:$D$53,'Share Values'!$X541,'Transactions (Dated)'!$B$2:$B$53,'Share Values'!AB$11,'Transactions (Dated)'!$C$2:$C$53,"Buy")-SUMIFS('Transactions (Dated)'!$E$2:$E$53,'Transactions (Dated)'!$D$2:$D$53,'Share Values'!$X541,'Transactions (Dated)'!$B$2:$B$53,'Share Values'!AB$11,'Transactions (Dated)'!$C$2:$C$53,"Sell")</f>
        <v>1892</v>
      </c>
      <c r="AC541" s="40">
        <f ca="1">AC540+SUMIFS('Transactions (Dated)'!$E$2:$E$53,'Transactions (Dated)'!$D$2:$D$53,'Share Values'!$X541,'Transactions (Dated)'!$B$2:$B$53,'Share Values'!AC$11,'Transactions (Dated)'!$C$2:$C$53,"Buy")-SUMIFS('Transactions (Dated)'!$E$2:$E$53,'Transactions (Dated)'!$D$2:$D$53,'Share Values'!$X541,'Transactions (Dated)'!$B$2:$B$53,'Share Values'!AC$11,'Transactions (Dated)'!$C$2:$C$53,"Sell")</f>
        <v>2348</v>
      </c>
      <c r="AD541" s="40">
        <f ca="1">AD540+SUMIFS('Transactions (Dated)'!$E$2:$E$53,'Transactions (Dated)'!$D$2:$D$53,'Share Values'!$X541,'Transactions (Dated)'!$B$2:$B$53,'Share Values'!AD$11,'Transactions (Dated)'!$C$2:$C$53,"Buy")-SUMIFS('Transactions (Dated)'!$E$2:$E$53,'Transactions (Dated)'!$D$2:$D$53,'Share Values'!$X541,'Transactions (Dated)'!$B$2:$B$53,'Share Values'!AD$11,'Transactions (Dated)'!$C$2:$C$53,"Sell")</f>
        <v>0</v>
      </c>
      <c r="AE541" s="40">
        <f ca="1">AE540+SUMIFS('Transactions (Dated)'!$E$2:$E$53,'Transactions (Dated)'!$D$2:$D$53,'Share Values'!$X541,'Transactions (Dated)'!$B$2:$B$53,'Share Values'!AE$11,'Transactions (Dated)'!$C$2:$C$53,"Buy")-SUMIFS('Transactions (Dated)'!$E$2:$E$53,'Transactions (Dated)'!$D$2:$D$53,'Share Values'!$X541,'Transactions (Dated)'!$B$2:$B$53,'Share Values'!AE$11,'Transactions (Dated)'!$C$2:$C$53,"Sell")</f>
        <v>2900</v>
      </c>
      <c r="AF541" s="40">
        <f ca="1">AF540+SUMIFS('Transactions (Dated)'!$E$2:$E$53,'Transactions (Dated)'!$D$2:$D$53,'Share Values'!$X541,'Transactions (Dated)'!$B$2:$B$53,'Share Values'!AF$11,'Transactions (Dated)'!$C$2:$C$53,"Buy")-SUMIFS('Transactions (Dated)'!$E$2:$E$53,'Transactions (Dated)'!$D$2:$D$53,'Share Values'!$X541,'Transactions (Dated)'!$B$2:$B$53,'Share Values'!AF$11,'Transactions (Dated)'!$C$2:$C$53,"Sell")</f>
        <v>14201</v>
      </c>
      <c r="AG541" s="40">
        <f ca="1">AG540+SUMIFS('Transactions (Dated)'!$E$2:$E$53,'Transactions (Dated)'!$D$2:$D$53,'Share Values'!$X541,'Transactions (Dated)'!$B$2:$B$53,'Share Values'!AG$11,'Transactions (Dated)'!$C$2:$C$53,"Buy")-SUMIFS('Transactions (Dated)'!$E$2:$E$53,'Transactions (Dated)'!$D$2:$D$53,'Share Values'!$X541,'Transactions (Dated)'!$B$2:$B$53,'Share Values'!AG$11,'Transactions (Dated)'!$C$2:$C$53,"Sell")</f>
        <v>6835</v>
      </c>
      <c r="AH541" s="40">
        <f ca="1">AH540+SUMIFS('Transactions (Dated)'!$E$2:$E$53,'Transactions (Dated)'!$D$2:$D$53,'Share Values'!$X541,'Transactions (Dated)'!$B$2:$B$53,'Share Values'!AH$11,'Transactions (Dated)'!$C$2:$C$53,"Buy")-SUMIFS('Transactions (Dated)'!$E$2:$E$53,'Transactions (Dated)'!$D$2:$D$53,'Share Values'!$X541,'Transactions (Dated)'!$B$2:$B$53,'Share Values'!AH$11,'Transactions (Dated)'!$C$2:$C$53,"Sell")</f>
        <v>0</v>
      </c>
      <c r="AI541" s="40">
        <f ca="1">AI540+SUMIFS('Transactions (Dated)'!$E$2:$E$53,'Transactions (Dated)'!$D$2:$D$53,'Share Values'!$X541,'Transactions (Dated)'!$B$2:$B$53,'Share Values'!AI$11,'Transactions (Dated)'!$C$2:$C$53,"Buy")-SUMIFS('Transactions (Dated)'!$E$2:$E$53,'Transactions (Dated)'!$D$2:$D$53,'Share Values'!$X541,'Transactions (Dated)'!$B$2:$B$53,'Share Values'!AI$11,'Transactions (Dated)'!$C$2:$C$53,"Sell")</f>
        <v>0</v>
      </c>
      <c r="AJ541" s="40">
        <f ca="1">AJ540+SUMIFS('Transactions (Dated)'!$E$2:$E$53,'Transactions (Dated)'!$D$2:$D$53,'Share Values'!$X541,'Transactions (Dated)'!$B$2:$B$53,'Share Values'!AJ$11,'Transactions (Dated)'!$C$2:$C$53,"Buy")-SUMIFS('Transactions (Dated)'!$E$2:$E$53,'Transactions (Dated)'!$D$2:$D$53,'Share Values'!$X541,'Transactions (Dated)'!$B$2:$B$53,'Share Values'!AJ$11,'Transactions (Dated)'!$C$2:$C$53,"Sell")</f>
        <v>0</v>
      </c>
      <c r="AK541" s="40">
        <f ca="1">AK540+SUMIFS('Transactions (Dated)'!$E$2:$E$53,'Transactions (Dated)'!$D$2:$D$53,'Share Values'!$X541,'Transactions (Dated)'!$B$2:$B$53,'Share Values'!AK$11,'Transactions (Dated)'!$C$2:$C$53,"Buy")-SUMIFS('Transactions (Dated)'!$E$2:$E$53,'Transactions (Dated)'!$D$2:$D$53,'Share Values'!$X541,'Transactions (Dated)'!$B$2:$B$53,'Share Values'!AK$11,'Transactions (Dated)'!$C$2:$C$53,"Sell")</f>
        <v>0</v>
      </c>
      <c r="AL541" s="40">
        <f ca="1">AL540+SUMIFS('Transactions (Dated)'!$E$2:$E$53,'Transactions (Dated)'!$D$2:$D$53,'Share Values'!$X541,'Transactions (Dated)'!$B$2:$B$53,'Share Values'!AL$11,'Transactions (Dated)'!$C$2:$C$53,"Buy")-SUMIFS('Transactions (Dated)'!$E$2:$E$53,'Transactions (Dated)'!$D$2:$D$53,'Share Values'!$X541,'Transactions (Dated)'!$B$2:$B$53,'Share Values'!AL$11,'Transactions (Dated)'!$C$2:$C$53,"Sell")</f>
        <v>0</v>
      </c>
      <c r="AM541" s="40">
        <f ca="1">AM540+SUMIFS('Transactions (Dated)'!$E$2:$E$53,'Transactions (Dated)'!$D$2:$D$53,'Share Values'!$X541,'Transactions (Dated)'!$B$2:$B$53,'Share Values'!AM$11,'Transactions (Dated)'!$C$2:$C$53,"Buy")-SUMIFS('Transactions (Dated)'!$E$2:$E$53,'Transactions (Dated)'!$D$2:$D$53,'Share Values'!$X541,'Transactions (Dated)'!$B$2:$B$53,'Share Values'!AM$11,'Transactions (Dated)'!$C$2:$C$53,"Sell")</f>
        <v>0</v>
      </c>
      <c r="AN541" s="40">
        <f ca="1">AN540+SUMIFS('Transactions (Dated)'!$E$2:$E$53,'Transactions (Dated)'!$D$2:$D$53,'Share Values'!$X541,'Transactions (Dated)'!$B$2:$B$53,'Share Values'!AN$11,'Transactions (Dated)'!$C$2:$C$53,"Buy")-SUMIFS('Transactions (Dated)'!$E$2:$E$53,'Transactions (Dated)'!$D$2:$D$53,'Share Values'!$X541,'Transactions (Dated)'!$B$2:$B$53,'Share Values'!AN$11,'Transactions (Dated)'!$C$2:$C$53,"Sell")</f>
        <v>0</v>
      </c>
      <c r="AQ541" s="3">
        <f t="shared" si="245"/>
        <v>42683</v>
      </c>
      <c r="AR541" s="6">
        <f t="shared" ca="1" si="246"/>
        <v>44122.499999999993</v>
      </c>
      <c r="AS541" s="6">
        <f t="shared" ca="1" si="247"/>
        <v>22875</v>
      </c>
      <c r="AT541" s="6">
        <f t="shared" ca="1" si="248"/>
        <v>525558.58000000007</v>
      </c>
      <c r="AU541" s="6">
        <f t="shared" ca="1" si="249"/>
        <v>70893.239999999991</v>
      </c>
      <c r="AV541" s="6">
        <f t="shared" ca="1" si="250"/>
        <v>19230.12</v>
      </c>
      <c r="AW541" s="6">
        <f t="shared" ca="1" si="251"/>
        <v>0</v>
      </c>
      <c r="AX541" s="6">
        <f t="shared" ca="1" si="252"/>
        <v>43645</v>
      </c>
      <c r="AY541" s="6">
        <f t="shared" ca="1" si="253"/>
        <v>99407</v>
      </c>
      <c r="AZ541" s="6">
        <f t="shared" ca="1" si="254"/>
        <v>58712.65</v>
      </c>
      <c r="BA541" s="6">
        <f t="shared" ca="1" si="255"/>
        <v>0</v>
      </c>
      <c r="BB541" s="6">
        <f t="shared" ca="1" si="256"/>
        <v>0</v>
      </c>
      <c r="BC541" s="6">
        <f t="shared" ca="1" si="257"/>
        <v>0</v>
      </c>
      <c r="BD541" s="6">
        <f t="shared" ca="1" si="258"/>
        <v>0</v>
      </c>
      <c r="BE541" s="6">
        <f t="shared" ca="1" si="259"/>
        <v>0</v>
      </c>
      <c r="BF541" s="6">
        <f t="shared" ca="1" si="240"/>
        <v>0</v>
      </c>
      <c r="BG541" s="6">
        <f t="shared" ca="1" si="241"/>
        <v>0</v>
      </c>
      <c r="BH541" s="6"/>
      <c r="BJ541" s="4">
        <f t="shared" ca="1" si="260"/>
        <v>884444.09000000008</v>
      </c>
      <c r="BL541" s="3">
        <f t="shared" si="261"/>
        <v>42683</v>
      </c>
      <c r="BM541" s="6">
        <f>BM540+SUMIFS('Transactions (Dated)'!G:G,'Transactions (Dated)'!D:D,'Share Values'!AQ541)</f>
        <v>64381.639999999992</v>
      </c>
      <c r="BN541" s="6">
        <f ca="1">BN540+SUMIFS('Transactions (Dated)'!$F:$F,'Transactions (Dated)'!$D:$D,$BL541,'Transactions (Dated)'!$B:$B,BN$11,'Transactions (Dated)'!$C:$C,"Dividend (paid to cash)")*Y541</f>
        <v>0</v>
      </c>
      <c r="BO541" s="6">
        <f ca="1">BO540+SUMIFS('Transactions (Dated)'!$F:$F,'Transactions (Dated)'!$D:$D,$BL541,'Transactions (Dated)'!$B:$B,BO$11,'Transactions (Dated)'!$C:$C,"Dividend (paid to cash)")*Z541</f>
        <v>2421.875</v>
      </c>
      <c r="BP541" s="6">
        <f ca="1">BP540+SUMIFS('Transactions (Dated)'!$F:$F,'Transactions (Dated)'!$D:$D,$BL541,'Transactions (Dated)'!$B:$B,BP$11,'Transactions (Dated)'!$C:$C,"Dividend (paid to cash)")*AA541</f>
        <v>48055.257000000005</v>
      </c>
      <c r="BQ541" s="6">
        <f ca="1">BQ540+SUMIFS('Transactions (Dated)'!$F:$F,'Transactions (Dated)'!$D:$D,$BL541,'Transactions (Dated)'!$B:$B,BQ$11,'Transactions (Dated)'!$C:$C,"Dividend (paid to cash)")*AB541</f>
        <v>482.46000000000004</v>
      </c>
      <c r="BR541" s="6">
        <f ca="1">BR540+SUMIFS('Transactions (Dated)'!$F:$F,'Transactions (Dated)'!$D:$D,$BL541,'Transactions (Dated)'!$B:$B,BR$11,'Transactions (Dated)'!$C:$C,"Dividend (paid to cash)")*AC541</f>
        <v>0</v>
      </c>
      <c r="BS541" s="6">
        <f ca="1">BS540+SUMIFS('Transactions (Dated)'!$F:$F,'Transactions (Dated)'!$D:$D,$BL541,'Transactions (Dated)'!$B:$B,BS$11,'Transactions (Dated)'!$C:$C,"Dividend (paid to cash)")*AD541</f>
        <v>0</v>
      </c>
      <c r="BT541" s="6">
        <f ca="1">BT540+SUMIFS('Transactions (Dated)'!$F:$F,'Transactions (Dated)'!$D:$D,$BL541,'Transactions (Dated)'!$B:$B,BT$11,'Transactions (Dated)'!$C:$C,"Dividend (paid to cash)")*AE541</f>
        <v>2465</v>
      </c>
      <c r="BU541" s="6">
        <f ca="1">BU540+SUMIFS('Transactions (Dated)'!$F:$F,'Transactions (Dated)'!$D:$D,$BL541,'Transactions (Dated)'!$B:$B,BU$11,'Transactions (Dated)'!$C:$C,"Dividend (paid to cash)")*AF541</f>
        <v>0</v>
      </c>
      <c r="BV541" s="6">
        <f ca="1">BV540+SUMIFS('Transactions (Dated)'!$F:$F,'Transactions (Dated)'!$D:$D,$BL541,'Transactions (Dated)'!$B:$B,BV$11,'Transactions (Dated)'!$C:$C,"Dividend (paid to cash)")*AG541</f>
        <v>0</v>
      </c>
      <c r="BW541" s="6">
        <f ca="1">BW540+SUMIFS('Transactions (Dated)'!$F:$F,'Transactions (Dated)'!$D:$D,$BL541,'Transactions (Dated)'!$B:$B,BW$11,'Transactions (Dated)'!$C:$C,"Dividend (paid to cash)")*AH541</f>
        <v>0</v>
      </c>
      <c r="BX541" s="6">
        <f ca="1">BX540+SUMIFS('Transactions (Dated)'!$F:$F,'Transactions (Dated)'!$D:$D,$BL541,'Transactions (Dated)'!$B:$B,BX$11,'Transactions (Dated)'!$C:$C,"Dividend (paid to cash)")*AI541</f>
        <v>0</v>
      </c>
      <c r="BY541" s="6">
        <f ca="1">BY540+SUMIFS('Transactions (Dated)'!$F:$F,'Transactions (Dated)'!$D:$D,$BL541,'Transactions (Dated)'!$B:$B,BY$11,'Transactions (Dated)'!$C:$C,"Dividend (paid to cash)")*AJ541</f>
        <v>0</v>
      </c>
      <c r="BZ541" s="6">
        <f ca="1">BZ540+SUMIFS('Transactions (Dated)'!$F:$F,'Transactions (Dated)'!$D:$D,$BL541,'Transactions (Dated)'!$B:$B,BZ$11,'Transactions (Dated)'!$C:$C,"Dividend (paid to cash)")*AK541</f>
        <v>0</v>
      </c>
      <c r="CA541" s="6">
        <f ca="1">CA540+SUMIFS('Transactions (Dated)'!$F:$F,'Transactions (Dated)'!$D:$D,$BL541,'Transactions (Dated)'!$B:$B,CA$11,'Transactions (Dated)'!$C:$C,"Dividend (paid to cash)")*AL541</f>
        <v>0</v>
      </c>
      <c r="CB541" s="6">
        <v>0</v>
      </c>
      <c r="CC541" s="6">
        <v>0</v>
      </c>
      <c r="CF541" s="6">
        <f t="shared" ca="1" si="262"/>
        <v>117806.232</v>
      </c>
      <c r="CH541" s="3">
        <f t="shared" si="263"/>
        <v>42683</v>
      </c>
      <c r="CI541" s="4">
        <f t="shared" ca="1" si="264"/>
        <v>884444.09000000008</v>
      </c>
      <c r="CJ541" s="4">
        <f t="shared" ca="1" si="265"/>
        <v>117806.232</v>
      </c>
      <c r="CL541" s="4">
        <f t="shared" ca="1" si="266"/>
        <v>1002250.322</v>
      </c>
    </row>
    <row r="542" spans="2:90" x14ac:dyDescent="0.15">
      <c r="B542" s="3">
        <f t="shared" si="239"/>
        <v>42684</v>
      </c>
      <c r="C542" s="2">
        <v>14744.3</v>
      </c>
      <c r="E542" s="70">
        <v>42684</v>
      </c>
      <c r="F542" s="69">
        <v>9.66</v>
      </c>
      <c r="G542" s="69">
        <v>2.4300000000000002</v>
      </c>
      <c r="H542" s="69">
        <v>19.920000000000002</v>
      </c>
      <c r="I542" s="69">
        <v>37.409999999999997</v>
      </c>
      <c r="J542" s="69">
        <v>8.14</v>
      </c>
      <c r="K542" s="69">
        <v>13.66</v>
      </c>
      <c r="L542" s="69">
        <v>14.86</v>
      </c>
      <c r="M542" s="69">
        <v>6.56</v>
      </c>
      <c r="N542" s="69">
        <v>9.15</v>
      </c>
      <c r="O542" s="69">
        <v>11.31</v>
      </c>
      <c r="P542" s="69">
        <v>20.39</v>
      </c>
      <c r="Q542" s="69">
        <v>1.31</v>
      </c>
      <c r="R542" s="69">
        <v>7.99</v>
      </c>
      <c r="S542" s="69">
        <v>41.05</v>
      </c>
      <c r="T542" s="69"/>
      <c r="U542">
        <v>41.05</v>
      </c>
      <c r="X542" s="3">
        <f t="shared" si="244"/>
        <v>42684</v>
      </c>
      <c r="Y542" s="40">
        <f ca="1">Y541+SUMIFS('Transactions (Dated)'!$E$2:$E$53,'Transactions (Dated)'!$D$2:$D$53,'Share Values'!$X542,'Transactions (Dated)'!$B$2:$B$53,'Share Values'!Y$11,'Transactions (Dated)'!$C$2:$C$53,"Buy")-SUMIFS('Transactions (Dated)'!$E$2:$E$53,'Transactions (Dated)'!$D$2:$D$53,'Share Values'!$X542,'Transactions (Dated)'!$B$2:$B$53,'Share Values'!Y$11,'Transactions (Dated)'!$C$2:$C$53,"Sell")</f>
        <v>4625</v>
      </c>
      <c r="Z542" s="40">
        <f ca="1">Z541+SUMIFS('Transactions (Dated)'!$E$2:$E$53,'Transactions (Dated)'!$D$2:$D$53,'Share Values'!$X542,'Transactions (Dated)'!$B$2:$B$53,'Share Values'!Z$11,'Transactions (Dated)'!$C$2:$C$53,"Buy")-SUMIFS('Transactions (Dated)'!$E$2:$E$53,'Transactions (Dated)'!$D$2:$D$53,'Share Values'!$X542,'Transactions (Dated)'!$B$2:$B$53,'Share Values'!Z$11,'Transactions (Dated)'!$C$2:$C$53,"Sell")</f>
        <v>9375</v>
      </c>
      <c r="AA542" s="40">
        <f ca="1">AA541+SUMIFS('Transactions (Dated)'!$E$2:$E$53,'Transactions (Dated)'!$D$2:$D$53,'Share Values'!$X542,'Transactions (Dated)'!$B$2:$B$53,'Share Values'!AA$11,'Transactions (Dated)'!$C$2:$C$53,"Buy")-SUMIFS('Transactions (Dated)'!$E$2:$E$53,'Transactions (Dated)'!$D$2:$D$53,'Share Values'!$X542,'Transactions (Dated)'!$B$2:$B$53,'Share Values'!AA$11,'Transactions (Dated)'!$C$2:$C$53,"Sell")</f>
        <v>26357</v>
      </c>
      <c r="AB542" s="40">
        <f ca="1">AB541+SUMIFS('Transactions (Dated)'!$E$2:$E$53,'Transactions (Dated)'!$D$2:$D$53,'Share Values'!$X542,'Transactions (Dated)'!$B$2:$B$53,'Share Values'!AB$11,'Transactions (Dated)'!$C$2:$C$53,"Buy")-SUMIFS('Transactions (Dated)'!$E$2:$E$53,'Transactions (Dated)'!$D$2:$D$53,'Share Values'!$X542,'Transactions (Dated)'!$B$2:$B$53,'Share Values'!AB$11,'Transactions (Dated)'!$C$2:$C$53,"Sell")</f>
        <v>1892</v>
      </c>
      <c r="AC542" s="40">
        <f ca="1">AC541+SUMIFS('Transactions (Dated)'!$E$2:$E$53,'Transactions (Dated)'!$D$2:$D$53,'Share Values'!$X542,'Transactions (Dated)'!$B$2:$B$53,'Share Values'!AC$11,'Transactions (Dated)'!$C$2:$C$53,"Buy")-SUMIFS('Transactions (Dated)'!$E$2:$E$53,'Transactions (Dated)'!$D$2:$D$53,'Share Values'!$X542,'Transactions (Dated)'!$B$2:$B$53,'Share Values'!AC$11,'Transactions (Dated)'!$C$2:$C$53,"Sell")</f>
        <v>2348</v>
      </c>
      <c r="AD542" s="40">
        <f ca="1">AD541+SUMIFS('Transactions (Dated)'!$E$2:$E$53,'Transactions (Dated)'!$D$2:$D$53,'Share Values'!$X542,'Transactions (Dated)'!$B$2:$B$53,'Share Values'!AD$11,'Transactions (Dated)'!$C$2:$C$53,"Buy")-SUMIFS('Transactions (Dated)'!$E$2:$E$53,'Transactions (Dated)'!$D$2:$D$53,'Share Values'!$X542,'Transactions (Dated)'!$B$2:$B$53,'Share Values'!AD$11,'Transactions (Dated)'!$C$2:$C$53,"Sell")</f>
        <v>0</v>
      </c>
      <c r="AE542" s="40">
        <f ca="1">AE541+SUMIFS('Transactions (Dated)'!$E$2:$E$53,'Transactions (Dated)'!$D$2:$D$53,'Share Values'!$X542,'Transactions (Dated)'!$B$2:$B$53,'Share Values'!AE$11,'Transactions (Dated)'!$C$2:$C$53,"Buy")-SUMIFS('Transactions (Dated)'!$E$2:$E$53,'Transactions (Dated)'!$D$2:$D$53,'Share Values'!$X542,'Transactions (Dated)'!$B$2:$B$53,'Share Values'!AE$11,'Transactions (Dated)'!$C$2:$C$53,"Sell")</f>
        <v>2900</v>
      </c>
      <c r="AF542" s="40">
        <f ca="1">AF541+SUMIFS('Transactions (Dated)'!$E$2:$E$53,'Transactions (Dated)'!$D$2:$D$53,'Share Values'!$X542,'Transactions (Dated)'!$B$2:$B$53,'Share Values'!AF$11,'Transactions (Dated)'!$C$2:$C$53,"Buy")-SUMIFS('Transactions (Dated)'!$E$2:$E$53,'Transactions (Dated)'!$D$2:$D$53,'Share Values'!$X542,'Transactions (Dated)'!$B$2:$B$53,'Share Values'!AF$11,'Transactions (Dated)'!$C$2:$C$53,"Sell")</f>
        <v>14201</v>
      </c>
      <c r="AG542" s="40">
        <f ca="1">AG541+SUMIFS('Transactions (Dated)'!$E$2:$E$53,'Transactions (Dated)'!$D$2:$D$53,'Share Values'!$X542,'Transactions (Dated)'!$B$2:$B$53,'Share Values'!AG$11,'Transactions (Dated)'!$C$2:$C$53,"Buy")-SUMIFS('Transactions (Dated)'!$E$2:$E$53,'Transactions (Dated)'!$D$2:$D$53,'Share Values'!$X542,'Transactions (Dated)'!$B$2:$B$53,'Share Values'!AG$11,'Transactions (Dated)'!$C$2:$C$53,"Sell")</f>
        <v>6835</v>
      </c>
      <c r="AH542" s="40">
        <f ca="1">AH541+SUMIFS('Transactions (Dated)'!$E$2:$E$53,'Transactions (Dated)'!$D$2:$D$53,'Share Values'!$X542,'Transactions (Dated)'!$B$2:$B$53,'Share Values'!AH$11,'Transactions (Dated)'!$C$2:$C$53,"Buy")-SUMIFS('Transactions (Dated)'!$E$2:$E$53,'Transactions (Dated)'!$D$2:$D$53,'Share Values'!$X542,'Transactions (Dated)'!$B$2:$B$53,'Share Values'!AH$11,'Transactions (Dated)'!$C$2:$C$53,"Sell")</f>
        <v>0</v>
      </c>
      <c r="AI542" s="40">
        <f ca="1">AI541+SUMIFS('Transactions (Dated)'!$E$2:$E$53,'Transactions (Dated)'!$D$2:$D$53,'Share Values'!$X542,'Transactions (Dated)'!$B$2:$B$53,'Share Values'!AI$11,'Transactions (Dated)'!$C$2:$C$53,"Buy")-SUMIFS('Transactions (Dated)'!$E$2:$E$53,'Transactions (Dated)'!$D$2:$D$53,'Share Values'!$X542,'Transactions (Dated)'!$B$2:$B$53,'Share Values'!AI$11,'Transactions (Dated)'!$C$2:$C$53,"Sell")</f>
        <v>0</v>
      </c>
      <c r="AJ542" s="40">
        <f ca="1">AJ541+SUMIFS('Transactions (Dated)'!$E$2:$E$53,'Transactions (Dated)'!$D$2:$D$53,'Share Values'!$X542,'Transactions (Dated)'!$B$2:$B$53,'Share Values'!AJ$11,'Transactions (Dated)'!$C$2:$C$53,"Buy")-SUMIFS('Transactions (Dated)'!$E$2:$E$53,'Transactions (Dated)'!$D$2:$D$53,'Share Values'!$X542,'Transactions (Dated)'!$B$2:$B$53,'Share Values'!AJ$11,'Transactions (Dated)'!$C$2:$C$53,"Sell")</f>
        <v>0</v>
      </c>
      <c r="AK542" s="40">
        <f ca="1">AK541+SUMIFS('Transactions (Dated)'!$E$2:$E$53,'Transactions (Dated)'!$D$2:$D$53,'Share Values'!$X542,'Transactions (Dated)'!$B$2:$B$53,'Share Values'!AK$11,'Transactions (Dated)'!$C$2:$C$53,"Buy")-SUMIFS('Transactions (Dated)'!$E$2:$E$53,'Transactions (Dated)'!$D$2:$D$53,'Share Values'!$X542,'Transactions (Dated)'!$B$2:$B$53,'Share Values'!AK$11,'Transactions (Dated)'!$C$2:$C$53,"Sell")</f>
        <v>0</v>
      </c>
      <c r="AL542" s="40">
        <f ca="1">AL541+SUMIFS('Transactions (Dated)'!$E$2:$E$53,'Transactions (Dated)'!$D$2:$D$53,'Share Values'!$X542,'Transactions (Dated)'!$B$2:$B$53,'Share Values'!AL$11,'Transactions (Dated)'!$C$2:$C$53,"Buy")-SUMIFS('Transactions (Dated)'!$E$2:$E$53,'Transactions (Dated)'!$D$2:$D$53,'Share Values'!$X542,'Transactions (Dated)'!$B$2:$B$53,'Share Values'!AL$11,'Transactions (Dated)'!$C$2:$C$53,"Sell")</f>
        <v>0</v>
      </c>
      <c r="AM542" s="40">
        <f ca="1">AM541+SUMIFS('Transactions (Dated)'!$E$2:$E$53,'Transactions (Dated)'!$D$2:$D$53,'Share Values'!$X542,'Transactions (Dated)'!$B$2:$B$53,'Share Values'!AM$11,'Transactions (Dated)'!$C$2:$C$53,"Buy")-SUMIFS('Transactions (Dated)'!$E$2:$E$53,'Transactions (Dated)'!$D$2:$D$53,'Share Values'!$X542,'Transactions (Dated)'!$B$2:$B$53,'Share Values'!AM$11,'Transactions (Dated)'!$C$2:$C$53,"Sell")</f>
        <v>0</v>
      </c>
      <c r="AN542" s="40">
        <f ca="1">AN541+SUMIFS('Transactions (Dated)'!$E$2:$E$53,'Transactions (Dated)'!$D$2:$D$53,'Share Values'!$X542,'Transactions (Dated)'!$B$2:$B$53,'Share Values'!AN$11,'Transactions (Dated)'!$C$2:$C$53,"Buy")-SUMIFS('Transactions (Dated)'!$E$2:$E$53,'Transactions (Dated)'!$D$2:$D$53,'Share Values'!$X542,'Transactions (Dated)'!$B$2:$B$53,'Share Values'!AN$11,'Transactions (Dated)'!$C$2:$C$53,"Sell")</f>
        <v>0</v>
      </c>
      <c r="AQ542" s="3">
        <f t="shared" si="245"/>
        <v>42684</v>
      </c>
      <c r="AR542" s="6">
        <f t="shared" ca="1" si="246"/>
        <v>44677.5</v>
      </c>
      <c r="AS542" s="6">
        <f t="shared" ca="1" si="247"/>
        <v>22781.25</v>
      </c>
      <c r="AT542" s="6">
        <f t="shared" ca="1" si="248"/>
        <v>525031.44000000006</v>
      </c>
      <c r="AU542" s="6">
        <f t="shared" ca="1" si="249"/>
        <v>70779.719999999987</v>
      </c>
      <c r="AV542" s="6">
        <f t="shared" ca="1" si="250"/>
        <v>19112.72</v>
      </c>
      <c r="AW542" s="6">
        <f t="shared" ca="1" si="251"/>
        <v>0</v>
      </c>
      <c r="AX542" s="6">
        <f t="shared" ca="1" si="252"/>
        <v>43094</v>
      </c>
      <c r="AY542" s="6">
        <f t="shared" ca="1" si="253"/>
        <v>93158.56</v>
      </c>
      <c r="AZ542" s="6">
        <f t="shared" ca="1" si="254"/>
        <v>62540.25</v>
      </c>
      <c r="BA542" s="6">
        <f t="shared" ca="1" si="255"/>
        <v>0</v>
      </c>
      <c r="BB542" s="6">
        <f t="shared" ca="1" si="256"/>
        <v>0</v>
      </c>
      <c r="BC542" s="6">
        <f t="shared" ca="1" si="257"/>
        <v>0</v>
      </c>
      <c r="BD542" s="6">
        <f t="shared" ca="1" si="258"/>
        <v>0</v>
      </c>
      <c r="BE542" s="6">
        <f t="shared" ca="1" si="259"/>
        <v>0</v>
      </c>
      <c r="BF542" s="6">
        <f t="shared" ca="1" si="240"/>
        <v>0</v>
      </c>
      <c r="BG542" s="6">
        <f t="shared" ca="1" si="241"/>
        <v>0</v>
      </c>
      <c r="BH542" s="6"/>
      <c r="BJ542" s="4">
        <f t="shared" ca="1" si="260"/>
        <v>881175.44</v>
      </c>
      <c r="BL542" s="3">
        <f t="shared" si="261"/>
        <v>42684</v>
      </c>
      <c r="BM542" s="6">
        <f>BM541+SUMIFS('Transactions (Dated)'!G:G,'Transactions (Dated)'!D:D,'Share Values'!AQ542)</f>
        <v>64381.639999999992</v>
      </c>
      <c r="BN542" s="6">
        <f ca="1">BN541+SUMIFS('Transactions (Dated)'!$F:$F,'Transactions (Dated)'!$D:$D,$BL542,'Transactions (Dated)'!$B:$B,BN$11,'Transactions (Dated)'!$C:$C,"Dividend (paid to cash)")*Y542</f>
        <v>0</v>
      </c>
      <c r="BO542" s="6">
        <f ca="1">BO541+SUMIFS('Transactions (Dated)'!$F:$F,'Transactions (Dated)'!$D:$D,$BL542,'Transactions (Dated)'!$B:$B,BO$11,'Transactions (Dated)'!$C:$C,"Dividend (paid to cash)")*Z542</f>
        <v>2421.875</v>
      </c>
      <c r="BP542" s="6">
        <f ca="1">BP541+SUMIFS('Transactions (Dated)'!$F:$F,'Transactions (Dated)'!$D:$D,$BL542,'Transactions (Dated)'!$B:$B,BP$11,'Transactions (Dated)'!$C:$C,"Dividend (paid to cash)")*AA542</f>
        <v>48055.257000000005</v>
      </c>
      <c r="BQ542" s="6">
        <f ca="1">BQ541+SUMIFS('Transactions (Dated)'!$F:$F,'Transactions (Dated)'!$D:$D,$BL542,'Transactions (Dated)'!$B:$B,BQ$11,'Transactions (Dated)'!$C:$C,"Dividend (paid to cash)")*AB542</f>
        <v>482.46000000000004</v>
      </c>
      <c r="BR542" s="6">
        <f ca="1">BR541+SUMIFS('Transactions (Dated)'!$F:$F,'Transactions (Dated)'!$D:$D,$BL542,'Transactions (Dated)'!$B:$B,BR$11,'Transactions (Dated)'!$C:$C,"Dividend (paid to cash)")*AC542</f>
        <v>0</v>
      </c>
      <c r="BS542" s="6">
        <f ca="1">BS541+SUMIFS('Transactions (Dated)'!$F:$F,'Transactions (Dated)'!$D:$D,$BL542,'Transactions (Dated)'!$B:$B,BS$11,'Transactions (Dated)'!$C:$C,"Dividend (paid to cash)")*AD542</f>
        <v>0</v>
      </c>
      <c r="BT542" s="6">
        <f ca="1">BT541+SUMIFS('Transactions (Dated)'!$F:$F,'Transactions (Dated)'!$D:$D,$BL542,'Transactions (Dated)'!$B:$B,BT$11,'Transactions (Dated)'!$C:$C,"Dividend (paid to cash)")*AE542</f>
        <v>2465</v>
      </c>
      <c r="BU542" s="6">
        <f ca="1">BU541+SUMIFS('Transactions (Dated)'!$F:$F,'Transactions (Dated)'!$D:$D,$BL542,'Transactions (Dated)'!$B:$B,BU$11,'Transactions (Dated)'!$C:$C,"Dividend (paid to cash)")*AF542</f>
        <v>0</v>
      </c>
      <c r="BV542" s="6">
        <f ca="1">BV541+SUMIFS('Transactions (Dated)'!$F:$F,'Transactions (Dated)'!$D:$D,$BL542,'Transactions (Dated)'!$B:$B,BV$11,'Transactions (Dated)'!$C:$C,"Dividend (paid to cash)")*AG542</f>
        <v>0</v>
      </c>
      <c r="BW542" s="6">
        <f ca="1">BW541+SUMIFS('Transactions (Dated)'!$F:$F,'Transactions (Dated)'!$D:$D,$BL542,'Transactions (Dated)'!$B:$B,BW$11,'Transactions (Dated)'!$C:$C,"Dividend (paid to cash)")*AH542</f>
        <v>0</v>
      </c>
      <c r="BX542" s="6">
        <f ca="1">BX541+SUMIFS('Transactions (Dated)'!$F:$F,'Transactions (Dated)'!$D:$D,$BL542,'Transactions (Dated)'!$B:$B,BX$11,'Transactions (Dated)'!$C:$C,"Dividend (paid to cash)")*AI542</f>
        <v>0</v>
      </c>
      <c r="BY542" s="6">
        <f ca="1">BY541+SUMIFS('Transactions (Dated)'!$F:$F,'Transactions (Dated)'!$D:$D,$BL542,'Transactions (Dated)'!$B:$B,BY$11,'Transactions (Dated)'!$C:$C,"Dividend (paid to cash)")*AJ542</f>
        <v>0</v>
      </c>
      <c r="BZ542" s="6">
        <f ca="1">BZ541+SUMIFS('Transactions (Dated)'!$F:$F,'Transactions (Dated)'!$D:$D,$BL542,'Transactions (Dated)'!$B:$B,BZ$11,'Transactions (Dated)'!$C:$C,"Dividend (paid to cash)")*AK542</f>
        <v>0</v>
      </c>
      <c r="CA542" s="6">
        <f ca="1">CA541+SUMIFS('Transactions (Dated)'!$F:$F,'Transactions (Dated)'!$D:$D,$BL542,'Transactions (Dated)'!$B:$B,CA$11,'Transactions (Dated)'!$C:$C,"Dividend (paid to cash)")*AL542</f>
        <v>0</v>
      </c>
      <c r="CB542" s="6">
        <v>0</v>
      </c>
      <c r="CC542" s="6">
        <v>0</v>
      </c>
      <c r="CF542" s="6">
        <f t="shared" ca="1" si="262"/>
        <v>117806.232</v>
      </c>
      <c r="CH542" s="3">
        <f t="shared" si="263"/>
        <v>42684</v>
      </c>
      <c r="CI542" s="4">
        <f t="shared" ca="1" si="264"/>
        <v>881175.44</v>
      </c>
      <c r="CJ542" s="4">
        <f t="shared" ca="1" si="265"/>
        <v>117806.232</v>
      </c>
      <c r="CL542" s="4">
        <f t="shared" ca="1" si="266"/>
        <v>998981.6719999999</v>
      </c>
    </row>
    <row r="543" spans="2:90" x14ac:dyDescent="0.15">
      <c r="B543" s="3">
        <f t="shared" si="239"/>
        <v>42685</v>
      </c>
      <c r="C543" s="2">
        <v>14555.4</v>
      </c>
      <c r="E543" s="70">
        <v>42685</v>
      </c>
      <c r="F543" s="69">
        <v>9.83</v>
      </c>
      <c r="G543" s="69">
        <v>2.39</v>
      </c>
      <c r="H543" s="69">
        <v>19.670000000000002</v>
      </c>
      <c r="I543" s="69">
        <v>37</v>
      </c>
      <c r="J543" s="69">
        <v>8.0500000000000007</v>
      </c>
      <c r="K543" s="69">
        <v>12.97</v>
      </c>
      <c r="L543" s="69">
        <v>14.54</v>
      </c>
      <c r="M543" s="69">
        <v>5.96</v>
      </c>
      <c r="N543" s="69">
        <v>9</v>
      </c>
      <c r="O543" s="69">
        <v>11.37</v>
      </c>
      <c r="P543" s="69">
        <v>17.940000000000001</v>
      </c>
      <c r="Q543" s="69">
        <v>1.23</v>
      </c>
      <c r="R543" s="69">
        <v>7.75</v>
      </c>
      <c r="S543" s="69">
        <v>40.520000000000003</v>
      </c>
      <c r="T543" s="69"/>
      <c r="U543">
        <v>40.520000000000003</v>
      </c>
      <c r="X543" s="3">
        <f t="shared" si="244"/>
        <v>42685</v>
      </c>
      <c r="Y543" s="40">
        <f ca="1">Y542+SUMIFS('Transactions (Dated)'!$E$2:$E$53,'Transactions (Dated)'!$D$2:$D$53,'Share Values'!$X543,'Transactions (Dated)'!$B$2:$B$53,'Share Values'!Y$11,'Transactions (Dated)'!$C$2:$C$53,"Buy")-SUMIFS('Transactions (Dated)'!$E$2:$E$53,'Transactions (Dated)'!$D$2:$D$53,'Share Values'!$X543,'Transactions (Dated)'!$B$2:$B$53,'Share Values'!Y$11,'Transactions (Dated)'!$C$2:$C$53,"Sell")</f>
        <v>4625</v>
      </c>
      <c r="Z543" s="40">
        <f ca="1">Z542+SUMIFS('Transactions (Dated)'!$E$2:$E$53,'Transactions (Dated)'!$D$2:$D$53,'Share Values'!$X543,'Transactions (Dated)'!$B$2:$B$53,'Share Values'!Z$11,'Transactions (Dated)'!$C$2:$C$53,"Buy")-SUMIFS('Transactions (Dated)'!$E$2:$E$53,'Transactions (Dated)'!$D$2:$D$53,'Share Values'!$X543,'Transactions (Dated)'!$B$2:$B$53,'Share Values'!Z$11,'Transactions (Dated)'!$C$2:$C$53,"Sell")</f>
        <v>9375</v>
      </c>
      <c r="AA543" s="40">
        <f ca="1">AA542+SUMIFS('Transactions (Dated)'!$E$2:$E$53,'Transactions (Dated)'!$D$2:$D$53,'Share Values'!$X543,'Transactions (Dated)'!$B$2:$B$53,'Share Values'!AA$11,'Transactions (Dated)'!$C$2:$C$53,"Buy")-SUMIFS('Transactions (Dated)'!$E$2:$E$53,'Transactions (Dated)'!$D$2:$D$53,'Share Values'!$X543,'Transactions (Dated)'!$B$2:$B$53,'Share Values'!AA$11,'Transactions (Dated)'!$C$2:$C$53,"Sell")</f>
        <v>26357</v>
      </c>
      <c r="AB543" s="40">
        <f ca="1">AB542+SUMIFS('Transactions (Dated)'!$E$2:$E$53,'Transactions (Dated)'!$D$2:$D$53,'Share Values'!$X543,'Transactions (Dated)'!$B$2:$B$53,'Share Values'!AB$11,'Transactions (Dated)'!$C$2:$C$53,"Buy")-SUMIFS('Transactions (Dated)'!$E$2:$E$53,'Transactions (Dated)'!$D$2:$D$53,'Share Values'!$X543,'Transactions (Dated)'!$B$2:$B$53,'Share Values'!AB$11,'Transactions (Dated)'!$C$2:$C$53,"Sell")</f>
        <v>1892</v>
      </c>
      <c r="AC543" s="40">
        <f ca="1">AC542+SUMIFS('Transactions (Dated)'!$E$2:$E$53,'Transactions (Dated)'!$D$2:$D$53,'Share Values'!$X543,'Transactions (Dated)'!$B$2:$B$53,'Share Values'!AC$11,'Transactions (Dated)'!$C$2:$C$53,"Buy")-SUMIFS('Transactions (Dated)'!$E$2:$E$53,'Transactions (Dated)'!$D$2:$D$53,'Share Values'!$X543,'Transactions (Dated)'!$B$2:$B$53,'Share Values'!AC$11,'Transactions (Dated)'!$C$2:$C$53,"Sell")</f>
        <v>2348</v>
      </c>
      <c r="AD543" s="40">
        <f ca="1">AD542+SUMIFS('Transactions (Dated)'!$E$2:$E$53,'Transactions (Dated)'!$D$2:$D$53,'Share Values'!$X543,'Transactions (Dated)'!$B$2:$B$53,'Share Values'!AD$11,'Transactions (Dated)'!$C$2:$C$53,"Buy")-SUMIFS('Transactions (Dated)'!$E$2:$E$53,'Transactions (Dated)'!$D$2:$D$53,'Share Values'!$X543,'Transactions (Dated)'!$B$2:$B$53,'Share Values'!AD$11,'Transactions (Dated)'!$C$2:$C$53,"Sell")</f>
        <v>0</v>
      </c>
      <c r="AE543" s="40">
        <f ca="1">AE542+SUMIFS('Transactions (Dated)'!$E$2:$E$53,'Transactions (Dated)'!$D$2:$D$53,'Share Values'!$X543,'Transactions (Dated)'!$B$2:$B$53,'Share Values'!AE$11,'Transactions (Dated)'!$C$2:$C$53,"Buy")-SUMIFS('Transactions (Dated)'!$E$2:$E$53,'Transactions (Dated)'!$D$2:$D$53,'Share Values'!$X543,'Transactions (Dated)'!$B$2:$B$53,'Share Values'!AE$11,'Transactions (Dated)'!$C$2:$C$53,"Sell")</f>
        <v>2900</v>
      </c>
      <c r="AF543" s="40">
        <f ca="1">AF542+SUMIFS('Transactions (Dated)'!$E$2:$E$53,'Transactions (Dated)'!$D$2:$D$53,'Share Values'!$X543,'Transactions (Dated)'!$B$2:$B$53,'Share Values'!AF$11,'Transactions (Dated)'!$C$2:$C$53,"Buy")-SUMIFS('Transactions (Dated)'!$E$2:$E$53,'Transactions (Dated)'!$D$2:$D$53,'Share Values'!$X543,'Transactions (Dated)'!$B$2:$B$53,'Share Values'!AF$11,'Transactions (Dated)'!$C$2:$C$53,"Sell")</f>
        <v>14201</v>
      </c>
      <c r="AG543" s="40">
        <f ca="1">AG542+SUMIFS('Transactions (Dated)'!$E$2:$E$53,'Transactions (Dated)'!$D$2:$D$53,'Share Values'!$X543,'Transactions (Dated)'!$B$2:$B$53,'Share Values'!AG$11,'Transactions (Dated)'!$C$2:$C$53,"Buy")-SUMIFS('Transactions (Dated)'!$E$2:$E$53,'Transactions (Dated)'!$D$2:$D$53,'Share Values'!$X543,'Transactions (Dated)'!$B$2:$B$53,'Share Values'!AG$11,'Transactions (Dated)'!$C$2:$C$53,"Sell")</f>
        <v>6835</v>
      </c>
      <c r="AH543" s="40">
        <f ca="1">AH542+SUMIFS('Transactions (Dated)'!$E$2:$E$53,'Transactions (Dated)'!$D$2:$D$53,'Share Values'!$X543,'Transactions (Dated)'!$B$2:$B$53,'Share Values'!AH$11,'Transactions (Dated)'!$C$2:$C$53,"Buy")-SUMIFS('Transactions (Dated)'!$E$2:$E$53,'Transactions (Dated)'!$D$2:$D$53,'Share Values'!$X543,'Transactions (Dated)'!$B$2:$B$53,'Share Values'!AH$11,'Transactions (Dated)'!$C$2:$C$53,"Sell")</f>
        <v>0</v>
      </c>
      <c r="AI543" s="40">
        <f ca="1">AI542+SUMIFS('Transactions (Dated)'!$E$2:$E$53,'Transactions (Dated)'!$D$2:$D$53,'Share Values'!$X543,'Transactions (Dated)'!$B$2:$B$53,'Share Values'!AI$11,'Transactions (Dated)'!$C$2:$C$53,"Buy")-SUMIFS('Transactions (Dated)'!$E$2:$E$53,'Transactions (Dated)'!$D$2:$D$53,'Share Values'!$X543,'Transactions (Dated)'!$B$2:$B$53,'Share Values'!AI$11,'Transactions (Dated)'!$C$2:$C$53,"Sell")</f>
        <v>0</v>
      </c>
      <c r="AJ543" s="40">
        <f ca="1">AJ542+SUMIFS('Transactions (Dated)'!$E$2:$E$53,'Transactions (Dated)'!$D$2:$D$53,'Share Values'!$X543,'Transactions (Dated)'!$B$2:$B$53,'Share Values'!AJ$11,'Transactions (Dated)'!$C$2:$C$53,"Buy")-SUMIFS('Transactions (Dated)'!$E$2:$E$53,'Transactions (Dated)'!$D$2:$D$53,'Share Values'!$X543,'Transactions (Dated)'!$B$2:$B$53,'Share Values'!AJ$11,'Transactions (Dated)'!$C$2:$C$53,"Sell")</f>
        <v>0</v>
      </c>
      <c r="AK543" s="40">
        <f ca="1">AK542+SUMIFS('Transactions (Dated)'!$E$2:$E$53,'Transactions (Dated)'!$D$2:$D$53,'Share Values'!$X543,'Transactions (Dated)'!$B$2:$B$53,'Share Values'!AK$11,'Transactions (Dated)'!$C$2:$C$53,"Buy")-SUMIFS('Transactions (Dated)'!$E$2:$E$53,'Transactions (Dated)'!$D$2:$D$53,'Share Values'!$X543,'Transactions (Dated)'!$B$2:$B$53,'Share Values'!AK$11,'Transactions (Dated)'!$C$2:$C$53,"Sell")</f>
        <v>0</v>
      </c>
      <c r="AL543" s="40">
        <f ca="1">AL542+SUMIFS('Transactions (Dated)'!$E$2:$E$53,'Transactions (Dated)'!$D$2:$D$53,'Share Values'!$X543,'Transactions (Dated)'!$B$2:$B$53,'Share Values'!AL$11,'Transactions (Dated)'!$C$2:$C$53,"Buy")-SUMIFS('Transactions (Dated)'!$E$2:$E$53,'Transactions (Dated)'!$D$2:$D$53,'Share Values'!$X543,'Transactions (Dated)'!$B$2:$B$53,'Share Values'!AL$11,'Transactions (Dated)'!$C$2:$C$53,"Sell")</f>
        <v>0</v>
      </c>
      <c r="AM543" s="40">
        <f ca="1">AM542+SUMIFS('Transactions (Dated)'!$E$2:$E$53,'Transactions (Dated)'!$D$2:$D$53,'Share Values'!$X543,'Transactions (Dated)'!$B$2:$B$53,'Share Values'!AM$11,'Transactions (Dated)'!$C$2:$C$53,"Buy")-SUMIFS('Transactions (Dated)'!$E$2:$E$53,'Transactions (Dated)'!$D$2:$D$53,'Share Values'!$X543,'Transactions (Dated)'!$B$2:$B$53,'Share Values'!AM$11,'Transactions (Dated)'!$C$2:$C$53,"Sell")</f>
        <v>0</v>
      </c>
      <c r="AN543" s="40">
        <f ca="1">AN542+SUMIFS('Transactions (Dated)'!$E$2:$E$53,'Transactions (Dated)'!$D$2:$D$53,'Share Values'!$X543,'Transactions (Dated)'!$B$2:$B$53,'Share Values'!AN$11,'Transactions (Dated)'!$C$2:$C$53,"Buy")-SUMIFS('Transactions (Dated)'!$E$2:$E$53,'Transactions (Dated)'!$D$2:$D$53,'Share Values'!$X543,'Transactions (Dated)'!$B$2:$B$53,'Share Values'!AN$11,'Transactions (Dated)'!$C$2:$C$53,"Sell")</f>
        <v>0</v>
      </c>
      <c r="AQ543" s="3">
        <f t="shared" si="245"/>
        <v>42685</v>
      </c>
      <c r="AR543" s="6">
        <f t="shared" ca="1" si="246"/>
        <v>45463.75</v>
      </c>
      <c r="AS543" s="6">
        <f t="shared" ca="1" si="247"/>
        <v>22406.25</v>
      </c>
      <c r="AT543" s="6">
        <f t="shared" ca="1" si="248"/>
        <v>518442.19000000006</v>
      </c>
      <c r="AU543" s="6">
        <f t="shared" ca="1" si="249"/>
        <v>70004</v>
      </c>
      <c r="AV543" s="6">
        <f t="shared" ca="1" si="250"/>
        <v>18901.400000000001</v>
      </c>
      <c r="AW543" s="6">
        <f t="shared" ca="1" si="251"/>
        <v>0</v>
      </c>
      <c r="AX543" s="6">
        <f t="shared" ca="1" si="252"/>
        <v>42166</v>
      </c>
      <c r="AY543" s="6">
        <f t="shared" ca="1" si="253"/>
        <v>84637.96</v>
      </c>
      <c r="AZ543" s="6">
        <f t="shared" ca="1" si="254"/>
        <v>61515</v>
      </c>
      <c r="BA543" s="6">
        <f t="shared" ca="1" si="255"/>
        <v>0</v>
      </c>
      <c r="BB543" s="6">
        <f t="shared" ca="1" si="256"/>
        <v>0</v>
      </c>
      <c r="BC543" s="6">
        <f t="shared" ca="1" si="257"/>
        <v>0</v>
      </c>
      <c r="BD543" s="6">
        <f t="shared" ca="1" si="258"/>
        <v>0</v>
      </c>
      <c r="BE543" s="6">
        <f t="shared" ca="1" si="259"/>
        <v>0</v>
      </c>
      <c r="BF543" s="6">
        <f t="shared" ca="1" si="240"/>
        <v>0</v>
      </c>
      <c r="BG543" s="6">
        <f t="shared" ca="1" si="241"/>
        <v>0</v>
      </c>
      <c r="BH543" s="6"/>
      <c r="BJ543" s="4">
        <f t="shared" ca="1" si="260"/>
        <v>863536.55</v>
      </c>
      <c r="BL543" s="3">
        <f t="shared" si="261"/>
        <v>42685</v>
      </c>
      <c r="BM543" s="6">
        <f>BM542+SUMIFS('Transactions (Dated)'!G:G,'Transactions (Dated)'!D:D,'Share Values'!AQ543)</f>
        <v>64362.759999999995</v>
      </c>
      <c r="BN543" s="6">
        <f ca="1">BN542+SUMIFS('Transactions (Dated)'!$F:$F,'Transactions (Dated)'!$D:$D,$BL543,'Transactions (Dated)'!$B:$B,BN$11,'Transactions (Dated)'!$C:$C,"Dividend (paid to cash)")*Y543</f>
        <v>0</v>
      </c>
      <c r="BO543" s="6">
        <f ca="1">BO542+SUMIFS('Transactions (Dated)'!$F:$F,'Transactions (Dated)'!$D:$D,$BL543,'Transactions (Dated)'!$B:$B,BO$11,'Transactions (Dated)'!$C:$C,"Dividend (paid to cash)")*Z543</f>
        <v>2421.875</v>
      </c>
      <c r="BP543" s="6">
        <f ca="1">BP542+SUMIFS('Transactions (Dated)'!$F:$F,'Transactions (Dated)'!$D:$D,$BL543,'Transactions (Dated)'!$B:$B,BP$11,'Transactions (Dated)'!$C:$C,"Dividend (paid to cash)")*AA543</f>
        <v>48055.257000000005</v>
      </c>
      <c r="BQ543" s="6">
        <f ca="1">BQ542+SUMIFS('Transactions (Dated)'!$F:$F,'Transactions (Dated)'!$D:$D,$BL543,'Transactions (Dated)'!$B:$B,BQ$11,'Transactions (Dated)'!$C:$C,"Dividend (paid to cash)")*AB543</f>
        <v>482.46000000000004</v>
      </c>
      <c r="BR543" s="6">
        <f ca="1">BR542+SUMIFS('Transactions (Dated)'!$F:$F,'Transactions (Dated)'!$D:$D,$BL543,'Transactions (Dated)'!$B:$B,BR$11,'Transactions (Dated)'!$C:$C,"Dividend (paid to cash)")*AC543</f>
        <v>0</v>
      </c>
      <c r="BS543" s="6">
        <f ca="1">BS542+SUMIFS('Transactions (Dated)'!$F:$F,'Transactions (Dated)'!$D:$D,$BL543,'Transactions (Dated)'!$B:$B,BS$11,'Transactions (Dated)'!$C:$C,"Dividend (paid to cash)")*AD543</f>
        <v>0</v>
      </c>
      <c r="BT543" s="6">
        <f ca="1">BT542+SUMIFS('Transactions (Dated)'!$F:$F,'Transactions (Dated)'!$D:$D,$BL543,'Transactions (Dated)'!$B:$B,BT$11,'Transactions (Dated)'!$C:$C,"Dividend (paid to cash)")*AE543</f>
        <v>2465</v>
      </c>
      <c r="BU543" s="6">
        <f ca="1">BU542+SUMIFS('Transactions (Dated)'!$F:$F,'Transactions (Dated)'!$D:$D,$BL543,'Transactions (Dated)'!$B:$B,BU$11,'Transactions (Dated)'!$C:$C,"Dividend (paid to cash)")*AF543</f>
        <v>0</v>
      </c>
      <c r="BV543" s="6">
        <f ca="1">BV542+SUMIFS('Transactions (Dated)'!$F:$F,'Transactions (Dated)'!$D:$D,$BL543,'Transactions (Dated)'!$B:$B,BV$11,'Transactions (Dated)'!$C:$C,"Dividend (paid to cash)")*AG543</f>
        <v>0</v>
      </c>
      <c r="BW543" s="6">
        <f ca="1">BW542+SUMIFS('Transactions (Dated)'!$F:$F,'Transactions (Dated)'!$D:$D,$BL543,'Transactions (Dated)'!$B:$B,BW$11,'Transactions (Dated)'!$C:$C,"Dividend (paid to cash)")*AH543</f>
        <v>0</v>
      </c>
      <c r="BX543" s="6">
        <f ca="1">BX542+SUMIFS('Transactions (Dated)'!$F:$F,'Transactions (Dated)'!$D:$D,$BL543,'Transactions (Dated)'!$B:$B,BX$11,'Transactions (Dated)'!$C:$C,"Dividend (paid to cash)")*AI543</f>
        <v>0</v>
      </c>
      <c r="BY543" s="6">
        <f ca="1">BY542+SUMIFS('Transactions (Dated)'!$F:$F,'Transactions (Dated)'!$D:$D,$BL543,'Transactions (Dated)'!$B:$B,BY$11,'Transactions (Dated)'!$C:$C,"Dividend (paid to cash)")*AJ543</f>
        <v>0</v>
      </c>
      <c r="BZ543" s="6">
        <f ca="1">BZ542+SUMIFS('Transactions (Dated)'!$F:$F,'Transactions (Dated)'!$D:$D,$BL543,'Transactions (Dated)'!$B:$B,BZ$11,'Transactions (Dated)'!$C:$C,"Dividend (paid to cash)")*AK543</f>
        <v>0</v>
      </c>
      <c r="CA543" s="6">
        <f ca="1">CA542+SUMIFS('Transactions (Dated)'!$F:$F,'Transactions (Dated)'!$D:$D,$BL543,'Transactions (Dated)'!$B:$B,CA$11,'Transactions (Dated)'!$C:$C,"Dividend (paid to cash)")*AL543</f>
        <v>0</v>
      </c>
      <c r="CB543" s="6">
        <v>0</v>
      </c>
      <c r="CC543" s="6">
        <v>0</v>
      </c>
      <c r="CF543" s="6">
        <f t="shared" ca="1" si="262"/>
        <v>117787.352</v>
      </c>
      <c r="CH543" s="3">
        <f t="shared" si="263"/>
        <v>42685</v>
      </c>
      <c r="CI543" s="4">
        <f t="shared" ca="1" si="264"/>
        <v>863536.55</v>
      </c>
      <c r="CJ543" s="4">
        <f t="shared" ca="1" si="265"/>
        <v>117787.352</v>
      </c>
      <c r="CL543" s="4">
        <f t="shared" ca="1" si="266"/>
        <v>981323.902</v>
      </c>
    </row>
    <row r="544" spans="2:90" x14ac:dyDescent="0.15">
      <c r="B544" s="3">
        <f t="shared" si="239"/>
        <v>42688</v>
      </c>
      <c r="C544" s="2">
        <v>14598.5</v>
      </c>
      <c r="E544" s="70">
        <v>42688</v>
      </c>
      <c r="F544" s="69">
        <v>9.89</v>
      </c>
      <c r="G544" s="69">
        <v>2.39</v>
      </c>
      <c r="H544" s="69">
        <v>19.72</v>
      </c>
      <c r="I544" s="69">
        <v>36.76</v>
      </c>
      <c r="J544" s="69">
        <v>8.0299999999999994</v>
      </c>
      <c r="K544" s="69">
        <v>12.91</v>
      </c>
      <c r="L544" s="69">
        <v>14.53</v>
      </c>
      <c r="M544" s="69">
        <v>6.2</v>
      </c>
      <c r="N544" s="69">
        <v>8.93</v>
      </c>
      <c r="O544" s="69">
        <v>11.95</v>
      </c>
      <c r="P544" s="69">
        <v>19.54</v>
      </c>
      <c r="Q544" s="69">
        <v>1.21</v>
      </c>
      <c r="R544" s="69">
        <v>7.88</v>
      </c>
      <c r="S544" s="69">
        <v>39.840000000000003</v>
      </c>
      <c r="T544" s="69"/>
      <c r="U544">
        <v>39.840000000000003</v>
      </c>
      <c r="X544" s="3">
        <f t="shared" si="244"/>
        <v>42688</v>
      </c>
      <c r="Y544" s="40">
        <f ca="1">Y543+SUMIFS('Transactions (Dated)'!$E$2:$E$53,'Transactions (Dated)'!$D$2:$D$53,'Share Values'!$X544,'Transactions (Dated)'!$B$2:$B$53,'Share Values'!Y$11,'Transactions (Dated)'!$C$2:$C$53,"Buy")-SUMIFS('Transactions (Dated)'!$E$2:$E$53,'Transactions (Dated)'!$D$2:$D$53,'Share Values'!$X544,'Transactions (Dated)'!$B$2:$B$53,'Share Values'!Y$11,'Transactions (Dated)'!$C$2:$C$53,"Sell")</f>
        <v>4625</v>
      </c>
      <c r="Z544" s="40">
        <f ca="1">Z543+SUMIFS('Transactions (Dated)'!$E$2:$E$53,'Transactions (Dated)'!$D$2:$D$53,'Share Values'!$X544,'Transactions (Dated)'!$B$2:$B$53,'Share Values'!Z$11,'Transactions (Dated)'!$C$2:$C$53,"Buy")-SUMIFS('Transactions (Dated)'!$E$2:$E$53,'Transactions (Dated)'!$D$2:$D$53,'Share Values'!$X544,'Transactions (Dated)'!$B$2:$B$53,'Share Values'!Z$11,'Transactions (Dated)'!$C$2:$C$53,"Sell")</f>
        <v>9375</v>
      </c>
      <c r="AA544" s="40">
        <f ca="1">AA543+SUMIFS('Transactions (Dated)'!$E$2:$E$53,'Transactions (Dated)'!$D$2:$D$53,'Share Values'!$X544,'Transactions (Dated)'!$B$2:$B$53,'Share Values'!AA$11,'Transactions (Dated)'!$C$2:$C$53,"Buy")-SUMIFS('Transactions (Dated)'!$E$2:$E$53,'Transactions (Dated)'!$D$2:$D$53,'Share Values'!$X544,'Transactions (Dated)'!$B$2:$B$53,'Share Values'!AA$11,'Transactions (Dated)'!$C$2:$C$53,"Sell")</f>
        <v>26357</v>
      </c>
      <c r="AB544" s="40">
        <f ca="1">AB543+SUMIFS('Transactions (Dated)'!$E$2:$E$53,'Transactions (Dated)'!$D$2:$D$53,'Share Values'!$X544,'Transactions (Dated)'!$B$2:$B$53,'Share Values'!AB$11,'Transactions (Dated)'!$C$2:$C$53,"Buy")-SUMIFS('Transactions (Dated)'!$E$2:$E$53,'Transactions (Dated)'!$D$2:$D$53,'Share Values'!$X544,'Transactions (Dated)'!$B$2:$B$53,'Share Values'!AB$11,'Transactions (Dated)'!$C$2:$C$53,"Sell")</f>
        <v>1892</v>
      </c>
      <c r="AC544" s="40">
        <f ca="1">AC543+SUMIFS('Transactions (Dated)'!$E$2:$E$53,'Transactions (Dated)'!$D$2:$D$53,'Share Values'!$X544,'Transactions (Dated)'!$B$2:$B$53,'Share Values'!AC$11,'Transactions (Dated)'!$C$2:$C$53,"Buy")-SUMIFS('Transactions (Dated)'!$E$2:$E$53,'Transactions (Dated)'!$D$2:$D$53,'Share Values'!$X544,'Transactions (Dated)'!$B$2:$B$53,'Share Values'!AC$11,'Transactions (Dated)'!$C$2:$C$53,"Sell")</f>
        <v>2348</v>
      </c>
      <c r="AD544" s="40">
        <f ca="1">AD543+SUMIFS('Transactions (Dated)'!$E$2:$E$53,'Transactions (Dated)'!$D$2:$D$53,'Share Values'!$X544,'Transactions (Dated)'!$B$2:$B$53,'Share Values'!AD$11,'Transactions (Dated)'!$C$2:$C$53,"Buy")-SUMIFS('Transactions (Dated)'!$E$2:$E$53,'Transactions (Dated)'!$D$2:$D$53,'Share Values'!$X544,'Transactions (Dated)'!$B$2:$B$53,'Share Values'!AD$11,'Transactions (Dated)'!$C$2:$C$53,"Sell")</f>
        <v>0</v>
      </c>
      <c r="AE544" s="40">
        <f ca="1">AE543+SUMIFS('Transactions (Dated)'!$E$2:$E$53,'Transactions (Dated)'!$D$2:$D$53,'Share Values'!$X544,'Transactions (Dated)'!$B$2:$B$53,'Share Values'!AE$11,'Transactions (Dated)'!$C$2:$C$53,"Buy")-SUMIFS('Transactions (Dated)'!$E$2:$E$53,'Transactions (Dated)'!$D$2:$D$53,'Share Values'!$X544,'Transactions (Dated)'!$B$2:$B$53,'Share Values'!AE$11,'Transactions (Dated)'!$C$2:$C$53,"Sell")</f>
        <v>2900</v>
      </c>
      <c r="AF544" s="40">
        <f ca="1">AF543+SUMIFS('Transactions (Dated)'!$E$2:$E$53,'Transactions (Dated)'!$D$2:$D$53,'Share Values'!$X544,'Transactions (Dated)'!$B$2:$B$53,'Share Values'!AF$11,'Transactions (Dated)'!$C$2:$C$53,"Buy")-SUMIFS('Transactions (Dated)'!$E$2:$E$53,'Transactions (Dated)'!$D$2:$D$53,'Share Values'!$X544,'Transactions (Dated)'!$B$2:$B$53,'Share Values'!AF$11,'Transactions (Dated)'!$C$2:$C$53,"Sell")</f>
        <v>14201</v>
      </c>
      <c r="AG544" s="40">
        <f ca="1">AG543+SUMIFS('Transactions (Dated)'!$E$2:$E$53,'Transactions (Dated)'!$D$2:$D$53,'Share Values'!$X544,'Transactions (Dated)'!$B$2:$B$53,'Share Values'!AG$11,'Transactions (Dated)'!$C$2:$C$53,"Buy")-SUMIFS('Transactions (Dated)'!$E$2:$E$53,'Transactions (Dated)'!$D$2:$D$53,'Share Values'!$X544,'Transactions (Dated)'!$B$2:$B$53,'Share Values'!AG$11,'Transactions (Dated)'!$C$2:$C$53,"Sell")</f>
        <v>6835</v>
      </c>
      <c r="AH544" s="40">
        <f ca="1">AH543+SUMIFS('Transactions (Dated)'!$E$2:$E$53,'Transactions (Dated)'!$D$2:$D$53,'Share Values'!$X544,'Transactions (Dated)'!$B$2:$B$53,'Share Values'!AH$11,'Transactions (Dated)'!$C$2:$C$53,"Buy")-SUMIFS('Transactions (Dated)'!$E$2:$E$53,'Transactions (Dated)'!$D$2:$D$53,'Share Values'!$X544,'Transactions (Dated)'!$B$2:$B$53,'Share Values'!AH$11,'Transactions (Dated)'!$C$2:$C$53,"Sell")</f>
        <v>0</v>
      </c>
      <c r="AI544" s="40">
        <f ca="1">AI543+SUMIFS('Transactions (Dated)'!$E$2:$E$53,'Transactions (Dated)'!$D$2:$D$53,'Share Values'!$X544,'Transactions (Dated)'!$B$2:$B$53,'Share Values'!AI$11,'Transactions (Dated)'!$C$2:$C$53,"Buy")-SUMIFS('Transactions (Dated)'!$E$2:$E$53,'Transactions (Dated)'!$D$2:$D$53,'Share Values'!$X544,'Transactions (Dated)'!$B$2:$B$53,'Share Values'!AI$11,'Transactions (Dated)'!$C$2:$C$53,"Sell")</f>
        <v>0</v>
      </c>
      <c r="AJ544" s="40">
        <f ca="1">AJ543+SUMIFS('Transactions (Dated)'!$E$2:$E$53,'Transactions (Dated)'!$D$2:$D$53,'Share Values'!$X544,'Transactions (Dated)'!$B$2:$B$53,'Share Values'!AJ$11,'Transactions (Dated)'!$C$2:$C$53,"Buy")-SUMIFS('Transactions (Dated)'!$E$2:$E$53,'Transactions (Dated)'!$D$2:$D$53,'Share Values'!$X544,'Transactions (Dated)'!$B$2:$B$53,'Share Values'!AJ$11,'Transactions (Dated)'!$C$2:$C$53,"Sell")</f>
        <v>0</v>
      </c>
      <c r="AK544" s="40">
        <f ca="1">AK543+SUMIFS('Transactions (Dated)'!$E$2:$E$53,'Transactions (Dated)'!$D$2:$D$53,'Share Values'!$X544,'Transactions (Dated)'!$B$2:$B$53,'Share Values'!AK$11,'Transactions (Dated)'!$C$2:$C$53,"Buy")-SUMIFS('Transactions (Dated)'!$E$2:$E$53,'Transactions (Dated)'!$D$2:$D$53,'Share Values'!$X544,'Transactions (Dated)'!$B$2:$B$53,'Share Values'!AK$11,'Transactions (Dated)'!$C$2:$C$53,"Sell")</f>
        <v>0</v>
      </c>
      <c r="AL544" s="40">
        <f ca="1">AL543+SUMIFS('Transactions (Dated)'!$E$2:$E$53,'Transactions (Dated)'!$D$2:$D$53,'Share Values'!$X544,'Transactions (Dated)'!$B$2:$B$53,'Share Values'!AL$11,'Transactions (Dated)'!$C$2:$C$53,"Buy")-SUMIFS('Transactions (Dated)'!$E$2:$E$53,'Transactions (Dated)'!$D$2:$D$53,'Share Values'!$X544,'Transactions (Dated)'!$B$2:$B$53,'Share Values'!AL$11,'Transactions (Dated)'!$C$2:$C$53,"Sell")</f>
        <v>0</v>
      </c>
      <c r="AM544" s="40">
        <f ca="1">AM543+SUMIFS('Transactions (Dated)'!$E$2:$E$53,'Transactions (Dated)'!$D$2:$D$53,'Share Values'!$X544,'Transactions (Dated)'!$B$2:$B$53,'Share Values'!AM$11,'Transactions (Dated)'!$C$2:$C$53,"Buy")-SUMIFS('Transactions (Dated)'!$E$2:$E$53,'Transactions (Dated)'!$D$2:$D$53,'Share Values'!$X544,'Transactions (Dated)'!$B$2:$B$53,'Share Values'!AM$11,'Transactions (Dated)'!$C$2:$C$53,"Sell")</f>
        <v>0</v>
      </c>
      <c r="AN544" s="40">
        <f ca="1">AN543+SUMIFS('Transactions (Dated)'!$E$2:$E$53,'Transactions (Dated)'!$D$2:$D$53,'Share Values'!$X544,'Transactions (Dated)'!$B$2:$B$53,'Share Values'!AN$11,'Transactions (Dated)'!$C$2:$C$53,"Buy")-SUMIFS('Transactions (Dated)'!$E$2:$E$53,'Transactions (Dated)'!$D$2:$D$53,'Share Values'!$X544,'Transactions (Dated)'!$B$2:$B$53,'Share Values'!AN$11,'Transactions (Dated)'!$C$2:$C$53,"Sell")</f>
        <v>0</v>
      </c>
      <c r="AQ544" s="3">
        <f t="shared" si="245"/>
        <v>42688</v>
      </c>
      <c r="AR544" s="6">
        <f t="shared" ca="1" si="246"/>
        <v>45741.25</v>
      </c>
      <c r="AS544" s="6">
        <f t="shared" ca="1" si="247"/>
        <v>22406.25</v>
      </c>
      <c r="AT544" s="6">
        <f t="shared" ca="1" si="248"/>
        <v>519760.04</v>
      </c>
      <c r="AU544" s="6">
        <f t="shared" ca="1" si="249"/>
        <v>69549.919999999998</v>
      </c>
      <c r="AV544" s="6">
        <f t="shared" ca="1" si="250"/>
        <v>18854.439999999999</v>
      </c>
      <c r="AW544" s="6">
        <f t="shared" ca="1" si="251"/>
        <v>0</v>
      </c>
      <c r="AX544" s="6">
        <f t="shared" ca="1" si="252"/>
        <v>42137</v>
      </c>
      <c r="AY544" s="6">
        <f t="shared" ca="1" si="253"/>
        <v>88046.2</v>
      </c>
      <c r="AZ544" s="6">
        <f t="shared" ca="1" si="254"/>
        <v>61036.549999999996</v>
      </c>
      <c r="BA544" s="6">
        <f t="shared" ca="1" si="255"/>
        <v>0</v>
      </c>
      <c r="BB544" s="6">
        <f t="shared" ca="1" si="256"/>
        <v>0</v>
      </c>
      <c r="BC544" s="6">
        <f t="shared" ca="1" si="257"/>
        <v>0</v>
      </c>
      <c r="BD544" s="6">
        <f t="shared" ca="1" si="258"/>
        <v>0</v>
      </c>
      <c r="BE544" s="6">
        <f t="shared" ca="1" si="259"/>
        <v>0</v>
      </c>
      <c r="BF544" s="6">
        <f t="shared" ca="1" si="240"/>
        <v>0</v>
      </c>
      <c r="BG544" s="6">
        <f t="shared" ca="1" si="241"/>
        <v>0</v>
      </c>
      <c r="BH544" s="6"/>
      <c r="BJ544" s="4">
        <f t="shared" ca="1" si="260"/>
        <v>867531.65</v>
      </c>
      <c r="BL544" s="3">
        <f t="shared" si="261"/>
        <v>42688</v>
      </c>
      <c r="BM544" s="6">
        <f>BM543+SUMIFS('Transactions (Dated)'!G:G,'Transactions (Dated)'!D:D,'Share Values'!AQ544)</f>
        <v>64362.759999999995</v>
      </c>
      <c r="BN544" s="6">
        <f ca="1">BN543+SUMIFS('Transactions (Dated)'!$F:$F,'Transactions (Dated)'!$D:$D,$BL544,'Transactions (Dated)'!$B:$B,BN$11,'Transactions (Dated)'!$C:$C,"Dividend (paid to cash)")*Y544</f>
        <v>0</v>
      </c>
      <c r="BO544" s="6">
        <f ca="1">BO543+SUMIFS('Transactions (Dated)'!$F:$F,'Transactions (Dated)'!$D:$D,$BL544,'Transactions (Dated)'!$B:$B,BO$11,'Transactions (Dated)'!$C:$C,"Dividend (paid to cash)")*Z544</f>
        <v>2421.875</v>
      </c>
      <c r="BP544" s="6">
        <f ca="1">BP543+SUMIFS('Transactions (Dated)'!$F:$F,'Transactions (Dated)'!$D:$D,$BL544,'Transactions (Dated)'!$B:$B,BP$11,'Transactions (Dated)'!$C:$C,"Dividend (paid to cash)")*AA544</f>
        <v>48055.257000000005</v>
      </c>
      <c r="BQ544" s="6">
        <f ca="1">BQ543+SUMIFS('Transactions (Dated)'!$F:$F,'Transactions (Dated)'!$D:$D,$BL544,'Transactions (Dated)'!$B:$B,BQ$11,'Transactions (Dated)'!$C:$C,"Dividend (paid to cash)")*AB544</f>
        <v>482.46000000000004</v>
      </c>
      <c r="BR544" s="6">
        <f ca="1">BR543+SUMIFS('Transactions (Dated)'!$F:$F,'Transactions (Dated)'!$D:$D,$BL544,'Transactions (Dated)'!$B:$B,BR$11,'Transactions (Dated)'!$C:$C,"Dividend (paid to cash)")*AC544</f>
        <v>0</v>
      </c>
      <c r="BS544" s="6">
        <f ca="1">BS543+SUMIFS('Transactions (Dated)'!$F:$F,'Transactions (Dated)'!$D:$D,$BL544,'Transactions (Dated)'!$B:$B,BS$11,'Transactions (Dated)'!$C:$C,"Dividend (paid to cash)")*AD544</f>
        <v>0</v>
      </c>
      <c r="BT544" s="6">
        <f ca="1">BT543+SUMIFS('Transactions (Dated)'!$F:$F,'Transactions (Dated)'!$D:$D,$BL544,'Transactions (Dated)'!$B:$B,BT$11,'Transactions (Dated)'!$C:$C,"Dividend (paid to cash)")*AE544</f>
        <v>2465</v>
      </c>
      <c r="BU544" s="6">
        <f ca="1">BU543+SUMIFS('Transactions (Dated)'!$F:$F,'Transactions (Dated)'!$D:$D,$BL544,'Transactions (Dated)'!$B:$B,BU$11,'Transactions (Dated)'!$C:$C,"Dividend (paid to cash)")*AF544</f>
        <v>0</v>
      </c>
      <c r="BV544" s="6">
        <f ca="1">BV543+SUMIFS('Transactions (Dated)'!$F:$F,'Transactions (Dated)'!$D:$D,$BL544,'Transactions (Dated)'!$B:$B,BV$11,'Transactions (Dated)'!$C:$C,"Dividend (paid to cash)")*AG544</f>
        <v>0</v>
      </c>
      <c r="BW544" s="6">
        <f ca="1">BW543+SUMIFS('Transactions (Dated)'!$F:$F,'Transactions (Dated)'!$D:$D,$BL544,'Transactions (Dated)'!$B:$B,BW$11,'Transactions (Dated)'!$C:$C,"Dividend (paid to cash)")*AH544</f>
        <v>0</v>
      </c>
      <c r="BX544" s="6">
        <f ca="1">BX543+SUMIFS('Transactions (Dated)'!$F:$F,'Transactions (Dated)'!$D:$D,$BL544,'Transactions (Dated)'!$B:$B,BX$11,'Transactions (Dated)'!$C:$C,"Dividend (paid to cash)")*AI544</f>
        <v>0</v>
      </c>
      <c r="BY544" s="6">
        <f ca="1">BY543+SUMIFS('Transactions (Dated)'!$F:$F,'Transactions (Dated)'!$D:$D,$BL544,'Transactions (Dated)'!$B:$B,BY$11,'Transactions (Dated)'!$C:$C,"Dividend (paid to cash)")*AJ544</f>
        <v>0</v>
      </c>
      <c r="BZ544" s="6">
        <f ca="1">BZ543+SUMIFS('Transactions (Dated)'!$F:$F,'Transactions (Dated)'!$D:$D,$BL544,'Transactions (Dated)'!$B:$B,BZ$11,'Transactions (Dated)'!$C:$C,"Dividend (paid to cash)")*AK544</f>
        <v>0</v>
      </c>
      <c r="CA544" s="6">
        <f ca="1">CA543+SUMIFS('Transactions (Dated)'!$F:$F,'Transactions (Dated)'!$D:$D,$BL544,'Transactions (Dated)'!$B:$B,CA$11,'Transactions (Dated)'!$C:$C,"Dividend (paid to cash)")*AL544</f>
        <v>0</v>
      </c>
      <c r="CB544" s="6">
        <v>0</v>
      </c>
      <c r="CC544" s="6">
        <v>0</v>
      </c>
      <c r="CF544" s="6">
        <f t="shared" ca="1" si="262"/>
        <v>117787.352</v>
      </c>
      <c r="CH544" s="3">
        <f t="shared" si="263"/>
        <v>42688</v>
      </c>
      <c r="CI544" s="4">
        <f t="shared" ca="1" si="264"/>
        <v>867531.65</v>
      </c>
      <c r="CJ544" s="4">
        <f t="shared" ca="1" si="265"/>
        <v>117787.352</v>
      </c>
      <c r="CL544" s="4">
        <f t="shared" ca="1" si="266"/>
        <v>985319.00199999998</v>
      </c>
    </row>
    <row r="545" spans="2:90" x14ac:dyDescent="0.15">
      <c r="B545" s="3">
        <f t="shared" si="239"/>
        <v>42689</v>
      </c>
      <c r="C545" s="2">
        <v>14756.1</v>
      </c>
      <c r="E545" s="70">
        <v>42689</v>
      </c>
      <c r="F545" s="69">
        <v>10.1</v>
      </c>
      <c r="G545" s="69">
        <v>2.4300000000000002</v>
      </c>
      <c r="H545" s="69">
        <v>19.93</v>
      </c>
      <c r="I545" s="69">
        <v>36.72</v>
      </c>
      <c r="J545" s="69">
        <v>11.2</v>
      </c>
      <c r="K545" s="69">
        <v>12.87</v>
      </c>
      <c r="L545" s="69">
        <v>14.68</v>
      </c>
      <c r="M545" s="69">
        <v>6.33</v>
      </c>
      <c r="N545" s="69">
        <v>8.6</v>
      </c>
      <c r="O545" s="69">
        <v>11.91</v>
      </c>
      <c r="P545" s="69">
        <v>19.350000000000001</v>
      </c>
      <c r="Q545" s="69">
        <v>1.2</v>
      </c>
      <c r="R545" s="69">
        <v>8.0299999999999994</v>
      </c>
      <c r="S545" s="69">
        <v>40.64</v>
      </c>
      <c r="T545" s="69"/>
      <c r="U545">
        <v>40.64</v>
      </c>
      <c r="X545" s="3">
        <f t="shared" si="244"/>
        <v>42689</v>
      </c>
      <c r="Y545" s="40">
        <f ca="1">Y544+SUMIFS('Transactions (Dated)'!$E$2:$E$53,'Transactions (Dated)'!$D$2:$D$53,'Share Values'!$X545,'Transactions (Dated)'!$B$2:$B$53,'Share Values'!Y$11,'Transactions (Dated)'!$C$2:$C$53,"Buy")-SUMIFS('Transactions (Dated)'!$E$2:$E$53,'Transactions (Dated)'!$D$2:$D$53,'Share Values'!$X545,'Transactions (Dated)'!$B$2:$B$53,'Share Values'!Y$11,'Transactions (Dated)'!$C$2:$C$53,"Sell")</f>
        <v>4625</v>
      </c>
      <c r="Z545" s="40">
        <f ca="1">Z544+SUMIFS('Transactions (Dated)'!$E$2:$E$53,'Transactions (Dated)'!$D$2:$D$53,'Share Values'!$X545,'Transactions (Dated)'!$B$2:$B$53,'Share Values'!Z$11,'Transactions (Dated)'!$C$2:$C$53,"Buy")-SUMIFS('Transactions (Dated)'!$E$2:$E$53,'Transactions (Dated)'!$D$2:$D$53,'Share Values'!$X545,'Transactions (Dated)'!$B$2:$B$53,'Share Values'!Z$11,'Transactions (Dated)'!$C$2:$C$53,"Sell")</f>
        <v>9375</v>
      </c>
      <c r="AA545" s="40">
        <f ca="1">AA544+SUMIFS('Transactions (Dated)'!$E$2:$E$53,'Transactions (Dated)'!$D$2:$D$53,'Share Values'!$X545,'Transactions (Dated)'!$B$2:$B$53,'Share Values'!AA$11,'Transactions (Dated)'!$C$2:$C$53,"Buy")-SUMIFS('Transactions (Dated)'!$E$2:$E$53,'Transactions (Dated)'!$D$2:$D$53,'Share Values'!$X545,'Transactions (Dated)'!$B$2:$B$53,'Share Values'!AA$11,'Transactions (Dated)'!$C$2:$C$53,"Sell")</f>
        <v>26357</v>
      </c>
      <c r="AB545" s="40">
        <f ca="1">AB544+SUMIFS('Transactions (Dated)'!$E$2:$E$53,'Transactions (Dated)'!$D$2:$D$53,'Share Values'!$X545,'Transactions (Dated)'!$B$2:$B$53,'Share Values'!AB$11,'Transactions (Dated)'!$C$2:$C$53,"Buy")-SUMIFS('Transactions (Dated)'!$E$2:$E$53,'Transactions (Dated)'!$D$2:$D$53,'Share Values'!$X545,'Transactions (Dated)'!$B$2:$B$53,'Share Values'!AB$11,'Transactions (Dated)'!$C$2:$C$53,"Sell")</f>
        <v>1892</v>
      </c>
      <c r="AC545" s="40">
        <f ca="1">AC544+SUMIFS('Transactions (Dated)'!$E$2:$E$53,'Transactions (Dated)'!$D$2:$D$53,'Share Values'!$X545,'Transactions (Dated)'!$B$2:$B$53,'Share Values'!AC$11,'Transactions (Dated)'!$C$2:$C$53,"Buy")-SUMIFS('Transactions (Dated)'!$E$2:$E$53,'Transactions (Dated)'!$D$2:$D$53,'Share Values'!$X545,'Transactions (Dated)'!$B$2:$B$53,'Share Values'!AC$11,'Transactions (Dated)'!$C$2:$C$53,"Sell")</f>
        <v>2348</v>
      </c>
      <c r="AD545" s="40">
        <f ca="1">AD544+SUMIFS('Transactions (Dated)'!$E$2:$E$53,'Transactions (Dated)'!$D$2:$D$53,'Share Values'!$X545,'Transactions (Dated)'!$B$2:$B$53,'Share Values'!AD$11,'Transactions (Dated)'!$C$2:$C$53,"Buy")-SUMIFS('Transactions (Dated)'!$E$2:$E$53,'Transactions (Dated)'!$D$2:$D$53,'Share Values'!$X545,'Transactions (Dated)'!$B$2:$B$53,'Share Values'!AD$11,'Transactions (Dated)'!$C$2:$C$53,"Sell")</f>
        <v>0</v>
      </c>
      <c r="AE545" s="40">
        <f ca="1">AE544+SUMIFS('Transactions (Dated)'!$E$2:$E$53,'Transactions (Dated)'!$D$2:$D$53,'Share Values'!$X545,'Transactions (Dated)'!$B$2:$B$53,'Share Values'!AE$11,'Transactions (Dated)'!$C$2:$C$53,"Buy")-SUMIFS('Transactions (Dated)'!$E$2:$E$53,'Transactions (Dated)'!$D$2:$D$53,'Share Values'!$X545,'Transactions (Dated)'!$B$2:$B$53,'Share Values'!AE$11,'Transactions (Dated)'!$C$2:$C$53,"Sell")</f>
        <v>2900</v>
      </c>
      <c r="AF545" s="40">
        <f ca="1">AF544+SUMIFS('Transactions (Dated)'!$E$2:$E$53,'Transactions (Dated)'!$D$2:$D$53,'Share Values'!$X545,'Transactions (Dated)'!$B$2:$B$53,'Share Values'!AF$11,'Transactions (Dated)'!$C$2:$C$53,"Buy")-SUMIFS('Transactions (Dated)'!$E$2:$E$53,'Transactions (Dated)'!$D$2:$D$53,'Share Values'!$X545,'Transactions (Dated)'!$B$2:$B$53,'Share Values'!AF$11,'Transactions (Dated)'!$C$2:$C$53,"Sell")</f>
        <v>14201</v>
      </c>
      <c r="AG545" s="40">
        <f ca="1">AG544+SUMIFS('Transactions (Dated)'!$E$2:$E$53,'Transactions (Dated)'!$D$2:$D$53,'Share Values'!$X545,'Transactions (Dated)'!$B$2:$B$53,'Share Values'!AG$11,'Transactions (Dated)'!$C$2:$C$53,"Buy")-SUMIFS('Transactions (Dated)'!$E$2:$E$53,'Transactions (Dated)'!$D$2:$D$53,'Share Values'!$X545,'Transactions (Dated)'!$B$2:$B$53,'Share Values'!AG$11,'Transactions (Dated)'!$C$2:$C$53,"Sell")</f>
        <v>6835</v>
      </c>
      <c r="AH545" s="40">
        <f ca="1">AH544+SUMIFS('Transactions (Dated)'!$E$2:$E$53,'Transactions (Dated)'!$D$2:$D$53,'Share Values'!$X545,'Transactions (Dated)'!$B$2:$B$53,'Share Values'!AH$11,'Transactions (Dated)'!$C$2:$C$53,"Buy")-SUMIFS('Transactions (Dated)'!$E$2:$E$53,'Transactions (Dated)'!$D$2:$D$53,'Share Values'!$X545,'Transactions (Dated)'!$B$2:$B$53,'Share Values'!AH$11,'Transactions (Dated)'!$C$2:$C$53,"Sell")</f>
        <v>0</v>
      </c>
      <c r="AI545" s="40">
        <f ca="1">AI544+SUMIFS('Transactions (Dated)'!$E$2:$E$53,'Transactions (Dated)'!$D$2:$D$53,'Share Values'!$X545,'Transactions (Dated)'!$B$2:$B$53,'Share Values'!AI$11,'Transactions (Dated)'!$C$2:$C$53,"Buy")-SUMIFS('Transactions (Dated)'!$E$2:$E$53,'Transactions (Dated)'!$D$2:$D$53,'Share Values'!$X545,'Transactions (Dated)'!$B$2:$B$53,'Share Values'!AI$11,'Transactions (Dated)'!$C$2:$C$53,"Sell")</f>
        <v>0</v>
      </c>
      <c r="AJ545" s="40">
        <f ca="1">AJ544+SUMIFS('Transactions (Dated)'!$E$2:$E$53,'Transactions (Dated)'!$D$2:$D$53,'Share Values'!$X545,'Transactions (Dated)'!$B$2:$B$53,'Share Values'!AJ$11,'Transactions (Dated)'!$C$2:$C$53,"Buy")-SUMIFS('Transactions (Dated)'!$E$2:$E$53,'Transactions (Dated)'!$D$2:$D$53,'Share Values'!$X545,'Transactions (Dated)'!$B$2:$B$53,'Share Values'!AJ$11,'Transactions (Dated)'!$C$2:$C$53,"Sell")</f>
        <v>0</v>
      </c>
      <c r="AK545" s="40">
        <f ca="1">AK544+SUMIFS('Transactions (Dated)'!$E$2:$E$53,'Transactions (Dated)'!$D$2:$D$53,'Share Values'!$X545,'Transactions (Dated)'!$B$2:$B$53,'Share Values'!AK$11,'Transactions (Dated)'!$C$2:$C$53,"Buy")-SUMIFS('Transactions (Dated)'!$E$2:$E$53,'Transactions (Dated)'!$D$2:$D$53,'Share Values'!$X545,'Transactions (Dated)'!$B$2:$B$53,'Share Values'!AK$11,'Transactions (Dated)'!$C$2:$C$53,"Sell")</f>
        <v>0</v>
      </c>
      <c r="AL545" s="40">
        <f ca="1">AL544+SUMIFS('Transactions (Dated)'!$E$2:$E$53,'Transactions (Dated)'!$D$2:$D$53,'Share Values'!$X545,'Transactions (Dated)'!$B$2:$B$53,'Share Values'!AL$11,'Transactions (Dated)'!$C$2:$C$53,"Buy")-SUMIFS('Transactions (Dated)'!$E$2:$E$53,'Transactions (Dated)'!$D$2:$D$53,'Share Values'!$X545,'Transactions (Dated)'!$B$2:$B$53,'Share Values'!AL$11,'Transactions (Dated)'!$C$2:$C$53,"Sell")</f>
        <v>0</v>
      </c>
      <c r="AM545" s="40">
        <f ca="1">AM544+SUMIFS('Transactions (Dated)'!$E$2:$E$53,'Transactions (Dated)'!$D$2:$D$53,'Share Values'!$X545,'Transactions (Dated)'!$B$2:$B$53,'Share Values'!AM$11,'Transactions (Dated)'!$C$2:$C$53,"Buy")-SUMIFS('Transactions (Dated)'!$E$2:$E$53,'Transactions (Dated)'!$D$2:$D$53,'Share Values'!$X545,'Transactions (Dated)'!$B$2:$B$53,'Share Values'!AM$11,'Transactions (Dated)'!$C$2:$C$53,"Sell")</f>
        <v>0</v>
      </c>
      <c r="AN545" s="40">
        <f ca="1">AN544+SUMIFS('Transactions (Dated)'!$E$2:$E$53,'Transactions (Dated)'!$D$2:$D$53,'Share Values'!$X545,'Transactions (Dated)'!$B$2:$B$53,'Share Values'!AN$11,'Transactions (Dated)'!$C$2:$C$53,"Buy")-SUMIFS('Transactions (Dated)'!$E$2:$E$53,'Transactions (Dated)'!$D$2:$D$53,'Share Values'!$X545,'Transactions (Dated)'!$B$2:$B$53,'Share Values'!AN$11,'Transactions (Dated)'!$C$2:$C$53,"Sell")</f>
        <v>0</v>
      </c>
      <c r="AQ545" s="3">
        <f t="shared" si="245"/>
        <v>42689</v>
      </c>
      <c r="AR545" s="6">
        <f t="shared" ca="1" si="246"/>
        <v>46712.5</v>
      </c>
      <c r="AS545" s="6">
        <f t="shared" ca="1" si="247"/>
        <v>22781.25</v>
      </c>
      <c r="AT545" s="6">
        <f t="shared" ca="1" si="248"/>
        <v>525295.01</v>
      </c>
      <c r="AU545" s="6">
        <f t="shared" ca="1" si="249"/>
        <v>69474.239999999991</v>
      </c>
      <c r="AV545" s="6">
        <f t="shared" ca="1" si="250"/>
        <v>26297.599999999999</v>
      </c>
      <c r="AW545" s="6">
        <f t="shared" ca="1" si="251"/>
        <v>0</v>
      </c>
      <c r="AX545" s="6">
        <f t="shared" ca="1" si="252"/>
        <v>42572</v>
      </c>
      <c r="AY545" s="6">
        <f t="shared" ca="1" si="253"/>
        <v>89892.33</v>
      </c>
      <c r="AZ545" s="6">
        <f t="shared" ca="1" si="254"/>
        <v>58781</v>
      </c>
      <c r="BA545" s="6">
        <f t="shared" ca="1" si="255"/>
        <v>0</v>
      </c>
      <c r="BB545" s="6">
        <f t="shared" ca="1" si="256"/>
        <v>0</v>
      </c>
      <c r="BC545" s="6">
        <f t="shared" ca="1" si="257"/>
        <v>0</v>
      </c>
      <c r="BD545" s="6">
        <f t="shared" ca="1" si="258"/>
        <v>0</v>
      </c>
      <c r="BE545" s="6">
        <f t="shared" ca="1" si="259"/>
        <v>0</v>
      </c>
      <c r="BF545" s="6">
        <f t="shared" ca="1" si="240"/>
        <v>0</v>
      </c>
      <c r="BG545" s="6">
        <f t="shared" ca="1" si="241"/>
        <v>0</v>
      </c>
      <c r="BH545" s="6"/>
      <c r="BJ545" s="4">
        <f t="shared" ca="1" si="260"/>
        <v>881805.92999999993</v>
      </c>
      <c r="BL545" s="3">
        <f t="shared" si="261"/>
        <v>42689</v>
      </c>
      <c r="BM545" s="6">
        <f>BM544+SUMIFS('Transactions (Dated)'!G:G,'Transactions (Dated)'!D:D,'Share Values'!AQ545)</f>
        <v>64347.399999999994</v>
      </c>
      <c r="BN545" s="6">
        <f ca="1">BN544+SUMIFS('Transactions (Dated)'!$F:$F,'Transactions (Dated)'!$D:$D,$BL545,'Transactions (Dated)'!$B:$B,BN$11,'Transactions (Dated)'!$C:$C,"Dividend (paid to cash)")*Y545</f>
        <v>0</v>
      </c>
      <c r="BO545" s="6">
        <f ca="1">BO544+SUMIFS('Transactions (Dated)'!$F:$F,'Transactions (Dated)'!$D:$D,$BL545,'Transactions (Dated)'!$B:$B,BO$11,'Transactions (Dated)'!$C:$C,"Dividend (paid to cash)")*Z545</f>
        <v>2421.875</v>
      </c>
      <c r="BP545" s="6">
        <f ca="1">BP544+SUMIFS('Transactions (Dated)'!$F:$F,'Transactions (Dated)'!$D:$D,$BL545,'Transactions (Dated)'!$B:$B,BP$11,'Transactions (Dated)'!$C:$C,"Dividend (paid to cash)")*AA545</f>
        <v>48055.257000000005</v>
      </c>
      <c r="BQ545" s="6">
        <f ca="1">BQ544+SUMIFS('Transactions (Dated)'!$F:$F,'Transactions (Dated)'!$D:$D,$BL545,'Transactions (Dated)'!$B:$B,BQ$11,'Transactions (Dated)'!$C:$C,"Dividend (paid to cash)")*AB545</f>
        <v>482.46000000000004</v>
      </c>
      <c r="BR545" s="6">
        <f ca="1">BR544+SUMIFS('Transactions (Dated)'!$F:$F,'Transactions (Dated)'!$D:$D,$BL545,'Transactions (Dated)'!$B:$B,BR$11,'Transactions (Dated)'!$C:$C,"Dividend (paid to cash)")*AC545</f>
        <v>0</v>
      </c>
      <c r="BS545" s="6">
        <f ca="1">BS544+SUMIFS('Transactions (Dated)'!$F:$F,'Transactions (Dated)'!$D:$D,$BL545,'Transactions (Dated)'!$B:$B,BS$11,'Transactions (Dated)'!$C:$C,"Dividend (paid to cash)")*AD545</f>
        <v>0</v>
      </c>
      <c r="BT545" s="6">
        <f ca="1">BT544+SUMIFS('Transactions (Dated)'!$F:$F,'Transactions (Dated)'!$D:$D,$BL545,'Transactions (Dated)'!$B:$B,BT$11,'Transactions (Dated)'!$C:$C,"Dividend (paid to cash)")*AE545</f>
        <v>2465</v>
      </c>
      <c r="BU545" s="6">
        <f ca="1">BU544+SUMIFS('Transactions (Dated)'!$F:$F,'Transactions (Dated)'!$D:$D,$BL545,'Transactions (Dated)'!$B:$B,BU$11,'Transactions (Dated)'!$C:$C,"Dividend (paid to cash)")*AF545</f>
        <v>0</v>
      </c>
      <c r="BV545" s="6">
        <f ca="1">BV544+SUMIFS('Transactions (Dated)'!$F:$F,'Transactions (Dated)'!$D:$D,$BL545,'Transactions (Dated)'!$B:$B,BV$11,'Transactions (Dated)'!$C:$C,"Dividend (paid to cash)")*AG545</f>
        <v>0</v>
      </c>
      <c r="BW545" s="6">
        <f ca="1">BW544+SUMIFS('Transactions (Dated)'!$F:$F,'Transactions (Dated)'!$D:$D,$BL545,'Transactions (Dated)'!$B:$B,BW$11,'Transactions (Dated)'!$C:$C,"Dividend (paid to cash)")*AH545</f>
        <v>0</v>
      </c>
      <c r="BX545" s="6">
        <f ca="1">BX544+SUMIFS('Transactions (Dated)'!$F:$F,'Transactions (Dated)'!$D:$D,$BL545,'Transactions (Dated)'!$B:$B,BX$11,'Transactions (Dated)'!$C:$C,"Dividend (paid to cash)")*AI545</f>
        <v>0</v>
      </c>
      <c r="BY545" s="6">
        <f ca="1">BY544+SUMIFS('Transactions (Dated)'!$F:$F,'Transactions (Dated)'!$D:$D,$BL545,'Transactions (Dated)'!$B:$B,BY$11,'Transactions (Dated)'!$C:$C,"Dividend (paid to cash)")*AJ545</f>
        <v>0</v>
      </c>
      <c r="BZ545" s="6">
        <f ca="1">BZ544+SUMIFS('Transactions (Dated)'!$F:$F,'Transactions (Dated)'!$D:$D,$BL545,'Transactions (Dated)'!$B:$B,BZ$11,'Transactions (Dated)'!$C:$C,"Dividend (paid to cash)")*AK545</f>
        <v>0</v>
      </c>
      <c r="CA545" s="6">
        <f ca="1">CA544+SUMIFS('Transactions (Dated)'!$F:$F,'Transactions (Dated)'!$D:$D,$BL545,'Transactions (Dated)'!$B:$B,CA$11,'Transactions (Dated)'!$C:$C,"Dividend (paid to cash)")*AL545</f>
        <v>0</v>
      </c>
      <c r="CB545" s="6">
        <v>0</v>
      </c>
      <c r="CC545" s="6">
        <v>0</v>
      </c>
      <c r="CF545" s="6">
        <f t="shared" ca="1" si="262"/>
        <v>117771.99200000001</v>
      </c>
      <c r="CH545" s="3">
        <f t="shared" si="263"/>
        <v>42689</v>
      </c>
      <c r="CI545" s="4">
        <f t="shared" ca="1" si="264"/>
        <v>881805.92999999993</v>
      </c>
      <c r="CJ545" s="4">
        <f t="shared" ca="1" si="265"/>
        <v>117771.99200000001</v>
      </c>
      <c r="CL545" s="4">
        <f t="shared" ca="1" si="266"/>
        <v>999577.9219999999</v>
      </c>
    </row>
    <row r="546" spans="2:90" x14ac:dyDescent="0.15">
      <c r="B546" s="3">
        <f t="shared" si="239"/>
        <v>42690</v>
      </c>
      <c r="C546" s="2">
        <v>14733.2</v>
      </c>
      <c r="E546" s="70">
        <v>42690</v>
      </c>
      <c r="F546" s="69">
        <v>10.17</v>
      </c>
      <c r="G546" s="69">
        <v>2.39</v>
      </c>
      <c r="H546" s="69">
        <v>19.91</v>
      </c>
      <c r="I546" s="69">
        <v>36.729999999999997</v>
      </c>
      <c r="J546" s="69">
        <v>11.75</v>
      </c>
      <c r="K546" s="69">
        <v>13.02</v>
      </c>
      <c r="L546" s="69">
        <v>14.66</v>
      </c>
      <c r="M546" s="69">
        <v>6.16</v>
      </c>
      <c r="N546" s="69">
        <v>8.7100000000000009</v>
      </c>
      <c r="O546" s="69">
        <v>11.6</v>
      </c>
      <c r="P546" s="69">
        <v>19.75</v>
      </c>
      <c r="Q546" s="69">
        <v>1.27</v>
      </c>
      <c r="R546" s="69">
        <v>7.7</v>
      </c>
      <c r="S546" s="69">
        <v>39.71</v>
      </c>
      <c r="T546" s="69"/>
      <c r="U546">
        <v>39.71</v>
      </c>
      <c r="X546" s="3">
        <f t="shared" si="244"/>
        <v>42690</v>
      </c>
      <c r="Y546" s="40">
        <f ca="1">Y545+SUMIFS('Transactions (Dated)'!$E$2:$E$53,'Transactions (Dated)'!$D$2:$D$53,'Share Values'!$X546,'Transactions (Dated)'!$B$2:$B$53,'Share Values'!Y$11,'Transactions (Dated)'!$C$2:$C$53,"Buy")-SUMIFS('Transactions (Dated)'!$E$2:$E$53,'Transactions (Dated)'!$D$2:$D$53,'Share Values'!$X546,'Transactions (Dated)'!$B$2:$B$53,'Share Values'!Y$11,'Transactions (Dated)'!$C$2:$C$53,"Sell")</f>
        <v>4625</v>
      </c>
      <c r="Z546" s="40">
        <f ca="1">Z545+SUMIFS('Transactions (Dated)'!$E$2:$E$53,'Transactions (Dated)'!$D$2:$D$53,'Share Values'!$X546,'Transactions (Dated)'!$B$2:$B$53,'Share Values'!Z$11,'Transactions (Dated)'!$C$2:$C$53,"Buy")-SUMIFS('Transactions (Dated)'!$E$2:$E$53,'Transactions (Dated)'!$D$2:$D$53,'Share Values'!$X546,'Transactions (Dated)'!$B$2:$B$53,'Share Values'!Z$11,'Transactions (Dated)'!$C$2:$C$53,"Sell")</f>
        <v>9375</v>
      </c>
      <c r="AA546" s="40">
        <f ca="1">AA545+SUMIFS('Transactions (Dated)'!$E$2:$E$53,'Transactions (Dated)'!$D$2:$D$53,'Share Values'!$X546,'Transactions (Dated)'!$B$2:$B$53,'Share Values'!AA$11,'Transactions (Dated)'!$C$2:$C$53,"Buy")-SUMIFS('Transactions (Dated)'!$E$2:$E$53,'Transactions (Dated)'!$D$2:$D$53,'Share Values'!$X546,'Transactions (Dated)'!$B$2:$B$53,'Share Values'!AA$11,'Transactions (Dated)'!$C$2:$C$53,"Sell")</f>
        <v>26357</v>
      </c>
      <c r="AB546" s="40">
        <f ca="1">AB545+SUMIFS('Transactions (Dated)'!$E$2:$E$53,'Transactions (Dated)'!$D$2:$D$53,'Share Values'!$X546,'Transactions (Dated)'!$B$2:$B$53,'Share Values'!AB$11,'Transactions (Dated)'!$C$2:$C$53,"Buy")-SUMIFS('Transactions (Dated)'!$E$2:$E$53,'Transactions (Dated)'!$D$2:$D$53,'Share Values'!$X546,'Transactions (Dated)'!$B$2:$B$53,'Share Values'!AB$11,'Transactions (Dated)'!$C$2:$C$53,"Sell")</f>
        <v>1892</v>
      </c>
      <c r="AC546" s="40">
        <f ca="1">AC545+SUMIFS('Transactions (Dated)'!$E$2:$E$53,'Transactions (Dated)'!$D$2:$D$53,'Share Values'!$X546,'Transactions (Dated)'!$B$2:$B$53,'Share Values'!AC$11,'Transactions (Dated)'!$C$2:$C$53,"Buy")-SUMIFS('Transactions (Dated)'!$E$2:$E$53,'Transactions (Dated)'!$D$2:$D$53,'Share Values'!$X546,'Transactions (Dated)'!$B$2:$B$53,'Share Values'!AC$11,'Transactions (Dated)'!$C$2:$C$53,"Sell")</f>
        <v>2348</v>
      </c>
      <c r="AD546" s="40">
        <f ca="1">AD545+SUMIFS('Transactions (Dated)'!$E$2:$E$53,'Transactions (Dated)'!$D$2:$D$53,'Share Values'!$X546,'Transactions (Dated)'!$B$2:$B$53,'Share Values'!AD$11,'Transactions (Dated)'!$C$2:$C$53,"Buy")-SUMIFS('Transactions (Dated)'!$E$2:$E$53,'Transactions (Dated)'!$D$2:$D$53,'Share Values'!$X546,'Transactions (Dated)'!$B$2:$B$53,'Share Values'!AD$11,'Transactions (Dated)'!$C$2:$C$53,"Sell")</f>
        <v>0</v>
      </c>
      <c r="AE546" s="40">
        <f ca="1">AE545+SUMIFS('Transactions (Dated)'!$E$2:$E$53,'Transactions (Dated)'!$D$2:$D$53,'Share Values'!$X546,'Transactions (Dated)'!$B$2:$B$53,'Share Values'!AE$11,'Transactions (Dated)'!$C$2:$C$53,"Buy")-SUMIFS('Transactions (Dated)'!$E$2:$E$53,'Transactions (Dated)'!$D$2:$D$53,'Share Values'!$X546,'Transactions (Dated)'!$B$2:$B$53,'Share Values'!AE$11,'Transactions (Dated)'!$C$2:$C$53,"Sell")</f>
        <v>2900</v>
      </c>
      <c r="AF546" s="40">
        <f ca="1">AF545+SUMIFS('Transactions (Dated)'!$E$2:$E$53,'Transactions (Dated)'!$D$2:$D$53,'Share Values'!$X546,'Transactions (Dated)'!$B$2:$B$53,'Share Values'!AF$11,'Transactions (Dated)'!$C$2:$C$53,"Buy")-SUMIFS('Transactions (Dated)'!$E$2:$E$53,'Transactions (Dated)'!$D$2:$D$53,'Share Values'!$X546,'Transactions (Dated)'!$B$2:$B$53,'Share Values'!AF$11,'Transactions (Dated)'!$C$2:$C$53,"Sell")</f>
        <v>14201</v>
      </c>
      <c r="AG546" s="40">
        <f ca="1">AG545+SUMIFS('Transactions (Dated)'!$E$2:$E$53,'Transactions (Dated)'!$D$2:$D$53,'Share Values'!$X546,'Transactions (Dated)'!$B$2:$B$53,'Share Values'!AG$11,'Transactions (Dated)'!$C$2:$C$53,"Buy")-SUMIFS('Transactions (Dated)'!$E$2:$E$53,'Transactions (Dated)'!$D$2:$D$53,'Share Values'!$X546,'Transactions (Dated)'!$B$2:$B$53,'Share Values'!AG$11,'Transactions (Dated)'!$C$2:$C$53,"Sell")</f>
        <v>6835</v>
      </c>
      <c r="AH546" s="40">
        <f ca="1">AH545+SUMIFS('Transactions (Dated)'!$E$2:$E$53,'Transactions (Dated)'!$D$2:$D$53,'Share Values'!$X546,'Transactions (Dated)'!$B$2:$B$53,'Share Values'!AH$11,'Transactions (Dated)'!$C$2:$C$53,"Buy")-SUMIFS('Transactions (Dated)'!$E$2:$E$53,'Transactions (Dated)'!$D$2:$D$53,'Share Values'!$X546,'Transactions (Dated)'!$B$2:$B$53,'Share Values'!AH$11,'Transactions (Dated)'!$C$2:$C$53,"Sell")</f>
        <v>0</v>
      </c>
      <c r="AI546" s="40">
        <f ca="1">AI545+SUMIFS('Transactions (Dated)'!$E$2:$E$53,'Transactions (Dated)'!$D$2:$D$53,'Share Values'!$X546,'Transactions (Dated)'!$B$2:$B$53,'Share Values'!AI$11,'Transactions (Dated)'!$C$2:$C$53,"Buy")-SUMIFS('Transactions (Dated)'!$E$2:$E$53,'Transactions (Dated)'!$D$2:$D$53,'Share Values'!$X546,'Transactions (Dated)'!$B$2:$B$53,'Share Values'!AI$11,'Transactions (Dated)'!$C$2:$C$53,"Sell")</f>
        <v>0</v>
      </c>
      <c r="AJ546" s="40">
        <f ca="1">AJ545+SUMIFS('Transactions (Dated)'!$E$2:$E$53,'Transactions (Dated)'!$D$2:$D$53,'Share Values'!$X546,'Transactions (Dated)'!$B$2:$B$53,'Share Values'!AJ$11,'Transactions (Dated)'!$C$2:$C$53,"Buy")-SUMIFS('Transactions (Dated)'!$E$2:$E$53,'Transactions (Dated)'!$D$2:$D$53,'Share Values'!$X546,'Transactions (Dated)'!$B$2:$B$53,'Share Values'!AJ$11,'Transactions (Dated)'!$C$2:$C$53,"Sell")</f>
        <v>0</v>
      </c>
      <c r="AK546" s="40">
        <f ca="1">AK545+SUMIFS('Transactions (Dated)'!$E$2:$E$53,'Transactions (Dated)'!$D$2:$D$53,'Share Values'!$X546,'Transactions (Dated)'!$B$2:$B$53,'Share Values'!AK$11,'Transactions (Dated)'!$C$2:$C$53,"Buy")-SUMIFS('Transactions (Dated)'!$E$2:$E$53,'Transactions (Dated)'!$D$2:$D$53,'Share Values'!$X546,'Transactions (Dated)'!$B$2:$B$53,'Share Values'!AK$11,'Transactions (Dated)'!$C$2:$C$53,"Sell")</f>
        <v>0</v>
      </c>
      <c r="AL546" s="40">
        <f ca="1">AL545+SUMIFS('Transactions (Dated)'!$E$2:$E$53,'Transactions (Dated)'!$D$2:$D$53,'Share Values'!$X546,'Transactions (Dated)'!$B$2:$B$53,'Share Values'!AL$11,'Transactions (Dated)'!$C$2:$C$53,"Buy")-SUMIFS('Transactions (Dated)'!$E$2:$E$53,'Transactions (Dated)'!$D$2:$D$53,'Share Values'!$X546,'Transactions (Dated)'!$B$2:$B$53,'Share Values'!AL$11,'Transactions (Dated)'!$C$2:$C$53,"Sell")</f>
        <v>0</v>
      </c>
      <c r="AM546" s="40">
        <f ca="1">AM545+SUMIFS('Transactions (Dated)'!$E$2:$E$53,'Transactions (Dated)'!$D$2:$D$53,'Share Values'!$X546,'Transactions (Dated)'!$B$2:$B$53,'Share Values'!AM$11,'Transactions (Dated)'!$C$2:$C$53,"Buy")-SUMIFS('Transactions (Dated)'!$E$2:$E$53,'Transactions (Dated)'!$D$2:$D$53,'Share Values'!$X546,'Transactions (Dated)'!$B$2:$B$53,'Share Values'!AM$11,'Transactions (Dated)'!$C$2:$C$53,"Sell")</f>
        <v>0</v>
      </c>
      <c r="AN546" s="40">
        <f ca="1">AN545+SUMIFS('Transactions (Dated)'!$E$2:$E$53,'Transactions (Dated)'!$D$2:$D$53,'Share Values'!$X546,'Transactions (Dated)'!$B$2:$B$53,'Share Values'!AN$11,'Transactions (Dated)'!$C$2:$C$53,"Buy")-SUMIFS('Transactions (Dated)'!$E$2:$E$53,'Transactions (Dated)'!$D$2:$D$53,'Share Values'!$X546,'Transactions (Dated)'!$B$2:$B$53,'Share Values'!AN$11,'Transactions (Dated)'!$C$2:$C$53,"Sell")</f>
        <v>0</v>
      </c>
      <c r="AQ546" s="3">
        <f t="shared" si="245"/>
        <v>42690</v>
      </c>
      <c r="AR546" s="6">
        <f t="shared" ca="1" si="246"/>
        <v>47036.25</v>
      </c>
      <c r="AS546" s="6">
        <f t="shared" ca="1" si="247"/>
        <v>22406.25</v>
      </c>
      <c r="AT546" s="6">
        <f t="shared" ca="1" si="248"/>
        <v>524767.87</v>
      </c>
      <c r="AU546" s="6">
        <f t="shared" ca="1" si="249"/>
        <v>69493.159999999989</v>
      </c>
      <c r="AV546" s="6">
        <f t="shared" ca="1" si="250"/>
        <v>27589</v>
      </c>
      <c r="AW546" s="6">
        <f t="shared" ca="1" si="251"/>
        <v>0</v>
      </c>
      <c r="AX546" s="6">
        <f t="shared" ca="1" si="252"/>
        <v>42514</v>
      </c>
      <c r="AY546" s="6">
        <f t="shared" ca="1" si="253"/>
        <v>87478.16</v>
      </c>
      <c r="AZ546" s="6">
        <f t="shared" ca="1" si="254"/>
        <v>59532.850000000006</v>
      </c>
      <c r="BA546" s="6">
        <f t="shared" ca="1" si="255"/>
        <v>0</v>
      </c>
      <c r="BB546" s="6">
        <f t="shared" ca="1" si="256"/>
        <v>0</v>
      </c>
      <c r="BC546" s="6">
        <f t="shared" ca="1" si="257"/>
        <v>0</v>
      </c>
      <c r="BD546" s="6">
        <f t="shared" ca="1" si="258"/>
        <v>0</v>
      </c>
      <c r="BE546" s="6">
        <f t="shared" ca="1" si="259"/>
        <v>0</v>
      </c>
      <c r="BF546" s="6">
        <f t="shared" ca="1" si="240"/>
        <v>0</v>
      </c>
      <c r="BG546" s="6">
        <f t="shared" ca="1" si="241"/>
        <v>0</v>
      </c>
      <c r="BH546" s="6"/>
      <c r="BJ546" s="4">
        <f t="shared" ca="1" si="260"/>
        <v>880817.54</v>
      </c>
      <c r="BL546" s="3">
        <f t="shared" si="261"/>
        <v>42690</v>
      </c>
      <c r="BM546" s="6">
        <f>BM545+SUMIFS('Transactions (Dated)'!G:G,'Transactions (Dated)'!D:D,'Share Values'!AQ546)</f>
        <v>64347.399999999994</v>
      </c>
      <c r="BN546" s="6">
        <f ca="1">BN545+SUMIFS('Transactions (Dated)'!$F:$F,'Transactions (Dated)'!$D:$D,$BL546,'Transactions (Dated)'!$B:$B,BN$11,'Transactions (Dated)'!$C:$C,"Dividend (paid to cash)")*Y546</f>
        <v>0</v>
      </c>
      <c r="BO546" s="6">
        <f ca="1">BO545+SUMIFS('Transactions (Dated)'!$F:$F,'Transactions (Dated)'!$D:$D,$BL546,'Transactions (Dated)'!$B:$B,BO$11,'Transactions (Dated)'!$C:$C,"Dividend (paid to cash)")*Z546</f>
        <v>2421.875</v>
      </c>
      <c r="BP546" s="6">
        <f ca="1">BP545+SUMIFS('Transactions (Dated)'!$F:$F,'Transactions (Dated)'!$D:$D,$BL546,'Transactions (Dated)'!$B:$B,BP$11,'Transactions (Dated)'!$C:$C,"Dividend (paid to cash)")*AA546</f>
        <v>48055.257000000005</v>
      </c>
      <c r="BQ546" s="6">
        <f ca="1">BQ545+SUMIFS('Transactions (Dated)'!$F:$F,'Transactions (Dated)'!$D:$D,$BL546,'Transactions (Dated)'!$B:$B,BQ$11,'Transactions (Dated)'!$C:$C,"Dividend (paid to cash)")*AB546</f>
        <v>567.6</v>
      </c>
      <c r="BR546" s="6">
        <f ca="1">BR545+SUMIFS('Transactions (Dated)'!$F:$F,'Transactions (Dated)'!$D:$D,$BL546,'Transactions (Dated)'!$B:$B,BR$11,'Transactions (Dated)'!$C:$C,"Dividend (paid to cash)")*AC546</f>
        <v>0</v>
      </c>
      <c r="BS546" s="6">
        <f ca="1">BS545+SUMIFS('Transactions (Dated)'!$F:$F,'Transactions (Dated)'!$D:$D,$BL546,'Transactions (Dated)'!$B:$B,BS$11,'Transactions (Dated)'!$C:$C,"Dividend (paid to cash)")*AD546</f>
        <v>0</v>
      </c>
      <c r="BT546" s="6">
        <f ca="1">BT545+SUMIFS('Transactions (Dated)'!$F:$F,'Transactions (Dated)'!$D:$D,$BL546,'Transactions (Dated)'!$B:$B,BT$11,'Transactions (Dated)'!$C:$C,"Dividend (paid to cash)")*AE546</f>
        <v>2465</v>
      </c>
      <c r="BU546" s="6">
        <f ca="1">BU545+SUMIFS('Transactions (Dated)'!$F:$F,'Transactions (Dated)'!$D:$D,$BL546,'Transactions (Dated)'!$B:$B,BU$11,'Transactions (Dated)'!$C:$C,"Dividend (paid to cash)")*AF546</f>
        <v>0</v>
      </c>
      <c r="BV546" s="6">
        <f ca="1">BV545+SUMIFS('Transactions (Dated)'!$F:$F,'Transactions (Dated)'!$D:$D,$BL546,'Transactions (Dated)'!$B:$B,BV$11,'Transactions (Dated)'!$C:$C,"Dividend (paid to cash)")*AG546</f>
        <v>0</v>
      </c>
      <c r="BW546" s="6">
        <f ca="1">BW545+SUMIFS('Transactions (Dated)'!$F:$F,'Transactions (Dated)'!$D:$D,$BL546,'Transactions (Dated)'!$B:$B,BW$11,'Transactions (Dated)'!$C:$C,"Dividend (paid to cash)")*AH546</f>
        <v>0</v>
      </c>
      <c r="BX546" s="6">
        <f ca="1">BX545+SUMIFS('Transactions (Dated)'!$F:$F,'Transactions (Dated)'!$D:$D,$BL546,'Transactions (Dated)'!$B:$B,BX$11,'Transactions (Dated)'!$C:$C,"Dividend (paid to cash)")*AI546</f>
        <v>0</v>
      </c>
      <c r="BY546" s="6">
        <f ca="1">BY545+SUMIFS('Transactions (Dated)'!$F:$F,'Transactions (Dated)'!$D:$D,$BL546,'Transactions (Dated)'!$B:$B,BY$11,'Transactions (Dated)'!$C:$C,"Dividend (paid to cash)")*AJ546</f>
        <v>0</v>
      </c>
      <c r="BZ546" s="6">
        <f ca="1">BZ545+SUMIFS('Transactions (Dated)'!$F:$F,'Transactions (Dated)'!$D:$D,$BL546,'Transactions (Dated)'!$B:$B,BZ$11,'Transactions (Dated)'!$C:$C,"Dividend (paid to cash)")*AK546</f>
        <v>0</v>
      </c>
      <c r="CA546" s="6">
        <f ca="1">CA545+SUMIFS('Transactions (Dated)'!$F:$F,'Transactions (Dated)'!$D:$D,$BL546,'Transactions (Dated)'!$B:$B,CA$11,'Transactions (Dated)'!$C:$C,"Dividend (paid to cash)")*AL546</f>
        <v>0</v>
      </c>
      <c r="CB546" s="6">
        <v>0</v>
      </c>
      <c r="CC546" s="6">
        <v>0</v>
      </c>
      <c r="CF546" s="6">
        <f t="shared" ca="1" si="262"/>
        <v>117857.13200000001</v>
      </c>
      <c r="CH546" s="3">
        <f t="shared" si="263"/>
        <v>42690</v>
      </c>
      <c r="CI546" s="4">
        <f t="shared" ca="1" si="264"/>
        <v>880817.54</v>
      </c>
      <c r="CJ546" s="4">
        <f t="shared" ca="1" si="265"/>
        <v>117857.13200000001</v>
      </c>
      <c r="CL546" s="4">
        <f t="shared" ca="1" si="266"/>
        <v>998674.67200000002</v>
      </c>
    </row>
    <row r="547" spans="2:90" x14ac:dyDescent="0.15">
      <c r="B547" s="3">
        <f t="shared" si="239"/>
        <v>42691</v>
      </c>
      <c r="C547" s="2">
        <v>14826.1</v>
      </c>
      <c r="E547" s="70">
        <v>42691</v>
      </c>
      <c r="F547" s="69">
        <v>10.11</v>
      </c>
      <c r="G547" s="69">
        <v>2.38</v>
      </c>
      <c r="H547" s="69">
        <v>20.03</v>
      </c>
      <c r="I547" s="69">
        <v>37.6</v>
      </c>
      <c r="J547" s="69">
        <v>11.67</v>
      </c>
      <c r="K547" s="69">
        <v>13.18</v>
      </c>
      <c r="L547" s="69">
        <v>14.84</v>
      </c>
      <c r="M547" s="69">
        <v>6.23</v>
      </c>
      <c r="N547" s="69">
        <v>8.6300000000000008</v>
      </c>
      <c r="O547" s="69">
        <v>11.88</v>
      </c>
      <c r="P547" s="69">
        <v>20.36</v>
      </c>
      <c r="Q547" s="69">
        <v>1.32</v>
      </c>
      <c r="R547" s="69">
        <v>7.69</v>
      </c>
      <c r="S547" s="69">
        <v>40.42</v>
      </c>
      <c r="T547" s="69"/>
      <c r="U547">
        <v>40.42</v>
      </c>
      <c r="X547" s="3">
        <f t="shared" si="244"/>
        <v>42691</v>
      </c>
      <c r="Y547" s="40">
        <f ca="1">Y546+SUMIFS('Transactions (Dated)'!$E$2:$E$53,'Transactions (Dated)'!$D$2:$D$53,'Share Values'!$X547,'Transactions (Dated)'!$B$2:$B$53,'Share Values'!Y$11,'Transactions (Dated)'!$C$2:$C$53,"Buy")-SUMIFS('Transactions (Dated)'!$E$2:$E$53,'Transactions (Dated)'!$D$2:$D$53,'Share Values'!$X547,'Transactions (Dated)'!$B$2:$B$53,'Share Values'!Y$11,'Transactions (Dated)'!$C$2:$C$53,"Sell")</f>
        <v>4625</v>
      </c>
      <c r="Z547" s="40">
        <f ca="1">Z546+SUMIFS('Transactions (Dated)'!$E$2:$E$53,'Transactions (Dated)'!$D$2:$D$53,'Share Values'!$X547,'Transactions (Dated)'!$B$2:$B$53,'Share Values'!Z$11,'Transactions (Dated)'!$C$2:$C$53,"Buy")-SUMIFS('Transactions (Dated)'!$E$2:$E$53,'Transactions (Dated)'!$D$2:$D$53,'Share Values'!$X547,'Transactions (Dated)'!$B$2:$B$53,'Share Values'!Z$11,'Transactions (Dated)'!$C$2:$C$53,"Sell")</f>
        <v>9375</v>
      </c>
      <c r="AA547" s="40">
        <f ca="1">AA546+SUMIFS('Transactions (Dated)'!$E$2:$E$53,'Transactions (Dated)'!$D$2:$D$53,'Share Values'!$X547,'Transactions (Dated)'!$B$2:$B$53,'Share Values'!AA$11,'Transactions (Dated)'!$C$2:$C$53,"Buy")-SUMIFS('Transactions (Dated)'!$E$2:$E$53,'Transactions (Dated)'!$D$2:$D$53,'Share Values'!$X547,'Transactions (Dated)'!$B$2:$B$53,'Share Values'!AA$11,'Transactions (Dated)'!$C$2:$C$53,"Sell")</f>
        <v>26357</v>
      </c>
      <c r="AB547" s="40">
        <f ca="1">AB546+SUMIFS('Transactions (Dated)'!$E$2:$E$53,'Transactions (Dated)'!$D$2:$D$53,'Share Values'!$X547,'Transactions (Dated)'!$B$2:$B$53,'Share Values'!AB$11,'Transactions (Dated)'!$C$2:$C$53,"Buy")-SUMIFS('Transactions (Dated)'!$E$2:$E$53,'Transactions (Dated)'!$D$2:$D$53,'Share Values'!$X547,'Transactions (Dated)'!$B$2:$B$53,'Share Values'!AB$11,'Transactions (Dated)'!$C$2:$C$53,"Sell")</f>
        <v>1892</v>
      </c>
      <c r="AC547" s="40">
        <f ca="1">AC546+SUMIFS('Transactions (Dated)'!$E$2:$E$53,'Transactions (Dated)'!$D$2:$D$53,'Share Values'!$X547,'Transactions (Dated)'!$B$2:$B$53,'Share Values'!AC$11,'Transactions (Dated)'!$C$2:$C$53,"Buy")-SUMIFS('Transactions (Dated)'!$E$2:$E$53,'Transactions (Dated)'!$D$2:$D$53,'Share Values'!$X547,'Transactions (Dated)'!$B$2:$B$53,'Share Values'!AC$11,'Transactions (Dated)'!$C$2:$C$53,"Sell")</f>
        <v>2348</v>
      </c>
      <c r="AD547" s="40">
        <f ca="1">AD546+SUMIFS('Transactions (Dated)'!$E$2:$E$53,'Transactions (Dated)'!$D$2:$D$53,'Share Values'!$X547,'Transactions (Dated)'!$B$2:$B$53,'Share Values'!AD$11,'Transactions (Dated)'!$C$2:$C$53,"Buy")-SUMIFS('Transactions (Dated)'!$E$2:$E$53,'Transactions (Dated)'!$D$2:$D$53,'Share Values'!$X547,'Transactions (Dated)'!$B$2:$B$53,'Share Values'!AD$11,'Transactions (Dated)'!$C$2:$C$53,"Sell")</f>
        <v>0</v>
      </c>
      <c r="AE547" s="40">
        <f ca="1">AE546+SUMIFS('Transactions (Dated)'!$E$2:$E$53,'Transactions (Dated)'!$D$2:$D$53,'Share Values'!$X547,'Transactions (Dated)'!$B$2:$B$53,'Share Values'!AE$11,'Transactions (Dated)'!$C$2:$C$53,"Buy")-SUMIFS('Transactions (Dated)'!$E$2:$E$53,'Transactions (Dated)'!$D$2:$D$53,'Share Values'!$X547,'Transactions (Dated)'!$B$2:$B$53,'Share Values'!AE$11,'Transactions (Dated)'!$C$2:$C$53,"Sell")</f>
        <v>2900</v>
      </c>
      <c r="AF547" s="40">
        <f ca="1">AF546+SUMIFS('Transactions (Dated)'!$E$2:$E$53,'Transactions (Dated)'!$D$2:$D$53,'Share Values'!$X547,'Transactions (Dated)'!$B$2:$B$53,'Share Values'!AF$11,'Transactions (Dated)'!$C$2:$C$53,"Buy")-SUMIFS('Transactions (Dated)'!$E$2:$E$53,'Transactions (Dated)'!$D$2:$D$53,'Share Values'!$X547,'Transactions (Dated)'!$B$2:$B$53,'Share Values'!AF$11,'Transactions (Dated)'!$C$2:$C$53,"Sell")</f>
        <v>14201</v>
      </c>
      <c r="AG547" s="40">
        <f ca="1">AG546+SUMIFS('Transactions (Dated)'!$E$2:$E$53,'Transactions (Dated)'!$D$2:$D$53,'Share Values'!$X547,'Transactions (Dated)'!$B$2:$B$53,'Share Values'!AG$11,'Transactions (Dated)'!$C$2:$C$53,"Buy")-SUMIFS('Transactions (Dated)'!$E$2:$E$53,'Transactions (Dated)'!$D$2:$D$53,'Share Values'!$X547,'Transactions (Dated)'!$B$2:$B$53,'Share Values'!AG$11,'Transactions (Dated)'!$C$2:$C$53,"Sell")</f>
        <v>6835</v>
      </c>
      <c r="AH547" s="40">
        <f ca="1">AH546+SUMIFS('Transactions (Dated)'!$E$2:$E$53,'Transactions (Dated)'!$D$2:$D$53,'Share Values'!$X547,'Transactions (Dated)'!$B$2:$B$53,'Share Values'!AH$11,'Transactions (Dated)'!$C$2:$C$53,"Buy")-SUMIFS('Transactions (Dated)'!$E$2:$E$53,'Transactions (Dated)'!$D$2:$D$53,'Share Values'!$X547,'Transactions (Dated)'!$B$2:$B$53,'Share Values'!AH$11,'Transactions (Dated)'!$C$2:$C$53,"Sell")</f>
        <v>0</v>
      </c>
      <c r="AI547" s="40">
        <f ca="1">AI546+SUMIFS('Transactions (Dated)'!$E$2:$E$53,'Transactions (Dated)'!$D$2:$D$53,'Share Values'!$X547,'Transactions (Dated)'!$B$2:$B$53,'Share Values'!AI$11,'Transactions (Dated)'!$C$2:$C$53,"Buy")-SUMIFS('Transactions (Dated)'!$E$2:$E$53,'Transactions (Dated)'!$D$2:$D$53,'Share Values'!$X547,'Transactions (Dated)'!$B$2:$B$53,'Share Values'!AI$11,'Transactions (Dated)'!$C$2:$C$53,"Sell")</f>
        <v>0</v>
      </c>
      <c r="AJ547" s="40">
        <f ca="1">AJ546+SUMIFS('Transactions (Dated)'!$E$2:$E$53,'Transactions (Dated)'!$D$2:$D$53,'Share Values'!$X547,'Transactions (Dated)'!$B$2:$B$53,'Share Values'!AJ$11,'Transactions (Dated)'!$C$2:$C$53,"Buy")-SUMIFS('Transactions (Dated)'!$E$2:$E$53,'Transactions (Dated)'!$D$2:$D$53,'Share Values'!$X547,'Transactions (Dated)'!$B$2:$B$53,'Share Values'!AJ$11,'Transactions (Dated)'!$C$2:$C$53,"Sell")</f>
        <v>0</v>
      </c>
      <c r="AK547" s="40">
        <f ca="1">AK546+SUMIFS('Transactions (Dated)'!$E$2:$E$53,'Transactions (Dated)'!$D$2:$D$53,'Share Values'!$X547,'Transactions (Dated)'!$B$2:$B$53,'Share Values'!AK$11,'Transactions (Dated)'!$C$2:$C$53,"Buy")-SUMIFS('Transactions (Dated)'!$E$2:$E$53,'Transactions (Dated)'!$D$2:$D$53,'Share Values'!$X547,'Transactions (Dated)'!$B$2:$B$53,'Share Values'!AK$11,'Transactions (Dated)'!$C$2:$C$53,"Sell")</f>
        <v>0</v>
      </c>
      <c r="AL547" s="40">
        <f ca="1">AL546+SUMIFS('Transactions (Dated)'!$E$2:$E$53,'Transactions (Dated)'!$D$2:$D$53,'Share Values'!$X547,'Transactions (Dated)'!$B$2:$B$53,'Share Values'!AL$11,'Transactions (Dated)'!$C$2:$C$53,"Buy")-SUMIFS('Transactions (Dated)'!$E$2:$E$53,'Transactions (Dated)'!$D$2:$D$53,'Share Values'!$X547,'Transactions (Dated)'!$B$2:$B$53,'Share Values'!AL$11,'Transactions (Dated)'!$C$2:$C$53,"Sell")</f>
        <v>0</v>
      </c>
      <c r="AM547" s="40">
        <f ca="1">AM546+SUMIFS('Transactions (Dated)'!$E$2:$E$53,'Transactions (Dated)'!$D$2:$D$53,'Share Values'!$X547,'Transactions (Dated)'!$B$2:$B$53,'Share Values'!AM$11,'Transactions (Dated)'!$C$2:$C$53,"Buy")-SUMIFS('Transactions (Dated)'!$E$2:$E$53,'Transactions (Dated)'!$D$2:$D$53,'Share Values'!$X547,'Transactions (Dated)'!$B$2:$B$53,'Share Values'!AM$11,'Transactions (Dated)'!$C$2:$C$53,"Sell")</f>
        <v>0</v>
      </c>
      <c r="AN547" s="40">
        <f ca="1">AN546+SUMIFS('Transactions (Dated)'!$E$2:$E$53,'Transactions (Dated)'!$D$2:$D$53,'Share Values'!$X547,'Transactions (Dated)'!$B$2:$B$53,'Share Values'!AN$11,'Transactions (Dated)'!$C$2:$C$53,"Buy")-SUMIFS('Transactions (Dated)'!$E$2:$E$53,'Transactions (Dated)'!$D$2:$D$53,'Share Values'!$X547,'Transactions (Dated)'!$B$2:$B$53,'Share Values'!AN$11,'Transactions (Dated)'!$C$2:$C$53,"Sell")</f>
        <v>0</v>
      </c>
      <c r="AQ547" s="3">
        <f t="shared" si="245"/>
        <v>42691</v>
      </c>
      <c r="AR547" s="6">
        <f t="shared" ca="1" si="246"/>
        <v>46758.75</v>
      </c>
      <c r="AS547" s="6">
        <f t="shared" ca="1" si="247"/>
        <v>22312.5</v>
      </c>
      <c r="AT547" s="6">
        <f t="shared" ca="1" si="248"/>
        <v>527930.71000000008</v>
      </c>
      <c r="AU547" s="6">
        <f t="shared" ca="1" si="249"/>
        <v>71139.199999999997</v>
      </c>
      <c r="AV547" s="6">
        <f t="shared" ca="1" si="250"/>
        <v>27401.16</v>
      </c>
      <c r="AW547" s="6">
        <f t="shared" ca="1" si="251"/>
        <v>0</v>
      </c>
      <c r="AX547" s="6">
        <f t="shared" ca="1" si="252"/>
        <v>43036</v>
      </c>
      <c r="AY547" s="6">
        <f t="shared" ca="1" si="253"/>
        <v>88472.23000000001</v>
      </c>
      <c r="AZ547" s="6">
        <f t="shared" ca="1" si="254"/>
        <v>58986.05</v>
      </c>
      <c r="BA547" s="6">
        <f t="shared" ca="1" si="255"/>
        <v>0</v>
      </c>
      <c r="BB547" s="6">
        <f t="shared" ca="1" si="256"/>
        <v>0</v>
      </c>
      <c r="BC547" s="6">
        <f t="shared" ca="1" si="257"/>
        <v>0</v>
      </c>
      <c r="BD547" s="6">
        <f t="shared" ca="1" si="258"/>
        <v>0</v>
      </c>
      <c r="BE547" s="6">
        <f t="shared" ca="1" si="259"/>
        <v>0</v>
      </c>
      <c r="BF547" s="6">
        <f t="shared" ca="1" si="240"/>
        <v>0</v>
      </c>
      <c r="BG547" s="6">
        <f t="shared" ca="1" si="241"/>
        <v>0</v>
      </c>
      <c r="BH547" s="6"/>
      <c r="BJ547" s="4">
        <f t="shared" ca="1" si="260"/>
        <v>886036.60000000009</v>
      </c>
      <c r="BL547" s="3">
        <f t="shared" si="261"/>
        <v>42691</v>
      </c>
      <c r="BM547" s="6">
        <f>BM546+SUMIFS('Transactions (Dated)'!G:G,'Transactions (Dated)'!D:D,'Share Values'!AQ547)</f>
        <v>64347.399999999994</v>
      </c>
      <c r="BN547" s="6">
        <f ca="1">BN546+SUMIFS('Transactions (Dated)'!$F:$F,'Transactions (Dated)'!$D:$D,$BL547,'Transactions (Dated)'!$B:$B,BN$11,'Transactions (Dated)'!$C:$C,"Dividend (paid to cash)")*Y547</f>
        <v>0</v>
      </c>
      <c r="BO547" s="6">
        <f ca="1">BO546+SUMIFS('Transactions (Dated)'!$F:$F,'Transactions (Dated)'!$D:$D,$BL547,'Transactions (Dated)'!$B:$B,BO$11,'Transactions (Dated)'!$C:$C,"Dividend (paid to cash)")*Z547</f>
        <v>2421.875</v>
      </c>
      <c r="BP547" s="6">
        <f ca="1">BP546+SUMIFS('Transactions (Dated)'!$F:$F,'Transactions (Dated)'!$D:$D,$BL547,'Transactions (Dated)'!$B:$B,BP$11,'Transactions (Dated)'!$C:$C,"Dividend (paid to cash)")*AA547</f>
        <v>48055.257000000005</v>
      </c>
      <c r="BQ547" s="6">
        <f ca="1">BQ546+SUMIFS('Transactions (Dated)'!$F:$F,'Transactions (Dated)'!$D:$D,$BL547,'Transactions (Dated)'!$B:$B,BQ$11,'Transactions (Dated)'!$C:$C,"Dividend (paid to cash)")*AB547</f>
        <v>567.6</v>
      </c>
      <c r="BR547" s="6">
        <f ca="1">BR546+SUMIFS('Transactions (Dated)'!$F:$F,'Transactions (Dated)'!$D:$D,$BL547,'Transactions (Dated)'!$B:$B,BR$11,'Transactions (Dated)'!$C:$C,"Dividend (paid to cash)")*AC547</f>
        <v>0</v>
      </c>
      <c r="BS547" s="6">
        <f ca="1">BS546+SUMIFS('Transactions (Dated)'!$F:$F,'Transactions (Dated)'!$D:$D,$BL547,'Transactions (Dated)'!$B:$B,BS$11,'Transactions (Dated)'!$C:$C,"Dividend (paid to cash)")*AD547</f>
        <v>0</v>
      </c>
      <c r="BT547" s="6">
        <f ca="1">BT546+SUMIFS('Transactions (Dated)'!$F:$F,'Transactions (Dated)'!$D:$D,$BL547,'Transactions (Dated)'!$B:$B,BT$11,'Transactions (Dated)'!$C:$C,"Dividend (paid to cash)")*AE547</f>
        <v>3190</v>
      </c>
      <c r="BU547" s="6">
        <f ca="1">BU546+SUMIFS('Transactions (Dated)'!$F:$F,'Transactions (Dated)'!$D:$D,$BL547,'Transactions (Dated)'!$B:$B,BU$11,'Transactions (Dated)'!$C:$C,"Dividend (paid to cash)")*AF547</f>
        <v>0</v>
      </c>
      <c r="BV547" s="6">
        <f ca="1">BV546+SUMIFS('Transactions (Dated)'!$F:$F,'Transactions (Dated)'!$D:$D,$BL547,'Transactions (Dated)'!$B:$B,BV$11,'Transactions (Dated)'!$C:$C,"Dividend (paid to cash)")*AG547</f>
        <v>0</v>
      </c>
      <c r="BW547" s="6">
        <f ca="1">BW546+SUMIFS('Transactions (Dated)'!$F:$F,'Transactions (Dated)'!$D:$D,$BL547,'Transactions (Dated)'!$B:$B,BW$11,'Transactions (Dated)'!$C:$C,"Dividend (paid to cash)")*AH547</f>
        <v>0</v>
      </c>
      <c r="BX547" s="6">
        <f ca="1">BX546+SUMIFS('Transactions (Dated)'!$F:$F,'Transactions (Dated)'!$D:$D,$BL547,'Transactions (Dated)'!$B:$B,BX$11,'Transactions (Dated)'!$C:$C,"Dividend (paid to cash)")*AI547</f>
        <v>0</v>
      </c>
      <c r="BY547" s="6">
        <f ca="1">BY546+SUMIFS('Transactions (Dated)'!$F:$F,'Transactions (Dated)'!$D:$D,$BL547,'Transactions (Dated)'!$B:$B,BY$11,'Transactions (Dated)'!$C:$C,"Dividend (paid to cash)")*AJ547</f>
        <v>0</v>
      </c>
      <c r="BZ547" s="6">
        <f ca="1">BZ546+SUMIFS('Transactions (Dated)'!$F:$F,'Transactions (Dated)'!$D:$D,$BL547,'Transactions (Dated)'!$B:$B,BZ$11,'Transactions (Dated)'!$C:$C,"Dividend (paid to cash)")*AK547</f>
        <v>0</v>
      </c>
      <c r="CA547" s="6">
        <f ca="1">CA546+SUMIFS('Transactions (Dated)'!$F:$F,'Transactions (Dated)'!$D:$D,$BL547,'Transactions (Dated)'!$B:$B,CA$11,'Transactions (Dated)'!$C:$C,"Dividend (paid to cash)")*AL547</f>
        <v>0</v>
      </c>
      <c r="CB547" s="6">
        <v>0</v>
      </c>
      <c r="CC547" s="6">
        <v>0</v>
      </c>
      <c r="CF547" s="6">
        <f t="shared" ca="1" si="262"/>
        <v>118582.13200000001</v>
      </c>
      <c r="CH547" s="3">
        <f t="shared" si="263"/>
        <v>42691</v>
      </c>
      <c r="CI547" s="4">
        <f t="shared" ca="1" si="264"/>
        <v>886036.60000000009</v>
      </c>
      <c r="CJ547" s="4">
        <f t="shared" ca="1" si="265"/>
        <v>118582.13200000001</v>
      </c>
      <c r="CL547" s="4">
        <f t="shared" ca="1" si="266"/>
        <v>1004618.7320000001</v>
      </c>
    </row>
    <row r="548" spans="2:90" x14ac:dyDescent="0.15">
      <c r="B548" s="3">
        <f t="shared" si="239"/>
        <v>42692</v>
      </c>
      <c r="C548" s="2">
        <v>14864</v>
      </c>
      <c r="E548" s="70">
        <v>42692</v>
      </c>
      <c r="F548" s="69">
        <v>10.25</v>
      </c>
      <c r="G548" s="69">
        <v>2.46</v>
      </c>
      <c r="H548" s="69">
        <v>20.079999999999998</v>
      </c>
      <c r="I548" s="69">
        <v>37.85</v>
      </c>
      <c r="J548" s="69">
        <v>11.95</v>
      </c>
      <c r="K548" s="69">
        <v>13.25</v>
      </c>
      <c r="L548" s="69">
        <v>14.78</v>
      </c>
      <c r="M548" s="69">
        <v>6.44</v>
      </c>
      <c r="N548" s="69">
        <v>8.7200000000000006</v>
      </c>
      <c r="O548" s="69">
        <v>11.89</v>
      </c>
      <c r="P548" s="69">
        <v>20.260000000000002</v>
      </c>
      <c r="Q548" s="69">
        <v>1.27</v>
      </c>
      <c r="R548" s="69">
        <v>7.69</v>
      </c>
      <c r="S548" s="69">
        <v>40.46</v>
      </c>
      <c r="T548" s="69"/>
      <c r="U548">
        <v>40.46</v>
      </c>
      <c r="X548" s="3">
        <f t="shared" si="244"/>
        <v>42692</v>
      </c>
      <c r="Y548" s="40">
        <f ca="1">Y547+SUMIFS('Transactions (Dated)'!$E$2:$E$53,'Transactions (Dated)'!$D$2:$D$53,'Share Values'!$X548,'Transactions (Dated)'!$B$2:$B$53,'Share Values'!Y$11,'Transactions (Dated)'!$C$2:$C$53,"Buy")-SUMIFS('Transactions (Dated)'!$E$2:$E$53,'Transactions (Dated)'!$D$2:$D$53,'Share Values'!$X548,'Transactions (Dated)'!$B$2:$B$53,'Share Values'!Y$11,'Transactions (Dated)'!$C$2:$C$53,"Sell")</f>
        <v>4625</v>
      </c>
      <c r="Z548" s="40">
        <f ca="1">Z547+SUMIFS('Transactions (Dated)'!$E$2:$E$53,'Transactions (Dated)'!$D$2:$D$53,'Share Values'!$X548,'Transactions (Dated)'!$B$2:$B$53,'Share Values'!Z$11,'Transactions (Dated)'!$C$2:$C$53,"Buy")-SUMIFS('Transactions (Dated)'!$E$2:$E$53,'Transactions (Dated)'!$D$2:$D$53,'Share Values'!$X548,'Transactions (Dated)'!$B$2:$B$53,'Share Values'!Z$11,'Transactions (Dated)'!$C$2:$C$53,"Sell")</f>
        <v>9375</v>
      </c>
      <c r="AA548" s="40">
        <f ca="1">AA547+SUMIFS('Transactions (Dated)'!$E$2:$E$53,'Transactions (Dated)'!$D$2:$D$53,'Share Values'!$X548,'Transactions (Dated)'!$B$2:$B$53,'Share Values'!AA$11,'Transactions (Dated)'!$C$2:$C$53,"Buy")-SUMIFS('Transactions (Dated)'!$E$2:$E$53,'Transactions (Dated)'!$D$2:$D$53,'Share Values'!$X548,'Transactions (Dated)'!$B$2:$B$53,'Share Values'!AA$11,'Transactions (Dated)'!$C$2:$C$53,"Sell")</f>
        <v>26357</v>
      </c>
      <c r="AB548" s="40">
        <f ca="1">AB547+SUMIFS('Transactions (Dated)'!$E$2:$E$53,'Transactions (Dated)'!$D$2:$D$53,'Share Values'!$X548,'Transactions (Dated)'!$B$2:$B$53,'Share Values'!AB$11,'Transactions (Dated)'!$C$2:$C$53,"Buy")-SUMIFS('Transactions (Dated)'!$E$2:$E$53,'Transactions (Dated)'!$D$2:$D$53,'Share Values'!$X548,'Transactions (Dated)'!$B$2:$B$53,'Share Values'!AB$11,'Transactions (Dated)'!$C$2:$C$53,"Sell")</f>
        <v>1892</v>
      </c>
      <c r="AC548" s="40">
        <f ca="1">AC547+SUMIFS('Transactions (Dated)'!$E$2:$E$53,'Transactions (Dated)'!$D$2:$D$53,'Share Values'!$X548,'Transactions (Dated)'!$B$2:$B$53,'Share Values'!AC$11,'Transactions (Dated)'!$C$2:$C$53,"Buy")-SUMIFS('Transactions (Dated)'!$E$2:$E$53,'Transactions (Dated)'!$D$2:$D$53,'Share Values'!$X548,'Transactions (Dated)'!$B$2:$B$53,'Share Values'!AC$11,'Transactions (Dated)'!$C$2:$C$53,"Sell")</f>
        <v>2348</v>
      </c>
      <c r="AD548" s="40">
        <f ca="1">AD547+SUMIFS('Transactions (Dated)'!$E$2:$E$53,'Transactions (Dated)'!$D$2:$D$53,'Share Values'!$X548,'Transactions (Dated)'!$B$2:$B$53,'Share Values'!AD$11,'Transactions (Dated)'!$C$2:$C$53,"Buy")-SUMIFS('Transactions (Dated)'!$E$2:$E$53,'Transactions (Dated)'!$D$2:$D$53,'Share Values'!$X548,'Transactions (Dated)'!$B$2:$B$53,'Share Values'!AD$11,'Transactions (Dated)'!$C$2:$C$53,"Sell")</f>
        <v>0</v>
      </c>
      <c r="AE548" s="40">
        <f ca="1">AE547+SUMIFS('Transactions (Dated)'!$E$2:$E$53,'Transactions (Dated)'!$D$2:$D$53,'Share Values'!$X548,'Transactions (Dated)'!$B$2:$B$53,'Share Values'!AE$11,'Transactions (Dated)'!$C$2:$C$53,"Buy")-SUMIFS('Transactions (Dated)'!$E$2:$E$53,'Transactions (Dated)'!$D$2:$D$53,'Share Values'!$X548,'Transactions (Dated)'!$B$2:$B$53,'Share Values'!AE$11,'Transactions (Dated)'!$C$2:$C$53,"Sell")</f>
        <v>2900</v>
      </c>
      <c r="AF548" s="40">
        <f ca="1">AF547+SUMIFS('Transactions (Dated)'!$E$2:$E$53,'Transactions (Dated)'!$D$2:$D$53,'Share Values'!$X548,'Transactions (Dated)'!$B$2:$B$53,'Share Values'!AF$11,'Transactions (Dated)'!$C$2:$C$53,"Buy")-SUMIFS('Transactions (Dated)'!$E$2:$E$53,'Transactions (Dated)'!$D$2:$D$53,'Share Values'!$X548,'Transactions (Dated)'!$B$2:$B$53,'Share Values'!AF$11,'Transactions (Dated)'!$C$2:$C$53,"Sell")</f>
        <v>14201</v>
      </c>
      <c r="AG548" s="40">
        <f ca="1">AG547+SUMIFS('Transactions (Dated)'!$E$2:$E$53,'Transactions (Dated)'!$D$2:$D$53,'Share Values'!$X548,'Transactions (Dated)'!$B$2:$B$53,'Share Values'!AG$11,'Transactions (Dated)'!$C$2:$C$53,"Buy")-SUMIFS('Transactions (Dated)'!$E$2:$E$53,'Transactions (Dated)'!$D$2:$D$53,'Share Values'!$X548,'Transactions (Dated)'!$B$2:$B$53,'Share Values'!AG$11,'Transactions (Dated)'!$C$2:$C$53,"Sell")</f>
        <v>6835</v>
      </c>
      <c r="AH548" s="40">
        <f ca="1">AH547+SUMIFS('Transactions (Dated)'!$E$2:$E$53,'Transactions (Dated)'!$D$2:$D$53,'Share Values'!$X548,'Transactions (Dated)'!$B$2:$B$53,'Share Values'!AH$11,'Transactions (Dated)'!$C$2:$C$53,"Buy")-SUMIFS('Transactions (Dated)'!$E$2:$E$53,'Transactions (Dated)'!$D$2:$D$53,'Share Values'!$X548,'Transactions (Dated)'!$B$2:$B$53,'Share Values'!AH$11,'Transactions (Dated)'!$C$2:$C$53,"Sell")</f>
        <v>0</v>
      </c>
      <c r="AI548" s="40">
        <f ca="1">AI547+SUMIFS('Transactions (Dated)'!$E$2:$E$53,'Transactions (Dated)'!$D$2:$D$53,'Share Values'!$X548,'Transactions (Dated)'!$B$2:$B$53,'Share Values'!AI$11,'Transactions (Dated)'!$C$2:$C$53,"Buy")-SUMIFS('Transactions (Dated)'!$E$2:$E$53,'Transactions (Dated)'!$D$2:$D$53,'Share Values'!$X548,'Transactions (Dated)'!$B$2:$B$53,'Share Values'!AI$11,'Transactions (Dated)'!$C$2:$C$53,"Sell")</f>
        <v>0</v>
      </c>
      <c r="AJ548" s="40">
        <f ca="1">AJ547+SUMIFS('Transactions (Dated)'!$E$2:$E$53,'Transactions (Dated)'!$D$2:$D$53,'Share Values'!$X548,'Transactions (Dated)'!$B$2:$B$53,'Share Values'!AJ$11,'Transactions (Dated)'!$C$2:$C$53,"Buy")-SUMIFS('Transactions (Dated)'!$E$2:$E$53,'Transactions (Dated)'!$D$2:$D$53,'Share Values'!$X548,'Transactions (Dated)'!$B$2:$B$53,'Share Values'!AJ$11,'Transactions (Dated)'!$C$2:$C$53,"Sell")</f>
        <v>0</v>
      </c>
      <c r="AK548" s="40">
        <f ca="1">AK547+SUMIFS('Transactions (Dated)'!$E$2:$E$53,'Transactions (Dated)'!$D$2:$D$53,'Share Values'!$X548,'Transactions (Dated)'!$B$2:$B$53,'Share Values'!AK$11,'Transactions (Dated)'!$C$2:$C$53,"Buy")-SUMIFS('Transactions (Dated)'!$E$2:$E$53,'Transactions (Dated)'!$D$2:$D$53,'Share Values'!$X548,'Transactions (Dated)'!$B$2:$B$53,'Share Values'!AK$11,'Transactions (Dated)'!$C$2:$C$53,"Sell")</f>
        <v>0</v>
      </c>
      <c r="AL548" s="40">
        <f ca="1">AL547+SUMIFS('Transactions (Dated)'!$E$2:$E$53,'Transactions (Dated)'!$D$2:$D$53,'Share Values'!$X548,'Transactions (Dated)'!$B$2:$B$53,'Share Values'!AL$11,'Transactions (Dated)'!$C$2:$C$53,"Buy")-SUMIFS('Transactions (Dated)'!$E$2:$E$53,'Transactions (Dated)'!$D$2:$D$53,'Share Values'!$X548,'Transactions (Dated)'!$B$2:$B$53,'Share Values'!AL$11,'Transactions (Dated)'!$C$2:$C$53,"Sell")</f>
        <v>0</v>
      </c>
      <c r="AM548" s="40">
        <f ca="1">AM547+SUMIFS('Transactions (Dated)'!$E$2:$E$53,'Transactions (Dated)'!$D$2:$D$53,'Share Values'!$X548,'Transactions (Dated)'!$B$2:$B$53,'Share Values'!AM$11,'Transactions (Dated)'!$C$2:$C$53,"Buy")-SUMIFS('Transactions (Dated)'!$E$2:$E$53,'Transactions (Dated)'!$D$2:$D$53,'Share Values'!$X548,'Transactions (Dated)'!$B$2:$B$53,'Share Values'!AM$11,'Transactions (Dated)'!$C$2:$C$53,"Sell")</f>
        <v>0</v>
      </c>
      <c r="AN548" s="40">
        <f ca="1">AN547+SUMIFS('Transactions (Dated)'!$E$2:$E$53,'Transactions (Dated)'!$D$2:$D$53,'Share Values'!$X548,'Transactions (Dated)'!$B$2:$B$53,'Share Values'!AN$11,'Transactions (Dated)'!$C$2:$C$53,"Buy")-SUMIFS('Transactions (Dated)'!$E$2:$E$53,'Transactions (Dated)'!$D$2:$D$53,'Share Values'!$X548,'Transactions (Dated)'!$B$2:$B$53,'Share Values'!AN$11,'Transactions (Dated)'!$C$2:$C$53,"Sell")</f>
        <v>0</v>
      </c>
      <c r="AQ548" s="3">
        <f t="shared" si="245"/>
        <v>42692</v>
      </c>
      <c r="AR548" s="6">
        <f t="shared" ca="1" si="246"/>
        <v>47406.25</v>
      </c>
      <c r="AS548" s="6">
        <f t="shared" ca="1" si="247"/>
        <v>23062.5</v>
      </c>
      <c r="AT548" s="6">
        <f t="shared" ca="1" si="248"/>
        <v>529248.55999999994</v>
      </c>
      <c r="AU548" s="6">
        <f t="shared" ca="1" si="249"/>
        <v>71612.2</v>
      </c>
      <c r="AV548" s="6">
        <f t="shared" ca="1" si="250"/>
        <v>28058.6</v>
      </c>
      <c r="AW548" s="6">
        <f t="shared" ca="1" si="251"/>
        <v>0</v>
      </c>
      <c r="AX548" s="6">
        <f t="shared" ca="1" si="252"/>
        <v>42862</v>
      </c>
      <c r="AY548" s="6">
        <f t="shared" ca="1" si="253"/>
        <v>91454.44</v>
      </c>
      <c r="AZ548" s="6">
        <f t="shared" ca="1" si="254"/>
        <v>59601.200000000004</v>
      </c>
      <c r="BA548" s="6">
        <f t="shared" ca="1" si="255"/>
        <v>0</v>
      </c>
      <c r="BB548" s="6">
        <f t="shared" ca="1" si="256"/>
        <v>0</v>
      </c>
      <c r="BC548" s="6">
        <f t="shared" ca="1" si="257"/>
        <v>0</v>
      </c>
      <c r="BD548" s="6">
        <f t="shared" ca="1" si="258"/>
        <v>0</v>
      </c>
      <c r="BE548" s="6">
        <f t="shared" ca="1" si="259"/>
        <v>0</v>
      </c>
      <c r="BF548" s="6">
        <f t="shared" ca="1" si="240"/>
        <v>0</v>
      </c>
      <c r="BG548" s="6">
        <f t="shared" ca="1" si="241"/>
        <v>0</v>
      </c>
      <c r="BH548" s="6"/>
      <c r="BJ548" s="4">
        <f t="shared" ca="1" si="260"/>
        <v>893305.74999999977</v>
      </c>
      <c r="BL548" s="3">
        <f t="shared" si="261"/>
        <v>42692</v>
      </c>
      <c r="BM548" s="6">
        <f>BM547+SUMIFS('Transactions (Dated)'!G:G,'Transactions (Dated)'!D:D,'Share Values'!AQ548)</f>
        <v>64347.399999999994</v>
      </c>
      <c r="BN548" s="6">
        <f ca="1">BN547+SUMIFS('Transactions (Dated)'!$F:$F,'Transactions (Dated)'!$D:$D,$BL548,'Transactions (Dated)'!$B:$B,BN$11,'Transactions (Dated)'!$C:$C,"Dividend (paid to cash)")*Y548</f>
        <v>0</v>
      </c>
      <c r="BO548" s="6">
        <f ca="1">BO547+SUMIFS('Transactions (Dated)'!$F:$F,'Transactions (Dated)'!$D:$D,$BL548,'Transactions (Dated)'!$B:$B,BO$11,'Transactions (Dated)'!$C:$C,"Dividend (paid to cash)")*Z548</f>
        <v>2421.875</v>
      </c>
      <c r="BP548" s="6">
        <f ca="1">BP547+SUMIFS('Transactions (Dated)'!$F:$F,'Transactions (Dated)'!$D:$D,$BL548,'Transactions (Dated)'!$B:$B,BP$11,'Transactions (Dated)'!$C:$C,"Dividend (paid to cash)")*AA548</f>
        <v>48055.257000000005</v>
      </c>
      <c r="BQ548" s="6">
        <f ca="1">BQ547+SUMIFS('Transactions (Dated)'!$F:$F,'Transactions (Dated)'!$D:$D,$BL548,'Transactions (Dated)'!$B:$B,BQ$11,'Transactions (Dated)'!$C:$C,"Dividend (paid to cash)")*AB548</f>
        <v>567.6</v>
      </c>
      <c r="BR548" s="6">
        <f ca="1">BR547+SUMIFS('Transactions (Dated)'!$F:$F,'Transactions (Dated)'!$D:$D,$BL548,'Transactions (Dated)'!$B:$B,BR$11,'Transactions (Dated)'!$C:$C,"Dividend (paid to cash)")*AC548</f>
        <v>0</v>
      </c>
      <c r="BS548" s="6">
        <f ca="1">BS547+SUMIFS('Transactions (Dated)'!$F:$F,'Transactions (Dated)'!$D:$D,$BL548,'Transactions (Dated)'!$B:$B,BS$11,'Transactions (Dated)'!$C:$C,"Dividend (paid to cash)")*AD548</f>
        <v>0</v>
      </c>
      <c r="BT548" s="6">
        <f ca="1">BT547+SUMIFS('Transactions (Dated)'!$F:$F,'Transactions (Dated)'!$D:$D,$BL548,'Transactions (Dated)'!$B:$B,BT$11,'Transactions (Dated)'!$C:$C,"Dividend (paid to cash)")*AE548</f>
        <v>3190</v>
      </c>
      <c r="BU548" s="6">
        <f ca="1">BU547+SUMIFS('Transactions (Dated)'!$F:$F,'Transactions (Dated)'!$D:$D,$BL548,'Transactions (Dated)'!$B:$B,BU$11,'Transactions (Dated)'!$C:$C,"Dividend (paid to cash)")*AF548</f>
        <v>0</v>
      </c>
      <c r="BV548" s="6">
        <f ca="1">BV547+SUMIFS('Transactions (Dated)'!$F:$F,'Transactions (Dated)'!$D:$D,$BL548,'Transactions (Dated)'!$B:$B,BV$11,'Transactions (Dated)'!$C:$C,"Dividend (paid to cash)")*AG548</f>
        <v>0</v>
      </c>
      <c r="BW548" s="6">
        <f ca="1">BW547+SUMIFS('Transactions (Dated)'!$F:$F,'Transactions (Dated)'!$D:$D,$BL548,'Transactions (Dated)'!$B:$B,BW$11,'Transactions (Dated)'!$C:$C,"Dividend (paid to cash)")*AH548</f>
        <v>0</v>
      </c>
      <c r="BX548" s="6">
        <f ca="1">BX547+SUMIFS('Transactions (Dated)'!$F:$F,'Transactions (Dated)'!$D:$D,$BL548,'Transactions (Dated)'!$B:$B,BX$11,'Transactions (Dated)'!$C:$C,"Dividend (paid to cash)")*AI548</f>
        <v>0</v>
      </c>
      <c r="BY548" s="6">
        <f ca="1">BY547+SUMIFS('Transactions (Dated)'!$F:$F,'Transactions (Dated)'!$D:$D,$BL548,'Transactions (Dated)'!$B:$B,BY$11,'Transactions (Dated)'!$C:$C,"Dividend (paid to cash)")*AJ548</f>
        <v>0</v>
      </c>
      <c r="BZ548" s="6">
        <f ca="1">BZ547+SUMIFS('Transactions (Dated)'!$F:$F,'Transactions (Dated)'!$D:$D,$BL548,'Transactions (Dated)'!$B:$B,BZ$11,'Transactions (Dated)'!$C:$C,"Dividend (paid to cash)")*AK548</f>
        <v>0</v>
      </c>
      <c r="CA548" s="6">
        <f ca="1">CA547+SUMIFS('Transactions (Dated)'!$F:$F,'Transactions (Dated)'!$D:$D,$BL548,'Transactions (Dated)'!$B:$B,CA$11,'Transactions (Dated)'!$C:$C,"Dividend (paid to cash)")*AL548</f>
        <v>0</v>
      </c>
      <c r="CB548" s="6">
        <v>0</v>
      </c>
      <c r="CC548" s="6">
        <v>0</v>
      </c>
      <c r="CF548" s="6">
        <f t="shared" ca="1" si="262"/>
        <v>118582.13200000001</v>
      </c>
      <c r="CH548" s="3">
        <f t="shared" si="263"/>
        <v>42692</v>
      </c>
      <c r="CI548" s="4">
        <f t="shared" ca="1" si="264"/>
        <v>893305.74999999977</v>
      </c>
      <c r="CJ548" s="4">
        <f t="shared" ca="1" si="265"/>
        <v>118582.13200000001</v>
      </c>
      <c r="CL548" s="4">
        <f t="shared" ca="1" si="266"/>
        <v>1011887.8819999998</v>
      </c>
    </row>
    <row r="549" spans="2:90" x14ac:dyDescent="0.15">
      <c r="B549" s="3">
        <f t="shared" si="239"/>
        <v>42695</v>
      </c>
      <c r="C549" s="2">
        <v>15039.9</v>
      </c>
      <c r="E549" s="70">
        <v>42695</v>
      </c>
      <c r="F549" s="69">
        <v>10.18</v>
      </c>
      <c r="G549" s="69">
        <v>2.4500000000000002</v>
      </c>
      <c r="H549" s="69">
        <v>20.329999999999998</v>
      </c>
      <c r="I549" s="69">
        <v>37.85</v>
      </c>
      <c r="J549" s="69">
        <v>12.08</v>
      </c>
      <c r="K549" s="69">
        <v>13.25</v>
      </c>
      <c r="L549" s="69">
        <v>15</v>
      </c>
      <c r="M549" s="69">
        <v>6.53</v>
      </c>
      <c r="N549" s="69">
        <v>8.61</v>
      </c>
      <c r="O549" s="69">
        <v>11.93</v>
      </c>
      <c r="P549" s="69">
        <v>20.350000000000001</v>
      </c>
      <c r="Q549" s="69">
        <v>1.28</v>
      </c>
      <c r="R549" s="69">
        <v>8.08</v>
      </c>
      <c r="S549" s="69">
        <v>40.44</v>
      </c>
      <c r="T549" s="69"/>
      <c r="U549">
        <v>40.44</v>
      </c>
      <c r="X549" s="3">
        <f t="shared" si="244"/>
        <v>42695</v>
      </c>
      <c r="Y549" s="40">
        <f ca="1">Y548+SUMIFS('Transactions (Dated)'!$E$2:$E$53,'Transactions (Dated)'!$D$2:$D$53,'Share Values'!$X549,'Transactions (Dated)'!$B$2:$B$53,'Share Values'!Y$11,'Transactions (Dated)'!$C$2:$C$53,"Buy")-SUMIFS('Transactions (Dated)'!$E$2:$E$53,'Transactions (Dated)'!$D$2:$D$53,'Share Values'!$X549,'Transactions (Dated)'!$B$2:$B$53,'Share Values'!Y$11,'Transactions (Dated)'!$C$2:$C$53,"Sell")</f>
        <v>4625</v>
      </c>
      <c r="Z549" s="40">
        <f ca="1">Z548+SUMIFS('Transactions (Dated)'!$E$2:$E$53,'Transactions (Dated)'!$D$2:$D$53,'Share Values'!$X549,'Transactions (Dated)'!$B$2:$B$53,'Share Values'!Z$11,'Transactions (Dated)'!$C$2:$C$53,"Buy")-SUMIFS('Transactions (Dated)'!$E$2:$E$53,'Transactions (Dated)'!$D$2:$D$53,'Share Values'!$X549,'Transactions (Dated)'!$B$2:$B$53,'Share Values'!Z$11,'Transactions (Dated)'!$C$2:$C$53,"Sell")</f>
        <v>9375</v>
      </c>
      <c r="AA549" s="40">
        <f ca="1">AA548+SUMIFS('Transactions (Dated)'!$E$2:$E$53,'Transactions (Dated)'!$D$2:$D$53,'Share Values'!$X549,'Transactions (Dated)'!$B$2:$B$53,'Share Values'!AA$11,'Transactions (Dated)'!$C$2:$C$53,"Buy")-SUMIFS('Transactions (Dated)'!$E$2:$E$53,'Transactions (Dated)'!$D$2:$D$53,'Share Values'!$X549,'Transactions (Dated)'!$B$2:$B$53,'Share Values'!AA$11,'Transactions (Dated)'!$C$2:$C$53,"Sell")</f>
        <v>26357</v>
      </c>
      <c r="AB549" s="40">
        <f ca="1">AB548+SUMIFS('Transactions (Dated)'!$E$2:$E$53,'Transactions (Dated)'!$D$2:$D$53,'Share Values'!$X549,'Transactions (Dated)'!$B$2:$B$53,'Share Values'!AB$11,'Transactions (Dated)'!$C$2:$C$53,"Buy")-SUMIFS('Transactions (Dated)'!$E$2:$E$53,'Transactions (Dated)'!$D$2:$D$53,'Share Values'!$X549,'Transactions (Dated)'!$B$2:$B$53,'Share Values'!AB$11,'Transactions (Dated)'!$C$2:$C$53,"Sell")</f>
        <v>1892</v>
      </c>
      <c r="AC549" s="40">
        <f ca="1">AC548+SUMIFS('Transactions (Dated)'!$E$2:$E$53,'Transactions (Dated)'!$D$2:$D$53,'Share Values'!$X549,'Transactions (Dated)'!$B$2:$B$53,'Share Values'!AC$11,'Transactions (Dated)'!$C$2:$C$53,"Buy")-SUMIFS('Transactions (Dated)'!$E$2:$E$53,'Transactions (Dated)'!$D$2:$D$53,'Share Values'!$X549,'Transactions (Dated)'!$B$2:$B$53,'Share Values'!AC$11,'Transactions (Dated)'!$C$2:$C$53,"Sell")</f>
        <v>2348</v>
      </c>
      <c r="AD549" s="40">
        <f ca="1">AD548+SUMIFS('Transactions (Dated)'!$E$2:$E$53,'Transactions (Dated)'!$D$2:$D$53,'Share Values'!$X549,'Transactions (Dated)'!$B$2:$B$53,'Share Values'!AD$11,'Transactions (Dated)'!$C$2:$C$53,"Buy")-SUMIFS('Transactions (Dated)'!$E$2:$E$53,'Transactions (Dated)'!$D$2:$D$53,'Share Values'!$X549,'Transactions (Dated)'!$B$2:$B$53,'Share Values'!AD$11,'Transactions (Dated)'!$C$2:$C$53,"Sell")</f>
        <v>0</v>
      </c>
      <c r="AE549" s="40">
        <f ca="1">AE548+SUMIFS('Transactions (Dated)'!$E$2:$E$53,'Transactions (Dated)'!$D$2:$D$53,'Share Values'!$X549,'Transactions (Dated)'!$B$2:$B$53,'Share Values'!AE$11,'Transactions (Dated)'!$C$2:$C$53,"Buy")-SUMIFS('Transactions (Dated)'!$E$2:$E$53,'Transactions (Dated)'!$D$2:$D$53,'Share Values'!$X549,'Transactions (Dated)'!$B$2:$B$53,'Share Values'!AE$11,'Transactions (Dated)'!$C$2:$C$53,"Sell")</f>
        <v>2900</v>
      </c>
      <c r="AF549" s="40">
        <f ca="1">AF548+SUMIFS('Transactions (Dated)'!$E$2:$E$53,'Transactions (Dated)'!$D$2:$D$53,'Share Values'!$X549,'Transactions (Dated)'!$B$2:$B$53,'Share Values'!AF$11,'Transactions (Dated)'!$C$2:$C$53,"Buy")-SUMIFS('Transactions (Dated)'!$E$2:$E$53,'Transactions (Dated)'!$D$2:$D$53,'Share Values'!$X549,'Transactions (Dated)'!$B$2:$B$53,'Share Values'!AF$11,'Transactions (Dated)'!$C$2:$C$53,"Sell")</f>
        <v>14201</v>
      </c>
      <c r="AG549" s="40">
        <f ca="1">AG548+SUMIFS('Transactions (Dated)'!$E$2:$E$53,'Transactions (Dated)'!$D$2:$D$53,'Share Values'!$X549,'Transactions (Dated)'!$B$2:$B$53,'Share Values'!AG$11,'Transactions (Dated)'!$C$2:$C$53,"Buy")-SUMIFS('Transactions (Dated)'!$E$2:$E$53,'Transactions (Dated)'!$D$2:$D$53,'Share Values'!$X549,'Transactions (Dated)'!$B$2:$B$53,'Share Values'!AG$11,'Transactions (Dated)'!$C$2:$C$53,"Sell")</f>
        <v>6835</v>
      </c>
      <c r="AH549" s="40">
        <f ca="1">AH548+SUMIFS('Transactions (Dated)'!$E$2:$E$53,'Transactions (Dated)'!$D$2:$D$53,'Share Values'!$X549,'Transactions (Dated)'!$B$2:$B$53,'Share Values'!AH$11,'Transactions (Dated)'!$C$2:$C$53,"Buy")-SUMIFS('Transactions (Dated)'!$E$2:$E$53,'Transactions (Dated)'!$D$2:$D$53,'Share Values'!$X549,'Transactions (Dated)'!$B$2:$B$53,'Share Values'!AH$11,'Transactions (Dated)'!$C$2:$C$53,"Sell")</f>
        <v>0</v>
      </c>
      <c r="AI549" s="40">
        <f ca="1">AI548+SUMIFS('Transactions (Dated)'!$E$2:$E$53,'Transactions (Dated)'!$D$2:$D$53,'Share Values'!$X549,'Transactions (Dated)'!$B$2:$B$53,'Share Values'!AI$11,'Transactions (Dated)'!$C$2:$C$53,"Buy")-SUMIFS('Transactions (Dated)'!$E$2:$E$53,'Transactions (Dated)'!$D$2:$D$53,'Share Values'!$X549,'Transactions (Dated)'!$B$2:$B$53,'Share Values'!AI$11,'Transactions (Dated)'!$C$2:$C$53,"Sell")</f>
        <v>0</v>
      </c>
      <c r="AJ549" s="40">
        <f ca="1">AJ548+SUMIFS('Transactions (Dated)'!$E$2:$E$53,'Transactions (Dated)'!$D$2:$D$53,'Share Values'!$X549,'Transactions (Dated)'!$B$2:$B$53,'Share Values'!AJ$11,'Transactions (Dated)'!$C$2:$C$53,"Buy")-SUMIFS('Transactions (Dated)'!$E$2:$E$53,'Transactions (Dated)'!$D$2:$D$53,'Share Values'!$X549,'Transactions (Dated)'!$B$2:$B$53,'Share Values'!AJ$11,'Transactions (Dated)'!$C$2:$C$53,"Sell")</f>
        <v>0</v>
      </c>
      <c r="AK549" s="40">
        <f ca="1">AK548+SUMIFS('Transactions (Dated)'!$E$2:$E$53,'Transactions (Dated)'!$D$2:$D$53,'Share Values'!$X549,'Transactions (Dated)'!$B$2:$B$53,'Share Values'!AK$11,'Transactions (Dated)'!$C$2:$C$53,"Buy")-SUMIFS('Transactions (Dated)'!$E$2:$E$53,'Transactions (Dated)'!$D$2:$D$53,'Share Values'!$X549,'Transactions (Dated)'!$B$2:$B$53,'Share Values'!AK$11,'Transactions (Dated)'!$C$2:$C$53,"Sell")</f>
        <v>0</v>
      </c>
      <c r="AL549" s="40">
        <f ca="1">AL548+SUMIFS('Transactions (Dated)'!$E$2:$E$53,'Transactions (Dated)'!$D$2:$D$53,'Share Values'!$X549,'Transactions (Dated)'!$B$2:$B$53,'Share Values'!AL$11,'Transactions (Dated)'!$C$2:$C$53,"Buy")-SUMIFS('Transactions (Dated)'!$E$2:$E$53,'Transactions (Dated)'!$D$2:$D$53,'Share Values'!$X549,'Transactions (Dated)'!$B$2:$B$53,'Share Values'!AL$11,'Transactions (Dated)'!$C$2:$C$53,"Sell")</f>
        <v>0</v>
      </c>
      <c r="AM549" s="40">
        <f ca="1">AM548+SUMIFS('Transactions (Dated)'!$E$2:$E$53,'Transactions (Dated)'!$D$2:$D$53,'Share Values'!$X549,'Transactions (Dated)'!$B$2:$B$53,'Share Values'!AM$11,'Transactions (Dated)'!$C$2:$C$53,"Buy")-SUMIFS('Transactions (Dated)'!$E$2:$E$53,'Transactions (Dated)'!$D$2:$D$53,'Share Values'!$X549,'Transactions (Dated)'!$B$2:$B$53,'Share Values'!AM$11,'Transactions (Dated)'!$C$2:$C$53,"Sell")</f>
        <v>0</v>
      </c>
      <c r="AN549" s="40">
        <f ca="1">AN548+SUMIFS('Transactions (Dated)'!$E$2:$E$53,'Transactions (Dated)'!$D$2:$D$53,'Share Values'!$X549,'Transactions (Dated)'!$B$2:$B$53,'Share Values'!AN$11,'Transactions (Dated)'!$C$2:$C$53,"Buy")-SUMIFS('Transactions (Dated)'!$E$2:$E$53,'Transactions (Dated)'!$D$2:$D$53,'Share Values'!$X549,'Transactions (Dated)'!$B$2:$B$53,'Share Values'!AN$11,'Transactions (Dated)'!$C$2:$C$53,"Sell")</f>
        <v>0</v>
      </c>
      <c r="AQ549" s="3">
        <f t="shared" si="245"/>
        <v>42695</v>
      </c>
      <c r="AR549" s="6">
        <f t="shared" ca="1" si="246"/>
        <v>47082.5</v>
      </c>
      <c r="AS549" s="6">
        <f t="shared" ca="1" si="247"/>
        <v>22968.75</v>
      </c>
      <c r="AT549" s="6">
        <f t="shared" ca="1" si="248"/>
        <v>535837.80999999994</v>
      </c>
      <c r="AU549" s="6">
        <f t="shared" ca="1" si="249"/>
        <v>71612.2</v>
      </c>
      <c r="AV549" s="6">
        <f t="shared" ca="1" si="250"/>
        <v>28363.84</v>
      </c>
      <c r="AW549" s="6">
        <f t="shared" ca="1" si="251"/>
        <v>0</v>
      </c>
      <c r="AX549" s="6">
        <f t="shared" ca="1" si="252"/>
        <v>43500</v>
      </c>
      <c r="AY549" s="6">
        <f t="shared" ca="1" si="253"/>
        <v>92732.53</v>
      </c>
      <c r="AZ549" s="6">
        <f t="shared" ca="1" si="254"/>
        <v>58849.35</v>
      </c>
      <c r="BA549" s="6">
        <f t="shared" ca="1" si="255"/>
        <v>0</v>
      </c>
      <c r="BB549" s="6">
        <f t="shared" ca="1" si="256"/>
        <v>0</v>
      </c>
      <c r="BC549" s="6">
        <f t="shared" ca="1" si="257"/>
        <v>0</v>
      </c>
      <c r="BD549" s="6">
        <f t="shared" ca="1" si="258"/>
        <v>0</v>
      </c>
      <c r="BE549" s="6">
        <f t="shared" ca="1" si="259"/>
        <v>0</v>
      </c>
      <c r="BF549" s="6">
        <f t="shared" ca="1" si="240"/>
        <v>0</v>
      </c>
      <c r="BG549" s="6">
        <f t="shared" ca="1" si="241"/>
        <v>0</v>
      </c>
      <c r="BH549" s="6"/>
      <c r="BJ549" s="4">
        <f t="shared" ca="1" si="260"/>
        <v>900946.97999999986</v>
      </c>
      <c r="BL549" s="3">
        <f t="shared" si="261"/>
        <v>42695</v>
      </c>
      <c r="BM549" s="6">
        <f>BM548+SUMIFS('Transactions (Dated)'!G:G,'Transactions (Dated)'!D:D,'Share Values'!AQ549)</f>
        <v>64347.399999999994</v>
      </c>
      <c r="BN549" s="6">
        <f ca="1">BN548+SUMIFS('Transactions (Dated)'!$F:$F,'Transactions (Dated)'!$D:$D,$BL549,'Transactions (Dated)'!$B:$B,BN$11,'Transactions (Dated)'!$C:$C,"Dividend (paid to cash)")*Y549</f>
        <v>0</v>
      </c>
      <c r="BO549" s="6">
        <f ca="1">BO548+SUMIFS('Transactions (Dated)'!$F:$F,'Transactions (Dated)'!$D:$D,$BL549,'Transactions (Dated)'!$B:$B,BO$11,'Transactions (Dated)'!$C:$C,"Dividend (paid to cash)")*Z549</f>
        <v>2421.875</v>
      </c>
      <c r="BP549" s="6">
        <f ca="1">BP548+SUMIFS('Transactions (Dated)'!$F:$F,'Transactions (Dated)'!$D:$D,$BL549,'Transactions (Dated)'!$B:$B,BP$11,'Transactions (Dated)'!$C:$C,"Dividend (paid to cash)")*AA549</f>
        <v>48055.257000000005</v>
      </c>
      <c r="BQ549" s="6">
        <f ca="1">BQ548+SUMIFS('Transactions (Dated)'!$F:$F,'Transactions (Dated)'!$D:$D,$BL549,'Transactions (Dated)'!$B:$B,BQ$11,'Transactions (Dated)'!$C:$C,"Dividend (paid to cash)")*AB549</f>
        <v>567.6</v>
      </c>
      <c r="BR549" s="6">
        <f ca="1">BR548+SUMIFS('Transactions (Dated)'!$F:$F,'Transactions (Dated)'!$D:$D,$BL549,'Transactions (Dated)'!$B:$B,BR$11,'Transactions (Dated)'!$C:$C,"Dividend (paid to cash)")*AC549</f>
        <v>0</v>
      </c>
      <c r="BS549" s="6">
        <f ca="1">BS548+SUMIFS('Transactions (Dated)'!$F:$F,'Transactions (Dated)'!$D:$D,$BL549,'Transactions (Dated)'!$B:$B,BS$11,'Transactions (Dated)'!$C:$C,"Dividend (paid to cash)")*AD549</f>
        <v>0</v>
      </c>
      <c r="BT549" s="6">
        <f ca="1">BT548+SUMIFS('Transactions (Dated)'!$F:$F,'Transactions (Dated)'!$D:$D,$BL549,'Transactions (Dated)'!$B:$B,BT$11,'Transactions (Dated)'!$C:$C,"Dividend (paid to cash)")*AE549</f>
        <v>3190</v>
      </c>
      <c r="BU549" s="6">
        <f ca="1">BU548+SUMIFS('Transactions (Dated)'!$F:$F,'Transactions (Dated)'!$D:$D,$BL549,'Transactions (Dated)'!$B:$B,BU$11,'Transactions (Dated)'!$C:$C,"Dividend (paid to cash)")*AF549</f>
        <v>0</v>
      </c>
      <c r="BV549" s="6">
        <f ca="1">BV548+SUMIFS('Transactions (Dated)'!$F:$F,'Transactions (Dated)'!$D:$D,$BL549,'Transactions (Dated)'!$B:$B,BV$11,'Transactions (Dated)'!$C:$C,"Dividend (paid to cash)")*AG549</f>
        <v>0</v>
      </c>
      <c r="BW549" s="6">
        <f ca="1">BW548+SUMIFS('Transactions (Dated)'!$F:$F,'Transactions (Dated)'!$D:$D,$BL549,'Transactions (Dated)'!$B:$B,BW$11,'Transactions (Dated)'!$C:$C,"Dividend (paid to cash)")*AH549</f>
        <v>0</v>
      </c>
      <c r="BX549" s="6">
        <f ca="1">BX548+SUMIFS('Transactions (Dated)'!$F:$F,'Transactions (Dated)'!$D:$D,$BL549,'Transactions (Dated)'!$B:$B,BX$11,'Transactions (Dated)'!$C:$C,"Dividend (paid to cash)")*AI549</f>
        <v>0</v>
      </c>
      <c r="BY549" s="6">
        <f ca="1">BY548+SUMIFS('Transactions (Dated)'!$F:$F,'Transactions (Dated)'!$D:$D,$BL549,'Transactions (Dated)'!$B:$B,BY$11,'Transactions (Dated)'!$C:$C,"Dividend (paid to cash)")*AJ549</f>
        <v>0</v>
      </c>
      <c r="BZ549" s="6">
        <f ca="1">BZ548+SUMIFS('Transactions (Dated)'!$F:$F,'Transactions (Dated)'!$D:$D,$BL549,'Transactions (Dated)'!$B:$B,BZ$11,'Transactions (Dated)'!$C:$C,"Dividend (paid to cash)")*AK549</f>
        <v>0</v>
      </c>
      <c r="CA549" s="6">
        <f ca="1">CA548+SUMIFS('Transactions (Dated)'!$F:$F,'Transactions (Dated)'!$D:$D,$BL549,'Transactions (Dated)'!$B:$B,CA$11,'Transactions (Dated)'!$C:$C,"Dividend (paid to cash)")*AL549</f>
        <v>0</v>
      </c>
      <c r="CB549" s="6">
        <v>0</v>
      </c>
      <c r="CC549" s="6">
        <v>0</v>
      </c>
      <c r="CF549" s="6">
        <f t="shared" ca="1" si="262"/>
        <v>118582.13200000001</v>
      </c>
      <c r="CH549" s="3">
        <f t="shared" si="263"/>
        <v>42695</v>
      </c>
      <c r="CI549" s="4">
        <f t="shared" ca="1" si="264"/>
        <v>900946.97999999986</v>
      </c>
      <c r="CJ549" s="4">
        <f t="shared" ca="1" si="265"/>
        <v>118582.13200000001</v>
      </c>
      <c r="CL549" s="4">
        <f t="shared" ca="1" si="266"/>
        <v>1019529.1119999998</v>
      </c>
    </row>
    <row r="550" spans="2:90" x14ac:dyDescent="0.15">
      <c r="B550" s="3">
        <f t="shared" si="239"/>
        <v>42696</v>
      </c>
      <c r="C550" s="2">
        <v>15100.4</v>
      </c>
      <c r="E550" s="70">
        <v>42696</v>
      </c>
      <c r="F550" s="69">
        <v>10.220000000000001</v>
      </c>
      <c r="G550" s="69">
        <v>2.38</v>
      </c>
      <c r="H550" s="69">
        <v>20.420000000000002</v>
      </c>
      <c r="I550" s="69">
        <v>37.83</v>
      </c>
      <c r="J550" s="69">
        <v>12.54</v>
      </c>
      <c r="K550" s="69">
        <v>13.39</v>
      </c>
      <c r="L550" s="69">
        <v>15.22</v>
      </c>
      <c r="M550" s="69">
        <v>6.76</v>
      </c>
      <c r="N550" s="69">
        <v>8.7100000000000009</v>
      </c>
      <c r="O550" s="69">
        <v>11.87</v>
      </c>
      <c r="P550" s="69">
        <v>20.72</v>
      </c>
      <c r="Q550" s="69">
        <v>1.26</v>
      </c>
      <c r="R550" s="69">
        <v>8.3699999999999992</v>
      </c>
      <c r="S550" s="69">
        <v>40.56</v>
      </c>
      <c r="T550" s="69"/>
      <c r="U550">
        <v>40.56</v>
      </c>
      <c r="X550" s="3">
        <f t="shared" si="244"/>
        <v>42696</v>
      </c>
      <c r="Y550" s="40">
        <f ca="1">Y549+SUMIFS('Transactions (Dated)'!$E$2:$E$53,'Transactions (Dated)'!$D$2:$D$53,'Share Values'!$X550,'Transactions (Dated)'!$B$2:$B$53,'Share Values'!Y$11,'Transactions (Dated)'!$C$2:$C$53,"Buy")-SUMIFS('Transactions (Dated)'!$E$2:$E$53,'Transactions (Dated)'!$D$2:$D$53,'Share Values'!$X550,'Transactions (Dated)'!$B$2:$B$53,'Share Values'!Y$11,'Transactions (Dated)'!$C$2:$C$53,"Sell")</f>
        <v>4625</v>
      </c>
      <c r="Z550" s="40">
        <f ca="1">Z549+SUMIFS('Transactions (Dated)'!$E$2:$E$53,'Transactions (Dated)'!$D$2:$D$53,'Share Values'!$X550,'Transactions (Dated)'!$B$2:$B$53,'Share Values'!Z$11,'Transactions (Dated)'!$C$2:$C$53,"Buy")-SUMIFS('Transactions (Dated)'!$E$2:$E$53,'Transactions (Dated)'!$D$2:$D$53,'Share Values'!$X550,'Transactions (Dated)'!$B$2:$B$53,'Share Values'!Z$11,'Transactions (Dated)'!$C$2:$C$53,"Sell")</f>
        <v>9375</v>
      </c>
      <c r="AA550" s="40">
        <f ca="1">AA549+SUMIFS('Transactions (Dated)'!$E$2:$E$53,'Transactions (Dated)'!$D$2:$D$53,'Share Values'!$X550,'Transactions (Dated)'!$B$2:$B$53,'Share Values'!AA$11,'Transactions (Dated)'!$C$2:$C$53,"Buy")-SUMIFS('Transactions (Dated)'!$E$2:$E$53,'Transactions (Dated)'!$D$2:$D$53,'Share Values'!$X550,'Transactions (Dated)'!$B$2:$B$53,'Share Values'!AA$11,'Transactions (Dated)'!$C$2:$C$53,"Sell")</f>
        <v>26357</v>
      </c>
      <c r="AB550" s="40">
        <f ca="1">AB549+SUMIFS('Transactions (Dated)'!$E$2:$E$53,'Transactions (Dated)'!$D$2:$D$53,'Share Values'!$X550,'Transactions (Dated)'!$B$2:$B$53,'Share Values'!AB$11,'Transactions (Dated)'!$C$2:$C$53,"Buy")-SUMIFS('Transactions (Dated)'!$E$2:$E$53,'Transactions (Dated)'!$D$2:$D$53,'Share Values'!$X550,'Transactions (Dated)'!$B$2:$B$53,'Share Values'!AB$11,'Transactions (Dated)'!$C$2:$C$53,"Sell")</f>
        <v>1892</v>
      </c>
      <c r="AC550" s="40">
        <f ca="1">AC549+SUMIFS('Transactions (Dated)'!$E$2:$E$53,'Transactions (Dated)'!$D$2:$D$53,'Share Values'!$X550,'Transactions (Dated)'!$B$2:$B$53,'Share Values'!AC$11,'Transactions (Dated)'!$C$2:$C$53,"Buy")-SUMIFS('Transactions (Dated)'!$E$2:$E$53,'Transactions (Dated)'!$D$2:$D$53,'Share Values'!$X550,'Transactions (Dated)'!$B$2:$B$53,'Share Values'!AC$11,'Transactions (Dated)'!$C$2:$C$53,"Sell")</f>
        <v>2348</v>
      </c>
      <c r="AD550" s="40">
        <f ca="1">AD549+SUMIFS('Transactions (Dated)'!$E$2:$E$53,'Transactions (Dated)'!$D$2:$D$53,'Share Values'!$X550,'Transactions (Dated)'!$B$2:$B$53,'Share Values'!AD$11,'Transactions (Dated)'!$C$2:$C$53,"Buy")-SUMIFS('Transactions (Dated)'!$E$2:$E$53,'Transactions (Dated)'!$D$2:$D$53,'Share Values'!$X550,'Transactions (Dated)'!$B$2:$B$53,'Share Values'!AD$11,'Transactions (Dated)'!$C$2:$C$53,"Sell")</f>
        <v>0</v>
      </c>
      <c r="AE550" s="40">
        <f ca="1">AE549+SUMIFS('Transactions (Dated)'!$E$2:$E$53,'Transactions (Dated)'!$D$2:$D$53,'Share Values'!$X550,'Transactions (Dated)'!$B$2:$B$53,'Share Values'!AE$11,'Transactions (Dated)'!$C$2:$C$53,"Buy")-SUMIFS('Transactions (Dated)'!$E$2:$E$53,'Transactions (Dated)'!$D$2:$D$53,'Share Values'!$X550,'Transactions (Dated)'!$B$2:$B$53,'Share Values'!AE$11,'Transactions (Dated)'!$C$2:$C$53,"Sell")</f>
        <v>2900</v>
      </c>
      <c r="AF550" s="40">
        <f ca="1">AF549+SUMIFS('Transactions (Dated)'!$E$2:$E$53,'Transactions (Dated)'!$D$2:$D$53,'Share Values'!$X550,'Transactions (Dated)'!$B$2:$B$53,'Share Values'!AF$11,'Transactions (Dated)'!$C$2:$C$53,"Buy")-SUMIFS('Transactions (Dated)'!$E$2:$E$53,'Transactions (Dated)'!$D$2:$D$53,'Share Values'!$X550,'Transactions (Dated)'!$B$2:$B$53,'Share Values'!AF$11,'Transactions (Dated)'!$C$2:$C$53,"Sell")</f>
        <v>14201</v>
      </c>
      <c r="AG550" s="40">
        <f ca="1">AG549+SUMIFS('Transactions (Dated)'!$E$2:$E$53,'Transactions (Dated)'!$D$2:$D$53,'Share Values'!$X550,'Transactions (Dated)'!$B$2:$B$53,'Share Values'!AG$11,'Transactions (Dated)'!$C$2:$C$53,"Buy")-SUMIFS('Transactions (Dated)'!$E$2:$E$53,'Transactions (Dated)'!$D$2:$D$53,'Share Values'!$X550,'Transactions (Dated)'!$B$2:$B$53,'Share Values'!AG$11,'Transactions (Dated)'!$C$2:$C$53,"Sell")</f>
        <v>6835</v>
      </c>
      <c r="AH550" s="40">
        <f ca="1">AH549+SUMIFS('Transactions (Dated)'!$E$2:$E$53,'Transactions (Dated)'!$D$2:$D$53,'Share Values'!$X550,'Transactions (Dated)'!$B$2:$B$53,'Share Values'!AH$11,'Transactions (Dated)'!$C$2:$C$53,"Buy")-SUMIFS('Transactions (Dated)'!$E$2:$E$53,'Transactions (Dated)'!$D$2:$D$53,'Share Values'!$X550,'Transactions (Dated)'!$B$2:$B$53,'Share Values'!AH$11,'Transactions (Dated)'!$C$2:$C$53,"Sell")</f>
        <v>0</v>
      </c>
      <c r="AI550" s="40">
        <f ca="1">AI549+SUMIFS('Transactions (Dated)'!$E$2:$E$53,'Transactions (Dated)'!$D$2:$D$53,'Share Values'!$X550,'Transactions (Dated)'!$B$2:$B$53,'Share Values'!AI$11,'Transactions (Dated)'!$C$2:$C$53,"Buy")-SUMIFS('Transactions (Dated)'!$E$2:$E$53,'Transactions (Dated)'!$D$2:$D$53,'Share Values'!$X550,'Transactions (Dated)'!$B$2:$B$53,'Share Values'!AI$11,'Transactions (Dated)'!$C$2:$C$53,"Sell")</f>
        <v>0</v>
      </c>
      <c r="AJ550" s="40">
        <f ca="1">AJ549+SUMIFS('Transactions (Dated)'!$E$2:$E$53,'Transactions (Dated)'!$D$2:$D$53,'Share Values'!$X550,'Transactions (Dated)'!$B$2:$B$53,'Share Values'!AJ$11,'Transactions (Dated)'!$C$2:$C$53,"Buy")-SUMIFS('Transactions (Dated)'!$E$2:$E$53,'Transactions (Dated)'!$D$2:$D$53,'Share Values'!$X550,'Transactions (Dated)'!$B$2:$B$53,'Share Values'!AJ$11,'Transactions (Dated)'!$C$2:$C$53,"Sell")</f>
        <v>0</v>
      </c>
      <c r="AK550" s="40">
        <f ca="1">AK549+SUMIFS('Transactions (Dated)'!$E$2:$E$53,'Transactions (Dated)'!$D$2:$D$53,'Share Values'!$X550,'Transactions (Dated)'!$B$2:$B$53,'Share Values'!AK$11,'Transactions (Dated)'!$C$2:$C$53,"Buy")-SUMIFS('Transactions (Dated)'!$E$2:$E$53,'Transactions (Dated)'!$D$2:$D$53,'Share Values'!$X550,'Transactions (Dated)'!$B$2:$B$53,'Share Values'!AK$11,'Transactions (Dated)'!$C$2:$C$53,"Sell")</f>
        <v>0</v>
      </c>
      <c r="AL550" s="40">
        <f ca="1">AL549+SUMIFS('Transactions (Dated)'!$E$2:$E$53,'Transactions (Dated)'!$D$2:$D$53,'Share Values'!$X550,'Transactions (Dated)'!$B$2:$B$53,'Share Values'!AL$11,'Transactions (Dated)'!$C$2:$C$53,"Buy")-SUMIFS('Transactions (Dated)'!$E$2:$E$53,'Transactions (Dated)'!$D$2:$D$53,'Share Values'!$X550,'Transactions (Dated)'!$B$2:$B$53,'Share Values'!AL$11,'Transactions (Dated)'!$C$2:$C$53,"Sell")</f>
        <v>0</v>
      </c>
      <c r="AM550" s="40">
        <f ca="1">AM549+SUMIFS('Transactions (Dated)'!$E$2:$E$53,'Transactions (Dated)'!$D$2:$D$53,'Share Values'!$X550,'Transactions (Dated)'!$B$2:$B$53,'Share Values'!AM$11,'Transactions (Dated)'!$C$2:$C$53,"Buy")-SUMIFS('Transactions (Dated)'!$E$2:$E$53,'Transactions (Dated)'!$D$2:$D$53,'Share Values'!$X550,'Transactions (Dated)'!$B$2:$B$53,'Share Values'!AM$11,'Transactions (Dated)'!$C$2:$C$53,"Sell")</f>
        <v>0</v>
      </c>
      <c r="AN550" s="40">
        <f ca="1">AN549+SUMIFS('Transactions (Dated)'!$E$2:$E$53,'Transactions (Dated)'!$D$2:$D$53,'Share Values'!$X550,'Transactions (Dated)'!$B$2:$B$53,'Share Values'!AN$11,'Transactions (Dated)'!$C$2:$C$53,"Buy")-SUMIFS('Transactions (Dated)'!$E$2:$E$53,'Transactions (Dated)'!$D$2:$D$53,'Share Values'!$X550,'Transactions (Dated)'!$B$2:$B$53,'Share Values'!AN$11,'Transactions (Dated)'!$C$2:$C$53,"Sell")</f>
        <v>0</v>
      </c>
      <c r="AQ550" s="3">
        <f t="shared" si="245"/>
        <v>42696</v>
      </c>
      <c r="AR550" s="6">
        <f t="shared" ca="1" si="246"/>
        <v>47267.5</v>
      </c>
      <c r="AS550" s="6">
        <f t="shared" ca="1" si="247"/>
        <v>22312.5</v>
      </c>
      <c r="AT550" s="6">
        <f t="shared" ca="1" si="248"/>
        <v>538209.94000000006</v>
      </c>
      <c r="AU550" s="6">
        <f t="shared" ca="1" si="249"/>
        <v>71574.36</v>
      </c>
      <c r="AV550" s="6">
        <f t="shared" ca="1" si="250"/>
        <v>29443.919999999998</v>
      </c>
      <c r="AW550" s="6">
        <f t="shared" ca="1" si="251"/>
        <v>0</v>
      </c>
      <c r="AX550" s="6">
        <f t="shared" ca="1" si="252"/>
        <v>44138</v>
      </c>
      <c r="AY550" s="6">
        <f t="shared" ca="1" si="253"/>
        <v>95998.76</v>
      </c>
      <c r="AZ550" s="6">
        <f t="shared" ca="1" si="254"/>
        <v>59532.850000000006</v>
      </c>
      <c r="BA550" s="6">
        <f t="shared" ca="1" si="255"/>
        <v>0</v>
      </c>
      <c r="BB550" s="6">
        <f t="shared" ca="1" si="256"/>
        <v>0</v>
      </c>
      <c r="BC550" s="6">
        <f t="shared" ca="1" si="257"/>
        <v>0</v>
      </c>
      <c r="BD550" s="6">
        <f t="shared" ca="1" si="258"/>
        <v>0</v>
      </c>
      <c r="BE550" s="6">
        <f t="shared" ca="1" si="259"/>
        <v>0</v>
      </c>
      <c r="BF550" s="6">
        <f t="shared" ca="1" si="240"/>
        <v>0</v>
      </c>
      <c r="BG550" s="6">
        <f t="shared" ca="1" si="241"/>
        <v>0</v>
      </c>
      <c r="BH550" s="6"/>
      <c r="BJ550" s="4">
        <f t="shared" ca="1" si="260"/>
        <v>908477.83000000007</v>
      </c>
      <c r="BL550" s="3">
        <f t="shared" si="261"/>
        <v>42696</v>
      </c>
      <c r="BM550" s="6">
        <f>BM549+SUMIFS('Transactions (Dated)'!G:G,'Transactions (Dated)'!D:D,'Share Values'!AQ550)</f>
        <v>14343.389999999992</v>
      </c>
      <c r="BN550" s="6">
        <f ca="1">BN549+SUMIFS('Transactions (Dated)'!$F:$F,'Transactions (Dated)'!$D:$D,$BL550,'Transactions (Dated)'!$B:$B,BN$11,'Transactions (Dated)'!$C:$C,"Dividend (paid to cash)")*Y550</f>
        <v>0</v>
      </c>
      <c r="BO550" s="6">
        <f ca="1">BO549+SUMIFS('Transactions (Dated)'!$F:$F,'Transactions (Dated)'!$D:$D,$BL550,'Transactions (Dated)'!$B:$B,BO$11,'Transactions (Dated)'!$C:$C,"Dividend (paid to cash)")*Z550</f>
        <v>2421.875</v>
      </c>
      <c r="BP550" s="6">
        <f ca="1">BP549+SUMIFS('Transactions (Dated)'!$F:$F,'Transactions (Dated)'!$D:$D,$BL550,'Transactions (Dated)'!$B:$B,BP$11,'Transactions (Dated)'!$C:$C,"Dividend (paid to cash)")*AA550</f>
        <v>48055.257000000005</v>
      </c>
      <c r="BQ550" s="6">
        <f ca="1">BQ549+SUMIFS('Transactions (Dated)'!$F:$F,'Transactions (Dated)'!$D:$D,$BL550,'Transactions (Dated)'!$B:$B,BQ$11,'Transactions (Dated)'!$C:$C,"Dividend (paid to cash)")*AB550</f>
        <v>567.6</v>
      </c>
      <c r="BR550" s="6">
        <f ca="1">BR549+SUMIFS('Transactions (Dated)'!$F:$F,'Transactions (Dated)'!$D:$D,$BL550,'Transactions (Dated)'!$B:$B,BR$11,'Transactions (Dated)'!$C:$C,"Dividend (paid to cash)")*AC550</f>
        <v>0</v>
      </c>
      <c r="BS550" s="6">
        <f ca="1">BS549+SUMIFS('Transactions (Dated)'!$F:$F,'Transactions (Dated)'!$D:$D,$BL550,'Transactions (Dated)'!$B:$B,BS$11,'Transactions (Dated)'!$C:$C,"Dividend (paid to cash)")*AD550</f>
        <v>0</v>
      </c>
      <c r="BT550" s="6">
        <f ca="1">BT549+SUMIFS('Transactions (Dated)'!$F:$F,'Transactions (Dated)'!$D:$D,$BL550,'Transactions (Dated)'!$B:$B,BT$11,'Transactions (Dated)'!$C:$C,"Dividend (paid to cash)")*AE550</f>
        <v>3190</v>
      </c>
      <c r="BU550" s="6">
        <f ca="1">BU549+SUMIFS('Transactions (Dated)'!$F:$F,'Transactions (Dated)'!$D:$D,$BL550,'Transactions (Dated)'!$B:$B,BU$11,'Transactions (Dated)'!$C:$C,"Dividend (paid to cash)")*AF550</f>
        <v>0</v>
      </c>
      <c r="BV550" s="6">
        <f ca="1">BV549+SUMIFS('Transactions (Dated)'!$F:$F,'Transactions (Dated)'!$D:$D,$BL550,'Transactions (Dated)'!$B:$B,BV$11,'Transactions (Dated)'!$C:$C,"Dividend (paid to cash)")*AG550</f>
        <v>0</v>
      </c>
      <c r="BW550" s="6">
        <f ca="1">BW549+SUMIFS('Transactions (Dated)'!$F:$F,'Transactions (Dated)'!$D:$D,$BL550,'Transactions (Dated)'!$B:$B,BW$11,'Transactions (Dated)'!$C:$C,"Dividend (paid to cash)")*AH550</f>
        <v>0</v>
      </c>
      <c r="BX550" s="6">
        <f ca="1">BX549+SUMIFS('Transactions (Dated)'!$F:$F,'Transactions (Dated)'!$D:$D,$BL550,'Transactions (Dated)'!$B:$B,BX$11,'Transactions (Dated)'!$C:$C,"Dividend (paid to cash)")*AI550</f>
        <v>0</v>
      </c>
      <c r="BY550" s="6">
        <f ca="1">BY549+SUMIFS('Transactions (Dated)'!$F:$F,'Transactions (Dated)'!$D:$D,$BL550,'Transactions (Dated)'!$B:$B,BY$11,'Transactions (Dated)'!$C:$C,"Dividend (paid to cash)")*AJ550</f>
        <v>0</v>
      </c>
      <c r="BZ550" s="6">
        <f ca="1">BZ549+SUMIFS('Transactions (Dated)'!$F:$F,'Transactions (Dated)'!$D:$D,$BL550,'Transactions (Dated)'!$B:$B,BZ$11,'Transactions (Dated)'!$C:$C,"Dividend (paid to cash)")*AK550</f>
        <v>0</v>
      </c>
      <c r="CA550" s="6">
        <f ca="1">CA549+SUMIFS('Transactions (Dated)'!$F:$F,'Transactions (Dated)'!$D:$D,$BL550,'Transactions (Dated)'!$B:$B,CA$11,'Transactions (Dated)'!$C:$C,"Dividend (paid to cash)")*AL550</f>
        <v>0</v>
      </c>
      <c r="CB550" s="6">
        <v>0</v>
      </c>
      <c r="CC550" s="6">
        <v>0</v>
      </c>
      <c r="CF550" s="6">
        <f t="shared" ca="1" si="262"/>
        <v>68578.122000000003</v>
      </c>
      <c r="CH550" s="3">
        <f t="shared" si="263"/>
        <v>42696</v>
      </c>
      <c r="CI550" s="4">
        <f t="shared" ca="1" si="264"/>
        <v>908477.83000000007</v>
      </c>
      <c r="CJ550" s="4">
        <f t="shared" ca="1" si="265"/>
        <v>68578.122000000003</v>
      </c>
      <c r="CL550" s="4">
        <f t="shared" ca="1" si="266"/>
        <v>977055.95200000005</v>
      </c>
    </row>
    <row r="551" spans="2:90" x14ac:dyDescent="0.15">
      <c r="B551" s="3">
        <f t="shared" si="239"/>
        <v>42697</v>
      </c>
      <c r="C551" s="2">
        <v>15080.9</v>
      </c>
      <c r="E551" s="70">
        <v>42697</v>
      </c>
      <c r="F551" s="69">
        <v>10.08</v>
      </c>
      <c r="G551" s="69">
        <v>2.39</v>
      </c>
      <c r="H551" s="69">
        <v>20.38</v>
      </c>
      <c r="I551" s="69">
        <v>37.64</v>
      </c>
      <c r="J551" s="69">
        <v>12.97</v>
      </c>
      <c r="K551" s="69">
        <v>13.47</v>
      </c>
      <c r="L551" s="69">
        <v>15.42</v>
      </c>
      <c r="M551" s="69">
        <v>6.5</v>
      </c>
      <c r="N551" s="69">
        <v>8.7100000000000009</v>
      </c>
      <c r="O551" s="69">
        <v>11.9</v>
      </c>
      <c r="P551" s="69">
        <v>20.51</v>
      </c>
      <c r="Q551" s="69">
        <v>1.26</v>
      </c>
      <c r="R551" s="69">
        <v>9.2799999999999994</v>
      </c>
      <c r="S551" s="69">
        <v>40.85</v>
      </c>
      <c r="T551" s="69"/>
      <c r="U551">
        <v>40.85</v>
      </c>
      <c r="X551" s="3">
        <f t="shared" si="244"/>
        <v>42697</v>
      </c>
      <c r="Y551" s="40">
        <f ca="1">Y550+SUMIFS('Transactions (Dated)'!$E$2:$E$53,'Transactions (Dated)'!$D$2:$D$53,'Share Values'!$X551,'Transactions (Dated)'!$B$2:$B$53,'Share Values'!Y$11,'Transactions (Dated)'!$C$2:$C$53,"Buy")-SUMIFS('Transactions (Dated)'!$E$2:$E$53,'Transactions (Dated)'!$D$2:$D$53,'Share Values'!$X551,'Transactions (Dated)'!$B$2:$B$53,'Share Values'!Y$11,'Transactions (Dated)'!$C$2:$C$53,"Sell")</f>
        <v>4625</v>
      </c>
      <c r="Z551" s="40">
        <f ca="1">Z550+SUMIFS('Transactions (Dated)'!$E$2:$E$53,'Transactions (Dated)'!$D$2:$D$53,'Share Values'!$X551,'Transactions (Dated)'!$B$2:$B$53,'Share Values'!Z$11,'Transactions (Dated)'!$C$2:$C$53,"Buy")-SUMIFS('Transactions (Dated)'!$E$2:$E$53,'Transactions (Dated)'!$D$2:$D$53,'Share Values'!$X551,'Transactions (Dated)'!$B$2:$B$53,'Share Values'!Z$11,'Transactions (Dated)'!$C$2:$C$53,"Sell")</f>
        <v>9375</v>
      </c>
      <c r="AA551" s="40">
        <f ca="1">AA550+SUMIFS('Transactions (Dated)'!$E$2:$E$53,'Transactions (Dated)'!$D$2:$D$53,'Share Values'!$X551,'Transactions (Dated)'!$B$2:$B$53,'Share Values'!AA$11,'Transactions (Dated)'!$C$2:$C$53,"Buy")-SUMIFS('Transactions (Dated)'!$E$2:$E$53,'Transactions (Dated)'!$D$2:$D$53,'Share Values'!$X551,'Transactions (Dated)'!$B$2:$B$53,'Share Values'!AA$11,'Transactions (Dated)'!$C$2:$C$53,"Sell")</f>
        <v>26357</v>
      </c>
      <c r="AB551" s="40">
        <f ca="1">AB550+SUMIFS('Transactions (Dated)'!$E$2:$E$53,'Transactions (Dated)'!$D$2:$D$53,'Share Values'!$X551,'Transactions (Dated)'!$B$2:$B$53,'Share Values'!AB$11,'Transactions (Dated)'!$C$2:$C$53,"Buy")-SUMIFS('Transactions (Dated)'!$E$2:$E$53,'Transactions (Dated)'!$D$2:$D$53,'Share Values'!$X551,'Transactions (Dated)'!$B$2:$B$53,'Share Values'!AB$11,'Transactions (Dated)'!$C$2:$C$53,"Sell")</f>
        <v>1892</v>
      </c>
      <c r="AC551" s="40">
        <f ca="1">AC550+SUMIFS('Transactions (Dated)'!$E$2:$E$53,'Transactions (Dated)'!$D$2:$D$53,'Share Values'!$X551,'Transactions (Dated)'!$B$2:$B$53,'Share Values'!AC$11,'Transactions (Dated)'!$C$2:$C$53,"Buy")-SUMIFS('Transactions (Dated)'!$E$2:$E$53,'Transactions (Dated)'!$D$2:$D$53,'Share Values'!$X551,'Transactions (Dated)'!$B$2:$B$53,'Share Values'!AC$11,'Transactions (Dated)'!$C$2:$C$53,"Sell")</f>
        <v>2348</v>
      </c>
      <c r="AD551" s="40">
        <f ca="1">AD550+SUMIFS('Transactions (Dated)'!$E$2:$E$53,'Transactions (Dated)'!$D$2:$D$53,'Share Values'!$X551,'Transactions (Dated)'!$B$2:$B$53,'Share Values'!AD$11,'Transactions (Dated)'!$C$2:$C$53,"Buy")-SUMIFS('Transactions (Dated)'!$E$2:$E$53,'Transactions (Dated)'!$D$2:$D$53,'Share Values'!$X551,'Transactions (Dated)'!$B$2:$B$53,'Share Values'!AD$11,'Transactions (Dated)'!$C$2:$C$53,"Sell")</f>
        <v>0</v>
      </c>
      <c r="AE551" s="40">
        <f ca="1">AE550+SUMIFS('Transactions (Dated)'!$E$2:$E$53,'Transactions (Dated)'!$D$2:$D$53,'Share Values'!$X551,'Transactions (Dated)'!$B$2:$B$53,'Share Values'!AE$11,'Transactions (Dated)'!$C$2:$C$53,"Buy")-SUMIFS('Transactions (Dated)'!$E$2:$E$53,'Transactions (Dated)'!$D$2:$D$53,'Share Values'!$X551,'Transactions (Dated)'!$B$2:$B$53,'Share Values'!AE$11,'Transactions (Dated)'!$C$2:$C$53,"Sell")</f>
        <v>2900</v>
      </c>
      <c r="AF551" s="40">
        <f ca="1">AF550+SUMIFS('Transactions (Dated)'!$E$2:$E$53,'Transactions (Dated)'!$D$2:$D$53,'Share Values'!$X551,'Transactions (Dated)'!$B$2:$B$53,'Share Values'!AF$11,'Transactions (Dated)'!$C$2:$C$53,"Buy")-SUMIFS('Transactions (Dated)'!$E$2:$E$53,'Transactions (Dated)'!$D$2:$D$53,'Share Values'!$X551,'Transactions (Dated)'!$B$2:$B$53,'Share Values'!AF$11,'Transactions (Dated)'!$C$2:$C$53,"Sell")</f>
        <v>14201</v>
      </c>
      <c r="AG551" s="40">
        <f ca="1">AG550+SUMIFS('Transactions (Dated)'!$E$2:$E$53,'Transactions (Dated)'!$D$2:$D$53,'Share Values'!$X551,'Transactions (Dated)'!$B$2:$B$53,'Share Values'!AG$11,'Transactions (Dated)'!$C$2:$C$53,"Buy")-SUMIFS('Transactions (Dated)'!$E$2:$E$53,'Transactions (Dated)'!$D$2:$D$53,'Share Values'!$X551,'Transactions (Dated)'!$B$2:$B$53,'Share Values'!AG$11,'Transactions (Dated)'!$C$2:$C$53,"Sell")</f>
        <v>6835</v>
      </c>
      <c r="AH551" s="40">
        <f ca="1">AH550+SUMIFS('Transactions (Dated)'!$E$2:$E$53,'Transactions (Dated)'!$D$2:$D$53,'Share Values'!$X551,'Transactions (Dated)'!$B$2:$B$53,'Share Values'!AH$11,'Transactions (Dated)'!$C$2:$C$53,"Buy")-SUMIFS('Transactions (Dated)'!$E$2:$E$53,'Transactions (Dated)'!$D$2:$D$53,'Share Values'!$X551,'Transactions (Dated)'!$B$2:$B$53,'Share Values'!AH$11,'Transactions (Dated)'!$C$2:$C$53,"Sell")</f>
        <v>0</v>
      </c>
      <c r="AI551" s="40">
        <f ca="1">AI550+SUMIFS('Transactions (Dated)'!$E$2:$E$53,'Transactions (Dated)'!$D$2:$D$53,'Share Values'!$X551,'Transactions (Dated)'!$B$2:$B$53,'Share Values'!AI$11,'Transactions (Dated)'!$C$2:$C$53,"Buy")-SUMIFS('Transactions (Dated)'!$E$2:$E$53,'Transactions (Dated)'!$D$2:$D$53,'Share Values'!$X551,'Transactions (Dated)'!$B$2:$B$53,'Share Values'!AI$11,'Transactions (Dated)'!$C$2:$C$53,"Sell")</f>
        <v>0</v>
      </c>
      <c r="AJ551" s="40">
        <f ca="1">AJ550+SUMIFS('Transactions (Dated)'!$E$2:$E$53,'Transactions (Dated)'!$D$2:$D$53,'Share Values'!$X551,'Transactions (Dated)'!$B$2:$B$53,'Share Values'!AJ$11,'Transactions (Dated)'!$C$2:$C$53,"Buy")-SUMIFS('Transactions (Dated)'!$E$2:$E$53,'Transactions (Dated)'!$D$2:$D$53,'Share Values'!$X551,'Transactions (Dated)'!$B$2:$B$53,'Share Values'!AJ$11,'Transactions (Dated)'!$C$2:$C$53,"Sell")</f>
        <v>0</v>
      </c>
      <c r="AK551" s="40">
        <f ca="1">AK550+SUMIFS('Transactions (Dated)'!$E$2:$E$53,'Transactions (Dated)'!$D$2:$D$53,'Share Values'!$X551,'Transactions (Dated)'!$B$2:$B$53,'Share Values'!AK$11,'Transactions (Dated)'!$C$2:$C$53,"Buy")-SUMIFS('Transactions (Dated)'!$E$2:$E$53,'Transactions (Dated)'!$D$2:$D$53,'Share Values'!$X551,'Transactions (Dated)'!$B$2:$B$53,'Share Values'!AK$11,'Transactions (Dated)'!$C$2:$C$53,"Sell")</f>
        <v>0</v>
      </c>
      <c r="AL551" s="40">
        <f ca="1">AL550+SUMIFS('Transactions (Dated)'!$E$2:$E$53,'Transactions (Dated)'!$D$2:$D$53,'Share Values'!$X551,'Transactions (Dated)'!$B$2:$B$53,'Share Values'!AL$11,'Transactions (Dated)'!$C$2:$C$53,"Buy")-SUMIFS('Transactions (Dated)'!$E$2:$E$53,'Transactions (Dated)'!$D$2:$D$53,'Share Values'!$X551,'Transactions (Dated)'!$B$2:$B$53,'Share Values'!AL$11,'Transactions (Dated)'!$C$2:$C$53,"Sell")</f>
        <v>0</v>
      </c>
      <c r="AM551" s="40">
        <f ca="1">AM550+SUMIFS('Transactions (Dated)'!$E$2:$E$53,'Transactions (Dated)'!$D$2:$D$53,'Share Values'!$X551,'Transactions (Dated)'!$B$2:$B$53,'Share Values'!AM$11,'Transactions (Dated)'!$C$2:$C$53,"Buy")-SUMIFS('Transactions (Dated)'!$E$2:$E$53,'Transactions (Dated)'!$D$2:$D$53,'Share Values'!$X551,'Transactions (Dated)'!$B$2:$B$53,'Share Values'!AM$11,'Transactions (Dated)'!$C$2:$C$53,"Sell")</f>
        <v>0</v>
      </c>
      <c r="AN551" s="40">
        <f ca="1">AN550+SUMIFS('Transactions (Dated)'!$E$2:$E$53,'Transactions (Dated)'!$D$2:$D$53,'Share Values'!$X551,'Transactions (Dated)'!$B$2:$B$53,'Share Values'!AN$11,'Transactions (Dated)'!$C$2:$C$53,"Buy")-SUMIFS('Transactions (Dated)'!$E$2:$E$53,'Transactions (Dated)'!$D$2:$D$53,'Share Values'!$X551,'Transactions (Dated)'!$B$2:$B$53,'Share Values'!AN$11,'Transactions (Dated)'!$C$2:$C$53,"Sell")</f>
        <v>0</v>
      </c>
      <c r="AQ551" s="3">
        <f t="shared" si="245"/>
        <v>42697</v>
      </c>
      <c r="AR551" s="6">
        <f t="shared" ca="1" si="246"/>
        <v>46620</v>
      </c>
      <c r="AS551" s="6">
        <f t="shared" ca="1" si="247"/>
        <v>22406.25</v>
      </c>
      <c r="AT551" s="6">
        <f t="shared" ca="1" si="248"/>
        <v>537155.65999999992</v>
      </c>
      <c r="AU551" s="6">
        <f t="shared" ca="1" si="249"/>
        <v>71214.880000000005</v>
      </c>
      <c r="AV551" s="6">
        <f t="shared" ca="1" si="250"/>
        <v>30453.56</v>
      </c>
      <c r="AW551" s="6">
        <f t="shared" ca="1" si="251"/>
        <v>0</v>
      </c>
      <c r="AX551" s="6">
        <f t="shared" ca="1" si="252"/>
        <v>44718</v>
      </c>
      <c r="AY551" s="6">
        <f t="shared" ca="1" si="253"/>
        <v>92306.5</v>
      </c>
      <c r="AZ551" s="6">
        <f t="shared" ca="1" si="254"/>
        <v>59532.850000000006</v>
      </c>
      <c r="BA551" s="6">
        <f t="shared" ca="1" si="255"/>
        <v>0</v>
      </c>
      <c r="BB551" s="6">
        <f t="shared" ca="1" si="256"/>
        <v>0</v>
      </c>
      <c r="BC551" s="6">
        <f t="shared" ca="1" si="257"/>
        <v>0</v>
      </c>
      <c r="BD551" s="6">
        <f t="shared" ca="1" si="258"/>
        <v>0</v>
      </c>
      <c r="BE551" s="6">
        <f t="shared" ca="1" si="259"/>
        <v>0</v>
      </c>
      <c r="BF551" s="6">
        <f t="shared" ca="1" si="240"/>
        <v>0</v>
      </c>
      <c r="BG551" s="6">
        <f t="shared" ca="1" si="241"/>
        <v>0</v>
      </c>
      <c r="BH551" s="6"/>
      <c r="BJ551" s="4">
        <f t="shared" ca="1" si="260"/>
        <v>904407.7</v>
      </c>
      <c r="BL551" s="3">
        <f t="shared" si="261"/>
        <v>42697</v>
      </c>
      <c r="BM551" s="6">
        <f>BM550+SUMIFS('Transactions (Dated)'!G:G,'Transactions (Dated)'!D:D,'Share Values'!AQ551)</f>
        <v>14343.389999999992</v>
      </c>
      <c r="BN551" s="6">
        <f ca="1">BN550+SUMIFS('Transactions (Dated)'!$F:$F,'Transactions (Dated)'!$D:$D,$BL551,'Transactions (Dated)'!$B:$B,BN$11,'Transactions (Dated)'!$C:$C,"Dividend (paid to cash)")*Y551</f>
        <v>0</v>
      </c>
      <c r="BO551" s="6">
        <f ca="1">BO550+SUMIFS('Transactions (Dated)'!$F:$F,'Transactions (Dated)'!$D:$D,$BL551,'Transactions (Dated)'!$B:$B,BO$11,'Transactions (Dated)'!$C:$C,"Dividend (paid to cash)")*Z551</f>
        <v>2421.875</v>
      </c>
      <c r="BP551" s="6">
        <f ca="1">BP550+SUMIFS('Transactions (Dated)'!$F:$F,'Transactions (Dated)'!$D:$D,$BL551,'Transactions (Dated)'!$B:$B,BP$11,'Transactions (Dated)'!$C:$C,"Dividend (paid to cash)")*AA551</f>
        <v>48055.257000000005</v>
      </c>
      <c r="BQ551" s="6">
        <f ca="1">BQ550+SUMIFS('Transactions (Dated)'!$F:$F,'Transactions (Dated)'!$D:$D,$BL551,'Transactions (Dated)'!$B:$B,BQ$11,'Transactions (Dated)'!$C:$C,"Dividend (paid to cash)")*AB551</f>
        <v>567.6</v>
      </c>
      <c r="BR551" s="6">
        <f ca="1">BR550+SUMIFS('Transactions (Dated)'!$F:$F,'Transactions (Dated)'!$D:$D,$BL551,'Transactions (Dated)'!$B:$B,BR$11,'Transactions (Dated)'!$C:$C,"Dividend (paid to cash)")*AC551</f>
        <v>0</v>
      </c>
      <c r="BS551" s="6">
        <f ca="1">BS550+SUMIFS('Transactions (Dated)'!$F:$F,'Transactions (Dated)'!$D:$D,$BL551,'Transactions (Dated)'!$B:$B,BS$11,'Transactions (Dated)'!$C:$C,"Dividend (paid to cash)")*AD551</f>
        <v>0</v>
      </c>
      <c r="BT551" s="6">
        <f ca="1">BT550+SUMIFS('Transactions (Dated)'!$F:$F,'Transactions (Dated)'!$D:$D,$BL551,'Transactions (Dated)'!$B:$B,BT$11,'Transactions (Dated)'!$C:$C,"Dividend (paid to cash)")*AE551</f>
        <v>3190</v>
      </c>
      <c r="BU551" s="6">
        <f ca="1">BU550+SUMIFS('Transactions (Dated)'!$F:$F,'Transactions (Dated)'!$D:$D,$BL551,'Transactions (Dated)'!$B:$B,BU$11,'Transactions (Dated)'!$C:$C,"Dividend (paid to cash)")*AF551</f>
        <v>0</v>
      </c>
      <c r="BV551" s="6">
        <f ca="1">BV550+SUMIFS('Transactions (Dated)'!$F:$F,'Transactions (Dated)'!$D:$D,$BL551,'Transactions (Dated)'!$B:$B,BV$11,'Transactions (Dated)'!$C:$C,"Dividend (paid to cash)")*AG551</f>
        <v>0</v>
      </c>
      <c r="BW551" s="6">
        <f ca="1">BW550+SUMIFS('Transactions (Dated)'!$F:$F,'Transactions (Dated)'!$D:$D,$BL551,'Transactions (Dated)'!$B:$B,BW$11,'Transactions (Dated)'!$C:$C,"Dividend (paid to cash)")*AH551</f>
        <v>0</v>
      </c>
      <c r="BX551" s="6">
        <f ca="1">BX550+SUMIFS('Transactions (Dated)'!$F:$F,'Transactions (Dated)'!$D:$D,$BL551,'Transactions (Dated)'!$B:$B,BX$11,'Transactions (Dated)'!$C:$C,"Dividend (paid to cash)")*AI551</f>
        <v>0</v>
      </c>
      <c r="BY551" s="6">
        <f ca="1">BY550+SUMIFS('Transactions (Dated)'!$F:$F,'Transactions (Dated)'!$D:$D,$BL551,'Transactions (Dated)'!$B:$B,BY$11,'Transactions (Dated)'!$C:$C,"Dividend (paid to cash)")*AJ551</f>
        <v>0</v>
      </c>
      <c r="BZ551" s="6">
        <f ca="1">BZ550+SUMIFS('Transactions (Dated)'!$F:$F,'Transactions (Dated)'!$D:$D,$BL551,'Transactions (Dated)'!$B:$B,BZ$11,'Transactions (Dated)'!$C:$C,"Dividend (paid to cash)")*AK551</f>
        <v>0</v>
      </c>
      <c r="CA551" s="6">
        <f ca="1">CA550+SUMIFS('Transactions (Dated)'!$F:$F,'Transactions (Dated)'!$D:$D,$BL551,'Transactions (Dated)'!$B:$B,CA$11,'Transactions (Dated)'!$C:$C,"Dividend (paid to cash)")*AL551</f>
        <v>0</v>
      </c>
      <c r="CB551" s="6">
        <v>0</v>
      </c>
      <c r="CC551" s="6">
        <v>0</v>
      </c>
      <c r="CF551" s="6">
        <f t="shared" ca="1" si="262"/>
        <v>68578.122000000003</v>
      </c>
      <c r="CH551" s="3">
        <f t="shared" si="263"/>
        <v>42697</v>
      </c>
      <c r="CI551" s="4">
        <f t="shared" ca="1" si="264"/>
        <v>904407.7</v>
      </c>
      <c r="CJ551" s="4">
        <f t="shared" ca="1" si="265"/>
        <v>68578.122000000003</v>
      </c>
      <c r="CL551" s="4">
        <f t="shared" ca="1" si="266"/>
        <v>972985.82199999993</v>
      </c>
    </row>
    <row r="552" spans="2:90" x14ac:dyDescent="0.15">
      <c r="B552" s="3">
        <f t="shared" si="239"/>
        <v>42698</v>
      </c>
      <c r="C552" s="2">
        <v>15075.2</v>
      </c>
      <c r="E552" s="70">
        <v>42698</v>
      </c>
      <c r="F552" s="69">
        <v>10.06</v>
      </c>
      <c r="G552" s="69">
        <v>2.5</v>
      </c>
      <c r="H552" s="69">
        <v>20.38</v>
      </c>
      <c r="I552" s="69">
        <v>37.74</v>
      </c>
      <c r="J552" s="69">
        <v>13.1</v>
      </c>
      <c r="K552" s="69">
        <v>13.62</v>
      </c>
      <c r="L552" s="69">
        <v>15.83</v>
      </c>
      <c r="M552" s="69">
        <v>6.49</v>
      </c>
      <c r="N552" s="69">
        <v>8.7100000000000009</v>
      </c>
      <c r="O552" s="69">
        <v>11.81</v>
      </c>
      <c r="P552" s="69">
        <v>20.68</v>
      </c>
      <c r="Q552" s="69">
        <v>1.26</v>
      </c>
      <c r="R552" s="69">
        <v>9.49</v>
      </c>
      <c r="S552" s="69">
        <v>40.520000000000003</v>
      </c>
      <c r="T552" s="69"/>
      <c r="U552">
        <v>40.520000000000003</v>
      </c>
      <c r="X552" s="3">
        <f t="shared" si="244"/>
        <v>42698</v>
      </c>
      <c r="Y552" s="40">
        <f ca="1">Y551+SUMIFS('Transactions (Dated)'!$E$2:$E$53,'Transactions (Dated)'!$D$2:$D$53,'Share Values'!$X552,'Transactions (Dated)'!$B$2:$B$53,'Share Values'!Y$11,'Transactions (Dated)'!$C$2:$C$53,"Buy")-SUMIFS('Transactions (Dated)'!$E$2:$E$53,'Transactions (Dated)'!$D$2:$D$53,'Share Values'!$X552,'Transactions (Dated)'!$B$2:$B$53,'Share Values'!Y$11,'Transactions (Dated)'!$C$2:$C$53,"Sell")</f>
        <v>4625</v>
      </c>
      <c r="Z552" s="40">
        <f ca="1">Z551+SUMIFS('Transactions (Dated)'!$E$2:$E$53,'Transactions (Dated)'!$D$2:$D$53,'Share Values'!$X552,'Transactions (Dated)'!$B$2:$B$53,'Share Values'!Z$11,'Transactions (Dated)'!$C$2:$C$53,"Buy")-SUMIFS('Transactions (Dated)'!$E$2:$E$53,'Transactions (Dated)'!$D$2:$D$53,'Share Values'!$X552,'Transactions (Dated)'!$B$2:$B$53,'Share Values'!Z$11,'Transactions (Dated)'!$C$2:$C$53,"Sell")</f>
        <v>9375</v>
      </c>
      <c r="AA552" s="40">
        <f ca="1">AA551+SUMIFS('Transactions (Dated)'!$E$2:$E$53,'Transactions (Dated)'!$D$2:$D$53,'Share Values'!$X552,'Transactions (Dated)'!$B$2:$B$53,'Share Values'!AA$11,'Transactions (Dated)'!$C$2:$C$53,"Buy")-SUMIFS('Transactions (Dated)'!$E$2:$E$53,'Transactions (Dated)'!$D$2:$D$53,'Share Values'!$X552,'Transactions (Dated)'!$B$2:$B$53,'Share Values'!AA$11,'Transactions (Dated)'!$C$2:$C$53,"Sell")</f>
        <v>26357</v>
      </c>
      <c r="AB552" s="40">
        <f ca="1">AB551+SUMIFS('Transactions (Dated)'!$E$2:$E$53,'Transactions (Dated)'!$D$2:$D$53,'Share Values'!$X552,'Transactions (Dated)'!$B$2:$B$53,'Share Values'!AB$11,'Transactions (Dated)'!$C$2:$C$53,"Buy")-SUMIFS('Transactions (Dated)'!$E$2:$E$53,'Transactions (Dated)'!$D$2:$D$53,'Share Values'!$X552,'Transactions (Dated)'!$B$2:$B$53,'Share Values'!AB$11,'Transactions (Dated)'!$C$2:$C$53,"Sell")</f>
        <v>1892</v>
      </c>
      <c r="AC552" s="40">
        <f ca="1">AC551+SUMIFS('Transactions (Dated)'!$E$2:$E$53,'Transactions (Dated)'!$D$2:$D$53,'Share Values'!$X552,'Transactions (Dated)'!$B$2:$B$53,'Share Values'!AC$11,'Transactions (Dated)'!$C$2:$C$53,"Buy")-SUMIFS('Transactions (Dated)'!$E$2:$E$53,'Transactions (Dated)'!$D$2:$D$53,'Share Values'!$X552,'Transactions (Dated)'!$B$2:$B$53,'Share Values'!AC$11,'Transactions (Dated)'!$C$2:$C$53,"Sell")</f>
        <v>2348</v>
      </c>
      <c r="AD552" s="40">
        <f ca="1">AD551+SUMIFS('Transactions (Dated)'!$E$2:$E$53,'Transactions (Dated)'!$D$2:$D$53,'Share Values'!$X552,'Transactions (Dated)'!$B$2:$B$53,'Share Values'!AD$11,'Transactions (Dated)'!$C$2:$C$53,"Buy")-SUMIFS('Transactions (Dated)'!$E$2:$E$53,'Transactions (Dated)'!$D$2:$D$53,'Share Values'!$X552,'Transactions (Dated)'!$B$2:$B$53,'Share Values'!AD$11,'Transactions (Dated)'!$C$2:$C$53,"Sell")</f>
        <v>0</v>
      </c>
      <c r="AE552" s="40">
        <f ca="1">AE551+SUMIFS('Transactions (Dated)'!$E$2:$E$53,'Transactions (Dated)'!$D$2:$D$53,'Share Values'!$X552,'Transactions (Dated)'!$B$2:$B$53,'Share Values'!AE$11,'Transactions (Dated)'!$C$2:$C$53,"Buy")-SUMIFS('Transactions (Dated)'!$E$2:$E$53,'Transactions (Dated)'!$D$2:$D$53,'Share Values'!$X552,'Transactions (Dated)'!$B$2:$B$53,'Share Values'!AE$11,'Transactions (Dated)'!$C$2:$C$53,"Sell")</f>
        <v>2900</v>
      </c>
      <c r="AF552" s="40">
        <f ca="1">AF551+SUMIFS('Transactions (Dated)'!$E$2:$E$53,'Transactions (Dated)'!$D$2:$D$53,'Share Values'!$X552,'Transactions (Dated)'!$B$2:$B$53,'Share Values'!AF$11,'Transactions (Dated)'!$C$2:$C$53,"Buy")-SUMIFS('Transactions (Dated)'!$E$2:$E$53,'Transactions (Dated)'!$D$2:$D$53,'Share Values'!$X552,'Transactions (Dated)'!$B$2:$B$53,'Share Values'!AF$11,'Transactions (Dated)'!$C$2:$C$53,"Sell")</f>
        <v>14201</v>
      </c>
      <c r="AG552" s="40">
        <f ca="1">AG551+SUMIFS('Transactions (Dated)'!$E$2:$E$53,'Transactions (Dated)'!$D$2:$D$53,'Share Values'!$X552,'Transactions (Dated)'!$B$2:$B$53,'Share Values'!AG$11,'Transactions (Dated)'!$C$2:$C$53,"Buy")-SUMIFS('Transactions (Dated)'!$E$2:$E$53,'Transactions (Dated)'!$D$2:$D$53,'Share Values'!$X552,'Transactions (Dated)'!$B$2:$B$53,'Share Values'!AG$11,'Transactions (Dated)'!$C$2:$C$53,"Sell")</f>
        <v>6835</v>
      </c>
      <c r="AH552" s="40">
        <f ca="1">AH551+SUMIFS('Transactions (Dated)'!$E$2:$E$53,'Transactions (Dated)'!$D$2:$D$53,'Share Values'!$X552,'Transactions (Dated)'!$B$2:$B$53,'Share Values'!AH$11,'Transactions (Dated)'!$C$2:$C$53,"Buy")-SUMIFS('Transactions (Dated)'!$E$2:$E$53,'Transactions (Dated)'!$D$2:$D$53,'Share Values'!$X552,'Transactions (Dated)'!$B$2:$B$53,'Share Values'!AH$11,'Transactions (Dated)'!$C$2:$C$53,"Sell")</f>
        <v>0</v>
      </c>
      <c r="AI552" s="40">
        <f ca="1">AI551+SUMIFS('Transactions (Dated)'!$E$2:$E$53,'Transactions (Dated)'!$D$2:$D$53,'Share Values'!$X552,'Transactions (Dated)'!$B$2:$B$53,'Share Values'!AI$11,'Transactions (Dated)'!$C$2:$C$53,"Buy")-SUMIFS('Transactions (Dated)'!$E$2:$E$53,'Transactions (Dated)'!$D$2:$D$53,'Share Values'!$X552,'Transactions (Dated)'!$B$2:$B$53,'Share Values'!AI$11,'Transactions (Dated)'!$C$2:$C$53,"Sell")</f>
        <v>0</v>
      </c>
      <c r="AJ552" s="40">
        <f ca="1">AJ551+SUMIFS('Transactions (Dated)'!$E$2:$E$53,'Transactions (Dated)'!$D$2:$D$53,'Share Values'!$X552,'Transactions (Dated)'!$B$2:$B$53,'Share Values'!AJ$11,'Transactions (Dated)'!$C$2:$C$53,"Buy")-SUMIFS('Transactions (Dated)'!$E$2:$E$53,'Transactions (Dated)'!$D$2:$D$53,'Share Values'!$X552,'Transactions (Dated)'!$B$2:$B$53,'Share Values'!AJ$11,'Transactions (Dated)'!$C$2:$C$53,"Sell")</f>
        <v>0</v>
      </c>
      <c r="AK552" s="40">
        <f ca="1">AK551+SUMIFS('Transactions (Dated)'!$E$2:$E$53,'Transactions (Dated)'!$D$2:$D$53,'Share Values'!$X552,'Transactions (Dated)'!$B$2:$B$53,'Share Values'!AK$11,'Transactions (Dated)'!$C$2:$C$53,"Buy")-SUMIFS('Transactions (Dated)'!$E$2:$E$53,'Transactions (Dated)'!$D$2:$D$53,'Share Values'!$X552,'Transactions (Dated)'!$B$2:$B$53,'Share Values'!AK$11,'Transactions (Dated)'!$C$2:$C$53,"Sell")</f>
        <v>0</v>
      </c>
      <c r="AL552" s="40">
        <f ca="1">AL551+SUMIFS('Transactions (Dated)'!$E$2:$E$53,'Transactions (Dated)'!$D$2:$D$53,'Share Values'!$X552,'Transactions (Dated)'!$B$2:$B$53,'Share Values'!AL$11,'Transactions (Dated)'!$C$2:$C$53,"Buy")-SUMIFS('Transactions (Dated)'!$E$2:$E$53,'Transactions (Dated)'!$D$2:$D$53,'Share Values'!$X552,'Transactions (Dated)'!$B$2:$B$53,'Share Values'!AL$11,'Transactions (Dated)'!$C$2:$C$53,"Sell")</f>
        <v>0</v>
      </c>
      <c r="AM552" s="40">
        <f ca="1">AM551+SUMIFS('Transactions (Dated)'!$E$2:$E$53,'Transactions (Dated)'!$D$2:$D$53,'Share Values'!$X552,'Transactions (Dated)'!$B$2:$B$53,'Share Values'!AM$11,'Transactions (Dated)'!$C$2:$C$53,"Buy")-SUMIFS('Transactions (Dated)'!$E$2:$E$53,'Transactions (Dated)'!$D$2:$D$53,'Share Values'!$X552,'Transactions (Dated)'!$B$2:$B$53,'Share Values'!AM$11,'Transactions (Dated)'!$C$2:$C$53,"Sell")</f>
        <v>0</v>
      </c>
      <c r="AN552" s="40">
        <f ca="1">AN551+SUMIFS('Transactions (Dated)'!$E$2:$E$53,'Transactions (Dated)'!$D$2:$D$53,'Share Values'!$X552,'Transactions (Dated)'!$B$2:$B$53,'Share Values'!AN$11,'Transactions (Dated)'!$C$2:$C$53,"Buy")-SUMIFS('Transactions (Dated)'!$E$2:$E$53,'Transactions (Dated)'!$D$2:$D$53,'Share Values'!$X552,'Transactions (Dated)'!$B$2:$B$53,'Share Values'!AN$11,'Transactions (Dated)'!$C$2:$C$53,"Sell")</f>
        <v>0</v>
      </c>
      <c r="AQ552" s="3">
        <f t="shared" si="245"/>
        <v>42698</v>
      </c>
      <c r="AR552" s="6">
        <f t="shared" ca="1" si="246"/>
        <v>46527.5</v>
      </c>
      <c r="AS552" s="6">
        <f t="shared" ca="1" si="247"/>
        <v>23437.5</v>
      </c>
      <c r="AT552" s="6">
        <f t="shared" ca="1" si="248"/>
        <v>537155.65999999992</v>
      </c>
      <c r="AU552" s="6">
        <f t="shared" ca="1" si="249"/>
        <v>71404.08</v>
      </c>
      <c r="AV552" s="6">
        <f t="shared" ca="1" si="250"/>
        <v>30758.799999999999</v>
      </c>
      <c r="AW552" s="6">
        <f t="shared" ca="1" si="251"/>
        <v>0</v>
      </c>
      <c r="AX552" s="6">
        <f t="shared" ca="1" si="252"/>
        <v>45907</v>
      </c>
      <c r="AY552" s="6">
        <f t="shared" ca="1" si="253"/>
        <v>92164.49</v>
      </c>
      <c r="AZ552" s="6">
        <f t="shared" ca="1" si="254"/>
        <v>59532.850000000006</v>
      </c>
      <c r="BA552" s="6">
        <f t="shared" ca="1" si="255"/>
        <v>0</v>
      </c>
      <c r="BB552" s="6">
        <f t="shared" ca="1" si="256"/>
        <v>0</v>
      </c>
      <c r="BC552" s="6">
        <f t="shared" ca="1" si="257"/>
        <v>0</v>
      </c>
      <c r="BD552" s="6">
        <f t="shared" ca="1" si="258"/>
        <v>0</v>
      </c>
      <c r="BE552" s="6">
        <f t="shared" ca="1" si="259"/>
        <v>0</v>
      </c>
      <c r="BF552" s="6">
        <f t="shared" ca="1" si="240"/>
        <v>0</v>
      </c>
      <c r="BG552" s="6">
        <f t="shared" ca="1" si="241"/>
        <v>0</v>
      </c>
      <c r="BH552" s="6"/>
      <c r="BJ552" s="4">
        <f t="shared" ca="1" si="260"/>
        <v>906887.87999999989</v>
      </c>
      <c r="BL552" s="3">
        <f t="shared" si="261"/>
        <v>42698</v>
      </c>
      <c r="BM552" s="6">
        <f>BM551+SUMIFS('Transactions (Dated)'!G:G,'Transactions (Dated)'!D:D,'Share Values'!AQ552)</f>
        <v>14343.389999999992</v>
      </c>
      <c r="BN552" s="6">
        <f ca="1">BN551+SUMIFS('Transactions (Dated)'!$F:$F,'Transactions (Dated)'!$D:$D,$BL552,'Transactions (Dated)'!$B:$B,BN$11,'Transactions (Dated)'!$C:$C,"Dividend (paid to cash)")*Y552</f>
        <v>0</v>
      </c>
      <c r="BO552" s="6">
        <f ca="1">BO551+SUMIFS('Transactions (Dated)'!$F:$F,'Transactions (Dated)'!$D:$D,$BL552,'Transactions (Dated)'!$B:$B,BO$11,'Transactions (Dated)'!$C:$C,"Dividend (paid to cash)")*Z552</f>
        <v>2421.875</v>
      </c>
      <c r="BP552" s="6">
        <f ca="1">BP551+SUMIFS('Transactions (Dated)'!$F:$F,'Transactions (Dated)'!$D:$D,$BL552,'Transactions (Dated)'!$B:$B,BP$11,'Transactions (Dated)'!$C:$C,"Dividend (paid to cash)")*AA552</f>
        <v>48055.257000000005</v>
      </c>
      <c r="BQ552" s="6">
        <f ca="1">BQ551+SUMIFS('Transactions (Dated)'!$F:$F,'Transactions (Dated)'!$D:$D,$BL552,'Transactions (Dated)'!$B:$B,BQ$11,'Transactions (Dated)'!$C:$C,"Dividend (paid to cash)")*AB552</f>
        <v>567.6</v>
      </c>
      <c r="BR552" s="6">
        <f ca="1">BR551+SUMIFS('Transactions (Dated)'!$F:$F,'Transactions (Dated)'!$D:$D,$BL552,'Transactions (Dated)'!$B:$B,BR$11,'Transactions (Dated)'!$C:$C,"Dividend (paid to cash)")*AC552</f>
        <v>0</v>
      </c>
      <c r="BS552" s="6">
        <f ca="1">BS551+SUMIFS('Transactions (Dated)'!$F:$F,'Transactions (Dated)'!$D:$D,$BL552,'Transactions (Dated)'!$B:$B,BS$11,'Transactions (Dated)'!$C:$C,"Dividend (paid to cash)")*AD552</f>
        <v>0</v>
      </c>
      <c r="BT552" s="6">
        <f ca="1">BT551+SUMIFS('Transactions (Dated)'!$F:$F,'Transactions (Dated)'!$D:$D,$BL552,'Transactions (Dated)'!$B:$B,BT$11,'Transactions (Dated)'!$C:$C,"Dividend (paid to cash)")*AE552</f>
        <v>3190</v>
      </c>
      <c r="BU552" s="6">
        <f ca="1">BU551+SUMIFS('Transactions (Dated)'!$F:$F,'Transactions (Dated)'!$D:$D,$BL552,'Transactions (Dated)'!$B:$B,BU$11,'Transactions (Dated)'!$C:$C,"Dividend (paid to cash)")*AF552</f>
        <v>0</v>
      </c>
      <c r="BV552" s="6">
        <f ca="1">BV551+SUMIFS('Transactions (Dated)'!$F:$F,'Transactions (Dated)'!$D:$D,$BL552,'Transactions (Dated)'!$B:$B,BV$11,'Transactions (Dated)'!$C:$C,"Dividend (paid to cash)")*AG552</f>
        <v>0</v>
      </c>
      <c r="BW552" s="6">
        <f ca="1">BW551+SUMIFS('Transactions (Dated)'!$F:$F,'Transactions (Dated)'!$D:$D,$BL552,'Transactions (Dated)'!$B:$B,BW$11,'Transactions (Dated)'!$C:$C,"Dividend (paid to cash)")*AH552</f>
        <v>0</v>
      </c>
      <c r="BX552" s="6">
        <f ca="1">BX551+SUMIFS('Transactions (Dated)'!$F:$F,'Transactions (Dated)'!$D:$D,$BL552,'Transactions (Dated)'!$B:$B,BX$11,'Transactions (Dated)'!$C:$C,"Dividend (paid to cash)")*AI552</f>
        <v>0</v>
      </c>
      <c r="BY552" s="6">
        <f ca="1">BY551+SUMIFS('Transactions (Dated)'!$F:$F,'Transactions (Dated)'!$D:$D,$BL552,'Transactions (Dated)'!$B:$B,BY$11,'Transactions (Dated)'!$C:$C,"Dividend (paid to cash)")*AJ552</f>
        <v>0</v>
      </c>
      <c r="BZ552" s="6">
        <f ca="1">BZ551+SUMIFS('Transactions (Dated)'!$F:$F,'Transactions (Dated)'!$D:$D,$BL552,'Transactions (Dated)'!$B:$B,BZ$11,'Transactions (Dated)'!$C:$C,"Dividend (paid to cash)")*AK552</f>
        <v>0</v>
      </c>
      <c r="CA552" s="6">
        <f ca="1">CA551+SUMIFS('Transactions (Dated)'!$F:$F,'Transactions (Dated)'!$D:$D,$BL552,'Transactions (Dated)'!$B:$B,CA$11,'Transactions (Dated)'!$C:$C,"Dividend (paid to cash)")*AL552</f>
        <v>0</v>
      </c>
      <c r="CB552" s="6">
        <v>0</v>
      </c>
      <c r="CC552" s="6">
        <v>0</v>
      </c>
      <c r="CF552" s="6">
        <f t="shared" ca="1" si="262"/>
        <v>68578.122000000003</v>
      </c>
      <c r="CH552" s="3">
        <f t="shared" si="263"/>
        <v>42698</v>
      </c>
      <c r="CI552" s="4">
        <f t="shared" ca="1" si="264"/>
        <v>906887.87999999989</v>
      </c>
      <c r="CJ552" s="4">
        <f t="shared" ca="1" si="265"/>
        <v>68578.122000000003</v>
      </c>
      <c r="CL552" s="4">
        <f t="shared" ca="1" si="266"/>
        <v>975466.00199999986</v>
      </c>
    </row>
    <row r="553" spans="2:90" x14ac:dyDescent="0.15">
      <c r="B553" s="3">
        <f t="shared" si="239"/>
        <v>42699</v>
      </c>
      <c r="C553" s="2">
        <v>15075.4</v>
      </c>
      <c r="E553" s="70">
        <v>42699</v>
      </c>
      <c r="F553" s="69">
        <v>10.119999999999999</v>
      </c>
      <c r="G553" s="69">
        <v>2.4300000000000002</v>
      </c>
      <c r="H553" s="69">
        <v>20.38</v>
      </c>
      <c r="I553" s="69">
        <v>37.69</v>
      </c>
      <c r="J553" s="69">
        <v>12.93</v>
      </c>
      <c r="K553" s="69">
        <v>13.81</v>
      </c>
      <c r="L553" s="69">
        <v>15.89</v>
      </c>
      <c r="M553" s="69">
        <v>6.42</v>
      </c>
      <c r="N553" s="69">
        <v>8.75</v>
      </c>
      <c r="O553" s="69">
        <v>11.92</v>
      </c>
      <c r="P553" s="69">
        <v>21.04</v>
      </c>
      <c r="Q553" s="69">
        <v>1.2649999999999999</v>
      </c>
      <c r="R553" s="69">
        <v>9.49</v>
      </c>
      <c r="S553" s="69">
        <v>40.590000000000003</v>
      </c>
      <c r="T553" s="69"/>
      <c r="U553">
        <v>40.590000000000003</v>
      </c>
      <c r="X553" s="3">
        <f t="shared" si="244"/>
        <v>42699</v>
      </c>
      <c r="Y553" s="40">
        <f ca="1">Y552+SUMIFS('Transactions (Dated)'!$E$2:$E$53,'Transactions (Dated)'!$D$2:$D$53,'Share Values'!$X553,'Transactions (Dated)'!$B$2:$B$53,'Share Values'!Y$11,'Transactions (Dated)'!$C$2:$C$53,"Buy")-SUMIFS('Transactions (Dated)'!$E$2:$E$53,'Transactions (Dated)'!$D$2:$D$53,'Share Values'!$X553,'Transactions (Dated)'!$B$2:$B$53,'Share Values'!Y$11,'Transactions (Dated)'!$C$2:$C$53,"Sell")</f>
        <v>4625</v>
      </c>
      <c r="Z553" s="40">
        <f ca="1">Z552+SUMIFS('Transactions (Dated)'!$E$2:$E$53,'Transactions (Dated)'!$D$2:$D$53,'Share Values'!$X553,'Transactions (Dated)'!$B$2:$B$53,'Share Values'!Z$11,'Transactions (Dated)'!$C$2:$C$53,"Buy")-SUMIFS('Transactions (Dated)'!$E$2:$E$53,'Transactions (Dated)'!$D$2:$D$53,'Share Values'!$X553,'Transactions (Dated)'!$B$2:$B$53,'Share Values'!Z$11,'Transactions (Dated)'!$C$2:$C$53,"Sell")</f>
        <v>9375</v>
      </c>
      <c r="AA553" s="40">
        <f ca="1">AA552+SUMIFS('Transactions (Dated)'!$E$2:$E$53,'Transactions (Dated)'!$D$2:$D$53,'Share Values'!$X553,'Transactions (Dated)'!$B$2:$B$53,'Share Values'!AA$11,'Transactions (Dated)'!$C$2:$C$53,"Buy")-SUMIFS('Transactions (Dated)'!$E$2:$E$53,'Transactions (Dated)'!$D$2:$D$53,'Share Values'!$X553,'Transactions (Dated)'!$B$2:$B$53,'Share Values'!AA$11,'Transactions (Dated)'!$C$2:$C$53,"Sell")</f>
        <v>26357</v>
      </c>
      <c r="AB553" s="40">
        <f ca="1">AB552+SUMIFS('Transactions (Dated)'!$E$2:$E$53,'Transactions (Dated)'!$D$2:$D$53,'Share Values'!$X553,'Transactions (Dated)'!$B$2:$B$53,'Share Values'!AB$11,'Transactions (Dated)'!$C$2:$C$53,"Buy")-SUMIFS('Transactions (Dated)'!$E$2:$E$53,'Transactions (Dated)'!$D$2:$D$53,'Share Values'!$X553,'Transactions (Dated)'!$B$2:$B$53,'Share Values'!AB$11,'Transactions (Dated)'!$C$2:$C$53,"Sell")</f>
        <v>1892</v>
      </c>
      <c r="AC553" s="40">
        <f ca="1">AC552+SUMIFS('Transactions (Dated)'!$E$2:$E$53,'Transactions (Dated)'!$D$2:$D$53,'Share Values'!$X553,'Transactions (Dated)'!$B$2:$B$53,'Share Values'!AC$11,'Transactions (Dated)'!$C$2:$C$53,"Buy")-SUMIFS('Transactions (Dated)'!$E$2:$E$53,'Transactions (Dated)'!$D$2:$D$53,'Share Values'!$X553,'Transactions (Dated)'!$B$2:$B$53,'Share Values'!AC$11,'Transactions (Dated)'!$C$2:$C$53,"Sell")</f>
        <v>2348</v>
      </c>
      <c r="AD553" s="40">
        <f ca="1">AD552+SUMIFS('Transactions (Dated)'!$E$2:$E$53,'Transactions (Dated)'!$D$2:$D$53,'Share Values'!$X553,'Transactions (Dated)'!$B$2:$B$53,'Share Values'!AD$11,'Transactions (Dated)'!$C$2:$C$53,"Buy")-SUMIFS('Transactions (Dated)'!$E$2:$E$53,'Transactions (Dated)'!$D$2:$D$53,'Share Values'!$X553,'Transactions (Dated)'!$B$2:$B$53,'Share Values'!AD$11,'Transactions (Dated)'!$C$2:$C$53,"Sell")</f>
        <v>0</v>
      </c>
      <c r="AE553" s="40">
        <f ca="1">AE552+SUMIFS('Transactions (Dated)'!$E$2:$E$53,'Transactions (Dated)'!$D$2:$D$53,'Share Values'!$X553,'Transactions (Dated)'!$B$2:$B$53,'Share Values'!AE$11,'Transactions (Dated)'!$C$2:$C$53,"Buy")-SUMIFS('Transactions (Dated)'!$E$2:$E$53,'Transactions (Dated)'!$D$2:$D$53,'Share Values'!$X553,'Transactions (Dated)'!$B$2:$B$53,'Share Values'!AE$11,'Transactions (Dated)'!$C$2:$C$53,"Sell")</f>
        <v>2900</v>
      </c>
      <c r="AF553" s="40">
        <f ca="1">AF552+SUMIFS('Transactions (Dated)'!$E$2:$E$53,'Transactions (Dated)'!$D$2:$D$53,'Share Values'!$X553,'Transactions (Dated)'!$B$2:$B$53,'Share Values'!AF$11,'Transactions (Dated)'!$C$2:$C$53,"Buy")-SUMIFS('Transactions (Dated)'!$E$2:$E$53,'Transactions (Dated)'!$D$2:$D$53,'Share Values'!$X553,'Transactions (Dated)'!$B$2:$B$53,'Share Values'!AF$11,'Transactions (Dated)'!$C$2:$C$53,"Sell")</f>
        <v>14201</v>
      </c>
      <c r="AG553" s="40">
        <f ca="1">AG552+SUMIFS('Transactions (Dated)'!$E$2:$E$53,'Transactions (Dated)'!$D$2:$D$53,'Share Values'!$X553,'Transactions (Dated)'!$B$2:$B$53,'Share Values'!AG$11,'Transactions (Dated)'!$C$2:$C$53,"Buy")-SUMIFS('Transactions (Dated)'!$E$2:$E$53,'Transactions (Dated)'!$D$2:$D$53,'Share Values'!$X553,'Transactions (Dated)'!$B$2:$B$53,'Share Values'!AG$11,'Transactions (Dated)'!$C$2:$C$53,"Sell")</f>
        <v>6835</v>
      </c>
      <c r="AH553" s="40">
        <f ca="1">AH552+SUMIFS('Transactions (Dated)'!$E$2:$E$53,'Transactions (Dated)'!$D$2:$D$53,'Share Values'!$X553,'Transactions (Dated)'!$B$2:$B$53,'Share Values'!AH$11,'Transactions (Dated)'!$C$2:$C$53,"Buy")-SUMIFS('Transactions (Dated)'!$E$2:$E$53,'Transactions (Dated)'!$D$2:$D$53,'Share Values'!$X553,'Transactions (Dated)'!$B$2:$B$53,'Share Values'!AH$11,'Transactions (Dated)'!$C$2:$C$53,"Sell")</f>
        <v>0</v>
      </c>
      <c r="AI553" s="40">
        <f ca="1">AI552+SUMIFS('Transactions (Dated)'!$E$2:$E$53,'Transactions (Dated)'!$D$2:$D$53,'Share Values'!$X553,'Transactions (Dated)'!$B$2:$B$53,'Share Values'!AI$11,'Transactions (Dated)'!$C$2:$C$53,"Buy")-SUMIFS('Transactions (Dated)'!$E$2:$E$53,'Transactions (Dated)'!$D$2:$D$53,'Share Values'!$X553,'Transactions (Dated)'!$B$2:$B$53,'Share Values'!AI$11,'Transactions (Dated)'!$C$2:$C$53,"Sell")</f>
        <v>0</v>
      </c>
      <c r="AJ553" s="40">
        <f ca="1">AJ552+SUMIFS('Transactions (Dated)'!$E$2:$E$53,'Transactions (Dated)'!$D$2:$D$53,'Share Values'!$X553,'Transactions (Dated)'!$B$2:$B$53,'Share Values'!AJ$11,'Transactions (Dated)'!$C$2:$C$53,"Buy")-SUMIFS('Transactions (Dated)'!$E$2:$E$53,'Transactions (Dated)'!$D$2:$D$53,'Share Values'!$X553,'Transactions (Dated)'!$B$2:$B$53,'Share Values'!AJ$11,'Transactions (Dated)'!$C$2:$C$53,"Sell")</f>
        <v>0</v>
      </c>
      <c r="AK553" s="40">
        <f ca="1">AK552+SUMIFS('Transactions (Dated)'!$E$2:$E$53,'Transactions (Dated)'!$D$2:$D$53,'Share Values'!$X553,'Transactions (Dated)'!$B$2:$B$53,'Share Values'!AK$11,'Transactions (Dated)'!$C$2:$C$53,"Buy")-SUMIFS('Transactions (Dated)'!$E$2:$E$53,'Transactions (Dated)'!$D$2:$D$53,'Share Values'!$X553,'Transactions (Dated)'!$B$2:$B$53,'Share Values'!AK$11,'Transactions (Dated)'!$C$2:$C$53,"Sell")</f>
        <v>0</v>
      </c>
      <c r="AL553" s="40">
        <f ca="1">AL552+SUMIFS('Transactions (Dated)'!$E$2:$E$53,'Transactions (Dated)'!$D$2:$D$53,'Share Values'!$X553,'Transactions (Dated)'!$B$2:$B$53,'Share Values'!AL$11,'Transactions (Dated)'!$C$2:$C$53,"Buy")-SUMIFS('Transactions (Dated)'!$E$2:$E$53,'Transactions (Dated)'!$D$2:$D$53,'Share Values'!$X553,'Transactions (Dated)'!$B$2:$B$53,'Share Values'!AL$11,'Transactions (Dated)'!$C$2:$C$53,"Sell")</f>
        <v>0</v>
      </c>
      <c r="AM553" s="40">
        <f ca="1">AM552+SUMIFS('Transactions (Dated)'!$E$2:$E$53,'Transactions (Dated)'!$D$2:$D$53,'Share Values'!$X553,'Transactions (Dated)'!$B$2:$B$53,'Share Values'!AM$11,'Transactions (Dated)'!$C$2:$C$53,"Buy")-SUMIFS('Transactions (Dated)'!$E$2:$E$53,'Transactions (Dated)'!$D$2:$D$53,'Share Values'!$X553,'Transactions (Dated)'!$B$2:$B$53,'Share Values'!AM$11,'Transactions (Dated)'!$C$2:$C$53,"Sell")</f>
        <v>0</v>
      </c>
      <c r="AN553" s="40">
        <f ca="1">AN552+SUMIFS('Transactions (Dated)'!$E$2:$E$53,'Transactions (Dated)'!$D$2:$D$53,'Share Values'!$X553,'Transactions (Dated)'!$B$2:$B$53,'Share Values'!AN$11,'Transactions (Dated)'!$C$2:$C$53,"Buy")-SUMIFS('Transactions (Dated)'!$E$2:$E$53,'Transactions (Dated)'!$D$2:$D$53,'Share Values'!$X553,'Transactions (Dated)'!$B$2:$B$53,'Share Values'!AN$11,'Transactions (Dated)'!$C$2:$C$53,"Sell")</f>
        <v>0</v>
      </c>
      <c r="AQ553" s="3">
        <f t="shared" si="245"/>
        <v>42699</v>
      </c>
      <c r="AR553" s="6">
        <f t="shared" ca="1" si="246"/>
        <v>46805</v>
      </c>
      <c r="AS553" s="6">
        <f t="shared" ca="1" si="247"/>
        <v>22781.25</v>
      </c>
      <c r="AT553" s="6">
        <f t="shared" ca="1" si="248"/>
        <v>537155.65999999992</v>
      </c>
      <c r="AU553" s="6">
        <f t="shared" ca="1" si="249"/>
        <v>71309.48</v>
      </c>
      <c r="AV553" s="6">
        <f t="shared" ca="1" si="250"/>
        <v>30359.64</v>
      </c>
      <c r="AW553" s="6">
        <f t="shared" ca="1" si="251"/>
        <v>0</v>
      </c>
      <c r="AX553" s="6">
        <f t="shared" ca="1" si="252"/>
        <v>46081</v>
      </c>
      <c r="AY553" s="6">
        <f t="shared" ca="1" si="253"/>
        <v>91170.42</v>
      </c>
      <c r="AZ553" s="6">
        <f t="shared" ca="1" si="254"/>
        <v>59806.25</v>
      </c>
      <c r="BA553" s="6">
        <f t="shared" ca="1" si="255"/>
        <v>0</v>
      </c>
      <c r="BB553" s="6">
        <f t="shared" ca="1" si="256"/>
        <v>0</v>
      </c>
      <c r="BC553" s="6">
        <f t="shared" ca="1" si="257"/>
        <v>0</v>
      </c>
      <c r="BD553" s="6">
        <f t="shared" ca="1" si="258"/>
        <v>0</v>
      </c>
      <c r="BE553" s="6">
        <f t="shared" ca="1" si="259"/>
        <v>0</v>
      </c>
      <c r="BF553" s="6">
        <f t="shared" ca="1" si="240"/>
        <v>0</v>
      </c>
      <c r="BG553" s="6">
        <f t="shared" ca="1" si="241"/>
        <v>0</v>
      </c>
      <c r="BH553" s="6"/>
      <c r="BJ553" s="4">
        <f t="shared" ca="1" si="260"/>
        <v>905468.7</v>
      </c>
      <c r="BL553" s="3">
        <f t="shared" si="261"/>
        <v>42699</v>
      </c>
      <c r="BM553" s="6">
        <f>BM552+SUMIFS('Transactions (Dated)'!G:G,'Transactions (Dated)'!D:D,'Share Values'!AQ553)</f>
        <v>14343.389999999992</v>
      </c>
      <c r="BN553" s="6">
        <f ca="1">BN552+SUMIFS('Transactions (Dated)'!$F:$F,'Transactions (Dated)'!$D:$D,$BL553,'Transactions (Dated)'!$B:$B,BN$11,'Transactions (Dated)'!$C:$C,"Dividend (paid to cash)")*Y553</f>
        <v>0</v>
      </c>
      <c r="BO553" s="6">
        <f ca="1">BO552+SUMIFS('Transactions (Dated)'!$F:$F,'Transactions (Dated)'!$D:$D,$BL553,'Transactions (Dated)'!$B:$B,BO$11,'Transactions (Dated)'!$C:$C,"Dividend (paid to cash)")*Z553</f>
        <v>2421.875</v>
      </c>
      <c r="BP553" s="6">
        <f ca="1">BP552+SUMIFS('Transactions (Dated)'!$F:$F,'Transactions (Dated)'!$D:$D,$BL553,'Transactions (Dated)'!$B:$B,BP$11,'Transactions (Dated)'!$C:$C,"Dividend (paid to cash)")*AA553</f>
        <v>48055.257000000005</v>
      </c>
      <c r="BQ553" s="6">
        <f ca="1">BQ552+SUMIFS('Transactions (Dated)'!$F:$F,'Transactions (Dated)'!$D:$D,$BL553,'Transactions (Dated)'!$B:$B,BQ$11,'Transactions (Dated)'!$C:$C,"Dividend (paid to cash)")*AB553</f>
        <v>567.6</v>
      </c>
      <c r="BR553" s="6">
        <f ca="1">BR552+SUMIFS('Transactions (Dated)'!$F:$F,'Transactions (Dated)'!$D:$D,$BL553,'Transactions (Dated)'!$B:$B,BR$11,'Transactions (Dated)'!$C:$C,"Dividend (paid to cash)")*AC553</f>
        <v>0</v>
      </c>
      <c r="BS553" s="6">
        <f ca="1">BS552+SUMIFS('Transactions (Dated)'!$F:$F,'Transactions (Dated)'!$D:$D,$BL553,'Transactions (Dated)'!$B:$B,BS$11,'Transactions (Dated)'!$C:$C,"Dividend (paid to cash)")*AD553</f>
        <v>0</v>
      </c>
      <c r="BT553" s="6">
        <f ca="1">BT552+SUMIFS('Transactions (Dated)'!$F:$F,'Transactions (Dated)'!$D:$D,$BL553,'Transactions (Dated)'!$B:$B,BT$11,'Transactions (Dated)'!$C:$C,"Dividend (paid to cash)")*AE553</f>
        <v>3190</v>
      </c>
      <c r="BU553" s="6">
        <f ca="1">BU552+SUMIFS('Transactions (Dated)'!$F:$F,'Transactions (Dated)'!$D:$D,$BL553,'Transactions (Dated)'!$B:$B,BU$11,'Transactions (Dated)'!$C:$C,"Dividend (paid to cash)")*AF553</f>
        <v>0</v>
      </c>
      <c r="BV553" s="6">
        <f ca="1">BV552+SUMIFS('Transactions (Dated)'!$F:$F,'Transactions (Dated)'!$D:$D,$BL553,'Transactions (Dated)'!$B:$B,BV$11,'Transactions (Dated)'!$C:$C,"Dividend (paid to cash)")*AG553</f>
        <v>0</v>
      </c>
      <c r="BW553" s="6">
        <f ca="1">BW552+SUMIFS('Transactions (Dated)'!$F:$F,'Transactions (Dated)'!$D:$D,$BL553,'Transactions (Dated)'!$B:$B,BW$11,'Transactions (Dated)'!$C:$C,"Dividend (paid to cash)")*AH553</f>
        <v>0</v>
      </c>
      <c r="BX553" s="6">
        <f ca="1">BX552+SUMIFS('Transactions (Dated)'!$F:$F,'Transactions (Dated)'!$D:$D,$BL553,'Transactions (Dated)'!$B:$B,BX$11,'Transactions (Dated)'!$C:$C,"Dividend (paid to cash)")*AI553</f>
        <v>0</v>
      </c>
      <c r="BY553" s="6">
        <f ca="1">BY552+SUMIFS('Transactions (Dated)'!$F:$F,'Transactions (Dated)'!$D:$D,$BL553,'Transactions (Dated)'!$B:$B,BY$11,'Transactions (Dated)'!$C:$C,"Dividend (paid to cash)")*AJ553</f>
        <v>0</v>
      </c>
      <c r="BZ553" s="6">
        <f ca="1">BZ552+SUMIFS('Transactions (Dated)'!$F:$F,'Transactions (Dated)'!$D:$D,$BL553,'Transactions (Dated)'!$B:$B,BZ$11,'Transactions (Dated)'!$C:$C,"Dividend (paid to cash)")*AK553</f>
        <v>0</v>
      </c>
      <c r="CA553" s="6">
        <f ca="1">CA552+SUMIFS('Transactions (Dated)'!$F:$F,'Transactions (Dated)'!$D:$D,$BL553,'Transactions (Dated)'!$B:$B,CA$11,'Transactions (Dated)'!$C:$C,"Dividend (paid to cash)")*AL553</f>
        <v>0</v>
      </c>
      <c r="CB553" s="6">
        <v>0</v>
      </c>
      <c r="CC553" s="6">
        <v>0</v>
      </c>
      <c r="CF553" s="6">
        <f t="shared" ca="1" si="262"/>
        <v>68578.122000000003</v>
      </c>
      <c r="CH553" s="3">
        <f t="shared" si="263"/>
        <v>42699</v>
      </c>
      <c r="CI553" s="4">
        <f t="shared" ca="1" si="264"/>
        <v>905468.7</v>
      </c>
      <c r="CJ553" s="4">
        <f t="shared" ca="1" si="265"/>
        <v>68578.122000000003</v>
      </c>
      <c r="CL553" s="4">
        <f t="shared" ca="1" si="266"/>
        <v>974046.82199999993</v>
      </c>
    </row>
    <row r="554" spans="2:90" x14ac:dyDescent="0.15">
      <c r="B554" s="3">
        <f t="shared" si="239"/>
        <v>42702</v>
      </c>
      <c r="C554" s="2">
        <v>15015.4</v>
      </c>
      <c r="E554" s="70">
        <v>42702</v>
      </c>
      <c r="F554" s="69">
        <v>10.01</v>
      </c>
      <c r="G554" s="69">
        <v>2.37</v>
      </c>
      <c r="H554" s="69">
        <v>20.3</v>
      </c>
      <c r="I554" s="69">
        <v>37.35</v>
      </c>
      <c r="J554" s="69">
        <v>13.45</v>
      </c>
      <c r="K554" s="69">
        <v>13.78</v>
      </c>
      <c r="L554" s="69">
        <v>15.9</v>
      </c>
      <c r="M554" s="69">
        <v>6.59</v>
      </c>
      <c r="N554" s="69">
        <v>8.75</v>
      </c>
      <c r="O554" s="69">
        <v>11.895</v>
      </c>
      <c r="P554" s="69">
        <v>21.48</v>
      </c>
      <c r="Q554" s="69">
        <v>1.26</v>
      </c>
      <c r="R554" s="69">
        <v>9.24</v>
      </c>
      <c r="S554" s="69">
        <v>41.26</v>
      </c>
      <c r="T554" s="69"/>
      <c r="U554">
        <v>41.26</v>
      </c>
      <c r="X554" s="3">
        <f t="shared" si="244"/>
        <v>42702</v>
      </c>
      <c r="Y554" s="40">
        <f ca="1">Y553+SUMIFS('Transactions (Dated)'!$E$2:$E$53,'Transactions (Dated)'!$D$2:$D$53,'Share Values'!$X554,'Transactions (Dated)'!$B$2:$B$53,'Share Values'!Y$11,'Transactions (Dated)'!$C$2:$C$53,"Buy")-SUMIFS('Transactions (Dated)'!$E$2:$E$53,'Transactions (Dated)'!$D$2:$D$53,'Share Values'!$X554,'Transactions (Dated)'!$B$2:$B$53,'Share Values'!Y$11,'Transactions (Dated)'!$C$2:$C$53,"Sell")</f>
        <v>4625</v>
      </c>
      <c r="Z554" s="40">
        <f ca="1">Z553+SUMIFS('Transactions (Dated)'!$E$2:$E$53,'Transactions (Dated)'!$D$2:$D$53,'Share Values'!$X554,'Transactions (Dated)'!$B$2:$B$53,'Share Values'!Z$11,'Transactions (Dated)'!$C$2:$C$53,"Buy")-SUMIFS('Transactions (Dated)'!$E$2:$E$53,'Transactions (Dated)'!$D$2:$D$53,'Share Values'!$X554,'Transactions (Dated)'!$B$2:$B$53,'Share Values'!Z$11,'Transactions (Dated)'!$C$2:$C$53,"Sell")</f>
        <v>9375</v>
      </c>
      <c r="AA554" s="40">
        <f ca="1">AA553+SUMIFS('Transactions (Dated)'!$E$2:$E$53,'Transactions (Dated)'!$D$2:$D$53,'Share Values'!$X554,'Transactions (Dated)'!$B$2:$B$53,'Share Values'!AA$11,'Transactions (Dated)'!$C$2:$C$53,"Buy")-SUMIFS('Transactions (Dated)'!$E$2:$E$53,'Transactions (Dated)'!$D$2:$D$53,'Share Values'!$X554,'Transactions (Dated)'!$B$2:$B$53,'Share Values'!AA$11,'Transactions (Dated)'!$C$2:$C$53,"Sell")</f>
        <v>26357</v>
      </c>
      <c r="AB554" s="40">
        <f ca="1">AB553+SUMIFS('Transactions (Dated)'!$E$2:$E$53,'Transactions (Dated)'!$D$2:$D$53,'Share Values'!$X554,'Transactions (Dated)'!$B$2:$B$53,'Share Values'!AB$11,'Transactions (Dated)'!$C$2:$C$53,"Buy")-SUMIFS('Transactions (Dated)'!$E$2:$E$53,'Transactions (Dated)'!$D$2:$D$53,'Share Values'!$X554,'Transactions (Dated)'!$B$2:$B$53,'Share Values'!AB$11,'Transactions (Dated)'!$C$2:$C$53,"Sell")</f>
        <v>1892</v>
      </c>
      <c r="AC554" s="40">
        <f ca="1">AC553+SUMIFS('Transactions (Dated)'!$E$2:$E$53,'Transactions (Dated)'!$D$2:$D$53,'Share Values'!$X554,'Transactions (Dated)'!$B$2:$B$53,'Share Values'!AC$11,'Transactions (Dated)'!$C$2:$C$53,"Buy")-SUMIFS('Transactions (Dated)'!$E$2:$E$53,'Transactions (Dated)'!$D$2:$D$53,'Share Values'!$X554,'Transactions (Dated)'!$B$2:$B$53,'Share Values'!AC$11,'Transactions (Dated)'!$C$2:$C$53,"Sell")</f>
        <v>2348</v>
      </c>
      <c r="AD554" s="40">
        <f ca="1">AD553+SUMIFS('Transactions (Dated)'!$E$2:$E$53,'Transactions (Dated)'!$D$2:$D$53,'Share Values'!$X554,'Transactions (Dated)'!$B$2:$B$53,'Share Values'!AD$11,'Transactions (Dated)'!$C$2:$C$53,"Buy")-SUMIFS('Transactions (Dated)'!$E$2:$E$53,'Transactions (Dated)'!$D$2:$D$53,'Share Values'!$X554,'Transactions (Dated)'!$B$2:$B$53,'Share Values'!AD$11,'Transactions (Dated)'!$C$2:$C$53,"Sell")</f>
        <v>0</v>
      </c>
      <c r="AE554" s="40">
        <f ca="1">AE553+SUMIFS('Transactions (Dated)'!$E$2:$E$53,'Transactions (Dated)'!$D$2:$D$53,'Share Values'!$X554,'Transactions (Dated)'!$B$2:$B$53,'Share Values'!AE$11,'Transactions (Dated)'!$C$2:$C$53,"Buy")-SUMIFS('Transactions (Dated)'!$E$2:$E$53,'Transactions (Dated)'!$D$2:$D$53,'Share Values'!$X554,'Transactions (Dated)'!$B$2:$B$53,'Share Values'!AE$11,'Transactions (Dated)'!$C$2:$C$53,"Sell")</f>
        <v>2900</v>
      </c>
      <c r="AF554" s="40">
        <f ca="1">AF553+SUMIFS('Transactions (Dated)'!$E$2:$E$53,'Transactions (Dated)'!$D$2:$D$53,'Share Values'!$X554,'Transactions (Dated)'!$B$2:$B$53,'Share Values'!AF$11,'Transactions (Dated)'!$C$2:$C$53,"Buy")-SUMIFS('Transactions (Dated)'!$E$2:$E$53,'Transactions (Dated)'!$D$2:$D$53,'Share Values'!$X554,'Transactions (Dated)'!$B$2:$B$53,'Share Values'!AF$11,'Transactions (Dated)'!$C$2:$C$53,"Sell")</f>
        <v>14201</v>
      </c>
      <c r="AG554" s="40">
        <f ca="1">AG553+SUMIFS('Transactions (Dated)'!$E$2:$E$53,'Transactions (Dated)'!$D$2:$D$53,'Share Values'!$X554,'Transactions (Dated)'!$B$2:$B$53,'Share Values'!AG$11,'Transactions (Dated)'!$C$2:$C$53,"Buy")-SUMIFS('Transactions (Dated)'!$E$2:$E$53,'Transactions (Dated)'!$D$2:$D$53,'Share Values'!$X554,'Transactions (Dated)'!$B$2:$B$53,'Share Values'!AG$11,'Transactions (Dated)'!$C$2:$C$53,"Sell")</f>
        <v>6835</v>
      </c>
      <c r="AH554" s="40">
        <f ca="1">AH553+SUMIFS('Transactions (Dated)'!$E$2:$E$53,'Transactions (Dated)'!$D$2:$D$53,'Share Values'!$X554,'Transactions (Dated)'!$B$2:$B$53,'Share Values'!AH$11,'Transactions (Dated)'!$C$2:$C$53,"Buy")-SUMIFS('Transactions (Dated)'!$E$2:$E$53,'Transactions (Dated)'!$D$2:$D$53,'Share Values'!$X554,'Transactions (Dated)'!$B$2:$B$53,'Share Values'!AH$11,'Transactions (Dated)'!$C$2:$C$53,"Sell")</f>
        <v>0</v>
      </c>
      <c r="AI554" s="40">
        <f ca="1">AI553+SUMIFS('Transactions (Dated)'!$E$2:$E$53,'Transactions (Dated)'!$D$2:$D$53,'Share Values'!$X554,'Transactions (Dated)'!$B$2:$B$53,'Share Values'!AI$11,'Transactions (Dated)'!$C$2:$C$53,"Buy")-SUMIFS('Transactions (Dated)'!$E$2:$E$53,'Transactions (Dated)'!$D$2:$D$53,'Share Values'!$X554,'Transactions (Dated)'!$B$2:$B$53,'Share Values'!AI$11,'Transactions (Dated)'!$C$2:$C$53,"Sell")</f>
        <v>0</v>
      </c>
      <c r="AJ554" s="40">
        <f ca="1">AJ553+SUMIFS('Transactions (Dated)'!$E$2:$E$53,'Transactions (Dated)'!$D$2:$D$53,'Share Values'!$X554,'Transactions (Dated)'!$B$2:$B$53,'Share Values'!AJ$11,'Transactions (Dated)'!$C$2:$C$53,"Buy")-SUMIFS('Transactions (Dated)'!$E$2:$E$53,'Transactions (Dated)'!$D$2:$D$53,'Share Values'!$X554,'Transactions (Dated)'!$B$2:$B$53,'Share Values'!AJ$11,'Transactions (Dated)'!$C$2:$C$53,"Sell")</f>
        <v>0</v>
      </c>
      <c r="AK554" s="40">
        <f ca="1">AK553+SUMIFS('Transactions (Dated)'!$E$2:$E$53,'Transactions (Dated)'!$D$2:$D$53,'Share Values'!$X554,'Transactions (Dated)'!$B$2:$B$53,'Share Values'!AK$11,'Transactions (Dated)'!$C$2:$C$53,"Buy")-SUMIFS('Transactions (Dated)'!$E$2:$E$53,'Transactions (Dated)'!$D$2:$D$53,'Share Values'!$X554,'Transactions (Dated)'!$B$2:$B$53,'Share Values'!AK$11,'Transactions (Dated)'!$C$2:$C$53,"Sell")</f>
        <v>0</v>
      </c>
      <c r="AL554" s="40">
        <f ca="1">AL553+SUMIFS('Transactions (Dated)'!$E$2:$E$53,'Transactions (Dated)'!$D$2:$D$53,'Share Values'!$X554,'Transactions (Dated)'!$B$2:$B$53,'Share Values'!AL$11,'Transactions (Dated)'!$C$2:$C$53,"Buy")-SUMIFS('Transactions (Dated)'!$E$2:$E$53,'Transactions (Dated)'!$D$2:$D$53,'Share Values'!$X554,'Transactions (Dated)'!$B$2:$B$53,'Share Values'!AL$11,'Transactions (Dated)'!$C$2:$C$53,"Sell")</f>
        <v>0</v>
      </c>
      <c r="AM554" s="40">
        <f ca="1">AM553+SUMIFS('Transactions (Dated)'!$E$2:$E$53,'Transactions (Dated)'!$D$2:$D$53,'Share Values'!$X554,'Transactions (Dated)'!$B$2:$B$53,'Share Values'!AM$11,'Transactions (Dated)'!$C$2:$C$53,"Buy")-SUMIFS('Transactions (Dated)'!$E$2:$E$53,'Transactions (Dated)'!$D$2:$D$53,'Share Values'!$X554,'Transactions (Dated)'!$B$2:$B$53,'Share Values'!AM$11,'Transactions (Dated)'!$C$2:$C$53,"Sell")</f>
        <v>0</v>
      </c>
      <c r="AN554" s="40">
        <f ca="1">AN553+SUMIFS('Transactions (Dated)'!$E$2:$E$53,'Transactions (Dated)'!$D$2:$D$53,'Share Values'!$X554,'Transactions (Dated)'!$B$2:$B$53,'Share Values'!AN$11,'Transactions (Dated)'!$C$2:$C$53,"Buy")-SUMIFS('Transactions (Dated)'!$E$2:$E$53,'Transactions (Dated)'!$D$2:$D$53,'Share Values'!$X554,'Transactions (Dated)'!$B$2:$B$53,'Share Values'!AN$11,'Transactions (Dated)'!$C$2:$C$53,"Sell")</f>
        <v>0</v>
      </c>
      <c r="AQ554" s="3">
        <f t="shared" si="245"/>
        <v>42702</v>
      </c>
      <c r="AR554" s="6">
        <f t="shared" ca="1" si="246"/>
        <v>46296.25</v>
      </c>
      <c r="AS554" s="6">
        <f t="shared" ca="1" si="247"/>
        <v>22218.75</v>
      </c>
      <c r="AT554" s="6">
        <f t="shared" ca="1" si="248"/>
        <v>535047.1</v>
      </c>
      <c r="AU554" s="6">
        <f t="shared" ca="1" si="249"/>
        <v>70666.2</v>
      </c>
      <c r="AV554" s="6">
        <f t="shared" ca="1" si="250"/>
        <v>31580.6</v>
      </c>
      <c r="AW554" s="6">
        <f t="shared" ca="1" si="251"/>
        <v>0</v>
      </c>
      <c r="AX554" s="6">
        <f t="shared" ca="1" si="252"/>
        <v>46110</v>
      </c>
      <c r="AY554" s="6">
        <f t="shared" ca="1" si="253"/>
        <v>93584.59</v>
      </c>
      <c r="AZ554" s="6">
        <f t="shared" ca="1" si="254"/>
        <v>59806.25</v>
      </c>
      <c r="BA554" s="6">
        <f t="shared" ca="1" si="255"/>
        <v>0</v>
      </c>
      <c r="BB554" s="6">
        <f t="shared" ca="1" si="256"/>
        <v>0</v>
      </c>
      <c r="BC554" s="6">
        <f t="shared" ca="1" si="257"/>
        <v>0</v>
      </c>
      <c r="BD554" s="6">
        <f t="shared" ca="1" si="258"/>
        <v>0</v>
      </c>
      <c r="BE554" s="6">
        <f t="shared" ca="1" si="259"/>
        <v>0</v>
      </c>
      <c r="BF554" s="6">
        <f t="shared" ca="1" si="240"/>
        <v>0</v>
      </c>
      <c r="BG554" s="6">
        <f t="shared" ca="1" si="241"/>
        <v>0</v>
      </c>
      <c r="BH554" s="6"/>
      <c r="BJ554" s="4">
        <f t="shared" ca="1" si="260"/>
        <v>905309.73999999987</v>
      </c>
      <c r="BL554" s="3">
        <f t="shared" si="261"/>
        <v>42702</v>
      </c>
      <c r="BM554" s="6">
        <f>BM553+SUMIFS('Transactions (Dated)'!G:G,'Transactions (Dated)'!D:D,'Share Values'!AQ554)</f>
        <v>14343.389999999992</v>
      </c>
      <c r="BN554" s="6">
        <f ca="1">BN553+SUMIFS('Transactions (Dated)'!$F:$F,'Transactions (Dated)'!$D:$D,$BL554,'Transactions (Dated)'!$B:$B,BN$11,'Transactions (Dated)'!$C:$C,"Dividend (paid to cash)")*Y554</f>
        <v>0</v>
      </c>
      <c r="BO554" s="6">
        <f ca="1">BO553+SUMIFS('Transactions (Dated)'!$F:$F,'Transactions (Dated)'!$D:$D,$BL554,'Transactions (Dated)'!$B:$B,BO$11,'Transactions (Dated)'!$C:$C,"Dividend (paid to cash)")*Z554</f>
        <v>2421.875</v>
      </c>
      <c r="BP554" s="6">
        <f ca="1">BP553+SUMIFS('Transactions (Dated)'!$F:$F,'Transactions (Dated)'!$D:$D,$BL554,'Transactions (Dated)'!$B:$B,BP$11,'Transactions (Dated)'!$C:$C,"Dividend (paid to cash)")*AA554</f>
        <v>48055.257000000005</v>
      </c>
      <c r="BQ554" s="6">
        <f ca="1">BQ553+SUMIFS('Transactions (Dated)'!$F:$F,'Transactions (Dated)'!$D:$D,$BL554,'Transactions (Dated)'!$B:$B,BQ$11,'Transactions (Dated)'!$C:$C,"Dividend (paid to cash)")*AB554</f>
        <v>567.6</v>
      </c>
      <c r="BR554" s="6">
        <f ca="1">BR553+SUMIFS('Transactions (Dated)'!$F:$F,'Transactions (Dated)'!$D:$D,$BL554,'Transactions (Dated)'!$B:$B,BR$11,'Transactions (Dated)'!$C:$C,"Dividend (paid to cash)")*AC554</f>
        <v>0</v>
      </c>
      <c r="BS554" s="6">
        <f ca="1">BS553+SUMIFS('Transactions (Dated)'!$F:$F,'Transactions (Dated)'!$D:$D,$BL554,'Transactions (Dated)'!$B:$B,BS$11,'Transactions (Dated)'!$C:$C,"Dividend (paid to cash)")*AD554</f>
        <v>0</v>
      </c>
      <c r="BT554" s="6">
        <f ca="1">BT553+SUMIFS('Transactions (Dated)'!$F:$F,'Transactions (Dated)'!$D:$D,$BL554,'Transactions (Dated)'!$B:$B,BT$11,'Transactions (Dated)'!$C:$C,"Dividend (paid to cash)")*AE554</f>
        <v>3190</v>
      </c>
      <c r="BU554" s="6">
        <f ca="1">BU553+SUMIFS('Transactions (Dated)'!$F:$F,'Transactions (Dated)'!$D:$D,$BL554,'Transactions (Dated)'!$B:$B,BU$11,'Transactions (Dated)'!$C:$C,"Dividend (paid to cash)")*AF554</f>
        <v>0</v>
      </c>
      <c r="BV554" s="6">
        <f ca="1">BV553+SUMIFS('Transactions (Dated)'!$F:$F,'Transactions (Dated)'!$D:$D,$BL554,'Transactions (Dated)'!$B:$B,BV$11,'Transactions (Dated)'!$C:$C,"Dividend (paid to cash)")*AG554</f>
        <v>0</v>
      </c>
      <c r="BW554" s="6">
        <f ca="1">BW553+SUMIFS('Transactions (Dated)'!$F:$F,'Transactions (Dated)'!$D:$D,$BL554,'Transactions (Dated)'!$B:$B,BW$11,'Transactions (Dated)'!$C:$C,"Dividend (paid to cash)")*AH554</f>
        <v>0</v>
      </c>
      <c r="BX554" s="6">
        <f ca="1">BX553+SUMIFS('Transactions (Dated)'!$F:$F,'Transactions (Dated)'!$D:$D,$BL554,'Transactions (Dated)'!$B:$B,BX$11,'Transactions (Dated)'!$C:$C,"Dividend (paid to cash)")*AI554</f>
        <v>0</v>
      </c>
      <c r="BY554" s="6">
        <f ca="1">BY553+SUMIFS('Transactions (Dated)'!$F:$F,'Transactions (Dated)'!$D:$D,$BL554,'Transactions (Dated)'!$B:$B,BY$11,'Transactions (Dated)'!$C:$C,"Dividend (paid to cash)")*AJ554</f>
        <v>0</v>
      </c>
      <c r="BZ554" s="6">
        <f ca="1">BZ553+SUMIFS('Transactions (Dated)'!$F:$F,'Transactions (Dated)'!$D:$D,$BL554,'Transactions (Dated)'!$B:$B,BZ$11,'Transactions (Dated)'!$C:$C,"Dividend (paid to cash)")*AK554</f>
        <v>0</v>
      </c>
      <c r="CA554" s="6">
        <f ca="1">CA553+SUMIFS('Transactions (Dated)'!$F:$F,'Transactions (Dated)'!$D:$D,$BL554,'Transactions (Dated)'!$B:$B,CA$11,'Transactions (Dated)'!$C:$C,"Dividend (paid to cash)")*AL554</f>
        <v>0</v>
      </c>
      <c r="CB554" s="6">
        <v>0</v>
      </c>
      <c r="CC554" s="6">
        <v>0</v>
      </c>
      <c r="CF554" s="6">
        <f t="shared" ca="1" si="262"/>
        <v>68578.122000000003</v>
      </c>
      <c r="CH554" s="3">
        <f t="shared" si="263"/>
        <v>42702</v>
      </c>
      <c r="CI554" s="4">
        <f t="shared" ca="1" si="264"/>
        <v>905309.73999999987</v>
      </c>
      <c r="CJ554" s="4">
        <f t="shared" ca="1" si="265"/>
        <v>68578.122000000003</v>
      </c>
      <c r="CL554" s="4">
        <f t="shared" ca="1" si="266"/>
        <v>973887.86199999985</v>
      </c>
    </row>
    <row r="555" spans="2:90" x14ac:dyDescent="0.15">
      <c r="B555" s="3">
        <f t="shared" si="239"/>
        <v>42703</v>
      </c>
      <c r="C555" s="2">
        <v>14999.8</v>
      </c>
      <c r="E555" s="70">
        <v>42703</v>
      </c>
      <c r="F555" s="69">
        <v>10</v>
      </c>
      <c r="G555" s="69">
        <v>2.27</v>
      </c>
      <c r="H555" s="69">
        <v>20.3</v>
      </c>
      <c r="I555" s="69">
        <v>37.450000000000003</v>
      </c>
      <c r="J555" s="69">
        <v>13.43</v>
      </c>
      <c r="K555" s="69">
        <v>13.7</v>
      </c>
      <c r="L555" s="69">
        <v>15.71</v>
      </c>
      <c r="M555" s="69">
        <v>6.57</v>
      </c>
      <c r="N555" s="69">
        <v>8.85</v>
      </c>
      <c r="O555" s="69">
        <v>11.75</v>
      </c>
      <c r="P555" s="69">
        <v>22.14</v>
      </c>
      <c r="Q555" s="69">
        <v>1.23</v>
      </c>
      <c r="R555" s="69">
        <v>8.98</v>
      </c>
      <c r="S555" s="69">
        <v>40.93</v>
      </c>
      <c r="T555" s="69"/>
      <c r="U555">
        <v>40.93</v>
      </c>
      <c r="X555" s="3">
        <f t="shared" si="244"/>
        <v>42703</v>
      </c>
      <c r="Y555" s="40">
        <f ca="1">Y554+SUMIFS('Transactions (Dated)'!$E$2:$E$53,'Transactions (Dated)'!$D$2:$D$53,'Share Values'!$X555,'Transactions (Dated)'!$B$2:$B$53,'Share Values'!Y$11,'Transactions (Dated)'!$C$2:$C$53,"Buy")-SUMIFS('Transactions (Dated)'!$E$2:$E$53,'Transactions (Dated)'!$D$2:$D$53,'Share Values'!$X555,'Transactions (Dated)'!$B$2:$B$53,'Share Values'!Y$11,'Transactions (Dated)'!$C$2:$C$53,"Sell")</f>
        <v>4625</v>
      </c>
      <c r="Z555" s="40">
        <f ca="1">Z554+SUMIFS('Transactions (Dated)'!$E$2:$E$53,'Transactions (Dated)'!$D$2:$D$53,'Share Values'!$X555,'Transactions (Dated)'!$B$2:$B$53,'Share Values'!Z$11,'Transactions (Dated)'!$C$2:$C$53,"Buy")-SUMIFS('Transactions (Dated)'!$E$2:$E$53,'Transactions (Dated)'!$D$2:$D$53,'Share Values'!$X555,'Transactions (Dated)'!$B$2:$B$53,'Share Values'!Z$11,'Transactions (Dated)'!$C$2:$C$53,"Sell")</f>
        <v>9375</v>
      </c>
      <c r="AA555" s="40">
        <f ca="1">AA554+SUMIFS('Transactions (Dated)'!$E$2:$E$53,'Transactions (Dated)'!$D$2:$D$53,'Share Values'!$X555,'Transactions (Dated)'!$B$2:$B$53,'Share Values'!AA$11,'Transactions (Dated)'!$C$2:$C$53,"Buy")-SUMIFS('Transactions (Dated)'!$E$2:$E$53,'Transactions (Dated)'!$D$2:$D$53,'Share Values'!$X555,'Transactions (Dated)'!$B$2:$B$53,'Share Values'!AA$11,'Transactions (Dated)'!$C$2:$C$53,"Sell")</f>
        <v>26357</v>
      </c>
      <c r="AB555" s="40">
        <f ca="1">AB554+SUMIFS('Transactions (Dated)'!$E$2:$E$53,'Transactions (Dated)'!$D$2:$D$53,'Share Values'!$X555,'Transactions (Dated)'!$B$2:$B$53,'Share Values'!AB$11,'Transactions (Dated)'!$C$2:$C$53,"Buy")-SUMIFS('Transactions (Dated)'!$E$2:$E$53,'Transactions (Dated)'!$D$2:$D$53,'Share Values'!$X555,'Transactions (Dated)'!$B$2:$B$53,'Share Values'!AB$11,'Transactions (Dated)'!$C$2:$C$53,"Sell")</f>
        <v>1892</v>
      </c>
      <c r="AC555" s="40">
        <f ca="1">AC554+SUMIFS('Transactions (Dated)'!$E$2:$E$53,'Transactions (Dated)'!$D$2:$D$53,'Share Values'!$X555,'Transactions (Dated)'!$B$2:$B$53,'Share Values'!AC$11,'Transactions (Dated)'!$C$2:$C$53,"Buy")-SUMIFS('Transactions (Dated)'!$E$2:$E$53,'Transactions (Dated)'!$D$2:$D$53,'Share Values'!$X555,'Transactions (Dated)'!$B$2:$B$53,'Share Values'!AC$11,'Transactions (Dated)'!$C$2:$C$53,"Sell")</f>
        <v>2348</v>
      </c>
      <c r="AD555" s="40">
        <f ca="1">AD554+SUMIFS('Transactions (Dated)'!$E$2:$E$53,'Transactions (Dated)'!$D$2:$D$53,'Share Values'!$X555,'Transactions (Dated)'!$B$2:$B$53,'Share Values'!AD$11,'Transactions (Dated)'!$C$2:$C$53,"Buy")-SUMIFS('Transactions (Dated)'!$E$2:$E$53,'Transactions (Dated)'!$D$2:$D$53,'Share Values'!$X555,'Transactions (Dated)'!$B$2:$B$53,'Share Values'!AD$11,'Transactions (Dated)'!$C$2:$C$53,"Sell")</f>
        <v>0</v>
      </c>
      <c r="AE555" s="40">
        <f ca="1">AE554+SUMIFS('Transactions (Dated)'!$E$2:$E$53,'Transactions (Dated)'!$D$2:$D$53,'Share Values'!$X555,'Transactions (Dated)'!$B$2:$B$53,'Share Values'!AE$11,'Transactions (Dated)'!$C$2:$C$53,"Buy")-SUMIFS('Transactions (Dated)'!$E$2:$E$53,'Transactions (Dated)'!$D$2:$D$53,'Share Values'!$X555,'Transactions (Dated)'!$B$2:$B$53,'Share Values'!AE$11,'Transactions (Dated)'!$C$2:$C$53,"Sell")</f>
        <v>2900</v>
      </c>
      <c r="AF555" s="40">
        <f ca="1">AF554+SUMIFS('Transactions (Dated)'!$E$2:$E$53,'Transactions (Dated)'!$D$2:$D$53,'Share Values'!$X555,'Transactions (Dated)'!$B$2:$B$53,'Share Values'!AF$11,'Transactions (Dated)'!$C$2:$C$53,"Buy")-SUMIFS('Transactions (Dated)'!$E$2:$E$53,'Transactions (Dated)'!$D$2:$D$53,'Share Values'!$X555,'Transactions (Dated)'!$B$2:$B$53,'Share Values'!AF$11,'Transactions (Dated)'!$C$2:$C$53,"Sell")</f>
        <v>14201</v>
      </c>
      <c r="AG555" s="40">
        <f ca="1">AG554+SUMIFS('Transactions (Dated)'!$E$2:$E$53,'Transactions (Dated)'!$D$2:$D$53,'Share Values'!$X555,'Transactions (Dated)'!$B$2:$B$53,'Share Values'!AG$11,'Transactions (Dated)'!$C$2:$C$53,"Buy")-SUMIFS('Transactions (Dated)'!$E$2:$E$53,'Transactions (Dated)'!$D$2:$D$53,'Share Values'!$X555,'Transactions (Dated)'!$B$2:$B$53,'Share Values'!AG$11,'Transactions (Dated)'!$C$2:$C$53,"Sell")</f>
        <v>6835</v>
      </c>
      <c r="AH555" s="40">
        <f ca="1">AH554+SUMIFS('Transactions (Dated)'!$E$2:$E$53,'Transactions (Dated)'!$D$2:$D$53,'Share Values'!$X555,'Transactions (Dated)'!$B$2:$B$53,'Share Values'!AH$11,'Transactions (Dated)'!$C$2:$C$53,"Buy")-SUMIFS('Transactions (Dated)'!$E$2:$E$53,'Transactions (Dated)'!$D$2:$D$53,'Share Values'!$X555,'Transactions (Dated)'!$B$2:$B$53,'Share Values'!AH$11,'Transactions (Dated)'!$C$2:$C$53,"Sell")</f>
        <v>0</v>
      </c>
      <c r="AI555" s="40">
        <f ca="1">AI554+SUMIFS('Transactions (Dated)'!$E$2:$E$53,'Transactions (Dated)'!$D$2:$D$53,'Share Values'!$X555,'Transactions (Dated)'!$B$2:$B$53,'Share Values'!AI$11,'Transactions (Dated)'!$C$2:$C$53,"Buy")-SUMIFS('Transactions (Dated)'!$E$2:$E$53,'Transactions (Dated)'!$D$2:$D$53,'Share Values'!$X555,'Transactions (Dated)'!$B$2:$B$53,'Share Values'!AI$11,'Transactions (Dated)'!$C$2:$C$53,"Sell")</f>
        <v>0</v>
      </c>
      <c r="AJ555" s="40">
        <f ca="1">AJ554+SUMIFS('Transactions (Dated)'!$E$2:$E$53,'Transactions (Dated)'!$D$2:$D$53,'Share Values'!$X555,'Transactions (Dated)'!$B$2:$B$53,'Share Values'!AJ$11,'Transactions (Dated)'!$C$2:$C$53,"Buy")-SUMIFS('Transactions (Dated)'!$E$2:$E$53,'Transactions (Dated)'!$D$2:$D$53,'Share Values'!$X555,'Transactions (Dated)'!$B$2:$B$53,'Share Values'!AJ$11,'Transactions (Dated)'!$C$2:$C$53,"Sell")</f>
        <v>0</v>
      </c>
      <c r="AK555" s="40">
        <f ca="1">AK554+SUMIFS('Transactions (Dated)'!$E$2:$E$53,'Transactions (Dated)'!$D$2:$D$53,'Share Values'!$X555,'Transactions (Dated)'!$B$2:$B$53,'Share Values'!AK$11,'Transactions (Dated)'!$C$2:$C$53,"Buy")-SUMIFS('Transactions (Dated)'!$E$2:$E$53,'Transactions (Dated)'!$D$2:$D$53,'Share Values'!$X555,'Transactions (Dated)'!$B$2:$B$53,'Share Values'!AK$11,'Transactions (Dated)'!$C$2:$C$53,"Sell")</f>
        <v>0</v>
      </c>
      <c r="AL555" s="40">
        <f ca="1">AL554+SUMIFS('Transactions (Dated)'!$E$2:$E$53,'Transactions (Dated)'!$D$2:$D$53,'Share Values'!$X555,'Transactions (Dated)'!$B$2:$B$53,'Share Values'!AL$11,'Transactions (Dated)'!$C$2:$C$53,"Buy")-SUMIFS('Transactions (Dated)'!$E$2:$E$53,'Transactions (Dated)'!$D$2:$D$53,'Share Values'!$X555,'Transactions (Dated)'!$B$2:$B$53,'Share Values'!AL$11,'Transactions (Dated)'!$C$2:$C$53,"Sell")</f>
        <v>0</v>
      </c>
      <c r="AM555" s="40">
        <f ca="1">AM554+SUMIFS('Transactions (Dated)'!$E$2:$E$53,'Transactions (Dated)'!$D$2:$D$53,'Share Values'!$X555,'Transactions (Dated)'!$B$2:$B$53,'Share Values'!AM$11,'Transactions (Dated)'!$C$2:$C$53,"Buy")-SUMIFS('Transactions (Dated)'!$E$2:$E$53,'Transactions (Dated)'!$D$2:$D$53,'Share Values'!$X555,'Transactions (Dated)'!$B$2:$B$53,'Share Values'!AM$11,'Transactions (Dated)'!$C$2:$C$53,"Sell")</f>
        <v>0</v>
      </c>
      <c r="AN555" s="40">
        <f ca="1">AN554+SUMIFS('Transactions (Dated)'!$E$2:$E$53,'Transactions (Dated)'!$D$2:$D$53,'Share Values'!$X555,'Transactions (Dated)'!$B$2:$B$53,'Share Values'!AN$11,'Transactions (Dated)'!$C$2:$C$53,"Buy")-SUMIFS('Transactions (Dated)'!$E$2:$E$53,'Transactions (Dated)'!$D$2:$D$53,'Share Values'!$X555,'Transactions (Dated)'!$B$2:$B$53,'Share Values'!AN$11,'Transactions (Dated)'!$C$2:$C$53,"Sell")</f>
        <v>0</v>
      </c>
      <c r="AQ555" s="3">
        <f t="shared" si="245"/>
        <v>42703</v>
      </c>
      <c r="AR555" s="6">
        <f t="shared" ca="1" si="246"/>
        <v>46250</v>
      </c>
      <c r="AS555" s="6">
        <f t="shared" ca="1" si="247"/>
        <v>21281.25</v>
      </c>
      <c r="AT555" s="6">
        <f t="shared" ca="1" si="248"/>
        <v>535047.1</v>
      </c>
      <c r="AU555" s="6">
        <f t="shared" ca="1" si="249"/>
        <v>70855.400000000009</v>
      </c>
      <c r="AV555" s="6">
        <f t="shared" ca="1" si="250"/>
        <v>31533.64</v>
      </c>
      <c r="AW555" s="6">
        <f t="shared" ca="1" si="251"/>
        <v>0</v>
      </c>
      <c r="AX555" s="6">
        <f t="shared" ca="1" si="252"/>
        <v>45559</v>
      </c>
      <c r="AY555" s="6">
        <f t="shared" ca="1" si="253"/>
        <v>93300.57</v>
      </c>
      <c r="AZ555" s="6">
        <f t="shared" ca="1" si="254"/>
        <v>60489.75</v>
      </c>
      <c r="BA555" s="6">
        <f t="shared" ca="1" si="255"/>
        <v>0</v>
      </c>
      <c r="BB555" s="6">
        <f t="shared" ca="1" si="256"/>
        <v>0</v>
      </c>
      <c r="BC555" s="6">
        <f t="shared" ca="1" si="257"/>
        <v>0</v>
      </c>
      <c r="BD555" s="6">
        <f t="shared" ca="1" si="258"/>
        <v>0</v>
      </c>
      <c r="BE555" s="6">
        <f t="shared" ca="1" si="259"/>
        <v>0</v>
      </c>
      <c r="BF555" s="6">
        <f t="shared" ca="1" si="240"/>
        <v>0</v>
      </c>
      <c r="BG555" s="6">
        <f t="shared" ca="1" si="241"/>
        <v>0</v>
      </c>
      <c r="BH555" s="6"/>
      <c r="BJ555" s="4">
        <f t="shared" ca="1" si="260"/>
        <v>904316.71</v>
      </c>
      <c r="BL555" s="3">
        <f t="shared" si="261"/>
        <v>42703</v>
      </c>
      <c r="BM555" s="6">
        <f>BM554+SUMIFS('Transactions (Dated)'!G:G,'Transactions (Dated)'!D:D,'Share Values'!AQ555)</f>
        <v>14343.389999999992</v>
      </c>
      <c r="BN555" s="6">
        <f ca="1">BN554+SUMIFS('Transactions (Dated)'!$F:$F,'Transactions (Dated)'!$D:$D,$BL555,'Transactions (Dated)'!$B:$B,BN$11,'Transactions (Dated)'!$C:$C,"Dividend (paid to cash)")*Y555</f>
        <v>0</v>
      </c>
      <c r="BO555" s="6">
        <f ca="1">BO554+SUMIFS('Transactions (Dated)'!$F:$F,'Transactions (Dated)'!$D:$D,$BL555,'Transactions (Dated)'!$B:$B,BO$11,'Transactions (Dated)'!$C:$C,"Dividend (paid to cash)")*Z555</f>
        <v>2421.875</v>
      </c>
      <c r="BP555" s="6">
        <f ca="1">BP554+SUMIFS('Transactions (Dated)'!$F:$F,'Transactions (Dated)'!$D:$D,$BL555,'Transactions (Dated)'!$B:$B,BP$11,'Transactions (Dated)'!$C:$C,"Dividend (paid to cash)")*AA555</f>
        <v>48055.257000000005</v>
      </c>
      <c r="BQ555" s="6">
        <f ca="1">BQ554+SUMIFS('Transactions (Dated)'!$F:$F,'Transactions (Dated)'!$D:$D,$BL555,'Transactions (Dated)'!$B:$B,BQ$11,'Transactions (Dated)'!$C:$C,"Dividend (paid to cash)")*AB555</f>
        <v>567.6</v>
      </c>
      <c r="BR555" s="6">
        <f ca="1">BR554+SUMIFS('Transactions (Dated)'!$F:$F,'Transactions (Dated)'!$D:$D,$BL555,'Transactions (Dated)'!$B:$B,BR$11,'Transactions (Dated)'!$C:$C,"Dividend (paid to cash)")*AC555</f>
        <v>0</v>
      </c>
      <c r="BS555" s="6">
        <f ca="1">BS554+SUMIFS('Transactions (Dated)'!$F:$F,'Transactions (Dated)'!$D:$D,$BL555,'Transactions (Dated)'!$B:$B,BS$11,'Transactions (Dated)'!$C:$C,"Dividend (paid to cash)")*AD555</f>
        <v>0</v>
      </c>
      <c r="BT555" s="6">
        <f ca="1">BT554+SUMIFS('Transactions (Dated)'!$F:$F,'Transactions (Dated)'!$D:$D,$BL555,'Transactions (Dated)'!$B:$B,BT$11,'Transactions (Dated)'!$C:$C,"Dividend (paid to cash)")*AE555</f>
        <v>3190</v>
      </c>
      <c r="BU555" s="6">
        <f ca="1">BU554+SUMIFS('Transactions (Dated)'!$F:$F,'Transactions (Dated)'!$D:$D,$BL555,'Transactions (Dated)'!$B:$B,BU$11,'Transactions (Dated)'!$C:$C,"Dividend (paid to cash)")*AF555</f>
        <v>0</v>
      </c>
      <c r="BV555" s="6">
        <f ca="1">BV554+SUMIFS('Transactions (Dated)'!$F:$F,'Transactions (Dated)'!$D:$D,$BL555,'Transactions (Dated)'!$B:$B,BV$11,'Transactions (Dated)'!$C:$C,"Dividend (paid to cash)")*AG555</f>
        <v>0</v>
      </c>
      <c r="BW555" s="6">
        <f ca="1">BW554+SUMIFS('Transactions (Dated)'!$F:$F,'Transactions (Dated)'!$D:$D,$BL555,'Transactions (Dated)'!$B:$B,BW$11,'Transactions (Dated)'!$C:$C,"Dividend (paid to cash)")*AH555</f>
        <v>0</v>
      </c>
      <c r="BX555" s="6">
        <f ca="1">BX554+SUMIFS('Transactions (Dated)'!$F:$F,'Transactions (Dated)'!$D:$D,$BL555,'Transactions (Dated)'!$B:$B,BX$11,'Transactions (Dated)'!$C:$C,"Dividend (paid to cash)")*AI555</f>
        <v>0</v>
      </c>
      <c r="BY555" s="6">
        <f ca="1">BY554+SUMIFS('Transactions (Dated)'!$F:$F,'Transactions (Dated)'!$D:$D,$BL555,'Transactions (Dated)'!$B:$B,BY$11,'Transactions (Dated)'!$C:$C,"Dividend (paid to cash)")*AJ555</f>
        <v>0</v>
      </c>
      <c r="BZ555" s="6">
        <f ca="1">BZ554+SUMIFS('Transactions (Dated)'!$F:$F,'Transactions (Dated)'!$D:$D,$BL555,'Transactions (Dated)'!$B:$B,BZ$11,'Transactions (Dated)'!$C:$C,"Dividend (paid to cash)")*AK555</f>
        <v>0</v>
      </c>
      <c r="CA555" s="6">
        <f ca="1">CA554+SUMIFS('Transactions (Dated)'!$F:$F,'Transactions (Dated)'!$D:$D,$BL555,'Transactions (Dated)'!$B:$B,CA$11,'Transactions (Dated)'!$C:$C,"Dividend (paid to cash)")*AL555</f>
        <v>0</v>
      </c>
      <c r="CB555" s="6">
        <v>0</v>
      </c>
      <c r="CC555" s="6">
        <v>0</v>
      </c>
      <c r="CF555" s="6">
        <f t="shared" ca="1" si="262"/>
        <v>68578.122000000003</v>
      </c>
      <c r="CH555" s="3">
        <f t="shared" si="263"/>
        <v>42703</v>
      </c>
      <c r="CI555" s="4">
        <f t="shared" ca="1" si="264"/>
        <v>904316.71</v>
      </c>
      <c r="CJ555" s="4">
        <f t="shared" ca="1" si="265"/>
        <v>68578.122000000003</v>
      </c>
      <c r="CL555" s="4">
        <f t="shared" ca="1" si="266"/>
        <v>972894.83199999994</v>
      </c>
    </row>
    <row r="556" spans="2:90" x14ac:dyDescent="0.15">
      <c r="B556" s="3">
        <f t="shared" si="239"/>
        <v>42704</v>
      </c>
      <c r="C556" s="2">
        <v>15082.9</v>
      </c>
      <c r="E556" s="70">
        <v>42704</v>
      </c>
      <c r="F556" s="69">
        <v>10.34</v>
      </c>
      <c r="G556" s="69">
        <v>2.37</v>
      </c>
      <c r="H556" s="69">
        <v>20.41</v>
      </c>
      <c r="I556" s="69">
        <v>36.409999999999997</v>
      </c>
      <c r="J556" s="69">
        <v>13</v>
      </c>
      <c r="K556" s="69">
        <v>13.73</v>
      </c>
      <c r="L556" s="69">
        <v>15.71</v>
      </c>
      <c r="M556" s="69">
        <v>6.5</v>
      </c>
      <c r="N556" s="69">
        <v>8.85</v>
      </c>
      <c r="O556" s="69">
        <v>11.12</v>
      </c>
      <c r="P556" s="69">
        <v>22.45</v>
      </c>
      <c r="Q556" s="69">
        <v>1.25</v>
      </c>
      <c r="R556" s="69">
        <v>9.06</v>
      </c>
      <c r="S556" s="69">
        <v>40.130000000000003</v>
      </c>
      <c r="T556" s="69"/>
      <c r="U556">
        <v>40.04</v>
      </c>
      <c r="X556" s="3">
        <f t="shared" si="244"/>
        <v>42704</v>
      </c>
      <c r="Y556" s="40">
        <f ca="1">Y555+SUMIFS('Transactions (Dated)'!$E$2:$E$53,'Transactions (Dated)'!$D$2:$D$53,'Share Values'!$X556,'Transactions (Dated)'!$B$2:$B$53,'Share Values'!Y$11,'Transactions (Dated)'!$C$2:$C$53,"Buy")-SUMIFS('Transactions (Dated)'!$E$2:$E$53,'Transactions (Dated)'!$D$2:$D$53,'Share Values'!$X556,'Transactions (Dated)'!$B$2:$B$53,'Share Values'!Y$11,'Transactions (Dated)'!$C$2:$C$53,"Sell")</f>
        <v>4625</v>
      </c>
      <c r="Z556" s="40">
        <f ca="1">Z555+SUMIFS('Transactions (Dated)'!$E$2:$E$53,'Transactions (Dated)'!$D$2:$D$53,'Share Values'!$X556,'Transactions (Dated)'!$B$2:$B$53,'Share Values'!Z$11,'Transactions (Dated)'!$C$2:$C$53,"Buy")-SUMIFS('Transactions (Dated)'!$E$2:$E$53,'Transactions (Dated)'!$D$2:$D$53,'Share Values'!$X556,'Transactions (Dated)'!$B$2:$B$53,'Share Values'!Z$11,'Transactions (Dated)'!$C$2:$C$53,"Sell")</f>
        <v>9375</v>
      </c>
      <c r="AA556" s="40">
        <f ca="1">AA555+SUMIFS('Transactions (Dated)'!$E$2:$E$53,'Transactions (Dated)'!$D$2:$D$53,'Share Values'!$X556,'Transactions (Dated)'!$B$2:$B$53,'Share Values'!AA$11,'Transactions (Dated)'!$C$2:$C$53,"Buy")-SUMIFS('Transactions (Dated)'!$E$2:$E$53,'Transactions (Dated)'!$D$2:$D$53,'Share Values'!$X556,'Transactions (Dated)'!$B$2:$B$53,'Share Values'!AA$11,'Transactions (Dated)'!$C$2:$C$53,"Sell")</f>
        <v>26357</v>
      </c>
      <c r="AB556" s="40">
        <f ca="1">AB555+SUMIFS('Transactions (Dated)'!$E$2:$E$53,'Transactions (Dated)'!$D$2:$D$53,'Share Values'!$X556,'Transactions (Dated)'!$B$2:$B$53,'Share Values'!AB$11,'Transactions (Dated)'!$C$2:$C$53,"Buy")-SUMIFS('Transactions (Dated)'!$E$2:$E$53,'Transactions (Dated)'!$D$2:$D$53,'Share Values'!$X556,'Transactions (Dated)'!$B$2:$B$53,'Share Values'!AB$11,'Transactions (Dated)'!$C$2:$C$53,"Sell")</f>
        <v>1892</v>
      </c>
      <c r="AC556" s="40">
        <f ca="1">AC555+SUMIFS('Transactions (Dated)'!$E$2:$E$53,'Transactions (Dated)'!$D$2:$D$53,'Share Values'!$X556,'Transactions (Dated)'!$B$2:$B$53,'Share Values'!AC$11,'Transactions (Dated)'!$C$2:$C$53,"Buy")-SUMIFS('Transactions (Dated)'!$E$2:$E$53,'Transactions (Dated)'!$D$2:$D$53,'Share Values'!$X556,'Transactions (Dated)'!$B$2:$B$53,'Share Values'!AC$11,'Transactions (Dated)'!$C$2:$C$53,"Sell")</f>
        <v>2348</v>
      </c>
      <c r="AD556" s="40">
        <f ca="1">AD555+SUMIFS('Transactions (Dated)'!$E$2:$E$53,'Transactions (Dated)'!$D$2:$D$53,'Share Values'!$X556,'Transactions (Dated)'!$B$2:$B$53,'Share Values'!AD$11,'Transactions (Dated)'!$C$2:$C$53,"Buy")-SUMIFS('Transactions (Dated)'!$E$2:$E$53,'Transactions (Dated)'!$D$2:$D$53,'Share Values'!$X556,'Transactions (Dated)'!$B$2:$B$53,'Share Values'!AD$11,'Transactions (Dated)'!$C$2:$C$53,"Sell")</f>
        <v>0</v>
      </c>
      <c r="AE556" s="40">
        <f ca="1">AE555+SUMIFS('Transactions (Dated)'!$E$2:$E$53,'Transactions (Dated)'!$D$2:$D$53,'Share Values'!$X556,'Transactions (Dated)'!$B$2:$B$53,'Share Values'!AE$11,'Transactions (Dated)'!$C$2:$C$53,"Buy")-SUMIFS('Transactions (Dated)'!$E$2:$E$53,'Transactions (Dated)'!$D$2:$D$53,'Share Values'!$X556,'Transactions (Dated)'!$B$2:$B$53,'Share Values'!AE$11,'Transactions (Dated)'!$C$2:$C$53,"Sell")</f>
        <v>2900</v>
      </c>
      <c r="AF556" s="40">
        <f ca="1">AF555+SUMIFS('Transactions (Dated)'!$E$2:$E$53,'Transactions (Dated)'!$D$2:$D$53,'Share Values'!$X556,'Transactions (Dated)'!$B$2:$B$53,'Share Values'!AF$11,'Transactions (Dated)'!$C$2:$C$53,"Buy")-SUMIFS('Transactions (Dated)'!$E$2:$E$53,'Transactions (Dated)'!$D$2:$D$53,'Share Values'!$X556,'Transactions (Dated)'!$B$2:$B$53,'Share Values'!AF$11,'Transactions (Dated)'!$C$2:$C$53,"Sell")</f>
        <v>14201</v>
      </c>
      <c r="AG556" s="40">
        <f ca="1">AG555+SUMIFS('Transactions (Dated)'!$E$2:$E$53,'Transactions (Dated)'!$D$2:$D$53,'Share Values'!$X556,'Transactions (Dated)'!$B$2:$B$53,'Share Values'!AG$11,'Transactions (Dated)'!$C$2:$C$53,"Buy")-SUMIFS('Transactions (Dated)'!$E$2:$E$53,'Transactions (Dated)'!$D$2:$D$53,'Share Values'!$X556,'Transactions (Dated)'!$B$2:$B$53,'Share Values'!AG$11,'Transactions (Dated)'!$C$2:$C$53,"Sell")</f>
        <v>6835</v>
      </c>
      <c r="AH556" s="40">
        <f ca="1">AH555+SUMIFS('Transactions (Dated)'!$E$2:$E$53,'Transactions (Dated)'!$D$2:$D$53,'Share Values'!$X556,'Transactions (Dated)'!$B$2:$B$53,'Share Values'!AH$11,'Transactions (Dated)'!$C$2:$C$53,"Buy")-SUMIFS('Transactions (Dated)'!$E$2:$E$53,'Transactions (Dated)'!$D$2:$D$53,'Share Values'!$X556,'Transactions (Dated)'!$B$2:$B$53,'Share Values'!AH$11,'Transactions (Dated)'!$C$2:$C$53,"Sell")</f>
        <v>0</v>
      </c>
      <c r="AI556" s="40">
        <f ca="1">AI555+SUMIFS('Transactions (Dated)'!$E$2:$E$53,'Transactions (Dated)'!$D$2:$D$53,'Share Values'!$X556,'Transactions (Dated)'!$B$2:$B$53,'Share Values'!AI$11,'Transactions (Dated)'!$C$2:$C$53,"Buy")-SUMIFS('Transactions (Dated)'!$E$2:$E$53,'Transactions (Dated)'!$D$2:$D$53,'Share Values'!$X556,'Transactions (Dated)'!$B$2:$B$53,'Share Values'!AI$11,'Transactions (Dated)'!$C$2:$C$53,"Sell")</f>
        <v>0</v>
      </c>
      <c r="AJ556" s="40">
        <f ca="1">AJ555+SUMIFS('Transactions (Dated)'!$E$2:$E$53,'Transactions (Dated)'!$D$2:$D$53,'Share Values'!$X556,'Transactions (Dated)'!$B$2:$B$53,'Share Values'!AJ$11,'Transactions (Dated)'!$C$2:$C$53,"Buy")-SUMIFS('Transactions (Dated)'!$E$2:$E$53,'Transactions (Dated)'!$D$2:$D$53,'Share Values'!$X556,'Transactions (Dated)'!$B$2:$B$53,'Share Values'!AJ$11,'Transactions (Dated)'!$C$2:$C$53,"Sell")</f>
        <v>0</v>
      </c>
      <c r="AK556" s="40">
        <f ca="1">AK555+SUMIFS('Transactions (Dated)'!$E$2:$E$53,'Transactions (Dated)'!$D$2:$D$53,'Share Values'!$X556,'Transactions (Dated)'!$B$2:$B$53,'Share Values'!AK$11,'Transactions (Dated)'!$C$2:$C$53,"Buy")-SUMIFS('Transactions (Dated)'!$E$2:$E$53,'Transactions (Dated)'!$D$2:$D$53,'Share Values'!$X556,'Transactions (Dated)'!$B$2:$B$53,'Share Values'!AK$11,'Transactions (Dated)'!$C$2:$C$53,"Sell")</f>
        <v>0</v>
      </c>
      <c r="AL556" s="40">
        <f ca="1">AL555+SUMIFS('Transactions (Dated)'!$E$2:$E$53,'Transactions (Dated)'!$D$2:$D$53,'Share Values'!$X556,'Transactions (Dated)'!$B$2:$B$53,'Share Values'!AL$11,'Transactions (Dated)'!$C$2:$C$53,"Buy")-SUMIFS('Transactions (Dated)'!$E$2:$E$53,'Transactions (Dated)'!$D$2:$D$53,'Share Values'!$X556,'Transactions (Dated)'!$B$2:$B$53,'Share Values'!AL$11,'Transactions (Dated)'!$C$2:$C$53,"Sell")</f>
        <v>0</v>
      </c>
      <c r="AM556" s="40">
        <f ca="1">AM555+SUMIFS('Transactions (Dated)'!$E$2:$E$53,'Transactions (Dated)'!$D$2:$D$53,'Share Values'!$X556,'Transactions (Dated)'!$B$2:$B$53,'Share Values'!AM$11,'Transactions (Dated)'!$C$2:$C$53,"Buy")-SUMIFS('Transactions (Dated)'!$E$2:$E$53,'Transactions (Dated)'!$D$2:$D$53,'Share Values'!$X556,'Transactions (Dated)'!$B$2:$B$53,'Share Values'!AM$11,'Transactions (Dated)'!$C$2:$C$53,"Sell")</f>
        <v>0</v>
      </c>
      <c r="AN556" s="40">
        <f ca="1">AN555+SUMIFS('Transactions (Dated)'!$E$2:$E$53,'Transactions (Dated)'!$D$2:$D$53,'Share Values'!$X556,'Transactions (Dated)'!$B$2:$B$53,'Share Values'!AN$11,'Transactions (Dated)'!$C$2:$C$53,"Buy")-SUMIFS('Transactions (Dated)'!$E$2:$E$53,'Transactions (Dated)'!$D$2:$D$53,'Share Values'!$X556,'Transactions (Dated)'!$B$2:$B$53,'Share Values'!AN$11,'Transactions (Dated)'!$C$2:$C$53,"Sell")</f>
        <v>0</v>
      </c>
      <c r="AQ556" s="3">
        <f t="shared" si="245"/>
        <v>42704</v>
      </c>
      <c r="AR556" s="6">
        <f t="shared" ca="1" si="246"/>
        <v>47822.5</v>
      </c>
      <c r="AS556" s="6">
        <f t="shared" ca="1" si="247"/>
        <v>22218.75</v>
      </c>
      <c r="AT556" s="6">
        <f t="shared" ca="1" si="248"/>
        <v>537946.37</v>
      </c>
      <c r="AU556" s="6">
        <f t="shared" ca="1" si="249"/>
        <v>68887.719999999987</v>
      </c>
      <c r="AV556" s="6">
        <f t="shared" ca="1" si="250"/>
        <v>30524</v>
      </c>
      <c r="AW556" s="6">
        <f t="shared" ca="1" si="251"/>
        <v>0</v>
      </c>
      <c r="AX556" s="6">
        <f t="shared" ca="1" si="252"/>
        <v>45559</v>
      </c>
      <c r="AY556" s="6">
        <f t="shared" ca="1" si="253"/>
        <v>92306.5</v>
      </c>
      <c r="AZ556" s="6">
        <f t="shared" ca="1" si="254"/>
        <v>60489.75</v>
      </c>
      <c r="BA556" s="6">
        <f t="shared" ca="1" si="255"/>
        <v>0</v>
      </c>
      <c r="BB556" s="6">
        <f t="shared" ca="1" si="256"/>
        <v>0</v>
      </c>
      <c r="BC556" s="6">
        <f t="shared" ca="1" si="257"/>
        <v>0</v>
      </c>
      <c r="BD556" s="6">
        <f t="shared" ca="1" si="258"/>
        <v>0</v>
      </c>
      <c r="BE556" s="6">
        <f t="shared" ca="1" si="259"/>
        <v>0</v>
      </c>
      <c r="BF556" s="6">
        <f t="shared" ca="1" si="240"/>
        <v>0</v>
      </c>
      <c r="BG556" s="6">
        <f t="shared" ca="1" si="241"/>
        <v>0</v>
      </c>
      <c r="BH556" s="6"/>
      <c r="BJ556" s="4">
        <f t="shared" ca="1" si="260"/>
        <v>905754.59</v>
      </c>
      <c r="BL556" s="3">
        <f t="shared" si="261"/>
        <v>42704</v>
      </c>
      <c r="BM556" s="6">
        <f>BM555+SUMIFS('Transactions (Dated)'!G:G,'Transactions (Dated)'!D:D,'Share Values'!AQ556)</f>
        <v>14317.649999999987</v>
      </c>
      <c r="BN556" s="6">
        <f ca="1">BN555+SUMIFS('Transactions (Dated)'!$F:$F,'Transactions (Dated)'!$D:$D,$BL556,'Transactions (Dated)'!$B:$B,BN$11,'Transactions (Dated)'!$C:$C,"Dividend (paid to cash)")*Y556</f>
        <v>0</v>
      </c>
      <c r="BO556" s="6">
        <f ca="1">BO555+SUMIFS('Transactions (Dated)'!$F:$F,'Transactions (Dated)'!$D:$D,$BL556,'Transactions (Dated)'!$B:$B,BO$11,'Transactions (Dated)'!$C:$C,"Dividend (paid to cash)")*Z556</f>
        <v>2421.875</v>
      </c>
      <c r="BP556" s="6">
        <f ca="1">BP555+SUMIFS('Transactions (Dated)'!$F:$F,'Transactions (Dated)'!$D:$D,$BL556,'Transactions (Dated)'!$B:$B,BP$11,'Transactions (Dated)'!$C:$C,"Dividend (paid to cash)")*AA556</f>
        <v>48055.257000000005</v>
      </c>
      <c r="BQ556" s="6">
        <f ca="1">BQ555+SUMIFS('Transactions (Dated)'!$F:$F,'Transactions (Dated)'!$D:$D,$BL556,'Transactions (Dated)'!$B:$B,BQ$11,'Transactions (Dated)'!$C:$C,"Dividend (paid to cash)")*AB556</f>
        <v>567.6</v>
      </c>
      <c r="BR556" s="6">
        <f ca="1">BR555+SUMIFS('Transactions (Dated)'!$F:$F,'Transactions (Dated)'!$D:$D,$BL556,'Transactions (Dated)'!$B:$B,BR$11,'Transactions (Dated)'!$C:$C,"Dividend (paid to cash)")*AC556</f>
        <v>0</v>
      </c>
      <c r="BS556" s="6">
        <f ca="1">BS555+SUMIFS('Transactions (Dated)'!$F:$F,'Transactions (Dated)'!$D:$D,$BL556,'Transactions (Dated)'!$B:$B,BS$11,'Transactions (Dated)'!$C:$C,"Dividend (paid to cash)")*AD556</f>
        <v>0</v>
      </c>
      <c r="BT556" s="6">
        <f ca="1">BT555+SUMIFS('Transactions (Dated)'!$F:$F,'Transactions (Dated)'!$D:$D,$BL556,'Transactions (Dated)'!$B:$B,BT$11,'Transactions (Dated)'!$C:$C,"Dividend (paid to cash)")*AE556</f>
        <v>3190</v>
      </c>
      <c r="BU556" s="6">
        <f ca="1">BU555+SUMIFS('Transactions (Dated)'!$F:$F,'Transactions (Dated)'!$D:$D,$BL556,'Transactions (Dated)'!$B:$B,BU$11,'Transactions (Dated)'!$C:$C,"Dividend (paid to cash)")*AF556</f>
        <v>0</v>
      </c>
      <c r="BV556" s="6">
        <f ca="1">BV555+SUMIFS('Transactions (Dated)'!$F:$F,'Transactions (Dated)'!$D:$D,$BL556,'Transactions (Dated)'!$B:$B,BV$11,'Transactions (Dated)'!$C:$C,"Dividend (paid to cash)")*AG556</f>
        <v>0</v>
      </c>
      <c r="BW556" s="6">
        <f ca="1">BW555+SUMIFS('Transactions (Dated)'!$F:$F,'Transactions (Dated)'!$D:$D,$BL556,'Transactions (Dated)'!$B:$B,BW$11,'Transactions (Dated)'!$C:$C,"Dividend (paid to cash)")*AH556</f>
        <v>0</v>
      </c>
      <c r="BX556" s="6">
        <f ca="1">BX555+SUMIFS('Transactions (Dated)'!$F:$F,'Transactions (Dated)'!$D:$D,$BL556,'Transactions (Dated)'!$B:$B,BX$11,'Transactions (Dated)'!$C:$C,"Dividend (paid to cash)")*AI556</f>
        <v>0</v>
      </c>
      <c r="BY556" s="6">
        <f ca="1">BY555+SUMIFS('Transactions (Dated)'!$F:$F,'Transactions (Dated)'!$D:$D,$BL556,'Transactions (Dated)'!$B:$B,BY$11,'Transactions (Dated)'!$C:$C,"Dividend (paid to cash)")*AJ556</f>
        <v>0</v>
      </c>
      <c r="BZ556" s="6">
        <f ca="1">BZ555+SUMIFS('Transactions (Dated)'!$F:$F,'Transactions (Dated)'!$D:$D,$BL556,'Transactions (Dated)'!$B:$B,BZ$11,'Transactions (Dated)'!$C:$C,"Dividend (paid to cash)")*AK556</f>
        <v>0</v>
      </c>
      <c r="CA556" s="6">
        <f ca="1">CA555+SUMIFS('Transactions (Dated)'!$F:$F,'Transactions (Dated)'!$D:$D,$BL556,'Transactions (Dated)'!$B:$B,CA$11,'Transactions (Dated)'!$C:$C,"Dividend (paid to cash)")*AL556</f>
        <v>0</v>
      </c>
      <c r="CB556" s="6">
        <v>0</v>
      </c>
      <c r="CC556" s="6">
        <v>0</v>
      </c>
      <c r="CF556" s="6">
        <f t="shared" ca="1" si="262"/>
        <v>68552.381999999983</v>
      </c>
      <c r="CH556" s="3">
        <f t="shared" si="263"/>
        <v>42704</v>
      </c>
      <c r="CI556" s="4">
        <f t="shared" ca="1" si="264"/>
        <v>905754.59</v>
      </c>
      <c r="CJ556" s="4">
        <f t="shared" ca="1" si="265"/>
        <v>68552.381999999983</v>
      </c>
      <c r="CL556" s="4">
        <f t="shared" ca="1" si="266"/>
        <v>974306.97199999995</v>
      </c>
    </row>
    <row r="557" spans="2:90" x14ac:dyDescent="0.15">
      <c r="B557" s="3">
        <f t="shared" si="239"/>
        <v>42705</v>
      </c>
      <c r="C557" s="2">
        <v>15027.5</v>
      </c>
      <c r="E557" s="70">
        <v>42705</v>
      </c>
      <c r="F557" s="69">
        <v>10.039999999999999</v>
      </c>
      <c r="G557" s="69">
        <v>2.58</v>
      </c>
      <c r="H557" s="69">
        <v>20.34</v>
      </c>
      <c r="I557" s="69">
        <v>35.67</v>
      </c>
      <c r="J557" s="69">
        <v>12.48</v>
      </c>
      <c r="K557" s="69">
        <v>13.77</v>
      </c>
      <c r="L557" s="69">
        <v>15.84</v>
      </c>
      <c r="M557" s="69">
        <v>6.49</v>
      </c>
      <c r="N557" s="69">
        <v>8.9</v>
      </c>
      <c r="O557" s="69">
        <v>11.34</v>
      </c>
      <c r="P557" s="69">
        <v>22.82</v>
      </c>
      <c r="Q557" s="69">
        <v>1.23</v>
      </c>
      <c r="R557" s="69">
        <v>8.93</v>
      </c>
      <c r="S557" s="69">
        <v>40.19</v>
      </c>
      <c r="T557" s="69"/>
      <c r="U557">
        <v>40.19</v>
      </c>
      <c r="X557" s="3">
        <f t="shared" si="244"/>
        <v>42705</v>
      </c>
      <c r="Y557" s="40">
        <f ca="1">Y556+SUMIFS('Transactions (Dated)'!$E$2:$E$53,'Transactions (Dated)'!$D$2:$D$53,'Share Values'!$X557,'Transactions (Dated)'!$B$2:$B$53,'Share Values'!Y$11,'Transactions (Dated)'!$C$2:$C$53,"Buy")-SUMIFS('Transactions (Dated)'!$E$2:$E$53,'Transactions (Dated)'!$D$2:$D$53,'Share Values'!$X557,'Transactions (Dated)'!$B$2:$B$53,'Share Values'!Y$11,'Transactions (Dated)'!$C$2:$C$53,"Sell")</f>
        <v>4625</v>
      </c>
      <c r="Z557" s="40">
        <f ca="1">Z556+SUMIFS('Transactions (Dated)'!$E$2:$E$53,'Transactions (Dated)'!$D$2:$D$53,'Share Values'!$X557,'Transactions (Dated)'!$B$2:$B$53,'Share Values'!Z$11,'Transactions (Dated)'!$C$2:$C$53,"Buy")-SUMIFS('Transactions (Dated)'!$E$2:$E$53,'Transactions (Dated)'!$D$2:$D$53,'Share Values'!$X557,'Transactions (Dated)'!$B$2:$B$53,'Share Values'!Z$11,'Transactions (Dated)'!$C$2:$C$53,"Sell")</f>
        <v>9375</v>
      </c>
      <c r="AA557" s="40">
        <f ca="1">AA556+SUMIFS('Transactions (Dated)'!$E$2:$E$53,'Transactions (Dated)'!$D$2:$D$53,'Share Values'!$X557,'Transactions (Dated)'!$B$2:$B$53,'Share Values'!AA$11,'Transactions (Dated)'!$C$2:$C$53,"Buy")-SUMIFS('Transactions (Dated)'!$E$2:$E$53,'Transactions (Dated)'!$D$2:$D$53,'Share Values'!$X557,'Transactions (Dated)'!$B$2:$B$53,'Share Values'!AA$11,'Transactions (Dated)'!$C$2:$C$53,"Sell")</f>
        <v>26357</v>
      </c>
      <c r="AB557" s="40">
        <f ca="1">AB556+SUMIFS('Transactions (Dated)'!$E$2:$E$53,'Transactions (Dated)'!$D$2:$D$53,'Share Values'!$X557,'Transactions (Dated)'!$B$2:$B$53,'Share Values'!AB$11,'Transactions (Dated)'!$C$2:$C$53,"Buy")-SUMIFS('Transactions (Dated)'!$E$2:$E$53,'Transactions (Dated)'!$D$2:$D$53,'Share Values'!$X557,'Transactions (Dated)'!$B$2:$B$53,'Share Values'!AB$11,'Transactions (Dated)'!$C$2:$C$53,"Sell")</f>
        <v>1892</v>
      </c>
      <c r="AC557" s="40">
        <f ca="1">AC556+SUMIFS('Transactions (Dated)'!$E$2:$E$53,'Transactions (Dated)'!$D$2:$D$53,'Share Values'!$X557,'Transactions (Dated)'!$B$2:$B$53,'Share Values'!AC$11,'Transactions (Dated)'!$C$2:$C$53,"Buy")-SUMIFS('Transactions (Dated)'!$E$2:$E$53,'Transactions (Dated)'!$D$2:$D$53,'Share Values'!$X557,'Transactions (Dated)'!$B$2:$B$53,'Share Values'!AC$11,'Transactions (Dated)'!$C$2:$C$53,"Sell")</f>
        <v>2348</v>
      </c>
      <c r="AD557" s="40">
        <f ca="1">AD556+SUMIFS('Transactions (Dated)'!$E$2:$E$53,'Transactions (Dated)'!$D$2:$D$53,'Share Values'!$X557,'Transactions (Dated)'!$B$2:$B$53,'Share Values'!AD$11,'Transactions (Dated)'!$C$2:$C$53,"Buy")-SUMIFS('Transactions (Dated)'!$E$2:$E$53,'Transactions (Dated)'!$D$2:$D$53,'Share Values'!$X557,'Transactions (Dated)'!$B$2:$B$53,'Share Values'!AD$11,'Transactions (Dated)'!$C$2:$C$53,"Sell")</f>
        <v>0</v>
      </c>
      <c r="AE557" s="40">
        <f ca="1">AE556+SUMIFS('Transactions (Dated)'!$E$2:$E$53,'Transactions (Dated)'!$D$2:$D$53,'Share Values'!$X557,'Transactions (Dated)'!$B$2:$B$53,'Share Values'!AE$11,'Transactions (Dated)'!$C$2:$C$53,"Buy")-SUMIFS('Transactions (Dated)'!$E$2:$E$53,'Transactions (Dated)'!$D$2:$D$53,'Share Values'!$X557,'Transactions (Dated)'!$B$2:$B$53,'Share Values'!AE$11,'Transactions (Dated)'!$C$2:$C$53,"Sell")</f>
        <v>2900</v>
      </c>
      <c r="AF557" s="40">
        <f ca="1">AF556+SUMIFS('Transactions (Dated)'!$E$2:$E$53,'Transactions (Dated)'!$D$2:$D$53,'Share Values'!$X557,'Transactions (Dated)'!$B$2:$B$53,'Share Values'!AF$11,'Transactions (Dated)'!$C$2:$C$53,"Buy")-SUMIFS('Transactions (Dated)'!$E$2:$E$53,'Transactions (Dated)'!$D$2:$D$53,'Share Values'!$X557,'Transactions (Dated)'!$B$2:$B$53,'Share Values'!AF$11,'Transactions (Dated)'!$C$2:$C$53,"Sell")</f>
        <v>14201</v>
      </c>
      <c r="AG557" s="40">
        <f ca="1">AG556+SUMIFS('Transactions (Dated)'!$E$2:$E$53,'Transactions (Dated)'!$D$2:$D$53,'Share Values'!$X557,'Transactions (Dated)'!$B$2:$B$53,'Share Values'!AG$11,'Transactions (Dated)'!$C$2:$C$53,"Buy")-SUMIFS('Transactions (Dated)'!$E$2:$E$53,'Transactions (Dated)'!$D$2:$D$53,'Share Values'!$X557,'Transactions (Dated)'!$B$2:$B$53,'Share Values'!AG$11,'Transactions (Dated)'!$C$2:$C$53,"Sell")</f>
        <v>6835</v>
      </c>
      <c r="AH557" s="40">
        <f ca="1">AH556+SUMIFS('Transactions (Dated)'!$E$2:$E$53,'Transactions (Dated)'!$D$2:$D$53,'Share Values'!$X557,'Transactions (Dated)'!$B$2:$B$53,'Share Values'!AH$11,'Transactions (Dated)'!$C$2:$C$53,"Buy")-SUMIFS('Transactions (Dated)'!$E$2:$E$53,'Transactions (Dated)'!$D$2:$D$53,'Share Values'!$X557,'Transactions (Dated)'!$B$2:$B$53,'Share Values'!AH$11,'Transactions (Dated)'!$C$2:$C$53,"Sell")</f>
        <v>0</v>
      </c>
      <c r="AI557" s="40">
        <f ca="1">AI556+SUMIFS('Transactions (Dated)'!$E$2:$E$53,'Transactions (Dated)'!$D$2:$D$53,'Share Values'!$X557,'Transactions (Dated)'!$B$2:$B$53,'Share Values'!AI$11,'Transactions (Dated)'!$C$2:$C$53,"Buy")-SUMIFS('Transactions (Dated)'!$E$2:$E$53,'Transactions (Dated)'!$D$2:$D$53,'Share Values'!$X557,'Transactions (Dated)'!$B$2:$B$53,'Share Values'!AI$11,'Transactions (Dated)'!$C$2:$C$53,"Sell")</f>
        <v>0</v>
      </c>
      <c r="AJ557" s="40">
        <f ca="1">AJ556+SUMIFS('Transactions (Dated)'!$E$2:$E$53,'Transactions (Dated)'!$D$2:$D$53,'Share Values'!$X557,'Transactions (Dated)'!$B$2:$B$53,'Share Values'!AJ$11,'Transactions (Dated)'!$C$2:$C$53,"Buy")-SUMIFS('Transactions (Dated)'!$E$2:$E$53,'Transactions (Dated)'!$D$2:$D$53,'Share Values'!$X557,'Transactions (Dated)'!$B$2:$B$53,'Share Values'!AJ$11,'Transactions (Dated)'!$C$2:$C$53,"Sell")</f>
        <v>0</v>
      </c>
      <c r="AK557" s="40">
        <f ca="1">AK556+SUMIFS('Transactions (Dated)'!$E$2:$E$53,'Transactions (Dated)'!$D$2:$D$53,'Share Values'!$X557,'Transactions (Dated)'!$B$2:$B$53,'Share Values'!AK$11,'Transactions (Dated)'!$C$2:$C$53,"Buy")-SUMIFS('Transactions (Dated)'!$E$2:$E$53,'Transactions (Dated)'!$D$2:$D$53,'Share Values'!$X557,'Transactions (Dated)'!$B$2:$B$53,'Share Values'!AK$11,'Transactions (Dated)'!$C$2:$C$53,"Sell")</f>
        <v>0</v>
      </c>
      <c r="AL557" s="40">
        <f ca="1">AL556+SUMIFS('Transactions (Dated)'!$E$2:$E$53,'Transactions (Dated)'!$D$2:$D$53,'Share Values'!$X557,'Transactions (Dated)'!$B$2:$B$53,'Share Values'!AL$11,'Transactions (Dated)'!$C$2:$C$53,"Buy")-SUMIFS('Transactions (Dated)'!$E$2:$E$53,'Transactions (Dated)'!$D$2:$D$53,'Share Values'!$X557,'Transactions (Dated)'!$B$2:$B$53,'Share Values'!AL$11,'Transactions (Dated)'!$C$2:$C$53,"Sell")</f>
        <v>0</v>
      </c>
      <c r="AM557" s="40">
        <f ca="1">AM556+SUMIFS('Transactions (Dated)'!$E$2:$E$53,'Transactions (Dated)'!$D$2:$D$53,'Share Values'!$X557,'Transactions (Dated)'!$B$2:$B$53,'Share Values'!AM$11,'Transactions (Dated)'!$C$2:$C$53,"Buy")-SUMIFS('Transactions (Dated)'!$E$2:$E$53,'Transactions (Dated)'!$D$2:$D$53,'Share Values'!$X557,'Transactions (Dated)'!$B$2:$B$53,'Share Values'!AM$11,'Transactions (Dated)'!$C$2:$C$53,"Sell")</f>
        <v>0</v>
      </c>
      <c r="AN557" s="40">
        <f ca="1">AN556+SUMIFS('Transactions (Dated)'!$E$2:$E$53,'Transactions (Dated)'!$D$2:$D$53,'Share Values'!$X557,'Transactions (Dated)'!$B$2:$B$53,'Share Values'!AN$11,'Transactions (Dated)'!$C$2:$C$53,"Buy")-SUMIFS('Transactions (Dated)'!$E$2:$E$53,'Transactions (Dated)'!$D$2:$D$53,'Share Values'!$X557,'Transactions (Dated)'!$B$2:$B$53,'Share Values'!AN$11,'Transactions (Dated)'!$C$2:$C$53,"Sell")</f>
        <v>0</v>
      </c>
      <c r="AQ557" s="3">
        <f t="shared" si="245"/>
        <v>42705</v>
      </c>
      <c r="AR557" s="6">
        <f t="shared" ca="1" si="246"/>
        <v>46434.999999999993</v>
      </c>
      <c r="AS557" s="6">
        <f t="shared" ca="1" si="247"/>
        <v>24187.5</v>
      </c>
      <c r="AT557" s="6">
        <f t="shared" ca="1" si="248"/>
        <v>536101.38</v>
      </c>
      <c r="AU557" s="6">
        <f t="shared" ca="1" si="249"/>
        <v>67487.64</v>
      </c>
      <c r="AV557" s="6">
        <f t="shared" ca="1" si="250"/>
        <v>29303.040000000001</v>
      </c>
      <c r="AW557" s="6">
        <f t="shared" ca="1" si="251"/>
        <v>0</v>
      </c>
      <c r="AX557" s="6">
        <f t="shared" ca="1" si="252"/>
        <v>45936</v>
      </c>
      <c r="AY557" s="6">
        <f t="shared" ca="1" si="253"/>
        <v>92164.49</v>
      </c>
      <c r="AZ557" s="6">
        <f t="shared" ca="1" si="254"/>
        <v>60831.5</v>
      </c>
      <c r="BA557" s="6">
        <f t="shared" ca="1" si="255"/>
        <v>0</v>
      </c>
      <c r="BB557" s="6">
        <f t="shared" ca="1" si="256"/>
        <v>0</v>
      </c>
      <c r="BC557" s="6">
        <f t="shared" ca="1" si="257"/>
        <v>0</v>
      </c>
      <c r="BD557" s="6">
        <f t="shared" ca="1" si="258"/>
        <v>0</v>
      </c>
      <c r="BE557" s="6">
        <f t="shared" ca="1" si="259"/>
        <v>0</v>
      </c>
      <c r="BF557" s="6">
        <f t="shared" ca="1" si="240"/>
        <v>0</v>
      </c>
      <c r="BG557" s="6">
        <f t="shared" ca="1" si="241"/>
        <v>0</v>
      </c>
      <c r="BH557" s="6"/>
      <c r="BJ557" s="4">
        <f t="shared" ca="1" si="260"/>
        <v>902446.55</v>
      </c>
      <c r="BL557" s="3">
        <f t="shared" si="261"/>
        <v>42705</v>
      </c>
      <c r="BM557" s="6">
        <f>BM556+SUMIFS('Transactions (Dated)'!G:G,'Transactions (Dated)'!D:D,'Share Values'!AQ557)</f>
        <v>14317.649999999987</v>
      </c>
      <c r="BN557" s="6">
        <f ca="1">BN556+SUMIFS('Transactions (Dated)'!$F:$F,'Transactions (Dated)'!$D:$D,$BL557,'Transactions (Dated)'!$B:$B,BN$11,'Transactions (Dated)'!$C:$C,"Dividend (paid to cash)")*Y557</f>
        <v>0</v>
      </c>
      <c r="BO557" s="6">
        <f ca="1">BO556+SUMIFS('Transactions (Dated)'!$F:$F,'Transactions (Dated)'!$D:$D,$BL557,'Transactions (Dated)'!$B:$B,BO$11,'Transactions (Dated)'!$C:$C,"Dividend (paid to cash)")*Z557</f>
        <v>2421.875</v>
      </c>
      <c r="BP557" s="6">
        <f ca="1">BP556+SUMIFS('Transactions (Dated)'!$F:$F,'Transactions (Dated)'!$D:$D,$BL557,'Transactions (Dated)'!$B:$B,BP$11,'Transactions (Dated)'!$C:$C,"Dividend (paid to cash)")*AA557</f>
        <v>48055.257000000005</v>
      </c>
      <c r="BQ557" s="6">
        <f ca="1">BQ556+SUMIFS('Transactions (Dated)'!$F:$F,'Transactions (Dated)'!$D:$D,$BL557,'Transactions (Dated)'!$B:$B,BQ$11,'Transactions (Dated)'!$C:$C,"Dividend (paid to cash)")*AB557</f>
        <v>567.6</v>
      </c>
      <c r="BR557" s="6">
        <f ca="1">BR556+SUMIFS('Transactions (Dated)'!$F:$F,'Transactions (Dated)'!$D:$D,$BL557,'Transactions (Dated)'!$B:$B,BR$11,'Transactions (Dated)'!$C:$C,"Dividend (paid to cash)")*AC557</f>
        <v>0</v>
      </c>
      <c r="BS557" s="6">
        <f ca="1">BS556+SUMIFS('Transactions (Dated)'!$F:$F,'Transactions (Dated)'!$D:$D,$BL557,'Transactions (Dated)'!$B:$B,BS$11,'Transactions (Dated)'!$C:$C,"Dividend (paid to cash)")*AD557</f>
        <v>0</v>
      </c>
      <c r="BT557" s="6">
        <f ca="1">BT556+SUMIFS('Transactions (Dated)'!$F:$F,'Transactions (Dated)'!$D:$D,$BL557,'Transactions (Dated)'!$B:$B,BT$11,'Transactions (Dated)'!$C:$C,"Dividend (paid to cash)")*AE557</f>
        <v>3190</v>
      </c>
      <c r="BU557" s="6">
        <f ca="1">BU556+SUMIFS('Transactions (Dated)'!$F:$F,'Transactions (Dated)'!$D:$D,$BL557,'Transactions (Dated)'!$B:$B,BU$11,'Transactions (Dated)'!$C:$C,"Dividend (paid to cash)")*AF557</f>
        <v>0</v>
      </c>
      <c r="BV557" s="6">
        <f ca="1">BV556+SUMIFS('Transactions (Dated)'!$F:$F,'Transactions (Dated)'!$D:$D,$BL557,'Transactions (Dated)'!$B:$B,BV$11,'Transactions (Dated)'!$C:$C,"Dividend (paid to cash)")*AG557</f>
        <v>0</v>
      </c>
      <c r="BW557" s="6">
        <f ca="1">BW556+SUMIFS('Transactions (Dated)'!$F:$F,'Transactions (Dated)'!$D:$D,$BL557,'Transactions (Dated)'!$B:$B,BW$11,'Transactions (Dated)'!$C:$C,"Dividend (paid to cash)")*AH557</f>
        <v>0</v>
      </c>
      <c r="BX557" s="6">
        <f ca="1">BX556+SUMIFS('Transactions (Dated)'!$F:$F,'Transactions (Dated)'!$D:$D,$BL557,'Transactions (Dated)'!$B:$B,BX$11,'Transactions (Dated)'!$C:$C,"Dividend (paid to cash)")*AI557</f>
        <v>0</v>
      </c>
      <c r="BY557" s="6">
        <f ca="1">BY556+SUMIFS('Transactions (Dated)'!$F:$F,'Transactions (Dated)'!$D:$D,$BL557,'Transactions (Dated)'!$B:$B,BY$11,'Transactions (Dated)'!$C:$C,"Dividend (paid to cash)")*AJ557</f>
        <v>0</v>
      </c>
      <c r="BZ557" s="6">
        <f ca="1">BZ556+SUMIFS('Transactions (Dated)'!$F:$F,'Transactions (Dated)'!$D:$D,$BL557,'Transactions (Dated)'!$B:$B,BZ$11,'Transactions (Dated)'!$C:$C,"Dividend (paid to cash)")*AK557</f>
        <v>0</v>
      </c>
      <c r="CA557" s="6">
        <f ca="1">CA556+SUMIFS('Transactions (Dated)'!$F:$F,'Transactions (Dated)'!$D:$D,$BL557,'Transactions (Dated)'!$B:$B,CA$11,'Transactions (Dated)'!$C:$C,"Dividend (paid to cash)")*AL557</f>
        <v>0</v>
      </c>
      <c r="CB557" s="6">
        <v>0</v>
      </c>
      <c r="CC557" s="6">
        <v>0</v>
      </c>
      <c r="CF557" s="6">
        <f t="shared" ca="1" si="262"/>
        <v>68552.381999999983</v>
      </c>
      <c r="CH557" s="3">
        <f t="shared" si="263"/>
        <v>42705</v>
      </c>
      <c r="CI557" s="4">
        <f t="shared" ca="1" si="264"/>
        <v>902446.55</v>
      </c>
      <c r="CJ557" s="4">
        <f t="shared" ca="1" si="265"/>
        <v>68552.381999999983</v>
      </c>
      <c r="CL557" s="4">
        <f t="shared" ca="1" si="266"/>
        <v>970998.93200000003</v>
      </c>
    </row>
    <row r="558" spans="2:90" x14ac:dyDescent="0.15">
      <c r="B558" s="3">
        <f t="shared" si="239"/>
        <v>42706</v>
      </c>
      <c r="C558" s="2">
        <v>15052.5</v>
      </c>
      <c r="E558" s="70">
        <v>42706</v>
      </c>
      <c r="F558" s="69">
        <v>10.06</v>
      </c>
      <c r="G558" s="69">
        <v>2.52</v>
      </c>
      <c r="H558" s="69">
        <v>20.37</v>
      </c>
      <c r="I558" s="69">
        <v>35.380000000000003</v>
      </c>
      <c r="J558" s="69">
        <v>12.11</v>
      </c>
      <c r="K558" s="69">
        <v>13.78</v>
      </c>
      <c r="L558" s="69">
        <v>15.9</v>
      </c>
      <c r="M558" s="69">
        <v>6.88</v>
      </c>
      <c r="N558" s="69">
        <v>8.9</v>
      </c>
      <c r="O558" s="69">
        <v>11.22</v>
      </c>
      <c r="P558" s="69">
        <v>22.8</v>
      </c>
      <c r="Q558" s="69">
        <v>1.23</v>
      </c>
      <c r="R558" s="69">
        <v>9.07</v>
      </c>
      <c r="S558" s="69">
        <v>40.1</v>
      </c>
      <c r="T558" s="69"/>
      <c r="U558">
        <v>40.1</v>
      </c>
      <c r="X558" s="3">
        <f t="shared" si="244"/>
        <v>42706</v>
      </c>
      <c r="Y558" s="40">
        <f ca="1">Y557+SUMIFS('Transactions (Dated)'!$E$2:$E$53,'Transactions (Dated)'!$D$2:$D$53,'Share Values'!$X558,'Transactions (Dated)'!$B$2:$B$53,'Share Values'!Y$11,'Transactions (Dated)'!$C$2:$C$53,"Buy")-SUMIFS('Transactions (Dated)'!$E$2:$E$53,'Transactions (Dated)'!$D$2:$D$53,'Share Values'!$X558,'Transactions (Dated)'!$B$2:$B$53,'Share Values'!Y$11,'Transactions (Dated)'!$C$2:$C$53,"Sell")</f>
        <v>4625</v>
      </c>
      <c r="Z558" s="40">
        <f ca="1">Z557+SUMIFS('Transactions (Dated)'!$E$2:$E$53,'Transactions (Dated)'!$D$2:$D$53,'Share Values'!$X558,'Transactions (Dated)'!$B$2:$B$53,'Share Values'!Z$11,'Transactions (Dated)'!$C$2:$C$53,"Buy")-SUMIFS('Transactions (Dated)'!$E$2:$E$53,'Transactions (Dated)'!$D$2:$D$53,'Share Values'!$X558,'Transactions (Dated)'!$B$2:$B$53,'Share Values'!Z$11,'Transactions (Dated)'!$C$2:$C$53,"Sell")</f>
        <v>9375</v>
      </c>
      <c r="AA558" s="40">
        <f ca="1">AA557+SUMIFS('Transactions (Dated)'!$E$2:$E$53,'Transactions (Dated)'!$D$2:$D$53,'Share Values'!$X558,'Transactions (Dated)'!$B$2:$B$53,'Share Values'!AA$11,'Transactions (Dated)'!$C$2:$C$53,"Buy")-SUMIFS('Transactions (Dated)'!$E$2:$E$53,'Transactions (Dated)'!$D$2:$D$53,'Share Values'!$X558,'Transactions (Dated)'!$B$2:$B$53,'Share Values'!AA$11,'Transactions (Dated)'!$C$2:$C$53,"Sell")</f>
        <v>26357</v>
      </c>
      <c r="AB558" s="40">
        <f ca="1">AB557+SUMIFS('Transactions (Dated)'!$E$2:$E$53,'Transactions (Dated)'!$D$2:$D$53,'Share Values'!$X558,'Transactions (Dated)'!$B$2:$B$53,'Share Values'!AB$11,'Transactions (Dated)'!$C$2:$C$53,"Buy")-SUMIFS('Transactions (Dated)'!$E$2:$E$53,'Transactions (Dated)'!$D$2:$D$53,'Share Values'!$X558,'Transactions (Dated)'!$B$2:$B$53,'Share Values'!AB$11,'Transactions (Dated)'!$C$2:$C$53,"Sell")</f>
        <v>1892</v>
      </c>
      <c r="AC558" s="40">
        <f ca="1">AC557+SUMIFS('Transactions (Dated)'!$E$2:$E$53,'Transactions (Dated)'!$D$2:$D$53,'Share Values'!$X558,'Transactions (Dated)'!$B$2:$B$53,'Share Values'!AC$11,'Transactions (Dated)'!$C$2:$C$53,"Buy")-SUMIFS('Transactions (Dated)'!$E$2:$E$53,'Transactions (Dated)'!$D$2:$D$53,'Share Values'!$X558,'Transactions (Dated)'!$B$2:$B$53,'Share Values'!AC$11,'Transactions (Dated)'!$C$2:$C$53,"Sell")</f>
        <v>2348</v>
      </c>
      <c r="AD558" s="40">
        <f ca="1">AD557+SUMIFS('Transactions (Dated)'!$E$2:$E$53,'Transactions (Dated)'!$D$2:$D$53,'Share Values'!$X558,'Transactions (Dated)'!$B$2:$B$53,'Share Values'!AD$11,'Transactions (Dated)'!$C$2:$C$53,"Buy")-SUMIFS('Transactions (Dated)'!$E$2:$E$53,'Transactions (Dated)'!$D$2:$D$53,'Share Values'!$X558,'Transactions (Dated)'!$B$2:$B$53,'Share Values'!AD$11,'Transactions (Dated)'!$C$2:$C$53,"Sell")</f>
        <v>0</v>
      </c>
      <c r="AE558" s="40">
        <f ca="1">AE557+SUMIFS('Transactions (Dated)'!$E$2:$E$53,'Transactions (Dated)'!$D$2:$D$53,'Share Values'!$X558,'Transactions (Dated)'!$B$2:$B$53,'Share Values'!AE$11,'Transactions (Dated)'!$C$2:$C$53,"Buy")-SUMIFS('Transactions (Dated)'!$E$2:$E$53,'Transactions (Dated)'!$D$2:$D$53,'Share Values'!$X558,'Transactions (Dated)'!$B$2:$B$53,'Share Values'!AE$11,'Transactions (Dated)'!$C$2:$C$53,"Sell")</f>
        <v>2900</v>
      </c>
      <c r="AF558" s="40">
        <f ca="1">AF557+SUMIFS('Transactions (Dated)'!$E$2:$E$53,'Transactions (Dated)'!$D$2:$D$53,'Share Values'!$X558,'Transactions (Dated)'!$B$2:$B$53,'Share Values'!AF$11,'Transactions (Dated)'!$C$2:$C$53,"Buy")-SUMIFS('Transactions (Dated)'!$E$2:$E$53,'Transactions (Dated)'!$D$2:$D$53,'Share Values'!$X558,'Transactions (Dated)'!$B$2:$B$53,'Share Values'!AF$11,'Transactions (Dated)'!$C$2:$C$53,"Sell")</f>
        <v>14201</v>
      </c>
      <c r="AG558" s="40">
        <f ca="1">AG557+SUMIFS('Transactions (Dated)'!$E$2:$E$53,'Transactions (Dated)'!$D$2:$D$53,'Share Values'!$X558,'Transactions (Dated)'!$B$2:$B$53,'Share Values'!AG$11,'Transactions (Dated)'!$C$2:$C$53,"Buy")-SUMIFS('Transactions (Dated)'!$E$2:$E$53,'Transactions (Dated)'!$D$2:$D$53,'Share Values'!$X558,'Transactions (Dated)'!$B$2:$B$53,'Share Values'!AG$11,'Transactions (Dated)'!$C$2:$C$53,"Sell")</f>
        <v>6835</v>
      </c>
      <c r="AH558" s="40">
        <f ca="1">AH557+SUMIFS('Transactions (Dated)'!$E$2:$E$53,'Transactions (Dated)'!$D$2:$D$53,'Share Values'!$X558,'Transactions (Dated)'!$B$2:$B$53,'Share Values'!AH$11,'Transactions (Dated)'!$C$2:$C$53,"Buy")-SUMIFS('Transactions (Dated)'!$E$2:$E$53,'Transactions (Dated)'!$D$2:$D$53,'Share Values'!$X558,'Transactions (Dated)'!$B$2:$B$53,'Share Values'!AH$11,'Transactions (Dated)'!$C$2:$C$53,"Sell")</f>
        <v>0</v>
      </c>
      <c r="AI558" s="40">
        <f ca="1">AI557+SUMIFS('Transactions (Dated)'!$E$2:$E$53,'Transactions (Dated)'!$D$2:$D$53,'Share Values'!$X558,'Transactions (Dated)'!$B$2:$B$53,'Share Values'!AI$11,'Transactions (Dated)'!$C$2:$C$53,"Buy")-SUMIFS('Transactions (Dated)'!$E$2:$E$53,'Transactions (Dated)'!$D$2:$D$53,'Share Values'!$X558,'Transactions (Dated)'!$B$2:$B$53,'Share Values'!AI$11,'Transactions (Dated)'!$C$2:$C$53,"Sell")</f>
        <v>0</v>
      </c>
      <c r="AJ558" s="40">
        <f ca="1">AJ557+SUMIFS('Transactions (Dated)'!$E$2:$E$53,'Transactions (Dated)'!$D$2:$D$53,'Share Values'!$X558,'Transactions (Dated)'!$B$2:$B$53,'Share Values'!AJ$11,'Transactions (Dated)'!$C$2:$C$53,"Buy")-SUMIFS('Transactions (Dated)'!$E$2:$E$53,'Transactions (Dated)'!$D$2:$D$53,'Share Values'!$X558,'Transactions (Dated)'!$B$2:$B$53,'Share Values'!AJ$11,'Transactions (Dated)'!$C$2:$C$53,"Sell")</f>
        <v>0</v>
      </c>
      <c r="AK558" s="40">
        <f ca="1">AK557+SUMIFS('Transactions (Dated)'!$E$2:$E$53,'Transactions (Dated)'!$D$2:$D$53,'Share Values'!$X558,'Transactions (Dated)'!$B$2:$B$53,'Share Values'!AK$11,'Transactions (Dated)'!$C$2:$C$53,"Buy")-SUMIFS('Transactions (Dated)'!$E$2:$E$53,'Transactions (Dated)'!$D$2:$D$53,'Share Values'!$X558,'Transactions (Dated)'!$B$2:$B$53,'Share Values'!AK$11,'Transactions (Dated)'!$C$2:$C$53,"Sell")</f>
        <v>0</v>
      </c>
      <c r="AL558" s="40">
        <f ca="1">AL557+SUMIFS('Transactions (Dated)'!$E$2:$E$53,'Transactions (Dated)'!$D$2:$D$53,'Share Values'!$X558,'Transactions (Dated)'!$B$2:$B$53,'Share Values'!AL$11,'Transactions (Dated)'!$C$2:$C$53,"Buy")-SUMIFS('Transactions (Dated)'!$E$2:$E$53,'Transactions (Dated)'!$D$2:$D$53,'Share Values'!$X558,'Transactions (Dated)'!$B$2:$B$53,'Share Values'!AL$11,'Transactions (Dated)'!$C$2:$C$53,"Sell")</f>
        <v>0</v>
      </c>
      <c r="AM558" s="40">
        <f ca="1">AM557+SUMIFS('Transactions (Dated)'!$E$2:$E$53,'Transactions (Dated)'!$D$2:$D$53,'Share Values'!$X558,'Transactions (Dated)'!$B$2:$B$53,'Share Values'!AM$11,'Transactions (Dated)'!$C$2:$C$53,"Buy")-SUMIFS('Transactions (Dated)'!$E$2:$E$53,'Transactions (Dated)'!$D$2:$D$53,'Share Values'!$X558,'Transactions (Dated)'!$B$2:$B$53,'Share Values'!AM$11,'Transactions (Dated)'!$C$2:$C$53,"Sell")</f>
        <v>0</v>
      </c>
      <c r="AN558" s="40">
        <f ca="1">AN557+SUMIFS('Transactions (Dated)'!$E$2:$E$53,'Transactions (Dated)'!$D$2:$D$53,'Share Values'!$X558,'Transactions (Dated)'!$B$2:$B$53,'Share Values'!AN$11,'Transactions (Dated)'!$C$2:$C$53,"Buy")-SUMIFS('Transactions (Dated)'!$E$2:$E$53,'Transactions (Dated)'!$D$2:$D$53,'Share Values'!$X558,'Transactions (Dated)'!$B$2:$B$53,'Share Values'!AN$11,'Transactions (Dated)'!$C$2:$C$53,"Sell")</f>
        <v>0</v>
      </c>
      <c r="AQ558" s="3">
        <f t="shared" si="245"/>
        <v>42706</v>
      </c>
      <c r="AR558" s="6">
        <f t="shared" ca="1" si="246"/>
        <v>46527.5</v>
      </c>
      <c r="AS558" s="6">
        <f t="shared" ca="1" si="247"/>
        <v>23625</v>
      </c>
      <c r="AT558" s="6">
        <f t="shared" ca="1" si="248"/>
        <v>536892.09000000008</v>
      </c>
      <c r="AU558" s="6">
        <f t="shared" ca="1" si="249"/>
        <v>66938.960000000006</v>
      </c>
      <c r="AV558" s="6">
        <f t="shared" ca="1" si="250"/>
        <v>28434.28</v>
      </c>
      <c r="AW558" s="6">
        <f t="shared" ca="1" si="251"/>
        <v>0</v>
      </c>
      <c r="AX558" s="6">
        <f t="shared" ca="1" si="252"/>
        <v>46110</v>
      </c>
      <c r="AY558" s="6">
        <f t="shared" ca="1" si="253"/>
        <v>97702.88</v>
      </c>
      <c r="AZ558" s="6">
        <f t="shared" ca="1" si="254"/>
        <v>60831.5</v>
      </c>
      <c r="BA558" s="6">
        <f t="shared" ca="1" si="255"/>
        <v>0</v>
      </c>
      <c r="BB558" s="6">
        <f t="shared" ca="1" si="256"/>
        <v>0</v>
      </c>
      <c r="BC558" s="6">
        <f t="shared" ca="1" si="257"/>
        <v>0</v>
      </c>
      <c r="BD558" s="6">
        <f t="shared" ca="1" si="258"/>
        <v>0</v>
      </c>
      <c r="BE558" s="6">
        <f t="shared" ca="1" si="259"/>
        <v>0</v>
      </c>
      <c r="BF558" s="6">
        <f t="shared" ca="1" si="240"/>
        <v>0</v>
      </c>
      <c r="BG558" s="6">
        <f t="shared" ca="1" si="241"/>
        <v>0</v>
      </c>
      <c r="BH558" s="6"/>
      <c r="BJ558" s="4">
        <f t="shared" ca="1" si="260"/>
        <v>907062.21000000008</v>
      </c>
      <c r="BL558" s="3">
        <f t="shared" si="261"/>
        <v>42706</v>
      </c>
      <c r="BM558" s="6">
        <f>BM557+SUMIFS('Transactions (Dated)'!G:G,'Transactions (Dated)'!D:D,'Share Values'!AQ558)</f>
        <v>14317.649999999987</v>
      </c>
      <c r="BN558" s="6">
        <f ca="1">BN557+SUMIFS('Transactions (Dated)'!$F:$F,'Transactions (Dated)'!$D:$D,$BL558,'Transactions (Dated)'!$B:$B,BN$11,'Transactions (Dated)'!$C:$C,"Dividend (paid to cash)")*Y558</f>
        <v>0</v>
      </c>
      <c r="BO558" s="6">
        <f ca="1">BO557+SUMIFS('Transactions (Dated)'!$F:$F,'Transactions (Dated)'!$D:$D,$BL558,'Transactions (Dated)'!$B:$B,BO$11,'Transactions (Dated)'!$C:$C,"Dividend (paid to cash)")*Z558</f>
        <v>2421.875</v>
      </c>
      <c r="BP558" s="6">
        <f ca="1">BP557+SUMIFS('Transactions (Dated)'!$F:$F,'Transactions (Dated)'!$D:$D,$BL558,'Transactions (Dated)'!$B:$B,BP$11,'Transactions (Dated)'!$C:$C,"Dividend (paid to cash)")*AA558</f>
        <v>48055.257000000005</v>
      </c>
      <c r="BQ558" s="6">
        <f ca="1">BQ557+SUMIFS('Transactions (Dated)'!$F:$F,'Transactions (Dated)'!$D:$D,$BL558,'Transactions (Dated)'!$B:$B,BQ$11,'Transactions (Dated)'!$C:$C,"Dividend (paid to cash)")*AB558</f>
        <v>567.6</v>
      </c>
      <c r="BR558" s="6">
        <f ca="1">BR557+SUMIFS('Transactions (Dated)'!$F:$F,'Transactions (Dated)'!$D:$D,$BL558,'Transactions (Dated)'!$B:$B,BR$11,'Transactions (Dated)'!$C:$C,"Dividend (paid to cash)")*AC558</f>
        <v>0</v>
      </c>
      <c r="BS558" s="6">
        <f ca="1">BS557+SUMIFS('Transactions (Dated)'!$F:$F,'Transactions (Dated)'!$D:$D,$BL558,'Transactions (Dated)'!$B:$B,BS$11,'Transactions (Dated)'!$C:$C,"Dividend (paid to cash)")*AD558</f>
        <v>0</v>
      </c>
      <c r="BT558" s="6">
        <f ca="1">BT557+SUMIFS('Transactions (Dated)'!$F:$F,'Transactions (Dated)'!$D:$D,$BL558,'Transactions (Dated)'!$B:$B,BT$11,'Transactions (Dated)'!$C:$C,"Dividend (paid to cash)")*AE558</f>
        <v>3190</v>
      </c>
      <c r="BU558" s="6">
        <f ca="1">BU557+SUMIFS('Transactions (Dated)'!$F:$F,'Transactions (Dated)'!$D:$D,$BL558,'Transactions (Dated)'!$B:$B,BU$11,'Transactions (Dated)'!$C:$C,"Dividend (paid to cash)")*AF558</f>
        <v>0</v>
      </c>
      <c r="BV558" s="6">
        <f ca="1">BV557+SUMIFS('Transactions (Dated)'!$F:$F,'Transactions (Dated)'!$D:$D,$BL558,'Transactions (Dated)'!$B:$B,BV$11,'Transactions (Dated)'!$C:$C,"Dividend (paid to cash)")*AG558</f>
        <v>0</v>
      </c>
      <c r="BW558" s="6">
        <f ca="1">BW557+SUMIFS('Transactions (Dated)'!$F:$F,'Transactions (Dated)'!$D:$D,$BL558,'Transactions (Dated)'!$B:$B,BW$11,'Transactions (Dated)'!$C:$C,"Dividend (paid to cash)")*AH558</f>
        <v>0</v>
      </c>
      <c r="BX558" s="6">
        <f ca="1">BX557+SUMIFS('Transactions (Dated)'!$F:$F,'Transactions (Dated)'!$D:$D,$BL558,'Transactions (Dated)'!$B:$B,BX$11,'Transactions (Dated)'!$C:$C,"Dividend (paid to cash)")*AI558</f>
        <v>0</v>
      </c>
      <c r="BY558" s="6">
        <f ca="1">BY557+SUMIFS('Transactions (Dated)'!$F:$F,'Transactions (Dated)'!$D:$D,$BL558,'Transactions (Dated)'!$B:$B,BY$11,'Transactions (Dated)'!$C:$C,"Dividend (paid to cash)")*AJ558</f>
        <v>0</v>
      </c>
      <c r="BZ558" s="6">
        <f ca="1">BZ557+SUMIFS('Transactions (Dated)'!$F:$F,'Transactions (Dated)'!$D:$D,$BL558,'Transactions (Dated)'!$B:$B,BZ$11,'Transactions (Dated)'!$C:$C,"Dividend (paid to cash)")*AK558</f>
        <v>0</v>
      </c>
      <c r="CA558" s="6">
        <f ca="1">CA557+SUMIFS('Transactions (Dated)'!$F:$F,'Transactions (Dated)'!$D:$D,$BL558,'Transactions (Dated)'!$B:$B,CA$11,'Transactions (Dated)'!$C:$C,"Dividend (paid to cash)")*AL558</f>
        <v>0</v>
      </c>
      <c r="CB558" s="6">
        <v>0</v>
      </c>
      <c r="CC558" s="6">
        <v>0</v>
      </c>
      <c r="CF558" s="6">
        <f t="shared" ca="1" si="262"/>
        <v>68552.381999999983</v>
      </c>
      <c r="CH558" s="3">
        <f t="shared" si="263"/>
        <v>42706</v>
      </c>
      <c r="CI558" s="4">
        <f t="shared" ca="1" si="264"/>
        <v>907062.21000000008</v>
      </c>
      <c r="CJ558" s="4">
        <f t="shared" ca="1" si="265"/>
        <v>68552.381999999983</v>
      </c>
      <c r="CL558" s="4">
        <f t="shared" ca="1" si="266"/>
        <v>975614.59200000006</v>
      </c>
    </row>
    <row r="559" spans="2:90" x14ac:dyDescent="0.15">
      <c r="B559" s="3">
        <f t="shared" si="239"/>
        <v>42709</v>
      </c>
      <c r="C559" s="2">
        <v>15095.2</v>
      </c>
      <c r="E559" s="70">
        <v>42709</v>
      </c>
      <c r="F559" s="69">
        <v>10.1</v>
      </c>
      <c r="G559" s="69">
        <v>2.38</v>
      </c>
      <c r="H559" s="69">
        <v>20.43</v>
      </c>
      <c r="I559" s="69">
        <v>35.409999999999997</v>
      </c>
      <c r="J559" s="69">
        <v>12.39</v>
      </c>
      <c r="K559" s="69">
        <v>13.86</v>
      </c>
      <c r="L559" s="69">
        <v>15.76</v>
      </c>
      <c r="M559" s="69">
        <v>6.79</v>
      </c>
      <c r="N559" s="69">
        <v>8.75</v>
      </c>
      <c r="O559" s="69">
        <v>11.15</v>
      </c>
      <c r="P559" s="69">
        <v>23</v>
      </c>
      <c r="Q559" s="69">
        <v>1.24</v>
      </c>
      <c r="R559" s="69">
        <v>9.6300000000000008</v>
      </c>
      <c r="S559" s="69">
        <v>40</v>
      </c>
      <c r="T559" s="69"/>
      <c r="U559">
        <v>40</v>
      </c>
      <c r="X559" s="3">
        <f t="shared" si="244"/>
        <v>42709</v>
      </c>
      <c r="Y559" s="40">
        <f ca="1">Y558+SUMIFS('Transactions (Dated)'!$E$2:$E$53,'Transactions (Dated)'!$D$2:$D$53,'Share Values'!$X559,'Transactions (Dated)'!$B$2:$B$53,'Share Values'!Y$11,'Transactions (Dated)'!$C$2:$C$53,"Buy")-SUMIFS('Transactions (Dated)'!$E$2:$E$53,'Transactions (Dated)'!$D$2:$D$53,'Share Values'!$X559,'Transactions (Dated)'!$B$2:$B$53,'Share Values'!Y$11,'Transactions (Dated)'!$C$2:$C$53,"Sell")</f>
        <v>4625</v>
      </c>
      <c r="Z559" s="40">
        <f ca="1">Z558+SUMIFS('Transactions (Dated)'!$E$2:$E$53,'Transactions (Dated)'!$D$2:$D$53,'Share Values'!$X559,'Transactions (Dated)'!$B$2:$B$53,'Share Values'!Z$11,'Transactions (Dated)'!$C$2:$C$53,"Buy")-SUMIFS('Transactions (Dated)'!$E$2:$E$53,'Transactions (Dated)'!$D$2:$D$53,'Share Values'!$X559,'Transactions (Dated)'!$B$2:$B$53,'Share Values'!Z$11,'Transactions (Dated)'!$C$2:$C$53,"Sell")</f>
        <v>9375</v>
      </c>
      <c r="AA559" s="40">
        <f ca="1">AA558+SUMIFS('Transactions (Dated)'!$E$2:$E$53,'Transactions (Dated)'!$D$2:$D$53,'Share Values'!$X559,'Transactions (Dated)'!$B$2:$B$53,'Share Values'!AA$11,'Transactions (Dated)'!$C$2:$C$53,"Buy")-SUMIFS('Transactions (Dated)'!$E$2:$E$53,'Transactions (Dated)'!$D$2:$D$53,'Share Values'!$X559,'Transactions (Dated)'!$B$2:$B$53,'Share Values'!AA$11,'Transactions (Dated)'!$C$2:$C$53,"Sell")</f>
        <v>26357</v>
      </c>
      <c r="AB559" s="40">
        <f ca="1">AB558+SUMIFS('Transactions (Dated)'!$E$2:$E$53,'Transactions (Dated)'!$D$2:$D$53,'Share Values'!$X559,'Transactions (Dated)'!$B$2:$B$53,'Share Values'!AB$11,'Transactions (Dated)'!$C$2:$C$53,"Buy")-SUMIFS('Transactions (Dated)'!$E$2:$E$53,'Transactions (Dated)'!$D$2:$D$53,'Share Values'!$X559,'Transactions (Dated)'!$B$2:$B$53,'Share Values'!AB$11,'Transactions (Dated)'!$C$2:$C$53,"Sell")</f>
        <v>1892</v>
      </c>
      <c r="AC559" s="40">
        <f ca="1">AC558+SUMIFS('Transactions (Dated)'!$E$2:$E$53,'Transactions (Dated)'!$D$2:$D$53,'Share Values'!$X559,'Transactions (Dated)'!$B$2:$B$53,'Share Values'!AC$11,'Transactions (Dated)'!$C$2:$C$53,"Buy")-SUMIFS('Transactions (Dated)'!$E$2:$E$53,'Transactions (Dated)'!$D$2:$D$53,'Share Values'!$X559,'Transactions (Dated)'!$B$2:$B$53,'Share Values'!AC$11,'Transactions (Dated)'!$C$2:$C$53,"Sell")</f>
        <v>2348</v>
      </c>
      <c r="AD559" s="40">
        <f ca="1">AD558+SUMIFS('Transactions (Dated)'!$E$2:$E$53,'Transactions (Dated)'!$D$2:$D$53,'Share Values'!$X559,'Transactions (Dated)'!$B$2:$B$53,'Share Values'!AD$11,'Transactions (Dated)'!$C$2:$C$53,"Buy")-SUMIFS('Transactions (Dated)'!$E$2:$E$53,'Transactions (Dated)'!$D$2:$D$53,'Share Values'!$X559,'Transactions (Dated)'!$B$2:$B$53,'Share Values'!AD$11,'Transactions (Dated)'!$C$2:$C$53,"Sell")</f>
        <v>0</v>
      </c>
      <c r="AE559" s="40">
        <f ca="1">AE558+SUMIFS('Transactions (Dated)'!$E$2:$E$53,'Transactions (Dated)'!$D$2:$D$53,'Share Values'!$X559,'Transactions (Dated)'!$B$2:$B$53,'Share Values'!AE$11,'Transactions (Dated)'!$C$2:$C$53,"Buy")-SUMIFS('Transactions (Dated)'!$E$2:$E$53,'Transactions (Dated)'!$D$2:$D$53,'Share Values'!$X559,'Transactions (Dated)'!$B$2:$B$53,'Share Values'!AE$11,'Transactions (Dated)'!$C$2:$C$53,"Sell")</f>
        <v>2900</v>
      </c>
      <c r="AF559" s="40">
        <f ca="1">AF558+SUMIFS('Transactions (Dated)'!$E$2:$E$53,'Transactions (Dated)'!$D$2:$D$53,'Share Values'!$X559,'Transactions (Dated)'!$B$2:$B$53,'Share Values'!AF$11,'Transactions (Dated)'!$C$2:$C$53,"Buy")-SUMIFS('Transactions (Dated)'!$E$2:$E$53,'Transactions (Dated)'!$D$2:$D$53,'Share Values'!$X559,'Transactions (Dated)'!$B$2:$B$53,'Share Values'!AF$11,'Transactions (Dated)'!$C$2:$C$53,"Sell")</f>
        <v>14201</v>
      </c>
      <c r="AG559" s="40">
        <f ca="1">AG558+SUMIFS('Transactions (Dated)'!$E$2:$E$53,'Transactions (Dated)'!$D$2:$D$53,'Share Values'!$X559,'Transactions (Dated)'!$B$2:$B$53,'Share Values'!AG$11,'Transactions (Dated)'!$C$2:$C$53,"Buy")-SUMIFS('Transactions (Dated)'!$E$2:$E$53,'Transactions (Dated)'!$D$2:$D$53,'Share Values'!$X559,'Transactions (Dated)'!$B$2:$B$53,'Share Values'!AG$11,'Transactions (Dated)'!$C$2:$C$53,"Sell")</f>
        <v>6835</v>
      </c>
      <c r="AH559" s="40">
        <f ca="1">AH558+SUMIFS('Transactions (Dated)'!$E$2:$E$53,'Transactions (Dated)'!$D$2:$D$53,'Share Values'!$X559,'Transactions (Dated)'!$B$2:$B$53,'Share Values'!AH$11,'Transactions (Dated)'!$C$2:$C$53,"Buy")-SUMIFS('Transactions (Dated)'!$E$2:$E$53,'Transactions (Dated)'!$D$2:$D$53,'Share Values'!$X559,'Transactions (Dated)'!$B$2:$B$53,'Share Values'!AH$11,'Transactions (Dated)'!$C$2:$C$53,"Sell")</f>
        <v>0</v>
      </c>
      <c r="AI559" s="40">
        <f ca="1">AI558+SUMIFS('Transactions (Dated)'!$E$2:$E$53,'Transactions (Dated)'!$D$2:$D$53,'Share Values'!$X559,'Transactions (Dated)'!$B$2:$B$53,'Share Values'!AI$11,'Transactions (Dated)'!$C$2:$C$53,"Buy")-SUMIFS('Transactions (Dated)'!$E$2:$E$53,'Transactions (Dated)'!$D$2:$D$53,'Share Values'!$X559,'Transactions (Dated)'!$B$2:$B$53,'Share Values'!AI$11,'Transactions (Dated)'!$C$2:$C$53,"Sell")</f>
        <v>0</v>
      </c>
      <c r="AJ559" s="40">
        <f ca="1">AJ558+SUMIFS('Transactions (Dated)'!$E$2:$E$53,'Transactions (Dated)'!$D$2:$D$53,'Share Values'!$X559,'Transactions (Dated)'!$B$2:$B$53,'Share Values'!AJ$11,'Transactions (Dated)'!$C$2:$C$53,"Buy")-SUMIFS('Transactions (Dated)'!$E$2:$E$53,'Transactions (Dated)'!$D$2:$D$53,'Share Values'!$X559,'Transactions (Dated)'!$B$2:$B$53,'Share Values'!AJ$11,'Transactions (Dated)'!$C$2:$C$53,"Sell")</f>
        <v>0</v>
      </c>
      <c r="AK559" s="40">
        <f ca="1">AK558+SUMIFS('Transactions (Dated)'!$E$2:$E$53,'Transactions (Dated)'!$D$2:$D$53,'Share Values'!$X559,'Transactions (Dated)'!$B$2:$B$53,'Share Values'!AK$11,'Transactions (Dated)'!$C$2:$C$53,"Buy")-SUMIFS('Transactions (Dated)'!$E$2:$E$53,'Transactions (Dated)'!$D$2:$D$53,'Share Values'!$X559,'Transactions (Dated)'!$B$2:$B$53,'Share Values'!AK$11,'Transactions (Dated)'!$C$2:$C$53,"Sell")</f>
        <v>0</v>
      </c>
      <c r="AL559" s="40">
        <f ca="1">AL558+SUMIFS('Transactions (Dated)'!$E$2:$E$53,'Transactions (Dated)'!$D$2:$D$53,'Share Values'!$X559,'Transactions (Dated)'!$B$2:$B$53,'Share Values'!AL$11,'Transactions (Dated)'!$C$2:$C$53,"Buy")-SUMIFS('Transactions (Dated)'!$E$2:$E$53,'Transactions (Dated)'!$D$2:$D$53,'Share Values'!$X559,'Transactions (Dated)'!$B$2:$B$53,'Share Values'!AL$11,'Transactions (Dated)'!$C$2:$C$53,"Sell")</f>
        <v>0</v>
      </c>
      <c r="AM559" s="40">
        <f ca="1">AM558+SUMIFS('Transactions (Dated)'!$E$2:$E$53,'Transactions (Dated)'!$D$2:$D$53,'Share Values'!$X559,'Transactions (Dated)'!$B$2:$B$53,'Share Values'!AM$11,'Transactions (Dated)'!$C$2:$C$53,"Buy")-SUMIFS('Transactions (Dated)'!$E$2:$E$53,'Transactions (Dated)'!$D$2:$D$53,'Share Values'!$X559,'Transactions (Dated)'!$B$2:$B$53,'Share Values'!AM$11,'Transactions (Dated)'!$C$2:$C$53,"Sell")</f>
        <v>0</v>
      </c>
      <c r="AN559" s="40">
        <f ca="1">AN558+SUMIFS('Transactions (Dated)'!$E$2:$E$53,'Transactions (Dated)'!$D$2:$D$53,'Share Values'!$X559,'Transactions (Dated)'!$B$2:$B$53,'Share Values'!AN$11,'Transactions (Dated)'!$C$2:$C$53,"Buy")-SUMIFS('Transactions (Dated)'!$E$2:$E$53,'Transactions (Dated)'!$D$2:$D$53,'Share Values'!$X559,'Transactions (Dated)'!$B$2:$B$53,'Share Values'!AN$11,'Transactions (Dated)'!$C$2:$C$53,"Sell")</f>
        <v>0</v>
      </c>
      <c r="AQ559" s="3">
        <f t="shared" si="245"/>
        <v>42709</v>
      </c>
      <c r="AR559" s="6">
        <f t="shared" ca="1" si="246"/>
        <v>46712.5</v>
      </c>
      <c r="AS559" s="6">
        <f t="shared" ca="1" si="247"/>
        <v>22312.5</v>
      </c>
      <c r="AT559" s="6">
        <f t="shared" ca="1" si="248"/>
        <v>538473.51</v>
      </c>
      <c r="AU559" s="6">
        <f t="shared" ca="1" si="249"/>
        <v>66995.719999999987</v>
      </c>
      <c r="AV559" s="6">
        <f t="shared" ca="1" si="250"/>
        <v>29091.72</v>
      </c>
      <c r="AW559" s="6">
        <f t="shared" ca="1" si="251"/>
        <v>0</v>
      </c>
      <c r="AX559" s="6">
        <f t="shared" ca="1" si="252"/>
        <v>45704</v>
      </c>
      <c r="AY559" s="6">
        <f t="shared" ca="1" si="253"/>
        <v>96424.79</v>
      </c>
      <c r="AZ559" s="6">
        <f t="shared" ca="1" si="254"/>
        <v>59806.25</v>
      </c>
      <c r="BA559" s="6">
        <f t="shared" ca="1" si="255"/>
        <v>0</v>
      </c>
      <c r="BB559" s="6">
        <f t="shared" ca="1" si="256"/>
        <v>0</v>
      </c>
      <c r="BC559" s="6">
        <f t="shared" ca="1" si="257"/>
        <v>0</v>
      </c>
      <c r="BD559" s="6">
        <f t="shared" ca="1" si="258"/>
        <v>0</v>
      </c>
      <c r="BE559" s="6">
        <f t="shared" ca="1" si="259"/>
        <v>0</v>
      </c>
      <c r="BF559" s="6">
        <f t="shared" ca="1" si="240"/>
        <v>0</v>
      </c>
      <c r="BG559" s="6">
        <f t="shared" ca="1" si="241"/>
        <v>0</v>
      </c>
      <c r="BH559" s="6"/>
      <c r="BJ559" s="4">
        <f t="shared" ca="1" si="260"/>
        <v>905520.99</v>
      </c>
      <c r="BL559" s="3">
        <f t="shared" si="261"/>
        <v>42709</v>
      </c>
      <c r="BM559" s="6">
        <f>BM558+SUMIFS('Transactions (Dated)'!G:G,'Transactions (Dated)'!D:D,'Share Values'!AQ559)</f>
        <v>14317.649999999987</v>
      </c>
      <c r="BN559" s="6">
        <f ca="1">BN558+SUMIFS('Transactions (Dated)'!$F:$F,'Transactions (Dated)'!$D:$D,$BL559,'Transactions (Dated)'!$B:$B,BN$11,'Transactions (Dated)'!$C:$C,"Dividend (paid to cash)")*Y559</f>
        <v>0</v>
      </c>
      <c r="BO559" s="6">
        <f ca="1">BO558+SUMIFS('Transactions (Dated)'!$F:$F,'Transactions (Dated)'!$D:$D,$BL559,'Transactions (Dated)'!$B:$B,BO$11,'Transactions (Dated)'!$C:$C,"Dividend (paid to cash)")*Z559</f>
        <v>2421.875</v>
      </c>
      <c r="BP559" s="6">
        <f ca="1">BP558+SUMIFS('Transactions (Dated)'!$F:$F,'Transactions (Dated)'!$D:$D,$BL559,'Transactions (Dated)'!$B:$B,BP$11,'Transactions (Dated)'!$C:$C,"Dividend (paid to cash)")*AA559</f>
        <v>48055.257000000005</v>
      </c>
      <c r="BQ559" s="6">
        <f ca="1">BQ558+SUMIFS('Transactions (Dated)'!$F:$F,'Transactions (Dated)'!$D:$D,$BL559,'Transactions (Dated)'!$B:$B,BQ$11,'Transactions (Dated)'!$C:$C,"Dividend (paid to cash)")*AB559</f>
        <v>567.6</v>
      </c>
      <c r="BR559" s="6">
        <f ca="1">BR558+SUMIFS('Transactions (Dated)'!$F:$F,'Transactions (Dated)'!$D:$D,$BL559,'Transactions (Dated)'!$B:$B,BR$11,'Transactions (Dated)'!$C:$C,"Dividend (paid to cash)")*AC559</f>
        <v>0</v>
      </c>
      <c r="BS559" s="6">
        <f ca="1">BS558+SUMIFS('Transactions (Dated)'!$F:$F,'Transactions (Dated)'!$D:$D,$BL559,'Transactions (Dated)'!$B:$B,BS$11,'Transactions (Dated)'!$C:$C,"Dividend (paid to cash)")*AD559</f>
        <v>0</v>
      </c>
      <c r="BT559" s="6">
        <f ca="1">BT558+SUMIFS('Transactions (Dated)'!$F:$F,'Transactions (Dated)'!$D:$D,$BL559,'Transactions (Dated)'!$B:$B,BT$11,'Transactions (Dated)'!$C:$C,"Dividend (paid to cash)")*AE559</f>
        <v>3190</v>
      </c>
      <c r="BU559" s="6">
        <f ca="1">BU558+SUMIFS('Transactions (Dated)'!$F:$F,'Transactions (Dated)'!$D:$D,$BL559,'Transactions (Dated)'!$B:$B,BU$11,'Transactions (Dated)'!$C:$C,"Dividend (paid to cash)")*AF559</f>
        <v>0</v>
      </c>
      <c r="BV559" s="6">
        <f ca="1">BV558+SUMIFS('Transactions (Dated)'!$F:$F,'Transactions (Dated)'!$D:$D,$BL559,'Transactions (Dated)'!$B:$B,BV$11,'Transactions (Dated)'!$C:$C,"Dividend (paid to cash)")*AG559</f>
        <v>0</v>
      </c>
      <c r="BW559" s="6">
        <f ca="1">BW558+SUMIFS('Transactions (Dated)'!$F:$F,'Transactions (Dated)'!$D:$D,$BL559,'Transactions (Dated)'!$B:$B,BW$11,'Transactions (Dated)'!$C:$C,"Dividend (paid to cash)")*AH559</f>
        <v>0</v>
      </c>
      <c r="BX559" s="6">
        <f ca="1">BX558+SUMIFS('Transactions (Dated)'!$F:$F,'Transactions (Dated)'!$D:$D,$BL559,'Transactions (Dated)'!$B:$B,BX$11,'Transactions (Dated)'!$C:$C,"Dividend (paid to cash)")*AI559</f>
        <v>0</v>
      </c>
      <c r="BY559" s="6">
        <f ca="1">BY558+SUMIFS('Transactions (Dated)'!$F:$F,'Transactions (Dated)'!$D:$D,$BL559,'Transactions (Dated)'!$B:$B,BY$11,'Transactions (Dated)'!$C:$C,"Dividend (paid to cash)")*AJ559</f>
        <v>0</v>
      </c>
      <c r="BZ559" s="6">
        <f ca="1">BZ558+SUMIFS('Transactions (Dated)'!$F:$F,'Transactions (Dated)'!$D:$D,$BL559,'Transactions (Dated)'!$B:$B,BZ$11,'Transactions (Dated)'!$C:$C,"Dividend (paid to cash)")*AK559</f>
        <v>0</v>
      </c>
      <c r="CA559" s="6">
        <f ca="1">CA558+SUMIFS('Transactions (Dated)'!$F:$F,'Transactions (Dated)'!$D:$D,$BL559,'Transactions (Dated)'!$B:$B,CA$11,'Transactions (Dated)'!$C:$C,"Dividend (paid to cash)")*AL559</f>
        <v>0</v>
      </c>
      <c r="CB559" s="6">
        <v>0</v>
      </c>
      <c r="CC559" s="6">
        <v>0</v>
      </c>
      <c r="CF559" s="6">
        <f t="shared" ca="1" si="262"/>
        <v>68552.381999999983</v>
      </c>
      <c r="CH559" s="3">
        <f t="shared" si="263"/>
        <v>42709</v>
      </c>
      <c r="CI559" s="4">
        <f t="shared" ca="1" si="264"/>
        <v>905520.99</v>
      </c>
      <c r="CJ559" s="4">
        <f t="shared" ca="1" si="265"/>
        <v>68552.381999999983</v>
      </c>
      <c r="CL559" s="4">
        <f t="shared" ca="1" si="266"/>
        <v>974073.37199999997</v>
      </c>
    </row>
    <row r="560" spans="2:90" x14ac:dyDescent="0.15">
      <c r="B560" s="3">
        <f t="shared" si="239"/>
        <v>42710</v>
      </c>
      <c r="C560" s="2">
        <v>15125.8</v>
      </c>
      <c r="E560" s="70">
        <v>42710</v>
      </c>
      <c r="F560" s="69">
        <v>10.07</v>
      </c>
      <c r="G560" s="69">
        <v>2.2799999999999998</v>
      </c>
      <c r="H560" s="69">
        <v>20.46</v>
      </c>
      <c r="I560" s="69">
        <v>36.49</v>
      </c>
      <c r="J560" s="69">
        <v>12.39</v>
      </c>
      <c r="K560" s="69">
        <v>13.8</v>
      </c>
      <c r="L560" s="69">
        <v>15.99</v>
      </c>
      <c r="M560" s="69">
        <v>6.71</v>
      </c>
      <c r="N560" s="69">
        <v>8.52</v>
      </c>
      <c r="O560" s="69">
        <v>11.21</v>
      </c>
      <c r="P560" s="69">
        <v>23.22</v>
      </c>
      <c r="Q560" s="69">
        <v>1.23</v>
      </c>
      <c r="R560" s="69">
        <v>9.2799999999999994</v>
      </c>
      <c r="S560" s="69">
        <v>39.97</v>
      </c>
      <c r="T560" s="69"/>
      <c r="U560">
        <v>39.97</v>
      </c>
      <c r="X560" s="3">
        <f t="shared" si="244"/>
        <v>42710</v>
      </c>
      <c r="Y560" s="40">
        <f ca="1">Y559+SUMIFS('Transactions (Dated)'!$E$2:$E$53,'Transactions (Dated)'!$D$2:$D$53,'Share Values'!$X560,'Transactions (Dated)'!$B$2:$B$53,'Share Values'!Y$11,'Transactions (Dated)'!$C$2:$C$53,"Buy")-SUMIFS('Transactions (Dated)'!$E$2:$E$53,'Transactions (Dated)'!$D$2:$D$53,'Share Values'!$X560,'Transactions (Dated)'!$B$2:$B$53,'Share Values'!Y$11,'Transactions (Dated)'!$C$2:$C$53,"Sell")</f>
        <v>4625</v>
      </c>
      <c r="Z560" s="40">
        <f ca="1">Z559+SUMIFS('Transactions (Dated)'!$E$2:$E$53,'Transactions (Dated)'!$D$2:$D$53,'Share Values'!$X560,'Transactions (Dated)'!$B$2:$B$53,'Share Values'!Z$11,'Transactions (Dated)'!$C$2:$C$53,"Buy")-SUMIFS('Transactions (Dated)'!$E$2:$E$53,'Transactions (Dated)'!$D$2:$D$53,'Share Values'!$X560,'Transactions (Dated)'!$B$2:$B$53,'Share Values'!Z$11,'Transactions (Dated)'!$C$2:$C$53,"Sell")</f>
        <v>9375</v>
      </c>
      <c r="AA560" s="40">
        <f ca="1">AA559+SUMIFS('Transactions (Dated)'!$E$2:$E$53,'Transactions (Dated)'!$D$2:$D$53,'Share Values'!$X560,'Transactions (Dated)'!$B$2:$B$53,'Share Values'!AA$11,'Transactions (Dated)'!$C$2:$C$53,"Buy")-SUMIFS('Transactions (Dated)'!$E$2:$E$53,'Transactions (Dated)'!$D$2:$D$53,'Share Values'!$X560,'Transactions (Dated)'!$B$2:$B$53,'Share Values'!AA$11,'Transactions (Dated)'!$C$2:$C$53,"Sell")</f>
        <v>26357</v>
      </c>
      <c r="AB560" s="40">
        <f ca="1">AB559+SUMIFS('Transactions (Dated)'!$E$2:$E$53,'Transactions (Dated)'!$D$2:$D$53,'Share Values'!$X560,'Transactions (Dated)'!$B$2:$B$53,'Share Values'!AB$11,'Transactions (Dated)'!$C$2:$C$53,"Buy")-SUMIFS('Transactions (Dated)'!$E$2:$E$53,'Transactions (Dated)'!$D$2:$D$53,'Share Values'!$X560,'Transactions (Dated)'!$B$2:$B$53,'Share Values'!AB$11,'Transactions (Dated)'!$C$2:$C$53,"Sell")</f>
        <v>1892</v>
      </c>
      <c r="AC560" s="40">
        <f ca="1">AC559+SUMIFS('Transactions (Dated)'!$E$2:$E$53,'Transactions (Dated)'!$D$2:$D$53,'Share Values'!$X560,'Transactions (Dated)'!$B$2:$B$53,'Share Values'!AC$11,'Transactions (Dated)'!$C$2:$C$53,"Buy")-SUMIFS('Transactions (Dated)'!$E$2:$E$53,'Transactions (Dated)'!$D$2:$D$53,'Share Values'!$X560,'Transactions (Dated)'!$B$2:$B$53,'Share Values'!AC$11,'Transactions (Dated)'!$C$2:$C$53,"Sell")</f>
        <v>2348</v>
      </c>
      <c r="AD560" s="40">
        <f ca="1">AD559+SUMIFS('Transactions (Dated)'!$E$2:$E$53,'Transactions (Dated)'!$D$2:$D$53,'Share Values'!$X560,'Transactions (Dated)'!$B$2:$B$53,'Share Values'!AD$11,'Transactions (Dated)'!$C$2:$C$53,"Buy")-SUMIFS('Transactions (Dated)'!$E$2:$E$53,'Transactions (Dated)'!$D$2:$D$53,'Share Values'!$X560,'Transactions (Dated)'!$B$2:$B$53,'Share Values'!AD$11,'Transactions (Dated)'!$C$2:$C$53,"Sell")</f>
        <v>0</v>
      </c>
      <c r="AE560" s="40">
        <f ca="1">AE559+SUMIFS('Transactions (Dated)'!$E$2:$E$53,'Transactions (Dated)'!$D$2:$D$53,'Share Values'!$X560,'Transactions (Dated)'!$B$2:$B$53,'Share Values'!AE$11,'Transactions (Dated)'!$C$2:$C$53,"Buy")-SUMIFS('Transactions (Dated)'!$E$2:$E$53,'Transactions (Dated)'!$D$2:$D$53,'Share Values'!$X560,'Transactions (Dated)'!$B$2:$B$53,'Share Values'!AE$11,'Transactions (Dated)'!$C$2:$C$53,"Sell")</f>
        <v>2900</v>
      </c>
      <c r="AF560" s="40">
        <f ca="1">AF559+SUMIFS('Transactions (Dated)'!$E$2:$E$53,'Transactions (Dated)'!$D$2:$D$53,'Share Values'!$X560,'Transactions (Dated)'!$B$2:$B$53,'Share Values'!AF$11,'Transactions (Dated)'!$C$2:$C$53,"Buy")-SUMIFS('Transactions (Dated)'!$E$2:$E$53,'Transactions (Dated)'!$D$2:$D$53,'Share Values'!$X560,'Transactions (Dated)'!$B$2:$B$53,'Share Values'!AF$11,'Transactions (Dated)'!$C$2:$C$53,"Sell")</f>
        <v>14201</v>
      </c>
      <c r="AG560" s="40">
        <f ca="1">AG559+SUMIFS('Transactions (Dated)'!$E$2:$E$53,'Transactions (Dated)'!$D$2:$D$53,'Share Values'!$X560,'Transactions (Dated)'!$B$2:$B$53,'Share Values'!AG$11,'Transactions (Dated)'!$C$2:$C$53,"Buy")-SUMIFS('Transactions (Dated)'!$E$2:$E$53,'Transactions (Dated)'!$D$2:$D$53,'Share Values'!$X560,'Transactions (Dated)'!$B$2:$B$53,'Share Values'!AG$11,'Transactions (Dated)'!$C$2:$C$53,"Sell")</f>
        <v>6835</v>
      </c>
      <c r="AH560" s="40">
        <f ca="1">AH559+SUMIFS('Transactions (Dated)'!$E$2:$E$53,'Transactions (Dated)'!$D$2:$D$53,'Share Values'!$X560,'Transactions (Dated)'!$B$2:$B$53,'Share Values'!AH$11,'Transactions (Dated)'!$C$2:$C$53,"Buy")-SUMIFS('Transactions (Dated)'!$E$2:$E$53,'Transactions (Dated)'!$D$2:$D$53,'Share Values'!$X560,'Transactions (Dated)'!$B$2:$B$53,'Share Values'!AH$11,'Transactions (Dated)'!$C$2:$C$53,"Sell")</f>
        <v>0</v>
      </c>
      <c r="AI560" s="40">
        <f ca="1">AI559+SUMIFS('Transactions (Dated)'!$E$2:$E$53,'Transactions (Dated)'!$D$2:$D$53,'Share Values'!$X560,'Transactions (Dated)'!$B$2:$B$53,'Share Values'!AI$11,'Transactions (Dated)'!$C$2:$C$53,"Buy")-SUMIFS('Transactions (Dated)'!$E$2:$E$53,'Transactions (Dated)'!$D$2:$D$53,'Share Values'!$X560,'Transactions (Dated)'!$B$2:$B$53,'Share Values'!AI$11,'Transactions (Dated)'!$C$2:$C$53,"Sell")</f>
        <v>0</v>
      </c>
      <c r="AJ560" s="40">
        <f ca="1">AJ559+SUMIFS('Transactions (Dated)'!$E$2:$E$53,'Transactions (Dated)'!$D$2:$D$53,'Share Values'!$X560,'Transactions (Dated)'!$B$2:$B$53,'Share Values'!AJ$11,'Transactions (Dated)'!$C$2:$C$53,"Buy")-SUMIFS('Transactions (Dated)'!$E$2:$E$53,'Transactions (Dated)'!$D$2:$D$53,'Share Values'!$X560,'Transactions (Dated)'!$B$2:$B$53,'Share Values'!AJ$11,'Transactions (Dated)'!$C$2:$C$53,"Sell")</f>
        <v>0</v>
      </c>
      <c r="AK560" s="40">
        <f ca="1">AK559+SUMIFS('Transactions (Dated)'!$E$2:$E$53,'Transactions (Dated)'!$D$2:$D$53,'Share Values'!$X560,'Transactions (Dated)'!$B$2:$B$53,'Share Values'!AK$11,'Transactions (Dated)'!$C$2:$C$53,"Buy")-SUMIFS('Transactions (Dated)'!$E$2:$E$53,'Transactions (Dated)'!$D$2:$D$53,'Share Values'!$X560,'Transactions (Dated)'!$B$2:$B$53,'Share Values'!AK$11,'Transactions (Dated)'!$C$2:$C$53,"Sell")</f>
        <v>0</v>
      </c>
      <c r="AL560" s="40">
        <f ca="1">AL559+SUMIFS('Transactions (Dated)'!$E$2:$E$53,'Transactions (Dated)'!$D$2:$D$53,'Share Values'!$X560,'Transactions (Dated)'!$B$2:$B$53,'Share Values'!AL$11,'Transactions (Dated)'!$C$2:$C$53,"Buy")-SUMIFS('Transactions (Dated)'!$E$2:$E$53,'Transactions (Dated)'!$D$2:$D$53,'Share Values'!$X560,'Transactions (Dated)'!$B$2:$B$53,'Share Values'!AL$11,'Transactions (Dated)'!$C$2:$C$53,"Sell")</f>
        <v>0</v>
      </c>
      <c r="AM560" s="40">
        <f ca="1">AM559+SUMIFS('Transactions (Dated)'!$E$2:$E$53,'Transactions (Dated)'!$D$2:$D$53,'Share Values'!$X560,'Transactions (Dated)'!$B$2:$B$53,'Share Values'!AM$11,'Transactions (Dated)'!$C$2:$C$53,"Buy")-SUMIFS('Transactions (Dated)'!$E$2:$E$53,'Transactions (Dated)'!$D$2:$D$53,'Share Values'!$X560,'Transactions (Dated)'!$B$2:$B$53,'Share Values'!AM$11,'Transactions (Dated)'!$C$2:$C$53,"Sell")</f>
        <v>0</v>
      </c>
      <c r="AN560" s="40">
        <f ca="1">AN559+SUMIFS('Transactions (Dated)'!$E$2:$E$53,'Transactions (Dated)'!$D$2:$D$53,'Share Values'!$X560,'Transactions (Dated)'!$B$2:$B$53,'Share Values'!AN$11,'Transactions (Dated)'!$C$2:$C$53,"Buy")-SUMIFS('Transactions (Dated)'!$E$2:$E$53,'Transactions (Dated)'!$D$2:$D$53,'Share Values'!$X560,'Transactions (Dated)'!$B$2:$B$53,'Share Values'!AN$11,'Transactions (Dated)'!$C$2:$C$53,"Sell")</f>
        <v>0</v>
      </c>
      <c r="AQ560" s="3">
        <f t="shared" si="245"/>
        <v>42710</v>
      </c>
      <c r="AR560" s="6">
        <f t="shared" ca="1" si="246"/>
        <v>46573.75</v>
      </c>
      <c r="AS560" s="6">
        <f t="shared" ca="1" si="247"/>
        <v>21374.999999999996</v>
      </c>
      <c r="AT560" s="6">
        <f t="shared" ca="1" si="248"/>
        <v>539264.22</v>
      </c>
      <c r="AU560" s="6">
        <f t="shared" ca="1" si="249"/>
        <v>69039.08</v>
      </c>
      <c r="AV560" s="6">
        <f t="shared" ca="1" si="250"/>
        <v>29091.72</v>
      </c>
      <c r="AW560" s="6">
        <f t="shared" ca="1" si="251"/>
        <v>0</v>
      </c>
      <c r="AX560" s="6">
        <f t="shared" ca="1" si="252"/>
        <v>46371</v>
      </c>
      <c r="AY560" s="6">
        <f t="shared" ca="1" si="253"/>
        <v>95288.71</v>
      </c>
      <c r="AZ560" s="6">
        <f t="shared" ca="1" si="254"/>
        <v>58234.2</v>
      </c>
      <c r="BA560" s="6">
        <f t="shared" ca="1" si="255"/>
        <v>0</v>
      </c>
      <c r="BB560" s="6">
        <f t="shared" ca="1" si="256"/>
        <v>0</v>
      </c>
      <c r="BC560" s="6">
        <f t="shared" ca="1" si="257"/>
        <v>0</v>
      </c>
      <c r="BD560" s="6">
        <f t="shared" ca="1" si="258"/>
        <v>0</v>
      </c>
      <c r="BE560" s="6">
        <f t="shared" ca="1" si="259"/>
        <v>0</v>
      </c>
      <c r="BF560" s="6">
        <f t="shared" ca="1" si="240"/>
        <v>0</v>
      </c>
      <c r="BG560" s="6">
        <f t="shared" ca="1" si="241"/>
        <v>0</v>
      </c>
      <c r="BH560" s="6"/>
      <c r="BJ560" s="4">
        <f t="shared" ca="1" si="260"/>
        <v>905237.67999999982</v>
      </c>
      <c r="BL560" s="3">
        <f t="shared" si="261"/>
        <v>42710</v>
      </c>
      <c r="BM560" s="6">
        <f>BM559+SUMIFS('Transactions (Dated)'!G:G,'Transactions (Dated)'!D:D,'Share Values'!AQ560)</f>
        <v>14317.649999999987</v>
      </c>
      <c r="BN560" s="6">
        <f ca="1">BN559+SUMIFS('Transactions (Dated)'!$F:$F,'Transactions (Dated)'!$D:$D,$BL560,'Transactions (Dated)'!$B:$B,BN$11,'Transactions (Dated)'!$C:$C,"Dividend (paid to cash)")*Y560</f>
        <v>0</v>
      </c>
      <c r="BO560" s="6">
        <f ca="1">BO559+SUMIFS('Transactions (Dated)'!$F:$F,'Transactions (Dated)'!$D:$D,$BL560,'Transactions (Dated)'!$B:$B,BO$11,'Transactions (Dated)'!$C:$C,"Dividend (paid to cash)")*Z560</f>
        <v>2421.875</v>
      </c>
      <c r="BP560" s="6">
        <f ca="1">BP559+SUMIFS('Transactions (Dated)'!$F:$F,'Transactions (Dated)'!$D:$D,$BL560,'Transactions (Dated)'!$B:$B,BP$11,'Transactions (Dated)'!$C:$C,"Dividend (paid to cash)")*AA560</f>
        <v>48055.257000000005</v>
      </c>
      <c r="BQ560" s="6">
        <f ca="1">BQ559+SUMIFS('Transactions (Dated)'!$F:$F,'Transactions (Dated)'!$D:$D,$BL560,'Transactions (Dated)'!$B:$B,BQ$11,'Transactions (Dated)'!$C:$C,"Dividend (paid to cash)")*AB560</f>
        <v>567.6</v>
      </c>
      <c r="BR560" s="6">
        <f ca="1">BR559+SUMIFS('Transactions (Dated)'!$F:$F,'Transactions (Dated)'!$D:$D,$BL560,'Transactions (Dated)'!$B:$B,BR$11,'Transactions (Dated)'!$C:$C,"Dividend (paid to cash)")*AC560</f>
        <v>0</v>
      </c>
      <c r="BS560" s="6">
        <f ca="1">BS559+SUMIFS('Transactions (Dated)'!$F:$F,'Transactions (Dated)'!$D:$D,$BL560,'Transactions (Dated)'!$B:$B,BS$11,'Transactions (Dated)'!$C:$C,"Dividend (paid to cash)")*AD560</f>
        <v>0</v>
      </c>
      <c r="BT560" s="6">
        <f ca="1">BT559+SUMIFS('Transactions (Dated)'!$F:$F,'Transactions (Dated)'!$D:$D,$BL560,'Transactions (Dated)'!$B:$B,BT$11,'Transactions (Dated)'!$C:$C,"Dividend (paid to cash)")*AE560</f>
        <v>3190</v>
      </c>
      <c r="BU560" s="6">
        <f ca="1">BU559+SUMIFS('Transactions (Dated)'!$F:$F,'Transactions (Dated)'!$D:$D,$BL560,'Transactions (Dated)'!$B:$B,BU$11,'Transactions (Dated)'!$C:$C,"Dividend (paid to cash)")*AF560</f>
        <v>0</v>
      </c>
      <c r="BV560" s="6">
        <f ca="1">BV559+SUMIFS('Transactions (Dated)'!$F:$F,'Transactions (Dated)'!$D:$D,$BL560,'Transactions (Dated)'!$B:$B,BV$11,'Transactions (Dated)'!$C:$C,"Dividend (paid to cash)")*AG560</f>
        <v>0</v>
      </c>
      <c r="BW560" s="6">
        <f ca="1">BW559+SUMIFS('Transactions (Dated)'!$F:$F,'Transactions (Dated)'!$D:$D,$BL560,'Transactions (Dated)'!$B:$B,BW$11,'Transactions (Dated)'!$C:$C,"Dividend (paid to cash)")*AH560</f>
        <v>0</v>
      </c>
      <c r="BX560" s="6">
        <f ca="1">BX559+SUMIFS('Transactions (Dated)'!$F:$F,'Transactions (Dated)'!$D:$D,$BL560,'Transactions (Dated)'!$B:$B,BX$11,'Transactions (Dated)'!$C:$C,"Dividend (paid to cash)")*AI560</f>
        <v>0</v>
      </c>
      <c r="BY560" s="6">
        <f ca="1">BY559+SUMIFS('Transactions (Dated)'!$F:$F,'Transactions (Dated)'!$D:$D,$BL560,'Transactions (Dated)'!$B:$B,BY$11,'Transactions (Dated)'!$C:$C,"Dividend (paid to cash)")*AJ560</f>
        <v>0</v>
      </c>
      <c r="BZ560" s="6">
        <f ca="1">BZ559+SUMIFS('Transactions (Dated)'!$F:$F,'Transactions (Dated)'!$D:$D,$BL560,'Transactions (Dated)'!$B:$B,BZ$11,'Transactions (Dated)'!$C:$C,"Dividend (paid to cash)")*AK560</f>
        <v>0</v>
      </c>
      <c r="CA560" s="6">
        <f ca="1">CA559+SUMIFS('Transactions (Dated)'!$F:$F,'Transactions (Dated)'!$D:$D,$BL560,'Transactions (Dated)'!$B:$B,CA$11,'Transactions (Dated)'!$C:$C,"Dividend (paid to cash)")*AL560</f>
        <v>0</v>
      </c>
      <c r="CB560" s="6">
        <v>0</v>
      </c>
      <c r="CC560" s="6">
        <v>0</v>
      </c>
      <c r="CF560" s="6">
        <f t="shared" ca="1" si="262"/>
        <v>68552.381999999983</v>
      </c>
      <c r="CH560" s="3">
        <f t="shared" si="263"/>
        <v>42710</v>
      </c>
      <c r="CI560" s="4">
        <f t="shared" ca="1" si="264"/>
        <v>905237.67999999982</v>
      </c>
      <c r="CJ560" s="4">
        <f t="shared" ca="1" si="265"/>
        <v>68552.381999999983</v>
      </c>
      <c r="CL560" s="4">
        <f t="shared" ca="1" si="266"/>
        <v>973790.0619999998</v>
      </c>
    </row>
    <row r="561" spans="2:90" x14ac:dyDescent="0.15">
      <c r="B561" s="3">
        <f t="shared" si="239"/>
        <v>42711</v>
      </c>
      <c r="C561" s="2">
        <v>15237.8</v>
      </c>
      <c r="E561" s="70">
        <v>42711</v>
      </c>
      <c r="F561" s="69">
        <v>10.09</v>
      </c>
      <c r="G561" s="69">
        <v>2.2400000000000002</v>
      </c>
      <c r="H561" s="69">
        <v>20.63</v>
      </c>
      <c r="I561" s="69">
        <v>36.56</v>
      </c>
      <c r="J561" s="69">
        <v>12.44</v>
      </c>
      <c r="K561" s="69">
        <v>13.92</v>
      </c>
      <c r="L561" s="69">
        <v>16.2</v>
      </c>
      <c r="M561" s="69">
        <v>6.58</v>
      </c>
      <c r="N561" s="69">
        <v>8.5</v>
      </c>
      <c r="O561" s="69">
        <v>10.99</v>
      </c>
      <c r="P561" s="69">
        <v>24.23</v>
      </c>
      <c r="Q561" s="69">
        <v>1.2</v>
      </c>
      <c r="R561" s="69">
        <v>9.5</v>
      </c>
      <c r="S561" s="69">
        <v>40.39</v>
      </c>
      <c r="T561" s="69"/>
      <c r="U561">
        <v>40.39</v>
      </c>
      <c r="X561" s="3">
        <f t="shared" si="244"/>
        <v>42711</v>
      </c>
      <c r="Y561" s="40">
        <f ca="1">Y560+SUMIFS('Transactions (Dated)'!$E$2:$E$53,'Transactions (Dated)'!$D$2:$D$53,'Share Values'!$X561,'Transactions (Dated)'!$B$2:$B$53,'Share Values'!Y$11,'Transactions (Dated)'!$C$2:$C$53,"Buy")-SUMIFS('Transactions (Dated)'!$E$2:$E$53,'Transactions (Dated)'!$D$2:$D$53,'Share Values'!$X561,'Transactions (Dated)'!$B$2:$B$53,'Share Values'!Y$11,'Transactions (Dated)'!$C$2:$C$53,"Sell")</f>
        <v>4625</v>
      </c>
      <c r="Z561" s="40">
        <f ca="1">Z560+SUMIFS('Transactions (Dated)'!$E$2:$E$53,'Transactions (Dated)'!$D$2:$D$53,'Share Values'!$X561,'Transactions (Dated)'!$B$2:$B$53,'Share Values'!Z$11,'Transactions (Dated)'!$C$2:$C$53,"Buy")-SUMIFS('Transactions (Dated)'!$E$2:$E$53,'Transactions (Dated)'!$D$2:$D$53,'Share Values'!$X561,'Transactions (Dated)'!$B$2:$B$53,'Share Values'!Z$11,'Transactions (Dated)'!$C$2:$C$53,"Sell")</f>
        <v>9375</v>
      </c>
      <c r="AA561" s="40">
        <f ca="1">AA560+SUMIFS('Transactions (Dated)'!$E$2:$E$53,'Transactions (Dated)'!$D$2:$D$53,'Share Values'!$X561,'Transactions (Dated)'!$B$2:$B$53,'Share Values'!AA$11,'Transactions (Dated)'!$C$2:$C$53,"Buy")-SUMIFS('Transactions (Dated)'!$E$2:$E$53,'Transactions (Dated)'!$D$2:$D$53,'Share Values'!$X561,'Transactions (Dated)'!$B$2:$B$53,'Share Values'!AA$11,'Transactions (Dated)'!$C$2:$C$53,"Sell")</f>
        <v>26357</v>
      </c>
      <c r="AB561" s="40">
        <f ca="1">AB560+SUMIFS('Transactions (Dated)'!$E$2:$E$53,'Transactions (Dated)'!$D$2:$D$53,'Share Values'!$X561,'Transactions (Dated)'!$B$2:$B$53,'Share Values'!AB$11,'Transactions (Dated)'!$C$2:$C$53,"Buy")-SUMIFS('Transactions (Dated)'!$E$2:$E$53,'Transactions (Dated)'!$D$2:$D$53,'Share Values'!$X561,'Transactions (Dated)'!$B$2:$B$53,'Share Values'!AB$11,'Transactions (Dated)'!$C$2:$C$53,"Sell")</f>
        <v>1892</v>
      </c>
      <c r="AC561" s="40">
        <f ca="1">AC560+SUMIFS('Transactions (Dated)'!$E$2:$E$53,'Transactions (Dated)'!$D$2:$D$53,'Share Values'!$X561,'Transactions (Dated)'!$B$2:$B$53,'Share Values'!AC$11,'Transactions (Dated)'!$C$2:$C$53,"Buy")-SUMIFS('Transactions (Dated)'!$E$2:$E$53,'Transactions (Dated)'!$D$2:$D$53,'Share Values'!$X561,'Transactions (Dated)'!$B$2:$B$53,'Share Values'!AC$11,'Transactions (Dated)'!$C$2:$C$53,"Sell")</f>
        <v>2348</v>
      </c>
      <c r="AD561" s="40">
        <f ca="1">AD560+SUMIFS('Transactions (Dated)'!$E$2:$E$53,'Transactions (Dated)'!$D$2:$D$53,'Share Values'!$X561,'Transactions (Dated)'!$B$2:$B$53,'Share Values'!AD$11,'Transactions (Dated)'!$C$2:$C$53,"Buy")-SUMIFS('Transactions (Dated)'!$E$2:$E$53,'Transactions (Dated)'!$D$2:$D$53,'Share Values'!$X561,'Transactions (Dated)'!$B$2:$B$53,'Share Values'!AD$11,'Transactions (Dated)'!$C$2:$C$53,"Sell")</f>
        <v>0</v>
      </c>
      <c r="AE561" s="40">
        <f ca="1">AE560+SUMIFS('Transactions (Dated)'!$E$2:$E$53,'Transactions (Dated)'!$D$2:$D$53,'Share Values'!$X561,'Transactions (Dated)'!$B$2:$B$53,'Share Values'!AE$11,'Transactions (Dated)'!$C$2:$C$53,"Buy")-SUMIFS('Transactions (Dated)'!$E$2:$E$53,'Transactions (Dated)'!$D$2:$D$53,'Share Values'!$X561,'Transactions (Dated)'!$B$2:$B$53,'Share Values'!AE$11,'Transactions (Dated)'!$C$2:$C$53,"Sell")</f>
        <v>2900</v>
      </c>
      <c r="AF561" s="40">
        <f ca="1">AF560+SUMIFS('Transactions (Dated)'!$E$2:$E$53,'Transactions (Dated)'!$D$2:$D$53,'Share Values'!$X561,'Transactions (Dated)'!$B$2:$B$53,'Share Values'!AF$11,'Transactions (Dated)'!$C$2:$C$53,"Buy")-SUMIFS('Transactions (Dated)'!$E$2:$E$53,'Transactions (Dated)'!$D$2:$D$53,'Share Values'!$X561,'Transactions (Dated)'!$B$2:$B$53,'Share Values'!AF$11,'Transactions (Dated)'!$C$2:$C$53,"Sell")</f>
        <v>14201</v>
      </c>
      <c r="AG561" s="40">
        <f ca="1">AG560+SUMIFS('Transactions (Dated)'!$E$2:$E$53,'Transactions (Dated)'!$D$2:$D$53,'Share Values'!$X561,'Transactions (Dated)'!$B$2:$B$53,'Share Values'!AG$11,'Transactions (Dated)'!$C$2:$C$53,"Buy")-SUMIFS('Transactions (Dated)'!$E$2:$E$53,'Transactions (Dated)'!$D$2:$D$53,'Share Values'!$X561,'Transactions (Dated)'!$B$2:$B$53,'Share Values'!AG$11,'Transactions (Dated)'!$C$2:$C$53,"Sell")</f>
        <v>6835</v>
      </c>
      <c r="AH561" s="40">
        <f ca="1">AH560+SUMIFS('Transactions (Dated)'!$E$2:$E$53,'Transactions (Dated)'!$D$2:$D$53,'Share Values'!$X561,'Transactions (Dated)'!$B$2:$B$53,'Share Values'!AH$11,'Transactions (Dated)'!$C$2:$C$53,"Buy")-SUMIFS('Transactions (Dated)'!$E$2:$E$53,'Transactions (Dated)'!$D$2:$D$53,'Share Values'!$X561,'Transactions (Dated)'!$B$2:$B$53,'Share Values'!AH$11,'Transactions (Dated)'!$C$2:$C$53,"Sell")</f>
        <v>0</v>
      </c>
      <c r="AI561" s="40">
        <f ca="1">AI560+SUMIFS('Transactions (Dated)'!$E$2:$E$53,'Transactions (Dated)'!$D$2:$D$53,'Share Values'!$X561,'Transactions (Dated)'!$B$2:$B$53,'Share Values'!AI$11,'Transactions (Dated)'!$C$2:$C$53,"Buy")-SUMIFS('Transactions (Dated)'!$E$2:$E$53,'Transactions (Dated)'!$D$2:$D$53,'Share Values'!$X561,'Transactions (Dated)'!$B$2:$B$53,'Share Values'!AI$11,'Transactions (Dated)'!$C$2:$C$53,"Sell")</f>
        <v>0</v>
      </c>
      <c r="AJ561" s="40">
        <f ca="1">AJ560+SUMIFS('Transactions (Dated)'!$E$2:$E$53,'Transactions (Dated)'!$D$2:$D$53,'Share Values'!$X561,'Transactions (Dated)'!$B$2:$B$53,'Share Values'!AJ$11,'Transactions (Dated)'!$C$2:$C$53,"Buy")-SUMIFS('Transactions (Dated)'!$E$2:$E$53,'Transactions (Dated)'!$D$2:$D$53,'Share Values'!$X561,'Transactions (Dated)'!$B$2:$B$53,'Share Values'!AJ$11,'Transactions (Dated)'!$C$2:$C$53,"Sell")</f>
        <v>0</v>
      </c>
      <c r="AK561" s="40">
        <f ca="1">AK560+SUMIFS('Transactions (Dated)'!$E$2:$E$53,'Transactions (Dated)'!$D$2:$D$53,'Share Values'!$X561,'Transactions (Dated)'!$B$2:$B$53,'Share Values'!AK$11,'Transactions (Dated)'!$C$2:$C$53,"Buy")-SUMIFS('Transactions (Dated)'!$E$2:$E$53,'Transactions (Dated)'!$D$2:$D$53,'Share Values'!$X561,'Transactions (Dated)'!$B$2:$B$53,'Share Values'!AK$11,'Transactions (Dated)'!$C$2:$C$53,"Sell")</f>
        <v>0</v>
      </c>
      <c r="AL561" s="40">
        <f ca="1">AL560+SUMIFS('Transactions (Dated)'!$E$2:$E$53,'Transactions (Dated)'!$D$2:$D$53,'Share Values'!$X561,'Transactions (Dated)'!$B$2:$B$53,'Share Values'!AL$11,'Transactions (Dated)'!$C$2:$C$53,"Buy")-SUMIFS('Transactions (Dated)'!$E$2:$E$53,'Transactions (Dated)'!$D$2:$D$53,'Share Values'!$X561,'Transactions (Dated)'!$B$2:$B$53,'Share Values'!AL$11,'Transactions (Dated)'!$C$2:$C$53,"Sell")</f>
        <v>0</v>
      </c>
      <c r="AM561" s="40">
        <f ca="1">AM560+SUMIFS('Transactions (Dated)'!$E$2:$E$53,'Transactions (Dated)'!$D$2:$D$53,'Share Values'!$X561,'Transactions (Dated)'!$B$2:$B$53,'Share Values'!AM$11,'Transactions (Dated)'!$C$2:$C$53,"Buy")-SUMIFS('Transactions (Dated)'!$E$2:$E$53,'Transactions (Dated)'!$D$2:$D$53,'Share Values'!$X561,'Transactions (Dated)'!$B$2:$B$53,'Share Values'!AM$11,'Transactions (Dated)'!$C$2:$C$53,"Sell")</f>
        <v>0</v>
      </c>
      <c r="AN561" s="40">
        <f ca="1">AN560+SUMIFS('Transactions (Dated)'!$E$2:$E$53,'Transactions (Dated)'!$D$2:$D$53,'Share Values'!$X561,'Transactions (Dated)'!$B$2:$B$53,'Share Values'!AN$11,'Transactions (Dated)'!$C$2:$C$53,"Buy")-SUMIFS('Transactions (Dated)'!$E$2:$E$53,'Transactions (Dated)'!$D$2:$D$53,'Share Values'!$X561,'Transactions (Dated)'!$B$2:$B$53,'Share Values'!AN$11,'Transactions (Dated)'!$C$2:$C$53,"Sell")</f>
        <v>0</v>
      </c>
      <c r="AQ561" s="3">
        <f t="shared" si="245"/>
        <v>42711</v>
      </c>
      <c r="AR561" s="6">
        <f t="shared" ca="1" si="246"/>
        <v>46666.25</v>
      </c>
      <c r="AS561" s="6">
        <f t="shared" ca="1" si="247"/>
        <v>21000.000000000004</v>
      </c>
      <c r="AT561" s="6">
        <f t="shared" ca="1" si="248"/>
        <v>543744.90999999992</v>
      </c>
      <c r="AU561" s="6">
        <f t="shared" ca="1" si="249"/>
        <v>69171.520000000004</v>
      </c>
      <c r="AV561" s="6">
        <f t="shared" ca="1" si="250"/>
        <v>29209.119999999999</v>
      </c>
      <c r="AW561" s="6">
        <f t="shared" ca="1" si="251"/>
        <v>0</v>
      </c>
      <c r="AX561" s="6">
        <f t="shared" ca="1" si="252"/>
        <v>46980</v>
      </c>
      <c r="AY561" s="6">
        <f t="shared" ca="1" si="253"/>
        <v>93442.58</v>
      </c>
      <c r="AZ561" s="6">
        <f t="shared" ca="1" si="254"/>
        <v>58097.5</v>
      </c>
      <c r="BA561" s="6">
        <f t="shared" ca="1" si="255"/>
        <v>0</v>
      </c>
      <c r="BB561" s="6">
        <f t="shared" ca="1" si="256"/>
        <v>0</v>
      </c>
      <c r="BC561" s="6">
        <f t="shared" ca="1" si="257"/>
        <v>0</v>
      </c>
      <c r="BD561" s="6">
        <f t="shared" ca="1" si="258"/>
        <v>0</v>
      </c>
      <c r="BE561" s="6">
        <f t="shared" ca="1" si="259"/>
        <v>0</v>
      </c>
      <c r="BF561" s="6">
        <f t="shared" ca="1" si="240"/>
        <v>0</v>
      </c>
      <c r="BG561" s="6">
        <f t="shared" ca="1" si="241"/>
        <v>0</v>
      </c>
      <c r="BH561" s="6"/>
      <c r="BJ561" s="4">
        <f t="shared" ca="1" si="260"/>
        <v>908311.87999999989</v>
      </c>
      <c r="BL561" s="3">
        <f t="shared" si="261"/>
        <v>42711</v>
      </c>
      <c r="BM561" s="6">
        <f>BM560+SUMIFS('Transactions (Dated)'!G:G,'Transactions (Dated)'!D:D,'Share Values'!AQ561)</f>
        <v>14317.649999999987</v>
      </c>
      <c r="BN561" s="6">
        <f ca="1">BN560+SUMIFS('Transactions (Dated)'!$F:$F,'Transactions (Dated)'!$D:$D,$BL561,'Transactions (Dated)'!$B:$B,BN$11,'Transactions (Dated)'!$C:$C,"Dividend (paid to cash)")*Y561</f>
        <v>0</v>
      </c>
      <c r="BO561" s="6">
        <f ca="1">BO560+SUMIFS('Transactions (Dated)'!$F:$F,'Transactions (Dated)'!$D:$D,$BL561,'Transactions (Dated)'!$B:$B,BO$11,'Transactions (Dated)'!$C:$C,"Dividend (paid to cash)")*Z561</f>
        <v>2421.875</v>
      </c>
      <c r="BP561" s="6">
        <f ca="1">BP560+SUMIFS('Transactions (Dated)'!$F:$F,'Transactions (Dated)'!$D:$D,$BL561,'Transactions (Dated)'!$B:$B,BP$11,'Transactions (Dated)'!$C:$C,"Dividend (paid to cash)")*AA561</f>
        <v>48055.257000000005</v>
      </c>
      <c r="BQ561" s="6">
        <f ca="1">BQ560+SUMIFS('Transactions (Dated)'!$F:$F,'Transactions (Dated)'!$D:$D,$BL561,'Transactions (Dated)'!$B:$B,BQ$11,'Transactions (Dated)'!$C:$C,"Dividend (paid to cash)")*AB561</f>
        <v>567.6</v>
      </c>
      <c r="BR561" s="6">
        <f ca="1">BR560+SUMIFS('Transactions (Dated)'!$F:$F,'Transactions (Dated)'!$D:$D,$BL561,'Transactions (Dated)'!$B:$B,BR$11,'Transactions (Dated)'!$C:$C,"Dividend (paid to cash)")*AC561</f>
        <v>0</v>
      </c>
      <c r="BS561" s="6">
        <f ca="1">BS560+SUMIFS('Transactions (Dated)'!$F:$F,'Transactions (Dated)'!$D:$D,$BL561,'Transactions (Dated)'!$B:$B,BS$11,'Transactions (Dated)'!$C:$C,"Dividend (paid to cash)")*AD561</f>
        <v>0</v>
      </c>
      <c r="BT561" s="6">
        <f ca="1">BT560+SUMIFS('Transactions (Dated)'!$F:$F,'Transactions (Dated)'!$D:$D,$BL561,'Transactions (Dated)'!$B:$B,BT$11,'Transactions (Dated)'!$C:$C,"Dividend (paid to cash)")*AE561</f>
        <v>3190</v>
      </c>
      <c r="BU561" s="6">
        <f ca="1">BU560+SUMIFS('Transactions (Dated)'!$F:$F,'Transactions (Dated)'!$D:$D,$BL561,'Transactions (Dated)'!$B:$B,BU$11,'Transactions (Dated)'!$C:$C,"Dividend (paid to cash)")*AF561</f>
        <v>0</v>
      </c>
      <c r="BV561" s="6">
        <f ca="1">BV560+SUMIFS('Transactions (Dated)'!$F:$F,'Transactions (Dated)'!$D:$D,$BL561,'Transactions (Dated)'!$B:$B,BV$11,'Transactions (Dated)'!$C:$C,"Dividend (paid to cash)")*AG561</f>
        <v>0</v>
      </c>
      <c r="BW561" s="6">
        <f ca="1">BW560+SUMIFS('Transactions (Dated)'!$F:$F,'Transactions (Dated)'!$D:$D,$BL561,'Transactions (Dated)'!$B:$B,BW$11,'Transactions (Dated)'!$C:$C,"Dividend (paid to cash)")*AH561</f>
        <v>0</v>
      </c>
      <c r="BX561" s="6">
        <f ca="1">BX560+SUMIFS('Transactions (Dated)'!$F:$F,'Transactions (Dated)'!$D:$D,$BL561,'Transactions (Dated)'!$B:$B,BX$11,'Transactions (Dated)'!$C:$C,"Dividend (paid to cash)")*AI561</f>
        <v>0</v>
      </c>
      <c r="BY561" s="6">
        <f ca="1">BY560+SUMIFS('Transactions (Dated)'!$F:$F,'Transactions (Dated)'!$D:$D,$BL561,'Transactions (Dated)'!$B:$B,BY$11,'Transactions (Dated)'!$C:$C,"Dividend (paid to cash)")*AJ561</f>
        <v>0</v>
      </c>
      <c r="BZ561" s="6">
        <f ca="1">BZ560+SUMIFS('Transactions (Dated)'!$F:$F,'Transactions (Dated)'!$D:$D,$BL561,'Transactions (Dated)'!$B:$B,BZ$11,'Transactions (Dated)'!$C:$C,"Dividend (paid to cash)")*AK561</f>
        <v>0</v>
      </c>
      <c r="CA561" s="6">
        <f ca="1">CA560+SUMIFS('Transactions (Dated)'!$F:$F,'Transactions (Dated)'!$D:$D,$BL561,'Transactions (Dated)'!$B:$B,CA$11,'Transactions (Dated)'!$C:$C,"Dividend (paid to cash)")*AL561</f>
        <v>0</v>
      </c>
      <c r="CB561" s="6">
        <v>0</v>
      </c>
      <c r="CC561" s="6">
        <v>0</v>
      </c>
      <c r="CF561" s="6">
        <f t="shared" ca="1" si="262"/>
        <v>68552.381999999983</v>
      </c>
      <c r="CH561" s="3">
        <f t="shared" si="263"/>
        <v>42711</v>
      </c>
      <c r="CI561" s="4">
        <f t="shared" ca="1" si="264"/>
        <v>908311.87999999989</v>
      </c>
      <c r="CJ561" s="4">
        <f t="shared" ca="1" si="265"/>
        <v>68552.381999999983</v>
      </c>
      <c r="CL561" s="4">
        <f t="shared" ca="1" si="266"/>
        <v>976864.26199999987</v>
      </c>
    </row>
    <row r="562" spans="2:90" x14ac:dyDescent="0.15">
      <c r="B562" s="3">
        <f t="shared" si="239"/>
        <v>42712</v>
      </c>
      <c r="C562" s="2">
        <v>15295.2</v>
      </c>
      <c r="E562" s="70">
        <v>42712</v>
      </c>
      <c r="F562" s="69">
        <v>10.33</v>
      </c>
      <c r="G562" s="69">
        <v>2.2999999999999998</v>
      </c>
      <c r="H562" s="69">
        <v>20.71</v>
      </c>
      <c r="I562" s="69">
        <v>36.78</v>
      </c>
      <c r="J562" s="69">
        <v>12.6</v>
      </c>
      <c r="K562" s="69">
        <v>13.9</v>
      </c>
      <c r="L562" s="69">
        <v>17.100000000000001</v>
      </c>
      <c r="M562" s="69">
        <v>6.51</v>
      </c>
      <c r="N562" s="69">
        <v>8.5</v>
      </c>
      <c r="O562" s="69">
        <v>10.95</v>
      </c>
      <c r="P562" s="69">
        <v>23.92</v>
      </c>
      <c r="Q562" s="69">
        <v>1.2</v>
      </c>
      <c r="R562" s="69">
        <v>9.48</v>
      </c>
      <c r="S562" s="69">
        <v>40.4</v>
      </c>
      <c r="T562" s="69"/>
      <c r="U562">
        <v>40.4</v>
      </c>
      <c r="X562" s="3">
        <f t="shared" si="244"/>
        <v>42712</v>
      </c>
      <c r="Y562" s="40">
        <f ca="1">Y561+SUMIFS('Transactions (Dated)'!$E$2:$E$53,'Transactions (Dated)'!$D$2:$D$53,'Share Values'!$X562,'Transactions (Dated)'!$B$2:$B$53,'Share Values'!Y$11,'Transactions (Dated)'!$C$2:$C$53,"Buy")-SUMIFS('Transactions (Dated)'!$E$2:$E$53,'Transactions (Dated)'!$D$2:$D$53,'Share Values'!$X562,'Transactions (Dated)'!$B$2:$B$53,'Share Values'!Y$11,'Transactions (Dated)'!$C$2:$C$53,"Sell")</f>
        <v>4625</v>
      </c>
      <c r="Z562" s="40">
        <f ca="1">Z561+SUMIFS('Transactions (Dated)'!$E$2:$E$53,'Transactions (Dated)'!$D$2:$D$53,'Share Values'!$X562,'Transactions (Dated)'!$B$2:$B$53,'Share Values'!Z$11,'Transactions (Dated)'!$C$2:$C$53,"Buy")-SUMIFS('Transactions (Dated)'!$E$2:$E$53,'Transactions (Dated)'!$D$2:$D$53,'Share Values'!$X562,'Transactions (Dated)'!$B$2:$B$53,'Share Values'!Z$11,'Transactions (Dated)'!$C$2:$C$53,"Sell")</f>
        <v>9375</v>
      </c>
      <c r="AA562" s="40">
        <f ca="1">AA561+SUMIFS('Transactions (Dated)'!$E$2:$E$53,'Transactions (Dated)'!$D$2:$D$53,'Share Values'!$X562,'Transactions (Dated)'!$B$2:$B$53,'Share Values'!AA$11,'Transactions (Dated)'!$C$2:$C$53,"Buy")-SUMIFS('Transactions (Dated)'!$E$2:$E$53,'Transactions (Dated)'!$D$2:$D$53,'Share Values'!$X562,'Transactions (Dated)'!$B$2:$B$53,'Share Values'!AA$11,'Transactions (Dated)'!$C$2:$C$53,"Sell")</f>
        <v>26357</v>
      </c>
      <c r="AB562" s="40">
        <f ca="1">AB561+SUMIFS('Transactions (Dated)'!$E$2:$E$53,'Transactions (Dated)'!$D$2:$D$53,'Share Values'!$X562,'Transactions (Dated)'!$B$2:$B$53,'Share Values'!AB$11,'Transactions (Dated)'!$C$2:$C$53,"Buy")-SUMIFS('Transactions (Dated)'!$E$2:$E$53,'Transactions (Dated)'!$D$2:$D$53,'Share Values'!$X562,'Transactions (Dated)'!$B$2:$B$53,'Share Values'!AB$11,'Transactions (Dated)'!$C$2:$C$53,"Sell")</f>
        <v>1892</v>
      </c>
      <c r="AC562" s="40">
        <f ca="1">AC561+SUMIFS('Transactions (Dated)'!$E$2:$E$53,'Transactions (Dated)'!$D$2:$D$53,'Share Values'!$X562,'Transactions (Dated)'!$B$2:$B$53,'Share Values'!AC$11,'Transactions (Dated)'!$C$2:$C$53,"Buy")-SUMIFS('Transactions (Dated)'!$E$2:$E$53,'Transactions (Dated)'!$D$2:$D$53,'Share Values'!$X562,'Transactions (Dated)'!$B$2:$B$53,'Share Values'!AC$11,'Transactions (Dated)'!$C$2:$C$53,"Sell")</f>
        <v>2348</v>
      </c>
      <c r="AD562" s="40">
        <f ca="1">AD561+SUMIFS('Transactions (Dated)'!$E$2:$E$53,'Transactions (Dated)'!$D$2:$D$53,'Share Values'!$X562,'Transactions (Dated)'!$B$2:$B$53,'Share Values'!AD$11,'Transactions (Dated)'!$C$2:$C$53,"Buy")-SUMIFS('Transactions (Dated)'!$E$2:$E$53,'Transactions (Dated)'!$D$2:$D$53,'Share Values'!$X562,'Transactions (Dated)'!$B$2:$B$53,'Share Values'!AD$11,'Transactions (Dated)'!$C$2:$C$53,"Sell")</f>
        <v>0</v>
      </c>
      <c r="AE562" s="40">
        <f ca="1">AE561+SUMIFS('Transactions (Dated)'!$E$2:$E$53,'Transactions (Dated)'!$D$2:$D$53,'Share Values'!$X562,'Transactions (Dated)'!$B$2:$B$53,'Share Values'!AE$11,'Transactions (Dated)'!$C$2:$C$53,"Buy")-SUMIFS('Transactions (Dated)'!$E$2:$E$53,'Transactions (Dated)'!$D$2:$D$53,'Share Values'!$X562,'Transactions (Dated)'!$B$2:$B$53,'Share Values'!AE$11,'Transactions (Dated)'!$C$2:$C$53,"Sell")</f>
        <v>2900</v>
      </c>
      <c r="AF562" s="40">
        <f ca="1">AF561+SUMIFS('Transactions (Dated)'!$E$2:$E$53,'Transactions (Dated)'!$D$2:$D$53,'Share Values'!$X562,'Transactions (Dated)'!$B$2:$B$53,'Share Values'!AF$11,'Transactions (Dated)'!$C$2:$C$53,"Buy")-SUMIFS('Transactions (Dated)'!$E$2:$E$53,'Transactions (Dated)'!$D$2:$D$53,'Share Values'!$X562,'Transactions (Dated)'!$B$2:$B$53,'Share Values'!AF$11,'Transactions (Dated)'!$C$2:$C$53,"Sell")</f>
        <v>14201</v>
      </c>
      <c r="AG562" s="40">
        <f ca="1">AG561+SUMIFS('Transactions (Dated)'!$E$2:$E$53,'Transactions (Dated)'!$D$2:$D$53,'Share Values'!$X562,'Transactions (Dated)'!$B$2:$B$53,'Share Values'!AG$11,'Transactions (Dated)'!$C$2:$C$53,"Buy")-SUMIFS('Transactions (Dated)'!$E$2:$E$53,'Transactions (Dated)'!$D$2:$D$53,'Share Values'!$X562,'Transactions (Dated)'!$B$2:$B$53,'Share Values'!AG$11,'Transactions (Dated)'!$C$2:$C$53,"Sell")</f>
        <v>6835</v>
      </c>
      <c r="AH562" s="40">
        <f ca="1">AH561+SUMIFS('Transactions (Dated)'!$E$2:$E$53,'Transactions (Dated)'!$D$2:$D$53,'Share Values'!$X562,'Transactions (Dated)'!$B$2:$B$53,'Share Values'!AH$11,'Transactions (Dated)'!$C$2:$C$53,"Buy")-SUMIFS('Transactions (Dated)'!$E$2:$E$53,'Transactions (Dated)'!$D$2:$D$53,'Share Values'!$X562,'Transactions (Dated)'!$B$2:$B$53,'Share Values'!AH$11,'Transactions (Dated)'!$C$2:$C$53,"Sell")</f>
        <v>0</v>
      </c>
      <c r="AI562" s="40">
        <f ca="1">AI561+SUMIFS('Transactions (Dated)'!$E$2:$E$53,'Transactions (Dated)'!$D$2:$D$53,'Share Values'!$X562,'Transactions (Dated)'!$B$2:$B$53,'Share Values'!AI$11,'Transactions (Dated)'!$C$2:$C$53,"Buy")-SUMIFS('Transactions (Dated)'!$E$2:$E$53,'Transactions (Dated)'!$D$2:$D$53,'Share Values'!$X562,'Transactions (Dated)'!$B$2:$B$53,'Share Values'!AI$11,'Transactions (Dated)'!$C$2:$C$53,"Sell")</f>
        <v>0</v>
      </c>
      <c r="AJ562" s="40">
        <f ca="1">AJ561+SUMIFS('Transactions (Dated)'!$E$2:$E$53,'Transactions (Dated)'!$D$2:$D$53,'Share Values'!$X562,'Transactions (Dated)'!$B$2:$B$53,'Share Values'!AJ$11,'Transactions (Dated)'!$C$2:$C$53,"Buy")-SUMIFS('Transactions (Dated)'!$E$2:$E$53,'Transactions (Dated)'!$D$2:$D$53,'Share Values'!$X562,'Transactions (Dated)'!$B$2:$B$53,'Share Values'!AJ$11,'Transactions (Dated)'!$C$2:$C$53,"Sell")</f>
        <v>0</v>
      </c>
      <c r="AK562" s="40">
        <f ca="1">AK561+SUMIFS('Transactions (Dated)'!$E$2:$E$53,'Transactions (Dated)'!$D$2:$D$53,'Share Values'!$X562,'Transactions (Dated)'!$B$2:$B$53,'Share Values'!AK$11,'Transactions (Dated)'!$C$2:$C$53,"Buy")-SUMIFS('Transactions (Dated)'!$E$2:$E$53,'Transactions (Dated)'!$D$2:$D$53,'Share Values'!$X562,'Transactions (Dated)'!$B$2:$B$53,'Share Values'!AK$11,'Transactions (Dated)'!$C$2:$C$53,"Sell")</f>
        <v>0</v>
      </c>
      <c r="AL562" s="40">
        <f ca="1">AL561+SUMIFS('Transactions (Dated)'!$E$2:$E$53,'Transactions (Dated)'!$D$2:$D$53,'Share Values'!$X562,'Transactions (Dated)'!$B$2:$B$53,'Share Values'!AL$11,'Transactions (Dated)'!$C$2:$C$53,"Buy")-SUMIFS('Transactions (Dated)'!$E$2:$E$53,'Transactions (Dated)'!$D$2:$D$53,'Share Values'!$X562,'Transactions (Dated)'!$B$2:$B$53,'Share Values'!AL$11,'Transactions (Dated)'!$C$2:$C$53,"Sell")</f>
        <v>0</v>
      </c>
      <c r="AM562" s="40">
        <f ca="1">AM561+SUMIFS('Transactions (Dated)'!$E$2:$E$53,'Transactions (Dated)'!$D$2:$D$53,'Share Values'!$X562,'Transactions (Dated)'!$B$2:$B$53,'Share Values'!AM$11,'Transactions (Dated)'!$C$2:$C$53,"Buy")-SUMIFS('Transactions (Dated)'!$E$2:$E$53,'Transactions (Dated)'!$D$2:$D$53,'Share Values'!$X562,'Transactions (Dated)'!$B$2:$B$53,'Share Values'!AM$11,'Transactions (Dated)'!$C$2:$C$53,"Sell")</f>
        <v>0</v>
      </c>
      <c r="AN562" s="40">
        <f ca="1">AN561+SUMIFS('Transactions (Dated)'!$E$2:$E$53,'Transactions (Dated)'!$D$2:$D$53,'Share Values'!$X562,'Transactions (Dated)'!$B$2:$B$53,'Share Values'!AN$11,'Transactions (Dated)'!$C$2:$C$53,"Buy")-SUMIFS('Transactions (Dated)'!$E$2:$E$53,'Transactions (Dated)'!$D$2:$D$53,'Share Values'!$X562,'Transactions (Dated)'!$B$2:$B$53,'Share Values'!AN$11,'Transactions (Dated)'!$C$2:$C$53,"Sell")</f>
        <v>0</v>
      </c>
      <c r="AQ562" s="3">
        <f t="shared" si="245"/>
        <v>42712</v>
      </c>
      <c r="AR562" s="6">
        <f t="shared" ca="1" si="246"/>
        <v>47776.25</v>
      </c>
      <c r="AS562" s="6">
        <f t="shared" ca="1" si="247"/>
        <v>21562.5</v>
      </c>
      <c r="AT562" s="6">
        <f t="shared" ca="1" si="248"/>
        <v>545853.47</v>
      </c>
      <c r="AU562" s="6">
        <f t="shared" ca="1" si="249"/>
        <v>69587.760000000009</v>
      </c>
      <c r="AV562" s="6">
        <f t="shared" ca="1" si="250"/>
        <v>29584.799999999999</v>
      </c>
      <c r="AW562" s="6">
        <f t="shared" ca="1" si="251"/>
        <v>0</v>
      </c>
      <c r="AX562" s="6">
        <f t="shared" ca="1" si="252"/>
        <v>49590.000000000007</v>
      </c>
      <c r="AY562" s="6">
        <f t="shared" ca="1" si="253"/>
        <v>92448.51</v>
      </c>
      <c r="AZ562" s="6">
        <f t="shared" ca="1" si="254"/>
        <v>58097.5</v>
      </c>
      <c r="BA562" s="6">
        <f t="shared" ca="1" si="255"/>
        <v>0</v>
      </c>
      <c r="BB562" s="6">
        <f t="shared" ca="1" si="256"/>
        <v>0</v>
      </c>
      <c r="BC562" s="6">
        <f t="shared" ca="1" si="257"/>
        <v>0</v>
      </c>
      <c r="BD562" s="6">
        <f t="shared" ca="1" si="258"/>
        <v>0</v>
      </c>
      <c r="BE562" s="6">
        <f t="shared" ca="1" si="259"/>
        <v>0</v>
      </c>
      <c r="BF562" s="6">
        <f t="shared" ca="1" si="240"/>
        <v>0</v>
      </c>
      <c r="BG562" s="6">
        <f t="shared" ca="1" si="241"/>
        <v>0</v>
      </c>
      <c r="BH562" s="6"/>
      <c r="BJ562" s="4">
        <f t="shared" ca="1" si="260"/>
        <v>914500.79</v>
      </c>
      <c r="BL562" s="3">
        <f t="shared" si="261"/>
        <v>42712</v>
      </c>
      <c r="BM562" s="6">
        <f>BM561+SUMIFS('Transactions (Dated)'!G:G,'Transactions (Dated)'!D:D,'Share Values'!AQ562)</f>
        <v>14317.649999999987</v>
      </c>
      <c r="BN562" s="6">
        <f ca="1">BN561+SUMIFS('Transactions (Dated)'!$F:$F,'Transactions (Dated)'!$D:$D,$BL562,'Transactions (Dated)'!$B:$B,BN$11,'Transactions (Dated)'!$C:$C,"Dividend (paid to cash)")*Y562</f>
        <v>0</v>
      </c>
      <c r="BO562" s="6">
        <f ca="1">BO561+SUMIFS('Transactions (Dated)'!$F:$F,'Transactions (Dated)'!$D:$D,$BL562,'Transactions (Dated)'!$B:$B,BO$11,'Transactions (Dated)'!$C:$C,"Dividend (paid to cash)")*Z562</f>
        <v>2421.875</v>
      </c>
      <c r="BP562" s="6">
        <f ca="1">BP561+SUMIFS('Transactions (Dated)'!$F:$F,'Transactions (Dated)'!$D:$D,$BL562,'Transactions (Dated)'!$B:$B,BP$11,'Transactions (Dated)'!$C:$C,"Dividend (paid to cash)")*AA562</f>
        <v>48055.257000000005</v>
      </c>
      <c r="BQ562" s="6">
        <f ca="1">BQ561+SUMIFS('Transactions (Dated)'!$F:$F,'Transactions (Dated)'!$D:$D,$BL562,'Transactions (Dated)'!$B:$B,BQ$11,'Transactions (Dated)'!$C:$C,"Dividend (paid to cash)")*AB562</f>
        <v>567.6</v>
      </c>
      <c r="BR562" s="6">
        <f ca="1">BR561+SUMIFS('Transactions (Dated)'!$F:$F,'Transactions (Dated)'!$D:$D,$BL562,'Transactions (Dated)'!$B:$B,BR$11,'Transactions (Dated)'!$C:$C,"Dividend (paid to cash)")*AC562</f>
        <v>0</v>
      </c>
      <c r="BS562" s="6">
        <f ca="1">BS561+SUMIFS('Transactions (Dated)'!$F:$F,'Transactions (Dated)'!$D:$D,$BL562,'Transactions (Dated)'!$B:$B,BS$11,'Transactions (Dated)'!$C:$C,"Dividend (paid to cash)")*AD562</f>
        <v>0</v>
      </c>
      <c r="BT562" s="6">
        <f ca="1">BT561+SUMIFS('Transactions (Dated)'!$F:$F,'Transactions (Dated)'!$D:$D,$BL562,'Transactions (Dated)'!$B:$B,BT$11,'Transactions (Dated)'!$C:$C,"Dividend (paid to cash)")*AE562</f>
        <v>3190</v>
      </c>
      <c r="BU562" s="6">
        <f ca="1">BU561+SUMIFS('Transactions (Dated)'!$F:$F,'Transactions (Dated)'!$D:$D,$BL562,'Transactions (Dated)'!$B:$B,BU$11,'Transactions (Dated)'!$C:$C,"Dividend (paid to cash)")*AF562</f>
        <v>0</v>
      </c>
      <c r="BV562" s="6">
        <f ca="1">BV561+SUMIFS('Transactions (Dated)'!$F:$F,'Transactions (Dated)'!$D:$D,$BL562,'Transactions (Dated)'!$B:$B,BV$11,'Transactions (Dated)'!$C:$C,"Dividend (paid to cash)")*AG562</f>
        <v>0</v>
      </c>
      <c r="BW562" s="6">
        <f ca="1">BW561+SUMIFS('Transactions (Dated)'!$F:$F,'Transactions (Dated)'!$D:$D,$BL562,'Transactions (Dated)'!$B:$B,BW$11,'Transactions (Dated)'!$C:$C,"Dividend (paid to cash)")*AH562</f>
        <v>0</v>
      </c>
      <c r="BX562" s="6">
        <f ca="1">BX561+SUMIFS('Transactions (Dated)'!$F:$F,'Transactions (Dated)'!$D:$D,$BL562,'Transactions (Dated)'!$B:$B,BX$11,'Transactions (Dated)'!$C:$C,"Dividend (paid to cash)")*AI562</f>
        <v>0</v>
      </c>
      <c r="BY562" s="6">
        <f ca="1">BY561+SUMIFS('Transactions (Dated)'!$F:$F,'Transactions (Dated)'!$D:$D,$BL562,'Transactions (Dated)'!$B:$B,BY$11,'Transactions (Dated)'!$C:$C,"Dividend (paid to cash)")*AJ562</f>
        <v>0</v>
      </c>
      <c r="BZ562" s="6">
        <f ca="1">BZ561+SUMIFS('Transactions (Dated)'!$F:$F,'Transactions (Dated)'!$D:$D,$BL562,'Transactions (Dated)'!$B:$B,BZ$11,'Transactions (Dated)'!$C:$C,"Dividend (paid to cash)")*AK562</f>
        <v>0</v>
      </c>
      <c r="CA562" s="6">
        <f ca="1">CA561+SUMIFS('Transactions (Dated)'!$F:$F,'Transactions (Dated)'!$D:$D,$BL562,'Transactions (Dated)'!$B:$B,CA$11,'Transactions (Dated)'!$C:$C,"Dividend (paid to cash)")*AL562</f>
        <v>0</v>
      </c>
      <c r="CB562" s="6">
        <v>0</v>
      </c>
      <c r="CC562" s="6">
        <v>0</v>
      </c>
      <c r="CF562" s="6">
        <f t="shared" ca="1" si="262"/>
        <v>68552.381999999983</v>
      </c>
      <c r="CH562" s="3">
        <f t="shared" si="263"/>
        <v>42712</v>
      </c>
      <c r="CI562" s="4">
        <f t="shared" ca="1" si="264"/>
        <v>914500.79</v>
      </c>
      <c r="CJ562" s="4">
        <f t="shared" ca="1" si="265"/>
        <v>68552.381999999983</v>
      </c>
      <c r="CL562" s="4">
        <f t="shared" ca="1" si="266"/>
        <v>983053.17200000002</v>
      </c>
    </row>
    <row r="563" spans="2:90" x14ac:dyDescent="0.15">
      <c r="B563" s="3">
        <f t="shared" si="239"/>
        <v>42713</v>
      </c>
      <c r="C563" s="2">
        <v>15312.2</v>
      </c>
      <c r="E563" s="70">
        <v>42713</v>
      </c>
      <c r="F563" s="69">
        <v>10.29</v>
      </c>
      <c r="G563" s="69">
        <v>2.29</v>
      </c>
      <c r="H563" s="69">
        <v>20.73</v>
      </c>
      <c r="I563" s="69">
        <v>36.82</v>
      </c>
      <c r="J563" s="69">
        <v>12.34</v>
      </c>
      <c r="K563" s="69">
        <v>13.9</v>
      </c>
      <c r="L563" s="69">
        <v>17.059999999999999</v>
      </c>
      <c r="M563" s="69">
        <v>6.42</v>
      </c>
      <c r="N563" s="69">
        <v>8.51</v>
      </c>
      <c r="O563" s="69">
        <v>11.05</v>
      </c>
      <c r="P563" s="69">
        <v>23.74</v>
      </c>
      <c r="Q563" s="69">
        <v>1.21</v>
      </c>
      <c r="R563" s="69">
        <v>9.36</v>
      </c>
      <c r="S563" s="69">
        <v>40.44</v>
      </c>
      <c r="T563" s="69"/>
      <c r="U563">
        <v>40.44</v>
      </c>
      <c r="X563" s="3">
        <f t="shared" si="244"/>
        <v>42713</v>
      </c>
      <c r="Y563" s="40">
        <f ca="1">Y562+SUMIFS('Transactions (Dated)'!$E$2:$E$53,'Transactions (Dated)'!$D$2:$D$53,'Share Values'!$X563,'Transactions (Dated)'!$B$2:$B$53,'Share Values'!Y$11,'Transactions (Dated)'!$C$2:$C$53,"Buy")-SUMIFS('Transactions (Dated)'!$E$2:$E$53,'Transactions (Dated)'!$D$2:$D$53,'Share Values'!$X563,'Transactions (Dated)'!$B$2:$B$53,'Share Values'!Y$11,'Transactions (Dated)'!$C$2:$C$53,"Sell")</f>
        <v>4625</v>
      </c>
      <c r="Z563" s="40">
        <f ca="1">Z562+SUMIFS('Transactions (Dated)'!$E$2:$E$53,'Transactions (Dated)'!$D$2:$D$53,'Share Values'!$X563,'Transactions (Dated)'!$B$2:$B$53,'Share Values'!Z$11,'Transactions (Dated)'!$C$2:$C$53,"Buy")-SUMIFS('Transactions (Dated)'!$E$2:$E$53,'Transactions (Dated)'!$D$2:$D$53,'Share Values'!$X563,'Transactions (Dated)'!$B$2:$B$53,'Share Values'!Z$11,'Transactions (Dated)'!$C$2:$C$53,"Sell")</f>
        <v>9375</v>
      </c>
      <c r="AA563" s="40">
        <f ca="1">AA562+SUMIFS('Transactions (Dated)'!$E$2:$E$53,'Transactions (Dated)'!$D$2:$D$53,'Share Values'!$X563,'Transactions (Dated)'!$B$2:$B$53,'Share Values'!AA$11,'Transactions (Dated)'!$C$2:$C$53,"Buy")-SUMIFS('Transactions (Dated)'!$E$2:$E$53,'Transactions (Dated)'!$D$2:$D$53,'Share Values'!$X563,'Transactions (Dated)'!$B$2:$B$53,'Share Values'!AA$11,'Transactions (Dated)'!$C$2:$C$53,"Sell")</f>
        <v>26357</v>
      </c>
      <c r="AB563" s="40">
        <f ca="1">AB562+SUMIFS('Transactions (Dated)'!$E$2:$E$53,'Transactions (Dated)'!$D$2:$D$53,'Share Values'!$X563,'Transactions (Dated)'!$B$2:$B$53,'Share Values'!AB$11,'Transactions (Dated)'!$C$2:$C$53,"Buy")-SUMIFS('Transactions (Dated)'!$E$2:$E$53,'Transactions (Dated)'!$D$2:$D$53,'Share Values'!$X563,'Transactions (Dated)'!$B$2:$B$53,'Share Values'!AB$11,'Transactions (Dated)'!$C$2:$C$53,"Sell")</f>
        <v>1892</v>
      </c>
      <c r="AC563" s="40">
        <f ca="1">AC562+SUMIFS('Transactions (Dated)'!$E$2:$E$53,'Transactions (Dated)'!$D$2:$D$53,'Share Values'!$X563,'Transactions (Dated)'!$B$2:$B$53,'Share Values'!AC$11,'Transactions (Dated)'!$C$2:$C$53,"Buy")-SUMIFS('Transactions (Dated)'!$E$2:$E$53,'Transactions (Dated)'!$D$2:$D$53,'Share Values'!$X563,'Transactions (Dated)'!$B$2:$B$53,'Share Values'!AC$11,'Transactions (Dated)'!$C$2:$C$53,"Sell")</f>
        <v>2348</v>
      </c>
      <c r="AD563" s="40">
        <f ca="1">AD562+SUMIFS('Transactions (Dated)'!$E$2:$E$53,'Transactions (Dated)'!$D$2:$D$53,'Share Values'!$X563,'Transactions (Dated)'!$B$2:$B$53,'Share Values'!AD$11,'Transactions (Dated)'!$C$2:$C$53,"Buy")-SUMIFS('Transactions (Dated)'!$E$2:$E$53,'Transactions (Dated)'!$D$2:$D$53,'Share Values'!$X563,'Transactions (Dated)'!$B$2:$B$53,'Share Values'!AD$11,'Transactions (Dated)'!$C$2:$C$53,"Sell")</f>
        <v>0</v>
      </c>
      <c r="AE563" s="40">
        <f ca="1">AE562+SUMIFS('Transactions (Dated)'!$E$2:$E$53,'Transactions (Dated)'!$D$2:$D$53,'Share Values'!$X563,'Transactions (Dated)'!$B$2:$B$53,'Share Values'!AE$11,'Transactions (Dated)'!$C$2:$C$53,"Buy")-SUMIFS('Transactions (Dated)'!$E$2:$E$53,'Transactions (Dated)'!$D$2:$D$53,'Share Values'!$X563,'Transactions (Dated)'!$B$2:$B$53,'Share Values'!AE$11,'Transactions (Dated)'!$C$2:$C$53,"Sell")</f>
        <v>2900</v>
      </c>
      <c r="AF563" s="40">
        <f ca="1">AF562+SUMIFS('Transactions (Dated)'!$E$2:$E$53,'Transactions (Dated)'!$D$2:$D$53,'Share Values'!$X563,'Transactions (Dated)'!$B$2:$B$53,'Share Values'!AF$11,'Transactions (Dated)'!$C$2:$C$53,"Buy")-SUMIFS('Transactions (Dated)'!$E$2:$E$53,'Transactions (Dated)'!$D$2:$D$53,'Share Values'!$X563,'Transactions (Dated)'!$B$2:$B$53,'Share Values'!AF$11,'Transactions (Dated)'!$C$2:$C$53,"Sell")</f>
        <v>14201</v>
      </c>
      <c r="AG563" s="40">
        <f ca="1">AG562+SUMIFS('Transactions (Dated)'!$E$2:$E$53,'Transactions (Dated)'!$D$2:$D$53,'Share Values'!$X563,'Transactions (Dated)'!$B$2:$B$53,'Share Values'!AG$11,'Transactions (Dated)'!$C$2:$C$53,"Buy")-SUMIFS('Transactions (Dated)'!$E$2:$E$53,'Transactions (Dated)'!$D$2:$D$53,'Share Values'!$X563,'Transactions (Dated)'!$B$2:$B$53,'Share Values'!AG$11,'Transactions (Dated)'!$C$2:$C$53,"Sell")</f>
        <v>6835</v>
      </c>
      <c r="AH563" s="40">
        <f ca="1">AH562+SUMIFS('Transactions (Dated)'!$E$2:$E$53,'Transactions (Dated)'!$D$2:$D$53,'Share Values'!$X563,'Transactions (Dated)'!$B$2:$B$53,'Share Values'!AH$11,'Transactions (Dated)'!$C$2:$C$53,"Buy")-SUMIFS('Transactions (Dated)'!$E$2:$E$53,'Transactions (Dated)'!$D$2:$D$53,'Share Values'!$X563,'Transactions (Dated)'!$B$2:$B$53,'Share Values'!AH$11,'Transactions (Dated)'!$C$2:$C$53,"Sell")</f>
        <v>0</v>
      </c>
      <c r="AI563" s="40">
        <f ca="1">AI562+SUMIFS('Transactions (Dated)'!$E$2:$E$53,'Transactions (Dated)'!$D$2:$D$53,'Share Values'!$X563,'Transactions (Dated)'!$B$2:$B$53,'Share Values'!AI$11,'Transactions (Dated)'!$C$2:$C$53,"Buy")-SUMIFS('Transactions (Dated)'!$E$2:$E$53,'Transactions (Dated)'!$D$2:$D$53,'Share Values'!$X563,'Transactions (Dated)'!$B$2:$B$53,'Share Values'!AI$11,'Transactions (Dated)'!$C$2:$C$53,"Sell")</f>
        <v>0</v>
      </c>
      <c r="AJ563" s="40">
        <f ca="1">AJ562+SUMIFS('Transactions (Dated)'!$E$2:$E$53,'Transactions (Dated)'!$D$2:$D$53,'Share Values'!$X563,'Transactions (Dated)'!$B$2:$B$53,'Share Values'!AJ$11,'Transactions (Dated)'!$C$2:$C$53,"Buy")-SUMIFS('Transactions (Dated)'!$E$2:$E$53,'Transactions (Dated)'!$D$2:$D$53,'Share Values'!$X563,'Transactions (Dated)'!$B$2:$B$53,'Share Values'!AJ$11,'Transactions (Dated)'!$C$2:$C$53,"Sell")</f>
        <v>0</v>
      </c>
      <c r="AK563" s="40">
        <f ca="1">AK562+SUMIFS('Transactions (Dated)'!$E$2:$E$53,'Transactions (Dated)'!$D$2:$D$53,'Share Values'!$X563,'Transactions (Dated)'!$B$2:$B$53,'Share Values'!AK$11,'Transactions (Dated)'!$C$2:$C$53,"Buy")-SUMIFS('Transactions (Dated)'!$E$2:$E$53,'Transactions (Dated)'!$D$2:$D$53,'Share Values'!$X563,'Transactions (Dated)'!$B$2:$B$53,'Share Values'!AK$11,'Transactions (Dated)'!$C$2:$C$53,"Sell")</f>
        <v>0</v>
      </c>
      <c r="AL563" s="40">
        <f ca="1">AL562+SUMIFS('Transactions (Dated)'!$E$2:$E$53,'Transactions (Dated)'!$D$2:$D$53,'Share Values'!$X563,'Transactions (Dated)'!$B$2:$B$53,'Share Values'!AL$11,'Transactions (Dated)'!$C$2:$C$53,"Buy")-SUMIFS('Transactions (Dated)'!$E$2:$E$53,'Transactions (Dated)'!$D$2:$D$53,'Share Values'!$X563,'Transactions (Dated)'!$B$2:$B$53,'Share Values'!AL$11,'Transactions (Dated)'!$C$2:$C$53,"Sell")</f>
        <v>0</v>
      </c>
      <c r="AM563" s="40">
        <f ca="1">AM562+SUMIFS('Transactions (Dated)'!$E$2:$E$53,'Transactions (Dated)'!$D$2:$D$53,'Share Values'!$X563,'Transactions (Dated)'!$B$2:$B$53,'Share Values'!AM$11,'Transactions (Dated)'!$C$2:$C$53,"Buy")-SUMIFS('Transactions (Dated)'!$E$2:$E$53,'Transactions (Dated)'!$D$2:$D$53,'Share Values'!$X563,'Transactions (Dated)'!$B$2:$B$53,'Share Values'!AM$11,'Transactions (Dated)'!$C$2:$C$53,"Sell")</f>
        <v>0</v>
      </c>
      <c r="AN563" s="40">
        <f ca="1">AN562+SUMIFS('Transactions (Dated)'!$E$2:$E$53,'Transactions (Dated)'!$D$2:$D$53,'Share Values'!$X563,'Transactions (Dated)'!$B$2:$B$53,'Share Values'!AN$11,'Transactions (Dated)'!$C$2:$C$53,"Buy")-SUMIFS('Transactions (Dated)'!$E$2:$E$53,'Transactions (Dated)'!$D$2:$D$53,'Share Values'!$X563,'Transactions (Dated)'!$B$2:$B$53,'Share Values'!AN$11,'Transactions (Dated)'!$C$2:$C$53,"Sell")</f>
        <v>0</v>
      </c>
      <c r="AQ563" s="3">
        <f t="shared" si="245"/>
        <v>42713</v>
      </c>
      <c r="AR563" s="6">
        <f t="shared" ca="1" si="246"/>
        <v>47591.249999999993</v>
      </c>
      <c r="AS563" s="6">
        <f t="shared" ca="1" si="247"/>
        <v>21468.75</v>
      </c>
      <c r="AT563" s="6">
        <f t="shared" ca="1" si="248"/>
        <v>546380.61</v>
      </c>
      <c r="AU563" s="6">
        <f t="shared" ca="1" si="249"/>
        <v>69663.44</v>
      </c>
      <c r="AV563" s="6">
        <f t="shared" ca="1" si="250"/>
        <v>28974.32</v>
      </c>
      <c r="AW563" s="6">
        <f t="shared" ca="1" si="251"/>
        <v>0</v>
      </c>
      <c r="AX563" s="6">
        <f t="shared" ca="1" si="252"/>
        <v>49473.999999999993</v>
      </c>
      <c r="AY563" s="6">
        <f t="shared" ca="1" si="253"/>
        <v>91170.42</v>
      </c>
      <c r="AZ563" s="6">
        <f t="shared" ca="1" si="254"/>
        <v>58165.85</v>
      </c>
      <c r="BA563" s="6">
        <f t="shared" ca="1" si="255"/>
        <v>0</v>
      </c>
      <c r="BB563" s="6">
        <f t="shared" ca="1" si="256"/>
        <v>0</v>
      </c>
      <c r="BC563" s="6">
        <f t="shared" ca="1" si="257"/>
        <v>0</v>
      </c>
      <c r="BD563" s="6">
        <f t="shared" ca="1" si="258"/>
        <v>0</v>
      </c>
      <c r="BE563" s="6">
        <f t="shared" ca="1" si="259"/>
        <v>0</v>
      </c>
      <c r="BF563" s="6">
        <f t="shared" ca="1" si="240"/>
        <v>0</v>
      </c>
      <c r="BG563" s="6">
        <f t="shared" ca="1" si="241"/>
        <v>0</v>
      </c>
      <c r="BH563" s="6"/>
      <c r="BJ563" s="4">
        <f t="shared" ca="1" si="260"/>
        <v>912888.64</v>
      </c>
      <c r="BL563" s="3">
        <f t="shared" si="261"/>
        <v>42713</v>
      </c>
      <c r="BM563" s="6">
        <f>BM562+SUMIFS('Transactions (Dated)'!G:G,'Transactions (Dated)'!D:D,'Share Values'!AQ563)</f>
        <v>14317.649999999987</v>
      </c>
      <c r="BN563" s="6">
        <f ca="1">BN562+SUMIFS('Transactions (Dated)'!$F:$F,'Transactions (Dated)'!$D:$D,$BL563,'Transactions (Dated)'!$B:$B,BN$11,'Transactions (Dated)'!$C:$C,"Dividend (paid to cash)")*Y563</f>
        <v>0</v>
      </c>
      <c r="BO563" s="6">
        <f ca="1">BO562+SUMIFS('Transactions (Dated)'!$F:$F,'Transactions (Dated)'!$D:$D,$BL563,'Transactions (Dated)'!$B:$B,BO$11,'Transactions (Dated)'!$C:$C,"Dividend (paid to cash)")*Z563</f>
        <v>2421.875</v>
      </c>
      <c r="BP563" s="6">
        <f ca="1">BP562+SUMIFS('Transactions (Dated)'!$F:$F,'Transactions (Dated)'!$D:$D,$BL563,'Transactions (Dated)'!$B:$B,BP$11,'Transactions (Dated)'!$C:$C,"Dividend (paid to cash)")*AA563</f>
        <v>48055.257000000005</v>
      </c>
      <c r="BQ563" s="6">
        <f ca="1">BQ562+SUMIFS('Transactions (Dated)'!$F:$F,'Transactions (Dated)'!$D:$D,$BL563,'Transactions (Dated)'!$B:$B,BQ$11,'Transactions (Dated)'!$C:$C,"Dividend (paid to cash)")*AB563</f>
        <v>567.6</v>
      </c>
      <c r="BR563" s="6">
        <f ca="1">BR562+SUMIFS('Transactions (Dated)'!$F:$F,'Transactions (Dated)'!$D:$D,$BL563,'Transactions (Dated)'!$B:$B,BR$11,'Transactions (Dated)'!$C:$C,"Dividend (paid to cash)")*AC563</f>
        <v>0</v>
      </c>
      <c r="BS563" s="6">
        <f ca="1">BS562+SUMIFS('Transactions (Dated)'!$F:$F,'Transactions (Dated)'!$D:$D,$BL563,'Transactions (Dated)'!$B:$B,BS$11,'Transactions (Dated)'!$C:$C,"Dividend (paid to cash)")*AD563</f>
        <v>0</v>
      </c>
      <c r="BT563" s="6">
        <f ca="1">BT562+SUMIFS('Transactions (Dated)'!$F:$F,'Transactions (Dated)'!$D:$D,$BL563,'Transactions (Dated)'!$B:$B,BT$11,'Transactions (Dated)'!$C:$C,"Dividend (paid to cash)")*AE563</f>
        <v>3190</v>
      </c>
      <c r="BU563" s="6">
        <f ca="1">BU562+SUMIFS('Transactions (Dated)'!$F:$F,'Transactions (Dated)'!$D:$D,$BL563,'Transactions (Dated)'!$B:$B,BU$11,'Transactions (Dated)'!$C:$C,"Dividend (paid to cash)")*AF563</f>
        <v>0</v>
      </c>
      <c r="BV563" s="6">
        <f ca="1">BV562+SUMIFS('Transactions (Dated)'!$F:$F,'Transactions (Dated)'!$D:$D,$BL563,'Transactions (Dated)'!$B:$B,BV$11,'Transactions (Dated)'!$C:$C,"Dividend (paid to cash)")*AG563</f>
        <v>0</v>
      </c>
      <c r="BW563" s="6">
        <f ca="1">BW562+SUMIFS('Transactions (Dated)'!$F:$F,'Transactions (Dated)'!$D:$D,$BL563,'Transactions (Dated)'!$B:$B,BW$11,'Transactions (Dated)'!$C:$C,"Dividend (paid to cash)")*AH563</f>
        <v>0</v>
      </c>
      <c r="BX563" s="6">
        <f ca="1">BX562+SUMIFS('Transactions (Dated)'!$F:$F,'Transactions (Dated)'!$D:$D,$BL563,'Transactions (Dated)'!$B:$B,BX$11,'Transactions (Dated)'!$C:$C,"Dividend (paid to cash)")*AI563</f>
        <v>0</v>
      </c>
      <c r="BY563" s="6">
        <f ca="1">BY562+SUMIFS('Transactions (Dated)'!$F:$F,'Transactions (Dated)'!$D:$D,$BL563,'Transactions (Dated)'!$B:$B,BY$11,'Transactions (Dated)'!$C:$C,"Dividend (paid to cash)")*AJ563</f>
        <v>0</v>
      </c>
      <c r="BZ563" s="6">
        <f ca="1">BZ562+SUMIFS('Transactions (Dated)'!$F:$F,'Transactions (Dated)'!$D:$D,$BL563,'Transactions (Dated)'!$B:$B,BZ$11,'Transactions (Dated)'!$C:$C,"Dividend (paid to cash)")*AK563</f>
        <v>0</v>
      </c>
      <c r="CA563" s="6">
        <f ca="1">CA562+SUMIFS('Transactions (Dated)'!$F:$F,'Transactions (Dated)'!$D:$D,$BL563,'Transactions (Dated)'!$B:$B,CA$11,'Transactions (Dated)'!$C:$C,"Dividend (paid to cash)")*AL563</f>
        <v>0</v>
      </c>
      <c r="CB563" s="6">
        <v>0</v>
      </c>
      <c r="CC563" s="6">
        <v>0</v>
      </c>
      <c r="CF563" s="6">
        <f t="shared" ca="1" si="262"/>
        <v>68552.381999999983</v>
      </c>
      <c r="CH563" s="3">
        <f t="shared" si="263"/>
        <v>42713</v>
      </c>
      <c r="CI563" s="4">
        <f t="shared" ca="1" si="264"/>
        <v>912888.64</v>
      </c>
      <c r="CJ563" s="4">
        <f t="shared" ca="1" si="265"/>
        <v>68552.381999999983</v>
      </c>
      <c r="CL563" s="4">
        <f t="shared" ca="1" si="266"/>
        <v>981441.022</v>
      </c>
    </row>
    <row r="564" spans="2:90" x14ac:dyDescent="0.15">
      <c r="B564" s="3">
        <f t="shared" si="239"/>
        <v>42716</v>
      </c>
      <c r="C564" s="2">
        <v>15287.7</v>
      </c>
      <c r="E564" s="70">
        <v>42716</v>
      </c>
      <c r="F564" s="69">
        <v>10.199999999999999</v>
      </c>
      <c r="G564" s="69">
        <v>2.33</v>
      </c>
      <c r="H564" s="69">
        <v>20.71</v>
      </c>
      <c r="I564" s="69">
        <v>37.25</v>
      </c>
      <c r="J564" s="69">
        <v>12.11</v>
      </c>
      <c r="K564" s="69">
        <v>13.93</v>
      </c>
      <c r="L564" s="69">
        <v>16.600000000000001</v>
      </c>
      <c r="M564" s="69">
        <v>6.24</v>
      </c>
      <c r="N564" s="69">
        <v>8.51</v>
      </c>
      <c r="O564" s="69">
        <v>11.46</v>
      </c>
      <c r="P564" s="69">
        <v>23.51</v>
      </c>
      <c r="Q564" s="69">
        <v>1.21</v>
      </c>
      <c r="R564" s="69">
        <v>8.9700000000000006</v>
      </c>
      <c r="S564" s="69">
        <v>40.270000000000003</v>
      </c>
      <c r="T564" s="69"/>
      <c r="U564">
        <v>40.270000000000003</v>
      </c>
      <c r="X564" s="3">
        <f t="shared" si="244"/>
        <v>42716</v>
      </c>
      <c r="Y564" s="40">
        <f ca="1">Y563+SUMIFS('Transactions (Dated)'!$E$2:$E$53,'Transactions (Dated)'!$D$2:$D$53,'Share Values'!$X564,'Transactions (Dated)'!$B$2:$B$53,'Share Values'!Y$11,'Transactions (Dated)'!$C$2:$C$53,"Buy")-SUMIFS('Transactions (Dated)'!$E$2:$E$53,'Transactions (Dated)'!$D$2:$D$53,'Share Values'!$X564,'Transactions (Dated)'!$B$2:$B$53,'Share Values'!Y$11,'Transactions (Dated)'!$C$2:$C$53,"Sell")</f>
        <v>4625</v>
      </c>
      <c r="Z564" s="40">
        <f ca="1">Z563+SUMIFS('Transactions (Dated)'!$E$2:$E$53,'Transactions (Dated)'!$D$2:$D$53,'Share Values'!$X564,'Transactions (Dated)'!$B$2:$B$53,'Share Values'!Z$11,'Transactions (Dated)'!$C$2:$C$53,"Buy")-SUMIFS('Transactions (Dated)'!$E$2:$E$53,'Transactions (Dated)'!$D$2:$D$53,'Share Values'!$X564,'Transactions (Dated)'!$B$2:$B$53,'Share Values'!Z$11,'Transactions (Dated)'!$C$2:$C$53,"Sell")</f>
        <v>9375</v>
      </c>
      <c r="AA564" s="40">
        <f ca="1">AA563+SUMIFS('Transactions (Dated)'!$E$2:$E$53,'Transactions (Dated)'!$D$2:$D$53,'Share Values'!$X564,'Transactions (Dated)'!$B$2:$B$53,'Share Values'!AA$11,'Transactions (Dated)'!$C$2:$C$53,"Buy")-SUMIFS('Transactions (Dated)'!$E$2:$E$53,'Transactions (Dated)'!$D$2:$D$53,'Share Values'!$X564,'Transactions (Dated)'!$B$2:$B$53,'Share Values'!AA$11,'Transactions (Dated)'!$C$2:$C$53,"Sell")</f>
        <v>26357</v>
      </c>
      <c r="AB564" s="40">
        <f ca="1">AB563+SUMIFS('Transactions (Dated)'!$E$2:$E$53,'Transactions (Dated)'!$D$2:$D$53,'Share Values'!$X564,'Transactions (Dated)'!$B$2:$B$53,'Share Values'!AB$11,'Transactions (Dated)'!$C$2:$C$53,"Buy")-SUMIFS('Transactions (Dated)'!$E$2:$E$53,'Transactions (Dated)'!$D$2:$D$53,'Share Values'!$X564,'Transactions (Dated)'!$B$2:$B$53,'Share Values'!AB$11,'Transactions (Dated)'!$C$2:$C$53,"Sell")</f>
        <v>1892</v>
      </c>
      <c r="AC564" s="40">
        <f ca="1">AC563+SUMIFS('Transactions (Dated)'!$E$2:$E$53,'Transactions (Dated)'!$D$2:$D$53,'Share Values'!$X564,'Transactions (Dated)'!$B$2:$B$53,'Share Values'!AC$11,'Transactions (Dated)'!$C$2:$C$53,"Buy")-SUMIFS('Transactions (Dated)'!$E$2:$E$53,'Transactions (Dated)'!$D$2:$D$53,'Share Values'!$X564,'Transactions (Dated)'!$B$2:$B$53,'Share Values'!AC$11,'Transactions (Dated)'!$C$2:$C$53,"Sell")</f>
        <v>2348</v>
      </c>
      <c r="AD564" s="40">
        <f ca="1">AD563+SUMIFS('Transactions (Dated)'!$E$2:$E$53,'Transactions (Dated)'!$D$2:$D$53,'Share Values'!$X564,'Transactions (Dated)'!$B$2:$B$53,'Share Values'!AD$11,'Transactions (Dated)'!$C$2:$C$53,"Buy")-SUMIFS('Transactions (Dated)'!$E$2:$E$53,'Transactions (Dated)'!$D$2:$D$53,'Share Values'!$X564,'Transactions (Dated)'!$B$2:$B$53,'Share Values'!AD$11,'Transactions (Dated)'!$C$2:$C$53,"Sell")</f>
        <v>0</v>
      </c>
      <c r="AE564" s="40">
        <f ca="1">AE563+SUMIFS('Transactions (Dated)'!$E$2:$E$53,'Transactions (Dated)'!$D$2:$D$53,'Share Values'!$X564,'Transactions (Dated)'!$B$2:$B$53,'Share Values'!AE$11,'Transactions (Dated)'!$C$2:$C$53,"Buy")-SUMIFS('Transactions (Dated)'!$E$2:$E$53,'Transactions (Dated)'!$D$2:$D$53,'Share Values'!$X564,'Transactions (Dated)'!$B$2:$B$53,'Share Values'!AE$11,'Transactions (Dated)'!$C$2:$C$53,"Sell")</f>
        <v>2900</v>
      </c>
      <c r="AF564" s="40">
        <f ca="1">AF563+SUMIFS('Transactions (Dated)'!$E$2:$E$53,'Transactions (Dated)'!$D$2:$D$53,'Share Values'!$X564,'Transactions (Dated)'!$B$2:$B$53,'Share Values'!AF$11,'Transactions (Dated)'!$C$2:$C$53,"Buy")-SUMIFS('Transactions (Dated)'!$E$2:$E$53,'Transactions (Dated)'!$D$2:$D$53,'Share Values'!$X564,'Transactions (Dated)'!$B$2:$B$53,'Share Values'!AF$11,'Transactions (Dated)'!$C$2:$C$53,"Sell")</f>
        <v>14201</v>
      </c>
      <c r="AG564" s="40">
        <f ca="1">AG563+SUMIFS('Transactions (Dated)'!$E$2:$E$53,'Transactions (Dated)'!$D$2:$D$53,'Share Values'!$X564,'Transactions (Dated)'!$B$2:$B$53,'Share Values'!AG$11,'Transactions (Dated)'!$C$2:$C$53,"Buy")-SUMIFS('Transactions (Dated)'!$E$2:$E$53,'Transactions (Dated)'!$D$2:$D$53,'Share Values'!$X564,'Transactions (Dated)'!$B$2:$B$53,'Share Values'!AG$11,'Transactions (Dated)'!$C$2:$C$53,"Sell")</f>
        <v>6835</v>
      </c>
      <c r="AH564" s="40">
        <f ca="1">AH563+SUMIFS('Transactions (Dated)'!$E$2:$E$53,'Transactions (Dated)'!$D$2:$D$53,'Share Values'!$X564,'Transactions (Dated)'!$B$2:$B$53,'Share Values'!AH$11,'Transactions (Dated)'!$C$2:$C$53,"Buy")-SUMIFS('Transactions (Dated)'!$E$2:$E$53,'Transactions (Dated)'!$D$2:$D$53,'Share Values'!$X564,'Transactions (Dated)'!$B$2:$B$53,'Share Values'!AH$11,'Transactions (Dated)'!$C$2:$C$53,"Sell")</f>
        <v>0</v>
      </c>
      <c r="AI564" s="40">
        <f ca="1">AI563+SUMIFS('Transactions (Dated)'!$E$2:$E$53,'Transactions (Dated)'!$D$2:$D$53,'Share Values'!$X564,'Transactions (Dated)'!$B$2:$B$53,'Share Values'!AI$11,'Transactions (Dated)'!$C$2:$C$53,"Buy")-SUMIFS('Transactions (Dated)'!$E$2:$E$53,'Transactions (Dated)'!$D$2:$D$53,'Share Values'!$X564,'Transactions (Dated)'!$B$2:$B$53,'Share Values'!AI$11,'Transactions (Dated)'!$C$2:$C$53,"Sell")</f>
        <v>0</v>
      </c>
      <c r="AJ564" s="40">
        <f ca="1">AJ563+SUMIFS('Transactions (Dated)'!$E$2:$E$53,'Transactions (Dated)'!$D$2:$D$53,'Share Values'!$X564,'Transactions (Dated)'!$B$2:$B$53,'Share Values'!AJ$11,'Transactions (Dated)'!$C$2:$C$53,"Buy")-SUMIFS('Transactions (Dated)'!$E$2:$E$53,'Transactions (Dated)'!$D$2:$D$53,'Share Values'!$X564,'Transactions (Dated)'!$B$2:$B$53,'Share Values'!AJ$11,'Transactions (Dated)'!$C$2:$C$53,"Sell")</f>
        <v>0</v>
      </c>
      <c r="AK564" s="40">
        <f ca="1">AK563+SUMIFS('Transactions (Dated)'!$E$2:$E$53,'Transactions (Dated)'!$D$2:$D$53,'Share Values'!$X564,'Transactions (Dated)'!$B$2:$B$53,'Share Values'!AK$11,'Transactions (Dated)'!$C$2:$C$53,"Buy")-SUMIFS('Transactions (Dated)'!$E$2:$E$53,'Transactions (Dated)'!$D$2:$D$53,'Share Values'!$X564,'Transactions (Dated)'!$B$2:$B$53,'Share Values'!AK$11,'Transactions (Dated)'!$C$2:$C$53,"Sell")</f>
        <v>0</v>
      </c>
      <c r="AL564" s="40">
        <f ca="1">AL563+SUMIFS('Transactions (Dated)'!$E$2:$E$53,'Transactions (Dated)'!$D$2:$D$53,'Share Values'!$X564,'Transactions (Dated)'!$B$2:$B$53,'Share Values'!AL$11,'Transactions (Dated)'!$C$2:$C$53,"Buy")-SUMIFS('Transactions (Dated)'!$E$2:$E$53,'Transactions (Dated)'!$D$2:$D$53,'Share Values'!$X564,'Transactions (Dated)'!$B$2:$B$53,'Share Values'!AL$11,'Transactions (Dated)'!$C$2:$C$53,"Sell")</f>
        <v>0</v>
      </c>
      <c r="AM564" s="40">
        <f ca="1">AM563+SUMIFS('Transactions (Dated)'!$E$2:$E$53,'Transactions (Dated)'!$D$2:$D$53,'Share Values'!$X564,'Transactions (Dated)'!$B$2:$B$53,'Share Values'!AM$11,'Transactions (Dated)'!$C$2:$C$53,"Buy")-SUMIFS('Transactions (Dated)'!$E$2:$E$53,'Transactions (Dated)'!$D$2:$D$53,'Share Values'!$X564,'Transactions (Dated)'!$B$2:$B$53,'Share Values'!AM$11,'Transactions (Dated)'!$C$2:$C$53,"Sell")</f>
        <v>0</v>
      </c>
      <c r="AN564" s="40">
        <f ca="1">AN563+SUMIFS('Transactions (Dated)'!$E$2:$E$53,'Transactions (Dated)'!$D$2:$D$53,'Share Values'!$X564,'Transactions (Dated)'!$B$2:$B$53,'Share Values'!AN$11,'Transactions (Dated)'!$C$2:$C$53,"Buy")-SUMIFS('Transactions (Dated)'!$E$2:$E$53,'Transactions (Dated)'!$D$2:$D$53,'Share Values'!$X564,'Transactions (Dated)'!$B$2:$B$53,'Share Values'!AN$11,'Transactions (Dated)'!$C$2:$C$53,"Sell")</f>
        <v>0</v>
      </c>
      <c r="AQ564" s="3">
        <f t="shared" si="245"/>
        <v>42716</v>
      </c>
      <c r="AR564" s="6">
        <f t="shared" ca="1" si="246"/>
        <v>47175</v>
      </c>
      <c r="AS564" s="6">
        <f t="shared" ca="1" si="247"/>
        <v>21843.75</v>
      </c>
      <c r="AT564" s="6">
        <f t="shared" ca="1" si="248"/>
        <v>545853.47</v>
      </c>
      <c r="AU564" s="6">
        <f t="shared" ca="1" si="249"/>
        <v>70477</v>
      </c>
      <c r="AV564" s="6">
        <f t="shared" ca="1" si="250"/>
        <v>28434.28</v>
      </c>
      <c r="AW564" s="6">
        <f t="shared" ca="1" si="251"/>
        <v>0</v>
      </c>
      <c r="AX564" s="6">
        <f t="shared" ca="1" si="252"/>
        <v>48140.000000000007</v>
      </c>
      <c r="AY564" s="6">
        <f t="shared" ca="1" si="253"/>
        <v>88614.24</v>
      </c>
      <c r="AZ564" s="6">
        <f t="shared" ca="1" si="254"/>
        <v>58165.85</v>
      </c>
      <c r="BA564" s="6">
        <f t="shared" ca="1" si="255"/>
        <v>0</v>
      </c>
      <c r="BB564" s="6">
        <f t="shared" ca="1" si="256"/>
        <v>0</v>
      </c>
      <c r="BC564" s="6">
        <f t="shared" ca="1" si="257"/>
        <v>0</v>
      </c>
      <c r="BD564" s="6">
        <f t="shared" ca="1" si="258"/>
        <v>0</v>
      </c>
      <c r="BE564" s="6">
        <f t="shared" ca="1" si="259"/>
        <v>0</v>
      </c>
      <c r="BF564" s="6">
        <f t="shared" ca="1" si="240"/>
        <v>0</v>
      </c>
      <c r="BG564" s="6">
        <f t="shared" ca="1" si="241"/>
        <v>0</v>
      </c>
      <c r="BH564" s="6"/>
      <c r="BJ564" s="4">
        <f t="shared" ca="1" si="260"/>
        <v>908703.59</v>
      </c>
      <c r="BL564" s="3">
        <f t="shared" si="261"/>
        <v>42716</v>
      </c>
      <c r="BM564" s="6">
        <f>BM563+SUMIFS('Transactions (Dated)'!G:G,'Transactions (Dated)'!D:D,'Share Values'!AQ564)</f>
        <v>14317.649999999987</v>
      </c>
      <c r="BN564" s="6">
        <f ca="1">BN563+SUMIFS('Transactions (Dated)'!$F:$F,'Transactions (Dated)'!$D:$D,$BL564,'Transactions (Dated)'!$B:$B,BN$11,'Transactions (Dated)'!$C:$C,"Dividend (paid to cash)")*Y564</f>
        <v>0</v>
      </c>
      <c r="BO564" s="6">
        <f ca="1">BO563+SUMIFS('Transactions (Dated)'!$F:$F,'Transactions (Dated)'!$D:$D,$BL564,'Transactions (Dated)'!$B:$B,BO$11,'Transactions (Dated)'!$C:$C,"Dividend (paid to cash)")*Z564</f>
        <v>2421.875</v>
      </c>
      <c r="BP564" s="6">
        <f ca="1">BP563+SUMIFS('Transactions (Dated)'!$F:$F,'Transactions (Dated)'!$D:$D,$BL564,'Transactions (Dated)'!$B:$B,BP$11,'Transactions (Dated)'!$C:$C,"Dividend (paid to cash)")*AA564</f>
        <v>48055.257000000005</v>
      </c>
      <c r="BQ564" s="6">
        <f ca="1">BQ563+SUMIFS('Transactions (Dated)'!$F:$F,'Transactions (Dated)'!$D:$D,$BL564,'Transactions (Dated)'!$B:$B,BQ$11,'Transactions (Dated)'!$C:$C,"Dividend (paid to cash)")*AB564</f>
        <v>567.6</v>
      </c>
      <c r="BR564" s="6">
        <f ca="1">BR563+SUMIFS('Transactions (Dated)'!$F:$F,'Transactions (Dated)'!$D:$D,$BL564,'Transactions (Dated)'!$B:$B,BR$11,'Transactions (Dated)'!$C:$C,"Dividend (paid to cash)")*AC564</f>
        <v>0</v>
      </c>
      <c r="BS564" s="6">
        <f ca="1">BS563+SUMIFS('Transactions (Dated)'!$F:$F,'Transactions (Dated)'!$D:$D,$BL564,'Transactions (Dated)'!$B:$B,BS$11,'Transactions (Dated)'!$C:$C,"Dividend (paid to cash)")*AD564</f>
        <v>0</v>
      </c>
      <c r="BT564" s="6">
        <f ca="1">BT563+SUMIFS('Transactions (Dated)'!$F:$F,'Transactions (Dated)'!$D:$D,$BL564,'Transactions (Dated)'!$B:$B,BT$11,'Transactions (Dated)'!$C:$C,"Dividend (paid to cash)")*AE564</f>
        <v>3190</v>
      </c>
      <c r="BU564" s="6">
        <f ca="1">BU563+SUMIFS('Transactions (Dated)'!$F:$F,'Transactions (Dated)'!$D:$D,$BL564,'Transactions (Dated)'!$B:$B,BU$11,'Transactions (Dated)'!$C:$C,"Dividend (paid to cash)")*AF564</f>
        <v>0</v>
      </c>
      <c r="BV564" s="6">
        <f ca="1">BV563+SUMIFS('Transactions (Dated)'!$F:$F,'Transactions (Dated)'!$D:$D,$BL564,'Transactions (Dated)'!$B:$B,BV$11,'Transactions (Dated)'!$C:$C,"Dividend (paid to cash)")*AG564</f>
        <v>0</v>
      </c>
      <c r="BW564" s="6">
        <f ca="1">BW563+SUMIFS('Transactions (Dated)'!$F:$F,'Transactions (Dated)'!$D:$D,$BL564,'Transactions (Dated)'!$B:$B,BW$11,'Transactions (Dated)'!$C:$C,"Dividend (paid to cash)")*AH564</f>
        <v>0</v>
      </c>
      <c r="BX564" s="6">
        <f ca="1">BX563+SUMIFS('Transactions (Dated)'!$F:$F,'Transactions (Dated)'!$D:$D,$BL564,'Transactions (Dated)'!$B:$B,BX$11,'Transactions (Dated)'!$C:$C,"Dividend (paid to cash)")*AI564</f>
        <v>0</v>
      </c>
      <c r="BY564" s="6">
        <f ca="1">BY563+SUMIFS('Transactions (Dated)'!$F:$F,'Transactions (Dated)'!$D:$D,$BL564,'Transactions (Dated)'!$B:$B,BY$11,'Transactions (Dated)'!$C:$C,"Dividend (paid to cash)")*AJ564</f>
        <v>0</v>
      </c>
      <c r="BZ564" s="6">
        <f ca="1">BZ563+SUMIFS('Transactions (Dated)'!$F:$F,'Transactions (Dated)'!$D:$D,$BL564,'Transactions (Dated)'!$B:$B,BZ$11,'Transactions (Dated)'!$C:$C,"Dividend (paid to cash)")*AK564</f>
        <v>0</v>
      </c>
      <c r="CA564" s="6">
        <f ca="1">CA563+SUMIFS('Transactions (Dated)'!$F:$F,'Transactions (Dated)'!$D:$D,$BL564,'Transactions (Dated)'!$B:$B,CA$11,'Transactions (Dated)'!$C:$C,"Dividend (paid to cash)")*AL564</f>
        <v>0</v>
      </c>
      <c r="CB564" s="6">
        <v>0</v>
      </c>
      <c r="CC564" s="6">
        <v>0</v>
      </c>
      <c r="CF564" s="6">
        <f t="shared" ca="1" si="262"/>
        <v>68552.381999999983</v>
      </c>
      <c r="CH564" s="3">
        <f t="shared" si="263"/>
        <v>42716</v>
      </c>
      <c r="CI564" s="4">
        <f t="shared" ca="1" si="264"/>
        <v>908703.59</v>
      </c>
      <c r="CJ564" s="4">
        <f t="shared" ca="1" si="265"/>
        <v>68552.381999999983</v>
      </c>
      <c r="CL564" s="4">
        <f t="shared" ca="1" si="266"/>
        <v>977255.97199999995</v>
      </c>
    </row>
    <row r="565" spans="2:90" x14ac:dyDescent="0.15">
      <c r="B565" s="3">
        <f t="shared" si="239"/>
        <v>42717</v>
      </c>
      <c r="C565" s="2">
        <v>15385.3</v>
      </c>
      <c r="E565" s="70">
        <v>42717</v>
      </c>
      <c r="F565" s="69">
        <v>10.28</v>
      </c>
      <c r="G565" s="69">
        <v>2.39</v>
      </c>
      <c r="H565" s="69">
        <v>20.85</v>
      </c>
      <c r="I565" s="69">
        <v>37</v>
      </c>
      <c r="J565" s="69">
        <v>12.4</v>
      </c>
      <c r="K565" s="69">
        <v>13.98</v>
      </c>
      <c r="L565" s="69">
        <v>16.63</v>
      </c>
      <c r="M565" s="69">
        <v>6.13</v>
      </c>
      <c r="N565" s="69">
        <v>8.52</v>
      </c>
      <c r="O565" s="69">
        <v>11.59</v>
      </c>
      <c r="P565" s="69">
        <v>23.49</v>
      </c>
      <c r="Q565" s="69">
        <v>1.2</v>
      </c>
      <c r="R565" s="69">
        <v>8.6999999999999993</v>
      </c>
      <c r="S565" s="69">
        <v>40.94</v>
      </c>
      <c r="T565" s="69"/>
      <c r="U565">
        <v>40.94</v>
      </c>
      <c r="X565" s="3">
        <f t="shared" si="244"/>
        <v>42717</v>
      </c>
      <c r="Y565" s="40">
        <f ca="1">Y564+SUMIFS('Transactions (Dated)'!$E$2:$E$53,'Transactions (Dated)'!$D$2:$D$53,'Share Values'!$X565,'Transactions (Dated)'!$B$2:$B$53,'Share Values'!Y$11,'Transactions (Dated)'!$C$2:$C$53,"Buy")-SUMIFS('Transactions (Dated)'!$E$2:$E$53,'Transactions (Dated)'!$D$2:$D$53,'Share Values'!$X565,'Transactions (Dated)'!$B$2:$B$53,'Share Values'!Y$11,'Transactions (Dated)'!$C$2:$C$53,"Sell")</f>
        <v>4625</v>
      </c>
      <c r="Z565" s="40">
        <f ca="1">Z564+SUMIFS('Transactions (Dated)'!$E$2:$E$53,'Transactions (Dated)'!$D$2:$D$53,'Share Values'!$X565,'Transactions (Dated)'!$B$2:$B$53,'Share Values'!Z$11,'Transactions (Dated)'!$C$2:$C$53,"Buy")-SUMIFS('Transactions (Dated)'!$E$2:$E$53,'Transactions (Dated)'!$D$2:$D$53,'Share Values'!$X565,'Transactions (Dated)'!$B$2:$B$53,'Share Values'!Z$11,'Transactions (Dated)'!$C$2:$C$53,"Sell")</f>
        <v>9375</v>
      </c>
      <c r="AA565" s="40">
        <f ca="1">AA564+SUMIFS('Transactions (Dated)'!$E$2:$E$53,'Transactions (Dated)'!$D$2:$D$53,'Share Values'!$X565,'Transactions (Dated)'!$B$2:$B$53,'Share Values'!AA$11,'Transactions (Dated)'!$C$2:$C$53,"Buy")-SUMIFS('Transactions (Dated)'!$E$2:$E$53,'Transactions (Dated)'!$D$2:$D$53,'Share Values'!$X565,'Transactions (Dated)'!$B$2:$B$53,'Share Values'!AA$11,'Transactions (Dated)'!$C$2:$C$53,"Sell")</f>
        <v>26357</v>
      </c>
      <c r="AB565" s="40">
        <f ca="1">AB564+SUMIFS('Transactions (Dated)'!$E$2:$E$53,'Transactions (Dated)'!$D$2:$D$53,'Share Values'!$X565,'Transactions (Dated)'!$B$2:$B$53,'Share Values'!AB$11,'Transactions (Dated)'!$C$2:$C$53,"Buy")-SUMIFS('Transactions (Dated)'!$E$2:$E$53,'Transactions (Dated)'!$D$2:$D$53,'Share Values'!$X565,'Transactions (Dated)'!$B$2:$B$53,'Share Values'!AB$11,'Transactions (Dated)'!$C$2:$C$53,"Sell")</f>
        <v>1892</v>
      </c>
      <c r="AC565" s="40">
        <f ca="1">AC564+SUMIFS('Transactions (Dated)'!$E$2:$E$53,'Transactions (Dated)'!$D$2:$D$53,'Share Values'!$X565,'Transactions (Dated)'!$B$2:$B$53,'Share Values'!AC$11,'Transactions (Dated)'!$C$2:$C$53,"Buy")-SUMIFS('Transactions (Dated)'!$E$2:$E$53,'Transactions (Dated)'!$D$2:$D$53,'Share Values'!$X565,'Transactions (Dated)'!$B$2:$B$53,'Share Values'!AC$11,'Transactions (Dated)'!$C$2:$C$53,"Sell")</f>
        <v>2348</v>
      </c>
      <c r="AD565" s="40">
        <f ca="1">AD564+SUMIFS('Transactions (Dated)'!$E$2:$E$53,'Transactions (Dated)'!$D$2:$D$53,'Share Values'!$X565,'Transactions (Dated)'!$B$2:$B$53,'Share Values'!AD$11,'Transactions (Dated)'!$C$2:$C$53,"Buy")-SUMIFS('Transactions (Dated)'!$E$2:$E$53,'Transactions (Dated)'!$D$2:$D$53,'Share Values'!$X565,'Transactions (Dated)'!$B$2:$B$53,'Share Values'!AD$11,'Transactions (Dated)'!$C$2:$C$53,"Sell")</f>
        <v>0</v>
      </c>
      <c r="AE565" s="40">
        <f ca="1">AE564+SUMIFS('Transactions (Dated)'!$E$2:$E$53,'Transactions (Dated)'!$D$2:$D$53,'Share Values'!$X565,'Transactions (Dated)'!$B$2:$B$53,'Share Values'!AE$11,'Transactions (Dated)'!$C$2:$C$53,"Buy")-SUMIFS('Transactions (Dated)'!$E$2:$E$53,'Transactions (Dated)'!$D$2:$D$53,'Share Values'!$X565,'Transactions (Dated)'!$B$2:$B$53,'Share Values'!AE$11,'Transactions (Dated)'!$C$2:$C$53,"Sell")</f>
        <v>2900</v>
      </c>
      <c r="AF565" s="40">
        <f ca="1">AF564+SUMIFS('Transactions (Dated)'!$E$2:$E$53,'Transactions (Dated)'!$D$2:$D$53,'Share Values'!$X565,'Transactions (Dated)'!$B$2:$B$53,'Share Values'!AF$11,'Transactions (Dated)'!$C$2:$C$53,"Buy")-SUMIFS('Transactions (Dated)'!$E$2:$E$53,'Transactions (Dated)'!$D$2:$D$53,'Share Values'!$X565,'Transactions (Dated)'!$B$2:$B$53,'Share Values'!AF$11,'Transactions (Dated)'!$C$2:$C$53,"Sell")</f>
        <v>14201</v>
      </c>
      <c r="AG565" s="40">
        <f ca="1">AG564+SUMIFS('Transactions (Dated)'!$E$2:$E$53,'Transactions (Dated)'!$D$2:$D$53,'Share Values'!$X565,'Transactions (Dated)'!$B$2:$B$53,'Share Values'!AG$11,'Transactions (Dated)'!$C$2:$C$53,"Buy")-SUMIFS('Transactions (Dated)'!$E$2:$E$53,'Transactions (Dated)'!$D$2:$D$53,'Share Values'!$X565,'Transactions (Dated)'!$B$2:$B$53,'Share Values'!AG$11,'Transactions (Dated)'!$C$2:$C$53,"Sell")</f>
        <v>6835</v>
      </c>
      <c r="AH565" s="40">
        <f ca="1">AH564+SUMIFS('Transactions (Dated)'!$E$2:$E$53,'Transactions (Dated)'!$D$2:$D$53,'Share Values'!$X565,'Transactions (Dated)'!$B$2:$B$53,'Share Values'!AH$11,'Transactions (Dated)'!$C$2:$C$53,"Buy")-SUMIFS('Transactions (Dated)'!$E$2:$E$53,'Transactions (Dated)'!$D$2:$D$53,'Share Values'!$X565,'Transactions (Dated)'!$B$2:$B$53,'Share Values'!AH$11,'Transactions (Dated)'!$C$2:$C$53,"Sell")</f>
        <v>0</v>
      </c>
      <c r="AI565" s="40">
        <f ca="1">AI564+SUMIFS('Transactions (Dated)'!$E$2:$E$53,'Transactions (Dated)'!$D$2:$D$53,'Share Values'!$X565,'Transactions (Dated)'!$B$2:$B$53,'Share Values'!AI$11,'Transactions (Dated)'!$C$2:$C$53,"Buy")-SUMIFS('Transactions (Dated)'!$E$2:$E$53,'Transactions (Dated)'!$D$2:$D$53,'Share Values'!$X565,'Transactions (Dated)'!$B$2:$B$53,'Share Values'!AI$11,'Transactions (Dated)'!$C$2:$C$53,"Sell")</f>
        <v>0</v>
      </c>
      <c r="AJ565" s="40">
        <f ca="1">AJ564+SUMIFS('Transactions (Dated)'!$E$2:$E$53,'Transactions (Dated)'!$D$2:$D$53,'Share Values'!$X565,'Transactions (Dated)'!$B$2:$B$53,'Share Values'!AJ$11,'Transactions (Dated)'!$C$2:$C$53,"Buy")-SUMIFS('Transactions (Dated)'!$E$2:$E$53,'Transactions (Dated)'!$D$2:$D$53,'Share Values'!$X565,'Transactions (Dated)'!$B$2:$B$53,'Share Values'!AJ$11,'Transactions (Dated)'!$C$2:$C$53,"Sell")</f>
        <v>0</v>
      </c>
      <c r="AK565" s="40">
        <f ca="1">AK564+SUMIFS('Transactions (Dated)'!$E$2:$E$53,'Transactions (Dated)'!$D$2:$D$53,'Share Values'!$X565,'Transactions (Dated)'!$B$2:$B$53,'Share Values'!AK$11,'Transactions (Dated)'!$C$2:$C$53,"Buy")-SUMIFS('Transactions (Dated)'!$E$2:$E$53,'Transactions (Dated)'!$D$2:$D$53,'Share Values'!$X565,'Transactions (Dated)'!$B$2:$B$53,'Share Values'!AK$11,'Transactions (Dated)'!$C$2:$C$53,"Sell")</f>
        <v>0</v>
      </c>
      <c r="AL565" s="40">
        <f ca="1">AL564+SUMIFS('Transactions (Dated)'!$E$2:$E$53,'Transactions (Dated)'!$D$2:$D$53,'Share Values'!$X565,'Transactions (Dated)'!$B$2:$B$53,'Share Values'!AL$11,'Transactions (Dated)'!$C$2:$C$53,"Buy")-SUMIFS('Transactions (Dated)'!$E$2:$E$53,'Transactions (Dated)'!$D$2:$D$53,'Share Values'!$X565,'Transactions (Dated)'!$B$2:$B$53,'Share Values'!AL$11,'Transactions (Dated)'!$C$2:$C$53,"Sell")</f>
        <v>0</v>
      </c>
      <c r="AM565" s="40">
        <f ca="1">AM564+SUMIFS('Transactions (Dated)'!$E$2:$E$53,'Transactions (Dated)'!$D$2:$D$53,'Share Values'!$X565,'Transactions (Dated)'!$B$2:$B$53,'Share Values'!AM$11,'Transactions (Dated)'!$C$2:$C$53,"Buy")-SUMIFS('Transactions (Dated)'!$E$2:$E$53,'Transactions (Dated)'!$D$2:$D$53,'Share Values'!$X565,'Transactions (Dated)'!$B$2:$B$53,'Share Values'!AM$11,'Transactions (Dated)'!$C$2:$C$53,"Sell")</f>
        <v>0</v>
      </c>
      <c r="AN565" s="40">
        <f ca="1">AN564+SUMIFS('Transactions (Dated)'!$E$2:$E$53,'Transactions (Dated)'!$D$2:$D$53,'Share Values'!$X565,'Transactions (Dated)'!$B$2:$B$53,'Share Values'!AN$11,'Transactions (Dated)'!$C$2:$C$53,"Buy")-SUMIFS('Transactions (Dated)'!$E$2:$E$53,'Transactions (Dated)'!$D$2:$D$53,'Share Values'!$X565,'Transactions (Dated)'!$B$2:$B$53,'Share Values'!AN$11,'Transactions (Dated)'!$C$2:$C$53,"Sell")</f>
        <v>0</v>
      </c>
      <c r="AQ565" s="3">
        <f t="shared" si="245"/>
        <v>42717</v>
      </c>
      <c r="AR565" s="6">
        <f t="shared" ca="1" si="246"/>
        <v>47545</v>
      </c>
      <c r="AS565" s="6">
        <f t="shared" ca="1" si="247"/>
        <v>22406.25</v>
      </c>
      <c r="AT565" s="6">
        <f t="shared" ca="1" si="248"/>
        <v>549543.45000000007</v>
      </c>
      <c r="AU565" s="6">
        <f t="shared" ca="1" si="249"/>
        <v>70004</v>
      </c>
      <c r="AV565" s="6">
        <f t="shared" ca="1" si="250"/>
        <v>29115.200000000001</v>
      </c>
      <c r="AW565" s="6">
        <f t="shared" ca="1" si="251"/>
        <v>0</v>
      </c>
      <c r="AX565" s="6">
        <f t="shared" ca="1" si="252"/>
        <v>48227</v>
      </c>
      <c r="AY565" s="6">
        <f t="shared" ca="1" si="253"/>
        <v>87052.13</v>
      </c>
      <c r="AZ565" s="6">
        <f t="shared" ca="1" si="254"/>
        <v>58234.2</v>
      </c>
      <c r="BA565" s="6">
        <f t="shared" ca="1" si="255"/>
        <v>0</v>
      </c>
      <c r="BB565" s="6">
        <f t="shared" ca="1" si="256"/>
        <v>0</v>
      </c>
      <c r="BC565" s="6">
        <f t="shared" ca="1" si="257"/>
        <v>0</v>
      </c>
      <c r="BD565" s="6">
        <f t="shared" ca="1" si="258"/>
        <v>0</v>
      </c>
      <c r="BE565" s="6">
        <f t="shared" ca="1" si="259"/>
        <v>0</v>
      </c>
      <c r="BF565" s="6">
        <f t="shared" ca="1" si="240"/>
        <v>0</v>
      </c>
      <c r="BG565" s="6">
        <f t="shared" ca="1" si="241"/>
        <v>0</v>
      </c>
      <c r="BH565" s="6"/>
      <c r="BJ565" s="4">
        <f t="shared" ca="1" si="260"/>
        <v>912127.23</v>
      </c>
      <c r="BL565" s="3">
        <f t="shared" si="261"/>
        <v>42717</v>
      </c>
      <c r="BM565" s="6">
        <f>BM564+SUMIFS('Transactions (Dated)'!G:G,'Transactions (Dated)'!D:D,'Share Values'!AQ565)</f>
        <v>14317.649999999987</v>
      </c>
      <c r="BN565" s="6">
        <f ca="1">BN564+SUMIFS('Transactions (Dated)'!$F:$F,'Transactions (Dated)'!$D:$D,$BL565,'Transactions (Dated)'!$B:$B,BN$11,'Transactions (Dated)'!$C:$C,"Dividend (paid to cash)")*Y565</f>
        <v>0</v>
      </c>
      <c r="BO565" s="6">
        <f ca="1">BO564+SUMIFS('Transactions (Dated)'!$F:$F,'Transactions (Dated)'!$D:$D,$BL565,'Transactions (Dated)'!$B:$B,BO$11,'Transactions (Dated)'!$C:$C,"Dividend (paid to cash)")*Z565</f>
        <v>2421.875</v>
      </c>
      <c r="BP565" s="6">
        <f ca="1">BP564+SUMIFS('Transactions (Dated)'!$F:$F,'Transactions (Dated)'!$D:$D,$BL565,'Transactions (Dated)'!$B:$B,BP$11,'Transactions (Dated)'!$C:$C,"Dividend (paid to cash)")*AA565</f>
        <v>48055.257000000005</v>
      </c>
      <c r="BQ565" s="6">
        <f ca="1">BQ564+SUMIFS('Transactions (Dated)'!$F:$F,'Transactions (Dated)'!$D:$D,$BL565,'Transactions (Dated)'!$B:$B,BQ$11,'Transactions (Dated)'!$C:$C,"Dividend (paid to cash)")*AB565</f>
        <v>567.6</v>
      </c>
      <c r="BR565" s="6">
        <f ca="1">BR564+SUMIFS('Transactions (Dated)'!$F:$F,'Transactions (Dated)'!$D:$D,$BL565,'Transactions (Dated)'!$B:$B,BR$11,'Transactions (Dated)'!$C:$C,"Dividend (paid to cash)")*AC565</f>
        <v>0</v>
      </c>
      <c r="BS565" s="6">
        <f ca="1">BS564+SUMIFS('Transactions (Dated)'!$F:$F,'Transactions (Dated)'!$D:$D,$BL565,'Transactions (Dated)'!$B:$B,BS$11,'Transactions (Dated)'!$C:$C,"Dividend (paid to cash)")*AD565</f>
        <v>0</v>
      </c>
      <c r="BT565" s="6">
        <f ca="1">BT564+SUMIFS('Transactions (Dated)'!$F:$F,'Transactions (Dated)'!$D:$D,$BL565,'Transactions (Dated)'!$B:$B,BT$11,'Transactions (Dated)'!$C:$C,"Dividend (paid to cash)")*AE565</f>
        <v>3190</v>
      </c>
      <c r="BU565" s="6">
        <f ca="1">BU564+SUMIFS('Transactions (Dated)'!$F:$F,'Transactions (Dated)'!$D:$D,$BL565,'Transactions (Dated)'!$B:$B,BU$11,'Transactions (Dated)'!$C:$C,"Dividend (paid to cash)")*AF565</f>
        <v>0</v>
      </c>
      <c r="BV565" s="6">
        <f ca="1">BV564+SUMIFS('Transactions (Dated)'!$F:$F,'Transactions (Dated)'!$D:$D,$BL565,'Transactions (Dated)'!$B:$B,BV$11,'Transactions (Dated)'!$C:$C,"Dividend (paid to cash)")*AG565</f>
        <v>0</v>
      </c>
      <c r="BW565" s="6">
        <f ca="1">BW564+SUMIFS('Transactions (Dated)'!$F:$F,'Transactions (Dated)'!$D:$D,$BL565,'Transactions (Dated)'!$B:$B,BW$11,'Transactions (Dated)'!$C:$C,"Dividend (paid to cash)")*AH565</f>
        <v>0</v>
      </c>
      <c r="BX565" s="6">
        <f ca="1">BX564+SUMIFS('Transactions (Dated)'!$F:$F,'Transactions (Dated)'!$D:$D,$BL565,'Transactions (Dated)'!$B:$B,BX$11,'Transactions (Dated)'!$C:$C,"Dividend (paid to cash)")*AI565</f>
        <v>0</v>
      </c>
      <c r="BY565" s="6">
        <f ca="1">BY564+SUMIFS('Transactions (Dated)'!$F:$F,'Transactions (Dated)'!$D:$D,$BL565,'Transactions (Dated)'!$B:$B,BY$11,'Transactions (Dated)'!$C:$C,"Dividend (paid to cash)")*AJ565</f>
        <v>0</v>
      </c>
      <c r="BZ565" s="6">
        <f ca="1">BZ564+SUMIFS('Transactions (Dated)'!$F:$F,'Transactions (Dated)'!$D:$D,$BL565,'Transactions (Dated)'!$B:$B,BZ$11,'Transactions (Dated)'!$C:$C,"Dividend (paid to cash)")*AK565</f>
        <v>0</v>
      </c>
      <c r="CA565" s="6">
        <f ca="1">CA564+SUMIFS('Transactions (Dated)'!$F:$F,'Transactions (Dated)'!$D:$D,$BL565,'Transactions (Dated)'!$B:$B,CA$11,'Transactions (Dated)'!$C:$C,"Dividend (paid to cash)")*AL565</f>
        <v>0</v>
      </c>
      <c r="CB565" s="6">
        <v>0</v>
      </c>
      <c r="CC565" s="6">
        <v>0</v>
      </c>
      <c r="CF565" s="6">
        <f t="shared" ca="1" si="262"/>
        <v>68552.381999999983</v>
      </c>
      <c r="CH565" s="3">
        <f t="shared" si="263"/>
        <v>42717</v>
      </c>
      <c r="CI565" s="4">
        <f t="shared" ca="1" si="264"/>
        <v>912127.23</v>
      </c>
      <c r="CJ565" s="4">
        <f t="shared" ca="1" si="265"/>
        <v>68552.381999999983</v>
      </c>
      <c r="CL565" s="4">
        <f t="shared" ca="1" si="266"/>
        <v>980679.61199999996</v>
      </c>
    </row>
    <row r="566" spans="2:90" x14ac:dyDescent="0.15">
      <c r="B566" s="3">
        <f t="shared" si="239"/>
        <v>42718</v>
      </c>
      <c r="C566" s="2">
        <v>15197.2</v>
      </c>
      <c r="E566" s="70">
        <v>42718</v>
      </c>
      <c r="F566" s="69">
        <v>10.23</v>
      </c>
      <c r="G566" s="69">
        <v>2.2799999999999998</v>
      </c>
      <c r="H566" s="69">
        <v>20.59</v>
      </c>
      <c r="I566" s="69">
        <v>37.08</v>
      </c>
      <c r="J566" s="69">
        <v>12.02</v>
      </c>
      <c r="K566" s="69">
        <v>13.92</v>
      </c>
      <c r="L566" s="69">
        <v>16.46</v>
      </c>
      <c r="M566" s="69">
        <v>5.93</v>
      </c>
      <c r="N566" s="69">
        <v>8.4</v>
      </c>
      <c r="O566" s="69">
        <v>11.5</v>
      </c>
      <c r="P566" s="69">
        <v>23.37</v>
      </c>
      <c r="Q566" s="69">
        <v>1.2</v>
      </c>
      <c r="R566" s="69">
        <v>8.61</v>
      </c>
      <c r="S566" s="69">
        <v>40.79</v>
      </c>
      <c r="T566" s="69"/>
      <c r="U566">
        <v>40.79</v>
      </c>
      <c r="X566" s="3">
        <f t="shared" si="244"/>
        <v>42718</v>
      </c>
      <c r="Y566" s="40">
        <f ca="1">Y565+SUMIFS('Transactions (Dated)'!$E$2:$E$53,'Transactions (Dated)'!$D$2:$D$53,'Share Values'!$X566,'Transactions (Dated)'!$B$2:$B$53,'Share Values'!Y$11,'Transactions (Dated)'!$C$2:$C$53,"Buy")-SUMIFS('Transactions (Dated)'!$E$2:$E$53,'Transactions (Dated)'!$D$2:$D$53,'Share Values'!$X566,'Transactions (Dated)'!$B$2:$B$53,'Share Values'!Y$11,'Transactions (Dated)'!$C$2:$C$53,"Sell")</f>
        <v>4625</v>
      </c>
      <c r="Z566" s="40">
        <f ca="1">Z565+SUMIFS('Transactions (Dated)'!$E$2:$E$53,'Transactions (Dated)'!$D$2:$D$53,'Share Values'!$X566,'Transactions (Dated)'!$B$2:$B$53,'Share Values'!Z$11,'Transactions (Dated)'!$C$2:$C$53,"Buy")-SUMIFS('Transactions (Dated)'!$E$2:$E$53,'Transactions (Dated)'!$D$2:$D$53,'Share Values'!$X566,'Transactions (Dated)'!$B$2:$B$53,'Share Values'!Z$11,'Transactions (Dated)'!$C$2:$C$53,"Sell")</f>
        <v>9375</v>
      </c>
      <c r="AA566" s="40">
        <f ca="1">AA565+SUMIFS('Transactions (Dated)'!$E$2:$E$53,'Transactions (Dated)'!$D$2:$D$53,'Share Values'!$X566,'Transactions (Dated)'!$B$2:$B$53,'Share Values'!AA$11,'Transactions (Dated)'!$C$2:$C$53,"Buy")-SUMIFS('Transactions (Dated)'!$E$2:$E$53,'Transactions (Dated)'!$D$2:$D$53,'Share Values'!$X566,'Transactions (Dated)'!$B$2:$B$53,'Share Values'!AA$11,'Transactions (Dated)'!$C$2:$C$53,"Sell")</f>
        <v>26357</v>
      </c>
      <c r="AB566" s="40">
        <f ca="1">AB565+SUMIFS('Transactions (Dated)'!$E$2:$E$53,'Transactions (Dated)'!$D$2:$D$53,'Share Values'!$X566,'Transactions (Dated)'!$B$2:$B$53,'Share Values'!AB$11,'Transactions (Dated)'!$C$2:$C$53,"Buy")-SUMIFS('Transactions (Dated)'!$E$2:$E$53,'Transactions (Dated)'!$D$2:$D$53,'Share Values'!$X566,'Transactions (Dated)'!$B$2:$B$53,'Share Values'!AB$11,'Transactions (Dated)'!$C$2:$C$53,"Sell")</f>
        <v>1892</v>
      </c>
      <c r="AC566" s="40">
        <f ca="1">AC565+SUMIFS('Transactions (Dated)'!$E$2:$E$53,'Transactions (Dated)'!$D$2:$D$53,'Share Values'!$X566,'Transactions (Dated)'!$B$2:$B$53,'Share Values'!AC$11,'Transactions (Dated)'!$C$2:$C$53,"Buy")-SUMIFS('Transactions (Dated)'!$E$2:$E$53,'Transactions (Dated)'!$D$2:$D$53,'Share Values'!$X566,'Transactions (Dated)'!$B$2:$B$53,'Share Values'!AC$11,'Transactions (Dated)'!$C$2:$C$53,"Sell")</f>
        <v>2348</v>
      </c>
      <c r="AD566" s="40">
        <f ca="1">AD565+SUMIFS('Transactions (Dated)'!$E$2:$E$53,'Transactions (Dated)'!$D$2:$D$53,'Share Values'!$X566,'Transactions (Dated)'!$B$2:$B$53,'Share Values'!AD$11,'Transactions (Dated)'!$C$2:$C$53,"Buy")-SUMIFS('Transactions (Dated)'!$E$2:$E$53,'Transactions (Dated)'!$D$2:$D$53,'Share Values'!$X566,'Transactions (Dated)'!$B$2:$B$53,'Share Values'!AD$11,'Transactions (Dated)'!$C$2:$C$53,"Sell")</f>
        <v>0</v>
      </c>
      <c r="AE566" s="40">
        <f ca="1">AE565+SUMIFS('Transactions (Dated)'!$E$2:$E$53,'Transactions (Dated)'!$D$2:$D$53,'Share Values'!$X566,'Transactions (Dated)'!$B$2:$B$53,'Share Values'!AE$11,'Transactions (Dated)'!$C$2:$C$53,"Buy")-SUMIFS('Transactions (Dated)'!$E$2:$E$53,'Transactions (Dated)'!$D$2:$D$53,'Share Values'!$X566,'Transactions (Dated)'!$B$2:$B$53,'Share Values'!AE$11,'Transactions (Dated)'!$C$2:$C$53,"Sell")</f>
        <v>2900</v>
      </c>
      <c r="AF566" s="40">
        <f ca="1">AF565+SUMIFS('Transactions (Dated)'!$E$2:$E$53,'Transactions (Dated)'!$D$2:$D$53,'Share Values'!$X566,'Transactions (Dated)'!$B$2:$B$53,'Share Values'!AF$11,'Transactions (Dated)'!$C$2:$C$53,"Buy")-SUMIFS('Transactions (Dated)'!$E$2:$E$53,'Transactions (Dated)'!$D$2:$D$53,'Share Values'!$X566,'Transactions (Dated)'!$B$2:$B$53,'Share Values'!AF$11,'Transactions (Dated)'!$C$2:$C$53,"Sell")</f>
        <v>14201</v>
      </c>
      <c r="AG566" s="40">
        <f ca="1">AG565+SUMIFS('Transactions (Dated)'!$E$2:$E$53,'Transactions (Dated)'!$D$2:$D$53,'Share Values'!$X566,'Transactions (Dated)'!$B$2:$B$53,'Share Values'!AG$11,'Transactions (Dated)'!$C$2:$C$53,"Buy")-SUMIFS('Transactions (Dated)'!$E$2:$E$53,'Transactions (Dated)'!$D$2:$D$53,'Share Values'!$X566,'Transactions (Dated)'!$B$2:$B$53,'Share Values'!AG$11,'Transactions (Dated)'!$C$2:$C$53,"Sell")</f>
        <v>6835</v>
      </c>
      <c r="AH566" s="40">
        <f ca="1">AH565+SUMIFS('Transactions (Dated)'!$E$2:$E$53,'Transactions (Dated)'!$D$2:$D$53,'Share Values'!$X566,'Transactions (Dated)'!$B$2:$B$53,'Share Values'!AH$11,'Transactions (Dated)'!$C$2:$C$53,"Buy")-SUMIFS('Transactions (Dated)'!$E$2:$E$53,'Transactions (Dated)'!$D$2:$D$53,'Share Values'!$X566,'Transactions (Dated)'!$B$2:$B$53,'Share Values'!AH$11,'Transactions (Dated)'!$C$2:$C$53,"Sell")</f>
        <v>0</v>
      </c>
      <c r="AI566" s="40">
        <f ca="1">AI565+SUMIFS('Transactions (Dated)'!$E$2:$E$53,'Transactions (Dated)'!$D$2:$D$53,'Share Values'!$X566,'Transactions (Dated)'!$B$2:$B$53,'Share Values'!AI$11,'Transactions (Dated)'!$C$2:$C$53,"Buy")-SUMIFS('Transactions (Dated)'!$E$2:$E$53,'Transactions (Dated)'!$D$2:$D$53,'Share Values'!$X566,'Transactions (Dated)'!$B$2:$B$53,'Share Values'!AI$11,'Transactions (Dated)'!$C$2:$C$53,"Sell")</f>
        <v>0</v>
      </c>
      <c r="AJ566" s="40">
        <f ca="1">AJ565+SUMIFS('Transactions (Dated)'!$E$2:$E$53,'Transactions (Dated)'!$D$2:$D$53,'Share Values'!$X566,'Transactions (Dated)'!$B$2:$B$53,'Share Values'!AJ$11,'Transactions (Dated)'!$C$2:$C$53,"Buy")-SUMIFS('Transactions (Dated)'!$E$2:$E$53,'Transactions (Dated)'!$D$2:$D$53,'Share Values'!$X566,'Transactions (Dated)'!$B$2:$B$53,'Share Values'!AJ$11,'Transactions (Dated)'!$C$2:$C$53,"Sell")</f>
        <v>0</v>
      </c>
      <c r="AK566" s="40">
        <f ca="1">AK565+SUMIFS('Transactions (Dated)'!$E$2:$E$53,'Transactions (Dated)'!$D$2:$D$53,'Share Values'!$X566,'Transactions (Dated)'!$B$2:$B$53,'Share Values'!AK$11,'Transactions (Dated)'!$C$2:$C$53,"Buy")-SUMIFS('Transactions (Dated)'!$E$2:$E$53,'Transactions (Dated)'!$D$2:$D$53,'Share Values'!$X566,'Transactions (Dated)'!$B$2:$B$53,'Share Values'!AK$11,'Transactions (Dated)'!$C$2:$C$53,"Sell")</f>
        <v>0</v>
      </c>
      <c r="AL566" s="40">
        <f ca="1">AL565+SUMIFS('Transactions (Dated)'!$E$2:$E$53,'Transactions (Dated)'!$D$2:$D$53,'Share Values'!$X566,'Transactions (Dated)'!$B$2:$B$53,'Share Values'!AL$11,'Transactions (Dated)'!$C$2:$C$53,"Buy")-SUMIFS('Transactions (Dated)'!$E$2:$E$53,'Transactions (Dated)'!$D$2:$D$53,'Share Values'!$X566,'Transactions (Dated)'!$B$2:$B$53,'Share Values'!AL$11,'Transactions (Dated)'!$C$2:$C$53,"Sell")</f>
        <v>0</v>
      </c>
      <c r="AM566" s="40">
        <f ca="1">AM565+SUMIFS('Transactions (Dated)'!$E$2:$E$53,'Transactions (Dated)'!$D$2:$D$53,'Share Values'!$X566,'Transactions (Dated)'!$B$2:$B$53,'Share Values'!AM$11,'Transactions (Dated)'!$C$2:$C$53,"Buy")-SUMIFS('Transactions (Dated)'!$E$2:$E$53,'Transactions (Dated)'!$D$2:$D$53,'Share Values'!$X566,'Transactions (Dated)'!$B$2:$B$53,'Share Values'!AM$11,'Transactions (Dated)'!$C$2:$C$53,"Sell")</f>
        <v>0</v>
      </c>
      <c r="AN566" s="40">
        <f ca="1">AN565+SUMIFS('Transactions (Dated)'!$E$2:$E$53,'Transactions (Dated)'!$D$2:$D$53,'Share Values'!$X566,'Transactions (Dated)'!$B$2:$B$53,'Share Values'!AN$11,'Transactions (Dated)'!$C$2:$C$53,"Buy")-SUMIFS('Transactions (Dated)'!$E$2:$E$53,'Transactions (Dated)'!$D$2:$D$53,'Share Values'!$X566,'Transactions (Dated)'!$B$2:$B$53,'Share Values'!AN$11,'Transactions (Dated)'!$C$2:$C$53,"Sell")</f>
        <v>0</v>
      </c>
      <c r="AQ566" s="3">
        <f t="shared" si="245"/>
        <v>42718</v>
      </c>
      <c r="AR566" s="6">
        <f t="shared" ca="1" si="246"/>
        <v>47313.75</v>
      </c>
      <c r="AS566" s="6">
        <f t="shared" ca="1" si="247"/>
        <v>21374.999999999996</v>
      </c>
      <c r="AT566" s="6">
        <f t="shared" ca="1" si="248"/>
        <v>542690.63</v>
      </c>
      <c r="AU566" s="6">
        <f t="shared" ca="1" si="249"/>
        <v>70155.360000000001</v>
      </c>
      <c r="AV566" s="6">
        <f t="shared" ca="1" si="250"/>
        <v>28222.959999999999</v>
      </c>
      <c r="AW566" s="6">
        <f t="shared" ca="1" si="251"/>
        <v>0</v>
      </c>
      <c r="AX566" s="6">
        <f t="shared" ca="1" si="252"/>
        <v>47734</v>
      </c>
      <c r="AY566" s="6">
        <f t="shared" ca="1" si="253"/>
        <v>84211.93</v>
      </c>
      <c r="AZ566" s="6">
        <f t="shared" ca="1" si="254"/>
        <v>57414</v>
      </c>
      <c r="BA566" s="6">
        <f t="shared" ca="1" si="255"/>
        <v>0</v>
      </c>
      <c r="BB566" s="6">
        <f t="shared" ca="1" si="256"/>
        <v>0</v>
      </c>
      <c r="BC566" s="6">
        <f t="shared" ca="1" si="257"/>
        <v>0</v>
      </c>
      <c r="BD566" s="6">
        <f t="shared" ca="1" si="258"/>
        <v>0</v>
      </c>
      <c r="BE566" s="6">
        <f t="shared" ca="1" si="259"/>
        <v>0</v>
      </c>
      <c r="BF566" s="6">
        <f t="shared" ca="1" si="240"/>
        <v>0</v>
      </c>
      <c r="BG566" s="6">
        <f t="shared" ca="1" si="241"/>
        <v>0</v>
      </c>
      <c r="BH566" s="6"/>
      <c r="BJ566" s="4">
        <f t="shared" ca="1" si="260"/>
        <v>899117.62999999989</v>
      </c>
      <c r="BL566" s="3">
        <f t="shared" si="261"/>
        <v>42718</v>
      </c>
      <c r="BM566" s="6">
        <f>BM565+SUMIFS('Transactions (Dated)'!G:G,'Transactions (Dated)'!D:D,'Share Values'!AQ566)</f>
        <v>14317.649999999987</v>
      </c>
      <c r="BN566" s="6">
        <f ca="1">BN565+SUMIFS('Transactions (Dated)'!$F:$F,'Transactions (Dated)'!$D:$D,$BL566,'Transactions (Dated)'!$B:$B,BN$11,'Transactions (Dated)'!$C:$C,"Dividend (paid to cash)")*Y566</f>
        <v>0</v>
      </c>
      <c r="BO566" s="6">
        <f ca="1">BO565+SUMIFS('Transactions (Dated)'!$F:$F,'Transactions (Dated)'!$D:$D,$BL566,'Transactions (Dated)'!$B:$B,BO$11,'Transactions (Dated)'!$C:$C,"Dividend (paid to cash)")*Z566</f>
        <v>2421.875</v>
      </c>
      <c r="BP566" s="6">
        <f ca="1">BP565+SUMIFS('Transactions (Dated)'!$F:$F,'Transactions (Dated)'!$D:$D,$BL566,'Transactions (Dated)'!$B:$B,BP$11,'Transactions (Dated)'!$C:$C,"Dividend (paid to cash)")*AA566</f>
        <v>48055.257000000005</v>
      </c>
      <c r="BQ566" s="6">
        <f ca="1">BQ565+SUMIFS('Transactions (Dated)'!$F:$F,'Transactions (Dated)'!$D:$D,$BL566,'Transactions (Dated)'!$B:$B,BQ$11,'Transactions (Dated)'!$C:$C,"Dividend (paid to cash)")*AB566</f>
        <v>567.6</v>
      </c>
      <c r="BR566" s="6">
        <f ca="1">BR565+SUMIFS('Transactions (Dated)'!$F:$F,'Transactions (Dated)'!$D:$D,$BL566,'Transactions (Dated)'!$B:$B,BR$11,'Transactions (Dated)'!$C:$C,"Dividend (paid to cash)")*AC566</f>
        <v>0</v>
      </c>
      <c r="BS566" s="6">
        <f ca="1">BS565+SUMIFS('Transactions (Dated)'!$F:$F,'Transactions (Dated)'!$D:$D,$BL566,'Transactions (Dated)'!$B:$B,BS$11,'Transactions (Dated)'!$C:$C,"Dividend (paid to cash)")*AD566</f>
        <v>0</v>
      </c>
      <c r="BT566" s="6">
        <f ca="1">BT565+SUMIFS('Transactions (Dated)'!$F:$F,'Transactions (Dated)'!$D:$D,$BL566,'Transactions (Dated)'!$B:$B,BT$11,'Transactions (Dated)'!$C:$C,"Dividend (paid to cash)")*AE566</f>
        <v>3190</v>
      </c>
      <c r="BU566" s="6">
        <f ca="1">BU565+SUMIFS('Transactions (Dated)'!$F:$F,'Transactions (Dated)'!$D:$D,$BL566,'Transactions (Dated)'!$B:$B,BU$11,'Transactions (Dated)'!$C:$C,"Dividend (paid to cash)")*AF566</f>
        <v>0</v>
      </c>
      <c r="BV566" s="6">
        <f ca="1">BV565+SUMIFS('Transactions (Dated)'!$F:$F,'Transactions (Dated)'!$D:$D,$BL566,'Transactions (Dated)'!$B:$B,BV$11,'Transactions (Dated)'!$C:$C,"Dividend (paid to cash)")*AG566</f>
        <v>0</v>
      </c>
      <c r="BW566" s="6">
        <f ca="1">BW565+SUMIFS('Transactions (Dated)'!$F:$F,'Transactions (Dated)'!$D:$D,$BL566,'Transactions (Dated)'!$B:$B,BW$11,'Transactions (Dated)'!$C:$C,"Dividend (paid to cash)")*AH566</f>
        <v>0</v>
      </c>
      <c r="BX566" s="6">
        <f ca="1">BX565+SUMIFS('Transactions (Dated)'!$F:$F,'Transactions (Dated)'!$D:$D,$BL566,'Transactions (Dated)'!$B:$B,BX$11,'Transactions (Dated)'!$C:$C,"Dividend (paid to cash)")*AI566</f>
        <v>0</v>
      </c>
      <c r="BY566" s="6">
        <f ca="1">BY565+SUMIFS('Transactions (Dated)'!$F:$F,'Transactions (Dated)'!$D:$D,$BL566,'Transactions (Dated)'!$B:$B,BY$11,'Transactions (Dated)'!$C:$C,"Dividend (paid to cash)")*AJ566</f>
        <v>0</v>
      </c>
      <c r="BZ566" s="6">
        <f ca="1">BZ565+SUMIFS('Transactions (Dated)'!$F:$F,'Transactions (Dated)'!$D:$D,$BL566,'Transactions (Dated)'!$B:$B,BZ$11,'Transactions (Dated)'!$C:$C,"Dividend (paid to cash)")*AK566</f>
        <v>0</v>
      </c>
      <c r="CA566" s="6">
        <f ca="1">CA565+SUMIFS('Transactions (Dated)'!$F:$F,'Transactions (Dated)'!$D:$D,$BL566,'Transactions (Dated)'!$B:$B,CA$11,'Transactions (Dated)'!$C:$C,"Dividend (paid to cash)")*AL566</f>
        <v>0</v>
      </c>
      <c r="CB566" s="6">
        <v>0</v>
      </c>
      <c r="CC566" s="6">
        <v>0</v>
      </c>
      <c r="CF566" s="6">
        <f t="shared" ca="1" si="262"/>
        <v>68552.381999999983</v>
      </c>
      <c r="CH566" s="3">
        <f t="shared" si="263"/>
        <v>42718</v>
      </c>
      <c r="CI566" s="4">
        <f t="shared" ca="1" si="264"/>
        <v>899117.62999999989</v>
      </c>
      <c r="CJ566" s="4">
        <f t="shared" ca="1" si="265"/>
        <v>68552.381999999983</v>
      </c>
      <c r="CL566" s="4">
        <f t="shared" ca="1" si="266"/>
        <v>967670.01199999987</v>
      </c>
    </row>
    <row r="567" spans="2:90" x14ac:dyDescent="0.15">
      <c r="B567" s="3">
        <f t="shared" si="239"/>
        <v>42719</v>
      </c>
      <c r="C567" s="2">
        <v>15218.3</v>
      </c>
      <c r="E567" s="70">
        <v>42719</v>
      </c>
      <c r="F567" s="69">
        <v>10.17</v>
      </c>
      <c r="G567" s="69">
        <v>2.19</v>
      </c>
      <c r="H567" s="69">
        <v>20.61</v>
      </c>
      <c r="I567" s="69">
        <v>36.89</v>
      </c>
      <c r="J567" s="69">
        <v>12.11</v>
      </c>
      <c r="K567" s="69">
        <v>13.76</v>
      </c>
      <c r="L567" s="69">
        <v>16.96</v>
      </c>
      <c r="M567" s="69">
        <v>5.52</v>
      </c>
      <c r="N567" s="69">
        <v>8.1999999999999993</v>
      </c>
      <c r="O567" s="69">
        <v>11.73</v>
      </c>
      <c r="P567" s="69">
        <v>23.74</v>
      </c>
      <c r="Q567" s="69">
        <v>1.36</v>
      </c>
      <c r="R567" s="69">
        <v>8.56</v>
      </c>
      <c r="S567" s="69">
        <v>40.380000000000003</v>
      </c>
      <c r="T567" s="69"/>
      <c r="U567">
        <v>40.380000000000003</v>
      </c>
      <c r="X567" s="3">
        <f t="shared" si="244"/>
        <v>42719</v>
      </c>
      <c r="Y567" s="40">
        <f ca="1">Y566+SUMIFS('Transactions (Dated)'!$E$2:$E$53,'Transactions (Dated)'!$D$2:$D$53,'Share Values'!$X567,'Transactions (Dated)'!$B$2:$B$53,'Share Values'!Y$11,'Transactions (Dated)'!$C$2:$C$53,"Buy")-SUMIFS('Transactions (Dated)'!$E$2:$E$53,'Transactions (Dated)'!$D$2:$D$53,'Share Values'!$X567,'Transactions (Dated)'!$B$2:$B$53,'Share Values'!Y$11,'Transactions (Dated)'!$C$2:$C$53,"Sell")</f>
        <v>4625</v>
      </c>
      <c r="Z567" s="40">
        <f ca="1">Z566+SUMIFS('Transactions (Dated)'!$E$2:$E$53,'Transactions (Dated)'!$D$2:$D$53,'Share Values'!$X567,'Transactions (Dated)'!$B$2:$B$53,'Share Values'!Z$11,'Transactions (Dated)'!$C$2:$C$53,"Buy")-SUMIFS('Transactions (Dated)'!$E$2:$E$53,'Transactions (Dated)'!$D$2:$D$53,'Share Values'!$X567,'Transactions (Dated)'!$B$2:$B$53,'Share Values'!Z$11,'Transactions (Dated)'!$C$2:$C$53,"Sell")</f>
        <v>9375</v>
      </c>
      <c r="AA567" s="40">
        <f ca="1">AA566+SUMIFS('Transactions (Dated)'!$E$2:$E$53,'Transactions (Dated)'!$D$2:$D$53,'Share Values'!$X567,'Transactions (Dated)'!$B$2:$B$53,'Share Values'!AA$11,'Transactions (Dated)'!$C$2:$C$53,"Buy")-SUMIFS('Transactions (Dated)'!$E$2:$E$53,'Transactions (Dated)'!$D$2:$D$53,'Share Values'!$X567,'Transactions (Dated)'!$B$2:$B$53,'Share Values'!AA$11,'Transactions (Dated)'!$C$2:$C$53,"Sell")</f>
        <v>26357</v>
      </c>
      <c r="AB567" s="40">
        <f ca="1">AB566+SUMIFS('Transactions (Dated)'!$E$2:$E$53,'Transactions (Dated)'!$D$2:$D$53,'Share Values'!$X567,'Transactions (Dated)'!$B$2:$B$53,'Share Values'!AB$11,'Transactions (Dated)'!$C$2:$C$53,"Buy")-SUMIFS('Transactions (Dated)'!$E$2:$E$53,'Transactions (Dated)'!$D$2:$D$53,'Share Values'!$X567,'Transactions (Dated)'!$B$2:$B$53,'Share Values'!AB$11,'Transactions (Dated)'!$C$2:$C$53,"Sell")</f>
        <v>1892</v>
      </c>
      <c r="AC567" s="40">
        <f ca="1">AC566+SUMIFS('Transactions (Dated)'!$E$2:$E$53,'Transactions (Dated)'!$D$2:$D$53,'Share Values'!$X567,'Transactions (Dated)'!$B$2:$B$53,'Share Values'!AC$11,'Transactions (Dated)'!$C$2:$C$53,"Buy")-SUMIFS('Transactions (Dated)'!$E$2:$E$53,'Transactions (Dated)'!$D$2:$D$53,'Share Values'!$X567,'Transactions (Dated)'!$B$2:$B$53,'Share Values'!AC$11,'Transactions (Dated)'!$C$2:$C$53,"Sell")</f>
        <v>2348</v>
      </c>
      <c r="AD567" s="40">
        <f ca="1">AD566+SUMIFS('Transactions (Dated)'!$E$2:$E$53,'Transactions (Dated)'!$D$2:$D$53,'Share Values'!$X567,'Transactions (Dated)'!$B$2:$B$53,'Share Values'!AD$11,'Transactions (Dated)'!$C$2:$C$53,"Buy")-SUMIFS('Transactions (Dated)'!$E$2:$E$53,'Transactions (Dated)'!$D$2:$D$53,'Share Values'!$X567,'Transactions (Dated)'!$B$2:$B$53,'Share Values'!AD$11,'Transactions (Dated)'!$C$2:$C$53,"Sell")</f>
        <v>0</v>
      </c>
      <c r="AE567" s="40">
        <f ca="1">AE566+SUMIFS('Transactions (Dated)'!$E$2:$E$53,'Transactions (Dated)'!$D$2:$D$53,'Share Values'!$X567,'Transactions (Dated)'!$B$2:$B$53,'Share Values'!AE$11,'Transactions (Dated)'!$C$2:$C$53,"Buy")-SUMIFS('Transactions (Dated)'!$E$2:$E$53,'Transactions (Dated)'!$D$2:$D$53,'Share Values'!$X567,'Transactions (Dated)'!$B$2:$B$53,'Share Values'!AE$11,'Transactions (Dated)'!$C$2:$C$53,"Sell")</f>
        <v>2900</v>
      </c>
      <c r="AF567" s="40">
        <f ca="1">AF566+SUMIFS('Transactions (Dated)'!$E$2:$E$53,'Transactions (Dated)'!$D$2:$D$53,'Share Values'!$X567,'Transactions (Dated)'!$B$2:$B$53,'Share Values'!AF$11,'Transactions (Dated)'!$C$2:$C$53,"Buy")-SUMIFS('Transactions (Dated)'!$E$2:$E$53,'Transactions (Dated)'!$D$2:$D$53,'Share Values'!$X567,'Transactions (Dated)'!$B$2:$B$53,'Share Values'!AF$11,'Transactions (Dated)'!$C$2:$C$53,"Sell")</f>
        <v>14201</v>
      </c>
      <c r="AG567" s="40">
        <f ca="1">AG566+SUMIFS('Transactions (Dated)'!$E$2:$E$53,'Transactions (Dated)'!$D$2:$D$53,'Share Values'!$X567,'Transactions (Dated)'!$B$2:$B$53,'Share Values'!AG$11,'Transactions (Dated)'!$C$2:$C$53,"Buy")-SUMIFS('Transactions (Dated)'!$E$2:$E$53,'Transactions (Dated)'!$D$2:$D$53,'Share Values'!$X567,'Transactions (Dated)'!$B$2:$B$53,'Share Values'!AG$11,'Transactions (Dated)'!$C$2:$C$53,"Sell")</f>
        <v>6835</v>
      </c>
      <c r="AH567" s="40">
        <f ca="1">AH566+SUMIFS('Transactions (Dated)'!$E$2:$E$53,'Transactions (Dated)'!$D$2:$D$53,'Share Values'!$X567,'Transactions (Dated)'!$B$2:$B$53,'Share Values'!AH$11,'Transactions (Dated)'!$C$2:$C$53,"Buy")-SUMIFS('Transactions (Dated)'!$E$2:$E$53,'Transactions (Dated)'!$D$2:$D$53,'Share Values'!$X567,'Transactions (Dated)'!$B$2:$B$53,'Share Values'!AH$11,'Transactions (Dated)'!$C$2:$C$53,"Sell")</f>
        <v>0</v>
      </c>
      <c r="AI567" s="40">
        <f ca="1">AI566+SUMIFS('Transactions (Dated)'!$E$2:$E$53,'Transactions (Dated)'!$D$2:$D$53,'Share Values'!$X567,'Transactions (Dated)'!$B$2:$B$53,'Share Values'!AI$11,'Transactions (Dated)'!$C$2:$C$53,"Buy")-SUMIFS('Transactions (Dated)'!$E$2:$E$53,'Transactions (Dated)'!$D$2:$D$53,'Share Values'!$X567,'Transactions (Dated)'!$B$2:$B$53,'Share Values'!AI$11,'Transactions (Dated)'!$C$2:$C$53,"Sell")</f>
        <v>0</v>
      </c>
      <c r="AJ567" s="40">
        <f ca="1">AJ566+SUMIFS('Transactions (Dated)'!$E$2:$E$53,'Transactions (Dated)'!$D$2:$D$53,'Share Values'!$X567,'Transactions (Dated)'!$B$2:$B$53,'Share Values'!AJ$11,'Transactions (Dated)'!$C$2:$C$53,"Buy")-SUMIFS('Transactions (Dated)'!$E$2:$E$53,'Transactions (Dated)'!$D$2:$D$53,'Share Values'!$X567,'Transactions (Dated)'!$B$2:$B$53,'Share Values'!AJ$11,'Transactions (Dated)'!$C$2:$C$53,"Sell")</f>
        <v>0</v>
      </c>
      <c r="AK567" s="40">
        <f ca="1">AK566+SUMIFS('Transactions (Dated)'!$E$2:$E$53,'Transactions (Dated)'!$D$2:$D$53,'Share Values'!$X567,'Transactions (Dated)'!$B$2:$B$53,'Share Values'!AK$11,'Transactions (Dated)'!$C$2:$C$53,"Buy")-SUMIFS('Transactions (Dated)'!$E$2:$E$53,'Transactions (Dated)'!$D$2:$D$53,'Share Values'!$X567,'Transactions (Dated)'!$B$2:$B$53,'Share Values'!AK$11,'Transactions (Dated)'!$C$2:$C$53,"Sell")</f>
        <v>0</v>
      </c>
      <c r="AL567" s="40">
        <f ca="1">AL566+SUMIFS('Transactions (Dated)'!$E$2:$E$53,'Transactions (Dated)'!$D$2:$D$53,'Share Values'!$X567,'Transactions (Dated)'!$B$2:$B$53,'Share Values'!AL$11,'Transactions (Dated)'!$C$2:$C$53,"Buy")-SUMIFS('Transactions (Dated)'!$E$2:$E$53,'Transactions (Dated)'!$D$2:$D$53,'Share Values'!$X567,'Transactions (Dated)'!$B$2:$B$53,'Share Values'!AL$11,'Transactions (Dated)'!$C$2:$C$53,"Sell")</f>
        <v>0</v>
      </c>
      <c r="AM567" s="40">
        <f ca="1">AM566+SUMIFS('Transactions (Dated)'!$E$2:$E$53,'Transactions (Dated)'!$D$2:$D$53,'Share Values'!$X567,'Transactions (Dated)'!$B$2:$B$53,'Share Values'!AM$11,'Transactions (Dated)'!$C$2:$C$53,"Buy")-SUMIFS('Transactions (Dated)'!$E$2:$E$53,'Transactions (Dated)'!$D$2:$D$53,'Share Values'!$X567,'Transactions (Dated)'!$B$2:$B$53,'Share Values'!AM$11,'Transactions (Dated)'!$C$2:$C$53,"Sell")</f>
        <v>0</v>
      </c>
      <c r="AN567" s="40">
        <f ca="1">AN566+SUMIFS('Transactions (Dated)'!$E$2:$E$53,'Transactions (Dated)'!$D$2:$D$53,'Share Values'!$X567,'Transactions (Dated)'!$B$2:$B$53,'Share Values'!AN$11,'Transactions (Dated)'!$C$2:$C$53,"Buy")-SUMIFS('Transactions (Dated)'!$E$2:$E$53,'Transactions (Dated)'!$D$2:$D$53,'Share Values'!$X567,'Transactions (Dated)'!$B$2:$B$53,'Share Values'!AN$11,'Transactions (Dated)'!$C$2:$C$53,"Sell")</f>
        <v>0</v>
      </c>
      <c r="AQ567" s="3">
        <f t="shared" si="245"/>
        <v>42719</v>
      </c>
      <c r="AR567" s="6">
        <f t="shared" ca="1" si="246"/>
        <v>47036.25</v>
      </c>
      <c r="AS567" s="6">
        <f t="shared" ca="1" si="247"/>
        <v>20531.25</v>
      </c>
      <c r="AT567" s="6">
        <f t="shared" ca="1" si="248"/>
        <v>543217.77</v>
      </c>
      <c r="AU567" s="6">
        <f t="shared" ca="1" si="249"/>
        <v>69795.88</v>
      </c>
      <c r="AV567" s="6">
        <f t="shared" ca="1" si="250"/>
        <v>28434.28</v>
      </c>
      <c r="AW567" s="6">
        <f t="shared" ca="1" si="251"/>
        <v>0</v>
      </c>
      <c r="AX567" s="6">
        <f t="shared" ca="1" si="252"/>
        <v>49184</v>
      </c>
      <c r="AY567" s="6">
        <f t="shared" ca="1" si="253"/>
        <v>78389.51999999999</v>
      </c>
      <c r="AZ567" s="6">
        <f t="shared" ca="1" si="254"/>
        <v>56046.999999999993</v>
      </c>
      <c r="BA567" s="6">
        <f t="shared" ca="1" si="255"/>
        <v>0</v>
      </c>
      <c r="BB567" s="6">
        <f t="shared" ca="1" si="256"/>
        <v>0</v>
      </c>
      <c r="BC567" s="6">
        <f t="shared" ca="1" si="257"/>
        <v>0</v>
      </c>
      <c r="BD567" s="6">
        <f t="shared" ca="1" si="258"/>
        <v>0</v>
      </c>
      <c r="BE567" s="6">
        <f t="shared" ca="1" si="259"/>
        <v>0</v>
      </c>
      <c r="BF567" s="6">
        <f t="shared" ca="1" si="240"/>
        <v>0</v>
      </c>
      <c r="BG567" s="6">
        <f t="shared" ca="1" si="241"/>
        <v>0</v>
      </c>
      <c r="BH567" s="6"/>
      <c r="BJ567" s="4">
        <f t="shared" ca="1" si="260"/>
        <v>892635.95000000007</v>
      </c>
      <c r="BL567" s="3">
        <f t="shared" si="261"/>
        <v>42719</v>
      </c>
      <c r="BM567" s="6">
        <f>BM566+SUMIFS('Transactions (Dated)'!G:G,'Transactions (Dated)'!D:D,'Share Values'!AQ567)</f>
        <v>14317.649999999987</v>
      </c>
      <c r="BN567" s="6">
        <f ca="1">BN566+SUMIFS('Transactions (Dated)'!$F:$F,'Transactions (Dated)'!$D:$D,$BL567,'Transactions (Dated)'!$B:$B,BN$11,'Transactions (Dated)'!$C:$C,"Dividend (paid to cash)")*Y567</f>
        <v>0</v>
      </c>
      <c r="BO567" s="6">
        <f ca="1">BO566+SUMIFS('Transactions (Dated)'!$F:$F,'Transactions (Dated)'!$D:$D,$BL567,'Transactions (Dated)'!$B:$B,BO$11,'Transactions (Dated)'!$C:$C,"Dividend (paid to cash)")*Z567</f>
        <v>2421.875</v>
      </c>
      <c r="BP567" s="6">
        <f ca="1">BP566+SUMIFS('Transactions (Dated)'!$F:$F,'Transactions (Dated)'!$D:$D,$BL567,'Transactions (Dated)'!$B:$B,BP$11,'Transactions (Dated)'!$C:$C,"Dividend (paid to cash)")*AA567</f>
        <v>48055.257000000005</v>
      </c>
      <c r="BQ567" s="6">
        <f ca="1">BQ566+SUMIFS('Transactions (Dated)'!$F:$F,'Transactions (Dated)'!$D:$D,$BL567,'Transactions (Dated)'!$B:$B,BQ$11,'Transactions (Dated)'!$C:$C,"Dividend (paid to cash)")*AB567</f>
        <v>567.6</v>
      </c>
      <c r="BR567" s="6">
        <f ca="1">BR566+SUMIFS('Transactions (Dated)'!$F:$F,'Transactions (Dated)'!$D:$D,$BL567,'Transactions (Dated)'!$B:$B,BR$11,'Transactions (Dated)'!$C:$C,"Dividend (paid to cash)")*AC567</f>
        <v>0</v>
      </c>
      <c r="BS567" s="6">
        <f ca="1">BS566+SUMIFS('Transactions (Dated)'!$F:$F,'Transactions (Dated)'!$D:$D,$BL567,'Transactions (Dated)'!$B:$B,BS$11,'Transactions (Dated)'!$C:$C,"Dividend (paid to cash)")*AD567</f>
        <v>0</v>
      </c>
      <c r="BT567" s="6">
        <f ca="1">BT566+SUMIFS('Transactions (Dated)'!$F:$F,'Transactions (Dated)'!$D:$D,$BL567,'Transactions (Dated)'!$B:$B,BT$11,'Transactions (Dated)'!$C:$C,"Dividend (paid to cash)")*AE567</f>
        <v>3190</v>
      </c>
      <c r="BU567" s="6">
        <f ca="1">BU566+SUMIFS('Transactions (Dated)'!$F:$F,'Transactions (Dated)'!$D:$D,$BL567,'Transactions (Dated)'!$B:$B,BU$11,'Transactions (Dated)'!$C:$C,"Dividend (paid to cash)")*AF567</f>
        <v>0</v>
      </c>
      <c r="BV567" s="6">
        <f ca="1">BV566+SUMIFS('Transactions (Dated)'!$F:$F,'Transactions (Dated)'!$D:$D,$BL567,'Transactions (Dated)'!$B:$B,BV$11,'Transactions (Dated)'!$C:$C,"Dividend (paid to cash)")*AG567</f>
        <v>0</v>
      </c>
      <c r="BW567" s="6">
        <f ca="1">BW566+SUMIFS('Transactions (Dated)'!$F:$F,'Transactions (Dated)'!$D:$D,$BL567,'Transactions (Dated)'!$B:$B,BW$11,'Transactions (Dated)'!$C:$C,"Dividend (paid to cash)")*AH567</f>
        <v>0</v>
      </c>
      <c r="BX567" s="6">
        <f ca="1">BX566+SUMIFS('Transactions (Dated)'!$F:$F,'Transactions (Dated)'!$D:$D,$BL567,'Transactions (Dated)'!$B:$B,BX$11,'Transactions (Dated)'!$C:$C,"Dividend (paid to cash)")*AI567</f>
        <v>0</v>
      </c>
      <c r="BY567" s="6">
        <f ca="1">BY566+SUMIFS('Transactions (Dated)'!$F:$F,'Transactions (Dated)'!$D:$D,$BL567,'Transactions (Dated)'!$B:$B,BY$11,'Transactions (Dated)'!$C:$C,"Dividend (paid to cash)")*AJ567</f>
        <v>0</v>
      </c>
      <c r="BZ567" s="6">
        <f ca="1">BZ566+SUMIFS('Transactions (Dated)'!$F:$F,'Transactions (Dated)'!$D:$D,$BL567,'Transactions (Dated)'!$B:$B,BZ$11,'Transactions (Dated)'!$C:$C,"Dividend (paid to cash)")*AK567</f>
        <v>0</v>
      </c>
      <c r="CA567" s="6">
        <f ca="1">CA566+SUMIFS('Transactions (Dated)'!$F:$F,'Transactions (Dated)'!$D:$D,$BL567,'Transactions (Dated)'!$B:$B,CA$11,'Transactions (Dated)'!$C:$C,"Dividend (paid to cash)")*AL567</f>
        <v>0</v>
      </c>
      <c r="CB567" s="6">
        <v>0</v>
      </c>
      <c r="CC567" s="6">
        <v>0</v>
      </c>
      <c r="CF567" s="6">
        <f t="shared" ca="1" si="262"/>
        <v>68552.381999999983</v>
      </c>
      <c r="CH567" s="3">
        <f t="shared" si="263"/>
        <v>42719</v>
      </c>
      <c r="CI567" s="4">
        <f t="shared" ca="1" si="264"/>
        <v>892635.95000000007</v>
      </c>
      <c r="CJ567" s="4">
        <f t="shared" ca="1" si="265"/>
        <v>68552.381999999983</v>
      </c>
      <c r="CL567" s="4">
        <f t="shared" ca="1" si="266"/>
        <v>961188.33200000005</v>
      </c>
    </row>
    <row r="568" spans="2:90" x14ac:dyDescent="0.15">
      <c r="B568" s="3">
        <f t="shared" si="239"/>
        <v>42720</v>
      </c>
      <c r="C568" s="2">
        <v>15252.2</v>
      </c>
      <c r="E568" s="70">
        <v>42720</v>
      </c>
      <c r="F568" s="69">
        <v>10.11</v>
      </c>
      <c r="G568" s="69">
        <v>2.3199999999999998</v>
      </c>
      <c r="H568" s="69">
        <v>20.66</v>
      </c>
      <c r="I568" s="69">
        <v>37.1</v>
      </c>
      <c r="J568" s="69">
        <v>12.03</v>
      </c>
      <c r="K568" s="69">
        <v>13.87</v>
      </c>
      <c r="L568" s="69">
        <v>17.010000000000002</v>
      </c>
      <c r="M568" s="69">
        <v>5.46</v>
      </c>
      <c r="N568" s="69">
        <v>8.11</v>
      </c>
      <c r="O568" s="69">
        <v>11.71</v>
      </c>
      <c r="P568" s="69">
        <v>23.7</v>
      </c>
      <c r="Q568" s="69">
        <v>1.43</v>
      </c>
      <c r="R568" s="69">
        <v>8.19</v>
      </c>
      <c r="S568" s="69">
        <v>40.54</v>
      </c>
      <c r="T568" s="69"/>
      <c r="U568">
        <v>40.54</v>
      </c>
      <c r="X568" s="3">
        <f t="shared" si="244"/>
        <v>42720</v>
      </c>
      <c r="Y568" s="40">
        <f ca="1">Y567+SUMIFS('Transactions (Dated)'!$E$2:$E$53,'Transactions (Dated)'!$D$2:$D$53,'Share Values'!$X568,'Transactions (Dated)'!$B$2:$B$53,'Share Values'!Y$11,'Transactions (Dated)'!$C$2:$C$53,"Buy")-SUMIFS('Transactions (Dated)'!$E$2:$E$53,'Transactions (Dated)'!$D$2:$D$53,'Share Values'!$X568,'Transactions (Dated)'!$B$2:$B$53,'Share Values'!Y$11,'Transactions (Dated)'!$C$2:$C$53,"Sell")</f>
        <v>4625</v>
      </c>
      <c r="Z568" s="40">
        <f ca="1">Z567+SUMIFS('Transactions (Dated)'!$E$2:$E$53,'Transactions (Dated)'!$D$2:$D$53,'Share Values'!$X568,'Transactions (Dated)'!$B$2:$B$53,'Share Values'!Z$11,'Transactions (Dated)'!$C$2:$C$53,"Buy")-SUMIFS('Transactions (Dated)'!$E$2:$E$53,'Transactions (Dated)'!$D$2:$D$53,'Share Values'!$X568,'Transactions (Dated)'!$B$2:$B$53,'Share Values'!Z$11,'Transactions (Dated)'!$C$2:$C$53,"Sell")</f>
        <v>9375</v>
      </c>
      <c r="AA568" s="40">
        <f ca="1">AA567+SUMIFS('Transactions (Dated)'!$E$2:$E$53,'Transactions (Dated)'!$D$2:$D$53,'Share Values'!$X568,'Transactions (Dated)'!$B$2:$B$53,'Share Values'!AA$11,'Transactions (Dated)'!$C$2:$C$53,"Buy")-SUMIFS('Transactions (Dated)'!$E$2:$E$53,'Transactions (Dated)'!$D$2:$D$53,'Share Values'!$X568,'Transactions (Dated)'!$B$2:$B$53,'Share Values'!AA$11,'Transactions (Dated)'!$C$2:$C$53,"Sell")</f>
        <v>26357</v>
      </c>
      <c r="AB568" s="40">
        <f ca="1">AB567+SUMIFS('Transactions (Dated)'!$E$2:$E$53,'Transactions (Dated)'!$D$2:$D$53,'Share Values'!$X568,'Transactions (Dated)'!$B$2:$B$53,'Share Values'!AB$11,'Transactions (Dated)'!$C$2:$C$53,"Buy")-SUMIFS('Transactions (Dated)'!$E$2:$E$53,'Transactions (Dated)'!$D$2:$D$53,'Share Values'!$X568,'Transactions (Dated)'!$B$2:$B$53,'Share Values'!AB$11,'Transactions (Dated)'!$C$2:$C$53,"Sell")</f>
        <v>1892</v>
      </c>
      <c r="AC568" s="40">
        <f ca="1">AC567+SUMIFS('Transactions (Dated)'!$E$2:$E$53,'Transactions (Dated)'!$D$2:$D$53,'Share Values'!$X568,'Transactions (Dated)'!$B$2:$B$53,'Share Values'!AC$11,'Transactions (Dated)'!$C$2:$C$53,"Buy")-SUMIFS('Transactions (Dated)'!$E$2:$E$53,'Transactions (Dated)'!$D$2:$D$53,'Share Values'!$X568,'Transactions (Dated)'!$B$2:$B$53,'Share Values'!AC$11,'Transactions (Dated)'!$C$2:$C$53,"Sell")</f>
        <v>2348</v>
      </c>
      <c r="AD568" s="40">
        <f ca="1">AD567+SUMIFS('Transactions (Dated)'!$E$2:$E$53,'Transactions (Dated)'!$D$2:$D$53,'Share Values'!$X568,'Transactions (Dated)'!$B$2:$B$53,'Share Values'!AD$11,'Transactions (Dated)'!$C$2:$C$53,"Buy")-SUMIFS('Transactions (Dated)'!$E$2:$E$53,'Transactions (Dated)'!$D$2:$D$53,'Share Values'!$X568,'Transactions (Dated)'!$B$2:$B$53,'Share Values'!AD$11,'Transactions (Dated)'!$C$2:$C$53,"Sell")</f>
        <v>0</v>
      </c>
      <c r="AE568" s="40">
        <f ca="1">AE567+SUMIFS('Transactions (Dated)'!$E$2:$E$53,'Transactions (Dated)'!$D$2:$D$53,'Share Values'!$X568,'Transactions (Dated)'!$B$2:$B$53,'Share Values'!AE$11,'Transactions (Dated)'!$C$2:$C$53,"Buy")-SUMIFS('Transactions (Dated)'!$E$2:$E$53,'Transactions (Dated)'!$D$2:$D$53,'Share Values'!$X568,'Transactions (Dated)'!$B$2:$B$53,'Share Values'!AE$11,'Transactions (Dated)'!$C$2:$C$53,"Sell")</f>
        <v>2900</v>
      </c>
      <c r="AF568" s="40">
        <f ca="1">AF567+SUMIFS('Transactions (Dated)'!$E$2:$E$53,'Transactions (Dated)'!$D$2:$D$53,'Share Values'!$X568,'Transactions (Dated)'!$B$2:$B$53,'Share Values'!AF$11,'Transactions (Dated)'!$C$2:$C$53,"Buy")-SUMIFS('Transactions (Dated)'!$E$2:$E$53,'Transactions (Dated)'!$D$2:$D$53,'Share Values'!$X568,'Transactions (Dated)'!$B$2:$B$53,'Share Values'!AF$11,'Transactions (Dated)'!$C$2:$C$53,"Sell")</f>
        <v>14201</v>
      </c>
      <c r="AG568" s="40">
        <f ca="1">AG567+SUMIFS('Transactions (Dated)'!$E$2:$E$53,'Transactions (Dated)'!$D$2:$D$53,'Share Values'!$X568,'Transactions (Dated)'!$B$2:$B$53,'Share Values'!AG$11,'Transactions (Dated)'!$C$2:$C$53,"Buy")-SUMIFS('Transactions (Dated)'!$E$2:$E$53,'Transactions (Dated)'!$D$2:$D$53,'Share Values'!$X568,'Transactions (Dated)'!$B$2:$B$53,'Share Values'!AG$11,'Transactions (Dated)'!$C$2:$C$53,"Sell")</f>
        <v>6835</v>
      </c>
      <c r="AH568" s="40">
        <f ca="1">AH567+SUMIFS('Transactions (Dated)'!$E$2:$E$53,'Transactions (Dated)'!$D$2:$D$53,'Share Values'!$X568,'Transactions (Dated)'!$B$2:$B$53,'Share Values'!AH$11,'Transactions (Dated)'!$C$2:$C$53,"Buy")-SUMIFS('Transactions (Dated)'!$E$2:$E$53,'Transactions (Dated)'!$D$2:$D$53,'Share Values'!$X568,'Transactions (Dated)'!$B$2:$B$53,'Share Values'!AH$11,'Transactions (Dated)'!$C$2:$C$53,"Sell")</f>
        <v>0</v>
      </c>
      <c r="AI568" s="40">
        <f ca="1">AI567+SUMIFS('Transactions (Dated)'!$E$2:$E$53,'Transactions (Dated)'!$D$2:$D$53,'Share Values'!$X568,'Transactions (Dated)'!$B$2:$B$53,'Share Values'!AI$11,'Transactions (Dated)'!$C$2:$C$53,"Buy")-SUMIFS('Transactions (Dated)'!$E$2:$E$53,'Transactions (Dated)'!$D$2:$D$53,'Share Values'!$X568,'Transactions (Dated)'!$B$2:$B$53,'Share Values'!AI$11,'Transactions (Dated)'!$C$2:$C$53,"Sell")</f>
        <v>0</v>
      </c>
      <c r="AJ568" s="40">
        <f ca="1">AJ567+SUMIFS('Transactions (Dated)'!$E$2:$E$53,'Transactions (Dated)'!$D$2:$D$53,'Share Values'!$X568,'Transactions (Dated)'!$B$2:$B$53,'Share Values'!AJ$11,'Transactions (Dated)'!$C$2:$C$53,"Buy")-SUMIFS('Transactions (Dated)'!$E$2:$E$53,'Transactions (Dated)'!$D$2:$D$53,'Share Values'!$X568,'Transactions (Dated)'!$B$2:$B$53,'Share Values'!AJ$11,'Transactions (Dated)'!$C$2:$C$53,"Sell")</f>
        <v>0</v>
      </c>
      <c r="AK568" s="40">
        <f ca="1">AK567+SUMIFS('Transactions (Dated)'!$E$2:$E$53,'Transactions (Dated)'!$D$2:$D$53,'Share Values'!$X568,'Transactions (Dated)'!$B$2:$B$53,'Share Values'!AK$11,'Transactions (Dated)'!$C$2:$C$53,"Buy")-SUMIFS('Transactions (Dated)'!$E$2:$E$53,'Transactions (Dated)'!$D$2:$D$53,'Share Values'!$X568,'Transactions (Dated)'!$B$2:$B$53,'Share Values'!AK$11,'Transactions (Dated)'!$C$2:$C$53,"Sell")</f>
        <v>0</v>
      </c>
      <c r="AL568" s="40">
        <f ca="1">AL567+SUMIFS('Transactions (Dated)'!$E$2:$E$53,'Transactions (Dated)'!$D$2:$D$53,'Share Values'!$X568,'Transactions (Dated)'!$B$2:$B$53,'Share Values'!AL$11,'Transactions (Dated)'!$C$2:$C$53,"Buy")-SUMIFS('Transactions (Dated)'!$E$2:$E$53,'Transactions (Dated)'!$D$2:$D$53,'Share Values'!$X568,'Transactions (Dated)'!$B$2:$B$53,'Share Values'!AL$11,'Transactions (Dated)'!$C$2:$C$53,"Sell")</f>
        <v>0</v>
      </c>
      <c r="AM568" s="40">
        <f ca="1">AM567+SUMIFS('Transactions (Dated)'!$E$2:$E$53,'Transactions (Dated)'!$D$2:$D$53,'Share Values'!$X568,'Transactions (Dated)'!$B$2:$B$53,'Share Values'!AM$11,'Transactions (Dated)'!$C$2:$C$53,"Buy")-SUMIFS('Transactions (Dated)'!$E$2:$E$53,'Transactions (Dated)'!$D$2:$D$53,'Share Values'!$X568,'Transactions (Dated)'!$B$2:$B$53,'Share Values'!AM$11,'Transactions (Dated)'!$C$2:$C$53,"Sell")</f>
        <v>0</v>
      </c>
      <c r="AN568" s="40">
        <f ca="1">AN567+SUMIFS('Transactions (Dated)'!$E$2:$E$53,'Transactions (Dated)'!$D$2:$D$53,'Share Values'!$X568,'Transactions (Dated)'!$B$2:$B$53,'Share Values'!AN$11,'Transactions (Dated)'!$C$2:$C$53,"Buy")-SUMIFS('Transactions (Dated)'!$E$2:$E$53,'Transactions (Dated)'!$D$2:$D$53,'Share Values'!$X568,'Transactions (Dated)'!$B$2:$B$53,'Share Values'!AN$11,'Transactions (Dated)'!$C$2:$C$53,"Sell")</f>
        <v>0</v>
      </c>
      <c r="AQ568" s="3">
        <f t="shared" si="245"/>
        <v>42720</v>
      </c>
      <c r="AR568" s="6">
        <f t="shared" ca="1" si="246"/>
        <v>46758.75</v>
      </c>
      <c r="AS568" s="6">
        <f t="shared" ca="1" si="247"/>
        <v>21750</v>
      </c>
      <c r="AT568" s="6">
        <f t="shared" ca="1" si="248"/>
        <v>544535.62</v>
      </c>
      <c r="AU568" s="6">
        <f t="shared" ca="1" si="249"/>
        <v>70193.2</v>
      </c>
      <c r="AV568" s="6">
        <f t="shared" ca="1" si="250"/>
        <v>28246.44</v>
      </c>
      <c r="AW568" s="6">
        <f t="shared" ca="1" si="251"/>
        <v>0</v>
      </c>
      <c r="AX568" s="6">
        <f t="shared" ca="1" si="252"/>
        <v>49329.000000000007</v>
      </c>
      <c r="AY568" s="6">
        <f t="shared" ca="1" si="253"/>
        <v>77537.460000000006</v>
      </c>
      <c r="AZ568" s="6">
        <f t="shared" ca="1" si="254"/>
        <v>55431.85</v>
      </c>
      <c r="BA568" s="6">
        <f t="shared" ca="1" si="255"/>
        <v>0</v>
      </c>
      <c r="BB568" s="6">
        <f t="shared" ca="1" si="256"/>
        <v>0</v>
      </c>
      <c r="BC568" s="6">
        <f t="shared" ca="1" si="257"/>
        <v>0</v>
      </c>
      <c r="BD568" s="6">
        <f t="shared" ca="1" si="258"/>
        <v>0</v>
      </c>
      <c r="BE568" s="6">
        <f t="shared" ca="1" si="259"/>
        <v>0</v>
      </c>
      <c r="BF568" s="6">
        <f t="shared" ca="1" si="240"/>
        <v>0</v>
      </c>
      <c r="BG568" s="6">
        <f t="shared" ca="1" si="241"/>
        <v>0</v>
      </c>
      <c r="BH568" s="6"/>
      <c r="BJ568" s="4">
        <f t="shared" ca="1" si="260"/>
        <v>893782.31999999983</v>
      </c>
      <c r="BL568" s="3">
        <f t="shared" si="261"/>
        <v>42720</v>
      </c>
      <c r="BM568" s="6">
        <f>BM567+SUMIFS('Transactions (Dated)'!G:G,'Transactions (Dated)'!D:D,'Share Values'!AQ568)</f>
        <v>14317.649999999987</v>
      </c>
      <c r="BN568" s="6">
        <f ca="1">BN567+SUMIFS('Transactions (Dated)'!$F:$F,'Transactions (Dated)'!$D:$D,$BL568,'Transactions (Dated)'!$B:$B,BN$11,'Transactions (Dated)'!$C:$C,"Dividend (paid to cash)")*Y568</f>
        <v>0</v>
      </c>
      <c r="BO568" s="6">
        <f ca="1">BO567+SUMIFS('Transactions (Dated)'!$F:$F,'Transactions (Dated)'!$D:$D,$BL568,'Transactions (Dated)'!$B:$B,BO$11,'Transactions (Dated)'!$C:$C,"Dividend (paid to cash)")*Z568</f>
        <v>2421.875</v>
      </c>
      <c r="BP568" s="6">
        <f ca="1">BP567+SUMIFS('Transactions (Dated)'!$F:$F,'Transactions (Dated)'!$D:$D,$BL568,'Transactions (Dated)'!$B:$B,BP$11,'Transactions (Dated)'!$C:$C,"Dividend (paid to cash)")*AA568</f>
        <v>48055.257000000005</v>
      </c>
      <c r="BQ568" s="6">
        <f ca="1">BQ567+SUMIFS('Transactions (Dated)'!$F:$F,'Transactions (Dated)'!$D:$D,$BL568,'Transactions (Dated)'!$B:$B,BQ$11,'Transactions (Dated)'!$C:$C,"Dividend (paid to cash)")*AB568</f>
        <v>567.6</v>
      </c>
      <c r="BR568" s="6">
        <f ca="1">BR567+SUMIFS('Transactions (Dated)'!$F:$F,'Transactions (Dated)'!$D:$D,$BL568,'Transactions (Dated)'!$B:$B,BR$11,'Transactions (Dated)'!$C:$C,"Dividend (paid to cash)")*AC568</f>
        <v>0</v>
      </c>
      <c r="BS568" s="6">
        <f ca="1">BS567+SUMIFS('Transactions (Dated)'!$F:$F,'Transactions (Dated)'!$D:$D,$BL568,'Transactions (Dated)'!$B:$B,BS$11,'Transactions (Dated)'!$C:$C,"Dividend (paid to cash)")*AD568</f>
        <v>0</v>
      </c>
      <c r="BT568" s="6">
        <f ca="1">BT567+SUMIFS('Transactions (Dated)'!$F:$F,'Transactions (Dated)'!$D:$D,$BL568,'Transactions (Dated)'!$B:$B,BT$11,'Transactions (Dated)'!$C:$C,"Dividend (paid to cash)")*AE568</f>
        <v>3190</v>
      </c>
      <c r="BU568" s="6">
        <f ca="1">BU567+SUMIFS('Transactions (Dated)'!$F:$F,'Transactions (Dated)'!$D:$D,$BL568,'Transactions (Dated)'!$B:$B,BU$11,'Transactions (Dated)'!$C:$C,"Dividend (paid to cash)")*AF568</f>
        <v>0</v>
      </c>
      <c r="BV568" s="6">
        <f ca="1">BV567+SUMIFS('Transactions (Dated)'!$F:$F,'Transactions (Dated)'!$D:$D,$BL568,'Transactions (Dated)'!$B:$B,BV$11,'Transactions (Dated)'!$C:$C,"Dividend (paid to cash)")*AG568</f>
        <v>0</v>
      </c>
      <c r="BW568" s="6">
        <f ca="1">BW567+SUMIFS('Transactions (Dated)'!$F:$F,'Transactions (Dated)'!$D:$D,$BL568,'Transactions (Dated)'!$B:$B,BW$11,'Transactions (Dated)'!$C:$C,"Dividend (paid to cash)")*AH568</f>
        <v>0</v>
      </c>
      <c r="BX568" s="6">
        <f ca="1">BX567+SUMIFS('Transactions (Dated)'!$F:$F,'Transactions (Dated)'!$D:$D,$BL568,'Transactions (Dated)'!$B:$B,BX$11,'Transactions (Dated)'!$C:$C,"Dividend (paid to cash)")*AI568</f>
        <v>0</v>
      </c>
      <c r="BY568" s="6">
        <f ca="1">BY567+SUMIFS('Transactions (Dated)'!$F:$F,'Transactions (Dated)'!$D:$D,$BL568,'Transactions (Dated)'!$B:$B,BY$11,'Transactions (Dated)'!$C:$C,"Dividend (paid to cash)")*AJ568</f>
        <v>0</v>
      </c>
      <c r="BZ568" s="6">
        <f ca="1">BZ567+SUMIFS('Transactions (Dated)'!$F:$F,'Transactions (Dated)'!$D:$D,$BL568,'Transactions (Dated)'!$B:$B,BZ$11,'Transactions (Dated)'!$C:$C,"Dividend (paid to cash)")*AK568</f>
        <v>0</v>
      </c>
      <c r="CA568" s="6">
        <f ca="1">CA567+SUMIFS('Transactions (Dated)'!$F:$F,'Transactions (Dated)'!$D:$D,$BL568,'Transactions (Dated)'!$B:$B,CA$11,'Transactions (Dated)'!$C:$C,"Dividend (paid to cash)")*AL568</f>
        <v>0</v>
      </c>
      <c r="CB568" s="6">
        <v>0</v>
      </c>
      <c r="CC568" s="6">
        <v>0</v>
      </c>
      <c r="CF568" s="6">
        <f t="shared" ca="1" si="262"/>
        <v>68552.381999999983</v>
      </c>
      <c r="CH568" s="3">
        <f t="shared" si="263"/>
        <v>42720</v>
      </c>
      <c r="CI568" s="4">
        <f t="shared" ca="1" si="264"/>
        <v>893782.31999999983</v>
      </c>
      <c r="CJ568" s="4">
        <f t="shared" ca="1" si="265"/>
        <v>68552.381999999983</v>
      </c>
      <c r="CL568" s="4">
        <f t="shared" ca="1" si="266"/>
        <v>962334.70199999982</v>
      </c>
    </row>
    <row r="569" spans="2:90" x14ac:dyDescent="0.15">
      <c r="B569" s="3">
        <f t="shared" si="239"/>
        <v>42723</v>
      </c>
      <c r="C569" s="2">
        <v>15269.9</v>
      </c>
      <c r="E569" s="70">
        <v>42723</v>
      </c>
      <c r="F569" s="69">
        <v>10.34</v>
      </c>
      <c r="G569" s="69">
        <v>2.25</v>
      </c>
      <c r="H569" s="69">
        <v>20.69</v>
      </c>
      <c r="I569" s="69">
        <v>37.26</v>
      </c>
      <c r="J569" s="69">
        <v>12.35</v>
      </c>
      <c r="K569" s="69">
        <v>14.01</v>
      </c>
      <c r="L569" s="69">
        <v>16.97</v>
      </c>
      <c r="M569" s="69">
        <v>5.51</v>
      </c>
      <c r="N569" s="69">
        <v>8.15</v>
      </c>
      <c r="O569" s="69">
        <v>11.69</v>
      </c>
      <c r="P569" s="69">
        <v>23.71</v>
      </c>
      <c r="Q569" s="69">
        <v>1.35</v>
      </c>
      <c r="R569" s="69">
        <v>7.64</v>
      </c>
      <c r="S569" s="69">
        <v>40.92</v>
      </c>
      <c r="T569" s="69"/>
      <c r="U569">
        <v>40.92</v>
      </c>
      <c r="X569" s="3">
        <f t="shared" si="244"/>
        <v>42723</v>
      </c>
      <c r="Y569" s="40">
        <f ca="1">Y568+SUMIFS('Transactions (Dated)'!$E$2:$E$53,'Transactions (Dated)'!$D$2:$D$53,'Share Values'!$X569,'Transactions (Dated)'!$B$2:$B$53,'Share Values'!Y$11,'Transactions (Dated)'!$C$2:$C$53,"Buy")-SUMIFS('Transactions (Dated)'!$E$2:$E$53,'Transactions (Dated)'!$D$2:$D$53,'Share Values'!$X569,'Transactions (Dated)'!$B$2:$B$53,'Share Values'!Y$11,'Transactions (Dated)'!$C$2:$C$53,"Sell")</f>
        <v>4625</v>
      </c>
      <c r="Z569" s="40">
        <f ca="1">Z568+SUMIFS('Transactions (Dated)'!$E$2:$E$53,'Transactions (Dated)'!$D$2:$D$53,'Share Values'!$X569,'Transactions (Dated)'!$B$2:$B$53,'Share Values'!Z$11,'Transactions (Dated)'!$C$2:$C$53,"Buy")-SUMIFS('Transactions (Dated)'!$E$2:$E$53,'Transactions (Dated)'!$D$2:$D$53,'Share Values'!$X569,'Transactions (Dated)'!$B$2:$B$53,'Share Values'!Z$11,'Transactions (Dated)'!$C$2:$C$53,"Sell")</f>
        <v>9375</v>
      </c>
      <c r="AA569" s="40">
        <f ca="1">AA568+SUMIFS('Transactions (Dated)'!$E$2:$E$53,'Transactions (Dated)'!$D$2:$D$53,'Share Values'!$X569,'Transactions (Dated)'!$B$2:$B$53,'Share Values'!AA$11,'Transactions (Dated)'!$C$2:$C$53,"Buy")-SUMIFS('Transactions (Dated)'!$E$2:$E$53,'Transactions (Dated)'!$D$2:$D$53,'Share Values'!$X569,'Transactions (Dated)'!$B$2:$B$53,'Share Values'!AA$11,'Transactions (Dated)'!$C$2:$C$53,"Sell")</f>
        <v>26357</v>
      </c>
      <c r="AB569" s="40">
        <f ca="1">AB568+SUMIFS('Transactions (Dated)'!$E$2:$E$53,'Transactions (Dated)'!$D$2:$D$53,'Share Values'!$X569,'Transactions (Dated)'!$B$2:$B$53,'Share Values'!AB$11,'Transactions (Dated)'!$C$2:$C$53,"Buy")-SUMIFS('Transactions (Dated)'!$E$2:$E$53,'Transactions (Dated)'!$D$2:$D$53,'Share Values'!$X569,'Transactions (Dated)'!$B$2:$B$53,'Share Values'!AB$11,'Transactions (Dated)'!$C$2:$C$53,"Sell")</f>
        <v>1892</v>
      </c>
      <c r="AC569" s="40">
        <f ca="1">AC568+SUMIFS('Transactions (Dated)'!$E$2:$E$53,'Transactions (Dated)'!$D$2:$D$53,'Share Values'!$X569,'Transactions (Dated)'!$B$2:$B$53,'Share Values'!AC$11,'Transactions (Dated)'!$C$2:$C$53,"Buy")-SUMIFS('Transactions (Dated)'!$E$2:$E$53,'Transactions (Dated)'!$D$2:$D$53,'Share Values'!$X569,'Transactions (Dated)'!$B$2:$B$53,'Share Values'!AC$11,'Transactions (Dated)'!$C$2:$C$53,"Sell")</f>
        <v>2348</v>
      </c>
      <c r="AD569" s="40">
        <f ca="1">AD568+SUMIFS('Transactions (Dated)'!$E$2:$E$53,'Transactions (Dated)'!$D$2:$D$53,'Share Values'!$X569,'Transactions (Dated)'!$B$2:$B$53,'Share Values'!AD$11,'Transactions (Dated)'!$C$2:$C$53,"Buy")-SUMIFS('Transactions (Dated)'!$E$2:$E$53,'Transactions (Dated)'!$D$2:$D$53,'Share Values'!$X569,'Transactions (Dated)'!$B$2:$B$53,'Share Values'!AD$11,'Transactions (Dated)'!$C$2:$C$53,"Sell")</f>
        <v>0</v>
      </c>
      <c r="AE569" s="40">
        <f ca="1">AE568+SUMIFS('Transactions (Dated)'!$E$2:$E$53,'Transactions (Dated)'!$D$2:$D$53,'Share Values'!$X569,'Transactions (Dated)'!$B$2:$B$53,'Share Values'!AE$11,'Transactions (Dated)'!$C$2:$C$53,"Buy")-SUMIFS('Transactions (Dated)'!$E$2:$E$53,'Transactions (Dated)'!$D$2:$D$53,'Share Values'!$X569,'Transactions (Dated)'!$B$2:$B$53,'Share Values'!AE$11,'Transactions (Dated)'!$C$2:$C$53,"Sell")</f>
        <v>2900</v>
      </c>
      <c r="AF569" s="40">
        <f ca="1">AF568+SUMIFS('Transactions (Dated)'!$E$2:$E$53,'Transactions (Dated)'!$D$2:$D$53,'Share Values'!$X569,'Transactions (Dated)'!$B$2:$B$53,'Share Values'!AF$11,'Transactions (Dated)'!$C$2:$C$53,"Buy")-SUMIFS('Transactions (Dated)'!$E$2:$E$53,'Transactions (Dated)'!$D$2:$D$53,'Share Values'!$X569,'Transactions (Dated)'!$B$2:$B$53,'Share Values'!AF$11,'Transactions (Dated)'!$C$2:$C$53,"Sell")</f>
        <v>14201</v>
      </c>
      <c r="AG569" s="40">
        <f ca="1">AG568+SUMIFS('Transactions (Dated)'!$E$2:$E$53,'Transactions (Dated)'!$D$2:$D$53,'Share Values'!$X569,'Transactions (Dated)'!$B$2:$B$53,'Share Values'!AG$11,'Transactions (Dated)'!$C$2:$C$53,"Buy")-SUMIFS('Transactions (Dated)'!$E$2:$E$53,'Transactions (Dated)'!$D$2:$D$53,'Share Values'!$X569,'Transactions (Dated)'!$B$2:$B$53,'Share Values'!AG$11,'Transactions (Dated)'!$C$2:$C$53,"Sell")</f>
        <v>6835</v>
      </c>
      <c r="AH569" s="40">
        <f ca="1">AH568+SUMIFS('Transactions (Dated)'!$E$2:$E$53,'Transactions (Dated)'!$D$2:$D$53,'Share Values'!$X569,'Transactions (Dated)'!$B$2:$B$53,'Share Values'!AH$11,'Transactions (Dated)'!$C$2:$C$53,"Buy")-SUMIFS('Transactions (Dated)'!$E$2:$E$53,'Transactions (Dated)'!$D$2:$D$53,'Share Values'!$X569,'Transactions (Dated)'!$B$2:$B$53,'Share Values'!AH$11,'Transactions (Dated)'!$C$2:$C$53,"Sell")</f>
        <v>0</v>
      </c>
      <c r="AI569" s="40">
        <f ca="1">AI568+SUMIFS('Transactions (Dated)'!$E$2:$E$53,'Transactions (Dated)'!$D$2:$D$53,'Share Values'!$X569,'Transactions (Dated)'!$B$2:$B$53,'Share Values'!AI$11,'Transactions (Dated)'!$C$2:$C$53,"Buy")-SUMIFS('Transactions (Dated)'!$E$2:$E$53,'Transactions (Dated)'!$D$2:$D$53,'Share Values'!$X569,'Transactions (Dated)'!$B$2:$B$53,'Share Values'!AI$11,'Transactions (Dated)'!$C$2:$C$53,"Sell")</f>
        <v>0</v>
      </c>
      <c r="AJ569" s="40">
        <f ca="1">AJ568+SUMIFS('Transactions (Dated)'!$E$2:$E$53,'Transactions (Dated)'!$D$2:$D$53,'Share Values'!$X569,'Transactions (Dated)'!$B$2:$B$53,'Share Values'!AJ$11,'Transactions (Dated)'!$C$2:$C$53,"Buy")-SUMIFS('Transactions (Dated)'!$E$2:$E$53,'Transactions (Dated)'!$D$2:$D$53,'Share Values'!$X569,'Transactions (Dated)'!$B$2:$B$53,'Share Values'!AJ$11,'Transactions (Dated)'!$C$2:$C$53,"Sell")</f>
        <v>0</v>
      </c>
      <c r="AK569" s="40">
        <f ca="1">AK568+SUMIFS('Transactions (Dated)'!$E$2:$E$53,'Transactions (Dated)'!$D$2:$D$53,'Share Values'!$X569,'Transactions (Dated)'!$B$2:$B$53,'Share Values'!AK$11,'Transactions (Dated)'!$C$2:$C$53,"Buy")-SUMIFS('Transactions (Dated)'!$E$2:$E$53,'Transactions (Dated)'!$D$2:$D$53,'Share Values'!$X569,'Transactions (Dated)'!$B$2:$B$53,'Share Values'!AK$11,'Transactions (Dated)'!$C$2:$C$53,"Sell")</f>
        <v>0</v>
      </c>
      <c r="AL569" s="40">
        <f ca="1">AL568+SUMIFS('Transactions (Dated)'!$E$2:$E$53,'Transactions (Dated)'!$D$2:$D$53,'Share Values'!$X569,'Transactions (Dated)'!$B$2:$B$53,'Share Values'!AL$11,'Transactions (Dated)'!$C$2:$C$53,"Buy")-SUMIFS('Transactions (Dated)'!$E$2:$E$53,'Transactions (Dated)'!$D$2:$D$53,'Share Values'!$X569,'Transactions (Dated)'!$B$2:$B$53,'Share Values'!AL$11,'Transactions (Dated)'!$C$2:$C$53,"Sell")</f>
        <v>0</v>
      </c>
      <c r="AM569" s="40">
        <f ca="1">AM568+SUMIFS('Transactions (Dated)'!$E$2:$E$53,'Transactions (Dated)'!$D$2:$D$53,'Share Values'!$X569,'Transactions (Dated)'!$B$2:$B$53,'Share Values'!AM$11,'Transactions (Dated)'!$C$2:$C$53,"Buy")-SUMIFS('Transactions (Dated)'!$E$2:$E$53,'Transactions (Dated)'!$D$2:$D$53,'Share Values'!$X569,'Transactions (Dated)'!$B$2:$B$53,'Share Values'!AM$11,'Transactions (Dated)'!$C$2:$C$53,"Sell")</f>
        <v>0</v>
      </c>
      <c r="AN569" s="40">
        <f ca="1">AN568+SUMIFS('Transactions (Dated)'!$E$2:$E$53,'Transactions (Dated)'!$D$2:$D$53,'Share Values'!$X569,'Transactions (Dated)'!$B$2:$B$53,'Share Values'!AN$11,'Transactions (Dated)'!$C$2:$C$53,"Buy")-SUMIFS('Transactions (Dated)'!$E$2:$E$53,'Transactions (Dated)'!$D$2:$D$53,'Share Values'!$X569,'Transactions (Dated)'!$B$2:$B$53,'Share Values'!AN$11,'Transactions (Dated)'!$C$2:$C$53,"Sell")</f>
        <v>0</v>
      </c>
      <c r="AQ569" s="3">
        <f t="shared" si="245"/>
        <v>42723</v>
      </c>
      <c r="AR569" s="6">
        <f t="shared" ca="1" si="246"/>
        <v>47822.5</v>
      </c>
      <c r="AS569" s="6">
        <f t="shared" ca="1" si="247"/>
        <v>21093.75</v>
      </c>
      <c r="AT569" s="6">
        <f t="shared" ca="1" si="248"/>
        <v>545326.33000000007</v>
      </c>
      <c r="AU569" s="6">
        <f t="shared" ca="1" si="249"/>
        <v>70495.92</v>
      </c>
      <c r="AV569" s="6">
        <f t="shared" ca="1" si="250"/>
        <v>28997.8</v>
      </c>
      <c r="AW569" s="6">
        <f t="shared" ca="1" si="251"/>
        <v>0</v>
      </c>
      <c r="AX569" s="6">
        <f t="shared" ca="1" si="252"/>
        <v>49213</v>
      </c>
      <c r="AY569" s="6">
        <f t="shared" ca="1" si="253"/>
        <v>78247.509999999995</v>
      </c>
      <c r="AZ569" s="6">
        <f t="shared" ca="1" si="254"/>
        <v>55705.25</v>
      </c>
      <c r="BA569" s="6">
        <f t="shared" ca="1" si="255"/>
        <v>0</v>
      </c>
      <c r="BB569" s="6">
        <f t="shared" ca="1" si="256"/>
        <v>0</v>
      </c>
      <c r="BC569" s="6">
        <f t="shared" ca="1" si="257"/>
        <v>0</v>
      </c>
      <c r="BD569" s="6">
        <f t="shared" ca="1" si="258"/>
        <v>0</v>
      </c>
      <c r="BE569" s="6">
        <f t="shared" ca="1" si="259"/>
        <v>0</v>
      </c>
      <c r="BF569" s="6">
        <f t="shared" ca="1" si="240"/>
        <v>0</v>
      </c>
      <c r="BG569" s="6">
        <f t="shared" ca="1" si="241"/>
        <v>0</v>
      </c>
      <c r="BH569" s="6"/>
      <c r="BJ569" s="4">
        <f t="shared" ca="1" si="260"/>
        <v>896902.06000000017</v>
      </c>
      <c r="BL569" s="3">
        <f t="shared" si="261"/>
        <v>42723</v>
      </c>
      <c r="BM569" s="6">
        <f>BM568+SUMIFS('Transactions (Dated)'!G:G,'Transactions (Dated)'!D:D,'Share Values'!AQ569)</f>
        <v>14317.649999999987</v>
      </c>
      <c r="BN569" s="6">
        <f ca="1">BN568+SUMIFS('Transactions (Dated)'!$F:$F,'Transactions (Dated)'!$D:$D,$BL569,'Transactions (Dated)'!$B:$B,BN$11,'Transactions (Dated)'!$C:$C,"Dividend (paid to cash)")*Y569</f>
        <v>0</v>
      </c>
      <c r="BO569" s="6">
        <f ca="1">BO568+SUMIFS('Transactions (Dated)'!$F:$F,'Transactions (Dated)'!$D:$D,$BL569,'Transactions (Dated)'!$B:$B,BO$11,'Transactions (Dated)'!$C:$C,"Dividend (paid to cash)")*Z569</f>
        <v>2421.875</v>
      </c>
      <c r="BP569" s="6">
        <f ca="1">BP568+SUMIFS('Transactions (Dated)'!$F:$F,'Transactions (Dated)'!$D:$D,$BL569,'Transactions (Dated)'!$B:$B,BP$11,'Transactions (Dated)'!$C:$C,"Dividend (paid to cash)")*AA569</f>
        <v>48055.257000000005</v>
      </c>
      <c r="BQ569" s="6">
        <f ca="1">BQ568+SUMIFS('Transactions (Dated)'!$F:$F,'Transactions (Dated)'!$D:$D,$BL569,'Transactions (Dated)'!$B:$B,BQ$11,'Transactions (Dated)'!$C:$C,"Dividend (paid to cash)")*AB569</f>
        <v>567.6</v>
      </c>
      <c r="BR569" s="6">
        <f ca="1">BR568+SUMIFS('Transactions (Dated)'!$F:$F,'Transactions (Dated)'!$D:$D,$BL569,'Transactions (Dated)'!$B:$B,BR$11,'Transactions (Dated)'!$C:$C,"Dividend (paid to cash)")*AC569</f>
        <v>0</v>
      </c>
      <c r="BS569" s="6">
        <f ca="1">BS568+SUMIFS('Transactions (Dated)'!$F:$F,'Transactions (Dated)'!$D:$D,$BL569,'Transactions (Dated)'!$B:$B,BS$11,'Transactions (Dated)'!$C:$C,"Dividend (paid to cash)")*AD569</f>
        <v>0</v>
      </c>
      <c r="BT569" s="6">
        <f ca="1">BT568+SUMIFS('Transactions (Dated)'!$F:$F,'Transactions (Dated)'!$D:$D,$BL569,'Transactions (Dated)'!$B:$B,BT$11,'Transactions (Dated)'!$C:$C,"Dividend (paid to cash)")*AE569</f>
        <v>3190</v>
      </c>
      <c r="BU569" s="6">
        <f ca="1">BU568+SUMIFS('Transactions (Dated)'!$F:$F,'Transactions (Dated)'!$D:$D,$BL569,'Transactions (Dated)'!$B:$B,BU$11,'Transactions (Dated)'!$C:$C,"Dividend (paid to cash)")*AF569</f>
        <v>0</v>
      </c>
      <c r="BV569" s="6">
        <f ca="1">BV568+SUMIFS('Transactions (Dated)'!$F:$F,'Transactions (Dated)'!$D:$D,$BL569,'Transactions (Dated)'!$B:$B,BV$11,'Transactions (Dated)'!$C:$C,"Dividend (paid to cash)")*AG569</f>
        <v>0</v>
      </c>
      <c r="BW569" s="6">
        <f ca="1">BW568+SUMIFS('Transactions (Dated)'!$F:$F,'Transactions (Dated)'!$D:$D,$BL569,'Transactions (Dated)'!$B:$B,BW$11,'Transactions (Dated)'!$C:$C,"Dividend (paid to cash)")*AH569</f>
        <v>0</v>
      </c>
      <c r="BX569" s="6">
        <f ca="1">BX568+SUMIFS('Transactions (Dated)'!$F:$F,'Transactions (Dated)'!$D:$D,$BL569,'Transactions (Dated)'!$B:$B,BX$11,'Transactions (Dated)'!$C:$C,"Dividend (paid to cash)")*AI569</f>
        <v>0</v>
      </c>
      <c r="BY569" s="6">
        <f ca="1">BY568+SUMIFS('Transactions (Dated)'!$F:$F,'Transactions (Dated)'!$D:$D,$BL569,'Transactions (Dated)'!$B:$B,BY$11,'Transactions (Dated)'!$C:$C,"Dividend (paid to cash)")*AJ569</f>
        <v>0</v>
      </c>
      <c r="BZ569" s="6">
        <f ca="1">BZ568+SUMIFS('Transactions (Dated)'!$F:$F,'Transactions (Dated)'!$D:$D,$BL569,'Transactions (Dated)'!$B:$B,BZ$11,'Transactions (Dated)'!$C:$C,"Dividend (paid to cash)")*AK569</f>
        <v>0</v>
      </c>
      <c r="CA569" s="6">
        <f ca="1">CA568+SUMIFS('Transactions (Dated)'!$F:$F,'Transactions (Dated)'!$D:$D,$BL569,'Transactions (Dated)'!$B:$B,CA$11,'Transactions (Dated)'!$C:$C,"Dividend (paid to cash)")*AL569</f>
        <v>0</v>
      </c>
      <c r="CB569" s="6">
        <v>0</v>
      </c>
      <c r="CC569" s="6">
        <v>0</v>
      </c>
      <c r="CF569" s="6">
        <f t="shared" ca="1" si="262"/>
        <v>68552.381999999983</v>
      </c>
      <c r="CH569" s="3">
        <f t="shared" si="263"/>
        <v>42723</v>
      </c>
      <c r="CI569" s="4">
        <f t="shared" ca="1" si="264"/>
        <v>896902.06000000017</v>
      </c>
      <c r="CJ569" s="4">
        <f t="shared" ca="1" si="265"/>
        <v>68552.381999999983</v>
      </c>
      <c r="CL569" s="4">
        <f t="shared" ca="1" si="266"/>
        <v>965454.44200000016</v>
      </c>
    </row>
    <row r="570" spans="2:90" x14ac:dyDescent="0.15">
      <c r="B570" s="3">
        <f t="shared" si="239"/>
        <v>42724</v>
      </c>
      <c r="C570" s="2">
        <v>15293</v>
      </c>
      <c r="E570" s="70">
        <v>42724</v>
      </c>
      <c r="F570" s="69">
        <v>10.02</v>
      </c>
      <c r="G570" s="69">
        <v>2.2799999999999998</v>
      </c>
      <c r="H570" s="69">
        <v>20.73</v>
      </c>
      <c r="I570" s="69">
        <v>37.119999999999997</v>
      </c>
      <c r="J570" s="69">
        <v>12.38</v>
      </c>
      <c r="K570" s="69">
        <v>14.17</v>
      </c>
      <c r="L570" s="69">
        <v>16.940000000000001</v>
      </c>
      <c r="M570" s="69">
        <v>5.52</v>
      </c>
      <c r="N570" s="69">
        <v>8.01</v>
      </c>
      <c r="O570" s="69">
        <v>11.5</v>
      </c>
      <c r="P570" s="69">
        <v>23.7</v>
      </c>
      <c r="Q570" s="69">
        <v>1.41</v>
      </c>
      <c r="R570" s="69">
        <v>8.1199999999999992</v>
      </c>
      <c r="S570" s="69">
        <v>40.6</v>
      </c>
      <c r="T570" s="69"/>
      <c r="U570">
        <v>40.6</v>
      </c>
      <c r="X570" s="3">
        <f t="shared" si="244"/>
        <v>42724</v>
      </c>
      <c r="Y570" s="40">
        <f ca="1">Y569+SUMIFS('Transactions (Dated)'!$E$2:$E$53,'Transactions (Dated)'!$D$2:$D$53,'Share Values'!$X570,'Transactions (Dated)'!$B$2:$B$53,'Share Values'!Y$11,'Transactions (Dated)'!$C$2:$C$53,"Buy")-SUMIFS('Transactions (Dated)'!$E$2:$E$53,'Transactions (Dated)'!$D$2:$D$53,'Share Values'!$X570,'Transactions (Dated)'!$B$2:$B$53,'Share Values'!Y$11,'Transactions (Dated)'!$C$2:$C$53,"Sell")</f>
        <v>4625</v>
      </c>
      <c r="Z570" s="40">
        <f ca="1">Z569+SUMIFS('Transactions (Dated)'!$E$2:$E$53,'Transactions (Dated)'!$D$2:$D$53,'Share Values'!$X570,'Transactions (Dated)'!$B$2:$B$53,'Share Values'!Z$11,'Transactions (Dated)'!$C$2:$C$53,"Buy")-SUMIFS('Transactions (Dated)'!$E$2:$E$53,'Transactions (Dated)'!$D$2:$D$53,'Share Values'!$X570,'Transactions (Dated)'!$B$2:$B$53,'Share Values'!Z$11,'Transactions (Dated)'!$C$2:$C$53,"Sell")</f>
        <v>9375</v>
      </c>
      <c r="AA570" s="40">
        <f ca="1">AA569+SUMIFS('Transactions (Dated)'!$E$2:$E$53,'Transactions (Dated)'!$D$2:$D$53,'Share Values'!$X570,'Transactions (Dated)'!$B$2:$B$53,'Share Values'!AA$11,'Transactions (Dated)'!$C$2:$C$53,"Buy")-SUMIFS('Transactions (Dated)'!$E$2:$E$53,'Transactions (Dated)'!$D$2:$D$53,'Share Values'!$X570,'Transactions (Dated)'!$B$2:$B$53,'Share Values'!AA$11,'Transactions (Dated)'!$C$2:$C$53,"Sell")</f>
        <v>26357</v>
      </c>
      <c r="AB570" s="40">
        <f ca="1">AB569+SUMIFS('Transactions (Dated)'!$E$2:$E$53,'Transactions (Dated)'!$D$2:$D$53,'Share Values'!$X570,'Transactions (Dated)'!$B$2:$B$53,'Share Values'!AB$11,'Transactions (Dated)'!$C$2:$C$53,"Buy")-SUMIFS('Transactions (Dated)'!$E$2:$E$53,'Transactions (Dated)'!$D$2:$D$53,'Share Values'!$X570,'Transactions (Dated)'!$B$2:$B$53,'Share Values'!AB$11,'Transactions (Dated)'!$C$2:$C$53,"Sell")</f>
        <v>1892</v>
      </c>
      <c r="AC570" s="40">
        <f ca="1">AC569+SUMIFS('Transactions (Dated)'!$E$2:$E$53,'Transactions (Dated)'!$D$2:$D$53,'Share Values'!$X570,'Transactions (Dated)'!$B$2:$B$53,'Share Values'!AC$11,'Transactions (Dated)'!$C$2:$C$53,"Buy")-SUMIFS('Transactions (Dated)'!$E$2:$E$53,'Transactions (Dated)'!$D$2:$D$53,'Share Values'!$X570,'Transactions (Dated)'!$B$2:$B$53,'Share Values'!AC$11,'Transactions (Dated)'!$C$2:$C$53,"Sell")</f>
        <v>2348</v>
      </c>
      <c r="AD570" s="40">
        <f ca="1">AD569+SUMIFS('Transactions (Dated)'!$E$2:$E$53,'Transactions (Dated)'!$D$2:$D$53,'Share Values'!$X570,'Transactions (Dated)'!$B$2:$B$53,'Share Values'!AD$11,'Transactions (Dated)'!$C$2:$C$53,"Buy")-SUMIFS('Transactions (Dated)'!$E$2:$E$53,'Transactions (Dated)'!$D$2:$D$53,'Share Values'!$X570,'Transactions (Dated)'!$B$2:$B$53,'Share Values'!AD$11,'Transactions (Dated)'!$C$2:$C$53,"Sell")</f>
        <v>0</v>
      </c>
      <c r="AE570" s="40">
        <f ca="1">AE569+SUMIFS('Transactions (Dated)'!$E$2:$E$53,'Transactions (Dated)'!$D$2:$D$53,'Share Values'!$X570,'Transactions (Dated)'!$B$2:$B$53,'Share Values'!AE$11,'Transactions (Dated)'!$C$2:$C$53,"Buy")-SUMIFS('Transactions (Dated)'!$E$2:$E$53,'Transactions (Dated)'!$D$2:$D$53,'Share Values'!$X570,'Transactions (Dated)'!$B$2:$B$53,'Share Values'!AE$11,'Transactions (Dated)'!$C$2:$C$53,"Sell")</f>
        <v>2900</v>
      </c>
      <c r="AF570" s="40">
        <f ca="1">AF569+SUMIFS('Transactions (Dated)'!$E$2:$E$53,'Transactions (Dated)'!$D$2:$D$53,'Share Values'!$X570,'Transactions (Dated)'!$B$2:$B$53,'Share Values'!AF$11,'Transactions (Dated)'!$C$2:$C$53,"Buy")-SUMIFS('Transactions (Dated)'!$E$2:$E$53,'Transactions (Dated)'!$D$2:$D$53,'Share Values'!$X570,'Transactions (Dated)'!$B$2:$B$53,'Share Values'!AF$11,'Transactions (Dated)'!$C$2:$C$53,"Sell")</f>
        <v>14201</v>
      </c>
      <c r="AG570" s="40">
        <f ca="1">AG569+SUMIFS('Transactions (Dated)'!$E$2:$E$53,'Transactions (Dated)'!$D$2:$D$53,'Share Values'!$X570,'Transactions (Dated)'!$B$2:$B$53,'Share Values'!AG$11,'Transactions (Dated)'!$C$2:$C$53,"Buy")-SUMIFS('Transactions (Dated)'!$E$2:$E$53,'Transactions (Dated)'!$D$2:$D$53,'Share Values'!$X570,'Transactions (Dated)'!$B$2:$B$53,'Share Values'!AG$11,'Transactions (Dated)'!$C$2:$C$53,"Sell")</f>
        <v>6835</v>
      </c>
      <c r="AH570" s="40">
        <f ca="1">AH569+SUMIFS('Transactions (Dated)'!$E$2:$E$53,'Transactions (Dated)'!$D$2:$D$53,'Share Values'!$X570,'Transactions (Dated)'!$B$2:$B$53,'Share Values'!AH$11,'Transactions (Dated)'!$C$2:$C$53,"Buy")-SUMIFS('Transactions (Dated)'!$E$2:$E$53,'Transactions (Dated)'!$D$2:$D$53,'Share Values'!$X570,'Transactions (Dated)'!$B$2:$B$53,'Share Values'!AH$11,'Transactions (Dated)'!$C$2:$C$53,"Sell")</f>
        <v>0</v>
      </c>
      <c r="AI570" s="40">
        <f ca="1">AI569+SUMIFS('Transactions (Dated)'!$E$2:$E$53,'Transactions (Dated)'!$D$2:$D$53,'Share Values'!$X570,'Transactions (Dated)'!$B$2:$B$53,'Share Values'!AI$11,'Transactions (Dated)'!$C$2:$C$53,"Buy")-SUMIFS('Transactions (Dated)'!$E$2:$E$53,'Transactions (Dated)'!$D$2:$D$53,'Share Values'!$X570,'Transactions (Dated)'!$B$2:$B$53,'Share Values'!AI$11,'Transactions (Dated)'!$C$2:$C$53,"Sell")</f>
        <v>0</v>
      </c>
      <c r="AJ570" s="40">
        <f ca="1">AJ569+SUMIFS('Transactions (Dated)'!$E$2:$E$53,'Transactions (Dated)'!$D$2:$D$53,'Share Values'!$X570,'Transactions (Dated)'!$B$2:$B$53,'Share Values'!AJ$11,'Transactions (Dated)'!$C$2:$C$53,"Buy")-SUMIFS('Transactions (Dated)'!$E$2:$E$53,'Transactions (Dated)'!$D$2:$D$53,'Share Values'!$X570,'Transactions (Dated)'!$B$2:$B$53,'Share Values'!AJ$11,'Transactions (Dated)'!$C$2:$C$53,"Sell")</f>
        <v>0</v>
      </c>
      <c r="AK570" s="40">
        <f ca="1">AK569+SUMIFS('Transactions (Dated)'!$E$2:$E$53,'Transactions (Dated)'!$D$2:$D$53,'Share Values'!$X570,'Transactions (Dated)'!$B$2:$B$53,'Share Values'!AK$11,'Transactions (Dated)'!$C$2:$C$53,"Buy")-SUMIFS('Transactions (Dated)'!$E$2:$E$53,'Transactions (Dated)'!$D$2:$D$53,'Share Values'!$X570,'Transactions (Dated)'!$B$2:$B$53,'Share Values'!AK$11,'Transactions (Dated)'!$C$2:$C$53,"Sell")</f>
        <v>0</v>
      </c>
      <c r="AL570" s="40">
        <f ca="1">AL569+SUMIFS('Transactions (Dated)'!$E$2:$E$53,'Transactions (Dated)'!$D$2:$D$53,'Share Values'!$X570,'Transactions (Dated)'!$B$2:$B$53,'Share Values'!AL$11,'Transactions (Dated)'!$C$2:$C$53,"Buy")-SUMIFS('Transactions (Dated)'!$E$2:$E$53,'Transactions (Dated)'!$D$2:$D$53,'Share Values'!$X570,'Transactions (Dated)'!$B$2:$B$53,'Share Values'!AL$11,'Transactions (Dated)'!$C$2:$C$53,"Sell")</f>
        <v>0</v>
      </c>
      <c r="AM570" s="40">
        <f ca="1">AM569+SUMIFS('Transactions (Dated)'!$E$2:$E$53,'Transactions (Dated)'!$D$2:$D$53,'Share Values'!$X570,'Transactions (Dated)'!$B$2:$B$53,'Share Values'!AM$11,'Transactions (Dated)'!$C$2:$C$53,"Buy")-SUMIFS('Transactions (Dated)'!$E$2:$E$53,'Transactions (Dated)'!$D$2:$D$53,'Share Values'!$X570,'Transactions (Dated)'!$B$2:$B$53,'Share Values'!AM$11,'Transactions (Dated)'!$C$2:$C$53,"Sell")</f>
        <v>0</v>
      </c>
      <c r="AN570" s="40">
        <f ca="1">AN569+SUMIFS('Transactions (Dated)'!$E$2:$E$53,'Transactions (Dated)'!$D$2:$D$53,'Share Values'!$X570,'Transactions (Dated)'!$B$2:$B$53,'Share Values'!AN$11,'Transactions (Dated)'!$C$2:$C$53,"Buy")-SUMIFS('Transactions (Dated)'!$E$2:$E$53,'Transactions (Dated)'!$D$2:$D$53,'Share Values'!$X570,'Transactions (Dated)'!$B$2:$B$53,'Share Values'!AN$11,'Transactions (Dated)'!$C$2:$C$53,"Sell")</f>
        <v>0</v>
      </c>
      <c r="AQ570" s="3">
        <f t="shared" si="245"/>
        <v>42724</v>
      </c>
      <c r="AR570" s="6">
        <f t="shared" ca="1" si="246"/>
        <v>46342.5</v>
      </c>
      <c r="AS570" s="6">
        <f t="shared" ca="1" si="247"/>
        <v>21374.999999999996</v>
      </c>
      <c r="AT570" s="6">
        <f t="shared" ca="1" si="248"/>
        <v>546380.61</v>
      </c>
      <c r="AU570" s="6">
        <f t="shared" ca="1" si="249"/>
        <v>70231.039999999994</v>
      </c>
      <c r="AV570" s="6">
        <f t="shared" ca="1" si="250"/>
        <v>29068.240000000002</v>
      </c>
      <c r="AW570" s="6">
        <f t="shared" ca="1" si="251"/>
        <v>0</v>
      </c>
      <c r="AX570" s="6">
        <f t="shared" ca="1" si="252"/>
        <v>49126.000000000007</v>
      </c>
      <c r="AY570" s="6">
        <f t="shared" ca="1" si="253"/>
        <v>78389.51999999999</v>
      </c>
      <c r="AZ570" s="6">
        <f t="shared" ca="1" si="254"/>
        <v>54748.35</v>
      </c>
      <c r="BA570" s="6">
        <f t="shared" ca="1" si="255"/>
        <v>0</v>
      </c>
      <c r="BB570" s="6">
        <f t="shared" ca="1" si="256"/>
        <v>0</v>
      </c>
      <c r="BC570" s="6">
        <f t="shared" ca="1" si="257"/>
        <v>0</v>
      </c>
      <c r="BD570" s="6">
        <f t="shared" ca="1" si="258"/>
        <v>0</v>
      </c>
      <c r="BE570" s="6">
        <f t="shared" ca="1" si="259"/>
        <v>0</v>
      </c>
      <c r="BF570" s="6">
        <f t="shared" ca="1" si="240"/>
        <v>0</v>
      </c>
      <c r="BG570" s="6">
        <f t="shared" ca="1" si="241"/>
        <v>0</v>
      </c>
      <c r="BH570" s="6"/>
      <c r="BJ570" s="4">
        <f t="shared" ca="1" si="260"/>
        <v>895661.26</v>
      </c>
      <c r="BL570" s="3">
        <f t="shared" si="261"/>
        <v>42724</v>
      </c>
      <c r="BM570" s="6">
        <f>BM569+SUMIFS('Transactions (Dated)'!G:G,'Transactions (Dated)'!D:D,'Share Values'!AQ570)</f>
        <v>14317.649999999987</v>
      </c>
      <c r="BN570" s="6">
        <f ca="1">BN569+SUMIFS('Transactions (Dated)'!$F:$F,'Transactions (Dated)'!$D:$D,$BL570,'Transactions (Dated)'!$B:$B,BN$11,'Transactions (Dated)'!$C:$C,"Dividend (paid to cash)")*Y570</f>
        <v>0</v>
      </c>
      <c r="BO570" s="6">
        <f ca="1">BO569+SUMIFS('Transactions (Dated)'!$F:$F,'Transactions (Dated)'!$D:$D,$BL570,'Transactions (Dated)'!$B:$B,BO$11,'Transactions (Dated)'!$C:$C,"Dividend (paid to cash)")*Z570</f>
        <v>2421.875</v>
      </c>
      <c r="BP570" s="6">
        <f ca="1">BP569+SUMIFS('Transactions (Dated)'!$F:$F,'Transactions (Dated)'!$D:$D,$BL570,'Transactions (Dated)'!$B:$B,BP$11,'Transactions (Dated)'!$C:$C,"Dividend (paid to cash)")*AA570</f>
        <v>48055.257000000005</v>
      </c>
      <c r="BQ570" s="6">
        <f ca="1">BQ569+SUMIFS('Transactions (Dated)'!$F:$F,'Transactions (Dated)'!$D:$D,$BL570,'Transactions (Dated)'!$B:$B,BQ$11,'Transactions (Dated)'!$C:$C,"Dividend (paid to cash)")*AB570</f>
        <v>567.6</v>
      </c>
      <c r="BR570" s="6">
        <f ca="1">BR569+SUMIFS('Transactions (Dated)'!$F:$F,'Transactions (Dated)'!$D:$D,$BL570,'Transactions (Dated)'!$B:$B,BR$11,'Transactions (Dated)'!$C:$C,"Dividend (paid to cash)")*AC570</f>
        <v>0</v>
      </c>
      <c r="BS570" s="6">
        <f ca="1">BS569+SUMIFS('Transactions (Dated)'!$F:$F,'Transactions (Dated)'!$D:$D,$BL570,'Transactions (Dated)'!$B:$B,BS$11,'Transactions (Dated)'!$C:$C,"Dividend (paid to cash)")*AD570</f>
        <v>0</v>
      </c>
      <c r="BT570" s="6">
        <f ca="1">BT569+SUMIFS('Transactions (Dated)'!$F:$F,'Transactions (Dated)'!$D:$D,$BL570,'Transactions (Dated)'!$B:$B,BT$11,'Transactions (Dated)'!$C:$C,"Dividend (paid to cash)")*AE570</f>
        <v>3190</v>
      </c>
      <c r="BU570" s="6">
        <f ca="1">BU569+SUMIFS('Transactions (Dated)'!$F:$F,'Transactions (Dated)'!$D:$D,$BL570,'Transactions (Dated)'!$B:$B,BU$11,'Transactions (Dated)'!$C:$C,"Dividend (paid to cash)")*AF570</f>
        <v>0</v>
      </c>
      <c r="BV570" s="6">
        <f ca="1">BV569+SUMIFS('Transactions (Dated)'!$F:$F,'Transactions (Dated)'!$D:$D,$BL570,'Transactions (Dated)'!$B:$B,BV$11,'Transactions (Dated)'!$C:$C,"Dividend (paid to cash)")*AG570</f>
        <v>0</v>
      </c>
      <c r="BW570" s="6">
        <f ca="1">BW569+SUMIFS('Transactions (Dated)'!$F:$F,'Transactions (Dated)'!$D:$D,$BL570,'Transactions (Dated)'!$B:$B,BW$11,'Transactions (Dated)'!$C:$C,"Dividend (paid to cash)")*AH570</f>
        <v>0</v>
      </c>
      <c r="BX570" s="6">
        <f ca="1">BX569+SUMIFS('Transactions (Dated)'!$F:$F,'Transactions (Dated)'!$D:$D,$BL570,'Transactions (Dated)'!$B:$B,BX$11,'Transactions (Dated)'!$C:$C,"Dividend (paid to cash)")*AI570</f>
        <v>0</v>
      </c>
      <c r="BY570" s="6">
        <f ca="1">BY569+SUMIFS('Transactions (Dated)'!$F:$F,'Transactions (Dated)'!$D:$D,$BL570,'Transactions (Dated)'!$B:$B,BY$11,'Transactions (Dated)'!$C:$C,"Dividend (paid to cash)")*AJ570</f>
        <v>0</v>
      </c>
      <c r="BZ570" s="6">
        <f ca="1">BZ569+SUMIFS('Transactions (Dated)'!$F:$F,'Transactions (Dated)'!$D:$D,$BL570,'Transactions (Dated)'!$B:$B,BZ$11,'Transactions (Dated)'!$C:$C,"Dividend (paid to cash)")*AK570</f>
        <v>0</v>
      </c>
      <c r="CA570" s="6">
        <f ca="1">CA569+SUMIFS('Transactions (Dated)'!$F:$F,'Transactions (Dated)'!$D:$D,$BL570,'Transactions (Dated)'!$B:$B,CA$11,'Transactions (Dated)'!$C:$C,"Dividend (paid to cash)")*AL570</f>
        <v>0</v>
      </c>
      <c r="CB570" s="6">
        <v>0</v>
      </c>
      <c r="CC570" s="6">
        <v>0</v>
      </c>
      <c r="CF570" s="6">
        <f t="shared" ca="1" si="262"/>
        <v>68552.381999999983</v>
      </c>
      <c r="CH570" s="3">
        <f t="shared" si="263"/>
        <v>42724</v>
      </c>
      <c r="CI570" s="4">
        <f t="shared" ca="1" si="264"/>
        <v>895661.26</v>
      </c>
      <c r="CJ570" s="4">
        <f t="shared" ca="1" si="265"/>
        <v>68552.381999999983</v>
      </c>
      <c r="CL570" s="4">
        <f t="shared" ca="1" si="266"/>
        <v>964213.64199999999</v>
      </c>
    </row>
    <row r="571" spans="2:90" x14ac:dyDescent="0.15">
      <c r="B571" s="3">
        <f t="shared" si="239"/>
        <v>42725</v>
      </c>
      <c r="C571" s="2">
        <v>15305.9</v>
      </c>
      <c r="E571" s="70">
        <v>42725</v>
      </c>
      <c r="F571" s="69">
        <v>9.7799999999999994</v>
      </c>
      <c r="G571" s="69">
        <v>2.29</v>
      </c>
      <c r="H571" s="69">
        <v>20.74</v>
      </c>
      <c r="I571" s="69">
        <v>37.369999999999997</v>
      </c>
      <c r="J571" s="69">
        <v>12.28</v>
      </c>
      <c r="K571" s="69">
        <v>14.26</v>
      </c>
      <c r="L571" s="69">
        <v>17.22</v>
      </c>
      <c r="M571" s="69">
        <v>5.52</v>
      </c>
      <c r="N571" s="69">
        <v>8.08</v>
      </c>
      <c r="O571" s="69">
        <v>11.46</v>
      </c>
      <c r="P571" s="69">
        <v>23.58</v>
      </c>
      <c r="Q571" s="69">
        <v>1.44</v>
      </c>
      <c r="R571" s="69">
        <v>7.92</v>
      </c>
      <c r="S571" s="69">
        <v>40.68</v>
      </c>
      <c r="T571" s="69"/>
      <c r="U571">
        <v>40.68</v>
      </c>
      <c r="X571" s="3">
        <f t="shared" si="244"/>
        <v>42725</v>
      </c>
      <c r="Y571" s="40">
        <f ca="1">Y570+SUMIFS('Transactions (Dated)'!$E$2:$E$53,'Transactions (Dated)'!$D$2:$D$53,'Share Values'!$X571,'Transactions (Dated)'!$B$2:$B$53,'Share Values'!Y$11,'Transactions (Dated)'!$C$2:$C$53,"Buy")-SUMIFS('Transactions (Dated)'!$E$2:$E$53,'Transactions (Dated)'!$D$2:$D$53,'Share Values'!$X571,'Transactions (Dated)'!$B$2:$B$53,'Share Values'!Y$11,'Transactions (Dated)'!$C$2:$C$53,"Sell")</f>
        <v>4625</v>
      </c>
      <c r="Z571" s="40">
        <f ca="1">Z570+SUMIFS('Transactions (Dated)'!$E$2:$E$53,'Transactions (Dated)'!$D$2:$D$53,'Share Values'!$X571,'Transactions (Dated)'!$B$2:$B$53,'Share Values'!Z$11,'Transactions (Dated)'!$C$2:$C$53,"Buy")-SUMIFS('Transactions (Dated)'!$E$2:$E$53,'Transactions (Dated)'!$D$2:$D$53,'Share Values'!$X571,'Transactions (Dated)'!$B$2:$B$53,'Share Values'!Z$11,'Transactions (Dated)'!$C$2:$C$53,"Sell")</f>
        <v>9375</v>
      </c>
      <c r="AA571" s="40">
        <f ca="1">AA570+SUMIFS('Transactions (Dated)'!$E$2:$E$53,'Transactions (Dated)'!$D$2:$D$53,'Share Values'!$X571,'Transactions (Dated)'!$B$2:$B$53,'Share Values'!AA$11,'Transactions (Dated)'!$C$2:$C$53,"Buy")-SUMIFS('Transactions (Dated)'!$E$2:$E$53,'Transactions (Dated)'!$D$2:$D$53,'Share Values'!$X571,'Transactions (Dated)'!$B$2:$B$53,'Share Values'!AA$11,'Transactions (Dated)'!$C$2:$C$53,"Sell")</f>
        <v>26357</v>
      </c>
      <c r="AB571" s="40">
        <f ca="1">AB570+SUMIFS('Transactions (Dated)'!$E$2:$E$53,'Transactions (Dated)'!$D$2:$D$53,'Share Values'!$X571,'Transactions (Dated)'!$B$2:$B$53,'Share Values'!AB$11,'Transactions (Dated)'!$C$2:$C$53,"Buy")-SUMIFS('Transactions (Dated)'!$E$2:$E$53,'Transactions (Dated)'!$D$2:$D$53,'Share Values'!$X571,'Transactions (Dated)'!$B$2:$B$53,'Share Values'!AB$11,'Transactions (Dated)'!$C$2:$C$53,"Sell")</f>
        <v>1892</v>
      </c>
      <c r="AC571" s="40">
        <f ca="1">AC570+SUMIFS('Transactions (Dated)'!$E$2:$E$53,'Transactions (Dated)'!$D$2:$D$53,'Share Values'!$X571,'Transactions (Dated)'!$B$2:$B$53,'Share Values'!AC$11,'Transactions (Dated)'!$C$2:$C$53,"Buy")-SUMIFS('Transactions (Dated)'!$E$2:$E$53,'Transactions (Dated)'!$D$2:$D$53,'Share Values'!$X571,'Transactions (Dated)'!$B$2:$B$53,'Share Values'!AC$11,'Transactions (Dated)'!$C$2:$C$53,"Sell")</f>
        <v>2348</v>
      </c>
      <c r="AD571" s="40">
        <f ca="1">AD570+SUMIFS('Transactions (Dated)'!$E$2:$E$53,'Transactions (Dated)'!$D$2:$D$53,'Share Values'!$X571,'Transactions (Dated)'!$B$2:$B$53,'Share Values'!AD$11,'Transactions (Dated)'!$C$2:$C$53,"Buy")-SUMIFS('Transactions (Dated)'!$E$2:$E$53,'Transactions (Dated)'!$D$2:$D$53,'Share Values'!$X571,'Transactions (Dated)'!$B$2:$B$53,'Share Values'!AD$11,'Transactions (Dated)'!$C$2:$C$53,"Sell")</f>
        <v>0</v>
      </c>
      <c r="AE571" s="40">
        <f ca="1">AE570+SUMIFS('Transactions (Dated)'!$E$2:$E$53,'Transactions (Dated)'!$D$2:$D$53,'Share Values'!$X571,'Transactions (Dated)'!$B$2:$B$53,'Share Values'!AE$11,'Transactions (Dated)'!$C$2:$C$53,"Buy")-SUMIFS('Transactions (Dated)'!$E$2:$E$53,'Transactions (Dated)'!$D$2:$D$53,'Share Values'!$X571,'Transactions (Dated)'!$B$2:$B$53,'Share Values'!AE$11,'Transactions (Dated)'!$C$2:$C$53,"Sell")</f>
        <v>2900</v>
      </c>
      <c r="AF571" s="40">
        <f ca="1">AF570+SUMIFS('Transactions (Dated)'!$E$2:$E$53,'Transactions (Dated)'!$D$2:$D$53,'Share Values'!$X571,'Transactions (Dated)'!$B$2:$B$53,'Share Values'!AF$11,'Transactions (Dated)'!$C$2:$C$53,"Buy")-SUMIFS('Transactions (Dated)'!$E$2:$E$53,'Transactions (Dated)'!$D$2:$D$53,'Share Values'!$X571,'Transactions (Dated)'!$B$2:$B$53,'Share Values'!AF$11,'Transactions (Dated)'!$C$2:$C$53,"Sell")</f>
        <v>14201</v>
      </c>
      <c r="AG571" s="40">
        <f ca="1">AG570+SUMIFS('Transactions (Dated)'!$E$2:$E$53,'Transactions (Dated)'!$D$2:$D$53,'Share Values'!$X571,'Transactions (Dated)'!$B$2:$B$53,'Share Values'!AG$11,'Transactions (Dated)'!$C$2:$C$53,"Buy")-SUMIFS('Transactions (Dated)'!$E$2:$E$53,'Transactions (Dated)'!$D$2:$D$53,'Share Values'!$X571,'Transactions (Dated)'!$B$2:$B$53,'Share Values'!AG$11,'Transactions (Dated)'!$C$2:$C$53,"Sell")</f>
        <v>6835</v>
      </c>
      <c r="AH571" s="40">
        <f ca="1">AH570+SUMIFS('Transactions (Dated)'!$E$2:$E$53,'Transactions (Dated)'!$D$2:$D$53,'Share Values'!$X571,'Transactions (Dated)'!$B$2:$B$53,'Share Values'!AH$11,'Transactions (Dated)'!$C$2:$C$53,"Buy")-SUMIFS('Transactions (Dated)'!$E$2:$E$53,'Transactions (Dated)'!$D$2:$D$53,'Share Values'!$X571,'Transactions (Dated)'!$B$2:$B$53,'Share Values'!AH$11,'Transactions (Dated)'!$C$2:$C$53,"Sell")</f>
        <v>0</v>
      </c>
      <c r="AI571" s="40">
        <f ca="1">AI570+SUMIFS('Transactions (Dated)'!$E$2:$E$53,'Transactions (Dated)'!$D$2:$D$53,'Share Values'!$X571,'Transactions (Dated)'!$B$2:$B$53,'Share Values'!AI$11,'Transactions (Dated)'!$C$2:$C$53,"Buy")-SUMIFS('Transactions (Dated)'!$E$2:$E$53,'Transactions (Dated)'!$D$2:$D$53,'Share Values'!$X571,'Transactions (Dated)'!$B$2:$B$53,'Share Values'!AI$11,'Transactions (Dated)'!$C$2:$C$53,"Sell")</f>
        <v>0</v>
      </c>
      <c r="AJ571" s="40">
        <f ca="1">AJ570+SUMIFS('Transactions (Dated)'!$E$2:$E$53,'Transactions (Dated)'!$D$2:$D$53,'Share Values'!$X571,'Transactions (Dated)'!$B$2:$B$53,'Share Values'!AJ$11,'Transactions (Dated)'!$C$2:$C$53,"Buy")-SUMIFS('Transactions (Dated)'!$E$2:$E$53,'Transactions (Dated)'!$D$2:$D$53,'Share Values'!$X571,'Transactions (Dated)'!$B$2:$B$53,'Share Values'!AJ$11,'Transactions (Dated)'!$C$2:$C$53,"Sell")</f>
        <v>0</v>
      </c>
      <c r="AK571" s="40">
        <f ca="1">AK570+SUMIFS('Transactions (Dated)'!$E$2:$E$53,'Transactions (Dated)'!$D$2:$D$53,'Share Values'!$X571,'Transactions (Dated)'!$B$2:$B$53,'Share Values'!AK$11,'Transactions (Dated)'!$C$2:$C$53,"Buy")-SUMIFS('Transactions (Dated)'!$E$2:$E$53,'Transactions (Dated)'!$D$2:$D$53,'Share Values'!$X571,'Transactions (Dated)'!$B$2:$B$53,'Share Values'!AK$11,'Transactions (Dated)'!$C$2:$C$53,"Sell")</f>
        <v>0</v>
      </c>
      <c r="AL571" s="40">
        <f ca="1">AL570+SUMIFS('Transactions (Dated)'!$E$2:$E$53,'Transactions (Dated)'!$D$2:$D$53,'Share Values'!$X571,'Transactions (Dated)'!$B$2:$B$53,'Share Values'!AL$11,'Transactions (Dated)'!$C$2:$C$53,"Buy")-SUMIFS('Transactions (Dated)'!$E$2:$E$53,'Transactions (Dated)'!$D$2:$D$53,'Share Values'!$X571,'Transactions (Dated)'!$B$2:$B$53,'Share Values'!AL$11,'Transactions (Dated)'!$C$2:$C$53,"Sell")</f>
        <v>0</v>
      </c>
      <c r="AM571" s="40">
        <f ca="1">AM570+SUMIFS('Transactions (Dated)'!$E$2:$E$53,'Transactions (Dated)'!$D$2:$D$53,'Share Values'!$X571,'Transactions (Dated)'!$B$2:$B$53,'Share Values'!AM$11,'Transactions (Dated)'!$C$2:$C$53,"Buy")-SUMIFS('Transactions (Dated)'!$E$2:$E$53,'Transactions (Dated)'!$D$2:$D$53,'Share Values'!$X571,'Transactions (Dated)'!$B$2:$B$53,'Share Values'!AM$11,'Transactions (Dated)'!$C$2:$C$53,"Sell")</f>
        <v>0</v>
      </c>
      <c r="AN571" s="40">
        <f ca="1">AN570+SUMIFS('Transactions (Dated)'!$E$2:$E$53,'Transactions (Dated)'!$D$2:$D$53,'Share Values'!$X571,'Transactions (Dated)'!$B$2:$B$53,'Share Values'!AN$11,'Transactions (Dated)'!$C$2:$C$53,"Buy")-SUMIFS('Transactions (Dated)'!$E$2:$E$53,'Transactions (Dated)'!$D$2:$D$53,'Share Values'!$X571,'Transactions (Dated)'!$B$2:$B$53,'Share Values'!AN$11,'Transactions (Dated)'!$C$2:$C$53,"Sell")</f>
        <v>0</v>
      </c>
      <c r="AQ571" s="3">
        <f t="shared" si="245"/>
        <v>42725</v>
      </c>
      <c r="AR571" s="6">
        <f t="shared" ca="1" si="246"/>
        <v>45232.5</v>
      </c>
      <c r="AS571" s="6">
        <f t="shared" ca="1" si="247"/>
        <v>21468.75</v>
      </c>
      <c r="AT571" s="6">
        <f t="shared" ca="1" si="248"/>
        <v>546644.17999999993</v>
      </c>
      <c r="AU571" s="6">
        <f t="shared" ca="1" si="249"/>
        <v>70704.039999999994</v>
      </c>
      <c r="AV571" s="6">
        <f t="shared" ca="1" si="250"/>
        <v>28833.439999999999</v>
      </c>
      <c r="AW571" s="6">
        <f t="shared" ca="1" si="251"/>
        <v>0</v>
      </c>
      <c r="AX571" s="6">
        <f t="shared" ca="1" si="252"/>
        <v>49938</v>
      </c>
      <c r="AY571" s="6">
        <f t="shared" ca="1" si="253"/>
        <v>78389.51999999999</v>
      </c>
      <c r="AZ571" s="6">
        <f t="shared" ca="1" si="254"/>
        <v>55226.8</v>
      </c>
      <c r="BA571" s="6">
        <f t="shared" ca="1" si="255"/>
        <v>0</v>
      </c>
      <c r="BB571" s="6">
        <f t="shared" ca="1" si="256"/>
        <v>0</v>
      </c>
      <c r="BC571" s="6">
        <f t="shared" ca="1" si="257"/>
        <v>0</v>
      </c>
      <c r="BD571" s="6">
        <f t="shared" ca="1" si="258"/>
        <v>0</v>
      </c>
      <c r="BE571" s="6">
        <f t="shared" ca="1" si="259"/>
        <v>0</v>
      </c>
      <c r="BF571" s="6">
        <f t="shared" ca="1" si="240"/>
        <v>0</v>
      </c>
      <c r="BG571" s="6">
        <f t="shared" ca="1" si="241"/>
        <v>0</v>
      </c>
      <c r="BH571" s="6"/>
      <c r="BJ571" s="4">
        <f t="shared" ca="1" si="260"/>
        <v>896437.23</v>
      </c>
      <c r="BL571" s="3">
        <f t="shared" si="261"/>
        <v>42725</v>
      </c>
      <c r="BM571" s="6">
        <f>BM570+SUMIFS('Transactions (Dated)'!G:G,'Transactions (Dated)'!D:D,'Share Values'!AQ571)</f>
        <v>14317.649999999987</v>
      </c>
      <c r="BN571" s="6">
        <f ca="1">BN570+SUMIFS('Transactions (Dated)'!$F:$F,'Transactions (Dated)'!$D:$D,$BL571,'Transactions (Dated)'!$B:$B,BN$11,'Transactions (Dated)'!$C:$C,"Dividend (paid to cash)")*Y571</f>
        <v>0</v>
      </c>
      <c r="BO571" s="6">
        <f ca="1">BO570+SUMIFS('Transactions (Dated)'!$F:$F,'Transactions (Dated)'!$D:$D,$BL571,'Transactions (Dated)'!$B:$B,BO$11,'Transactions (Dated)'!$C:$C,"Dividend (paid to cash)")*Z571</f>
        <v>2421.875</v>
      </c>
      <c r="BP571" s="6">
        <f ca="1">BP570+SUMIFS('Transactions (Dated)'!$F:$F,'Transactions (Dated)'!$D:$D,$BL571,'Transactions (Dated)'!$B:$B,BP$11,'Transactions (Dated)'!$C:$C,"Dividend (paid to cash)")*AA571</f>
        <v>48055.257000000005</v>
      </c>
      <c r="BQ571" s="6">
        <f ca="1">BQ570+SUMIFS('Transactions (Dated)'!$F:$F,'Transactions (Dated)'!$D:$D,$BL571,'Transactions (Dated)'!$B:$B,BQ$11,'Transactions (Dated)'!$C:$C,"Dividend (paid to cash)")*AB571</f>
        <v>567.6</v>
      </c>
      <c r="BR571" s="6">
        <f ca="1">BR570+SUMIFS('Transactions (Dated)'!$F:$F,'Transactions (Dated)'!$D:$D,$BL571,'Transactions (Dated)'!$B:$B,BR$11,'Transactions (Dated)'!$C:$C,"Dividend (paid to cash)")*AC571</f>
        <v>0</v>
      </c>
      <c r="BS571" s="6">
        <f ca="1">BS570+SUMIFS('Transactions (Dated)'!$F:$F,'Transactions (Dated)'!$D:$D,$BL571,'Transactions (Dated)'!$B:$B,BS$11,'Transactions (Dated)'!$C:$C,"Dividend (paid to cash)")*AD571</f>
        <v>0</v>
      </c>
      <c r="BT571" s="6">
        <f ca="1">BT570+SUMIFS('Transactions (Dated)'!$F:$F,'Transactions (Dated)'!$D:$D,$BL571,'Transactions (Dated)'!$B:$B,BT$11,'Transactions (Dated)'!$C:$C,"Dividend (paid to cash)")*AE571</f>
        <v>3190</v>
      </c>
      <c r="BU571" s="6">
        <f ca="1">BU570+SUMIFS('Transactions (Dated)'!$F:$F,'Transactions (Dated)'!$D:$D,$BL571,'Transactions (Dated)'!$B:$B,BU$11,'Transactions (Dated)'!$C:$C,"Dividend (paid to cash)")*AF571</f>
        <v>0</v>
      </c>
      <c r="BV571" s="6">
        <f ca="1">BV570+SUMIFS('Transactions (Dated)'!$F:$F,'Transactions (Dated)'!$D:$D,$BL571,'Transactions (Dated)'!$B:$B,BV$11,'Transactions (Dated)'!$C:$C,"Dividend (paid to cash)")*AG571</f>
        <v>0</v>
      </c>
      <c r="BW571" s="6">
        <f ca="1">BW570+SUMIFS('Transactions (Dated)'!$F:$F,'Transactions (Dated)'!$D:$D,$BL571,'Transactions (Dated)'!$B:$B,BW$11,'Transactions (Dated)'!$C:$C,"Dividend (paid to cash)")*AH571</f>
        <v>0</v>
      </c>
      <c r="BX571" s="6">
        <f ca="1">BX570+SUMIFS('Transactions (Dated)'!$F:$F,'Transactions (Dated)'!$D:$D,$BL571,'Transactions (Dated)'!$B:$B,BX$11,'Transactions (Dated)'!$C:$C,"Dividend (paid to cash)")*AI571</f>
        <v>0</v>
      </c>
      <c r="BY571" s="6">
        <f ca="1">BY570+SUMIFS('Transactions (Dated)'!$F:$F,'Transactions (Dated)'!$D:$D,$BL571,'Transactions (Dated)'!$B:$B,BY$11,'Transactions (Dated)'!$C:$C,"Dividend (paid to cash)")*AJ571</f>
        <v>0</v>
      </c>
      <c r="BZ571" s="6">
        <f ca="1">BZ570+SUMIFS('Transactions (Dated)'!$F:$F,'Transactions (Dated)'!$D:$D,$BL571,'Transactions (Dated)'!$B:$B,BZ$11,'Transactions (Dated)'!$C:$C,"Dividend (paid to cash)")*AK571</f>
        <v>0</v>
      </c>
      <c r="CA571" s="6">
        <f ca="1">CA570+SUMIFS('Transactions (Dated)'!$F:$F,'Transactions (Dated)'!$D:$D,$BL571,'Transactions (Dated)'!$B:$B,CA$11,'Transactions (Dated)'!$C:$C,"Dividend (paid to cash)")*AL571</f>
        <v>0</v>
      </c>
      <c r="CB571" s="6">
        <v>0</v>
      </c>
      <c r="CC571" s="6">
        <v>0</v>
      </c>
      <c r="CF571" s="6">
        <f t="shared" ca="1" si="262"/>
        <v>68552.381999999983</v>
      </c>
      <c r="CH571" s="3">
        <f t="shared" si="263"/>
        <v>42725</v>
      </c>
      <c r="CI571" s="4">
        <f t="shared" ca="1" si="264"/>
        <v>896437.23</v>
      </c>
      <c r="CJ571" s="4">
        <f t="shared" ca="1" si="265"/>
        <v>68552.381999999983</v>
      </c>
      <c r="CL571" s="4">
        <f t="shared" ca="1" si="266"/>
        <v>964989.61199999996</v>
      </c>
    </row>
    <row r="572" spans="2:90" x14ac:dyDescent="0.15">
      <c r="B572" s="3">
        <f t="shared" si="239"/>
        <v>42726</v>
      </c>
      <c r="C572" s="2">
        <v>15335.2</v>
      </c>
      <c r="E572" s="70">
        <v>42726</v>
      </c>
      <c r="F572" s="69">
        <v>9.68</v>
      </c>
      <c r="G572" s="69">
        <v>2.2799999999999998</v>
      </c>
      <c r="H572" s="69">
        <v>20.78</v>
      </c>
      <c r="I572" s="69">
        <v>37.65</v>
      </c>
      <c r="J572" s="69">
        <v>12.26</v>
      </c>
      <c r="K572" s="69">
        <v>14.16</v>
      </c>
      <c r="L572" s="69">
        <v>17.11</v>
      </c>
      <c r="M572" s="69">
        <v>5.54</v>
      </c>
      <c r="N572" s="69">
        <v>8.17</v>
      </c>
      <c r="O572" s="69">
        <v>11.5</v>
      </c>
      <c r="P572" s="69">
        <v>23.7</v>
      </c>
      <c r="Q572" s="69">
        <v>1.5</v>
      </c>
      <c r="R572" s="69">
        <v>7.6</v>
      </c>
      <c r="S572" s="69">
        <v>41.55</v>
      </c>
      <c r="T572" s="69"/>
      <c r="U572">
        <v>41.55</v>
      </c>
      <c r="X572" s="3">
        <f t="shared" si="244"/>
        <v>42726</v>
      </c>
      <c r="Y572" s="40">
        <f ca="1">Y571+SUMIFS('Transactions (Dated)'!$E$2:$E$53,'Transactions (Dated)'!$D$2:$D$53,'Share Values'!$X572,'Transactions (Dated)'!$B$2:$B$53,'Share Values'!Y$11,'Transactions (Dated)'!$C$2:$C$53,"Buy")-SUMIFS('Transactions (Dated)'!$E$2:$E$53,'Transactions (Dated)'!$D$2:$D$53,'Share Values'!$X572,'Transactions (Dated)'!$B$2:$B$53,'Share Values'!Y$11,'Transactions (Dated)'!$C$2:$C$53,"Sell")</f>
        <v>4625</v>
      </c>
      <c r="Z572" s="40">
        <f ca="1">Z571+SUMIFS('Transactions (Dated)'!$E$2:$E$53,'Transactions (Dated)'!$D$2:$D$53,'Share Values'!$X572,'Transactions (Dated)'!$B$2:$B$53,'Share Values'!Z$11,'Transactions (Dated)'!$C$2:$C$53,"Buy")-SUMIFS('Transactions (Dated)'!$E$2:$E$53,'Transactions (Dated)'!$D$2:$D$53,'Share Values'!$X572,'Transactions (Dated)'!$B$2:$B$53,'Share Values'!Z$11,'Transactions (Dated)'!$C$2:$C$53,"Sell")</f>
        <v>9375</v>
      </c>
      <c r="AA572" s="40">
        <f ca="1">AA571+SUMIFS('Transactions (Dated)'!$E$2:$E$53,'Transactions (Dated)'!$D$2:$D$53,'Share Values'!$X572,'Transactions (Dated)'!$B$2:$B$53,'Share Values'!AA$11,'Transactions (Dated)'!$C$2:$C$53,"Buy")-SUMIFS('Transactions (Dated)'!$E$2:$E$53,'Transactions (Dated)'!$D$2:$D$53,'Share Values'!$X572,'Transactions (Dated)'!$B$2:$B$53,'Share Values'!AA$11,'Transactions (Dated)'!$C$2:$C$53,"Sell")</f>
        <v>26357</v>
      </c>
      <c r="AB572" s="40">
        <f ca="1">AB571+SUMIFS('Transactions (Dated)'!$E$2:$E$53,'Transactions (Dated)'!$D$2:$D$53,'Share Values'!$X572,'Transactions (Dated)'!$B$2:$B$53,'Share Values'!AB$11,'Transactions (Dated)'!$C$2:$C$53,"Buy")-SUMIFS('Transactions (Dated)'!$E$2:$E$53,'Transactions (Dated)'!$D$2:$D$53,'Share Values'!$X572,'Transactions (Dated)'!$B$2:$B$53,'Share Values'!AB$11,'Transactions (Dated)'!$C$2:$C$53,"Sell")</f>
        <v>1892</v>
      </c>
      <c r="AC572" s="40">
        <f ca="1">AC571+SUMIFS('Transactions (Dated)'!$E$2:$E$53,'Transactions (Dated)'!$D$2:$D$53,'Share Values'!$X572,'Transactions (Dated)'!$B$2:$B$53,'Share Values'!AC$11,'Transactions (Dated)'!$C$2:$C$53,"Buy")-SUMIFS('Transactions (Dated)'!$E$2:$E$53,'Transactions (Dated)'!$D$2:$D$53,'Share Values'!$X572,'Transactions (Dated)'!$B$2:$B$53,'Share Values'!AC$11,'Transactions (Dated)'!$C$2:$C$53,"Sell")</f>
        <v>2348</v>
      </c>
      <c r="AD572" s="40">
        <f ca="1">AD571+SUMIFS('Transactions (Dated)'!$E$2:$E$53,'Transactions (Dated)'!$D$2:$D$53,'Share Values'!$X572,'Transactions (Dated)'!$B$2:$B$53,'Share Values'!AD$11,'Transactions (Dated)'!$C$2:$C$53,"Buy")-SUMIFS('Transactions (Dated)'!$E$2:$E$53,'Transactions (Dated)'!$D$2:$D$53,'Share Values'!$X572,'Transactions (Dated)'!$B$2:$B$53,'Share Values'!AD$11,'Transactions (Dated)'!$C$2:$C$53,"Sell")</f>
        <v>0</v>
      </c>
      <c r="AE572" s="40">
        <f ca="1">AE571+SUMIFS('Transactions (Dated)'!$E$2:$E$53,'Transactions (Dated)'!$D$2:$D$53,'Share Values'!$X572,'Transactions (Dated)'!$B$2:$B$53,'Share Values'!AE$11,'Transactions (Dated)'!$C$2:$C$53,"Buy")-SUMIFS('Transactions (Dated)'!$E$2:$E$53,'Transactions (Dated)'!$D$2:$D$53,'Share Values'!$X572,'Transactions (Dated)'!$B$2:$B$53,'Share Values'!AE$11,'Transactions (Dated)'!$C$2:$C$53,"Sell")</f>
        <v>2900</v>
      </c>
      <c r="AF572" s="40">
        <f ca="1">AF571+SUMIFS('Transactions (Dated)'!$E$2:$E$53,'Transactions (Dated)'!$D$2:$D$53,'Share Values'!$X572,'Transactions (Dated)'!$B$2:$B$53,'Share Values'!AF$11,'Transactions (Dated)'!$C$2:$C$53,"Buy")-SUMIFS('Transactions (Dated)'!$E$2:$E$53,'Transactions (Dated)'!$D$2:$D$53,'Share Values'!$X572,'Transactions (Dated)'!$B$2:$B$53,'Share Values'!AF$11,'Transactions (Dated)'!$C$2:$C$53,"Sell")</f>
        <v>14201</v>
      </c>
      <c r="AG572" s="40">
        <f ca="1">AG571+SUMIFS('Transactions (Dated)'!$E$2:$E$53,'Transactions (Dated)'!$D$2:$D$53,'Share Values'!$X572,'Transactions (Dated)'!$B$2:$B$53,'Share Values'!AG$11,'Transactions (Dated)'!$C$2:$C$53,"Buy")-SUMIFS('Transactions (Dated)'!$E$2:$E$53,'Transactions (Dated)'!$D$2:$D$53,'Share Values'!$X572,'Transactions (Dated)'!$B$2:$B$53,'Share Values'!AG$11,'Transactions (Dated)'!$C$2:$C$53,"Sell")</f>
        <v>6835</v>
      </c>
      <c r="AH572" s="40">
        <f ca="1">AH571+SUMIFS('Transactions (Dated)'!$E$2:$E$53,'Transactions (Dated)'!$D$2:$D$53,'Share Values'!$X572,'Transactions (Dated)'!$B$2:$B$53,'Share Values'!AH$11,'Transactions (Dated)'!$C$2:$C$53,"Buy")-SUMIFS('Transactions (Dated)'!$E$2:$E$53,'Transactions (Dated)'!$D$2:$D$53,'Share Values'!$X572,'Transactions (Dated)'!$B$2:$B$53,'Share Values'!AH$11,'Transactions (Dated)'!$C$2:$C$53,"Sell")</f>
        <v>0</v>
      </c>
      <c r="AI572" s="40">
        <f ca="1">AI571+SUMIFS('Transactions (Dated)'!$E$2:$E$53,'Transactions (Dated)'!$D$2:$D$53,'Share Values'!$X572,'Transactions (Dated)'!$B$2:$B$53,'Share Values'!AI$11,'Transactions (Dated)'!$C$2:$C$53,"Buy")-SUMIFS('Transactions (Dated)'!$E$2:$E$53,'Transactions (Dated)'!$D$2:$D$53,'Share Values'!$X572,'Transactions (Dated)'!$B$2:$B$53,'Share Values'!AI$11,'Transactions (Dated)'!$C$2:$C$53,"Sell")</f>
        <v>0</v>
      </c>
      <c r="AJ572" s="40">
        <f ca="1">AJ571+SUMIFS('Transactions (Dated)'!$E$2:$E$53,'Transactions (Dated)'!$D$2:$D$53,'Share Values'!$X572,'Transactions (Dated)'!$B$2:$B$53,'Share Values'!AJ$11,'Transactions (Dated)'!$C$2:$C$53,"Buy")-SUMIFS('Transactions (Dated)'!$E$2:$E$53,'Transactions (Dated)'!$D$2:$D$53,'Share Values'!$X572,'Transactions (Dated)'!$B$2:$B$53,'Share Values'!AJ$11,'Transactions (Dated)'!$C$2:$C$53,"Sell")</f>
        <v>0</v>
      </c>
      <c r="AK572" s="40">
        <f ca="1">AK571+SUMIFS('Transactions (Dated)'!$E$2:$E$53,'Transactions (Dated)'!$D$2:$D$53,'Share Values'!$X572,'Transactions (Dated)'!$B$2:$B$53,'Share Values'!AK$11,'Transactions (Dated)'!$C$2:$C$53,"Buy")-SUMIFS('Transactions (Dated)'!$E$2:$E$53,'Transactions (Dated)'!$D$2:$D$53,'Share Values'!$X572,'Transactions (Dated)'!$B$2:$B$53,'Share Values'!AK$11,'Transactions (Dated)'!$C$2:$C$53,"Sell")</f>
        <v>0</v>
      </c>
      <c r="AL572" s="40">
        <f ca="1">AL571+SUMIFS('Transactions (Dated)'!$E$2:$E$53,'Transactions (Dated)'!$D$2:$D$53,'Share Values'!$X572,'Transactions (Dated)'!$B$2:$B$53,'Share Values'!AL$11,'Transactions (Dated)'!$C$2:$C$53,"Buy")-SUMIFS('Transactions (Dated)'!$E$2:$E$53,'Transactions (Dated)'!$D$2:$D$53,'Share Values'!$X572,'Transactions (Dated)'!$B$2:$B$53,'Share Values'!AL$11,'Transactions (Dated)'!$C$2:$C$53,"Sell")</f>
        <v>0</v>
      </c>
      <c r="AM572" s="40">
        <f ca="1">AM571+SUMIFS('Transactions (Dated)'!$E$2:$E$53,'Transactions (Dated)'!$D$2:$D$53,'Share Values'!$X572,'Transactions (Dated)'!$B$2:$B$53,'Share Values'!AM$11,'Transactions (Dated)'!$C$2:$C$53,"Buy")-SUMIFS('Transactions (Dated)'!$E$2:$E$53,'Transactions (Dated)'!$D$2:$D$53,'Share Values'!$X572,'Transactions (Dated)'!$B$2:$B$53,'Share Values'!AM$11,'Transactions (Dated)'!$C$2:$C$53,"Sell")</f>
        <v>0</v>
      </c>
      <c r="AN572" s="40">
        <f ca="1">AN571+SUMIFS('Transactions (Dated)'!$E$2:$E$53,'Transactions (Dated)'!$D$2:$D$53,'Share Values'!$X572,'Transactions (Dated)'!$B$2:$B$53,'Share Values'!AN$11,'Transactions (Dated)'!$C$2:$C$53,"Buy")-SUMIFS('Transactions (Dated)'!$E$2:$E$53,'Transactions (Dated)'!$D$2:$D$53,'Share Values'!$X572,'Transactions (Dated)'!$B$2:$B$53,'Share Values'!AN$11,'Transactions (Dated)'!$C$2:$C$53,"Sell")</f>
        <v>0</v>
      </c>
      <c r="AQ572" s="3">
        <f t="shared" si="245"/>
        <v>42726</v>
      </c>
      <c r="AR572" s="6">
        <f t="shared" ca="1" si="246"/>
        <v>44770</v>
      </c>
      <c r="AS572" s="6">
        <f t="shared" ca="1" si="247"/>
        <v>21374.999999999996</v>
      </c>
      <c r="AT572" s="6">
        <f t="shared" ca="1" si="248"/>
        <v>547698.46000000008</v>
      </c>
      <c r="AU572" s="6">
        <f t="shared" ca="1" si="249"/>
        <v>71233.8</v>
      </c>
      <c r="AV572" s="6">
        <f t="shared" ca="1" si="250"/>
        <v>28786.48</v>
      </c>
      <c r="AW572" s="6">
        <f t="shared" ca="1" si="251"/>
        <v>0</v>
      </c>
      <c r="AX572" s="6">
        <f t="shared" ca="1" si="252"/>
        <v>49619</v>
      </c>
      <c r="AY572" s="6">
        <f t="shared" ca="1" si="253"/>
        <v>78673.539999999994</v>
      </c>
      <c r="AZ572" s="6">
        <f t="shared" ca="1" si="254"/>
        <v>55841.95</v>
      </c>
      <c r="BA572" s="6">
        <f t="shared" ca="1" si="255"/>
        <v>0</v>
      </c>
      <c r="BB572" s="6">
        <f t="shared" ca="1" si="256"/>
        <v>0</v>
      </c>
      <c r="BC572" s="6">
        <f t="shared" ca="1" si="257"/>
        <v>0</v>
      </c>
      <c r="BD572" s="6">
        <f t="shared" ca="1" si="258"/>
        <v>0</v>
      </c>
      <c r="BE572" s="6">
        <f t="shared" ca="1" si="259"/>
        <v>0</v>
      </c>
      <c r="BF572" s="6">
        <f t="shared" ca="1" si="240"/>
        <v>0</v>
      </c>
      <c r="BG572" s="6">
        <f t="shared" ca="1" si="241"/>
        <v>0</v>
      </c>
      <c r="BH572" s="6"/>
      <c r="BJ572" s="4">
        <f t="shared" ca="1" si="260"/>
        <v>897998.2300000001</v>
      </c>
      <c r="BL572" s="3">
        <f t="shared" si="261"/>
        <v>42726</v>
      </c>
      <c r="BM572" s="6">
        <f>BM571+SUMIFS('Transactions (Dated)'!G:G,'Transactions (Dated)'!D:D,'Share Values'!AQ572)</f>
        <v>14317.649999999987</v>
      </c>
      <c r="BN572" s="6">
        <f ca="1">BN571+SUMIFS('Transactions (Dated)'!$F:$F,'Transactions (Dated)'!$D:$D,$BL572,'Transactions (Dated)'!$B:$B,BN$11,'Transactions (Dated)'!$C:$C,"Dividend (paid to cash)")*Y572</f>
        <v>0</v>
      </c>
      <c r="BO572" s="6">
        <f ca="1">BO571+SUMIFS('Transactions (Dated)'!$F:$F,'Transactions (Dated)'!$D:$D,$BL572,'Transactions (Dated)'!$B:$B,BO$11,'Transactions (Dated)'!$C:$C,"Dividend (paid to cash)")*Z572</f>
        <v>2421.875</v>
      </c>
      <c r="BP572" s="6">
        <f ca="1">BP571+SUMIFS('Transactions (Dated)'!$F:$F,'Transactions (Dated)'!$D:$D,$BL572,'Transactions (Dated)'!$B:$B,BP$11,'Transactions (Dated)'!$C:$C,"Dividend (paid to cash)")*AA572</f>
        <v>48055.257000000005</v>
      </c>
      <c r="BQ572" s="6">
        <f ca="1">BQ571+SUMIFS('Transactions (Dated)'!$F:$F,'Transactions (Dated)'!$D:$D,$BL572,'Transactions (Dated)'!$B:$B,BQ$11,'Transactions (Dated)'!$C:$C,"Dividend (paid to cash)")*AB572</f>
        <v>567.6</v>
      </c>
      <c r="BR572" s="6">
        <f ca="1">BR571+SUMIFS('Transactions (Dated)'!$F:$F,'Transactions (Dated)'!$D:$D,$BL572,'Transactions (Dated)'!$B:$B,BR$11,'Transactions (Dated)'!$C:$C,"Dividend (paid to cash)")*AC572</f>
        <v>0</v>
      </c>
      <c r="BS572" s="6">
        <f ca="1">BS571+SUMIFS('Transactions (Dated)'!$F:$F,'Transactions (Dated)'!$D:$D,$BL572,'Transactions (Dated)'!$B:$B,BS$11,'Transactions (Dated)'!$C:$C,"Dividend (paid to cash)")*AD572</f>
        <v>0</v>
      </c>
      <c r="BT572" s="6">
        <f ca="1">BT571+SUMIFS('Transactions (Dated)'!$F:$F,'Transactions (Dated)'!$D:$D,$BL572,'Transactions (Dated)'!$B:$B,BT$11,'Transactions (Dated)'!$C:$C,"Dividend (paid to cash)")*AE572</f>
        <v>3190</v>
      </c>
      <c r="BU572" s="6">
        <f ca="1">BU571+SUMIFS('Transactions (Dated)'!$F:$F,'Transactions (Dated)'!$D:$D,$BL572,'Transactions (Dated)'!$B:$B,BU$11,'Transactions (Dated)'!$C:$C,"Dividend (paid to cash)")*AF572</f>
        <v>0</v>
      </c>
      <c r="BV572" s="6">
        <f ca="1">BV571+SUMIFS('Transactions (Dated)'!$F:$F,'Transactions (Dated)'!$D:$D,$BL572,'Transactions (Dated)'!$B:$B,BV$11,'Transactions (Dated)'!$C:$C,"Dividend (paid to cash)")*AG572</f>
        <v>0</v>
      </c>
      <c r="BW572" s="6">
        <f ca="1">BW571+SUMIFS('Transactions (Dated)'!$F:$F,'Transactions (Dated)'!$D:$D,$BL572,'Transactions (Dated)'!$B:$B,BW$11,'Transactions (Dated)'!$C:$C,"Dividend (paid to cash)")*AH572</f>
        <v>0</v>
      </c>
      <c r="BX572" s="6">
        <f ca="1">BX571+SUMIFS('Transactions (Dated)'!$F:$F,'Transactions (Dated)'!$D:$D,$BL572,'Transactions (Dated)'!$B:$B,BX$11,'Transactions (Dated)'!$C:$C,"Dividend (paid to cash)")*AI572</f>
        <v>0</v>
      </c>
      <c r="BY572" s="6">
        <f ca="1">BY571+SUMIFS('Transactions (Dated)'!$F:$F,'Transactions (Dated)'!$D:$D,$BL572,'Transactions (Dated)'!$B:$B,BY$11,'Transactions (Dated)'!$C:$C,"Dividend (paid to cash)")*AJ572</f>
        <v>0</v>
      </c>
      <c r="BZ572" s="6">
        <f ca="1">BZ571+SUMIFS('Transactions (Dated)'!$F:$F,'Transactions (Dated)'!$D:$D,$BL572,'Transactions (Dated)'!$B:$B,BZ$11,'Transactions (Dated)'!$C:$C,"Dividend (paid to cash)")*AK572</f>
        <v>0</v>
      </c>
      <c r="CA572" s="6">
        <f ca="1">CA571+SUMIFS('Transactions (Dated)'!$F:$F,'Transactions (Dated)'!$D:$D,$BL572,'Transactions (Dated)'!$B:$B,CA$11,'Transactions (Dated)'!$C:$C,"Dividend (paid to cash)")*AL572</f>
        <v>0</v>
      </c>
      <c r="CB572" s="6">
        <v>0</v>
      </c>
      <c r="CC572" s="6">
        <v>0</v>
      </c>
      <c r="CF572" s="6">
        <f t="shared" ca="1" si="262"/>
        <v>68552.381999999983</v>
      </c>
      <c r="CH572" s="3">
        <f t="shared" si="263"/>
        <v>42726</v>
      </c>
      <c r="CI572" s="4">
        <f t="shared" ca="1" si="264"/>
        <v>897998.2300000001</v>
      </c>
      <c r="CJ572" s="4">
        <f t="shared" ca="1" si="265"/>
        <v>68552.381999999983</v>
      </c>
      <c r="CL572" s="4">
        <f t="shared" ca="1" si="266"/>
        <v>966550.61200000008</v>
      </c>
    </row>
    <row r="573" spans="2:90" x14ac:dyDescent="0.15">
      <c r="B573" s="3">
        <f t="shared" si="239"/>
        <v>42727</v>
      </c>
      <c r="C573" s="2">
        <v>15328.2</v>
      </c>
      <c r="E573" s="70">
        <v>42727</v>
      </c>
      <c r="F573" s="69">
        <v>9.51</v>
      </c>
      <c r="G573" s="69">
        <v>2.2599999999999998</v>
      </c>
      <c r="H573" s="69">
        <v>20.64</v>
      </c>
      <c r="I573" s="69">
        <v>37.46</v>
      </c>
      <c r="J573" s="69">
        <v>12.06</v>
      </c>
      <c r="K573" s="69">
        <v>14.17</v>
      </c>
      <c r="L573" s="69">
        <v>17.09</v>
      </c>
      <c r="M573" s="69">
        <v>5.55</v>
      </c>
      <c r="N573" s="69">
        <v>8.17</v>
      </c>
      <c r="O573" s="69">
        <v>11.72</v>
      </c>
      <c r="P573" s="69">
        <v>23.68</v>
      </c>
      <c r="Q573" s="69">
        <v>1.5</v>
      </c>
      <c r="R573" s="69">
        <v>7.54</v>
      </c>
      <c r="S573" s="69">
        <v>41.5</v>
      </c>
      <c r="T573" s="69"/>
      <c r="U573">
        <v>41.5</v>
      </c>
      <c r="X573" s="3">
        <f t="shared" si="244"/>
        <v>42727</v>
      </c>
      <c r="Y573" s="40">
        <f ca="1">Y572+SUMIFS('Transactions (Dated)'!$E$2:$E$53,'Transactions (Dated)'!$D$2:$D$53,'Share Values'!$X573,'Transactions (Dated)'!$B$2:$B$53,'Share Values'!Y$11,'Transactions (Dated)'!$C$2:$C$53,"Buy")-SUMIFS('Transactions (Dated)'!$E$2:$E$53,'Transactions (Dated)'!$D$2:$D$53,'Share Values'!$X573,'Transactions (Dated)'!$B$2:$B$53,'Share Values'!Y$11,'Transactions (Dated)'!$C$2:$C$53,"Sell")</f>
        <v>4625</v>
      </c>
      <c r="Z573" s="40">
        <f ca="1">Z572+SUMIFS('Transactions (Dated)'!$E$2:$E$53,'Transactions (Dated)'!$D$2:$D$53,'Share Values'!$X573,'Transactions (Dated)'!$B$2:$B$53,'Share Values'!Z$11,'Transactions (Dated)'!$C$2:$C$53,"Buy")-SUMIFS('Transactions (Dated)'!$E$2:$E$53,'Transactions (Dated)'!$D$2:$D$53,'Share Values'!$X573,'Transactions (Dated)'!$B$2:$B$53,'Share Values'!Z$11,'Transactions (Dated)'!$C$2:$C$53,"Sell")</f>
        <v>9375</v>
      </c>
      <c r="AA573" s="40">
        <f ca="1">AA572+SUMIFS('Transactions (Dated)'!$E$2:$E$53,'Transactions (Dated)'!$D$2:$D$53,'Share Values'!$X573,'Transactions (Dated)'!$B$2:$B$53,'Share Values'!AA$11,'Transactions (Dated)'!$C$2:$C$53,"Buy")-SUMIFS('Transactions (Dated)'!$E$2:$E$53,'Transactions (Dated)'!$D$2:$D$53,'Share Values'!$X573,'Transactions (Dated)'!$B$2:$B$53,'Share Values'!AA$11,'Transactions (Dated)'!$C$2:$C$53,"Sell")</f>
        <v>26357</v>
      </c>
      <c r="AB573" s="40">
        <f ca="1">AB572+SUMIFS('Transactions (Dated)'!$E$2:$E$53,'Transactions (Dated)'!$D$2:$D$53,'Share Values'!$X573,'Transactions (Dated)'!$B$2:$B$53,'Share Values'!AB$11,'Transactions (Dated)'!$C$2:$C$53,"Buy")-SUMIFS('Transactions (Dated)'!$E$2:$E$53,'Transactions (Dated)'!$D$2:$D$53,'Share Values'!$X573,'Transactions (Dated)'!$B$2:$B$53,'Share Values'!AB$11,'Transactions (Dated)'!$C$2:$C$53,"Sell")</f>
        <v>1892</v>
      </c>
      <c r="AC573" s="40">
        <f ca="1">AC572+SUMIFS('Transactions (Dated)'!$E$2:$E$53,'Transactions (Dated)'!$D$2:$D$53,'Share Values'!$X573,'Transactions (Dated)'!$B$2:$B$53,'Share Values'!AC$11,'Transactions (Dated)'!$C$2:$C$53,"Buy")-SUMIFS('Transactions (Dated)'!$E$2:$E$53,'Transactions (Dated)'!$D$2:$D$53,'Share Values'!$X573,'Transactions (Dated)'!$B$2:$B$53,'Share Values'!AC$11,'Transactions (Dated)'!$C$2:$C$53,"Sell")</f>
        <v>2348</v>
      </c>
      <c r="AD573" s="40">
        <f ca="1">AD572+SUMIFS('Transactions (Dated)'!$E$2:$E$53,'Transactions (Dated)'!$D$2:$D$53,'Share Values'!$X573,'Transactions (Dated)'!$B$2:$B$53,'Share Values'!AD$11,'Transactions (Dated)'!$C$2:$C$53,"Buy")-SUMIFS('Transactions (Dated)'!$E$2:$E$53,'Transactions (Dated)'!$D$2:$D$53,'Share Values'!$X573,'Transactions (Dated)'!$B$2:$B$53,'Share Values'!AD$11,'Transactions (Dated)'!$C$2:$C$53,"Sell")</f>
        <v>0</v>
      </c>
      <c r="AE573" s="40">
        <f ca="1">AE572+SUMIFS('Transactions (Dated)'!$E$2:$E$53,'Transactions (Dated)'!$D$2:$D$53,'Share Values'!$X573,'Transactions (Dated)'!$B$2:$B$53,'Share Values'!AE$11,'Transactions (Dated)'!$C$2:$C$53,"Buy")-SUMIFS('Transactions (Dated)'!$E$2:$E$53,'Transactions (Dated)'!$D$2:$D$53,'Share Values'!$X573,'Transactions (Dated)'!$B$2:$B$53,'Share Values'!AE$11,'Transactions (Dated)'!$C$2:$C$53,"Sell")</f>
        <v>2900</v>
      </c>
      <c r="AF573" s="40">
        <f ca="1">AF572+SUMIFS('Transactions (Dated)'!$E$2:$E$53,'Transactions (Dated)'!$D$2:$D$53,'Share Values'!$X573,'Transactions (Dated)'!$B$2:$B$53,'Share Values'!AF$11,'Transactions (Dated)'!$C$2:$C$53,"Buy")-SUMIFS('Transactions (Dated)'!$E$2:$E$53,'Transactions (Dated)'!$D$2:$D$53,'Share Values'!$X573,'Transactions (Dated)'!$B$2:$B$53,'Share Values'!AF$11,'Transactions (Dated)'!$C$2:$C$53,"Sell")</f>
        <v>14201</v>
      </c>
      <c r="AG573" s="40">
        <f ca="1">AG572+SUMIFS('Transactions (Dated)'!$E$2:$E$53,'Transactions (Dated)'!$D$2:$D$53,'Share Values'!$X573,'Transactions (Dated)'!$B$2:$B$53,'Share Values'!AG$11,'Transactions (Dated)'!$C$2:$C$53,"Buy")-SUMIFS('Transactions (Dated)'!$E$2:$E$53,'Transactions (Dated)'!$D$2:$D$53,'Share Values'!$X573,'Transactions (Dated)'!$B$2:$B$53,'Share Values'!AG$11,'Transactions (Dated)'!$C$2:$C$53,"Sell")</f>
        <v>6835</v>
      </c>
      <c r="AH573" s="40">
        <f ca="1">AH572+SUMIFS('Transactions (Dated)'!$E$2:$E$53,'Transactions (Dated)'!$D$2:$D$53,'Share Values'!$X573,'Transactions (Dated)'!$B$2:$B$53,'Share Values'!AH$11,'Transactions (Dated)'!$C$2:$C$53,"Buy")-SUMIFS('Transactions (Dated)'!$E$2:$E$53,'Transactions (Dated)'!$D$2:$D$53,'Share Values'!$X573,'Transactions (Dated)'!$B$2:$B$53,'Share Values'!AH$11,'Transactions (Dated)'!$C$2:$C$53,"Sell")</f>
        <v>0</v>
      </c>
      <c r="AI573" s="40">
        <f ca="1">AI572+SUMIFS('Transactions (Dated)'!$E$2:$E$53,'Transactions (Dated)'!$D$2:$D$53,'Share Values'!$X573,'Transactions (Dated)'!$B$2:$B$53,'Share Values'!AI$11,'Transactions (Dated)'!$C$2:$C$53,"Buy")-SUMIFS('Transactions (Dated)'!$E$2:$E$53,'Transactions (Dated)'!$D$2:$D$53,'Share Values'!$X573,'Transactions (Dated)'!$B$2:$B$53,'Share Values'!AI$11,'Transactions (Dated)'!$C$2:$C$53,"Sell")</f>
        <v>0</v>
      </c>
      <c r="AJ573" s="40">
        <f ca="1">AJ572+SUMIFS('Transactions (Dated)'!$E$2:$E$53,'Transactions (Dated)'!$D$2:$D$53,'Share Values'!$X573,'Transactions (Dated)'!$B$2:$B$53,'Share Values'!AJ$11,'Transactions (Dated)'!$C$2:$C$53,"Buy")-SUMIFS('Transactions (Dated)'!$E$2:$E$53,'Transactions (Dated)'!$D$2:$D$53,'Share Values'!$X573,'Transactions (Dated)'!$B$2:$B$53,'Share Values'!AJ$11,'Transactions (Dated)'!$C$2:$C$53,"Sell")</f>
        <v>0</v>
      </c>
      <c r="AK573" s="40">
        <f ca="1">AK572+SUMIFS('Transactions (Dated)'!$E$2:$E$53,'Transactions (Dated)'!$D$2:$D$53,'Share Values'!$X573,'Transactions (Dated)'!$B$2:$B$53,'Share Values'!AK$11,'Transactions (Dated)'!$C$2:$C$53,"Buy")-SUMIFS('Transactions (Dated)'!$E$2:$E$53,'Transactions (Dated)'!$D$2:$D$53,'Share Values'!$X573,'Transactions (Dated)'!$B$2:$B$53,'Share Values'!AK$11,'Transactions (Dated)'!$C$2:$C$53,"Sell")</f>
        <v>0</v>
      </c>
      <c r="AL573" s="40">
        <f ca="1">AL572+SUMIFS('Transactions (Dated)'!$E$2:$E$53,'Transactions (Dated)'!$D$2:$D$53,'Share Values'!$X573,'Transactions (Dated)'!$B$2:$B$53,'Share Values'!AL$11,'Transactions (Dated)'!$C$2:$C$53,"Buy")-SUMIFS('Transactions (Dated)'!$E$2:$E$53,'Transactions (Dated)'!$D$2:$D$53,'Share Values'!$X573,'Transactions (Dated)'!$B$2:$B$53,'Share Values'!AL$11,'Transactions (Dated)'!$C$2:$C$53,"Sell")</f>
        <v>0</v>
      </c>
      <c r="AM573" s="40">
        <f ca="1">AM572+SUMIFS('Transactions (Dated)'!$E$2:$E$53,'Transactions (Dated)'!$D$2:$D$53,'Share Values'!$X573,'Transactions (Dated)'!$B$2:$B$53,'Share Values'!AM$11,'Transactions (Dated)'!$C$2:$C$53,"Buy")-SUMIFS('Transactions (Dated)'!$E$2:$E$53,'Transactions (Dated)'!$D$2:$D$53,'Share Values'!$X573,'Transactions (Dated)'!$B$2:$B$53,'Share Values'!AM$11,'Transactions (Dated)'!$C$2:$C$53,"Sell")</f>
        <v>0</v>
      </c>
      <c r="AN573" s="40">
        <f ca="1">AN572+SUMIFS('Transactions (Dated)'!$E$2:$E$53,'Transactions (Dated)'!$D$2:$D$53,'Share Values'!$X573,'Transactions (Dated)'!$B$2:$B$53,'Share Values'!AN$11,'Transactions (Dated)'!$C$2:$C$53,"Buy")-SUMIFS('Transactions (Dated)'!$E$2:$E$53,'Transactions (Dated)'!$D$2:$D$53,'Share Values'!$X573,'Transactions (Dated)'!$B$2:$B$53,'Share Values'!AN$11,'Transactions (Dated)'!$C$2:$C$53,"Sell")</f>
        <v>0</v>
      </c>
      <c r="AQ573" s="3">
        <f t="shared" si="245"/>
        <v>42727</v>
      </c>
      <c r="AR573" s="6">
        <f t="shared" ca="1" si="246"/>
        <v>43983.75</v>
      </c>
      <c r="AS573" s="6">
        <f t="shared" ca="1" si="247"/>
        <v>21187.499999999996</v>
      </c>
      <c r="AT573" s="6">
        <f t="shared" ca="1" si="248"/>
        <v>544008.48</v>
      </c>
      <c r="AU573" s="6">
        <f t="shared" ca="1" si="249"/>
        <v>70874.320000000007</v>
      </c>
      <c r="AV573" s="6">
        <f t="shared" ca="1" si="250"/>
        <v>28316.880000000001</v>
      </c>
      <c r="AW573" s="6">
        <f t="shared" ca="1" si="251"/>
        <v>0</v>
      </c>
      <c r="AX573" s="6">
        <f t="shared" ca="1" si="252"/>
        <v>49561</v>
      </c>
      <c r="AY573" s="6">
        <f t="shared" ca="1" si="253"/>
        <v>78815.55</v>
      </c>
      <c r="AZ573" s="6">
        <f t="shared" ca="1" si="254"/>
        <v>55841.95</v>
      </c>
      <c r="BA573" s="6">
        <f t="shared" ca="1" si="255"/>
        <v>0</v>
      </c>
      <c r="BB573" s="6">
        <f t="shared" ca="1" si="256"/>
        <v>0</v>
      </c>
      <c r="BC573" s="6">
        <f t="shared" ca="1" si="257"/>
        <v>0</v>
      </c>
      <c r="BD573" s="6">
        <f t="shared" ca="1" si="258"/>
        <v>0</v>
      </c>
      <c r="BE573" s="6">
        <f t="shared" ca="1" si="259"/>
        <v>0</v>
      </c>
      <c r="BF573" s="6">
        <f t="shared" ca="1" si="240"/>
        <v>0</v>
      </c>
      <c r="BG573" s="6">
        <f t="shared" ca="1" si="241"/>
        <v>0</v>
      </c>
      <c r="BH573" s="6"/>
      <c r="BJ573" s="4">
        <f t="shared" ca="1" si="260"/>
        <v>892589.43</v>
      </c>
      <c r="BL573" s="3">
        <f t="shared" si="261"/>
        <v>42727</v>
      </c>
      <c r="BM573" s="6">
        <f>BM572+SUMIFS('Transactions (Dated)'!G:G,'Transactions (Dated)'!D:D,'Share Values'!AQ573)</f>
        <v>14317.649999999987</v>
      </c>
      <c r="BN573" s="6">
        <f ca="1">BN572+SUMIFS('Transactions (Dated)'!$F:$F,'Transactions (Dated)'!$D:$D,$BL573,'Transactions (Dated)'!$B:$B,BN$11,'Transactions (Dated)'!$C:$C,"Dividend (paid to cash)")*Y573</f>
        <v>0</v>
      </c>
      <c r="BO573" s="6">
        <f ca="1">BO572+SUMIFS('Transactions (Dated)'!$F:$F,'Transactions (Dated)'!$D:$D,$BL573,'Transactions (Dated)'!$B:$B,BO$11,'Transactions (Dated)'!$C:$C,"Dividend (paid to cash)")*Z573</f>
        <v>2421.875</v>
      </c>
      <c r="BP573" s="6">
        <f ca="1">BP572+SUMIFS('Transactions (Dated)'!$F:$F,'Transactions (Dated)'!$D:$D,$BL573,'Transactions (Dated)'!$B:$B,BP$11,'Transactions (Dated)'!$C:$C,"Dividend (paid to cash)")*AA573</f>
        <v>51745.237000000008</v>
      </c>
      <c r="BQ573" s="6">
        <f ca="1">BQ572+SUMIFS('Transactions (Dated)'!$F:$F,'Transactions (Dated)'!$D:$D,$BL573,'Transactions (Dated)'!$B:$B,BQ$11,'Transactions (Dated)'!$C:$C,"Dividend (paid to cash)")*AB573</f>
        <v>567.6</v>
      </c>
      <c r="BR573" s="6">
        <f ca="1">BR572+SUMIFS('Transactions (Dated)'!$F:$F,'Transactions (Dated)'!$D:$D,$BL573,'Transactions (Dated)'!$B:$B,BR$11,'Transactions (Dated)'!$C:$C,"Dividend (paid to cash)")*AC573</f>
        <v>0</v>
      </c>
      <c r="BS573" s="6">
        <f ca="1">BS572+SUMIFS('Transactions (Dated)'!$F:$F,'Transactions (Dated)'!$D:$D,$BL573,'Transactions (Dated)'!$B:$B,BS$11,'Transactions (Dated)'!$C:$C,"Dividend (paid to cash)")*AD573</f>
        <v>0</v>
      </c>
      <c r="BT573" s="6">
        <f ca="1">BT572+SUMIFS('Transactions (Dated)'!$F:$F,'Transactions (Dated)'!$D:$D,$BL573,'Transactions (Dated)'!$B:$B,BT$11,'Transactions (Dated)'!$C:$C,"Dividend (paid to cash)")*AE573</f>
        <v>3190</v>
      </c>
      <c r="BU573" s="6">
        <f ca="1">BU572+SUMIFS('Transactions (Dated)'!$F:$F,'Transactions (Dated)'!$D:$D,$BL573,'Transactions (Dated)'!$B:$B,BU$11,'Transactions (Dated)'!$C:$C,"Dividend (paid to cash)")*AF573</f>
        <v>0</v>
      </c>
      <c r="BV573" s="6">
        <f ca="1">BV572+SUMIFS('Transactions (Dated)'!$F:$F,'Transactions (Dated)'!$D:$D,$BL573,'Transactions (Dated)'!$B:$B,BV$11,'Transactions (Dated)'!$C:$C,"Dividend (paid to cash)")*AG573</f>
        <v>0</v>
      </c>
      <c r="BW573" s="6">
        <f ca="1">BW572+SUMIFS('Transactions (Dated)'!$F:$F,'Transactions (Dated)'!$D:$D,$BL573,'Transactions (Dated)'!$B:$B,BW$11,'Transactions (Dated)'!$C:$C,"Dividend (paid to cash)")*AH573</f>
        <v>0</v>
      </c>
      <c r="BX573" s="6">
        <f ca="1">BX572+SUMIFS('Transactions (Dated)'!$F:$F,'Transactions (Dated)'!$D:$D,$BL573,'Transactions (Dated)'!$B:$B,BX$11,'Transactions (Dated)'!$C:$C,"Dividend (paid to cash)")*AI573</f>
        <v>0</v>
      </c>
      <c r="BY573" s="6">
        <f ca="1">BY572+SUMIFS('Transactions (Dated)'!$F:$F,'Transactions (Dated)'!$D:$D,$BL573,'Transactions (Dated)'!$B:$B,BY$11,'Transactions (Dated)'!$C:$C,"Dividend (paid to cash)")*AJ573</f>
        <v>0</v>
      </c>
      <c r="BZ573" s="6">
        <f ca="1">BZ572+SUMIFS('Transactions (Dated)'!$F:$F,'Transactions (Dated)'!$D:$D,$BL573,'Transactions (Dated)'!$B:$B,BZ$11,'Transactions (Dated)'!$C:$C,"Dividend (paid to cash)")*AK573</f>
        <v>0</v>
      </c>
      <c r="CA573" s="6">
        <f ca="1">CA572+SUMIFS('Transactions (Dated)'!$F:$F,'Transactions (Dated)'!$D:$D,$BL573,'Transactions (Dated)'!$B:$B,CA$11,'Transactions (Dated)'!$C:$C,"Dividend (paid to cash)")*AL573</f>
        <v>0</v>
      </c>
      <c r="CB573" s="6">
        <v>0</v>
      </c>
      <c r="CC573" s="6">
        <v>0</v>
      </c>
      <c r="CF573" s="6">
        <f t="shared" ca="1" si="262"/>
        <v>72242.361999999994</v>
      </c>
      <c r="CH573" s="3">
        <f t="shared" si="263"/>
        <v>42727</v>
      </c>
      <c r="CI573" s="4">
        <f t="shared" ca="1" si="264"/>
        <v>892589.43</v>
      </c>
      <c r="CJ573" s="4">
        <f t="shared" ca="1" si="265"/>
        <v>72242.361999999994</v>
      </c>
      <c r="CL573" s="4">
        <f t="shared" ca="1" si="266"/>
        <v>964831.79200000002</v>
      </c>
    </row>
    <row r="574" spans="2:90" x14ac:dyDescent="0.15">
      <c r="B574" s="3">
        <f t="shared" si="239"/>
        <v>42732</v>
      </c>
      <c r="C574" s="2">
        <v>15361.1</v>
      </c>
      <c r="E574" s="70">
        <v>42732</v>
      </c>
      <c r="F574" s="69">
        <v>9.5</v>
      </c>
      <c r="G574" s="69">
        <v>2.31</v>
      </c>
      <c r="H574" s="69">
        <v>20.69</v>
      </c>
      <c r="I574" s="69">
        <v>37.21</v>
      </c>
      <c r="J574" s="69">
        <v>12.94</v>
      </c>
      <c r="K574" s="69">
        <v>14.28</v>
      </c>
      <c r="L574" s="69">
        <v>17.13</v>
      </c>
      <c r="M574" s="69">
        <v>5.99</v>
      </c>
      <c r="N574" s="69">
        <v>8.11</v>
      </c>
      <c r="O574" s="69">
        <v>11.59</v>
      </c>
      <c r="P574" s="69">
        <v>23.92</v>
      </c>
      <c r="Q574" s="69">
        <v>1.45</v>
      </c>
      <c r="R574" s="69">
        <v>7.68</v>
      </c>
      <c r="S574" s="69">
        <v>41.32</v>
      </c>
      <c r="T574" s="69"/>
      <c r="U574">
        <v>41.32</v>
      </c>
      <c r="X574" s="3">
        <f t="shared" si="244"/>
        <v>42732</v>
      </c>
      <c r="Y574" s="40">
        <f ca="1">Y573+SUMIFS('Transactions (Dated)'!$E$2:$E$53,'Transactions (Dated)'!$D$2:$D$53,'Share Values'!$X574,'Transactions (Dated)'!$B$2:$B$53,'Share Values'!Y$11,'Transactions (Dated)'!$C$2:$C$53,"Buy")-SUMIFS('Transactions (Dated)'!$E$2:$E$53,'Transactions (Dated)'!$D$2:$D$53,'Share Values'!$X574,'Transactions (Dated)'!$B$2:$B$53,'Share Values'!Y$11,'Transactions (Dated)'!$C$2:$C$53,"Sell")</f>
        <v>4625</v>
      </c>
      <c r="Z574" s="40">
        <f ca="1">Z573+SUMIFS('Transactions (Dated)'!$E$2:$E$53,'Transactions (Dated)'!$D$2:$D$53,'Share Values'!$X574,'Transactions (Dated)'!$B$2:$B$53,'Share Values'!Z$11,'Transactions (Dated)'!$C$2:$C$53,"Buy")-SUMIFS('Transactions (Dated)'!$E$2:$E$53,'Transactions (Dated)'!$D$2:$D$53,'Share Values'!$X574,'Transactions (Dated)'!$B$2:$B$53,'Share Values'!Z$11,'Transactions (Dated)'!$C$2:$C$53,"Sell")</f>
        <v>9375</v>
      </c>
      <c r="AA574" s="40">
        <f ca="1">AA573+SUMIFS('Transactions (Dated)'!$E$2:$E$53,'Transactions (Dated)'!$D$2:$D$53,'Share Values'!$X574,'Transactions (Dated)'!$B$2:$B$53,'Share Values'!AA$11,'Transactions (Dated)'!$C$2:$C$53,"Buy")-SUMIFS('Transactions (Dated)'!$E$2:$E$53,'Transactions (Dated)'!$D$2:$D$53,'Share Values'!$X574,'Transactions (Dated)'!$B$2:$B$53,'Share Values'!AA$11,'Transactions (Dated)'!$C$2:$C$53,"Sell")</f>
        <v>26357</v>
      </c>
      <c r="AB574" s="40">
        <f ca="1">AB573+SUMIFS('Transactions (Dated)'!$E$2:$E$53,'Transactions (Dated)'!$D$2:$D$53,'Share Values'!$X574,'Transactions (Dated)'!$B$2:$B$53,'Share Values'!AB$11,'Transactions (Dated)'!$C$2:$C$53,"Buy")-SUMIFS('Transactions (Dated)'!$E$2:$E$53,'Transactions (Dated)'!$D$2:$D$53,'Share Values'!$X574,'Transactions (Dated)'!$B$2:$B$53,'Share Values'!AB$11,'Transactions (Dated)'!$C$2:$C$53,"Sell")</f>
        <v>1892</v>
      </c>
      <c r="AC574" s="40">
        <f ca="1">AC573+SUMIFS('Transactions (Dated)'!$E$2:$E$53,'Transactions (Dated)'!$D$2:$D$53,'Share Values'!$X574,'Transactions (Dated)'!$B$2:$B$53,'Share Values'!AC$11,'Transactions (Dated)'!$C$2:$C$53,"Buy")-SUMIFS('Transactions (Dated)'!$E$2:$E$53,'Transactions (Dated)'!$D$2:$D$53,'Share Values'!$X574,'Transactions (Dated)'!$B$2:$B$53,'Share Values'!AC$11,'Transactions (Dated)'!$C$2:$C$53,"Sell")</f>
        <v>2348</v>
      </c>
      <c r="AD574" s="40">
        <f ca="1">AD573+SUMIFS('Transactions (Dated)'!$E$2:$E$53,'Transactions (Dated)'!$D$2:$D$53,'Share Values'!$X574,'Transactions (Dated)'!$B$2:$B$53,'Share Values'!AD$11,'Transactions (Dated)'!$C$2:$C$53,"Buy")-SUMIFS('Transactions (Dated)'!$E$2:$E$53,'Transactions (Dated)'!$D$2:$D$53,'Share Values'!$X574,'Transactions (Dated)'!$B$2:$B$53,'Share Values'!AD$11,'Transactions (Dated)'!$C$2:$C$53,"Sell")</f>
        <v>0</v>
      </c>
      <c r="AE574" s="40">
        <f ca="1">AE573+SUMIFS('Transactions (Dated)'!$E$2:$E$53,'Transactions (Dated)'!$D$2:$D$53,'Share Values'!$X574,'Transactions (Dated)'!$B$2:$B$53,'Share Values'!AE$11,'Transactions (Dated)'!$C$2:$C$53,"Buy")-SUMIFS('Transactions (Dated)'!$E$2:$E$53,'Transactions (Dated)'!$D$2:$D$53,'Share Values'!$X574,'Transactions (Dated)'!$B$2:$B$53,'Share Values'!AE$11,'Transactions (Dated)'!$C$2:$C$53,"Sell")</f>
        <v>2900</v>
      </c>
      <c r="AF574" s="40">
        <f ca="1">AF573+SUMIFS('Transactions (Dated)'!$E$2:$E$53,'Transactions (Dated)'!$D$2:$D$53,'Share Values'!$X574,'Transactions (Dated)'!$B$2:$B$53,'Share Values'!AF$11,'Transactions (Dated)'!$C$2:$C$53,"Buy")-SUMIFS('Transactions (Dated)'!$E$2:$E$53,'Transactions (Dated)'!$D$2:$D$53,'Share Values'!$X574,'Transactions (Dated)'!$B$2:$B$53,'Share Values'!AF$11,'Transactions (Dated)'!$C$2:$C$53,"Sell")</f>
        <v>14201</v>
      </c>
      <c r="AG574" s="40">
        <f ca="1">AG573+SUMIFS('Transactions (Dated)'!$E$2:$E$53,'Transactions (Dated)'!$D$2:$D$53,'Share Values'!$X574,'Transactions (Dated)'!$B$2:$B$53,'Share Values'!AG$11,'Transactions (Dated)'!$C$2:$C$53,"Buy")-SUMIFS('Transactions (Dated)'!$E$2:$E$53,'Transactions (Dated)'!$D$2:$D$53,'Share Values'!$X574,'Transactions (Dated)'!$B$2:$B$53,'Share Values'!AG$11,'Transactions (Dated)'!$C$2:$C$53,"Sell")</f>
        <v>6835</v>
      </c>
      <c r="AH574" s="40">
        <f ca="1">AH573+SUMIFS('Transactions (Dated)'!$E$2:$E$53,'Transactions (Dated)'!$D$2:$D$53,'Share Values'!$X574,'Transactions (Dated)'!$B$2:$B$53,'Share Values'!AH$11,'Transactions (Dated)'!$C$2:$C$53,"Buy")-SUMIFS('Transactions (Dated)'!$E$2:$E$53,'Transactions (Dated)'!$D$2:$D$53,'Share Values'!$X574,'Transactions (Dated)'!$B$2:$B$53,'Share Values'!AH$11,'Transactions (Dated)'!$C$2:$C$53,"Sell")</f>
        <v>0</v>
      </c>
      <c r="AI574" s="40">
        <f ca="1">AI573+SUMIFS('Transactions (Dated)'!$E$2:$E$53,'Transactions (Dated)'!$D$2:$D$53,'Share Values'!$X574,'Transactions (Dated)'!$B$2:$B$53,'Share Values'!AI$11,'Transactions (Dated)'!$C$2:$C$53,"Buy")-SUMIFS('Transactions (Dated)'!$E$2:$E$53,'Transactions (Dated)'!$D$2:$D$53,'Share Values'!$X574,'Transactions (Dated)'!$B$2:$B$53,'Share Values'!AI$11,'Transactions (Dated)'!$C$2:$C$53,"Sell")</f>
        <v>0</v>
      </c>
      <c r="AJ574" s="40">
        <f ca="1">AJ573+SUMIFS('Transactions (Dated)'!$E$2:$E$53,'Transactions (Dated)'!$D$2:$D$53,'Share Values'!$X574,'Transactions (Dated)'!$B$2:$B$53,'Share Values'!AJ$11,'Transactions (Dated)'!$C$2:$C$53,"Buy")-SUMIFS('Transactions (Dated)'!$E$2:$E$53,'Transactions (Dated)'!$D$2:$D$53,'Share Values'!$X574,'Transactions (Dated)'!$B$2:$B$53,'Share Values'!AJ$11,'Transactions (Dated)'!$C$2:$C$53,"Sell")</f>
        <v>0</v>
      </c>
      <c r="AK574" s="40">
        <f ca="1">AK573+SUMIFS('Transactions (Dated)'!$E$2:$E$53,'Transactions (Dated)'!$D$2:$D$53,'Share Values'!$X574,'Transactions (Dated)'!$B$2:$B$53,'Share Values'!AK$11,'Transactions (Dated)'!$C$2:$C$53,"Buy")-SUMIFS('Transactions (Dated)'!$E$2:$E$53,'Transactions (Dated)'!$D$2:$D$53,'Share Values'!$X574,'Transactions (Dated)'!$B$2:$B$53,'Share Values'!AK$11,'Transactions (Dated)'!$C$2:$C$53,"Sell")</f>
        <v>0</v>
      </c>
      <c r="AL574" s="40">
        <f ca="1">AL573+SUMIFS('Transactions (Dated)'!$E$2:$E$53,'Transactions (Dated)'!$D$2:$D$53,'Share Values'!$X574,'Transactions (Dated)'!$B$2:$B$53,'Share Values'!AL$11,'Transactions (Dated)'!$C$2:$C$53,"Buy")-SUMIFS('Transactions (Dated)'!$E$2:$E$53,'Transactions (Dated)'!$D$2:$D$53,'Share Values'!$X574,'Transactions (Dated)'!$B$2:$B$53,'Share Values'!AL$11,'Transactions (Dated)'!$C$2:$C$53,"Sell")</f>
        <v>0</v>
      </c>
      <c r="AM574" s="40">
        <f ca="1">AM573+SUMIFS('Transactions (Dated)'!$E$2:$E$53,'Transactions (Dated)'!$D$2:$D$53,'Share Values'!$X574,'Transactions (Dated)'!$B$2:$B$53,'Share Values'!AM$11,'Transactions (Dated)'!$C$2:$C$53,"Buy")-SUMIFS('Transactions (Dated)'!$E$2:$E$53,'Transactions (Dated)'!$D$2:$D$53,'Share Values'!$X574,'Transactions (Dated)'!$B$2:$B$53,'Share Values'!AM$11,'Transactions (Dated)'!$C$2:$C$53,"Sell")</f>
        <v>0</v>
      </c>
      <c r="AN574" s="40">
        <f ca="1">AN573+SUMIFS('Transactions (Dated)'!$E$2:$E$53,'Transactions (Dated)'!$D$2:$D$53,'Share Values'!$X574,'Transactions (Dated)'!$B$2:$B$53,'Share Values'!AN$11,'Transactions (Dated)'!$C$2:$C$53,"Buy")-SUMIFS('Transactions (Dated)'!$E$2:$E$53,'Transactions (Dated)'!$D$2:$D$53,'Share Values'!$X574,'Transactions (Dated)'!$B$2:$B$53,'Share Values'!AN$11,'Transactions (Dated)'!$C$2:$C$53,"Sell")</f>
        <v>0</v>
      </c>
      <c r="AQ574" s="3">
        <f t="shared" si="245"/>
        <v>42732</v>
      </c>
      <c r="AR574" s="6">
        <f t="shared" ca="1" si="246"/>
        <v>43937.5</v>
      </c>
      <c r="AS574" s="6">
        <f t="shared" ca="1" si="247"/>
        <v>21656.25</v>
      </c>
      <c r="AT574" s="6">
        <f t="shared" ca="1" si="248"/>
        <v>545326.33000000007</v>
      </c>
      <c r="AU574" s="6">
        <f t="shared" ca="1" si="249"/>
        <v>70401.320000000007</v>
      </c>
      <c r="AV574" s="6">
        <f t="shared" ca="1" si="250"/>
        <v>30383.119999999999</v>
      </c>
      <c r="AW574" s="6">
        <f t="shared" ca="1" si="251"/>
        <v>0</v>
      </c>
      <c r="AX574" s="6">
        <f t="shared" ca="1" si="252"/>
        <v>49677</v>
      </c>
      <c r="AY574" s="6">
        <f t="shared" ca="1" si="253"/>
        <v>85063.99</v>
      </c>
      <c r="AZ574" s="6">
        <f t="shared" ca="1" si="254"/>
        <v>55431.85</v>
      </c>
      <c r="BA574" s="6">
        <f t="shared" ca="1" si="255"/>
        <v>0</v>
      </c>
      <c r="BB574" s="6">
        <f t="shared" ca="1" si="256"/>
        <v>0</v>
      </c>
      <c r="BC574" s="6">
        <f t="shared" ca="1" si="257"/>
        <v>0</v>
      </c>
      <c r="BD574" s="6">
        <f t="shared" ca="1" si="258"/>
        <v>0</v>
      </c>
      <c r="BE574" s="6">
        <f t="shared" ca="1" si="259"/>
        <v>0</v>
      </c>
      <c r="BF574" s="6">
        <f t="shared" ca="1" si="240"/>
        <v>0</v>
      </c>
      <c r="BG574" s="6">
        <f t="shared" ca="1" si="241"/>
        <v>0</v>
      </c>
      <c r="BH574" s="6"/>
      <c r="BJ574" s="4">
        <f t="shared" ca="1" si="260"/>
        <v>901877.3600000001</v>
      </c>
      <c r="BL574" s="3">
        <f t="shared" si="261"/>
        <v>42732</v>
      </c>
      <c r="BM574" s="6">
        <f>BM573+SUMIFS('Transactions (Dated)'!G:G,'Transactions (Dated)'!D:D,'Share Values'!AQ574)</f>
        <v>14317.649999999987</v>
      </c>
      <c r="BN574" s="6">
        <f ca="1">BN573+SUMIFS('Transactions (Dated)'!$F:$F,'Transactions (Dated)'!$D:$D,$BL574,'Transactions (Dated)'!$B:$B,BN$11,'Transactions (Dated)'!$C:$C,"Dividend (paid to cash)")*Y574</f>
        <v>0</v>
      </c>
      <c r="BO574" s="6">
        <f ca="1">BO573+SUMIFS('Transactions (Dated)'!$F:$F,'Transactions (Dated)'!$D:$D,$BL574,'Transactions (Dated)'!$B:$B,BO$11,'Transactions (Dated)'!$C:$C,"Dividend (paid to cash)")*Z574</f>
        <v>2421.875</v>
      </c>
      <c r="BP574" s="6">
        <f ca="1">BP573+SUMIFS('Transactions (Dated)'!$F:$F,'Transactions (Dated)'!$D:$D,$BL574,'Transactions (Dated)'!$B:$B,BP$11,'Transactions (Dated)'!$C:$C,"Dividend (paid to cash)")*AA574</f>
        <v>51745.237000000008</v>
      </c>
      <c r="BQ574" s="6">
        <f ca="1">BQ573+SUMIFS('Transactions (Dated)'!$F:$F,'Transactions (Dated)'!$D:$D,$BL574,'Transactions (Dated)'!$B:$B,BQ$11,'Transactions (Dated)'!$C:$C,"Dividend (paid to cash)")*AB574</f>
        <v>567.6</v>
      </c>
      <c r="BR574" s="6">
        <f ca="1">BR573+SUMIFS('Transactions (Dated)'!$F:$F,'Transactions (Dated)'!$D:$D,$BL574,'Transactions (Dated)'!$B:$B,BR$11,'Transactions (Dated)'!$C:$C,"Dividend (paid to cash)")*AC574</f>
        <v>0</v>
      </c>
      <c r="BS574" s="6">
        <f ca="1">BS573+SUMIFS('Transactions (Dated)'!$F:$F,'Transactions (Dated)'!$D:$D,$BL574,'Transactions (Dated)'!$B:$B,BS$11,'Transactions (Dated)'!$C:$C,"Dividend (paid to cash)")*AD574</f>
        <v>0</v>
      </c>
      <c r="BT574" s="6">
        <f ca="1">BT573+SUMIFS('Transactions (Dated)'!$F:$F,'Transactions (Dated)'!$D:$D,$BL574,'Transactions (Dated)'!$B:$B,BT$11,'Transactions (Dated)'!$C:$C,"Dividend (paid to cash)")*AE574</f>
        <v>3190</v>
      </c>
      <c r="BU574" s="6">
        <f ca="1">BU573+SUMIFS('Transactions (Dated)'!$F:$F,'Transactions (Dated)'!$D:$D,$BL574,'Transactions (Dated)'!$B:$B,BU$11,'Transactions (Dated)'!$C:$C,"Dividend (paid to cash)")*AF574</f>
        <v>0</v>
      </c>
      <c r="BV574" s="6">
        <f ca="1">BV573+SUMIFS('Transactions (Dated)'!$F:$F,'Transactions (Dated)'!$D:$D,$BL574,'Transactions (Dated)'!$B:$B,BV$11,'Transactions (Dated)'!$C:$C,"Dividend (paid to cash)")*AG574</f>
        <v>0</v>
      </c>
      <c r="BW574" s="6">
        <f ca="1">BW573+SUMIFS('Transactions (Dated)'!$F:$F,'Transactions (Dated)'!$D:$D,$BL574,'Transactions (Dated)'!$B:$B,BW$11,'Transactions (Dated)'!$C:$C,"Dividend (paid to cash)")*AH574</f>
        <v>0</v>
      </c>
      <c r="BX574" s="6">
        <f ca="1">BX573+SUMIFS('Transactions (Dated)'!$F:$F,'Transactions (Dated)'!$D:$D,$BL574,'Transactions (Dated)'!$B:$B,BX$11,'Transactions (Dated)'!$C:$C,"Dividend (paid to cash)")*AI574</f>
        <v>0</v>
      </c>
      <c r="BY574" s="6">
        <f ca="1">BY573+SUMIFS('Transactions (Dated)'!$F:$F,'Transactions (Dated)'!$D:$D,$BL574,'Transactions (Dated)'!$B:$B,BY$11,'Transactions (Dated)'!$C:$C,"Dividend (paid to cash)")*AJ574</f>
        <v>0</v>
      </c>
      <c r="BZ574" s="6">
        <f ca="1">BZ573+SUMIFS('Transactions (Dated)'!$F:$F,'Transactions (Dated)'!$D:$D,$BL574,'Transactions (Dated)'!$B:$B,BZ$11,'Transactions (Dated)'!$C:$C,"Dividend (paid to cash)")*AK574</f>
        <v>0</v>
      </c>
      <c r="CA574" s="6">
        <f ca="1">CA573+SUMIFS('Transactions (Dated)'!$F:$F,'Transactions (Dated)'!$D:$D,$BL574,'Transactions (Dated)'!$B:$B,CA$11,'Transactions (Dated)'!$C:$C,"Dividend (paid to cash)")*AL574</f>
        <v>0</v>
      </c>
      <c r="CB574" s="6">
        <v>0</v>
      </c>
      <c r="CC574" s="6">
        <v>0</v>
      </c>
      <c r="CF574" s="6">
        <f t="shared" ca="1" si="262"/>
        <v>72242.361999999994</v>
      </c>
      <c r="CH574" s="3">
        <f t="shared" si="263"/>
        <v>42732</v>
      </c>
      <c r="CI574" s="4">
        <f t="shared" ca="1" si="264"/>
        <v>901877.3600000001</v>
      </c>
      <c r="CJ574" s="4">
        <f t="shared" ca="1" si="265"/>
        <v>72242.361999999994</v>
      </c>
      <c r="CL574" s="4">
        <f t="shared" ca="1" si="266"/>
        <v>974119.72200000007</v>
      </c>
    </row>
    <row r="575" spans="2:90" x14ac:dyDescent="0.15">
      <c r="B575" s="3">
        <f t="shared" si="239"/>
        <v>42733</v>
      </c>
      <c r="C575" s="2">
        <v>15422.1</v>
      </c>
      <c r="E575" s="70">
        <v>42733</v>
      </c>
      <c r="F575" s="69">
        <v>9.3800000000000008</v>
      </c>
      <c r="G575" s="69">
        <v>2.27</v>
      </c>
      <c r="H575" s="69">
        <v>20.78</v>
      </c>
      <c r="I575" s="69">
        <v>37.47</v>
      </c>
      <c r="J575" s="69">
        <v>13.32</v>
      </c>
      <c r="K575" s="69">
        <v>14.41</v>
      </c>
      <c r="L575" s="69">
        <v>17.25</v>
      </c>
      <c r="M575" s="69">
        <v>6.37</v>
      </c>
      <c r="N575" s="69">
        <v>8.15</v>
      </c>
      <c r="O575" s="69">
        <v>11.64</v>
      </c>
      <c r="P575" s="69">
        <v>24</v>
      </c>
      <c r="Q575" s="69">
        <v>1.44</v>
      </c>
      <c r="R575" s="69">
        <v>7.49</v>
      </c>
      <c r="S575" s="69">
        <v>41.69</v>
      </c>
      <c r="T575" s="69"/>
      <c r="U575">
        <v>41.69</v>
      </c>
      <c r="X575" s="3">
        <f t="shared" si="244"/>
        <v>42733</v>
      </c>
      <c r="Y575" s="40">
        <f ca="1">Y574+SUMIFS('Transactions (Dated)'!$E$2:$E$53,'Transactions (Dated)'!$D$2:$D$53,'Share Values'!$X575,'Transactions (Dated)'!$B$2:$B$53,'Share Values'!Y$11,'Transactions (Dated)'!$C$2:$C$53,"Buy")-SUMIFS('Transactions (Dated)'!$E$2:$E$53,'Transactions (Dated)'!$D$2:$D$53,'Share Values'!$X575,'Transactions (Dated)'!$B$2:$B$53,'Share Values'!Y$11,'Transactions (Dated)'!$C$2:$C$53,"Sell")</f>
        <v>4625</v>
      </c>
      <c r="Z575" s="40">
        <f ca="1">Z574+SUMIFS('Transactions (Dated)'!$E$2:$E$53,'Transactions (Dated)'!$D$2:$D$53,'Share Values'!$X575,'Transactions (Dated)'!$B$2:$B$53,'Share Values'!Z$11,'Transactions (Dated)'!$C$2:$C$53,"Buy")-SUMIFS('Transactions (Dated)'!$E$2:$E$53,'Transactions (Dated)'!$D$2:$D$53,'Share Values'!$X575,'Transactions (Dated)'!$B$2:$B$53,'Share Values'!Z$11,'Transactions (Dated)'!$C$2:$C$53,"Sell")</f>
        <v>9375</v>
      </c>
      <c r="AA575" s="40">
        <f ca="1">AA574+SUMIFS('Transactions (Dated)'!$E$2:$E$53,'Transactions (Dated)'!$D$2:$D$53,'Share Values'!$X575,'Transactions (Dated)'!$B$2:$B$53,'Share Values'!AA$11,'Transactions (Dated)'!$C$2:$C$53,"Buy")-SUMIFS('Transactions (Dated)'!$E$2:$E$53,'Transactions (Dated)'!$D$2:$D$53,'Share Values'!$X575,'Transactions (Dated)'!$B$2:$B$53,'Share Values'!AA$11,'Transactions (Dated)'!$C$2:$C$53,"Sell")</f>
        <v>26357</v>
      </c>
      <c r="AB575" s="40">
        <f ca="1">AB574+SUMIFS('Transactions (Dated)'!$E$2:$E$53,'Transactions (Dated)'!$D$2:$D$53,'Share Values'!$X575,'Transactions (Dated)'!$B$2:$B$53,'Share Values'!AB$11,'Transactions (Dated)'!$C$2:$C$53,"Buy")-SUMIFS('Transactions (Dated)'!$E$2:$E$53,'Transactions (Dated)'!$D$2:$D$53,'Share Values'!$X575,'Transactions (Dated)'!$B$2:$B$53,'Share Values'!AB$11,'Transactions (Dated)'!$C$2:$C$53,"Sell")</f>
        <v>1892</v>
      </c>
      <c r="AC575" s="40">
        <f ca="1">AC574+SUMIFS('Transactions (Dated)'!$E$2:$E$53,'Transactions (Dated)'!$D$2:$D$53,'Share Values'!$X575,'Transactions (Dated)'!$B$2:$B$53,'Share Values'!AC$11,'Transactions (Dated)'!$C$2:$C$53,"Buy")-SUMIFS('Transactions (Dated)'!$E$2:$E$53,'Transactions (Dated)'!$D$2:$D$53,'Share Values'!$X575,'Transactions (Dated)'!$B$2:$B$53,'Share Values'!AC$11,'Transactions (Dated)'!$C$2:$C$53,"Sell")</f>
        <v>2348</v>
      </c>
      <c r="AD575" s="40">
        <f ca="1">AD574+SUMIFS('Transactions (Dated)'!$E$2:$E$53,'Transactions (Dated)'!$D$2:$D$53,'Share Values'!$X575,'Transactions (Dated)'!$B$2:$B$53,'Share Values'!AD$11,'Transactions (Dated)'!$C$2:$C$53,"Buy")-SUMIFS('Transactions (Dated)'!$E$2:$E$53,'Transactions (Dated)'!$D$2:$D$53,'Share Values'!$X575,'Transactions (Dated)'!$B$2:$B$53,'Share Values'!AD$11,'Transactions (Dated)'!$C$2:$C$53,"Sell")</f>
        <v>0</v>
      </c>
      <c r="AE575" s="40">
        <f ca="1">AE574+SUMIFS('Transactions (Dated)'!$E$2:$E$53,'Transactions (Dated)'!$D$2:$D$53,'Share Values'!$X575,'Transactions (Dated)'!$B$2:$B$53,'Share Values'!AE$11,'Transactions (Dated)'!$C$2:$C$53,"Buy")-SUMIFS('Transactions (Dated)'!$E$2:$E$53,'Transactions (Dated)'!$D$2:$D$53,'Share Values'!$X575,'Transactions (Dated)'!$B$2:$B$53,'Share Values'!AE$11,'Transactions (Dated)'!$C$2:$C$53,"Sell")</f>
        <v>2900</v>
      </c>
      <c r="AF575" s="40">
        <f ca="1">AF574+SUMIFS('Transactions (Dated)'!$E$2:$E$53,'Transactions (Dated)'!$D$2:$D$53,'Share Values'!$X575,'Transactions (Dated)'!$B$2:$B$53,'Share Values'!AF$11,'Transactions (Dated)'!$C$2:$C$53,"Buy")-SUMIFS('Transactions (Dated)'!$E$2:$E$53,'Transactions (Dated)'!$D$2:$D$53,'Share Values'!$X575,'Transactions (Dated)'!$B$2:$B$53,'Share Values'!AF$11,'Transactions (Dated)'!$C$2:$C$53,"Sell")</f>
        <v>14201</v>
      </c>
      <c r="AG575" s="40">
        <f ca="1">AG574+SUMIFS('Transactions (Dated)'!$E$2:$E$53,'Transactions (Dated)'!$D$2:$D$53,'Share Values'!$X575,'Transactions (Dated)'!$B$2:$B$53,'Share Values'!AG$11,'Transactions (Dated)'!$C$2:$C$53,"Buy")-SUMIFS('Transactions (Dated)'!$E$2:$E$53,'Transactions (Dated)'!$D$2:$D$53,'Share Values'!$X575,'Transactions (Dated)'!$B$2:$B$53,'Share Values'!AG$11,'Transactions (Dated)'!$C$2:$C$53,"Sell")</f>
        <v>6835</v>
      </c>
      <c r="AH575" s="40">
        <f ca="1">AH574+SUMIFS('Transactions (Dated)'!$E$2:$E$53,'Transactions (Dated)'!$D$2:$D$53,'Share Values'!$X575,'Transactions (Dated)'!$B$2:$B$53,'Share Values'!AH$11,'Transactions (Dated)'!$C$2:$C$53,"Buy")-SUMIFS('Transactions (Dated)'!$E$2:$E$53,'Transactions (Dated)'!$D$2:$D$53,'Share Values'!$X575,'Transactions (Dated)'!$B$2:$B$53,'Share Values'!AH$11,'Transactions (Dated)'!$C$2:$C$53,"Sell")</f>
        <v>0</v>
      </c>
      <c r="AI575" s="40">
        <f ca="1">AI574+SUMIFS('Transactions (Dated)'!$E$2:$E$53,'Transactions (Dated)'!$D$2:$D$53,'Share Values'!$X575,'Transactions (Dated)'!$B$2:$B$53,'Share Values'!AI$11,'Transactions (Dated)'!$C$2:$C$53,"Buy")-SUMIFS('Transactions (Dated)'!$E$2:$E$53,'Transactions (Dated)'!$D$2:$D$53,'Share Values'!$X575,'Transactions (Dated)'!$B$2:$B$53,'Share Values'!AI$11,'Transactions (Dated)'!$C$2:$C$53,"Sell")</f>
        <v>0</v>
      </c>
      <c r="AJ575" s="40">
        <f ca="1">AJ574+SUMIFS('Transactions (Dated)'!$E$2:$E$53,'Transactions (Dated)'!$D$2:$D$53,'Share Values'!$X575,'Transactions (Dated)'!$B$2:$B$53,'Share Values'!AJ$11,'Transactions (Dated)'!$C$2:$C$53,"Buy")-SUMIFS('Transactions (Dated)'!$E$2:$E$53,'Transactions (Dated)'!$D$2:$D$53,'Share Values'!$X575,'Transactions (Dated)'!$B$2:$B$53,'Share Values'!AJ$11,'Transactions (Dated)'!$C$2:$C$53,"Sell")</f>
        <v>0</v>
      </c>
      <c r="AK575" s="40">
        <f ca="1">AK574+SUMIFS('Transactions (Dated)'!$E$2:$E$53,'Transactions (Dated)'!$D$2:$D$53,'Share Values'!$X575,'Transactions (Dated)'!$B$2:$B$53,'Share Values'!AK$11,'Transactions (Dated)'!$C$2:$C$53,"Buy")-SUMIFS('Transactions (Dated)'!$E$2:$E$53,'Transactions (Dated)'!$D$2:$D$53,'Share Values'!$X575,'Transactions (Dated)'!$B$2:$B$53,'Share Values'!AK$11,'Transactions (Dated)'!$C$2:$C$53,"Sell")</f>
        <v>0</v>
      </c>
      <c r="AL575" s="40">
        <f ca="1">AL574+SUMIFS('Transactions (Dated)'!$E$2:$E$53,'Transactions (Dated)'!$D$2:$D$53,'Share Values'!$X575,'Transactions (Dated)'!$B$2:$B$53,'Share Values'!AL$11,'Transactions (Dated)'!$C$2:$C$53,"Buy")-SUMIFS('Transactions (Dated)'!$E$2:$E$53,'Transactions (Dated)'!$D$2:$D$53,'Share Values'!$X575,'Transactions (Dated)'!$B$2:$B$53,'Share Values'!AL$11,'Transactions (Dated)'!$C$2:$C$53,"Sell")</f>
        <v>0</v>
      </c>
      <c r="AM575" s="40">
        <f ca="1">AM574+SUMIFS('Transactions (Dated)'!$E$2:$E$53,'Transactions (Dated)'!$D$2:$D$53,'Share Values'!$X575,'Transactions (Dated)'!$B$2:$B$53,'Share Values'!AM$11,'Transactions (Dated)'!$C$2:$C$53,"Buy")-SUMIFS('Transactions (Dated)'!$E$2:$E$53,'Transactions (Dated)'!$D$2:$D$53,'Share Values'!$X575,'Transactions (Dated)'!$B$2:$B$53,'Share Values'!AM$11,'Transactions (Dated)'!$C$2:$C$53,"Sell")</f>
        <v>0</v>
      </c>
      <c r="AN575" s="40">
        <f ca="1">AN574+SUMIFS('Transactions (Dated)'!$E$2:$E$53,'Transactions (Dated)'!$D$2:$D$53,'Share Values'!$X575,'Transactions (Dated)'!$B$2:$B$53,'Share Values'!AN$11,'Transactions (Dated)'!$C$2:$C$53,"Buy")-SUMIFS('Transactions (Dated)'!$E$2:$E$53,'Transactions (Dated)'!$D$2:$D$53,'Share Values'!$X575,'Transactions (Dated)'!$B$2:$B$53,'Share Values'!AN$11,'Transactions (Dated)'!$C$2:$C$53,"Sell")</f>
        <v>0</v>
      </c>
      <c r="AQ575" s="3">
        <f t="shared" si="245"/>
        <v>42733</v>
      </c>
      <c r="AR575" s="6">
        <f t="shared" ca="1" si="246"/>
        <v>43382.5</v>
      </c>
      <c r="AS575" s="6">
        <f t="shared" ca="1" si="247"/>
        <v>21281.25</v>
      </c>
      <c r="AT575" s="6">
        <f t="shared" ca="1" si="248"/>
        <v>547698.46000000008</v>
      </c>
      <c r="AU575" s="6">
        <f t="shared" ca="1" si="249"/>
        <v>70893.239999999991</v>
      </c>
      <c r="AV575" s="6">
        <f t="shared" ca="1" si="250"/>
        <v>31275.360000000001</v>
      </c>
      <c r="AW575" s="6">
        <f t="shared" ca="1" si="251"/>
        <v>0</v>
      </c>
      <c r="AX575" s="6">
        <f t="shared" ca="1" si="252"/>
        <v>50025</v>
      </c>
      <c r="AY575" s="6">
        <f t="shared" ca="1" si="253"/>
        <v>90460.37</v>
      </c>
      <c r="AZ575" s="6">
        <f t="shared" ca="1" si="254"/>
        <v>55705.25</v>
      </c>
      <c r="BA575" s="6">
        <f t="shared" ca="1" si="255"/>
        <v>0</v>
      </c>
      <c r="BB575" s="6">
        <f t="shared" ca="1" si="256"/>
        <v>0</v>
      </c>
      <c r="BC575" s="6">
        <f t="shared" ca="1" si="257"/>
        <v>0</v>
      </c>
      <c r="BD575" s="6">
        <f t="shared" ca="1" si="258"/>
        <v>0</v>
      </c>
      <c r="BE575" s="6">
        <f t="shared" ca="1" si="259"/>
        <v>0</v>
      </c>
      <c r="BF575" s="6">
        <f t="shared" ca="1" si="240"/>
        <v>0</v>
      </c>
      <c r="BG575" s="6">
        <f t="shared" ca="1" si="241"/>
        <v>0</v>
      </c>
      <c r="BH575" s="6"/>
      <c r="BJ575" s="4">
        <f t="shared" ca="1" si="260"/>
        <v>910721.43</v>
      </c>
      <c r="BL575" s="3">
        <f t="shared" si="261"/>
        <v>42733</v>
      </c>
      <c r="BM575" s="6">
        <f>BM574+SUMIFS('Transactions (Dated)'!G:G,'Transactions (Dated)'!D:D,'Share Values'!AQ575)</f>
        <v>14317.649999999987</v>
      </c>
      <c r="BN575" s="6">
        <f ca="1">BN574+SUMIFS('Transactions (Dated)'!$F:$F,'Transactions (Dated)'!$D:$D,$BL575,'Transactions (Dated)'!$B:$B,BN$11,'Transactions (Dated)'!$C:$C,"Dividend (paid to cash)")*Y575</f>
        <v>0</v>
      </c>
      <c r="BO575" s="6">
        <f ca="1">BO574+SUMIFS('Transactions (Dated)'!$F:$F,'Transactions (Dated)'!$D:$D,$BL575,'Transactions (Dated)'!$B:$B,BO$11,'Transactions (Dated)'!$C:$C,"Dividend (paid to cash)")*Z575</f>
        <v>2421.875</v>
      </c>
      <c r="BP575" s="6">
        <f ca="1">BP574+SUMIFS('Transactions (Dated)'!$F:$F,'Transactions (Dated)'!$D:$D,$BL575,'Transactions (Dated)'!$B:$B,BP$11,'Transactions (Dated)'!$C:$C,"Dividend (paid to cash)")*AA575</f>
        <v>51745.237000000008</v>
      </c>
      <c r="BQ575" s="6">
        <f ca="1">BQ574+SUMIFS('Transactions (Dated)'!$F:$F,'Transactions (Dated)'!$D:$D,$BL575,'Transactions (Dated)'!$B:$B,BQ$11,'Transactions (Dated)'!$C:$C,"Dividend (paid to cash)")*AB575</f>
        <v>567.6</v>
      </c>
      <c r="BR575" s="6">
        <f ca="1">BR574+SUMIFS('Transactions (Dated)'!$F:$F,'Transactions (Dated)'!$D:$D,$BL575,'Transactions (Dated)'!$B:$B,BR$11,'Transactions (Dated)'!$C:$C,"Dividend (paid to cash)")*AC575</f>
        <v>0</v>
      </c>
      <c r="BS575" s="6">
        <f ca="1">BS574+SUMIFS('Transactions (Dated)'!$F:$F,'Transactions (Dated)'!$D:$D,$BL575,'Transactions (Dated)'!$B:$B,BS$11,'Transactions (Dated)'!$C:$C,"Dividend (paid to cash)")*AD575</f>
        <v>0</v>
      </c>
      <c r="BT575" s="6">
        <f ca="1">BT574+SUMIFS('Transactions (Dated)'!$F:$F,'Transactions (Dated)'!$D:$D,$BL575,'Transactions (Dated)'!$B:$B,BT$11,'Transactions (Dated)'!$C:$C,"Dividend (paid to cash)")*AE575</f>
        <v>3190</v>
      </c>
      <c r="BU575" s="6">
        <f ca="1">BU574+SUMIFS('Transactions (Dated)'!$F:$F,'Transactions (Dated)'!$D:$D,$BL575,'Transactions (Dated)'!$B:$B,BU$11,'Transactions (Dated)'!$C:$C,"Dividend (paid to cash)")*AF575</f>
        <v>0</v>
      </c>
      <c r="BV575" s="6">
        <f ca="1">BV574+SUMIFS('Transactions (Dated)'!$F:$F,'Transactions (Dated)'!$D:$D,$BL575,'Transactions (Dated)'!$B:$B,BV$11,'Transactions (Dated)'!$C:$C,"Dividend (paid to cash)")*AG575</f>
        <v>0</v>
      </c>
      <c r="BW575" s="6">
        <f ca="1">BW574+SUMIFS('Transactions (Dated)'!$F:$F,'Transactions (Dated)'!$D:$D,$BL575,'Transactions (Dated)'!$B:$B,BW$11,'Transactions (Dated)'!$C:$C,"Dividend (paid to cash)")*AH575</f>
        <v>0</v>
      </c>
      <c r="BX575" s="6">
        <f ca="1">BX574+SUMIFS('Transactions (Dated)'!$F:$F,'Transactions (Dated)'!$D:$D,$BL575,'Transactions (Dated)'!$B:$B,BX$11,'Transactions (Dated)'!$C:$C,"Dividend (paid to cash)")*AI575</f>
        <v>0</v>
      </c>
      <c r="BY575" s="6">
        <f ca="1">BY574+SUMIFS('Transactions (Dated)'!$F:$F,'Transactions (Dated)'!$D:$D,$BL575,'Transactions (Dated)'!$B:$B,BY$11,'Transactions (Dated)'!$C:$C,"Dividend (paid to cash)")*AJ575</f>
        <v>0</v>
      </c>
      <c r="BZ575" s="6">
        <f ca="1">BZ574+SUMIFS('Transactions (Dated)'!$F:$F,'Transactions (Dated)'!$D:$D,$BL575,'Transactions (Dated)'!$B:$B,BZ$11,'Transactions (Dated)'!$C:$C,"Dividend (paid to cash)")*AK575</f>
        <v>0</v>
      </c>
      <c r="CA575" s="6">
        <f ca="1">CA574+SUMIFS('Transactions (Dated)'!$F:$F,'Transactions (Dated)'!$D:$D,$BL575,'Transactions (Dated)'!$B:$B,CA$11,'Transactions (Dated)'!$C:$C,"Dividend (paid to cash)")*AL575</f>
        <v>0</v>
      </c>
      <c r="CB575" s="6">
        <v>0</v>
      </c>
      <c r="CC575" s="6">
        <v>0</v>
      </c>
      <c r="CF575" s="6">
        <f t="shared" ca="1" si="262"/>
        <v>72242.361999999994</v>
      </c>
      <c r="CH575" s="3">
        <f t="shared" si="263"/>
        <v>42733</v>
      </c>
      <c r="CI575" s="4">
        <f t="shared" ca="1" si="264"/>
        <v>910721.43</v>
      </c>
      <c r="CJ575" s="4">
        <f t="shared" ca="1" si="265"/>
        <v>72242.361999999994</v>
      </c>
      <c r="CL575" s="4">
        <f t="shared" ca="1" si="266"/>
        <v>982963.79200000002</v>
      </c>
    </row>
    <row r="576" spans="2:90" x14ac:dyDescent="0.15">
      <c r="B576" s="3">
        <f t="shared" si="239"/>
        <v>42734</v>
      </c>
      <c r="C576" s="2">
        <v>15287.6</v>
      </c>
      <c r="E576" s="70">
        <v>42734</v>
      </c>
      <c r="F576" s="69">
        <v>9.24</v>
      </c>
      <c r="G576" s="69">
        <v>2.27</v>
      </c>
      <c r="H576" s="69">
        <v>20.61</v>
      </c>
      <c r="I576" s="69">
        <v>37.32</v>
      </c>
      <c r="J576" s="69">
        <v>12.82</v>
      </c>
      <c r="K576" s="69">
        <v>14.34</v>
      </c>
      <c r="L576" s="69">
        <v>17.440000000000001</v>
      </c>
      <c r="M576" s="69">
        <v>6.25</v>
      </c>
      <c r="N576" s="69">
        <v>8.2899999999999991</v>
      </c>
      <c r="O576" s="69">
        <v>11.7</v>
      </c>
      <c r="P576" s="69">
        <v>23.95</v>
      </c>
      <c r="Q576" s="69">
        <v>1.46</v>
      </c>
      <c r="R576" s="69">
        <v>7.68</v>
      </c>
      <c r="S576" s="69">
        <v>41.46</v>
      </c>
      <c r="T576" s="69"/>
      <c r="U576">
        <v>41.46</v>
      </c>
      <c r="X576" s="3">
        <f t="shared" si="244"/>
        <v>42734</v>
      </c>
      <c r="Y576" s="40">
        <f ca="1">Y575+SUMIFS('Transactions (Dated)'!$E$2:$E$53,'Transactions (Dated)'!$D$2:$D$53,'Share Values'!$X576,'Transactions (Dated)'!$B$2:$B$53,'Share Values'!Y$11,'Transactions (Dated)'!$C$2:$C$53,"Buy")-SUMIFS('Transactions (Dated)'!$E$2:$E$53,'Transactions (Dated)'!$D$2:$D$53,'Share Values'!$X576,'Transactions (Dated)'!$B$2:$B$53,'Share Values'!Y$11,'Transactions (Dated)'!$C$2:$C$53,"Sell")</f>
        <v>4625</v>
      </c>
      <c r="Z576" s="40">
        <f ca="1">Z575+SUMIFS('Transactions (Dated)'!$E$2:$E$53,'Transactions (Dated)'!$D$2:$D$53,'Share Values'!$X576,'Transactions (Dated)'!$B$2:$B$53,'Share Values'!Z$11,'Transactions (Dated)'!$C$2:$C$53,"Buy")-SUMIFS('Transactions (Dated)'!$E$2:$E$53,'Transactions (Dated)'!$D$2:$D$53,'Share Values'!$X576,'Transactions (Dated)'!$B$2:$B$53,'Share Values'!Z$11,'Transactions (Dated)'!$C$2:$C$53,"Sell")</f>
        <v>9375</v>
      </c>
      <c r="AA576" s="40">
        <f ca="1">AA575+SUMIFS('Transactions (Dated)'!$E$2:$E$53,'Transactions (Dated)'!$D$2:$D$53,'Share Values'!$X576,'Transactions (Dated)'!$B$2:$B$53,'Share Values'!AA$11,'Transactions (Dated)'!$C$2:$C$53,"Buy")-SUMIFS('Transactions (Dated)'!$E$2:$E$53,'Transactions (Dated)'!$D$2:$D$53,'Share Values'!$X576,'Transactions (Dated)'!$B$2:$B$53,'Share Values'!AA$11,'Transactions (Dated)'!$C$2:$C$53,"Sell")</f>
        <v>26357</v>
      </c>
      <c r="AB576" s="40">
        <f ca="1">AB575+SUMIFS('Transactions (Dated)'!$E$2:$E$53,'Transactions (Dated)'!$D$2:$D$53,'Share Values'!$X576,'Transactions (Dated)'!$B$2:$B$53,'Share Values'!AB$11,'Transactions (Dated)'!$C$2:$C$53,"Buy")-SUMIFS('Transactions (Dated)'!$E$2:$E$53,'Transactions (Dated)'!$D$2:$D$53,'Share Values'!$X576,'Transactions (Dated)'!$B$2:$B$53,'Share Values'!AB$11,'Transactions (Dated)'!$C$2:$C$53,"Sell")</f>
        <v>1892</v>
      </c>
      <c r="AC576" s="40">
        <f ca="1">AC575+SUMIFS('Transactions (Dated)'!$E$2:$E$53,'Transactions (Dated)'!$D$2:$D$53,'Share Values'!$X576,'Transactions (Dated)'!$B$2:$B$53,'Share Values'!AC$11,'Transactions (Dated)'!$C$2:$C$53,"Buy")-SUMIFS('Transactions (Dated)'!$E$2:$E$53,'Transactions (Dated)'!$D$2:$D$53,'Share Values'!$X576,'Transactions (Dated)'!$B$2:$B$53,'Share Values'!AC$11,'Transactions (Dated)'!$C$2:$C$53,"Sell")</f>
        <v>2348</v>
      </c>
      <c r="AD576" s="40">
        <f ca="1">AD575+SUMIFS('Transactions (Dated)'!$E$2:$E$53,'Transactions (Dated)'!$D$2:$D$53,'Share Values'!$X576,'Transactions (Dated)'!$B$2:$B$53,'Share Values'!AD$11,'Transactions (Dated)'!$C$2:$C$53,"Buy")-SUMIFS('Transactions (Dated)'!$E$2:$E$53,'Transactions (Dated)'!$D$2:$D$53,'Share Values'!$X576,'Transactions (Dated)'!$B$2:$B$53,'Share Values'!AD$11,'Transactions (Dated)'!$C$2:$C$53,"Sell")</f>
        <v>0</v>
      </c>
      <c r="AE576" s="40">
        <f ca="1">AE575+SUMIFS('Transactions (Dated)'!$E$2:$E$53,'Transactions (Dated)'!$D$2:$D$53,'Share Values'!$X576,'Transactions (Dated)'!$B$2:$B$53,'Share Values'!AE$11,'Transactions (Dated)'!$C$2:$C$53,"Buy")-SUMIFS('Transactions (Dated)'!$E$2:$E$53,'Transactions (Dated)'!$D$2:$D$53,'Share Values'!$X576,'Transactions (Dated)'!$B$2:$B$53,'Share Values'!AE$11,'Transactions (Dated)'!$C$2:$C$53,"Sell")</f>
        <v>2900</v>
      </c>
      <c r="AF576" s="40">
        <f ca="1">AF575+SUMIFS('Transactions (Dated)'!$E$2:$E$53,'Transactions (Dated)'!$D$2:$D$53,'Share Values'!$X576,'Transactions (Dated)'!$B$2:$B$53,'Share Values'!AF$11,'Transactions (Dated)'!$C$2:$C$53,"Buy")-SUMIFS('Transactions (Dated)'!$E$2:$E$53,'Transactions (Dated)'!$D$2:$D$53,'Share Values'!$X576,'Transactions (Dated)'!$B$2:$B$53,'Share Values'!AF$11,'Transactions (Dated)'!$C$2:$C$53,"Sell")</f>
        <v>14201</v>
      </c>
      <c r="AG576" s="40">
        <f ca="1">AG575+SUMIFS('Transactions (Dated)'!$E$2:$E$53,'Transactions (Dated)'!$D$2:$D$53,'Share Values'!$X576,'Transactions (Dated)'!$B$2:$B$53,'Share Values'!AG$11,'Transactions (Dated)'!$C$2:$C$53,"Buy")-SUMIFS('Transactions (Dated)'!$E$2:$E$53,'Transactions (Dated)'!$D$2:$D$53,'Share Values'!$X576,'Transactions (Dated)'!$B$2:$B$53,'Share Values'!AG$11,'Transactions (Dated)'!$C$2:$C$53,"Sell")</f>
        <v>6835</v>
      </c>
      <c r="AH576" s="40">
        <f ca="1">AH575+SUMIFS('Transactions (Dated)'!$E$2:$E$53,'Transactions (Dated)'!$D$2:$D$53,'Share Values'!$X576,'Transactions (Dated)'!$B$2:$B$53,'Share Values'!AH$11,'Transactions (Dated)'!$C$2:$C$53,"Buy")-SUMIFS('Transactions (Dated)'!$E$2:$E$53,'Transactions (Dated)'!$D$2:$D$53,'Share Values'!$X576,'Transactions (Dated)'!$B$2:$B$53,'Share Values'!AH$11,'Transactions (Dated)'!$C$2:$C$53,"Sell")</f>
        <v>0</v>
      </c>
      <c r="AI576" s="40">
        <f ca="1">AI575+SUMIFS('Transactions (Dated)'!$E$2:$E$53,'Transactions (Dated)'!$D$2:$D$53,'Share Values'!$X576,'Transactions (Dated)'!$B$2:$B$53,'Share Values'!AI$11,'Transactions (Dated)'!$C$2:$C$53,"Buy")-SUMIFS('Transactions (Dated)'!$E$2:$E$53,'Transactions (Dated)'!$D$2:$D$53,'Share Values'!$X576,'Transactions (Dated)'!$B$2:$B$53,'Share Values'!AI$11,'Transactions (Dated)'!$C$2:$C$53,"Sell")</f>
        <v>0</v>
      </c>
      <c r="AJ576" s="40">
        <f ca="1">AJ575+SUMIFS('Transactions (Dated)'!$E$2:$E$53,'Transactions (Dated)'!$D$2:$D$53,'Share Values'!$X576,'Transactions (Dated)'!$B$2:$B$53,'Share Values'!AJ$11,'Transactions (Dated)'!$C$2:$C$53,"Buy")-SUMIFS('Transactions (Dated)'!$E$2:$E$53,'Transactions (Dated)'!$D$2:$D$53,'Share Values'!$X576,'Transactions (Dated)'!$B$2:$B$53,'Share Values'!AJ$11,'Transactions (Dated)'!$C$2:$C$53,"Sell")</f>
        <v>0</v>
      </c>
      <c r="AK576" s="40">
        <f ca="1">AK575+SUMIFS('Transactions (Dated)'!$E$2:$E$53,'Transactions (Dated)'!$D$2:$D$53,'Share Values'!$X576,'Transactions (Dated)'!$B$2:$B$53,'Share Values'!AK$11,'Transactions (Dated)'!$C$2:$C$53,"Buy")-SUMIFS('Transactions (Dated)'!$E$2:$E$53,'Transactions (Dated)'!$D$2:$D$53,'Share Values'!$X576,'Transactions (Dated)'!$B$2:$B$53,'Share Values'!AK$11,'Transactions (Dated)'!$C$2:$C$53,"Sell")</f>
        <v>0</v>
      </c>
      <c r="AL576" s="40">
        <f ca="1">AL575+SUMIFS('Transactions (Dated)'!$E$2:$E$53,'Transactions (Dated)'!$D$2:$D$53,'Share Values'!$X576,'Transactions (Dated)'!$B$2:$B$53,'Share Values'!AL$11,'Transactions (Dated)'!$C$2:$C$53,"Buy")-SUMIFS('Transactions (Dated)'!$E$2:$E$53,'Transactions (Dated)'!$D$2:$D$53,'Share Values'!$X576,'Transactions (Dated)'!$B$2:$B$53,'Share Values'!AL$11,'Transactions (Dated)'!$C$2:$C$53,"Sell")</f>
        <v>0</v>
      </c>
      <c r="AM576" s="40">
        <f ca="1">AM575+SUMIFS('Transactions (Dated)'!$E$2:$E$53,'Transactions (Dated)'!$D$2:$D$53,'Share Values'!$X576,'Transactions (Dated)'!$B$2:$B$53,'Share Values'!AM$11,'Transactions (Dated)'!$C$2:$C$53,"Buy")-SUMIFS('Transactions (Dated)'!$E$2:$E$53,'Transactions (Dated)'!$D$2:$D$53,'Share Values'!$X576,'Transactions (Dated)'!$B$2:$B$53,'Share Values'!AM$11,'Transactions (Dated)'!$C$2:$C$53,"Sell")</f>
        <v>0</v>
      </c>
      <c r="AN576" s="40">
        <f ca="1">AN575+SUMIFS('Transactions (Dated)'!$E$2:$E$53,'Transactions (Dated)'!$D$2:$D$53,'Share Values'!$X576,'Transactions (Dated)'!$B$2:$B$53,'Share Values'!AN$11,'Transactions (Dated)'!$C$2:$C$53,"Buy")-SUMIFS('Transactions (Dated)'!$E$2:$E$53,'Transactions (Dated)'!$D$2:$D$53,'Share Values'!$X576,'Transactions (Dated)'!$B$2:$B$53,'Share Values'!AN$11,'Transactions (Dated)'!$C$2:$C$53,"Sell")</f>
        <v>0</v>
      </c>
      <c r="AQ576" s="3">
        <f t="shared" si="245"/>
        <v>42734</v>
      </c>
      <c r="AR576" s="6">
        <f t="shared" ca="1" si="246"/>
        <v>42735</v>
      </c>
      <c r="AS576" s="6">
        <f t="shared" ca="1" si="247"/>
        <v>21281.25</v>
      </c>
      <c r="AT576" s="6">
        <f t="shared" ca="1" si="248"/>
        <v>543217.77</v>
      </c>
      <c r="AU576" s="6">
        <f t="shared" ca="1" si="249"/>
        <v>70609.440000000002</v>
      </c>
      <c r="AV576" s="6">
        <f t="shared" ca="1" si="250"/>
        <v>30101.360000000001</v>
      </c>
      <c r="AW576" s="6">
        <f t="shared" ca="1" si="251"/>
        <v>0</v>
      </c>
      <c r="AX576" s="6">
        <f t="shared" ca="1" si="252"/>
        <v>50576.000000000007</v>
      </c>
      <c r="AY576" s="6">
        <f t="shared" ca="1" si="253"/>
        <v>88756.25</v>
      </c>
      <c r="AZ576" s="6">
        <f t="shared" ca="1" si="254"/>
        <v>56662.149999999994</v>
      </c>
      <c r="BA576" s="6">
        <f t="shared" ca="1" si="255"/>
        <v>0</v>
      </c>
      <c r="BB576" s="6">
        <f t="shared" ca="1" si="256"/>
        <v>0</v>
      </c>
      <c r="BC576" s="6">
        <f t="shared" ca="1" si="257"/>
        <v>0</v>
      </c>
      <c r="BD576" s="6">
        <f t="shared" ca="1" si="258"/>
        <v>0</v>
      </c>
      <c r="BE576" s="6">
        <f t="shared" ca="1" si="259"/>
        <v>0</v>
      </c>
      <c r="BF576" s="6">
        <f t="shared" ca="1" si="240"/>
        <v>0</v>
      </c>
      <c r="BG576" s="6">
        <f t="shared" ca="1" si="241"/>
        <v>0</v>
      </c>
      <c r="BH576" s="6"/>
      <c r="BJ576" s="4">
        <f t="shared" ca="1" si="260"/>
        <v>903939.22</v>
      </c>
      <c r="BL576" s="3">
        <f t="shared" si="261"/>
        <v>42734</v>
      </c>
      <c r="BM576" s="6">
        <f>BM575+SUMIFS('Transactions (Dated)'!G:G,'Transactions (Dated)'!D:D,'Share Values'!AQ576)</f>
        <v>14317.649999999987</v>
      </c>
      <c r="BN576" s="6">
        <f ca="1">BN575+SUMIFS('Transactions (Dated)'!$F:$F,'Transactions (Dated)'!$D:$D,$BL576,'Transactions (Dated)'!$B:$B,BN$11,'Transactions (Dated)'!$C:$C,"Dividend (paid to cash)")*Y576</f>
        <v>0</v>
      </c>
      <c r="BO576" s="6">
        <f ca="1">BO575+SUMIFS('Transactions (Dated)'!$F:$F,'Transactions (Dated)'!$D:$D,$BL576,'Transactions (Dated)'!$B:$B,BO$11,'Transactions (Dated)'!$C:$C,"Dividend (paid to cash)")*Z576</f>
        <v>2421.875</v>
      </c>
      <c r="BP576" s="6">
        <f ca="1">BP575+SUMIFS('Transactions (Dated)'!$F:$F,'Transactions (Dated)'!$D:$D,$BL576,'Transactions (Dated)'!$B:$B,BP$11,'Transactions (Dated)'!$C:$C,"Dividend (paid to cash)")*AA576</f>
        <v>51745.237000000008</v>
      </c>
      <c r="BQ576" s="6">
        <f ca="1">BQ575+SUMIFS('Transactions (Dated)'!$F:$F,'Transactions (Dated)'!$D:$D,$BL576,'Transactions (Dated)'!$B:$B,BQ$11,'Transactions (Dated)'!$C:$C,"Dividend (paid to cash)")*AB576</f>
        <v>567.6</v>
      </c>
      <c r="BR576" s="6">
        <f ca="1">BR575+SUMIFS('Transactions (Dated)'!$F:$F,'Transactions (Dated)'!$D:$D,$BL576,'Transactions (Dated)'!$B:$B,BR$11,'Transactions (Dated)'!$C:$C,"Dividend (paid to cash)")*AC576</f>
        <v>0</v>
      </c>
      <c r="BS576" s="6">
        <f ca="1">BS575+SUMIFS('Transactions (Dated)'!$F:$F,'Transactions (Dated)'!$D:$D,$BL576,'Transactions (Dated)'!$B:$B,BS$11,'Transactions (Dated)'!$C:$C,"Dividend (paid to cash)")*AD576</f>
        <v>0</v>
      </c>
      <c r="BT576" s="6">
        <f ca="1">BT575+SUMIFS('Transactions (Dated)'!$F:$F,'Transactions (Dated)'!$D:$D,$BL576,'Transactions (Dated)'!$B:$B,BT$11,'Transactions (Dated)'!$C:$C,"Dividend (paid to cash)")*AE576</f>
        <v>3190</v>
      </c>
      <c r="BU576" s="6">
        <f ca="1">BU575+SUMIFS('Transactions (Dated)'!$F:$F,'Transactions (Dated)'!$D:$D,$BL576,'Transactions (Dated)'!$B:$B,BU$11,'Transactions (Dated)'!$C:$C,"Dividend (paid to cash)")*AF576</f>
        <v>0</v>
      </c>
      <c r="BV576" s="6">
        <f ca="1">BV575+SUMIFS('Transactions (Dated)'!$F:$F,'Transactions (Dated)'!$D:$D,$BL576,'Transactions (Dated)'!$B:$B,BV$11,'Transactions (Dated)'!$C:$C,"Dividend (paid to cash)")*AG576</f>
        <v>0</v>
      </c>
      <c r="BW576" s="6">
        <f ca="1">BW575+SUMIFS('Transactions (Dated)'!$F:$F,'Transactions (Dated)'!$D:$D,$BL576,'Transactions (Dated)'!$B:$B,BW$11,'Transactions (Dated)'!$C:$C,"Dividend (paid to cash)")*AH576</f>
        <v>0</v>
      </c>
      <c r="BX576" s="6">
        <f ca="1">BX575+SUMIFS('Transactions (Dated)'!$F:$F,'Transactions (Dated)'!$D:$D,$BL576,'Transactions (Dated)'!$B:$B,BX$11,'Transactions (Dated)'!$C:$C,"Dividend (paid to cash)")*AI576</f>
        <v>0</v>
      </c>
      <c r="BY576" s="6">
        <f ca="1">BY575+SUMIFS('Transactions (Dated)'!$F:$F,'Transactions (Dated)'!$D:$D,$BL576,'Transactions (Dated)'!$B:$B,BY$11,'Transactions (Dated)'!$C:$C,"Dividend (paid to cash)")*AJ576</f>
        <v>0</v>
      </c>
      <c r="BZ576" s="6">
        <f ca="1">BZ575+SUMIFS('Transactions (Dated)'!$F:$F,'Transactions (Dated)'!$D:$D,$BL576,'Transactions (Dated)'!$B:$B,BZ$11,'Transactions (Dated)'!$C:$C,"Dividend (paid to cash)")*AK576</f>
        <v>0</v>
      </c>
      <c r="CA576" s="6">
        <f ca="1">CA575+SUMIFS('Transactions (Dated)'!$F:$F,'Transactions (Dated)'!$D:$D,$BL576,'Transactions (Dated)'!$B:$B,CA$11,'Transactions (Dated)'!$C:$C,"Dividend (paid to cash)")*AL576</f>
        <v>0</v>
      </c>
      <c r="CB576" s="6">
        <v>0</v>
      </c>
      <c r="CC576" s="6">
        <v>0</v>
      </c>
      <c r="CF576" s="6">
        <f t="shared" ca="1" si="262"/>
        <v>72242.361999999994</v>
      </c>
      <c r="CH576" s="3">
        <f t="shared" si="263"/>
        <v>42734</v>
      </c>
      <c r="CI576" s="4">
        <f t="shared" ca="1" si="264"/>
        <v>903939.22</v>
      </c>
      <c r="CJ576" s="4">
        <f t="shared" ca="1" si="265"/>
        <v>72242.361999999994</v>
      </c>
      <c r="CL576" s="4">
        <f t="shared" ca="1" si="266"/>
        <v>976181.58199999994</v>
      </c>
    </row>
    <row r="577" spans="2:90" x14ac:dyDescent="0.15">
      <c r="B577" s="3">
        <f t="shared" si="239"/>
        <v>42738</v>
      </c>
      <c r="C577" s="2">
        <v>15403</v>
      </c>
      <c r="E577" s="70">
        <v>42738</v>
      </c>
      <c r="F577" s="69">
        <v>9.33</v>
      </c>
      <c r="G577" s="69">
        <v>2.46</v>
      </c>
      <c r="H577" s="69">
        <v>20.75</v>
      </c>
      <c r="I577" s="69">
        <v>37.24</v>
      </c>
      <c r="J577" s="69">
        <v>13.12</v>
      </c>
      <c r="K577" s="69">
        <v>14.18</v>
      </c>
      <c r="L577" s="69">
        <v>17.649999999999999</v>
      </c>
      <c r="M577" s="69">
        <v>6.37</v>
      </c>
      <c r="N577" s="69">
        <v>8.0299999999999994</v>
      </c>
      <c r="O577" s="69">
        <v>11.8</v>
      </c>
      <c r="P577" s="69">
        <v>23.65</v>
      </c>
      <c r="Q577" s="69">
        <v>1.61</v>
      </c>
      <c r="R577" s="69">
        <v>7.99</v>
      </c>
      <c r="S577" s="69">
        <v>41.15</v>
      </c>
      <c r="T577" s="69"/>
      <c r="U577">
        <v>41.15</v>
      </c>
      <c r="X577" s="3">
        <f t="shared" si="244"/>
        <v>42738</v>
      </c>
      <c r="Y577" s="40">
        <f ca="1">Y576+SUMIFS('Transactions (Dated)'!$E$2:$E$53,'Transactions (Dated)'!$D$2:$D$53,'Share Values'!$X577,'Transactions (Dated)'!$B$2:$B$53,'Share Values'!Y$11,'Transactions (Dated)'!$C$2:$C$53,"Buy")-SUMIFS('Transactions (Dated)'!$E$2:$E$53,'Transactions (Dated)'!$D$2:$D$53,'Share Values'!$X577,'Transactions (Dated)'!$B$2:$B$53,'Share Values'!Y$11,'Transactions (Dated)'!$C$2:$C$53,"Sell")</f>
        <v>4625</v>
      </c>
      <c r="Z577" s="40">
        <f ca="1">Z576+SUMIFS('Transactions (Dated)'!$E$2:$E$53,'Transactions (Dated)'!$D$2:$D$53,'Share Values'!$X577,'Transactions (Dated)'!$B$2:$B$53,'Share Values'!Z$11,'Transactions (Dated)'!$C$2:$C$53,"Buy")-SUMIFS('Transactions (Dated)'!$E$2:$E$53,'Transactions (Dated)'!$D$2:$D$53,'Share Values'!$X577,'Transactions (Dated)'!$B$2:$B$53,'Share Values'!Z$11,'Transactions (Dated)'!$C$2:$C$53,"Sell")</f>
        <v>9375</v>
      </c>
      <c r="AA577" s="40">
        <f ca="1">AA576+SUMIFS('Transactions (Dated)'!$E$2:$E$53,'Transactions (Dated)'!$D$2:$D$53,'Share Values'!$X577,'Transactions (Dated)'!$B$2:$B$53,'Share Values'!AA$11,'Transactions (Dated)'!$C$2:$C$53,"Buy")-SUMIFS('Transactions (Dated)'!$E$2:$E$53,'Transactions (Dated)'!$D$2:$D$53,'Share Values'!$X577,'Transactions (Dated)'!$B$2:$B$53,'Share Values'!AA$11,'Transactions (Dated)'!$C$2:$C$53,"Sell")</f>
        <v>26357</v>
      </c>
      <c r="AB577" s="40">
        <f ca="1">AB576+SUMIFS('Transactions (Dated)'!$E$2:$E$53,'Transactions (Dated)'!$D$2:$D$53,'Share Values'!$X577,'Transactions (Dated)'!$B$2:$B$53,'Share Values'!AB$11,'Transactions (Dated)'!$C$2:$C$53,"Buy")-SUMIFS('Transactions (Dated)'!$E$2:$E$53,'Transactions (Dated)'!$D$2:$D$53,'Share Values'!$X577,'Transactions (Dated)'!$B$2:$B$53,'Share Values'!AB$11,'Transactions (Dated)'!$C$2:$C$53,"Sell")</f>
        <v>1892</v>
      </c>
      <c r="AC577" s="40">
        <f ca="1">AC576+SUMIFS('Transactions (Dated)'!$E$2:$E$53,'Transactions (Dated)'!$D$2:$D$53,'Share Values'!$X577,'Transactions (Dated)'!$B$2:$B$53,'Share Values'!AC$11,'Transactions (Dated)'!$C$2:$C$53,"Buy")-SUMIFS('Transactions (Dated)'!$E$2:$E$53,'Transactions (Dated)'!$D$2:$D$53,'Share Values'!$X577,'Transactions (Dated)'!$B$2:$B$53,'Share Values'!AC$11,'Transactions (Dated)'!$C$2:$C$53,"Sell")</f>
        <v>2348</v>
      </c>
      <c r="AD577" s="40">
        <f ca="1">AD576+SUMIFS('Transactions (Dated)'!$E$2:$E$53,'Transactions (Dated)'!$D$2:$D$53,'Share Values'!$X577,'Transactions (Dated)'!$B$2:$B$53,'Share Values'!AD$11,'Transactions (Dated)'!$C$2:$C$53,"Buy")-SUMIFS('Transactions (Dated)'!$E$2:$E$53,'Transactions (Dated)'!$D$2:$D$53,'Share Values'!$X577,'Transactions (Dated)'!$B$2:$B$53,'Share Values'!AD$11,'Transactions (Dated)'!$C$2:$C$53,"Sell")</f>
        <v>0</v>
      </c>
      <c r="AE577" s="40">
        <f ca="1">AE576+SUMIFS('Transactions (Dated)'!$E$2:$E$53,'Transactions (Dated)'!$D$2:$D$53,'Share Values'!$X577,'Transactions (Dated)'!$B$2:$B$53,'Share Values'!AE$11,'Transactions (Dated)'!$C$2:$C$53,"Buy")-SUMIFS('Transactions (Dated)'!$E$2:$E$53,'Transactions (Dated)'!$D$2:$D$53,'Share Values'!$X577,'Transactions (Dated)'!$B$2:$B$53,'Share Values'!AE$11,'Transactions (Dated)'!$C$2:$C$53,"Sell")</f>
        <v>2900</v>
      </c>
      <c r="AF577" s="40">
        <f ca="1">AF576+SUMIFS('Transactions (Dated)'!$E$2:$E$53,'Transactions (Dated)'!$D$2:$D$53,'Share Values'!$X577,'Transactions (Dated)'!$B$2:$B$53,'Share Values'!AF$11,'Transactions (Dated)'!$C$2:$C$53,"Buy")-SUMIFS('Transactions (Dated)'!$E$2:$E$53,'Transactions (Dated)'!$D$2:$D$53,'Share Values'!$X577,'Transactions (Dated)'!$B$2:$B$53,'Share Values'!AF$11,'Transactions (Dated)'!$C$2:$C$53,"Sell")</f>
        <v>14201</v>
      </c>
      <c r="AG577" s="40">
        <f ca="1">AG576+SUMIFS('Transactions (Dated)'!$E$2:$E$53,'Transactions (Dated)'!$D$2:$D$53,'Share Values'!$X577,'Transactions (Dated)'!$B$2:$B$53,'Share Values'!AG$11,'Transactions (Dated)'!$C$2:$C$53,"Buy")-SUMIFS('Transactions (Dated)'!$E$2:$E$53,'Transactions (Dated)'!$D$2:$D$53,'Share Values'!$X577,'Transactions (Dated)'!$B$2:$B$53,'Share Values'!AG$11,'Transactions (Dated)'!$C$2:$C$53,"Sell")</f>
        <v>6835</v>
      </c>
      <c r="AH577" s="40">
        <f ca="1">AH576+SUMIFS('Transactions (Dated)'!$E$2:$E$53,'Transactions (Dated)'!$D$2:$D$53,'Share Values'!$X577,'Transactions (Dated)'!$B$2:$B$53,'Share Values'!AH$11,'Transactions (Dated)'!$C$2:$C$53,"Buy")-SUMIFS('Transactions (Dated)'!$E$2:$E$53,'Transactions (Dated)'!$D$2:$D$53,'Share Values'!$X577,'Transactions (Dated)'!$B$2:$B$53,'Share Values'!AH$11,'Transactions (Dated)'!$C$2:$C$53,"Sell")</f>
        <v>0</v>
      </c>
      <c r="AI577" s="40">
        <f ca="1">AI576+SUMIFS('Transactions (Dated)'!$E$2:$E$53,'Transactions (Dated)'!$D$2:$D$53,'Share Values'!$X577,'Transactions (Dated)'!$B$2:$B$53,'Share Values'!AI$11,'Transactions (Dated)'!$C$2:$C$53,"Buy")-SUMIFS('Transactions (Dated)'!$E$2:$E$53,'Transactions (Dated)'!$D$2:$D$53,'Share Values'!$X577,'Transactions (Dated)'!$B$2:$B$53,'Share Values'!AI$11,'Transactions (Dated)'!$C$2:$C$53,"Sell")</f>
        <v>0</v>
      </c>
      <c r="AJ577" s="40">
        <f ca="1">AJ576+SUMIFS('Transactions (Dated)'!$E$2:$E$53,'Transactions (Dated)'!$D$2:$D$53,'Share Values'!$X577,'Transactions (Dated)'!$B$2:$B$53,'Share Values'!AJ$11,'Transactions (Dated)'!$C$2:$C$53,"Buy")-SUMIFS('Transactions (Dated)'!$E$2:$E$53,'Transactions (Dated)'!$D$2:$D$53,'Share Values'!$X577,'Transactions (Dated)'!$B$2:$B$53,'Share Values'!AJ$11,'Transactions (Dated)'!$C$2:$C$53,"Sell")</f>
        <v>0</v>
      </c>
      <c r="AK577" s="40">
        <f ca="1">AK576+SUMIFS('Transactions (Dated)'!$E$2:$E$53,'Transactions (Dated)'!$D$2:$D$53,'Share Values'!$X577,'Transactions (Dated)'!$B$2:$B$53,'Share Values'!AK$11,'Transactions (Dated)'!$C$2:$C$53,"Buy")-SUMIFS('Transactions (Dated)'!$E$2:$E$53,'Transactions (Dated)'!$D$2:$D$53,'Share Values'!$X577,'Transactions (Dated)'!$B$2:$B$53,'Share Values'!AK$11,'Transactions (Dated)'!$C$2:$C$53,"Sell")</f>
        <v>0</v>
      </c>
      <c r="AL577" s="40">
        <f ca="1">AL576+SUMIFS('Transactions (Dated)'!$E$2:$E$53,'Transactions (Dated)'!$D$2:$D$53,'Share Values'!$X577,'Transactions (Dated)'!$B$2:$B$53,'Share Values'!AL$11,'Transactions (Dated)'!$C$2:$C$53,"Buy")-SUMIFS('Transactions (Dated)'!$E$2:$E$53,'Transactions (Dated)'!$D$2:$D$53,'Share Values'!$X577,'Transactions (Dated)'!$B$2:$B$53,'Share Values'!AL$11,'Transactions (Dated)'!$C$2:$C$53,"Sell")</f>
        <v>0</v>
      </c>
      <c r="AM577" s="40">
        <f ca="1">AM576+SUMIFS('Transactions (Dated)'!$E$2:$E$53,'Transactions (Dated)'!$D$2:$D$53,'Share Values'!$X577,'Transactions (Dated)'!$B$2:$B$53,'Share Values'!AM$11,'Transactions (Dated)'!$C$2:$C$53,"Buy")-SUMIFS('Transactions (Dated)'!$E$2:$E$53,'Transactions (Dated)'!$D$2:$D$53,'Share Values'!$X577,'Transactions (Dated)'!$B$2:$B$53,'Share Values'!AM$11,'Transactions (Dated)'!$C$2:$C$53,"Sell")</f>
        <v>0</v>
      </c>
      <c r="AN577" s="40">
        <f ca="1">AN576+SUMIFS('Transactions (Dated)'!$E$2:$E$53,'Transactions (Dated)'!$D$2:$D$53,'Share Values'!$X577,'Transactions (Dated)'!$B$2:$B$53,'Share Values'!AN$11,'Transactions (Dated)'!$C$2:$C$53,"Buy")-SUMIFS('Transactions (Dated)'!$E$2:$E$53,'Transactions (Dated)'!$D$2:$D$53,'Share Values'!$X577,'Transactions (Dated)'!$B$2:$B$53,'Share Values'!AN$11,'Transactions (Dated)'!$C$2:$C$53,"Sell")</f>
        <v>0</v>
      </c>
      <c r="AQ577" s="3">
        <f t="shared" si="245"/>
        <v>42738</v>
      </c>
      <c r="AR577" s="6">
        <f t="shared" ca="1" si="246"/>
        <v>43151.25</v>
      </c>
      <c r="AS577" s="6">
        <f t="shared" ca="1" si="247"/>
        <v>23062.5</v>
      </c>
      <c r="AT577" s="6">
        <f t="shared" ca="1" si="248"/>
        <v>546907.75</v>
      </c>
      <c r="AU577" s="6">
        <f t="shared" ca="1" si="249"/>
        <v>70458.080000000002</v>
      </c>
      <c r="AV577" s="6">
        <f t="shared" ca="1" si="250"/>
        <v>30805.759999999998</v>
      </c>
      <c r="AW577" s="6">
        <f t="shared" ca="1" si="251"/>
        <v>0</v>
      </c>
      <c r="AX577" s="6">
        <f t="shared" ca="1" si="252"/>
        <v>51184.999999999993</v>
      </c>
      <c r="AY577" s="6">
        <f t="shared" ca="1" si="253"/>
        <v>90460.37</v>
      </c>
      <c r="AZ577" s="6">
        <f t="shared" ca="1" si="254"/>
        <v>54885.049999999996</v>
      </c>
      <c r="BA577" s="6">
        <f t="shared" ca="1" si="255"/>
        <v>0</v>
      </c>
      <c r="BB577" s="6">
        <f t="shared" ca="1" si="256"/>
        <v>0</v>
      </c>
      <c r="BC577" s="6">
        <f t="shared" ca="1" si="257"/>
        <v>0</v>
      </c>
      <c r="BD577" s="6">
        <f t="shared" ca="1" si="258"/>
        <v>0</v>
      </c>
      <c r="BE577" s="6">
        <f t="shared" ca="1" si="259"/>
        <v>0</v>
      </c>
      <c r="BF577" s="6">
        <f t="shared" ca="1" si="240"/>
        <v>0</v>
      </c>
      <c r="BG577" s="6">
        <f t="shared" ca="1" si="241"/>
        <v>0</v>
      </c>
      <c r="BH577" s="6"/>
      <c r="BJ577" s="4">
        <f t="shared" ca="1" si="260"/>
        <v>910915.76</v>
      </c>
      <c r="BL577" s="3">
        <f t="shared" si="261"/>
        <v>42738</v>
      </c>
      <c r="BM577" s="6">
        <f>BM576+SUMIFS('Transactions (Dated)'!G:G,'Transactions (Dated)'!D:D,'Share Values'!AQ577)</f>
        <v>14317.649999999987</v>
      </c>
      <c r="BN577" s="6">
        <f ca="1">BN576+SUMIFS('Transactions (Dated)'!$F:$F,'Transactions (Dated)'!$D:$D,$BL577,'Transactions (Dated)'!$B:$B,BN$11,'Transactions (Dated)'!$C:$C,"Dividend (paid to cash)")*Y577</f>
        <v>0</v>
      </c>
      <c r="BO577" s="6">
        <f ca="1">BO576+SUMIFS('Transactions (Dated)'!$F:$F,'Transactions (Dated)'!$D:$D,$BL577,'Transactions (Dated)'!$B:$B,BO$11,'Transactions (Dated)'!$C:$C,"Dividend (paid to cash)")*Z577</f>
        <v>2421.875</v>
      </c>
      <c r="BP577" s="6">
        <f ca="1">BP576+SUMIFS('Transactions (Dated)'!$F:$F,'Transactions (Dated)'!$D:$D,$BL577,'Transactions (Dated)'!$B:$B,BP$11,'Transactions (Dated)'!$C:$C,"Dividend (paid to cash)")*AA577</f>
        <v>51745.237000000008</v>
      </c>
      <c r="BQ577" s="6">
        <f ca="1">BQ576+SUMIFS('Transactions (Dated)'!$F:$F,'Transactions (Dated)'!$D:$D,$BL577,'Transactions (Dated)'!$B:$B,BQ$11,'Transactions (Dated)'!$C:$C,"Dividend (paid to cash)")*AB577</f>
        <v>567.6</v>
      </c>
      <c r="BR577" s="6">
        <f ca="1">BR576+SUMIFS('Transactions (Dated)'!$F:$F,'Transactions (Dated)'!$D:$D,$BL577,'Transactions (Dated)'!$B:$B,BR$11,'Transactions (Dated)'!$C:$C,"Dividend (paid to cash)")*AC577</f>
        <v>0</v>
      </c>
      <c r="BS577" s="6">
        <f ca="1">BS576+SUMIFS('Transactions (Dated)'!$F:$F,'Transactions (Dated)'!$D:$D,$BL577,'Transactions (Dated)'!$B:$B,BS$11,'Transactions (Dated)'!$C:$C,"Dividend (paid to cash)")*AD577</f>
        <v>0</v>
      </c>
      <c r="BT577" s="6">
        <f ca="1">BT576+SUMIFS('Transactions (Dated)'!$F:$F,'Transactions (Dated)'!$D:$D,$BL577,'Transactions (Dated)'!$B:$B,BT$11,'Transactions (Dated)'!$C:$C,"Dividend (paid to cash)")*AE577</f>
        <v>3190</v>
      </c>
      <c r="BU577" s="6">
        <f ca="1">BU576+SUMIFS('Transactions (Dated)'!$F:$F,'Transactions (Dated)'!$D:$D,$BL577,'Transactions (Dated)'!$B:$B,BU$11,'Transactions (Dated)'!$C:$C,"Dividend (paid to cash)")*AF577</f>
        <v>0</v>
      </c>
      <c r="BV577" s="6">
        <f ca="1">BV576+SUMIFS('Transactions (Dated)'!$F:$F,'Transactions (Dated)'!$D:$D,$BL577,'Transactions (Dated)'!$B:$B,BV$11,'Transactions (Dated)'!$C:$C,"Dividend (paid to cash)")*AG577</f>
        <v>0</v>
      </c>
      <c r="BW577" s="6">
        <f ca="1">BW576+SUMIFS('Transactions (Dated)'!$F:$F,'Transactions (Dated)'!$D:$D,$BL577,'Transactions (Dated)'!$B:$B,BW$11,'Transactions (Dated)'!$C:$C,"Dividend (paid to cash)")*AH577</f>
        <v>0</v>
      </c>
      <c r="BX577" s="6">
        <f ca="1">BX576+SUMIFS('Transactions (Dated)'!$F:$F,'Transactions (Dated)'!$D:$D,$BL577,'Transactions (Dated)'!$B:$B,BX$11,'Transactions (Dated)'!$C:$C,"Dividend (paid to cash)")*AI577</f>
        <v>0</v>
      </c>
      <c r="BY577" s="6">
        <f ca="1">BY576+SUMIFS('Transactions (Dated)'!$F:$F,'Transactions (Dated)'!$D:$D,$BL577,'Transactions (Dated)'!$B:$B,BY$11,'Transactions (Dated)'!$C:$C,"Dividend (paid to cash)")*AJ577</f>
        <v>0</v>
      </c>
      <c r="BZ577" s="6">
        <f ca="1">BZ576+SUMIFS('Transactions (Dated)'!$F:$F,'Transactions (Dated)'!$D:$D,$BL577,'Transactions (Dated)'!$B:$B,BZ$11,'Transactions (Dated)'!$C:$C,"Dividend (paid to cash)")*AK577</f>
        <v>0</v>
      </c>
      <c r="CA577" s="6">
        <f ca="1">CA576+SUMIFS('Transactions (Dated)'!$F:$F,'Transactions (Dated)'!$D:$D,$BL577,'Transactions (Dated)'!$B:$B,CA$11,'Transactions (Dated)'!$C:$C,"Dividend (paid to cash)")*AL577</f>
        <v>0</v>
      </c>
      <c r="CB577" s="6">
        <v>0</v>
      </c>
      <c r="CC577" s="6">
        <v>0</v>
      </c>
      <c r="CF577" s="6">
        <f t="shared" ca="1" si="262"/>
        <v>72242.361999999994</v>
      </c>
      <c r="CH577" s="3">
        <f t="shared" si="263"/>
        <v>42738</v>
      </c>
      <c r="CI577" s="4">
        <f t="shared" ca="1" si="264"/>
        <v>910915.76</v>
      </c>
      <c r="CJ577" s="4">
        <f t="shared" ca="1" si="265"/>
        <v>72242.361999999994</v>
      </c>
      <c r="CL577" s="4">
        <f t="shared" ca="1" si="266"/>
        <v>983158.12199999997</v>
      </c>
    </row>
    <row r="578" spans="2:90" x14ac:dyDescent="0.15">
      <c r="B578" s="3">
        <f t="shared" si="239"/>
        <v>42739</v>
      </c>
      <c r="C578" s="2">
        <v>15516.8</v>
      </c>
      <c r="E578" s="70">
        <v>42739</v>
      </c>
      <c r="F578" s="69">
        <v>9.4700000000000006</v>
      </c>
      <c r="G578" s="69">
        <v>2.46</v>
      </c>
      <c r="H578" s="69">
        <v>20.91</v>
      </c>
      <c r="I578" s="69">
        <v>37.42</v>
      </c>
      <c r="J578" s="69">
        <v>13.3</v>
      </c>
      <c r="K578" s="69">
        <v>14.19</v>
      </c>
      <c r="L578" s="69">
        <v>18.260000000000002</v>
      </c>
      <c r="M578" s="69">
        <v>6.21</v>
      </c>
      <c r="N578" s="69">
        <v>8.09</v>
      </c>
      <c r="O578" s="69">
        <v>11.74</v>
      </c>
      <c r="P578" s="69">
        <v>24.08</v>
      </c>
      <c r="Q578" s="69">
        <v>1.67</v>
      </c>
      <c r="R578" s="69">
        <v>8.5500000000000007</v>
      </c>
      <c r="S578" s="69">
        <v>41.18</v>
      </c>
      <c r="T578" s="69"/>
      <c r="U578">
        <v>41.18</v>
      </c>
      <c r="X578" s="3">
        <f t="shared" si="244"/>
        <v>42739</v>
      </c>
      <c r="Y578" s="40">
        <f ca="1">Y577+SUMIFS('Transactions (Dated)'!$E$2:$E$53,'Transactions (Dated)'!$D$2:$D$53,'Share Values'!$X578,'Transactions (Dated)'!$B$2:$B$53,'Share Values'!Y$11,'Transactions (Dated)'!$C$2:$C$53,"Buy")-SUMIFS('Transactions (Dated)'!$E$2:$E$53,'Transactions (Dated)'!$D$2:$D$53,'Share Values'!$X578,'Transactions (Dated)'!$B$2:$B$53,'Share Values'!Y$11,'Transactions (Dated)'!$C$2:$C$53,"Sell")</f>
        <v>4625</v>
      </c>
      <c r="Z578" s="40">
        <f ca="1">Z577+SUMIFS('Transactions (Dated)'!$E$2:$E$53,'Transactions (Dated)'!$D$2:$D$53,'Share Values'!$X578,'Transactions (Dated)'!$B$2:$B$53,'Share Values'!Z$11,'Transactions (Dated)'!$C$2:$C$53,"Buy")-SUMIFS('Transactions (Dated)'!$E$2:$E$53,'Transactions (Dated)'!$D$2:$D$53,'Share Values'!$X578,'Transactions (Dated)'!$B$2:$B$53,'Share Values'!Z$11,'Transactions (Dated)'!$C$2:$C$53,"Sell")</f>
        <v>9375</v>
      </c>
      <c r="AA578" s="40">
        <f ca="1">AA577+SUMIFS('Transactions (Dated)'!$E$2:$E$53,'Transactions (Dated)'!$D$2:$D$53,'Share Values'!$X578,'Transactions (Dated)'!$B$2:$B$53,'Share Values'!AA$11,'Transactions (Dated)'!$C$2:$C$53,"Buy")-SUMIFS('Transactions (Dated)'!$E$2:$E$53,'Transactions (Dated)'!$D$2:$D$53,'Share Values'!$X578,'Transactions (Dated)'!$B$2:$B$53,'Share Values'!AA$11,'Transactions (Dated)'!$C$2:$C$53,"Sell")</f>
        <v>26357</v>
      </c>
      <c r="AB578" s="40">
        <f ca="1">AB577+SUMIFS('Transactions (Dated)'!$E$2:$E$53,'Transactions (Dated)'!$D$2:$D$53,'Share Values'!$X578,'Transactions (Dated)'!$B$2:$B$53,'Share Values'!AB$11,'Transactions (Dated)'!$C$2:$C$53,"Buy")-SUMIFS('Transactions (Dated)'!$E$2:$E$53,'Transactions (Dated)'!$D$2:$D$53,'Share Values'!$X578,'Transactions (Dated)'!$B$2:$B$53,'Share Values'!AB$11,'Transactions (Dated)'!$C$2:$C$53,"Sell")</f>
        <v>1892</v>
      </c>
      <c r="AC578" s="40">
        <f ca="1">AC577+SUMIFS('Transactions (Dated)'!$E$2:$E$53,'Transactions (Dated)'!$D$2:$D$53,'Share Values'!$X578,'Transactions (Dated)'!$B$2:$B$53,'Share Values'!AC$11,'Transactions (Dated)'!$C$2:$C$53,"Buy")-SUMIFS('Transactions (Dated)'!$E$2:$E$53,'Transactions (Dated)'!$D$2:$D$53,'Share Values'!$X578,'Transactions (Dated)'!$B$2:$B$53,'Share Values'!AC$11,'Transactions (Dated)'!$C$2:$C$53,"Sell")</f>
        <v>2348</v>
      </c>
      <c r="AD578" s="40">
        <f ca="1">AD577+SUMIFS('Transactions (Dated)'!$E$2:$E$53,'Transactions (Dated)'!$D$2:$D$53,'Share Values'!$X578,'Transactions (Dated)'!$B$2:$B$53,'Share Values'!AD$11,'Transactions (Dated)'!$C$2:$C$53,"Buy")-SUMIFS('Transactions (Dated)'!$E$2:$E$53,'Transactions (Dated)'!$D$2:$D$53,'Share Values'!$X578,'Transactions (Dated)'!$B$2:$B$53,'Share Values'!AD$11,'Transactions (Dated)'!$C$2:$C$53,"Sell")</f>
        <v>0</v>
      </c>
      <c r="AE578" s="40">
        <f ca="1">AE577+SUMIFS('Transactions (Dated)'!$E$2:$E$53,'Transactions (Dated)'!$D$2:$D$53,'Share Values'!$X578,'Transactions (Dated)'!$B$2:$B$53,'Share Values'!AE$11,'Transactions (Dated)'!$C$2:$C$53,"Buy")-SUMIFS('Transactions (Dated)'!$E$2:$E$53,'Transactions (Dated)'!$D$2:$D$53,'Share Values'!$X578,'Transactions (Dated)'!$B$2:$B$53,'Share Values'!AE$11,'Transactions (Dated)'!$C$2:$C$53,"Sell")</f>
        <v>2900</v>
      </c>
      <c r="AF578" s="40">
        <f ca="1">AF577+SUMIFS('Transactions (Dated)'!$E$2:$E$53,'Transactions (Dated)'!$D$2:$D$53,'Share Values'!$X578,'Transactions (Dated)'!$B$2:$B$53,'Share Values'!AF$11,'Transactions (Dated)'!$C$2:$C$53,"Buy")-SUMIFS('Transactions (Dated)'!$E$2:$E$53,'Transactions (Dated)'!$D$2:$D$53,'Share Values'!$X578,'Transactions (Dated)'!$B$2:$B$53,'Share Values'!AF$11,'Transactions (Dated)'!$C$2:$C$53,"Sell")</f>
        <v>14201</v>
      </c>
      <c r="AG578" s="40">
        <f ca="1">AG577+SUMIFS('Transactions (Dated)'!$E$2:$E$53,'Transactions (Dated)'!$D$2:$D$53,'Share Values'!$X578,'Transactions (Dated)'!$B$2:$B$53,'Share Values'!AG$11,'Transactions (Dated)'!$C$2:$C$53,"Buy")-SUMIFS('Transactions (Dated)'!$E$2:$E$53,'Transactions (Dated)'!$D$2:$D$53,'Share Values'!$X578,'Transactions (Dated)'!$B$2:$B$53,'Share Values'!AG$11,'Transactions (Dated)'!$C$2:$C$53,"Sell")</f>
        <v>6835</v>
      </c>
      <c r="AH578" s="40">
        <f ca="1">AH577+SUMIFS('Transactions (Dated)'!$E$2:$E$53,'Transactions (Dated)'!$D$2:$D$53,'Share Values'!$X578,'Transactions (Dated)'!$B$2:$B$53,'Share Values'!AH$11,'Transactions (Dated)'!$C$2:$C$53,"Buy")-SUMIFS('Transactions (Dated)'!$E$2:$E$53,'Transactions (Dated)'!$D$2:$D$53,'Share Values'!$X578,'Transactions (Dated)'!$B$2:$B$53,'Share Values'!AH$11,'Transactions (Dated)'!$C$2:$C$53,"Sell")</f>
        <v>0</v>
      </c>
      <c r="AI578" s="40">
        <f ca="1">AI577+SUMIFS('Transactions (Dated)'!$E$2:$E$53,'Transactions (Dated)'!$D$2:$D$53,'Share Values'!$X578,'Transactions (Dated)'!$B$2:$B$53,'Share Values'!AI$11,'Transactions (Dated)'!$C$2:$C$53,"Buy")-SUMIFS('Transactions (Dated)'!$E$2:$E$53,'Transactions (Dated)'!$D$2:$D$53,'Share Values'!$X578,'Transactions (Dated)'!$B$2:$B$53,'Share Values'!AI$11,'Transactions (Dated)'!$C$2:$C$53,"Sell")</f>
        <v>0</v>
      </c>
      <c r="AJ578" s="40">
        <f ca="1">AJ577+SUMIFS('Transactions (Dated)'!$E$2:$E$53,'Transactions (Dated)'!$D$2:$D$53,'Share Values'!$X578,'Transactions (Dated)'!$B$2:$B$53,'Share Values'!AJ$11,'Transactions (Dated)'!$C$2:$C$53,"Buy")-SUMIFS('Transactions (Dated)'!$E$2:$E$53,'Transactions (Dated)'!$D$2:$D$53,'Share Values'!$X578,'Transactions (Dated)'!$B$2:$B$53,'Share Values'!AJ$11,'Transactions (Dated)'!$C$2:$C$53,"Sell")</f>
        <v>0</v>
      </c>
      <c r="AK578" s="40">
        <f ca="1">AK577+SUMIFS('Transactions (Dated)'!$E$2:$E$53,'Transactions (Dated)'!$D$2:$D$53,'Share Values'!$X578,'Transactions (Dated)'!$B$2:$B$53,'Share Values'!AK$11,'Transactions (Dated)'!$C$2:$C$53,"Buy")-SUMIFS('Transactions (Dated)'!$E$2:$E$53,'Transactions (Dated)'!$D$2:$D$53,'Share Values'!$X578,'Transactions (Dated)'!$B$2:$B$53,'Share Values'!AK$11,'Transactions (Dated)'!$C$2:$C$53,"Sell")</f>
        <v>0</v>
      </c>
      <c r="AL578" s="40">
        <f ca="1">AL577+SUMIFS('Transactions (Dated)'!$E$2:$E$53,'Transactions (Dated)'!$D$2:$D$53,'Share Values'!$X578,'Transactions (Dated)'!$B$2:$B$53,'Share Values'!AL$11,'Transactions (Dated)'!$C$2:$C$53,"Buy")-SUMIFS('Transactions (Dated)'!$E$2:$E$53,'Transactions (Dated)'!$D$2:$D$53,'Share Values'!$X578,'Transactions (Dated)'!$B$2:$B$53,'Share Values'!AL$11,'Transactions (Dated)'!$C$2:$C$53,"Sell")</f>
        <v>0</v>
      </c>
      <c r="AM578" s="40">
        <f ca="1">AM577+SUMIFS('Transactions (Dated)'!$E$2:$E$53,'Transactions (Dated)'!$D$2:$D$53,'Share Values'!$X578,'Transactions (Dated)'!$B$2:$B$53,'Share Values'!AM$11,'Transactions (Dated)'!$C$2:$C$53,"Buy")-SUMIFS('Transactions (Dated)'!$E$2:$E$53,'Transactions (Dated)'!$D$2:$D$53,'Share Values'!$X578,'Transactions (Dated)'!$B$2:$B$53,'Share Values'!AM$11,'Transactions (Dated)'!$C$2:$C$53,"Sell")</f>
        <v>0</v>
      </c>
      <c r="AN578" s="40">
        <f ca="1">AN577+SUMIFS('Transactions (Dated)'!$E$2:$E$53,'Transactions (Dated)'!$D$2:$D$53,'Share Values'!$X578,'Transactions (Dated)'!$B$2:$B$53,'Share Values'!AN$11,'Transactions (Dated)'!$C$2:$C$53,"Buy")-SUMIFS('Transactions (Dated)'!$E$2:$E$53,'Transactions (Dated)'!$D$2:$D$53,'Share Values'!$X578,'Transactions (Dated)'!$B$2:$B$53,'Share Values'!AN$11,'Transactions (Dated)'!$C$2:$C$53,"Sell")</f>
        <v>0</v>
      </c>
      <c r="AQ578" s="3">
        <f t="shared" si="245"/>
        <v>42739</v>
      </c>
      <c r="AR578" s="6">
        <f t="shared" ca="1" si="246"/>
        <v>43798.75</v>
      </c>
      <c r="AS578" s="6">
        <f t="shared" ca="1" si="247"/>
        <v>23062.5</v>
      </c>
      <c r="AT578" s="6">
        <f t="shared" ca="1" si="248"/>
        <v>551124.87</v>
      </c>
      <c r="AU578" s="6">
        <f t="shared" ca="1" si="249"/>
        <v>70798.64</v>
      </c>
      <c r="AV578" s="6">
        <f t="shared" ca="1" si="250"/>
        <v>31228.400000000001</v>
      </c>
      <c r="AW578" s="6">
        <f t="shared" ca="1" si="251"/>
        <v>0</v>
      </c>
      <c r="AX578" s="6">
        <f t="shared" ca="1" si="252"/>
        <v>52954.000000000007</v>
      </c>
      <c r="AY578" s="6">
        <f t="shared" ca="1" si="253"/>
        <v>88188.21</v>
      </c>
      <c r="AZ578" s="6">
        <f t="shared" ca="1" si="254"/>
        <v>55295.15</v>
      </c>
      <c r="BA578" s="6">
        <f t="shared" ca="1" si="255"/>
        <v>0</v>
      </c>
      <c r="BB578" s="6">
        <f t="shared" ca="1" si="256"/>
        <v>0</v>
      </c>
      <c r="BC578" s="6">
        <f t="shared" ca="1" si="257"/>
        <v>0</v>
      </c>
      <c r="BD578" s="6">
        <f t="shared" ca="1" si="258"/>
        <v>0</v>
      </c>
      <c r="BE578" s="6">
        <f t="shared" ca="1" si="259"/>
        <v>0</v>
      </c>
      <c r="BF578" s="6">
        <f t="shared" ca="1" si="240"/>
        <v>0</v>
      </c>
      <c r="BG578" s="6">
        <f t="shared" ca="1" si="241"/>
        <v>0</v>
      </c>
      <c r="BH578" s="6"/>
      <c r="BJ578" s="4">
        <f t="shared" ca="1" si="260"/>
        <v>916450.52</v>
      </c>
      <c r="BL578" s="3">
        <f t="shared" si="261"/>
        <v>42739</v>
      </c>
      <c r="BM578" s="6">
        <f>BM577+SUMIFS('Transactions (Dated)'!G:G,'Transactions (Dated)'!D:D,'Share Values'!AQ578)</f>
        <v>14317.649999999987</v>
      </c>
      <c r="BN578" s="6">
        <f ca="1">BN577+SUMIFS('Transactions (Dated)'!$F:$F,'Transactions (Dated)'!$D:$D,$BL578,'Transactions (Dated)'!$B:$B,BN$11,'Transactions (Dated)'!$C:$C,"Dividend (paid to cash)")*Y578</f>
        <v>0</v>
      </c>
      <c r="BO578" s="6">
        <f ca="1">BO577+SUMIFS('Transactions (Dated)'!$F:$F,'Transactions (Dated)'!$D:$D,$BL578,'Transactions (Dated)'!$B:$B,BO$11,'Transactions (Dated)'!$C:$C,"Dividend (paid to cash)")*Z578</f>
        <v>2421.875</v>
      </c>
      <c r="BP578" s="6">
        <f ca="1">BP577+SUMIFS('Transactions (Dated)'!$F:$F,'Transactions (Dated)'!$D:$D,$BL578,'Transactions (Dated)'!$B:$B,BP$11,'Transactions (Dated)'!$C:$C,"Dividend (paid to cash)")*AA578</f>
        <v>51745.237000000008</v>
      </c>
      <c r="BQ578" s="6">
        <f ca="1">BQ577+SUMIFS('Transactions (Dated)'!$F:$F,'Transactions (Dated)'!$D:$D,$BL578,'Transactions (Dated)'!$B:$B,BQ$11,'Transactions (Dated)'!$C:$C,"Dividend (paid to cash)")*AB578</f>
        <v>567.6</v>
      </c>
      <c r="BR578" s="6">
        <f ca="1">BR577+SUMIFS('Transactions (Dated)'!$F:$F,'Transactions (Dated)'!$D:$D,$BL578,'Transactions (Dated)'!$B:$B,BR$11,'Transactions (Dated)'!$C:$C,"Dividend (paid to cash)")*AC578</f>
        <v>0</v>
      </c>
      <c r="BS578" s="6">
        <f ca="1">BS577+SUMIFS('Transactions (Dated)'!$F:$F,'Transactions (Dated)'!$D:$D,$BL578,'Transactions (Dated)'!$B:$B,BS$11,'Transactions (Dated)'!$C:$C,"Dividend (paid to cash)")*AD578</f>
        <v>0</v>
      </c>
      <c r="BT578" s="6">
        <f ca="1">BT577+SUMIFS('Transactions (Dated)'!$F:$F,'Transactions (Dated)'!$D:$D,$BL578,'Transactions (Dated)'!$B:$B,BT$11,'Transactions (Dated)'!$C:$C,"Dividend (paid to cash)")*AE578</f>
        <v>3190</v>
      </c>
      <c r="BU578" s="6">
        <f ca="1">BU577+SUMIFS('Transactions (Dated)'!$F:$F,'Transactions (Dated)'!$D:$D,$BL578,'Transactions (Dated)'!$B:$B,BU$11,'Transactions (Dated)'!$C:$C,"Dividend (paid to cash)")*AF578</f>
        <v>0</v>
      </c>
      <c r="BV578" s="6">
        <f ca="1">BV577+SUMIFS('Transactions (Dated)'!$F:$F,'Transactions (Dated)'!$D:$D,$BL578,'Transactions (Dated)'!$B:$B,BV$11,'Transactions (Dated)'!$C:$C,"Dividend (paid to cash)")*AG578</f>
        <v>0</v>
      </c>
      <c r="BW578" s="6">
        <f ca="1">BW577+SUMIFS('Transactions (Dated)'!$F:$F,'Transactions (Dated)'!$D:$D,$BL578,'Transactions (Dated)'!$B:$B,BW$11,'Transactions (Dated)'!$C:$C,"Dividend (paid to cash)")*AH578</f>
        <v>0</v>
      </c>
      <c r="BX578" s="6">
        <f ca="1">BX577+SUMIFS('Transactions (Dated)'!$F:$F,'Transactions (Dated)'!$D:$D,$BL578,'Transactions (Dated)'!$B:$B,BX$11,'Transactions (Dated)'!$C:$C,"Dividend (paid to cash)")*AI578</f>
        <v>0</v>
      </c>
      <c r="BY578" s="6">
        <f ca="1">BY577+SUMIFS('Transactions (Dated)'!$F:$F,'Transactions (Dated)'!$D:$D,$BL578,'Transactions (Dated)'!$B:$B,BY$11,'Transactions (Dated)'!$C:$C,"Dividend (paid to cash)")*AJ578</f>
        <v>0</v>
      </c>
      <c r="BZ578" s="6">
        <f ca="1">BZ577+SUMIFS('Transactions (Dated)'!$F:$F,'Transactions (Dated)'!$D:$D,$BL578,'Transactions (Dated)'!$B:$B,BZ$11,'Transactions (Dated)'!$C:$C,"Dividend (paid to cash)")*AK578</f>
        <v>0</v>
      </c>
      <c r="CA578" s="6">
        <f ca="1">CA577+SUMIFS('Transactions (Dated)'!$F:$F,'Transactions (Dated)'!$D:$D,$BL578,'Transactions (Dated)'!$B:$B,CA$11,'Transactions (Dated)'!$C:$C,"Dividend (paid to cash)")*AL578</f>
        <v>0</v>
      </c>
      <c r="CB578" s="6">
        <v>0</v>
      </c>
      <c r="CC578" s="6">
        <v>0</v>
      </c>
      <c r="CF578" s="6">
        <f t="shared" ca="1" si="262"/>
        <v>72242.361999999994</v>
      </c>
      <c r="CH578" s="3">
        <f t="shared" si="263"/>
        <v>42739</v>
      </c>
      <c r="CI578" s="4">
        <f t="shared" ca="1" si="264"/>
        <v>916450.52</v>
      </c>
      <c r="CJ578" s="4">
        <f t="shared" ca="1" si="265"/>
        <v>72242.361999999994</v>
      </c>
      <c r="CL578" s="4">
        <f t="shared" ca="1" si="266"/>
        <v>988692.88199999998</v>
      </c>
    </row>
    <row r="579" spans="2:90" x14ac:dyDescent="0.15">
      <c r="B579" s="3">
        <f t="shared" si="239"/>
        <v>42740</v>
      </c>
      <c r="C579" s="2">
        <v>15586.6</v>
      </c>
      <c r="E579" s="70">
        <v>42740</v>
      </c>
      <c r="F579" s="69">
        <v>9.44</v>
      </c>
      <c r="G579" s="69">
        <v>2.41</v>
      </c>
      <c r="H579" s="69">
        <v>21</v>
      </c>
      <c r="I579" s="69">
        <v>37.15</v>
      </c>
      <c r="J579" s="69">
        <v>13.31</v>
      </c>
      <c r="K579" s="69">
        <v>14.35</v>
      </c>
      <c r="L579" s="69">
        <v>18.329999999999998</v>
      </c>
      <c r="M579" s="69">
        <v>6.49</v>
      </c>
      <c r="N579" s="69">
        <v>8</v>
      </c>
      <c r="O579" s="69">
        <v>11.83</v>
      </c>
      <c r="P579" s="69">
        <v>24.11</v>
      </c>
      <c r="Q579" s="69">
        <v>1.63</v>
      </c>
      <c r="R579" s="69">
        <v>8.74</v>
      </c>
      <c r="S579" s="69">
        <v>41.2</v>
      </c>
      <c r="T579" s="69"/>
      <c r="U579">
        <v>41.2</v>
      </c>
      <c r="X579" s="3">
        <f t="shared" si="244"/>
        <v>42740</v>
      </c>
      <c r="Y579" s="40">
        <f ca="1">Y578+SUMIFS('Transactions (Dated)'!$E$2:$E$53,'Transactions (Dated)'!$D$2:$D$53,'Share Values'!$X579,'Transactions (Dated)'!$B$2:$B$53,'Share Values'!Y$11,'Transactions (Dated)'!$C$2:$C$53,"Buy")-SUMIFS('Transactions (Dated)'!$E$2:$E$53,'Transactions (Dated)'!$D$2:$D$53,'Share Values'!$X579,'Transactions (Dated)'!$B$2:$B$53,'Share Values'!Y$11,'Transactions (Dated)'!$C$2:$C$53,"Sell")</f>
        <v>4625</v>
      </c>
      <c r="Z579" s="40">
        <f ca="1">Z578+SUMIFS('Transactions (Dated)'!$E$2:$E$53,'Transactions (Dated)'!$D$2:$D$53,'Share Values'!$X579,'Transactions (Dated)'!$B$2:$B$53,'Share Values'!Z$11,'Transactions (Dated)'!$C$2:$C$53,"Buy")-SUMIFS('Transactions (Dated)'!$E$2:$E$53,'Transactions (Dated)'!$D$2:$D$53,'Share Values'!$X579,'Transactions (Dated)'!$B$2:$B$53,'Share Values'!Z$11,'Transactions (Dated)'!$C$2:$C$53,"Sell")</f>
        <v>9375</v>
      </c>
      <c r="AA579" s="40">
        <f ca="1">AA578+SUMIFS('Transactions (Dated)'!$E$2:$E$53,'Transactions (Dated)'!$D$2:$D$53,'Share Values'!$X579,'Transactions (Dated)'!$B$2:$B$53,'Share Values'!AA$11,'Transactions (Dated)'!$C$2:$C$53,"Buy")-SUMIFS('Transactions (Dated)'!$E$2:$E$53,'Transactions (Dated)'!$D$2:$D$53,'Share Values'!$X579,'Transactions (Dated)'!$B$2:$B$53,'Share Values'!AA$11,'Transactions (Dated)'!$C$2:$C$53,"Sell")</f>
        <v>26357</v>
      </c>
      <c r="AB579" s="40">
        <f ca="1">AB578+SUMIFS('Transactions (Dated)'!$E$2:$E$53,'Transactions (Dated)'!$D$2:$D$53,'Share Values'!$X579,'Transactions (Dated)'!$B$2:$B$53,'Share Values'!AB$11,'Transactions (Dated)'!$C$2:$C$53,"Buy")-SUMIFS('Transactions (Dated)'!$E$2:$E$53,'Transactions (Dated)'!$D$2:$D$53,'Share Values'!$X579,'Transactions (Dated)'!$B$2:$B$53,'Share Values'!AB$11,'Transactions (Dated)'!$C$2:$C$53,"Sell")</f>
        <v>1892</v>
      </c>
      <c r="AC579" s="40">
        <f ca="1">AC578+SUMIFS('Transactions (Dated)'!$E$2:$E$53,'Transactions (Dated)'!$D$2:$D$53,'Share Values'!$X579,'Transactions (Dated)'!$B$2:$B$53,'Share Values'!AC$11,'Transactions (Dated)'!$C$2:$C$53,"Buy")-SUMIFS('Transactions (Dated)'!$E$2:$E$53,'Transactions (Dated)'!$D$2:$D$53,'Share Values'!$X579,'Transactions (Dated)'!$B$2:$B$53,'Share Values'!AC$11,'Transactions (Dated)'!$C$2:$C$53,"Sell")</f>
        <v>2348</v>
      </c>
      <c r="AD579" s="40">
        <f ca="1">AD578+SUMIFS('Transactions (Dated)'!$E$2:$E$53,'Transactions (Dated)'!$D$2:$D$53,'Share Values'!$X579,'Transactions (Dated)'!$B$2:$B$53,'Share Values'!AD$11,'Transactions (Dated)'!$C$2:$C$53,"Buy")-SUMIFS('Transactions (Dated)'!$E$2:$E$53,'Transactions (Dated)'!$D$2:$D$53,'Share Values'!$X579,'Transactions (Dated)'!$B$2:$B$53,'Share Values'!AD$11,'Transactions (Dated)'!$C$2:$C$53,"Sell")</f>
        <v>0</v>
      </c>
      <c r="AE579" s="40">
        <f ca="1">AE578+SUMIFS('Transactions (Dated)'!$E$2:$E$53,'Transactions (Dated)'!$D$2:$D$53,'Share Values'!$X579,'Transactions (Dated)'!$B$2:$B$53,'Share Values'!AE$11,'Transactions (Dated)'!$C$2:$C$53,"Buy")-SUMIFS('Transactions (Dated)'!$E$2:$E$53,'Transactions (Dated)'!$D$2:$D$53,'Share Values'!$X579,'Transactions (Dated)'!$B$2:$B$53,'Share Values'!AE$11,'Transactions (Dated)'!$C$2:$C$53,"Sell")</f>
        <v>2900</v>
      </c>
      <c r="AF579" s="40">
        <f ca="1">AF578+SUMIFS('Transactions (Dated)'!$E$2:$E$53,'Transactions (Dated)'!$D$2:$D$53,'Share Values'!$X579,'Transactions (Dated)'!$B$2:$B$53,'Share Values'!AF$11,'Transactions (Dated)'!$C$2:$C$53,"Buy")-SUMIFS('Transactions (Dated)'!$E$2:$E$53,'Transactions (Dated)'!$D$2:$D$53,'Share Values'!$X579,'Transactions (Dated)'!$B$2:$B$53,'Share Values'!AF$11,'Transactions (Dated)'!$C$2:$C$53,"Sell")</f>
        <v>14201</v>
      </c>
      <c r="AG579" s="40">
        <f ca="1">AG578+SUMIFS('Transactions (Dated)'!$E$2:$E$53,'Transactions (Dated)'!$D$2:$D$53,'Share Values'!$X579,'Transactions (Dated)'!$B$2:$B$53,'Share Values'!AG$11,'Transactions (Dated)'!$C$2:$C$53,"Buy")-SUMIFS('Transactions (Dated)'!$E$2:$E$53,'Transactions (Dated)'!$D$2:$D$53,'Share Values'!$X579,'Transactions (Dated)'!$B$2:$B$53,'Share Values'!AG$11,'Transactions (Dated)'!$C$2:$C$53,"Sell")</f>
        <v>6835</v>
      </c>
      <c r="AH579" s="40">
        <f ca="1">AH578+SUMIFS('Transactions (Dated)'!$E$2:$E$53,'Transactions (Dated)'!$D$2:$D$53,'Share Values'!$X579,'Transactions (Dated)'!$B$2:$B$53,'Share Values'!AH$11,'Transactions (Dated)'!$C$2:$C$53,"Buy")-SUMIFS('Transactions (Dated)'!$E$2:$E$53,'Transactions (Dated)'!$D$2:$D$53,'Share Values'!$X579,'Transactions (Dated)'!$B$2:$B$53,'Share Values'!AH$11,'Transactions (Dated)'!$C$2:$C$53,"Sell")</f>
        <v>0</v>
      </c>
      <c r="AI579" s="40">
        <f ca="1">AI578+SUMIFS('Transactions (Dated)'!$E$2:$E$53,'Transactions (Dated)'!$D$2:$D$53,'Share Values'!$X579,'Transactions (Dated)'!$B$2:$B$53,'Share Values'!AI$11,'Transactions (Dated)'!$C$2:$C$53,"Buy")-SUMIFS('Transactions (Dated)'!$E$2:$E$53,'Transactions (Dated)'!$D$2:$D$53,'Share Values'!$X579,'Transactions (Dated)'!$B$2:$B$53,'Share Values'!AI$11,'Transactions (Dated)'!$C$2:$C$53,"Sell")</f>
        <v>0</v>
      </c>
      <c r="AJ579" s="40">
        <f ca="1">AJ578+SUMIFS('Transactions (Dated)'!$E$2:$E$53,'Transactions (Dated)'!$D$2:$D$53,'Share Values'!$X579,'Transactions (Dated)'!$B$2:$B$53,'Share Values'!AJ$11,'Transactions (Dated)'!$C$2:$C$53,"Buy")-SUMIFS('Transactions (Dated)'!$E$2:$E$53,'Transactions (Dated)'!$D$2:$D$53,'Share Values'!$X579,'Transactions (Dated)'!$B$2:$B$53,'Share Values'!AJ$11,'Transactions (Dated)'!$C$2:$C$53,"Sell")</f>
        <v>0</v>
      </c>
      <c r="AK579" s="40">
        <f ca="1">AK578+SUMIFS('Transactions (Dated)'!$E$2:$E$53,'Transactions (Dated)'!$D$2:$D$53,'Share Values'!$X579,'Transactions (Dated)'!$B$2:$B$53,'Share Values'!AK$11,'Transactions (Dated)'!$C$2:$C$53,"Buy")-SUMIFS('Transactions (Dated)'!$E$2:$E$53,'Transactions (Dated)'!$D$2:$D$53,'Share Values'!$X579,'Transactions (Dated)'!$B$2:$B$53,'Share Values'!AK$11,'Transactions (Dated)'!$C$2:$C$53,"Sell")</f>
        <v>0</v>
      </c>
      <c r="AL579" s="40">
        <f ca="1">AL578+SUMIFS('Transactions (Dated)'!$E$2:$E$53,'Transactions (Dated)'!$D$2:$D$53,'Share Values'!$X579,'Transactions (Dated)'!$B$2:$B$53,'Share Values'!AL$11,'Transactions (Dated)'!$C$2:$C$53,"Buy")-SUMIFS('Transactions (Dated)'!$E$2:$E$53,'Transactions (Dated)'!$D$2:$D$53,'Share Values'!$X579,'Transactions (Dated)'!$B$2:$B$53,'Share Values'!AL$11,'Transactions (Dated)'!$C$2:$C$53,"Sell")</f>
        <v>0</v>
      </c>
      <c r="AM579" s="40">
        <f ca="1">AM578+SUMIFS('Transactions (Dated)'!$E$2:$E$53,'Transactions (Dated)'!$D$2:$D$53,'Share Values'!$X579,'Transactions (Dated)'!$B$2:$B$53,'Share Values'!AM$11,'Transactions (Dated)'!$C$2:$C$53,"Buy")-SUMIFS('Transactions (Dated)'!$E$2:$E$53,'Transactions (Dated)'!$D$2:$D$53,'Share Values'!$X579,'Transactions (Dated)'!$B$2:$B$53,'Share Values'!AM$11,'Transactions (Dated)'!$C$2:$C$53,"Sell")</f>
        <v>0</v>
      </c>
      <c r="AN579" s="40">
        <f ca="1">AN578+SUMIFS('Transactions (Dated)'!$E$2:$E$53,'Transactions (Dated)'!$D$2:$D$53,'Share Values'!$X579,'Transactions (Dated)'!$B$2:$B$53,'Share Values'!AN$11,'Transactions (Dated)'!$C$2:$C$53,"Buy")-SUMIFS('Transactions (Dated)'!$E$2:$E$53,'Transactions (Dated)'!$D$2:$D$53,'Share Values'!$X579,'Transactions (Dated)'!$B$2:$B$53,'Share Values'!AN$11,'Transactions (Dated)'!$C$2:$C$53,"Sell")</f>
        <v>0</v>
      </c>
      <c r="AQ579" s="3">
        <f t="shared" si="245"/>
        <v>42740</v>
      </c>
      <c r="AR579" s="6">
        <f t="shared" ca="1" si="246"/>
        <v>43660</v>
      </c>
      <c r="AS579" s="6">
        <f t="shared" ca="1" si="247"/>
        <v>22593.75</v>
      </c>
      <c r="AT579" s="6">
        <f t="shared" ca="1" si="248"/>
        <v>553497</v>
      </c>
      <c r="AU579" s="6">
        <f t="shared" ca="1" si="249"/>
        <v>70287.8</v>
      </c>
      <c r="AV579" s="6">
        <f t="shared" ca="1" si="250"/>
        <v>31251.88</v>
      </c>
      <c r="AW579" s="6">
        <f t="shared" ca="1" si="251"/>
        <v>0</v>
      </c>
      <c r="AX579" s="6">
        <f t="shared" ca="1" si="252"/>
        <v>53156.999999999993</v>
      </c>
      <c r="AY579" s="6">
        <f t="shared" ca="1" si="253"/>
        <v>92164.49</v>
      </c>
      <c r="AZ579" s="6">
        <f t="shared" ca="1" si="254"/>
        <v>54680</v>
      </c>
      <c r="BA579" s="6">
        <f t="shared" ca="1" si="255"/>
        <v>0</v>
      </c>
      <c r="BB579" s="6">
        <f t="shared" ca="1" si="256"/>
        <v>0</v>
      </c>
      <c r="BC579" s="6">
        <f t="shared" ca="1" si="257"/>
        <v>0</v>
      </c>
      <c r="BD579" s="6">
        <f t="shared" ca="1" si="258"/>
        <v>0</v>
      </c>
      <c r="BE579" s="6">
        <f t="shared" ca="1" si="259"/>
        <v>0</v>
      </c>
      <c r="BF579" s="6">
        <f t="shared" ca="1" si="240"/>
        <v>0</v>
      </c>
      <c r="BG579" s="6">
        <f t="shared" ca="1" si="241"/>
        <v>0</v>
      </c>
      <c r="BH579" s="6"/>
      <c r="BJ579" s="4">
        <f t="shared" ca="1" si="260"/>
        <v>921291.92</v>
      </c>
      <c r="BL579" s="3">
        <f t="shared" si="261"/>
        <v>42740</v>
      </c>
      <c r="BM579" s="6">
        <f>BM578+SUMIFS('Transactions (Dated)'!G:G,'Transactions (Dated)'!D:D,'Share Values'!AQ579)</f>
        <v>14317.649999999987</v>
      </c>
      <c r="BN579" s="6">
        <f ca="1">BN578+SUMIFS('Transactions (Dated)'!$F:$F,'Transactions (Dated)'!$D:$D,$BL579,'Transactions (Dated)'!$B:$B,BN$11,'Transactions (Dated)'!$C:$C,"Dividend (paid to cash)")*Y579</f>
        <v>0</v>
      </c>
      <c r="BO579" s="6">
        <f ca="1">BO578+SUMIFS('Transactions (Dated)'!$F:$F,'Transactions (Dated)'!$D:$D,$BL579,'Transactions (Dated)'!$B:$B,BO$11,'Transactions (Dated)'!$C:$C,"Dividend (paid to cash)")*Z579</f>
        <v>2421.875</v>
      </c>
      <c r="BP579" s="6">
        <f ca="1">BP578+SUMIFS('Transactions (Dated)'!$F:$F,'Transactions (Dated)'!$D:$D,$BL579,'Transactions (Dated)'!$B:$B,BP$11,'Transactions (Dated)'!$C:$C,"Dividend (paid to cash)")*AA579</f>
        <v>51745.237000000008</v>
      </c>
      <c r="BQ579" s="6">
        <f ca="1">BQ578+SUMIFS('Transactions (Dated)'!$F:$F,'Transactions (Dated)'!$D:$D,$BL579,'Transactions (Dated)'!$B:$B,BQ$11,'Transactions (Dated)'!$C:$C,"Dividend (paid to cash)")*AB579</f>
        <v>567.6</v>
      </c>
      <c r="BR579" s="6">
        <f ca="1">BR578+SUMIFS('Transactions (Dated)'!$F:$F,'Transactions (Dated)'!$D:$D,$BL579,'Transactions (Dated)'!$B:$B,BR$11,'Transactions (Dated)'!$C:$C,"Dividend (paid to cash)")*AC579</f>
        <v>0</v>
      </c>
      <c r="BS579" s="6">
        <f ca="1">BS578+SUMIFS('Transactions (Dated)'!$F:$F,'Transactions (Dated)'!$D:$D,$BL579,'Transactions (Dated)'!$B:$B,BS$11,'Transactions (Dated)'!$C:$C,"Dividend (paid to cash)")*AD579</f>
        <v>0</v>
      </c>
      <c r="BT579" s="6">
        <f ca="1">BT578+SUMIFS('Transactions (Dated)'!$F:$F,'Transactions (Dated)'!$D:$D,$BL579,'Transactions (Dated)'!$B:$B,BT$11,'Transactions (Dated)'!$C:$C,"Dividend (paid to cash)")*AE579</f>
        <v>3190</v>
      </c>
      <c r="BU579" s="6">
        <f ca="1">BU578+SUMIFS('Transactions (Dated)'!$F:$F,'Transactions (Dated)'!$D:$D,$BL579,'Transactions (Dated)'!$B:$B,BU$11,'Transactions (Dated)'!$C:$C,"Dividend (paid to cash)")*AF579</f>
        <v>0</v>
      </c>
      <c r="BV579" s="6">
        <f ca="1">BV578+SUMIFS('Transactions (Dated)'!$F:$F,'Transactions (Dated)'!$D:$D,$BL579,'Transactions (Dated)'!$B:$B,BV$11,'Transactions (Dated)'!$C:$C,"Dividend (paid to cash)")*AG579</f>
        <v>0</v>
      </c>
      <c r="BW579" s="6">
        <f ca="1">BW578+SUMIFS('Transactions (Dated)'!$F:$F,'Transactions (Dated)'!$D:$D,$BL579,'Transactions (Dated)'!$B:$B,BW$11,'Transactions (Dated)'!$C:$C,"Dividend (paid to cash)")*AH579</f>
        <v>0</v>
      </c>
      <c r="BX579" s="6">
        <f ca="1">BX578+SUMIFS('Transactions (Dated)'!$F:$F,'Transactions (Dated)'!$D:$D,$BL579,'Transactions (Dated)'!$B:$B,BX$11,'Transactions (Dated)'!$C:$C,"Dividend (paid to cash)")*AI579</f>
        <v>0</v>
      </c>
      <c r="BY579" s="6">
        <f ca="1">BY578+SUMIFS('Transactions (Dated)'!$F:$F,'Transactions (Dated)'!$D:$D,$BL579,'Transactions (Dated)'!$B:$B,BY$11,'Transactions (Dated)'!$C:$C,"Dividend (paid to cash)")*AJ579</f>
        <v>0</v>
      </c>
      <c r="BZ579" s="6">
        <f ca="1">BZ578+SUMIFS('Transactions (Dated)'!$F:$F,'Transactions (Dated)'!$D:$D,$BL579,'Transactions (Dated)'!$B:$B,BZ$11,'Transactions (Dated)'!$C:$C,"Dividend (paid to cash)")*AK579</f>
        <v>0</v>
      </c>
      <c r="CA579" s="6">
        <f ca="1">CA578+SUMIFS('Transactions (Dated)'!$F:$F,'Transactions (Dated)'!$D:$D,$BL579,'Transactions (Dated)'!$B:$B,CA$11,'Transactions (Dated)'!$C:$C,"Dividend (paid to cash)")*AL579</f>
        <v>0</v>
      </c>
      <c r="CB579" s="6">
        <v>0</v>
      </c>
      <c r="CC579" s="6">
        <v>0</v>
      </c>
      <c r="CF579" s="6">
        <f t="shared" ca="1" si="262"/>
        <v>72242.361999999994</v>
      </c>
      <c r="CH579" s="3">
        <f t="shared" si="263"/>
        <v>42740</v>
      </c>
      <c r="CI579" s="4">
        <f t="shared" ca="1" si="264"/>
        <v>921291.92</v>
      </c>
      <c r="CJ579" s="4">
        <f t="shared" ca="1" si="265"/>
        <v>72242.361999999994</v>
      </c>
      <c r="CL579" s="4">
        <f t="shared" ca="1" si="266"/>
        <v>993534.28200000001</v>
      </c>
    </row>
    <row r="580" spans="2:90" x14ac:dyDescent="0.15">
      <c r="B580" s="3">
        <f t="shared" si="239"/>
        <v>42741</v>
      </c>
      <c r="C580" s="2">
        <v>15496.1</v>
      </c>
      <c r="E580" s="70">
        <v>42741</v>
      </c>
      <c r="F580" s="69">
        <v>9.4700000000000006</v>
      </c>
      <c r="G580" s="69">
        <v>2.38</v>
      </c>
      <c r="H580" s="69">
        <v>20.89</v>
      </c>
      <c r="I580" s="69">
        <v>37.369999999999997</v>
      </c>
      <c r="J580" s="69">
        <v>13.17</v>
      </c>
      <c r="K580" s="69">
        <v>14.37</v>
      </c>
      <c r="L580" s="69">
        <v>18.149999999999999</v>
      </c>
      <c r="M580" s="69">
        <v>6.31</v>
      </c>
      <c r="N580" s="69">
        <v>7.75</v>
      </c>
      <c r="O580" s="69">
        <v>11.75</v>
      </c>
      <c r="P580" s="69">
        <v>23.87</v>
      </c>
      <c r="Q580" s="69">
        <v>1.62</v>
      </c>
      <c r="R580" s="69">
        <v>8.5500000000000007</v>
      </c>
      <c r="S580" s="69">
        <v>41.22</v>
      </c>
      <c r="T580" s="69"/>
      <c r="U580">
        <v>41.22</v>
      </c>
      <c r="X580" s="3">
        <f t="shared" si="244"/>
        <v>42741</v>
      </c>
      <c r="Y580" s="40">
        <f ca="1">Y579+SUMIFS('Transactions (Dated)'!$E$2:$E$53,'Transactions (Dated)'!$D$2:$D$53,'Share Values'!$X580,'Transactions (Dated)'!$B$2:$B$53,'Share Values'!Y$11,'Transactions (Dated)'!$C$2:$C$53,"Buy")-SUMIFS('Transactions (Dated)'!$E$2:$E$53,'Transactions (Dated)'!$D$2:$D$53,'Share Values'!$X580,'Transactions (Dated)'!$B$2:$B$53,'Share Values'!Y$11,'Transactions (Dated)'!$C$2:$C$53,"Sell")</f>
        <v>4625</v>
      </c>
      <c r="Z580" s="40">
        <f ca="1">Z579+SUMIFS('Transactions (Dated)'!$E$2:$E$53,'Transactions (Dated)'!$D$2:$D$53,'Share Values'!$X580,'Transactions (Dated)'!$B$2:$B$53,'Share Values'!Z$11,'Transactions (Dated)'!$C$2:$C$53,"Buy")-SUMIFS('Transactions (Dated)'!$E$2:$E$53,'Transactions (Dated)'!$D$2:$D$53,'Share Values'!$X580,'Transactions (Dated)'!$B$2:$B$53,'Share Values'!Z$11,'Transactions (Dated)'!$C$2:$C$53,"Sell")</f>
        <v>9375</v>
      </c>
      <c r="AA580" s="40">
        <f ca="1">AA579+SUMIFS('Transactions (Dated)'!$E$2:$E$53,'Transactions (Dated)'!$D$2:$D$53,'Share Values'!$X580,'Transactions (Dated)'!$B$2:$B$53,'Share Values'!AA$11,'Transactions (Dated)'!$C$2:$C$53,"Buy")-SUMIFS('Transactions (Dated)'!$E$2:$E$53,'Transactions (Dated)'!$D$2:$D$53,'Share Values'!$X580,'Transactions (Dated)'!$B$2:$B$53,'Share Values'!AA$11,'Transactions (Dated)'!$C$2:$C$53,"Sell")</f>
        <v>26357</v>
      </c>
      <c r="AB580" s="40">
        <f ca="1">AB579+SUMIFS('Transactions (Dated)'!$E$2:$E$53,'Transactions (Dated)'!$D$2:$D$53,'Share Values'!$X580,'Transactions (Dated)'!$B$2:$B$53,'Share Values'!AB$11,'Transactions (Dated)'!$C$2:$C$53,"Buy")-SUMIFS('Transactions (Dated)'!$E$2:$E$53,'Transactions (Dated)'!$D$2:$D$53,'Share Values'!$X580,'Transactions (Dated)'!$B$2:$B$53,'Share Values'!AB$11,'Transactions (Dated)'!$C$2:$C$53,"Sell")</f>
        <v>1892</v>
      </c>
      <c r="AC580" s="40">
        <f ca="1">AC579+SUMIFS('Transactions (Dated)'!$E$2:$E$53,'Transactions (Dated)'!$D$2:$D$53,'Share Values'!$X580,'Transactions (Dated)'!$B$2:$B$53,'Share Values'!AC$11,'Transactions (Dated)'!$C$2:$C$53,"Buy")-SUMIFS('Transactions (Dated)'!$E$2:$E$53,'Transactions (Dated)'!$D$2:$D$53,'Share Values'!$X580,'Transactions (Dated)'!$B$2:$B$53,'Share Values'!AC$11,'Transactions (Dated)'!$C$2:$C$53,"Sell")</f>
        <v>2348</v>
      </c>
      <c r="AD580" s="40">
        <f ca="1">AD579+SUMIFS('Transactions (Dated)'!$E$2:$E$53,'Transactions (Dated)'!$D$2:$D$53,'Share Values'!$X580,'Transactions (Dated)'!$B$2:$B$53,'Share Values'!AD$11,'Transactions (Dated)'!$C$2:$C$53,"Buy")-SUMIFS('Transactions (Dated)'!$E$2:$E$53,'Transactions (Dated)'!$D$2:$D$53,'Share Values'!$X580,'Transactions (Dated)'!$B$2:$B$53,'Share Values'!AD$11,'Transactions (Dated)'!$C$2:$C$53,"Sell")</f>
        <v>0</v>
      </c>
      <c r="AE580" s="40">
        <f ca="1">AE579+SUMIFS('Transactions (Dated)'!$E$2:$E$53,'Transactions (Dated)'!$D$2:$D$53,'Share Values'!$X580,'Transactions (Dated)'!$B$2:$B$53,'Share Values'!AE$11,'Transactions (Dated)'!$C$2:$C$53,"Buy")-SUMIFS('Transactions (Dated)'!$E$2:$E$53,'Transactions (Dated)'!$D$2:$D$53,'Share Values'!$X580,'Transactions (Dated)'!$B$2:$B$53,'Share Values'!AE$11,'Transactions (Dated)'!$C$2:$C$53,"Sell")</f>
        <v>2900</v>
      </c>
      <c r="AF580" s="40">
        <f ca="1">AF579+SUMIFS('Transactions (Dated)'!$E$2:$E$53,'Transactions (Dated)'!$D$2:$D$53,'Share Values'!$X580,'Transactions (Dated)'!$B$2:$B$53,'Share Values'!AF$11,'Transactions (Dated)'!$C$2:$C$53,"Buy")-SUMIFS('Transactions (Dated)'!$E$2:$E$53,'Transactions (Dated)'!$D$2:$D$53,'Share Values'!$X580,'Transactions (Dated)'!$B$2:$B$53,'Share Values'!AF$11,'Transactions (Dated)'!$C$2:$C$53,"Sell")</f>
        <v>14201</v>
      </c>
      <c r="AG580" s="40">
        <f ca="1">AG579+SUMIFS('Transactions (Dated)'!$E$2:$E$53,'Transactions (Dated)'!$D$2:$D$53,'Share Values'!$X580,'Transactions (Dated)'!$B$2:$B$53,'Share Values'!AG$11,'Transactions (Dated)'!$C$2:$C$53,"Buy")-SUMIFS('Transactions (Dated)'!$E$2:$E$53,'Transactions (Dated)'!$D$2:$D$53,'Share Values'!$X580,'Transactions (Dated)'!$B$2:$B$53,'Share Values'!AG$11,'Transactions (Dated)'!$C$2:$C$53,"Sell")</f>
        <v>6835</v>
      </c>
      <c r="AH580" s="40">
        <f ca="1">AH579+SUMIFS('Transactions (Dated)'!$E$2:$E$53,'Transactions (Dated)'!$D$2:$D$53,'Share Values'!$X580,'Transactions (Dated)'!$B$2:$B$53,'Share Values'!AH$11,'Transactions (Dated)'!$C$2:$C$53,"Buy")-SUMIFS('Transactions (Dated)'!$E$2:$E$53,'Transactions (Dated)'!$D$2:$D$53,'Share Values'!$X580,'Transactions (Dated)'!$B$2:$B$53,'Share Values'!AH$11,'Transactions (Dated)'!$C$2:$C$53,"Sell")</f>
        <v>0</v>
      </c>
      <c r="AI580" s="40">
        <f ca="1">AI579+SUMIFS('Transactions (Dated)'!$E$2:$E$53,'Transactions (Dated)'!$D$2:$D$53,'Share Values'!$X580,'Transactions (Dated)'!$B$2:$B$53,'Share Values'!AI$11,'Transactions (Dated)'!$C$2:$C$53,"Buy")-SUMIFS('Transactions (Dated)'!$E$2:$E$53,'Transactions (Dated)'!$D$2:$D$53,'Share Values'!$X580,'Transactions (Dated)'!$B$2:$B$53,'Share Values'!AI$11,'Transactions (Dated)'!$C$2:$C$53,"Sell")</f>
        <v>0</v>
      </c>
      <c r="AJ580" s="40">
        <f ca="1">AJ579+SUMIFS('Transactions (Dated)'!$E$2:$E$53,'Transactions (Dated)'!$D$2:$D$53,'Share Values'!$X580,'Transactions (Dated)'!$B$2:$B$53,'Share Values'!AJ$11,'Transactions (Dated)'!$C$2:$C$53,"Buy")-SUMIFS('Transactions (Dated)'!$E$2:$E$53,'Transactions (Dated)'!$D$2:$D$53,'Share Values'!$X580,'Transactions (Dated)'!$B$2:$B$53,'Share Values'!AJ$11,'Transactions (Dated)'!$C$2:$C$53,"Sell")</f>
        <v>0</v>
      </c>
      <c r="AK580" s="40">
        <f ca="1">AK579+SUMIFS('Transactions (Dated)'!$E$2:$E$53,'Transactions (Dated)'!$D$2:$D$53,'Share Values'!$X580,'Transactions (Dated)'!$B$2:$B$53,'Share Values'!AK$11,'Transactions (Dated)'!$C$2:$C$53,"Buy")-SUMIFS('Transactions (Dated)'!$E$2:$E$53,'Transactions (Dated)'!$D$2:$D$53,'Share Values'!$X580,'Transactions (Dated)'!$B$2:$B$53,'Share Values'!AK$11,'Transactions (Dated)'!$C$2:$C$53,"Sell")</f>
        <v>0</v>
      </c>
      <c r="AL580" s="40">
        <f ca="1">AL579+SUMIFS('Transactions (Dated)'!$E$2:$E$53,'Transactions (Dated)'!$D$2:$D$53,'Share Values'!$X580,'Transactions (Dated)'!$B$2:$B$53,'Share Values'!AL$11,'Transactions (Dated)'!$C$2:$C$53,"Buy")-SUMIFS('Transactions (Dated)'!$E$2:$E$53,'Transactions (Dated)'!$D$2:$D$53,'Share Values'!$X580,'Transactions (Dated)'!$B$2:$B$53,'Share Values'!AL$11,'Transactions (Dated)'!$C$2:$C$53,"Sell")</f>
        <v>0</v>
      </c>
      <c r="AM580" s="40">
        <f ca="1">AM579+SUMIFS('Transactions (Dated)'!$E$2:$E$53,'Transactions (Dated)'!$D$2:$D$53,'Share Values'!$X580,'Transactions (Dated)'!$B$2:$B$53,'Share Values'!AM$11,'Transactions (Dated)'!$C$2:$C$53,"Buy")-SUMIFS('Transactions (Dated)'!$E$2:$E$53,'Transactions (Dated)'!$D$2:$D$53,'Share Values'!$X580,'Transactions (Dated)'!$B$2:$B$53,'Share Values'!AM$11,'Transactions (Dated)'!$C$2:$C$53,"Sell")</f>
        <v>0</v>
      </c>
      <c r="AN580" s="40">
        <f ca="1">AN579+SUMIFS('Transactions (Dated)'!$E$2:$E$53,'Transactions (Dated)'!$D$2:$D$53,'Share Values'!$X580,'Transactions (Dated)'!$B$2:$B$53,'Share Values'!AN$11,'Transactions (Dated)'!$C$2:$C$53,"Buy")-SUMIFS('Transactions (Dated)'!$E$2:$E$53,'Transactions (Dated)'!$D$2:$D$53,'Share Values'!$X580,'Transactions (Dated)'!$B$2:$B$53,'Share Values'!AN$11,'Transactions (Dated)'!$C$2:$C$53,"Sell")</f>
        <v>0</v>
      </c>
      <c r="AQ580" s="3">
        <f t="shared" si="245"/>
        <v>42741</v>
      </c>
      <c r="AR580" s="6">
        <f t="shared" ca="1" si="246"/>
        <v>43798.75</v>
      </c>
      <c r="AS580" s="6">
        <f t="shared" ca="1" si="247"/>
        <v>22312.5</v>
      </c>
      <c r="AT580" s="6">
        <f t="shared" ca="1" si="248"/>
        <v>550597.73</v>
      </c>
      <c r="AU580" s="6">
        <f t="shared" ca="1" si="249"/>
        <v>70704.039999999994</v>
      </c>
      <c r="AV580" s="6">
        <f t="shared" ca="1" si="250"/>
        <v>30923.16</v>
      </c>
      <c r="AW580" s="6">
        <f t="shared" ca="1" si="251"/>
        <v>0</v>
      </c>
      <c r="AX580" s="6">
        <f t="shared" ca="1" si="252"/>
        <v>52634.999999999993</v>
      </c>
      <c r="AY580" s="6">
        <f t="shared" ca="1" si="253"/>
        <v>89608.31</v>
      </c>
      <c r="AZ580" s="6">
        <f t="shared" ca="1" si="254"/>
        <v>52971.25</v>
      </c>
      <c r="BA580" s="6">
        <f t="shared" ca="1" si="255"/>
        <v>0</v>
      </c>
      <c r="BB580" s="6">
        <f t="shared" ca="1" si="256"/>
        <v>0</v>
      </c>
      <c r="BC580" s="6">
        <f t="shared" ca="1" si="257"/>
        <v>0</v>
      </c>
      <c r="BD580" s="6">
        <f t="shared" ca="1" si="258"/>
        <v>0</v>
      </c>
      <c r="BE580" s="6">
        <f t="shared" ca="1" si="259"/>
        <v>0</v>
      </c>
      <c r="BF580" s="6">
        <f t="shared" ca="1" si="240"/>
        <v>0</v>
      </c>
      <c r="BG580" s="6">
        <f t="shared" ca="1" si="241"/>
        <v>0</v>
      </c>
      <c r="BH580" s="6"/>
      <c r="BJ580" s="4">
        <f ca="1">SUM(AR580:BI580)</f>
        <v>913550.74</v>
      </c>
      <c r="BL580" s="3">
        <f t="shared" si="261"/>
        <v>42741</v>
      </c>
      <c r="BM580" s="6">
        <f>BM579+SUMIFS('Transactions (Dated)'!G:G,'Transactions (Dated)'!D:D,'Share Values'!AQ580)</f>
        <v>14317.649999999987</v>
      </c>
      <c r="BN580" s="6">
        <f ca="1">BN579+SUMIFS('Transactions (Dated)'!$F:$F,'Transactions (Dated)'!$D:$D,$BL580,'Transactions (Dated)'!$B:$B,BN$11,'Transactions (Dated)'!$C:$C,"Dividend (paid to cash)")*Y580</f>
        <v>0</v>
      </c>
      <c r="BO580" s="6">
        <f ca="1">BO579+SUMIFS('Transactions (Dated)'!$F:$F,'Transactions (Dated)'!$D:$D,$BL580,'Transactions (Dated)'!$B:$B,BO$11,'Transactions (Dated)'!$C:$C,"Dividend (paid to cash)")*Z580</f>
        <v>2421.875</v>
      </c>
      <c r="BP580" s="6">
        <f ca="1">BP579+SUMIFS('Transactions (Dated)'!$F:$F,'Transactions (Dated)'!$D:$D,$BL580,'Transactions (Dated)'!$B:$B,BP$11,'Transactions (Dated)'!$C:$C,"Dividend (paid to cash)")*AA580</f>
        <v>51745.237000000008</v>
      </c>
      <c r="BQ580" s="6">
        <f ca="1">BQ579+SUMIFS('Transactions (Dated)'!$F:$F,'Transactions (Dated)'!$D:$D,$BL580,'Transactions (Dated)'!$B:$B,BQ$11,'Transactions (Dated)'!$C:$C,"Dividend (paid to cash)")*AB580</f>
        <v>567.6</v>
      </c>
      <c r="BR580" s="6">
        <f ca="1">BR579+SUMIFS('Transactions (Dated)'!$F:$F,'Transactions (Dated)'!$D:$D,$BL580,'Transactions (Dated)'!$B:$B,BR$11,'Transactions (Dated)'!$C:$C,"Dividend (paid to cash)")*AC580</f>
        <v>0</v>
      </c>
      <c r="BS580" s="6">
        <f ca="1">BS579+SUMIFS('Transactions (Dated)'!$F:$F,'Transactions (Dated)'!$D:$D,$BL580,'Transactions (Dated)'!$B:$B,BS$11,'Transactions (Dated)'!$C:$C,"Dividend (paid to cash)")*AD580</f>
        <v>0</v>
      </c>
      <c r="BT580" s="6">
        <f ca="1">BT579+SUMIFS('Transactions (Dated)'!$F:$F,'Transactions (Dated)'!$D:$D,$BL580,'Transactions (Dated)'!$B:$B,BT$11,'Transactions (Dated)'!$C:$C,"Dividend (paid to cash)")*AE580</f>
        <v>3190</v>
      </c>
      <c r="BU580" s="6">
        <f ca="1">BU579+SUMIFS('Transactions (Dated)'!$F:$F,'Transactions (Dated)'!$D:$D,$BL580,'Transactions (Dated)'!$B:$B,BU$11,'Transactions (Dated)'!$C:$C,"Dividend (paid to cash)")*AF580</f>
        <v>0</v>
      </c>
      <c r="BV580" s="6">
        <f ca="1">BV579+SUMIFS('Transactions (Dated)'!$F:$F,'Transactions (Dated)'!$D:$D,$BL580,'Transactions (Dated)'!$B:$B,BV$11,'Transactions (Dated)'!$C:$C,"Dividend (paid to cash)")*AG580</f>
        <v>0</v>
      </c>
      <c r="BW580" s="6">
        <f ca="1">BW579+SUMIFS('Transactions (Dated)'!$F:$F,'Transactions (Dated)'!$D:$D,$BL580,'Transactions (Dated)'!$B:$B,BW$11,'Transactions (Dated)'!$C:$C,"Dividend (paid to cash)")*AH580</f>
        <v>0</v>
      </c>
      <c r="BX580" s="6">
        <f ca="1">BX579+SUMIFS('Transactions (Dated)'!$F:$F,'Transactions (Dated)'!$D:$D,$BL580,'Transactions (Dated)'!$B:$B,BX$11,'Transactions (Dated)'!$C:$C,"Dividend (paid to cash)")*AI580</f>
        <v>0</v>
      </c>
      <c r="BY580" s="6">
        <f ca="1">BY579+SUMIFS('Transactions (Dated)'!$F:$F,'Transactions (Dated)'!$D:$D,$BL580,'Transactions (Dated)'!$B:$B,BY$11,'Transactions (Dated)'!$C:$C,"Dividend (paid to cash)")*AJ580</f>
        <v>0</v>
      </c>
      <c r="BZ580" s="6">
        <f ca="1">BZ579+SUMIFS('Transactions (Dated)'!$F:$F,'Transactions (Dated)'!$D:$D,$BL580,'Transactions (Dated)'!$B:$B,BZ$11,'Transactions (Dated)'!$C:$C,"Dividend (paid to cash)")*AK580</f>
        <v>0</v>
      </c>
      <c r="CA580" s="6">
        <f ca="1">CA579+SUMIFS('Transactions (Dated)'!$F:$F,'Transactions (Dated)'!$D:$D,$BL580,'Transactions (Dated)'!$B:$B,CA$11,'Transactions (Dated)'!$C:$C,"Dividend (paid to cash)")*AL580</f>
        <v>0</v>
      </c>
      <c r="CB580" s="6">
        <v>0</v>
      </c>
      <c r="CC580" s="6">
        <v>0</v>
      </c>
      <c r="CF580" s="6">
        <f t="shared" ca="1" si="262"/>
        <v>72242.361999999994</v>
      </c>
      <c r="CH580" s="3">
        <f t="shared" si="263"/>
        <v>42741</v>
      </c>
      <c r="CI580" s="4">
        <f t="shared" ca="1" si="264"/>
        <v>913550.74</v>
      </c>
      <c r="CJ580" s="4">
        <f t="shared" ca="1" si="265"/>
        <v>72242.361999999994</v>
      </c>
      <c r="CL580" s="4">
        <f t="shared" ca="1" si="266"/>
        <v>985793.10199999996</v>
      </c>
    </row>
    <row r="581" spans="2:90" x14ac:dyDescent="0.15">
      <c r="B581" s="3">
        <f t="shared" si="239"/>
        <v>42744</v>
      </c>
      <c r="C581" s="2">
        <v>15389</v>
      </c>
      <c r="E581" s="70">
        <v>42744</v>
      </c>
      <c r="F581" s="69">
        <v>9.43</v>
      </c>
      <c r="G581" s="69">
        <v>2.3199999999999998</v>
      </c>
      <c r="H581" s="69">
        <v>20.75</v>
      </c>
      <c r="I581" s="69">
        <v>38.119999999999997</v>
      </c>
      <c r="J581" s="69">
        <v>13.16</v>
      </c>
      <c r="K581" s="69">
        <v>14.47</v>
      </c>
      <c r="L581" s="69">
        <v>18.04</v>
      </c>
      <c r="M581" s="69">
        <v>6.44</v>
      </c>
      <c r="N581" s="69">
        <v>7.75</v>
      </c>
      <c r="O581" s="69">
        <v>11.78</v>
      </c>
      <c r="P581" s="69">
        <v>23.74</v>
      </c>
      <c r="Q581" s="69">
        <v>1.57</v>
      </c>
      <c r="R581" s="69">
        <v>8.5399999999999991</v>
      </c>
      <c r="S581" s="69">
        <v>41</v>
      </c>
      <c r="T581" s="69"/>
      <c r="U581">
        <v>41</v>
      </c>
      <c r="X581" s="3">
        <f t="shared" si="244"/>
        <v>42744</v>
      </c>
      <c r="Y581" s="40">
        <f ca="1">Y580+SUMIFS('Transactions (Dated)'!$E$2:$E$53,'Transactions (Dated)'!$D$2:$D$53,'Share Values'!$X581,'Transactions (Dated)'!$B$2:$B$53,'Share Values'!Y$11,'Transactions (Dated)'!$C$2:$C$53,"Buy")-SUMIFS('Transactions (Dated)'!$E$2:$E$53,'Transactions (Dated)'!$D$2:$D$53,'Share Values'!$X581,'Transactions (Dated)'!$B$2:$B$53,'Share Values'!Y$11,'Transactions (Dated)'!$C$2:$C$53,"Sell")</f>
        <v>4625</v>
      </c>
      <c r="Z581" s="40">
        <f ca="1">Z580+SUMIFS('Transactions (Dated)'!$E$2:$E$53,'Transactions (Dated)'!$D$2:$D$53,'Share Values'!$X581,'Transactions (Dated)'!$B$2:$B$53,'Share Values'!Z$11,'Transactions (Dated)'!$C$2:$C$53,"Buy")-SUMIFS('Transactions (Dated)'!$E$2:$E$53,'Transactions (Dated)'!$D$2:$D$53,'Share Values'!$X581,'Transactions (Dated)'!$B$2:$B$53,'Share Values'!Z$11,'Transactions (Dated)'!$C$2:$C$53,"Sell")</f>
        <v>9375</v>
      </c>
      <c r="AA581" s="40">
        <f ca="1">AA580+SUMIFS('Transactions (Dated)'!$E$2:$E$53,'Transactions (Dated)'!$D$2:$D$53,'Share Values'!$X581,'Transactions (Dated)'!$B$2:$B$53,'Share Values'!AA$11,'Transactions (Dated)'!$C$2:$C$53,"Buy")-SUMIFS('Transactions (Dated)'!$E$2:$E$53,'Transactions (Dated)'!$D$2:$D$53,'Share Values'!$X581,'Transactions (Dated)'!$B$2:$B$53,'Share Values'!AA$11,'Transactions (Dated)'!$C$2:$C$53,"Sell")</f>
        <v>26357</v>
      </c>
      <c r="AB581" s="40">
        <f ca="1">AB580+SUMIFS('Transactions (Dated)'!$E$2:$E$53,'Transactions (Dated)'!$D$2:$D$53,'Share Values'!$X581,'Transactions (Dated)'!$B$2:$B$53,'Share Values'!AB$11,'Transactions (Dated)'!$C$2:$C$53,"Buy")-SUMIFS('Transactions (Dated)'!$E$2:$E$53,'Transactions (Dated)'!$D$2:$D$53,'Share Values'!$X581,'Transactions (Dated)'!$B$2:$B$53,'Share Values'!AB$11,'Transactions (Dated)'!$C$2:$C$53,"Sell")</f>
        <v>1892</v>
      </c>
      <c r="AC581" s="40">
        <f ca="1">AC580+SUMIFS('Transactions (Dated)'!$E$2:$E$53,'Transactions (Dated)'!$D$2:$D$53,'Share Values'!$X581,'Transactions (Dated)'!$B$2:$B$53,'Share Values'!AC$11,'Transactions (Dated)'!$C$2:$C$53,"Buy")-SUMIFS('Transactions (Dated)'!$E$2:$E$53,'Transactions (Dated)'!$D$2:$D$53,'Share Values'!$X581,'Transactions (Dated)'!$B$2:$B$53,'Share Values'!AC$11,'Transactions (Dated)'!$C$2:$C$53,"Sell")</f>
        <v>2348</v>
      </c>
      <c r="AD581" s="40">
        <f ca="1">AD580+SUMIFS('Transactions (Dated)'!$E$2:$E$53,'Transactions (Dated)'!$D$2:$D$53,'Share Values'!$X581,'Transactions (Dated)'!$B$2:$B$53,'Share Values'!AD$11,'Transactions (Dated)'!$C$2:$C$53,"Buy")-SUMIFS('Transactions (Dated)'!$E$2:$E$53,'Transactions (Dated)'!$D$2:$D$53,'Share Values'!$X581,'Transactions (Dated)'!$B$2:$B$53,'Share Values'!AD$11,'Transactions (Dated)'!$C$2:$C$53,"Sell")</f>
        <v>0</v>
      </c>
      <c r="AE581" s="40">
        <f ca="1">AE580+SUMIFS('Transactions (Dated)'!$E$2:$E$53,'Transactions (Dated)'!$D$2:$D$53,'Share Values'!$X581,'Transactions (Dated)'!$B$2:$B$53,'Share Values'!AE$11,'Transactions (Dated)'!$C$2:$C$53,"Buy")-SUMIFS('Transactions (Dated)'!$E$2:$E$53,'Transactions (Dated)'!$D$2:$D$53,'Share Values'!$X581,'Transactions (Dated)'!$B$2:$B$53,'Share Values'!AE$11,'Transactions (Dated)'!$C$2:$C$53,"Sell")</f>
        <v>2900</v>
      </c>
      <c r="AF581" s="40">
        <f ca="1">AF580+SUMIFS('Transactions (Dated)'!$E$2:$E$53,'Transactions (Dated)'!$D$2:$D$53,'Share Values'!$X581,'Transactions (Dated)'!$B$2:$B$53,'Share Values'!AF$11,'Transactions (Dated)'!$C$2:$C$53,"Buy")-SUMIFS('Transactions (Dated)'!$E$2:$E$53,'Transactions (Dated)'!$D$2:$D$53,'Share Values'!$X581,'Transactions (Dated)'!$B$2:$B$53,'Share Values'!AF$11,'Transactions (Dated)'!$C$2:$C$53,"Sell")</f>
        <v>14201</v>
      </c>
      <c r="AG581" s="40">
        <f ca="1">AG580+SUMIFS('Transactions (Dated)'!$E$2:$E$53,'Transactions (Dated)'!$D$2:$D$53,'Share Values'!$X581,'Transactions (Dated)'!$B$2:$B$53,'Share Values'!AG$11,'Transactions (Dated)'!$C$2:$C$53,"Buy")-SUMIFS('Transactions (Dated)'!$E$2:$E$53,'Transactions (Dated)'!$D$2:$D$53,'Share Values'!$X581,'Transactions (Dated)'!$B$2:$B$53,'Share Values'!AG$11,'Transactions (Dated)'!$C$2:$C$53,"Sell")</f>
        <v>6835</v>
      </c>
      <c r="AH581" s="40">
        <f ca="1">AH580+SUMIFS('Transactions (Dated)'!$E$2:$E$53,'Transactions (Dated)'!$D$2:$D$53,'Share Values'!$X581,'Transactions (Dated)'!$B$2:$B$53,'Share Values'!AH$11,'Transactions (Dated)'!$C$2:$C$53,"Buy")-SUMIFS('Transactions (Dated)'!$E$2:$E$53,'Transactions (Dated)'!$D$2:$D$53,'Share Values'!$X581,'Transactions (Dated)'!$B$2:$B$53,'Share Values'!AH$11,'Transactions (Dated)'!$C$2:$C$53,"Sell")</f>
        <v>0</v>
      </c>
      <c r="AI581" s="40">
        <f ca="1">AI580+SUMIFS('Transactions (Dated)'!$E$2:$E$53,'Transactions (Dated)'!$D$2:$D$53,'Share Values'!$X581,'Transactions (Dated)'!$B$2:$B$53,'Share Values'!AI$11,'Transactions (Dated)'!$C$2:$C$53,"Buy")-SUMIFS('Transactions (Dated)'!$E$2:$E$53,'Transactions (Dated)'!$D$2:$D$53,'Share Values'!$X581,'Transactions (Dated)'!$B$2:$B$53,'Share Values'!AI$11,'Transactions (Dated)'!$C$2:$C$53,"Sell")</f>
        <v>0</v>
      </c>
      <c r="AJ581" s="40">
        <f ca="1">AJ580+SUMIFS('Transactions (Dated)'!$E$2:$E$53,'Transactions (Dated)'!$D$2:$D$53,'Share Values'!$X581,'Transactions (Dated)'!$B$2:$B$53,'Share Values'!AJ$11,'Transactions (Dated)'!$C$2:$C$53,"Buy")-SUMIFS('Transactions (Dated)'!$E$2:$E$53,'Transactions (Dated)'!$D$2:$D$53,'Share Values'!$X581,'Transactions (Dated)'!$B$2:$B$53,'Share Values'!AJ$11,'Transactions (Dated)'!$C$2:$C$53,"Sell")</f>
        <v>0</v>
      </c>
      <c r="AK581" s="40">
        <f ca="1">AK580+SUMIFS('Transactions (Dated)'!$E$2:$E$53,'Transactions (Dated)'!$D$2:$D$53,'Share Values'!$X581,'Transactions (Dated)'!$B$2:$B$53,'Share Values'!AK$11,'Transactions (Dated)'!$C$2:$C$53,"Buy")-SUMIFS('Transactions (Dated)'!$E$2:$E$53,'Transactions (Dated)'!$D$2:$D$53,'Share Values'!$X581,'Transactions (Dated)'!$B$2:$B$53,'Share Values'!AK$11,'Transactions (Dated)'!$C$2:$C$53,"Sell")</f>
        <v>0</v>
      </c>
      <c r="AL581" s="40">
        <f ca="1">AL580+SUMIFS('Transactions (Dated)'!$E$2:$E$53,'Transactions (Dated)'!$D$2:$D$53,'Share Values'!$X581,'Transactions (Dated)'!$B$2:$B$53,'Share Values'!AL$11,'Transactions (Dated)'!$C$2:$C$53,"Buy")-SUMIFS('Transactions (Dated)'!$E$2:$E$53,'Transactions (Dated)'!$D$2:$D$53,'Share Values'!$X581,'Transactions (Dated)'!$B$2:$B$53,'Share Values'!AL$11,'Transactions (Dated)'!$C$2:$C$53,"Sell")</f>
        <v>0</v>
      </c>
      <c r="AM581" s="40">
        <f ca="1">AM580+SUMIFS('Transactions (Dated)'!$E$2:$E$53,'Transactions (Dated)'!$D$2:$D$53,'Share Values'!$X581,'Transactions (Dated)'!$B$2:$B$53,'Share Values'!AM$11,'Transactions (Dated)'!$C$2:$C$53,"Buy")-SUMIFS('Transactions (Dated)'!$E$2:$E$53,'Transactions (Dated)'!$D$2:$D$53,'Share Values'!$X581,'Transactions (Dated)'!$B$2:$B$53,'Share Values'!AM$11,'Transactions (Dated)'!$C$2:$C$53,"Sell")</f>
        <v>0</v>
      </c>
      <c r="AN581" s="40">
        <f ca="1">AN580+SUMIFS('Transactions (Dated)'!$E$2:$E$53,'Transactions (Dated)'!$D$2:$D$53,'Share Values'!$X581,'Transactions (Dated)'!$B$2:$B$53,'Share Values'!AN$11,'Transactions (Dated)'!$C$2:$C$53,"Buy")-SUMIFS('Transactions (Dated)'!$E$2:$E$53,'Transactions (Dated)'!$D$2:$D$53,'Share Values'!$X581,'Transactions (Dated)'!$B$2:$B$53,'Share Values'!AN$11,'Transactions (Dated)'!$C$2:$C$53,"Sell")</f>
        <v>0</v>
      </c>
      <c r="AQ581" s="3">
        <f t="shared" si="245"/>
        <v>42744</v>
      </c>
      <c r="AR581" s="6">
        <f t="shared" ca="1" si="246"/>
        <v>43613.75</v>
      </c>
      <c r="AS581" s="6">
        <f t="shared" ca="1" si="247"/>
        <v>21750</v>
      </c>
      <c r="AT581" s="6">
        <f t="shared" ca="1" si="248"/>
        <v>546907.75</v>
      </c>
      <c r="AU581" s="6">
        <f t="shared" ca="1" si="249"/>
        <v>72123.039999999994</v>
      </c>
      <c r="AV581" s="6">
        <f t="shared" ca="1" si="250"/>
        <v>30899.68</v>
      </c>
      <c r="AW581" s="6">
        <f t="shared" ca="1" si="251"/>
        <v>0</v>
      </c>
      <c r="AX581" s="6">
        <f t="shared" ca="1" si="252"/>
        <v>52316</v>
      </c>
      <c r="AY581" s="6">
        <f t="shared" ca="1" si="253"/>
        <v>91454.44</v>
      </c>
      <c r="AZ581" s="6">
        <f t="shared" ca="1" si="254"/>
        <v>52971.25</v>
      </c>
      <c r="BA581" s="6">
        <f t="shared" ca="1" si="255"/>
        <v>0</v>
      </c>
      <c r="BB581" s="6">
        <f t="shared" ca="1" si="256"/>
        <v>0</v>
      </c>
      <c r="BC581" s="6">
        <f t="shared" ca="1" si="257"/>
        <v>0</v>
      </c>
      <c r="BD581" s="6">
        <f t="shared" ca="1" si="258"/>
        <v>0</v>
      </c>
      <c r="BE581" s="6">
        <f t="shared" ca="1" si="259"/>
        <v>0</v>
      </c>
      <c r="BF581" s="6">
        <f t="shared" ca="1" si="240"/>
        <v>0</v>
      </c>
      <c r="BG581" s="6">
        <f t="shared" ca="1" si="241"/>
        <v>0</v>
      </c>
      <c r="BH581" s="6"/>
      <c r="BJ581" s="4">
        <f t="shared" ca="1" si="260"/>
        <v>912035.91000000015</v>
      </c>
      <c r="BL581" s="3">
        <f t="shared" si="261"/>
        <v>42744</v>
      </c>
      <c r="BM581" s="6">
        <f>BM580+SUMIFS('Transactions (Dated)'!G:G,'Transactions (Dated)'!D:D,'Share Values'!AQ581)</f>
        <v>14317.649999999987</v>
      </c>
      <c r="BN581" s="6">
        <f ca="1">BN580+SUMIFS('Transactions (Dated)'!$F:$F,'Transactions (Dated)'!$D:$D,$BL581,'Transactions (Dated)'!$B:$B,BN$11,'Transactions (Dated)'!$C:$C,"Dividend (paid to cash)")*Y581</f>
        <v>0</v>
      </c>
      <c r="BO581" s="6">
        <f ca="1">BO580+SUMIFS('Transactions (Dated)'!$F:$F,'Transactions (Dated)'!$D:$D,$BL581,'Transactions (Dated)'!$B:$B,BO$11,'Transactions (Dated)'!$C:$C,"Dividend (paid to cash)")*Z581</f>
        <v>2421.875</v>
      </c>
      <c r="BP581" s="6">
        <f ca="1">BP580+SUMIFS('Transactions (Dated)'!$F:$F,'Transactions (Dated)'!$D:$D,$BL581,'Transactions (Dated)'!$B:$B,BP$11,'Transactions (Dated)'!$C:$C,"Dividend (paid to cash)")*AA581</f>
        <v>51745.237000000008</v>
      </c>
      <c r="BQ581" s="6">
        <f ca="1">BQ580+SUMIFS('Transactions (Dated)'!$F:$F,'Transactions (Dated)'!$D:$D,$BL581,'Transactions (Dated)'!$B:$B,BQ$11,'Transactions (Dated)'!$C:$C,"Dividend (paid to cash)")*AB581</f>
        <v>567.6</v>
      </c>
      <c r="BR581" s="6">
        <f ca="1">BR580+SUMIFS('Transactions (Dated)'!$F:$F,'Transactions (Dated)'!$D:$D,$BL581,'Transactions (Dated)'!$B:$B,BR$11,'Transactions (Dated)'!$C:$C,"Dividend (paid to cash)")*AC581</f>
        <v>0</v>
      </c>
      <c r="BS581" s="6">
        <f ca="1">BS580+SUMIFS('Transactions (Dated)'!$F:$F,'Transactions (Dated)'!$D:$D,$BL581,'Transactions (Dated)'!$B:$B,BS$11,'Transactions (Dated)'!$C:$C,"Dividend (paid to cash)")*AD581</f>
        <v>0</v>
      </c>
      <c r="BT581" s="6">
        <f ca="1">BT580+SUMIFS('Transactions (Dated)'!$F:$F,'Transactions (Dated)'!$D:$D,$BL581,'Transactions (Dated)'!$B:$B,BT$11,'Transactions (Dated)'!$C:$C,"Dividend (paid to cash)")*AE581</f>
        <v>3190</v>
      </c>
      <c r="BU581" s="6">
        <f ca="1">BU580+SUMIFS('Transactions (Dated)'!$F:$F,'Transactions (Dated)'!$D:$D,$BL581,'Transactions (Dated)'!$B:$B,BU$11,'Transactions (Dated)'!$C:$C,"Dividend (paid to cash)")*AF581</f>
        <v>0</v>
      </c>
      <c r="BV581" s="6">
        <f ca="1">BV580+SUMIFS('Transactions (Dated)'!$F:$F,'Transactions (Dated)'!$D:$D,$BL581,'Transactions (Dated)'!$B:$B,BV$11,'Transactions (Dated)'!$C:$C,"Dividend (paid to cash)")*AG581</f>
        <v>0</v>
      </c>
      <c r="BW581" s="6">
        <f ca="1">BW580+SUMIFS('Transactions (Dated)'!$F:$F,'Transactions (Dated)'!$D:$D,$BL581,'Transactions (Dated)'!$B:$B,BW$11,'Transactions (Dated)'!$C:$C,"Dividend (paid to cash)")*AH581</f>
        <v>0</v>
      </c>
      <c r="BX581" s="6">
        <f ca="1">BX580+SUMIFS('Transactions (Dated)'!$F:$F,'Transactions (Dated)'!$D:$D,$BL581,'Transactions (Dated)'!$B:$B,BX$11,'Transactions (Dated)'!$C:$C,"Dividend (paid to cash)")*AI581</f>
        <v>0</v>
      </c>
      <c r="BY581" s="6">
        <f ca="1">BY580+SUMIFS('Transactions (Dated)'!$F:$F,'Transactions (Dated)'!$D:$D,$BL581,'Transactions (Dated)'!$B:$B,BY$11,'Transactions (Dated)'!$C:$C,"Dividend (paid to cash)")*AJ581</f>
        <v>0</v>
      </c>
      <c r="BZ581" s="6">
        <f ca="1">BZ580+SUMIFS('Transactions (Dated)'!$F:$F,'Transactions (Dated)'!$D:$D,$BL581,'Transactions (Dated)'!$B:$B,BZ$11,'Transactions (Dated)'!$C:$C,"Dividend (paid to cash)")*AK581</f>
        <v>0</v>
      </c>
      <c r="CA581" s="6">
        <f ca="1">CA580+SUMIFS('Transactions (Dated)'!$F:$F,'Transactions (Dated)'!$D:$D,$BL581,'Transactions (Dated)'!$B:$B,CA$11,'Transactions (Dated)'!$C:$C,"Dividend (paid to cash)")*AL581</f>
        <v>0</v>
      </c>
      <c r="CB581" s="6">
        <v>0</v>
      </c>
      <c r="CC581" s="6">
        <v>0</v>
      </c>
      <c r="CF581" s="6">
        <f t="shared" ca="1" si="262"/>
        <v>72242.361999999994</v>
      </c>
      <c r="CH581" s="3">
        <f t="shared" si="263"/>
        <v>42744</v>
      </c>
      <c r="CI581" s="4">
        <f t="shared" ca="1" si="264"/>
        <v>912035.91000000015</v>
      </c>
      <c r="CJ581" s="4">
        <f t="shared" ca="1" si="265"/>
        <v>72242.361999999994</v>
      </c>
      <c r="CL581" s="4">
        <f t="shared" ca="1" si="266"/>
        <v>984278.27200000011</v>
      </c>
    </row>
    <row r="582" spans="2:90" x14ac:dyDescent="0.15">
      <c r="B582" s="3">
        <f t="shared" si="239"/>
        <v>42745</v>
      </c>
      <c r="C582" s="2">
        <v>15426.3</v>
      </c>
      <c r="E582" s="70">
        <v>42745</v>
      </c>
      <c r="F582" s="69">
        <v>9.41</v>
      </c>
      <c r="G582" s="69">
        <v>2.35</v>
      </c>
      <c r="H582" s="69">
        <v>20.81</v>
      </c>
      <c r="I582" s="69">
        <v>38.29</v>
      </c>
      <c r="J582" s="69">
        <v>13.06</v>
      </c>
      <c r="K582" s="69">
        <v>14.39</v>
      </c>
      <c r="L582" s="69">
        <v>18.18</v>
      </c>
      <c r="M582" s="69">
        <v>6.59</v>
      </c>
      <c r="N582" s="69">
        <v>8</v>
      </c>
      <c r="O582" s="69">
        <v>11.57</v>
      </c>
      <c r="P582" s="69">
        <v>23.78</v>
      </c>
      <c r="Q582" s="69">
        <v>1.6</v>
      </c>
      <c r="R582" s="69">
        <v>9.11</v>
      </c>
      <c r="S582" s="69">
        <v>40.909999999999997</v>
      </c>
      <c r="T582" s="69"/>
      <c r="U582">
        <v>40.909999999999997</v>
      </c>
      <c r="X582" s="3">
        <f t="shared" si="244"/>
        <v>42745</v>
      </c>
      <c r="Y582" s="40">
        <f ca="1">Y581+SUMIFS('Transactions (Dated)'!$E$2:$E$53,'Transactions (Dated)'!$D$2:$D$53,'Share Values'!$X582,'Transactions (Dated)'!$B$2:$B$53,'Share Values'!Y$11,'Transactions (Dated)'!$C$2:$C$53,"Buy")-SUMIFS('Transactions (Dated)'!$E$2:$E$53,'Transactions (Dated)'!$D$2:$D$53,'Share Values'!$X582,'Transactions (Dated)'!$B$2:$B$53,'Share Values'!Y$11,'Transactions (Dated)'!$C$2:$C$53,"Sell")</f>
        <v>4625</v>
      </c>
      <c r="Z582" s="40">
        <f ca="1">Z581+SUMIFS('Transactions (Dated)'!$E$2:$E$53,'Transactions (Dated)'!$D$2:$D$53,'Share Values'!$X582,'Transactions (Dated)'!$B$2:$B$53,'Share Values'!Z$11,'Transactions (Dated)'!$C$2:$C$53,"Buy")-SUMIFS('Transactions (Dated)'!$E$2:$E$53,'Transactions (Dated)'!$D$2:$D$53,'Share Values'!$X582,'Transactions (Dated)'!$B$2:$B$53,'Share Values'!Z$11,'Transactions (Dated)'!$C$2:$C$53,"Sell")</f>
        <v>9375</v>
      </c>
      <c r="AA582" s="40">
        <f ca="1">AA581+SUMIFS('Transactions (Dated)'!$E$2:$E$53,'Transactions (Dated)'!$D$2:$D$53,'Share Values'!$X582,'Transactions (Dated)'!$B$2:$B$53,'Share Values'!AA$11,'Transactions (Dated)'!$C$2:$C$53,"Buy")-SUMIFS('Transactions (Dated)'!$E$2:$E$53,'Transactions (Dated)'!$D$2:$D$53,'Share Values'!$X582,'Transactions (Dated)'!$B$2:$B$53,'Share Values'!AA$11,'Transactions (Dated)'!$C$2:$C$53,"Sell")</f>
        <v>26357</v>
      </c>
      <c r="AB582" s="40">
        <f ca="1">AB581+SUMIFS('Transactions (Dated)'!$E$2:$E$53,'Transactions (Dated)'!$D$2:$D$53,'Share Values'!$X582,'Transactions (Dated)'!$B$2:$B$53,'Share Values'!AB$11,'Transactions (Dated)'!$C$2:$C$53,"Buy")-SUMIFS('Transactions (Dated)'!$E$2:$E$53,'Transactions (Dated)'!$D$2:$D$53,'Share Values'!$X582,'Transactions (Dated)'!$B$2:$B$53,'Share Values'!AB$11,'Transactions (Dated)'!$C$2:$C$53,"Sell")</f>
        <v>1892</v>
      </c>
      <c r="AC582" s="40">
        <f ca="1">AC581+SUMIFS('Transactions (Dated)'!$E$2:$E$53,'Transactions (Dated)'!$D$2:$D$53,'Share Values'!$X582,'Transactions (Dated)'!$B$2:$B$53,'Share Values'!AC$11,'Transactions (Dated)'!$C$2:$C$53,"Buy")-SUMIFS('Transactions (Dated)'!$E$2:$E$53,'Transactions (Dated)'!$D$2:$D$53,'Share Values'!$X582,'Transactions (Dated)'!$B$2:$B$53,'Share Values'!AC$11,'Transactions (Dated)'!$C$2:$C$53,"Sell")</f>
        <v>2348</v>
      </c>
      <c r="AD582" s="40">
        <f ca="1">AD581+SUMIFS('Transactions (Dated)'!$E$2:$E$53,'Transactions (Dated)'!$D$2:$D$53,'Share Values'!$X582,'Transactions (Dated)'!$B$2:$B$53,'Share Values'!AD$11,'Transactions (Dated)'!$C$2:$C$53,"Buy")-SUMIFS('Transactions (Dated)'!$E$2:$E$53,'Transactions (Dated)'!$D$2:$D$53,'Share Values'!$X582,'Transactions (Dated)'!$B$2:$B$53,'Share Values'!AD$11,'Transactions (Dated)'!$C$2:$C$53,"Sell")</f>
        <v>0</v>
      </c>
      <c r="AE582" s="40">
        <f ca="1">AE581+SUMIFS('Transactions (Dated)'!$E$2:$E$53,'Transactions (Dated)'!$D$2:$D$53,'Share Values'!$X582,'Transactions (Dated)'!$B$2:$B$53,'Share Values'!AE$11,'Transactions (Dated)'!$C$2:$C$53,"Buy")-SUMIFS('Transactions (Dated)'!$E$2:$E$53,'Transactions (Dated)'!$D$2:$D$53,'Share Values'!$X582,'Transactions (Dated)'!$B$2:$B$53,'Share Values'!AE$11,'Transactions (Dated)'!$C$2:$C$53,"Sell")</f>
        <v>2900</v>
      </c>
      <c r="AF582" s="40">
        <f ca="1">AF581+SUMIFS('Transactions (Dated)'!$E$2:$E$53,'Transactions (Dated)'!$D$2:$D$53,'Share Values'!$X582,'Transactions (Dated)'!$B$2:$B$53,'Share Values'!AF$11,'Transactions (Dated)'!$C$2:$C$53,"Buy")-SUMIFS('Transactions (Dated)'!$E$2:$E$53,'Transactions (Dated)'!$D$2:$D$53,'Share Values'!$X582,'Transactions (Dated)'!$B$2:$B$53,'Share Values'!AF$11,'Transactions (Dated)'!$C$2:$C$53,"Sell")</f>
        <v>14201</v>
      </c>
      <c r="AG582" s="40">
        <f ca="1">AG581+SUMIFS('Transactions (Dated)'!$E$2:$E$53,'Transactions (Dated)'!$D$2:$D$53,'Share Values'!$X582,'Transactions (Dated)'!$B$2:$B$53,'Share Values'!AG$11,'Transactions (Dated)'!$C$2:$C$53,"Buy")-SUMIFS('Transactions (Dated)'!$E$2:$E$53,'Transactions (Dated)'!$D$2:$D$53,'Share Values'!$X582,'Transactions (Dated)'!$B$2:$B$53,'Share Values'!AG$11,'Transactions (Dated)'!$C$2:$C$53,"Sell")</f>
        <v>6835</v>
      </c>
      <c r="AH582" s="40">
        <f ca="1">AH581+SUMIFS('Transactions (Dated)'!$E$2:$E$53,'Transactions (Dated)'!$D$2:$D$53,'Share Values'!$X582,'Transactions (Dated)'!$B$2:$B$53,'Share Values'!AH$11,'Transactions (Dated)'!$C$2:$C$53,"Buy")-SUMIFS('Transactions (Dated)'!$E$2:$E$53,'Transactions (Dated)'!$D$2:$D$53,'Share Values'!$X582,'Transactions (Dated)'!$B$2:$B$53,'Share Values'!AH$11,'Transactions (Dated)'!$C$2:$C$53,"Sell")</f>
        <v>0</v>
      </c>
      <c r="AI582" s="40">
        <f ca="1">AI581+SUMIFS('Transactions (Dated)'!$E$2:$E$53,'Transactions (Dated)'!$D$2:$D$53,'Share Values'!$X582,'Transactions (Dated)'!$B$2:$B$53,'Share Values'!AI$11,'Transactions (Dated)'!$C$2:$C$53,"Buy")-SUMIFS('Transactions (Dated)'!$E$2:$E$53,'Transactions (Dated)'!$D$2:$D$53,'Share Values'!$X582,'Transactions (Dated)'!$B$2:$B$53,'Share Values'!AI$11,'Transactions (Dated)'!$C$2:$C$53,"Sell")</f>
        <v>0</v>
      </c>
      <c r="AJ582" s="40">
        <f ca="1">AJ581+SUMIFS('Transactions (Dated)'!$E$2:$E$53,'Transactions (Dated)'!$D$2:$D$53,'Share Values'!$X582,'Transactions (Dated)'!$B$2:$B$53,'Share Values'!AJ$11,'Transactions (Dated)'!$C$2:$C$53,"Buy")-SUMIFS('Transactions (Dated)'!$E$2:$E$53,'Transactions (Dated)'!$D$2:$D$53,'Share Values'!$X582,'Transactions (Dated)'!$B$2:$B$53,'Share Values'!AJ$11,'Transactions (Dated)'!$C$2:$C$53,"Sell")</f>
        <v>0</v>
      </c>
      <c r="AK582" s="40">
        <f ca="1">AK581+SUMIFS('Transactions (Dated)'!$E$2:$E$53,'Transactions (Dated)'!$D$2:$D$53,'Share Values'!$X582,'Transactions (Dated)'!$B$2:$B$53,'Share Values'!AK$11,'Transactions (Dated)'!$C$2:$C$53,"Buy")-SUMIFS('Transactions (Dated)'!$E$2:$E$53,'Transactions (Dated)'!$D$2:$D$53,'Share Values'!$X582,'Transactions (Dated)'!$B$2:$B$53,'Share Values'!AK$11,'Transactions (Dated)'!$C$2:$C$53,"Sell")</f>
        <v>0</v>
      </c>
      <c r="AL582" s="40">
        <f ca="1">AL581+SUMIFS('Transactions (Dated)'!$E$2:$E$53,'Transactions (Dated)'!$D$2:$D$53,'Share Values'!$X582,'Transactions (Dated)'!$B$2:$B$53,'Share Values'!AL$11,'Transactions (Dated)'!$C$2:$C$53,"Buy")-SUMIFS('Transactions (Dated)'!$E$2:$E$53,'Transactions (Dated)'!$D$2:$D$53,'Share Values'!$X582,'Transactions (Dated)'!$B$2:$B$53,'Share Values'!AL$11,'Transactions (Dated)'!$C$2:$C$53,"Sell")</f>
        <v>0</v>
      </c>
      <c r="AM582" s="40">
        <f ca="1">AM581+SUMIFS('Transactions (Dated)'!$E$2:$E$53,'Transactions (Dated)'!$D$2:$D$53,'Share Values'!$X582,'Transactions (Dated)'!$B$2:$B$53,'Share Values'!AM$11,'Transactions (Dated)'!$C$2:$C$53,"Buy")-SUMIFS('Transactions (Dated)'!$E$2:$E$53,'Transactions (Dated)'!$D$2:$D$53,'Share Values'!$X582,'Transactions (Dated)'!$B$2:$B$53,'Share Values'!AM$11,'Transactions (Dated)'!$C$2:$C$53,"Sell")</f>
        <v>0</v>
      </c>
      <c r="AN582" s="40">
        <f ca="1">AN581+SUMIFS('Transactions (Dated)'!$E$2:$E$53,'Transactions (Dated)'!$D$2:$D$53,'Share Values'!$X582,'Transactions (Dated)'!$B$2:$B$53,'Share Values'!AN$11,'Transactions (Dated)'!$C$2:$C$53,"Buy")-SUMIFS('Transactions (Dated)'!$E$2:$E$53,'Transactions (Dated)'!$D$2:$D$53,'Share Values'!$X582,'Transactions (Dated)'!$B$2:$B$53,'Share Values'!AN$11,'Transactions (Dated)'!$C$2:$C$53,"Sell")</f>
        <v>0</v>
      </c>
      <c r="AQ582" s="3">
        <f t="shared" si="245"/>
        <v>42745</v>
      </c>
      <c r="AR582" s="6">
        <f t="shared" ca="1" si="246"/>
        <v>43521.25</v>
      </c>
      <c r="AS582" s="6">
        <f t="shared" ca="1" si="247"/>
        <v>22031.25</v>
      </c>
      <c r="AT582" s="6">
        <f t="shared" ca="1" si="248"/>
        <v>548489.16999999993</v>
      </c>
      <c r="AU582" s="6">
        <f t="shared" ca="1" si="249"/>
        <v>72444.679999999993</v>
      </c>
      <c r="AV582" s="6">
        <f t="shared" ca="1" si="250"/>
        <v>30664.880000000001</v>
      </c>
      <c r="AW582" s="6">
        <f t="shared" ca="1" si="251"/>
        <v>0</v>
      </c>
      <c r="AX582" s="6">
        <f t="shared" ca="1" si="252"/>
        <v>52722</v>
      </c>
      <c r="AY582" s="6">
        <f t="shared" ca="1" si="253"/>
        <v>93584.59</v>
      </c>
      <c r="AZ582" s="6">
        <f t="shared" ca="1" si="254"/>
        <v>54680</v>
      </c>
      <c r="BA582" s="6">
        <f t="shared" ca="1" si="255"/>
        <v>0</v>
      </c>
      <c r="BB582" s="6">
        <f t="shared" ca="1" si="256"/>
        <v>0</v>
      </c>
      <c r="BC582" s="6">
        <f t="shared" ca="1" si="257"/>
        <v>0</v>
      </c>
      <c r="BD582" s="6">
        <f t="shared" ca="1" si="258"/>
        <v>0</v>
      </c>
      <c r="BE582" s="6">
        <f t="shared" ca="1" si="259"/>
        <v>0</v>
      </c>
      <c r="BF582" s="6">
        <f t="shared" ca="1" si="240"/>
        <v>0</v>
      </c>
      <c r="BG582" s="6">
        <f t="shared" ca="1" si="241"/>
        <v>0</v>
      </c>
      <c r="BH582" s="6"/>
      <c r="BJ582" s="4">
        <f t="shared" ca="1" si="260"/>
        <v>918137.81999999983</v>
      </c>
      <c r="BL582" s="3">
        <f t="shared" si="261"/>
        <v>42745</v>
      </c>
      <c r="BM582" s="6">
        <f>BM581+SUMIFS('Transactions (Dated)'!G:G,'Transactions (Dated)'!D:D,'Share Values'!AQ582)</f>
        <v>14317.649999999987</v>
      </c>
      <c r="BN582" s="6">
        <f ca="1">BN581+SUMIFS('Transactions (Dated)'!$F:$F,'Transactions (Dated)'!$D:$D,$BL582,'Transactions (Dated)'!$B:$B,BN$11,'Transactions (Dated)'!$C:$C,"Dividend (paid to cash)")*Y582</f>
        <v>0</v>
      </c>
      <c r="BO582" s="6">
        <f ca="1">BO581+SUMIFS('Transactions (Dated)'!$F:$F,'Transactions (Dated)'!$D:$D,$BL582,'Transactions (Dated)'!$B:$B,BO$11,'Transactions (Dated)'!$C:$C,"Dividend (paid to cash)")*Z582</f>
        <v>2421.875</v>
      </c>
      <c r="BP582" s="6">
        <f ca="1">BP581+SUMIFS('Transactions (Dated)'!$F:$F,'Transactions (Dated)'!$D:$D,$BL582,'Transactions (Dated)'!$B:$B,BP$11,'Transactions (Dated)'!$C:$C,"Dividend (paid to cash)")*AA582</f>
        <v>51745.237000000008</v>
      </c>
      <c r="BQ582" s="6">
        <f ca="1">BQ581+SUMIFS('Transactions (Dated)'!$F:$F,'Transactions (Dated)'!$D:$D,$BL582,'Transactions (Dated)'!$B:$B,BQ$11,'Transactions (Dated)'!$C:$C,"Dividend (paid to cash)")*AB582</f>
        <v>567.6</v>
      </c>
      <c r="BR582" s="6">
        <f ca="1">BR581+SUMIFS('Transactions (Dated)'!$F:$F,'Transactions (Dated)'!$D:$D,$BL582,'Transactions (Dated)'!$B:$B,BR$11,'Transactions (Dated)'!$C:$C,"Dividend (paid to cash)")*AC582</f>
        <v>0</v>
      </c>
      <c r="BS582" s="6">
        <f ca="1">BS581+SUMIFS('Transactions (Dated)'!$F:$F,'Transactions (Dated)'!$D:$D,$BL582,'Transactions (Dated)'!$B:$B,BS$11,'Transactions (Dated)'!$C:$C,"Dividend (paid to cash)")*AD582</f>
        <v>0</v>
      </c>
      <c r="BT582" s="6">
        <f ca="1">BT581+SUMIFS('Transactions (Dated)'!$F:$F,'Transactions (Dated)'!$D:$D,$BL582,'Transactions (Dated)'!$B:$B,BT$11,'Transactions (Dated)'!$C:$C,"Dividend (paid to cash)")*AE582</f>
        <v>3190</v>
      </c>
      <c r="BU582" s="6">
        <f ca="1">BU581+SUMIFS('Transactions (Dated)'!$F:$F,'Transactions (Dated)'!$D:$D,$BL582,'Transactions (Dated)'!$B:$B,BU$11,'Transactions (Dated)'!$C:$C,"Dividend (paid to cash)")*AF582</f>
        <v>0</v>
      </c>
      <c r="BV582" s="6">
        <f ca="1">BV581+SUMIFS('Transactions (Dated)'!$F:$F,'Transactions (Dated)'!$D:$D,$BL582,'Transactions (Dated)'!$B:$B,BV$11,'Transactions (Dated)'!$C:$C,"Dividend (paid to cash)")*AG582</f>
        <v>0</v>
      </c>
      <c r="BW582" s="6">
        <f ca="1">BW581+SUMIFS('Transactions (Dated)'!$F:$F,'Transactions (Dated)'!$D:$D,$BL582,'Transactions (Dated)'!$B:$B,BW$11,'Transactions (Dated)'!$C:$C,"Dividend (paid to cash)")*AH582</f>
        <v>0</v>
      </c>
      <c r="BX582" s="6">
        <f ca="1">BX581+SUMIFS('Transactions (Dated)'!$F:$F,'Transactions (Dated)'!$D:$D,$BL582,'Transactions (Dated)'!$B:$B,BX$11,'Transactions (Dated)'!$C:$C,"Dividend (paid to cash)")*AI582</f>
        <v>0</v>
      </c>
      <c r="BY582" s="6">
        <f ca="1">BY581+SUMIFS('Transactions (Dated)'!$F:$F,'Transactions (Dated)'!$D:$D,$BL582,'Transactions (Dated)'!$B:$B,BY$11,'Transactions (Dated)'!$C:$C,"Dividend (paid to cash)")*AJ582</f>
        <v>0</v>
      </c>
      <c r="BZ582" s="6">
        <f ca="1">BZ581+SUMIFS('Transactions (Dated)'!$F:$F,'Transactions (Dated)'!$D:$D,$BL582,'Transactions (Dated)'!$B:$B,BZ$11,'Transactions (Dated)'!$C:$C,"Dividend (paid to cash)")*AK582</f>
        <v>0</v>
      </c>
      <c r="CA582" s="6">
        <f ca="1">CA581+SUMIFS('Transactions (Dated)'!$F:$F,'Transactions (Dated)'!$D:$D,$BL582,'Transactions (Dated)'!$B:$B,CA$11,'Transactions (Dated)'!$C:$C,"Dividend (paid to cash)")*AL582</f>
        <v>0</v>
      </c>
      <c r="CB582" s="6">
        <v>0</v>
      </c>
      <c r="CC582" s="6">
        <v>0</v>
      </c>
      <c r="CF582" s="6">
        <f t="shared" ca="1" si="262"/>
        <v>72242.361999999994</v>
      </c>
      <c r="CH582" s="3">
        <f t="shared" si="263"/>
        <v>42745</v>
      </c>
      <c r="CI582" s="4">
        <f t="shared" ca="1" si="264"/>
        <v>918137.81999999983</v>
      </c>
      <c r="CJ582" s="4">
        <f t="shared" ca="1" si="265"/>
        <v>72242.361999999994</v>
      </c>
      <c r="CL582" s="4">
        <f t="shared" ca="1" si="266"/>
        <v>990380.1819999998</v>
      </c>
    </row>
    <row r="583" spans="2:90" x14ac:dyDescent="0.15">
      <c r="B583" s="3">
        <f t="shared" si="239"/>
        <v>42746</v>
      </c>
      <c r="C583" s="2">
        <v>15491.5</v>
      </c>
      <c r="E583" s="70">
        <v>42746</v>
      </c>
      <c r="F583" s="69">
        <v>9.49</v>
      </c>
      <c r="G583" s="69">
        <v>2.38</v>
      </c>
      <c r="H583" s="69">
        <v>20.88</v>
      </c>
      <c r="I583" s="69">
        <v>38.049999999999997</v>
      </c>
      <c r="J583" s="69">
        <v>13.13</v>
      </c>
      <c r="K583" s="69">
        <v>14.54</v>
      </c>
      <c r="L583" s="69">
        <v>18.309999999999999</v>
      </c>
      <c r="M583" s="69">
        <v>6.68</v>
      </c>
      <c r="N583" s="69">
        <v>8</v>
      </c>
      <c r="O583" s="69">
        <v>11.6</v>
      </c>
      <c r="P583" s="69">
        <v>23.99</v>
      </c>
      <c r="Q583" s="69">
        <v>1.59</v>
      </c>
      <c r="R583" s="69">
        <v>9.1300000000000008</v>
      </c>
      <c r="S583" s="69">
        <v>40.869999999999997</v>
      </c>
      <c r="T583" s="69"/>
      <c r="U583">
        <v>40.869999999999997</v>
      </c>
      <c r="X583" s="3">
        <f t="shared" si="244"/>
        <v>42746</v>
      </c>
      <c r="Y583" s="40">
        <f ca="1">Y582+SUMIFS('Transactions (Dated)'!$E$2:$E$53,'Transactions (Dated)'!$D$2:$D$53,'Share Values'!$X583,'Transactions (Dated)'!$B$2:$B$53,'Share Values'!Y$11,'Transactions (Dated)'!$C$2:$C$53,"Buy")-SUMIFS('Transactions (Dated)'!$E$2:$E$53,'Transactions (Dated)'!$D$2:$D$53,'Share Values'!$X583,'Transactions (Dated)'!$B$2:$B$53,'Share Values'!Y$11,'Transactions (Dated)'!$C$2:$C$53,"Sell")</f>
        <v>4625</v>
      </c>
      <c r="Z583" s="40">
        <f ca="1">Z582+SUMIFS('Transactions (Dated)'!$E$2:$E$53,'Transactions (Dated)'!$D$2:$D$53,'Share Values'!$X583,'Transactions (Dated)'!$B$2:$B$53,'Share Values'!Z$11,'Transactions (Dated)'!$C$2:$C$53,"Buy")-SUMIFS('Transactions (Dated)'!$E$2:$E$53,'Transactions (Dated)'!$D$2:$D$53,'Share Values'!$X583,'Transactions (Dated)'!$B$2:$B$53,'Share Values'!Z$11,'Transactions (Dated)'!$C$2:$C$53,"Sell")</f>
        <v>9375</v>
      </c>
      <c r="AA583" s="40">
        <f ca="1">AA582+SUMIFS('Transactions (Dated)'!$E$2:$E$53,'Transactions (Dated)'!$D$2:$D$53,'Share Values'!$X583,'Transactions (Dated)'!$B$2:$B$53,'Share Values'!AA$11,'Transactions (Dated)'!$C$2:$C$53,"Buy")-SUMIFS('Transactions (Dated)'!$E$2:$E$53,'Transactions (Dated)'!$D$2:$D$53,'Share Values'!$X583,'Transactions (Dated)'!$B$2:$B$53,'Share Values'!AA$11,'Transactions (Dated)'!$C$2:$C$53,"Sell")</f>
        <v>26357</v>
      </c>
      <c r="AB583" s="40">
        <f ca="1">AB582+SUMIFS('Transactions (Dated)'!$E$2:$E$53,'Transactions (Dated)'!$D$2:$D$53,'Share Values'!$X583,'Transactions (Dated)'!$B$2:$B$53,'Share Values'!AB$11,'Transactions (Dated)'!$C$2:$C$53,"Buy")-SUMIFS('Transactions (Dated)'!$E$2:$E$53,'Transactions (Dated)'!$D$2:$D$53,'Share Values'!$X583,'Transactions (Dated)'!$B$2:$B$53,'Share Values'!AB$11,'Transactions (Dated)'!$C$2:$C$53,"Sell")</f>
        <v>1892</v>
      </c>
      <c r="AC583" s="40">
        <f ca="1">AC582+SUMIFS('Transactions (Dated)'!$E$2:$E$53,'Transactions (Dated)'!$D$2:$D$53,'Share Values'!$X583,'Transactions (Dated)'!$B$2:$B$53,'Share Values'!AC$11,'Transactions (Dated)'!$C$2:$C$53,"Buy")-SUMIFS('Transactions (Dated)'!$E$2:$E$53,'Transactions (Dated)'!$D$2:$D$53,'Share Values'!$X583,'Transactions (Dated)'!$B$2:$B$53,'Share Values'!AC$11,'Transactions (Dated)'!$C$2:$C$53,"Sell")</f>
        <v>2348</v>
      </c>
      <c r="AD583" s="40">
        <f ca="1">AD582+SUMIFS('Transactions (Dated)'!$E$2:$E$53,'Transactions (Dated)'!$D$2:$D$53,'Share Values'!$X583,'Transactions (Dated)'!$B$2:$B$53,'Share Values'!AD$11,'Transactions (Dated)'!$C$2:$C$53,"Buy")-SUMIFS('Transactions (Dated)'!$E$2:$E$53,'Transactions (Dated)'!$D$2:$D$53,'Share Values'!$X583,'Transactions (Dated)'!$B$2:$B$53,'Share Values'!AD$11,'Transactions (Dated)'!$C$2:$C$53,"Sell")</f>
        <v>0</v>
      </c>
      <c r="AE583" s="40">
        <f ca="1">AE582+SUMIFS('Transactions (Dated)'!$E$2:$E$53,'Transactions (Dated)'!$D$2:$D$53,'Share Values'!$X583,'Transactions (Dated)'!$B$2:$B$53,'Share Values'!AE$11,'Transactions (Dated)'!$C$2:$C$53,"Buy")-SUMIFS('Transactions (Dated)'!$E$2:$E$53,'Transactions (Dated)'!$D$2:$D$53,'Share Values'!$X583,'Transactions (Dated)'!$B$2:$B$53,'Share Values'!AE$11,'Transactions (Dated)'!$C$2:$C$53,"Sell")</f>
        <v>2900</v>
      </c>
      <c r="AF583" s="40">
        <f ca="1">AF582+SUMIFS('Transactions (Dated)'!$E$2:$E$53,'Transactions (Dated)'!$D$2:$D$53,'Share Values'!$X583,'Transactions (Dated)'!$B$2:$B$53,'Share Values'!AF$11,'Transactions (Dated)'!$C$2:$C$53,"Buy")-SUMIFS('Transactions (Dated)'!$E$2:$E$53,'Transactions (Dated)'!$D$2:$D$53,'Share Values'!$X583,'Transactions (Dated)'!$B$2:$B$53,'Share Values'!AF$11,'Transactions (Dated)'!$C$2:$C$53,"Sell")</f>
        <v>14201</v>
      </c>
      <c r="AG583" s="40">
        <f ca="1">AG582+SUMIFS('Transactions (Dated)'!$E$2:$E$53,'Transactions (Dated)'!$D$2:$D$53,'Share Values'!$X583,'Transactions (Dated)'!$B$2:$B$53,'Share Values'!AG$11,'Transactions (Dated)'!$C$2:$C$53,"Buy")-SUMIFS('Transactions (Dated)'!$E$2:$E$53,'Transactions (Dated)'!$D$2:$D$53,'Share Values'!$X583,'Transactions (Dated)'!$B$2:$B$53,'Share Values'!AG$11,'Transactions (Dated)'!$C$2:$C$53,"Sell")</f>
        <v>6835</v>
      </c>
      <c r="AH583" s="40">
        <f ca="1">AH582+SUMIFS('Transactions (Dated)'!$E$2:$E$53,'Transactions (Dated)'!$D$2:$D$53,'Share Values'!$X583,'Transactions (Dated)'!$B$2:$B$53,'Share Values'!AH$11,'Transactions (Dated)'!$C$2:$C$53,"Buy")-SUMIFS('Transactions (Dated)'!$E$2:$E$53,'Transactions (Dated)'!$D$2:$D$53,'Share Values'!$X583,'Transactions (Dated)'!$B$2:$B$53,'Share Values'!AH$11,'Transactions (Dated)'!$C$2:$C$53,"Sell")</f>
        <v>0</v>
      </c>
      <c r="AI583" s="40">
        <f ca="1">AI582+SUMIFS('Transactions (Dated)'!$E$2:$E$53,'Transactions (Dated)'!$D$2:$D$53,'Share Values'!$X583,'Transactions (Dated)'!$B$2:$B$53,'Share Values'!AI$11,'Transactions (Dated)'!$C$2:$C$53,"Buy")-SUMIFS('Transactions (Dated)'!$E$2:$E$53,'Transactions (Dated)'!$D$2:$D$53,'Share Values'!$X583,'Transactions (Dated)'!$B$2:$B$53,'Share Values'!AI$11,'Transactions (Dated)'!$C$2:$C$53,"Sell")</f>
        <v>0</v>
      </c>
      <c r="AJ583" s="40">
        <f ca="1">AJ582+SUMIFS('Transactions (Dated)'!$E$2:$E$53,'Transactions (Dated)'!$D$2:$D$53,'Share Values'!$X583,'Transactions (Dated)'!$B$2:$B$53,'Share Values'!AJ$11,'Transactions (Dated)'!$C$2:$C$53,"Buy")-SUMIFS('Transactions (Dated)'!$E$2:$E$53,'Transactions (Dated)'!$D$2:$D$53,'Share Values'!$X583,'Transactions (Dated)'!$B$2:$B$53,'Share Values'!AJ$11,'Transactions (Dated)'!$C$2:$C$53,"Sell")</f>
        <v>0</v>
      </c>
      <c r="AK583" s="40">
        <f ca="1">AK582+SUMIFS('Transactions (Dated)'!$E$2:$E$53,'Transactions (Dated)'!$D$2:$D$53,'Share Values'!$X583,'Transactions (Dated)'!$B$2:$B$53,'Share Values'!AK$11,'Transactions (Dated)'!$C$2:$C$53,"Buy")-SUMIFS('Transactions (Dated)'!$E$2:$E$53,'Transactions (Dated)'!$D$2:$D$53,'Share Values'!$X583,'Transactions (Dated)'!$B$2:$B$53,'Share Values'!AK$11,'Transactions (Dated)'!$C$2:$C$53,"Sell")</f>
        <v>0</v>
      </c>
      <c r="AL583" s="40">
        <f ca="1">AL582+SUMIFS('Transactions (Dated)'!$E$2:$E$53,'Transactions (Dated)'!$D$2:$D$53,'Share Values'!$X583,'Transactions (Dated)'!$B$2:$B$53,'Share Values'!AL$11,'Transactions (Dated)'!$C$2:$C$53,"Buy")-SUMIFS('Transactions (Dated)'!$E$2:$E$53,'Transactions (Dated)'!$D$2:$D$53,'Share Values'!$X583,'Transactions (Dated)'!$B$2:$B$53,'Share Values'!AL$11,'Transactions (Dated)'!$C$2:$C$53,"Sell")</f>
        <v>0</v>
      </c>
      <c r="AM583" s="40">
        <f ca="1">AM582+SUMIFS('Transactions (Dated)'!$E$2:$E$53,'Transactions (Dated)'!$D$2:$D$53,'Share Values'!$X583,'Transactions (Dated)'!$B$2:$B$53,'Share Values'!AM$11,'Transactions (Dated)'!$C$2:$C$53,"Buy")-SUMIFS('Transactions (Dated)'!$E$2:$E$53,'Transactions (Dated)'!$D$2:$D$53,'Share Values'!$X583,'Transactions (Dated)'!$B$2:$B$53,'Share Values'!AM$11,'Transactions (Dated)'!$C$2:$C$53,"Sell")</f>
        <v>0</v>
      </c>
      <c r="AN583" s="40">
        <f ca="1">AN582+SUMIFS('Transactions (Dated)'!$E$2:$E$53,'Transactions (Dated)'!$D$2:$D$53,'Share Values'!$X583,'Transactions (Dated)'!$B$2:$B$53,'Share Values'!AN$11,'Transactions (Dated)'!$C$2:$C$53,"Buy")-SUMIFS('Transactions (Dated)'!$E$2:$E$53,'Transactions (Dated)'!$D$2:$D$53,'Share Values'!$X583,'Transactions (Dated)'!$B$2:$B$53,'Share Values'!AN$11,'Transactions (Dated)'!$C$2:$C$53,"Sell")</f>
        <v>0</v>
      </c>
      <c r="AQ583" s="3">
        <f t="shared" si="245"/>
        <v>42746</v>
      </c>
      <c r="AR583" s="6">
        <f t="shared" ca="1" si="246"/>
        <v>43891.25</v>
      </c>
      <c r="AS583" s="6">
        <f t="shared" ca="1" si="247"/>
        <v>22312.5</v>
      </c>
      <c r="AT583" s="6">
        <f t="shared" ca="1" si="248"/>
        <v>550334.15999999992</v>
      </c>
      <c r="AU583" s="6">
        <f t="shared" ca="1" si="249"/>
        <v>71990.599999999991</v>
      </c>
      <c r="AV583" s="6">
        <f t="shared" ca="1" si="250"/>
        <v>30829.24</v>
      </c>
      <c r="AW583" s="6">
        <f t="shared" ca="1" si="251"/>
        <v>0</v>
      </c>
      <c r="AX583" s="6">
        <f t="shared" ca="1" si="252"/>
        <v>53098.999999999993</v>
      </c>
      <c r="AY583" s="6">
        <f t="shared" ca="1" si="253"/>
        <v>94862.68</v>
      </c>
      <c r="AZ583" s="6">
        <f t="shared" ca="1" si="254"/>
        <v>54680</v>
      </c>
      <c r="BA583" s="6">
        <f t="shared" ca="1" si="255"/>
        <v>0</v>
      </c>
      <c r="BB583" s="6">
        <f t="shared" ca="1" si="256"/>
        <v>0</v>
      </c>
      <c r="BC583" s="6">
        <f t="shared" ca="1" si="257"/>
        <v>0</v>
      </c>
      <c r="BD583" s="6">
        <f t="shared" ca="1" si="258"/>
        <v>0</v>
      </c>
      <c r="BE583" s="6">
        <f t="shared" ca="1" si="259"/>
        <v>0</v>
      </c>
      <c r="BF583" s="6">
        <f t="shared" ca="1" si="240"/>
        <v>0</v>
      </c>
      <c r="BG583" s="6">
        <f t="shared" ca="1" si="241"/>
        <v>0</v>
      </c>
      <c r="BH583" s="6"/>
      <c r="BJ583" s="4">
        <f t="shared" ca="1" si="260"/>
        <v>921999.42999999993</v>
      </c>
      <c r="BL583" s="3">
        <f t="shared" si="261"/>
        <v>42746</v>
      </c>
      <c r="BM583" s="6">
        <f>BM582+SUMIFS('Transactions (Dated)'!G:G,'Transactions (Dated)'!D:D,'Share Values'!AQ583)</f>
        <v>14317.649999999987</v>
      </c>
      <c r="BN583" s="6">
        <f ca="1">BN582+SUMIFS('Transactions (Dated)'!$F:$F,'Transactions (Dated)'!$D:$D,$BL583,'Transactions (Dated)'!$B:$B,BN$11,'Transactions (Dated)'!$C:$C,"Dividend (paid to cash)")*Y583</f>
        <v>0</v>
      </c>
      <c r="BO583" s="6">
        <f ca="1">BO582+SUMIFS('Transactions (Dated)'!$F:$F,'Transactions (Dated)'!$D:$D,$BL583,'Transactions (Dated)'!$B:$B,BO$11,'Transactions (Dated)'!$C:$C,"Dividend (paid to cash)")*Z583</f>
        <v>2421.875</v>
      </c>
      <c r="BP583" s="6">
        <f ca="1">BP582+SUMIFS('Transactions (Dated)'!$F:$F,'Transactions (Dated)'!$D:$D,$BL583,'Transactions (Dated)'!$B:$B,BP$11,'Transactions (Dated)'!$C:$C,"Dividend (paid to cash)")*AA583</f>
        <v>51745.237000000008</v>
      </c>
      <c r="BQ583" s="6">
        <f ca="1">BQ582+SUMIFS('Transactions (Dated)'!$F:$F,'Transactions (Dated)'!$D:$D,$BL583,'Transactions (Dated)'!$B:$B,BQ$11,'Transactions (Dated)'!$C:$C,"Dividend (paid to cash)")*AB583</f>
        <v>567.6</v>
      </c>
      <c r="BR583" s="6">
        <f ca="1">BR582+SUMIFS('Transactions (Dated)'!$F:$F,'Transactions (Dated)'!$D:$D,$BL583,'Transactions (Dated)'!$B:$B,BR$11,'Transactions (Dated)'!$C:$C,"Dividend (paid to cash)")*AC583</f>
        <v>0</v>
      </c>
      <c r="BS583" s="6">
        <f ca="1">BS582+SUMIFS('Transactions (Dated)'!$F:$F,'Transactions (Dated)'!$D:$D,$BL583,'Transactions (Dated)'!$B:$B,BS$11,'Transactions (Dated)'!$C:$C,"Dividend (paid to cash)")*AD583</f>
        <v>0</v>
      </c>
      <c r="BT583" s="6">
        <f ca="1">BT582+SUMIFS('Transactions (Dated)'!$F:$F,'Transactions (Dated)'!$D:$D,$BL583,'Transactions (Dated)'!$B:$B,BT$11,'Transactions (Dated)'!$C:$C,"Dividend (paid to cash)")*AE583</f>
        <v>3190</v>
      </c>
      <c r="BU583" s="6">
        <f ca="1">BU582+SUMIFS('Transactions (Dated)'!$F:$F,'Transactions (Dated)'!$D:$D,$BL583,'Transactions (Dated)'!$B:$B,BU$11,'Transactions (Dated)'!$C:$C,"Dividend (paid to cash)")*AF583</f>
        <v>0</v>
      </c>
      <c r="BV583" s="6">
        <f ca="1">BV582+SUMIFS('Transactions (Dated)'!$F:$F,'Transactions (Dated)'!$D:$D,$BL583,'Transactions (Dated)'!$B:$B,BV$11,'Transactions (Dated)'!$C:$C,"Dividend (paid to cash)")*AG583</f>
        <v>0</v>
      </c>
      <c r="BW583" s="6">
        <f ca="1">BW582+SUMIFS('Transactions (Dated)'!$F:$F,'Transactions (Dated)'!$D:$D,$BL583,'Transactions (Dated)'!$B:$B,BW$11,'Transactions (Dated)'!$C:$C,"Dividend (paid to cash)")*AH583</f>
        <v>0</v>
      </c>
      <c r="BX583" s="6">
        <f ca="1">BX582+SUMIFS('Transactions (Dated)'!$F:$F,'Transactions (Dated)'!$D:$D,$BL583,'Transactions (Dated)'!$B:$B,BX$11,'Transactions (Dated)'!$C:$C,"Dividend (paid to cash)")*AI583</f>
        <v>0</v>
      </c>
      <c r="BY583" s="6">
        <f ca="1">BY582+SUMIFS('Transactions (Dated)'!$F:$F,'Transactions (Dated)'!$D:$D,$BL583,'Transactions (Dated)'!$B:$B,BY$11,'Transactions (Dated)'!$C:$C,"Dividend (paid to cash)")*AJ583</f>
        <v>0</v>
      </c>
      <c r="BZ583" s="6">
        <f ca="1">BZ582+SUMIFS('Transactions (Dated)'!$F:$F,'Transactions (Dated)'!$D:$D,$BL583,'Transactions (Dated)'!$B:$B,BZ$11,'Transactions (Dated)'!$C:$C,"Dividend (paid to cash)")*AK583</f>
        <v>0</v>
      </c>
      <c r="CA583" s="6">
        <f ca="1">CA582+SUMIFS('Transactions (Dated)'!$F:$F,'Transactions (Dated)'!$D:$D,$BL583,'Transactions (Dated)'!$B:$B,CA$11,'Transactions (Dated)'!$C:$C,"Dividend (paid to cash)")*AL583</f>
        <v>0</v>
      </c>
      <c r="CB583" s="6">
        <v>0</v>
      </c>
      <c r="CC583" s="6">
        <v>0</v>
      </c>
      <c r="CF583" s="6">
        <f t="shared" ca="1" si="262"/>
        <v>72242.361999999994</v>
      </c>
      <c r="CH583" s="3">
        <f t="shared" si="263"/>
        <v>42746</v>
      </c>
      <c r="CI583" s="4">
        <f t="shared" ca="1" si="264"/>
        <v>921999.42999999993</v>
      </c>
      <c r="CJ583" s="4">
        <f t="shared" ca="1" si="265"/>
        <v>72242.361999999994</v>
      </c>
      <c r="CL583" s="4">
        <f t="shared" ca="1" si="266"/>
        <v>994241.7919999999</v>
      </c>
    </row>
    <row r="584" spans="2:90" x14ac:dyDescent="0.15">
      <c r="B584" s="3">
        <f t="shared" si="239"/>
        <v>42747</v>
      </c>
      <c r="C584" s="2">
        <v>15418.2</v>
      </c>
      <c r="E584" s="70">
        <v>42747</v>
      </c>
      <c r="F584" s="69">
        <v>9.48</v>
      </c>
      <c r="G584" s="69">
        <v>2.33</v>
      </c>
      <c r="H584" s="69">
        <v>20.81</v>
      </c>
      <c r="I584" s="69">
        <v>38.29</v>
      </c>
      <c r="J584" s="69">
        <v>13.02</v>
      </c>
      <c r="K584" s="69">
        <v>14.61</v>
      </c>
      <c r="L584" s="69">
        <v>18.329999999999998</v>
      </c>
      <c r="M584" s="69">
        <v>6.5</v>
      </c>
      <c r="N584" s="69">
        <v>9.66</v>
      </c>
      <c r="O584" s="69">
        <v>11.35</v>
      </c>
      <c r="P584" s="69">
        <v>23.47</v>
      </c>
      <c r="Q584" s="69">
        <v>1.57</v>
      </c>
      <c r="R584" s="69">
        <v>9.1999999999999993</v>
      </c>
      <c r="S584" s="69">
        <v>41.3</v>
      </c>
      <c r="T584" s="69"/>
      <c r="U584">
        <v>41.3</v>
      </c>
      <c r="X584" s="3">
        <f t="shared" si="244"/>
        <v>42747</v>
      </c>
      <c r="Y584" s="40">
        <f ca="1">Y583+SUMIFS('Transactions (Dated)'!$E$2:$E$53,'Transactions (Dated)'!$D$2:$D$53,'Share Values'!$X584,'Transactions (Dated)'!$B$2:$B$53,'Share Values'!Y$11,'Transactions (Dated)'!$C$2:$C$53,"Buy")-SUMIFS('Transactions (Dated)'!$E$2:$E$53,'Transactions (Dated)'!$D$2:$D$53,'Share Values'!$X584,'Transactions (Dated)'!$B$2:$B$53,'Share Values'!Y$11,'Transactions (Dated)'!$C$2:$C$53,"Sell")</f>
        <v>4625</v>
      </c>
      <c r="Z584" s="40">
        <f ca="1">Z583+SUMIFS('Transactions (Dated)'!$E$2:$E$53,'Transactions (Dated)'!$D$2:$D$53,'Share Values'!$X584,'Transactions (Dated)'!$B$2:$B$53,'Share Values'!Z$11,'Transactions (Dated)'!$C$2:$C$53,"Buy")-SUMIFS('Transactions (Dated)'!$E$2:$E$53,'Transactions (Dated)'!$D$2:$D$53,'Share Values'!$X584,'Transactions (Dated)'!$B$2:$B$53,'Share Values'!Z$11,'Transactions (Dated)'!$C$2:$C$53,"Sell")</f>
        <v>9375</v>
      </c>
      <c r="AA584" s="40">
        <f ca="1">AA583+SUMIFS('Transactions (Dated)'!$E$2:$E$53,'Transactions (Dated)'!$D$2:$D$53,'Share Values'!$X584,'Transactions (Dated)'!$B$2:$B$53,'Share Values'!AA$11,'Transactions (Dated)'!$C$2:$C$53,"Buy")-SUMIFS('Transactions (Dated)'!$E$2:$E$53,'Transactions (Dated)'!$D$2:$D$53,'Share Values'!$X584,'Transactions (Dated)'!$B$2:$B$53,'Share Values'!AA$11,'Transactions (Dated)'!$C$2:$C$53,"Sell")</f>
        <v>26357</v>
      </c>
      <c r="AB584" s="40">
        <f ca="1">AB583+SUMIFS('Transactions (Dated)'!$E$2:$E$53,'Transactions (Dated)'!$D$2:$D$53,'Share Values'!$X584,'Transactions (Dated)'!$B$2:$B$53,'Share Values'!AB$11,'Transactions (Dated)'!$C$2:$C$53,"Buy")-SUMIFS('Transactions (Dated)'!$E$2:$E$53,'Transactions (Dated)'!$D$2:$D$53,'Share Values'!$X584,'Transactions (Dated)'!$B$2:$B$53,'Share Values'!AB$11,'Transactions (Dated)'!$C$2:$C$53,"Sell")</f>
        <v>1892</v>
      </c>
      <c r="AC584" s="40">
        <f ca="1">AC583+SUMIFS('Transactions (Dated)'!$E$2:$E$53,'Transactions (Dated)'!$D$2:$D$53,'Share Values'!$X584,'Transactions (Dated)'!$B$2:$B$53,'Share Values'!AC$11,'Transactions (Dated)'!$C$2:$C$53,"Buy")-SUMIFS('Transactions (Dated)'!$E$2:$E$53,'Transactions (Dated)'!$D$2:$D$53,'Share Values'!$X584,'Transactions (Dated)'!$B$2:$B$53,'Share Values'!AC$11,'Transactions (Dated)'!$C$2:$C$53,"Sell")</f>
        <v>2348</v>
      </c>
      <c r="AD584" s="40">
        <f ca="1">AD583+SUMIFS('Transactions (Dated)'!$E$2:$E$53,'Transactions (Dated)'!$D$2:$D$53,'Share Values'!$X584,'Transactions (Dated)'!$B$2:$B$53,'Share Values'!AD$11,'Transactions (Dated)'!$C$2:$C$53,"Buy")-SUMIFS('Transactions (Dated)'!$E$2:$E$53,'Transactions (Dated)'!$D$2:$D$53,'Share Values'!$X584,'Transactions (Dated)'!$B$2:$B$53,'Share Values'!AD$11,'Transactions (Dated)'!$C$2:$C$53,"Sell")</f>
        <v>0</v>
      </c>
      <c r="AE584" s="40">
        <f ca="1">AE583+SUMIFS('Transactions (Dated)'!$E$2:$E$53,'Transactions (Dated)'!$D$2:$D$53,'Share Values'!$X584,'Transactions (Dated)'!$B$2:$B$53,'Share Values'!AE$11,'Transactions (Dated)'!$C$2:$C$53,"Buy")-SUMIFS('Transactions (Dated)'!$E$2:$E$53,'Transactions (Dated)'!$D$2:$D$53,'Share Values'!$X584,'Transactions (Dated)'!$B$2:$B$53,'Share Values'!AE$11,'Transactions (Dated)'!$C$2:$C$53,"Sell")</f>
        <v>2900</v>
      </c>
      <c r="AF584" s="40">
        <f ca="1">AF583+SUMIFS('Transactions (Dated)'!$E$2:$E$53,'Transactions (Dated)'!$D$2:$D$53,'Share Values'!$X584,'Transactions (Dated)'!$B$2:$B$53,'Share Values'!AF$11,'Transactions (Dated)'!$C$2:$C$53,"Buy")-SUMIFS('Transactions (Dated)'!$E$2:$E$53,'Transactions (Dated)'!$D$2:$D$53,'Share Values'!$X584,'Transactions (Dated)'!$B$2:$B$53,'Share Values'!AF$11,'Transactions (Dated)'!$C$2:$C$53,"Sell")</f>
        <v>14201</v>
      </c>
      <c r="AG584" s="40">
        <f ca="1">AG583+SUMIFS('Transactions (Dated)'!$E$2:$E$53,'Transactions (Dated)'!$D$2:$D$53,'Share Values'!$X584,'Transactions (Dated)'!$B$2:$B$53,'Share Values'!AG$11,'Transactions (Dated)'!$C$2:$C$53,"Buy")-SUMIFS('Transactions (Dated)'!$E$2:$E$53,'Transactions (Dated)'!$D$2:$D$53,'Share Values'!$X584,'Transactions (Dated)'!$B$2:$B$53,'Share Values'!AG$11,'Transactions (Dated)'!$C$2:$C$53,"Sell")</f>
        <v>6835</v>
      </c>
      <c r="AH584" s="40">
        <f ca="1">AH583+SUMIFS('Transactions (Dated)'!$E$2:$E$53,'Transactions (Dated)'!$D$2:$D$53,'Share Values'!$X584,'Transactions (Dated)'!$B$2:$B$53,'Share Values'!AH$11,'Transactions (Dated)'!$C$2:$C$53,"Buy")-SUMIFS('Transactions (Dated)'!$E$2:$E$53,'Transactions (Dated)'!$D$2:$D$53,'Share Values'!$X584,'Transactions (Dated)'!$B$2:$B$53,'Share Values'!AH$11,'Transactions (Dated)'!$C$2:$C$53,"Sell")</f>
        <v>0</v>
      </c>
      <c r="AI584" s="40">
        <f ca="1">AI583+SUMIFS('Transactions (Dated)'!$E$2:$E$53,'Transactions (Dated)'!$D$2:$D$53,'Share Values'!$X584,'Transactions (Dated)'!$B$2:$B$53,'Share Values'!AI$11,'Transactions (Dated)'!$C$2:$C$53,"Buy")-SUMIFS('Transactions (Dated)'!$E$2:$E$53,'Transactions (Dated)'!$D$2:$D$53,'Share Values'!$X584,'Transactions (Dated)'!$B$2:$B$53,'Share Values'!AI$11,'Transactions (Dated)'!$C$2:$C$53,"Sell")</f>
        <v>0</v>
      </c>
      <c r="AJ584" s="40">
        <f ca="1">AJ583+SUMIFS('Transactions (Dated)'!$E$2:$E$53,'Transactions (Dated)'!$D$2:$D$53,'Share Values'!$X584,'Transactions (Dated)'!$B$2:$B$53,'Share Values'!AJ$11,'Transactions (Dated)'!$C$2:$C$53,"Buy")-SUMIFS('Transactions (Dated)'!$E$2:$E$53,'Transactions (Dated)'!$D$2:$D$53,'Share Values'!$X584,'Transactions (Dated)'!$B$2:$B$53,'Share Values'!AJ$11,'Transactions (Dated)'!$C$2:$C$53,"Sell")</f>
        <v>0</v>
      </c>
      <c r="AK584" s="40">
        <f ca="1">AK583+SUMIFS('Transactions (Dated)'!$E$2:$E$53,'Transactions (Dated)'!$D$2:$D$53,'Share Values'!$X584,'Transactions (Dated)'!$B$2:$B$53,'Share Values'!AK$11,'Transactions (Dated)'!$C$2:$C$53,"Buy")-SUMIFS('Transactions (Dated)'!$E$2:$E$53,'Transactions (Dated)'!$D$2:$D$53,'Share Values'!$X584,'Transactions (Dated)'!$B$2:$B$53,'Share Values'!AK$11,'Transactions (Dated)'!$C$2:$C$53,"Sell")</f>
        <v>0</v>
      </c>
      <c r="AL584" s="40">
        <f ca="1">AL583+SUMIFS('Transactions (Dated)'!$E$2:$E$53,'Transactions (Dated)'!$D$2:$D$53,'Share Values'!$X584,'Transactions (Dated)'!$B$2:$B$53,'Share Values'!AL$11,'Transactions (Dated)'!$C$2:$C$53,"Buy")-SUMIFS('Transactions (Dated)'!$E$2:$E$53,'Transactions (Dated)'!$D$2:$D$53,'Share Values'!$X584,'Transactions (Dated)'!$B$2:$B$53,'Share Values'!AL$11,'Transactions (Dated)'!$C$2:$C$53,"Sell")</f>
        <v>0</v>
      </c>
      <c r="AM584" s="40">
        <f ca="1">AM583+SUMIFS('Transactions (Dated)'!$E$2:$E$53,'Transactions (Dated)'!$D$2:$D$53,'Share Values'!$X584,'Transactions (Dated)'!$B$2:$B$53,'Share Values'!AM$11,'Transactions (Dated)'!$C$2:$C$53,"Buy")-SUMIFS('Transactions (Dated)'!$E$2:$E$53,'Transactions (Dated)'!$D$2:$D$53,'Share Values'!$X584,'Transactions (Dated)'!$B$2:$B$53,'Share Values'!AM$11,'Transactions (Dated)'!$C$2:$C$53,"Sell")</f>
        <v>0</v>
      </c>
      <c r="AN584" s="40">
        <f ca="1">AN583+SUMIFS('Transactions (Dated)'!$E$2:$E$53,'Transactions (Dated)'!$D$2:$D$53,'Share Values'!$X584,'Transactions (Dated)'!$B$2:$B$53,'Share Values'!AN$11,'Transactions (Dated)'!$C$2:$C$53,"Buy")-SUMIFS('Transactions (Dated)'!$E$2:$E$53,'Transactions (Dated)'!$D$2:$D$53,'Share Values'!$X584,'Transactions (Dated)'!$B$2:$B$53,'Share Values'!AN$11,'Transactions (Dated)'!$C$2:$C$53,"Sell")</f>
        <v>0</v>
      </c>
      <c r="AQ584" s="3">
        <f t="shared" si="245"/>
        <v>42747</v>
      </c>
      <c r="AR584" s="6">
        <f t="shared" ca="1" si="246"/>
        <v>43845</v>
      </c>
      <c r="AS584" s="6">
        <f t="shared" ca="1" si="247"/>
        <v>21843.75</v>
      </c>
      <c r="AT584" s="6">
        <f t="shared" ca="1" si="248"/>
        <v>548489.16999999993</v>
      </c>
      <c r="AU584" s="6">
        <f t="shared" ca="1" si="249"/>
        <v>72444.679999999993</v>
      </c>
      <c r="AV584" s="6">
        <f t="shared" ca="1" si="250"/>
        <v>30570.959999999999</v>
      </c>
      <c r="AW584" s="6">
        <f t="shared" ca="1" si="251"/>
        <v>0</v>
      </c>
      <c r="AX584" s="6">
        <f t="shared" ca="1" si="252"/>
        <v>53156.999999999993</v>
      </c>
      <c r="AY584" s="6">
        <f t="shared" ca="1" si="253"/>
        <v>92306.5</v>
      </c>
      <c r="AZ584" s="6">
        <f t="shared" ca="1" si="254"/>
        <v>66026.100000000006</v>
      </c>
      <c r="BA584" s="6">
        <f t="shared" ca="1" si="255"/>
        <v>0</v>
      </c>
      <c r="BB584" s="6">
        <f t="shared" ca="1" si="256"/>
        <v>0</v>
      </c>
      <c r="BC584" s="6">
        <f t="shared" ca="1" si="257"/>
        <v>0</v>
      </c>
      <c r="BD584" s="6">
        <f t="shared" ca="1" si="258"/>
        <v>0</v>
      </c>
      <c r="BE584" s="6">
        <f t="shared" ca="1" si="259"/>
        <v>0</v>
      </c>
      <c r="BF584" s="6">
        <f t="shared" ca="1" si="240"/>
        <v>0</v>
      </c>
      <c r="BG584" s="6">
        <f t="shared" ca="1" si="241"/>
        <v>0</v>
      </c>
      <c r="BH584" s="6"/>
      <c r="BJ584" s="4">
        <f t="shared" ca="1" si="260"/>
        <v>928683.1599999998</v>
      </c>
      <c r="BL584" s="3">
        <f t="shared" si="261"/>
        <v>42747</v>
      </c>
      <c r="BM584" s="6">
        <f>BM583+SUMIFS('Transactions (Dated)'!G:G,'Transactions (Dated)'!D:D,'Share Values'!AQ584)</f>
        <v>14317.649999999987</v>
      </c>
      <c r="BN584" s="6">
        <f ca="1">BN583+SUMIFS('Transactions (Dated)'!$F:$F,'Transactions (Dated)'!$D:$D,$BL584,'Transactions (Dated)'!$B:$B,BN$11,'Transactions (Dated)'!$C:$C,"Dividend (paid to cash)")*Y584</f>
        <v>0</v>
      </c>
      <c r="BO584" s="6">
        <f ca="1">BO583+SUMIFS('Transactions (Dated)'!$F:$F,'Transactions (Dated)'!$D:$D,$BL584,'Transactions (Dated)'!$B:$B,BO$11,'Transactions (Dated)'!$C:$C,"Dividend (paid to cash)")*Z584</f>
        <v>2421.875</v>
      </c>
      <c r="BP584" s="6">
        <f ca="1">BP583+SUMIFS('Transactions (Dated)'!$F:$F,'Transactions (Dated)'!$D:$D,$BL584,'Transactions (Dated)'!$B:$B,BP$11,'Transactions (Dated)'!$C:$C,"Dividend (paid to cash)")*AA584</f>
        <v>51745.237000000008</v>
      </c>
      <c r="BQ584" s="6">
        <f ca="1">BQ583+SUMIFS('Transactions (Dated)'!$F:$F,'Transactions (Dated)'!$D:$D,$BL584,'Transactions (Dated)'!$B:$B,BQ$11,'Transactions (Dated)'!$C:$C,"Dividend (paid to cash)")*AB584</f>
        <v>567.6</v>
      </c>
      <c r="BR584" s="6">
        <f ca="1">BR583+SUMIFS('Transactions (Dated)'!$F:$F,'Transactions (Dated)'!$D:$D,$BL584,'Transactions (Dated)'!$B:$B,BR$11,'Transactions (Dated)'!$C:$C,"Dividend (paid to cash)")*AC584</f>
        <v>0</v>
      </c>
      <c r="BS584" s="6">
        <f ca="1">BS583+SUMIFS('Transactions (Dated)'!$F:$F,'Transactions (Dated)'!$D:$D,$BL584,'Transactions (Dated)'!$B:$B,BS$11,'Transactions (Dated)'!$C:$C,"Dividend (paid to cash)")*AD584</f>
        <v>0</v>
      </c>
      <c r="BT584" s="6">
        <f ca="1">BT583+SUMIFS('Transactions (Dated)'!$F:$F,'Transactions (Dated)'!$D:$D,$BL584,'Transactions (Dated)'!$B:$B,BT$11,'Transactions (Dated)'!$C:$C,"Dividend (paid to cash)")*AE584</f>
        <v>3190</v>
      </c>
      <c r="BU584" s="6">
        <f ca="1">BU583+SUMIFS('Transactions (Dated)'!$F:$F,'Transactions (Dated)'!$D:$D,$BL584,'Transactions (Dated)'!$B:$B,BU$11,'Transactions (Dated)'!$C:$C,"Dividend (paid to cash)")*AF584</f>
        <v>0</v>
      </c>
      <c r="BV584" s="6">
        <f ca="1">BV583+SUMIFS('Transactions (Dated)'!$F:$F,'Transactions (Dated)'!$D:$D,$BL584,'Transactions (Dated)'!$B:$B,BV$11,'Transactions (Dated)'!$C:$C,"Dividend (paid to cash)")*AG584</f>
        <v>0</v>
      </c>
      <c r="BW584" s="6">
        <f ca="1">BW583+SUMIFS('Transactions (Dated)'!$F:$F,'Transactions (Dated)'!$D:$D,$BL584,'Transactions (Dated)'!$B:$B,BW$11,'Transactions (Dated)'!$C:$C,"Dividend (paid to cash)")*AH584</f>
        <v>0</v>
      </c>
      <c r="BX584" s="6">
        <f ca="1">BX583+SUMIFS('Transactions (Dated)'!$F:$F,'Transactions (Dated)'!$D:$D,$BL584,'Transactions (Dated)'!$B:$B,BX$11,'Transactions (Dated)'!$C:$C,"Dividend (paid to cash)")*AI584</f>
        <v>0</v>
      </c>
      <c r="BY584" s="6">
        <f ca="1">BY583+SUMIFS('Transactions (Dated)'!$F:$F,'Transactions (Dated)'!$D:$D,$BL584,'Transactions (Dated)'!$B:$B,BY$11,'Transactions (Dated)'!$C:$C,"Dividend (paid to cash)")*AJ584</f>
        <v>0</v>
      </c>
      <c r="BZ584" s="6">
        <f ca="1">BZ583+SUMIFS('Transactions (Dated)'!$F:$F,'Transactions (Dated)'!$D:$D,$BL584,'Transactions (Dated)'!$B:$B,BZ$11,'Transactions (Dated)'!$C:$C,"Dividend (paid to cash)")*AK584</f>
        <v>0</v>
      </c>
      <c r="CA584" s="6">
        <f ca="1">CA583+SUMIFS('Transactions (Dated)'!$F:$F,'Transactions (Dated)'!$D:$D,$BL584,'Transactions (Dated)'!$B:$B,CA$11,'Transactions (Dated)'!$C:$C,"Dividend (paid to cash)")*AL584</f>
        <v>0</v>
      </c>
      <c r="CB584" s="6">
        <v>0</v>
      </c>
      <c r="CC584" s="6">
        <v>0</v>
      </c>
      <c r="CF584" s="6">
        <f t="shared" ca="1" si="262"/>
        <v>72242.361999999994</v>
      </c>
      <c r="CH584" s="3">
        <f t="shared" si="263"/>
        <v>42747</v>
      </c>
      <c r="CI584" s="4">
        <f t="shared" ca="1" si="264"/>
        <v>928683.1599999998</v>
      </c>
      <c r="CJ584" s="4">
        <f t="shared" ca="1" si="265"/>
        <v>72242.361999999994</v>
      </c>
      <c r="CL584" s="4">
        <f t="shared" ca="1" si="266"/>
        <v>1000925.5219999998</v>
      </c>
    </row>
    <row r="585" spans="2:90" x14ac:dyDescent="0.15">
      <c r="B585" s="3">
        <f t="shared" si="239"/>
        <v>42748</v>
      </c>
      <c r="C585" s="2">
        <v>15497.3</v>
      </c>
      <c r="E585" s="70">
        <v>42748</v>
      </c>
      <c r="F585" s="69">
        <v>9.5399999999999991</v>
      </c>
      <c r="G585" s="69">
        <v>2.34</v>
      </c>
      <c r="H585" s="69">
        <v>20.89</v>
      </c>
      <c r="I585" s="69">
        <v>38.369999999999997</v>
      </c>
      <c r="J585" s="69">
        <v>13.17</v>
      </c>
      <c r="K585" s="69">
        <v>14.63</v>
      </c>
      <c r="L585" s="69">
        <v>18.350000000000001</v>
      </c>
      <c r="M585" s="69">
        <v>6.77</v>
      </c>
      <c r="N585" s="69">
        <v>10.050000000000001</v>
      </c>
      <c r="O585" s="69">
        <v>11.29</v>
      </c>
      <c r="P585" s="69">
        <v>22.63</v>
      </c>
      <c r="Q585" s="69">
        <v>1.58</v>
      </c>
      <c r="R585" s="69">
        <v>9.3699999999999992</v>
      </c>
      <c r="S585" s="69">
        <v>41.18</v>
      </c>
      <c r="T585" s="69"/>
      <c r="U585">
        <v>41.18</v>
      </c>
      <c r="X585" s="3">
        <f t="shared" si="244"/>
        <v>42748</v>
      </c>
      <c r="Y585" s="40">
        <f ca="1">Y584+SUMIFS('Transactions (Dated)'!$E$2:$E$53,'Transactions (Dated)'!$D$2:$D$53,'Share Values'!$X585,'Transactions (Dated)'!$B$2:$B$53,'Share Values'!Y$11,'Transactions (Dated)'!$C$2:$C$53,"Buy")-SUMIFS('Transactions (Dated)'!$E$2:$E$53,'Transactions (Dated)'!$D$2:$D$53,'Share Values'!$X585,'Transactions (Dated)'!$B$2:$B$53,'Share Values'!Y$11,'Transactions (Dated)'!$C$2:$C$53,"Sell")</f>
        <v>4625</v>
      </c>
      <c r="Z585" s="40">
        <f ca="1">Z584+SUMIFS('Transactions (Dated)'!$E$2:$E$53,'Transactions (Dated)'!$D$2:$D$53,'Share Values'!$X585,'Transactions (Dated)'!$B$2:$B$53,'Share Values'!Z$11,'Transactions (Dated)'!$C$2:$C$53,"Buy")-SUMIFS('Transactions (Dated)'!$E$2:$E$53,'Transactions (Dated)'!$D$2:$D$53,'Share Values'!$X585,'Transactions (Dated)'!$B$2:$B$53,'Share Values'!Z$11,'Transactions (Dated)'!$C$2:$C$53,"Sell")</f>
        <v>9375</v>
      </c>
      <c r="AA585" s="40">
        <f ca="1">AA584+SUMIFS('Transactions (Dated)'!$E$2:$E$53,'Transactions (Dated)'!$D$2:$D$53,'Share Values'!$X585,'Transactions (Dated)'!$B$2:$B$53,'Share Values'!AA$11,'Transactions (Dated)'!$C$2:$C$53,"Buy")-SUMIFS('Transactions (Dated)'!$E$2:$E$53,'Transactions (Dated)'!$D$2:$D$53,'Share Values'!$X585,'Transactions (Dated)'!$B$2:$B$53,'Share Values'!AA$11,'Transactions (Dated)'!$C$2:$C$53,"Sell")</f>
        <v>26357</v>
      </c>
      <c r="AB585" s="40">
        <f ca="1">AB584+SUMIFS('Transactions (Dated)'!$E$2:$E$53,'Transactions (Dated)'!$D$2:$D$53,'Share Values'!$X585,'Transactions (Dated)'!$B$2:$B$53,'Share Values'!AB$11,'Transactions (Dated)'!$C$2:$C$53,"Buy")-SUMIFS('Transactions (Dated)'!$E$2:$E$53,'Transactions (Dated)'!$D$2:$D$53,'Share Values'!$X585,'Transactions (Dated)'!$B$2:$B$53,'Share Values'!AB$11,'Transactions (Dated)'!$C$2:$C$53,"Sell")</f>
        <v>1892</v>
      </c>
      <c r="AC585" s="40">
        <f ca="1">AC584+SUMIFS('Transactions (Dated)'!$E$2:$E$53,'Transactions (Dated)'!$D$2:$D$53,'Share Values'!$X585,'Transactions (Dated)'!$B$2:$B$53,'Share Values'!AC$11,'Transactions (Dated)'!$C$2:$C$53,"Buy")-SUMIFS('Transactions (Dated)'!$E$2:$E$53,'Transactions (Dated)'!$D$2:$D$53,'Share Values'!$X585,'Transactions (Dated)'!$B$2:$B$53,'Share Values'!AC$11,'Transactions (Dated)'!$C$2:$C$53,"Sell")</f>
        <v>2348</v>
      </c>
      <c r="AD585" s="40">
        <f ca="1">AD584+SUMIFS('Transactions (Dated)'!$E$2:$E$53,'Transactions (Dated)'!$D$2:$D$53,'Share Values'!$X585,'Transactions (Dated)'!$B$2:$B$53,'Share Values'!AD$11,'Transactions (Dated)'!$C$2:$C$53,"Buy")-SUMIFS('Transactions (Dated)'!$E$2:$E$53,'Transactions (Dated)'!$D$2:$D$53,'Share Values'!$X585,'Transactions (Dated)'!$B$2:$B$53,'Share Values'!AD$11,'Transactions (Dated)'!$C$2:$C$53,"Sell")</f>
        <v>0</v>
      </c>
      <c r="AE585" s="40">
        <f ca="1">AE584+SUMIFS('Transactions (Dated)'!$E$2:$E$53,'Transactions (Dated)'!$D$2:$D$53,'Share Values'!$X585,'Transactions (Dated)'!$B$2:$B$53,'Share Values'!AE$11,'Transactions (Dated)'!$C$2:$C$53,"Buy")-SUMIFS('Transactions (Dated)'!$E$2:$E$53,'Transactions (Dated)'!$D$2:$D$53,'Share Values'!$X585,'Transactions (Dated)'!$B$2:$B$53,'Share Values'!AE$11,'Transactions (Dated)'!$C$2:$C$53,"Sell")</f>
        <v>2900</v>
      </c>
      <c r="AF585" s="40">
        <f ca="1">AF584+SUMIFS('Transactions (Dated)'!$E$2:$E$53,'Transactions (Dated)'!$D$2:$D$53,'Share Values'!$X585,'Transactions (Dated)'!$B$2:$B$53,'Share Values'!AF$11,'Transactions (Dated)'!$C$2:$C$53,"Buy")-SUMIFS('Transactions (Dated)'!$E$2:$E$53,'Transactions (Dated)'!$D$2:$D$53,'Share Values'!$X585,'Transactions (Dated)'!$B$2:$B$53,'Share Values'!AF$11,'Transactions (Dated)'!$C$2:$C$53,"Sell")</f>
        <v>14201</v>
      </c>
      <c r="AG585" s="40">
        <f ca="1">AG584+SUMIFS('Transactions (Dated)'!$E$2:$E$53,'Transactions (Dated)'!$D$2:$D$53,'Share Values'!$X585,'Transactions (Dated)'!$B$2:$B$53,'Share Values'!AG$11,'Transactions (Dated)'!$C$2:$C$53,"Buy")-SUMIFS('Transactions (Dated)'!$E$2:$E$53,'Transactions (Dated)'!$D$2:$D$53,'Share Values'!$X585,'Transactions (Dated)'!$B$2:$B$53,'Share Values'!AG$11,'Transactions (Dated)'!$C$2:$C$53,"Sell")</f>
        <v>6835</v>
      </c>
      <c r="AH585" s="40">
        <f ca="1">AH584+SUMIFS('Transactions (Dated)'!$E$2:$E$53,'Transactions (Dated)'!$D$2:$D$53,'Share Values'!$X585,'Transactions (Dated)'!$B$2:$B$53,'Share Values'!AH$11,'Transactions (Dated)'!$C$2:$C$53,"Buy")-SUMIFS('Transactions (Dated)'!$E$2:$E$53,'Transactions (Dated)'!$D$2:$D$53,'Share Values'!$X585,'Transactions (Dated)'!$B$2:$B$53,'Share Values'!AH$11,'Transactions (Dated)'!$C$2:$C$53,"Sell")</f>
        <v>0</v>
      </c>
      <c r="AI585" s="40">
        <f ca="1">AI584+SUMIFS('Transactions (Dated)'!$E$2:$E$53,'Transactions (Dated)'!$D$2:$D$53,'Share Values'!$X585,'Transactions (Dated)'!$B$2:$B$53,'Share Values'!AI$11,'Transactions (Dated)'!$C$2:$C$53,"Buy")-SUMIFS('Transactions (Dated)'!$E$2:$E$53,'Transactions (Dated)'!$D$2:$D$53,'Share Values'!$X585,'Transactions (Dated)'!$B$2:$B$53,'Share Values'!AI$11,'Transactions (Dated)'!$C$2:$C$53,"Sell")</f>
        <v>0</v>
      </c>
      <c r="AJ585" s="40">
        <f ca="1">AJ584+SUMIFS('Transactions (Dated)'!$E$2:$E$53,'Transactions (Dated)'!$D$2:$D$53,'Share Values'!$X585,'Transactions (Dated)'!$B$2:$B$53,'Share Values'!AJ$11,'Transactions (Dated)'!$C$2:$C$53,"Buy")-SUMIFS('Transactions (Dated)'!$E$2:$E$53,'Transactions (Dated)'!$D$2:$D$53,'Share Values'!$X585,'Transactions (Dated)'!$B$2:$B$53,'Share Values'!AJ$11,'Transactions (Dated)'!$C$2:$C$53,"Sell")</f>
        <v>0</v>
      </c>
      <c r="AK585" s="40">
        <f ca="1">AK584+SUMIFS('Transactions (Dated)'!$E$2:$E$53,'Transactions (Dated)'!$D$2:$D$53,'Share Values'!$X585,'Transactions (Dated)'!$B$2:$B$53,'Share Values'!AK$11,'Transactions (Dated)'!$C$2:$C$53,"Buy")-SUMIFS('Transactions (Dated)'!$E$2:$E$53,'Transactions (Dated)'!$D$2:$D$53,'Share Values'!$X585,'Transactions (Dated)'!$B$2:$B$53,'Share Values'!AK$11,'Transactions (Dated)'!$C$2:$C$53,"Sell")</f>
        <v>0</v>
      </c>
      <c r="AL585" s="40">
        <f ca="1">AL584+SUMIFS('Transactions (Dated)'!$E$2:$E$53,'Transactions (Dated)'!$D$2:$D$53,'Share Values'!$X585,'Transactions (Dated)'!$B$2:$B$53,'Share Values'!AL$11,'Transactions (Dated)'!$C$2:$C$53,"Buy")-SUMIFS('Transactions (Dated)'!$E$2:$E$53,'Transactions (Dated)'!$D$2:$D$53,'Share Values'!$X585,'Transactions (Dated)'!$B$2:$B$53,'Share Values'!AL$11,'Transactions (Dated)'!$C$2:$C$53,"Sell")</f>
        <v>0</v>
      </c>
      <c r="AM585" s="40">
        <f ca="1">AM584+SUMIFS('Transactions (Dated)'!$E$2:$E$53,'Transactions (Dated)'!$D$2:$D$53,'Share Values'!$X585,'Transactions (Dated)'!$B$2:$B$53,'Share Values'!AM$11,'Transactions (Dated)'!$C$2:$C$53,"Buy")-SUMIFS('Transactions (Dated)'!$E$2:$E$53,'Transactions (Dated)'!$D$2:$D$53,'Share Values'!$X585,'Transactions (Dated)'!$B$2:$B$53,'Share Values'!AM$11,'Transactions (Dated)'!$C$2:$C$53,"Sell")</f>
        <v>0</v>
      </c>
      <c r="AN585" s="40">
        <f ca="1">AN584+SUMIFS('Transactions (Dated)'!$E$2:$E$53,'Transactions (Dated)'!$D$2:$D$53,'Share Values'!$X585,'Transactions (Dated)'!$B$2:$B$53,'Share Values'!AN$11,'Transactions (Dated)'!$C$2:$C$53,"Buy")-SUMIFS('Transactions (Dated)'!$E$2:$E$53,'Transactions (Dated)'!$D$2:$D$53,'Share Values'!$X585,'Transactions (Dated)'!$B$2:$B$53,'Share Values'!AN$11,'Transactions (Dated)'!$C$2:$C$53,"Sell")</f>
        <v>0</v>
      </c>
      <c r="AQ585" s="3">
        <f t="shared" si="245"/>
        <v>42748</v>
      </c>
      <c r="AR585" s="6">
        <f t="shared" ca="1" si="246"/>
        <v>44122.499999999993</v>
      </c>
      <c r="AS585" s="6">
        <f t="shared" ca="1" si="247"/>
        <v>21937.5</v>
      </c>
      <c r="AT585" s="6">
        <f t="shared" ca="1" si="248"/>
        <v>550597.73</v>
      </c>
      <c r="AU585" s="6">
        <f t="shared" ca="1" si="249"/>
        <v>72596.039999999994</v>
      </c>
      <c r="AV585" s="6">
        <f t="shared" ca="1" si="250"/>
        <v>30923.16</v>
      </c>
      <c r="AW585" s="6">
        <f t="shared" ca="1" si="251"/>
        <v>0</v>
      </c>
      <c r="AX585" s="6">
        <f t="shared" ca="1" si="252"/>
        <v>53215.000000000007</v>
      </c>
      <c r="AY585" s="6">
        <f t="shared" ca="1" si="253"/>
        <v>96140.76999999999</v>
      </c>
      <c r="AZ585" s="6">
        <f t="shared" ca="1" si="254"/>
        <v>68691.75</v>
      </c>
      <c r="BA585" s="6">
        <f t="shared" ca="1" si="255"/>
        <v>0</v>
      </c>
      <c r="BB585" s="6">
        <f t="shared" ca="1" si="256"/>
        <v>0</v>
      </c>
      <c r="BC585" s="6">
        <f t="shared" ca="1" si="257"/>
        <v>0</v>
      </c>
      <c r="BD585" s="6">
        <f t="shared" ca="1" si="258"/>
        <v>0</v>
      </c>
      <c r="BE585" s="6">
        <f t="shared" ca="1" si="259"/>
        <v>0</v>
      </c>
      <c r="BF585" s="6">
        <f t="shared" ca="1" si="240"/>
        <v>0</v>
      </c>
      <c r="BG585" s="6">
        <f t="shared" ca="1" si="241"/>
        <v>0</v>
      </c>
      <c r="BH585" s="6"/>
      <c r="BJ585" s="4">
        <f t="shared" ca="1" si="260"/>
        <v>938224.45000000007</v>
      </c>
      <c r="BL585" s="3">
        <f t="shared" si="261"/>
        <v>42748</v>
      </c>
      <c r="BM585" s="6">
        <f>BM584+SUMIFS('Transactions (Dated)'!G:G,'Transactions (Dated)'!D:D,'Share Values'!AQ585)</f>
        <v>14317.649999999987</v>
      </c>
      <c r="BN585" s="6">
        <f ca="1">BN584+SUMIFS('Transactions (Dated)'!$F:$F,'Transactions (Dated)'!$D:$D,$BL585,'Transactions (Dated)'!$B:$B,BN$11,'Transactions (Dated)'!$C:$C,"Dividend (paid to cash)")*Y585</f>
        <v>0</v>
      </c>
      <c r="BO585" s="6">
        <f ca="1">BO584+SUMIFS('Transactions (Dated)'!$F:$F,'Transactions (Dated)'!$D:$D,$BL585,'Transactions (Dated)'!$B:$B,BO$11,'Transactions (Dated)'!$C:$C,"Dividend (paid to cash)")*Z585</f>
        <v>2421.875</v>
      </c>
      <c r="BP585" s="6">
        <f ca="1">BP584+SUMIFS('Transactions (Dated)'!$F:$F,'Transactions (Dated)'!$D:$D,$BL585,'Transactions (Dated)'!$B:$B,BP$11,'Transactions (Dated)'!$C:$C,"Dividend (paid to cash)")*AA585</f>
        <v>51745.237000000008</v>
      </c>
      <c r="BQ585" s="6">
        <f ca="1">BQ584+SUMIFS('Transactions (Dated)'!$F:$F,'Transactions (Dated)'!$D:$D,$BL585,'Transactions (Dated)'!$B:$B,BQ$11,'Transactions (Dated)'!$C:$C,"Dividend (paid to cash)")*AB585</f>
        <v>567.6</v>
      </c>
      <c r="BR585" s="6">
        <f ca="1">BR584+SUMIFS('Transactions (Dated)'!$F:$F,'Transactions (Dated)'!$D:$D,$BL585,'Transactions (Dated)'!$B:$B,BR$11,'Transactions (Dated)'!$C:$C,"Dividend (paid to cash)")*AC585</f>
        <v>0</v>
      </c>
      <c r="BS585" s="6">
        <f ca="1">BS584+SUMIFS('Transactions (Dated)'!$F:$F,'Transactions (Dated)'!$D:$D,$BL585,'Transactions (Dated)'!$B:$B,BS$11,'Transactions (Dated)'!$C:$C,"Dividend (paid to cash)")*AD585</f>
        <v>0</v>
      </c>
      <c r="BT585" s="6">
        <f ca="1">BT584+SUMIFS('Transactions (Dated)'!$F:$F,'Transactions (Dated)'!$D:$D,$BL585,'Transactions (Dated)'!$B:$B,BT$11,'Transactions (Dated)'!$C:$C,"Dividend (paid to cash)")*AE585</f>
        <v>3190</v>
      </c>
      <c r="BU585" s="6">
        <f ca="1">BU584+SUMIFS('Transactions (Dated)'!$F:$F,'Transactions (Dated)'!$D:$D,$BL585,'Transactions (Dated)'!$B:$B,BU$11,'Transactions (Dated)'!$C:$C,"Dividend (paid to cash)")*AF585</f>
        <v>0</v>
      </c>
      <c r="BV585" s="6">
        <f ca="1">BV584+SUMIFS('Transactions (Dated)'!$F:$F,'Transactions (Dated)'!$D:$D,$BL585,'Transactions (Dated)'!$B:$B,BV$11,'Transactions (Dated)'!$C:$C,"Dividend (paid to cash)")*AG585</f>
        <v>0</v>
      </c>
      <c r="BW585" s="6">
        <f ca="1">BW584+SUMIFS('Transactions (Dated)'!$F:$F,'Transactions (Dated)'!$D:$D,$BL585,'Transactions (Dated)'!$B:$B,BW$11,'Transactions (Dated)'!$C:$C,"Dividend (paid to cash)")*AH585</f>
        <v>0</v>
      </c>
      <c r="BX585" s="6">
        <f ca="1">BX584+SUMIFS('Transactions (Dated)'!$F:$F,'Transactions (Dated)'!$D:$D,$BL585,'Transactions (Dated)'!$B:$B,BX$11,'Transactions (Dated)'!$C:$C,"Dividend (paid to cash)")*AI585</f>
        <v>0</v>
      </c>
      <c r="BY585" s="6">
        <f ca="1">BY584+SUMIFS('Transactions (Dated)'!$F:$F,'Transactions (Dated)'!$D:$D,$BL585,'Transactions (Dated)'!$B:$B,BY$11,'Transactions (Dated)'!$C:$C,"Dividend (paid to cash)")*AJ585</f>
        <v>0</v>
      </c>
      <c r="BZ585" s="6">
        <f ca="1">BZ584+SUMIFS('Transactions (Dated)'!$F:$F,'Transactions (Dated)'!$D:$D,$BL585,'Transactions (Dated)'!$B:$B,BZ$11,'Transactions (Dated)'!$C:$C,"Dividend (paid to cash)")*AK585</f>
        <v>0</v>
      </c>
      <c r="CA585" s="6">
        <f ca="1">CA584+SUMIFS('Transactions (Dated)'!$F:$F,'Transactions (Dated)'!$D:$D,$BL585,'Transactions (Dated)'!$B:$B,CA$11,'Transactions (Dated)'!$C:$C,"Dividend (paid to cash)")*AL585</f>
        <v>0</v>
      </c>
      <c r="CB585" s="6">
        <v>0</v>
      </c>
      <c r="CC585" s="6">
        <v>0</v>
      </c>
      <c r="CF585" s="6">
        <f t="shared" ca="1" si="262"/>
        <v>72242.361999999994</v>
      </c>
      <c r="CH585" s="3">
        <f t="shared" si="263"/>
        <v>42748</v>
      </c>
      <c r="CI585" s="4">
        <f t="shared" ca="1" si="264"/>
        <v>938224.45000000007</v>
      </c>
      <c r="CJ585" s="4">
        <f t="shared" ca="1" si="265"/>
        <v>72242.361999999994</v>
      </c>
      <c r="CL585" s="4">
        <f t="shared" ca="1" si="266"/>
        <v>1010466.812</v>
      </c>
    </row>
    <row r="586" spans="2:90" x14ac:dyDescent="0.15">
      <c r="B586" s="3">
        <f t="shared" si="239"/>
        <v>42751</v>
      </c>
      <c r="C586" s="2">
        <v>15479.3</v>
      </c>
      <c r="E586" s="70">
        <v>42751</v>
      </c>
      <c r="F586" s="69">
        <v>9.4600000000000009</v>
      </c>
      <c r="G586" s="69">
        <v>2.2999999999999998</v>
      </c>
      <c r="H586" s="69">
        <v>20.88</v>
      </c>
      <c r="I586" s="69">
        <v>38.71</v>
      </c>
      <c r="J586" s="69">
        <v>12.81</v>
      </c>
      <c r="K586" s="69">
        <v>14.71</v>
      </c>
      <c r="L586" s="69">
        <v>18.239999999999998</v>
      </c>
      <c r="M586" s="69">
        <v>6.82</v>
      </c>
      <c r="N586" s="69">
        <v>10.050000000000001</v>
      </c>
      <c r="O586" s="69">
        <v>11.36</v>
      </c>
      <c r="P586" s="69">
        <v>22.26</v>
      </c>
      <c r="Q586" s="69">
        <v>1.55</v>
      </c>
      <c r="R586" s="69">
        <v>9.17</v>
      </c>
      <c r="S586" s="69">
        <v>41.36</v>
      </c>
      <c r="T586" s="69"/>
      <c r="U586">
        <v>41.36</v>
      </c>
      <c r="X586" s="3">
        <f t="shared" si="244"/>
        <v>42751</v>
      </c>
      <c r="Y586" s="40">
        <f ca="1">Y585+SUMIFS('Transactions (Dated)'!$E$2:$E$53,'Transactions (Dated)'!$D$2:$D$53,'Share Values'!$X586,'Transactions (Dated)'!$B$2:$B$53,'Share Values'!Y$11,'Transactions (Dated)'!$C$2:$C$53,"Buy")-SUMIFS('Transactions (Dated)'!$E$2:$E$53,'Transactions (Dated)'!$D$2:$D$53,'Share Values'!$X586,'Transactions (Dated)'!$B$2:$B$53,'Share Values'!Y$11,'Transactions (Dated)'!$C$2:$C$53,"Sell")</f>
        <v>4625</v>
      </c>
      <c r="Z586" s="40">
        <f ca="1">Z585+SUMIFS('Transactions (Dated)'!$E$2:$E$53,'Transactions (Dated)'!$D$2:$D$53,'Share Values'!$X586,'Transactions (Dated)'!$B$2:$B$53,'Share Values'!Z$11,'Transactions (Dated)'!$C$2:$C$53,"Buy")-SUMIFS('Transactions (Dated)'!$E$2:$E$53,'Transactions (Dated)'!$D$2:$D$53,'Share Values'!$X586,'Transactions (Dated)'!$B$2:$B$53,'Share Values'!Z$11,'Transactions (Dated)'!$C$2:$C$53,"Sell")</f>
        <v>9375</v>
      </c>
      <c r="AA586" s="40">
        <f ca="1">AA585+SUMIFS('Transactions (Dated)'!$E$2:$E$53,'Transactions (Dated)'!$D$2:$D$53,'Share Values'!$X586,'Transactions (Dated)'!$B$2:$B$53,'Share Values'!AA$11,'Transactions (Dated)'!$C$2:$C$53,"Buy")-SUMIFS('Transactions (Dated)'!$E$2:$E$53,'Transactions (Dated)'!$D$2:$D$53,'Share Values'!$X586,'Transactions (Dated)'!$B$2:$B$53,'Share Values'!AA$11,'Transactions (Dated)'!$C$2:$C$53,"Sell")</f>
        <v>26357</v>
      </c>
      <c r="AB586" s="40">
        <f ca="1">AB585+SUMIFS('Transactions (Dated)'!$E$2:$E$53,'Transactions (Dated)'!$D$2:$D$53,'Share Values'!$X586,'Transactions (Dated)'!$B$2:$B$53,'Share Values'!AB$11,'Transactions (Dated)'!$C$2:$C$53,"Buy")-SUMIFS('Transactions (Dated)'!$E$2:$E$53,'Transactions (Dated)'!$D$2:$D$53,'Share Values'!$X586,'Transactions (Dated)'!$B$2:$B$53,'Share Values'!AB$11,'Transactions (Dated)'!$C$2:$C$53,"Sell")</f>
        <v>1892</v>
      </c>
      <c r="AC586" s="40">
        <f ca="1">AC585+SUMIFS('Transactions (Dated)'!$E$2:$E$53,'Transactions (Dated)'!$D$2:$D$53,'Share Values'!$X586,'Transactions (Dated)'!$B$2:$B$53,'Share Values'!AC$11,'Transactions (Dated)'!$C$2:$C$53,"Buy")-SUMIFS('Transactions (Dated)'!$E$2:$E$53,'Transactions (Dated)'!$D$2:$D$53,'Share Values'!$X586,'Transactions (Dated)'!$B$2:$B$53,'Share Values'!AC$11,'Transactions (Dated)'!$C$2:$C$53,"Sell")</f>
        <v>2348</v>
      </c>
      <c r="AD586" s="40">
        <f ca="1">AD585+SUMIFS('Transactions (Dated)'!$E$2:$E$53,'Transactions (Dated)'!$D$2:$D$53,'Share Values'!$X586,'Transactions (Dated)'!$B$2:$B$53,'Share Values'!AD$11,'Transactions (Dated)'!$C$2:$C$53,"Buy")-SUMIFS('Transactions (Dated)'!$E$2:$E$53,'Transactions (Dated)'!$D$2:$D$53,'Share Values'!$X586,'Transactions (Dated)'!$B$2:$B$53,'Share Values'!AD$11,'Transactions (Dated)'!$C$2:$C$53,"Sell")</f>
        <v>0</v>
      </c>
      <c r="AE586" s="40">
        <f ca="1">AE585+SUMIFS('Transactions (Dated)'!$E$2:$E$53,'Transactions (Dated)'!$D$2:$D$53,'Share Values'!$X586,'Transactions (Dated)'!$B$2:$B$53,'Share Values'!AE$11,'Transactions (Dated)'!$C$2:$C$53,"Buy")-SUMIFS('Transactions (Dated)'!$E$2:$E$53,'Transactions (Dated)'!$D$2:$D$53,'Share Values'!$X586,'Transactions (Dated)'!$B$2:$B$53,'Share Values'!AE$11,'Transactions (Dated)'!$C$2:$C$53,"Sell")</f>
        <v>2900</v>
      </c>
      <c r="AF586" s="40">
        <f ca="1">AF585+SUMIFS('Transactions (Dated)'!$E$2:$E$53,'Transactions (Dated)'!$D$2:$D$53,'Share Values'!$X586,'Transactions (Dated)'!$B$2:$B$53,'Share Values'!AF$11,'Transactions (Dated)'!$C$2:$C$53,"Buy")-SUMIFS('Transactions (Dated)'!$E$2:$E$53,'Transactions (Dated)'!$D$2:$D$53,'Share Values'!$X586,'Transactions (Dated)'!$B$2:$B$53,'Share Values'!AF$11,'Transactions (Dated)'!$C$2:$C$53,"Sell")</f>
        <v>14201</v>
      </c>
      <c r="AG586" s="40">
        <f ca="1">AG585+SUMIFS('Transactions (Dated)'!$E$2:$E$53,'Transactions (Dated)'!$D$2:$D$53,'Share Values'!$X586,'Transactions (Dated)'!$B$2:$B$53,'Share Values'!AG$11,'Transactions (Dated)'!$C$2:$C$53,"Buy")-SUMIFS('Transactions (Dated)'!$E$2:$E$53,'Transactions (Dated)'!$D$2:$D$53,'Share Values'!$X586,'Transactions (Dated)'!$B$2:$B$53,'Share Values'!AG$11,'Transactions (Dated)'!$C$2:$C$53,"Sell")</f>
        <v>6835</v>
      </c>
      <c r="AH586" s="40">
        <f ca="1">AH585+SUMIFS('Transactions (Dated)'!$E$2:$E$53,'Transactions (Dated)'!$D$2:$D$53,'Share Values'!$X586,'Transactions (Dated)'!$B$2:$B$53,'Share Values'!AH$11,'Transactions (Dated)'!$C$2:$C$53,"Buy")-SUMIFS('Transactions (Dated)'!$E$2:$E$53,'Transactions (Dated)'!$D$2:$D$53,'Share Values'!$X586,'Transactions (Dated)'!$B$2:$B$53,'Share Values'!AH$11,'Transactions (Dated)'!$C$2:$C$53,"Sell")</f>
        <v>0</v>
      </c>
      <c r="AI586" s="40">
        <f ca="1">AI585+SUMIFS('Transactions (Dated)'!$E$2:$E$53,'Transactions (Dated)'!$D$2:$D$53,'Share Values'!$X586,'Transactions (Dated)'!$B$2:$B$53,'Share Values'!AI$11,'Transactions (Dated)'!$C$2:$C$53,"Buy")-SUMIFS('Transactions (Dated)'!$E$2:$E$53,'Transactions (Dated)'!$D$2:$D$53,'Share Values'!$X586,'Transactions (Dated)'!$B$2:$B$53,'Share Values'!AI$11,'Transactions (Dated)'!$C$2:$C$53,"Sell")</f>
        <v>0</v>
      </c>
      <c r="AJ586" s="40">
        <f ca="1">AJ585+SUMIFS('Transactions (Dated)'!$E$2:$E$53,'Transactions (Dated)'!$D$2:$D$53,'Share Values'!$X586,'Transactions (Dated)'!$B$2:$B$53,'Share Values'!AJ$11,'Transactions (Dated)'!$C$2:$C$53,"Buy")-SUMIFS('Transactions (Dated)'!$E$2:$E$53,'Transactions (Dated)'!$D$2:$D$53,'Share Values'!$X586,'Transactions (Dated)'!$B$2:$B$53,'Share Values'!AJ$11,'Transactions (Dated)'!$C$2:$C$53,"Sell")</f>
        <v>0</v>
      </c>
      <c r="AK586" s="40">
        <f ca="1">AK585+SUMIFS('Transactions (Dated)'!$E$2:$E$53,'Transactions (Dated)'!$D$2:$D$53,'Share Values'!$X586,'Transactions (Dated)'!$B$2:$B$53,'Share Values'!AK$11,'Transactions (Dated)'!$C$2:$C$53,"Buy")-SUMIFS('Transactions (Dated)'!$E$2:$E$53,'Transactions (Dated)'!$D$2:$D$53,'Share Values'!$X586,'Transactions (Dated)'!$B$2:$B$53,'Share Values'!AK$11,'Transactions (Dated)'!$C$2:$C$53,"Sell")</f>
        <v>0</v>
      </c>
      <c r="AL586" s="40">
        <f ca="1">AL585+SUMIFS('Transactions (Dated)'!$E$2:$E$53,'Transactions (Dated)'!$D$2:$D$53,'Share Values'!$X586,'Transactions (Dated)'!$B$2:$B$53,'Share Values'!AL$11,'Transactions (Dated)'!$C$2:$C$53,"Buy")-SUMIFS('Transactions (Dated)'!$E$2:$E$53,'Transactions (Dated)'!$D$2:$D$53,'Share Values'!$X586,'Transactions (Dated)'!$B$2:$B$53,'Share Values'!AL$11,'Transactions (Dated)'!$C$2:$C$53,"Sell")</f>
        <v>0</v>
      </c>
      <c r="AM586" s="40">
        <f ca="1">AM585+SUMIFS('Transactions (Dated)'!$E$2:$E$53,'Transactions (Dated)'!$D$2:$D$53,'Share Values'!$X586,'Transactions (Dated)'!$B$2:$B$53,'Share Values'!AM$11,'Transactions (Dated)'!$C$2:$C$53,"Buy")-SUMIFS('Transactions (Dated)'!$E$2:$E$53,'Transactions (Dated)'!$D$2:$D$53,'Share Values'!$X586,'Transactions (Dated)'!$B$2:$B$53,'Share Values'!AM$11,'Transactions (Dated)'!$C$2:$C$53,"Sell")</f>
        <v>0</v>
      </c>
      <c r="AN586" s="40">
        <f ca="1">AN585+SUMIFS('Transactions (Dated)'!$E$2:$E$53,'Transactions (Dated)'!$D$2:$D$53,'Share Values'!$X586,'Transactions (Dated)'!$B$2:$B$53,'Share Values'!AN$11,'Transactions (Dated)'!$C$2:$C$53,"Buy")-SUMIFS('Transactions (Dated)'!$E$2:$E$53,'Transactions (Dated)'!$D$2:$D$53,'Share Values'!$X586,'Transactions (Dated)'!$B$2:$B$53,'Share Values'!AN$11,'Transactions (Dated)'!$C$2:$C$53,"Sell")</f>
        <v>0</v>
      </c>
      <c r="AQ586" s="3">
        <f t="shared" si="245"/>
        <v>42751</v>
      </c>
      <c r="AR586" s="6">
        <f t="shared" ca="1" si="246"/>
        <v>43752.500000000007</v>
      </c>
      <c r="AS586" s="6">
        <f t="shared" ca="1" si="247"/>
        <v>21562.5</v>
      </c>
      <c r="AT586" s="6">
        <f t="shared" ca="1" si="248"/>
        <v>550334.15999999992</v>
      </c>
      <c r="AU586" s="6">
        <f t="shared" ca="1" si="249"/>
        <v>73239.320000000007</v>
      </c>
      <c r="AV586" s="6">
        <f t="shared" ca="1" si="250"/>
        <v>30077.88</v>
      </c>
      <c r="AW586" s="6">
        <f t="shared" ca="1" si="251"/>
        <v>0</v>
      </c>
      <c r="AX586" s="6">
        <f t="shared" ca="1" si="252"/>
        <v>52895.999999999993</v>
      </c>
      <c r="AY586" s="6">
        <f t="shared" ca="1" si="253"/>
        <v>96850.82</v>
      </c>
      <c r="AZ586" s="6">
        <f t="shared" ca="1" si="254"/>
        <v>68691.75</v>
      </c>
      <c r="BA586" s="6">
        <f t="shared" ca="1" si="255"/>
        <v>0</v>
      </c>
      <c r="BB586" s="6">
        <f t="shared" ca="1" si="256"/>
        <v>0</v>
      </c>
      <c r="BC586" s="6">
        <f t="shared" ca="1" si="257"/>
        <v>0</v>
      </c>
      <c r="BD586" s="6">
        <f t="shared" ca="1" si="258"/>
        <v>0</v>
      </c>
      <c r="BE586" s="6">
        <f t="shared" ca="1" si="259"/>
        <v>0</v>
      </c>
      <c r="BF586" s="6">
        <f t="shared" ca="1" si="240"/>
        <v>0</v>
      </c>
      <c r="BG586" s="6">
        <f t="shared" ca="1" si="241"/>
        <v>0</v>
      </c>
      <c r="BH586" s="6"/>
      <c r="BJ586" s="4">
        <f t="shared" ca="1" si="260"/>
        <v>937404.92999999993</v>
      </c>
      <c r="BL586" s="3">
        <f t="shared" si="261"/>
        <v>42751</v>
      </c>
      <c r="BM586" s="6">
        <f>BM585+SUMIFS('Transactions (Dated)'!G:G,'Transactions (Dated)'!D:D,'Share Values'!AQ586)</f>
        <v>14317.649999999987</v>
      </c>
      <c r="BN586" s="6">
        <f ca="1">BN585+SUMIFS('Transactions (Dated)'!$F:$F,'Transactions (Dated)'!$D:$D,$BL586,'Transactions (Dated)'!$B:$B,BN$11,'Transactions (Dated)'!$C:$C,"Dividend (paid to cash)")*Y586</f>
        <v>0</v>
      </c>
      <c r="BO586" s="6">
        <f ca="1">BO585+SUMIFS('Transactions (Dated)'!$F:$F,'Transactions (Dated)'!$D:$D,$BL586,'Transactions (Dated)'!$B:$B,BO$11,'Transactions (Dated)'!$C:$C,"Dividend (paid to cash)")*Z586</f>
        <v>2421.875</v>
      </c>
      <c r="BP586" s="6">
        <f ca="1">BP585+SUMIFS('Transactions (Dated)'!$F:$F,'Transactions (Dated)'!$D:$D,$BL586,'Transactions (Dated)'!$B:$B,BP$11,'Transactions (Dated)'!$C:$C,"Dividend (paid to cash)")*AA586</f>
        <v>51745.237000000008</v>
      </c>
      <c r="BQ586" s="6">
        <f ca="1">BQ585+SUMIFS('Transactions (Dated)'!$F:$F,'Transactions (Dated)'!$D:$D,$BL586,'Transactions (Dated)'!$B:$B,BQ$11,'Transactions (Dated)'!$C:$C,"Dividend (paid to cash)")*AB586</f>
        <v>567.6</v>
      </c>
      <c r="BR586" s="6">
        <f ca="1">BR585+SUMIFS('Transactions (Dated)'!$F:$F,'Transactions (Dated)'!$D:$D,$BL586,'Transactions (Dated)'!$B:$B,BR$11,'Transactions (Dated)'!$C:$C,"Dividend (paid to cash)")*AC586</f>
        <v>0</v>
      </c>
      <c r="BS586" s="6">
        <f ca="1">BS585+SUMIFS('Transactions (Dated)'!$F:$F,'Transactions (Dated)'!$D:$D,$BL586,'Transactions (Dated)'!$B:$B,BS$11,'Transactions (Dated)'!$C:$C,"Dividend (paid to cash)")*AD586</f>
        <v>0</v>
      </c>
      <c r="BT586" s="6">
        <f ca="1">BT585+SUMIFS('Transactions (Dated)'!$F:$F,'Transactions (Dated)'!$D:$D,$BL586,'Transactions (Dated)'!$B:$B,BT$11,'Transactions (Dated)'!$C:$C,"Dividend (paid to cash)")*AE586</f>
        <v>3190</v>
      </c>
      <c r="BU586" s="6">
        <f ca="1">BU585+SUMIFS('Transactions (Dated)'!$F:$F,'Transactions (Dated)'!$D:$D,$BL586,'Transactions (Dated)'!$B:$B,BU$11,'Transactions (Dated)'!$C:$C,"Dividend (paid to cash)")*AF586</f>
        <v>0</v>
      </c>
      <c r="BV586" s="6">
        <f ca="1">BV585+SUMIFS('Transactions (Dated)'!$F:$F,'Transactions (Dated)'!$D:$D,$BL586,'Transactions (Dated)'!$B:$B,BV$11,'Transactions (Dated)'!$C:$C,"Dividend (paid to cash)")*AG586</f>
        <v>0</v>
      </c>
      <c r="BW586" s="6">
        <f ca="1">BW585+SUMIFS('Transactions (Dated)'!$F:$F,'Transactions (Dated)'!$D:$D,$BL586,'Transactions (Dated)'!$B:$B,BW$11,'Transactions (Dated)'!$C:$C,"Dividend (paid to cash)")*AH586</f>
        <v>0</v>
      </c>
      <c r="BX586" s="6">
        <f ca="1">BX585+SUMIFS('Transactions (Dated)'!$F:$F,'Transactions (Dated)'!$D:$D,$BL586,'Transactions (Dated)'!$B:$B,BX$11,'Transactions (Dated)'!$C:$C,"Dividend (paid to cash)")*AI586</f>
        <v>0</v>
      </c>
      <c r="BY586" s="6">
        <f ca="1">BY585+SUMIFS('Transactions (Dated)'!$F:$F,'Transactions (Dated)'!$D:$D,$BL586,'Transactions (Dated)'!$B:$B,BY$11,'Transactions (Dated)'!$C:$C,"Dividend (paid to cash)")*AJ586</f>
        <v>0</v>
      </c>
      <c r="BZ586" s="6">
        <f ca="1">BZ585+SUMIFS('Transactions (Dated)'!$F:$F,'Transactions (Dated)'!$D:$D,$BL586,'Transactions (Dated)'!$B:$B,BZ$11,'Transactions (Dated)'!$C:$C,"Dividend (paid to cash)")*AK586</f>
        <v>0</v>
      </c>
      <c r="CA586" s="6">
        <f ca="1">CA585+SUMIFS('Transactions (Dated)'!$F:$F,'Transactions (Dated)'!$D:$D,$BL586,'Transactions (Dated)'!$B:$B,CA$11,'Transactions (Dated)'!$C:$C,"Dividend (paid to cash)")*AL586</f>
        <v>0</v>
      </c>
      <c r="CB586" s="6">
        <v>0</v>
      </c>
      <c r="CC586" s="6">
        <v>0</v>
      </c>
      <c r="CF586" s="6">
        <f t="shared" ca="1" si="262"/>
        <v>72242.361999999994</v>
      </c>
      <c r="CH586" s="3">
        <f t="shared" si="263"/>
        <v>42751</v>
      </c>
      <c r="CI586" s="4">
        <f t="shared" ca="1" si="264"/>
        <v>937404.92999999993</v>
      </c>
      <c r="CJ586" s="4">
        <f t="shared" ca="1" si="265"/>
        <v>72242.361999999994</v>
      </c>
      <c r="CL586" s="4">
        <f t="shared" ca="1" si="266"/>
        <v>1009647.2919999999</v>
      </c>
    </row>
    <row r="587" spans="2:90" x14ac:dyDescent="0.15">
      <c r="B587" s="3">
        <f t="shared" si="239"/>
        <v>42752</v>
      </c>
      <c r="C587" s="2">
        <v>15441.4</v>
      </c>
      <c r="E587" s="70">
        <v>42752</v>
      </c>
      <c r="F587" s="69">
        <v>9.33</v>
      </c>
      <c r="G587" s="69">
        <v>2.37</v>
      </c>
      <c r="H587" s="69">
        <v>20.82</v>
      </c>
      <c r="I587" s="69">
        <v>38.69</v>
      </c>
      <c r="J587" s="69">
        <v>13.02</v>
      </c>
      <c r="K587" s="69">
        <v>14.91</v>
      </c>
      <c r="L587" s="69">
        <v>18.02</v>
      </c>
      <c r="M587" s="69">
        <v>7.02</v>
      </c>
      <c r="N587" s="69">
        <v>10</v>
      </c>
      <c r="O587" s="69">
        <v>11.41</v>
      </c>
      <c r="P587" s="69">
        <v>22.34</v>
      </c>
      <c r="Q587" s="69">
        <v>1.58</v>
      </c>
      <c r="R587" s="69">
        <v>9.0299999999999994</v>
      </c>
      <c r="S587" s="69">
        <v>41.48</v>
      </c>
      <c r="T587" s="69"/>
      <c r="U587">
        <v>41.48</v>
      </c>
      <c r="X587" s="3">
        <f t="shared" si="244"/>
        <v>42752</v>
      </c>
      <c r="Y587" s="40">
        <f ca="1">Y586+SUMIFS('Transactions (Dated)'!$E$2:$E$53,'Transactions (Dated)'!$D$2:$D$53,'Share Values'!$X587,'Transactions (Dated)'!$B$2:$B$53,'Share Values'!Y$11,'Transactions (Dated)'!$C$2:$C$53,"Buy")-SUMIFS('Transactions (Dated)'!$E$2:$E$53,'Transactions (Dated)'!$D$2:$D$53,'Share Values'!$X587,'Transactions (Dated)'!$B$2:$B$53,'Share Values'!Y$11,'Transactions (Dated)'!$C$2:$C$53,"Sell")</f>
        <v>4625</v>
      </c>
      <c r="Z587" s="40">
        <f ca="1">Z586+SUMIFS('Transactions (Dated)'!$E$2:$E$53,'Transactions (Dated)'!$D$2:$D$53,'Share Values'!$X587,'Transactions (Dated)'!$B$2:$B$53,'Share Values'!Z$11,'Transactions (Dated)'!$C$2:$C$53,"Buy")-SUMIFS('Transactions (Dated)'!$E$2:$E$53,'Transactions (Dated)'!$D$2:$D$53,'Share Values'!$X587,'Transactions (Dated)'!$B$2:$B$53,'Share Values'!Z$11,'Transactions (Dated)'!$C$2:$C$53,"Sell")</f>
        <v>9375</v>
      </c>
      <c r="AA587" s="40">
        <f ca="1">AA586+SUMIFS('Transactions (Dated)'!$E$2:$E$53,'Transactions (Dated)'!$D$2:$D$53,'Share Values'!$X587,'Transactions (Dated)'!$B$2:$B$53,'Share Values'!AA$11,'Transactions (Dated)'!$C$2:$C$53,"Buy")-SUMIFS('Transactions (Dated)'!$E$2:$E$53,'Transactions (Dated)'!$D$2:$D$53,'Share Values'!$X587,'Transactions (Dated)'!$B$2:$B$53,'Share Values'!AA$11,'Transactions (Dated)'!$C$2:$C$53,"Sell")</f>
        <v>26357</v>
      </c>
      <c r="AB587" s="40">
        <f ca="1">AB586+SUMIFS('Transactions (Dated)'!$E$2:$E$53,'Transactions (Dated)'!$D$2:$D$53,'Share Values'!$X587,'Transactions (Dated)'!$B$2:$B$53,'Share Values'!AB$11,'Transactions (Dated)'!$C$2:$C$53,"Buy")-SUMIFS('Transactions (Dated)'!$E$2:$E$53,'Transactions (Dated)'!$D$2:$D$53,'Share Values'!$X587,'Transactions (Dated)'!$B$2:$B$53,'Share Values'!AB$11,'Transactions (Dated)'!$C$2:$C$53,"Sell")</f>
        <v>1892</v>
      </c>
      <c r="AC587" s="40">
        <f ca="1">AC586+SUMIFS('Transactions (Dated)'!$E$2:$E$53,'Transactions (Dated)'!$D$2:$D$53,'Share Values'!$X587,'Transactions (Dated)'!$B$2:$B$53,'Share Values'!AC$11,'Transactions (Dated)'!$C$2:$C$53,"Buy")-SUMIFS('Transactions (Dated)'!$E$2:$E$53,'Transactions (Dated)'!$D$2:$D$53,'Share Values'!$X587,'Transactions (Dated)'!$B$2:$B$53,'Share Values'!AC$11,'Transactions (Dated)'!$C$2:$C$53,"Sell")</f>
        <v>2348</v>
      </c>
      <c r="AD587" s="40">
        <f ca="1">AD586+SUMIFS('Transactions (Dated)'!$E$2:$E$53,'Transactions (Dated)'!$D$2:$D$53,'Share Values'!$X587,'Transactions (Dated)'!$B$2:$B$53,'Share Values'!AD$11,'Transactions (Dated)'!$C$2:$C$53,"Buy")-SUMIFS('Transactions (Dated)'!$E$2:$E$53,'Transactions (Dated)'!$D$2:$D$53,'Share Values'!$X587,'Transactions (Dated)'!$B$2:$B$53,'Share Values'!AD$11,'Transactions (Dated)'!$C$2:$C$53,"Sell")</f>
        <v>0</v>
      </c>
      <c r="AE587" s="40">
        <f ca="1">AE586+SUMIFS('Transactions (Dated)'!$E$2:$E$53,'Transactions (Dated)'!$D$2:$D$53,'Share Values'!$X587,'Transactions (Dated)'!$B$2:$B$53,'Share Values'!AE$11,'Transactions (Dated)'!$C$2:$C$53,"Buy")-SUMIFS('Transactions (Dated)'!$E$2:$E$53,'Transactions (Dated)'!$D$2:$D$53,'Share Values'!$X587,'Transactions (Dated)'!$B$2:$B$53,'Share Values'!AE$11,'Transactions (Dated)'!$C$2:$C$53,"Sell")</f>
        <v>2900</v>
      </c>
      <c r="AF587" s="40">
        <f ca="1">AF586+SUMIFS('Transactions (Dated)'!$E$2:$E$53,'Transactions (Dated)'!$D$2:$D$53,'Share Values'!$X587,'Transactions (Dated)'!$B$2:$B$53,'Share Values'!AF$11,'Transactions (Dated)'!$C$2:$C$53,"Buy")-SUMIFS('Transactions (Dated)'!$E$2:$E$53,'Transactions (Dated)'!$D$2:$D$53,'Share Values'!$X587,'Transactions (Dated)'!$B$2:$B$53,'Share Values'!AF$11,'Transactions (Dated)'!$C$2:$C$53,"Sell")</f>
        <v>14201</v>
      </c>
      <c r="AG587" s="40">
        <f ca="1">AG586+SUMIFS('Transactions (Dated)'!$E$2:$E$53,'Transactions (Dated)'!$D$2:$D$53,'Share Values'!$X587,'Transactions (Dated)'!$B$2:$B$53,'Share Values'!AG$11,'Transactions (Dated)'!$C$2:$C$53,"Buy")-SUMIFS('Transactions (Dated)'!$E$2:$E$53,'Transactions (Dated)'!$D$2:$D$53,'Share Values'!$X587,'Transactions (Dated)'!$B$2:$B$53,'Share Values'!AG$11,'Transactions (Dated)'!$C$2:$C$53,"Sell")</f>
        <v>6835</v>
      </c>
      <c r="AH587" s="40">
        <f ca="1">AH586+SUMIFS('Transactions (Dated)'!$E$2:$E$53,'Transactions (Dated)'!$D$2:$D$53,'Share Values'!$X587,'Transactions (Dated)'!$B$2:$B$53,'Share Values'!AH$11,'Transactions (Dated)'!$C$2:$C$53,"Buy")-SUMIFS('Transactions (Dated)'!$E$2:$E$53,'Transactions (Dated)'!$D$2:$D$53,'Share Values'!$X587,'Transactions (Dated)'!$B$2:$B$53,'Share Values'!AH$11,'Transactions (Dated)'!$C$2:$C$53,"Sell")</f>
        <v>0</v>
      </c>
      <c r="AI587" s="40">
        <f ca="1">AI586+SUMIFS('Transactions (Dated)'!$E$2:$E$53,'Transactions (Dated)'!$D$2:$D$53,'Share Values'!$X587,'Transactions (Dated)'!$B$2:$B$53,'Share Values'!AI$11,'Transactions (Dated)'!$C$2:$C$53,"Buy")-SUMIFS('Transactions (Dated)'!$E$2:$E$53,'Transactions (Dated)'!$D$2:$D$53,'Share Values'!$X587,'Transactions (Dated)'!$B$2:$B$53,'Share Values'!AI$11,'Transactions (Dated)'!$C$2:$C$53,"Sell")</f>
        <v>0</v>
      </c>
      <c r="AJ587" s="40">
        <f ca="1">AJ586+SUMIFS('Transactions (Dated)'!$E$2:$E$53,'Transactions (Dated)'!$D$2:$D$53,'Share Values'!$X587,'Transactions (Dated)'!$B$2:$B$53,'Share Values'!AJ$11,'Transactions (Dated)'!$C$2:$C$53,"Buy")-SUMIFS('Transactions (Dated)'!$E$2:$E$53,'Transactions (Dated)'!$D$2:$D$53,'Share Values'!$X587,'Transactions (Dated)'!$B$2:$B$53,'Share Values'!AJ$11,'Transactions (Dated)'!$C$2:$C$53,"Sell")</f>
        <v>0</v>
      </c>
      <c r="AK587" s="40">
        <f ca="1">AK586+SUMIFS('Transactions (Dated)'!$E$2:$E$53,'Transactions (Dated)'!$D$2:$D$53,'Share Values'!$X587,'Transactions (Dated)'!$B$2:$B$53,'Share Values'!AK$11,'Transactions (Dated)'!$C$2:$C$53,"Buy")-SUMIFS('Transactions (Dated)'!$E$2:$E$53,'Transactions (Dated)'!$D$2:$D$53,'Share Values'!$X587,'Transactions (Dated)'!$B$2:$B$53,'Share Values'!AK$11,'Transactions (Dated)'!$C$2:$C$53,"Sell")</f>
        <v>0</v>
      </c>
      <c r="AL587" s="40">
        <f ca="1">AL586+SUMIFS('Transactions (Dated)'!$E$2:$E$53,'Transactions (Dated)'!$D$2:$D$53,'Share Values'!$X587,'Transactions (Dated)'!$B$2:$B$53,'Share Values'!AL$11,'Transactions (Dated)'!$C$2:$C$53,"Buy")-SUMIFS('Transactions (Dated)'!$E$2:$E$53,'Transactions (Dated)'!$D$2:$D$53,'Share Values'!$X587,'Transactions (Dated)'!$B$2:$B$53,'Share Values'!AL$11,'Transactions (Dated)'!$C$2:$C$53,"Sell")</f>
        <v>0</v>
      </c>
      <c r="AM587" s="40">
        <f ca="1">AM586+SUMIFS('Transactions (Dated)'!$E$2:$E$53,'Transactions (Dated)'!$D$2:$D$53,'Share Values'!$X587,'Transactions (Dated)'!$B$2:$B$53,'Share Values'!AM$11,'Transactions (Dated)'!$C$2:$C$53,"Buy")-SUMIFS('Transactions (Dated)'!$E$2:$E$53,'Transactions (Dated)'!$D$2:$D$53,'Share Values'!$X587,'Transactions (Dated)'!$B$2:$B$53,'Share Values'!AM$11,'Transactions (Dated)'!$C$2:$C$53,"Sell")</f>
        <v>0</v>
      </c>
      <c r="AN587" s="40">
        <f ca="1">AN586+SUMIFS('Transactions (Dated)'!$E$2:$E$53,'Transactions (Dated)'!$D$2:$D$53,'Share Values'!$X587,'Transactions (Dated)'!$B$2:$B$53,'Share Values'!AN$11,'Transactions (Dated)'!$C$2:$C$53,"Buy")-SUMIFS('Transactions (Dated)'!$E$2:$E$53,'Transactions (Dated)'!$D$2:$D$53,'Share Values'!$X587,'Transactions (Dated)'!$B$2:$B$53,'Share Values'!AN$11,'Transactions (Dated)'!$C$2:$C$53,"Sell")</f>
        <v>0</v>
      </c>
      <c r="AQ587" s="3">
        <f t="shared" si="245"/>
        <v>42752</v>
      </c>
      <c r="AR587" s="6">
        <f t="shared" ca="1" si="246"/>
        <v>43151.25</v>
      </c>
      <c r="AS587" s="6">
        <f t="shared" ca="1" si="247"/>
        <v>22218.75</v>
      </c>
      <c r="AT587" s="6">
        <f t="shared" ca="1" si="248"/>
        <v>548752.74</v>
      </c>
      <c r="AU587" s="6">
        <f t="shared" ca="1" si="249"/>
        <v>73201.48</v>
      </c>
      <c r="AV587" s="6">
        <f t="shared" ca="1" si="250"/>
        <v>30570.959999999999</v>
      </c>
      <c r="AW587" s="6">
        <f t="shared" ca="1" si="251"/>
        <v>0</v>
      </c>
      <c r="AX587" s="6">
        <f t="shared" ca="1" si="252"/>
        <v>52258</v>
      </c>
      <c r="AY587" s="6">
        <f t="shared" ca="1" si="253"/>
        <v>99691.01999999999</v>
      </c>
      <c r="AZ587" s="6">
        <f t="shared" ca="1" si="254"/>
        <v>68350</v>
      </c>
      <c r="BA587" s="6">
        <f t="shared" ca="1" si="255"/>
        <v>0</v>
      </c>
      <c r="BB587" s="6">
        <f t="shared" ca="1" si="256"/>
        <v>0</v>
      </c>
      <c r="BC587" s="6">
        <f t="shared" ca="1" si="257"/>
        <v>0</v>
      </c>
      <c r="BD587" s="6">
        <f t="shared" ca="1" si="258"/>
        <v>0</v>
      </c>
      <c r="BE587" s="6">
        <f t="shared" ca="1" si="259"/>
        <v>0</v>
      </c>
      <c r="BF587" s="6">
        <f t="shared" ca="1" si="240"/>
        <v>0</v>
      </c>
      <c r="BG587" s="6">
        <f t="shared" ca="1" si="241"/>
        <v>0</v>
      </c>
      <c r="BH587" s="6"/>
      <c r="BJ587" s="4">
        <f t="shared" ca="1" si="260"/>
        <v>938194.2</v>
      </c>
      <c r="BL587" s="3">
        <f t="shared" si="261"/>
        <v>42752</v>
      </c>
      <c r="BM587" s="6">
        <f>BM586+SUMIFS('Transactions (Dated)'!G:G,'Transactions (Dated)'!D:D,'Share Values'!AQ587)</f>
        <v>14317.649999999987</v>
      </c>
      <c r="BN587" s="6">
        <f ca="1">BN586+SUMIFS('Transactions (Dated)'!$F:$F,'Transactions (Dated)'!$D:$D,$BL587,'Transactions (Dated)'!$B:$B,BN$11,'Transactions (Dated)'!$C:$C,"Dividend (paid to cash)")*Y587</f>
        <v>0</v>
      </c>
      <c r="BO587" s="6">
        <f ca="1">BO586+SUMIFS('Transactions (Dated)'!$F:$F,'Transactions (Dated)'!$D:$D,$BL587,'Transactions (Dated)'!$B:$B,BO$11,'Transactions (Dated)'!$C:$C,"Dividend (paid to cash)")*Z587</f>
        <v>2421.875</v>
      </c>
      <c r="BP587" s="6">
        <f ca="1">BP586+SUMIFS('Transactions (Dated)'!$F:$F,'Transactions (Dated)'!$D:$D,$BL587,'Transactions (Dated)'!$B:$B,BP$11,'Transactions (Dated)'!$C:$C,"Dividend (paid to cash)")*AA587</f>
        <v>51745.237000000008</v>
      </c>
      <c r="BQ587" s="6">
        <f ca="1">BQ586+SUMIFS('Transactions (Dated)'!$F:$F,'Transactions (Dated)'!$D:$D,$BL587,'Transactions (Dated)'!$B:$B,BQ$11,'Transactions (Dated)'!$C:$C,"Dividend (paid to cash)")*AB587</f>
        <v>567.6</v>
      </c>
      <c r="BR587" s="6">
        <f ca="1">BR586+SUMIFS('Transactions (Dated)'!$F:$F,'Transactions (Dated)'!$D:$D,$BL587,'Transactions (Dated)'!$B:$B,BR$11,'Transactions (Dated)'!$C:$C,"Dividend (paid to cash)")*AC587</f>
        <v>0</v>
      </c>
      <c r="BS587" s="6">
        <f ca="1">BS586+SUMIFS('Transactions (Dated)'!$F:$F,'Transactions (Dated)'!$D:$D,$BL587,'Transactions (Dated)'!$B:$B,BS$11,'Transactions (Dated)'!$C:$C,"Dividend (paid to cash)")*AD587</f>
        <v>0</v>
      </c>
      <c r="BT587" s="6">
        <f ca="1">BT586+SUMIFS('Transactions (Dated)'!$F:$F,'Transactions (Dated)'!$D:$D,$BL587,'Transactions (Dated)'!$B:$B,BT$11,'Transactions (Dated)'!$C:$C,"Dividend (paid to cash)")*AE587</f>
        <v>3190</v>
      </c>
      <c r="BU587" s="6">
        <f ca="1">BU586+SUMIFS('Transactions (Dated)'!$F:$F,'Transactions (Dated)'!$D:$D,$BL587,'Transactions (Dated)'!$B:$B,BU$11,'Transactions (Dated)'!$C:$C,"Dividend (paid to cash)")*AF587</f>
        <v>0</v>
      </c>
      <c r="BV587" s="6">
        <f ca="1">BV586+SUMIFS('Transactions (Dated)'!$F:$F,'Transactions (Dated)'!$D:$D,$BL587,'Transactions (Dated)'!$B:$B,BV$11,'Transactions (Dated)'!$C:$C,"Dividend (paid to cash)")*AG587</f>
        <v>0</v>
      </c>
      <c r="BW587" s="6">
        <f ca="1">BW586+SUMIFS('Transactions (Dated)'!$F:$F,'Transactions (Dated)'!$D:$D,$BL587,'Transactions (Dated)'!$B:$B,BW$11,'Transactions (Dated)'!$C:$C,"Dividend (paid to cash)")*AH587</f>
        <v>0</v>
      </c>
      <c r="BX587" s="6">
        <f ca="1">BX586+SUMIFS('Transactions (Dated)'!$F:$F,'Transactions (Dated)'!$D:$D,$BL587,'Transactions (Dated)'!$B:$B,BX$11,'Transactions (Dated)'!$C:$C,"Dividend (paid to cash)")*AI587</f>
        <v>0</v>
      </c>
      <c r="BY587" s="6">
        <f ca="1">BY586+SUMIFS('Transactions (Dated)'!$F:$F,'Transactions (Dated)'!$D:$D,$BL587,'Transactions (Dated)'!$B:$B,BY$11,'Transactions (Dated)'!$C:$C,"Dividend (paid to cash)")*AJ587</f>
        <v>0</v>
      </c>
      <c r="BZ587" s="6">
        <f ca="1">BZ586+SUMIFS('Transactions (Dated)'!$F:$F,'Transactions (Dated)'!$D:$D,$BL587,'Transactions (Dated)'!$B:$B,BZ$11,'Transactions (Dated)'!$C:$C,"Dividend (paid to cash)")*AK587</f>
        <v>0</v>
      </c>
      <c r="CA587" s="6">
        <f ca="1">CA586+SUMIFS('Transactions (Dated)'!$F:$F,'Transactions (Dated)'!$D:$D,$BL587,'Transactions (Dated)'!$B:$B,CA$11,'Transactions (Dated)'!$C:$C,"Dividend (paid to cash)")*AL587</f>
        <v>0</v>
      </c>
      <c r="CB587" s="6">
        <v>0</v>
      </c>
      <c r="CC587" s="6">
        <v>0</v>
      </c>
      <c r="CF587" s="6">
        <f t="shared" ca="1" si="262"/>
        <v>72242.361999999994</v>
      </c>
      <c r="CH587" s="3">
        <f t="shared" si="263"/>
        <v>42752</v>
      </c>
      <c r="CI587" s="4">
        <f t="shared" ca="1" si="264"/>
        <v>938194.2</v>
      </c>
      <c r="CJ587" s="4">
        <f t="shared" ca="1" si="265"/>
        <v>72242.361999999994</v>
      </c>
      <c r="CL587" s="4">
        <f t="shared" ca="1" si="266"/>
        <v>1010436.5619999999</v>
      </c>
    </row>
    <row r="588" spans="2:90" x14ac:dyDescent="0.15">
      <c r="B588" s="3">
        <f t="shared" si="239"/>
        <v>42753</v>
      </c>
      <c r="C588" s="2">
        <v>15397.9</v>
      </c>
      <c r="E588" s="70">
        <v>42753</v>
      </c>
      <c r="F588" s="69">
        <v>9.5399999999999991</v>
      </c>
      <c r="G588" s="69">
        <v>2.2799999999999998</v>
      </c>
      <c r="H588" s="69">
        <v>20.78</v>
      </c>
      <c r="I588" s="69">
        <v>38.9</v>
      </c>
      <c r="J588" s="69">
        <v>13.02</v>
      </c>
      <c r="K588" s="69">
        <v>14.95</v>
      </c>
      <c r="L588" s="69">
        <v>17.89</v>
      </c>
      <c r="M588" s="69">
        <v>6.88</v>
      </c>
      <c r="N588" s="69">
        <v>10.050000000000001</v>
      </c>
      <c r="O588" s="69">
        <v>11.1</v>
      </c>
      <c r="P588" s="69">
        <v>22.6</v>
      </c>
      <c r="Q588" s="69">
        <v>1.55</v>
      </c>
      <c r="R588" s="69">
        <v>8.85</v>
      </c>
      <c r="S588" s="69">
        <v>41.53</v>
      </c>
      <c r="T588" s="69"/>
      <c r="U588">
        <v>41.53</v>
      </c>
      <c r="X588" s="3">
        <f t="shared" si="244"/>
        <v>42753</v>
      </c>
      <c r="Y588" s="40">
        <f ca="1">Y587+SUMIFS('Transactions (Dated)'!$E$2:$E$53,'Transactions (Dated)'!$D$2:$D$53,'Share Values'!$X588,'Transactions (Dated)'!$B$2:$B$53,'Share Values'!Y$11,'Transactions (Dated)'!$C$2:$C$53,"Buy")-SUMIFS('Transactions (Dated)'!$E$2:$E$53,'Transactions (Dated)'!$D$2:$D$53,'Share Values'!$X588,'Transactions (Dated)'!$B$2:$B$53,'Share Values'!Y$11,'Transactions (Dated)'!$C$2:$C$53,"Sell")</f>
        <v>4625</v>
      </c>
      <c r="Z588" s="40">
        <f ca="1">Z587+SUMIFS('Transactions (Dated)'!$E$2:$E$53,'Transactions (Dated)'!$D$2:$D$53,'Share Values'!$X588,'Transactions (Dated)'!$B$2:$B$53,'Share Values'!Z$11,'Transactions (Dated)'!$C$2:$C$53,"Buy")-SUMIFS('Transactions (Dated)'!$E$2:$E$53,'Transactions (Dated)'!$D$2:$D$53,'Share Values'!$X588,'Transactions (Dated)'!$B$2:$B$53,'Share Values'!Z$11,'Transactions (Dated)'!$C$2:$C$53,"Sell")</f>
        <v>9375</v>
      </c>
      <c r="AA588" s="40">
        <f ca="1">AA587+SUMIFS('Transactions (Dated)'!$E$2:$E$53,'Transactions (Dated)'!$D$2:$D$53,'Share Values'!$X588,'Transactions (Dated)'!$B$2:$B$53,'Share Values'!AA$11,'Transactions (Dated)'!$C$2:$C$53,"Buy")-SUMIFS('Transactions (Dated)'!$E$2:$E$53,'Transactions (Dated)'!$D$2:$D$53,'Share Values'!$X588,'Transactions (Dated)'!$B$2:$B$53,'Share Values'!AA$11,'Transactions (Dated)'!$C$2:$C$53,"Sell")</f>
        <v>26357</v>
      </c>
      <c r="AB588" s="40">
        <f ca="1">AB587+SUMIFS('Transactions (Dated)'!$E$2:$E$53,'Transactions (Dated)'!$D$2:$D$53,'Share Values'!$X588,'Transactions (Dated)'!$B$2:$B$53,'Share Values'!AB$11,'Transactions (Dated)'!$C$2:$C$53,"Buy")-SUMIFS('Transactions (Dated)'!$E$2:$E$53,'Transactions (Dated)'!$D$2:$D$53,'Share Values'!$X588,'Transactions (Dated)'!$B$2:$B$53,'Share Values'!AB$11,'Transactions (Dated)'!$C$2:$C$53,"Sell")</f>
        <v>1892</v>
      </c>
      <c r="AC588" s="40">
        <f ca="1">AC587+SUMIFS('Transactions (Dated)'!$E$2:$E$53,'Transactions (Dated)'!$D$2:$D$53,'Share Values'!$X588,'Transactions (Dated)'!$B$2:$B$53,'Share Values'!AC$11,'Transactions (Dated)'!$C$2:$C$53,"Buy")-SUMIFS('Transactions (Dated)'!$E$2:$E$53,'Transactions (Dated)'!$D$2:$D$53,'Share Values'!$X588,'Transactions (Dated)'!$B$2:$B$53,'Share Values'!AC$11,'Transactions (Dated)'!$C$2:$C$53,"Sell")</f>
        <v>2348</v>
      </c>
      <c r="AD588" s="40">
        <f ca="1">AD587+SUMIFS('Transactions (Dated)'!$E$2:$E$53,'Transactions (Dated)'!$D$2:$D$53,'Share Values'!$X588,'Transactions (Dated)'!$B$2:$B$53,'Share Values'!AD$11,'Transactions (Dated)'!$C$2:$C$53,"Buy")-SUMIFS('Transactions (Dated)'!$E$2:$E$53,'Transactions (Dated)'!$D$2:$D$53,'Share Values'!$X588,'Transactions (Dated)'!$B$2:$B$53,'Share Values'!AD$11,'Transactions (Dated)'!$C$2:$C$53,"Sell")</f>
        <v>0</v>
      </c>
      <c r="AE588" s="40">
        <f ca="1">AE587+SUMIFS('Transactions (Dated)'!$E$2:$E$53,'Transactions (Dated)'!$D$2:$D$53,'Share Values'!$X588,'Transactions (Dated)'!$B$2:$B$53,'Share Values'!AE$11,'Transactions (Dated)'!$C$2:$C$53,"Buy")-SUMIFS('Transactions (Dated)'!$E$2:$E$53,'Transactions (Dated)'!$D$2:$D$53,'Share Values'!$X588,'Transactions (Dated)'!$B$2:$B$53,'Share Values'!AE$11,'Transactions (Dated)'!$C$2:$C$53,"Sell")</f>
        <v>2900</v>
      </c>
      <c r="AF588" s="40">
        <f ca="1">AF587+SUMIFS('Transactions (Dated)'!$E$2:$E$53,'Transactions (Dated)'!$D$2:$D$53,'Share Values'!$X588,'Transactions (Dated)'!$B$2:$B$53,'Share Values'!AF$11,'Transactions (Dated)'!$C$2:$C$53,"Buy")-SUMIFS('Transactions (Dated)'!$E$2:$E$53,'Transactions (Dated)'!$D$2:$D$53,'Share Values'!$X588,'Transactions (Dated)'!$B$2:$B$53,'Share Values'!AF$11,'Transactions (Dated)'!$C$2:$C$53,"Sell")</f>
        <v>14201</v>
      </c>
      <c r="AG588" s="40">
        <f ca="1">AG587+SUMIFS('Transactions (Dated)'!$E$2:$E$53,'Transactions (Dated)'!$D$2:$D$53,'Share Values'!$X588,'Transactions (Dated)'!$B$2:$B$53,'Share Values'!AG$11,'Transactions (Dated)'!$C$2:$C$53,"Buy")-SUMIFS('Transactions (Dated)'!$E$2:$E$53,'Transactions (Dated)'!$D$2:$D$53,'Share Values'!$X588,'Transactions (Dated)'!$B$2:$B$53,'Share Values'!AG$11,'Transactions (Dated)'!$C$2:$C$53,"Sell")</f>
        <v>6835</v>
      </c>
      <c r="AH588" s="40">
        <f ca="1">AH587+SUMIFS('Transactions (Dated)'!$E$2:$E$53,'Transactions (Dated)'!$D$2:$D$53,'Share Values'!$X588,'Transactions (Dated)'!$B$2:$B$53,'Share Values'!AH$11,'Transactions (Dated)'!$C$2:$C$53,"Buy")-SUMIFS('Transactions (Dated)'!$E$2:$E$53,'Transactions (Dated)'!$D$2:$D$53,'Share Values'!$X588,'Transactions (Dated)'!$B$2:$B$53,'Share Values'!AH$11,'Transactions (Dated)'!$C$2:$C$53,"Sell")</f>
        <v>0</v>
      </c>
      <c r="AI588" s="40">
        <f ca="1">AI587+SUMIFS('Transactions (Dated)'!$E$2:$E$53,'Transactions (Dated)'!$D$2:$D$53,'Share Values'!$X588,'Transactions (Dated)'!$B$2:$B$53,'Share Values'!AI$11,'Transactions (Dated)'!$C$2:$C$53,"Buy")-SUMIFS('Transactions (Dated)'!$E$2:$E$53,'Transactions (Dated)'!$D$2:$D$53,'Share Values'!$X588,'Transactions (Dated)'!$B$2:$B$53,'Share Values'!AI$11,'Transactions (Dated)'!$C$2:$C$53,"Sell")</f>
        <v>0</v>
      </c>
      <c r="AJ588" s="40">
        <f ca="1">AJ587+SUMIFS('Transactions (Dated)'!$E$2:$E$53,'Transactions (Dated)'!$D$2:$D$53,'Share Values'!$X588,'Transactions (Dated)'!$B$2:$B$53,'Share Values'!AJ$11,'Transactions (Dated)'!$C$2:$C$53,"Buy")-SUMIFS('Transactions (Dated)'!$E$2:$E$53,'Transactions (Dated)'!$D$2:$D$53,'Share Values'!$X588,'Transactions (Dated)'!$B$2:$B$53,'Share Values'!AJ$11,'Transactions (Dated)'!$C$2:$C$53,"Sell")</f>
        <v>0</v>
      </c>
      <c r="AK588" s="40">
        <f ca="1">AK587+SUMIFS('Transactions (Dated)'!$E$2:$E$53,'Transactions (Dated)'!$D$2:$D$53,'Share Values'!$X588,'Transactions (Dated)'!$B$2:$B$53,'Share Values'!AK$11,'Transactions (Dated)'!$C$2:$C$53,"Buy")-SUMIFS('Transactions (Dated)'!$E$2:$E$53,'Transactions (Dated)'!$D$2:$D$53,'Share Values'!$X588,'Transactions (Dated)'!$B$2:$B$53,'Share Values'!AK$11,'Transactions (Dated)'!$C$2:$C$53,"Sell")</f>
        <v>0</v>
      </c>
      <c r="AL588" s="40">
        <f ca="1">AL587+SUMIFS('Transactions (Dated)'!$E$2:$E$53,'Transactions (Dated)'!$D$2:$D$53,'Share Values'!$X588,'Transactions (Dated)'!$B$2:$B$53,'Share Values'!AL$11,'Transactions (Dated)'!$C$2:$C$53,"Buy")-SUMIFS('Transactions (Dated)'!$E$2:$E$53,'Transactions (Dated)'!$D$2:$D$53,'Share Values'!$X588,'Transactions (Dated)'!$B$2:$B$53,'Share Values'!AL$11,'Transactions (Dated)'!$C$2:$C$53,"Sell")</f>
        <v>0</v>
      </c>
      <c r="AM588" s="40">
        <f ca="1">AM587+SUMIFS('Transactions (Dated)'!$E$2:$E$53,'Transactions (Dated)'!$D$2:$D$53,'Share Values'!$X588,'Transactions (Dated)'!$B$2:$B$53,'Share Values'!AM$11,'Transactions (Dated)'!$C$2:$C$53,"Buy")-SUMIFS('Transactions (Dated)'!$E$2:$E$53,'Transactions (Dated)'!$D$2:$D$53,'Share Values'!$X588,'Transactions (Dated)'!$B$2:$B$53,'Share Values'!AM$11,'Transactions (Dated)'!$C$2:$C$53,"Sell")</f>
        <v>0</v>
      </c>
      <c r="AN588" s="40">
        <f ca="1">AN587+SUMIFS('Transactions (Dated)'!$E$2:$E$53,'Transactions (Dated)'!$D$2:$D$53,'Share Values'!$X588,'Transactions (Dated)'!$B$2:$B$53,'Share Values'!AN$11,'Transactions (Dated)'!$C$2:$C$53,"Buy")-SUMIFS('Transactions (Dated)'!$E$2:$E$53,'Transactions (Dated)'!$D$2:$D$53,'Share Values'!$X588,'Transactions (Dated)'!$B$2:$B$53,'Share Values'!AN$11,'Transactions (Dated)'!$C$2:$C$53,"Sell")</f>
        <v>0</v>
      </c>
      <c r="AQ588" s="3">
        <f t="shared" si="245"/>
        <v>42753</v>
      </c>
      <c r="AR588" s="6">
        <f t="shared" ca="1" si="246"/>
        <v>44122.499999999993</v>
      </c>
      <c r="AS588" s="6">
        <f t="shared" ca="1" si="247"/>
        <v>21374.999999999996</v>
      </c>
      <c r="AT588" s="6">
        <f t="shared" ca="1" si="248"/>
        <v>547698.46000000008</v>
      </c>
      <c r="AU588" s="6">
        <f t="shared" ca="1" si="249"/>
        <v>73598.8</v>
      </c>
      <c r="AV588" s="6">
        <f t="shared" ca="1" si="250"/>
        <v>30570.959999999999</v>
      </c>
      <c r="AW588" s="6">
        <f t="shared" ca="1" si="251"/>
        <v>0</v>
      </c>
      <c r="AX588" s="6">
        <f t="shared" ca="1" si="252"/>
        <v>51881</v>
      </c>
      <c r="AY588" s="6">
        <f t="shared" ca="1" si="253"/>
        <v>97702.88</v>
      </c>
      <c r="AZ588" s="6">
        <f t="shared" ca="1" si="254"/>
        <v>68691.75</v>
      </c>
      <c r="BA588" s="6">
        <f t="shared" ca="1" si="255"/>
        <v>0</v>
      </c>
      <c r="BB588" s="6">
        <f t="shared" ca="1" si="256"/>
        <v>0</v>
      </c>
      <c r="BC588" s="6">
        <f t="shared" ca="1" si="257"/>
        <v>0</v>
      </c>
      <c r="BD588" s="6">
        <f t="shared" ca="1" si="258"/>
        <v>0</v>
      </c>
      <c r="BE588" s="6">
        <f t="shared" ca="1" si="259"/>
        <v>0</v>
      </c>
      <c r="BF588" s="6">
        <f t="shared" ca="1" si="240"/>
        <v>0</v>
      </c>
      <c r="BG588" s="6">
        <f t="shared" ca="1" si="241"/>
        <v>0</v>
      </c>
      <c r="BH588" s="6"/>
      <c r="BJ588" s="4">
        <f t="shared" ca="1" si="260"/>
        <v>935641.35000000009</v>
      </c>
      <c r="BL588" s="3">
        <f t="shared" si="261"/>
        <v>42753</v>
      </c>
      <c r="BM588" s="6">
        <f>BM587+SUMIFS('Transactions (Dated)'!G:G,'Transactions (Dated)'!D:D,'Share Values'!AQ588)</f>
        <v>14317.649999999987</v>
      </c>
      <c r="BN588" s="6">
        <f ca="1">BN587+SUMIFS('Transactions (Dated)'!$F:$F,'Transactions (Dated)'!$D:$D,$BL588,'Transactions (Dated)'!$B:$B,BN$11,'Transactions (Dated)'!$C:$C,"Dividend (paid to cash)")*Y588</f>
        <v>0</v>
      </c>
      <c r="BO588" s="6">
        <f ca="1">BO587+SUMIFS('Transactions (Dated)'!$F:$F,'Transactions (Dated)'!$D:$D,$BL588,'Transactions (Dated)'!$B:$B,BO$11,'Transactions (Dated)'!$C:$C,"Dividend (paid to cash)")*Z588</f>
        <v>2421.875</v>
      </c>
      <c r="BP588" s="6">
        <f ca="1">BP587+SUMIFS('Transactions (Dated)'!$F:$F,'Transactions (Dated)'!$D:$D,$BL588,'Transactions (Dated)'!$B:$B,BP$11,'Transactions (Dated)'!$C:$C,"Dividend (paid to cash)")*AA588</f>
        <v>51745.237000000008</v>
      </c>
      <c r="BQ588" s="6">
        <f ca="1">BQ587+SUMIFS('Transactions (Dated)'!$F:$F,'Transactions (Dated)'!$D:$D,$BL588,'Transactions (Dated)'!$B:$B,BQ$11,'Transactions (Dated)'!$C:$C,"Dividend (paid to cash)")*AB588</f>
        <v>567.6</v>
      </c>
      <c r="BR588" s="6">
        <f ca="1">BR587+SUMIFS('Transactions (Dated)'!$F:$F,'Transactions (Dated)'!$D:$D,$BL588,'Transactions (Dated)'!$B:$B,BR$11,'Transactions (Dated)'!$C:$C,"Dividend (paid to cash)")*AC588</f>
        <v>0</v>
      </c>
      <c r="BS588" s="6">
        <f ca="1">BS587+SUMIFS('Transactions (Dated)'!$F:$F,'Transactions (Dated)'!$D:$D,$BL588,'Transactions (Dated)'!$B:$B,BS$11,'Transactions (Dated)'!$C:$C,"Dividend (paid to cash)")*AD588</f>
        <v>0</v>
      </c>
      <c r="BT588" s="6">
        <f ca="1">BT587+SUMIFS('Transactions (Dated)'!$F:$F,'Transactions (Dated)'!$D:$D,$BL588,'Transactions (Dated)'!$B:$B,BT$11,'Transactions (Dated)'!$C:$C,"Dividend (paid to cash)")*AE588</f>
        <v>3190</v>
      </c>
      <c r="BU588" s="6">
        <f ca="1">BU587+SUMIFS('Transactions (Dated)'!$F:$F,'Transactions (Dated)'!$D:$D,$BL588,'Transactions (Dated)'!$B:$B,BU$11,'Transactions (Dated)'!$C:$C,"Dividend (paid to cash)")*AF588</f>
        <v>0</v>
      </c>
      <c r="BV588" s="6">
        <f ca="1">BV587+SUMIFS('Transactions (Dated)'!$F:$F,'Transactions (Dated)'!$D:$D,$BL588,'Transactions (Dated)'!$B:$B,BV$11,'Transactions (Dated)'!$C:$C,"Dividend (paid to cash)")*AG588</f>
        <v>0</v>
      </c>
      <c r="BW588" s="6">
        <f ca="1">BW587+SUMIFS('Transactions (Dated)'!$F:$F,'Transactions (Dated)'!$D:$D,$BL588,'Transactions (Dated)'!$B:$B,BW$11,'Transactions (Dated)'!$C:$C,"Dividend (paid to cash)")*AH588</f>
        <v>0</v>
      </c>
      <c r="BX588" s="6">
        <f ca="1">BX587+SUMIFS('Transactions (Dated)'!$F:$F,'Transactions (Dated)'!$D:$D,$BL588,'Transactions (Dated)'!$B:$B,BX$11,'Transactions (Dated)'!$C:$C,"Dividend (paid to cash)")*AI588</f>
        <v>0</v>
      </c>
      <c r="BY588" s="6">
        <f ca="1">BY587+SUMIFS('Transactions (Dated)'!$F:$F,'Transactions (Dated)'!$D:$D,$BL588,'Transactions (Dated)'!$B:$B,BY$11,'Transactions (Dated)'!$C:$C,"Dividend (paid to cash)")*AJ588</f>
        <v>0</v>
      </c>
      <c r="BZ588" s="6">
        <f ca="1">BZ587+SUMIFS('Transactions (Dated)'!$F:$F,'Transactions (Dated)'!$D:$D,$BL588,'Transactions (Dated)'!$B:$B,BZ$11,'Transactions (Dated)'!$C:$C,"Dividend (paid to cash)")*AK588</f>
        <v>0</v>
      </c>
      <c r="CA588" s="6">
        <f ca="1">CA587+SUMIFS('Transactions (Dated)'!$F:$F,'Transactions (Dated)'!$D:$D,$BL588,'Transactions (Dated)'!$B:$B,CA$11,'Transactions (Dated)'!$C:$C,"Dividend (paid to cash)")*AL588</f>
        <v>0</v>
      </c>
      <c r="CB588" s="6">
        <v>0</v>
      </c>
      <c r="CC588" s="6">
        <v>0</v>
      </c>
      <c r="CF588" s="6">
        <f t="shared" ca="1" si="262"/>
        <v>72242.361999999994</v>
      </c>
      <c r="CH588" s="3">
        <f t="shared" si="263"/>
        <v>42753</v>
      </c>
      <c r="CI588" s="4">
        <f t="shared" ca="1" si="264"/>
        <v>935641.35000000009</v>
      </c>
      <c r="CJ588" s="4">
        <f t="shared" ca="1" si="265"/>
        <v>72242.361999999994</v>
      </c>
      <c r="CL588" s="4">
        <f t="shared" ca="1" si="266"/>
        <v>1007883.7120000001</v>
      </c>
    </row>
    <row r="589" spans="2:90" x14ac:dyDescent="0.15">
      <c r="B589" s="3">
        <f t="shared" ref="B589:B595" si="267">+E589</f>
        <v>42754</v>
      </c>
      <c r="C589" s="2">
        <v>15409.8</v>
      </c>
      <c r="E589" s="70">
        <v>42754</v>
      </c>
      <c r="F589" s="69">
        <v>9.44</v>
      </c>
      <c r="G589" s="69">
        <v>2.2999999999999998</v>
      </c>
      <c r="H589" s="69">
        <v>20.79</v>
      </c>
      <c r="I589" s="69">
        <v>39.17</v>
      </c>
      <c r="J589" s="69">
        <v>13.1</v>
      </c>
      <c r="K589" s="69">
        <v>14.88</v>
      </c>
      <c r="L589" s="69">
        <v>17.96</v>
      </c>
      <c r="M589" s="69">
        <v>6.68</v>
      </c>
      <c r="N589" s="69">
        <v>10.19</v>
      </c>
      <c r="O589" s="69">
        <v>11.15</v>
      </c>
      <c r="P589" s="69">
        <v>22.6</v>
      </c>
      <c r="Q589" s="69">
        <v>1.52</v>
      </c>
      <c r="R589" s="69">
        <v>9.02</v>
      </c>
      <c r="S589" s="69">
        <v>41.53</v>
      </c>
      <c r="T589" s="69"/>
      <c r="U589">
        <v>41.53</v>
      </c>
      <c r="X589" s="3">
        <f t="shared" si="244"/>
        <v>42754</v>
      </c>
      <c r="Y589" s="40">
        <f ca="1">Y588+SUMIFS('Transactions (Dated)'!$E$2:$E$53,'Transactions (Dated)'!$D$2:$D$53,'Share Values'!$X589,'Transactions (Dated)'!$B$2:$B$53,'Share Values'!Y$11,'Transactions (Dated)'!$C$2:$C$53,"Buy")-SUMIFS('Transactions (Dated)'!$E$2:$E$53,'Transactions (Dated)'!$D$2:$D$53,'Share Values'!$X589,'Transactions (Dated)'!$B$2:$B$53,'Share Values'!Y$11,'Transactions (Dated)'!$C$2:$C$53,"Sell")</f>
        <v>4625</v>
      </c>
      <c r="Z589" s="40">
        <f ca="1">Z588+SUMIFS('Transactions (Dated)'!$E$2:$E$53,'Transactions (Dated)'!$D$2:$D$53,'Share Values'!$X589,'Transactions (Dated)'!$B$2:$B$53,'Share Values'!Z$11,'Transactions (Dated)'!$C$2:$C$53,"Buy")-SUMIFS('Transactions (Dated)'!$E$2:$E$53,'Transactions (Dated)'!$D$2:$D$53,'Share Values'!$X589,'Transactions (Dated)'!$B$2:$B$53,'Share Values'!Z$11,'Transactions (Dated)'!$C$2:$C$53,"Sell")</f>
        <v>9375</v>
      </c>
      <c r="AA589" s="40">
        <f ca="1">AA588+SUMIFS('Transactions (Dated)'!$E$2:$E$53,'Transactions (Dated)'!$D$2:$D$53,'Share Values'!$X589,'Transactions (Dated)'!$B$2:$B$53,'Share Values'!AA$11,'Transactions (Dated)'!$C$2:$C$53,"Buy")-SUMIFS('Transactions (Dated)'!$E$2:$E$53,'Transactions (Dated)'!$D$2:$D$53,'Share Values'!$X589,'Transactions (Dated)'!$B$2:$B$53,'Share Values'!AA$11,'Transactions (Dated)'!$C$2:$C$53,"Sell")</f>
        <v>26357</v>
      </c>
      <c r="AB589" s="40">
        <f ca="1">AB588+SUMIFS('Transactions (Dated)'!$E$2:$E$53,'Transactions (Dated)'!$D$2:$D$53,'Share Values'!$X589,'Transactions (Dated)'!$B$2:$B$53,'Share Values'!AB$11,'Transactions (Dated)'!$C$2:$C$53,"Buy")-SUMIFS('Transactions (Dated)'!$E$2:$E$53,'Transactions (Dated)'!$D$2:$D$53,'Share Values'!$X589,'Transactions (Dated)'!$B$2:$B$53,'Share Values'!AB$11,'Transactions (Dated)'!$C$2:$C$53,"Sell")</f>
        <v>1892</v>
      </c>
      <c r="AC589" s="40">
        <f ca="1">AC588+SUMIFS('Transactions (Dated)'!$E$2:$E$53,'Transactions (Dated)'!$D$2:$D$53,'Share Values'!$X589,'Transactions (Dated)'!$B$2:$B$53,'Share Values'!AC$11,'Transactions (Dated)'!$C$2:$C$53,"Buy")-SUMIFS('Transactions (Dated)'!$E$2:$E$53,'Transactions (Dated)'!$D$2:$D$53,'Share Values'!$X589,'Transactions (Dated)'!$B$2:$B$53,'Share Values'!AC$11,'Transactions (Dated)'!$C$2:$C$53,"Sell")</f>
        <v>2348</v>
      </c>
      <c r="AD589" s="40">
        <f ca="1">AD588+SUMIFS('Transactions (Dated)'!$E$2:$E$53,'Transactions (Dated)'!$D$2:$D$53,'Share Values'!$X589,'Transactions (Dated)'!$B$2:$B$53,'Share Values'!AD$11,'Transactions (Dated)'!$C$2:$C$53,"Buy")-SUMIFS('Transactions (Dated)'!$E$2:$E$53,'Transactions (Dated)'!$D$2:$D$53,'Share Values'!$X589,'Transactions (Dated)'!$B$2:$B$53,'Share Values'!AD$11,'Transactions (Dated)'!$C$2:$C$53,"Sell")</f>
        <v>0</v>
      </c>
      <c r="AE589" s="40">
        <f ca="1">AE588+SUMIFS('Transactions (Dated)'!$E$2:$E$53,'Transactions (Dated)'!$D$2:$D$53,'Share Values'!$X589,'Transactions (Dated)'!$B$2:$B$53,'Share Values'!AE$11,'Transactions (Dated)'!$C$2:$C$53,"Buy")-SUMIFS('Transactions (Dated)'!$E$2:$E$53,'Transactions (Dated)'!$D$2:$D$53,'Share Values'!$X589,'Transactions (Dated)'!$B$2:$B$53,'Share Values'!AE$11,'Transactions (Dated)'!$C$2:$C$53,"Sell")</f>
        <v>2900</v>
      </c>
      <c r="AF589" s="40">
        <f ca="1">AF588+SUMIFS('Transactions (Dated)'!$E$2:$E$53,'Transactions (Dated)'!$D$2:$D$53,'Share Values'!$X589,'Transactions (Dated)'!$B$2:$B$53,'Share Values'!AF$11,'Transactions (Dated)'!$C$2:$C$53,"Buy")-SUMIFS('Transactions (Dated)'!$E$2:$E$53,'Transactions (Dated)'!$D$2:$D$53,'Share Values'!$X589,'Transactions (Dated)'!$B$2:$B$53,'Share Values'!AF$11,'Transactions (Dated)'!$C$2:$C$53,"Sell")</f>
        <v>14201</v>
      </c>
      <c r="AG589" s="40">
        <f ca="1">AG588+SUMIFS('Transactions (Dated)'!$E$2:$E$53,'Transactions (Dated)'!$D$2:$D$53,'Share Values'!$X589,'Transactions (Dated)'!$B$2:$B$53,'Share Values'!AG$11,'Transactions (Dated)'!$C$2:$C$53,"Buy")-SUMIFS('Transactions (Dated)'!$E$2:$E$53,'Transactions (Dated)'!$D$2:$D$53,'Share Values'!$X589,'Transactions (Dated)'!$B$2:$B$53,'Share Values'!AG$11,'Transactions (Dated)'!$C$2:$C$53,"Sell")</f>
        <v>6835</v>
      </c>
      <c r="AH589" s="40">
        <f ca="1">AH588+SUMIFS('Transactions (Dated)'!$E$2:$E$53,'Transactions (Dated)'!$D$2:$D$53,'Share Values'!$X589,'Transactions (Dated)'!$B$2:$B$53,'Share Values'!AH$11,'Transactions (Dated)'!$C$2:$C$53,"Buy")-SUMIFS('Transactions (Dated)'!$E$2:$E$53,'Transactions (Dated)'!$D$2:$D$53,'Share Values'!$X589,'Transactions (Dated)'!$B$2:$B$53,'Share Values'!AH$11,'Transactions (Dated)'!$C$2:$C$53,"Sell")</f>
        <v>0</v>
      </c>
      <c r="AI589" s="40">
        <f ca="1">AI588+SUMIFS('Transactions (Dated)'!$E$2:$E$53,'Transactions (Dated)'!$D$2:$D$53,'Share Values'!$X589,'Transactions (Dated)'!$B$2:$B$53,'Share Values'!AI$11,'Transactions (Dated)'!$C$2:$C$53,"Buy")-SUMIFS('Transactions (Dated)'!$E$2:$E$53,'Transactions (Dated)'!$D$2:$D$53,'Share Values'!$X589,'Transactions (Dated)'!$B$2:$B$53,'Share Values'!AI$11,'Transactions (Dated)'!$C$2:$C$53,"Sell")</f>
        <v>0</v>
      </c>
      <c r="AJ589" s="40">
        <f ca="1">AJ588+SUMIFS('Transactions (Dated)'!$E$2:$E$53,'Transactions (Dated)'!$D$2:$D$53,'Share Values'!$X589,'Transactions (Dated)'!$B$2:$B$53,'Share Values'!AJ$11,'Transactions (Dated)'!$C$2:$C$53,"Buy")-SUMIFS('Transactions (Dated)'!$E$2:$E$53,'Transactions (Dated)'!$D$2:$D$53,'Share Values'!$X589,'Transactions (Dated)'!$B$2:$B$53,'Share Values'!AJ$11,'Transactions (Dated)'!$C$2:$C$53,"Sell")</f>
        <v>0</v>
      </c>
      <c r="AK589" s="40">
        <f ca="1">AK588+SUMIFS('Transactions (Dated)'!$E$2:$E$53,'Transactions (Dated)'!$D$2:$D$53,'Share Values'!$X589,'Transactions (Dated)'!$B$2:$B$53,'Share Values'!AK$11,'Transactions (Dated)'!$C$2:$C$53,"Buy")-SUMIFS('Transactions (Dated)'!$E$2:$E$53,'Transactions (Dated)'!$D$2:$D$53,'Share Values'!$X589,'Transactions (Dated)'!$B$2:$B$53,'Share Values'!AK$11,'Transactions (Dated)'!$C$2:$C$53,"Sell")</f>
        <v>0</v>
      </c>
      <c r="AL589" s="40">
        <f ca="1">AL588+SUMIFS('Transactions (Dated)'!$E$2:$E$53,'Transactions (Dated)'!$D$2:$D$53,'Share Values'!$X589,'Transactions (Dated)'!$B$2:$B$53,'Share Values'!AL$11,'Transactions (Dated)'!$C$2:$C$53,"Buy")-SUMIFS('Transactions (Dated)'!$E$2:$E$53,'Transactions (Dated)'!$D$2:$D$53,'Share Values'!$X589,'Transactions (Dated)'!$B$2:$B$53,'Share Values'!AL$11,'Transactions (Dated)'!$C$2:$C$53,"Sell")</f>
        <v>0</v>
      </c>
      <c r="AM589" s="40">
        <f ca="1">AM588+SUMIFS('Transactions (Dated)'!$E$2:$E$53,'Transactions (Dated)'!$D$2:$D$53,'Share Values'!$X589,'Transactions (Dated)'!$B$2:$B$53,'Share Values'!AM$11,'Transactions (Dated)'!$C$2:$C$53,"Buy")-SUMIFS('Transactions (Dated)'!$E$2:$E$53,'Transactions (Dated)'!$D$2:$D$53,'Share Values'!$X589,'Transactions (Dated)'!$B$2:$B$53,'Share Values'!AM$11,'Transactions (Dated)'!$C$2:$C$53,"Sell")</f>
        <v>0</v>
      </c>
      <c r="AN589" s="40">
        <f ca="1">AN588+SUMIFS('Transactions (Dated)'!$E$2:$E$53,'Transactions (Dated)'!$D$2:$D$53,'Share Values'!$X589,'Transactions (Dated)'!$B$2:$B$53,'Share Values'!AN$11,'Transactions (Dated)'!$C$2:$C$53,"Buy")-SUMIFS('Transactions (Dated)'!$E$2:$E$53,'Transactions (Dated)'!$D$2:$D$53,'Share Values'!$X589,'Transactions (Dated)'!$B$2:$B$53,'Share Values'!AN$11,'Transactions (Dated)'!$C$2:$C$53,"Sell")</f>
        <v>0</v>
      </c>
      <c r="AQ589" s="3">
        <f t="shared" si="245"/>
        <v>42754</v>
      </c>
      <c r="AR589" s="6">
        <f t="shared" ca="1" si="246"/>
        <v>43660</v>
      </c>
      <c r="AS589" s="6">
        <f t="shared" ca="1" si="247"/>
        <v>21562.5</v>
      </c>
      <c r="AT589" s="6">
        <f t="shared" ca="1" si="248"/>
        <v>547962.03</v>
      </c>
      <c r="AU589" s="6">
        <f t="shared" ca="1" si="249"/>
        <v>74109.64</v>
      </c>
      <c r="AV589" s="6">
        <f t="shared" ca="1" si="250"/>
        <v>30758.799999999999</v>
      </c>
      <c r="AW589" s="6">
        <f t="shared" ca="1" si="251"/>
        <v>0</v>
      </c>
      <c r="AX589" s="6">
        <f t="shared" ca="1" si="252"/>
        <v>52084</v>
      </c>
      <c r="AY589" s="6">
        <f t="shared" ca="1" si="253"/>
        <v>94862.68</v>
      </c>
      <c r="AZ589" s="6">
        <f t="shared" ca="1" si="254"/>
        <v>69648.649999999994</v>
      </c>
      <c r="BA589" s="6">
        <f t="shared" ca="1" si="255"/>
        <v>0</v>
      </c>
      <c r="BB589" s="6">
        <f t="shared" ca="1" si="256"/>
        <v>0</v>
      </c>
      <c r="BC589" s="6">
        <f t="shared" ca="1" si="257"/>
        <v>0</v>
      </c>
      <c r="BD589" s="6">
        <f t="shared" ca="1" si="258"/>
        <v>0</v>
      </c>
      <c r="BE589" s="6">
        <f t="shared" ca="1" si="259"/>
        <v>0</v>
      </c>
      <c r="BF589" s="6">
        <f t="shared" ref="BF589:BF652" ca="1" si="268">+AM589*T589</f>
        <v>0</v>
      </c>
      <c r="BG589" s="6">
        <f t="shared" ref="BG589:BG652" ca="1" si="269">+AN589*U589</f>
        <v>0</v>
      </c>
      <c r="BH589" s="6"/>
      <c r="BJ589" s="4">
        <f t="shared" ca="1" si="260"/>
        <v>934648.30000000016</v>
      </c>
      <c r="BL589" s="3">
        <f t="shared" si="261"/>
        <v>42754</v>
      </c>
      <c r="BM589" s="6">
        <f>BM588+SUMIFS('Transactions (Dated)'!G:G,'Transactions (Dated)'!D:D,'Share Values'!AQ589)</f>
        <v>14317.649999999987</v>
      </c>
      <c r="BN589" s="6">
        <f ca="1">BN588+SUMIFS('Transactions (Dated)'!$F:$F,'Transactions (Dated)'!$D:$D,$BL589,'Transactions (Dated)'!$B:$B,BN$11,'Transactions (Dated)'!$C:$C,"Dividend (paid to cash)")*Y589</f>
        <v>0</v>
      </c>
      <c r="BO589" s="6">
        <f ca="1">BO588+SUMIFS('Transactions (Dated)'!$F:$F,'Transactions (Dated)'!$D:$D,$BL589,'Transactions (Dated)'!$B:$B,BO$11,'Transactions (Dated)'!$C:$C,"Dividend (paid to cash)")*Z589</f>
        <v>2421.875</v>
      </c>
      <c r="BP589" s="6">
        <f ca="1">BP588+SUMIFS('Transactions (Dated)'!$F:$F,'Transactions (Dated)'!$D:$D,$BL589,'Transactions (Dated)'!$B:$B,BP$11,'Transactions (Dated)'!$C:$C,"Dividend (paid to cash)")*AA589</f>
        <v>51745.237000000008</v>
      </c>
      <c r="BQ589" s="6">
        <f ca="1">BQ588+SUMIFS('Transactions (Dated)'!$F:$F,'Transactions (Dated)'!$D:$D,$BL589,'Transactions (Dated)'!$B:$B,BQ$11,'Transactions (Dated)'!$C:$C,"Dividend (paid to cash)")*AB589</f>
        <v>567.6</v>
      </c>
      <c r="BR589" s="6">
        <f ca="1">BR588+SUMIFS('Transactions (Dated)'!$F:$F,'Transactions (Dated)'!$D:$D,$BL589,'Transactions (Dated)'!$B:$B,BR$11,'Transactions (Dated)'!$C:$C,"Dividend (paid to cash)")*AC589</f>
        <v>0</v>
      </c>
      <c r="BS589" s="6">
        <f ca="1">BS588+SUMIFS('Transactions (Dated)'!$F:$F,'Transactions (Dated)'!$D:$D,$BL589,'Transactions (Dated)'!$B:$B,BS$11,'Transactions (Dated)'!$C:$C,"Dividend (paid to cash)")*AD589</f>
        <v>0</v>
      </c>
      <c r="BT589" s="6">
        <f ca="1">BT588+SUMIFS('Transactions (Dated)'!$F:$F,'Transactions (Dated)'!$D:$D,$BL589,'Transactions (Dated)'!$B:$B,BT$11,'Transactions (Dated)'!$C:$C,"Dividend (paid to cash)")*AE589</f>
        <v>3190</v>
      </c>
      <c r="BU589" s="6">
        <f ca="1">BU588+SUMIFS('Transactions (Dated)'!$F:$F,'Transactions (Dated)'!$D:$D,$BL589,'Transactions (Dated)'!$B:$B,BU$11,'Transactions (Dated)'!$C:$C,"Dividend (paid to cash)")*AF589</f>
        <v>0</v>
      </c>
      <c r="BV589" s="6">
        <f ca="1">BV588+SUMIFS('Transactions (Dated)'!$F:$F,'Transactions (Dated)'!$D:$D,$BL589,'Transactions (Dated)'!$B:$B,BV$11,'Transactions (Dated)'!$C:$C,"Dividend (paid to cash)")*AG589</f>
        <v>0</v>
      </c>
      <c r="BW589" s="6">
        <f ca="1">BW588+SUMIFS('Transactions (Dated)'!$F:$F,'Transactions (Dated)'!$D:$D,$BL589,'Transactions (Dated)'!$B:$B,BW$11,'Transactions (Dated)'!$C:$C,"Dividend (paid to cash)")*AH589</f>
        <v>0</v>
      </c>
      <c r="BX589" s="6">
        <f ca="1">BX588+SUMIFS('Transactions (Dated)'!$F:$F,'Transactions (Dated)'!$D:$D,$BL589,'Transactions (Dated)'!$B:$B,BX$11,'Transactions (Dated)'!$C:$C,"Dividend (paid to cash)")*AI589</f>
        <v>0</v>
      </c>
      <c r="BY589" s="6">
        <f ca="1">BY588+SUMIFS('Transactions (Dated)'!$F:$F,'Transactions (Dated)'!$D:$D,$BL589,'Transactions (Dated)'!$B:$B,BY$11,'Transactions (Dated)'!$C:$C,"Dividend (paid to cash)")*AJ589</f>
        <v>0</v>
      </c>
      <c r="BZ589" s="6">
        <f ca="1">BZ588+SUMIFS('Transactions (Dated)'!$F:$F,'Transactions (Dated)'!$D:$D,$BL589,'Transactions (Dated)'!$B:$B,BZ$11,'Transactions (Dated)'!$C:$C,"Dividend (paid to cash)")*AK589</f>
        <v>0</v>
      </c>
      <c r="CA589" s="6">
        <f ca="1">CA588+SUMIFS('Transactions (Dated)'!$F:$F,'Transactions (Dated)'!$D:$D,$BL589,'Transactions (Dated)'!$B:$B,CA$11,'Transactions (Dated)'!$C:$C,"Dividend (paid to cash)")*AL589</f>
        <v>0</v>
      </c>
      <c r="CB589" s="6">
        <v>0</v>
      </c>
      <c r="CC589" s="6">
        <v>0</v>
      </c>
      <c r="CF589" s="6">
        <f t="shared" ca="1" si="262"/>
        <v>72242.361999999994</v>
      </c>
      <c r="CH589" s="3">
        <f t="shared" si="263"/>
        <v>42754</v>
      </c>
      <c r="CI589" s="4">
        <f t="shared" ca="1" si="264"/>
        <v>934648.30000000016</v>
      </c>
      <c r="CJ589" s="4">
        <f t="shared" ca="1" si="265"/>
        <v>72242.361999999994</v>
      </c>
      <c r="CL589" s="4">
        <f t="shared" ca="1" si="266"/>
        <v>1006890.6620000001</v>
      </c>
    </row>
    <row r="590" spans="2:90" x14ac:dyDescent="0.15">
      <c r="B590" s="3">
        <f t="shared" si="267"/>
        <v>42755</v>
      </c>
      <c r="C590" s="2">
        <v>15547.9</v>
      </c>
      <c r="E590" s="70">
        <v>42755</v>
      </c>
      <c r="F590" s="69">
        <v>9.48</v>
      </c>
      <c r="G590" s="69">
        <v>2.31</v>
      </c>
      <c r="H590" s="69">
        <v>20.97</v>
      </c>
      <c r="I590" s="69">
        <v>39.130000000000003</v>
      </c>
      <c r="J590" s="69">
        <v>13.02</v>
      </c>
      <c r="K590" s="69">
        <v>14.84</v>
      </c>
      <c r="L590" s="69">
        <v>18.27</v>
      </c>
      <c r="M590" s="69">
        <v>6.76</v>
      </c>
      <c r="N590" s="69">
        <v>10.11</v>
      </c>
      <c r="O590" s="69">
        <v>10.83</v>
      </c>
      <c r="P590" s="69">
        <v>22.52</v>
      </c>
      <c r="Q590" s="69">
        <v>1.54</v>
      </c>
      <c r="R590" s="69">
        <v>9.1999999999999993</v>
      </c>
      <c r="S590" s="69">
        <v>41.27</v>
      </c>
      <c r="T590" s="69"/>
      <c r="U590">
        <v>41.27</v>
      </c>
      <c r="X590" s="3">
        <f t="shared" si="244"/>
        <v>42755</v>
      </c>
      <c r="Y590" s="40">
        <f ca="1">Y589+SUMIFS('Transactions (Dated)'!$E$2:$E$53,'Transactions (Dated)'!$D$2:$D$53,'Share Values'!$X590,'Transactions (Dated)'!$B$2:$B$53,'Share Values'!Y$11,'Transactions (Dated)'!$C$2:$C$53,"Buy")-SUMIFS('Transactions (Dated)'!$E$2:$E$53,'Transactions (Dated)'!$D$2:$D$53,'Share Values'!$X590,'Transactions (Dated)'!$B$2:$B$53,'Share Values'!Y$11,'Transactions (Dated)'!$C$2:$C$53,"Sell")</f>
        <v>4625</v>
      </c>
      <c r="Z590" s="40">
        <f ca="1">Z589+SUMIFS('Transactions (Dated)'!$E$2:$E$53,'Transactions (Dated)'!$D$2:$D$53,'Share Values'!$X590,'Transactions (Dated)'!$B$2:$B$53,'Share Values'!Z$11,'Transactions (Dated)'!$C$2:$C$53,"Buy")-SUMIFS('Transactions (Dated)'!$E$2:$E$53,'Transactions (Dated)'!$D$2:$D$53,'Share Values'!$X590,'Transactions (Dated)'!$B$2:$B$53,'Share Values'!Z$11,'Transactions (Dated)'!$C$2:$C$53,"Sell")</f>
        <v>9375</v>
      </c>
      <c r="AA590" s="40">
        <f ca="1">AA589+SUMIFS('Transactions (Dated)'!$E$2:$E$53,'Transactions (Dated)'!$D$2:$D$53,'Share Values'!$X590,'Transactions (Dated)'!$B$2:$B$53,'Share Values'!AA$11,'Transactions (Dated)'!$C$2:$C$53,"Buy")-SUMIFS('Transactions (Dated)'!$E$2:$E$53,'Transactions (Dated)'!$D$2:$D$53,'Share Values'!$X590,'Transactions (Dated)'!$B$2:$B$53,'Share Values'!AA$11,'Transactions (Dated)'!$C$2:$C$53,"Sell")</f>
        <v>26357</v>
      </c>
      <c r="AB590" s="40">
        <f ca="1">AB589+SUMIFS('Transactions (Dated)'!$E$2:$E$53,'Transactions (Dated)'!$D$2:$D$53,'Share Values'!$X590,'Transactions (Dated)'!$B$2:$B$53,'Share Values'!AB$11,'Transactions (Dated)'!$C$2:$C$53,"Buy")-SUMIFS('Transactions (Dated)'!$E$2:$E$53,'Transactions (Dated)'!$D$2:$D$53,'Share Values'!$X590,'Transactions (Dated)'!$B$2:$B$53,'Share Values'!AB$11,'Transactions (Dated)'!$C$2:$C$53,"Sell")</f>
        <v>1892</v>
      </c>
      <c r="AC590" s="40">
        <f ca="1">AC589+SUMIFS('Transactions (Dated)'!$E$2:$E$53,'Transactions (Dated)'!$D$2:$D$53,'Share Values'!$X590,'Transactions (Dated)'!$B$2:$B$53,'Share Values'!AC$11,'Transactions (Dated)'!$C$2:$C$53,"Buy")-SUMIFS('Transactions (Dated)'!$E$2:$E$53,'Transactions (Dated)'!$D$2:$D$53,'Share Values'!$X590,'Transactions (Dated)'!$B$2:$B$53,'Share Values'!AC$11,'Transactions (Dated)'!$C$2:$C$53,"Sell")</f>
        <v>2348</v>
      </c>
      <c r="AD590" s="40">
        <f ca="1">AD589+SUMIFS('Transactions (Dated)'!$E$2:$E$53,'Transactions (Dated)'!$D$2:$D$53,'Share Values'!$X590,'Transactions (Dated)'!$B$2:$B$53,'Share Values'!AD$11,'Transactions (Dated)'!$C$2:$C$53,"Buy")-SUMIFS('Transactions (Dated)'!$E$2:$E$53,'Transactions (Dated)'!$D$2:$D$53,'Share Values'!$X590,'Transactions (Dated)'!$B$2:$B$53,'Share Values'!AD$11,'Transactions (Dated)'!$C$2:$C$53,"Sell")</f>
        <v>0</v>
      </c>
      <c r="AE590" s="40">
        <f ca="1">AE589+SUMIFS('Transactions (Dated)'!$E$2:$E$53,'Transactions (Dated)'!$D$2:$D$53,'Share Values'!$X590,'Transactions (Dated)'!$B$2:$B$53,'Share Values'!AE$11,'Transactions (Dated)'!$C$2:$C$53,"Buy")-SUMIFS('Transactions (Dated)'!$E$2:$E$53,'Transactions (Dated)'!$D$2:$D$53,'Share Values'!$X590,'Transactions (Dated)'!$B$2:$B$53,'Share Values'!AE$11,'Transactions (Dated)'!$C$2:$C$53,"Sell")</f>
        <v>2900</v>
      </c>
      <c r="AF590" s="40">
        <f ca="1">AF589+SUMIFS('Transactions (Dated)'!$E$2:$E$53,'Transactions (Dated)'!$D$2:$D$53,'Share Values'!$X590,'Transactions (Dated)'!$B$2:$B$53,'Share Values'!AF$11,'Transactions (Dated)'!$C$2:$C$53,"Buy")-SUMIFS('Transactions (Dated)'!$E$2:$E$53,'Transactions (Dated)'!$D$2:$D$53,'Share Values'!$X590,'Transactions (Dated)'!$B$2:$B$53,'Share Values'!AF$11,'Transactions (Dated)'!$C$2:$C$53,"Sell")</f>
        <v>14201</v>
      </c>
      <c r="AG590" s="40">
        <f ca="1">AG589+SUMIFS('Transactions (Dated)'!$E$2:$E$53,'Transactions (Dated)'!$D$2:$D$53,'Share Values'!$X590,'Transactions (Dated)'!$B$2:$B$53,'Share Values'!AG$11,'Transactions (Dated)'!$C$2:$C$53,"Buy")-SUMIFS('Transactions (Dated)'!$E$2:$E$53,'Transactions (Dated)'!$D$2:$D$53,'Share Values'!$X590,'Transactions (Dated)'!$B$2:$B$53,'Share Values'!AG$11,'Transactions (Dated)'!$C$2:$C$53,"Sell")</f>
        <v>6835</v>
      </c>
      <c r="AH590" s="40">
        <f ca="1">AH589+SUMIFS('Transactions (Dated)'!$E$2:$E$53,'Transactions (Dated)'!$D$2:$D$53,'Share Values'!$X590,'Transactions (Dated)'!$B$2:$B$53,'Share Values'!AH$11,'Transactions (Dated)'!$C$2:$C$53,"Buy")-SUMIFS('Transactions (Dated)'!$E$2:$E$53,'Transactions (Dated)'!$D$2:$D$53,'Share Values'!$X590,'Transactions (Dated)'!$B$2:$B$53,'Share Values'!AH$11,'Transactions (Dated)'!$C$2:$C$53,"Sell")</f>
        <v>0</v>
      </c>
      <c r="AI590" s="40">
        <f ca="1">AI589+SUMIFS('Transactions (Dated)'!$E$2:$E$53,'Transactions (Dated)'!$D$2:$D$53,'Share Values'!$X590,'Transactions (Dated)'!$B$2:$B$53,'Share Values'!AI$11,'Transactions (Dated)'!$C$2:$C$53,"Buy")-SUMIFS('Transactions (Dated)'!$E$2:$E$53,'Transactions (Dated)'!$D$2:$D$53,'Share Values'!$X590,'Transactions (Dated)'!$B$2:$B$53,'Share Values'!AI$11,'Transactions (Dated)'!$C$2:$C$53,"Sell")</f>
        <v>0</v>
      </c>
      <c r="AJ590" s="40">
        <f ca="1">AJ589+SUMIFS('Transactions (Dated)'!$E$2:$E$53,'Transactions (Dated)'!$D$2:$D$53,'Share Values'!$X590,'Transactions (Dated)'!$B$2:$B$53,'Share Values'!AJ$11,'Transactions (Dated)'!$C$2:$C$53,"Buy")-SUMIFS('Transactions (Dated)'!$E$2:$E$53,'Transactions (Dated)'!$D$2:$D$53,'Share Values'!$X590,'Transactions (Dated)'!$B$2:$B$53,'Share Values'!AJ$11,'Transactions (Dated)'!$C$2:$C$53,"Sell")</f>
        <v>0</v>
      </c>
      <c r="AK590" s="40">
        <f ca="1">AK589+SUMIFS('Transactions (Dated)'!$E$2:$E$53,'Transactions (Dated)'!$D$2:$D$53,'Share Values'!$X590,'Transactions (Dated)'!$B$2:$B$53,'Share Values'!AK$11,'Transactions (Dated)'!$C$2:$C$53,"Buy")-SUMIFS('Transactions (Dated)'!$E$2:$E$53,'Transactions (Dated)'!$D$2:$D$53,'Share Values'!$X590,'Transactions (Dated)'!$B$2:$B$53,'Share Values'!AK$11,'Transactions (Dated)'!$C$2:$C$53,"Sell")</f>
        <v>0</v>
      </c>
      <c r="AL590" s="40">
        <f ca="1">AL589+SUMIFS('Transactions (Dated)'!$E$2:$E$53,'Transactions (Dated)'!$D$2:$D$53,'Share Values'!$X590,'Transactions (Dated)'!$B$2:$B$53,'Share Values'!AL$11,'Transactions (Dated)'!$C$2:$C$53,"Buy")-SUMIFS('Transactions (Dated)'!$E$2:$E$53,'Transactions (Dated)'!$D$2:$D$53,'Share Values'!$X590,'Transactions (Dated)'!$B$2:$B$53,'Share Values'!AL$11,'Transactions (Dated)'!$C$2:$C$53,"Sell")</f>
        <v>0</v>
      </c>
      <c r="AM590" s="40">
        <f ca="1">AM589+SUMIFS('Transactions (Dated)'!$E$2:$E$53,'Transactions (Dated)'!$D$2:$D$53,'Share Values'!$X590,'Transactions (Dated)'!$B$2:$B$53,'Share Values'!AM$11,'Transactions (Dated)'!$C$2:$C$53,"Buy")-SUMIFS('Transactions (Dated)'!$E$2:$E$53,'Transactions (Dated)'!$D$2:$D$53,'Share Values'!$X590,'Transactions (Dated)'!$B$2:$B$53,'Share Values'!AM$11,'Transactions (Dated)'!$C$2:$C$53,"Sell")</f>
        <v>0</v>
      </c>
      <c r="AN590" s="40">
        <f ca="1">AN589+SUMIFS('Transactions (Dated)'!$E$2:$E$53,'Transactions (Dated)'!$D$2:$D$53,'Share Values'!$X590,'Transactions (Dated)'!$B$2:$B$53,'Share Values'!AN$11,'Transactions (Dated)'!$C$2:$C$53,"Buy")-SUMIFS('Transactions (Dated)'!$E$2:$E$53,'Transactions (Dated)'!$D$2:$D$53,'Share Values'!$X590,'Transactions (Dated)'!$B$2:$B$53,'Share Values'!AN$11,'Transactions (Dated)'!$C$2:$C$53,"Sell")</f>
        <v>0</v>
      </c>
      <c r="AQ590" s="3">
        <f t="shared" si="245"/>
        <v>42755</v>
      </c>
      <c r="AR590" s="6">
        <f t="shared" ca="1" si="246"/>
        <v>43845</v>
      </c>
      <c r="AS590" s="6">
        <f t="shared" ca="1" si="247"/>
        <v>21656.25</v>
      </c>
      <c r="AT590" s="6">
        <f t="shared" ca="1" si="248"/>
        <v>552706.28999999992</v>
      </c>
      <c r="AU590" s="6">
        <f t="shared" ca="1" si="249"/>
        <v>74033.960000000006</v>
      </c>
      <c r="AV590" s="6">
        <f t="shared" ca="1" si="250"/>
        <v>30570.959999999999</v>
      </c>
      <c r="AW590" s="6">
        <f t="shared" ca="1" si="251"/>
        <v>0</v>
      </c>
      <c r="AX590" s="6">
        <f t="shared" ca="1" si="252"/>
        <v>52983</v>
      </c>
      <c r="AY590" s="6">
        <f t="shared" ca="1" si="253"/>
        <v>95998.76</v>
      </c>
      <c r="AZ590" s="6">
        <f t="shared" ca="1" si="254"/>
        <v>69101.849999999991</v>
      </c>
      <c r="BA590" s="6">
        <f t="shared" ca="1" si="255"/>
        <v>0</v>
      </c>
      <c r="BB590" s="6">
        <f t="shared" ca="1" si="256"/>
        <v>0</v>
      </c>
      <c r="BC590" s="6">
        <f t="shared" ca="1" si="257"/>
        <v>0</v>
      </c>
      <c r="BD590" s="6">
        <f t="shared" ca="1" si="258"/>
        <v>0</v>
      </c>
      <c r="BE590" s="6">
        <f t="shared" ca="1" si="259"/>
        <v>0</v>
      </c>
      <c r="BF590" s="6">
        <f t="shared" ca="1" si="268"/>
        <v>0</v>
      </c>
      <c r="BG590" s="6">
        <f t="shared" ca="1" si="269"/>
        <v>0</v>
      </c>
      <c r="BH590" s="6"/>
      <c r="BJ590" s="4">
        <f t="shared" ca="1" si="260"/>
        <v>940896.06999999983</v>
      </c>
      <c r="BL590" s="3">
        <f t="shared" si="261"/>
        <v>42755</v>
      </c>
      <c r="BM590" s="6">
        <f>BM589+SUMIFS('Transactions (Dated)'!G:G,'Transactions (Dated)'!D:D,'Share Values'!AQ590)</f>
        <v>14317.649999999987</v>
      </c>
      <c r="BN590" s="6">
        <f ca="1">BN589+SUMIFS('Transactions (Dated)'!$F:$F,'Transactions (Dated)'!$D:$D,$BL590,'Transactions (Dated)'!$B:$B,BN$11,'Transactions (Dated)'!$C:$C,"Dividend (paid to cash)")*Y590</f>
        <v>0</v>
      </c>
      <c r="BO590" s="6">
        <f ca="1">BO589+SUMIFS('Transactions (Dated)'!$F:$F,'Transactions (Dated)'!$D:$D,$BL590,'Transactions (Dated)'!$B:$B,BO$11,'Transactions (Dated)'!$C:$C,"Dividend (paid to cash)")*Z590</f>
        <v>2421.875</v>
      </c>
      <c r="BP590" s="6">
        <f ca="1">BP589+SUMIFS('Transactions (Dated)'!$F:$F,'Transactions (Dated)'!$D:$D,$BL590,'Transactions (Dated)'!$B:$B,BP$11,'Transactions (Dated)'!$C:$C,"Dividend (paid to cash)")*AA590</f>
        <v>51745.237000000008</v>
      </c>
      <c r="BQ590" s="6">
        <f ca="1">BQ589+SUMIFS('Transactions (Dated)'!$F:$F,'Transactions (Dated)'!$D:$D,$BL590,'Transactions (Dated)'!$B:$B,BQ$11,'Transactions (Dated)'!$C:$C,"Dividend (paid to cash)")*AB590</f>
        <v>567.6</v>
      </c>
      <c r="BR590" s="6">
        <f ca="1">BR589+SUMIFS('Transactions (Dated)'!$F:$F,'Transactions (Dated)'!$D:$D,$BL590,'Transactions (Dated)'!$B:$B,BR$11,'Transactions (Dated)'!$C:$C,"Dividend (paid to cash)")*AC590</f>
        <v>0</v>
      </c>
      <c r="BS590" s="6">
        <f ca="1">BS589+SUMIFS('Transactions (Dated)'!$F:$F,'Transactions (Dated)'!$D:$D,$BL590,'Transactions (Dated)'!$B:$B,BS$11,'Transactions (Dated)'!$C:$C,"Dividend (paid to cash)")*AD590</f>
        <v>0</v>
      </c>
      <c r="BT590" s="6">
        <f ca="1">BT589+SUMIFS('Transactions (Dated)'!$F:$F,'Transactions (Dated)'!$D:$D,$BL590,'Transactions (Dated)'!$B:$B,BT$11,'Transactions (Dated)'!$C:$C,"Dividend (paid to cash)")*AE590</f>
        <v>3190</v>
      </c>
      <c r="BU590" s="6">
        <f ca="1">BU589+SUMIFS('Transactions (Dated)'!$F:$F,'Transactions (Dated)'!$D:$D,$BL590,'Transactions (Dated)'!$B:$B,BU$11,'Transactions (Dated)'!$C:$C,"Dividend (paid to cash)")*AF590</f>
        <v>0</v>
      </c>
      <c r="BV590" s="6">
        <f ca="1">BV589+SUMIFS('Transactions (Dated)'!$F:$F,'Transactions (Dated)'!$D:$D,$BL590,'Transactions (Dated)'!$B:$B,BV$11,'Transactions (Dated)'!$C:$C,"Dividend (paid to cash)")*AG590</f>
        <v>0</v>
      </c>
      <c r="BW590" s="6">
        <f ca="1">BW589+SUMIFS('Transactions (Dated)'!$F:$F,'Transactions (Dated)'!$D:$D,$BL590,'Transactions (Dated)'!$B:$B,BW$11,'Transactions (Dated)'!$C:$C,"Dividend (paid to cash)")*AH590</f>
        <v>0</v>
      </c>
      <c r="BX590" s="6">
        <f ca="1">BX589+SUMIFS('Transactions (Dated)'!$F:$F,'Transactions (Dated)'!$D:$D,$BL590,'Transactions (Dated)'!$B:$B,BX$11,'Transactions (Dated)'!$C:$C,"Dividend (paid to cash)")*AI590</f>
        <v>0</v>
      </c>
      <c r="BY590" s="6">
        <f ca="1">BY589+SUMIFS('Transactions (Dated)'!$F:$F,'Transactions (Dated)'!$D:$D,$BL590,'Transactions (Dated)'!$B:$B,BY$11,'Transactions (Dated)'!$C:$C,"Dividend (paid to cash)")*AJ590</f>
        <v>0</v>
      </c>
      <c r="BZ590" s="6">
        <f ca="1">BZ589+SUMIFS('Transactions (Dated)'!$F:$F,'Transactions (Dated)'!$D:$D,$BL590,'Transactions (Dated)'!$B:$B,BZ$11,'Transactions (Dated)'!$C:$C,"Dividend (paid to cash)")*AK590</f>
        <v>0</v>
      </c>
      <c r="CA590" s="6">
        <f ca="1">CA589+SUMIFS('Transactions (Dated)'!$F:$F,'Transactions (Dated)'!$D:$D,$BL590,'Transactions (Dated)'!$B:$B,CA$11,'Transactions (Dated)'!$C:$C,"Dividend (paid to cash)")*AL590</f>
        <v>0</v>
      </c>
      <c r="CB590" s="6">
        <v>0</v>
      </c>
      <c r="CC590" s="6">
        <v>0</v>
      </c>
      <c r="CF590" s="6">
        <f t="shared" ca="1" si="262"/>
        <v>72242.361999999994</v>
      </c>
      <c r="CH590" s="3">
        <f t="shared" si="263"/>
        <v>42755</v>
      </c>
      <c r="CI590" s="4">
        <f t="shared" ca="1" si="264"/>
        <v>940896.06999999983</v>
      </c>
      <c r="CJ590" s="4">
        <f t="shared" ca="1" si="265"/>
        <v>72242.361999999994</v>
      </c>
      <c r="CL590" s="4">
        <f t="shared" ca="1" si="266"/>
        <v>1013138.4319999998</v>
      </c>
    </row>
    <row r="591" spans="2:90" x14ac:dyDescent="0.15">
      <c r="B591" s="3">
        <f t="shared" si="267"/>
        <v>42758</v>
      </c>
      <c r="C591" s="2">
        <v>15480.1</v>
      </c>
      <c r="E591" s="70">
        <v>42758</v>
      </c>
      <c r="F591" s="69">
        <v>9.4600000000000009</v>
      </c>
      <c r="G591" s="69">
        <v>2.29</v>
      </c>
      <c r="H591" s="69">
        <v>20.87</v>
      </c>
      <c r="I591" s="69">
        <v>38.89</v>
      </c>
      <c r="J591" s="69">
        <v>13.05</v>
      </c>
      <c r="K591" s="69">
        <v>14.67</v>
      </c>
      <c r="L591" s="69">
        <v>17.989999999999998</v>
      </c>
      <c r="M591" s="69">
        <v>6.9</v>
      </c>
      <c r="N591" s="69">
        <v>10</v>
      </c>
      <c r="O591" s="69">
        <v>11</v>
      </c>
      <c r="P591" s="69">
        <v>22.71</v>
      </c>
      <c r="Q591" s="69">
        <v>1.54</v>
      </c>
      <c r="R591" s="69">
        <v>9.34</v>
      </c>
      <c r="S591" s="69">
        <v>41.19</v>
      </c>
      <c r="T591" s="69"/>
      <c r="U591">
        <v>41.19</v>
      </c>
      <c r="X591" s="3">
        <f t="shared" si="244"/>
        <v>42758</v>
      </c>
      <c r="Y591" s="40">
        <f ca="1">Y590+SUMIFS('Transactions (Dated)'!$E$2:$E$53,'Transactions (Dated)'!$D$2:$D$53,'Share Values'!$X591,'Transactions (Dated)'!$B$2:$B$53,'Share Values'!Y$11,'Transactions (Dated)'!$C$2:$C$53,"Buy")-SUMIFS('Transactions (Dated)'!$E$2:$E$53,'Transactions (Dated)'!$D$2:$D$53,'Share Values'!$X591,'Transactions (Dated)'!$B$2:$B$53,'Share Values'!Y$11,'Transactions (Dated)'!$C$2:$C$53,"Sell")</f>
        <v>4625</v>
      </c>
      <c r="Z591" s="40">
        <f ca="1">Z590+SUMIFS('Transactions (Dated)'!$E$2:$E$53,'Transactions (Dated)'!$D$2:$D$53,'Share Values'!$X591,'Transactions (Dated)'!$B$2:$B$53,'Share Values'!Z$11,'Transactions (Dated)'!$C$2:$C$53,"Buy")-SUMIFS('Transactions (Dated)'!$E$2:$E$53,'Transactions (Dated)'!$D$2:$D$53,'Share Values'!$X591,'Transactions (Dated)'!$B$2:$B$53,'Share Values'!Z$11,'Transactions (Dated)'!$C$2:$C$53,"Sell")</f>
        <v>9375</v>
      </c>
      <c r="AA591" s="40">
        <f ca="1">AA590+SUMIFS('Transactions (Dated)'!$E$2:$E$53,'Transactions (Dated)'!$D$2:$D$53,'Share Values'!$X591,'Transactions (Dated)'!$B$2:$B$53,'Share Values'!AA$11,'Transactions (Dated)'!$C$2:$C$53,"Buy")-SUMIFS('Transactions (Dated)'!$E$2:$E$53,'Transactions (Dated)'!$D$2:$D$53,'Share Values'!$X591,'Transactions (Dated)'!$B$2:$B$53,'Share Values'!AA$11,'Transactions (Dated)'!$C$2:$C$53,"Sell")</f>
        <v>26357</v>
      </c>
      <c r="AB591" s="40">
        <f ca="1">AB590+SUMIFS('Transactions (Dated)'!$E$2:$E$53,'Transactions (Dated)'!$D$2:$D$53,'Share Values'!$X591,'Transactions (Dated)'!$B$2:$B$53,'Share Values'!AB$11,'Transactions (Dated)'!$C$2:$C$53,"Buy")-SUMIFS('Transactions (Dated)'!$E$2:$E$53,'Transactions (Dated)'!$D$2:$D$53,'Share Values'!$X591,'Transactions (Dated)'!$B$2:$B$53,'Share Values'!AB$11,'Transactions (Dated)'!$C$2:$C$53,"Sell")</f>
        <v>1892</v>
      </c>
      <c r="AC591" s="40">
        <f ca="1">AC590+SUMIFS('Transactions (Dated)'!$E$2:$E$53,'Transactions (Dated)'!$D$2:$D$53,'Share Values'!$X591,'Transactions (Dated)'!$B$2:$B$53,'Share Values'!AC$11,'Transactions (Dated)'!$C$2:$C$53,"Buy")-SUMIFS('Transactions (Dated)'!$E$2:$E$53,'Transactions (Dated)'!$D$2:$D$53,'Share Values'!$X591,'Transactions (Dated)'!$B$2:$B$53,'Share Values'!AC$11,'Transactions (Dated)'!$C$2:$C$53,"Sell")</f>
        <v>2348</v>
      </c>
      <c r="AD591" s="40">
        <f ca="1">AD590+SUMIFS('Transactions (Dated)'!$E$2:$E$53,'Transactions (Dated)'!$D$2:$D$53,'Share Values'!$X591,'Transactions (Dated)'!$B$2:$B$53,'Share Values'!AD$11,'Transactions (Dated)'!$C$2:$C$53,"Buy")-SUMIFS('Transactions (Dated)'!$E$2:$E$53,'Transactions (Dated)'!$D$2:$D$53,'Share Values'!$X591,'Transactions (Dated)'!$B$2:$B$53,'Share Values'!AD$11,'Transactions (Dated)'!$C$2:$C$53,"Sell")</f>
        <v>0</v>
      </c>
      <c r="AE591" s="40">
        <f ca="1">AE590+SUMIFS('Transactions (Dated)'!$E$2:$E$53,'Transactions (Dated)'!$D$2:$D$53,'Share Values'!$X591,'Transactions (Dated)'!$B$2:$B$53,'Share Values'!AE$11,'Transactions (Dated)'!$C$2:$C$53,"Buy")-SUMIFS('Transactions (Dated)'!$E$2:$E$53,'Transactions (Dated)'!$D$2:$D$53,'Share Values'!$X591,'Transactions (Dated)'!$B$2:$B$53,'Share Values'!AE$11,'Transactions (Dated)'!$C$2:$C$53,"Sell")</f>
        <v>2900</v>
      </c>
      <c r="AF591" s="40">
        <f ca="1">AF590+SUMIFS('Transactions (Dated)'!$E$2:$E$53,'Transactions (Dated)'!$D$2:$D$53,'Share Values'!$X591,'Transactions (Dated)'!$B$2:$B$53,'Share Values'!AF$11,'Transactions (Dated)'!$C$2:$C$53,"Buy")-SUMIFS('Transactions (Dated)'!$E$2:$E$53,'Transactions (Dated)'!$D$2:$D$53,'Share Values'!$X591,'Transactions (Dated)'!$B$2:$B$53,'Share Values'!AF$11,'Transactions (Dated)'!$C$2:$C$53,"Sell")</f>
        <v>14201</v>
      </c>
      <c r="AG591" s="40">
        <f ca="1">AG590+SUMIFS('Transactions (Dated)'!$E$2:$E$53,'Transactions (Dated)'!$D$2:$D$53,'Share Values'!$X591,'Transactions (Dated)'!$B$2:$B$53,'Share Values'!AG$11,'Transactions (Dated)'!$C$2:$C$53,"Buy")-SUMIFS('Transactions (Dated)'!$E$2:$E$53,'Transactions (Dated)'!$D$2:$D$53,'Share Values'!$X591,'Transactions (Dated)'!$B$2:$B$53,'Share Values'!AG$11,'Transactions (Dated)'!$C$2:$C$53,"Sell")</f>
        <v>6835</v>
      </c>
      <c r="AH591" s="40">
        <f ca="1">AH590+SUMIFS('Transactions (Dated)'!$E$2:$E$53,'Transactions (Dated)'!$D$2:$D$53,'Share Values'!$X591,'Transactions (Dated)'!$B$2:$B$53,'Share Values'!AH$11,'Transactions (Dated)'!$C$2:$C$53,"Buy")-SUMIFS('Transactions (Dated)'!$E$2:$E$53,'Transactions (Dated)'!$D$2:$D$53,'Share Values'!$X591,'Transactions (Dated)'!$B$2:$B$53,'Share Values'!AH$11,'Transactions (Dated)'!$C$2:$C$53,"Sell")</f>
        <v>0</v>
      </c>
      <c r="AI591" s="40">
        <f ca="1">AI590+SUMIFS('Transactions (Dated)'!$E$2:$E$53,'Transactions (Dated)'!$D$2:$D$53,'Share Values'!$X591,'Transactions (Dated)'!$B$2:$B$53,'Share Values'!AI$11,'Transactions (Dated)'!$C$2:$C$53,"Buy")-SUMIFS('Transactions (Dated)'!$E$2:$E$53,'Transactions (Dated)'!$D$2:$D$53,'Share Values'!$X591,'Transactions (Dated)'!$B$2:$B$53,'Share Values'!AI$11,'Transactions (Dated)'!$C$2:$C$53,"Sell")</f>
        <v>0</v>
      </c>
      <c r="AJ591" s="40">
        <f ca="1">AJ590+SUMIFS('Transactions (Dated)'!$E$2:$E$53,'Transactions (Dated)'!$D$2:$D$53,'Share Values'!$X591,'Transactions (Dated)'!$B$2:$B$53,'Share Values'!AJ$11,'Transactions (Dated)'!$C$2:$C$53,"Buy")-SUMIFS('Transactions (Dated)'!$E$2:$E$53,'Transactions (Dated)'!$D$2:$D$53,'Share Values'!$X591,'Transactions (Dated)'!$B$2:$B$53,'Share Values'!AJ$11,'Transactions (Dated)'!$C$2:$C$53,"Sell")</f>
        <v>0</v>
      </c>
      <c r="AK591" s="40">
        <f ca="1">AK590+SUMIFS('Transactions (Dated)'!$E$2:$E$53,'Transactions (Dated)'!$D$2:$D$53,'Share Values'!$X591,'Transactions (Dated)'!$B$2:$B$53,'Share Values'!AK$11,'Transactions (Dated)'!$C$2:$C$53,"Buy")-SUMIFS('Transactions (Dated)'!$E$2:$E$53,'Transactions (Dated)'!$D$2:$D$53,'Share Values'!$X591,'Transactions (Dated)'!$B$2:$B$53,'Share Values'!AK$11,'Transactions (Dated)'!$C$2:$C$53,"Sell")</f>
        <v>0</v>
      </c>
      <c r="AL591" s="40">
        <f ca="1">AL590+SUMIFS('Transactions (Dated)'!$E$2:$E$53,'Transactions (Dated)'!$D$2:$D$53,'Share Values'!$X591,'Transactions (Dated)'!$B$2:$B$53,'Share Values'!AL$11,'Transactions (Dated)'!$C$2:$C$53,"Buy")-SUMIFS('Transactions (Dated)'!$E$2:$E$53,'Transactions (Dated)'!$D$2:$D$53,'Share Values'!$X591,'Transactions (Dated)'!$B$2:$B$53,'Share Values'!AL$11,'Transactions (Dated)'!$C$2:$C$53,"Sell")</f>
        <v>0</v>
      </c>
      <c r="AM591" s="40">
        <f ca="1">AM590+SUMIFS('Transactions (Dated)'!$E$2:$E$53,'Transactions (Dated)'!$D$2:$D$53,'Share Values'!$X591,'Transactions (Dated)'!$B$2:$B$53,'Share Values'!AM$11,'Transactions (Dated)'!$C$2:$C$53,"Buy")-SUMIFS('Transactions (Dated)'!$E$2:$E$53,'Transactions (Dated)'!$D$2:$D$53,'Share Values'!$X591,'Transactions (Dated)'!$B$2:$B$53,'Share Values'!AM$11,'Transactions (Dated)'!$C$2:$C$53,"Sell")</f>
        <v>0</v>
      </c>
      <c r="AN591" s="40">
        <f ca="1">AN590+SUMIFS('Transactions (Dated)'!$E$2:$E$53,'Transactions (Dated)'!$D$2:$D$53,'Share Values'!$X591,'Transactions (Dated)'!$B$2:$B$53,'Share Values'!AN$11,'Transactions (Dated)'!$C$2:$C$53,"Buy")-SUMIFS('Transactions (Dated)'!$E$2:$E$53,'Transactions (Dated)'!$D$2:$D$53,'Share Values'!$X591,'Transactions (Dated)'!$B$2:$B$53,'Share Values'!AN$11,'Transactions (Dated)'!$C$2:$C$53,"Sell")</f>
        <v>0</v>
      </c>
      <c r="AQ591" s="3">
        <f t="shared" si="245"/>
        <v>42758</v>
      </c>
      <c r="AR591" s="6">
        <f t="shared" ca="1" si="246"/>
        <v>43752.500000000007</v>
      </c>
      <c r="AS591" s="6">
        <f t="shared" ca="1" si="247"/>
        <v>21468.75</v>
      </c>
      <c r="AT591" s="6">
        <f t="shared" ca="1" si="248"/>
        <v>550070.59000000008</v>
      </c>
      <c r="AU591" s="6">
        <f t="shared" ca="1" si="249"/>
        <v>73579.88</v>
      </c>
      <c r="AV591" s="6">
        <f t="shared" ca="1" si="250"/>
        <v>30641.4</v>
      </c>
      <c r="AW591" s="6">
        <f t="shared" ca="1" si="251"/>
        <v>0</v>
      </c>
      <c r="AX591" s="6">
        <f t="shared" ca="1" si="252"/>
        <v>52170.999999999993</v>
      </c>
      <c r="AY591" s="6">
        <f t="shared" ca="1" si="253"/>
        <v>97986.900000000009</v>
      </c>
      <c r="AZ591" s="6">
        <f t="shared" ca="1" si="254"/>
        <v>68350</v>
      </c>
      <c r="BA591" s="6">
        <f t="shared" ca="1" si="255"/>
        <v>0</v>
      </c>
      <c r="BB591" s="6">
        <f t="shared" ca="1" si="256"/>
        <v>0</v>
      </c>
      <c r="BC591" s="6">
        <f t="shared" ca="1" si="257"/>
        <v>0</v>
      </c>
      <c r="BD591" s="6">
        <f t="shared" ca="1" si="258"/>
        <v>0</v>
      </c>
      <c r="BE591" s="6">
        <f t="shared" ca="1" si="259"/>
        <v>0</v>
      </c>
      <c r="BF591" s="6">
        <f t="shared" ca="1" si="268"/>
        <v>0</v>
      </c>
      <c r="BG591" s="6">
        <f t="shared" ca="1" si="269"/>
        <v>0</v>
      </c>
      <c r="BH591" s="6"/>
      <c r="BJ591" s="4">
        <f t="shared" ca="1" si="260"/>
        <v>938021.02000000014</v>
      </c>
      <c r="BL591" s="3">
        <f t="shared" si="261"/>
        <v>42758</v>
      </c>
      <c r="BM591" s="6">
        <f>BM590+SUMIFS('Transactions (Dated)'!G:G,'Transactions (Dated)'!D:D,'Share Values'!AQ591)</f>
        <v>14317.649999999987</v>
      </c>
      <c r="BN591" s="6">
        <f ca="1">BN590+SUMIFS('Transactions (Dated)'!$F:$F,'Transactions (Dated)'!$D:$D,$BL591,'Transactions (Dated)'!$B:$B,BN$11,'Transactions (Dated)'!$C:$C,"Dividend (paid to cash)")*Y591</f>
        <v>0</v>
      </c>
      <c r="BO591" s="6">
        <f ca="1">BO590+SUMIFS('Transactions (Dated)'!$F:$F,'Transactions (Dated)'!$D:$D,$BL591,'Transactions (Dated)'!$B:$B,BO$11,'Transactions (Dated)'!$C:$C,"Dividend (paid to cash)")*Z591</f>
        <v>2421.875</v>
      </c>
      <c r="BP591" s="6">
        <f ca="1">BP590+SUMIFS('Transactions (Dated)'!$F:$F,'Transactions (Dated)'!$D:$D,$BL591,'Transactions (Dated)'!$B:$B,BP$11,'Transactions (Dated)'!$C:$C,"Dividend (paid to cash)")*AA591</f>
        <v>51745.237000000008</v>
      </c>
      <c r="BQ591" s="6">
        <f ca="1">BQ590+SUMIFS('Transactions (Dated)'!$F:$F,'Transactions (Dated)'!$D:$D,$BL591,'Transactions (Dated)'!$B:$B,BQ$11,'Transactions (Dated)'!$C:$C,"Dividend (paid to cash)")*AB591</f>
        <v>567.6</v>
      </c>
      <c r="BR591" s="6">
        <f ca="1">BR590+SUMIFS('Transactions (Dated)'!$F:$F,'Transactions (Dated)'!$D:$D,$BL591,'Transactions (Dated)'!$B:$B,BR$11,'Transactions (Dated)'!$C:$C,"Dividend (paid to cash)")*AC591</f>
        <v>0</v>
      </c>
      <c r="BS591" s="6">
        <f ca="1">BS590+SUMIFS('Transactions (Dated)'!$F:$F,'Transactions (Dated)'!$D:$D,$BL591,'Transactions (Dated)'!$B:$B,BS$11,'Transactions (Dated)'!$C:$C,"Dividend (paid to cash)")*AD591</f>
        <v>0</v>
      </c>
      <c r="BT591" s="6">
        <f ca="1">BT590+SUMIFS('Transactions (Dated)'!$F:$F,'Transactions (Dated)'!$D:$D,$BL591,'Transactions (Dated)'!$B:$B,BT$11,'Transactions (Dated)'!$C:$C,"Dividend (paid to cash)")*AE591</f>
        <v>3190</v>
      </c>
      <c r="BU591" s="6">
        <f ca="1">BU590+SUMIFS('Transactions (Dated)'!$F:$F,'Transactions (Dated)'!$D:$D,$BL591,'Transactions (Dated)'!$B:$B,BU$11,'Transactions (Dated)'!$C:$C,"Dividend (paid to cash)")*AF591</f>
        <v>0</v>
      </c>
      <c r="BV591" s="6">
        <f ca="1">BV590+SUMIFS('Transactions (Dated)'!$F:$F,'Transactions (Dated)'!$D:$D,$BL591,'Transactions (Dated)'!$B:$B,BV$11,'Transactions (Dated)'!$C:$C,"Dividend (paid to cash)")*AG591</f>
        <v>0</v>
      </c>
      <c r="BW591" s="6">
        <f ca="1">BW590+SUMIFS('Transactions (Dated)'!$F:$F,'Transactions (Dated)'!$D:$D,$BL591,'Transactions (Dated)'!$B:$B,BW$11,'Transactions (Dated)'!$C:$C,"Dividend (paid to cash)")*AH591</f>
        <v>0</v>
      </c>
      <c r="BX591" s="6">
        <f ca="1">BX590+SUMIFS('Transactions (Dated)'!$F:$F,'Transactions (Dated)'!$D:$D,$BL591,'Transactions (Dated)'!$B:$B,BX$11,'Transactions (Dated)'!$C:$C,"Dividend (paid to cash)")*AI591</f>
        <v>0</v>
      </c>
      <c r="BY591" s="6">
        <f ca="1">BY590+SUMIFS('Transactions (Dated)'!$F:$F,'Transactions (Dated)'!$D:$D,$BL591,'Transactions (Dated)'!$B:$B,BY$11,'Transactions (Dated)'!$C:$C,"Dividend (paid to cash)")*AJ591</f>
        <v>0</v>
      </c>
      <c r="BZ591" s="6">
        <f ca="1">BZ590+SUMIFS('Transactions (Dated)'!$F:$F,'Transactions (Dated)'!$D:$D,$BL591,'Transactions (Dated)'!$B:$B,BZ$11,'Transactions (Dated)'!$C:$C,"Dividend (paid to cash)")*AK591</f>
        <v>0</v>
      </c>
      <c r="CA591" s="6">
        <f ca="1">CA590+SUMIFS('Transactions (Dated)'!$F:$F,'Transactions (Dated)'!$D:$D,$BL591,'Transactions (Dated)'!$B:$B,CA$11,'Transactions (Dated)'!$C:$C,"Dividend (paid to cash)")*AL591</f>
        <v>0</v>
      </c>
      <c r="CB591" s="6">
        <v>0</v>
      </c>
      <c r="CC591" s="6">
        <v>0</v>
      </c>
      <c r="CF591" s="6">
        <f t="shared" ca="1" si="262"/>
        <v>72242.361999999994</v>
      </c>
      <c r="CH591" s="3">
        <f t="shared" si="263"/>
        <v>42758</v>
      </c>
      <c r="CI591" s="4">
        <f t="shared" ca="1" si="264"/>
        <v>938021.02000000014</v>
      </c>
      <c r="CJ591" s="4">
        <f t="shared" ca="1" si="265"/>
        <v>72242.361999999994</v>
      </c>
      <c r="CL591" s="4">
        <f t="shared" ca="1" si="266"/>
        <v>1010263.3820000001</v>
      </c>
    </row>
    <row r="592" spans="2:90" x14ac:dyDescent="0.15">
      <c r="B592" s="3">
        <f t="shared" si="267"/>
        <v>42759</v>
      </c>
      <c r="C592" s="2">
        <v>15610.7</v>
      </c>
      <c r="E592" s="70">
        <v>42759</v>
      </c>
      <c r="F592" s="69">
        <v>9.48</v>
      </c>
      <c r="G592" s="69">
        <v>2.33</v>
      </c>
      <c r="H592" s="69">
        <v>21.06</v>
      </c>
      <c r="I592" s="69">
        <v>38.979999999999997</v>
      </c>
      <c r="J592" s="69">
        <v>13.4</v>
      </c>
      <c r="K592" s="69">
        <v>14.84</v>
      </c>
      <c r="L592" s="69">
        <v>18.170000000000002</v>
      </c>
      <c r="M592" s="69">
        <v>6.7</v>
      </c>
      <c r="N592" s="69">
        <v>10.38</v>
      </c>
      <c r="O592" s="69">
        <v>10.84</v>
      </c>
      <c r="P592" s="69">
        <v>22.99</v>
      </c>
      <c r="Q592" s="69">
        <v>1.65</v>
      </c>
      <c r="R592" s="69">
        <v>10.01</v>
      </c>
      <c r="S592" s="69">
        <v>41.4</v>
      </c>
      <c r="T592" s="69"/>
      <c r="U592">
        <v>41.4</v>
      </c>
      <c r="X592" s="3">
        <f t="shared" si="244"/>
        <v>42759</v>
      </c>
      <c r="Y592" s="40">
        <f ca="1">Y591+SUMIFS('Transactions (Dated)'!$E$2:$E$53,'Transactions (Dated)'!$D$2:$D$53,'Share Values'!$X592,'Transactions (Dated)'!$B$2:$B$53,'Share Values'!Y$11,'Transactions (Dated)'!$C$2:$C$53,"Buy")-SUMIFS('Transactions (Dated)'!$E$2:$E$53,'Transactions (Dated)'!$D$2:$D$53,'Share Values'!$X592,'Transactions (Dated)'!$B$2:$B$53,'Share Values'!Y$11,'Transactions (Dated)'!$C$2:$C$53,"Sell")</f>
        <v>4625</v>
      </c>
      <c r="Z592" s="40">
        <f ca="1">Z591+SUMIFS('Transactions (Dated)'!$E$2:$E$53,'Transactions (Dated)'!$D$2:$D$53,'Share Values'!$X592,'Transactions (Dated)'!$B$2:$B$53,'Share Values'!Z$11,'Transactions (Dated)'!$C$2:$C$53,"Buy")-SUMIFS('Transactions (Dated)'!$E$2:$E$53,'Transactions (Dated)'!$D$2:$D$53,'Share Values'!$X592,'Transactions (Dated)'!$B$2:$B$53,'Share Values'!Z$11,'Transactions (Dated)'!$C$2:$C$53,"Sell")</f>
        <v>9375</v>
      </c>
      <c r="AA592" s="40">
        <f ca="1">AA591+SUMIFS('Transactions (Dated)'!$E$2:$E$53,'Transactions (Dated)'!$D$2:$D$53,'Share Values'!$X592,'Transactions (Dated)'!$B$2:$B$53,'Share Values'!AA$11,'Transactions (Dated)'!$C$2:$C$53,"Buy")-SUMIFS('Transactions (Dated)'!$E$2:$E$53,'Transactions (Dated)'!$D$2:$D$53,'Share Values'!$X592,'Transactions (Dated)'!$B$2:$B$53,'Share Values'!AA$11,'Transactions (Dated)'!$C$2:$C$53,"Sell")</f>
        <v>26357</v>
      </c>
      <c r="AB592" s="40">
        <f ca="1">AB591+SUMIFS('Transactions (Dated)'!$E$2:$E$53,'Transactions (Dated)'!$D$2:$D$53,'Share Values'!$X592,'Transactions (Dated)'!$B$2:$B$53,'Share Values'!AB$11,'Transactions (Dated)'!$C$2:$C$53,"Buy")-SUMIFS('Transactions (Dated)'!$E$2:$E$53,'Transactions (Dated)'!$D$2:$D$53,'Share Values'!$X592,'Transactions (Dated)'!$B$2:$B$53,'Share Values'!AB$11,'Transactions (Dated)'!$C$2:$C$53,"Sell")</f>
        <v>1892</v>
      </c>
      <c r="AC592" s="40">
        <f ca="1">AC591+SUMIFS('Transactions (Dated)'!$E$2:$E$53,'Transactions (Dated)'!$D$2:$D$53,'Share Values'!$X592,'Transactions (Dated)'!$B$2:$B$53,'Share Values'!AC$11,'Transactions (Dated)'!$C$2:$C$53,"Buy")-SUMIFS('Transactions (Dated)'!$E$2:$E$53,'Transactions (Dated)'!$D$2:$D$53,'Share Values'!$X592,'Transactions (Dated)'!$B$2:$B$53,'Share Values'!AC$11,'Transactions (Dated)'!$C$2:$C$53,"Sell")</f>
        <v>2348</v>
      </c>
      <c r="AD592" s="40">
        <f ca="1">AD591+SUMIFS('Transactions (Dated)'!$E$2:$E$53,'Transactions (Dated)'!$D$2:$D$53,'Share Values'!$X592,'Transactions (Dated)'!$B$2:$B$53,'Share Values'!AD$11,'Transactions (Dated)'!$C$2:$C$53,"Buy")-SUMIFS('Transactions (Dated)'!$E$2:$E$53,'Transactions (Dated)'!$D$2:$D$53,'Share Values'!$X592,'Transactions (Dated)'!$B$2:$B$53,'Share Values'!AD$11,'Transactions (Dated)'!$C$2:$C$53,"Sell")</f>
        <v>0</v>
      </c>
      <c r="AE592" s="40">
        <f ca="1">AE591+SUMIFS('Transactions (Dated)'!$E$2:$E$53,'Transactions (Dated)'!$D$2:$D$53,'Share Values'!$X592,'Transactions (Dated)'!$B$2:$B$53,'Share Values'!AE$11,'Transactions (Dated)'!$C$2:$C$53,"Buy")-SUMIFS('Transactions (Dated)'!$E$2:$E$53,'Transactions (Dated)'!$D$2:$D$53,'Share Values'!$X592,'Transactions (Dated)'!$B$2:$B$53,'Share Values'!AE$11,'Transactions (Dated)'!$C$2:$C$53,"Sell")</f>
        <v>2900</v>
      </c>
      <c r="AF592" s="40">
        <f ca="1">AF591+SUMIFS('Transactions (Dated)'!$E$2:$E$53,'Transactions (Dated)'!$D$2:$D$53,'Share Values'!$X592,'Transactions (Dated)'!$B$2:$B$53,'Share Values'!AF$11,'Transactions (Dated)'!$C$2:$C$53,"Buy")-SUMIFS('Transactions (Dated)'!$E$2:$E$53,'Transactions (Dated)'!$D$2:$D$53,'Share Values'!$X592,'Transactions (Dated)'!$B$2:$B$53,'Share Values'!AF$11,'Transactions (Dated)'!$C$2:$C$53,"Sell")</f>
        <v>14201</v>
      </c>
      <c r="AG592" s="40">
        <f ca="1">AG591+SUMIFS('Transactions (Dated)'!$E$2:$E$53,'Transactions (Dated)'!$D$2:$D$53,'Share Values'!$X592,'Transactions (Dated)'!$B$2:$B$53,'Share Values'!AG$11,'Transactions (Dated)'!$C$2:$C$53,"Buy")-SUMIFS('Transactions (Dated)'!$E$2:$E$53,'Transactions (Dated)'!$D$2:$D$53,'Share Values'!$X592,'Transactions (Dated)'!$B$2:$B$53,'Share Values'!AG$11,'Transactions (Dated)'!$C$2:$C$53,"Sell")</f>
        <v>6835</v>
      </c>
      <c r="AH592" s="40">
        <f ca="1">AH591+SUMIFS('Transactions (Dated)'!$E$2:$E$53,'Transactions (Dated)'!$D$2:$D$53,'Share Values'!$X592,'Transactions (Dated)'!$B$2:$B$53,'Share Values'!AH$11,'Transactions (Dated)'!$C$2:$C$53,"Buy")-SUMIFS('Transactions (Dated)'!$E$2:$E$53,'Transactions (Dated)'!$D$2:$D$53,'Share Values'!$X592,'Transactions (Dated)'!$B$2:$B$53,'Share Values'!AH$11,'Transactions (Dated)'!$C$2:$C$53,"Sell")</f>
        <v>0</v>
      </c>
      <c r="AI592" s="40">
        <f ca="1">AI591+SUMIFS('Transactions (Dated)'!$E$2:$E$53,'Transactions (Dated)'!$D$2:$D$53,'Share Values'!$X592,'Transactions (Dated)'!$B$2:$B$53,'Share Values'!AI$11,'Transactions (Dated)'!$C$2:$C$53,"Buy")-SUMIFS('Transactions (Dated)'!$E$2:$E$53,'Transactions (Dated)'!$D$2:$D$53,'Share Values'!$X592,'Transactions (Dated)'!$B$2:$B$53,'Share Values'!AI$11,'Transactions (Dated)'!$C$2:$C$53,"Sell")</f>
        <v>0</v>
      </c>
      <c r="AJ592" s="40">
        <f ca="1">AJ591+SUMIFS('Transactions (Dated)'!$E$2:$E$53,'Transactions (Dated)'!$D$2:$D$53,'Share Values'!$X592,'Transactions (Dated)'!$B$2:$B$53,'Share Values'!AJ$11,'Transactions (Dated)'!$C$2:$C$53,"Buy")-SUMIFS('Transactions (Dated)'!$E$2:$E$53,'Transactions (Dated)'!$D$2:$D$53,'Share Values'!$X592,'Transactions (Dated)'!$B$2:$B$53,'Share Values'!AJ$11,'Transactions (Dated)'!$C$2:$C$53,"Sell")</f>
        <v>0</v>
      </c>
      <c r="AK592" s="40">
        <f ca="1">AK591+SUMIFS('Transactions (Dated)'!$E$2:$E$53,'Transactions (Dated)'!$D$2:$D$53,'Share Values'!$X592,'Transactions (Dated)'!$B$2:$B$53,'Share Values'!AK$11,'Transactions (Dated)'!$C$2:$C$53,"Buy")-SUMIFS('Transactions (Dated)'!$E$2:$E$53,'Transactions (Dated)'!$D$2:$D$53,'Share Values'!$X592,'Transactions (Dated)'!$B$2:$B$53,'Share Values'!AK$11,'Transactions (Dated)'!$C$2:$C$53,"Sell")</f>
        <v>0</v>
      </c>
      <c r="AL592" s="40">
        <f ca="1">AL591+SUMIFS('Transactions (Dated)'!$E$2:$E$53,'Transactions (Dated)'!$D$2:$D$53,'Share Values'!$X592,'Transactions (Dated)'!$B$2:$B$53,'Share Values'!AL$11,'Transactions (Dated)'!$C$2:$C$53,"Buy")-SUMIFS('Transactions (Dated)'!$E$2:$E$53,'Transactions (Dated)'!$D$2:$D$53,'Share Values'!$X592,'Transactions (Dated)'!$B$2:$B$53,'Share Values'!AL$11,'Transactions (Dated)'!$C$2:$C$53,"Sell")</f>
        <v>0</v>
      </c>
      <c r="AM592" s="40">
        <f ca="1">AM591+SUMIFS('Transactions (Dated)'!$E$2:$E$53,'Transactions (Dated)'!$D$2:$D$53,'Share Values'!$X592,'Transactions (Dated)'!$B$2:$B$53,'Share Values'!AM$11,'Transactions (Dated)'!$C$2:$C$53,"Buy")-SUMIFS('Transactions (Dated)'!$E$2:$E$53,'Transactions (Dated)'!$D$2:$D$53,'Share Values'!$X592,'Transactions (Dated)'!$B$2:$B$53,'Share Values'!AM$11,'Transactions (Dated)'!$C$2:$C$53,"Sell")</f>
        <v>0</v>
      </c>
      <c r="AN592" s="40">
        <f ca="1">AN591+SUMIFS('Transactions (Dated)'!$E$2:$E$53,'Transactions (Dated)'!$D$2:$D$53,'Share Values'!$X592,'Transactions (Dated)'!$B$2:$B$53,'Share Values'!AN$11,'Transactions (Dated)'!$C$2:$C$53,"Buy")-SUMIFS('Transactions (Dated)'!$E$2:$E$53,'Transactions (Dated)'!$D$2:$D$53,'Share Values'!$X592,'Transactions (Dated)'!$B$2:$B$53,'Share Values'!AN$11,'Transactions (Dated)'!$C$2:$C$53,"Sell")</f>
        <v>0</v>
      </c>
      <c r="AQ592" s="3">
        <f t="shared" si="245"/>
        <v>42759</v>
      </c>
      <c r="AR592" s="6">
        <f t="shared" ca="1" si="246"/>
        <v>43845</v>
      </c>
      <c r="AS592" s="6">
        <f t="shared" ca="1" si="247"/>
        <v>21843.75</v>
      </c>
      <c r="AT592" s="6">
        <f t="shared" ca="1" si="248"/>
        <v>555078.41999999993</v>
      </c>
      <c r="AU592" s="6">
        <f t="shared" ca="1" si="249"/>
        <v>73750.159999999989</v>
      </c>
      <c r="AV592" s="6">
        <f t="shared" ca="1" si="250"/>
        <v>31463.200000000001</v>
      </c>
      <c r="AW592" s="6">
        <f t="shared" ca="1" si="251"/>
        <v>0</v>
      </c>
      <c r="AX592" s="6">
        <f t="shared" ca="1" si="252"/>
        <v>52693.000000000007</v>
      </c>
      <c r="AY592" s="6">
        <f t="shared" ca="1" si="253"/>
        <v>95146.7</v>
      </c>
      <c r="AZ592" s="6">
        <f t="shared" ca="1" si="254"/>
        <v>70947.3</v>
      </c>
      <c r="BA592" s="6">
        <f t="shared" ca="1" si="255"/>
        <v>0</v>
      </c>
      <c r="BB592" s="6">
        <f t="shared" ca="1" si="256"/>
        <v>0</v>
      </c>
      <c r="BC592" s="6">
        <f t="shared" ca="1" si="257"/>
        <v>0</v>
      </c>
      <c r="BD592" s="6">
        <f t="shared" ca="1" si="258"/>
        <v>0</v>
      </c>
      <c r="BE592" s="6">
        <f t="shared" ca="1" si="259"/>
        <v>0</v>
      </c>
      <c r="BF592" s="6">
        <f t="shared" ca="1" si="268"/>
        <v>0</v>
      </c>
      <c r="BG592" s="6">
        <f t="shared" ca="1" si="269"/>
        <v>0</v>
      </c>
      <c r="BH592" s="6"/>
      <c r="BJ592" s="4">
        <f t="shared" ca="1" si="260"/>
        <v>944767.52999999991</v>
      </c>
      <c r="BL592" s="3">
        <f t="shared" si="261"/>
        <v>42759</v>
      </c>
      <c r="BM592" s="6">
        <f>BM591+SUMIFS('Transactions (Dated)'!G:G,'Transactions (Dated)'!D:D,'Share Values'!AQ592)</f>
        <v>14317.649999999987</v>
      </c>
      <c r="BN592" s="6">
        <f ca="1">BN591+SUMIFS('Transactions (Dated)'!$F:$F,'Transactions (Dated)'!$D:$D,$BL592,'Transactions (Dated)'!$B:$B,BN$11,'Transactions (Dated)'!$C:$C,"Dividend (paid to cash)")*Y592</f>
        <v>0</v>
      </c>
      <c r="BO592" s="6">
        <f ca="1">BO591+SUMIFS('Transactions (Dated)'!$F:$F,'Transactions (Dated)'!$D:$D,$BL592,'Transactions (Dated)'!$B:$B,BO$11,'Transactions (Dated)'!$C:$C,"Dividend (paid to cash)")*Z592</f>
        <v>2421.875</v>
      </c>
      <c r="BP592" s="6">
        <f ca="1">BP591+SUMIFS('Transactions (Dated)'!$F:$F,'Transactions (Dated)'!$D:$D,$BL592,'Transactions (Dated)'!$B:$B,BP$11,'Transactions (Dated)'!$C:$C,"Dividend (paid to cash)")*AA592</f>
        <v>51745.237000000008</v>
      </c>
      <c r="BQ592" s="6">
        <f ca="1">BQ591+SUMIFS('Transactions (Dated)'!$F:$F,'Transactions (Dated)'!$D:$D,$BL592,'Transactions (Dated)'!$B:$B,BQ$11,'Transactions (Dated)'!$C:$C,"Dividend (paid to cash)")*AB592</f>
        <v>567.6</v>
      </c>
      <c r="BR592" s="6">
        <f ca="1">BR591+SUMIFS('Transactions (Dated)'!$F:$F,'Transactions (Dated)'!$D:$D,$BL592,'Transactions (Dated)'!$B:$B,BR$11,'Transactions (Dated)'!$C:$C,"Dividend (paid to cash)")*AC592</f>
        <v>0</v>
      </c>
      <c r="BS592" s="6">
        <f ca="1">BS591+SUMIFS('Transactions (Dated)'!$F:$F,'Transactions (Dated)'!$D:$D,$BL592,'Transactions (Dated)'!$B:$B,BS$11,'Transactions (Dated)'!$C:$C,"Dividend (paid to cash)")*AD592</f>
        <v>0</v>
      </c>
      <c r="BT592" s="6">
        <f ca="1">BT591+SUMIFS('Transactions (Dated)'!$F:$F,'Transactions (Dated)'!$D:$D,$BL592,'Transactions (Dated)'!$B:$B,BT$11,'Transactions (Dated)'!$C:$C,"Dividend (paid to cash)")*AE592</f>
        <v>3190</v>
      </c>
      <c r="BU592" s="6">
        <f ca="1">BU591+SUMIFS('Transactions (Dated)'!$F:$F,'Transactions (Dated)'!$D:$D,$BL592,'Transactions (Dated)'!$B:$B,BU$11,'Transactions (Dated)'!$C:$C,"Dividend (paid to cash)")*AF592</f>
        <v>0</v>
      </c>
      <c r="BV592" s="6">
        <f ca="1">BV591+SUMIFS('Transactions (Dated)'!$F:$F,'Transactions (Dated)'!$D:$D,$BL592,'Transactions (Dated)'!$B:$B,BV$11,'Transactions (Dated)'!$C:$C,"Dividend (paid to cash)")*AG592</f>
        <v>0</v>
      </c>
      <c r="BW592" s="6">
        <f ca="1">BW591+SUMIFS('Transactions (Dated)'!$F:$F,'Transactions (Dated)'!$D:$D,$BL592,'Transactions (Dated)'!$B:$B,BW$11,'Transactions (Dated)'!$C:$C,"Dividend (paid to cash)")*AH592</f>
        <v>0</v>
      </c>
      <c r="BX592" s="6">
        <f ca="1">BX591+SUMIFS('Transactions (Dated)'!$F:$F,'Transactions (Dated)'!$D:$D,$BL592,'Transactions (Dated)'!$B:$B,BX$11,'Transactions (Dated)'!$C:$C,"Dividend (paid to cash)")*AI592</f>
        <v>0</v>
      </c>
      <c r="BY592" s="6">
        <f ca="1">BY591+SUMIFS('Transactions (Dated)'!$F:$F,'Transactions (Dated)'!$D:$D,$BL592,'Transactions (Dated)'!$B:$B,BY$11,'Transactions (Dated)'!$C:$C,"Dividend (paid to cash)")*AJ592</f>
        <v>0</v>
      </c>
      <c r="BZ592" s="6">
        <f ca="1">BZ591+SUMIFS('Transactions (Dated)'!$F:$F,'Transactions (Dated)'!$D:$D,$BL592,'Transactions (Dated)'!$B:$B,BZ$11,'Transactions (Dated)'!$C:$C,"Dividend (paid to cash)")*AK592</f>
        <v>0</v>
      </c>
      <c r="CA592" s="6">
        <f ca="1">CA591+SUMIFS('Transactions (Dated)'!$F:$F,'Transactions (Dated)'!$D:$D,$BL592,'Transactions (Dated)'!$B:$B,CA$11,'Transactions (Dated)'!$C:$C,"Dividend (paid to cash)")*AL592</f>
        <v>0</v>
      </c>
      <c r="CB592" s="6">
        <v>0</v>
      </c>
      <c r="CC592" s="6">
        <v>0</v>
      </c>
      <c r="CF592" s="6">
        <f t="shared" ca="1" si="262"/>
        <v>72242.361999999994</v>
      </c>
      <c r="CH592" s="3">
        <f t="shared" si="263"/>
        <v>42759</v>
      </c>
      <c r="CI592" s="4">
        <f t="shared" ca="1" si="264"/>
        <v>944767.52999999991</v>
      </c>
      <c r="CJ592" s="4">
        <f t="shared" ca="1" si="265"/>
        <v>72242.361999999994</v>
      </c>
      <c r="CL592" s="4">
        <f t="shared" ca="1" si="266"/>
        <v>1017009.8919999999</v>
      </c>
    </row>
    <row r="593" spans="2:90" x14ac:dyDescent="0.15">
      <c r="B593" s="3">
        <f t="shared" si="267"/>
        <v>42760</v>
      </c>
      <c r="C593" s="2">
        <v>15643.8</v>
      </c>
      <c r="E593" s="70">
        <v>42760</v>
      </c>
      <c r="F593" s="69">
        <v>9.57</v>
      </c>
      <c r="G593" s="69">
        <v>2.27</v>
      </c>
      <c r="H593" s="69">
        <v>21.107900000000001</v>
      </c>
      <c r="I593" s="69">
        <v>39.24</v>
      </c>
      <c r="J593" s="69">
        <v>14.27</v>
      </c>
      <c r="K593" s="69">
        <v>14.93</v>
      </c>
      <c r="L593" s="69">
        <v>18.420000000000002</v>
      </c>
      <c r="M593" s="69">
        <v>6.39</v>
      </c>
      <c r="N593" s="69">
        <v>10.49</v>
      </c>
      <c r="O593" s="69">
        <v>10.65</v>
      </c>
      <c r="P593" s="69">
        <v>23.2</v>
      </c>
      <c r="Q593" s="69">
        <v>1.64</v>
      </c>
      <c r="R593" s="69">
        <v>10.57</v>
      </c>
      <c r="S593" s="69">
        <v>41.57</v>
      </c>
      <c r="T593" s="69"/>
      <c r="U593">
        <v>41.57</v>
      </c>
      <c r="X593" s="3">
        <f t="shared" si="244"/>
        <v>42760</v>
      </c>
      <c r="Y593" s="40">
        <f ca="1">Y592+SUMIFS('Transactions (Dated)'!$E$2:$E$53,'Transactions (Dated)'!$D$2:$D$53,'Share Values'!$X593,'Transactions (Dated)'!$B$2:$B$53,'Share Values'!Y$11,'Transactions (Dated)'!$C$2:$C$53,"Buy")-SUMIFS('Transactions (Dated)'!$E$2:$E$53,'Transactions (Dated)'!$D$2:$D$53,'Share Values'!$X593,'Transactions (Dated)'!$B$2:$B$53,'Share Values'!Y$11,'Transactions (Dated)'!$C$2:$C$53,"Sell")</f>
        <v>4625</v>
      </c>
      <c r="Z593" s="40">
        <f ca="1">Z592+SUMIFS('Transactions (Dated)'!$E$2:$E$53,'Transactions (Dated)'!$D$2:$D$53,'Share Values'!$X593,'Transactions (Dated)'!$B$2:$B$53,'Share Values'!Z$11,'Transactions (Dated)'!$C$2:$C$53,"Buy")-SUMIFS('Transactions (Dated)'!$E$2:$E$53,'Transactions (Dated)'!$D$2:$D$53,'Share Values'!$X593,'Transactions (Dated)'!$B$2:$B$53,'Share Values'!Z$11,'Transactions (Dated)'!$C$2:$C$53,"Sell")</f>
        <v>9375</v>
      </c>
      <c r="AA593" s="40">
        <f ca="1">AA592+SUMIFS('Transactions (Dated)'!$E$2:$E$53,'Transactions (Dated)'!$D$2:$D$53,'Share Values'!$X593,'Transactions (Dated)'!$B$2:$B$53,'Share Values'!AA$11,'Transactions (Dated)'!$C$2:$C$53,"Buy")-SUMIFS('Transactions (Dated)'!$E$2:$E$53,'Transactions (Dated)'!$D$2:$D$53,'Share Values'!$X593,'Transactions (Dated)'!$B$2:$B$53,'Share Values'!AA$11,'Transactions (Dated)'!$C$2:$C$53,"Sell")</f>
        <v>26357</v>
      </c>
      <c r="AB593" s="40">
        <f ca="1">AB592+SUMIFS('Transactions (Dated)'!$E$2:$E$53,'Transactions (Dated)'!$D$2:$D$53,'Share Values'!$X593,'Transactions (Dated)'!$B$2:$B$53,'Share Values'!AB$11,'Transactions (Dated)'!$C$2:$C$53,"Buy")-SUMIFS('Transactions (Dated)'!$E$2:$E$53,'Transactions (Dated)'!$D$2:$D$53,'Share Values'!$X593,'Transactions (Dated)'!$B$2:$B$53,'Share Values'!AB$11,'Transactions (Dated)'!$C$2:$C$53,"Sell")</f>
        <v>1892</v>
      </c>
      <c r="AC593" s="40">
        <f ca="1">AC592+SUMIFS('Transactions (Dated)'!$E$2:$E$53,'Transactions (Dated)'!$D$2:$D$53,'Share Values'!$X593,'Transactions (Dated)'!$B$2:$B$53,'Share Values'!AC$11,'Transactions (Dated)'!$C$2:$C$53,"Buy")-SUMIFS('Transactions (Dated)'!$E$2:$E$53,'Transactions (Dated)'!$D$2:$D$53,'Share Values'!$X593,'Transactions (Dated)'!$B$2:$B$53,'Share Values'!AC$11,'Transactions (Dated)'!$C$2:$C$53,"Sell")</f>
        <v>2348</v>
      </c>
      <c r="AD593" s="40">
        <f ca="1">AD592+SUMIFS('Transactions (Dated)'!$E$2:$E$53,'Transactions (Dated)'!$D$2:$D$53,'Share Values'!$X593,'Transactions (Dated)'!$B$2:$B$53,'Share Values'!AD$11,'Transactions (Dated)'!$C$2:$C$53,"Buy")-SUMIFS('Transactions (Dated)'!$E$2:$E$53,'Transactions (Dated)'!$D$2:$D$53,'Share Values'!$X593,'Transactions (Dated)'!$B$2:$B$53,'Share Values'!AD$11,'Transactions (Dated)'!$C$2:$C$53,"Sell")</f>
        <v>0</v>
      </c>
      <c r="AE593" s="40">
        <f ca="1">AE592+SUMIFS('Transactions (Dated)'!$E$2:$E$53,'Transactions (Dated)'!$D$2:$D$53,'Share Values'!$X593,'Transactions (Dated)'!$B$2:$B$53,'Share Values'!AE$11,'Transactions (Dated)'!$C$2:$C$53,"Buy")-SUMIFS('Transactions (Dated)'!$E$2:$E$53,'Transactions (Dated)'!$D$2:$D$53,'Share Values'!$X593,'Transactions (Dated)'!$B$2:$B$53,'Share Values'!AE$11,'Transactions (Dated)'!$C$2:$C$53,"Sell")</f>
        <v>2900</v>
      </c>
      <c r="AF593" s="40">
        <f ca="1">AF592+SUMIFS('Transactions (Dated)'!$E$2:$E$53,'Transactions (Dated)'!$D$2:$D$53,'Share Values'!$X593,'Transactions (Dated)'!$B$2:$B$53,'Share Values'!AF$11,'Transactions (Dated)'!$C$2:$C$53,"Buy")-SUMIFS('Transactions (Dated)'!$E$2:$E$53,'Transactions (Dated)'!$D$2:$D$53,'Share Values'!$X593,'Transactions (Dated)'!$B$2:$B$53,'Share Values'!AF$11,'Transactions (Dated)'!$C$2:$C$53,"Sell")</f>
        <v>14201</v>
      </c>
      <c r="AG593" s="40">
        <f ca="1">AG592+SUMIFS('Transactions (Dated)'!$E$2:$E$53,'Transactions (Dated)'!$D$2:$D$53,'Share Values'!$X593,'Transactions (Dated)'!$B$2:$B$53,'Share Values'!AG$11,'Transactions (Dated)'!$C$2:$C$53,"Buy")-SUMIFS('Transactions (Dated)'!$E$2:$E$53,'Transactions (Dated)'!$D$2:$D$53,'Share Values'!$X593,'Transactions (Dated)'!$B$2:$B$53,'Share Values'!AG$11,'Transactions (Dated)'!$C$2:$C$53,"Sell")</f>
        <v>6835</v>
      </c>
      <c r="AH593" s="40">
        <f ca="1">AH592+SUMIFS('Transactions (Dated)'!$E$2:$E$53,'Transactions (Dated)'!$D$2:$D$53,'Share Values'!$X593,'Transactions (Dated)'!$B$2:$B$53,'Share Values'!AH$11,'Transactions (Dated)'!$C$2:$C$53,"Buy")-SUMIFS('Transactions (Dated)'!$E$2:$E$53,'Transactions (Dated)'!$D$2:$D$53,'Share Values'!$X593,'Transactions (Dated)'!$B$2:$B$53,'Share Values'!AH$11,'Transactions (Dated)'!$C$2:$C$53,"Sell")</f>
        <v>0</v>
      </c>
      <c r="AI593" s="40">
        <f ca="1">AI592+SUMIFS('Transactions (Dated)'!$E$2:$E$53,'Transactions (Dated)'!$D$2:$D$53,'Share Values'!$X593,'Transactions (Dated)'!$B$2:$B$53,'Share Values'!AI$11,'Transactions (Dated)'!$C$2:$C$53,"Buy")-SUMIFS('Transactions (Dated)'!$E$2:$E$53,'Transactions (Dated)'!$D$2:$D$53,'Share Values'!$X593,'Transactions (Dated)'!$B$2:$B$53,'Share Values'!AI$11,'Transactions (Dated)'!$C$2:$C$53,"Sell")</f>
        <v>0</v>
      </c>
      <c r="AJ593" s="40">
        <f ca="1">AJ592+SUMIFS('Transactions (Dated)'!$E$2:$E$53,'Transactions (Dated)'!$D$2:$D$53,'Share Values'!$X593,'Transactions (Dated)'!$B$2:$B$53,'Share Values'!AJ$11,'Transactions (Dated)'!$C$2:$C$53,"Buy")-SUMIFS('Transactions (Dated)'!$E$2:$E$53,'Transactions (Dated)'!$D$2:$D$53,'Share Values'!$X593,'Transactions (Dated)'!$B$2:$B$53,'Share Values'!AJ$11,'Transactions (Dated)'!$C$2:$C$53,"Sell")</f>
        <v>0</v>
      </c>
      <c r="AK593" s="40">
        <f ca="1">AK592+SUMIFS('Transactions (Dated)'!$E$2:$E$53,'Transactions (Dated)'!$D$2:$D$53,'Share Values'!$X593,'Transactions (Dated)'!$B$2:$B$53,'Share Values'!AK$11,'Transactions (Dated)'!$C$2:$C$53,"Buy")-SUMIFS('Transactions (Dated)'!$E$2:$E$53,'Transactions (Dated)'!$D$2:$D$53,'Share Values'!$X593,'Transactions (Dated)'!$B$2:$B$53,'Share Values'!AK$11,'Transactions (Dated)'!$C$2:$C$53,"Sell")</f>
        <v>0</v>
      </c>
      <c r="AL593" s="40">
        <f ca="1">AL592+SUMIFS('Transactions (Dated)'!$E$2:$E$53,'Transactions (Dated)'!$D$2:$D$53,'Share Values'!$X593,'Transactions (Dated)'!$B$2:$B$53,'Share Values'!AL$11,'Transactions (Dated)'!$C$2:$C$53,"Buy")-SUMIFS('Transactions (Dated)'!$E$2:$E$53,'Transactions (Dated)'!$D$2:$D$53,'Share Values'!$X593,'Transactions (Dated)'!$B$2:$B$53,'Share Values'!AL$11,'Transactions (Dated)'!$C$2:$C$53,"Sell")</f>
        <v>0</v>
      </c>
      <c r="AM593" s="40">
        <f ca="1">AM592+SUMIFS('Transactions (Dated)'!$E$2:$E$53,'Transactions (Dated)'!$D$2:$D$53,'Share Values'!$X593,'Transactions (Dated)'!$B$2:$B$53,'Share Values'!AM$11,'Transactions (Dated)'!$C$2:$C$53,"Buy")-SUMIFS('Transactions (Dated)'!$E$2:$E$53,'Transactions (Dated)'!$D$2:$D$53,'Share Values'!$X593,'Transactions (Dated)'!$B$2:$B$53,'Share Values'!AM$11,'Transactions (Dated)'!$C$2:$C$53,"Sell")</f>
        <v>0</v>
      </c>
      <c r="AN593" s="40">
        <f ca="1">AN592+SUMIFS('Transactions (Dated)'!$E$2:$E$53,'Transactions (Dated)'!$D$2:$D$53,'Share Values'!$X593,'Transactions (Dated)'!$B$2:$B$53,'Share Values'!AN$11,'Transactions (Dated)'!$C$2:$C$53,"Buy")-SUMIFS('Transactions (Dated)'!$E$2:$E$53,'Transactions (Dated)'!$D$2:$D$53,'Share Values'!$X593,'Transactions (Dated)'!$B$2:$B$53,'Share Values'!AN$11,'Transactions (Dated)'!$C$2:$C$53,"Sell")</f>
        <v>0</v>
      </c>
      <c r="AQ593" s="3">
        <f t="shared" si="245"/>
        <v>42760</v>
      </c>
      <c r="AR593" s="6">
        <f t="shared" ca="1" si="246"/>
        <v>44261.25</v>
      </c>
      <c r="AS593" s="6">
        <f t="shared" ca="1" si="247"/>
        <v>21281.25</v>
      </c>
      <c r="AT593" s="6">
        <f t="shared" ca="1" si="248"/>
        <v>556340.9203</v>
      </c>
      <c r="AU593" s="6">
        <f t="shared" ca="1" si="249"/>
        <v>74242.080000000002</v>
      </c>
      <c r="AV593" s="6">
        <f t="shared" ca="1" si="250"/>
        <v>33505.96</v>
      </c>
      <c r="AW593" s="6">
        <f t="shared" ca="1" si="251"/>
        <v>0</v>
      </c>
      <c r="AX593" s="6">
        <f t="shared" ca="1" si="252"/>
        <v>53418.000000000007</v>
      </c>
      <c r="AY593" s="6">
        <f t="shared" ca="1" si="253"/>
        <v>90744.39</v>
      </c>
      <c r="AZ593" s="6">
        <f t="shared" ca="1" si="254"/>
        <v>71699.150000000009</v>
      </c>
      <c r="BA593" s="6">
        <f t="shared" ca="1" si="255"/>
        <v>0</v>
      </c>
      <c r="BB593" s="6">
        <f t="shared" ca="1" si="256"/>
        <v>0</v>
      </c>
      <c r="BC593" s="6">
        <f t="shared" ca="1" si="257"/>
        <v>0</v>
      </c>
      <c r="BD593" s="6">
        <f t="shared" ca="1" si="258"/>
        <v>0</v>
      </c>
      <c r="BE593" s="6">
        <f t="shared" ca="1" si="259"/>
        <v>0</v>
      </c>
      <c r="BF593" s="6">
        <f t="shared" ca="1" si="268"/>
        <v>0</v>
      </c>
      <c r="BG593" s="6">
        <f t="shared" ca="1" si="269"/>
        <v>0</v>
      </c>
      <c r="BH593" s="6"/>
      <c r="BJ593" s="4">
        <f t="shared" ca="1" si="260"/>
        <v>945493.00029999996</v>
      </c>
      <c r="BL593" s="3">
        <f t="shared" si="261"/>
        <v>42760</v>
      </c>
      <c r="BM593" s="6">
        <f>BM592+SUMIFS('Transactions (Dated)'!G:G,'Transactions (Dated)'!D:D,'Share Values'!AQ593)</f>
        <v>14317.649999999987</v>
      </c>
      <c r="BN593" s="6">
        <f ca="1">BN592+SUMIFS('Transactions (Dated)'!$F:$F,'Transactions (Dated)'!$D:$D,$BL593,'Transactions (Dated)'!$B:$B,BN$11,'Transactions (Dated)'!$C:$C,"Dividend (paid to cash)")*Y593</f>
        <v>0</v>
      </c>
      <c r="BO593" s="6">
        <f ca="1">BO592+SUMIFS('Transactions (Dated)'!$F:$F,'Transactions (Dated)'!$D:$D,$BL593,'Transactions (Dated)'!$B:$B,BO$11,'Transactions (Dated)'!$C:$C,"Dividend (paid to cash)")*Z593</f>
        <v>2421.875</v>
      </c>
      <c r="BP593" s="6">
        <f ca="1">BP592+SUMIFS('Transactions (Dated)'!$F:$F,'Transactions (Dated)'!$D:$D,$BL593,'Transactions (Dated)'!$B:$B,BP$11,'Transactions (Dated)'!$C:$C,"Dividend (paid to cash)")*AA593</f>
        <v>51745.237000000008</v>
      </c>
      <c r="BQ593" s="6">
        <f ca="1">BQ592+SUMIFS('Transactions (Dated)'!$F:$F,'Transactions (Dated)'!$D:$D,$BL593,'Transactions (Dated)'!$B:$B,BQ$11,'Transactions (Dated)'!$C:$C,"Dividend (paid to cash)")*AB593</f>
        <v>567.6</v>
      </c>
      <c r="BR593" s="6">
        <f ca="1">BR592+SUMIFS('Transactions (Dated)'!$F:$F,'Transactions (Dated)'!$D:$D,$BL593,'Transactions (Dated)'!$B:$B,BR$11,'Transactions (Dated)'!$C:$C,"Dividend (paid to cash)")*AC593</f>
        <v>0</v>
      </c>
      <c r="BS593" s="6">
        <f ca="1">BS592+SUMIFS('Transactions (Dated)'!$F:$F,'Transactions (Dated)'!$D:$D,$BL593,'Transactions (Dated)'!$B:$B,BS$11,'Transactions (Dated)'!$C:$C,"Dividend (paid to cash)")*AD593</f>
        <v>0</v>
      </c>
      <c r="BT593" s="6">
        <f ca="1">BT592+SUMIFS('Transactions (Dated)'!$F:$F,'Transactions (Dated)'!$D:$D,$BL593,'Transactions (Dated)'!$B:$B,BT$11,'Transactions (Dated)'!$C:$C,"Dividend (paid to cash)")*AE593</f>
        <v>3190</v>
      </c>
      <c r="BU593" s="6">
        <f ca="1">BU592+SUMIFS('Transactions (Dated)'!$F:$F,'Transactions (Dated)'!$D:$D,$BL593,'Transactions (Dated)'!$B:$B,BU$11,'Transactions (Dated)'!$C:$C,"Dividend (paid to cash)")*AF593</f>
        <v>0</v>
      </c>
      <c r="BV593" s="6">
        <f ca="1">BV592+SUMIFS('Transactions (Dated)'!$F:$F,'Transactions (Dated)'!$D:$D,$BL593,'Transactions (Dated)'!$B:$B,BV$11,'Transactions (Dated)'!$C:$C,"Dividend (paid to cash)")*AG593</f>
        <v>0</v>
      </c>
      <c r="BW593" s="6">
        <f ca="1">BW592+SUMIFS('Transactions (Dated)'!$F:$F,'Transactions (Dated)'!$D:$D,$BL593,'Transactions (Dated)'!$B:$B,BW$11,'Transactions (Dated)'!$C:$C,"Dividend (paid to cash)")*AH593</f>
        <v>0</v>
      </c>
      <c r="BX593" s="6">
        <f ca="1">BX592+SUMIFS('Transactions (Dated)'!$F:$F,'Transactions (Dated)'!$D:$D,$BL593,'Transactions (Dated)'!$B:$B,BX$11,'Transactions (Dated)'!$C:$C,"Dividend (paid to cash)")*AI593</f>
        <v>0</v>
      </c>
      <c r="BY593" s="6">
        <f ca="1">BY592+SUMIFS('Transactions (Dated)'!$F:$F,'Transactions (Dated)'!$D:$D,$BL593,'Transactions (Dated)'!$B:$B,BY$11,'Transactions (Dated)'!$C:$C,"Dividend (paid to cash)")*AJ593</f>
        <v>0</v>
      </c>
      <c r="BZ593" s="6">
        <f ca="1">BZ592+SUMIFS('Transactions (Dated)'!$F:$F,'Transactions (Dated)'!$D:$D,$BL593,'Transactions (Dated)'!$B:$B,BZ$11,'Transactions (Dated)'!$C:$C,"Dividend (paid to cash)")*AK593</f>
        <v>0</v>
      </c>
      <c r="CA593" s="6">
        <f ca="1">CA592+SUMIFS('Transactions (Dated)'!$F:$F,'Transactions (Dated)'!$D:$D,$BL593,'Transactions (Dated)'!$B:$B,CA$11,'Transactions (Dated)'!$C:$C,"Dividend (paid to cash)")*AL593</f>
        <v>0</v>
      </c>
      <c r="CB593" s="6">
        <v>0</v>
      </c>
      <c r="CC593" s="6">
        <v>0</v>
      </c>
      <c r="CF593" s="6">
        <f t="shared" ca="1" si="262"/>
        <v>72242.361999999994</v>
      </c>
      <c r="CH593" s="3">
        <f t="shared" si="263"/>
        <v>42760</v>
      </c>
      <c r="CI593" s="4">
        <f t="shared" ca="1" si="264"/>
        <v>945493.00029999996</v>
      </c>
      <c r="CJ593" s="4">
        <f t="shared" ca="1" si="265"/>
        <v>72242.361999999994</v>
      </c>
      <c r="CL593" s="4">
        <f t="shared" ca="1" si="266"/>
        <v>1017735.3622999999</v>
      </c>
    </row>
    <row r="594" spans="2:90" x14ac:dyDescent="0.15">
      <c r="B594" s="3">
        <f t="shared" si="267"/>
        <v>42761</v>
      </c>
      <c r="C594" s="80">
        <v>15643.8</v>
      </c>
      <c r="E594" s="70">
        <v>42761</v>
      </c>
      <c r="F594" s="69">
        <v>9.58</v>
      </c>
      <c r="G594" s="69">
        <v>2.3199999999999998</v>
      </c>
      <c r="H594" s="69">
        <v>21.08</v>
      </c>
      <c r="I594" s="69">
        <v>39.58</v>
      </c>
      <c r="J594" s="69">
        <v>14.37</v>
      </c>
      <c r="K594" s="69">
        <v>14.89</v>
      </c>
      <c r="L594" s="69">
        <v>18.52</v>
      </c>
      <c r="M594" s="69">
        <v>6.41</v>
      </c>
      <c r="N594" s="69">
        <v>10.4</v>
      </c>
      <c r="O594" s="69">
        <v>10.59</v>
      </c>
      <c r="P594" s="69">
        <v>23.04</v>
      </c>
      <c r="Q594" s="69">
        <v>1.6</v>
      </c>
      <c r="R594" s="69">
        <v>10.220000000000001</v>
      </c>
      <c r="S594" s="69">
        <v>41.29</v>
      </c>
      <c r="T594" s="69"/>
      <c r="U594">
        <v>41.29</v>
      </c>
      <c r="X594" s="3">
        <f t="shared" si="244"/>
        <v>42761</v>
      </c>
      <c r="Y594" s="40">
        <f ca="1">Y593+SUMIFS('Transactions (Dated)'!$E$2:$E$53,'Transactions (Dated)'!$D$2:$D$53,'Share Values'!$X594,'Transactions (Dated)'!$B$2:$B$53,'Share Values'!Y$11,'Transactions (Dated)'!$C$2:$C$53,"Buy")-SUMIFS('Transactions (Dated)'!$E$2:$E$53,'Transactions (Dated)'!$D$2:$D$53,'Share Values'!$X594,'Transactions (Dated)'!$B$2:$B$53,'Share Values'!Y$11,'Transactions (Dated)'!$C$2:$C$53,"Sell")</f>
        <v>4625</v>
      </c>
      <c r="Z594" s="40">
        <f ca="1">Z593+SUMIFS('Transactions (Dated)'!$E$2:$E$53,'Transactions (Dated)'!$D$2:$D$53,'Share Values'!$X594,'Transactions (Dated)'!$B$2:$B$53,'Share Values'!Z$11,'Transactions (Dated)'!$C$2:$C$53,"Buy")-SUMIFS('Transactions (Dated)'!$E$2:$E$53,'Transactions (Dated)'!$D$2:$D$53,'Share Values'!$X594,'Transactions (Dated)'!$B$2:$B$53,'Share Values'!Z$11,'Transactions (Dated)'!$C$2:$C$53,"Sell")</f>
        <v>9375</v>
      </c>
      <c r="AA594" s="40">
        <f ca="1">AA593+SUMIFS('Transactions (Dated)'!$E$2:$E$53,'Transactions (Dated)'!$D$2:$D$53,'Share Values'!$X594,'Transactions (Dated)'!$B$2:$B$53,'Share Values'!AA$11,'Transactions (Dated)'!$C$2:$C$53,"Buy")-SUMIFS('Transactions (Dated)'!$E$2:$E$53,'Transactions (Dated)'!$D$2:$D$53,'Share Values'!$X594,'Transactions (Dated)'!$B$2:$B$53,'Share Values'!AA$11,'Transactions (Dated)'!$C$2:$C$53,"Sell")</f>
        <v>26357</v>
      </c>
      <c r="AB594" s="40">
        <f ca="1">AB593+SUMIFS('Transactions (Dated)'!$E$2:$E$53,'Transactions (Dated)'!$D$2:$D$53,'Share Values'!$X594,'Transactions (Dated)'!$B$2:$B$53,'Share Values'!AB$11,'Transactions (Dated)'!$C$2:$C$53,"Buy")-SUMIFS('Transactions (Dated)'!$E$2:$E$53,'Transactions (Dated)'!$D$2:$D$53,'Share Values'!$X594,'Transactions (Dated)'!$B$2:$B$53,'Share Values'!AB$11,'Transactions (Dated)'!$C$2:$C$53,"Sell")</f>
        <v>1892</v>
      </c>
      <c r="AC594" s="40">
        <f ca="1">AC593+SUMIFS('Transactions (Dated)'!$E$2:$E$53,'Transactions (Dated)'!$D$2:$D$53,'Share Values'!$X594,'Transactions (Dated)'!$B$2:$B$53,'Share Values'!AC$11,'Transactions (Dated)'!$C$2:$C$53,"Buy")-SUMIFS('Transactions (Dated)'!$E$2:$E$53,'Transactions (Dated)'!$D$2:$D$53,'Share Values'!$X594,'Transactions (Dated)'!$B$2:$B$53,'Share Values'!AC$11,'Transactions (Dated)'!$C$2:$C$53,"Sell")</f>
        <v>2348</v>
      </c>
      <c r="AD594" s="40">
        <f ca="1">AD593+SUMIFS('Transactions (Dated)'!$E$2:$E$53,'Transactions (Dated)'!$D$2:$D$53,'Share Values'!$X594,'Transactions (Dated)'!$B$2:$B$53,'Share Values'!AD$11,'Transactions (Dated)'!$C$2:$C$53,"Buy")-SUMIFS('Transactions (Dated)'!$E$2:$E$53,'Transactions (Dated)'!$D$2:$D$53,'Share Values'!$X594,'Transactions (Dated)'!$B$2:$B$53,'Share Values'!AD$11,'Transactions (Dated)'!$C$2:$C$53,"Sell")</f>
        <v>0</v>
      </c>
      <c r="AE594" s="40">
        <f ca="1">AE593+SUMIFS('Transactions (Dated)'!$E$2:$E$53,'Transactions (Dated)'!$D$2:$D$53,'Share Values'!$X594,'Transactions (Dated)'!$B$2:$B$53,'Share Values'!AE$11,'Transactions (Dated)'!$C$2:$C$53,"Buy")-SUMIFS('Transactions (Dated)'!$E$2:$E$53,'Transactions (Dated)'!$D$2:$D$53,'Share Values'!$X594,'Transactions (Dated)'!$B$2:$B$53,'Share Values'!AE$11,'Transactions (Dated)'!$C$2:$C$53,"Sell")</f>
        <v>2900</v>
      </c>
      <c r="AF594" s="40">
        <f ca="1">AF593+SUMIFS('Transactions (Dated)'!$E$2:$E$53,'Transactions (Dated)'!$D$2:$D$53,'Share Values'!$X594,'Transactions (Dated)'!$B$2:$B$53,'Share Values'!AF$11,'Transactions (Dated)'!$C$2:$C$53,"Buy")-SUMIFS('Transactions (Dated)'!$E$2:$E$53,'Transactions (Dated)'!$D$2:$D$53,'Share Values'!$X594,'Transactions (Dated)'!$B$2:$B$53,'Share Values'!AF$11,'Transactions (Dated)'!$C$2:$C$53,"Sell")</f>
        <v>14201</v>
      </c>
      <c r="AG594" s="40">
        <f ca="1">AG593+SUMIFS('Transactions (Dated)'!$E$2:$E$53,'Transactions (Dated)'!$D$2:$D$53,'Share Values'!$X594,'Transactions (Dated)'!$B$2:$B$53,'Share Values'!AG$11,'Transactions (Dated)'!$C$2:$C$53,"Buy")-SUMIFS('Transactions (Dated)'!$E$2:$E$53,'Transactions (Dated)'!$D$2:$D$53,'Share Values'!$X594,'Transactions (Dated)'!$B$2:$B$53,'Share Values'!AG$11,'Transactions (Dated)'!$C$2:$C$53,"Sell")</f>
        <v>6835</v>
      </c>
      <c r="AH594" s="40">
        <f ca="1">AH593+SUMIFS('Transactions (Dated)'!$E$2:$E$53,'Transactions (Dated)'!$D$2:$D$53,'Share Values'!$X594,'Transactions (Dated)'!$B$2:$B$53,'Share Values'!AH$11,'Transactions (Dated)'!$C$2:$C$53,"Buy")-SUMIFS('Transactions (Dated)'!$E$2:$E$53,'Transactions (Dated)'!$D$2:$D$53,'Share Values'!$X594,'Transactions (Dated)'!$B$2:$B$53,'Share Values'!AH$11,'Transactions (Dated)'!$C$2:$C$53,"Sell")</f>
        <v>0</v>
      </c>
      <c r="AI594" s="40">
        <f ca="1">AI593+SUMIFS('Transactions (Dated)'!$E$2:$E$53,'Transactions (Dated)'!$D$2:$D$53,'Share Values'!$X594,'Transactions (Dated)'!$B$2:$B$53,'Share Values'!AI$11,'Transactions (Dated)'!$C$2:$C$53,"Buy")-SUMIFS('Transactions (Dated)'!$E$2:$E$53,'Transactions (Dated)'!$D$2:$D$53,'Share Values'!$X594,'Transactions (Dated)'!$B$2:$B$53,'Share Values'!AI$11,'Transactions (Dated)'!$C$2:$C$53,"Sell")</f>
        <v>0</v>
      </c>
      <c r="AJ594" s="40">
        <f ca="1">AJ593+SUMIFS('Transactions (Dated)'!$E$2:$E$53,'Transactions (Dated)'!$D$2:$D$53,'Share Values'!$X594,'Transactions (Dated)'!$B$2:$B$53,'Share Values'!AJ$11,'Transactions (Dated)'!$C$2:$C$53,"Buy")-SUMIFS('Transactions (Dated)'!$E$2:$E$53,'Transactions (Dated)'!$D$2:$D$53,'Share Values'!$X594,'Transactions (Dated)'!$B$2:$B$53,'Share Values'!AJ$11,'Transactions (Dated)'!$C$2:$C$53,"Sell")</f>
        <v>0</v>
      </c>
      <c r="AK594" s="40">
        <f ca="1">AK593+SUMIFS('Transactions (Dated)'!$E$2:$E$53,'Transactions (Dated)'!$D$2:$D$53,'Share Values'!$X594,'Transactions (Dated)'!$B$2:$B$53,'Share Values'!AK$11,'Transactions (Dated)'!$C$2:$C$53,"Buy")-SUMIFS('Transactions (Dated)'!$E$2:$E$53,'Transactions (Dated)'!$D$2:$D$53,'Share Values'!$X594,'Transactions (Dated)'!$B$2:$B$53,'Share Values'!AK$11,'Transactions (Dated)'!$C$2:$C$53,"Sell")</f>
        <v>0</v>
      </c>
      <c r="AL594" s="40">
        <f ca="1">AL593+SUMIFS('Transactions (Dated)'!$E$2:$E$53,'Transactions (Dated)'!$D$2:$D$53,'Share Values'!$X594,'Transactions (Dated)'!$B$2:$B$53,'Share Values'!AL$11,'Transactions (Dated)'!$C$2:$C$53,"Buy")-SUMIFS('Transactions (Dated)'!$E$2:$E$53,'Transactions (Dated)'!$D$2:$D$53,'Share Values'!$X594,'Transactions (Dated)'!$B$2:$B$53,'Share Values'!AL$11,'Transactions (Dated)'!$C$2:$C$53,"Sell")</f>
        <v>0</v>
      </c>
      <c r="AM594" s="40">
        <f ca="1">AM593+SUMIFS('Transactions (Dated)'!$E$2:$E$53,'Transactions (Dated)'!$D$2:$D$53,'Share Values'!$X594,'Transactions (Dated)'!$B$2:$B$53,'Share Values'!AM$11,'Transactions (Dated)'!$C$2:$C$53,"Buy")-SUMIFS('Transactions (Dated)'!$E$2:$E$53,'Transactions (Dated)'!$D$2:$D$53,'Share Values'!$X594,'Transactions (Dated)'!$B$2:$B$53,'Share Values'!AM$11,'Transactions (Dated)'!$C$2:$C$53,"Sell")</f>
        <v>0</v>
      </c>
      <c r="AN594" s="40">
        <f ca="1">AN593+SUMIFS('Transactions (Dated)'!$E$2:$E$53,'Transactions (Dated)'!$D$2:$D$53,'Share Values'!$X594,'Transactions (Dated)'!$B$2:$B$53,'Share Values'!AN$11,'Transactions (Dated)'!$C$2:$C$53,"Buy")-SUMIFS('Transactions (Dated)'!$E$2:$E$53,'Transactions (Dated)'!$D$2:$D$53,'Share Values'!$X594,'Transactions (Dated)'!$B$2:$B$53,'Share Values'!AN$11,'Transactions (Dated)'!$C$2:$C$53,"Sell")</f>
        <v>0</v>
      </c>
      <c r="AQ594" s="3">
        <f t="shared" si="245"/>
        <v>42761</v>
      </c>
      <c r="AR594" s="6">
        <f t="shared" ca="1" si="246"/>
        <v>44307.5</v>
      </c>
      <c r="AS594" s="6">
        <f t="shared" ca="1" si="247"/>
        <v>21750</v>
      </c>
      <c r="AT594" s="6">
        <f t="shared" ca="1" si="248"/>
        <v>555605.55999999994</v>
      </c>
      <c r="AU594" s="6">
        <f t="shared" ca="1" si="249"/>
        <v>74885.36</v>
      </c>
      <c r="AV594" s="6">
        <f t="shared" ca="1" si="250"/>
        <v>33740.759999999995</v>
      </c>
      <c r="AW594" s="6">
        <f t="shared" ca="1" si="251"/>
        <v>0</v>
      </c>
      <c r="AX594" s="6">
        <f t="shared" ca="1" si="252"/>
        <v>53708</v>
      </c>
      <c r="AY594" s="6">
        <f t="shared" ca="1" si="253"/>
        <v>91028.41</v>
      </c>
      <c r="AZ594" s="6">
        <f t="shared" ca="1" si="254"/>
        <v>71084</v>
      </c>
      <c r="BA594" s="6">
        <f t="shared" ca="1" si="255"/>
        <v>0</v>
      </c>
      <c r="BB594" s="6">
        <f t="shared" ca="1" si="256"/>
        <v>0</v>
      </c>
      <c r="BC594" s="6">
        <f t="shared" ca="1" si="257"/>
        <v>0</v>
      </c>
      <c r="BD594" s="6">
        <f t="shared" ca="1" si="258"/>
        <v>0</v>
      </c>
      <c r="BE594" s="6">
        <f t="shared" ca="1" si="259"/>
        <v>0</v>
      </c>
      <c r="BF594" s="6">
        <f t="shared" ca="1" si="268"/>
        <v>0</v>
      </c>
      <c r="BG594" s="6">
        <f t="shared" ca="1" si="269"/>
        <v>0</v>
      </c>
      <c r="BH594" s="6"/>
      <c r="BJ594" s="4">
        <f t="shared" ca="1" si="260"/>
        <v>946109.59</v>
      </c>
      <c r="BL594" s="3">
        <f t="shared" si="261"/>
        <v>42761</v>
      </c>
      <c r="BM594" s="6">
        <f>BM593+SUMIFS('Transactions (Dated)'!G:G,'Transactions (Dated)'!D:D,'Share Values'!AQ594)</f>
        <v>14317.649999999987</v>
      </c>
      <c r="BN594" s="6">
        <f ca="1">BN593+SUMIFS('Transactions (Dated)'!$F:$F,'Transactions (Dated)'!$D:$D,$BL594,'Transactions (Dated)'!$B:$B,BN$11,'Transactions (Dated)'!$C:$C,"Dividend (paid to cash)")*Y594</f>
        <v>0</v>
      </c>
      <c r="BO594" s="6">
        <f ca="1">BO593+SUMIFS('Transactions (Dated)'!$F:$F,'Transactions (Dated)'!$D:$D,$BL594,'Transactions (Dated)'!$B:$B,BO$11,'Transactions (Dated)'!$C:$C,"Dividend (paid to cash)")*Z594</f>
        <v>2421.875</v>
      </c>
      <c r="BP594" s="6">
        <f ca="1">BP593+SUMIFS('Transactions (Dated)'!$F:$F,'Transactions (Dated)'!$D:$D,$BL594,'Transactions (Dated)'!$B:$B,BP$11,'Transactions (Dated)'!$C:$C,"Dividend (paid to cash)")*AA594</f>
        <v>51745.237000000008</v>
      </c>
      <c r="BQ594" s="6">
        <f ca="1">BQ593+SUMIFS('Transactions (Dated)'!$F:$F,'Transactions (Dated)'!$D:$D,$BL594,'Transactions (Dated)'!$B:$B,BQ$11,'Transactions (Dated)'!$C:$C,"Dividend (paid to cash)")*AB594</f>
        <v>567.6</v>
      </c>
      <c r="BR594" s="6">
        <f ca="1">BR593+SUMIFS('Transactions (Dated)'!$F:$F,'Transactions (Dated)'!$D:$D,$BL594,'Transactions (Dated)'!$B:$B,BR$11,'Transactions (Dated)'!$C:$C,"Dividend (paid to cash)")*AC594</f>
        <v>0</v>
      </c>
      <c r="BS594" s="6">
        <f ca="1">BS593+SUMIFS('Transactions (Dated)'!$F:$F,'Transactions (Dated)'!$D:$D,$BL594,'Transactions (Dated)'!$B:$B,BS$11,'Transactions (Dated)'!$C:$C,"Dividend (paid to cash)")*AD594</f>
        <v>0</v>
      </c>
      <c r="BT594" s="6">
        <f ca="1">BT593+SUMIFS('Transactions (Dated)'!$F:$F,'Transactions (Dated)'!$D:$D,$BL594,'Transactions (Dated)'!$B:$B,BT$11,'Transactions (Dated)'!$C:$C,"Dividend (paid to cash)")*AE594</f>
        <v>3190</v>
      </c>
      <c r="BU594" s="6">
        <f ca="1">BU593+SUMIFS('Transactions (Dated)'!$F:$F,'Transactions (Dated)'!$D:$D,$BL594,'Transactions (Dated)'!$B:$B,BU$11,'Transactions (Dated)'!$C:$C,"Dividend (paid to cash)")*AF594</f>
        <v>0</v>
      </c>
      <c r="BV594" s="6">
        <f ca="1">BV593+SUMIFS('Transactions (Dated)'!$F:$F,'Transactions (Dated)'!$D:$D,$BL594,'Transactions (Dated)'!$B:$B,BV$11,'Transactions (Dated)'!$C:$C,"Dividend (paid to cash)")*AG594</f>
        <v>0</v>
      </c>
      <c r="BW594" s="6">
        <f ca="1">BW593+SUMIFS('Transactions (Dated)'!$F:$F,'Transactions (Dated)'!$D:$D,$BL594,'Transactions (Dated)'!$B:$B,BW$11,'Transactions (Dated)'!$C:$C,"Dividend (paid to cash)")*AH594</f>
        <v>0</v>
      </c>
      <c r="BX594" s="6">
        <f ca="1">BX593+SUMIFS('Transactions (Dated)'!$F:$F,'Transactions (Dated)'!$D:$D,$BL594,'Transactions (Dated)'!$B:$B,BX$11,'Transactions (Dated)'!$C:$C,"Dividend (paid to cash)")*AI594</f>
        <v>0</v>
      </c>
      <c r="BY594" s="6">
        <f ca="1">BY593+SUMIFS('Transactions (Dated)'!$F:$F,'Transactions (Dated)'!$D:$D,$BL594,'Transactions (Dated)'!$B:$B,BY$11,'Transactions (Dated)'!$C:$C,"Dividend (paid to cash)")*AJ594</f>
        <v>0</v>
      </c>
      <c r="BZ594" s="6">
        <f ca="1">BZ593+SUMIFS('Transactions (Dated)'!$F:$F,'Transactions (Dated)'!$D:$D,$BL594,'Transactions (Dated)'!$B:$B,BZ$11,'Transactions (Dated)'!$C:$C,"Dividend (paid to cash)")*AK594</f>
        <v>0</v>
      </c>
      <c r="CA594" s="6">
        <f ca="1">CA593+SUMIFS('Transactions (Dated)'!$F:$F,'Transactions (Dated)'!$D:$D,$BL594,'Transactions (Dated)'!$B:$B,CA$11,'Transactions (Dated)'!$C:$C,"Dividend (paid to cash)")*AL594</f>
        <v>0</v>
      </c>
      <c r="CB594" s="6">
        <v>0</v>
      </c>
      <c r="CC594" s="6">
        <v>0</v>
      </c>
      <c r="CF594" s="6">
        <f t="shared" ca="1" si="262"/>
        <v>72242.361999999994</v>
      </c>
      <c r="CH594" s="3">
        <f t="shared" si="263"/>
        <v>42761</v>
      </c>
      <c r="CI594" s="4">
        <f t="shared" ca="1" si="264"/>
        <v>946109.59</v>
      </c>
      <c r="CJ594" s="4">
        <f t="shared" ca="1" si="265"/>
        <v>72242.361999999994</v>
      </c>
      <c r="CL594" s="4">
        <f t="shared" ca="1" si="266"/>
        <v>1018351.9519999999</v>
      </c>
    </row>
    <row r="595" spans="2:90" x14ac:dyDescent="0.15">
      <c r="B595" s="3">
        <f t="shared" si="267"/>
        <v>42762</v>
      </c>
      <c r="C595" s="80">
        <v>15615.5</v>
      </c>
      <c r="E595" s="70">
        <v>42762</v>
      </c>
      <c r="F595" s="69">
        <v>9.4600000000000009</v>
      </c>
      <c r="G595" s="69">
        <v>2.29</v>
      </c>
      <c r="H595" s="69">
        <v>21.03</v>
      </c>
      <c r="I595" s="69">
        <v>39.54</v>
      </c>
      <c r="J595" s="69">
        <v>14.78</v>
      </c>
      <c r="K595" s="69">
        <v>14.86</v>
      </c>
      <c r="L595" s="69">
        <v>18.53</v>
      </c>
      <c r="M595" s="69">
        <v>6.53</v>
      </c>
      <c r="N595" s="69">
        <v>10.425000000000001</v>
      </c>
      <c r="O595" s="69">
        <v>10.79</v>
      </c>
      <c r="P595" s="69">
        <v>22.63</v>
      </c>
      <c r="Q595" s="69">
        <v>1.62</v>
      </c>
      <c r="R595" s="69">
        <v>10.57</v>
      </c>
      <c r="S595" s="69">
        <v>41.05</v>
      </c>
      <c r="T595" s="69"/>
      <c r="U595">
        <v>41.05</v>
      </c>
      <c r="X595" s="3">
        <f>E595</f>
        <v>42762</v>
      </c>
      <c r="Y595" s="40">
        <f ca="1">Y594+SUMIFS('Transactions (Dated)'!$E$2:$E$53,'Transactions (Dated)'!$D$2:$D$53,'Share Values'!$X595,'Transactions (Dated)'!$B$2:$B$53,'Share Values'!Y$11,'Transactions (Dated)'!$C$2:$C$53,"Buy")-SUMIFS('Transactions (Dated)'!$E$2:$E$53,'Transactions (Dated)'!$D$2:$D$53,'Share Values'!$X595,'Transactions (Dated)'!$B$2:$B$53,'Share Values'!Y$11,'Transactions (Dated)'!$C$2:$C$53,"Sell")</f>
        <v>4625</v>
      </c>
      <c r="Z595" s="40">
        <f ca="1">Z594+SUMIFS('Transactions (Dated)'!$E$2:$E$53,'Transactions (Dated)'!$D$2:$D$53,'Share Values'!$X595,'Transactions (Dated)'!$B$2:$B$53,'Share Values'!Z$11,'Transactions (Dated)'!$C$2:$C$53,"Buy")-SUMIFS('Transactions (Dated)'!$E$2:$E$53,'Transactions (Dated)'!$D$2:$D$53,'Share Values'!$X595,'Transactions (Dated)'!$B$2:$B$53,'Share Values'!Z$11,'Transactions (Dated)'!$C$2:$C$53,"Sell")</f>
        <v>9375</v>
      </c>
      <c r="AA595" s="40">
        <f ca="1">AA594+SUMIFS('Transactions (Dated)'!$E$2:$E$53,'Transactions (Dated)'!$D$2:$D$53,'Share Values'!$X595,'Transactions (Dated)'!$B$2:$B$53,'Share Values'!AA$11,'Transactions (Dated)'!$C$2:$C$53,"Buy")-SUMIFS('Transactions (Dated)'!$E$2:$E$53,'Transactions (Dated)'!$D$2:$D$53,'Share Values'!$X595,'Transactions (Dated)'!$B$2:$B$53,'Share Values'!AA$11,'Transactions (Dated)'!$C$2:$C$53,"Sell")</f>
        <v>26357</v>
      </c>
      <c r="AB595" s="40">
        <f ca="1">AB594+SUMIFS('Transactions (Dated)'!$E$2:$E$53,'Transactions (Dated)'!$D$2:$D$53,'Share Values'!$X595,'Transactions (Dated)'!$B$2:$B$53,'Share Values'!AB$11,'Transactions (Dated)'!$C$2:$C$53,"Buy")-SUMIFS('Transactions (Dated)'!$E$2:$E$53,'Transactions (Dated)'!$D$2:$D$53,'Share Values'!$X595,'Transactions (Dated)'!$B$2:$B$53,'Share Values'!AB$11,'Transactions (Dated)'!$C$2:$C$53,"Sell")</f>
        <v>1892</v>
      </c>
      <c r="AC595" s="40">
        <f ca="1">AC594+SUMIFS('Transactions (Dated)'!$E$2:$E$53,'Transactions (Dated)'!$D$2:$D$53,'Share Values'!$X595,'Transactions (Dated)'!$B$2:$B$53,'Share Values'!AC$11,'Transactions (Dated)'!$C$2:$C$53,"Buy")-SUMIFS('Transactions (Dated)'!$E$2:$E$53,'Transactions (Dated)'!$D$2:$D$53,'Share Values'!$X595,'Transactions (Dated)'!$B$2:$B$53,'Share Values'!AC$11,'Transactions (Dated)'!$C$2:$C$53,"Sell")</f>
        <v>2348</v>
      </c>
      <c r="AD595" s="40">
        <f ca="1">AD594+SUMIFS('Transactions (Dated)'!$E$2:$E$53,'Transactions (Dated)'!$D$2:$D$53,'Share Values'!$X595,'Transactions (Dated)'!$B$2:$B$53,'Share Values'!AD$11,'Transactions (Dated)'!$C$2:$C$53,"Buy")-SUMIFS('Transactions (Dated)'!$E$2:$E$53,'Transactions (Dated)'!$D$2:$D$53,'Share Values'!$X595,'Transactions (Dated)'!$B$2:$B$53,'Share Values'!AD$11,'Transactions (Dated)'!$C$2:$C$53,"Sell")</f>
        <v>0</v>
      </c>
      <c r="AE595" s="40">
        <f ca="1">AE594+SUMIFS('Transactions (Dated)'!$E$2:$E$53,'Transactions (Dated)'!$D$2:$D$53,'Share Values'!$X595,'Transactions (Dated)'!$B$2:$B$53,'Share Values'!AE$11,'Transactions (Dated)'!$C$2:$C$53,"Buy")-SUMIFS('Transactions (Dated)'!$E$2:$E$53,'Transactions (Dated)'!$D$2:$D$53,'Share Values'!$X595,'Transactions (Dated)'!$B$2:$B$53,'Share Values'!AE$11,'Transactions (Dated)'!$C$2:$C$53,"Sell")</f>
        <v>2900</v>
      </c>
      <c r="AF595" s="40">
        <f ca="1">AF594+SUMIFS('Transactions (Dated)'!$E$2:$E$53,'Transactions (Dated)'!$D$2:$D$53,'Share Values'!$X595,'Transactions (Dated)'!$B$2:$B$53,'Share Values'!AF$11,'Transactions (Dated)'!$C$2:$C$53,"Buy")-SUMIFS('Transactions (Dated)'!$E$2:$E$53,'Transactions (Dated)'!$D$2:$D$53,'Share Values'!$X595,'Transactions (Dated)'!$B$2:$B$53,'Share Values'!AF$11,'Transactions (Dated)'!$C$2:$C$53,"Sell")</f>
        <v>14201</v>
      </c>
      <c r="AG595" s="40">
        <f ca="1">AG594+SUMIFS('Transactions (Dated)'!$E$2:$E$53,'Transactions (Dated)'!$D$2:$D$53,'Share Values'!$X595,'Transactions (Dated)'!$B$2:$B$53,'Share Values'!AG$11,'Transactions (Dated)'!$C$2:$C$53,"Buy")-SUMIFS('Transactions (Dated)'!$E$2:$E$53,'Transactions (Dated)'!$D$2:$D$53,'Share Values'!$X595,'Transactions (Dated)'!$B$2:$B$53,'Share Values'!AG$11,'Transactions (Dated)'!$C$2:$C$53,"Sell")</f>
        <v>6835</v>
      </c>
      <c r="AH595" s="40">
        <f ca="1">AH594+SUMIFS('Transactions (Dated)'!$E$2:$E$53,'Transactions (Dated)'!$D$2:$D$53,'Share Values'!$X595,'Transactions (Dated)'!$B$2:$B$53,'Share Values'!AH$11,'Transactions (Dated)'!$C$2:$C$53,"Buy")-SUMIFS('Transactions (Dated)'!$E$2:$E$53,'Transactions (Dated)'!$D$2:$D$53,'Share Values'!$X595,'Transactions (Dated)'!$B$2:$B$53,'Share Values'!AH$11,'Transactions (Dated)'!$C$2:$C$53,"Sell")</f>
        <v>0</v>
      </c>
      <c r="AI595" s="40">
        <f ca="1">AI594+SUMIFS('Transactions (Dated)'!$E$2:$E$53,'Transactions (Dated)'!$D$2:$D$53,'Share Values'!$X595,'Transactions (Dated)'!$B$2:$B$53,'Share Values'!AI$11,'Transactions (Dated)'!$C$2:$C$53,"Buy")-SUMIFS('Transactions (Dated)'!$E$2:$E$53,'Transactions (Dated)'!$D$2:$D$53,'Share Values'!$X595,'Transactions (Dated)'!$B$2:$B$53,'Share Values'!AI$11,'Transactions (Dated)'!$C$2:$C$53,"Sell")</f>
        <v>0</v>
      </c>
      <c r="AJ595" s="40">
        <f ca="1">AJ594+SUMIFS('Transactions (Dated)'!$E$2:$E$53,'Transactions (Dated)'!$D$2:$D$53,'Share Values'!$X595,'Transactions (Dated)'!$B$2:$B$53,'Share Values'!AJ$11,'Transactions (Dated)'!$C$2:$C$53,"Buy")-SUMIFS('Transactions (Dated)'!$E$2:$E$53,'Transactions (Dated)'!$D$2:$D$53,'Share Values'!$X595,'Transactions (Dated)'!$B$2:$B$53,'Share Values'!AJ$11,'Transactions (Dated)'!$C$2:$C$53,"Sell")</f>
        <v>0</v>
      </c>
      <c r="AK595" s="40">
        <f ca="1">AK594+SUMIFS('Transactions (Dated)'!$E$2:$E$53,'Transactions (Dated)'!$D$2:$D$53,'Share Values'!$X595,'Transactions (Dated)'!$B$2:$B$53,'Share Values'!AK$11,'Transactions (Dated)'!$C$2:$C$53,"Buy")-SUMIFS('Transactions (Dated)'!$E$2:$E$53,'Transactions (Dated)'!$D$2:$D$53,'Share Values'!$X595,'Transactions (Dated)'!$B$2:$B$53,'Share Values'!AK$11,'Transactions (Dated)'!$C$2:$C$53,"Sell")</f>
        <v>0</v>
      </c>
      <c r="AL595" s="40">
        <f ca="1">AL594+SUMIFS('Transactions (Dated)'!$E$2:$E$53,'Transactions (Dated)'!$D$2:$D$53,'Share Values'!$X595,'Transactions (Dated)'!$B$2:$B$53,'Share Values'!AL$11,'Transactions (Dated)'!$C$2:$C$53,"Buy")-SUMIFS('Transactions (Dated)'!$E$2:$E$53,'Transactions (Dated)'!$D$2:$D$53,'Share Values'!$X595,'Transactions (Dated)'!$B$2:$B$53,'Share Values'!AL$11,'Transactions (Dated)'!$C$2:$C$53,"Sell")</f>
        <v>0</v>
      </c>
      <c r="AM595" s="40">
        <f ca="1">AM594+SUMIFS('Transactions (Dated)'!$E$2:$E$53,'Transactions (Dated)'!$D$2:$D$53,'Share Values'!$X595,'Transactions (Dated)'!$B$2:$B$53,'Share Values'!AM$11,'Transactions (Dated)'!$C$2:$C$53,"Buy")-SUMIFS('Transactions (Dated)'!$E$2:$E$53,'Transactions (Dated)'!$D$2:$D$53,'Share Values'!$X595,'Transactions (Dated)'!$B$2:$B$53,'Share Values'!AM$11,'Transactions (Dated)'!$C$2:$C$53,"Sell")</f>
        <v>0</v>
      </c>
      <c r="AN595" s="40">
        <f ca="1">AN594+SUMIFS('Transactions (Dated)'!$E$2:$E$53,'Transactions (Dated)'!$D$2:$D$53,'Share Values'!$X595,'Transactions (Dated)'!$B$2:$B$53,'Share Values'!AN$11,'Transactions (Dated)'!$C$2:$C$53,"Buy")-SUMIFS('Transactions (Dated)'!$E$2:$E$53,'Transactions (Dated)'!$D$2:$D$53,'Share Values'!$X595,'Transactions (Dated)'!$B$2:$B$53,'Share Values'!AN$11,'Transactions (Dated)'!$C$2:$C$53,"Sell")</f>
        <v>0</v>
      </c>
      <c r="AQ595" s="3">
        <f>+X595</f>
        <v>42762</v>
      </c>
      <c r="AR595" s="6">
        <f ca="1">+Y595*F595</f>
        <v>43752.500000000007</v>
      </c>
      <c r="AS595" s="6">
        <f ca="1">+Z595*G595</f>
        <v>21468.75</v>
      </c>
      <c r="AT595" s="6">
        <f ca="1">+AA595*H595</f>
        <v>554287.71000000008</v>
      </c>
      <c r="AU595" s="6">
        <f ca="1">+AB595*I595</f>
        <v>74809.679999999993</v>
      </c>
      <c r="AV595" s="6">
        <f ca="1">+AC595*J595</f>
        <v>34703.439999999995</v>
      </c>
      <c r="AW595" s="6">
        <f ca="1">+AD595*K595</f>
        <v>0</v>
      </c>
      <c r="AX595" s="6">
        <f ca="1">+AE595*L595</f>
        <v>53737</v>
      </c>
      <c r="AY595" s="6">
        <f ca="1">+AF595*M595</f>
        <v>92732.53</v>
      </c>
      <c r="AZ595" s="6">
        <f ca="1">+AG595*N595</f>
        <v>71254.875</v>
      </c>
      <c r="BA595" s="6">
        <f ca="1">+AH595*O595</f>
        <v>0</v>
      </c>
      <c r="BB595" s="6">
        <f ca="1">+AI595*P595</f>
        <v>0</v>
      </c>
      <c r="BC595" s="6">
        <f ca="1">+AJ595*Q595</f>
        <v>0</v>
      </c>
      <c r="BD595" s="6">
        <f ca="1">+AK595*R595</f>
        <v>0</v>
      </c>
      <c r="BE595" s="6">
        <f ca="1">+AL595*S595</f>
        <v>0</v>
      </c>
      <c r="BF595" s="6">
        <f t="shared" ca="1" si="268"/>
        <v>0</v>
      </c>
      <c r="BG595" s="6">
        <f t="shared" ca="1" si="269"/>
        <v>0</v>
      </c>
      <c r="BH595" s="6"/>
      <c r="BJ595" s="4">
        <f ca="1">SUM(AR595:BI595)</f>
        <v>946746.4850000001</v>
      </c>
      <c r="BL595" s="3">
        <f>+X595</f>
        <v>42762</v>
      </c>
      <c r="BM595" s="6">
        <f>BM594+SUMIFS('Transactions (Dated)'!G:G,'Transactions (Dated)'!D:D,'Share Values'!AQ595)</f>
        <v>14317.649999999987</v>
      </c>
      <c r="BN595" s="6">
        <f ca="1">BN594+SUMIFS('Transactions (Dated)'!$F:$F,'Transactions (Dated)'!$D:$D,$BL595,'Transactions (Dated)'!$B:$B,BN$11,'Transactions (Dated)'!$C:$C,"Dividend (paid to cash)")*Y595</f>
        <v>0</v>
      </c>
      <c r="BO595" s="6">
        <f ca="1">BO594+SUMIFS('Transactions (Dated)'!$F:$F,'Transactions (Dated)'!$D:$D,$BL595,'Transactions (Dated)'!$B:$B,BO$11,'Transactions (Dated)'!$C:$C,"Dividend (paid to cash)")*Z595</f>
        <v>2421.875</v>
      </c>
      <c r="BP595" s="6">
        <f ca="1">BP594+SUMIFS('Transactions (Dated)'!$F:$F,'Transactions (Dated)'!$D:$D,$BL595,'Transactions (Dated)'!$B:$B,BP$11,'Transactions (Dated)'!$C:$C,"Dividend (paid to cash)")*AA595</f>
        <v>51745.237000000008</v>
      </c>
      <c r="BQ595" s="6">
        <f ca="1">BQ594+SUMIFS('Transactions (Dated)'!$F:$F,'Transactions (Dated)'!$D:$D,$BL595,'Transactions (Dated)'!$B:$B,BQ$11,'Transactions (Dated)'!$C:$C,"Dividend (paid to cash)")*AB595</f>
        <v>567.6</v>
      </c>
      <c r="BR595" s="6">
        <f ca="1">BR594+SUMIFS('Transactions (Dated)'!$F:$F,'Transactions (Dated)'!$D:$D,$BL595,'Transactions (Dated)'!$B:$B,BR$11,'Transactions (Dated)'!$C:$C,"Dividend (paid to cash)")*AC595</f>
        <v>0</v>
      </c>
      <c r="BS595" s="6">
        <f ca="1">BS594+SUMIFS('Transactions (Dated)'!$F:$F,'Transactions (Dated)'!$D:$D,$BL595,'Transactions (Dated)'!$B:$B,BS$11,'Transactions (Dated)'!$C:$C,"Dividend (paid to cash)")*AD595</f>
        <v>0</v>
      </c>
      <c r="BT595" s="6">
        <f ca="1">BT594+SUMIFS('Transactions (Dated)'!$F:$F,'Transactions (Dated)'!$D:$D,$BL595,'Transactions (Dated)'!$B:$B,BT$11,'Transactions (Dated)'!$C:$C,"Dividend (paid to cash)")*AE595</f>
        <v>3190</v>
      </c>
      <c r="BU595" s="6">
        <f ca="1">BU594+SUMIFS('Transactions (Dated)'!$F:$F,'Transactions (Dated)'!$D:$D,$BL595,'Transactions (Dated)'!$B:$B,BU$11,'Transactions (Dated)'!$C:$C,"Dividend (paid to cash)")*AF595</f>
        <v>0</v>
      </c>
      <c r="BV595" s="6">
        <f ca="1">BV594+SUMIFS('Transactions (Dated)'!$F:$F,'Transactions (Dated)'!$D:$D,$BL595,'Transactions (Dated)'!$B:$B,BV$11,'Transactions (Dated)'!$C:$C,"Dividend (paid to cash)")*AG595</f>
        <v>0</v>
      </c>
      <c r="BW595" s="6">
        <f ca="1">BW594+SUMIFS('Transactions (Dated)'!$F:$F,'Transactions (Dated)'!$D:$D,$BL595,'Transactions (Dated)'!$B:$B,BW$11,'Transactions (Dated)'!$C:$C,"Dividend (paid to cash)")*AH595</f>
        <v>0</v>
      </c>
      <c r="BX595" s="6">
        <f ca="1">BX594+SUMIFS('Transactions (Dated)'!$F:$F,'Transactions (Dated)'!$D:$D,$BL595,'Transactions (Dated)'!$B:$B,BX$11,'Transactions (Dated)'!$C:$C,"Dividend (paid to cash)")*AI595</f>
        <v>0</v>
      </c>
      <c r="BY595" s="6">
        <f ca="1">BY594+SUMIFS('Transactions (Dated)'!$F:$F,'Transactions (Dated)'!$D:$D,$BL595,'Transactions (Dated)'!$B:$B,BY$11,'Transactions (Dated)'!$C:$C,"Dividend (paid to cash)")*AJ595</f>
        <v>0</v>
      </c>
      <c r="BZ595" s="6">
        <f ca="1">BZ594+SUMIFS('Transactions (Dated)'!$F:$F,'Transactions (Dated)'!$D:$D,$BL595,'Transactions (Dated)'!$B:$B,BZ$11,'Transactions (Dated)'!$C:$C,"Dividend (paid to cash)")*AK595</f>
        <v>0</v>
      </c>
      <c r="CA595" s="6">
        <f ca="1">CA594+SUMIFS('Transactions (Dated)'!$F:$F,'Transactions (Dated)'!$D:$D,$BL595,'Transactions (Dated)'!$B:$B,CA$11,'Transactions (Dated)'!$C:$C,"Dividend (paid to cash)")*AL595</f>
        <v>0</v>
      </c>
      <c r="CB595" s="6">
        <v>0</v>
      </c>
      <c r="CC595" s="6">
        <v>0</v>
      </c>
      <c r="CF595" s="6">
        <f ca="1">SUM(BM595:CE595)</f>
        <v>72242.361999999994</v>
      </c>
      <c r="CH595" s="3">
        <f>BL595</f>
        <v>42762</v>
      </c>
      <c r="CI595" s="4">
        <f ca="1">SUM(AR595:BI595)</f>
        <v>946746.4850000001</v>
      </c>
      <c r="CJ595" s="4">
        <f ca="1">+CF595</f>
        <v>72242.361999999994</v>
      </c>
      <c r="CL595" s="4">
        <f ca="1">CI595+CJ595</f>
        <v>1018988.8470000001</v>
      </c>
    </row>
    <row r="596" spans="2:90" x14ac:dyDescent="0.15">
      <c r="B596" s="3">
        <v>42765</v>
      </c>
      <c r="E596" s="86">
        <v>42765</v>
      </c>
      <c r="F596" s="53">
        <v>9.27</v>
      </c>
      <c r="G596">
        <v>2.1800000000000002</v>
      </c>
      <c r="H596">
        <v>20.82</v>
      </c>
      <c r="I596">
        <v>19.635000000000002</v>
      </c>
      <c r="J596">
        <v>14.65</v>
      </c>
      <c r="K596">
        <v>14.63</v>
      </c>
      <c r="L596">
        <v>18.170000000000002</v>
      </c>
      <c r="M596">
        <v>6.3</v>
      </c>
      <c r="N596">
        <v>10.4</v>
      </c>
      <c r="O596">
        <v>10.52</v>
      </c>
      <c r="Q596">
        <v>1.6600000000000001</v>
      </c>
      <c r="R596">
        <v>10.220000000000001</v>
      </c>
      <c r="S596">
        <v>41.01</v>
      </c>
      <c r="U596">
        <v>41.01</v>
      </c>
      <c r="X596" s="3">
        <f t="shared" ref="X596:X659" si="270">E596</f>
        <v>42765</v>
      </c>
      <c r="Y596" s="40">
        <f ca="1">Y595+SUMIFS('Transactions (Dated)'!$E$2:$E$53,'Transactions (Dated)'!$D$2:$D$53,'Share Values'!$X596,'Transactions (Dated)'!$B$2:$B$53,'Share Values'!Y$11,'Transactions (Dated)'!$C$2:$C$53,"Buy")-SUMIFS('Transactions (Dated)'!$E$2:$E$53,'Transactions (Dated)'!$D$2:$D$53,'Share Values'!$X596,'Transactions (Dated)'!$B$2:$B$53,'Share Values'!Y$11,'Transactions (Dated)'!$C$2:$C$53,"Sell")</f>
        <v>4625</v>
      </c>
      <c r="Z596" s="40">
        <f ca="1">Z595+SUMIFS('Transactions (Dated)'!$E$2:$E$53,'Transactions (Dated)'!$D$2:$D$53,'Share Values'!$X596,'Transactions (Dated)'!$B$2:$B$53,'Share Values'!Z$11,'Transactions (Dated)'!$C$2:$C$53,"Buy")-SUMIFS('Transactions (Dated)'!$E$2:$E$53,'Transactions (Dated)'!$D$2:$D$53,'Share Values'!$X596,'Transactions (Dated)'!$B$2:$B$53,'Share Values'!Z$11,'Transactions (Dated)'!$C$2:$C$53,"Sell")</f>
        <v>9375</v>
      </c>
      <c r="AA596" s="40">
        <f ca="1">AA595+SUMIFS('Transactions (Dated)'!$E$2:$E$53,'Transactions (Dated)'!$D$2:$D$53,'Share Values'!$X596,'Transactions (Dated)'!$B$2:$B$53,'Share Values'!AA$11,'Transactions (Dated)'!$C$2:$C$53,"Buy")-SUMIFS('Transactions (Dated)'!$E$2:$E$53,'Transactions (Dated)'!$D$2:$D$53,'Share Values'!$X596,'Transactions (Dated)'!$B$2:$B$53,'Share Values'!AA$11,'Transactions (Dated)'!$C$2:$C$53,"Sell")</f>
        <v>26357</v>
      </c>
      <c r="AB596" s="40">
        <f ca="1">AB595+SUMIFS('Transactions (Dated)'!$E$2:$E$53,'Transactions (Dated)'!$D$2:$D$53,'Share Values'!$X596,'Transactions (Dated)'!$B$2:$B$53,'Share Values'!AB$11,'Transactions (Dated)'!$C$2:$C$53,"Buy")-SUMIFS('Transactions (Dated)'!$E$2:$E$53,'Transactions (Dated)'!$D$2:$D$53,'Share Values'!$X596,'Transactions (Dated)'!$B$2:$B$53,'Share Values'!AB$11,'Transactions (Dated)'!$C$2:$C$53,"Sell")</f>
        <v>1892</v>
      </c>
      <c r="AC596" s="40">
        <f ca="1">AC595+SUMIFS('Transactions (Dated)'!$E$2:$E$53,'Transactions (Dated)'!$D$2:$D$53,'Share Values'!$X596,'Transactions (Dated)'!$B$2:$B$53,'Share Values'!AC$11,'Transactions (Dated)'!$C$2:$C$53,"Buy")-SUMIFS('Transactions (Dated)'!$E$2:$E$53,'Transactions (Dated)'!$D$2:$D$53,'Share Values'!$X596,'Transactions (Dated)'!$B$2:$B$53,'Share Values'!AC$11,'Transactions (Dated)'!$C$2:$C$53,"Sell")</f>
        <v>2348</v>
      </c>
      <c r="AD596" s="40">
        <f ca="1">AD595+SUMIFS('Transactions (Dated)'!$E$2:$E$53,'Transactions (Dated)'!$D$2:$D$53,'Share Values'!$X596,'Transactions (Dated)'!$B$2:$B$53,'Share Values'!AD$11,'Transactions (Dated)'!$C$2:$C$53,"Buy")-SUMIFS('Transactions (Dated)'!$E$2:$E$53,'Transactions (Dated)'!$D$2:$D$53,'Share Values'!$X596,'Transactions (Dated)'!$B$2:$B$53,'Share Values'!AD$11,'Transactions (Dated)'!$C$2:$C$53,"Sell")</f>
        <v>0</v>
      </c>
      <c r="AE596" s="40">
        <f ca="1">AE595+SUMIFS('Transactions (Dated)'!$E$2:$E$53,'Transactions (Dated)'!$D$2:$D$53,'Share Values'!$X596,'Transactions (Dated)'!$B$2:$B$53,'Share Values'!AE$11,'Transactions (Dated)'!$C$2:$C$53,"Buy")-SUMIFS('Transactions (Dated)'!$E$2:$E$53,'Transactions (Dated)'!$D$2:$D$53,'Share Values'!$X596,'Transactions (Dated)'!$B$2:$B$53,'Share Values'!AE$11,'Transactions (Dated)'!$C$2:$C$53,"Sell")</f>
        <v>2900</v>
      </c>
      <c r="AF596" s="40">
        <f ca="1">AF595+SUMIFS('Transactions (Dated)'!$E$2:$E$53,'Transactions (Dated)'!$D$2:$D$53,'Share Values'!$X596,'Transactions (Dated)'!$B$2:$B$53,'Share Values'!AF$11,'Transactions (Dated)'!$C$2:$C$53,"Buy")-SUMIFS('Transactions (Dated)'!$E$2:$E$53,'Transactions (Dated)'!$D$2:$D$53,'Share Values'!$X596,'Transactions (Dated)'!$B$2:$B$53,'Share Values'!AF$11,'Transactions (Dated)'!$C$2:$C$53,"Sell")</f>
        <v>14201</v>
      </c>
      <c r="AG596" s="40">
        <f ca="1">AG595+SUMIFS('Transactions (Dated)'!$E$2:$E$53,'Transactions (Dated)'!$D$2:$D$53,'Share Values'!$X596,'Transactions (Dated)'!$B$2:$B$53,'Share Values'!AG$11,'Transactions (Dated)'!$C$2:$C$53,"Buy")-SUMIFS('Transactions (Dated)'!$E$2:$E$53,'Transactions (Dated)'!$D$2:$D$53,'Share Values'!$X596,'Transactions (Dated)'!$B$2:$B$53,'Share Values'!AG$11,'Transactions (Dated)'!$C$2:$C$53,"Sell")</f>
        <v>6835</v>
      </c>
      <c r="AH596" s="40">
        <f ca="1">AH595+SUMIFS('Transactions (Dated)'!$E$2:$E$53,'Transactions (Dated)'!$D$2:$D$53,'Share Values'!$X596,'Transactions (Dated)'!$B$2:$B$53,'Share Values'!AH$11,'Transactions (Dated)'!$C$2:$C$53,"Buy")-SUMIFS('Transactions (Dated)'!$E$2:$E$53,'Transactions (Dated)'!$D$2:$D$53,'Share Values'!$X596,'Transactions (Dated)'!$B$2:$B$53,'Share Values'!AH$11,'Transactions (Dated)'!$C$2:$C$53,"Sell")</f>
        <v>0</v>
      </c>
      <c r="AI596" s="40">
        <f ca="1">AI595+SUMIFS('Transactions (Dated)'!$E$2:$E$53,'Transactions (Dated)'!$D$2:$D$53,'Share Values'!$X596,'Transactions (Dated)'!$B$2:$B$53,'Share Values'!AI$11,'Transactions (Dated)'!$C$2:$C$53,"Buy")-SUMIFS('Transactions (Dated)'!$E$2:$E$53,'Transactions (Dated)'!$D$2:$D$53,'Share Values'!$X596,'Transactions (Dated)'!$B$2:$B$53,'Share Values'!AI$11,'Transactions (Dated)'!$C$2:$C$53,"Sell")</f>
        <v>0</v>
      </c>
      <c r="AJ596" s="40">
        <f ca="1">AJ595+SUMIFS('Transactions (Dated)'!$E$2:$E$53,'Transactions (Dated)'!$D$2:$D$53,'Share Values'!$X596,'Transactions (Dated)'!$B$2:$B$53,'Share Values'!AJ$11,'Transactions (Dated)'!$C$2:$C$53,"Buy")-SUMIFS('Transactions (Dated)'!$E$2:$E$53,'Transactions (Dated)'!$D$2:$D$53,'Share Values'!$X596,'Transactions (Dated)'!$B$2:$B$53,'Share Values'!AJ$11,'Transactions (Dated)'!$C$2:$C$53,"Sell")</f>
        <v>0</v>
      </c>
      <c r="AK596" s="40">
        <f ca="1">AK595+SUMIFS('Transactions (Dated)'!$E$2:$E$53,'Transactions (Dated)'!$D$2:$D$53,'Share Values'!$X596,'Transactions (Dated)'!$B$2:$B$53,'Share Values'!AK$11,'Transactions (Dated)'!$C$2:$C$53,"Buy")-SUMIFS('Transactions (Dated)'!$E$2:$E$53,'Transactions (Dated)'!$D$2:$D$53,'Share Values'!$X596,'Transactions (Dated)'!$B$2:$B$53,'Share Values'!AK$11,'Transactions (Dated)'!$C$2:$C$53,"Sell")</f>
        <v>0</v>
      </c>
      <c r="AL596" s="40">
        <f ca="1">AL595+SUMIFS('Transactions (Dated)'!$E$2:$E$53,'Transactions (Dated)'!$D$2:$D$53,'Share Values'!$X596,'Transactions (Dated)'!$B$2:$B$53,'Share Values'!AL$11,'Transactions (Dated)'!$C$2:$C$53,"Buy")-SUMIFS('Transactions (Dated)'!$E$2:$E$53,'Transactions (Dated)'!$D$2:$D$53,'Share Values'!$X596,'Transactions (Dated)'!$B$2:$B$53,'Share Values'!AL$11,'Transactions (Dated)'!$C$2:$C$53,"Sell")</f>
        <v>0</v>
      </c>
      <c r="AM596" s="40">
        <f ca="1">AM595+SUMIFS('Transactions (Dated)'!$E$2:$E$53,'Transactions (Dated)'!$D$2:$D$53,'Share Values'!$X596,'Transactions (Dated)'!$B$2:$B$53,'Share Values'!AM$11,'Transactions (Dated)'!$C$2:$C$53,"Buy")-SUMIFS('Transactions (Dated)'!$E$2:$E$53,'Transactions (Dated)'!$D$2:$D$53,'Share Values'!$X596,'Transactions (Dated)'!$B$2:$B$53,'Share Values'!AM$11,'Transactions (Dated)'!$C$2:$C$53,"Sell")</f>
        <v>0</v>
      </c>
      <c r="AN596" s="40">
        <f ca="1">AN595+SUMIFS('Transactions (Dated)'!$E$2:$E$53,'Transactions (Dated)'!$D$2:$D$53,'Share Values'!$X596,'Transactions (Dated)'!$B$2:$B$53,'Share Values'!AN$11,'Transactions (Dated)'!$C$2:$C$53,"Buy")-SUMIFS('Transactions (Dated)'!$E$2:$E$53,'Transactions (Dated)'!$D$2:$D$53,'Share Values'!$X596,'Transactions (Dated)'!$B$2:$B$53,'Share Values'!AN$11,'Transactions (Dated)'!$C$2:$C$53,"Sell")</f>
        <v>0</v>
      </c>
      <c r="AQ596" s="3">
        <f t="shared" ref="AQ596:AQ659" si="271">+X596</f>
        <v>42765</v>
      </c>
      <c r="AR596" s="6">
        <f t="shared" ref="AR596:AR659" ca="1" si="272">+Y596*F596</f>
        <v>42873.75</v>
      </c>
      <c r="AS596" s="6">
        <f t="shared" ref="AS596:AS659" ca="1" si="273">+Z596*G596</f>
        <v>20437.5</v>
      </c>
      <c r="AT596" s="6">
        <f t="shared" ref="AT596:AT659" ca="1" si="274">+AA596*H596</f>
        <v>548752.74</v>
      </c>
      <c r="AU596" s="6">
        <f t="shared" ref="AU596:AU659" ca="1" si="275">+AB596*I596</f>
        <v>37149.420000000006</v>
      </c>
      <c r="AV596" s="6">
        <f t="shared" ref="AV596:AV659" ca="1" si="276">+AC596*J596</f>
        <v>34398.200000000004</v>
      </c>
      <c r="AW596" s="6">
        <f t="shared" ref="AW596:AW659" ca="1" si="277">+AD596*K596</f>
        <v>0</v>
      </c>
      <c r="AX596" s="6">
        <f t="shared" ref="AX596:AX659" ca="1" si="278">+AE596*L596</f>
        <v>52693.000000000007</v>
      </c>
      <c r="AY596" s="6">
        <f t="shared" ref="AY596:AY659" ca="1" si="279">+AF596*M596</f>
        <v>89466.3</v>
      </c>
      <c r="AZ596" s="6">
        <f t="shared" ref="AZ596:AZ659" ca="1" si="280">+AG596*N596</f>
        <v>71084</v>
      </c>
      <c r="BA596" s="6">
        <f t="shared" ref="BA596:BA659" ca="1" si="281">+AH596*O596</f>
        <v>0</v>
      </c>
      <c r="BB596" s="6">
        <f t="shared" ref="BB596:BB659" ca="1" si="282">+AI596*P596</f>
        <v>0</v>
      </c>
      <c r="BC596" s="6">
        <f t="shared" ref="BC596:BC659" ca="1" si="283">+AJ596*Q596</f>
        <v>0</v>
      </c>
      <c r="BD596" s="6">
        <f t="shared" ref="BD596:BD659" ca="1" si="284">+AK596*R596</f>
        <v>0</v>
      </c>
      <c r="BE596" s="6">
        <f t="shared" ref="BE596:BE659" ca="1" si="285">+AL596*S596</f>
        <v>0</v>
      </c>
      <c r="BF596" s="6">
        <f t="shared" ca="1" si="268"/>
        <v>0</v>
      </c>
      <c r="BG596" s="6">
        <f t="shared" ca="1" si="269"/>
        <v>0</v>
      </c>
      <c r="BJ596" s="4">
        <f t="shared" ref="BJ596:BJ659" ca="1" si="286">SUM(AR596:BI596)</f>
        <v>896854.91</v>
      </c>
      <c r="BL596" s="3">
        <f t="shared" ref="BL596:BL659" si="287">+X596</f>
        <v>42765</v>
      </c>
      <c r="BM596" s="6">
        <f>BM595+SUMIFS('Transactions (Dated)'!G:G,'Transactions (Dated)'!D:D,'Share Values'!AQ596)</f>
        <v>14317.649999999987</v>
      </c>
      <c r="BN596" s="6">
        <f ca="1">BN595+SUMIFS('Transactions (Dated)'!$F:$F,'Transactions (Dated)'!$D:$D,$BL596,'Transactions (Dated)'!$B:$B,BN$11,'Transactions (Dated)'!$C:$C,"Dividend (paid to cash)")*Y596</f>
        <v>0</v>
      </c>
      <c r="BO596" s="6">
        <f ca="1">BO595+SUMIFS('Transactions (Dated)'!$F:$F,'Transactions (Dated)'!$D:$D,$BL596,'Transactions (Dated)'!$B:$B,BO$11,'Transactions (Dated)'!$C:$C,"Dividend (paid to cash)")*Z596</f>
        <v>2421.875</v>
      </c>
      <c r="BP596" s="6">
        <f ca="1">BP595+SUMIFS('Transactions (Dated)'!$F:$F,'Transactions (Dated)'!$D:$D,$BL596,'Transactions (Dated)'!$B:$B,BP$11,'Transactions (Dated)'!$C:$C,"Dividend (paid to cash)")*AA596</f>
        <v>51745.237000000008</v>
      </c>
      <c r="BQ596" s="6">
        <f ca="1">BQ595+SUMIFS('Transactions (Dated)'!$F:$F,'Transactions (Dated)'!$D:$D,$BL596,'Transactions (Dated)'!$B:$B,BQ$11,'Transactions (Dated)'!$C:$C,"Dividend (paid to cash)")*AB596</f>
        <v>567.6</v>
      </c>
      <c r="BR596" s="6">
        <f ca="1">BR595+SUMIFS('Transactions (Dated)'!$F:$F,'Transactions (Dated)'!$D:$D,$BL596,'Transactions (Dated)'!$B:$B,BR$11,'Transactions (Dated)'!$C:$C,"Dividend (paid to cash)")*AC596</f>
        <v>0</v>
      </c>
      <c r="BS596" s="6">
        <f ca="1">BS595+SUMIFS('Transactions (Dated)'!$F:$F,'Transactions (Dated)'!$D:$D,$BL596,'Transactions (Dated)'!$B:$B,BS$11,'Transactions (Dated)'!$C:$C,"Dividend (paid to cash)")*AD596</f>
        <v>0</v>
      </c>
      <c r="BT596" s="6">
        <f ca="1">BT595+SUMIFS('Transactions (Dated)'!$F:$F,'Transactions (Dated)'!$D:$D,$BL596,'Transactions (Dated)'!$B:$B,BT$11,'Transactions (Dated)'!$C:$C,"Dividend (paid to cash)")*AE596</f>
        <v>3190</v>
      </c>
      <c r="BU596" s="6">
        <f ca="1">BU595+SUMIFS('Transactions (Dated)'!$F:$F,'Transactions (Dated)'!$D:$D,$BL596,'Transactions (Dated)'!$B:$B,BU$11,'Transactions (Dated)'!$C:$C,"Dividend (paid to cash)")*AF596</f>
        <v>0</v>
      </c>
      <c r="BV596" s="6">
        <f ca="1">BV595+SUMIFS('Transactions (Dated)'!$F:$F,'Transactions (Dated)'!$D:$D,$BL596,'Transactions (Dated)'!$B:$B,BV$11,'Transactions (Dated)'!$C:$C,"Dividend (paid to cash)")*AG596</f>
        <v>0</v>
      </c>
      <c r="BW596" s="6">
        <f ca="1">BW595+SUMIFS('Transactions (Dated)'!$F:$F,'Transactions (Dated)'!$D:$D,$BL596,'Transactions (Dated)'!$B:$B,BW$11,'Transactions (Dated)'!$C:$C,"Dividend (paid to cash)")*AH596</f>
        <v>0</v>
      </c>
      <c r="BX596" s="6">
        <f ca="1">BX595+SUMIFS('Transactions (Dated)'!$F:$F,'Transactions (Dated)'!$D:$D,$BL596,'Transactions (Dated)'!$B:$B,BX$11,'Transactions (Dated)'!$C:$C,"Dividend (paid to cash)")*AI596</f>
        <v>0</v>
      </c>
      <c r="BY596" s="6">
        <f ca="1">BY595+SUMIFS('Transactions (Dated)'!$F:$F,'Transactions (Dated)'!$D:$D,$BL596,'Transactions (Dated)'!$B:$B,BY$11,'Transactions (Dated)'!$C:$C,"Dividend (paid to cash)")*AJ596</f>
        <v>0</v>
      </c>
      <c r="BZ596" s="6">
        <f ca="1">BZ595+SUMIFS('Transactions (Dated)'!$F:$F,'Transactions (Dated)'!$D:$D,$BL596,'Transactions (Dated)'!$B:$B,BZ$11,'Transactions (Dated)'!$C:$C,"Dividend (paid to cash)")*AK596</f>
        <v>0</v>
      </c>
      <c r="CA596" s="6">
        <f ca="1">CA595+SUMIFS('Transactions (Dated)'!$F:$F,'Transactions (Dated)'!$D:$D,$BL596,'Transactions (Dated)'!$B:$B,CA$11,'Transactions (Dated)'!$C:$C,"Dividend (paid to cash)")*AL596</f>
        <v>0</v>
      </c>
      <c r="CB596" s="6">
        <v>0</v>
      </c>
      <c r="CC596" s="6">
        <v>0</v>
      </c>
      <c r="CF596" s="6">
        <f t="shared" ref="CF596:CF659" ca="1" si="288">SUM(BM596:CE596)</f>
        <v>72242.361999999994</v>
      </c>
      <c r="CH596" s="3">
        <f t="shared" ref="CH596:CH659" si="289">BL596</f>
        <v>42765</v>
      </c>
      <c r="CI596" s="4">
        <f t="shared" ref="CI596:CI659" ca="1" si="290">SUM(AR596:BI596)</f>
        <v>896854.91</v>
      </c>
      <c r="CJ596" s="4">
        <f t="shared" ref="CJ596:CJ659" ca="1" si="291">+CF596</f>
        <v>72242.361999999994</v>
      </c>
      <c r="CL596" s="4">
        <f t="shared" ref="CL596:CL659" ca="1" si="292">CI596+CJ596</f>
        <v>969097.272</v>
      </c>
    </row>
    <row r="597" spans="2:90" x14ac:dyDescent="0.15">
      <c r="B597" s="3">
        <v>42766</v>
      </c>
      <c r="E597" s="86">
        <v>42766</v>
      </c>
      <c r="F597" s="53">
        <v>9.18</v>
      </c>
      <c r="G597">
        <v>2.19</v>
      </c>
      <c r="H597">
        <v>20.78</v>
      </c>
      <c r="I597">
        <v>19.594999999999999</v>
      </c>
      <c r="J597">
        <v>14.42</v>
      </c>
      <c r="K597">
        <v>14.8</v>
      </c>
      <c r="L597">
        <v>18.27</v>
      </c>
      <c r="M597">
        <v>6.44</v>
      </c>
      <c r="N597">
        <v>10.46</v>
      </c>
      <c r="O597">
        <v>10.64</v>
      </c>
      <c r="Q597">
        <v>1.65</v>
      </c>
      <c r="R597">
        <v>10.19</v>
      </c>
      <c r="S597">
        <v>41.84</v>
      </c>
      <c r="U597">
        <v>41.84</v>
      </c>
      <c r="X597" s="3">
        <f t="shared" si="270"/>
        <v>42766</v>
      </c>
      <c r="Y597" s="40">
        <f ca="1">Y596+SUMIFS('Transactions (Dated)'!$E$2:$E$53,'Transactions (Dated)'!$D$2:$D$53,'Share Values'!$X597,'Transactions (Dated)'!$B$2:$B$53,'Share Values'!Y$11,'Transactions (Dated)'!$C$2:$C$53,"Buy")-SUMIFS('Transactions (Dated)'!$E$2:$E$53,'Transactions (Dated)'!$D$2:$D$53,'Share Values'!$X597,'Transactions (Dated)'!$B$2:$B$53,'Share Values'!Y$11,'Transactions (Dated)'!$C$2:$C$53,"Sell")</f>
        <v>4625</v>
      </c>
      <c r="Z597" s="40">
        <f ca="1">Z596+SUMIFS('Transactions (Dated)'!$E$2:$E$53,'Transactions (Dated)'!$D$2:$D$53,'Share Values'!$X597,'Transactions (Dated)'!$B$2:$B$53,'Share Values'!Z$11,'Transactions (Dated)'!$C$2:$C$53,"Buy")-SUMIFS('Transactions (Dated)'!$E$2:$E$53,'Transactions (Dated)'!$D$2:$D$53,'Share Values'!$X597,'Transactions (Dated)'!$B$2:$B$53,'Share Values'!Z$11,'Transactions (Dated)'!$C$2:$C$53,"Sell")</f>
        <v>9375</v>
      </c>
      <c r="AA597" s="40">
        <f ca="1">AA596+SUMIFS('Transactions (Dated)'!$E$2:$E$53,'Transactions (Dated)'!$D$2:$D$53,'Share Values'!$X597,'Transactions (Dated)'!$B$2:$B$53,'Share Values'!AA$11,'Transactions (Dated)'!$C$2:$C$53,"Buy")-SUMIFS('Transactions (Dated)'!$E$2:$E$53,'Transactions (Dated)'!$D$2:$D$53,'Share Values'!$X597,'Transactions (Dated)'!$B$2:$B$53,'Share Values'!AA$11,'Transactions (Dated)'!$C$2:$C$53,"Sell")</f>
        <v>26357</v>
      </c>
      <c r="AB597" s="40">
        <f ca="1">AB596+SUMIFS('Transactions (Dated)'!$E$2:$E$53,'Transactions (Dated)'!$D$2:$D$53,'Share Values'!$X597,'Transactions (Dated)'!$B$2:$B$53,'Share Values'!AB$11,'Transactions (Dated)'!$C$2:$C$53,"Buy")-SUMIFS('Transactions (Dated)'!$E$2:$E$53,'Transactions (Dated)'!$D$2:$D$53,'Share Values'!$X597,'Transactions (Dated)'!$B$2:$B$53,'Share Values'!AB$11,'Transactions (Dated)'!$C$2:$C$53,"Sell")</f>
        <v>1892</v>
      </c>
      <c r="AC597" s="40">
        <f ca="1">AC596+SUMIFS('Transactions (Dated)'!$E$2:$E$53,'Transactions (Dated)'!$D$2:$D$53,'Share Values'!$X597,'Transactions (Dated)'!$B$2:$B$53,'Share Values'!AC$11,'Transactions (Dated)'!$C$2:$C$53,"Buy")-SUMIFS('Transactions (Dated)'!$E$2:$E$53,'Transactions (Dated)'!$D$2:$D$53,'Share Values'!$X597,'Transactions (Dated)'!$B$2:$B$53,'Share Values'!AC$11,'Transactions (Dated)'!$C$2:$C$53,"Sell")</f>
        <v>2348</v>
      </c>
      <c r="AD597" s="40">
        <f ca="1">AD596+SUMIFS('Transactions (Dated)'!$E$2:$E$53,'Transactions (Dated)'!$D$2:$D$53,'Share Values'!$X597,'Transactions (Dated)'!$B$2:$B$53,'Share Values'!AD$11,'Transactions (Dated)'!$C$2:$C$53,"Buy")-SUMIFS('Transactions (Dated)'!$E$2:$E$53,'Transactions (Dated)'!$D$2:$D$53,'Share Values'!$X597,'Transactions (Dated)'!$B$2:$B$53,'Share Values'!AD$11,'Transactions (Dated)'!$C$2:$C$53,"Sell")</f>
        <v>0</v>
      </c>
      <c r="AE597" s="40">
        <f ca="1">AE596+SUMIFS('Transactions (Dated)'!$E$2:$E$53,'Transactions (Dated)'!$D$2:$D$53,'Share Values'!$X597,'Transactions (Dated)'!$B$2:$B$53,'Share Values'!AE$11,'Transactions (Dated)'!$C$2:$C$53,"Buy")-SUMIFS('Transactions (Dated)'!$E$2:$E$53,'Transactions (Dated)'!$D$2:$D$53,'Share Values'!$X597,'Transactions (Dated)'!$B$2:$B$53,'Share Values'!AE$11,'Transactions (Dated)'!$C$2:$C$53,"Sell")</f>
        <v>2900</v>
      </c>
      <c r="AF597" s="40">
        <f ca="1">AF596+SUMIFS('Transactions (Dated)'!$E$2:$E$53,'Transactions (Dated)'!$D$2:$D$53,'Share Values'!$X597,'Transactions (Dated)'!$B$2:$B$53,'Share Values'!AF$11,'Transactions (Dated)'!$C$2:$C$53,"Buy")-SUMIFS('Transactions (Dated)'!$E$2:$E$53,'Transactions (Dated)'!$D$2:$D$53,'Share Values'!$X597,'Transactions (Dated)'!$B$2:$B$53,'Share Values'!AF$11,'Transactions (Dated)'!$C$2:$C$53,"Sell")</f>
        <v>14201</v>
      </c>
      <c r="AG597" s="40">
        <f ca="1">AG596+SUMIFS('Transactions (Dated)'!$E$2:$E$53,'Transactions (Dated)'!$D$2:$D$53,'Share Values'!$X597,'Transactions (Dated)'!$B$2:$B$53,'Share Values'!AG$11,'Transactions (Dated)'!$C$2:$C$53,"Buy")-SUMIFS('Transactions (Dated)'!$E$2:$E$53,'Transactions (Dated)'!$D$2:$D$53,'Share Values'!$X597,'Transactions (Dated)'!$B$2:$B$53,'Share Values'!AG$11,'Transactions (Dated)'!$C$2:$C$53,"Sell")</f>
        <v>6835</v>
      </c>
      <c r="AH597" s="40">
        <f ca="1">AH596+SUMIFS('Transactions (Dated)'!$E$2:$E$53,'Transactions (Dated)'!$D$2:$D$53,'Share Values'!$X597,'Transactions (Dated)'!$B$2:$B$53,'Share Values'!AH$11,'Transactions (Dated)'!$C$2:$C$53,"Buy")-SUMIFS('Transactions (Dated)'!$E$2:$E$53,'Transactions (Dated)'!$D$2:$D$53,'Share Values'!$X597,'Transactions (Dated)'!$B$2:$B$53,'Share Values'!AH$11,'Transactions (Dated)'!$C$2:$C$53,"Sell")</f>
        <v>0</v>
      </c>
      <c r="AI597" s="40">
        <f ca="1">AI596+SUMIFS('Transactions (Dated)'!$E$2:$E$53,'Transactions (Dated)'!$D$2:$D$53,'Share Values'!$X597,'Transactions (Dated)'!$B$2:$B$53,'Share Values'!AI$11,'Transactions (Dated)'!$C$2:$C$53,"Buy")-SUMIFS('Transactions (Dated)'!$E$2:$E$53,'Transactions (Dated)'!$D$2:$D$53,'Share Values'!$X597,'Transactions (Dated)'!$B$2:$B$53,'Share Values'!AI$11,'Transactions (Dated)'!$C$2:$C$53,"Sell")</f>
        <v>0</v>
      </c>
      <c r="AJ597" s="40">
        <f ca="1">AJ596+SUMIFS('Transactions (Dated)'!$E$2:$E$53,'Transactions (Dated)'!$D$2:$D$53,'Share Values'!$X597,'Transactions (Dated)'!$B$2:$B$53,'Share Values'!AJ$11,'Transactions (Dated)'!$C$2:$C$53,"Buy")-SUMIFS('Transactions (Dated)'!$E$2:$E$53,'Transactions (Dated)'!$D$2:$D$53,'Share Values'!$X597,'Transactions (Dated)'!$B$2:$B$53,'Share Values'!AJ$11,'Transactions (Dated)'!$C$2:$C$53,"Sell")</f>
        <v>0</v>
      </c>
      <c r="AK597" s="40">
        <f ca="1">AK596+SUMIFS('Transactions (Dated)'!$E$2:$E$53,'Transactions (Dated)'!$D$2:$D$53,'Share Values'!$X597,'Transactions (Dated)'!$B$2:$B$53,'Share Values'!AK$11,'Transactions (Dated)'!$C$2:$C$53,"Buy")-SUMIFS('Transactions (Dated)'!$E$2:$E$53,'Transactions (Dated)'!$D$2:$D$53,'Share Values'!$X597,'Transactions (Dated)'!$B$2:$B$53,'Share Values'!AK$11,'Transactions (Dated)'!$C$2:$C$53,"Sell")</f>
        <v>0</v>
      </c>
      <c r="AL597" s="40">
        <f ca="1">AL596+SUMIFS('Transactions (Dated)'!$E$2:$E$53,'Transactions (Dated)'!$D$2:$D$53,'Share Values'!$X597,'Transactions (Dated)'!$B$2:$B$53,'Share Values'!AL$11,'Transactions (Dated)'!$C$2:$C$53,"Buy")-SUMIFS('Transactions (Dated)'!$E$2:$E$53,'Transactions (Dated)'!$D$2:$D$53,'Share Values'!$X597,'Transactions (Dated)'!$B$2:$B$53,'Share Values'!AL$11,'Transactions (Dated)'!$C$2:$C$53,"Sell")</f>
        <v>0</v>
      </c>
      <c r="AM597" s="40">
        <f ca="1">AM596+SUMIFS('Transactions (Dated)'!$E$2:$E$53,'Transactions (Dated)'!$D$2:$D$53,'Share Values'!$X597,'Transactions (Dated)'!$B$2:$B$53,'Share Values'!AM$11,'Transactions (Dated)'!$C$2:$C$53,"Buy")-SUMIFS('Transactions (Dated)'!$E$2:$E$53,'Transactions (Dated)'!$D$2:$D$53,'Share Values'!$X597,'Transactions (Dated)'!$B$2:$B$53,'Share Values'!AM$11,'Transactions (Dated)'!$C$2:$C$53,"Sell")</f>
        <v>0</v>
      </c>
      <c r="AN597" s="40">
        <f ca="1">AN596+SUMIFS('Transactions (Dated)'!$E$2:$E$53,'Transactions (Dated)'!$D$2:$D$53,'Share Values'!$X597,'Transactions (Dated)'!$B$2:$B$53,'Share Values'!AN$11,'Transactions (Dated)'!$C$2:$C$53,"Buy")-SUMIFS('Transactions (Dated)'!$E$2:$E$53,'Transactions (Dated)'!$D$2:$D$53,'Share Values'!$X597,'Transactions (Dated)'!$B$2:$B$53,'Share Values'!AN$11,'Transactions (Dated)'!$C$2:$C$53,"Sell")</f>
        <v>0</v>
      </c>
      <c r="AQ597" s="3">
        <f t="shared" si="271"/>
        <v>42766</v>
      </c>
      <c r="AR597" s="6">
        <f t="shared" ca="1" si="272"/>
        <v>42457.5</v>
      </c>
      <c r="AS597" s="6">
        <f t="shared" ca="1" si="273"/>
        <v>20531.25</v>
      </c>
      <c r="AT597" s="6">
        <f t="shared" ca="1" si="274"/>
        <v>547698.46000000008</v>
      </c>
      <c r="AU597" s="6">
        <f t="shared" ca="1" si="275"/>
        <v>37073.74</v>
      </c>
      <c r="AV597" s="6">
        <f t="shared" ca="1" si="276"/>
        <v>33858.159999999996</v>
      </c>
      <c r="AW597" s="6">
        <f t="shared" ca="1" si="277"/>
        <v>0</v>
      </c>
      <c r="AX597" s="6">
        <f t="shared" ca="1" si="278"/>
        <v>52983</v>
      </c>
      <c r="AY597" s="6">
        <f t="shared" ca="1" si="279"/>
        <v>91454.44</v>
      </c>
      <c r="AZ597" s="6">
        <f t="shared" ca="1" si="280"/>
        <v>71494.100000000006</v>
      </c>
      <c r="BA597" s="6">
        <f t="shared" ca="1" si="281"/>
        <v>0</v>
      </c>
      <c r="BB597" s="6">
        <f t="shared" ca="1" si="282"/>
        <v>0</v>
      </c>
      <c r="BC597" s="6">
        <f t="shared" ca="1" si="283"/>
        <v>0</v>
      </c>
      <c r="BD597" s="6">
        <f t="shared" ca="1" si="284"/>
        <v>0</v>
      </c>
      <c r="BE597" s="6">
        <f t="shared" ca="1" si="285"/>
        <v>0</v>
      </c>
      <c r="BF597" s="6">
        <f t="shared" ca="1" si="268"/>
        <v>0</v>
      </c>
      <c r="BG597" s="6">
        <f t="shared" ca="1" si="269"/>
        <v>0</v>
      </c>
      <c r="BJ597" s="4">
        <f t="shared" ca="1" si="286"/>
        <v>897550.65</v>
      </c>
      <c r="BL597" s="3">
        <f t="shared" si="287"/>
        <v>42766</v>
      </c>
      <c r="BM597" s="6">
        <f>BM596+SUMIFS('Transactions (Dated)'!G:G,'Transactions (Dated)'!D:D,'Share Values'!AQ597)</f>
        <v>14317.649999999987</v>
      </c>
      <c r="BN597" s="6">
        <f ca="1">BN596+SUMIFS('Transactions (Dated)'!$F:$F,'Transactions (Dated)'!$D:$D,$BL597,'Transactions (Dated)'!$B:$B,BN$11,'Transactions (Dated)'!$C:$C,"Dividend (paid to cash)")*Y597</f>
        <v>0</v>
      </c>
      <c r="BO597" s="6">
        <f ca="1">BO596+SUMIFS('Transactions (Dated)'!$F:$F,'Transactions (Dated)'!$D:$D,$BL597,'Transactions (Dated)'!$B:$B,BO$11,'Transactions (Dated)'!$C:$C,"Dividend (paid to cash)")*Z597</f>
        <v>2421.875</v>
      </c>
      <c r="BP597" s="6">
        <f ca="1">BP596+SUMIFS('Transactions (Dated)'!$F:$F,'Transactions (Dated)'!$D:$D,$BL597,'Transactions (Dated)'!$B:$B,BP$11,'Transactions (Dated)'!$C:$C,"Dividend (paid to cash)")*AA597</f>
        <v>51745.237000000008</v>
      </c>
      <c r="BQ597" s="6">
        <f ca="1">BQ596+SUMIFS('Transactions (Dated)'!$F:$F,'Transactions (Dated)'!$D:$D,$BL597,'Transactions (Dated)'!$B:$B,BQ$11,'Transactions (Dated)'!$C:$C,"Dividend (paid to cash)")*AB597</f>
        <v>567.6</v>
      </c>
      <c r="BR597" s="6">
        <f ca="1">BR596+SUMIFS('Transactions (Dated)'!$F:$F,'Transactions (Dated)'!$D:$D,$BL597,'Transactions (Dated)'!$B:$B,BR$11,'Transactions (Dated)'!$C:$C,"Dividend (paid to cash)")*AC597</f>
        <v>0</v>
      </c>
      <c r="BS597" s="6">
        <f ca="1">BS596+SUMIFS('Transactions (Dated)'!$F:$F,'Transactions (Dated)'!$D:$D,$BL597,'Transactions (Dated)'!$B:$B,BS$11,'Transactions (Dated)'!$C:$C,"Dividend (paid to cash)")*AD597</f>
        <v>0</v>
      </c>
      <c r="BT597" s="6">
        <f ca="1">BT596+SUMIFS('Transactions (Dated)'!$F:$F,'Transactions (Dated)'!$D:$D,$BL597,'Transactions (Dated)'!$B:$B,BT$11,'Transactions (Dated)'!$C:$C,"Dividend (paid to cash)")*AE597</f>
        <v>3190</v>
      </c>
      <c r="BU597" s="6">
        <f ca="1">BU596+SUMIFS('Transactions (Dated)'!$F:$F,'Transactions (Dated)'!$D:$D,$BL597,'Transactions (Dated)'!$B:$B,BU$11,'Transactions (Dated)'!$C:$C,"Dividend (paid to cash)")*AF597</f>
        <v>0</v>
      </c>
      <c r="BV597" s="6">
        <f ca="1">BV596+SUMIFS('Transactions (Dated)'!$F:$F,'Transactions (Dated)'!$D:$D,$BL597,'Transactions (Dated)'!$B:$B,BV$11,'Transactions (Dated)'!$C:$C,"Dividend (paid to cash)")*AG597</f>
        <v>0</v>
      </c>
      <c r="BW597" s="6">
        <f ca="1">BW596+SUMIFS('Transactions (Dated)'!$F:$F,'Transactions (Dated)'!$D:$D,$BL597,'Transactions (Dated)'!$B:$B,BW$11,'Transactions (Dated)'!$C:$C,"Dividend (paid to cash)")*AH597</f>
        <v>0</v>
      </c>
      <c r="BX597" s="6">
        <f ca="1">BX596+SUMIFS('Transactions (Dated)'!$F:$F,'Transactions (Dated)'!$D:$D,$BL597,'Transactions (Dated)'!$B:$B,BX$11,'Transactions (Dated)'!$C:$C,"Dividend (paid to cash)")*AI597</f>
        <v>0</v>
      </c>
      <c r="BY597" s="6">
        <f ca="1">BY596+SUMIFS('Transactions (Dated)'!$F:$F,'Transactions (Dated)'!$D:$D,$BL597,'Transactions (Dated)'!$B:$B,BY$11,'Transactions (Dated)'!$C:$C,"Dividend (paid to cash)")*AJ597</f>
        <v>0</v>
      </c>
      <c r="BZ597" s="6">
        <f ca="1">BZ596+SUMIFS('Transactions (Dated)'!$F:$F,'Transactions (Dated)'!$D:$D,$BL597,'Transactions (Dated)'!$B:$B,BZ$11,'Transactions (Dated)'!$C:$C,"Dividend (paid to cash)")*AK597</f>
        <v>0</v>
      </c>
      <c r="CA597" s="6">
        <f ca="1">CA596+SUMIFS('Transactions (Dated)'!$F:$F,'Transactions (Dated)'!$D:$D,$BL597,'Transactions (Dated)'!$B:$B,CA$11,'Transactions (Dated)'!$C:$C,"Dividend (paid to cash)")*AL597</f>
        <v>0</v>
      </c>
      <c r="CB597" s="6">
        <v>0</v>
      </c>
      <c r="CC597" s="6">
        <v>0</v>
      </c>
      <c r="CF597" s="6">
        <f t="shared" ca="1" si="288"/>
        <v>72242.361999999994</v>
      </c>
      <c r="CH597" s="3">
        <f t="shared" si="289"/>
        <v>42766</v>
      </c>
      <c r="CI597" s="4">
        <f t="shared" ca="1" si="290"/>
        <v>897550.65</v>
      </c>
      <c r="CJ597" s="4">
        <f t="shared" ca="1" si="291"/>
        <v>72242.361999999994</v>
      </c>
      <c r="CL597" s="4">
        <f t="shared" ca="1" si="292"/>
        <v>969793.01199999999</v>
      </c>
    </row>
    <row r="598" spans="2:90" x14ac:dyDescent="0.15">
      <c r="B598" s="3">
        <v>42767</v>
      </c>
      <c r="E598" s="86">
        <v>42767</v>
      </c>
      <c r="F598" s="53">
        <v>9.15</v>
      </c>
      <c r="G598">
        <v>2.2400000000000002</v>
      </c>
      <c r="H598">
        <v>20.8</v>
      </c>
      <c r="I598">
        <v>19.68</v>
      </c>
      <c r="J598">
        <v>14.3</v>
      </c>
      <c r="K598">
        <v>14.72</v>
      </c>
      <c r="L598">
        <v>18.34</v>
      </c>
      <c r="M598">
        <v>6.51</v>
      </c>
      <c r="N598">
        <v>10.4</v>
      </c>
      <c r="O598">
        <v>10.58</v>
      </c>
      <c r="Q598">
        <v>1.6800000000000002</v>
      </c>
      <c r="R598">
        <v>10.45</v>
      </c>
      <c r="S598">
        <v>41.47</v>
      </c>
      <c r="U598">
        <v>41.47</v>
      </c>
      <c r="X598" s="3">
        <f t="shared" si="270"/>
        <v>42767</v>
      </c>
      <c r="Y598" s="40">
        <f ca="1">Y597+SUMIFS('Transactions (Dated)'!$E$2:$E$53,'Transactions (Dated)'!$D$2:$D$53,'Share Values'!$X598,'Transactions (Dated)'!$B$2:$B$53,'Share Values'!Y$11,'Transactions (Dated)'!$C$2:$C$53,"Buy")-SUMIFS('Transactions (Dated)'!$E$2:$E$53,'Transactions (Dated)'!$D$2:$D$53,'Share Values'!$X598,'Transactions (Dated)'!$B$2:$B$53,'Share Values'!Y$11,'Transactions (Dated)'!$C$2:$C$53,"Sell")</f>
        <v>4625</v>
      </c>
      <c r="Z598" s="40">
        <f ca="1">Z597+SUMIFS('Transactions (Dated)'!$E$2:$E$53,'Transactions (Dated)'!$D$2:$D$53,'Share Values'!$X598,'Transactions (Dated)'!$B$2:$B$53,'Share Values'!Z$11,'Transactions (Dated)'!$C$2:$C$53,"Buy")-SUMIFS('Transactions (Dated)'!$E$2:$E$53,'Transactions (Dated)'!$D$2:$D$53,'Share Values'!$X598,'Transactions (Dated)'!$B$2:$B$53,'Share Values'!Z$11,'Transactions (Dated)'!$C$2:$C$53,"Sell")</f>
        <v>9375</v>
      </c>
      <c r="AA598" s="40">
        <f ca="1">AA597+SUMIFS('Transactions (Dated)'!$E$2:$E$53,'Transactions (Dated)'!$D$2:$D$53,'Share Values'!$X598,'Transactions (Dated)'!$B$2:$B$53,'Share Values'!AA$11,'Transactions (Dated)'!$C$2:$C$53,"Buy")-SUMIFS('Transactions (Dated)'!$E$2:$E$53,'Transactions (Dated)'!$D$2:$D$53,'Share Values'!$X598,'Transactions (Dated)'!$B$2:$B$53,'Share Values'!AA$11,'Transactions (Dated)'!$C$2:$C$53,"Sell")</f>
        <v>26357</v>
      </c>
      <c r="AB598" s="40">
        <f ca="1">AB597+SUMIFS('Transactions (Dated)'!$E$2:$E$53,'Transactions (Dated)'!$D$2:$D$53,'Share Values'!$X598,'Transactions (Dated)'!$B$2:$B$53,'Share Values'!AB$11,'Transactions (Dated)'!$C$2:$C$53,"Buy")-SUMIFS('Transactions (Dated)'!$E$2:$E$53,'Transactions (Dated)'!$D$2:$D$53,'Share Values'!$X598,'Transactions (Dated)'!$B$2:$B$53,'Share Values'!AB$11,'Transactions (Dated)'!$C$2:$C$53,"Sell")</f>
        <v>1892</v>
      </c>
      <c r="AC598" s="40">
        <f ca="1">AC597+SUMIFS('Transactions (Dated)'!$E$2:$E$53,'Transactions (Dated)'!$D$2:$D$53,'Share Values'!$X598,'Transactions (Dated)'!$B$2:$B$53,'Share Values'!AC$11,'Transactions (Dated)'!$C$2:$C$53,"Buy")-SUMIFS('Transactions (Dated)'!$E$2:$E$53,'Transactions (Dated)'!$D$2:$D$53,'Share Values'!$X598,'Transactions (Dated)'!$B$2:$B$53,'Share Values'!AC$11,'Transactions (Dated)'!$C$2:$C$53,"Sell")</f>
        <v>2348</v>
      </c>
      <c r="AD598" s="40">
        <f ca="1">AD597+SUMIFS('Transactions (Dated)'!$E$2:$E$53,'Transactions (Dated)'!$D$2:$D$53,'Share Values'!$X598,'Transactions (Dated)'!$B$2:$B$53,'Share Values'!AD$11,'Transactions (Dated)'!$C$2:$C$53,"Buy")-SUMIFS('Transactions (Dated)'!$E$2:$E$53,'Transactions (Dated)'!$D$2:$D$53,'Share Values'!$X598,'Transactions (Dated)'!$B$2:$B$53,'Share Values'!AD$11,'Transactions (Dated)'!$C$2:$C$53,"Sell")</f>
        <v>0</v>
      </c>
      <c r="AE598" s="40">
        <f ca="1">AE597+SUMIFS('Transactions (Dated)'!$E$2:$E$53,'Transactions (Dated)'!$D$2:$D$53,'Share Values'!$X598,'Transactions (Dated)'!$B$2:$B$53,'Share Values'!AE$11,'Transactions (Dated)'!$C$2:$C$53,"Buy")-SUMIFS('Transactions (Dated)'!$E$2:$E$53,'Transactions (Dated)'!$D$2:$D$53,'Share Values'!$X598,'Transactions (Dated)'!$B$2:$B$53,'Share Values'!AE$11,'Transactions (Dated)'!$C$2:$C$53,"Sell")</f>
        <v>2900</v>
      </c>
      <c r="AF598" s="40">
        <f ca="1">AF597+SUMIFS('Transactions (Dated)'!$E$2:$E$53,'Transactions (Dated)'!$D$2:$D$53,'Share Values'!$X598,'Transactions (Dated)'!$B$2:$B$53,'Share Values'!AF$11,'Transactions (Dated)'!$C$2:$C$53,"Buy")-SUMIFS('Transactions (Dated)'!$E$2:$E$53,'Transactions (Dated)'!$D$2:$D$53,'Share Values'!$X598,'Transactions (Dated)'!$B$2:$B$53,'Share Values'!AF$11,'Transactions (Dated)'!$C$2:$C$53,"Sell")</f>
        <v>14201</v>
      </c>
      <c r="AG598" s="40">
        <f ca="1">AG597+SUMIFS('Transactions (Dated)'!$E$2:$E$53,'Transactions (Dated)'!$D$2:$D$53,'Share Values'!$X598,'Transactions (Dated)'!$B$2:$B$53,'Share Values'!AG$11,'Transactions (Dated)'!$C$2:$C$53,"Buy")-SUMIFS('Transactions (Dated)'!$E$2:$E$53,'Transactions (Dated)'!$D$2:$D$53,'Share Values'!$X598,'Transactions (Dated)'!$B$2:$B$53,'Share Values'!AG$11,'Transactions (Dated)'!$C$2:$C$53,"Sell")</f>
        <v>6835</v>
      </c>
      <c r="AH598" s="40">
        <f ca="1">AH597+SUMIFS('Transactions (Dated)'!$E$2:$E$53,'Transactions (Dated)'!$D$2:$D$53,'Share Values'!$X598,'Transactions (Dated)'!$B$2:$B$53,'Share Values'!AH$11,'Transactions (Dated)'!$C$2:$C$53,"Buy")-SUMIFS('Transactions (Dated)'!$E$2:$E$53,'Transactions (Dated)'!$D$2:$D$53,'Share Values'!$X598,'Transactions (Dated)'!$B$2:$B$53,'Share Values'!AH$11,'Transactions (Dated)'!$C$2:$C$53,"Sell")</f>
        <v>0</v>
      </c>
      <c r="AI598" s="40">
        <f ca="1">AI597+SUMIFS('Transactions (Dated)'!$E$2:$E$53,'Transactions (Dated)'!$D$2:$D$53,'Share Values'!$X598,'Transactions (Dated)'!$B$2:$B$53,'Share Values'!AI$11,'Transactions (Dated)'!$C$2:$C$53,"Buy")-SUMIFS('Transactions (Dated)'!$E$2:$E$53,'Transactions (Dated)'!$D$2:$D$53,'Share Values'!$X598,'Transactions (Dated)'!$B$2:$B$53,'Share Values'!AI$11,'Transactions (Dated)'!$C$2:$C$53,"Sell")</f>
        <v>0</v>
      </c>
      <c r="AJ598" s="40">
        <f ca="1">AJ597+SUMIFS('Transactions (Dated)'!$E$2:$E$53,'Transactions (Dated)'!$D$2:$D$53,'Share Values'!$X598,'Transactions (Dated)'!$B$2:$B$53,'Share Values'!AJ$11,'Transactions (Dated)'!$C$2:$C$53,"Buy")-SUMIFS('Transactions (Dated)'!$E$2:$E$53,'Transactions (Dated)'!$D$2:$D$53,'Share Values'!$X598,'Transactions (Dated)'!$B$2:$B$53,'Share Values'!AJ$11,'Transactions (Dated)'!$C$2:$C$53,"Sell")</f>
        <v>0</v>
      </c>
      <c r="AK598" s="40">
        <f ca="1">AK597+SUMIFS('Transactions (Dated)'!$E$2:$E$53,'Transactions (Dated)'!$D$2:$D$53,'Share Values'!$X598,'Transactions (Dated)'!$B$2:$B$53,'Share Values'!AK$11,'Transactions (Dated)'!$C$2:$C$53,"Buy")-SUMIFS('Transactions (Dated)'!$E$2:$E$53,'Transactions (Dated)'!$D$2:$D$53,'Share Values'!$X598,'Transactions (Dated)'!$B$2:$B$53,'Share Values'!AK$11,'Transactions (Dated)'!$C$2:$C$53,"Sell")</f>
        <v>0</v>
      </c>
      <c r="AL598" s="40">
        <f ca="1">AL597+SUMIFS('Transactions (Dated)'!$E$2:$E$53,'Transactions (Dated)'!$D$2:$D$53,'Share Values'!$X598,'Transactions (Dated)'!$B$2:$B$53,'Share Values'!AL$11,'Transactions (Dated)'!$C$2:$C$53,"Buy")-SUMIFS('Transactions (Dated)'!$E$2:$E$53,'Transactions (Dated)'!$D$2:$D$53,'Share Values'!$X598,'Transactions (Dated)'!$B$2:$B$53,'Share Values'!AL$11,'Transactions (Dated)'!$C$2:$C$53,"Sell")</f>
        <v>0</v>
      </c>
      <c r="AM598" s="40">
        <f ca="1">AM597+SUMIFS('Transactions (Dated)'!$E$2:$E$53,'Transactions (Dated)'!$D$2:$D$53,'Share Values'!$X598,'Transactions (Dated)'!$B$2:$B$53,'Share Values'!AM$11,'Transactions (Dated)'!$C$2:$C$53,"Buy")-SUMIFS('Transactions (Dated)'!$E$2:$E$53,'Transactions (Dated)'!$D$2:$D$53,'Share Values'!$X598,'Transactions (Dated)'!$B$2:$B$53,'Share Values'!AM$11,'Transactions (Dated)'!$C$2:$C$53,"Sell")</f>
        <v>0</v>
      </c>
      <c r="AN598" s="40">
        <f ca="1">AN597+SUMIFS('Transactions (Dated)'!$E$2:$E$53,'Transactions (Dated)'!$D$2:$D$53,'Share Values'!$X598,'Transactions (Dated)'!$B$2:$B$53,'Share Values'!AN$11,'Transactions (Dated)'!$C$2:$C$53,"Buy")-SUMIFS('Transactions (Dated)'!$E$2:$E$53,'Transactions (Dated)'!$D$2:$D$53,'Share Values'!$X598,'Transactions (Dated)'!$B$2:$B$53,'Share Values'!AN$11,'Transactions (Dated)'!$C$2:$C$53,"Sell")</f>
        <v>0</v>
      </c>
      <c r="AQ598" s="3">
        <f t="shared" si="271"/>
        <v>42767</v>
      </c>
      <c r="AR598" s="6">
        <f t="shared" ca="1" si="272"/>
        <v>42318.75</v>
      </c>
      <c r="AS598" s="6">
        <f t="shared" ca="1" si="273"/>
        <v>21000.000000000004</v>
      </c>
      <c r="AT598" s="6">
        <f t="shared" ca="1" si="274"/>
        <v>548225.6</v>
      </c>
      <c r="AU598" s="6">
        <f t="shared" ca="1" si="275"/>
        <v>37234.559999999998</v>
      </c>
      <c r="AV598" s="6">
        <f t="shared" ca="1" si="276"/>
        <v>33576.400000000001</v>
      </c>
      <c r="AW598" s="6">
        <f t="shared" ca="1" si="277"/>
        <v>0</v>
      </c>
      <c r="AX598" s="6">
        <f t="shared" ca="1" si="278"/>
        <v>53186</v>
      </c>
      <c r="AY598" s="6">
        <f t="shared" ca="1" si="279"/>
        <v>92448.51</v>
      </c>
      <c r="AZ598" s="6">
        <f t="shared" ca="1" si="280"/>
        <v>71084</v>
      </c>
      <c r="BA598" s="6">
        <f t="shared" ca="1" si="281"/>
        <v>0</v>
      </c>
      <c r="BB598" s="6">
        <f t="shared" ca="1" si="282"/>
        <v>0</v>
      </c>
      <c r="BC598" s="6">
        <f t="shared" ca="1" si="283"/>
        <v>0</v>
      </c>
      <c r="BD598" s="6">
        <f t="shared" ca="1" si="284"/>
        <v>0</v>
      </c>
      <c r="BE598" s="6">
        <f t="shared" ca="1" si="285"/>
        <v>0</v>
      </c>
      <c r="BF598" s="6">
        <f t="shared" ca="1" si="268"/>
        <v>0</v>
      </c>
      <c r="BG598" s="6">
        <f t="shared" ca="1" si="269"/>
        <v>0</v>
      </c>
      <c r="BJ598" s="4">
        <f t="shared" ca="1" si="286"/>
        <v>899073.82</v>
      </c>
      <c r="BL598" s="3">
        <f t="shared" si="287"/>
        <v>42767</v>
      </c>
      <c r="BM598" s="6">
        <f>BM597+SUMIFS('Transactions (Dated)'!G:G,'Transactions (Dated)'!D:D,'Share Values'!AQ598)</f>
        <v>14317.649999999987</v>
      </c>
      <c r="BN598" s="6">
        <f ca="1">BN597+SUMIFS('Transactions (Dated)'!$F:$F,'Transactions (Dated)'!$D:$D,$BL598,'Transactions (Dated)'!$B:$B,BN$11,'Transactions (Dated)'!$C:$C,"Dividend (paid to cash)")*Y598</f>
        <v>0</v>
      </c>
      <c r="BO598" s="6">
        <f ca="1">BO597+SUMIFS('Transactions (Dated)'!$F:$F,'Transactions (Dated)'!$D:$D,$BL598,'Transactions (Dated)'!$B:$B,BO$11,'Transactions (Dated)'!$C:$C,"Dividend (paid to cash)")*Z598</f>
        <v>2421.875</v>
      </c>
      <c r="BP598" s="6">
        <f ca="1">BP597+SUMIFS('Transactions (Dated)'!$F:$F,'Transactions (Dated)'!$D:$D,$BL598,'Transactions (Dated)'!$B:$B,BP$11,'Transactions (Dated)'!$C:$C,"Dividend (paid to cash)")*AA598</f>
        <v>51745.237000000008</v>
      </c>
      <c r="BQ598" s="6">
        <f ca="1">BQ597+SUMIFS('Transactions (Dated)'!$F:$F,'Transactions (Dated)'!$D:$D,$BL598,'Transactions (Dated)'!$B:$B,BQ$11,'Transactions (Dated)'!$C:$C,"Dividend (paid to cash)")*AB598</f>
        <v>567.6</v>
      </c>
      <c r="BR598" s="6">
        <f ca="1">BR597+SUMIFS('Transactions (Dated)'!$F:$F,'Transactions (Dated)'!$D:$D,$BL598,'Transactions (Dated)'!$B:$B,BR$11,'Transactions (Dated)'!$C:$C,"Dividend (paid to cash)")*AC598</f>
        <v>0</v>
      </c>
      <c r="BS598" s="6">
        <f ca="1">BS597+SUMIFS('Transactions (Dated)'!$F:$F,'Transactions (Dated)'!$D:$D,$BL598,'Transactions (Dated)'!$B:$B,BS$11,'Transactions (Dated)'!$C:$C,"Dividend (paid to cash)")*AD598</f>
        <v>0</v>
      </c>
      <c r="BT598" s="6">
        <f ca="1">BT597+SUMIFS('Transactions (Dated)'!$F:$F,'Transactions (Dated)'!$D:$D,$BL598,'Transactions (Dated)'!$B:$B,BT$11,'Transactions (Dated)'!$C:$C,"Dividend (paid to cash)")*AE598</f>
        <v>3190</v>
      </c>
      <c r="BU598" s="6">
        <f ca="1">BU597+SUMIFS('Transactions (Dated)'!$F:$F,'Transactions (Dated)'!$D:$D,$BL598,'Transactions (Dated)'!$B:$B,BU$11,'Transactions (Dated)'!$C:$C,"Dividend (paid to cash)")*AF598</f>
        <v>0</v>
      </c>
      <c r="BV598" s="6">
        <f ca="1">BV597+SUMIFS('Transactions (Dated)'!$F:$F,'Transactions (Dated)'!$D:$D,$BL598,'Transactions (Dated)'!$B:$B,BV$11,'Transactions (Dated)'!$C:$C,"Dividend (paid to cash)")*AG598</f>
        <v>0</v>
      </c>
      <c r="BW598" s="6">
        <f ca="1">BW597+SUMIFS('Transactions (Dated)'!$F:$F,'Transactions (Dated)'!$D:$D,$BL598,'Transactions (Dated)'!$B:$B,BW$11,'Transactions (Dated)'!$C:$C,"Dividend (paid to cash)")*AH598</f>
        <v>0</v>
      </c>
      <c r="BX598" s="6">
        <f ca="1">BX597+SUMIFS('Transactions (Dated)'!$F:$F,'Transactions (Dated)'!$D:$D,$BL598,'Transactions (Dated)'!$B:$B,BX$11,'Transactions (Dated)'!$C:$C,"Dividend (paid to cash)")*AI598</f>
        <v>0</v>
      </c>
      <c r="BY598" s="6">
        <f ca="1">BY597+SUMIFS('Transactions (Dated)'!$F:$F,'Transactions (Dated)'!$D:$D,$BL598,'Transactions (Dated)'!$B:$B,BY$11,'Transactions (Dated)'!$C:$C,"Dividend (paid to cash)")*AJ598</f>
        <v>0</v>
      </c>
      <c r="BZ598" s="6">
        <f ca="1">BZ597+SUMIFS('Transactions (Dated)'!$F:$F,'Transactions (Dated)'!$D:$D,$BL598,'Transactions (Dated)'!$B:$B,BZ$11,'Transactions (Dated)'!$C:$C,"Dividend (paid to cash)")*AK598</f>
        <v>0</v>
      </c>
      <c r="CA598" s="6">
        <f ca="1">CA597+SUMIFS('Transactions (Dated)'!$F:$F,'Transactions (Dated)'!$D:$D,$BL598,'Transactions (Dated)'!$B:$B,CA$11,'Transactions (Dated)'!$C:$C,"Dividend (paid to cash)")*AL598</f>
        <v>0</v>
      </c>
      <c r="CB598" s="6">
        <v>0</v>
      </c>
      <c r="CC598" s="6">
        <v>0</v>
      </c>
      <c r="CF598" s="6">
        <f t="shared" ca="1" si="288"/>
        <v>72242.361999999994</v>
      </c>
      <c r="CH598" s="3">
        <f t="shared" si="289"/>
        <v>42767</v>
      </c>
      <c r="CI598" s="4">
        <f t="shared" ca="1" si="290"/>
        <v>899073.82</v>
      </c>
      <c r="CJ598" s="4">
        <f t="shared" ca="1" si="291"/>
        <v>72242.361999999994</v>
      </c>
      <c r="CL598" s="4">
        <f t="shared" ca="1" si="292"/>
        <v>971316.18199999991</v>
      </c>
    </row>
    <row r="599" spans="2:90" x14ac:dyDescent="0.15">
      <c r="B599" s="3">
        <v>42768</v>
      </c>
      <c r="E599" s="86">
        <v>42768</v>
      </c>
      <c r="F599" s="53">
        <v>9.08</v>
      </c>
      <c r="G599">
        <v>2.2400000000000002</v>
      </c>
      <c r="H599">
        <v>20.79</v>
      </c>
      <c r="I599">
        <v>19.32</v>
      </c>
      <c r="J599">
        <v>13.96</v>
      </c>
      <c r="K599">
        <v>14.88</v>
      </c>
      <c r="L599">
        <v>18.5</v>
      </c>
      <c r="M599">
        <v>6.75</v>
      </c>
      <c r="N599">
        <v>10.39</v>
      </c>
      <c r="O599">
        <v>10.59</v>
      </c>
      <c r="Q599">
        <v>1.67</v>
      </c>
      <c r="R599">
        <v>10.47</v>
      </c>
      <c r="S599">
        <v>41.79</v>
      </c>
      <c r="U599">
        <v>41.79</v>
      </c>
      <c r="X599" s="3">
        <f t="shared" si="270"/>
        <v>42768</v>
      </c>
      <c r="Y599" s="40">
        <f ca="1">Y598+SUMIFS('Transactions (Dated)'!$E$2:$E$53,'Transactions (Dated)'!$D$2:$D$53,'Share Values'!$X599,'Transactions (Dated)'!$B$2:$B$53,'Share Values'!Y$11,'Transactions (Dated)'!$C$2:$C$53,"Buy")-SUMIFS('Transactions (Dated)'!$E$2:$E$53,'Transactions (Dated)'!$D$2:$D$53,'Share Values'!$X599,'Transactions (Dated)'!$B$2:$B$53,'Share Values'!Y$11,'Transactions (Dated)'!$C$2:$C$53,"Sell")</f>
        <v>4625</v>
      </c>
      <c r="Z599" s="40">
        <f ca="1">Z598+SUMIFS('Transactions (Dated)'!$E$2:$E$53,'Transactions (Dated)'!$D$2:$D$53,'Share Values'!$X599,'Transactions (Dated)'!$B$2:$B$53,'Share Values'!Z$11,'Transactions (Dated)'!$C$2:$C$53,"Buy")-SUMIFS('Transactions (Dated)'!$E$2:$E$53,'Transactions (Dated)'!$D$2:$D$53,'Share Values'!$X599,'Transactions (Dated)'!$B$2:$B$53,'Share Values'!Z$11,'Transactions (Dated)'!$C$2:$C$53,"Sell")</f>
        <v>9375</v>
      </c>
      <c r="AA599" s="40">
        <f ca="1">AA598+SUMIFS('Transactions (Dated)'!$E$2:$E$53,'Transactions (Dated)'!$D$2:$D$53,'Share Values'!$X599,'Transactions (Dated)'!$B$2:$B$53,'Share Values'!AA$11,'Transactions (Dated)'!$C$2:$C$53,"Buy")-SUMIFS('Transactions (Dated)'!$E$2:$E$53,'Transactions (Dated)'!$D$2:$D$53,'Share Values'!$X599,'Transactions (Dated)'!$B$2:$B$53,'Share Values'!AA$11,'Transactions (Dated)'!$C$2:$C$53,"Sell")</f>
        <v>26357</v>
      </c>
      <c r="AB599" s="40">
        <f ca="1">AB598+SUMIFS('Transactions (Dated)'!$E$2:$E$53,'Transactions (Dated)'!$D$2:$D$53,'Share Values'!$X599,'Transactions (Dated)'!$B$2:$B$53,'Share Values'!AB$11,'Transactions (Dated)'!$C$2:$C$53,"Buy")-SUMIFS('Transactions (Dated)'!$E$2:$E$53,'Transactions (Dated)'!$D$2:$D$53,'Share Values'!$X599,'Transactions (Dated)'!$B$2:$B$53,'Share Values'!AB$11,'Transactions (Dated)'!$C$2:$C$53,"Sell")</f>
        <v>1892</v>
      </c>
      <c r="AC599" s="40">
        <f ca="1">AC598+SUMIFS('Transactions (Dated)'!$E$2:$E$53,'Transactions (Dated)'!$D$2:$D$53,'Share Values'!$X599,'Transactions (Dated)'!$B$2:$B$53,'Share Values'!AC$11,'Transactions (Dated)'!$C$2:$C$53,"Buy")-SUMIFS('Transactions (Dated)'!$E$2:$E$53,'Transactions (Dated)'!$D$2:$D$53,'Share Values'!$X599,'Transactions (Dated)'!$B$2:$B$53,'Share Values'!AC$11,'Transactions (Dated)'!$C$2:$C$53,"Sell")</f>
        <v>2348</v>
      </c>
      <c r="AD599" s="40">
        <f ca="1">AD598+SUMIFS('Transactions (Dated)'!$E$2:$E$53,'Transactions (Dated)'!$D$2:$D$53,'Share Values'!$X599,'Transactions (Dated)'!$B$2:$B$53,'Share Values'!AD$11,'Transactions (Dated)'!$C$2:$C$53,"Buy")-SUMIFS('Transactions (Dated)'!$E$2:$E$53,'Transactions (Dated)'!$D$2:$D$53,'Share Values'!$X599,'Transactions (Dated)'!$B$2:$B$53,'Share Values'!AD$11,'Transactions (Dated)'!$C$2:$C$53,"Sell")</f>
        <v>0</v>
      </c>
      <c r="AE599" s="40">
        <f ca="1">AE598+SUMIFS('Transactions (Dated)'!$E$2:$E$53,'Transactions (Dated)'!$D$2:$D$53,'Share Values'!$X599,'Transactions (Dated)'!$B$2:$B$53,'Share Values'!AE$11,'Transactions (Dated)'!$C$2:$C$53,"Buy")-SUMIFS('Transactions (Dated)'!$E$2:$E$53,'Transactions (Dated)'!$D$2:$D$53,'Share Values'!$X599,'Transactions (Dated)'!$B$2:$B$53,'Share Values'!AE$11,'Transactions (Dated)'!$C$2:$C$53,"Sell")</f>
        <v>2900</v>
      </c>
      <c r="AF599" s="40">
        <f ca="1">AF598+SUMIFS('Transactions (Dated)'!$E$2:$E$53,'Transactions (Dated)'!$D$2:$D$53,'Share Values'!$X599,'Transactions (Dated)'!$B$2:$B$53,'Share Values'!AF$11,'Transactions (Dated)'!$C$2:$C$53,"Buy")-SUMIFS('Transactions (Dated)'!$E$2:$E$53,'Transactions (Dated)'!$D$2:$D$53,'Share Values'!$X599,'Transactions (Dated)'!$B$2:$B$53,'Share Values'!AF$11,'Transactions (Dated)'!$C$2:$C$53,"Sell")</f>
        <v>14201</v>
      </c>
      <c r="AG599" s="40">
        <f ca="1">AG598+SUMIFS('Transactions (Dated)'!$E$2:$E$53,'Transactions (Dated)'!$D$2:$D$53,'Share Values'!$X599,'Transactions (Dated)'!$B$2:$B$53,'Share Values'!AG$11,'Transactions (Dated)'!$C$2:$C$53,"Buy")-SUMIFS('Transactions (Dated)'!$E$2:$E$53,'Transactions (Dated)'!$D$2:$D$53,'Share Values'!$X599,'Transactions (Dated)'!$B$2:$B$53,'Share Values'!AG$11,'Transactions (Dated)'!$C$2:$C$53,"Sell")</f>
        <v>6835</v>
      </c>
      <c r="AH599" s="40">
        <f ca="1">AH598+SUMIFS('Transactions (Dated)'!$E$2:$E$53,'Transactions (Dated)'!$D$2:$D$53,'Share Values'!$X599,'Transactions (Dated)'!$B$2:$B$53,'Share Values'!AH$11,'Transactions (Dated)'!$C$2:$C$53,"Buy")-SUMIFS('Transactions (Dated)'!$E$2:$E$53,'Transactions (Dated)'!$D$2:$D$53,'Share Values'!$X599,'Transactions (Dated)'!$B$2:$B$53,'Share Values'!AH$11,'Transactions (Dated)'!$C$2:$C$53,"Sell")</f>
        <v>0</v>
      </c>
      <c r="AI599" s="40">
        <f ca="1">AI598+SUMIFS('Transactions (Dated)'!$E$2:$E$53,'Transactions (Dated)'!$D$2:$D$53,'Share Values'!$X599,'Transactions (Dated)'!$B$2:$B$53,'Share Values'!AI$11,'Transactions (Dated)'!$C$2:$C$53,"Buy")-SUMIFS('Transactions (Dated)'!$E$2:$E$53,'Transactions (Dated)'!$D$2:$D$53,'Share Values'!$X599,'Transactions (Dated)'!$B$2:$B$53,'Share Values'!AI$11,'Transactions (Dated)'!$C$2:$C$53,"Sell")</f>
        <v>0</v>
      </c>
      <c r="AJ599" s="40">
        <f ca="1">AJ598+SUMIFS('Transactions (Dated)'!$E$2:$E$53,'Transactions (Dated)'!$D$2:$D$53,'Share Values'!$X599,'Transactions (Dated)'!$B$2:$B$53,'Share Values'!AJ$11,'Transactions (Dated)'!$C$2:$C$53,"Buy")-SUMIFS('Transactions (Dated)'!$E$2:$E$53,'Transactions (Dated)'!$D$2:$D$53,'Share Values'!$X599,'Transactions (Dated)'!$B$2:$B$53,'Share Values'!AJ$11,'Transactions (Dated)'!$C$2:$C$53,"Sell")</f>
        <v>0</v>
      </c>
      <c r="AK599" s="40">
        <f ca="1">AK598+SUMIFS('Transactions (Dated)'!$E$2:$E$53,'Transactions (Dated)'!$D$2:$D$53,'Share Values'!$X599,'Transactions (Dated)'!$B$2:$B$53,'Share Values'!AK$11,'Transactions (Dated)'!$C$2:$C$53,"Buy")-SUMIFS('Transactions (Dated)'!$E$2:$E$53,'Transactions (Dated)'!$D$2:$D$53,'Share Values'!$X599,'Transactions (Dated)'!$B$2:$B$53,'Share Values'!AK$11,'Transactions (Dated)'!$C$2:$C$53,"Sell")</f>
        <v>0</v>
      </c>
      <c r="AL599" s="40">
        <f ca="1">AL598+SUMIFS('Transactions (Dated)'!$E$2:$E$53,'Transactions (Dated)'!$D$2:$D$53,'Share Values'!$X599,'Transactions (Dated)'!$B$2:$B$53,'Share Values'!AL$11,'Transactions (Dated)'!$C$2:$C$53,"Buy")-SUMIFS('Transactions (Dated)'!$E$2:$E$53,'Transactions (Dated)'!$D$2:$D$53,'Share Values'!$X599,'Transactions (Dated)'!$B$2:$B$53,'Share Values'!AL$11,'Transactions (Dated)'!$C$2:$C$53,"Sell")</f>
        <v>0</v>
      </c>
      <c r="AM599" s="40">
        <f ca="1">AM598+SUMIFS('Transactions (Dated)'!$E$2:$E$53,'Transactions (Dated)'!$D$2:$D$53,'Share Values'!$X599,'Transactions (Dated)'!$B$2:$B$53,'Share Values'!AM$11,'Transactions (Dated)'!$C$2:$C$53,"Buy")-SUMIFS('Transactions (Dated)'!$E$2:$E$53,'Transactions (Dated)'!$D$2:$D$53,'Share Values'!$X599,'Transactions (Dated)'!$B$2:$B$53,'Share Values'!AM$11,'Transactions (Dated)'!$C$2:$C$53,"Sell")</f>
        <v>0</v>
      </c>
      <c r="AN599" s="40">
        <f ca="1">AN598+SUMIFS('Transactions (Dated)'!$E$2:$E$53,'Transactions (Dated)'!$D$2:$D$53,'Share Values'!$X599,'Transactions (Dated)'!$B$2:$B$53,'Share Values'!AN$11,'Transactions (Dated)'!$C$2:$C$53,"Buy")-SUMIFS('Transactions (Dated)'!$E$2:$E$53,'Transactions (Dated)'!$D$2:$D$53,'Share Values'!$X599,'Transactions (Dated)'!$B$2:$B$53,'Share Values'!AN$11,'Transactions (Dated)'!$C$2:$C$53,"Sell")</f>
        <v>0</v>
      </c>
      <c r="AQ599" s="3">
        <f t="shared" si="271"/>
        <v>42768</v>
      </c>
      <c r="AR599" s="6">
        <f t="shared" ca="1" si="272"/>
        <v>41995</v>
      </c>
      <c r="AS599" s="6">
        <f t="shared" ca="1" si="273"/>
        <v>21000.000000000004</v>
      </c>
      <c r="AT599" s="6">
        <f t="shared" ca="1" si="274"/>
        <v>547962.03</v>
      </c>
      <c r="AU599" s="6">
        <f t="shared" ca="1" si="275"/>
        <v>36553.440000000002</v>
      </c>
      <c r="AV599" s="6">
        <f t="shared" ca="1" si="276"/>
        <v>32778.080000000002</v>
      </c>
      <c r="AW599" s="6">
        <f t="shared" ca="1" si="277"/>
        <v>0</v>
      </c>
      <c r="AX599" s="6">
        <f t="shared" ca="1" si="278"/>
        <v>53650</v>
      </c>
      <c r="AY599" s="6">
        <f t="shared" ca="1" si="279"/>
        <v>95856.75</v>
      </c>
      <c r="AZ599" s="6">
        <f t="shared" ca="1" si="280"/>
        <v>71015.650000000009</v>
      </c>
      <c r="BA599" s="6">
        <f t="shared" ca="1" si="281"/>
        <v>0</v>
      </c>
      <c r="BB599" s="6">
        <f t="shared" ca="1" si="282"/>
        <v>0</v>
      </c>
      <c r="BC599" s="6">
        <f t="shared" ca="1" si="283"/>
        <v>0</v>
      </c>
      <c r="BD599" s="6">
        <f t="shared" ca="1" si="284"/>
        <v>0</v>
      </c>
      <c r="BE599" s="6">
        <f t="shared" ca="1" si="285"/>
        <v>0</v>
      </c>
      <c r="BF599" s="6">
        <f t="shared" ca="1" si="268"/>
        <v>0</v>
      </c>
      <c r="BG599" s="6">
        <f t="shared" ca="1" si="269"/>
        <v>0</v>
      </c>
      <c r="BJ599" s="4">
        <f t="shared" ca="1" si="286"/>
        <v>900810.95</v>
      </c>
      <c r="BL599" s="3">
        <f t="shared" si="287"/>
        <v>42768</v>
      </c>
      <c r="BM599" s="6">
        <f>BM598+SUMIFS('Transactions (Dated)'!G:G,'Transactions (Dated)'!D:D,'Share Values'!AQ599)</f>
        <v>14317.649999999987</v>
      </c>
      <c r="BN599" s="6">
        <f ca="1">BN598+SUMIFS('Transactions (Dated)'!$F:$F,'Transactions (Dated)'!$D:$D,$BL599,'Transactions (Dated)'!$B:$B,BN$11,'Transactions (Dated)'!$C:$C,"Dividend (paid to cash)")*Y599</f>
        <v>0</v>
      </c>
      <c r="BO599" s="6">
        <f ca="1">BO598+SUMIFS('Transactions (Dated)'!$F:$F,'Transactions (Dated)'!$D:$D,$BL599,'Transactions (Dated)'!$B:$B,BO$11,'Transactions (Dated)'!$C:$C,"Dividend (paid to cash)")*Z599</f>
        <v>2421.875</v>
      </c>
      <c r="BP599" s="6">
        <f ca="1">BP598+SUMIFS('Transactions (Dated)'!$F:$F,'Transactions (Dated)'!$D:$D,$BL599,'Transactions (Dated)'!$B:$B,BP$11,'Transactions (Dated)'!$C:$C,"Dividend (paid to cash)")*AA599</f>
        <v>51745.237000000008</v>
      </c>
      <c r="BQ599" s="6">
        <f ca="1">BQ598+SUMIFS('Transactions (Dated)'!$F:$F,'Transactions (Dated)'!$D:$D,$BL599,'Transactions (Dated)'!$B:$B,BQ$11,'Transactions (Dated)'!$C:$C,"Dividend (paid to cash)")*AB599</f>
        <v>567.6</v>
      </c>
      <c r="BR599" s="6">
        <f ca="1">BR598+SUMIFS('Transactions (Dated)'!$F:$F,'Transactions (Dated)'!$D:$D,$BL599,'Transactions (Dated)'!$B:$B,BR$11,'Transactions (Dated)'!$C:$C,"Dividend (paid to cash)")*AC599</f>
        <v>0</v>
      </c>
      <c r="BS599" s="6">
        <f ca="1">BS598+SUMIFS('Transactions (Dated)'!$F:$F,'Transactions (Dated)'!$D:$D,$BL599,'Transactions (Dated)'!$B:$B,BS$11,'Transactions (Dated)'!$C:$C,"Dividend (paid to cash)")*AD599</f>
        <v>0</v>
      </c>
      <c r="BT599" s="6">
        <f ca="1">BT598+SUMIFS('Transactions (Dated)'!$F:$F,'Transactions (Dated)'!$D:$D,$BL599,'Transactions (Dated)'!$B:$B,BT$11,'Transactions (Dated)'!$C:$C,"Dividend (paid to cash)")*AE599</f>
        <v>3190</v>
      </c>
      <c r="BU599" s="6">
        <f ca="1">BU598+SUMIFS('Transactions (Dated)'!$F:$F,'Transactions (Dated)'!$D:$D,$BL599,'Transactions (Dated)'!$B:$B,BU$11,'Transactions (Dated)'!$C:$C,"Dividend (paid to cash)")*AF599</f>
        <v>0</v>
      </c>
      <c r="BV599" s="6">
        <f ca="1">BV598+SUMIFS('Transactions (Dated)'!$F:$F,'Transactions (Dated)'!$D:$D,$BL599,'Transactions (Dated)'!$B:$B,BV$11,'Transactions (Dated)'!$C:$C,"Dividend (paid to cash)")*AG599</f>
        <v>0</v>
      </c>
      <c r="BW599" s="6">
        <f ca="1">BW598+SUMIFS('Transactions (Dated)'!$F:$F,'Transactions (Dated)'!$D:$D,$BL599,'Transactions (Dated)'!$B:$B,BW$11,'Transactions (Dated)'!$C:$C,"Dividend (paid to cash)")*AH599</f>
        <v>0</v>
      </c>
      <c r="BX599" s="6">
        <f ca="1">BX598+SUMIFS('Transactions (Dated)'!$F:$F,'Transactions (Dated)'!$D:$D,$BL599,'Transactions (Dated)'!$B:$B,BX$11,'Transactions (Dated)'!$C:$C,"Dividend (paid to cash)")*AI599</f>
        <v>0</v>
      </c>
      <c r="BY599" s="6">
        <f ca="1">BY598+SUMIFS('Transactions (Dated)'!$F:$F,'Transactions (Dated)'!$D:$D,$BL599,'Transactions (Dated)'!$B:$B,BY$11,'Transactions (Dated)'!$C:$C,"Dividend (paid to cash)")*AJ599</f>
        <v>0</v>
      </c>
      <c r="BZ599" s="6">
        <f ca="1">BZ598+SUMIFS('Transactions (Dated)'!$F:$F,'Transactions (Dated)'!$D:$D,$BL599,'Transactions (Dated)'!$B:$B,BZ$11,'Transactions (Dated)'!$C:$C,"Dividend (paid to cash)")*AK599</f>
        <v>0</v>
      </c>
      <c r="CA599" s="6">
        <f ca="1">CA598+SUMIFS('Transactions (Dated)'!$F:$F,'Transactions (Dated)'!$D:$D,$BL599,'Transactions (Dated)'!$B:$B,CA$11,'Transactions (Dated)'!$C:$C,"Dividend (paid to cash)")*AL599</f>
        <v>0</v>
      </c>
      <c r="CB599" s="6">
        <v>0</v>
      </c>
      <c r="CC599" s="6">
        <v>0</v>
      </c>
      <c r="CF599" s="6">
        <f t="shared" ca="1" si="288"/>
        <v>72242.361999999994</v>
      </c>
      <c r="CH599" s="3">
        <f t="shared" si="289"/>
        <v>42768</v>
      </c>
      <c r="CI599" s="4">
        <f t="shared" ca="1" si="290"/>
        <v>900810.95</v>
      </c>
      <c r="CJ599" s="4">
        <f t="shared" ca="1" si="291"/>
        <v>72242.361999999994</v>
      </c>
      <c r="CL599" s="4">
        <f t="shared" ca="1" si="292"/>
        <v>973053.31199999992</v>
      </c>
    </row>
    <row r="600" spans="2:90" x14ac:dyDescent="0.15">
      <c r="B600" s="3">
        <v>42769</v>
      </c>
      <c r="E600" s="86">
        <v>42769</v>
      </c>
      <c r="F600" s="53">
        <v>9.11</v>
      </c>
      <c r="G600">
        <v>2.23</v>
      </c>
      <c r="H600">
        <v>20.89</v>
      </c>
      <c r="I600">
        <v>19.495000000000001</v>
      </c>
      <c r="J600">
        <v>14.58</v>
      </c>
      <c r="K600">
        <v>14.81</v>
      </c>
      <c r="L600">
        <v>18.73</v>
      </c>
      <c r="M600">
        <v>6.8</v>
      </c>
      <c r="N600">
        <v>10.4</v>
      </c>
      <c r="O600">
        <v>10.74</v>
      </c>
      <c r="Q600">
        <v>1.6800000000000002</v>
      </c>
      <c r="R600">
        <v>10.33</v>
      </c>
      <c r="S600">
        <v>41.89</v>
      </c>
      <c r="U600">
        <v>41.89</v>
      </c>
      <c r="X600" s="3">
        <f t="shared" si="270"/>
        <v>42769</v>
      </c>
      <c r="Y600" s="40">
        <f ca="1">Y599+SUMIFS('Transactions (Dated)'!$E$2:$E$53,'Transactions (Dated)'!$D$2:$D$53,'Share Values'!$X600,'Transactions (Dated)'!$B$2:$B$53,'Share Values'!Y$11,'Transactions (Dated)'!$C$2:$C$53,"Buy")-SUMIFS('Transactions (Dated)'!$E$2:$E$53,'Transactions (Dated)'!$D$2:$D$53,'Share Values'!$X600,'Transactions (Dated)'!$B$2:$B$53,'Share Values'!Y$11,'Transactions (Dated)'!$C$2:$C$53,"Sell")</f>
        <v>4625</v>
      </c>
      <c r="Z600" s="40">
        <f ca="1">Z599+SUMIFS('Transactions (Dated)'!$E$2:$E$53,'Transactions (Dated)'!$D$2:$D$53,'Share Values'!$X600,'Transactions (Dated)'!$B$2:$B$53,'Share Values'!Z$11,'Transactions (Dated)'!$C$2:$C$53,"Buy")-SUMIFS('Transactions (Dated)'!$E$2:$E$53,'Transactions (Dated)'!$D$2:$D$53,'Share Values'!$X600,'Transactions (Dated)'!$B$2:$B$53,'Share Values'!Z$11,'Transactions (Dated)'!$C$2:$C$53,"Sell")</f>
        <v>9375</v>
      </c>
      <c r="AA600" s="40">
        <f ca="1">AA599+SUMIFS('Transactions (Dated)'!$E$2:$E$53,'Transactions (Dated)'!$D$2:$D$53,'Share Values'!$X600,'Transactions (Dated)'!$B$2:$B$53,'Share Values'!AA$11,'Transactions (Dated)'!$C$2:$C$53,"Buy")-SUMIFS('Transactions (Dated)'!$E$2:$E$53,'Transactions (Dated)'!$D$2:$D$53,'Share Values'!$X600,'Transactions (Dated)'!$B$2:$B$53,'Share Values'!AA$11,'Transactions (Dated)'!$C$2:$C$53,"Sell")</f>
        <v>26357</v>
      </c>
      <c r="AB600" s="40">
        <f ca="1">AB599+SUMIFS('Transactions (Dated)'!$E$2:$E$53,'Transactions (Dated)'!$D$2:$D$53,'Share Values'!$X600,'Transactions (Dated)'!$B$2:$B$53,'Share Values'!AB$11,'Transactions (Dated)'!$C$2:$C$53,"Buy")-SUMIFS('Transactions (Dated)'!$E$2:$E$53,'Transactions (Dated)'!$D$2:$D$53,'Share Values'!$X600,'Transactions (Dated)'!$B$2:$B$53,'Share Values'!AB$11,'Transactions (Dated)'!$C$2:$C$53,"Sell")</f>
        <v>1892</v>
      </c>
      <c r="AC600" s="40">
        <f ca="1">AC599+SUMIFS('Transactions (Dated)'!$E$2:$E$53,'Transactions (Dated)'!$D$2:$D$53,'Share Values'!$X600,'Transactions (Dated)'!$B$2:$B$53,'Share Values'!AC$11,'Transactions (Dated)'!$C$2:$C$53,"Buy")-SUMIFS('Transactions (Dated)'!$E$2:$E$53,'Transactions (Dated)'!$D$2:$D$53,'Share Values'!$X600,'Transactions (Dated)'!$B$2:$B$53,'Share Values'!AC$11,'Transactions (Dated)'!$C$2:$C$53,"Sell")</f>
        <v>2348</v>
      </c>
      <c r="AD600" s="40">
        <f ca="1">AD599+SUMIFS('Transactions (Dated)'!$E$2:$E$53,'Transactions (Dated)'!$D$2:$D$53,'Share Values'!$X600,'Transactions (Dated)'!$B$2:$B$53,'Share Values'!AD$11,'Transactions (Dated)'!$C$2:$C$53,"Buy")-SUMIFS('Transactions (Dated)'!$E$2:$E$53,'Transactions (Dated)'!$D$2:$D$53,'Share Values'!$X600,'Transactions (Dated)'!$B$2:$B$53,'Share Values'!AD$11,'Transactions (Dated)'!$C$2:$C$53,"Sell")</f>
        <v>0</v>
      </c>
      <c r="AE600" s="40">
        <f ca="1">AE599+SUMIFS('Transactions (Dated)'!$E$2:$E$53,'Transactions (Dated)'!$D$2:$D$53,'Share Values'!$X600,'Transactions (Dated)'!$B$2:$B$53,'Share Values'!AE$11,'Transactions (Dated)'!$C$2:$C$53,"Buy")-SUMIFS('Transactions (Dated)'!$E$2:$E$53,'Transactions (Dated)'!$D$2:$D$53,'Share Values'!$X600,'Transactions (Dated)'!$B$2:$B$53,'Share Values'!AE$11,'Transactions (Dated)'!$C$2:$C$53,"Sell")</f>
        <v>2900</v>
      </c>
      <c r="AF600" s="40">
        <f ca="1">AF599+SUMIFS('Transactions (Dated)'!$E$2:$E$53,'Transactions (Dated)'!$D$2:$D$53,'Share Values'!$X600,'Transactions (Dated)'!$B$2:$B$53,'Share Values'!AF$11,'Transactions (Dated)'!$C$2:$C$53,"Buy")-SUMIFS('Transactions (Dated)'!$E$2:$E$53,'Transactions (Dated)'!$D$2:$D$53,'Share Values'!$X600,'Transactions (Dated)'!$B$2:$B$53,'Share Values'!AF$11,'Transactions (Dated)'!$C$2:$C$53,"Sell")</f>
        <v>14201</v>
      </c>
      <c r="AG600" s="40">
        <f ca="1">AG599+SUMIFS('Transactions (Dated)'!$E$2:$E$53,'Transactions (Dated)'!$D$2:$D$53,'Share Values'!$X600,'Transactions (Dated)'!$B$2:$B$53,'Share Values'!AG$11,'Transactions (Dated)'!$C$2:$C$53,"Buy")-SUMIFS('Transactions (Dated)'!$E$2:$E$53,'Transactions (Dated)'!$D$2:$D$53,'Share Values'!$X600,'Transactions (Dated)'!$B$2:$B$53,'Share Values'!AG$11,'Transactions (Dated)'!$C$2:$C$53,"Sell")</f>
        <v>6835</v>
      </c>
      <c r="AH600" s="40">
        <f ca="1">AH599+SUMIFS('Transactions (Dated)'!$E$2:$E$53,'Transactions (Dated)'!$D$2:$D$53,'Share Values'!$X600,'Transactions (Dated)'!$B$2:$B$53,'Share Values'!AH$11,'Transactions (Dated)'!$C$2:$C$53,"Buy")-SUMIFS('Transactions (Dated)'!$E$2:$E$53,'Transactions (Dated)'!$D$2:$D$53,'Share Values'!$X600,'Transactions (Dated)'!$B$2:$B$53,'Share Values'!AH$11,'Transactions (Dated)'!$C$2:$C$53,"Sell")</f>
        <v>0</v>
      </c>
      <c r="AI600" s="40">
        <f ca="1">AI599+SUMIFS('Transactions (Dated)'!$E$2:$E$53,'Transactions (Dated)'!$D$2:$D$53,'Share Values'!$X600,'Transactions (Dated)'!$B$2:$B$53,'Share Values'!AI$11,'Transactions (Dated)'!$C$2:$C$53,"Buy")-SUMIFS('Transactions (Dated)'!$E$2:$E$53,'Transactions (Dated)'!$D$2:$D$53,'Share Values'!$X600,'Transactions (Dated)'!$B$2:$B$53,'Share Values'!AI$11,'Transactions (Dated)'!$C$2:$C$53,"Sell")</f>
        <v>0</v>
      </c>
      <c r="AJ600" s="40">
        <f ca="1">AJ599+SUMIFS('Transactions (Dated)'!$E$2:$E$53,'Transactions (Dated)'!$D$2:$D$53,'Share Values'!$X600,'Transactions (Dated)'!$B$2:$B$53,'Share Values'!AJ$11,'Transactions (Dated)'!$C$2:$C$53,"Buy")-SUMIFS('Transactions (Dated)'!$E$2:$E$53,'Transactions (Dated)'!$D$2:$D$53,'Share Values'!$X600,'Transactions (Dated)'!$B$2:$B$53,'Share Values'!AJ$11,'Transactions (Dated)'!$C$2:$C$53,"Sell")</f>
        <v>0</v>
      </c>
      <c r="AK600" s="40">
        <f ca="1">AK599+SUMIFS('Transactions (Dated)'!$E$2:$E$53,'Transactions (Dated)'!$D$2:$D$53,'Share Values'!$X600,'Transactions (Dated)'!$B$2:$B$53,'Share Values'!AK$11,'Transactions (Dated)'!$C$2:$C$53,"Buy")-SUMIFS('Transactions (Dated)'!$E$2:$E$53,'Transactions (Dated)'!$D$2:$D$53,'Share Values'!$X600,'Transactions (Dated)'!$B$2:$B$53,'Share Values'!AK$11,'Transactions (Dated)'!$C$2:$C$53,"Sell")</f>
        <v>0</v>
      </c>
      <c r="AL600" s="40">
        <f ca="1">AL599+SUMIFS('Transactions (Dated)'!$E$2:$E$53,'Transactions (Dated)'!$D$2:$D$53,'Share Values'!$X600,'Transactions (Dated)'!$B$2:$B$53,'Share Values'!AL$11,'Transactions (Dated)'!$C$2:$C$53,"Buy")-SUMIFS('Transactions (Dated)'!$E$2:$E$53,'Transactions (Dated)'!$D$2:$D$53,'Share Values'!$X600,'Transactions (Dated)'!$B$2:$B$53,'Share Values'!AL$11,'Transactions (Dated)'!$C$2:$C$53,"Sell")</f>
        <v>0</v>
      </c>
      <c r="AM600" s="40">
        <f ca="1">AM599+SUMIFS('Transactions (Dated)'!$E$2:$E$53,'Transactions (Dated)'!$D$2:$D$53,'Share Values'!$X600,'Transactions (Dated)'!$B$2:$B$53,'Share Values'!AM$11,'Transactions (Dated)'!$C$2:$C$53,"Buy")-SUMIFS('Transactions (Dated)'!$E$2:$E$53,'Transactions (Dated)'!$D$2:$D$53,'Share Values'!$X600,'Transactions (Dated)'!$B$2:$B$53,'Share Values'!AM$11,'Transactions (Dated)'!$C$2:$C$53,"Sell")</f>
        <v>0</v>
      </c>
      <c r="AN600" s="40">
        <f ca="1">AN599+SUMIFS('Transactions (Dated)'!$E$2:$E$53,'Transactions (Dated)'!$D$2:$D$53,'Share Values'!$X600,'Transactions (Dated)'!$B$2:$B$53,'Share Values'!AN$11,'Transactions (Dated)'!$C$2:$C$53,"Buy")-SUMIFS('Transactions (Dated)'!$E$2:$E$53,'Transactions (Dated)'!$D$2:$D$53,'Share Values'!$X600,'Transactions (Dated)'!$B$2:$B$53,'Share Values'!AN$11,'Transactions (Dated)'!$C$2:$C$53,"Sell")</f>
        <v>0</v>
      </c>
      <c r="AQ600" s="3">
        <f t="shared" si="271"/>
        <v>42769</v>
      </c>
      <c r="AR600" s="6">
        <f t="shared" ca="1" si="272"/>
        <v>42133.75</v>
      </c>
      <c r="AS600" s="6">
        <f t="shared" ca="1" si="273"/>
        <v>20906.25</v>
      </c>
      <c r="AT600" s="6">
        <f t="shared" ca="1" si="274"/>
        <v>550597.73</v>
      </c>
      <c r="AU600" s="6">
        <f t="shared" ca="1" si="275"/>
        <v>36884.54</v>
      </c>
      <c r="AV600" s="6">
        <f t="shared" ca="1" si="276"/>
        <v>34233.840000000004</v>
      </c>
      <c r="AW600" s="6">
        <f t="shared" ca="1" si="277"/>
        <v>0</v>
      </c>
      <c r="AX600" s="6">
        <f t="shared" ca="1" si="278"/>
        <v>54317</v>
      </c>
      <c r="AY600" s="6">
        <f t="shared" ca="1" si="279"/>
        <v>96566.8</v>
      </c>
      <c r="AZ600" s="6">
        <f t="shared" ca="1" si="280"/>
        <v>71084</v>
      </c>
      <c r="BA600" s="6">
        <f t="shared" ca="1" si="281"/>
        <v>0</v>
      </c>
      <c r="BB600" s="6">
        <f t="shared" ca="1" si="282"/>
        <v>0</v>
      </c>
      <c r="BC600" s="6">
        <f t="shared" ca="1" si="283"/>
        <v>0</v>
      </c>
      <c r="BD600" s="6">
        <f t="shared" ca="1" si="284"/>
        <v>0</v>
      </c>
      <c r="BE600" s="6">
        <f t="shared" ca="1" si="285"/>
        <v>0</v>
      </c>
      <c r="BF600" s="6">
        <f t="shared" ca="1" si="268"/>
        <v>0</v>
      </c>
      <c r="BG600" s="6">
        <f t="shared" ca="1" si="269"/>
        <v>0</v>
      </c>
      <c r="BJ600" s="4">
        <f t="shared" ca="1" si="286"/>
        <v>906723.91</v>
      </c>
      <c r="BL600" s="3">
        <f t="shared" si="287"/>
        <v>42769</v>
      </c>
      <c r="BM600" s="6">
        <f>BM599+SUMIFS('Transactions (Dated)'!G:G,'Transactions (Dated)'!D:D,'Share Values'!AQ600)</f>
        <v>14317.649999999987</v>
      </c>
      <c r="BN600" s="6">
        <f ca="1">BN599+SUMIFS('Transactions (Dated)'!$F:$F,'Transactions (Dated)'!$D:$D,$BL600,'Transactions (Dated)'!$B:$B,BN$11,'Transactions (Dated)'!$C:$C,"Dividend (paid to cash)")*Y600</f>
        <v>0</v>
      </c>
      <c r="BO600" s="6">
        <f ca="1">BO599+SUMIFS('Transactions (Dated)'!$F:$F,'Transactions (Dated)'!$D:$D,$BL600,'Transactions (Dated)'!$B:$B,BO$11,'Transactions (Dated)'!$C:$C,"Dividend (paid to cash)")*Z600</f>
        <v>2421.875</v>
      </c>
      <c r="BP600" s="6">
        <f ca="1">BP599+SUMIFS('Transactions (Dated)'!$F:$F,'Transactions (Dated)'!$D:$D,$BL600,'Transactions (Dated)'!$B:$B,BP$11,'Transactions (Dated)'!$C:$C,"Dividend (paid to cash)")*AA600</f>
        <v>51745.237000000008</v>
      </c>
      <c r="BQ600" s="6">
        <f ca="1">BQ599+SUMIFS('Transactions (Dated)'!$F:$F,'Transactions (Dated)'!$D:$D,$BL600,'Transactions (Dated)'!$B:$B,BQ$11,'Transactions (Dated)'!$C:$C,"Dividend (paid to cash)")*AB600</f>
        <v>567.6</v>
      </c>
      <c r="BR600" s="6">
        <f ca="1">BR599+SUMIFS('Transactions (Dated)'!$F:$F,'Transactions (Dated)'!$D:$D,$BL600,'Transactions (Dated)'!$B:$B,BR$11,'Transactions (Dated)'!$C:$C,"Dividend (paid to cash)")*AC600</f>
        <v>0</v>
      </c>
      <c r="BS600" s="6">
        <f ca="1">BS599+SUMIFS('Transactions (Dated)'!$F:$F,'Transactions (Dated)'!$D:$D,$BL600,'Transactions (Dated)'!$B:$B,BS$11,'Transactions (Dated)'!$C:$C,"Dividend (paid to cash)")*AD600</f>
        <v>0</v>
      </c>
      <c r="BT600" s="6">
        <f ca="1">BT599+SUMIFS('Transactions (Dated)'!$F:$F,'Transactions (Dated)'!$D:$D,$BL600,'Transactions (Dated)'!$B:$B,BT$11,'Transactions (Dated)'!$C:$C,"Dividend (paid to cash)")*AE600</f>
        <v>3190</v>
      </c>
      <c r="BU600" s="6">
        <f ca="1">BU599+SUMIFS('Transactions (Dated)'!$F:$F,'Transactions (Dated)'!$D:$D,$BL600,'Transactions (Dated)'!$B:$B,BU$11,'Transactions (Dated)'!$C:$C,"Dividend (paid to cash)")*AF600</f>
        <v>0</v>
      </c>
      <c r="BV600" s="6">
        <f ca="1">BV599+SUMIFS('Transactions (Dated)'!$F:$F,'Transactions (Dated)'!$D:$D,$BL600,'Transactions (Dated)'!$B:$B,BV$11,'Transactions (Dated)'!$C:$C,"Dividend (paid to cash)")*AG600</f>
        <v>0</v>
      </c>
      <c r="BW600" s="6">
        <f ca="1">BW599+SUMIFS('Transactions (Dated)'!$F:$F,'Transactions (Dated)'!$D:$D,$BL600,'Transactions (Dated)'!$B:$B,BW$11,'Transactions (Dated)'!$C:$C,"Dividend (paid to cash)")*AH600</f>
        <v>0</v>
      </c>
      <c r="BX600" s="6">
        <f ca="1">BX599+SUMIFS('Transactions (Dated)'!$F:$F,'Transactions (Dated)'!$D:$D,$BL600,'Transactions (Dated)'!$B:$B,BX$11,'Transactions (Dated)'!$C:$C,"Dividend (paid to cash)")*AI600</f>
        <v>0</v>
      </c>
      <c r="BY600" s="6">
        <f ca="1">BY599+SUMIFS('Transactions (Dated)'!$F:$F,'Transactions (Dated)'!$D:$D,$BL600,'Transactions (Dated)'!$B:$B,BY$11,'Transactions (Dated)'!$C:$C,"Dividend (paid to cash)")*AJ600</f>
        <v>0</v>
      </c>
      <c r="BZ600" s="6">
        <f ca="1">BZ599+SUMIFS('Transactions (Dated)'!$F:$F,'Transactions (Dated)'!$D:$D,$BL600,'Transactions (Dated)'!$B:$B,BZ$11,'Transactions (Dated)'!$C:$C,"Dividend (paid to cash)")*AK600</f>
        <v>0</v>
      </c>
      <c r="CA600" s="6">
        <f ca="1">CA599+SUMIFS('Transactions (Dated)'!$F:$F,'Transactions (Dated)'!$D:$D,$BL600,'Transactions (Dated)'!$B:$B,CA$11,'Transactions (Dated)'!$C:$C,"Dividend (paid to cash)")*AL600</f>
        <v>0</v>
      </c>
      <c r="CB600" s="6">
        <v>0</v>
      </c>
      <c r="CC600" s="6">
        <v>0</v>
      </c>
      <c r="CF600" s="6">
        <f t="shared" ca="1" si="288"/>
        <v>72242.361999999994</v>
      </c>
      <c r="CH600" s="3">
        <f t="shared" si="289"/>
        <v>42769</v>
      </c>
      <c r="CI600" s="4">
        <f t="shared" ca="1" si="290"/>
        <v>906723.91</v>
      </c>
      <c r="CJ600" s="4">
        <f t="shared" ca="1" si="291"/>
        <v>72242.361999999994</v>
      </c>
      <c r="CL600" s="4">
        <f t="shared" ca="1" si="292"/>
        <v>978966.272</v>
      </c>
    </row>
    <row r="601" spans="2:90" x14ac:dyDescent="0.15">
      <c r="B601" s="3">
        <v>42772</v>
      </c>
      <c r="E601" s="86">
        <v>42772</v>
      </c>
      <c r="F601" s="53">
        <v>9.18</v>
      </c>
      <c r="G601">
        <v>2.2200000000000002</v>
      </c>
      <c r="H601">
        <v>20.88</v>
      </c>
      <c r="I601">
        <v>19.62</v>
      </c>
      <c r="J601">
        <v>14.61</v>
      </c>
      <c r="K601">
        <v>14.91</v>
      </c>
      <c r="L601">
        <v>18.5</v>
      </c>
      <c r="M601">
        <v>7.33</v>
      </c>
      <c r="N601">
        <v>10.33</v>
      </c>
      <c r="O601">
        <v>10.7</v>
      </c>
      <c r="Q601">
        <v>1.7</v>
      </c>
      <c r="R601">
        <v>10.49</v>
      </c>
      <c r="S601">
        <v>41.74</v>
      </c>
      <c r="U601">
        <v>41.74</v>
      </c>
      <c r="X601" s="3">
        <f t="shared" si="270"/>
        <v>42772</v>
      </c>
      <c r="Y601" s="40">
        <f ca="1">Y600+SUMIFS('Transactions (Dated)'!$E$2:$E$53,'Transactions (Dated)'!$D$2:$D$53,'Share Values'!$X601,'Transactions (Dated)'!$B$2:$B$53,'Share Values'!Y$11,'Transactions (Dated)'!$C$2:$C$53,"Buy")-SUMIFS('Transactions (Dated)'!$E$2:$E$53,'Transactions (Dated)'!$D$2:$D$53,'Share Values'!$X601,'Transactions (Dated)'!$B$2:$B$53,'Share Values'!Y$11,'Transactions (Dated)'!$C$2:$C$53,"Sell")</f>
        <v>4625</v>
      </c>
      <c r="Z601" s="40">
        <f ca="1">Z600+SUMIFS('Transactions (Dated)'!$E$2:$E$53,'Transactions (Dated)'!$D$2:$D$53,'Share Values'!$X601,'Transactions (Dated)'!$B$2:$B$53,'Share Values'!Z$11,'Transactions (Dated)'!$C$2:$C$53,"Buy")-SUMIFS('Transactions (Dated)'!$E$2:$E$53,'Transactions (Dated)'!$D$2:$D$53,'Share Values'!$X601,'Transactions (Dated)'!$B$2:$B$53,'Share Values'!Z$11,'Transactions (Dated)'!$C$2:$C$53,"Sell")</f>
        <v>9375</v>
      </c>
      <c r="AA601" s="40">
        <f ca="1">AA600+SUMIFS('Transactions (Dated)'!$E$2:$E$53,'Transactions (Dated)'!$D$2:$D$53,'Share Values'!$X601,'Transactions (Dated)'!$B$2:$B$53,'Share Values'!AA$11,'Transactions (Dated)'!$C$2:$C$53,"Buy")-SUMIFS('Transactions (Dated)'!$E$2:$E$53,'Transactions (Dated)'!$D$2:$D$53,'Share Values'!$X601,'Transactions (Dated)'!$B$2:$B$53,'Share Values'!AA$11,'Transactions (Dated)'!$C$2:$C$53,"Sell")</f>
        <v>26357</v>
      </c>
      <c r="AB601" s="40">
        <f ca="1">AB600+SUMIFS('Transactions (Dated)'!$E$2:$E$53,'Transactions (Dated)'!$D$2:$D$53,'Share Values'!$X601,'Transactions (Dated)'!$B$2:$B$53,'Share Values'!AB$11,'Transactions (Dated)'!$C$2:$C$53,"Buy")-SUMIFS('Transactions (Dated)'!$E$2:$E$53,'Transactions (Dated)'!$D$2:$D$53,'Share Values'!$X601,'Transactions (Dated)'!$B$2:$B$53,'Share Values'!AB$11,'Transactions (Dated)'!$C$2:$C$53,"Sell")</f>
        <v>1892</v>
      </c>
      <c r="AC601" s="40">
        <f ca="1">AC600+SUMIFS('Transactions (Dated)'!$E$2:$E$53,'Transactions (Dated)'!$D$2:$D$53,'Share Values'!$X601,'Transactions (Dated)'!$B$2:$B$53,'Share Values'!AC$11,'Transactions (Dated)'!$C$2:$C$53,"Buy")-SUMIFS('Transactions (Dated)'!$E$2:$E$53,'Transactions (Dated)'!$D$2:$D$53,'Share Values'!$X601,'Transactions (Dated)'!$B$2:$B$53,'Share Values'!AC$11,'Transactions (Dated)'!$C$2:$C$53,"Sell")</f>
        <v>2348</v>
      </c>
      <c r="AD601" s="40">
        <f ca="1">AD600+SUMIFS('Transactions (Dated)'!$E$2:$E$53,'Transactions (Dated)'!$D$2:$D$53,'Share Values'!$X601,'Transactions (Dated)'!$B$2:$B$53,'Share Values'!AD$11,'Transactions (Dated)'!$C$2:$C$53,"Buy")-SUMIFS('Transactions (Dated)'!$E$2:$E$53,'Transactions (Dated)'!$D$2:$D$53,'Share Values'!$X601,'Transactions (Dated)'!$B$2:$B$53,'Share Values'!AD$11,'Transactions (Dated)'!$C$2:$C$53,"Sell")</f>
        <v>0</v>
      </c>
      <c r="AE601" s="40">
        <f ca="1">AE600+SUMIFS('Transactions (Dated)'!$E$2:$E$53,'Transactions (Dated)'!$D$2:$D$53,'Share Values'!$X601,'Transactions (Dated)'!$B$2:$B$53,'Share Values'!AE$11,'Transactions (Dated)'!$C$2:$C$53,"Buy")-SUMIFS('Transactions (Dated)'!$E$2:$E$53,'Transactions (Dated)'!$D$2:$D$53,'Share Values'!$X601,'Transactions (Dated)'!$B$2:$B$53,'Share Values'!AE$11,'Transactions (Dated)'!$C$2:$C$53,"Sell")</f>
        <v>2900</v>
      </c>
      <c r="AF601" s="40">
        <f ca="1">AF600+SUMIFS('Transactions (Dated)'!$E$2:$E$53,'Transactions (Dated)'!$D$2:$D$53,'Share Values'!$X601,'Transactions (Dated)'!$B$2:$B$53,'Share Values'!AF$11,'Transactions (Dated)'!$C$2:$C$53,"Buy")-SUMIFS('Transactions (Dated)'!$E$2:$E$53,'Transactions (Dated)'!$D$2:$D$53,'Share Values'!$X601,'Transactions (Dated)'!$B$2:$B$53,'Share Values'!AF$11,'Transactions (Dated)'!$C$2:$C$53,"Sell")</f>
        <v>14201</v>
      </c>
      <c r="AG601" s="40">
        <f ca="1">AG600+SUMIFS('Transactions (Dated)'!$E$2:$E$53,'Transactions (Dated)'!$D$2:$D$53,'Share Values'!$X601,'Transactions (Dated)'!$B$2:$B$53,'Share Values'!AG$11,'Transactions (Dated)'!$C$2:$C$53,"Buy")-SUMIFS('Transactions (Dated)'!$E$2:$E$53,'Transactions (Dated)'!$D$2:$D$53,'Share Values'!$X601,'Transactions (Dated)'!$B$2:$B$53,'Share Values'!AG$11,'Transactions (Dated)'!$C$2:$C$53,"Sell")</f>
        <v>6835</v>
      </c>
      <c r="AH601" s="40">
        <f ca="1">AH600+SUMIFS('Transactions (Dated)'!$E$2:$E$53,'Transactions (Dated)'!$D$2:$D$53,'Share Values'!$X601,'Transactions (Dated)'!$B$2:$B$53,'Share Values'!AH$11,'Transactions (Dated)'!$C$2:$C$53,"Buy")-SUMIFS('Transactions (Dated)'!$E$2:$E$53,'Transactions (Dated)'!$D$2:$D$53,'Share Values'!$X601,'Transactions (Dated)'!$B$2:$B$53,'Share Values'!AH$11,'Transactions (Dated)'!$C$2:$C$53,"Sell")</f>
        <v>0</v>
      </c>
      <c r="AI601" s="40">
        <f ca="1">AI600+SUMIFS('Transactions (Dated)'!$E$2:$E$53,'Transactions (Dated)'!$D$2:$D$53,'Share Values'!$X601,'Transactions (Dated)'!$B$2:$B$53,'Share Values'!AI$11,'Transactions (Dated)'!$C$2:$C$53,"Buy")-SUMIFS('Transactions (Dated)'!$E$2:$E$53,'Transactions (Dated)'!$D$2:$D$53,'Share Values'!$X601,'Transactions (Dated)'!$B$2:$B$53,'Share Values'!AI$11,'Transactions (Dated)'!$C$2:$C$53,"Sell")</f>
        <v>0</v>
      </c>
      <c r="AJ601" s="40">
        <f ca="1">AJ600+SUMIFS('Transactions (Dated)'!$E$2:$E$53,'Transactions (Dated)'!$D$2:$D$53,'Share Values'!$X601,'Transactions (Dated)'!$B$2:$B$53,'Share Values'!AJ$11,'Transactions (Dated)'!$C$2:$C$53,"Buy")-SUMIFS('Transactions (Dated)'!$E$2:$E$53,'Transactions (Dated)'!$D$2:$D$53,'Share Values'!$X601,'Transactions (Dated)'!$B$2:$B$53,'Share Values'!AJ$11,'Transactions (Dated)'!$C$2:$C$53,"Sell")</f>
        <v>0</v>
      </c>
      <c r="AK601" s="40">
        <f ca="1">AK600+SUMIFS('Transactions (Dated)'!$E$2:$E$53,'Transactions (Dated)'!$D$2:$D$53,'Share Values'!$X601,'Transactions (Dated)'!$B$2:$B$53,'Share Values'!AK$11,'Transactions (Dated)'!$C$2:$C$53,"Buy")-SUMIFS('Transactions (Dated)'!$E$2:$E$53,'Transactions (Dated)'!$D$2:$D$53,'Share Values'!$X601,'Transactions (Dated)'!$B$2:$B$53,'Share Values'!AK$11,'Transactions (Dated)'!$C$2:$C$53,"Sell")</f>
        <v>0</v>
      </c>
      <c r="AL601" s="40">
        <f ca="1">AL600+SUMIFS('Transactions (Dated)'!$E$2:$E$53,'Transactions (Dated)'!$D$2:$D$53,'Share Values'!$X601,'Transactions (Dated)'!$B$2:$B$53,'Share Values'!AL$11,'Transactions (Dated)'!$C$2:$C$53,"Buy")-SUMIFS('Transactions (Dated)'!$E$2:$E$53,'Transactions (Dated)'!$D$2:$D$53,'Share Values'!$X601,'Transactions (Dated)'!$B$2:$B$53,'Share Values'!AL$11,'Transactions (Dated)'!$C$2:$C$53,"Sell")</f>
        <v>0</v>
      </c>
      <c r="AM601" s="40">
        <f ca="1">AM600+SUMIFS('Transactions (Dated)'!$E$2:$E$53,'Transactions (Dated)'!$D$2:$D$53,'Share Values'!$X601,'Transactions (Dated)'!$B$2:$B$53,'Share Values'!AM$11,'Transactions (Dated)'!$C$2:$C$53,"Buy")-SUMIFS('Transactions (Dated)'!$E$2:$E$53,'Transactions (Dated)'!$D$2:$D$53,'Share Values'!$X601,'Transactions (Dated)'!$B$2:$B$53,'Share Values'!AM$11,'Transactions (Dated)'!$C$2:$C$53,"Sell")</f>
        <v>0</v>
      </c>
      <c r="AN601" s="40">
        <f ca="1">AN600+SUMIFS('Transactions (Dated)'!$E$2:$E$53,'Transactions (Dated)'!$D$2:$D$53,'Share Values'!$X601,'Transactions (Dated)'!$B$2:$B$53,'Share Values'!AN$11,'Transactions (Dated)'!$C$2:$C$53,"Buy")-SUMIFS('Transactions (Dated)'!$E$2:$E$53,'Transactions (Dated)'!$D$2:$D$53,'Share Values'!$X601,'Transactions (Dated)'!$B$2:$B$53,'Share Values'!AN$11,'Transactions (Dated)'!$C$2:$C$53,"Sell")</f>
        <v>0</v>
      </c>
      <c r="AQ601" s="3">
        <f t="shared" si="271"/>
        <v>42772</v>
      </c>
      <c r="AR601" s="6">
        <f t="shared" ca="1" si="272"/>
        <v>42457.5</v>
      </c>
      <c r="AS601" s="6">
        <f t="shared" ca="1" si="273"/>
        <v>20812.500000000004</v>
      </c>
      <c r="AT601" s="6">
        <f t="shared" ca="1" si="274"/>
        <v>550334.15999999992</v>
      </c>
      <c r="AU601" s="6">
        <f t="shared" ca="1" si="275"/>
        <v>37121.040000000001</v>
      </c>
      <c r="AV601" s="6">
        <f t="shared" ca="1" si="276"/>
        <v>34304.28</v>
      </c>
      <c r="AW601" s="6">
        <f t="shared" ca="1" si="277"/>
        <v>0</v>
      </c>
      <c r="AX601" s="6">
        <f t="shared" ca="1" si="278"/>
        <v>53650</v>
      </c>
      <c r="AY601" s="6">
        <f t="shared" ca="1" si="279"/>
        <v>104093.33</v>
      </c>
      <c r="AZ601" s="6">
        <f t="shared" ca="1" si="280"/>
        <v>70605.55</v>
      </c>
      <c r="BA601" s="6">
        <f t="shared" ca="1" si="281"/>
        <v>0</v>
      </c>
      <c r="BB601" s="6">
        <f t="shared" ca="1" si="282"/>
        <v>0</v>
      </c>
      <c r="BC601" s="6">
        <f t="shared" ca="1" si="283"/>
        <v>0</v>
      </c>
      <c r="BD601" s="6">
        <f t="shared" ca="1" si="284"/>
        <v>0</v>
      </c>
      <c r="BE601" s="6">
        <f t="shared" ca="1" si="285"/>
        <v>0</v>
      </c>
      <c r="BF601" s="6">
        <f t="shared" ca="1" si="268"/>
        <v>0</v>
      </c>
      <c r="BG601" s="6">
        <f t="shared" ca="1" si="269"/>
        <v>0</v>
      </c>
      <c r="BJ601" s="4">
        <f t="shared" ca="1" si="286"/>
        <v>913378.36</v>
      </c>
      <c r="BL601" s="3">
        <f t="shared" si="287"/>
        <v>42772</v>
      </c>
      <c r="BM601" s="6">
        <f>BM600+SUMIFS('Transactions (Dated)'!G:G,'Transactions (Dated)'!D:D,'Share Values'!AQ601)</f>
        <v>14317.649999999987</v>
      </c>
      <c r="BN601" s="6">
        <f ca="1">BN600+SUMIFS('Transactions (Dated)'!$F:$F,'Transactions (Dated)'!$D:$D,$BL601,'Transactions (Dated)'!$B:$B,BN$11,'Transactions (Dated)'!$C:$C,"Dividend (paid to cash)")*Y601</f>
        <v>0</v>
      </c>
      <c r="BO601" s="6">
        <f ca="1">BO600+SUMIFS('Transactions (Dated)'!$F:$F,'Transactions (Dated)'!$D:$D,$BL601,'Transactions (Dated)'!$B:$B,BO$11,'Transactions (Dated)'!$C:$C,"Dividend (paid to cash)")*Z601</f>
        <v>2421.875</v>
      </c>
      <c r="BP601" s="6">
        <f ca="1">BP600+SUMIFS('Transactions (Dated)'!$F:$F,'Transactions (Dated)'!$D:$D,$BL601,'Transactions (Dated)'!$B:$B,BP$11,'Transactions (Dated)'!$C:$C,"Dividend (paid to cash)")*AA601</f>
        <v>51745.237000000008</v>
      </c>
      <c r="BQ601" s="6">
        <f ca="1">BQ600+SUMIFS('Transactions (Dated)'!$F:$F,'Transactions (Dated)'!$D:$D,$BL601,'Transactions (Dated)'!$B:$B,BQ$11,'Transactions (Dated)'!$C:$C,"Dividend (paid to cash)")*AB601</f>
        <v>567.6</v>
      </c>
      <c r="BR601" s="6">
        <f ca="1">BR600+SUMIFS('Transactions (Dated)'!$F:$F,'Transactions (Dated)'!$D:$D,$BL601,'Transactions (Dated)'!$B:$B,BR$11,'Transactions (Dated)'!$C:$C,"Dividend (paid to cash)")*AC601</f>
        <v>0</v>
      </c>
      <c r="BS601" s="6">
        <f ca="1">BS600+SUMIFS('Transactions (Dated)'!$F:$F,'Transactions (Dated)'!$D:$D,$BL601,'Transactions (Dated)'!$B:$B,BS$11,'Transactions (Dated)'!$C:$C,"Dividend (paid to cash)")*AD601</f>
        <v>0</v>
      </c>
      <c r="BT601" s="6">
        <f ca="1">BT600+SUMIFS('Transactions (Dated)'!$F:$F,'Transactions (Dated)'!$D:$D,$BL601,'Transactions (Dated)'!$B:$B,BT$11,'Transactions (Dated)'!$C:$C,"Dividend (paid to cash)")*AE601</f>
        <v>3190</v>
      </c>
      <c r="BU601" s="6">
        <f ca="1">BU600+SUMIFS('Transactions (Dated)'!$F:$F,'Transactions (Dated)'!$D:$D,$BL601,'Transactions (Dated)'!$B:$B,BU$11,'Transactions (Dated)'!$C:$C,"Dividend (paid to cash)")*AF601</f>
        <v>0</v>
      </c>
      <c r="BV601" s="6">
        <f ca="1">BV600+SUMIFS('Transactions (Dated)'!$F:$F,'Transactions (Dated)'!$D:$D,$BL601,'Transactions (Dated)'!$B:$B,BV$11,'Transactions (Dated)'!$C:$C,"Dividend (paid to cash)")*AG601</f>
        <v>0</v>
      </c>
      <c r="BW601" s="6">
        <f ca="1">BW600+SUMIFS('Transactions (Dated)'!$F:$F,'Transactions (Dated)'!$D:$D,$BL601,'Transactions (Dated)'!$B:$B,BW$11,'Transactions (Dated)'!$C:$C,"Dividend (paid to cash)")*AH601</f>
        <v>0</v>
      </c>
      <c r="BX601" s="6">
        <f ca="1">BX600+SUMIFS('Transactions (Dated)'!$F:$F,'Transactions (Dated)'!$D:$D,$BL601,'Transactions (Dated)'!$B:$B,BX$11,'Transactions (Dated)'!$C:$C,"Dividend (paid to cash)")*AI601</f>
        <v>0</v>
      </c>
      <c r="BY601" s="6">
        <f ca="1">BY600+SUMIFS('Transactions (Dated)'!$F:$F,'Transactions (Dated)'!$D:$D,$BL601,'Transactions (Dated)'!$B:$B,BY$11,'Transactions (Dated)'!$C:$C,"Dividend (paid to cash)")*AJ601</f>
        <v>0</v>
      </c>
      <c r="BZ601" s="6">
        <f ca="1">BZ600+SUMIFS('Transactions (Dated)'!$F:$F,'Transactions (Dated)'!$D:$D,$BL601,'Transactions (Dated)'!$B:$B,BZ$11,'Transactions (Dated)'!$C:$C,"Dividend (paid to cash)")*AK601</f>
        <v>0</v>
      </c>
      <c r="CA601" s="6">
        <f ca="1">CA600+SUMIFS('Transactions (Dated)'!$F:$F,'Transactions (Dated)'!$D:$D,$BL601,'Transactions (Dated)'!$B:$B,CA$11,'Transactions (Dated)'!$C:$C,"Dividend (paid to cash)")*AL601</f>
        <v>0</v>
      </c>
      <c r="CB601" s="6">
        <v>0</v>
      </c>
      <c r="CC601" s="6">
        <v>0</v>
      </c>
      <c r="CF601" s="6">
        <f t="shared" ca="1" si="288"/>
        <v>72242.361999999994</v>
      </c>
      <c r="CH601" s="3">
        <f t="shared" si="289"/>
        <v>42772</v>
      </c>
      <c r="CI601" s="4">
        <f t="shared" ca="1" si="290"/>
        <v>913378.36</v>
      </c>
      <c r="CJ601" s="4">
        <f t="shared" ca="1" si="291"/>
        <v>72242.361999999994</v>
      </c>
      <c r="CL601" s="4">
        <f t="shared" ca="1" si="292"/>
        <v>985620.72199999995</v>
      </c>
    </row>
    <row r="602" spans="2:90" x14ac:dyDescent="0.15">
      <c r="B602" s="3">
        <v>42773</v>
      </c>
      <c r="E602" s="86">
        <v>42773</v>
      </c>
      <c r="F602" s="53">
        <v>9.41</v>
      </c>
      <c r="G602">
        <v>2.2200000000000002</v>
      </c>
      <c r="H602">
        <v>20.927</v>
      </c>
      <c r="I602">
        <v>19.425000000000001</v>
      </c>
      <c r="J602">
        <v>14.6</v>
      </c>
      <c r="K602">
        <v>14.92</v>
      </c>
      <c r="L602">
        <v>18.95</v>
      </c>
      <c r="M602">
        <v>7.18</v>
      </c>
      <c r="N602">
        <v>10.39</v>
      </c>
      <c r="O602">
        <v>10.46</v>
      </c>
      <c r="Q602">
        <v>1.69</v>
      </c>
      <c r="R602">
        <v>10.61</v>
      </c>
      <c r="S602">
        <v>42.1</v>
      </c>
      <c r="U602">
        <v>42.1</v>
      </c>
      <c r="X602" s="3">
        <f t="shared" si="270"/>
        <v>42773</v>
      </c>
      <c r="Y602" s="40">
        <f ca="1">Y601+SUMIFS('Transactions (Dated)'!$E$2:$E$53,'Transactions (Dated)'!$D$2:$D$53,'Share Values'!$X602,'Transactions (Dated)'!$B$2:$B$53,'Share Values'!Y$11,'Transactions (Dated)'!$C$2:$C$53,"Buy")-SUMIFS('Transactions (Dated)'!$E$2:$E$53,'Transactions (Dated)'!$D$2:$D$53,'Share Values'!$X602,'Transactions (Dated)'!$B$2:$B$53,'Share Values'!Y$11,'Transactions (Dated)'!$C$2:$C$53,"Sell")</f>
        <v>4625</v>
      </c>
      <c r="Z602" s="40">
        <f ca="1">Z601+SUMIFS('Transactions (Dated)'!$E$2:$E$53,'Transactions (Dated)'!$D$2:$D$53,'Share Values'!$X602,'Transactions (Dated)'!$B$2:$B$53,'Share Values'!Z$11,'Transactions (Dated)'!$C$2:$C$53,"Buy")-SUMIFS('Transactions (Dated)'!$E$2:$E$53,'Transactions (Dated)'!$D$2:$D$53,'Share Values'!$X602,'Transactions (Dated)'!$B$2:$B$53,'Share Values'!Z$11,'Transactions (Dated)'!$C$2:$C$53,"Sell")</f>
        <v>9375</v>
      </c>
      <c r="AA602" s="40">
        <f ca="1">AA601+SUMIFS('Transactions (Dated)'!$E$2:$E$53,'Transactions (Dated)'!$D$2:$D$53,'Share Values'!$X602,'Transactions (Dated)'!$B$2:$B$53,'Share Values'!AA$11,'Transactions (Dated)'!$C$2:$C$53,"Buy")-SUMIFS('Transactions (Dated)'!$E$2:$E$53,'Transactions (Dated)'!$D$2:$D$53,'Share Values'!$X602,'Transactions (Dated)'!$B$2:$B$53,'Share Values'!AA$11,'Transactions (Dated)'!$C$2:$C$53,"Sell")</f>
        <v>26357</v>
      </c>
      <c r="AB602" s="40">
        <f ca="1">AB601+SUMIFS('Transactions (Dated)'!$E$2:$E$53,'Transactions (Dated)'!$D$2:$D$53,'Share Values'!$X602,'Transactions (Dated)'!$B$2:$B$53,'Share Values'!AB$11,'Transactions (Dated)'!$C$2:$C$53,"Buy")-SUMIFS('Transactions (Dated)'!$E$2:$E$53,'Transactions (Dated)'!$D$2:$D$53,'Share Values'!$X602,'Transactions (Dated)'!$B$2:$B$53,'Share Values'!AB$11,'Transactions (Dated)'!$C$2:$C$53,"Sell")</f>
        <v>1892</v>
      </c>
      <c r="AC602" s="40">
        <f ca="1">AC601+SUMIFS('Transactions (Dated)'!$E$2:$E$53,'Transactions (Dated)'!$D$2:$D$53,'Share Values'!$X602,'Transactions (Dated)'!$B$2:$B$53,'Share Values'!AC$11,'Transactions (Dated)'!$C$2:$C$53,"Buy")-SUMIFS('Transactions (Dated)'!$E$2:$E$53,'Transactions (Dated)'!$D$2:$D$53,'Share Values'!$X602,'Transactions (Dated)'!$B$2:$B$53,'Share Values'!AC$11,'Transactions (Dated)'!$C$2:$C$53,"Sell")</f>
        <v>2348</v>
      </c>
      <c r="AD602" s="40">
        <f ca="1">AD601+SUMIFS('Transactions (Dated)'!$E$2:$E$53,'Transactions (Dated)'!$D$2:$D$53,'Share Values'!$X602,'Transactions (Dated)'!$B$2:$B$53,'Share Values'!AD$11,'Transactions (Dated)'!$C$2:$C$53,"Buy")-SUMIFS('Transactions (Dated)'!$E$2:$E$53,'Transactions (Dated)'!$D$2:$D$53,'Share Values'!$X602,'Transactions (Dated)'!$B$2:$B$53,'Share Values'!AD$11,'Transactions (Dated)'!$C$2:$C$53,"Sell")</f>
        <v>0</v>
      </c>
      <c r="AE602" s="40">
        <f ca="1">AE601+SUMIFS('Transactions (Dated)'!$E$2:$E$53,'Transactions (Dated)'!$D$2:$D$53,'Share Values'!$X602,'Transactions (Dated)'!$B$2:$B$53,'Share Values'!AE$11,'Transactions (Dated)'!$C$2:$C$53,"Buy")-SUMIFS('Transactions (Dated)'!$E$2:$E$53,'Transactions (Dated)'!$D$2:$D$53,'Share Values'!$X602,'Transactions (Dated)'!$B$2:$B$53,'Share Values'!AE$11,'Transactions (Dated)'!$C$2:$C$53,"Sell")</f>
        <v>2900</v>
      </c>
      <c r="AF602" s="40">
        <f ca="1">AF601+SUMIFS('Transactions (Dated)'!$E$2:$E$53,'Transactions (Dated)'!$D$2:$D$53,'Share Values'!$X602,'Transactions (Dated)'!$B$2:$B$53,'Share Values'!AF$11,'Transactions (Dated)'!$C$2:$C$53,"Buy")-SUMIFS('Transactions (Dated)'!$E$2:$E$53,'Transactions (Dated)'!$D$2:$D$53,'Share Values'!$X602,'Transactions (Dated)'!$B$2:$B$53,'Share Values'!AF$11,'Transactions (Dated)'!$C$2:$C$53,"Sell")</f>
        <v>14201</v>
      </c>
      <c r="AG602" s="40">
        <f ca="1">AG601+SUMIFS('Transactions (Dated)'!$E$2:$E$53,'Transactions (Dated)'!$D$2:$D$53,'Share Values'!$X602,'Transactions (Dated)'!$B$2:$B$53,'Share Values'!AG$11,'Transactions (Dated)'!$C$2:$C$53,"Buy")-SUMIFS('Transactions (Dated)'!$E$2:$E$53,'Transactions (Dated)'!$D$2:$D$53,'Share Values'!$X602,'Transactions (Dated)'!$B$2:$B$53,'Share Values'!AG$11,'Transactions (Dated)'!$C$2:$C$53,"Sell")</f>
        <v>6835</v>
      </c>
      <c r="AH602" s="40">
        <f ca="1">AH601+SUMIFS('Transactions (Dated)'!$E$2:$E$53,'Transactions (Dated)'!$D$2:$D$53,'Share Values'!$X602,'Transactions (Dated)'!$B$2:$B$53,'Share Values'!AH$11,'Transactions (Dated)'!$C$2:$C$53,"Buy")-SUMIFS('Transactions (Dated)'!$E$2:$E$53,'Transactions (Dated)'!$D$2:$D$53,'Share Values'!$X602,'Transactions (Dated)'!$B$2:$B$53,'Share Values'!AH$11,'Transactions (Dated)'!$C$2:$C$53,"Sell")</f>
        <v>0</v>
      </c>
      <c r="AI602" s="40">
        <f ca="1">AI601+SUMIFS('Transactions (Dated)'!$E$2:$E$53,'Transactions (Dated)'!$D$2:$D$53,'Share Values'!$X602,'Transactions (Dated)'!$B$2:$B$53,'Share Values'!AI$11,'Transactions (Dated)'!$C$2:$C$53,"Buy")-SUMIFS('Transactions (Dated)'!$E$2:$E$53,'Transactions (Dated)'!$D$2:$D$53,'Share Values'!$X602,'Transactions (Dated)'!$B$2:$B$53,'Share Values'!AI$11,'Transactions (Dated)'!$C$2:$C$53,"Sell")</f>
        <v>0</v>
      </c>
      <c r="AJ602" s="40">
        <f ca="1">AJ601+SUMIFS('Transactions (Dated)'!$E$2:$E$53,'Transactions (Dated)'!$D$2:$D$53,'Share Values'!$X602,'Transactions (Dated)'!$B$2:$B$53,'Share Values'!AJ$11,'Transactions (Dated)'!$C$2:$C$53,"Buy")-SUMIFS('Transactions (Dated)'!$E$2:$E$53,'Transactions (Dated)'!$D$2:$D$53,'Share Values'!$X602,'Transactions (Dated)'!$B$2:$B$53,'Share Values'!AJ$11,'Transactions (Dated)'!$C$2:$C$53,"Sell")</f>
        <v>0</v>
      </c>
      <c r="AK602" s="40">
        <f ca="1">AK601+SUMIFS('Transactions (Dated)'!$E$2:$E$53,'Transactions (Dated)'!$D$2:$D$53,'Share Values'!$X602,'Transactions (Dated)'!$B$2:$B$53,'Share Values'!AK$11,'Transactions (Dated)'!$C$2:$C$53,"Buy")-SUMIFS('Transactions (Dated)'!$E$2:$E$53,'Transactions (Dated)'!$D$2:$D$53,'Share Values'!$X602,'Transactions (Dated)'!$B$2:$B$53,'Share Values'!AK$11,'Transactions (Dated)'!$C$2:$C$53,"Sell")</f>
        <v>0</v>
      </c>
      <c r="AL602" s="40">
        <f ca="1">AL601+SUMIFS('Transactions (Dated)'!$E$2:$E$53,'Transactions (Dated)'!$D$2:$D$53,'Share Values'!$X602,'Transactions (Dated)'!$B$2:$B$53,'Share Values'!AL$11,'Transactions (Dated)'!$C$2:$C$53,"Buy")-SUMIFS('Transactions (Dated)'!$E$2:$E$53,'Transactions (Dated)'!$D$2:$D$53,'Share Values'!$X602,'Transactions (Dated)'!$B$2:$B$53,'Share Values'!AL$11,'Transactions (Dated)'!$C$2:$C$53,"Sell")</f>
        <v>0</v>
      </c>
      <c r="AM602" s="40">
        <f ca="1">AM601+SUMIFS('Transactions (Dated)'!$E$2:$E$53,'Transactions (Dated)'!$D$2:$D$53,'Share Values'!$X602,'Transactions (Dated)'!$B$2:$B$53,'Share Values'!AM$11,'Transactions (Dated)'!$C$2:$C$53,"Buy")-SUMIFS('Transactions (Dated)'!$E$2:$E$53,'Transactions (Dated)'!$D$2:$D$53,'Share Values'!$X602,'Transactions (Dated)'!$B$2:$B$53,'Share Values'!AM$11,'Transactions (Dated)'!$C$2:$C$53,"Sell")</f>
        <v>0</v>
      </c>
      <c r="AN602" s="40">
        <f ca="1">AN601+SUMIFS('Transactions (Dated)'!$E$2:$E$53,'Transactions (Dated)'!$D$2:$D$53,'Share Values'!$X602,'Transactions (Dated)'!$B$2:$B$53,'Share Values'!AN$11,'Transactions (Dated)'!$C$2:$C$53,"Buy")-SUMIFS('Transactions (Dated)'!$E$2:$E$53,'Transactions (Dated)'!$D$2:$D$53,'Share Values'!$X602,'Transactions (Dated)'!$B$2:$B$53,'Share Values'!AN$11,'Transactions (Dated)'!$C$2:$C$53,"Sell")</f>
        <v>0</v>
      </c>
      <c r="AQ602" s="3">
        <f t="shared" si="271"/>
        <v>42773</v>
      </c>
      <c r="AR602" s="6">
        <f t="shared" ca="1" si="272"/>
        <v>43521.25</v>
      </c>
      <c r="AS602" s="6">
        <f t="shared" ca="1" si="273"/>
        <v>20812.500000000004</v>
      </c>
      <c r="AT602" s="6">
        <f t="shared" ca="1" si="274"/>
        <v>551572.93900000001</v>
      </c>
      <c r="AU602" s="6">
        <f t="shared" ca="1" si="275"/>
        <v>36752.1</v>
      </c>
      <c r="AV602" s="6">
        <f t="shared" ca="1" si="276"/>
        <v>34280.799999999996</v>
      </c>
      <c r="AW602" s="6">
        <f t="shared" ca="1" si="277"/>
        <v>0</v>
      </c>
      <c r="AX602" s="6">
        <f t="shared" ca="1" si="278"/>
        <v>54955</v>
      </c>
      <c r="AY602" s="6">
        <f t="shared" ca="1" si="279"/>
        <v>101963.18</v>
      </c>
      <c r="AZ602" s="6">
        <f t="shared" ca="1" si="280"/>
        <v>71015.650000000009</v>
      </c>
      <c r="BA602" s="6">
        <f t="shared" ca="1" si="281"/>
        <v>0</v>
      </c>
      <c r="BB602" s="6">
        <f t="shared" ca="1" si="282"/>
        <v>0</v>
      </c>
      <c r="BC602" s="6">
        <f t="shared" ca="1" si="283"/>
        <v>0</v>
      </c>
      <c r="BD602" s="6">
        <f t="shared" ca="1" si="284"/>
        <v>0</v>
      </c>
      <c r="BE602" s="6">
        <f t="shared" ca="1" si="285"/>
        <v>0</v>
      </c>
      <c r="BF602" s="6">
        <f t="shared" ca="1" si="268"/>
        <v>0</v>
      </c>
      <c r="BG602" s="6">
        <f t="shared" ca="1" si="269"/>
        <v>0</v>
      </c>
      <c r="BJ602" s="4">
        <f t="shared" ca="1" si="286"/>
        <v>914873.41900000011</v>
      </c>
      <c r="BL602" s="3">
        <f t="shared" si="287"/>
        <v>42773</v>
      </c>
      <c r="BM602" s="6">
        <f>BM601+SUMIFS('Transactions (Dated)'!G:G,'Transactions (Dated)'!D:D,'Share Values'!AQ602)</f>
        <v>14317.649999999987</v>
      </c>
      <c r="BN602" s="6">
        <f ca="1">BN601+SUMIFS('Transactions (Dated)'!$F:$F,'Transactions (Dated)'!$D:$D,$BL602,'Transactions (Dated)'!$B:$B,BN$11,'Transactions (Dated)'!$C:$C,"Dividend (paid to cash)")*Y602</f>
        <v>0</v>
      </c>
      <c r="BO602" s="6">
        <f ca="1">BO601+SUMIFS('Transactions (Dated)'!$F:$F,'Transactions (Dated)'!$D:$D,$BL602,'Transactions (Dated)'!$B:$B,BO$11,'Transactions (Dated)'!$C:$C,"Dividend (paid to cash)")*Z602</f>
        <v>2421.875</v>
      </c>
      <c r="BP602" s="6">
        <f ca="1">BP601+SUMIFS('Transactions (Dated)'!$F:$F,'Transactions (Dated)'!$D:$D,$BL602,'Transactions (Dated)'!$B:$B,BP$11,'Transactions (Dated)'!$C:$C,"Dividend (paid to cash)")*AA602</f>
        <v>51745.237000000008</v>
      </c>
      <c r="BQ602" s="6">
        <f ca="1">BQ601+SUMIFS('Transactions (Dated)'!$F:$F,'Transactions (Dated)'!$D:$D,$BL602,'Transactions (Dated)'!$B:$B,BQ$11,'Transactions (Dated)'!$C:$C,"Dividend (paid to cash)")*AB602</f>
        <v>567.6</v>
      </c>
      <c r="BR602" s="6">
        <f ca="1">BR601+SUMIFS('Transactions (Dated)'!$F:$F,'Transactions (Dated)'!$D:$D,$BL602,'Transactions (Dated)'!$B:$B,BR$11,'Transactions (Dated)'!$C:$C,"Dividend (paid to cash)")*AC602</f>
        <v>0</v>
      </c>
      <c r="BS602" s="6">
        <f ca="1">BS601+SUMIFS('Transactions (Dated)'!$F:$F,'Transactions (Dated)'!$D:$D,$BL602,'Transactions (Dated)'!$B:$B,BS$11,'Transactions (Dated)'!$C:$C,"Dividend (paid to cash)")*AD602</f>
        <v>0</v>
      </c>
      <c r="BT602" s="6">
        <f ca="1">BT601+SUMIFS('Transactions (Dated)'!$F:$F,'Transactions (Dated)'!$D:$D,$BL602,'Transactions (Dated)'!$B:$B,BT$11,'Transactions (Dated)'!$C:$C,"Dividend (paid to cash)")*AE602</f>
        <v>3190</v>
      </c>
      <c r="BU602" s="6">
        <f ca="1">BU601+SUMIFS('Transactions (Dated)'!$F:$F,'Transactions (Dated)'!$D:$D,$BL602,'Transactions (Dated)'!$B:$B,BU$11,'Transactions (Dated)'!$C:$C,"Dividend (paid to cash)")*AF602</f>
        <v>0</v>
      </c>
      <c r="BV602" s="6">
        <f ca="1">BV601+SUMIFS('Transactions (Dated)'!$F:$F,'Transactions (Dated)'!$D:$D,$BL602,'Transactions (Dated)'!$B:$B,BV$11,'Transactions (Dated)'!$C:$C,"Dividend (paid to cash)")*AG602</f>
        <v>0</v>
      </c>
      <c r="BW602" s="6">
        <f ca="1">BW601+SUMIFS('Transactions (Dated)'!$F:$F,'Transactions (Dated)'!$D:$D,$BL602,'Transactions (Dated)'!$B:$B,BW$11,'Transactions (Dated)'!$C:$C,"Dividend (paid to cash)")*AH602</f>
        <v>0</v>
      </c>
      <c r="BX602" s="6">
        <f ca="1">BX601+SUMIFS('Transactions (Dated)'!$F:$F,'Transactions (Dated)'!$D:$D,$BL602,'Transactions (Dated)'!$B:$B,BX$11,'Transactions (Dated)'!$C:$C,"Dividend (paid to cash)")*AI602</f>
        <v>0</v>
      </c>
      <c r="BY602" s="6">
        <f ca="1">BY601+SUMIFS('Transactions (Dated)'!$F:$F,'Transactions (Dated)'!$D:$D,$BL602,'Transactions (Dated)'!$B:$B,BY$11,'Transactions (Dated)'!$C:$C,"Dividend (paid to cash)")*AJ602</f>
        <v>0</v>
      </c>
      <c r="BZ602" s="6">
        <f ca="1">BZ601+SUMIFS('Transactions (Dated)'!$F:$F,'Transactions (Dated)'!$D:$D,$BL602,'Transactions (Dated)'!$B:$B,BZ$11,'Transactions (Dated)'!$C:$C,"Dividend (paid to cash)")*AK602</f>
        <v>0</v>
      </c>
      <c r="CA602" s="6">
        <f ca="1">CA601+SUMIFS('Transactions (Dated)'!$F:$F,'Transactions (Dated)'!$D:$D,$BL602,'Transactions (Dated)'!$B:$B,CA$11,'Transactions (Dated)'!$C:$C,"Dividend (paid to cash)")*AL602</f>
        <v>0</v>
      </c>
      <c r="CB602" s="6">
        <v>0</v>
      </c>
      <c r="CC602" s="6">
        <v>0</v>
      </c>
      <c r="CF602" s="6">
        <f t="shared" ca="1" si="288"/>
        <v>72242.361999999994</v>
      </c>
      <c r="CH602" s="3">
        <f t="shared" si="289"/>
        <v>42773</v>
      </c>
      <c r="CI602" s="4">
        <f t="shared" ca="1" si="290"/>
        <v>914873.41900000011</v>
      </c>
      <c r="CJ602" s="4">
        <f t="shared" ca="1" si="291"/>
        <v>72242.361999999994</v>
      </c>
      <c r="CL602" s="4">
        <f t="shared" ca="1" si="292"/>
        <v>987115.78100000008</v>
      </c>
    </row>
    <row r="603" spans="2:90" x14ac:dyDescent="0.15">
      <c r="B603" s="3">
        <v>42774</v>
      </c>
      <c r="E603" s="86">
        <v>42774</v>
      </c>
      <c r="F603" s="53">
        <v>9.5399999999999991</v>
      </c>
      <c r="G603">
        <v>2.1800000000000002</v>
      </c>
      <c r="H603">
        <v>20.99</v>
      </c>
      <c r="I603">
        <v>19.45</v>
      </c>
      <c r="J603">
        <v>14.53</v>
      </c>
      <c r="K603">
        <v>15</v>
      </c>
      <c r="L603">
        <v>19.170000000000002</v>
      </c>
      <c r="M603">
        <v>7.35</v>
      </c>
      <c r="N603">
        <v>10.38</v>
      </c>
      <c r="O603">
        <v>10.38</v>
      </c>
      <c r="Q603">
        <v>1.6400000000000001</v>
      </c>
      <c r="R603">
        <v>10.82</v>
      </c>
      <c r="S603">
        <v>42.32</v>
      </c>
      <c r="U603">
        <v>42.32</v>
      </c>
      <c r="X603" s="3">
        <f t="shared" si="270"/>
        <v>42774</v>
      </c>
      <c r="Y603" s="40">
        <f ca="1">Y602+SUMIFS('Transactions (Dated)'!$E$2:$E$53,'Transactions (Dated)'!$D$2:$D$53,'Share Values'!$X603,'Transactions (Dated)'!$B$2:$B$53,'Share Values'!Y$11,'Transactions (Dated)'!$C$2:$C$53,"Buy")-SUMIFS('Transactions (Dated)'!$E$2:$E$53,'Transactions (Dated)'!$D$2:$D$53,'Share Values'!$X603,'Transactions (Dated)'!$B$2:$B$53,'Share Values'!Y$11,'Transactions (Dated)'!$C$2:$C$53,"Sell")</f>
        <v>4625</v>
      </c>
      <c r="Z603" s="40">
        <f ca="1">Z602+SUMIFS('Transactions (Dated)'!$E$2:$E$53,'Transactions (Dated)'!$D$2:$D$53,'Share Values'!$X603,'Transactions (Dated)'!$B$2:$B$53,'Share Values'!Z$11,'Transactions (Dated)'!$C$2:$C$53,"Buy")-SUMIFS('Transactions (Dated)'!$E$2:$E$53,'Transactions (Dated)'!$D$2:$D$53,'Share Values'!$X603,'Transactions (Dated)'!$B$2:$B$53,'Share Values'!Z$11,'Transactions (Dated)'!$C$2:$C$53,"Sell")</f>
        <v>9375</v>
      </c>
      <c r="AA603" s="40">
        <f ca="1">AA602+SUMIFS('Transactions (Dated)'!$E$2:$E$53,'Transactions (Dated)'!$D$2:$D$53,'Share Values'!$X603,'Transactions (Dated)'!$B$2:$B$53,'Share Values'!AA$11,'Transactions (Dated)'!$C$2:$C$53,"Buy")-SUMIFS('Transactions (Dated)'!$E$2:$E$53,'Transactions (Dated)'!$D$2:$D$53,'Share Values'!$X603,'Transactions (Dated)'!$B$2:$B$53,'Share Values'!AA$11,'Transactions (Dated)'!$C$2:$C$53,"Sell")</f>
        <v>26357</v>
      </c>
      <c r="AB603" s="40">
        <f ca="1">AB602+SUMIFS('Transactions (Dated)'!$E$2:$E$53,'Transactions (Dated)'!$D$2:$D$53,'Share Values'!$X603,'Transactions (Dated)'!$B$2:$B$53,'Share Values'!AB$11,'Transactions (Dated)'!$C$2:$C$53,"Buy")-SUMIFS('Transactions (Dated)'!$E$2:$E$53,'Transactions (Dated)'!$D$2:$D$53,'Share Values'!$X603,'Transactions (Dated)'!$B$2:$B$53,'Share Values'!AB$11,'Transactions (Dated)'!$C$2:$C$53,"Sell")</f>
        <v>1892</v>
      </c>
      <c r="AC603" s="40">
        <f ca="1">AC602+SUMIFS('Transactions (Dated)'!$E$2:$E$53,'Transactions (Dated)'!$D$2:$D$53,'Share Values'!$X603,'Transactions (Dated)'!$B$2:$B$53,'Share Values'!AC$11,'Transactions (Dated)'!$C$2:$C$53,"Buy")-SUMIFS('Transactions (Dated)'!$E$2:$E$53,'Transactions (Dated)'!$D$2:$D$53,'Share Values'!$X603,'Transactions (Dated)'!$B$2:$B$53,'Share Values'!AC$11,'Transactions (Dated)'!$C$2:$C$53,"Sell")</f>
        <v>2348</v>
      </c>
      <c r="AD603" s="40">
        <f ca="1">AD602+SUMIFS('Transactions (Dated)'!$E$2:$E$53,'Transactions (Dated)'!$D$2:$D$53,'Share Values'!$X603,'Transactions (Dated)'!$B$2:$B$53,'Share Values'!AD$11,'Transactions (Dated)'!$C$2:$C$53,"Buy")-SUMIFS('Transactions (Dated)'!$E$2:$E$53,'Transactions (Dated)'!$D$2:$D$53,'Share Values'!$X603,'Transactions (Dated)'!$B$2:$B$53,'Share Values'!AD$11,'Transactions (Dated)'!$C$2:$C$53,"Sell")</f>
        <v>0</v>
      </c>
      <c r="AE603" s="40">
        <f ca="1">AE602+SUMIFS('Transactions (Dated)'!$E$2:$E$53,'Transactions (Dated)'!$D$2:$D$53,'Share Values'!$X603,'Transactions (Dated)'!$B$2:$B$53,'Share Values'!AE$11,'Transactions (Dated)'!$C$2:$C$53,"Buy")-SUMIFS('Transactions (Dated)'!$E$2:$E$53,'Transactions (Dated)'!$D$2:$D$53,'Share Values'!$X603,'Transactions (Dated)'!$B$2:$B$53,'Share Values'!AE$11,'Transactions (Dated)'!$C$2:$C$53,"Sell")</f>
        <v>2900</v>
      </c>
      <c r="AF603" s="40">
        <f ca="1">AF602+SUMIFS('Transactions (Dated)'!$E$2:$E$53,'Transactions (Dated)'!$D$2:$D$53,'Share Values'!$X603,'Transactions (Dated)'!$B$2:$B$53,'Share Values'!AF$11,'Transactions (Dated)'!$C$2:$C$53,"Buy")-SUMIFS('Transactions (Dated)'!$E$2:$E$53,'Transactions (Dated)'!$D$2:$D$53,'Share Values'!$X603,'Transactions (Dated)'!$B$2:$B$53,'Share Values'!AF$11,'Transactions (Dated)'!$C$2:$C$53,"Sell")</f>
        <v>14201</v>
      </c>
      <c r="AG603" s="40">
        <f ca="1">AG602+SUMIFS('Transactions (Dated)'!$E$2:$E$53,'Transactions (Dated)'!$D$2:$D$53,'Share Values'!$X603,'Transactions (Dated)'!$B$2:$B$53,'Share Values'!AG$11,'Transactions (Dated)'!$C$2:$C$53,"Buy")-SUMIFS('Transactions (Dated)'!$E$2:$E$53,'Transactions (Dated)'!$D$2:$D$53,'Share Values'!$X603,'Transactions (Dated)'!$B$2:$B$53,'Share Values'!AG$11,'Transactions (Dated)'!$C$2:$C$53,"Sell")</f>
        <v>6835</v>
      </c>
      <c r="AH603" s="40">
        <f ca="1">AH602+SUMIFS('Transactions (Dated)'!$E$2:$E$53,'Transactions (Dated)'!$D$2:$D$53,'Share Values'!$X603,'Transactions (Dated)'!$B$2:$B$53,'Share Values'!AH$11,'Transactions (Dated)'!$C$2:$C$53,"Buy")-SUMIFS('Transactions (Dated)'!$E$2:$E$53,'Transactions (Dated)'!$D$2:$D$53,'Share Values'!$X603,'Transactions (Dated)'!$B$2:$B$53,'Share Values'!AH$11,'Transactions (Dated)'!$C$2:$C$53,"Sell")</f>
        <v>0</v>
      </c>
      <c r="AI603" s="40">
        <f ca="1">AI602+SUMIFS('Transactions (Dated)'!$E$2:$E$53,'Transactions (Dated)'!$D$2:$D$53,'Share Values'!$X603,'Transactions (Dated)'!$B$2:$B$53,'Share Values'!AI$11,'Transactions (Dated)'!$C$2:$C$53,"Buy")-SUMIFS('Transactions (Dated)'!$E$2:$E$53,'Transactions (Dated)'!$D$2:$D$53,'Share Values'!$X603,'Transactions (Dated)'!$B$2:$B$53,'Share Values'!AI$11,'Transactions (Dated)'!$C$2:$C$53,"Sell")</f>
        <v>0</v>
      </c>
      <c r="AJ603" s="40">
        <f ca="1">AJ602+SUMIFS('Transactions (Dated)'!$E$2:$E$53,'Transactions (Dated)'!$D$2:$D$53,'Share Values'!$X603,'Transactions (Dated)'!$B$2:$B$53,'Share Values'!AJ$11,'Transactions (Dated)'!$C$2:$C$53,"Buy")-SUMIFS('Transactions (Dated)'!$E$2:$E$53,'Transactions (Dated)'!$D$2:$D$53,'Share Values'!$X603,'Transactions (Dated)'!$B$2:$B$53,'Share Values'!AJ$11,'Transactions (Dated)'!$C$2:$C$53,"Sell")</f>
        <v>0</v>
      </c>
      <c r="AK603" s="40">
        <f ca="1">AK602+SUMIFS('Transactions (Dated)'!$E$2:$E$53,'Transactions (Dated)'!$D$2:$D$53,'Share Values'!$X603,'Transactions (Dated)'!$B$2:$B$53,'Share Values'!AK$11,'Transactions (Dated)'!$C$2:$C$53,"Buy")-SUMIFS('Transactions (Dated)'!$E$2:$E$53,'Transactions (Dated)'!$D$2:$D$53,'Share Values'!$X603,'Transactions (Dated)'!$B$2:$B$53,'Share Values'!AK$11,'Transactions (Dated)'!$C$2:$C$53,"Sell")</f>
        <v>0</v>
      </c>
      <c r="AL603" s="40">
        <f ca="1">AL602+SUMIFS('Transactions (Dated)'!$E$2:$E$53,'Transactions (Dated)'!$D$2:$D$53,'Share Values'!$X603,'Transactions (Dated)'!$B$2:$B$53,'Share Values'!AL$11,'Transactions (Dated)'!$C$2:$C$53,"Buy")-SUMIFS('Transactions (Dated)'!$E$2:$E$53,'Transactions (Dated)'!$D$2:$D$53,'Share Values'!$X603,'Transactions (Dated)'!$B$2:$B$53,'Share Values'!AL$11,'Transactions (Dated)'!$C$2:$C$53,"Sell")</f>
        <v>0</v>
      </c>
      <c r="AM603" s="40">
        <f ca="1">AM602+SUMIFS('Transactions (Dated)'!$E$2:$E$53,'Transactions (Dated)'!$D$2:$D$53,'Share Values'!$X603,'Transactions (Dated)'!$B$2:$B$53,'Share Values'!AM$11,'Transactions (Dated)'!$C$2:$C$53,"Buy")-SUMIFS('Transactions (Dated)'!$E$2:$E$53,'Transactions (Dated)'!$D$2:$D$53,'Share Values'!$X603,'Transactions (Dated)'!$B$2:$B$53,'Share Values'!AM$11,'Transactions (Dated)'!$C$2:$C$53,"Sell")</f>
        <v>0</v>
      </c>
      <c r="AN603" s="40">
        <f ca="1">AN602+SUMIFS('Transactions (Dated)'!$E$2:$E$53,'Transactions (Dated)'!$D$2:$D$53,'Share Values'!$X603,'Transactions (Dated)'!$B$2:$B$53,'Share Values'!AN$11,'Transactions (Dated)'!$C$2:$C$53,"Buy")-SUMIFS('Transactions (Dated)'!$E$2:$E$53,'Transactions (Dated)'!$D$2:$D$53,'Share Values'!$X603,'Transactions (Dated)'!$B$2:$B$53,'Share Values'!AN$11,'Transactions (Dated)'!$C$2:$C$53,"Sell")</f>
        <v>0</v>
      </c>
      <c r="AQ603" s="3">
        <f t="shared" si="271"/>
        <v>42774</v>
      </c>
      <c r="AR603" s="6">
        <f t="shared" ca="1" si="272"/>
        <v>44122.499999999993</v>
      </c>
      <c r="AS603" s="6">
        <f t="shared" ca="1" si="273"/>
        <v>20437.5</v>
      </c>
      <c r="AT603" s="6">
        <f t="shared" ca="1" si="274"/>
        <v>553233.42999999993</v>
      </c>
      <c r="AU603" s="6">
        <f t="shared" ca="1" si="275"/>
        <v>36799.4</v>
      </c>
      <c r="AV603" s="6">
        <f t="shared" ca="1" si="276"/>
        <v>34116.439999999995</v>
      </c>
      <c r="AW603" s="6">
        <f t="shared" ca="1" si="277"/>
        <v>0</v>
      </c>
      <c r="AX603" s="6">
        <f t="shared" ca="1" si="278"/>
        <v>55593.000000000007</v>
      </c>
      <c r="AY603" s="6">
        <f t="shared" ca="1" si="279"/>
        <v>104377.34999999999</v>
      </c>
      <c r="AZ603" s="6">
        <f t="shared" ca="1" si="280"/>
        <v>70947.3</v>
      </c>
      <c r="BA603" s="6">
        <f t="shared" ca="1" si="281"/>
        <v>0</v>
      </c>
      <c r="BB603" s="6">
        <f t="shared" ca="1" si="282"/>
        <v>0</v>
      </c>
      <c r="BC603" s="6">
        <f t="shared" ca="1" si="283"/>
        <v>0</v>
      </c>
      <c r="BD603" s="6">
        <f t="shared" ca="1" si="284"/>
        <v>0</v>
      </c>
      <c r="BE603" s="6">
        <f t="shared" ca="1" si="285"/>
        <v>0</v>
      </c>
      <c r="BF603" s="6">
        <f t="shared" ca="1" si="268"/>
        <v>0</v>
      </c>
      <c r="BG603" s="6">
        <f t="shared" ca="1" si="269"/>
        <v>0</v>
      </c>
      <c r="BJ603" s="4">
        <f t="shared" ca="1" si="286"/>
        <v>919626.91999999993</v>
      </c>
      <c r="BL603" s="3">
        <f t="shared" si="287"/>
        <v>42774</v>
      </c>
      <c r="BM603" s="6">
        <f>BM602+SUMIFS('Transactions (Dated)'!G:G,'Transactions (Dated)'!D:D,'Share Values'!AQ603)</f>
        <v>14317.649999999987</v>
      </c>
      <c r="BN603" s="6">
        <f ca="1">BN602+SUMIFS('Transactions (Dated)'!$F:$F,'Transactions (Dated)'!$D:$D,$BL603,'Transactions (Dated)'!$B:$B,BN$11,'Transactions (Dated)'!$C:$C,"Dividend (paid to cash)")*Y603</f>
        <v>0</v>
      </c>
      <c r="BO603" s="6">
        <f ca="1">BO602+SUMIFS('Transactions (Dated)'!$F:$F,'Transactions (Dated)'!$D:$D,$BL603,'Transactions (Dated)'!$B:$B,BO$11,'Transactions (Dated)'!$C:$C,"Dividend (paid to cash)")*Z603</f>
        <v>2421.875</v>
      </c>
      <c r="BP603" s="6">
        <f ca="1">BP602+SUMIFS('Transactions (Dated)'!$F:$F,'Transactions (Dated)'!$D:$D,$BL603,'Transactions (Dated)'!$B:$B,BP$11,'Transactions (Dated)'!$C:$C,"Dividend (paid to cash)")*AA603</f>
        <v>51745.237000000008</v>
      </c>
      <c r="BQ603" s="6">
        <f ca="1">BQ602+SUMIFS('Transactions (Dated)'!$F:$F,'Transactions (Dated)'!$D:$D,$BL603,'Transactions (Dated)'!$B:$B,BQ$11,'Transactions (Dated)'!$C:$C,"Dividend (paid to cash)")*AB603</f>
        <v>567.6</v>
      </c>
      <c r="BR603" s="6">
        <f ca="1">BR602+SUMIFS('Transactions (Dated)'!$F:$F,'Transactions (Dated)'!$D:$D,$BL603,'Transactions (Dated)'!$B:$B,BR$11,'Transactions (Dated)'!$C:$C,"Dividend (paid to cash)")*AC603</f>
        <v>0</v>
      </c>
      <c r="BS603" s="6">
        <f ca="1">BS602+SUMIFS('Transactions (Dated)'!$F:$F,'Transactions (Dated)'!$D:$D,$BL603,'Transactions (Dated)'!$B:$B,BS$11,'Transactions (Dated)'!$C:$C,"Dividend (paid to cash)")*AD603</f>
        <v>0</v>
      </c>
      <c r="BT603" s="6">
        <f ca="1">BT602+SUMIFS('Transactions (Dated)'!$F:$F,'Transactions (Dated)'!$D:$D,$BL603,'Transactions (Dated)'!$B:$B,BT$11,'Transactions (Dated)'!$C:$C,"Dividend (paid to cash)")*AE603</f>
        <v>3190</v>
      </c>
      <c r="BU603" s="6">
        <f ca="1">BU602+SUMIFS('Transactions (Dated)'!$F:$F,'Transactions (Dated)'!$D:$D,$BL603,'Transactions (Dated)'!$B:$B,BU$11,'Transactions (Dated)'!$C:$C,"Dividend (paid to cash)")*AF603</f>
        <v>0</v>
      </c>
      <c r="BV603" s="6">
        <f ca="1">BV602+SUMIFS('Transactions (Dated)'!$F:$F,'Transactions (Dated)'!$D:$D,$BL603,'Transactions (Dated)'!$B:$B,BV$11,'Transactions (Dated)'!$C:$C,"Dividend (paid to cash)")*AG603</f>
        <v>0</v>
      </c>
      <c r="BW603" s="6">
        <f ca="1">BW602+SUMIFS('Transactions (Dated)'!$F:$F,'Transactions (Dated)'!$D:$D,$BL603,'Transactions (Dated)'!$B:$B,BW$11,'Transactions (Dated)'!$C:$C,"Dividend (paid to cash)")*AH603</f>
        <v>0</v>
      </c>
      <c r="BX603" s="6">
        <f ca="1">BX602+SUMIFS('Transactions (Dated)'!$F:$F,'Transactions (Dated)'!$D:$D,$BL603,'Transactions (Dated)'!$B:$B,BX$11,'Transactions (Dated)'!$C:$C,"Dividend (paid to cash)")*AI603</f>
        <v>0</v>
      </c>
      <c r="BY603" s="6">
        <f ca="1">BY602+SUMIFS('Transactions (Dated)'!$F:$F,'Transactions (Dated)'!$D:$D,$BL603,'Transactions (Dated)'!$B:$B,BY$11,'Transactions (Dated)'!$C:$C,"Dividend (paid to cash)")*AJ603</f>
        <v>0</v>
      </c>
      <c r="BZ603" s="6">
        <f ca="1">BZ602+SUMIFS('Transactions (Dated)'!$F:$F,'Transactions (Dated)'!$D:$D,$BL603,'Transactions (Dated)'!$B:$B,BZ$11,'Transactions (Dated)'!$C:$C,"Dividend (paid to cash)")*AK603</f>
        <v>0</v>
      </c>
      <c r="CA603" s="6">
        <f ca="1">CA602+SUMIFS('Transactions (Dated)'!$F:$F,'Transactions (Dated)'!$D:$D,$BL603,'Transactions (Dated)'!$B:$B,CA$11,'Transactions (Dated)'!$C:$C,"Dividend (paid to cash)")*AL603</f>
        <v>0</v>
      </c>
      <c r="CB603" s="6">
        <v>0</v>
      </c>
      <c r="CC603" s="6">
        <v>0</v>
      </c>
      <c r="CF603" s="6">
        <f t="shared" ca="1" si="288"/>
        <v>72242.361999999994</v>
      </c>
      <c r="CH603" s="3">
        <f t="shared" si="289"/>
        <v>42774</v>
      </c>
      <c r="CI603" s="4">
        <f t="shared" ca="1" si="290"/>
        <v>919626.91999999993</v>
      </c>
      <c r="CJ603" s="4">
        <f t="shared" ca="1" si="291"/>
        <v>72242.361999999994</v>
      </c>
      <c r="CL603" s="4">
        <f t="shared" ca="1" si="292"/>
        <v>991869.28199999989</v>
      </c>
    </row>
    <row r="604" spans="2:90" x14ac:dyDescent="0.15">
      <c r="B604" s="3">
        <v>42775</v>
      </c>
      <c r="E604" s="86">
        <v>42775</v>
      </c>
      <c r="F604" s="53">
        <v>9.61</v>
      </c>
      <c r="G604">
        <v>2.16</v>
      </c>
      <c r="H604">
        <v>21.085000000000001</v>
      </c>
      <c r="I604">
        <v>19.59</v>
      </c>
      <c r="J604">
        <v>15.07</v>
      </c>
      <c r="K604">
        <v>14.75</v>
      </c>
      <c r="L604">
        <v>19.23</v>
      </c>
      <c r="M604">
        <v>7.32</v>
      </c>
      <c r="N604">
        <v>10.3</v>
      </c>
      <c r="O604">
        <v>10.84</v>
      </c>
      <c r="Q604">
        <v>1.69</v>
      </c>
      <c r="R604">
        <v>10.73</v>
      </c>
      <c r="S604">
        <v>42.48</v>
      </c>
      <c r="U604">
        <v>42.48</v>
      </c>
      <c r="X604" s="3">
        <f t="shared" si="270"/>
        <v>42775</v>
      </c>
      <c r="Y604" s="40">
        <f ca="1">Y603+SUMIFS('Transactions (Dated)'!$E$2:$E$53,'Transactions (Dated)'!$D$2:$D$53,'Share Values'!$X604,'Transactions (Dated)'!$B$2:$B$53,'Share Values'!Y$11,'Transactions (Dated)'!$C$2:$C$53,"Buy")-SUMIFS('Transactions (Dated)'!$E$2:$E$53,'Transactions (Dated)'!$D$2:$D$53,'Share Values'!$X604,'Transactions (Dated)'!$B$2:$B$53,'Share Values'!Y$11,'Transactions (Dated)'!$C$2:$C$53,"Sell")</f>
        <v>4625</v>
      </c>
      <c r="Z604" s="40">
        <f ca="1">Z603+SUMIFS('Transactions (Dated)'!$E$2:$E$53,'Transactions (Dated)'!$D$2:$D$53,'Share Values'!$X604,'Transactions (Dated)'!$B$2:$B$53,'Share Values'!Z$11,'Transactions (Dated)'!$C$2:$C$53,"Buy")-SUMIFS('Transactions (Dated)'!$E$2:$E$53,'Transactions (Dated)'!$D$2:$D$53,'Share Values'!$X604,'Transactions (Dated)'!$B$2:$B$53,'Share Values'!Z$11,'Transactions (Dated)'!$C$2:$C$53,"Sell")</f>
        <v>9375</v>
      </c>
      <c r="AA604" s="40">
        <f ca="1">AA603+SUMIFS('Transactions (Dated)'!$E$2:$E$53,'Transactions (Dated)'!$D$2:$D$53,'Share Values'!$X604,'Transactions (Dated)'!$B$2:$B$53,'Share Values'!AA$11,'Transactions (Dated)'!$C$2:$C$53,"Buy")-SUMIFS('Transactions (Dated)'!$E$2:$E$53,'Transactions (Dated)'!$D$2:$D$53,'Share Values'!$X604,'Transactions (Dated)'!$B$2:$B$53,'Share Values'!AA$11,'Transactions (Dated)'!$C$2:$C$53,"Sell")</f>
        <v>26357</v>
      </c>
      <c r="AB604" s="40">
        <f ca="1">AB603+SUMIFS('Transactions (Dated)'!$E$2:$E$53,'Transactions (Dated)'!$D$2:$D$53,'Share Values'!$X604,'Transactions (Dated)'!$B$2:$B$53,'Share Values'!AB$11,'Transactions (Dated)'!$C$2:$C$53,"Buy")-SUMIFS('Transactions (Dated)'!$E$2:$E$53,'Transactions (Dated)'!$D$2:$D$53,'Share Values'!$X604,'Transactions (Dated)'!$B$2:$B$53,'Share Values'!AB$11,'Transactions (Dated)'!$C$2:$C$53,"Sell")</f>
        <v>1892</v>
      </c>
      <c r="AC604" s="40">
        <f ca="1">AC603+SUMIFS('Transactions (Dated)'!$E$2:$E$53,'Transactions (Dated)'!$D$2:$D$53,'Share Values'!$X604,'Transactions (Dated)'!$B$2:$B$53,'Share Values'!AC$11,'Transactions (Dated)'!$C$2:$C$53,"Buy")-SUMIFS('Transactions (Dated)'!$E$2:$E$53,'Transactions (Dated)'!$D$2:$D$53,'Share Values'!$X604,'Transactions (Dated)'!$B$2:$B$53,'Share Values'!AC$11,'Transactions (Dated)'!$C$2:$C$53,"Sell")</f>
        <v>2348</v>
      </c>
      <c r="AD604" s="40">
        <f ca="1">AD603+SUMIFS('Transactions (Dated)'!$E$2:$E$53,'Transactions (Dated)'!$D$2:$D$53,'Share Values'!$X604,'Transactions (Dated)'!$B$2:$B$53,'Share Values'!AD$11,'Transactions (Dated)'!$C$2:$C$53,"Buy")-SUMIFS('Transactions (Dated)'!$E$2:$E$53,'Transactions (Dated)'!$D$2:$D$53,'Share Values'!$X604,'Transactions (Dated)'!$B$2:$B$53,'Share Values'!AD$11,'Transactions (Dated)'!$C$2:$C$53,"Sell")</f>
        <v>0</v>
      </c>
      <c r="AE604" s="40">
        <f ca="1">AE603+SUMIFS('Transactions (Dated)'!$E$2:$E$53,'Transactions (Dated)'!$D$2:$D$53,'Share Values'!$X604,'Transactions (Dated)'!$B$2:$B$53,'Share Values'!AE$11,'Transactions (Dated)'!$C$2:$C$53,"Buy")-SUMIFS('Transactions (Dated)'!$E$2:$E$53,'Transactions (Dated)'!$D$2:$D$53,'Share Values'!$X604,'Transactions (Dated)'!$B$2:$B$53,'Share Values'!AE$11,'Transactions (Dated)'!$C$2:$C$53,"Sell")</f>
        <v>2900</v>
      </c>
      <c r="AF604" s="40">
        <f ca="1">AF603+SUMIFS('Transactions (Dated)'!$E$2:$E$53,'Transactions (Dated)'!$D$2:$D$53,'Share Values'!$X604,'Transactions (Dated)'!$B$2:$B$53,'Share Values'!AF$11,'Transactions (Dated)'!$C$2:$C$53,"Buy")-SUMIFS('Transactions (Dated)'!$E$2:$E$53,'Transactions (Dated)'!$D$2:$D$53,'Share Values'!$X604,'Transactions (Dated)'!$B$2:$B$53,'Share Values'!AF$11,'Transactions (Dated)'!$C$2:$C$53,"Sell")</f>
        <v>14201</v>
      </c>
      <c r="AG604" s="40">
        <f ca="1">AG603+SUMIFS('Transactions (Dated)'!$E$2:$E$53,'Transactions (Dated)'!$D$2:$D$53,'Share Values'!$X604,'Transactions (Dated)'!$B$2:$B$53,'Share Values'!AG$11,'Transactions (Dated)'!$C$2:$C$53,"Buy")-SUMIFS('Transactions (Dated)'!$E$2:$E$53,'Transactions (Dated)'!$D$2:$D$53,'Share Values'!$X604,'Transactions (Dated)'!$B$2:$B$53,'Share Values'!AG$11,'Transactions (Dated)'!$C$2:$C$53,"Sell")</f>
        <v>6835</v>
      </c>
      <c r="AH604" s="40">
        <f ca="1">AH603+SUMIFS('Transactions (Dated)'!$E$2:$E$53,'Transactions (Dated)'!$D$2:$D$53,'Share Values'!$X604,'Transactions (Dated)'!$B$2:$B$53,'Share Values'!AH$11,'Transactions (Dated)'!$C$2:$C$53,"Buy")-SUMIFS('Transactions (Dated)'!$E$2:$E$53,'Transactions (Dated)'!$D$2:$D$53,'Share Values'!$X604,'Transactions (Dated)'!$B$2:$B$53,'Share Values'!AH$11,'Transactions (Dated)'!$C$2:$C$53,"Sell")</f>
        <v>0</v>
      </c>
      <c r="AI604" s="40">
        <f ca="1">AI603+SUMIFS('Transactions (Dated)'!$E$2:$E$53,'Transactions (Dated)'!$D$2:$D$53,'Share Values'!$X604,'Transactions (Dated)'!$B$2:$B$53,'Share Values'!AI$11,'Transactions (Dated)'!$C$2:$C$53,"Buy")-SUMIFS('Transactions (Dated)'!$E$2:$E$53,'Transactions (Dated)'!$D$2:$D$53,'Share Values'!$X604,'Transactions (Dated)'!$B$2:$B$53,'Share Values'!AI$11,'Transactions (Dated)'!$C$2:$C$53,"Sell")</f>
        <v>0</v>
      </c>
      <c r="AJ604" s="40">
        <f ca="1">AJ603+SUMIFS('Transactions (Dated)'!$E$2:$E$53,'Transactions (Dated)'!$D$2:$D$53,'Share Values'!$X604,'Transactions (Dated)'!$B$2:$B$53,'Share Values'!AJ$11,'Transactions (Dated)'!$C$2:$C$53,"Buy")-SUMIFS('Transactions (Dated)'!$E$2:$E$53,'Transactions (Dated)'!$D$2:$D$53,'Share Values'!$X604,'Transactions (Dated)'!$B$2:$B$53,'Share Values'!AJ$11,'Transactions (Dated)'!$C$2:$C$53,"Sell")</f>
        <v>0</v>
      </c>
      <c r="AK604" s="40">
        <f ca="1">AK603+SUMIFS('Transactions (Dated)'!$E$2:$E$53,'Transactions (Dated)'!$D$2:$D$53,'Share Values'!$X604,'Transactions (Dated)'!$B$2:$B$53,'Share Values'!AK$11,'Transactions (Dated)'!$C$2:$C$53,"Buy")-SUMIFS('Transactions (Dated)'!$E$2:$E$53,'Transactions (Dated)'!$D$2:$D$53,'Share Values'!$X604,'Transactions (Dated)'!$B$2:$B$53,'Share Values'!AK$11,'Transactions (Dated)'!$C$2:$C$53,"Sell")</f>
        <v>0</v>
      </c>
      <c r="AL604" s="40">
        <f ca="1">AL603+SUMIFS('Transactions (Dated)'!$E$2:$E$53,'Transactions (Dated)'!$D$2:$D$53,'Share Values'!$X604,'Transactions (Dated)'!$B$2:$B$53,'Share Values'!AL$11,'Transactions (Dated)'!$C$2:$C$53,"Buy")-SUMIFS('Transactions (Dated)'!$E$2:$E$53,'Transactions (Dated)'!$D$2:$D$53,'Share Values'!$X604,'Transactions (Dated)'!$B$2:$B$53,'Share Values'!AL$11,'Transactions (Dated)'!$C$2:$C$53,"Sell")</f>
        <v>0</v>
      </c>
      <c r="AM604" s="40">
        <f ca="1">AM603+SUMIFS('Transactions (Dated)'!$E$2:$E$53,'Transactions (Dated)'!$D$2:$D$53,'Share Values'!$X604,'Transactions (Dated)'!$B$2:$B$53,'Share Values'!AM$11,'Transactions (Dated)'!$C$2:$C$53,"Buy")-SUMIFS('Transactions (Dated)'!$E$2:$E$53,'Transactions (Dated)'!$D$2:$D$53,'Share Values'!$X604,'Transactions (Dated)'!$B$2:$B$53,'Share Values'!AM$11,'Transactions (Dated)'!$C$2:$C$53,"Sell")</f>
        <v>0</v>
      </c>
      <c r="AN604" s="40">
        <f ca="1">AN603+SUMIFS('Transactions (Dated)'!$E$2:$E$53,'Transactions (Dated)'!$D$2:$D$53,'Share Values'!$X604,'Transactions (Dated)'!$B$2:$B$53,'Share Values'!AN$11,'Transactions (Dated)'!$C$2:$C$53,"Buy")-SUMIFS('Transactions (Dated)'!$E$2:$E$53,'Transactions (Dated)'!$D$2:$D$53,'Share Values'!$X604,'Transactions (Dated)'!$B$2:$B$53,'Share Values'!AN$11,'Transactions (Dated)'!$C$2:$C$53,"Sell")</f>
        <v>0</v>
      </c>
      <c r="AQ604" s="3">
        <f t="shared" si="271"/>
        <v>42775</v>
      </c>
      <c r="AR604" s="6">
        <f t="shared" ca="1" si="272"/>
        <v>44446.25</v>
      </c>
      <c r="AS604" s="6">
        <f t="shared" ca="1" si="273"/>
        <v>20250</v>
      </c>
      <c r="AT604" s="6">
        <f t="shared" ca="1" si="274"/>
        <v>555737.34499999997</v>
      </c>
      <c r="AU604" s="6">
        <f t="shared" ca="1" si="275"/>
        <v>37064.28</v>
      </c>
      <c r="AV604" s="6">
        <f t="shared" ca="1" si="276"/>
        <v>35384.36</v>
      </c>
      <c r="AW604" s="6">
        <f t="shared" ca="1" si="277"/>
        <v>0</v>
      </c>
      <c r="AX604" s="6">
        <f t="shared" ca="1" si="278"/>
        <v>55767</v>
      </c>
      <c r="AY604" s="6">
        <f t="shared" ca="1" si="279"/>
        <v>103951.32</v>
      </c>
      <c r="AZ604" s="6">
        <f t="shared" ca="1" si="280"/>
        <v>70400.5</v>
      </c>
      <c r="BA604" s="6">
        <f t="shared" ca="1" si="281"/>
        <v>0</v>
      </c>
      <c r="BB604" s="6">
        <f t="shared" ca="1" si="282"/>
        <v>0</v>
      </c>
      <c r="BC604" s="6">
        <f t="shared" ca="1" si="283"/>
        <v>0</v>
      </c>
      <c r="BD604" s="6">
        <f t="shared" ca="1" si="284"/>
        <v>0</v>
      </c>
      <c r="BE604" s="6">
        <f t="shared" ca="1" si="285"/>
        <v>0</v>
      </c>
      <c r="BF604" s="6">
        <f t="shared" ca="1" si="268"/>
        <v>0</v>
      </c>
      <c r="BG604" s="6">
        <f t="shared" ca="1" si="269"/>
        <v>0</v>
      </c>
      <c r="BJ604" s="4">
        <f t="shared" ca="1" si="286"/>
        <v>923001.05499999993</v>
      </c>
      <c r="BL604" s="3">
        <f t="shared" si="287"/>
        <v>42775</v>
      </c>
      <c r="BM604" s="6">
        <f>BM603+SUMIFS('Transactions (Dated)'!G:G,'Transactions (Dated)'!D:D,'Share Values'!AQ604)</f>
        <v>14317.649999999987</v>
      </c>
      <c r="BN604" s="6">
        <f ca="1">BN603+SUMIFS('Transactions (Dated)'!$F:$F,'Transactions (Dated)'!$D:$D,$BL604,'Transactions (Dated)'!$B:$B,BN$11,'Transactions (Dated)'!$C:$C,"Dividend (paid to cash)")*Y604</f>
        <v>0</v>
      </c>
      <c r="BO604" s="6">
        <f ca="1">BO603+SUMIFS('Transactions (Dated)'!$F:$F,'Transactions (Dated)'!$D:$D,$BL604,'Transactions (Dated)'!$B:$B,BO$11,'Transactions (Dated)'!$C:$C,"Dividend (paid to cash)")*Z604</f>
        <v>2421.875</v>
      </c>
      <c r="BP604" s="6">
        <f ca="1">BP603+SUMIFS('Transactions (Dated)'!$F:$F,'Transactions (Dated)'!$D:$D,$BL604,'Transactions (Dated)'!$B:$B,BP$11,'Transactions (Dated)'!$C:$C,"Dividend (paid to cash)")*AA604</f>
        <v>51745.237000000008</v>
      </c>
      <c r="BQ604" s="6">
        <f ca="1">BQ603+SUMIFS('Transactions (Dated)'!$F:$F,'Transactions (Dated)'!$D:$D,$BL604,'Transactions (Dated)'!$B:$B,BQ$11,'Transactions (Dated)'!$C:$C,"Dividend (paid to cash)")*AB604</f>
        <v>567.6</v>
      </c>
      <c r="BR604" s="6">
        <f ca="1">BR603+SUMIFS('Transactions (Dated)'!$F:$F,'Transactions (Dated)'!$D:$D,$BL604,'Transactions (Dated)'!$B:$B,BR$11,'Transactions (Dated)'!$C:$C,"Dividend (paid to cash)")*AC604</f>
        <v>0</v>
      </c>
      <c r="BS604" s="6">
        <f ca="1">BS603+SUMIFS('Transactions (Dated)'!$F:$F,'Transactions (Dated)'!$D:$D,$BL604,'Transactions (Dated)'!$B:$B,BS$11,'Transactions (Dated)'!$C:$C,"Dividend (paid to cash)")*AD604</f>
        <v>0</v>
      </c>
      <c r="BT604" s="6">
        <f ca="1">BT603+SUMIFS('Transactions (Dated)'!$F:$F,'Transactions (Dated)'!$D:$D,$BL604,'Transactions (Dated)'!$B:$B,BT$11,'Transactions (Dated)'!$C:$C,"Dividend (paid to cash)")*AE604</f>
        <v>3190</v>
      </c>
      <c r="BU604" s="6">
        <f ca="1">BU603+SUMIFS('Transactions (Dated)'!$F:$F,'Transactions (Dated)'!$D:$D,$BL604,'Transactions (Dated)'!$B:$B,BU$11,'Transactions (Dated)'!$C:$C,"Dividend (paid to cash)")*AF604</f>
        <v>0</v>
      </c>
      <c r="BV604" s="6">
        <f ca="1">BV603+SUMIFS('Transactions (Dated)'!$F:$F,'Transactions (Dated)'!$D:$D,$BL604,'Transactions (Dated)'!$B:$B,BV$11,'Transactions (Dated)'!$C:$C,"Dividend (paid to cash)")*AG604</f>
        <v>0</v>
      </c>
      <c r="BW604" s="6">
        <f ca="1">BW603+SUMIFS('Transactions (Dated)'!$F:$F,'Transactions (Dated)'!$D:$D,$BL604,'Transactions (Dated)'!$B:$B,BW$11,'Transactions (Dated)'!$C:$C,"Dividend (paid to cash)")*AH604</f>
        <v>0</v>
      </c>
      <c r="BX604" s="6">
        <f ca="1">BX603+SUMIFS('Transactions (Dated)'!$F:$F,'Transactions (Dated)'!$D:$D,$BL604,'Transactions (Dated)'!$B:$B,BX$11,'Transactions (Dated)'!$C:$C,"Dividend (paid to cash)")*AI604</f>
        <v>0</v>
      </c>
      <c r="BY604" s="6">
        <f ca="1">BY603+SUMIFS('Transactions (Dated)'!$F:$F,'Transactions (Dated)'!$D:$D,$BL604,'Transactions (Dated)'!$B:$B,BY$11,'Transactions (Dated)'!$C:$C,"Dividend (paid to cash)")*AJ604</f>
        <v>0</v>
      </c>
      <c r="BZ604" s="6">
        <f ca="1">BZ603+SUMIFS('Transactions (Dated)'!$F:$F,'Transactions (Dated)'!$D:$D,$BL604,'Transactions (Dated)'!$B:$B,BZ$11,'Transactions (Dated)'!$C:$C,"Dividend (paid to cash)")*AK604</f>
        <v>0</v>
      </c>
      <c r="CA604" s="6">
        <f ca="1">CA603+SUMIFS('Transactions (Dated)'!$F:$F,'Transactions (Dated)'!$D:$D,$BL604,'Transactions (Dated)'!$B:$B,CA$11,'Transactions (Dated)'!$C:$C,"Dividend (paid to cash)")*AL604</f>
        <v>0</v>
      </c>
      <c r="CB604" s="6">
        <v>0</v>
      </c>
      <c r="CC604" s="6">
        <v>0</v>
      </c>
      <c r="CF604" s="6">
        <f t="shared" ca="1" si="288"/>
        <v>72242.361999999994</v>
      </c>
      <c r="CH604" s="3">
        <f t="shared" si="289"/>
        <v>42775</v>
      </c>
      <c r="CI604" s="4">
        <f t="shared" ca="1" si="290"/>
        <v>923001.05499999993</v>
      </c>
      <c r="CJ604" s="4">
        <f t="shared" ca="1" si="291"/>
        <v>72242.361999999994</v>
      </c>
      <c r="CL604" s="4">
        <f t="shared" ca="1" si="292"/>
        <v>995243.4169999999</v>
      </c>
    </row>
    <row r="605" spans="2:90" x14ac:dyDescent="0.15">
      <c r="B605" s="3">
        <v>42776</v>
      </c>
      <c r="E605" s="86">
        <v>42776</v>
      </c>
      <c r="F605" s="53">
        <v>9.65</v>
      </c>
      <c r="G605">
        <v>2.35</v>
      </c>
      <c r="H605">
        <v>21.25</v>
      </c>
      <c r="I605">
        <v>19.670000000000002</v>
      </c>
      <c r="J605">
        <v>14.86</v>
      </c>
      <c r="K605">
        <v>14.85</v>
      </c>
      <c r="L605">
        <v>19.34</v>
      </c>
      <c r="M605">
        <v>7.41</v>
      </c>
      <c r="N605">
        <v>10.3</v>
      </c>
      <c r="O605">
        <v>11.1</v>
      </c>
      <c r="Q605">
        <v>1.6</v>
      </c>
      <c r="R605">
        <v>11.57</v>
      </c>
      <c r="S605">
        <v>42.51</v>
      </c>
      <c r="U605">
        <v>42.51</v>
      </c>
      <c r="X605" s="3">
        <f t="shared" si="270"/>
        <v>42776</v>
      </c>
      <c r="Y605" s="40">
        <f ca="1">Y604+SUMIFS('Transactions (Dated)'!$E$2:$E$53,'Transactions (Dated)'!$D$2:$D$53,'Share Values'!$X605,'Transactions (Dated)'!$B$2:$B$53,'Share Values'!Y$11,'Transactions (Dated)'!$C$2:$C$53,"Buy")-SUMIFS('Transactions (Dated)'!$E$2:$E$53,'Transactions (Dated)'!$D$2:$D$53,'Share Values'!$X605,'Transactions (Dated)'!$B$2:$B$53,'Share Values'!Y$11,'Transactions (Dated)'!$C$2:$C$53,"Sell")</f>
        <v>4625</v>
      </c>
      <c r="Z605" s="40">
        <f ca="1">Z604+SUMIFS('Transactions (Dated)'!$E$2:$E$53,'Transactions (Dated)'!$D$2:$D$53,'Share Values'!$X605,'Transactions (Dated)'!$B$2:$B$53,'Share Values'!Z$11,'Transactions (Dated)'!$C$2:$C$53,"Buy")-SUMIFS('Transactions (Dated)'!$E$2:$E$53,'Transactions (Dated)'!$D$2:$D$53,'Share Values'!$X605,'Transactions (Dated)'!$B$2:$B$53,'Share Values'!Z$11,'Transactions (Dated)'!$C$2:$C$53,"Sell")</f>
        <v>9375</v>
      </c>
      <c r="AA605" s="40">
        <f ca="1">AA604+SUMIFS('Transactions (Dated)'!$E$2:$E$53,'Transactions (Dated)'!$D$2:$D$53,'Share Values'!$X605,'Transactions (Dated)'!$B$2:$B$53,'Share Values'!AA$11,'Transactions (Dated)'!$C$2:$C$53,"Buy")-SUMIFS('Transactions (Dated)'!$E$2:$E$53,'Transactions (Dated)'!$D$2:$D$53,'Share Values'!$X605,'Transactions (Dated)'!$B$2:$B$53,'Share Values'!AA$11,'Transactions (Dated)'!$C$2:$C$53,"Sell")</f>
        <v>26357</v>
      </c>
      <c r="AB605" s="40">
        <f ca="1">AB604+SUMIFS('Transactions (Dated)'!$E$2:$E$53,'Transactions (Dated)'!$D$2:$D$53,'Share Values'!$X605,'Transactions (Dated)'!$B$2:$B$53,'Share Values'!AB$11,'Transactions (Dated)'!$C$2:$C$53,"Buy")-SUMIFS('Transactions (Dated)'!$E$2:$E$53,'Transactions (Dated)'!$D$2:$D$53,'Share Values'!$X605,'Transactions (Dated)'!$B$2:$B$53,'Share Values'!AB$11,'Transactions (Dated)'!$C$2:$C$53,"Sell")</f>
        <v>1892</v>
      </c>
      <c r="AC605" s="40">
        <f ca="1">AC604+SUMIFS('Transactions (Dated)'!$E$2:$E$53,'Transactions (Dated)'!$D$2:$D$53,'Share Values'!$X605,'Transactions (Dated)'!$B$2:$B$53,'Share Values'!AC$11,'Transactions (Dated)'!$C$2:$C$53,"Buy")-SUMIFS('Transactions (Dated)'!$E$2:$E$53,'Transactions (Dated)'!$D$2:$D$53,'Share Values'!$X605,'Transactions (Dated)'!$B$2:$B$53,'Share Values'!AC$11,'Transactions (Dated)'!$C$2:$C$53,"Sell")</f>
        <v>2348</v>
      </c>
      <c r="AD605" s="40">
        <f ca="1">AD604+SUMIFS('Transactions (Dated)'!$E$2:$E$53,'Transactions (Dated)'!$D$2:$D$53,'Share Values'!$X605,'Transactions (Dated)'!$B$2:$B$53,'Share Values'!AD$11,'Transactions (Dated)'!$C$2:$C$53,"Buy")-SUMIFS('Transactions (Dated)'!$E$2:$E$53,'Transactions (Dated)'!$D$2:$D$53,'Share Values'!$X605,'Transactions (Dated)'!$B$2:$B$53,'Share Values'!AD$11,'Transactions (Dated)'!$C$2:$C$53,"Sell")</f>
        <v>0</v>
      </c>
      <c r="AE605" s="40">
        <f ca="1">AE604+SUMIFS('Transactions (Dated)'!$E$2:$E$53,'Transactions (Dated)'!$D$2:$D$53,'Share Values'!$X605,'Transactions (Dated)'!$B$2:$B$53,'Share Values'!AE$11,'Transactions (Dated)'!$C$2:$C$53,"Buy")-SUMIFS('Transactions (Dated)'!$E$2:$E$53,'Transactions (Dated)'!$D$2:$D$53,'Share Values'!$X605,'Transactions (Dated)'!$B$2:$B$53,'Share Values'!AE$11,'Transactions (Dated)'!$C$2:$C$53,"Sell")</f>
        <v>2900</v>
      </c>
      <c r="AF605" s="40">
        <f ca="1">AF604+SUMIFS('Transactions (Dated)'!$E$2:$E$53,'Transactions (Dated)'!$D$2:$D$53,'Share Values'!$X605,'Transactions (Dated)'!$B$2:$B$53,'Share Values'!AF$11,'Transactions (Dated)'!$C$2:$C$53,"Buy")-SUMIFS('Transactions (Dated)'!$E$2:$E$53,'Transactions (Dated)'!$D$2:$D$53,'Share Values'!$X605,'Transactions (Dated)'!$B$2:$B$53,'Share Values'!AF$11,'Transactions (Dated)'!$C$2:$C$53,"Sell")</f>
        <v>14201</v>
      </c>
      <c r="AG605" s="40">
        <f ca="1">AG604+SUMIFS('Transactions (Dated)'!$E$2:$E$53,'Transactions (Dated)'!$D$2:$D$53,'Share Values'!$X605,'Transactions (Dated)'!$B$2:$B$53,'Share Values'!AG$11,'Transactions (Dated)'!$C$2:$C$53,"Buy")-SUMIFS('Transactions (Dated)'!$E$2:$E$53,'Transactions (Dated)'!$D$2:$D$53,'Share Values'!$X605,'Transactions (Dated)'!$B$2:$B$53,'Share Values'!AG$11,'Transactions (Dated)'!$C$2:$C$53,"Sell")</f>
        <v>6835</v>
      </c>
      <c r="AH605" s="40">
        <f ca="1">AH604+SUMIFS('Transactions (Dated)'!$E$2:$E$53,'Transactions (Dated)'!$D$2:$D$53,'Share Values'!$X605,'Transactions (Dated)'!$B$2:$B$53,'Share Values'!AH$11,'Transactions (Dated)'!$C$2:$C$53,"Buy")-SUMIFS('Transactions (Dated)'!$E$2:$E$53,'Transactions (Dated)'!$D$2:$D$53,'Share Values'!$X605,'Transactions (Dated)'!$B$2:$B$53,'Share Values'!AH$11,'Transactions (Dated)'!$C$2:$C$53,"Sell")</f>
        <v>0</v>
      </c>
      <c r="AI605" s="40">
        <f ca="1">AI604+SUMIFS('Transactions (Dated)'!$E$2:$E$53,'Transactions (Dated)'!$D$2:$D$53,'Share Values'!$X605,'Transactions (Dated)'!$B$2:$B$53,'Share Values'!AI$11,'Transactions (Dated)'!$C$2:$C$53,"Buy")-SUMIFS('Transactions (Dated)'!$E$2:$E$53,'Transactions (Dated)'!$D$2:$D$53,'Share Values'!$X605,'Transactions (Dated)'!$B$2:$B$53,'Share Values'!AI$11,'Transactions (Dated)'!$C$2:$C$53,"Sell")</f>
        <v>0</v>
      </c>
      <c r="AJ605" s="40">
        <f ca="1">AJ604+SUMIFS('Transactions (Dated)'!$E$2:$E$53,'Transactions (Dated)'!$D$2:$D$53,'Share Values'!$X605,'Transactions (Dated)'!$B$2:$B$53,'Share Values'!AJ$11,'Transactions (Dated)'!$C$2:$C$53,"Buy")-SUMIFS('Transactions (Dated)'!$E$2:$E$53,'Transactions (Dated)'!$D$2:$D$53,'Share Values'!$X605,'Transactions (Dated)'!$B$2:$B$53,'Share Values'!AJ$11,'Transactions (Dated)'!$C$2:$C$53,"Sell")</f>
        <v>0</v>
      </c>
      <c r="AK605" s="40">
        <f ca="1">AK604+SUMIFS('Transactions (Dated)'!$E$2:$E$53,'Transactions (Dated)'!$D$2:$D$53,'Share Values'!$X605,'Transactions (Dated)'!$B$2:$B$53,'Share Values'!AK$11,'Transactions (Dated)'!$C$2:$C$53,"Buy")-SUMIFS('Transactions (Dated)'!$E$2:$E$53,'Transactions (Dated)'!$D$2:$D$53,'Share Values'!$X605,'Transactions (Dated)'!$B$2:$B$53,'Share Values'!AK$11,'Transactions (Dated)'!$C$2:$C$53,"Sell")</f>
        <v>0</v>
      </c>
      <c r="AL605" s="40">
        <f ca="1">AL604+SUMIFS('Transactions (Dated)'!$E$2:$E$53,'Transactions (Dated)'!$D$2:$D$53,'Share Values'!$X605,'Transactions (Dated)'!$B$2:$B$53,'Share Values'!AL$11,'Transactions (Dated)'!$C$2:$C$53,"Buy")-SUMIFS('Transactions (Dated)'!$E$2:$E$53,'Transactions (Dated)'!$D$2:$D$53,'Share Values'!$X605,'Transactions (Dated)'!$B$2:$B$53,'Share Values'!AL$11,'Transactions (Dated)'!$C$2:$C$53,"Sell")</f>
        <v>0</v>
      </c>
      <c r="AM605" s="40">
        <f ca="1">AM604+SUMIFS('Transactions (Dated)'!$E$2:$E$53,'Transactions (Dated)'!$D$2:$D$53,'Share Values'!$X605,'Transactions (Dated)'!$B$2:$B$53,'Share Values'!AM$11,'Transactions (Dated)'!$C$2:$C$53,"Buy")-SUMIFS('Transactions (Dated)'!$E$2:$E$53,'Transactions (Dated)'!$D$2:$D$53,'Share Values'!$X605,'Transactions (Dated)'!$B$2:$B$53,'Share Values'!AM$11,'Transactions (Dated)'!$C$2:$C$53,"Sell")</f>
        <v>0</v>
      </c>
      <c r="AN605" s="40">
        <f ca="1">AN604+SUMIFS('Transactions (Dated)'!$E$2:$E$53,'Transactions (Dated)'!$D$2:$D$53,'Share Values'!$X605,'Transactions (Dated)'!$B$2:$B$53,'Share Values'!AN$11,'Transactions (Dated)'!$C$2:$C$53,"Buy")-SUMIFS('Transactions (Dated)'!$E$2:$E$53,'Transactions (Dated)'!$D$2:$D$53,'Share Values'!$X605,'Transactions (Dated)'!$B$2:$B$53,'Share Values'!AN$11,'Transactions (Dated)'!$C$2:$C$53,"Sell")</f>
        <v>0</v>
      </c>
      <c r="AQ605" s="3">
        <f t="shared" si="271"/>
        <v>42776</v>
      </c>
      <c r="AR605" s="6">
        <f t="shared" ca="1" si="272"/>
        <v>44631.25</v>
      </c>
      <c r="AS605" s="6">
        <f t="shared" ca="1" si="273"/>
        <v>22031.25</v>
      </c>
      <c r="AT605" s="6">
        <f t="shared" ca="1" si="274"/>
        <v>560086.25</v>
      </c>
      <c r="AU605" s="6">
        <f t="shared" ca="1" si="275"/>
        <v>37215.640000000007</v>
      </c>
      <c r="AV605" s="6">
        <f t="shared" ca="1" si="276"/>
        <v>34891.279999999999</v>
      </c>
      <c r="AW605" s="6">
        <f t="shared" ca="1" si="277"/>
        <v>0</v>
      </c>
      <c r="AX605" s="6">
        <f t="shared" ca="1" si="278"/>
        <v>56086</v>
      </c>
      <c r="AY605" s="6">
        <f t="shared" ca="1" si="279"/>
        <v>105229.41</v>
      </c>
      <c r="AZ605" s="6">
        <f t="shared" ca="1" si="280"/>
        <v>70400.5</v>
      </c>
      <c r="BA605" s="6">
        <f t="shared" ca="1" si="281"/>
        <v>0</v>
      </c>
      <c r="BB605" s="6">
        <f t="shared" ca="1" si="282"/>
        <v>0</v>
      </c>
      <c r="BC605" s="6">
        <f t="shared" ca="1" si="283"/>
        <v>0</v>
      </c>
      <c r="BD605" s="6">
        <f t="shared" ca="1" si="284"/>
        <v>0</v>
      </c>
      <c r="BE605" s="6">
        <f t="shared" ca="1" si="285"/>
        <v>0</v>
      </c>
      <c r="BF605" s="6">
        <f t="shared" ca="1" si="268"/>
        <v>0</v>
      </c>
      <c r="BG605" s="6">
        <f t="shared" ca="1" si="269"/>
        <v>0</v>
      </c>
      <c r="BJ605" s="4">
        <f t="shared" ca="1" si="286"/>
        <v>930571.58000000007</v>
      </c>
      <c r="BL605" s="3">
        <f t="shared" si="287"/>
        <v>42776</v>
      </c>
      <c r="BM605" s="6">
        <f>BM604+SUMIFS('Transactions (Dated)'!G:G,'Transactions (Dated)'!D:D,'Share Values'!AQ605)</f>
        <v>14317.649999999987</v>
      </c>
      <c r="BN605" s="6">
        <f ca="1">BN604+SUMIFS('Transactions (Dated)'!$F:$F,'Transactions (Dated)'!$D:$D,$BL605,'Transactions (Dated)'!$B:$B,BN$11,'Transactions (Dated)'!$C:$C,"Dividend (paid to cash)")*Y605</f>
        <v>0</v>
      </c>
      <c r="BO605" s="6">
        <f ca="1">BO604+SUMIFS('Transactions (Dated)'!$F:$F,'Transactions (Dated)'!$D:$D,$BL605,'Transactions (Dated)'!$B:$B,BO$11,'Transactions (Dated)'!$C:$C,"Dividend (paid to cash)")*Z605</f>
        <v>2421.875</v>
      </c>
      <c r="BP605" s="6">
        <f ca="1">BP604+SUMIFS('Transactions (Dated)'!$F:$F,'Transactions (Dated)'!$D:$D,$BL605,'Transactions (Dated)'!$B:$B,BP$11,'Transactions (Dated)'!$C:$C,"Dividend (paid to cash)")*AA605</f>
        <v>51745.237000000008</v>
      </c>
      <c r="BQ605" s="6">
        <f ca="1">BQ604+SUMIFS('Transactions (Dated)'!$F:$F,'Transactions (Dated)'!$D:$D,$BL605,'Transactions (Dated)'!$B:$B,BQ$11,'Transactions (Dated)'!$C:$C,"Dividend (paid to cash)")*AB605</f>
        <v>567.6</v>
      </c>
      <c r="BR605" s="6">
        <f ca="1">BR604+SUMIFS('Transactions (Dated)'!$F:$F,'Transactions (Dated)'!$D:$D,$BL605,'Transactions (Dated)'!$B:$B,BR$11,'Transactions (Dated)'!$C:$C,"Dividend (paid to cash)")*AC605</f>
        <v>0</v>
      </c>
      <c r="BS605" s="6">
        <f ca="1">BS604+SUMIFS('Transactions (Dated)'!$F:$F,'Transactions (Dated)'!$D:$D,$BL605,'Transactions (Dated)'!$B:$B,BS$11,'Transactions (Dated)'!$C:$C,"Dividend (paid to cash)")*AD605</f>
        <v>0</v>
      </c>
      <c r="BT605" s="6">
        <f ca="1">BT604+SUMIFS('Transactions (Dated)'!$F:$F,'Transactions (Dated)'!$D:$D,$BL605,'Transactions (Dated)'!$B:$B,BT$11,'Transactions (Dated)'!$C:$C,"Dividend (paid to cash)")*AE605</f>
        <v>3190</v>
      </c>
      <c r="BU605" s="6">
        <f ca="1">BU604+SUMIFS('Transactions (Dated)'!$F:$F,'Transactions (Dated)'!$D:$D,$BL605,'Transactions (Dated)'!$B:$B,BU$11,'Transactions (Dated)'!$C:$C,"Dividend (paid to cash)")*AF605</f>
        <v>0</v>
      </c>
      <c r="BV605" s="6">
        <f ca="1">BV604+SUMIFS('Transactions (Dated)'!$F:$F,'Transactions (Dated)'!$D:$D,$BL605,'Transactions (Dated)'!$B:$B,BV$11,'Transactions (Dated)'!$C:$C,"Dividend (paid to cash)")*AG605</f>
        <v>0</v>
      </c>
      <c r="BW605" s="6">
        <f ca="1">BW604+SUMIFS('Transactions (Dated)'!$F:$F,'Transactions (Dated)'!$D:$D,$BL605,'Transactions (Dated)'!$B:$B,BW$11,'Transactions (Dated)'!$C:$C,"Dividend (paid to cash)")*AH605</f>
        <v>0</v>
      </c>
      <c r="BX605" s="6">
        <f ca="1">BX604+SUMIFS('Transactions (Dated)'!$F:$F,'Transactions (Dated)'!$D:$D,$BL605,'Transactions (Dated)'!$B:$B,BX$11,'Transactions (Dated)'!$C:$C,"Dividend (paid to cash)")*AI605</f>
        <v>0</v>
      </c>
      <c r="BY605" s="6">
        <f ca="1">BY604+SUMIFS('Transactions (Dated)'!$F:$F,'Transactions (Dated)'!$D:$D,$BL605,'Transactions (Dated)'!$B:$B,BY$11,'Transactions (Dated)'!$C:$C,"Dividend (paid to cash)")*AJ605</f>
        <v>0</v>
      </c>
      <c r="BZ605" s="6">
        <f ca="1">BZ604+SUMIFS('Transactions (Dated)'!$F:$F,'Transactions (Dated)'!$D:$D,$BL605,'Transactions (Dated)'!$B:$B,BZ$11,'Transactions (Dated)'!$C:$C,"Dividend (paid to cash)")*AK605</f>
        <v>0</v>
      </c>
      <c r="CA605" s="6">
        <f ca="1">CA604+SUMIFS('Transactions (Dated)'!$F:$F,'Transactions (Dated)'!$D:$D,$BL605,'Transactions (Dated)'!$B:$B,CA$11,'Transactions (Dated)'!$C:$C,"Dividend (paid to cash)")*AL605</f>
        <v>0</v>
      </c>
      <c r="CB605" s="6">
        <v>0</v>
      </c>
      <c r="CC605" s="6">
        <v>0</v>
      </c>
      <c r="CF605" s="6">
        <f t="shared" ca="1" si="288"/>
        <v>72242.361999999994</v>
      </c>
      <c r="CH605" s="3">
        <f t="shared" si="289"/>
        <v>42776</v>
      </c>
      <c r="CI605" s="4">
        <f t="shared" ca="1" si="290"/>
        <v>930571.58000000007</v>
      </c>
      <c r="CJ605" s="4">
        <f t="shared" ca="1" si="291"/>
        <v>72242.361999999994</v>
      </c>
      <c r="CL605" s="4">
        <f t="shared" ca="1" si="292"/>
        <v>1002813.942</v>
      </c>
    </row>
    <row r="606" spans="2:90" x14ac:dyDescent="0.15">
      <c r="B606" s="3">
        <v>42779</v>
      </c>
      <c r="E606" s="86">
        <v>42779</v>
      </c>
      <c r="F606" s="53">
        <v>9.65</v>
      </c>
      <c r="G606">
        <v>2.39</v>
      </c>
      <c r="H606">
        <v>21.29</v>
      </c>
      <c r="I606">
        <v>19.465</v>
      </c>
      <c r="J606">
        <v>15.11</v>
      </c>
      <c r="K606">
        <v>14.73</v>
      </c>
      <c r="L606">
        <v>19.3</v>
      </c>
      <c r="M606">
        <v>7.4</v>
      </c>
      <c r="N606">
        <v>10.33</v>
      </c>
      <c r="O606">
        <v>11.1</v>
      </c>
      <c r="Q606">
        <v>1.5</v>
      </c>
      <c r="R606">
        <v>11.76</v>
      </c>
      <c r="S606">
        <v>42.68</v>
      </c>
      <c r="U606">
        <v>42.68</v>
      </c>
      <c r="X606" s="3">
        <f t="shared" si="270"/>
        <v>42779</v>
      </c>
      <c r="Y606" s="40">
        <f ca="1">Y605+SUMIFS('Transactions (Dated)'!$E$2:$E$53,'Transactions (Dated)'!$D$2:$D$53,'Share Values'!$X606,'Transactions (Dated)'!$B$2:$B$53,'Share Values'!Y$11,'Transactions (Dated)'!$C$2:$C$53,"Buy")-SUMIFS('Transactions (Dated)'!$E$2:$E$53,'Transactions (Dated)'!$D$2:$D$53,'Share Values'!$X606,'Transactions (Dated)'!$B$2:$B$53,'Share Values'!Y$11,'Transactions (Dated)'!$C$2:$C$53,"Sell")</f>
        <v>4625</v>
      </c>
      <c r="Z606" s="40">
        <f ca="1">Z605+SUMIFS('Transactions (Dated)'!$E$2:$E$53,'Transactions (Dated)'!$D$2:$D$53,'Share Values'!$X606,'Transactions (Dated)'!$B$2:$B$53,'Share Values'!Z$11,'Transactions (Dated)'!$C$2:$C$53,"Buy")-SUMIFS('Transactions (Dated)'!$E$2:$E$53,'Transactions (Dated)'!$D$2:$D$53,'Share Values'!$X606,'Transactions (Dated)'!$B$2:$B$53,'Share Values'!Z$11,'Transactions (Dated)'!$C$2:$C$53,"Sell")</f>
        <v>9375</v>
      </c>
      <c r="AA606" s="40">
        <f ca="1">AA605+SUMIFS('Transactions (Dated)'!$E$2:$E$53,'Transactions (Dated)'!$D$2:$D$53,'Share Values'!$X606,'Transactions (Dated)'!$B$2:$B$53,'Share Values'!AA$11,'Transactions (Dated)'!$C$2:$C$53,"Buy")-SUMIFS('Transactions (Dated)'!$E$2:$E$53,'Transactions (Dated)'!$D$2:$D$53,'Share Values'!$X606,'Transactions (Dated)'!$B$2:$B$53,'Share Values'!AA$11,'Transactions (Dated)'!$C$2:$C$53,"Sell")</f>
        <v>26357</v>
      </c>
      <c r="AB606" s="40">
        <f ca="1">AB605+SUMIFS('Transactions (Dated)'!$E$2:$E$53,'Transactions (Dated)'!$D$2:$D$53,'Share Values'!$X606,'Transactions (Dated)'!$B$2:$B$53,'Share Values'!AB$11,'Transactions (Dated)'!$C$2:$C$53,"Buy")-SUMIFS('Transactions (Dated)'!$E$2:$E$53,'Transactions (Dated)'!$D$2:$D$53,'Share Values'!$X606,'Transactions (Dated)'!$B$2:$B$53,'Share Values'!AB$11,'Transactions (Dated)'!$C$2:$C$53,"Sell")</f>
        <v>1892</v>
      </c>
      <c r="AC606" s="40">
        <f ca="1">AC605+SUMIFS('Transactions (Dated)'!$E$2:$E$53,'Transactions (Dated)'!$D$2:$D$53,'Share Values'!$X606,'Transactions (Dated)'!$B$2:$B$53,'Share Values'!AC$11,'Transactions (Dated)'!$C$2:$C$53,"Buy")-SUMIFS('Transactions (Dated)'!$E$2:$E$53,'Transactions (Dated)'!$D$2:$D$53,'Share Values'!$X606,'Transactions (Dated)'!$B$2:$B$53,'Share Values'!AC$11,'Transactions (Dated)'!$C$2:$C$53,"Sell")</f>
        <v>2348</v>
      </c>
      <c r="AD606" s="40">
        <f ca="1">AD605+SUMIFS('Transactions (Dated)'!$E$2:$E$53,'Transactions (Dated)'!$D$2:$D$53,'Share Values'!$X606,'Transactions (Dated)'!$B$2:$B$53,'Share Values'!AD$11,'Transactions (Dated)'!$C$2:$C$53,"Buy")-SUMIFS('Transactions (Dated)'!$E$2:$E$53,'Transactions (Dated)'!$D$2:$D$53,'Share Values'!$X606,'Transactions (Dated)'!$B$2:$B$53,'Share Values'!AD$11,'Transactions (Dated)'!$C$2:$C$53,"Sell")</f>
        <v>0</v>
      </c>
      <c r="AE606" s="40">
        <f ca="1">AE605+SUMIFS('Transactions (Dated)'!$E$2:$E$53,'Transactions (Dated)'!$D$2:$D$53,'Share Values'!$X606,'Transactions (Dated)'!$B$2:$B$53,'Share Values'!AE$11,'Transactions (Dated)'!$C$2:$C$53,"Buy")-SUMIFS('Transactions (Dated)'!$E$2:$E$53,'Transactions (Dated)'!$D$2:$D$53,'Share Values'!$X606,'Transactions (Dated)'!$B$2:$B$53,'Share Values'!AE$11,'Transactions (Dated)'!$C$2:$C$53,"Sell")</f>
        <v>2900</v>
      </c>
      <c r="AF606" s="40">
        <f ca="1">AF605+SUMIFS('Transactions (Dated)'!$E$2:$E$53,'Transactions (Dated)'!$D$2:$D$53,'Share Values'!$X606,'Transactions (Dated)'!$B$2:$B$53,'Share Values'!AF$11,'Transactions (Dated)'!$C$2:$C$53,"Buy")-SUMIFS('Transactions (Dated)'!$E$2:$E$53,'Transactions (Dated)'!$D$2:$D$53,'Share Values'!$X606,'Transactions (Dated)'!$B$2:$B$53,'Share Values'!AF$11,'Transactions (Dated)'!$C$2:$C$53,"Sell")</f>
        <v>14201</v>
      </c>
      <c r="AG606" s="40">
        <f ca="1">AG605+SUMIFS('Transactions (Dated)'!$E$2:$E$53,'Transactions (Dated)'!$D$2:$D$53,'Share Values'!$X606,'Transactions (Dated)'!$B$2:$B$53,'Share Values'!AG$11,'Transactions (Dated)'!$C$2:$C$53,"Buy")-SUMIFS('Transactions (Dated)'!$E$2:$E$53,'Transactions (Dated)'!$D$2:$D$53,'Share Values'!$X606,'Transactions (Dated)'!$B$2:$B$53,'Share Values'!AG$11,'Transactions (Dated)'!$C$2:$C$53,"Sell")</f>
        <v>6835</v>
      </c>
      <c r="AH606" s="40">
        <f ca="1">AH605+SUMIFS('Transactions (Dated)'!$E$2:$E$53,'Transactions (Dated)'!$D$2:$D$53,'Share Values'!$X606,'Transactions (Dated)'!$B$2:$B$53,'Share Values'!AH$11,'Transactions (Dated)'!$C$2:$C$53,"Buy")-SUMIFS('Transactions (Dated)'!$E$2:$E$53,'Transactions (Dated)'!$D$2:$D$53,'Share Values'!$X606,'Transactions (Dated)'!$B$2:$B$53,'Share Values'!AH$11,'Transactions (Dated)'!$C$2:$C$53,"Sell")</f>
        <v>0</v>
      </c>
      <c r="AI606" s="40">
        <f ca="1">AI605+SUMIFS('Transactions (Dated)'!$E$2:$E$53,'Transactions (Dated)'!$D$2:$D$53,'Share Values'!$X606,'Transactions (Dated)'!$B$2:$B$53,'Share Values'!AI$11,'Transactions (Dated)'!$C$2:$C$53,"Buy")-SUMIFS('Transactions (Dated)'!$E$2:$E$53,'Transactions (Dated)'!$D$2:$D$53,'Share Values'!$X606,'Transactions (Dated)'!$B$2:$B$53,'Share Values'!AI$11,'Transactions (Dated)'!$C$2:$C$53,"Sell")</f>
        <v>0</v>
      </c>
      <c r="AJ606" s="40">
        <f ca="1">AJ605+SUMIFS('Transactions (Dated)'!$E$2:$E$53,'Transactions (Dated)'!$D$2:$D$53,'Share Values'!$X606,'Transactions (Dated)'!$B$2:$B$53,'Share Values'!AJ$11,'Transactions (Dated)'!$C$2:$C$53,"Buy")-SUMIFS('Transactions (Dated)'!$E$2:$E$53,'Transactions (Dated)'!$D$2:$D$53,'Share Values'!$X606,'Transactions (Dated)'!$B$2:$B$53,'Share Values'!AJ$11,'Transactions (Dated)'!$C$2:$C$53,"Sell")</f>
        <v>0</v>
      </c>
      <c r="AK606" s="40">
        <f ca="1">AK605+SUMIFS('Transactions (Dated)'!$E$2:$E$53,'Transactions (Dated)'!$D$2:$D$53,'Share Values'!$X606,'Transactions (Dated)'!$B$2:$B$53,'Share Values'!AK$11,'Transactions (Dated)'!$C$2:$C$53,"Buy")-SUMIFS('Transactions (Dated)'!$E$2:$E$53,'Transactions (Dated)'!$D$2:$D$53,'Share Values'!$X606,'Transactions (Dated)'!$B$2:$B$53,'Share Values'!AK$11,'Transactions (Dated)'!$C$2:$C$53,"Sell")</f>
        <v>0</v>
      </c>
      <c r="AL606" s="40">
        <f ca="1">AL605+SUMIFS('Transactions (Dated)'!$E$2:$E$53,'Transactions (Dated)'!$D$2:$D$53,'Share Values'!$X606,'Transactions (Dated)'!$B$2:$B$53,'Share Values'!AL$11,'Transactions (Dated)'!$C$2:$C$53,"Buy")-SUMIFS('Transactions (Dated)'!$E$2:$E$53,'Transactions (Dated)'!$D$2:$D$53,'Share Values'!$X606,'Transactions (Dated)'!$B$2:$B$53,'Share Values'!AL$11,'Transactions (Dated)'!$C$2:$C$53,"Sell")</f>
        <v>0</v>
      </c>
      <c r="AM606" s="40">
        <f ca="1">AM605+SUMIFS('Transactions (Dated)'!$E$2:$E$53,'Transactions (Dated)'!$D$2:$D$53,'Share Values'!$X606,'Transactions (Dated)'!$B$2:$B$53,'Share Values'!AM$11,'Transactions (Dated)'!$C$2:$C$53,"Buy")-SUMIFS('Transactions (Dated)'!$E$2:$E$53,'Transactions (Dated)'!$D$2:$D$53,'Share Values'!$X606,'Transactions (Dated)'!$B$2:$B$53,'Share Values'!AM$11,'Transactions (Dated)'!$C$2:$C$53,"Sell")</f>
        <v>0</v>
      </c>
      <c r="AN606" s="40">
        <f ca="1">AN605+SUMIFS('Transactions (Dated)'!$E$2:$E$53,'Transactions (Dated)'!$D$2:$D$53,'Share Values'!$X606,'Transactions (Dated)'!$B$2:$B$53,'Share Values'!AN$11,'Transactions (Dated)'!$C$2:$C$53,"Buy")-SUMIFS('Transactions (Dated)'!$E$2:$E$53,'Transactions (Dated)'!$D$2:$D$53,'Share Values'!$X606,'Transactions (Dated)'!$B$2:$B$53,'Share Values'!AN$11,'Transactions (Dated)'!$C$2:$C$53,"Sell")</f>
        <v>0</v>
      </c>
      <c r="AQ606" s="3">
        <f t="shared" si="271"/>
        <v>42779</v>
      </c>
      <c r="AR606" s="6">
        <f t="shared" ca="1" si="272"/>
        <v>44631.25</v>
      </c>
      <c r="AS606" s="6">
        <f t="shared" ca="1" si="273"/>
        <v>22406.25</v>
      </c>
      <c r="AT606" s="6">
        <f t="shared" ca="1" si="274"/>
        <v>561140.53</v>
      </c>
      <c r="AU606" s="6">
        <f t="shared" ca="1" si="275"/>
        <v>36827.78</v>
      </c>
      <c r="AV606" s="6">
        <f t="shared" ca="1" si="276"/>
        <v>35478.28</v>
      </c>
      <c r="AW606" s="6">
        <f t="shared" ca="1" si="277"/>
        <v>0</v>
      </c>
      <c r="AX606" s="6">
        <f t="shared" ca="1" si="278"/>
        <v>55970</v>
      </c>
      <c r="AY606" s="6">
        <f t="shared" ca="1" si="279"/>
        <v>105087.40000000001</v>
      </c>
      <c r="AZ606" s="6">
        <f t="shared" ca="1" si="280"/>
        <v>70605.55</v>
      </c>
      <c r="BA606" s="6">
        <f t="shared" ca="1" si="281"/>
        <v>0</v>
      </c>
      <c r="BB606" s="6">
        <f t="shared" ca="1" si="282"/>
        <v>0</v>
      </c>
      <c r="BC606" s="6">
        <f t="shared" ca="1" si="283"/>
        <v>0</v>
      </c>
      <c r="BD606" s="6">
        <f t="shared" ca="1" si="284"/>
        <v>0</v>
      </c>
      <c r="BE606" s="6">
        <f t="shared" ca="1" si="285"/>
        <v>0</v>
      </c>
      <c r="BF606" s="6">
        <f t="shared" ca="1" si="268"/>
        <v>0</v>
      </c>
      <c r="BG606" s="6">
        <f t="shared" ca="1" si="269"/>
        <v>0</v>
      </c>
      <c r="BJ606" s="4">
        <f t="shared" ca="1" si="286"/>
        <v>932147.04000000015</v>
      </c>
      <c r="BL606" s="3">
        <f t="shared" si="287"/>
        <v>42779</v>
      </c>
      <c r="BM606" s="6">
        <f>BM605+SUMIFS('Transactions (Dated)'!G:G,'Transactions (Dated)'!D:D,'Share Values'!AQ606)</f>
        <v>14317.649999999987</v>
      </c>
      <c r="BN606" s="6">
        <f ca="1">BN605+SUMIFS('Transactions (Dated)'!$F:$F,'Transactions (Dated)'!$D:$D,$BL606,'Transactions (Dated)'!$B:$B,BN$11,'Transactions (Dated)'!$C:$C,"Dividend (paid to cash)")*Y606</f>
        <v>0</v>
      </c>
      <c r="BO606" s="6">
        <f ca="1">BO605+SUMIFS('Transactions (Dated)'!$F:$F,'Transactions (Dated)'!$D:$D,$BL606,'Transactions (Dated)'!$B:$B,BO$11,'Transactions (Dated)'!$C:$C,"Dividend (paid to cash)")*Z606</f>
        <v>2421.875</v>
      </c>
      <c r="BP606" s="6">
        <f ca="1">BP605+SUMIFS('Transactions (Dated)'!$F:$F,'Transactions (Dated)'!$D:$D,$BL606,'Transactions (Dated)'!$B:$B,BP$11,'Transactions (Dated)'!$C:$C,"Dividend (paid to cash)")*AA606</f>
        <v>51745.237000000008</v>
      </c>
      <c r="BQ606" s="6">
        <f ca="1">BQ605+SUMIFS('Transactions (Dated)'!$F:$F,'Transactions (Dated)'!$D:$D,$BL606,'Transactions (Dated)'!$B:$B,BQ$11,'Transactions (Dated)'!$C:$C,"Dividend (paid to cash)")*AB606</f>
        <v>567.6</v>
      </c>
      <c r="BR606" s="6">
        <f ca="1">BR605+SUMIFS('Transactions (Dated)'!$F:$F,'Transactions (Dated)'!$D:$D,$BL606,'Transactions (Dated)'!$B:$B,BR$11,'Transactions (Dated)'!$C:$C,"Dividend (paid to cash)")*AC606</f>
        <v>0</v>
      </c>
      <c r="BS606" s="6">
        <f ca="1">BS605+SUMIFS('Transactions (Dated)'!$F:$F,'Transactions (Dated)'!$D:$D,$BL606,'Transactions (Dated)'!$B:$B,BS$11,'Transactions (Dated)'!$C:$C,"Dividend (paid to cash)")*AD606</f>
        <v>0</v>
      </c>
      <c r="BT606" s="6">
        <f ca="1">BT605+SUMIFS('Transactions (Dated)'!$F:$F,'Transactions (Dated)'!$D:$D,$BL606,'Transactions (Dated)'!$B:$B,BT$11,'Transactions (Dated)'!$C:$C,"Dividend (paid to cash)")*AE606</f>
        <v>3190</v>
      </c>
      <c r="BU606" s="6">
        <f ca="1">BU605+SUMIFS('Transactions (Dated)'!$F:$F,'Transactions (Dated)'!$D:$D,$BL606,'Transactions (Dated)'!$B:$B,BU$11,'Transactions (Dated)'!$C:$C,"Dividend (paid to cash)")*AF606</f>
        <v>0</v>
      </c>
      <c r="BV606" s="6">
        <f ca="1">BV605+SUMIFS('Transactions (Dated)'!$F:$F,'Transactions (Dated)'!$D:$D,$BL606,'Transactions (Dated)'!$B:$B,BV$11,'Transactions (Dated)'!$C:$C,"Dividend (paid to cash)")*AG606</f>
        <v>0</v>
      </c>
      <c r="BW606" s="6">
        <f ca="1">BW605+SUMIFS('Transactions (Dated)'!$F:$F,'Transactions (Dated)'!$D:$D,$BL606,'Transactions (Dated)'!$B:$B,BW$11,'Transactions (Dated)'!$C:$C,"Dividend (paid to cash)")*AH606</f>
        <v>0</v>
      </c>
      <c r="BX606" s="6">
        <f ca="1">BX605+SUMIFS('Transactions (Dated)'!$F:$F,'Transactions (Dated)'!$D:$D,$BL606,'Transactions (Dated)'!$B:$B,BX$11,'Transactions (Dated)'!$C:$C,"Dividend (paid to cash)")*AI606</f>
        <v>0</v>
      </c>
      <c r="BY606" s="6">
        <f ca="1">BY605+SUMIFS('Transactions (Dated)'!$F:$F,'Transactions (Dated)'!$D:$D,$BL606,'Transactions (Dated)'!$B:$B,BY$11,'Transactions (Dated)'!$C:$C,"Dividend (paid to cash)")*AJ606</f>
        <v>0</v>
      </c>
      <c r="BZ606" s="6">
        <f ca="1">BZ605+SUMIFS('Transactions (Dated)'!$F:$F,'Transactions (Dated)'!$D:$D,$BL606,'Transactions (Dated)'!$B:$B,BZ$11,'Transactions (Dated)'!$C:$C,"Dividend (paid to cash)")*AK606</f>
        <v>0</v>
      </c>
      <c r="CA606" s="6">
        <f ca="1">CA605+SUMIFS('Transactions (Dated)'!$F:$F,'Transactions (Dated)'!$D:$D,$BL606,'Transactions (Dated)'!$B:$B,CA$11,'Transactions (Dated)'!$C:$C,"Dividend (paid to cash)")*AL606</f>
        <v>0</v>
      </c>
      <c r="CB606" s="6">
        <v>0</v>
      </c>
      <c r="CC606" s="6">
        <v>0</v>
      </c>
      <c r="CF606" s="6">
        <f t="shared" ca="1" si="288"/>
        <v>72242.361999999994</v>
      </c>
      <c r="CH606" s="3">
        <f t="shared" si="289"/>
        <v>42779</v>
      </c>
      <c r="CI606" s="4">
        <f t="shared" ca="1" si="290"/>
        <v>932147.04000000015</v>
      </c>
      <c r="CJ606" s="4">
        <f t="shared" ca="1" si="291"/>
        <v>72242.361999999994</v>
      </c>
      <c r="CL606" s="4">
        <f t="shared" ca="1" si="292"/>
        <v>1004389.4020000001</v>
      </c>
    </row>
    <row r="607" spans="2:90" x14ac:dyDescent="0.15">
      <c r="B607" s="3">
        <v>42780</v>
      </c>
      <c r="E607" s="86">
        <v>42780</v>
      </c>
      <c r="F607" s="53">
        <v>9.59</v>
      </c>
      <c r="G607">
        <v>2.35</v>
      </c>
      <c r="H607">
        <v>21.33</v>
      </c>
      <c r="I607">
        <v>19.484999999999999</v>
      </c>
      <c r="J607">
        <v>15.18</v>
      </c>
      <c r="K607">
        <v>14.75</v>
      </c>
      <c r="L607">
        <v>19.23</v>
      </c>
      <c r="M607">
        <v>7.44</v>
      </c>
      <c r="N607">
        <v>10.35</v>
      </c>
      <c r="O607">
        <v>10.96</v>
      </c>
      <c r="Q607">
        <v>1.56</v>
      </c>
      <c r="R607">
        <v>11.79</v>
      </c>
      <c r="S607">
        <v>42.01</v>
      </c>
      <c r="U607">
        <v>42.01</v>
      </c>
      <c r="X607" s="3">
        <f t="shared" si="270"/>
        <v>42780</v>
      </c>
      <c r="Y607" s="40">
        <f ca="1">Y606+SUMIFS('Transactions (Dated)'!$E$2:$E$53,'Transactions (Dated)'!$D$2:$D$53,'Share Values'!$X607,'Transactions (Dated)'!$B$2:$B$53,'Share Values'!Y$11,'Transactions (Dated)'!$C$2:$C$53,"Buy")-SUMIFS('Transactions (Dated)'!$E$2:$E$53,'Transactions (Dated)'!$D$2:$D$53,'Share Values'!$X607,'Transactions (Dated)'!$B$2:$B$53,'Share Values'!Y$11,'Transactions (Dated)'!$C$2:$C$53,"Sell")</f>
        <v>4625</v>
      </c>
      <c r="Z607" s="40">
        <f ca="1">Z606+SUMIFS('Transactions (Dated)'!$E$2:$E$53,'Transactions (Dated)'!$D$2:$D$53,'Share Values'!$X607,'Transactions (Dated)'!$B$2:$B$53,'Share Values'!Z$11,'Transactions (Dated)'!$C$2:$C$53,"Buy")-SUMIFS('Transactions (Dated)'!$E$2:$E$53,'Transactions (Dated)'!$D$2:$D$53,'Share Values'!$X607,'Transactions (Dated)'!$B$2:$B$53,'Share Values'!Z$11,'Transactions (Dated)'!$C$2:$C$53,"Sell")</f>
        <v>9375</v>
      </c>
      <c r="AA607" s="40">
        <f ca="1">AA606+SUMIFS('Transactions (Dated)'!$E$2:$E$53,'Transactions (Dated)'!$D$2:$D$53,'Share Values'!$X607,'Transactions (Dated)'!$B$2:$B$53,'Share Values'!AA$11,'Transactions (Dated)'!$C$2:$C$53,"Buy")-SUMIFS('Transactions (Dated)'!$E$2:$E$53,'Transactions (Dated)'!$D$2:$D$53,'Share Values'!$X607,'Transactions (Dated)'!$B$2:$B$53,'Share Values'!AA$11,'Transactions (Dated)'!$C$2:$C$53,"Sell")</f>
        <v>26357</v>
      </c>
      <c r="AB607" s="40">
        <f ca="1">AB606+SUMIFS('Transactions (Dated)'!$E$2:$E$53,'Transactions (Dated)'!$D$2:$D$53,'Share Values'!$X607,'Transactions (Dated)'!$B$2:$B$53,'Share Values'!AB$11,'Transactions (Dated)'!$C$2:$C$53,"Buy")-SUMIFS('Transactions (Dated)'!$E$2:$E$53,'Transactions (Dated)'!$D$2:$D$53,'Share Values'!$X607,'Transactions (Dated)'!$B$2:$B$53,'Share Values'!AB$11,'Transactions (Dated)'!$C$2:$C$53,"Sell")</f>
        <v>1892</v>
      </c>
      <c r="AC607" s="40">
        <f ca="1">AC606+SUMIFS('Transactions (Dated)'!$E$2:$E$53,'Transactions (Dated)'!$D$2:$D$53,'Share Values'!$X607,'Transactions (Dated)'!$B$2:$B$53,'Share Values'!AC$11,'Transactions (Dated)'!$C$2:$C$53,"Buy")-SUMIFS('Transactions (Dated)'!$E$2:$E$53,'Transactions (Dated)'!$D$2:$D$53,'Share Values'!$X607,'Transactions (Dated)'!$B$2:$B$53,'Share Values'!AC$11,'Transactions (Dated)'!$C$2:$C$53,"Sell")</f>
        <v>2348</v>
      </c>
      <c r="AD607" s="40">
        <f ca="1">AD606+SUMIFS('Transactions (Dated)'!$E$2:$E$53,'Transactions (Dated)'!$D$2:$D$53,'Share Values'!$X607,'Transactions (Dated)'!$B$2:$B$53,'Share Values'!AD$11,'Transactions (Dated)'!$C$2:$C$53,"Buy")-SUMIFS('Transactions (Dated)'!$E$2:$E$53,'Transactions (Dated)'!$D$2:$D$53,'Share Values'!$X607,'Transactions (Dated)'!$B$2:$B$53,'Share Values'!AD$11,'Transactions (Dated)'!$C$2:$C$53,"Sell")</f>
        <v>0</v>
      </c>
      <c r="AE607" s="40">
        <f ca="1">AE606+SUMIFS('Transactions (Dated)'!$E$2:$E$53,'Transactions (Dated)'!$D$2:$D$53,'Share Values'!$X607,'Transactions (Dated)'!$B$2:$B$53,'Share Values'!AE$11,'Transactions (Dated)'!$C$2:$C$53,"Buy")-SUMIFS('Transactions (Dated)'!$E$2:$E$53,'Transactions (Dated)'!$D$2:$D$53,'Share Values'!$X607,'Transactions (Dated)'!$B$2:$B$53,'Share Values'!AE$11,'Transactions (Dated)'!$C$2:$C$53,"Sell")</f>
        <v>2900</v>
      </c>
      <c r="AF607" s="40">
        <f ca="1">AF606+SUMIFS('Transactions (Dated)'!$E$2:$E$53,'Transactions (Dated)'!$D$2:$D$53,'Share Values'!$X607,'Transactions (Dated)'!$B$2:$B$53,'Share Values'!AF$11,'Transactions (Dated)'!$C$2:$C$53,"Buy")-SUMIFS('Transactions (Dated)'!$E$2:$E$53,'Transactions (Dated)'!$D$2:$D$53,'Share Values'!$X607,'Transactions (Dated)'!$B$2:$B$53,'Share Values'!AF$11,'Transactions (Dated)'!$C$2:$C$53,"Sell")</f>
        <v>14201</v>
      </c>
      <c r="AG607" s="40">
        <f ca="1">AG606+SUMIFS('Transactions (Dated)'!$E$2:$E$53,'Transactions (Dated)'!$D$2:$D$53,'Share Values'!$X607,'Transactions (Dated)'!$B$2:$B$53,'Share Values'!AG$11,'Transactions (Dated)'!$C$2:$C$53,"Buy")-SUMIFS('Transactions (Dated)'!$E$2:$E$53,'Transactions (Dated)'!$D$2:$D$53,'Share Values'!$X607,'Transactions (Dated)'!$B$2:$B$53,'Share Values'!AG$11,'Transactions (Dated)'!$C$2:$C$53,"Sell")</f>
        <v>6835</v>
      </c>
      <c r="AH607" s="40">
        <f ca="1">AH606+SUMIFS('Transactions (Dated)'!$E$2:$E$53,'Transactions (Dated)'!$D$2:$D$53,'Share Values'!$X607,'Transactions (Dated)'!$B$2:$B$53,'Share Values'!AH$11,'Transactions (Dated)'!$C$2:$C$53,"Buy")-SUMIFS('Transactions (Dated)'!$E$2:$E$53,'Transactions (Dated)'!$D$2:$D$53,'Share Values'!$X607,'Transactions (Dated)'!$B$2:$B$53,'Share Values'!AH$11,'Transactions (Dated)'!$C$2:$C$53,"Sell")</f>
        <v>0</v>
      </c>
      <c r="AI607" s="40">
        <f ca="1">AI606+SUMIFS('Transactions (Dated)'!$E$2:$E$53,'Transactions (Dated)'!$D$2:$D$53,'Share Values'!$X607,'Transactions (Dated)'!$B$2:$B$53,'Share Values'!AI$11,'Transactions (Dated)'!$C$2:$C$53,"Buy")-SUMIFS('Transactions (Dated)'!$E$2:$E$53,'Transactions (Dated)'!$D$2:$D$53,'Share Values'!$X607,'Transactions (Dated)'!$B$2:$B$53,'Share Values'!AI$11,'Transactions (Dated)'!$C$2:$C$53,"Sell")</f>
        <v>0</v>
      </c>
      <c r="AJ607" s="40">
        <f ca="1">AJ606+SUMIFS('Transactions (Dated)'!$E$2:$E$53,'Transactions (Dated)'!$D$2:$D$53,'Share Values'!$X607,'Transactions (Dated)'!$B$2:$B$53,'Share Values'!AJ$11,'Transactions (Dated)'!$C$2:$C$53,"Buy")-SUMIFS('Transactions (Dated)'!$E$2:$E$53,'Transactions (Dated)'!$D$2:$D$53,'Share Values'!$X607,'Transactions (Dated)'!$B$2:$B$53,'Share Values'!AJ$11,'Transactions (Dated)'!$C$2:$C$53,"Sell")</f>
        <v>0</v>
      </c>
      <c r="AK607" s="40">
        <f ca="1">AK606+SUMIFS('Transactions (Dated)'!$E$2:$E$53,'Transactions (Dated)'!$D$2:$D$53,'Share Values'!$X607,'Transactions (Dated)'!$B$2:$B$53,'Share Values'!AK$11,'Transactions (Dated)'!$C$2:$C$53,"Buy")-SUMIFS('Transactions (Dated)'!$E$2:$E$53,'Transactions (Dated)'!$D$2:$D$53,'Share Values'!$X607,'Transactions (Dated)'!$B$2:$B$53,'Share Values'!AK$11,'Transactions (Dated)'!$C$2:$C$53,"Sell")</f>
        <v>0</v>
      </c>
      <c r="AL607" s="40">
        <f ca="1">AL606+SUMIFS('Transactions (Dated)'!$E$2:$E$53,'Transactions (Dated)'!$D$2:$D$53,'Share Values'!$X607,'Transactions (Dated)'!$B$2:$B$53,'Share Values'!AL$11,'Transactions (Dated)'!$C$2:$C$53,"Buy")-SUMIFS('Transactions (Dated)'!$E$2:$E$53,'Transactions (Dated)'!$D$2:$D$53,'Share Values'!$X607,'Transactions (Dated)'!$B$2:$B$53,'Share Values'!AL$11,'Transactions (Dated)'!$C$2:$C$53,"Sell")</f>
        <v>0</v>
      </c>
      <c r="AM607" s="40">
        <f ca="1">AM606+SUMIFS('Transactions (Dated)'!$E$2:$E$53,'Transactions (Dated)'!$D$2:$D$53,'Share Values'!$X607,'Transactions (Dated)'!$B$2:$B$53,'Share Values'!AM$11,'Transactions (Dated)'!$C$2:$C$53,"Buy")-SUMIFS('Transactions (Dated)'!$E$2:$E$53,'Transactions (Dated)'!$D$2:$D$53,'Share Values'!$X607,'Transactions (Dated)'!$B$2:$B$53,'Share Values'!AM$11,'Transactions (Dated)'!$C$2:$C$53,"Sell")</f>
        <v>0</v>
      </c>
      <c r="AN607" s="40">
        <f ca="1">AN606+SUMIFS('Transactions (Dated)'!$E$2:$E$53,'Transactions (Dated)'!$D$2:$D$53,'Share Values'!$X607,'Transactions (Dated)'!$B$2:$B$53,'Share Values'!AN$11,'Transactions (Dated)'!$C$2:$C$53,"Buy")-SUMIFS('Transactions (Dated)'!$E$2:$E$53,'Transactions (Dated)'!$D$2:$D$53,'Share Values'!$X607,'Transactions (Dated)'!$B$2:$B$53,'Share Values'!AN$11,'Transactions (Dated)'!$C$2:$C$53,"Sell")</f>
        <v>0</v>
      </c>
      <c r="AQ607" s="3">
        <f t="shared" si="271"/>
        <v>42780</v>
      </c>
      <c r="AR607" s="6">
        <f t="shared" ca="1" si="272"/>
        <v>44353.75</v>
      </c>
      <c r="AS607" s="6">
        <f t="shared" ca="1" si="273"/>
        <v>22031.25</v>
      </c>
      <c r="AT607" s="6">
        <f t="shared" ca="1" si="274"/>
        <v>562194.80999999994</v>
      </c>
      <c r="AU607" s="6">
        <f t="shared" ca="1" si="275"/>
        <v>36865.619999999995</v>
      </c>
      <c r="AV607" s="6">
        <f t="shared" ca="1" si="276"/>
        <v>35642.639999999999</v>
      </c>
      <c r="AW607" s="6">
        <f t="shared" ca="1" si="277"/>
        <v>0</v>
      </c>
      <c r="AX607" s="6">
        <f t="shared" ca="1" si="278"/>
        <v>55767</v>
      </c>
      <c r="AY607" s="6">
        <f t="shared" ca="1" si="279"/>
        <v>105655.44</v>
      </c>
      <c r="AZ607" s="6">
        <f t="shared" ca="1" si="280"/>
        <v>70742.25</v>
      </c>
      <c r="BA607" s="6">
        <f t="shared" ca="1" si="281"/>
        <v>0</v>
      </c>
      <c r="BB607" s="6">
        <f t="shared" ca="1" si="282"/>
        <v>0</v>
      </c>
      <c r="BC607" s="6">
        <f t="shared" ca="1" si="283"/>
        <v>0</v>
      </c>
      <c r="BD607" s="6">
        <f t="shared" ca="1" si="284"/>
        <v>0</v>
      </c>
      <c r="BE607" s="6">
        <f t="shared" ca="1" si="285"/>
        <v>0</v>
      </c>
      <c r="BF607" s="6">
        <f t="shared" ca="1" si="268"/>
        <v>0</v>
      </c>
      <c r="BG607" s="6">
        <f t="shared" ca="1" si="269"/>
        <v>0</v>
      </c>
      <c r="BJ607" s="4">
        <f t="shared" ca="1" si="286"/>
        <v>933252.76</v>
      </c>
      <c r="BL607" s="3">
        <f t="shared" si="287"/>
        <v>42780</v>
      </c>
      <c r="BM607" s="6">
        <f>BM606+SUMIFS('Transactions (Dated)'!G:G,'Transactions (Dated)'!D:D,'Share Values'!AQ607)</f>
        <v>14317.649999999987</v>
      </c>
      <c r="BN607" s="6">
        <f ca="1">BN606+SUMIFS('Transactions (Dated)'!$F:$F,'Transactions (Dated)'!$D:$D,$BL607,'Transactions (Dated)'!$B:$B,BN$11,'Transactions (Dated)'!$C:$C,"Dividend (paid to cash)")*Y607</f>
        <v>0</v>
      </c>
      <c r="BO607" s="6">
        <f ca="1">BO606+SUMIFS('Transactions (Dated)'!$F:$F,'Transactions (Dated)'!$D:$D,$BL607,'Transactions (Dated)'!$B:$B,BO$11,'Transactions (Dated)'!$C:$C,"Dividend (paid to cash)")*Z607</f>
        <v>2421.875</v>
      </c>
      <c r="BP607" s="6">
        <f ca="1">BP606+SUMIFS('Transactions (Dated)'!$F:$F,'Transactions (Dated)'!$D:$D,$BL607,'Transactions (Dated)'!$B:$B,BP$11,'Transactions (Dated)'!$C:$C,"Dividend (paid to cash)")*AA607</f>
        <v>51745.237000000008</v>
      </c>
      <c r="BQ607" s="6">
        <f ca="1">BQ606+SUMIFS('Transactions (Dated)'!$F:$F,'Transactions (Dated)'!$D:$D,$BL607,'Transactions (Dated)'!$B:$B,BQ$11,'Transactions (Dated)'!$C:$C,"Dividend (paid to cash)")*AB607</f>
        <v>567.6</v>
      </c>
      <c r="BR607" s="6">
        <f ca="1">BR606+SUMIFS('Transactions (Dated)'!$F:$F,'Transactions (Dated)'!$D:$D,$BL607,'Transactions (Dated)'!$B:$B,BR$11,'Transactions (Dated)'!$C:$C,"Dividend (paid to cash)")*AC607</f>
        <v>0</v>
      </c>
      <c r="BS607" s="6">
        <f ca="1">BS606+SUMIFS('Transactions (Dated)'!$F:$F,'Transactions (Dated)'!$D:$D,$BL607,'Transactions (Dated)'!$B:$B,BS$11,'Transactions (Dated)'!$C:$C,"Dividend (paid to cash)")*AD607</f>
        <v>0</v>
      </c>
      <c r="BT607" s="6">
        <f ca="1">BT606+SUMIFS('Transactions (Dated)'!$F:$F,'Transactions (Dated)'!$D:$D,$BL607,'Transactions (Dated)'!$B:$B,BT$11,'Transactions (Dated)'!$C:$C,"Dividend (paid to cash)")*AE607</f>
        <v>3190</v>
      </c>
      <c r="BU607" s="6">
        <f ca="1">BU606+SUMIFS('Transactions (Dated)'!$F:$F,'Transactions (Dated)'!$D:$D,$BL607,'Transactions (Dated)'!$B:$B,BU$11,'Transactions (Dated)'!$C:$C,"Dividend (paid to cash)")*AF607</f>
        <v>0</v>
      </c>
      <c r="BV607" s="6">
        <f ca="1">BV606+SUMIFS('Transactions (Dated)'!$F:$F,'Transactions (Dated)'!$D:$D,$BL607,'Transactions (Dated)'!$B:$B,BV$11,'Transactions (Dated)'!$C:$C,"Dividend (paid to cash)")*AG607</f>
        <v>0</v>
      </c>
      <c r="BW607" s="6">
        <f ca="1">BW606+SUMIFS('Transactions (Dated)'!$F:$F,'Transactions (Dated)'!$D:$D,$BL607,'Transactions (Dated)'!$B:$B,BW$11,'Transactions (Dated)'!$C:$C,"Dividend (paid to cash)")*AH607</f>
        <v>0</v>
      </c>
      <c r="BX607" s="6">
        <f ca="1">BX606+SUMIFS('Transactions (Dated)'!$F:$F,'Transactions (Dated)'!$D:$D,$BL607,'Transactions (Dated)'!$B:$B,BX$11,'Transactions (Dated)'!$C:$C,"Dividend (paid to cash)")*AI607</f>
        <v>0</v>
      </c>
      <c r="BY607" s="6">
        <f ca="1">BY606+SUMIFS('Transactions (Dated)'!$F:$F,'Transactions (Dated)'!$D:$D,$BL607,'Transactions (Dated)'!$B:$B,BY$11,'Transactions (Dated)'!$C:$C,"Dividend (paid to cash)")*AJ607</f>
        <v>0</v>
      </c>
      <c r="BZ607" s="6">
        <f ca="1">BZ606+SUMIFS('Transactions (Dated)'!$F:$F,'Transactions (Dated)'!$D:$D,$BL607,'Transactions (Dated)'!$B:$B,BZ$11,'Transactions (Dated)'!$C:$C,"Dividend (paid to cash)")*AK607</f>
        <v>0</v>
      </c>
      <c r="CA607" s="6">
        <f ca="1">CA606+SUMIFS('Transactions (Dated)'!$F:$F,'Transactions (Dated)'!$D:$D,$BL607,'Transactions (Dated)'!$B:$B,CA$11,'Transactions (Dated)'!$C:$C,"Dividend (paid to cash)")*AL607</f>
        <v>0</v>
      </c>
      <c r="CB607" s="6">
        <v>0</v>
      </c>
      <c r="CC607" s="6">
        <v>0</v>
      </c>
      <c r="CF607" s="6">
        <f t="shared" ca="1" si="288"/>
        <v>72242.361999999994</v>
      </c>
      <c r="CH607" s="3">
        <f t="shared" si="289"/>
        <v>42780</v>
      </c>
      <c r="CI607" s="4">
        <f t="shared" ca="1" si="290"/>
        <v>933252.76</v>
      </c>
      <c r="CJ607" s="4">
        <f t="shared" ca="1" si="291"/>
        <v>72242.361999999994</v>
      </c>
      <c r="CL607" s="4">
        <f t="shared" ca="1" si="292"/>
        <v>1005495.122</v>
      </c>
    </row>
    <row r="608" spans="2:90" x14ac:dyDescent="0.15">
      <c r="B608" s="3">
        <v>42781</v>
      </c>
      <c r="E608" s="86">
        <v>42781</v>
      </c>
      <c r="F608" s="53">
        <v>9.68</v>
      </c>
      <c r="G608">
        <v>2.2800000000000002</v>
      </c>
      <c r="H608">
        <v>21.4</v>
      </c>
      <c r="I608">
        <v>19.52</v>
      </c>
      <c r="J608">
        <v>15.29</v>
      </c>
      <c r="K608">
        <v>14.78</v>
      </c>
      <c r="L608">
        <v>18.989999999999998</v>
      </c>
      <c r="M608">
        <v>7.45</v>
      </c>
      <c r="N608">
        <v>10.45</v>
      </c>
      <c r="O608">
        <v>11.08</v>
      </c>
      <c r="Q608">
        <v>1.55</v>
      </c>
      <c r="R608">
        <v>11.66</v>
      </c>
      <c r="S608">
        <v>41.93</v>
      </c>
      <c r="U608">
        <v>41.93</v>
      </c>
      <c r="X608" s="3">
        <f t="shared" si="270"/>
        <v>42781</v>
      </c>
      <c r="Y608" s="40">
        <f ca="1">Y607+SUMIFS('Transactions (Dated)'!$E$2:$E$53,'Transactions (Dated)'!$D$2:$D$53,'Share Values'!$X608,'Transactions (Dated)'!$B$2:$B$53,'Share Values'!Y$11,'Transactions (Dated)'!$C$2:$C$53,"Buy")-SUMIFS('Transactions (Dated)'!$E$2:$E$53,'Transactions (Dated)'!$D$2:$D$53,'Share Values'!$X608,'Transactions (Dated)'!$B$2:$B$53,'Share Values'!Y$11,'Transactions (Dated)'!$C$2:$C$53,"Sell")</f>
        <v>4625</v>
      </c>
      <c r="Z608" s="40">
        <f ca="1">Z607+SUMIFS('Transactions (Dated)'!$E$2:$E$53,'Transactions (Dated)'!$D$2:$D$53,'Share Values'!$X608,'Transactions (Dated)'!$B$2:$B$53,'Share Values'!Z$11,'Transactions (Dated)'!$C$2:$C$53,"Buy")-SUMIFS('Transactions (Dated)'!$E$2:$E$53,'Transactions (Dated)'!$D$2:$D$53,'Share Values'!$X608,'Transactions (Dated)'!$B$2:$B$53,'Share Values'!Z$11,'Transactions (Dated)'!$C$2:$C$53,"Sell")</f>
        <v>9375</v>
      </c>
      <c r="AA608" s="40">
        <f ca="1">AA607+SUMIFS('Transactions (Dated)'!$E$2:$E$53,'Transactions (Dated)'!$D$2:$D$53,'Share Values'!$X608,'Transactions (Dated)'!$B$2:$B$53,'Share Values'!AA$11,'Transactions (Dated)'!$C$2:$C$53,"Buy")-SUMIFS('Transactions (Dated)'!$E$2:$E$53,'Transactions (Dated)'!$D$2:$D$53,'Share Values'!$X608,'Transactions (Dated)'!$B$2:$B$53,'Share Values'!AA$11,'Transactions (Dated)'!$C$2:$C$53,"Sell")</f>
        <v>26357</v>
      </c>
      <c r="AB608" s="40">
        <f ca="1">AB607+SUMIFS('Transactions (Dated)'!$E$2:$E$53,'Transactions (Dated)'!$D$2:$D$53,'Share Values'!$X608,'Transactions (Dated)'!$B$2:$B$53,'Share Values'!AB$11,'Transactions (Dated)'!$C$2:$C$53,"Buy")-SUMIFS('Transactions (Dated)'!$E$2:$E$53,'Transactions (Dated)'!$D$2:$D$53,'Share Values'!$X608,'Transactions (Dated)'!$B$2:$B$53,'Share Values'!AB$11,'Transactions (Dated)'!$C$2:$C$53,"Sell")</f>
        <v>1892</v>
      </c>
      <c r="AC608" s="40">
        <f ca="1">AC607+SUMIFS('Transactions (Dated)'!$E$2:$E$53,'Transactions (Dated)'!$D$2:$D$53,'Share Values'!$X608,'Transactions (Dated)'!$B$2:$B$53,'Share Values'!AC$11,'Transactions (Dated)'!$C$2:$C$53,"Buy")-SUMIFS('Transactions (Dated)'!$E$2:$E$53,'Transactions (Dated)'!$D$2:$D$53,'Share Values'!$X608,'Transactions (Dated)'!$B$2:$B$53,'Share Values'!AC$11,'Transactions (Dated)'!$C$2:$C$53,"Sell")</f>
        <v>2348</v>
      </c>
      <c r="AD608" s="40">
        <f ca="1">AD607+SUMIFS('Transactions (Dated)'!$E$2:$E$53,'Transactions (Dated)'!$D$2:$D$53,'Share Values'!$X608,'Transactions (Dated)'!$B$2:$B$53,'Share Values'!AD$11,'Transactions (Dated)'!$C$2:$C$53,"Buy")-SUMIFS('Transactions (Dated)'!$E$2:$E$53,'Transactions (Dated)'!$D$2:$D$53,'Share Values'!$X608,'Transactions (Dated)'!$B$2:$B$53,'Share Values'!AD$11,'Transactions (Dated)'!$C$2:$C$53,"Sell")</f>
        <v>0</v>
      </c>
      <c r="AE608" s="40">
        <f ca="1">AE607+SUMIFS('Transactions (Dated)'!$E$2:$E$53,'Transactions (Dated)'!$D$2:$D$53,'Share Values'!$X608,'Transactions (Dated)'!$B$2:$B$53,'Share Values'!AE$11,'Transactions (Dated)'!$C$2:$C$53,"Buy")-SUMIFS('Transactions (Dated)'!$E$2:$E$53,'Transactions (Dated)'!$D$2:$D$53,'Share Values'!$X608,'Transactions (Dated)'!$B$2:$B$53,'Share Values'!AE$11,'Transactions (Dated)'!$C$2:$C$53,"Sell")</f>
        <v>2900</v>
      </c>
      <c r="AF608" s="40">
        <f ca="1">AF607+SUMIFS('Transactions (Dated)'!$E$2:$E$53,'Transactions (Dated)'!$D$2:$D$53,'Share Values'!$X608,'Transactions (Dated)'!$B$2:$B$53,'Share Values'!AF$11,'Transactions (Dated)'!$C$2:$C$53,"Buy")-SUMIFS('Transactions (Dated)'!$E$2:$E$53,'Transactions (Dated)'!$D$2:$D$53,'Share Values'!$X608,'Transactions (Dated)'!$B$2:$B$53,'Share Values'!AF$11,'Transactions (Dated)'!$C$2:$C$53,"Sell")</f>
        <v>14201</v>
      </c>
      <c r="AG608" s="40">
        <f ca="1">AG607+SUMIFS('Transactions (Dated)'!$E$2:$E$53,'Transactions (Dated)'!$D$2:$D$53,'Share Values'!$X608,'Transactions (Dated)'!$B$2:$B$53,'Share Values'!AG$11,'Transactions (Dated)'!$C$2:$C$53,"Buy")-SUMIFS('Transactions (Dated)'!$E$2:$E$53,'Transactions (Dated)'!$D$2:$D$53,'Share Values'!$X608,'Transactions (Dated)'!$B$2:$B$53,'Share Values'!AG$11,'Transactions (Dated)'!$C$2:$C$53,"Sell")</f>
        <v>6835</v>
      </c>
      <c r="AH608" s="40">
        <f ca="1">AH607+SUMIFS('Transactions (Dated)'!$E$2:$E$53,'Transactions (Dated)'!$D$2:$D$53,'Share Values'!$X608,'Transactions (Dated)'!$B$2:$B$53,'Share Values'!AH$11,'Transactions (Dated)'!$C$2:$C$53,"Buy")-SUMIFS('Transactions (Dated)'!$E$2:$E$53,'Transactions (Dated)'!$D$2:$D$53,'Share Values'!$X608,'Transactions (Dated)'!$B$2:$B$53,'Share Values'!AH$11,'Transactions (Dated)'!$C$2:$C$53,"Sell")</f>
        <v>0</v>
      </c>
      <c r="AI608" s="40">
        <f ca="1">AI607+SUMIFS('Transactions (Dated)'!$E$2:$E$53,'Transactions (Dated)'!$D$2:$D$53,'Share Values'!$X608,'Transactions (Dated)'!$B$2:$B$53,'Share Values'!AI$11,'Transactions (Dated)'!$C$2:$C$53,"Buy")-SUMIFS('Transactions (Dated)'!$E$2:$E$53,'Transactions (Dated)'!$D$2:$D$53,'Share Values'!$X608,'Transactions (Dated)'!$B$2:$B$53,'Share Values'!AI$11,'Transactions (Dated)'!$C$2:$C$53,"Sell")</f>
        <v>0</v>
      </c>
      <c r="AJ608" s="40">
        <f ca="1">AJ607+SUMIFS('Transactions (Dated)'!$E$2:$E$53,'Transactions (Dated)'!$D$2:$D$53,'Share Values'!$X608,'Transactions (Dated)'!$B$2:$B$53,'Share Values'!AJ$11,'Transactions (Dated)'!$C$2:$C$53,"Buy")-SUMIFS('Transactions (Dated)'!$E$2:$E$53,'Transactions (Dated)'!$D$2:$D$53,'Share Values'!$X608,'Transactions (Dated)'!$B$2:$B$53,'Share Values'!AJ$11,'Transactions (Dated)'!$C$2:$C$53,"Sell")</f>
        <v>0</v>
      </c>
      <c r="AK608" s="40">
        <f ca="1">AK607+SUMIFS('Transactions (Dated)'!$E$2:$E$53,'Transactions (Dated)'!$D$2:$D$53,'Share Values'!$X608,'Transactions (Dated)'!$B$2:$B$53,'Share Values'!AK$11,'Transactions (Dated)'!$C$2:$C$53,"Buy")-SUMIFS('Transactions (Dated)'!$E$2:$E$53,'Transactions (Dated)'!$D$2:$D$53,'Share Values'!$X608,'Transactions (Dated)'!$B$2:$B$53,'Share Values'!AK$11,'Transactions (Dated)'!$C$2:$C$53,"Sell")</f>
        <v>0</v>
      </c>
      <c r="AL608" s="40">
        <f ca="1">AL607+SUMIFS('Transactions (Dated)'!$E$2:$E$53,'Transactions (Dated)'!$D$2:$D$53,'Share Values'!$X608,'Transactions (Dated)'!$B$2:$B$53,'Share Values'!AL$11,'Transactions (Dated)'!$C$2:$C$53,"Buy")-SUMIFS('Transactions (Dated)'!$E$2:$E$53,'Transactions (Dated)'!$D$2:$D$53,'Share Values'!$X608,'Transactions (Dated)'!$B$2:$B$53,'Share Values'!AL$11,'Transactions (Dated)'!$C$2:$C$53,"Sell")</f>
        <v>0</v>
      </c>
      <c r="AM608" s="40">
        <f ca="1">AM607+SUMIFS('Transactions (Dated)'!$E$2:$E$53,'Transactions (Dated)'!$D$2:$D$53,'Share Values'!$X608,'Transactions (Dated)'!$B$2:$B$53,'Share Values'!AM$11,'Transactions (Dated)'!$C$2:$C$53,"Buy")-SUMIFS('Transactions (Dated)'!$E$2:$E$53,'Transactions (Dated)'!$D$2:$D$53,'Share Values'!$X608,'Transactions (Dated)'!$B$2:$B$53,'Share Values'!AM$11,'Transactions (Dated)'!$C$2:$C$53,"Sell")</f>
        <v>0</v>
      </c>
      <c r="AN608" s="40">
        <f ca="1">AN607+SUMIFS('Transactions (Dated)'!$E$2:$E$53,'Transactions (Dated)'!$D$2:$D$53,'Share Values'!$X608,'Transactions (Dated)'!$B$2:$B$53,'Share Values'!AN$11,'Transactions (Dated)'!$C$2:$C$53,"Buy")-SUMIFS('Transactions (Dated)'!$E$2:$E$53,'Transactions (Dated)'!$D$2:$D$53,'Share Values'!$X608,'Transactions (Dated)'!$B$2:$B$53,'Share Values'!AN$11,'Transactions (Dated)'!$C$2:$C$53,"Sell")</f>
        <v>0</v>
      </c>
      <c r="AQ608" s="3">
        <f t="shared" si="271"/>
        <v>42781</v>
      </c>
      <c r="AR608" s="6">
        <f t="shared" ca="1" si="272"/>
        <v>44770</v>
      </c>
      <c r="AS608" s="6">
        <f t="shared" ca="1" si="273"/>
        <v>21375.000000000004</v>
      </c>
      <c r="AT608" s="6">
        <f t="shared" ca="1" si="274"/>
        <v>564039.79999999993</v>
      </c>
      <c r="AU608" s="6">
        <f t="shared" ca="1" si="275"/>
        <v>36931.839999999997</v>
      </c>
      <c r="AV608" s="6">
        <f t="shared" ca="1" si="276"/>
        <v>35900.92</v>
      </c>
      <c r="AW608" s="6">
        <f t="shared" ca="1" si="277"/>
        <v>0</v>
      </c>
      <c r="AX608" s="6">
        <f t="shared" ca="1" si="278"/>
        <v>55070.999999999993</v>
      </c>
      <c r="AY608" s="6">
        <f t="shared" ca="1" si="279"/>
        <v>105797.45</v>
      </c>
      <c r="AZ608" s="6">
        <f t="shared" ca="1" si="280"/>
        <v>71425.75</v>
      </c>
      <c r="BA608" s="6">
        <f t="shared" ca="1" si="281"/>
        <v>0</v>
      </c>
      <c r="BB608" s="6">
        <f t="shared" ca="1" si="282"/>
        <v>0</v>
      </c>
      <c r="BC608" s="6">
        <f t="shared" ca="1" si="283"/>
        <v>0</v>
      </c>
      <c r="BD608" s="6">
        <f t="shared" ca="1" si="284"/>
        <v>0</v>
      </c>
      <c r="BE608" s="6">
        <f t="shared" ca="1" si="285"/>
        <v>0</v>
      </c>
      <c r="BF608" s="6">
        <f t="shared" ca="1" si="268"/>
        <v>0</v>
      </c>
      <c r="BG608" s="6">
        <f t="shared" ca="1" si="269"/>
        <v>0</v>
      </c>
      <c r="BJ608" s="4">
        <f t="shared" ca="1" si="286"/>
        <v>935311.75999999989</v>
      </c>
      <c r="BL608" s="3">
        <f t="shared" si="287"/>
        <v>42781</v>
      </c>
      <c r="BM608" s="6">
        <f>BM607+SUMIFS('Transactions (Dated)'!G:G,'Transactions (Dated)'!D:D,'Share Values'!AQ608)</f>
        <v>14317.649999999987</v>
      </c>
      <c r="BN608" s="6">
        <f ca="1">BN607+SUMIFS('Transactions (Dated)'!$F:$F,'Transactions (Dated)'!$D:$D,$BL608,'Transactions (Dated)'!$B:$B,BN$11,'Transactions (Dated)'!$C:$C,"Dividend (paid to cash)")*Y608</f>
        <v>0</v>
      </c>
      <c r="BO608" s="6">
        <f ca="1">BO607+SUMIFS('Transactions (Dated)'!$F:$F,'Transactions (Dated)'!$D:$D,$BL608,'Transactions (Dated)'!$B:$B,BO$11,'Transactions (Dated)'!$C:$C,"Dividend (paid to cash)")*Z608</f>
        <v>2421.875</v>
      </c>
      <c r="BP608" s="6">
        <f ca="1">BP607+SUMIFS('Transactions (Dated)'!$F:$F,'Transactions (Dated)'!$D:$D,$BL608,'Transactions (Dated)'!$B:$B,BP$11,'Transactions (Dated)'!$C:$C,"Dividend (paid to cash)")*AA608</f>
        <v>51745.237000000008</v>
      </c>
      <c r="BQ608" s="6">
        <f ca="1">BQ607+SUMIFS('Transactions (Dated)'!$F:$F,'Transactions (Dated)'!$D:$D,$BL608,'Transactions (Dated)'!$B:$B,BQ$11,'Transactions (Dated)'!$C:$C,"Dividend (paid to cash)")*AB608</f>
        <v>567.6</v>
      </c>
      <c r="BR608" s="6">
        <f ca="1">BR607+SUMIFS('Transactions (Dated)'!$F:$F,'Transactions (Dated)'!$D:$D,$BL608,'Transactions (Dated)'!$B:$B,BR$11,'Transactions (Dated)'!$C:$C,"Dividend (paid to cash)")*AC608</f>
        <v>0</v>
      </c>
      <c r="BS608" s="6">
        <f ca="1">BS607+SUMIFS('Transactions (Dated)'!$F:$F,'Transactions (Dated)'!$D:$D,$BL608,'Transactions (Dated)'!$B:$B,BS$11,'Transactions (Dated)'!$C:$C,"Dividend (paid to cash)")*AD608</f>
        <v>0</v>
      </c>
      <c r="BT608" s="6">
        <f ca="1">BT607+SUMIFS('Transactions (Dated)'!$F:$F,'Transactions (Dated)'!$D:$D,$BL608,'Transactions (Dated)'!$B:$B,BT$11,'Transactions (Dated)'!$C:$C,"Dividend (paid to cash)")*AE608</f>
        <v>3190</v>
      </c>
      <c r="BU608" s="6">
        <f ca="1">BU607+SUMIFS('Transactions (Dated)'!$F:$F,'Transactions (Dated)'!$D:$D,$BL608,'Transactions (Dated)'!$B:$B,BU$11,'Transactions (Dated)'!$C:$C,"Dividend (paid to cash)")*AF608</f>
        <v>0</v>
      </c>
      <c r="BV608" s="6">
        <f ca="1">BV607+SUMIFS('Transactions (Dated)'!$F:$F,'Transactions (Dated)'!$D:$D,$BL608,'Transactions (Dated)'!$B:$B,BV$11,'Transactions (Dated)'!$C:$C,"Dividend (paid to cash)")*AG608</f>
        <v>0</v>
      </c>
      <c r="BW608" s="6">
        <f ca="1">BW607+SUMIFS('Transactions (Dated)'!$F:$F,'Transactions (Dated)'!$D:$D,$BL608,'Transactions (Dated)'!$B:$B,BW$11,'Transactions (Dated)'!$C:$C,"Dividend (paid to cash)")*AH608</f>
        <v>0</v>
      </c>
      <c r="BX608" s="6">
        <f ca="1">BX607+SUMIFS('Transactions (Dated)'!$F:$F,'Transactions (Dated)'!$D:$D,$BL608,'Transactions (Dated)'!$B:$B,BX$11,'Transactions (Dated)'!$C:$C,"Dividend (paid to cash)")*AI608</f>
        <v>0</v>
      </c>
      <c r="BY608" s="6">
        <f ca="1">BY607+SUMIFS('Transactions (Dated)'!$F:$F,'Transactions (Dated)'!$D:$D,$BL608,'Transactions (Dated)'!$B:$B,BY$11,'Transactions (Dated)'!$C:$C,"Dividend (paid to cash)")*AJ608</f>
        <v>0</v>
      </c>
      <c r="BZ608" s="6">
        <f ca="1">BZ607+SUMIFS('Transactions (Dated)'!$F:$F,'Transactions (Dated)'!$D:$D,$BL608,'Transactions (Dated)'!$B:$B,BZ$11,'Transactions (Dated)'!$C:$C,"Dividend (paid to cash)")*AK608</f>
        <v>0</v>
      </c>
      <c r="CA608" s="6">
        <f ca="1">CA607+SUMIFS('Transactions (Dated)'!$F:$F,'Transactions (Dated)'!$D:$D,$BL608,'Transactions (Dated)'!$B:$B,CA$11,'Transactions (Dated)'!$C:$C,"Dividend (paid to cash)")*AL608</f>
        <v>0</v>
      </c>
      <c r="CB608" s="6">
        <v>0</v>
      </c>
      <c r="CC608" s="6">
        <v>0</v>
      </c>
      <c r="CF608" s="6">
        <f t="shared" ca="1" si="288"/>
        <v>72242.361999999994</v>
      </c>
      <c r="CH608" s="3">
        <f t="shared" si="289"/>
        <v>42781</v>
      </c>
      <c r="CI608" s="4">
        <f t="shared" ca="1" si="290"/>
        <v>935311.75999999989</v>
      </c>
      <c r="CJ608" s="4">
        <f t="shared" ca="1" si="291"/>
        <v>72242.361999999994</v>
      </c>
      <c r="CL608" s="4">
        <f t="shared" ca="1" si="292"/>
        <v>1007554.1219999999</v>
      </c>
    </row>
    <row r="609" spans="2:90" x14ac:dyDescent="0.15">
      <c r="B609" s="3">
        <v>42782</v>
      </c>
      <c r="E609" s="86">
        <v>42782</v>
      </c>
      <c r="F609" s="53">
        <v>9.6199999999999992</v>
      </c>
      <c r="G609">
        <v>2.27</v>
      </c>
      <c r="H609">
        <v>21.43</v>
      </c>
      <c r="I609">
        <v>19.204999999999998</v>
      </c>
      <c r="J609">
        <v>15.46</v>
      </c>
      <c r="K609">
        <v>14.76</v>
      </c>
      <c r="L609">
        <v>19</v>
      </c>
      <c r="M609">
        <v>7.65</v>
      </c>
      <c r="N609">
        <v>10.3</v>
      </c>
      <c r="O609">
        <v>10.82</v>
      </c>
      <c r="Q609">
        <v>1.5699999999999998</v>
      </c>
      <c r="R609">
        <v>11.38</v>
      </c>
      <c r="S609">
        <v>42.91</v>
      </c>
      <c r="U609">
        <v>42.91</v>
      </c>
      <c r="X609" s="3">
        <f t="shared" si="270"/>
        <v>42782</v>
      </c>
      <c r="Y609" s="40">
        <f ca="1">Y608+SUMIFS('Transactions (Dated)'!$E$2:$E$53,'Transactions (Dated)'!$D$2:$D$53,'Share Values'!$X609,'Transactions (Dated)'!$B$2:$B$53,'Share Values'!Y$11,'Transactions (Dated)'!$C$2:$C$53,"Buy")-SUMIFS('Transactions (Dated)'!$E$2:$E$53,'Transactions (Dated)'!$D$2:$D$53,'Share Values'!$X609,'Transactions (Dated)'!$B$2:$B$53,'Share Values'!Y$11,'Transactions (Dated)'!$C$2:$C$53,"Sell")</f>
        <v>4625</v>
      </c>
      <c r="Z609" s="40">
        <f ca="1">Z608+SUMIFS('Transactions (Dated)'!$E$2:$E$53,'Transactions (Dated)'!$D$2:$D$53,'Share Values'!$X609,'Transactions (Dated)'!$B$2:$B$53,'Share Values'!Z$11,'Transactions (Dated)'!$C$2:$C$53,"Buy")-SUMIFS('Transactions (Dated)'!$E$2:$E$53,'Transactions (Dated)'!$D$2:$D$53,'Share Values'!$X609,'Transactions (Dated)'!$B$2:$B$53,'Share Values'!Z$11,'Transactions (Dated)'!$C$2:$C$53,"Sell")</f>
        <v>9375</v>
      </c>
      <c r="AA609" s="40">
        <f ca="1">AA608+SUMIFS('Transactions (Dated)'!$E$2:$E$53,'Transactions (Dated)'!$D$2:$D$53,'Share Values'!$X609,'Transactions (Dated)'!$B$2:$B$53,'Share Values'!AA$11,'Transactions (Dated)'!$C$2:$C$53,"Buy")-SUMIFS('Transactions (Dated)'!$E$2:$E$53,'Transactions (Dated)'!$D$2:$D$53,'Share Values'!$X609,'Transactions (Dated)'!$B$2:$B$53,'Share Values'!AA$11,'Transactions (Dated)'!$C$2:$C$53,"Sell")</f>
        <v>26357</v>
      </c>
      <c r="AB609" s="40">
        <f ca="1">AB608+SUMIFS('Transactions (Dated)'!$E$2:$E$53,'Transactions (Dated)'!$D$2:$D$53,'Share Values'!$X609,'Transactions (Dated)'!$B$2:$B$53,'Share Values'!AB$11,'Transactions (Dated)'!$C$2:$C$53,"Buy")-SUMIFS('Transactions (Dated)'!$E$2:$E$53,'Transactions (Dated)'!$D$2:$D$53,'Share Values'!$X609,'Transactions (Dated)'!$B$2:$B$53,'Share Values'!AB$11,'Transactions (Dated)'!$C$2:$C$53,"Sell")</f>
        <v>1892</v>
      </c>
      <c r="AC609" s="40">
        <f ca="1">AC608+SUMIFS('Transactions (Dated)'!$E$2:$E$53,'Transactions (Dated)'!$D$2:$D$53,'Share Values'!$X609,'Transactions (Dated)'!$B$2:$B$53,'Share Values'!AC$11,'Transactions (Dated)'!$C$2:$C$53,"Buy")-SUMIFS('Transactions (Dated)'!$E$2:$E$53,'Transactions (Dated)'!$D$2:$D$53,'Share Values'!$X609,'Transactions (Dated)'!$B$2:$B$53,'Share Values'!AC$11,'Transactions (Dated)'!$C$2:$C$53,"Sell")</f>
        <v>2348</v>
      </c>
      <c r="AD609" s="40">
        <f ca="1">AD608+SUMIFS('Transactions (Dated)'!$E$2:$E$53,'Transactions (Dated)'!$D$2:$D$53,'Share Values'!$X609,'Transactions (Dated)'!$B$2:$B$53,'Share Values'!AD$11,'Transactions (Dated)'!$C$2:$C$53,"Buy")-SUMIFS('Transactions (Dated)'!$E$2:$E$53,'Transactions (Dated)'!$D$2:$D$53,'Share Values'!$X609,'Transactions (Dated)'!$B$2:$B$53,'Share Values'!AD$11,'Transactions (Dated)'!$C$2:$C$53,"Sell")</f>
        <v>0</v>
      </c>
      <c r="AE609" s="40">
        <f ca="1">AE608+SUMIFS('Transactions (Dated)'!$E$2:$E$53,'Transactions (Dated)'!$D$2:$D$53,'Share Values'!$X609,'Transactions (Dated)'!$B$2:$B$53,'Share Values'!AE$11,'Transactions (Dated)'!$C$2:$C$53,"Buy")-SUMIFS('Transactions (Dated)'!$E$2:$E$53,'Transactions (Dated)'!$D$2:$D$53,'Share Values'!$X609,'Transactions (Dated)'!$B$2:$B$53,'Share Values'!AE$11,'Transactions (Dated)'!$C$2:$C$53,"Sell")</f>
        <v>2900</v>
      </c>
      <c r="AF609" s="40">
        <f ca="1">AF608+SUMIFS('Transactions (Dated)'!$E$2:$E$53,'Transactions (Dated)'!$D$2:$D$53,'Share Values'!$X609,'Transactions (Dated)'!$B$2:$B$53,'Share Values'!AF$11,'Transactions (Dated)'!$C$2:$C$53,"Buy")-SUMIFS('Transactions (Dated)'!$E$2:$E$53,'Transactions (Dated)'!$D$2:$D$53,'Share Values'!$X609,'Transactions (Dated)'!$B$2:$B$53,'Share Values'!AF$11,'Transactions (Dated)'!$C$2:$C$53,"Sell")</f>
        <v>14201</v>
      </c>
      <c r="AG609" s="40">
        <f ca="1">AG608+SUMIFS('Transactions (Dated)'!$E$2:$E$53,'Transactions (Dated)'!$D$2:$D$53,'Share Values'!$X609,'Transactions (Dated)'!$B$2:$B$53,'Share Values'!AG$11,'Transactions (Dated)'!$C$2:$C$53,"Buy")-SUMIFS('Transactions (Dated)'!$E$2:$E$53,'Transactions (Dated)'!$D$2:$D$53,'Share Values'!$X609,'Transactions (Dated)'!$B$2:$B$53,'Share Values'!AG$11,'Transactions (Dated)'!$C$2:$C$53,"Sell")</f>
        <v>6835</v>
      </c>
      <c r="AH609" s="40">
        <f ca="1">AH608+SUMIFS('Transactions (Dated)'!$E$2:$E$53,'Transactions (Dated)'!$D$2:$D$53,'Share Values'!$X609,'Transactions (Dated)'!$B$2:$B$53,'Share Values'!AH$11,'Transactions (Dated)'!$C$2:$C$53,"Buy")-SUMIFS('Transactions (Dated)'!$E$2:$E$53,'Transactions (Dated)'!$D$2:$D$53,'Share Values'!$X609,'Transactions (Dated)'!$B$2:$B$53,'Share Values'!AH$11,'Transactions (Dated)'!$C$2:$C$53,"Sell")</f>
        <v>0</v>
      </c>
      <c r="AI609" s="40">
        <f ca="1">AI608+SUMIFS('Transactions (Dated)'!$E$2:$E$53,'Transactions (Dated)'!$D$2:$D$53,'Share Values'!$X609,'Transactions (Dated)'!$B$2:$B$53,'Share Values'!AI$11,'Transactions (Dated)'!$C$2:$C$53,"Buy")-SUMIFS('Transactions (Dated)'!$E$2:$E$53,'Transactions (Dated)'!$D$2:$D$53,'Share Values'!$X609,'Transactions (Dated)'!$B$2:$B$53,'Share Values'!AI$11,'Transactions (Dated)'!$C$2:$C$53,"Sell")</f>
        <v>0</v>
      </c>
      <c r="AJ609" s="40">
        <f ca="1">AJ608+SUMIFS('Transactions (Dated)'!$E$2:$E$53,'Transactions (Dated)'!$D$2:$D$53,'Share Values'!$X609,'Transactions (Dated)'!$B$2:$B$53,'Share Values'!AJ$11,'Transactions (Dated)'!$C$2:$C$53,"Buy")-SUMIFS('Transactions (Dated)'!$E$2:$E$53,'Transactions (Dated)'!$D$2:$D$53,'Share Values'!$X609,'Transactions (Dated)'!$B$2:$B$53,'Share Values'!AJ$11,'Transactions (Dated)'!$C$2:$C$53,"Sell")</f>
        <v>0</v>
      </c>
      <c r="AK609" s="40">
        <f ca="1">AK608+SUMIFS('Transactions (Dated)'!$E$2:$E$53,'Transactions (Dated)'!$D$2:$D$53,'Share Values'!$X609,'Transactions (Dated)'!$B$2:$B$53,'Share Values'!AK$11,'Transactions (Dated)'!$C$2:$C$53,"Buy")-SUMIFS('Transactions (Dated)'!$E$2:$E$53,'Transactions (Dated)'!$D$2:$D$53,'Share Values'!$X609,'Transactions (Dated)'!$B$2:$B$53,'Share Values'!AK$11,'Transactions (Dated)'!$C$2:$C$53,"Sell")</f>
        <v>0</v>
      </c>
      <c r="AL609" s="40">
        <f ca="1">AL608+SUMIFS('Transactions (Dated)'!$E$2:$E$53,'Transactions (Dated)'!$D$2:$D$53,'Share Values'!$X609,'Transactions (Dated)'!$B$2:$B$53,'Share Values'!AL$11,'Transactions (Dated)'!$C$2:$C$53,"Buy")-SUMIFS('Transactions (Dated)'!$E$2:$E$53,'Transactions (Dated)'!$D$2:$D$53,'Share Values'!$X609,'Transactions (Dated)'!$B$2:$B$53,'Share Values'!AL$11,'Transactions (Dated)'!$C$2:$C$53,"Sell")</f>
        <v>0</v>
      </c>
      <c r="AM609" s="40">
        <f ca="1">AM608+SUMIFS('Transactions (Dated)'!$E$2:$E$53,'Transactions (Dated)'!$D$2:$D$53,'Share Values'!$X609,'Transactions (Dated)'!$B$2:$B$53,'Share Values'!AM$11,'Transactions (Dated)'!$C$2:$C$53,"Buy")-SUMIFS('Transactions (Dated)'!$E$2:$E$53,'Transactions (Dated)'!$D$2:$D$53,'Share Values'!$X609,'Transactions (Dated)'!$B$2:$B$53,'Share Values'!AM$11,'Transactions (Dated)'!$C$2:$C$53,"Sell")</f>
        <v>0</v>
      </c>
      <c r="AN609" s="40">
        <f ca="1">AN608+SUMIFS('Transactions (Dated)'!$E$2:$E$53,'Transactions (Dated)'!$D$2:$D$53,'Share Values'!$X609,'Transactions (Dated)'!$B$2:$B$53,'Share Values'!AN$11,'Transactions (Dated)'!$C$2:$C$53,"Buy")-SUMIFS('Transactions (Dated)'!$E$2:$E$53,'Transactions (Dated)'!$D$2:$D$53,'Share Values'!$X609,'Transactions (Dated)'!$B$2:$B$53,'Share Values'!AN$11,'Transactions (Dated)'!$C$2:$C$53,"Sell")</f>
        <v>0</v>
      </c>
      <c r="AQ609" s="3">
        <f t="shared" si="271"/>
        <v>42782</v>
      </c>
      <c r="AR609" s="6">
        <f t="shared" ca="1" si="272"/>
        <v>44492.5</v>
      </c>
      <c r="AS609" s="6">
        <f t="shared" ca="1" si="273"/>
        <v>21281.25</v>
      </c>
      <c r="AT609" s="6">
        <f t="shared" ca="1" si="274"/>
        <v>564830.51</v>
      </c>
      <c r="AU609" s="6">
        <f t="shared" ca="1" si="275"/>
        <v>36335.859999999993</v>
      </c>
      <c r="AV609" s="6">
        <f t="shared" ca="1" si="276"/>
        <v>36300.080000000002</v>
      </c>
      <c r="AW609" s="6">
        <f t="shared" ca="1" si="277"/>
        <v>0</v>
      </c>
      <c r="AX609" s="6">
        <f t="shared" ca="1" si="278"/>
        <v>55100</v>
      </c>
      <c r="AY609" s="6">
        <f t="shared" ca="1" si="279"/>
        <v>108637.65000000001</v>
      </c>
      <c r="AZ609" s="6">
        <f t="shared" ca="1" si="280"/>
        <v>70400.5</v>
      </c>
      <c r="BA609" s="6">
        <f t="shared" ca="1" si="281"/>
        <v>0</v>
      </c>
      <c r="BB609" s="6">
        <f t="shared" ca="1" si="282"/>
        <v>0</v>
      </c>
      <c r="BC609" s="6">
        <f t="shared" ca="1" si="283"/>
        <v>0</v>
      </c>
      <c r="BD609" s="6">
        <f t="shared" ca="1" si="284"/>
        <v>0</v>
      </c>
      <c r="BE609" s="6">
        <f t="shared" ca="1" si="285"/>
        <v>0</v>
      </c>
      <c r="BF609" s="6">
        <f t="shared" ca="1" si="268"/>
        <v>0</v>
      </c>
      <c r="BG609" s="6">
        <f t="shared" ca="1" si="269"/>
        <v>0</v>
      </c>
      <c r="BJ609" s="4">
        <f t="shared" ca="1" si="286"/>
        <v>937378.35</v>
      </c>
      <c r="BL609" s="3">
        <f t="shared" si="287"/>
        <v>42782</v>
      </c>
      <c r="BM609" s="6">
        <f>BM608+SUMIFS('Transactions (Dated)'!G:G,'Transactions (Dated)'!D:D,'Share Values'!AQ609)</f>
        <v>14317.649999999987</v>
      </c>
      <c r="BN609" s="6">
        <f ca="1">BN608+SUMIFS('Transactions (Dated)'!$F:$F,'Transactions (Dated)'!$D:$D,$BL609,'Transactions (Dated)'!$B:$B,BN$11,'Transactions (Dated)'!$C:$C,"Dividend (paid to cash)")*Y609</f>
        <v>0</v>
      </c>
      <c r="BO609" s="6">
        <f ca="1">BO608+SUMIFS('Transactions (Dated)'!$F:$F,'Transactions (Dated)'!$D:$D,$BL609,'Transactions (Dated)'!$B:$B,BO$11,'Transactions (Dated)'!$C:$C,"Dividend (paid to cash)")*Z609</f>
        <v>2421.875</v>
      </c>
      <c r="BP609" s="6">
        <f ca="1">BP608+SUMIFS('Transactions (Dated)'!$F:$F,'Transactions (Dated)'!$D:$D,$BL609,'Transactions (Dated)'!$B:$B,BP$11,'Transactions (Dated)'!$C:$C,"Dividend (paid to cash)")*AA609</f>
        <v>51745.237000000008</v>
      </c>
      <c r="BQ609" s="6">
        <f ca="1">BQ608+SUMIFS('Transactions (Dated)'!$F:$F,'Transactions (Dated)'!$D:$D,$BL609,'Transactions (Dated)'!$B:$B,BQ$11,'Transactions (Dated)'!$C:$C,"Dividend (paid to cash)")*AB609</f>
        <v>567.6</v>
      </c>
      <c r="BR609" s="6">
        <f ca="1">BR608+SUMIFS('Transactions (Dated)'!$F:$F,'Transactions (Dated)'!$D:$D,$BL609,'Transactions (Dated)'!$B:$B,BR$11,'Transactions (Dated)'!$C:$C,"Dividend (paid to cash)")*AC609</f>
        <v>0</v>
      </c>
      <c r="BS609" s="6">
        <f ca="1">BS608+SUMIFS('Transactions (Dated)'!$F:$F,'Transactions (Dated)'!$D:$D,$BL609,'Transactions (Dated)'!$B:$B,BS$11,'Transactions (Dated)'!$C:$C,"Dividend (paid to cash)")*AD609</f>
        <v>0</v>
      </c>
      <c r="BT609" s="6">
        <f ca="1">BT608+SUMIFS('Transactions (Dated)'!$F:$F,'Transactions (Dated)'!$D:$D,$BL609,'Transactions (Dated)'!$B:$B,BT$11,'Transactions (Dated)'!$C:$C,"Dividend (paid to cash)")*AE609</f>
        <v>3190</v>
      </c>
      <c r="BU609" s="6">
        <f ca="1">BU608+SUMIFS('Transactions (Dated)'!$F:$F,'Transactions (Dated)'!$D:$D,$BL609,'Transactions (Dated)'!$B:$B,BU$11,'Transactions (Dated)'!$C:$C,"Dividend (paid to cash)")*AF609</f>
        <v>0</v>
      </c>
      <c r="BV609" s="6">
        <f ca="1">BV608+SUMIFS('Transactions (Dated)'!$F:$F,'Transactions (Dated)'!$D:$D,$BL609,'Transactions (Dated)'!$B:$B,BV$11,'Transactions (Dated)'!$C:$C,"Dividend (paid to cash)")*AG609</f>
        <v>0</v>
      </c>
      <c r="BW609" s="6">
        <f ca="1">BW608+SUMIFS('Transactions (Dated)'!$F:$F,'Transactions (Dated)'!$D:$D,$BL609,'Transactions (Dated)'!$B:$B,BW$11,'Transactions (Dated)'!$C:$C,"Dividend (paid to cash)")*AH609</f>
        <v>0</v>
      </c>
      <c r="BX609" s="6">
        <f ca="1">BX608+SUMIFS('Transactions (Dated)'!$F:$F,'Transactions (Dated)'!$D:$D,$BL609,'Transactions (Dated)'!$B:$B,BX$11,'Transactions (Dated)'!$C:$C,"Dividend (paid to cash)")*AI609</f>
        <v>0</v>
      </c>
      <c r="BY609" s="6">
        <f ca="1">BY608+SUMIFS('Transactions (Dated)'!$F:$F,'Transactions (Dated)'!$D:$D,$BL609,'Transactions (Dated)'!$B:$B,BY$11,'Transactions (Dated)'!$C:$C,"Dividend (paid to cash)")*AJ609</f>
        <v>0</v>
      </c>
      <c r="BZ609" s="6">
        <f ca="1">BZ608+SUMIFS('Transactions (Dated)'!$F:$F,'Transactions (Dated)'!$D:$D,$BL609,'Transactions (Dated)'!$B:$B,BZ$11,'Transactions (Dated)'!$C:$C,"Dividend (paid to cash)")*AK609</f>
        <v>0</v>
      </c>
      <c r="CA609" s="6">
        <f ca="1">CA608+SUMIFS('Transactions (Dated)'!$F:$F,'Transactions (Dated)'!$D:$D,$BL609,'Transactions (Dated)'!$B:$B,CA$11,'Transactions (Dated)'!$C:$C,"Dividend (paid to cash)")*AL609</f>
        <v>0</v>
      </c>
      <c r="CB609" s="6">
        <v>0</v>
      </c>
      <c r="CC609" s="6">
        <v>0</v>
      </c>
      <c r="CF609" s="6">
        <f t="shared" ca="1" si="288"/>
        <v>72242.361999999994</v>
      </c>
      <c r="CH609" s="3">
        <f t="shared" si="289"/>
        <v>42782</v>
      </c>
      <c r="CI609" s="4">
        <f t="shared" ca="1" si="290"/>
        <v>937378.35</v>
      </c>
      <c r="CJ609" s="4">
        <f t="shared" ca="1" si="291"/>
        <v>72242.361999999994</v>
      </c>
      <c r="CL609" s="4">
        <f t="shared" ca="1" si="292"/>
        <v>1009620.7119999999</v>
      </c>
    </row>
    <row r="610" spans="2:90" x14ac:dyDescent="0.15">
      <c r="B610" s="3">
        <v>42783</v>
      </c>
      <c r="E610" s="86">
        <v>42783</v>
      </c>
      <c r="F610" s="53">
        <v>9.7899999999999991</v>
      </c>
      <c r="G610">
        <v>2.2999999999999998</v>
      </c>
      <c r="H610">
        <v>21.41</v>
      </c>
      <c r="I610">
        <v>19.13</v>
      </c>
      <c r="J610">
        <v>15.46</v>
      </c>
      <c r="K610">
        <v>14.92</v>
      </c>
      <c r="L610">
        <v>19</v>
      </c>
      <c r="M610">
        <v>7.57</v>
      </c>
      <c r="N610">
        <v>10.24</v>
      </c>
      <c r="O610">
        <v>10.83</v>
      </c>
      <c r="Q610">
        <v>1.55</v>
      </c>
      <c r="R610">
        <v>10.71</v>
      </c>
      <c r="S610">
        <v>43.2</v>
      </c>
      <c r="U610">
        <v>43.2</v>
      </c>
      <c r="X610" s="3">
        <f t="shared" si="270"/>
        <v>42783</v>
      </c>
      <c r="Y610" s="40">
        <f ca="1">Y609+SUMIFS('Transactions (Dated)'!$E$2:$E$53,'Transactions (Dated)'!$D$2:$D$53,'Share Values'!$X610,'Transactions (Dated)'!$B$2:$B$53,'Share Values'!Y$11,'Transactions (Dated)'!$C$2:$C$53,"Buy")-SUMIFS('Transactions (Dated)'!$E$2:$E$53,'Transactions (Dated)'!$D$2:$D$53,'Share Values'!$X610,'Transactions (Dated)'!$B$2:$B$53,'Share Values'!Y$11,'Transactions (Dated)'!$C$2:$C$53,"Sell")</f>
        <v>4625</v>
      </c>
      <c r="Z610" s="40">
        <f ca="1">Z609+SUMIFS('Transactions (Dated)'!$E$2:$E$53,'Transactions (Dated)'!$D$2:$D$53,'Share Values'!$X610,'Transactions (Dated)'!$B$2:$B$53,'Share Values'!Z$11,'Transactions (Dated)'!$C$2:$C$53,"Buy")-SUMIFS('Transactions (Dated)'!$E$2:$E$53,'Transactions (Dated)'!$D$2:$D$53,'Share Values'!$X610,'Transactions (Dated)'!$B$2:$B$53,'Share Values'!Z$11,'Transactions (Dated)'!$C$2:$C$53,"Sell")</f>
        <v>9375</v>
      </c>
      <c r="AA610" s="40">
        <f ca="1">AA609+SUMIFS('Transactions (Dated)'!$E$2:$E$53,'Transactions (Dated)'!$D$2:$D$53,'Share Values'!$X610,'Transactions (Dated)'!$B$2:$B$53,'Share Values'!AA$11,'Transactions (Dated)'!$C$2:$C$53,"Buy")-SUMIFS('Transactions (Dated)'!$E$2:$E$53,'Transactions (Dated)'!$D$2:$D$53,'Share Values'!$X610,'Transactions (Dated)'!$B$2:$B$53,'Share Values'!AA$11,'Transactions (Dated)'!$C$2:$C$53,"Sell")</f>
        <v>26357</v>
      </c>
      <c r="AB610" s="40">
        <f ca="1">AB609+SUMIFS('Transactions (Dated)'!$E$2:$E$53,'Transactions (Dated)'!$D$2:$D$53,'Share Values'!$X610,'Transactions (Dated)'!$B$2:$B$53,'Share Values'!AB$11,'Transactions (Dated)'!$C$2:$C$53,"Buy")-SUMIFS('Transactions (Dated)'!$E$2:$E$53,'Transactions (Dated)'!$D$2:$D$53,'Share Values'!$X610,'Transactions (Dated)'!$B$2:$B$53,'Share Values'!AB$11,'Transactions (Dated)'!$C$2:$C$53,"Sell")</f>
        <v>1892</v>
      </c>
      <c r="AC610" s="40">
        <f ca="1">AC609+SUMIFS('Transactions (Dated)'!$E$2:$E$53,'Transactions (Dated)'!$D$2:$D$53,'Share Values'!$X610,'Transactions (Dated)'!$B$2:$B$53,'Share Values'!AC$11,'Transactions (Dated)'!$C$2:$C$53,"Buy")-SUMIFS('Transactions (Dated)'!$E$2:$E$53,'Transactions (Dated)'!$D$2:$D$53,'Share Values'!$X610,'Transactions (Dated)'!$B$2:$B$53,'Share Values'!AC$11,'Transactions (Dated)'!$C$2:$C$53,"Sell")</f>
        <v>2348</v>
      </c>
      <c r="AD610" s="40">
        <f ca="1">AD609+SUMIFS('Transactions (Dated)'!$E$2:$E$53,'Transactions (Dated)'!$D$2:$D$53,'Share Values'!$X610,'Transactions (Dated)'!$B$2:$B$53,'Share Values'!AD$11,'Transactions (Dated)'!$C$2:$C$53,"Buy")-SUMIFS('Transactions (Dated)'!$E$2:$E$53,'Transactions (Dated)'!$D$2:$D$53,'Share Values'!$X610,'Transactions (Dated)'!$B$2:$B$53,'Share Values'!AD$11,'Transactions (Dated)'!$C$2:$C$53,"Sell")</f>
        <v>0</v>
      </c>
      <c r="AE610" s="40">
        <f ca="1">AE609+SUMIFS('Transactions (Dated)'!$E$2:$E$53,'Transactions (Dated)'!$D$2:$D$53,'Share Values'!$X610,'Transactions (Dated)'!$B$2:$B$53,'Share Values'!AE$11,'Transactions (Dated)'!$C$2:$C$53,"Buy")-SUMIFS('Transactions (Dated)'!$E$2:$E$53,'Transactions (Dated)'!$D$2:$D$53,'Share Values'!$X610,'Transactions (Dated)'!$B$2:$B$53,'Share Values'!AE$11,'Transactions (Dated)'!$C$2:$C$53,"Sell")</f>
        <v>2900</v>
      </c>
      <c r="AF610" s="40">
        <f ca="1">AF609+SUMIFS('Transactions (Dated)'!$E$2:$E$53,'Transactions (Dated)'!$D$2:$D$53,'Share Values'!$X610,'Transactions (Dated)'!$B$2:$B$53,'Share Values'!AF$11,'Transactions (Dated)'!$C$2:$C$53,"Buy")-SUMIFS('Transactions (Dated)'!$E$2:$E$53,'Transactions (Dated)'!$D$2:$D$53,'Share Values'!$X610,'Transactions (Dated)'!$B$2:$B$53,'Share Values'!AF$11,'Transactions (Dated)'!$C$2:$C$53,"Sell")</f>
        <v>14201</v>
      </c>
      <c r="AG610" s="40">
        <f ca="1">AG609+SUMIFS('Transactions (Dated)'!$E$2:$E$53,'Transactions (Dated)'!$D$2:$D$53,'Share Values'!$X610,'Transactions (Dated)'!$B$2:$B$53,'Share Values'!AG$11,'Transactions (Dated)'!$C$2:$C$53,"Buy")-SUMIFS('Transactions (Dated)'!$E$2:$E$53,'Transactions (Dated)'!$D$2:$D$53,'Share Values'!$X610,'Transactions (Dated)'!$B$2:$B$53,'Share Values'!AG$11,'Transactions (Dated)'!$C$2:$C$53,"Sell")</f>
        <v>6835</v>
      </c>
      <c r="AH610" s="40">
        <f ca="1">AH609+SUMIFS('Transactions (Dated)'!$E$2:$E$53,'Transactions (Dated)'!$D$2:$D$53,'Share Values'!$X610,'Transactions (Dated)'!$B$2:$B$53,'Share Values'!AH$11,'Transactions (Dated)'!$C$2:$C$53,"Buy")-SUMIFS('Transactions (Dated)'!$E$2:$E$53,'Transactions (Dated)'!$D$2:$D$53,'Share Values'!$X610,'Transactions (Dated)'!$B$2:$B$53,'Share Values'!AH$11,'Transactions (Dated)'!$C$2:$C$53,"Sell")</f>
        <v>0</v>
      </c>
      <c r="AI610" s="40">
        <f ca="1">AI609+SUMIFS('Transactions (Dated)'!$E$2:$E$53,'Transactions (Dated)'!$D$2:$D$53,'Share Values'!$X610,'Transactions (Dated)'!$B$2:$B$53,'Share Values'!AI$11,'Transactions (Dated)'!$C$2:$C$53,"Buy")-SUMIFS('Transactions (Dated)'!$E$2:$E$53,'Transactions (Dated)'!$D$2:$D$53,'Share Values'!$X610,'Transactions (Dated)'!$B$2:$B$53,'Share Values'!AI$11,'Transactions (Dated)'!$C$2:$C$53,"Sell")</f>
        <v>0</v>
      </c>
      <c r="AJ610" s="40">
        <f ca="1">AJ609+SUMIFS('Transactions (Dated)'!$E$2:$E$53,'Transactions (Dated)'!$D$2:$D$53,'Share Values'!$X610,'Transactions (Dated)'!$B$2:$B$53,'Share Values'!AJ$11,'Transactions (Dated)'!$C$2:$C$53,"Buy")-SUMIFS('Transactions (Dated)'!$E$2:$E$53,'Transactions (Dated)'!$D$2:$D$53,'Share Values'!$X610,'Transactions (Dated)'!$B$2:$B$53,'Share Values'!AJ$11,'Transactions (Dated)'!$C$2:$C$53,"Sell")</f>
        <v>0</v>
      </c>
      <c r="AK610" s="40">
        <f ca="1">AK609+SUMIFS('Transactions (Dated)'!$E$2:$E$53,'Transactions (Dated)'!$D$2:$D$53,'Share Values'!$X610,'Transactions (Dated)'!$B$2:$B$53,'Share Values'!AK$11,'Transactions (Dated)'!$C$2:$C$53,"Buy")-SUMIFS('Transactions (Dated)'!$E$2:$E$53,'Transactions (Dated)'!$D$2:$D$53,'Share Values'!$X610,'Transactions (Dated)'!$B$2:$B$53,'Share Values'!AK$11,'Transactions (Dated)'!$C$2:$C$53,"Sell")</f>
        <v>0</v>
      </c>
      <c r="AL610" s="40">
        <f ca="1">AL609+SUMIFS('Transactions (Dated)'!$E$2:$E$53,'Transactions (Dated)'!$D$2:$D$53,'Share Values'!$X610,'Transactions (Dated)'!$B$2:$B$53,'Share Values'!AL$11,'Transactions (Dated)'!$C$2:$C$53,"Buy")-SUMIFS('Transactions (Dated)'!$E$2:$E$53,'Transactions (Dated)'!$D$2:$D$53,'Share Values'!$X610,'Transactions (Dated)'!$B$2:$B$53,'Share Values'!AL$11,'Transactions (Dated)'!$C$2:$C$53,"Sell")</f>
        <v>0</v>
      </c>
      <c r="AM610" s="40">
        <f ca="1">AM609+SUMIFS('Transactions (Dated)'!$E$2:$E$53,'Transactions (Dated)'!$D$2:$D$53,'Share Values'!$X610,'Transactions (Dated)'!$B$2:$B$53,'Share Values'!AM$11,'Transactions (Dated)'!$C$2:$C$53,"Buy")-SUMIFS('Transactions (Dated)'!$E$2:$E$53,'Transactions (Dated)'!$D$2:$D$53,'Share Values'!$X610,'Transactions (Dated)'!$B$2:$B$53,'Share Values'!AM$11,'Transactions (Dated)'!$C$2:$C$53,"Sell")</f>
        <v>0</v>
      </c>
      <c r="AN610" s="40">
        <f ca="1">AN609+SUMIFS('Transactions (Dated)'!$E$2:$E$53,'Transactions (Dated)'!$D$2:$D$53,'Share Values'!$X610,'Transactions (Dated)'!$B$2:$B$53,'Share Values'!AN$11,'Transactions (Dated)'!$C$2:$C$53,"Buy")-SUMIFS('Transactions (Dated)'!$E$2:$E$53,'Transactions (Dated)'!$D$2:$D$53,'Share Values'!$X610,'Transactions (Dated)'!$B$2:$B$53,'Share Values'!AN$11,'Transactions (Dated)'!$C$2:$C$53,"Sell")</f>
        <v>0</v>
      </c>
      <c r="AQ610" s="3">
        <f t="shared" si="271"/>
        <v>42783</v>
      </c>
      <c r="AR610" s="6">
        <f t="shared" ca="1" si="272"/>
        <v>45278.749999999993</v>
      </c>
      <c r="AS610" s="6">
        <f t="shared" ca="1" si="273"/>
        <v>21562.5</v>
      </c>
      <c r="AT610" s="6">
        <f t="shared" ca="1" si="274"/>
        <v>564303.37</v>
      </c>
      <c r="AU610" s="6">
        <f t="shared" ca="1" si="275"/>
        <v>36193.96</v>
      </c>
      <c r="AV610" s="6">
        <f t="shared" ca="1" si="276"/>
        <v>36300.080000000002</v>
      </c>
      <c r="AW610" s="6">
        <f t="shared" ca="1" si="277"/>
        <v>0</v>
      </c>
      <c r="AX610" s="6">
        <f t="shared" ca="1" si="278"/>
        <v>55100</v>
      </c>
      <c r="AY610" s="6">
        <f t="shared" ca="1" si="279"/>
        <v>107501.57</v>
      </c>
      <c r="AZ610" s="6">
        <f t="shared" ca="1" si="280"/>
        <v>69990.400000000009</v>
      </c>
      <c r="BA610" s="6">
        <f t="shared" ca="1" si="281"/>
        <v>0</v>
      </c>
      <c r="BB610" s="6">
        <f t="shared" ca="1" si="282"/>
        <v>0</v>
      </c>
      <c r="BC610" s="6">
        <f t="shared" ca="1" si="283"/>
        <v>0</v>
      </c>
      <c r="BD610" s="6">
        <f t="shared" ca="1" si="284"/>
        <v>0</v>
      </c>
      <c r="BE610" s="6">
        <f t="shared" ca="1" si="285"/>
        <v>0</v>
      </c>
      <c r="BF610" s="6">
        <f t="shared" ca="1" si="268"/>
        <v>0</v>
      </c>
      <c r="BG610" s="6">
        <f t="shared" ca="1" si="269"/>
        <v>0</v>
      </c>
      <c r="BJ610" s="4">
        <f t="shared" ca="1" si="286"/>
        <v>936230.63</v>
      </c>
      <c r="BL610" s="3">
        <f t="shared" si="287"/>
        <v>42783</v>
      </c>
      <c r="BM610" s="6">
        <f>BM609+SUMIFS('Transactions (Dated)'!G:G,'Transactions (Dated)'!D:D,'Share Values'!AQ610)</f>
        <v>14317.649999999987</v>
      </c>
      <c r="BN610" s="6">
        <f ca="1">BN609+SUMIFS('Transactions (Dated)'!$F:$F,'Transactions (Dated)'!$D:$D,$BL610,'Transactions (Dated)'!$B:$B,BN$11,'Transactions (Dated)'!$C:$C,"Dividend (paid to cash)")*Y610</f>
        <v>0</v>
      </c>
      <c r="BO610" s="6">
        <f ca="1">BO609+SUMIFS('Transactions (Dated)'!$F:$F,'Transactions (Dated)'!$D:$D,$BL610,'Transactions (Dated)'!$B:$B,BO$11,'Transactions (Dated)'!$C:$C,"Dividend (paid to cash)")*Z610</f>
        <v>2421.875</v>
      </c>
      <c r="BP610" s="6">
        <f ca="1">BP609+SUMIFS('Transactions (Dated)'!$F:$F,'Transactions (Dated)'!$D:$D,$BL610,'Transactions (Dated)'!$B:$B,BP$11,'Transactions (Dated)'!$C:$C,"Dividend (paid to cash)")*AA610</f>
        <v>51745.237000000008</v>
      </c>
      <c r="BQ610" s="6">
        <f ca="1">BQ609+SUMIFS('Transactions (Dated)'!$F:$F,'Transactions (Dated)'!$D:$D,$BL610,'Transactions (Dated)'!$B:$B,BQ$11,'Transactions (Dated)'!$C:$C,"Dividend (paid to cash)")*AB610</f>
        <v>567.6</v>
      </c>
      <c r="BR610" s="6">
        <f ca="1">BR609+SUMIFS('Transactions (Dated)'!$F:$F,'Transactions (Dated)'!$D:$D,$BL610,'Transactions (Dated)'!$B:$B,BR$11,'Transactions (Dated)'!$C:$C,"Dividend (paid to cash)")*AC610</f>
        <v>0</v>
      </c>
      <c r="BS610" s="6">
        <f ca="1">BS609+SUMIFS('Transactions (Dated)'!$F:$F,'Transactions (Dated)'!$D:$D,$BL610,'Transactions (Dated)'!$B:$B,BS$11,'Transactions (Dated)'!$C:$C,"Dividend (paid to cash)")*AD610</f>
        <v>0</v>
      </c>
      <c r="BT610" s="6">
        <f ca="1">BT609+SUMIFS('Transactions (Dated)'!$F:$F,'Transactions (Dated)'!$D:$D,$BL610,'Transactions (Dated)'!$B:$B,BT$11,'Transactions (Dated)'!$C:$C,"Dividend (paid to cash)")*AE610</f>
        <v>3190</v>
      </c>
      <c r="BU610" s="6">
        <f ca="1">BU609+SUMIFS('Transactions (Dated)'!$F:$F,'Transactions (Dated)'!$D:$D,$BL610,'Transactions (Dated)'!$B:$B,BU$11,'Transactions (Dated)'!$C:$C,"Dividend (paid to cash)")*AF610</f>
        <v>0</v>
      </c>
      <c r="BV610" s="6">
        <f ca="1">BV609+SUMIFS('Transactions (Dated)'!$F:$F,'Transactions (Dated)'!$D:$D,$BL610,'Transactions (Dated)'!$B:$B,BV$11,'Transactions (Dated)'!$C:$C,"Dividend (paid to cash)")*AG610</f>
        <v>0</v>
      </c>
      <c r="BW610" s="6">
        <f ca="1">BW609+SUMIFS('Transactions (Dated)'!$F:$F,'Transactions (Dated)'!$D:$D,$BL610,'Transactions (Dated)'!$B:$B,BW$11,'Transactions (Dated)'!$C:$C,"Dividend (paid to cash)")*AH610</f>
        <v>0</v>
      </c>
      <c r="BX610" s="6">
        <f ca="1">BX609+SUMIFS('Transactions (Dated)'!$F:$F,'Transactions (Dated)'!$D:$D,$BL610,'Transactions (Dated)'!$B:$B,BX$11,'Transactions (Dated)'!$C:$C,"Dividend (paid to cash)")*AI610</f>
        <v>0</v>
      </c>
      <c r="BY610" s="6">
        <f ca="1">BY609+SUMIFS('Transactions (Dated)'!$F:$F,'Transactions (Dated)'!$D:$D,$BL610,'Transactions (Dated)'!$B:$B,BY$11,'Transactions (Dated)'!$C:$C,"Dividend (paid to cash)")*AJ610</f>
        <v>0</v>
      </c>
      <c r="BZ610" s="6">
        <f ca="1">BZ609+SUMIFS('Transactions (Dated)'!$F:$F,'Transactions (Dated)'!$D:$D,$BL610,'Transactions (Dated)'!$B:$B,BZ$11,'Transactions (Dated)'!$C:$C,"Dividend (paid to cash)")*AK610</f>
        <v>0</v>
      </c>
      <c r="CA610" s="6">
        <f ca="1">CA609+SUMIFS('Transactions (Dated)'!$F:$F,'Transactions (Dated)'!$D:$D,$BL610,'Transactions (Dated)'!$B:$B,CA$11,'Transactions (Dated)'!$C:$C,"Dividend (paid to cash)")*AL610</f>
        <v>0</v>
      </c>
      <c r="CB610" s="6">
        <v>0</v>
      </c>
      <c r="CC610" s="6">
        <v>0</v>
      </c>
      <c r="CF610" s="6">
        <f t="shared" ca="1" si="288"/>
        <v>72242.361999999994</v>
      </c>
      <c r="CH610" s="3">
        <f t="shared" si="289"/>
        <v>42783</v>
      </c>
      <c r="CI610" s="4">
        <f t="shared" ca="1" si="290"/>
        <v>936230.63</v>
      </c>
      <c r="CJ610" s="4">
        <f t="shared" ca="1" si="291"/>
        <v>72242.361999999994</v>
      </c>
      <c r="CL610" s="4">
        <f t="shared" ca="1" si="292"/>
        <v>1008472.992</v>
      </c>
    </row>
    <row r="611" spans="2:90" x14ac:dyDescent="0.15">
      <c r="B611" s="3">
        <v>42787</v>
      </c>
      <c r="E611" s="86">
        <v>42787</v>
      </c>
      <c r="F611" s="53">
        <v>9.6300000000000008</v>
      </c>
      <c r="G611">
        <v>2.31</v>
      </c>
      <c r="H611">
        <v>21.5</v>
      </c>
      <c r="I611">
        <v>18.855</v>
      </c>
      <c r="J611">
        <v>15.37</v>
      </c>
      <c r="K611">
        <v>14.87</v>
      </c>
      <c r="L611">
        <v>18.89</v>
      </c>
      <c r="M611">
        <v>7.48</v>
      </c>
      <c r="N611">
        <v>10.119999999999999</v>
      </c>
      <c r="O611">
        <v>11.05</v>
      </c>
      <c r="Q611">
        <v>1.49</v>
      </c>
      <c r="R611">
        <v>11.03</v>
      </c>
      <c r="S611">
        <v>43.18</v>
      </c>
      <c r="U611">
        <v>43.18</v>
      </c>
      <c r="X611" s="3">
        <f t="shared" si="270"/>
        <v>42787</v>
      </c>
      <c r="Y611" s="40">
        <f ca="1">Y610+SUMIFS('Transactions (Dated)'!$E$2:$E$53,'Transactions (Dated)'!$D$2:$D$53,'Share Values'!$X611,'Transactions (Dated)'!$B$2:$B$53,'Share Values'!Y$11,'Transactions (Dated)'!$C$2:$C$53,"Buy")-SUMIFS('Transactions (Dated)'!$E$2:$E$53,'Transactions (Dated)'!$D$2:$D$53,'Share Values'!$X611,'Transactions (Dated)'!$B$2:$B$53,'Share Values'!Y$11,'Transactions (Dated)'!$C$2:$C$53,"Sell")</f>
        <v>4625</v>
      </c>
      <c r="Z611" s="40">
        <f ca="1">Z610+SUMIFS('Transactions (Dated)'!$E$2:$E$53,'Transactions (Dated)'!$D$2:$D$53,'Share Values'!$X611,'Transactions (Dated)'!$B$2:$B$53,'Share Values'!Z$11,'Transactions (Dated)'!$C$2:$C$53,"Buy")-SUMIFS('Transactions (Dated)'!$E$2:$E$53,'Transactions (Dated)'!$D$2:$D$53,'Share Values'!$X611,'Transactions (Dated)'!$B$2:$B$53,'Share Values'!Z$11,'Transactions (Dated)'!$C$2:$C$53,"Sell")</f>
        <v>9375</v>
      </c>
      <c r="AA611" s="40">
        <f ca="1">AA610+SUMIFS('Transactions (Dated)'!$E$2:$E$53,'Transactions (Dated)'!$D$2:$D$53,'Share Values'!$X611,'Transactions (Dated)'!$B$2:$B$53,'Share Values'!AA$11,'Transactions (Dated)'!$C$2:$C$53,"Buy")-SUMIFS('Transactions (Dated)'!$E$2:$E$53,'Transactions (Dated)'!$D$2:$D$53,'Share Values'!$X611,'Transactions (Dated)'!$B$2:$B$53,'Share Values'!AA$11,'Transactions (Dated)'!$C$2:$C$53,"Sell")</f>
        <v>26357</v>
      </c>
      <c r="AB611" s="40">
        <f ca="1">AB610+SUMIFS('Transactions (Dated)'!$E$2:$E$53,'Transactions (Dated)'!$D$2:$D$53,'Share Values'!$X611,'Transactions (Dated)'!$B$2:$B$53,'Share Values'!AB$11,'Transactions (Dated)'!$C$2:$C$53,"Buy")-SUMIFS('Transactions (Dated)'!$E$2:$E$53,'Transactions (Dated)'!$D$2:$D$53,'Share Values'!$X611,'Transactions (Dated)'!$B$2:$B$53,'Share Values'!AB$11,'Transactions (Dated)'!$C$2:$C$53,"Sell")</f>
        <v>1892</v>
      </c>
      <c r="AC611" s="40">
        <f ca="1">AC610+SUMIFS('Transactions (Dated)'!$E$2:$E$53,'Transactions (Dated)'!$D$2:$D$53,'Share Values'!$X611,'Transactions (Dated)'!$B$2:$B$53,'Share Values'!AC$11,'Transactions (Dated)'!$C$2:$C$53,"Buy")-SUMIFS('Transactions (Dated)'!$E$2:$E$53,'Transactions (Dated)'!$D$2:$D$53,'Share Values'!$X611,'Transactions (Dated)'!$B$2:$B$53,'Share Values'!AC$11,'Transactions (Dated)'!$C$2:$C$53,"Sell")</f>
        <v>2348</v>
      </c>
      <c r="AD611" s="40">
        <f ca="1">AD610+SUMIFS('Transactions (Dated)'!$E$2:$E$53,'Transactions (Dated)'!$D$2:$D$53,'Share Values'!$X611,'Transactions (Dated)'!$B$2:$B$53,'Share Values'!AD$11,'Transactions (Dated)'!$C$2:$C$53,"Buy")-SUMIFS('Transactions (Dated)'!$E$2:$E$53,'Transactions (Dated)'!$D$2:$D$53,'Share Values'!$X611,'Transactions (Dated)'!$B$2:$B$53,'Share Values'!AD$11,'Transactions (Dated)'!$C$2:$C$53,"Sell")</f>
        <v>0</v>
      </c>
      <c r="AE611" s="40">
        <f ca="1">AE610+SUMIFS('Transactions (Dated)'!$E$2:$E$53,'Transactions (Dated)'!$D$2:$D$53,'Share Values'!$X611,'Transactions (Dated)'!$B$2:$B$53,'Share Values'!AE$11,'Transactions (Dated)'!$C$2:$C$53,"Buy")-SUMIFS('Transactions (Dated)'!$E$2:$E$53,'Transactions (Dated)'!$D$2:$D$53,'Share Values'!$X611,'Transactions (Dated)'!$B$2:$B$53,'Share Values'!AE$11,'Transactions (Dated)'!$C$2:$C$53,"Sell")</f>
        <v>2900</v>
      </c>
      <c r="AF611" s="40">
        <f ca="1">AF610+SUMIFS('Transactions (Dated)'!$E$2:$E$53,'Transactions (Dated)'!$D$2:$D$53,'Share Values'!$X611,'Transactions (Dated)'!$B$2:$B$53,'Share Values'!AF$11,'Transactions (Dated)'!$C$2:$C$53,"Buy")-SUMIFS('Transactions (Dated)'!$E$2:$E$53,'Transactions (Dated)'!$D$2:$D$53,'Share Values'!$X611,'Transactions (Dated)'!$B$2:$B$53,'Share Values'!AF$11,'Transactions (Dated)'!$C$2:$C$53,"Sell")</f>
        <v>14201</v>
      </c>
      <c r="AG611" s="40">
        <f ca="1">AG610+SUMIFS('Transactions (Dated)'!$E$2:$E$53,'Transactions (Dated)'!$D$2:$D$53,'Share Values'!$X611,'Transactions (Dated)'!$B$2:$B$53,'Share Values'!AG$11,'Transactions (Dated)'!$C$2:$C$53,"Buy")-SUMIFS('Transactions (Dated)'!$E$2:$E$53,'Transactions (Dated)'!$D$2:$D$53,'Share Values'!$X611,'Transactions (Dated)'!$B$2:$B$53,'Share Values'!AG$11,'Transactions (Dated)'!$C$2:$C$53,"Sell")</f>
        <v>6835</v>
      </c>
      <c r="AH611" s="40">
        <f ca="1">AH610+SUMIFS('Transactions (Dated)'!$E$2:$E$53,'Transactions (Dated)'!$D$2:$D$53,'Share Values'!$X611,'Transactions (Dated)'!$B$2:$B$53,'Share Values'!AH$11,'Transactions (Dated)'!$C$2:$C$53,"Buy")-SUMIFS('Transactions (Dated)'!$E$2:$E$53,'Transactions (Dated)'!$D$2:$D$53,'Share Values'!$X611,'Transactions (Dated)'!$B$2:$B$53,'Share Values'!AH$11,'Transactions (Dated)'!$C$2:$C$53,"Sell")</f>
        <v>0</v>
      </c>
      <c r="AI611" s="40">
        <f ca="1">AI610+SUMIFS('Transactions (Dated)'!$E$2:$E$53,'Transactions (Dated)'!$D$2:$D$53,'Share Values'!$X611,'Transactions (Dated)'!$B$2:$B$53,'Share Values'!AI$11,'Transactions (Dated)'!$C$2:$C$53,"Buy")-SUMIFS('Transactions (Dated)'!$E$2:$E$53,'Transactions (Dated)'!$D$2:$D$53,'Share Values'!$X611,'Transactions (Dated)'!$B$2:$B$53,'Share Values'!AI$11,'Transactions (Dated)'!$C$2:$C$53,"Sell")</f>
        <v>0</v>
      </c>
      <c r="AJ611" s="40">
        <f ca="1">AJ610+SUMIFS('Transactions (Dated)'!$E$2:$E$53,'Transactions (Dated)'!$D$2:$D$53,'Share Values'!$X611,'Transactions (Dated)'!$B$2:$B$53,'Share Values'!AJ$11,'Transactions (Dated)'!$C$2:$C$53,"Buy")-SUMIFS('Transactions (Dated)'!$E$2:$E$53,'Transactions (Dated)'!$D$2:$D$53,'Share Values'!$X611,'Transactions (Dated)'!$B$2:$B$53,'Share Values'!AJ$11,'Transactions (Dated)'!$C$2:$C$53,"Sell")</f>
        <v>0</v>
      </c>
      <c r="AK611" s="40">
        <f ca="1">AK610+SUMIFS('Transactions (Dated)'!$E$2:$E$53,'Transactions (Dated)'!$D$2:$D$53,'Share Values'!$X611,'Transactions (Dated)'!$B$2:$B$53,'Share Values'!AK$11,'Transactions (Dated)'!$C$2:$C$53,"Buy")-SUMIFS('Transactions (Dated)'!$E$2:$E$53,'Transactions (Dated)'!$D$2:$D$53,'Share Values'!$X611,'Transactions (Dated)'!$B$2:$B$53,'Share Values'!AK$11,'Transactions (Dated)'!$C$2:$C$53,"Sell")</f>
        <v>0</v>
      </c>
      <c r="AL611" s="40">
        <f ca="1">AL610+SUMIFS('Transactions (Dated)'!$E$2:$E$53,'Transactions (Dated)'!$D$2:$D$53,'Share Values'!$X611,'Transactions (Dated)'!$B$2:$B$53,'Share Values'!AL$11,'Transactions (Dated)'!$C$2:$C$53,"Buy")-SUMIFS('Transactions (Dated)'!$E$2:$E$53,'Transactions (Dated)'!$D$2:$D$53,'Share Values'!$X611,'Transactions (Dated)'!$B$2:$B$53,'Share Values'!AL$11,'Transactions (Dated)'!$C$2:$C$53,"Sell")</f>
        <v>0</v>
      </c>
      <c r="AM611" s="40">
        <f ca="1">AM610+SUMIFS('Transactions (Dated)'!$E$2:$E$53,'Transactions (Dated)'!$D$2:$D$53,'Share Values'!$X611,'Transactions (Dated)'!$B$2:$B$53,'Share Values'!AM$11,'Transactions (Dated)'!$C$2:$C$53,"Buy")-SUMIFS('Transactions (Dated)'!$E$2:$E$53,'Transactions (Dated)'!$D$2:$D$53,'Share Values'!$X611,'Transactions (Dated)'!$B$2:$B$53,'Share Values'!AM$11,'Transactions (Dated)'!$C$2:$C$53,"Sell")</f>
        <v>0</v>
      </c>
      <c r="AN611" s="40">
        <f ca="1">AN610+SUMIFS('Transactions (Dated)'!$E$2:$E$53,'Transactions (Dated)'!$D$2:$D$53,'Share Values'!$X611,'Transactions (Dated)'!$B$2:$B$53,'Share Values'!AN$11,'Transactions (Dated)'!$C$2:$C$53,"Buy")-SUMIFS('Transactions (Dated)'!$E$2:$E$53,'Transactions (Dated)'!$D$2:$D$53,'Share Values'!$X611,'Transactions (Dated)'!$B$2:$B$53,'Share Values'!AN$11,'Transactions (Dated)'!$C$2:$C$53,"Sell")</f>
        <v>0</v>
      </c>
      <c r="AQ611" s="3">
        <f t="shared" si="271"/>
        <v>42787</v>
      </c>
      <c r="AR611" s="6">
        <f t="shared" ca="1" si="272"/>
        <v>44538.75</v>
      </c>
      <c r="AS611" s="6">
        <f t="shared" ca="1" si="273"/>
        <v>21656.25</v>
      </c>
      <c r="AT611" s="6">
        <f t="shared" ca="1" si="274"/>
        <v>566675.5</v>
      </c>
      <c r="AU611" s="6">
        <f t="shared" ca="1" si="275"/>
        <v>35673.660000000003</v>
      </c>
      <c r="AV611" s="6">
        <f t="shared" ca="1" si="276"/>
        <v>36088.759999999995</v>
      </c>
      <c r="AW611" s="6">
        <f t="shared" ca="1" si="277"/>
        <v>0</v>
      </c>
      <c r="AX611" s="6">
        <f t="shared" ca="1" si="278"/>
        <v>54781</v>
      </c>
      <c r="AY611" s="6">
        <f t="shared" ca="1" si="279"/>
        <v>106223.48000000001</v>
      </c>
      <c r="AZ611" s="6">
        <f t="shared" ca="1" si="280"/>
        <v>69170.2</v>
      </c>
      <c r="BA611" s="6">
        <f t="shared" ca="1" si="281"/>
        <v>0</v>
      </c>
      <c r="BB611" s="6">
        <f t="shared" ca="1" si="282"/>
        <v>0</v>
      </c>
      <c r="BC611" s="6">
        <f t="shared" ca="1" si="283"/>
        <v>0</v>
      </c>
      <c r="BD611" s="6">
        <f t="shared" ca="1" si="284"/>
        <v>0</v>
      </c>
      <c r="BE611" s="6">
        <f t="shared" ca="1" si="285"/>
        <v>0</v>
      </c>
      <c r="BF611" s="6">
        <f t="shared" ca="1" si="268"/>
        <v>0</v>
      </c>
      <c r="BG611" s="6">
        <f t="shared" ca="1" si="269"/>
        <v>0</v>
      </c>
      <c r="BJ611" s="4">
        <f t="shared" ca="1" si="286"/>
        <v>934807.6</v>
      </c>
      <c r="BL611" s="3">
        <f t="shared" si="287"/>
        <v>42787</v>
      </c>
      <c r="BM611" s="6">
        <f>BM610+SUMIFS('Transactions (Dated)'!G:G,'Transactions (Dated)'!D:D,'Share Values'!AQ611)</f>
        <v>14317.649999999987</v>
      </c>
      <c r="BN611" s="6">
        <f ca="1">BN610+SUMIFS('Transactions (Dated)'!$F:$F,'Transactions (Dated)'!$D:$D,$BL611,'Transactions (Dated)'!$B:$B,BN$11,'Transactions (Dated)'!$C:$C,"Dividend (paid to cash)")*Y611</f>
        <v>0</v>
      </c>
      <c r="BO611" s="6">
        <f ca="1">BO610+SUMIFS('Transactions (Dated)'!$F:$F,'Transactions (Dated)'!$D:$D,$BL611,'Transactions (Dated)'!$B:$B,BO$11,'Transactions (Dated)'!$C:$C,"Dividend (paid to cash)")*Z611</f>
        <v>2421.875</v>
      </c>
      <c r="BP611" s="6">
        <f ca="1">BP610+SUMIFS('Transactions (Dated)'!$F:$F,'Transactions (Dated)'!$D:$D,$BL611,'Transactions (Dated)'!$B:$B,BP$11,'Transactions (Dated)'!$C:$C,"Dividend (paid to cash)")*AA611</f>
        <v>51745.237000000008</v>
      </c>
      <c r="BQ611" s="6">
        <f ca="1">BQ610+SUMIFS('Transactions (Dated)'!$F:$F,'Transactions (Dated)'!$D:$D,$BL611,'Transactions (Dated)'!$B:$B,BQ$11,'Transactions (Dated)'!$C:$C,"Dividend (paid to cash)")*AB611</f>
        <v>567.6</v>
      </c>
      <c r="BR611" s="6">
        <f ca="1">BR610+SUMIFS('Transactions (Dated)'!$F:$F,'Transactions (Dated)'!$D:$D,$BL611,'Transactions (Dated)'!$B:$B,BR$11,'Transactions (Dated)'!$C:$C,"Dividend (paid to cash)")*AC611</f>
        <v>0</v>
      </c>
      <c r="BS611" s="6">
        <f ca="1">BS610+SUMIFS('Transactions (Dated)'!$F:$F,'Transactions (Dated)'!$D:$D,$BL611,'Transactions (Dated)'!$B:$B,BS$11,'Transactions (Dated)'!$C:$C,"Dividend (paid to cash)")*AD611</f>
        <v>0</v>
      </c>
      <c r="BT611" s="6">
        <f ca="1">BT610+SUMIFS('Transactions (Dated)'!$F:$F,'Transactions (Dated)'!$D:$D,$BL611,'Transactions (Dated)'!$B:$B,BT$11,'Transactions (Dated)'!$C:$C,"Dividend (paid to cash)")*AE611</f>
        <v>3190</v>
      </c>
      <c r="BU611" s="6">
        <f ca="1">BU610+SUMIFS('Transactions (Dated)'!$F:$F,'Transactions (Dated)'!$D:$D,$BL611,'Transactions (Dated)'!$B:$B,BU$11,'Transactions (Dated)'!$C:$C,"Dividend (paid to cash)")*AF611</f>
        <v>0</v>
      </c>
      <c r="BV611" s="6">
        <f ca="1">BV610+SUMIFS('Transactions (Dated)'!$F:$F,'Transactions (Dated)'!$D:$D,$BL611,'Transactions (Dated)'!$B:$B,BV$11,'Transactions (Dated)'!$C:$C,"Dividend (paid to cash)")*AG611</f>
        <v>0</v>
      </c>
      <c r="BW611" s="6">
        <f ca="1">BW610+SUMIFS('Transactions (Dated)'!$F:$F,'Transactions (Dated)'!$D:$D,$BL611,'Transactions (Dated)'!$B:$B,BW$11,'Transactions (Dated)'!$C:$C,"Dividend (paid to cash)")*AH611</f>
        <v>0</v>
      </c>
      <c r="BX611" s="6">
        <f ca="1">BX610+SUMIFS('Transactions (Dated)'!$F:$F,'Transactions (Dated)'!$D:$D,$BL611,'Transactions (Dated)'!$B:$B,BX$11,'Transactions (Dated)'!$C:$C,"Dividend (paid to cash)")*AI611</f>
        <v>0</v>
      </c>
      <c r="BY611" s="6">
        <f ca="1">BY610+SUMIFS('Transactions (Dated)'!$F:$F,'Transactions (Dated)'!$D:$D,$BL611,'Transactions (Dated)'!$B:$B,BY$11,'Transactions (Dated)'!$C:$C,"Dividend (paid to cash)")*AJ611</f>
        <v>0</v>
      </c>
      <c r="BZ611" s="6">
        <f ca="1">BZ610+SUMIFS('Transactions (Dated)'!$F:$F,'Transactions (Dated)'!$D:$D,$BL611,'Transactions (Dated)'!$B:$B,BZ$11,'Transactions (Dated)'!$C:$C,"Dividend (paid to cash)")*AK611</f>
        <v>0</v>
      </c>
      <c r="CA611" s="6">
        <f ca="1">CA610+SUMIFS('Transactions (Dated)'!$F:$F,'Transactions (Dated)'!$D:$D,$BL611,'Transactions (Dated)'!$B:$B,CA$11,'Transactions (Dated)'!$C:$C,"Dividend (paid to cash)")*AL611</f>
        <v>0</v>
      </c>
      <c r="CB611" s="6">
        <v>0</v>
      </c>
      <c r="CC611" s="6">
        <v>0</v>
      </c>
      <c r="CF611" s="6">
        <f t="shared" ca="1" si="288"/>
        <v>72242.361999999994</v>
      </c>
      <c r="CH611" s="3">
        <f t="shared" si="289"/>
        <v>42787</v>
      </c>
      <c r="CI611" s="4">
        <f t="shared" ca="1" si="290"/>
        <v>934807.6</v>
      </c>
      <c r="CJ611" s="4">
        <f t="shared" ca="1" si="291"/>
        <v>72242.361999999994</v>
      </c>
      <c r="CL611" s="4">
        <f t="shared" ca="1" si="292"/>
        <v>1007049.9619999999</v>
      </c>
    </row>
    <row r="612" spans="2:90" x14ac:dyDescent="0.15">
      <c r="B612" s="3">
        <v>42788</v>
      </c>
      <c r="E612" s="86">
        <v>42788</v>
      </c>
      <c r="F612" s="53">
        <v>9.51</v>
      </c>
      <c r="G612">
        <v>2.2400000000000002</v>
      </c>
      <c r="H612">
        <v>21.41</v>
      </c>
      <c r="I612">
        <v>18.785</v>
      </c>
      <c r="J612">
        <v>15.21</v>
      </c>
      <c r="K612">
        <v>14.99</v>
      </c>
      <c r="L612">
        <v>18.82</v>
      </c>
      <c r="M612">
        <v>7.36</v>
      </c>
      <c r="N612">
        <v>12.37</v>
      </c>
      <c r="O612">
        <v>10.79</v>
      </c>
      <c r="Q612">
        <v>1.5</v>
      </c>
      <c r="R612">
        <v>10.85</v>
      </c>
      <c r="S612">
        <v>42.87</v>
      </c>
      <c r="U612">
        <v>42.87</v>
      </c>
      <c r="X612" s="3">
        <f t="shared" si="270"/>
        <v>42788</v>
      </c>
      <c r="Y612" s="40">
        <f ca="1">Y611+SUMIFS('Transactions (Dated)'!$E$2:$E$53,'Transactions (Dated)'!$D$2:$D$53,'Share Values'!$X612,'Transactions (Dated)'!$B$2:$B$53,'Share Values'!Y$11,'Transactions (Dated)'!$C$2:$C$53,"Buy")-SUMIFS('Transactions (Dated)'!$E$2:$E$53,'Transactions (Dated)'!$D$2:$D$53,'Share Values'!$X612,'Transactions (Dated)'!$B$2:$B$53,'Share Values'!Y$11,'Transactions (Dated)'!$C$2:$C$53,"Sell")</f>
        <v>4625</v>
      </c>
      <c r="Z612" s="40">
        <f ca="1">Z611+SUMIFS('Transactions (Dated)'!$E$2:$E$53,'Transactions (Dated)'!$D$2:$D$53,'Share Values'!$X612,'Transactions (Dated)'!$B$2:$B$53,'Share Values'!Z$11,'Transactions (Dated)'!$C$2:$C$53,"Buy")-SUMIFS('Transactions (Dated)'!$E$2:$E$53,'Transactions (Dated)'!$D$2:$D$53,'Share Values'!$X612,'Transactions (Dated)'!$B$2:$B$53,'Share Values'!Z$11,'Transactions (Dated)'!$C$2:$C$53,"Sell")</f>
        <v>9375</v>
      </c>
      <c r="AA612" s="40">
        <f ca="1">AA611+SUMIFS('Transactions (Dated)'!$E$2:$E$53,'Transactions (Dated)'!$D$2:$D$53,'Share Values'!$X612,'Transactions (Dated)'!$B$2:$B$53,'Share Values'!AA$11,'Transactions (Dated)'!$C$2:$C$53,"Buy")-SUMIFS('Transactions (Dated)'!$E$2:$E$53,'Transactions (Dated)'!$D$2:$D$53,'Share Values'!$X612,'Transactions (Dated)'!$B$2:$B$53,'Share Values'!AA$11,'Transactions (Dated)'!$C$2:$C$53,"Sell")</f>
        <v>26357</v>
      </c>
      <c r="AB612" s="40">
        <f ca="1">AB611+SUMIFS('Transactions (Dated)'!$E$2:$E$53,'Transactions (Dated)'!$D$2:$D$53,'Share Values'!$X612,'Transactions (Dated)'!$B$2:$B$53,'Share Values'!AB$11,'Transactions (Dated)'!$C$2:$C$53,"Buy")-SUMIFS('Transactions (Dated)'!$E$2:$E$53,'Transactions (Dated)'!$D$2:$D$53,'Share Values'!$X612,'Transactions (Dated)'!$B$2:$B$53,'Share Values'!AB$11,'Transactions (Dated)'!$C$2:$C$53,"Sell")</f>
        <v>1892</v>
      </c>
      <c r="AC612" s="40">
        <f ca="1">AC611+SUMIFS('Transactions (Dated)'!$E$2:$E$53,'Transactions (Dated)'!$D$2:$D$53,'Share Values'!$X612,'Transactions (Dated)'!$B$2:$B$53,'Share Values'!AC$11,'Transactions (Dated)'!$C$2:$C$53,"Buy")-SUMIFS('Transactions (Dated)'!$E$2:$E$53,'Transactions (Dated)'!$D$2:$D$53,'Share Values'!$X612,'Transactions (Dated)'!$B$2:$B$53,'Share Values'!AC$11,'Transactions (Dated)'!$C$2:$C$53,"Sell")</f>
        <v>2348</v>
      </c>
      <c r="AD612" s="40">
        <f ca="1">AD611+SUMIFS('Transactions (Dated)'!$E$2:$E$53,'Transactions (Dated)'!$D$2:$D$53,'Share Values'!$X612,'Transactions (Dated)'!$B$2:$B$53,'Share Values'!AD$11,'Transactions (Dated)'!$C$2:$C$53,"Buy")-SUMIFS('Transactions (Dated)'!$E$2:$E$53,'Transactions (Dated)'!$D$2:$D$53,'Share Values'!$X612,'Transactions (Dated)'!$B$2:$B$53,'Share Values'!AD$11,'Transactions (Dated)'!$C$2:$C$53,"Sell")</f>
        <v>0</v>
      </c>
      <c r="AE612" s="40">
        <f ca="1">AE611+SUMIFS('Transactions (Dated)'!$E$2:$E$53,'Transactions (Dated)'!$D$2:$D$53,'Share Values'!$X612,'Transactions (Dated)'!$B$2:$B$53,'Share Values'!AE$11,'Transactions (Dated)'!$C$2:$C$53,"Buy")-SUMIFS('Transactions (Dated)'!$E$2:$E$53,'Transactions (Dated)'!$D$2:$D$53,'Share Values'!$X612,'Transactions (Dated)'!$B$2:$B$53,'Share Values'!AE$11,'Transactions (Dated)'!$C$2:$C$53,"Sell")</f>
        <v>2900</v>
      </c>
      <c r="AF612" s="40">
        <f ca="1">AF611+SUMIFS('Transactions (Dated)'!$E$2:$E$53,'Transactions (Dated)'!$D$2:$D$53,'Share Values'!$X612,'Transactions (Dated)'!$B$2:$B$53,'Share Values'!AF$11,'Transactions (Dated)'!$C$2:$C$53,"Buy")-SUMIFS('Transactions (Dated)'!$E$2:$E$53,'Transactions (Dated)'!$D$2:$D$53,'Share Values'!$X612,'Transactions (Dated)'!$B$2:$B$53,'Share Values'!AF$11,'Transactions (Dated)'!$C$2:$C$53,"Sell")</f>
        <v>14201</v>
      </c>
      <c r="AG612" s="40">
        <f ca="1">AG611+SUMIFS('Transactions (Dated)'!$E$2:$E$53,'Transactions (Dated)'!$D$2:$D$53,'Share Values'!$X612,'Transactions (Dated)'!$B$2:$B$53,'Share Values'!AG$11,'Transactions (Dated)'!$C$2:$C$53,"Buy")-SUMIFS('Transactions (Dated)'!$E$2:$E$53,'Transactions (Dated)'!$D$2:$D$53,'Share Values'!$X612,'Transactions (Dated)'!$B$2:$B$53,'Share Values'!AG$11,'Transactions (Dated)'!$C$2:$C$53,"Sell")</f>
        <v>6835</v>
      </c>
      <c r="AH612" s="40">
        <f ca="1">AH611+SUMIFS('Transactions (Dated)'!$E$2:$E$53,'Transactions (Dated)'!$D$2:$D$53,'Share Values'!$X612,'Transactions (Dated)'!$B$2:$B$53,'Share Values'!AH$11,'Transactions (Dated)'!$C$2:$C$53,"Buy")-SUMIFS('Transactions (Dated)'!$E$2:$E$53,'Transactions (Dated)'!$D$2:$D$53,'Share Values'!$X612,'Transactions (Dated)'!$B$2:$B$53,'Share Values'!AH$11,'Transactions (Dated)'!$C$2:$C$53,"Sell")</f>
        <v>0</v>
      </c>
      <c r="AI612" s="40">
        <f ca="1">AI611+SUMIFS('Transactions (Dated)'!$E$2:$E$53,'Transactions (Dated)'!$D$2:$D$53,'Share Values'!$X612,'Transactions (Dated)'!$B$2:$B$53,'Share Values'!AI$11,'Transactions (Dated)'!$C$2:$C$53,"Buy")-SUMIFS('Transactions (Dated)'!$E$2:$E$53,'Transactions (Dated)'!$D$2:$D$53,'Share Values'!$X612,'Transactions (Dated)'!$B$2:$B$53,'Share Values'!AI$11,'Transactions (Dated)'!$C$2:$C$53,"Sell")</f>
        <v>0</v>
      </c>
      <c r="AJ612" s="40">
        <f ca="1">AJ611+SUMIFS('Transactions (Dated)'!$E$2:$E$53,'Transactions (Dated)'!$D$2:$D$53,'Share Values'!$X612,'Transactions (Dated)'!$B$2:$B$53,'Share Values'!AJ$11,'Transactions (Dated)'!$C$2:$C$53,"Buy")-SUMIFS('Transactions (Dated)'!$E$2:$E$53,'Transactions (Dated)'!$D$2:$D$53,'Share Values'!$X612,'Transactions (Dated)'!$B$2:$B$53,'Share Values'!AJ$11,'Transactions (Dated)'!$C$2:$C$53,"Sell")</f>
        <v>0</v>
      </c>
      <c r="AK612" s="40">
        <f ca="1">AK611+SUMIFS('Transactions (Dated)'!$E$2:$E$53,'Transactions (Dated)'!$D$2:$D$53,'Share Values'!$X612,'Transactions (Dated)'!$B$2:$B$53,'Share Values'!AK$11,'Transactions (Dated)'!$C$2:$C$53,"Buy")-SUMIFS('Transactions (Dated)'!$E$2:$E$53,'Transactions (Dated)'!$D$2:$D$53,'Share Values'!$X612,'Transactions (Dated)'!$B$2:$B$53,'Share Values'!AK$11,'Transactions (Dated)'!$C$2:$C$53,"Sell")</f>
        <v>0</v>
      </c>
      <c r="AL612" s="40">
        <f ca="1">AL611+SUMIFS('Transactions (Dated)'!$E$2:$E$53,'Transactions (Dated)'!$D$2:$D$53,'Share Values'!$X612,'Transactions (Dated)'!$B$2:$B$53,'Share Values'!AL$11,'Transactions (Dated)'!$C$2:$C$53,"Buy")-SUMIFS('Transactions (Dated)'!$E$2:$E$53,'Transactions (Dated)'!$D$2:$D$53,'Share Values'!$X612,'Transactions (Dated)'!$B$2:$B$53,'Share Values'!AL$11,'Transactions (Dated)'!$C$2:$C$53,"Sell")</f>
        <v>0</v>
      </c>
      <c r="AM612" s="40">
        <f ca="1">AM611+SUMIFS('Transactions (Dated)'!$E$2:$E$53,'Transactions (Dated)'!$D$2:$D$53,'Share Values'!$X612,'Transactions (Dated)'!$B$2:$B$53,'Share Values'!AM$11,'Transactions (Dated)'!$C$2:$C$53,"Buy")-SUMIFS('Transactions (Dated)'!$E$2:$E$53,'Transactions (Dated)'!$D$2:$D$53,'Share Values'!$X612,'Transactions (Dated)'!$B$2:$B$53,'Share Values'!AM$11,'Transactions (Dated)'!$C$2:$C$53,"Sell")</f>
        <v>0</v>
      </c>
      <c r="AN612" s="40">
        <f ca="1">AN611+SUMIFS('Transactions (Dated)'!$E$2:$E$53,'Transactions (Dated)'!$D$2:$D$53,'Share Values'!$X612,'Transactions (Dated)'!$B$2:$B$53,'Share Values'!AN$11,'Transactions (Dated)'!$C$2:$C$53,"Buy")-SUMIFS('Transactions (Dated)'!$E$2:$E$53,'Transactions (Dated)'!$D$2:$D$53,'Share Values'!$X612,'Transactions (Dated)'!$B$2:$B$53,'Share Values'!AN$11,'Transactions (Dated)'!$C$2:$C$53,"Sell")</f>
        <v>0</v>
      </c>
      <c r="AQ612" s="3">
        <f t="shared" si="271"/>
        <v>42788</v>
      </c>
      <c r="AR612" s="6">
        <f t="shared" ca="1" si="272"/>
        <v>43983.75</v>
      </c>
      <c r="AS612" s="6">
        <f t="shared" ca="1" si="273"/>
        <v>21000.000000000004</v>
      </c>
      <c r="AT612" s="6">
        <f t="shared" ca="1" si="274"/>
        <v>564303.37</v>
      </c>
      <c r="AU612" s="6">
        <f t="shared" ca="1" si="275"/>
        <v>35541.22</v>
      </c>
      <c r="AV612" s="6">
        <f t="shared" ca="1" si="276"/>
        <v>35713.08</v>
      </c>
      <c r="AW612" s="6">
        <f t="shared" ca="1" si="277"/>
        <v>0</v>
      </c>
      <c r="AX612" s="6">
        <f t="shared" ca="1" si="278"/>
        <v>54578</v>
      </c>
      <c r="AY612" s="6">
        <f t="shared" ca="1" si="279"/>
        <v>104519.36</v>
      </c>
      <c r="AZ612" s="6">
        <f t="shared" ca="1" si="280"/>
        <v>84548.95</v>
      </c>
      <c r="BA612" s="6">
        <f t="shared" ca="1" si="281"/>
        <v>0</v>
      </c>
      <c r="BB612" s="6">
        <f t="shared" ca="1" si="282"/>
        <v>0</v>
      </c>
      <c r="BC612" s="6">
        <f t="shared" ca="1" si="283"/>
        <v>0</v>
      </c>
      <c r="BD612" s="6">
        <f t="shared" ca="1" si="284"/>
        <v>0</v>
      </c>
      <c r="BE612" s="6">
        <f t="shared" ca="1" si="285"/>
        <v>0</v>
      </c>
      <c r="BF612" s="6">
        <f t="shared" ca="1" si="268"/>
        <v>0</v>
      </c>
      <c r="BG612" s="6">
        <f t="shared" ca="1" si="269"/>
        <v>0</v>
      </c>
      <c r="BJ612" s="4">
        <f t="shared" ca="1" si="286"/>
        <v>944187.72999999986</v>
      </c>
      <c r="BL612" s="3">
        <f t="shared" si="287"/>
        <v>42788</v>
      </c>
      <c r="BM612" s="6">
        <f>BM611+SUMIFS('Transactions (Dated)'!G:G,'Transactions (Dated)'!D:D,'Share Values'!AQ612)</f>
        <v>14317.649999999987</v>
      </c>
      <c r="BN612" s="6">
        <f ca="1">BN611+SUMIFS('Transactions (Dated)'!$F:$F,'Transactions (Dated)'!$D:$D,$BL612,'Transactions (Dated)'!$B:$B,BN$11,'Transactions (Dated)'!$C:$C,"Dividend (paid to cash)")*Y612</f>
        <v>0</v>
      </c>
      <c r="BO612" s="6">
        <f ca="1">BO611+SUMIFS('Transactions (Dated)'!$F:$F,'Transactions (Dated)'!$D:$D,$BL612,'Transactions (Dated)'!$B:$B,BO$11,'Transactions (Dated)'!$C:$C,"Dividend (paid to cash)")*Z612</f>
        <v>2421.875</v>
      </c>
      <c r="BP612" s="6">
        <f ca="1">BP611+SUMIFS('Transactions (Dated)'!$F:$F,'Transactions (Dated)'!$D:$D,$BL612,'Transactions (Dated)'!$B:$B,BP$11,'Transactions (Dated)'!$C:$C,"Dividend (paid to cash)")*AA612</f>
        <v>51745.237000000008</v>
      </c>
      <c r="BQ612" s="6">
        <f ca="1">BQ611+SUMIFS('Transactions (Dated)'!$F:$F,'Transactions (Dated)'!$D:$D,$BL612,'Transactions (Dated)'!$B:$B,BQ$11,'Transactions (Dated)'!$C:$C,"Dividend (paid to cash)")*AB612</f>
        <v>567.6</v>
      </c>
      <c r="BR612" s="6">
        <f ca="1">BR611+SUMIFS('Transactions (Dated)'!$F:$F,'Transactions (Dated)'!$D:$D,$BL612,'Transactions (Dated)'!$B:$B,BR$11,'Transactions (Dated)'!$C:$C,"Dividend (paid to cash)")*AC612</f>
        <v>0</v>
      </c>
      <c r="BS612" s="6">
        <f ca="1">BS611+SUMIFS('Transactions (Dated)'!$F:$F,'Transactions (Dated)'!$D:$D,$BL612,'Transactions (Dated)'!$B:$B,BS$11,'Transactions (Dated)'!$C:$C,"Dividend (paid to cash)")*AD612</f>
        <v>0</v>
      </c>
      <c r="BT612" s="6">
        <f ca="1">BT611+SUMIFS('Transactions (Dated)'!$F:$F,'Transactions (Dated)'!$D:$D,$BL612,'Transactions (Dated)'!$B:$B,BT$11,'Transactions (Dated)'!$C:$C,"Dividend (paid to cash)")*AE612</f>
        <v>3190</v>
      </c>
      <c r="BU612" s="6">
        <f ca="1">BU611+SUMIFS('Transactions (Dated)'!$F:$F,'Transactions (Dated)'!$D:$D,$BL612,'Transactions (Dated)'!$B:$B,BU$11,'Transactions (Dated)'!$C:$C,"Dividend (paid to cash)")*AF612</f>
        <v>0</v>
      </c>
      <c r="BV612" s="6">
        <f ca="1">BV611+SUMIFS('Transactions (Dated)'!$F:$F,'Transactions (Dated)'!$D:$D,$BL612,'Transactions (Dated)'!$B:$B,BV$11,'Transactions (Dated)'!$C:$C,"Dividend (paid to cash)")*AG612</f>
        <v>0</v>
      </c>
      <c r="BW612" s="6">
        <f ca="1">BW611+SUMIFS('Transactions (Dated)'!$F:$F,'Transactions (Dated)'!$D:$D,$BL612,'Transactions (Dated)'!$B:$B,BW$11,'Transactions (Dated)'!$C:$C,"Dividend (paid to cash)")*AH612</f>
        <v>0</v>
      </c>
      <c r="BX612" s="6">
        <f ca="1">BX611+SUMIFS('Transactions (Dated)'!$F:$F,'Transactions (Dated)'!$D:$D,$BL612,'Transactions (Dated)'!$B:$B,BX$11,'Transactions (Dated)'!$C:$C,"Dividend (paid to cash)")*AI612</f>
        <v>0</v>
      </c>
      <c r="BY612" s="6">
        <f ca="1">BY611+SUMIFS('Transactions (Dated)'!$F:$F,'Transactions (Dated)'!$D:$D,$BL612,'Transactions (Dated)'!$B:$B,BY$11,'Transactions (Dated)'!$C:$C,"Dividend (paid to cash)")*AJ612</f>
        <v>0</v>
      </c>
      <c r="BZ612" s="6">
        <f ca="1">BZ611+SUMIFS('Transactions (Dated)'!$F:$F,'Transactions (Dated)'!$D:$D,$BL612,'Transactions (Dated)'!$B:$B,BZ$11,'Transactions (Dated)'!$C:$C,"Dividend (paid to cash)")*AK612</f>
        <v>0</v>
      </c>
      <c r="CA612" s="6">
        <f ca="1">CA611+SUMIFS('Transactions (Dated)'!$F:$F,'Transactions (Dated)'!$D:$D,$BL612,'Transactions (Dated)'!$B:$B,CA$11,'Transactions (Dated)'!$C:$C,"Dividend (paid to cash)")*AL612</f>
        <v>0</v>
      </c>
      <c r="CB612" s="6">
        <v>0</v>
      </c>
      <c r="CC612" s="6">
        <v>0</v>
      </c>
      <c r="CF612" s="6">
        <f t="shared" ca="1" si="288"/>
        <v>72242.361999999994</v>
      </c>
      <c r="CH612" s="3">
        <f t="shared" si="289"/>
        <v>42788</v>
      </c>
      <c r="CI612" s="4">
        <f t="shared" ca="1" si="290"/>
        <v>944187.72999999986</v>
      </c>
      <c r="CJ612" s="4">
        <f t="shared" ca="1" si="291"/>
        <v>72242.361999999994</v>
      </c>
      <c r="CL612" s="4">
        <f t="shared" ca="1" si="292"/>
        <v>1016430.0919999998</v>
      </c>
    </row>
    <row r="613" spans="2:90" x14ac:dyDescent="0.15">
      <c r="B613" s="3">
        <v>42789</v>
      </c>
      <c r="E613" s="86">
        <v>42789</v>
      </c>
      <c r="F613" s="53">
        <v>9.4</v>
      </c>
      <c r="G613">
        <v>2.1800000000000002</v>
      </c>
      <c r="H613">
        <v>21.32</v>
      </c>
      <c r="I613">
        <v>18.8</v>
      </c>
      <c r="J613">
        <v>14.97</v>
      </c>
      <c r="K613">
        <v>15.07</v>
      </c>
      <c r="L613">
        <v>18.510000000000002</v>
      </c>
      <c r="M613">
        <v>7.51</v>
      </c>
      <c r="N613">
        <v>12.35</v>
      </c>
      <c r="O613">
        <v>10.94</v>
      </c>
      <c r="Q613">
        <v>1.51</v>
      </c>
      <c r="R613">
        <v>10.16</v>
      </c>
      <c r="S613">
        <v>42.72</v>
      </c>
      <c r="U613">
        <v>42.72</v>
      </c>
      <c r="X613" s="3">
        <f t="shared" si="270"/>
        <v>42789</v>
      </c>
      <c r="Y613" s="40">
        <f ca="1">Y612+SUMIFS('Transactions (Dated)'!$E$2:$E$53,'Transactions (Dated)'!$D$2:$D$53,'Share Values'!$X613,'Transactions (Dated)'!$B$2:$B$53,'Share Values'!Y$11,'Transactions (Dated)'!$C$2:$C$53,"Buy")-SUMIFS('Transactions (Dated)'!$E$2:$E$53,'Transactions (Dated)'!$D$2:$D$53,'Share Values'!$X613,'Transactions (Dated)'!$B$2:$B$53,'Share Values'!Y$11,'Transactions (Dated)'!$C$2:$C$53,"Sell")</f>
        <v>4625</v>
      </c>
      <c r="Z613" s="40">
        <f ca="1">Z612+SUMIFS('Transactions (Dated)'!$E$2:$E$53,'Transactions (Dated)'!$D$2:$D$53,'Share Values'!$X613,'Transactions (Dated)'!$B$2:$B$53,'Share Values'!Z$11,'Transactions (Dated)'!$C$2:$C$53,"Buy")-SUMIFS('Transactions (Dated)'!$E$2:$E$53,'Transactions (Dated)'!$D$2:$D$53,'Share Values'!$X613,'Transactions (Dated)'!$B$2:$B$53,'Share Values'!Z$11,'Transactions (Dated)'!$C$2:$C$53,"Sell")</f>
        <v>9375</v>
      </c>
      <c r="AA613" s="40">
        <f ca="1">AA612+SUMIFS('Transactions (Dated)'!$E$2:$E$53,'Transactions (Dated)'!$D$2:$D$53,'Share Values'!$X613,'Transactions (Dated)'!$B$2:$B$53,'Share Values'!AA$11,'Transactions (Dated)'!$C$2:$C$53,"Buy")-SUMIFS('Transactions (Dated)'!$E$2:$E$53,'Transactions (Dated)'!$D$2:$D$53,'Share Values'!$X613,'Transactions (Dated)'!$B$2:$B$53,'Share Values'!AA$11,'Transactions (Dated)'!$C$2:$C$53,"Sell")</f>
        <v>26357</v>
      </c>
      <c r="AB613" s="40">
        <f ca="1">AB612+SUMIFS('Transactions (Dated)'!$E$2:$E$53,'Transactions (Dated)'!$D$2:$D$53,'Share Values'!$X613,'Transactions (Dated)'!$B$2:$B$53,'Share Values'!AB$11,'Transactions (Dated)'!$C$2:$C$53,"Buy")-SUMIFS('Transactions (Dated)'!$E$2:$E$53,'Transactions (Dated)'!$D$2:$D$53,'Share Values'!$X613,'Transactions (Dated)'!$B$2:$B$53,'Share Values'!AB$11,'Transactions (Dated)'!$C$2:$C$53,"Sell")</f>
        <v>1892</v>
      </c>
      <c r="AC613" s="40">
        <f ca="1">AC612+SUMIFS('Transactions (Dated)'!$E$2:$E$53,'Transactions (Dated)'!$D$2:$D$53,'Share Values'!$X613,'Transactions (Dated)'!$B$2:$B$53,'Share Values'!AC$11,'Transactions (Dated)'!$C$2:$C$53,"Buy")-SUMIFS('Transactions (Dated)'!$E$2:$E$53,'Transactions (Dated)'!$D$2:$D$53,'Share Values'!$X613,'Transactions (Dated)'!$B$2:$B$53,'Share Values'!AC$11,'Transactions (Dated)'!$C$2:$C$53,"Sell")</f>
        <v>2348</v>
      </c>
      <c r="AD613" s="40">
        <f ca="1">AD612+SUMIFS('Transactions (Dated)'!$E$2:$E$53,'Transactions (Dated)'!$D$2:$D$53,'Share Values'!$X613,'Transactions (Dated)'!$B$2:$B$53,'Share Values'!AD$11,'Transactions (Dated)'!$C$2:$C$53,"Buy")-SUMIFS('Transactions (Dated)'!$E$2:$E$53,'Transactions (Dated)'!$D$2:$D$53,'Share Values'!$X613,'Transactions (Dated)'!$B$2:$B$53,'Share Values'!AD$11,'Transactions (Dated)'!$C$2:$C$53,"Sell")</f>
        <v>0</v>
      </c>
      <c r="AE613" s="40">
        <f ca="1">AE612+SUMIFS('Transactions (Dated)'!$E$2:$E$53,'Transactions (Dated)'!$D$2:$D$53,'Share Values'!$X613,'Transactions (Dated)'!$B$2:$B$53,'Share Values'!AE$11,'Transactions (Dated)'!$C$2:$C$53,"Buy")-SUMIFS('Transactions (Dated)'!$E$2:$E$53,'Transactions (Dated)'!$D$2:$D$53,'Share Values'!$X613,'Transactions (Dated)'!$B$2:$B$53,'Share Values'!AE$11,'Transactions (Dated)'!$C$2:$C$53,"Sell")</f>
        <v>2900</v>
      </c>
      <c r="AF613" s="40">
        <f ca="1">AF612+SUMIFS('Transactions (Dated)'!$E$2:$E$53,'Transactions (Dated)'!$D$2:$D$53,'Share Values'!$X613,'Transactions (Dated)'!$B$2:$B$53,'Share Values'!AF$11,'Transactions (Dated)'!$C$2:$C$53,"Buy")-SUMIFS('Transactions (Dated)'!$E$2:$E$53,'Transactions (Dated)'!$D$2:$D$53,'Share Values'!$X613,'Transactions (Dated)'!$B$2:$B$53,'Share Values'!AF$11,'Transactions (Dated)'!$C$2:$C$53,"Sell")</f>
        <v>14201</v>
      </c>
      <c r="AG613" s="40">
        <f ca="1">AG612+SUMIFS('Transactions (Dated)'!$E$2:$E$53,'Transactions (Dated)'!$D$2:$D$53,'Share Values'!$X613,'Transactions (Dated)'!$B$2:$B$53,'Share Values'!AG$11,'Transactions (Dated)'!$C$2:$C$53,"Buy")-SUMIFS('Transactions (Dated)'!$E$2:$E$53,'Transactions (Dated)'!$D$2:$D$53,'Share Values'!$X613,'Transactions (Dated)'!$B$2:$B$53,'Share Values'!AG$11,'Transactions (Dated)'!$C$2:$C$53,"Sell")</f>
        <v>6835</v>
      </c>
      <c r="AH613" s="40">
        <f ca="1">AH612+SUMIFS('Transactions (Dated)'!$E$2:$E$53,'Transactions (Dated)'!$D$2:$D$53,'Share Values'!$X613,'Transactions (Dated)'!$B$2:$B$53,'Share Values'!AH$11,'Transactions (Dated)'!$C$2:$C$53,"Buy")-SUMIFS('Transactions (Dated)'!$E$2:$E$53,'Transactions (Dated)'!$D$2:$D$53,'Share Values'!$X613,'Transactions (Dated)'!$B$2:$B$53,'Share Values'!AH$11,'Transactions (Dated)'!$C$2:$C$53,"Sell")</f>
        <v>0</v>
      </c>
      <c r="AI613" s="40">
        <f ca="1">AI612+SUMIFS('Transactions (Dated)'!$E$2:$E$53,'Transactions (Dated)'!$D$2:$D$53,'Share Values'!$X613,'Transactions (Dated)'!$B$2:$B$53,'Share Values'!AI$11,'Transactions (Dated)'!$C$2:$C$53,"Buy")-SUMIFS('Transactions (Dated)'!$E$2:$E$53,'Transactions (Dated)'!$D$2:$D$53,'Share Values'!$X613,'Transactions (Dated)'!$B$2:$B$53,'Share Values'!AI$11,'Transactions (Dated)'!$C$2:$C$53,"Sell")</f>
        <v>0</v>
      </c>
      <c r="AJ613" s="40">
        <f ca="1">AJ612+SUMIFS('Transactions (Dated)'!$E$2:$E$53,'Transactions (Dated)'!$D$2:$D$53,'Share Values'!$X613,'Transactions (Dated)'!$B$2:$B$53,'Share Values'!AJ$11,'Transactions (Dated)'!$C$2:$C$53,"Buy")-SUMIFS('Transactions (Dated)'!$E$2:$E$53,'Transactions (Dated)'!$D$2:$D$53,'Share Values'!$X613,'Transactions (Dated)'!$B$2:$B$53,'Share Values'!AJ$11,'Transactions (Dated)'!$C$2:$C$53,"Sell")</f>
        <v>0</v>
      </c>
      <c r="AK613" s="40">
        <f ca="1">AK612+SUMIFS('Transactions (Dated)'!$E$2:$E$53,'Transactions (Dated)'!$D$2:$D$53,'Share Values'!$X613,'Transactions (Dated)'!$B$2:$B$53,'Share Values'!AK$11,'Transactions (Dated)'!$C$2:$C$53,"Buy")-SUMIFS('Transactions (Dated)'!$E$2:$E$53,'Transactions (Dated)'!$D$2:$D$53,'Share Values'!$X613,'Transactions (Dated)'!$B$2:$B$53,'Share Values'!AK$11,'Transactions (Dated)'!$C$2:$C$53,"Sell")</f>
        <v>0</v>
      </c>
      <c r="AL613" s="40">
        <f ca="1">AL612+SUMIFS('Transactions (Dated)'!$E$2:$E$53,'Transactions (Dated)'!$D$2:$D$53,'Share Values'!$X613,'Transactions (Dated)'!$B$2:$B$53,'Share Values'!AL$11,'Transactions (Dated)'!$C$2:$C$53,"Buy")-SUMIFS('Transactions (Dated)'!$E$2:$E$53,'Transactions (Dated)'!$D$2:$D$53,'Share Values'!$X613,'Transactions (Dated)'!$B$2:$B$53,'Share Values'!AL$11,'Transactions (Dated)'!$C$2:$C$53,"Sell")</f>
        <v>0</v>
      </c>
      <c r="AM613" s="40">
        <f ca="1">AM612+SUMIFS('Transactions (Dated)'!$E$2:$E$53,'Transactions (Dated)'!$D$2:$D$53,'Share Values'!$X613,'Transactions (Dated)'!$B$2:$B$53,'Share Values'!AM$11,'Transactions (Dated)'!$C$2:$C$53,"Buy")-SUMIFS('Transactions (Dated)'!$E$2:$E$53,'Transactions (Dated)'!$D$2:$D$53,'Share Values'!$X613,'Transactions (Dated)'!$B$2:$B$53,'Share Values'!AM$11,'Transactions (Dated)'!$C$2:$C$53,"Sell")</f>
        <v>0</v>
      </c>
      <c r="AN613" s="40">
        <f ca="1">AN612+SUMIFS('Transactions (Dated)'!$E$2:$E$53,'Transactions (Dated)'!$D$2:$D$53,'Share Values'!$X613,'Transactions (Dated)'!$B$2:$B$53,'Share Values'!AN$11,'Transactions (Dated)'!$C$2:$C$53,"Buy")-SUMIFS('Transactions (Dated)'!$E$2:$E$53,'Transactions (Dated)'!$D$2:$D$53,'Share Values'!$X613,'Transactions (Dated)'!$B$2:$B$53,'Share Values'!AN$11,'Transactions (Dated)'!$C$2:$C$53,"Sell")</f>
        <v>0</v>
      </c>
      <c r="AQ613" s="3">
        <f t="shared" si="271"/>
        <v>42789</v>
      </c>
      <c r="AR613" s="6">
        <f t="shared" ca="1" si="272"/>
        <v>43475</v>
      </c>
      <c r="AS613" s="6">
        <f t="shared" ca="1" si="273"/>
        <v>20437.5</v>
      </c>
      <c r="AT613" s="6">
        <f t="shared" ca="1" si="274"/>
        <v>561931.24</v>
      </c>
      <c r="AU613" s="6">
        <f t="shared" ca="1" si="275"/>
        <v>35569.599999999999</v>
      </c>
      <c r="AV613" s="6">
        <f t="shared" ca="1" si="276"/>
        <v>35149.560000000005</v>
      </c>
      <c r="AW613" s="6">
        <f t="shared" ca="1" si="277"/>
        <v>0</v>
      </c>
      <c r="AX613" s="6">
        <f t="shared" ca="1" si="278"/>
        <v>53679.000000000007</v>
      </c>
      <c r="AY613" s="6">
        <f t="shared" ca="1" si="279"/>
        <v>106649.51</v>
      </c>
      <c r="AZ613" s="6">
        <f t="shared" ca="1" si="280"/>
        <v>84412.25</v>
      </c>
      <c r="BA613" s="6">
        <f t="shared" ca="1" si="281"/>
        <v>0</v>
      </c>
      <c r="BB613" s="6">
        <f t="shared" ca="1" si="282"/>
        <v>0</v>
      </c>
      <c r="BC613" s="6">
        <f t="shared" ca="1" si="283"/>
        <v>0</v>
      </c>
      <c r="BD613" s="6">
        <f t="shared" ca="1" si="284"/>
        <v>0</v>
      </c>
      <c r="BE613" s="6">
        <f t="shared" ca="1" si="285"/>
        <v>0</v>
      </c>
      <c r="BF613" s="6">
        <f t="shared" ca="1" si="268"/>
        <v>0</v>
      </c>
      <c r="BG613" s="6">
        <f t="shared" ca="1" si="269"/>
        <v>0</v>
      </c>
      <c r="BJ613" s="4">
        <f t="shared" ca="1" si="286"/>
        <v>941303.66</v>
      </c>
      <c r="BL613" s="3">
        <f t="shared" si="287"/>
        <v>42789</v>
      </c>
      <c r="BM613" s="6">
        <f>BM612+SUMIFS('Transactions (Dated)'!G:G,'Transactions (Dated)'!D:D,'Share Values'!AQ613)</f>
        <v>14317.649999999987</v>
      </c>
      <c r="BN613" s="6">
        <f ca="1">BN612+SUMIFS('Transactions (Dated)'!$F:$F,'Transactions (Dated)'!$D:$D,$BL613,'Transactions (Dated)'!$B:$B,BN$11,'Transactions (Dated)'!$C:$C,"Dividend (paid to cash)")*Y613</f>
        <v>0</v>
      </c>
      <c r="BO613" s="6">
        <f ca="1">BO612+SUMIFS('Transactions (Dated)'!$F:$F,'Transactions (Dated)'!$D:$D,$BL613,'Transactions (Dated)'!$B:$B,BO$11,'Transactions (Dated)'!$C:$C,"Dividend (paid to cash)")*Z613</f>
        <v>2421.875</v>
      </c>
      <c r="BP613" s="6">
        <f ca="1">BP612+SUMIFS('Transactions (Dated)'!$F:$F,'Transactions (Dated)'!$D:$D,$BL613,'Transactions (Dated)'!$B:$B,BP$11,'Transactions (Dated)'!$C:$C,"Dividend (paid to cash)")*AA613</f>
        <v>51745.237000000008</v>
      </c>
      <c r="BQ613" s="6">
        <f ca="1">BQ612+SUMIFS('Transactions (Dated)'!$F:$F,'Transactions (Dated)'!$D:$D,$BL613,'Transactions (Dated)'!$B:$B,BQ$11,'Transactions (Dated)'!$C:$C,"Dividend (paid to cash)")*AB613</f>
        <v>567.6</v>
      </c>
      <c r="BR613" s="6">
        <f ca="1">BR612+SUMIFS('Transactions (Dated)'!$F:$F,'Transactions (Dated)'!$D:$D,$BL613,'Transactions (Dated)'!$B:$B,BR$11,'Transactions (Dated)'!$C:$C,"Dividend (paid to cash)")*AC613</f>
        <v>0</v>
      </c>
      <c r="BS613" s="6">
        <f ca="1">BS612+SUMIFS('Transactions (Dated)'!$F:$F,'Transactions (Dated)'!$D:$D,$BL613,'Transactions (Dated)'!$B:$B,BS$11,'Transactions (Dated)'!$C:$C,"Dividend (paid to cash)")*AD613</f>
        <v>0</v>
      </c>
      <c r="BT613" s="6">
        <f ca="1">BT612+SUMIFS('Transactions (Dated)'!$F:$F,'Transactions (Dated)'!$D:$D,$BL613,'Transactions (Dated)'!$B:$B,BT$11,'Transactions (Dated)'!$C:$C,"Dividend (paid to cash)")*AE613</f>
        <v>3190</v>
      </c>
      <c r="BU613" s="6">
        <f ca="1">BU612+SUMIFS('Transactions (Dated)'!$F:$F,'Transactions (Dated)'!$D:$D,$BL613,'Transactions (Dated)'!$B:$B,BU$11,'Transactions (Dated)'!$C:$C,"Dividend (paid to cash)")*AF613</f>
        <v>0</v>
      </c>
      <c r="BV613" s="6">
        <f ca="1">BV612+SUMIFS('Transactions (Dated)'!$F:$F,'Transactions (Dated)'!$D:$D,$BL613,'Transactions (Dated)'!$B:$B,BV$11,'Transactions (Dated)'!$C:$C,"Dividend (paid to cash)")*AG613</f>
        <v>0</v>
      </c>
      <c r="BW613" s="6">
        <f ca="1">BW612+SUMIFS('Transactions (Dated)'!$F:$F,'Transactions (Dated)'!$D:$D,$BL613,'Transactions (Dated)'!$B:$B,BW$11,'Transactions (Dated)'!$C:$C,"Dividend (paid to cash)")*AH613</f>
        <v>0</v>
      </c>
      <c r="BX613" s="6">
        <f ca="1">BX612+SUMIFS('Transactions (Dated)'!$F:$F,'Transactions (Dated)'!$D:$D,$BL613,'Transactions (Dated)'!$B:$B,BX$11,'Transactions (Dated)'!$C:$C,"Dividend (paid to cash)")*AI613</f>
        <v>0</v>
      </c>
      <c r="BY613" s="6">
        <f ca="1">BY612+SUMIFS('Transactions (Dated)'!$F:$F,'Transactions (Dated)'!$D:$D,$BL613,'Transactions (Dated)'!$B:$B,BY$11,'Transactions (Dated)'!$C:$C,"Dividend (paid to cash)")*AJ613</f>
        <v>0</v>
      </c>
      <c r="BZ613" s="6">
        <f ca="1">BZ612+SUMIFS('Transactions (Dated)'!$F:$F,'Transactions (Dated)'!$D:$D,$BL613,'Transactions (Dated)'!$B:$B,BZ$11,'Transactions (Dated)'!$C:$C,"Dividend (paid to cash)")*AK613</f>
        <v>0</v>
      </c>
      <c r="CA613" s="6">
        <f ca="1">CA612+SUMIFS('Transactions (Dated)'!$F:$F,'Transactions (Dated)'!$D:$D,$BL613,'Transactions (Dated)'!$B:$B,CA$11,'Transactions (Dated)'!$C:$C,"Dividend (paid to cash)")*AL613</f>
        <v>0</v>
      </c>
      <c r="CB613" s="6">
        <v>0</v>
      </c>
      <c r="CC613" s="6">
        <v>0</v>
      </c>
      <c r="CF613" s="6">
        <f t="shared" ca="1" si="288"/>
        <v>72242.361999999994</v>
      </c>
      <c r="CH613" s="3">
        <f t="shared" si="289"/>
        <v>42789</v>
      </c>
      <c r="CI613" s="4">
        <f t="shared" ca="1" si="290"/>
        <v>941303.66</v>
      </c>
      <c r="CJ613" s="4">
        <f t="shared" ca="1" si="291"/>
        <v>72242.361999999994</v>
      </c>
      <c r="CL613" s="4">
        <f t="shared" ca="1" si="292"/>
        <v>1013546.022</v>
      </c>
    </row>
    <row r="614" spans="2:90" x14ac:dyDescent="0.15">
      <c r="B614" s="3">
        <v>42790</v>
      </c>
      <c r="E614" s="86">
        <v>42790</v>
      </c>
      <c r="F614" s="53">
        <v>9.24</v>
      </c>
      <c r="G614">
        <v>2.17</v>
      </c>
      <c r="H614">
        <v>21.01</v>
      </c>
      <c r="I614">
        <v>18.559999999999999</v>
      </c>
      <c r="J614">
        <v>14.91</v>
      </c>
      <c r="K614">
        <v>14.95</v>
      </c>
      <c r="L614">
        <v>18.46</v>
      </c>
      <c r="M614">
        <v>7.45</v>
      </c>
      <c r="N614">
        <v>12.38</v>
      </c>
      <c r="O614">
        <v>10.8</v>
      </c>
      <c r="Q614">
        <v>1.46</v>
      </c>
      <c r="R614">
        <v>10.42</v>
      </c>
      <c r="S614">
        <v>42.73</v>
      </c>
      <c r="U614">
        <v>42.73</v>
      </c>
      <c r="X614" s="3">
        <f t="shared" si="270"/>
        <v>42790</v>
      </c>
      <c r="Y614" s="40">
        <f ca="1">Y613+SUMIFS('Transactions (Dated)'!$E$2:$E$53,'Transactions (Dated)'!$D$2:$D$53,'Share Values'!$X614,'Transactions (Dated)'!$B$2:$B$53,'Share Values'!Y$11,'Transactions (Dated)'!$C$2:$C$53,"Buy")-SUMIFS('Transactions (Dated)'!$E$2:$E$53,'Transactions (Dated)'!$D$2:$D$53,'Share Values'!$X614,'Transactions (Dated)'!$B$2:$B$53,'Share Values'!Y$11,'Transactions (Dated)'!$C$2:$C$53,"Sell")</f>
        <v>4625</v>
      </c>
      <c r="Z614" s="40">
        <f ca="1">Z613+SUMIFS('Transactions (Dated)'!$E$2:$E$53,'Transactions (Dated)'!$D$2:$D$53,'Share Values'!$X614,'Transactions (Dated)'!$B$2:$B$53,'Share Values'!Z$11,'Transactions (Dated)'!$C$2:$C$53,"Buy")-SUMIFS('Transactions (Dated)'!$E$2:$E$53,'Transactions (Dated)'!$D$2:$D$53,'Share Values'!$X614,'Transactions (Dated)'!$B$2:$B$53,'Share Values'!Z$11,'Transactions (Dated)'!$C$2:$C$53,"Sell")</f>
        <v>9375</v>
      </c>
      <c r="AA614" s="40">
        <f ca="1">AA613+SUMIFS('Transactions (Dated)'!$E$2:$E$53,'Transactions (Dated)'!$D$2:$D$53,'Share Values'!$X614,'Transactions (Dated)'!$B$2:$B$53,'Share Values'!AA$11,'Transactions (Dated)'!$C$2:$C$53,"Buy")-SUMIFS('Transactions (Dated)'!$E$2:$E$53,'Transactions (Dated)'!$D$2:$D$53,'Share Values'!$X614,'Transactions (Dated)'!$B$2:$B$53,'Share Values'!AA$11,'Transactions (Dated)'!$C$2:$C$53,"Sell")</f>
        <v>26357</v>
      </c>
      <c r="AB614" s="40">
        <f ca="1">AB613+SUMIFS('Transactions (Dated)'!$E$2:$E$53,'Transactions (Dated)'!$D$2:$D$53,'Share Values'!$X614,'Transactions (Dated)'!$B$2:$B$53,'Share Values'!AB$11,'Transactions (Dated)'!$C$2:$C$53,"Buy")-SUMIFS('Transactions (Dated)'!$E$2:$E$53,'Transactions (Dated)'!$D$2:$D$53,'Share Values'!$X614,'Transactions (Dated)'!$B$2:$B$53,'Share Values'!AB$11,'Transactions (Dated)'!$C$2:$C$53,"Sell")</f>
        <v>1892</v>
      </c>
      <c r="AC614" s="40">
        <f ca="1">AC613+SUMIFS('Transactions (Dated)'!$E$2:$E$53,'Transactions (Dated)'!$D$2:$D$53,'Share Values'!$X614,'Transactions (Dated)'!$B$2:$B$53,'Share Values'!AC$11,'Transactions (Dated)'!$C$2:$C$53,"Buy")-SUMIFS('Transactions (Dated)'!$E$2:$E$53,'Transactions (Dated)'!$D$2:$D$53,'Share Values'!$X614,'Transactions (Dated)'!$B$2:$B$53,'Share Values'!AC$11,'Transactions (Dated)'!$C$2:$C$53,"Sell")</f>
        <v>2348</v>
      </c>
      <c r="AD614" s="40">
        <f ca="1">AD613+SUMIFS('Transactions (Dated)'!$E$2:$E$53,'Transactions (Dated)'!$D$2:$D$53,'Share Values'!$X614,'Transactions (Dated)'!$B$2:$B$53,'Share Values'!AD$11,'Transactions (Dated)'!$C$2:$C$53,"Buy")-SUMIFS('Transactions (Dated)'!$E$2:$E$53,'Transactions (Dated)'!$D$2:$D$53,'Share Values'!$X614,'Transactions (Dated)'!$B$2:$B$53,'Share Values'!AD$11,'Transactions (Dated)'!$C$2:$C$53,"Sell")</f>
        <v>0</v>
      </c>
      <c r="AE614" s="40">
        <f ca="1">AE613+SUMIFS('Transactions (Dated)'!$E$2:$E$53,'Transactions (Dated)'!$D$2:$D$53,'Share Values'!$X614,'Transactions (Dated)'!$B$2:$B$53,'Share Values'!AE$11,'Transactions (Dated)'!$C$2:$C$53,"Buy")-SUMIFS('Transactions (Dated)'!$E$2:$E$53,'Transactions (Dated)'!$D$2:$D$53,'Share Values'!$X614,'Transactions (Dated)'!$B$2:$B$53,'Share Values'!AE$11,'Transactions (Dated)'!$C$2:$C$53,"Sell")</f>
        <v>2900</v>
      </c>
      <c r="AF614" s="40">
        <f ca="1">AF613+SUMIFS('Transactions (Dated)'!$E$2:$E$53,'Transactions (Dated)'!$D$2:$D$53,'Share Values'!$X614,'Transactions (Dated)'!$B$2:$B$53,'Share Values'!AF$11,'Transactions (Dated)'!$C$2:$C$53,"Buy")-SUMIFS('Transactions (Dated)'!$E$2:$E$53,'Transactions (Dated)'!$D$2:$D$53,'Share Values'!$X614,'Transactions (Dated)'!$B$2:$B$53,'Share Values'!AF$11,'Transactions (Dated)'!$C$2:$C$53,"Sell")</f>
        <v>14201</v>
      </c>
      <c r="AG614" s="40">
        <f ca="1">AG613+SUMIFS('Transactions (Dated)'!$E$2:$E$53,'Transactions (Dated)'!$D$2:$D$53,'Share Values'!$X614,'Transactions (Dated)'!$B$2:$B$53,'Share Values'!AG$11,'Transactions (Dated)'!$C$2:$C$53,"Buy")-SUMIFS('Transactions (Dated)'!$E$2:$E$53,'Transactions (Dated)'!$D$2:$D$53,'Share Values'!$X614,'Transactions (Dated)'!$B$2:$B$53,'Share Values'!AG$11,'Transactions (Dated)'!$C$2:$C$53,"Sell")</f>
        <v>6835</v>
      </c>
      <c r="AH614" s="40">
        <f ca="1">AH613+SUMIFS('Transactions (Dated)'!$E$2:$E$53,'Transactions (Dated)'!$D$2:$D$53,'Share Values'!$X614,'Transactions (Dated)'!$B$2:$B$53,'Share Values'!AH$11,'Transactions (Dated)'!$C$2:$C$53,"Buy")-SUMIFS('Transactions (Dated)'!$E$2:$E$53,'Transactions (Dated)'!$D$2:$D$53,'Share Values'!$X614,'Transactions (Dated)'!$B$2:$B$53,'Share Values'!AH$11,'Transactions (Dated)'!$C$2:$C$53,"Sell")</f>
        <v>0</v>
      </c>
      <c r="AI614" s="40">
        <f ca="1">AI613+SUMIFS('Transactions (Dated)'!$E$2:$E$53,'Transactions (Dated)'!$D$2:$D$53,'Share Values'!$X614,'Transactions (Dated)'!$B$2:$B$53,'Share Values'!AI$11,'Transactions (Dated)'!$C$2:$C$53,"Buy")-SUMIFS('Transactions (Dated)'!$E$2:$E$53,'Transactions (Dated)'!$D$2:$D$53,'Share Values'!$X614,'Transactions (Dated)'!$B$2:$B$53,'Share Values'!AI$11,'Transactions (Dated)'!$C$2:$C$53,"Sell")</f>
        <v>0</v>
      </c>
      <c r="AJ614" s="40">
        <f ca="1">AJ613+SUMIFS('Transactions (Dated)'!$E$2:$E$53,'Transactions (Dated)'!$D$2:$D$53,'Share Values'!$X614,'Transactions (Dated)'!$B$2:$B$53,'Share Values'!AJ$11,'Transactions (Dated)'!$C$2:$C$53,"Buy")-SUMIFS('Transactions (Dated)'!$E$2:$E$53,'Transactions (Dated)'!$D$2:$D$53,'Share Values'!$X614,'Transactions (Dated)'!$B$2:$B$53,'Share Values'!AJ$11,'Transactions (Dated)'!$C$2:$C$53,"Sell")</f>
        <v>0</v>
      </c>
      <c r="AK614" s="40">
        <f ca="1">AK613+SUMIFS('Transactions (Dated)'!$E$2:$E$53,'Transactions (Dated)'!$D$2:$D$53,'Share Values'!$X614,'Transactions (Dated)'!$B$2:$B$53,'Share Values'!AK$11,'Transactions (Dated)'!$C$2:$C$53,"Buy")-SUMIFS('Transactions (Dated)'!$E$2:$E$53,'Transactions (Dated)'!$D$2:$D$53,'Share Values'!$X614,'Transactions (Dated)'!$B$2:$B$53,'Share Values'!AK$11,'Transactions (Dated)'!$C$2:$C$53,"Sell")</f>
        <v>0</v>
      </c>
      <c r="AL614" s="40">
        <f ca="1">AL613+SUMIFS('Transactions (Dated)'!$E$2:$E$53,'Transactions (Dated)'!$D$2:$D$53,'Share Values'!$X614,'Transactions (Dated)'!$B$2:$B$53,'Share Values'!AL$11,'Transactions (Dated)'!$C$2:$C$53,"Buy")-SUMIFS('Transactions (Dated)'!$E$2:$E$53,'Transactions (Dated)'!$D$2:$D$53,'Share Values'!$X614,'Transactions (Dated)'!$B$2:$B$53,'Share Values'!AL$11,'Transactions (Dated)'!$C$2:$C$53,"Sell")</f>
        <v>0</v>
      </c>
      <c r="AM614" s="40">
        <f ca="1">AM613+SUMIFS('Transactions (Dated)'!$E$2:$E$53,'Transactions (Dated)'!$D$2:$D$53,'Share Values'!$X614,'Transactions (Dated)'!$B$2:$B$53,'Share Values'!AM$11,'Transactions (Dated)'!$C$2:$C$53,"Buy")-SUMIFS('Transactions (Dated)'!$E$2:$E$53,'Transactions (Dated)'!$D$2:$D$53,'Share Values'!$X614,'Transactions (Dated)'!$B$2:$B$53,'Share Values'!AM$11,'Transactions (Dated)'!$C$2:$C$53,"Sell")</f>
        <v>0</v>
      </c>
      <c r="AN614" s="40">
        <f ca="1">AN613+SUMIFS('Transactions (Dated)'!$E$2:$E$53,'Transactions (Dated)'!$D$2:$D$53,'Share Values'!$X614,'Transactions (Dated)'!$B$2:$B$53,'Share Values'!AN$11,'Transactions (Dated)'!$C$2:$C$53,"Buy")-SUMIFS('Transactions (Dated)'!$E$2:$E$53,'Transactions (Dated)'!$D$2:$D$53,'Share Values'!$X614,'Transactions (Dated)'!$B$2:$B$53,'Share Values'!AN$11,'Transactions (Dated)'!$C$2:$C$53,"Sell")</f>
        <v>0</v>
      </c>
      <c r="AQ614" s="3">
        <f t="shared" si="271"/>
        <v>42790</v>
      </c>
      <c r="AR614" s="6">
        <f t="shared" ca="1" si="272"/>
        <v>42735</v>
      </c>
      <c r="AS614" s="6">
        <f t="shared" ca="1" si="273"/>
        <v>20343.75</v>
      </c>
      <c r="AT614" s="6">
        <f t="shared" ca="1" si="274"/>
        <v>553760.57000000007</v>
      </c>
      <c r="AU614" s="6">
        <f t="shared" ca="1" si="275"/>
        <v>35115.519999999997</v>
      </c>
      <c r="AV614" s="6">
        <f t="shared" ca="1" si="276"/>
        <v>35008.68</v>
      </c>
      <c r="AW614" s="6">
        <f t="shared" ca="1" si="277"/>
        <v>0</v>
      </c>
      <c r="AX614" s="6">
        <f t="shared" ca="1" si="278"/>
        <v>53534</v>
      </c>
      <c r="AY614" s="6">
        <f t="shared" ca="1" si="279"/>
        <v>105797.45</v>
      </c>
      <c r="AZ614" s="6">
        <f t="shared" ca="1" si="280"/>
        <v>84617.3</v>
      </c>
      <c r="BA614" s="6">
        <f t="shared" ca="1" si="281"/>
        <v>0</v>
      </c>
      <c r="BB614" s="6">
        <f t="shared" ca="1" si="282"/>
        <v>0</v>
      </c>
      <c r="BC614" s="6">
        <f t="shared" ca="1" si="283"/>
        <v>0</v>
      </c>
      <c r="BD614" s="6">
        <f t="shared" ca="1" si="284"/>
        <v>0</v>
      </c>
      <c r="BE614" s="6">
        <f t="shared" ca="1" si="285"/>
        <v>0</v>
      </c>
      <c r="BF614" s="6">
        <f t="shared" ca="1" si="268"/>
        <v>0</v>
      </c>
      <c r="BG614" s="6">
        <f t="shared" ca="1" si="269"/>
        <v>0</v>
      </c>
      <c r="BJ614" s="4">
        <f t="shared" ca="1" si="286"/>
        <v>930912.27000000014</v>
      </c>
      <c r="BL614" s="3">
        <f t="shared" si="287"/>
        <v>42790</v>
      </c>
      <c r="BM614" s="6">
        <f>BM613+SUMIFS('Transactions (Dated)'!G:G,'Transactions (Dated)'!D:D,'Share Values'!AQ614)</f>
        <v>14317.649999999987</v>
      </c>
      <c r="BN614" s="6">
        <f ca="1">BN613+SUMIFS('Transactions (Dated)'!$F:$F,'Transactions (Dated)'!$D:$D,$BL614,'Transactions (Dated)'!$B:$B,BN$11,'Transactions (Dated)'!$C:$C,"Dividend (paid to cash)")*Y614</f>
        <v>0</v>
      </c>
      <c r="BO614" s="6">
        <f ca="1">BO613+SUMIFS('Transactions (Dated)'!$F:$F,'Transactions (Dated)'!$D:$D,$BL614,'Transactions (Dated)'!$B:$B,BO$11,'Transactions (Dated)'!$C:$C,"Dividend (paid to cash)")*Z614</f>
        <v>2421.875</v>
      </c>
      <c r="BP614" s="6">
        <f ca="1">BP613+SUMIFS('Transactions (Dated)'!$F:$F,'Transactions (Dated)'!$D:$D,$BL614,'Transactions (Dated)'!$B:$B,BP$11,'Transactions (Dated)'!$C:$C,"Dividend (paid to cash)")*AA614</f>
        <v>51745.237000000008</v>
      </c>
      <c r="BQ614" s="6">
        <f ca="1">BQ613+SUMIFS('Transactions (Dated)'!$F:$F,'Transactions (Dated)'!$D:$D,$BL614,'Transactions (Dated)'!$B:$B,BQ$11,'Transactions (Dated)'!$C:$C,"Dividend (paid to cash)")*AB614</f>
        <v>567.6</v>
      </c>
      <c r="BR614" s="6">
        <f ca="1">BR613+SUMIFS('Transactions (Dated)'!$F:$F,'Transactions (Dated)'!$D:$D,$BL614,'Transactions (Dated)'!$B:$B,BR$11,'Transactions (Dated)'!$C:$C,"Dividend (paid to cash)")*AC614</f>
        <v>0</v>
      </c>
      <c r="BS614" s="6">
        <f ca="1">BS613+SUMIFS('Transactions (Dated)'!$F:$F,'Transactions (Dated)'!$D:$D,$BL614,'Transactions (Dated)'!$B:$B,BS$11,'Transactions (Dated)'!$C:$C,"Dividend (paid to cash)")*AD614</f>
        <v>0</v>
      </c>
      <c r="BT614" s="6">
        <f ca="1">BT613+SUMIFS('Transactions (Dated)'!$F:$F,'Transactions (Dated)'!$D:$D,$BL614,'Transactions (Dated)'!$B:$B,BT$11,'Transactions (Dated)'!$C:$C,"Dividend (paid to cash)")*AE614</f>
        <v>3190</v>
      </c>
      <c r="BU614" s="6">
        <f ca="1">BU613+SUMIFS('Transactions (Dated)'!$F:$F,'Transactions (Dated)'!$D:$D,$BL614,'Transactions (Dated)'!$B:$B,BU$11,'Transactions (Dated)'!$C:$C,"Dividend (paid to cash)")*AF614</f>
        <v>0</v>
      </c>
      <c r="BV614" s="6">
        <f ca="1">BV613+SUMIFS('Transactions (Dated)'!$F:$F,'Transactions (Dated)'!$D:$D,$BL614,'Transactions (Dated)'!$B:$B,BV$11,'Transactions (Dated)'!$C:$C,"Dividend (paid to cash)")*AG614</f>
        <v>0</v>
      </c>
      <c r="BW614" s="6">
        <f ca="1">BW613+SUMIFS('Transactions (Dated)'!$F:$F,'Transactions (Dated)'!$D:$D,$BL614,'Transactions (Dated)'!$B:$B,BW$11,'Transactions (Dated)'!$C:$C,"Dividend (paid to cash)")*AH614</f>
        <v>0</v>
      </c>
      <c r="BX614" s="6">
        <f ca="1">BX613+SUMIFS('Transactions (Dated)'!$F:$F,'Transactions (Dated)'!$D:$D,$BL614,'Transactions (Dated)'!$B:$B,BX$11,'Transactions (Dated)'!$C:$C,"Dividend (paid to cash)")*AI614</f>
        <v>0</v>
      </c>
      <c r="BY614" s="6">
        <f ca="1">BY613+SUMIFS('Transactions (Dated)'!$F:$F,'Transactions (Dated)'!$D:$D,$BL614,'Transactions (Dated)'!$B:$B,BY$11,'Transactions (Dated)'!$C:$C,"Dividend (paid to cash)")*AJ614</f>
        <v>0</v>
      </c>
      <c r="BZ614" s="6">
        <f ca="1">BZ613+SUMIFS('Transactions (Dated)'!$F:$F,'Transactions (Dated)'!$D:$D,$BL614,'Transactions (Dated)'!$B:$B,BZ$11,'Transactions (Dated)'!$C:$C,"Dividend (paid to cash)")*AK614</f>
        <v>0</v>
      </c>
      <c r="CA614" s="6">
        <f ca="1">CA613+SUMIFS('Transactions (Dated)'!$F:$F,'Transactions (Dated)'!$D:$D,$BL614,'Transactions (Dated)'!$B:$B,CA$11,'Transactions (Dated)'!$C:$C,"Dividend (paid to cash)")*AL614</f>
        <v>0</v>
      </c>
      <c r="CB614" s="6">
        <v>0</v>
      </c>
      <c r="CC614" s="6">
        <v>0</v>
      </c>
      <c r="CF614" s="6">
        <f t="shared" ca="1" si="288"/>
        <v>72242.361999999994</v>
      </c>
      <c r="CH614" s="3">
        <f t="shared" si="289"/>
        <v>42790</v>
      </c>
      <c r="CI614" s="4">
        <f t="shared" ca="1" si="290"/>
        <v>930912.27000000014</v>
      </c>
      <c r="CJ614" s="4">
        <f t="shared" ca="1" si="291"/>
        <v>72242.361999999994</v>
      </c>
      <c r="CL614" s="4">
        <f t="shared" ca="1" si="292"/>
        <v>1003154.6320000001</v>
      </c>
    </row>
    <row r="615" spans="2:90" x14ac:dyDescent="0.15">
      <c r="B615" s="3">
        <v>42793</v>
      </c>
      <c r="E615" s="86">
        <v>42793</v>
      </c>
      <c r="F615" s="53">
        <v>9.3000000000000007</v>
      </c>
      <c r="G615">
        <v>2.19</v>
      </c>
      <c r="H615">
        <v>21</v>
      </c>
      <c r="I615">
        <v>18.995000000000001</v>
      </c>
      <c r="J615">
        <v>15.28</v>
      </c>
      <c r="K615">
        <v>14.76</v>
      </c>
      <c r="L615">
        <v>18.32</v>
      </c>
      <c r="M615">
        <v>6.99</v>
      </c>
      <c r="N615">
        <v>12.41</v>
      </c>
      <c r="O615">
        <v>10.64</v>
      </c>
      <c r="Q615">
        <v>1.48</v>
      </c>
      <c r="R615">
        <v>10.32</v>
      </c>
      <c r="S615">
        <v>42.33</v>
      </c>
      <c r="U615">
        <v>42.33</v>
      </c>
      <c r="X615" s="3">
        <f t="shared" si="270"/>
        <v>42793</v>
      </c>
      <c r="Y615" s="40">
        <f ca="1">Y614+SUMIFS('Transactions (Dated)'!$E$2:$E$53,'Transactions (Dated)'!$D$2:$D$53,'Share Values'!$X615,'Transactions (Dated)'!$B$2:$B$53,'Share Values'!Y$11,'Transactions (Dated)'!$C$2:$C$53,"Buy")-SUMIFS('Transactions (Dated)'!$E$2:$E$53,'Transactions (Dated)'!$D$2:$D$53,'Share Values'!$X615,'Transactions (Dated)'!$B$2:$B$53,'Share Values'!Y$11,'Transactions (Dated)'!$C$2:$C$53,"Sell")</f>
        <v>4625</v>
      </c>
      <c r="Z615" s="40">
        <f ca="1">Z614+SUMIFS('Transactions (Dated)'!$E$2:$E$53,'Transactions (Dated)'!$D$2:$D$53,'Share Values'!$X615,'Transactions (Dated)'!$B$2:$B$53,'Share Values'!Z$11,'Transactions (Dated)'!$C$2:$C$53,"Buy")-SUMIFS('Transactions (Dated)'!$E$2:$E$53,'Transactions (Dated)'!$D$2:$D$53,'Share Values'!$X615,'Transactions (Dated)'!$B$2:$B$53,'Share Values'!Z$11,'Transactions (Dated)'!$C$2:$C$53,"Sell")</f>
        <v>9375</v>
      </c>
      <c r="AA615" s="40">
        <f ca="1">AA614+SUMIFS('Transactions (Dated)'!$E$2:$E$53,'Transactions (Dated)'!$D$2:$D$53,'Share Values'!$X615,'Transactions (Dated)'!$B$2:$B$53,'Share Values'!AA$11,'Transactions (Dated)'!$C$2:$C$53,"Buy")-SUMIFS('Transactions (Dated)'!$E$2:$E$53,'Transactions (Dated)'!$D$2:$D$53,'Share Values'!$X615,'Transactions (Dated)'!$B$2:$B$53,'Share Values'!AA$11,'Transactions (Dated)'!$C$2:$C$53,"Sell")</f>
        <v>26357</v>
      </c>
      <c r="AB615" s="40">
        <f ca="1">AB614+SUMIFS('Transactions (Dated)'!$E$2:$E$53,'Transactions (Dated)'!$D$2:$D$53,'Share Values'!$X615,'Transactions (Dated)'!$B$2:$B$53,'Share Values'!AB$11,'Transactions (Dated)'!$C$2:$C$53,"Buy")-SUMIFS('Transactions (Dated)'!$E$2:$E$53,'Transactions (Dated)'!$D$2:$D$53,'Share Values'!$X615,'Transactions (Dated)'!$B$2:$B$53,'Share Values'!AB$11,'Transactions (Dated)'!$C$2:$C$53,"Sell")</f>
        <v>1892</v>
      </c>
      <c r="AC615" s="40">
        <f ca="1">AC614+SUMIFS('Transactions (Dated)'!$E$2:$E$53,'Transactions (Dated)'!$D$2:$D$53,'Share Values'!$X615,'Transactions (Dated)'!$B$2:$B$53,'Share Values'!AC$11,'Transactions (Dated)'!$C$2:$C$53,"Buy")-SUMIFS('Transactions (Dated)'!$E$2:$E$53,'Transactions (Dated)'!$D$2:$D$53,'Share Values'!$X615,'Transactions (Dated)'!$B$2:$B$53,'Share Values'!AC$11,'Transactions (Dated)'!$C$2:$C$53,"Sell")</f>
        <v>2348</v>
      </c>
      <c r="AD615" s="40">
        <f ca="1">AD614+SUMIFS('Transactions (Dated)'!$E$2:$E$53,'Transactions (Dated)'!$D$2:$D$53,'Share Values'!$X615,'Transactions (Dated)'!$B$2:$B$53,'Share Values'!AD$11,'Transactions (Dated)'!$C$2:$C$53,"Buy")-SUMIFS('Transactions (Dated)'!$E$2:$E$53,'Transactions (Dated)'!$D$2:$D$53,'Share Values'!$X615,'Transactions (Dated)'!$B$2:$B$53,'Share Values'!AD$11,'Transactions (Dated)'!$C$2:$C$53,"Sell")</f>
        <v>0</v>
      </c>
      <c r="AE615" s="40">
        <f ca="1">AE614+SUMIFS('Transactions (Dated)'!$E$2:$E$53,'Transactions (Dated)'!$D$2:$D$53,'Share Values'!$X615,'Transactions (Dated)'!$B$2:$B$53,'Share Values'!AE$11,'Transactions (Dated)'!$C$2:$C$53,"Buy")-SUMIFS('Transactions (Dated)'!$E$2:$E$53,'Transactions (Dated)'!$D$2:$D$53,'Share Values'!$X615,'Transactions (Dated)'!$B$2:$B$53,'Share Values'!AE$11,'Transactions (Dated)'!$C$2:$C$53,"Sell")</f>
        <v>2900</v>
      </c>
      <c r="AF615" s="40">
        <f ca="1">AF614+SUMIFS('Transactions (Dated)'!$E$2:$E$53,'Transactions (Dated)'!$D$2:$D$53,'Share Values'!$X615,'Transactions (Dated)'!$B$2:$B$53,'Share Values'!AF$11,'Transactions (Dated)'!$C$2:$C$53,"Buy")-SUMIFS('Transactions (Dated)'!$E$2:$E$53,'Transactions (Dated)'!$D$2:$D$53,'Share Values'!$X615,'Transactions (Dated)'!$B$2:$B$53,'Share Values'!AF$11,'Transactions (Dated)'!$C$2:$C$53,"Sell")</f>
        <v>14201</v>
      </c>
      <c r="AG615" s="40">
        <f ca="1">AG614+SUMIFS('Transactions (Dated)'!$E$2:$E$53,'Transactions (Dated)'!$D$2:$D$53,'Share Values'!$X615,'Transactions (Dated)'!$B$2:$B$53,'Share Values'!AG$11,'Transactions (Dated)'!$C$2:$C$53,"Buy")-SUMIFS('Transactions (Dated)'!$E$2:$E$53,'Transactions (Dated)'!$D$2:$D$53,'Share Values'!$X615,'Transactions (Dated)'!$B$2:$B$53,'Share Values'!AG$11,'Transactions (Dated)'!$C$2:$C$53,"Sell")</f>
        <v>6835</v>
      </c>
      <c r="AH615" s="40">
        <f ca="1">AH614+SUMIFS('Transactions (Dated)'!$E$2:$E$53,'Transactions (Dated)'!$D$2:$D$53,'Share Values'!$X615,'Transactions (Dated)'!$B$2:$B$53,'Share Values'!AH$11,'Transactions (Dated)'!$C$2:$C$53,"Buy")-SUMIFS('Transactions (Dated)'!$E$2:$E$53,'Transactions (Dated)'!$D$2:$D$53,'Share Values'!$X615,'Transactions (Dated)'!$B$2:$B$53,'Share Values'!AH$11,'Transactions (Dated)'!$C$2:$C$53,"Sell")</f>
        <v>0</v>
      </c>
      <c r="AI615" s="40">
        <f ca="1">AI614+SUMIFS('Transactions (Dated)'!$E$2:$E$53,'Transactions (Dated)'!$D$2:$D$53,'Share Values'!$X615,'Transactions (Dated)'!$B$2:$B$53,'Share Values'!AI$11,'Transactions (Dated)'!$C$2:$C$53,"Buy")-SUMIFS('Transactions (Dated)'!$E$2:$E$53,'Transactions (Dated)'!$D$2:$D$53,'Share Values'!$X615,'Transactions (Dated)'!$B$2:$B$53,'Share Values'!AI$11,'Transactions (Dated)'!$C$2:$C$53,"Sell")</f>
        <v>0</v>
      </c>
      <c r="AJ615" s="40">
        <f ca="1">AJ614+SUMIFS('Transactions (Dated)'!$E$2:$E$53,'Transactions (Dated)'!$D$2:$D$53,'Share Values'!$X615,'Transactions (Dated)'!$B$2:$B$53,'Share Values'!AJ$11,'Transactions (Dated)'!$C$2:$C$53,"Buy")-SUMIFS('Transactions (Dated)'!$E$2:$E$53,'Transactions (Dated)'!$D$2:$D$53,'Share Values'!$X615,'Transactions (Dated)'!$B$2:$B$53,'Share Values'!AJ$11,'Transactions (Dated)'!$C$2:$C$53,"Sell")</f>
        <v>0</v>
      </c>
      <c r="AK615" s="40">
        <f ca="1">AK614+SUMIFS('Transactions (Dated)'!$E$2:$E$53,'Transactions (Dated)'!$D$2:$D$53,'Share Values'!$X615,'Transactions (Dated)'!$B$2:$B$53,'Share Values'!AK$11,'Transactions (Dated)'!$C$2:$C$53,"Buy")-SUMIFS('Transactions (Dated)'!$E$2:$E$53,'Transactions (Dated)'!$D$2:$D$53,'Share Values'!$X615,'Transactions (Dated)'!$B$2:$B$53,'Share Values'!AK$11,'Transactions (Dated)'!$C$2:$C$53,"Sell")</f>
        <v>0</v>
      </c>
      <c r="AL615" s="40">
        <f ca="1">AL614+SUMIFS('Transactions (Dated)'!$E$2:$E$53,'Transactions (Dated)'!$D$2:$D$53,'Share Values'!$X615,'Transactions (Dated)'!$B$2:$B$53,'Share Values'!AL$11,'Transactions (Dated)'!$C$2:$C$53,"Buy")-SUMIFS('Transactions (Dated)'!$E$2:$E$53,'Transactions (Dated)'!$D$2:$D$53,'Share Values'!$X615,'Transactions (Dated)'!$B$2:$B$53,'Share Values'!AL$11,'Transactions (Dated)'!$C$2:$C$53,"Sell")</f>
        <v>0</v>
      </c>
      <c r="AM615" s="40">
        <f ca="1">AM614+SUMIFS('Transactions (Dated)'!$E$2:$E$53,'Transactions (Dated)'!$D$2:$D$53,'Share Values'!$X615,'Transactions (Dated)'!$B$2:$B$53,'Share Values'!AM$11,'Transactions (Dated)'!$C$2:$C$53,"Buy")-SUMIFS('Transactions (Dated)'!$E$2:$E$53,'Transactions (Dated)'!$D$2:$D$53,'Share Values'!$X615,'Transactions (Dated)'!$B$2:$B$53,'Share Values'!AM$11,'Transactions (Dated)'!$C$2:$C$53,"Sell")</f>
        <v>0</v>
      </c>
      <c r="AN615" s="40">
        <f ca="1">AN614+SUMIFS('Transactions (Dated)'!$E$2:$E$53,'Transactions (Dated)'!$D$2:$D$53,'Share Values'!$X615,'Transactions (Dated)'!$B$2:$B$53,'Share Values'!AN$11,'Transactions (Dated)'!$C$2:$C$53,"Buy")-SUMIFS('Transactions (Dated)'!$E$2:$E$53,'Transactions (Dated)'!$D$2:$D$53,'Share Values'!$X615,'Transactions (Dated)'!$B$2:$B$53,'Share Values'!AN$11,'Transactions (Dated)'!$C$2:$C$53,"Sell")</f>
        <v>0</v>
      </c>
      <c r="AQ615" s="3">
        <f t="shared" si="271"/>
        <v>42793</v>
      </c>
      <c r="AR615" s="6">
        <f t="shared" ca="1" si="272"/>
        <v>43012.5</v>
      </c>
      <c r="AS615" s="6">
        <f t="shared" ca="1" si="273"/>
        <v>20531.25</v>
      </c>
      <c r="AT615" s="6">
        <f t="shared" ca="1" si="274"/>
        <v>553497</v>
      </c>
      <c r="AU615" s="6">
        <f t="shared" ca="1" si="275"/>
        <v>35938.54</v>
      </c>
      <c r="AV615" s="6">
        <f t="shared" ca="1" si="276"/>
        <v>35877.439999999995</v>
      </c>
      <c r="AW615" s="6">
        <f t="shared" ca="1" si="277"/>
        <v>0</v>
      </c>
      <c r="AX615" s="6">
        <f t="shared" ca="1" si="278"/>
        <v>53128</v>
      </c>
      <c r="AY615" s="6">
        <f t="shared" ca="1" si="279"/>
        <v>99264.99</v>
      </c>
      <c r="AZ615" s="6">
        <f t="shared" ca="1" si="280"/>
        <v>84822.35</v>
      </c>
      <c r="BA615" s="6">
        <f t="shared" ca="1" si="281"/>
        <v>0</v>
      </c>
      <c r="BB615" s="6">
        <f t="shared" ca="1" si="282"/>
        <v>0</v>
      </c>
      <c r="BC615" s="6">
        <f t="shared" ca="1" si="283"/>
        <v>0</v>
      </c>
      <c r="BD615" s="6">
        <f t="shared" ca="1" si="284"/>
        <v>0</v>
      </c>
      <c r="BE615" s="6">
        <f t="shared" ca="1" si="285"/>
        <v>0</v>
      </c>
      <c r="BF615" s="6">
        <f t="shared" ca="1" si="268"/>
        <v>0</v>
      </c>
      <c r="BG615" s="6">
        <f t="shared" ca="1" si="269"/>
        <v>0</v>
      </c>
      <c r="BJ615" s="4">
        <f t="shared" ca="1" si="286"/>
        <v>926072.07</v>
      </c>
      <c r="BL615" s="3">
        <f t="shared" si="287"/>
        <v>42793</v>
      </c>
      <c r="BM615" s="6">
        <f>BM614+SUMIFS('Transactions (Dated)'!G:G,'Transactions (Dated)'!D:D,'Share Values'!AQ615)</f>
        <v>14317.649999999987</v>
      </c>
      <c r="BN615" s="6">
        <f ca="1">BN614+SUMIFS('Transactions (Dated)'!$F:$F,'Transactions (Dated)'!$D:$D,$BL615,'Transactions (Dated)'!$B:$B,BN$11,'Transactions (Dated)'!$C:$C,"Dividend (paid to cash)")*Y615</f>
        <v>0</v>
      </c>
      <c r="BO615" s="6">
        <f ca="1">BO614+SUMIFS('Transactions (Dated)'!$F:$F,'Transactions (Dated)'!$D:$D,$BL615,'Transactions (Dated)'!$B:$B,BO$11,'Transactions (Dated)'!$C:$C,"Dividend (paid to cash)")*Z615</f>
        <v>2421.875</v>
      </c>
      <c r="BP615" s="6">
        <f ca="1">BP614+SUMIFS('Transactions (Dated)'!$F:$F,'Transactions (Dated)'!$D:$D,$BL615,'Transactions (Dated)'!$B:$B,BP$11,'Transactions (Dated)'!$C:$C,"Dividend (paid to cash)")*AA615</f>
        <v>51745.237000000008</v>
      </c>
      <c r="BQ615" s="6">
        <f ca="1">BQ614+SUMIFS('Transactions (Dated)'!$F:$F,'Transactions (Dated)'!$D:$D,$BL615,'Transactions (Dated)'!$B:$B,BQ$11,'Transactions (Dated)'!$C:$C,"Dividend (paid to cash)")*AB615</f>
        <v>567.6</v>
      </c>
      <c r="BR615" s="6">
        <f ca="1">BR614+SUMIFS('Transactions (Dated)'!$F:$F,'Transactions (Dated)'!$D:$D,$BL615,'Transactions (Dated)'!$B:$B,BR$11,'Transactions (Dated)'!$C:$C,"Dividend (paid to cash)")*AC615</f>
        <v>0</v>
      </c>
      <c r="BS615" s="6">
        <f ca="1">BS614+SUMIFS('Transactions (Dated)'!$F:$F,'Transactions (Dated)'!$D:$D,$BL615,'Transactions (Dated)'!$B:$B,BS$11,'Transactions (Dated)'!$C:$C,"Dividend (paid to cash)")*AD615</f>
        <v>0</v>
      </c>
      <c r="BT615" s="6">
        <f ca="1">BT614+SUMIFS('Transactions (Dated)'!$F:$F,'Transactions (Dated)'!$D:$D,$BL615,'Transactions (Dated)'!$B:$B,BT$11,'Transactions (Dated)'!$C:$C,"Dividend (paid to cash)")*AE615</f>
        <v>3190</v>
      </c>
      <c r="BU615" s="6">
        <f ca="1">BU614+SUMIFS('Transactions (Dated)'!$F:$F,'Transactions (Dated)'!$D:$D,$BL615,'Transactions (Dated)'!$B:$B,BU$11,'Transactions (Dated)'!$C:$C,"Dividend (paid to cash)")*AF615</f>
        <v>0</v>
      </c>
      <c r="BV615" s="6">
        <f ca="1">BV614+SUMIFS('Transactions (Dated)'!$F:$F,'Transactions (Dated)'!$D:$D,$BL615,'Transactions (Dated)'!$B:$B,BV$11,'Transactions (Dated)'!$C:$C,"Dividend (paid to cash)")*AG615</f>
        <v>0</v>
      </c>
      <c r="BW615" s="6">
        <f ca="1">BW614+SUMIFS('Transactions (Dated)'!$F:$F,'Transactions (Dated)'!$D:$D,$BL615,'Transactions (Dated)'!$B:$B,BW$11,'Transactions (Dated)'!$C:$C,"Dividend (paid to cash)")*AH615</f>
        <v>0</v>
      </c>
      <c r="BX615" s="6">
        <f ca="1">BX614+SUMIFS('Transactions (Dated)'!$F:$F,'Transactions (Dated)'!$D:$D,$BL615,'Transactions (Dated)'!$B:$B,BX$11,'Transactions (Dated)'!$C:$C,"Dividend (paid to cash)")*AI615</f>
        <v>0</v>
      </c>
      <c r="BY615" s="6">
        <f ca="1">BY614+SUMIFS('Transactions (Dated)'!$F:$F,'Transactions (Dated)'!$D:$D,$BL615,'Transactions (Dated)'!$B:$B,BY$11,'Transactions (Dated)'!$C:$C,"Dividend (paid to cash)")*AJ615</f>
        <v>0</v>
      </c>
      <c r="BZ615" s="6">
        <f ca="1">BZ614+SUMIFS('Transactions (Dated)'!$F:$F,'Transactions (Dated)'!$D:$D,$BL615,'Transactions (Dated)'!$B:$B,BZ$11,'Transactions (Dated)'!$C:$C,"Dividend (paid to cash)")*AK615</f>
        <v>0</v>
      </c>
      <c r="CA615" s="6">
        <f ca="1">CA614+SUMIFS('Transactions (Dated)'!$F:$F,'Transactions (Dated)'!$D:$D,$BL615,'Transactions (Dated)'!$B:$B,CA$11,'Transactions (Dated)'!$C:$C,"Dividend (paid to cash)")*AL615</f>
        <v>0</v>
      </c>
      <c r="CB615" s="6">
        <v>0</v>
      </c>
      <c r="CC615" s="6">
        <v>0</v>
      </c>
      <c r="CF615" s="6">
        <f t="shared" ca="1" si="288"/>
        <v>72242.361999999994</v>
      </c>
      <c r="CH615" s="3">
        <f t="shared" si="289"/>
        <v>42793</v>
      </c>
      <c r="CI615" s="4">
        <f t="shared" ca="1" si="290"/>
        <v>926072.07</v>
      </c>
      <c r="CJ615" s="4">
        <f t="shared" ca="1" si="291"/>
        <v>72242.361999999994</v>
      </c>
      <c r="CL615" s="4">
        <f t="shared" ca="1" si="292"/>
        <v>998314.43199999991</v>
      </c>
    </row>
    <row r="616" spans="2:90" x14ac:dyDescent="0.15">
      <c r="B616" s="3">
        <v>42794</v>
      </c>
      <c r="E616" s="86">
        <v>42794</v>
      </c>
      <c r="F616" s="53">
        <v>9.23</v>
      </c>
      <c r="G616">
        <v>2.17</v>
      </c>
      <c r="H616">
        <v>20.86</v>
      </c>
      <c r="I616">
        <v>18.79</v>
      </c>
      <c r="J616">
        <v>15.05</v>
      </c>
      <c r="K616">
        <v>14.83</v>
      </c>
      <c r="L616">
        <v>18.05</v>
      </c>
      <c r="M616">
        <v>7.05</v>
      </c>
      <c r="N616">
        <v>12.39</v>
      </c>
      <c r="O616">
        <v>10.57</v>
      </c>
      <c r="Q616">
        <v>1.45</v>
      </c>
      <c r="R616">
        <v>10.29</v>
      </c>
      <c r="S616">
        <v>42.13</v>
      </c>
      <c r="U616">
        <v>42.13</v>
      </c>
      <c r="X616" s="3">
        <f t="shared" si="270"/>
        <v>42794</v>
      </c>
      <c r="Y616" s="40">
        <f ca="1">Y615+SUMIFS('Transactions (Dated)'!$E$2:$E$53,'Transactions (Dated)'!$D$2:$D$53,'Share Values'!$X616,'Transactions (Dated)'!$B$2:$B$53,'Share Values'!Y$11,'Transactions (Dated)'!$C$2:$C$53,"Buy")-SUMIFS('Transactions (Dated)'!$E$2:$E$53,'Transactions (Dated)'!$D$2:$D$53,'Share Values'!$X616,'Transactions (Dated)'!$B$2:$B$53,'Share Values'!Y$11,'Transactions (Dated)'!$C$2:$C$53,"Sell")</f>
        <v>4625</v>
      </c>
      <c r="Z616" s="40">
        <f ca="1">Z615+SUMIFS('Transactions (Dated)'!$E$2:$E$53,'Transactions (Dated)'!$D$2:$D$53,'Share Values'!$X616,'Transactions (Dated)'!$B$2:$B$53,'Share Values'!Z$11,'Transactions (Dated)'!$C$2:$C$53,"Buy")-SUMIFS('Transactions (Dated)'!$E$2:$E$53,'Transactions (Dated)'!$D$2:$D$53,'Share Values'!$X616,'Transactions (Dated)'!$B$2:$B$53,'Share Values'!Z$11,'Transactions (Dated)'!$C$2:$C$53,"Sell")</f>
        <v>9375</v>
      </c>
      <c r="AA616" s="40">
        <f ca="1">AA615+SUMIFS('Transactions (Dated)'!$E$2:$E$53,'Transactions (Dated)'!$D$2:$D$53,'Share Values'!$X616,'Transactions (Dated)'!$B$2:$B$53,'Share Values'!AA$11,'Transactions (Dated)'!$C$2:$C$53,"Buy")-SUMIFS('Transactions (Dated)'!$E$2:$E$53,'Transactions (Dated)'!$D$2:$D$53,'Share Values'!$X616,'Transactions (Dated)'!$B$2:$B$53,'Share Values'!AA$11,'Transactions (Dated)'!$C$2:$C$53,"Sell")</f>
        <v>26357</v>
      </c>
      <c r="AB616" s="40">
        <f ca="1">AB615+SUMIFS('Transactions (Dated)'!$E$2:$E$53,'Transactions (Dated)'!$D$2:$D$53,'Share Values'!$X616,'Transactions (Dated)'!$B$2:$B$53,'Share Values'!AB$11,'Transactions (Dated)'!$C$2:$C$53,"Buy")-SUMIFS('Transactions (Dated)'!$E$2:$E$53,'Transactions (Dated)'!$D$2:$D$53,'Share Values'!$X616,'Transactions (Dated)'!$B$2:$B$53,'Share Values'!AB$11,'Transactions (Dated)'!$C$2:$C$53,"Sell")</f>
        <v>1892</v>
      </c>
      <c r="AC616" s="40">
        <f ca="1">AC615+SUMIFS('Transactions (Dated)'!$E$2:$E$53,'Transactions (Dated)'!$D$2:$D$53,'Share Values'!$X616,'Transactions (Dated)'!$B$2:$B$53,'Share Values'!AC$11,'Transactions (Dated)'!$C$2:$C$53,"Buy")-SUMIFS('Transactions (Dated)'!$E$2:$E$53,'Transactions (Dated)'!$D$2:$D$53,'Share Values'!$X616,'Transactions (Dated)'!$B$2:$B$53,'Share Values'!AC$11,'Transactions (Dated)'!$C$2:$C$53,"Sell")</f>
        <v>2348</v>
      </c>
      <c r="AD616" s="40">
        <f ca="1">AD615+SUMIFS('Transactions (Dated)'!$E$2:$E$53,'Transactions (Dated)'!$D$2:$D$53,'Share Values'!$X616,'Transactions (Dated)'!$B$2:$B$53,'Share Values'!AD$11,'Transactions (Dated)'!$C$2:$C$53,"Buy")-SUMIFS('Transactions (Dated)'!$E$2:$E$53,'Transactions (Dated)'!$D$2:$D$53,'Share Values'!$X616,'Transactions (Dated)'!$B$2:$B$53,'Share Values'!AD$11,'Transactions (Dated)'!$C$2:$C$53,"Sell")</f>
        <v>0</v>
      </c>
      <c r="AE616" s="40">
        <f ca="1">AE615+SUMIFS('Transactions (Dated)'!$E$2:$E$53,'Transactions (Dated)'!$D$2:$D$53,'Share Values'!$X616,'Transactions (Dated)'!$B$2:$B$53,'Share Values'!AE$11,'Transactions (Dated)'!$C$2:$C$53,"Buy")-SUMIFS('Transactions (Dated)'!$E$2:$E$53,'Transactions (Dated)'!$D$2:$D$53,'Share Values'!$X616,'Transactions (Dated)'!$B$2:$B$53,'Share Values'!AE$11,'Transactions (Dated)'!$C$2:$C$53,"Sell")</f>
        <v>2900</v>
      </c>
      <c r="AF616" s="40">
        <f ca="1">AF615+SUMIFS('Transactions (Dated)'!$E$2:$E$53,'Transactions (Dated)'!$D$2:$D$53,'Share Values'!$X616,'Transactions (Dated)'!$B$2:$B$53,'Share Values'!AF$11,'Transactions (Dated)'!$C$2:$C$53,"Buy")-SUMIFS('Transactions (Dated)'!$E$2:$E$53,'Transactions (Dated)'!$D$2:$D$53,'Share Values'!$X616,'Transactions (Dated)'!$B$2:$B$53,'Share Values'!AF$11,'Transactions (Dated)'!$C$2:$C$53,"Sell")</f>
        <v>14201</v>
      </c>
      <c r="AG616" s="40">
        <f ca="1">AG615+SUMIFS('Transactions (Dated)'!$E$2:$E$53,'Transactions (Dated)'!$D$2:$D$53,'Share Values'!$X616,'Transactions (Dated)'!$B$2:$B$53,'Share Values'!AG$11,'Transactions (Dated)'!$C$2:$C$53,"Buy")-SUMIFS('Transactions (Dated)'!$E$2:$E$53,'Transactions (Dated)'!$D$2:$D$53,'Share Values'!$X616,'Transactions (Dated)'!$B$2:$B$53,'Share Values'!AG$11,'Transactions (Dated)'!$C$2:$C$53,"Sell")</f>
        <v>6835</v>
      </c>
      <c r="AH616" s="40">
        <f ca="1">AH615+SUMIFS('Transactions (Dated)'!$E$2:$E$53,'Transactions (Dated)'!$D$2:$D$53,'Share Values'!$X616,'Transactions (Dated)'!$B$2:$B$53,'Share Values'!AH$11,'Transactions (Dated)'!$C$2:$C$53,"Buy")-SUMIFS('Transactions (Dated)'!$E$2:$E$53,'Transactions (Dated)'!$D$2:$D$53,'Share Values'!$X616,'Transactions (Dated)'!$B$2:$B$53,'Share Values'!AH$11,'Transactions (Dated)'!$C$2:$C$53,"Sell")</f>
        <v>0</v>
      </c>
      <c r="AI616" s="40">
        <f ca="1">AI615+SUMIFS('Transactions (Dated)'!$E$2:$E$53,'Transactions (Dated)'!$D$2:$D$53,'Share Values'!$X616,'Transactions (Dated)'!$B$2:$B$53,'Share Values'!AI$11,'Transactions (Dated)'!$C$2:$C$53,"Buy")-SUMIFS('Transactions (Dated)'!$E$2:$E$53,'Transactions (Dated)'!$D$2:$D$53,'Share Values'!$X616,'Transactions (Dated)'!$B$2:$B$53,'Share Values'!AI$11,'Transactions (Dated)'!$C$2:$C$53,"Sell")</f>
        <v>0</v>
      </c>
      <c r="AJ616" s="40">
        <f ca="1">AJ615+SUMIFS('Transactions (Dated)'!$E$2:$E$53,'Transactions (Dated)'!$D$2:$D$53,'Share Values'!$X616,'Transactions (Dated)'!$B$2:$B$53,'Share Values'!AJ$11,'Transactions (Dated)'!$C$2:$C$53,"Buy")-SUMIFS('Transactions (Dated)'!$E$2:$E$53,'Transactions (Dated)'!$D$2:$D$53,'Share Values'!$X616,'Transactions (Dated)'!$B$2:$B$53,'Share Values'!AJ$11,'Transactions (Dated)'!$C$2:$C$53,"Sell")</f>
        <v>0</v>
      </c>
      <c r="AK616" s="40">
        <f ca="1">AK615+SUMIFS('Transactions (Dated)'!$E$2:$E$53,'Transactions (Dated)'!$D$2:$D$53,'Share Values'!$X616,'Transactions (Dated)'!$B$2:$B$53,'Share Values'!AK$11,'Transactions (Dated)'!$C$2:$C$53,"Buy")-SUMIFS('Transactions (Dated)'!$E$2:$E$53,'Transactions (Dated)'!$D$2:$D$53,'Share Values'!$X616,'Transactions (Dated)'!$B$2:$B$53,'Share Values'!AK$11,'Transactions (Dated)'!$C$2:$C$53,"Sell")</f>
        <v>0</v>
      </c>
      <c r="AL616" s="40">
        <f ca="1">AL615+SUMIFS('Transactions (Dated)'!$E$2:$E$53,'Transactions (Dated)'!$D$2:$D$53,'Share Values'!$X616,'Transactions (Dated)'!$B$2:$B$53,'Share Values'!AL$11,'Transactions (Dated)'!$C$2:$C$53,"Buy")-SUMIFS('Transactions (Dated)'!$E$2:$E$53,'Transactions (Dated)'!$D$2:$D$53,'Share Values'!$X616,'Transactions (Dated)'!$B$2:$B$53,'Share Values'!AL$11,'Transactions (Dated)'!$C$2:$C$53,"Sell")</f>
        <v>0</v>
      </c>
      <c r="AM616" s="40">
        <f ca="1">AM615+SUMIFS('Transactions (Dated)'!$E$2:$E$53,'Transactions (Dated)'!$D$2:$D$53,'Share Values'!$X616,'Transactions (Dated)'!$B$2:$B$53,'Share Values'!AM$11,'Transactions (Dated)'!$C$2:$C$53,"Buy")-SUMIFS('Transactions (Dated)'!$E$2:$E$53,'Transactions (Dated)'!$D$2:$D$53,'Share Values'!$X616,'Transactions (Dated)'!$B$2:$B$53,'Share Values'!AM$11,'Transactions (Dated)'!$C$2:$C$53,"Sell")</f>
        <v>0</v>
      </c>
      <c r="AN616" s="40">
        <f ca="1">AN615+SUMIFS('Transactions (Dated)'!$E$2:$E$53,'Transactions (Dated)'!$D$2:$D$53,'Share Values'!$X616,'Transactions (Dated)'!$B$2:$B$53,'Share Values'!AN$11,'Transactions (Dated)'!$C$2:$C$53,"Buy")-SUMIFS('Transactions (Dated)'!$E$2:$E$53,'Transactions (Dated)'!$D$2:$D$53,'Share Values'!$X616,'Transactions (Dated)'!$B$2:$B$53,'Share Values'!AN$11,'Transactions (Dated)'!$C$2:$C$53,"Sell")</f>
        <v>0</v>
      </c>
      <c r="AQ616" s="3">
        <f t="shared" si="271"/>
        <v>42794</v>
      </c>
      <c r="AR616" s="6">
        <f t="shared" ca="1" si="272"/>
        <v>42688.75</v>
      </c>
      <c r="AS616" s="6">
        <f t="shared" ca="1" si="273"/>
        <v>20343.75</v>
      </c>
      <c r="AT616" s="6">
        <f t="shared" ca="1" si="274"/>
        <v>549807.02</v>
      </c>
      <c r="AU616" s="6">
        <f t="shared" ca="1" si="275"/>
        <v>35550.68</v>
      </c>
      <c r="AV616" s="6">
        <f t="shared" ca="1" si="276"/>
        <v>35337.4</v>
      </c>
      <c r="AW616" s="6">
        <f t="shared" ca="1" si="277"/>
        <v>0</v>
      </c>
      <c r="AX616" s="6">
        <f t="shared" ca="1" si="278"/>
        <v>52345</v>
      </c>
      <c r="AY616" s="6">
        <f t="shared" ca="1" si="279"/>
        <v>100117.05</v>
      </c>
      <c r="AZ616" s="6">
        <f t="shared" ca="1" si="280"/>
        <v>84685.650000000009</v>
      </c>
      <c r="BA616" s="6">
        <f t="shared" ca="1" si="281"/>
        <v>0</v>
      </c>
      <c r="BB616" s="6">
        <f t="shared" ca="1" si="282"/>
        <v>0</v>
      </c>
      <c r="BC616" s="6">
        <f t="shared" ca="1" si="283"/>
        <v>0</v>
      </c>
      <c r="BD616" s="6">
        <f t="shared" ca="1" si="284"/>
        <v>0</v>
      </c>
      <c r="BE616" s="6">
        <f t="shared" ca="1" si="285"/>
        <v>0</v>
      </c>
      <c r="BF616" s="6">
        <f t="shared" ca="1" si="268"/>
        <v>0</v>
      </c>
      <c r="BG616" s="6">
        <f t="shared" ca="1" si="269"/>
        <v>0</v>
      </c>
      <c r="BJ616" s="4">
        <f t="shared" ca="1" si="286"/>
        <v>920875.30000000016</v>
      </c>
      <c r="BL616" s="3">
        <f t="shared" si="287"/>
        <v>42794</v>
      </c>
      <c r="BM616" s="6">
        <f>BM615+SUMIFS('Transactions (Dated)'!G:G,'Transactions (Dated)'!D:D,'Share Values'!AQ616)</f>
        <v>14317.649999999987</v>
      </c>
      <c r="BN616" s="6">
        <f ca="1">BN615+SUMIFS('Transactions (Dated)'!$F:$F,'Transactions (Dated)'!$D:$D,$BL616,'Transactions (Dated)'!$B:$B,BN$11,'Transactions (Dated)'!$C:$C,"Dividend (paid to cash)")*Y616</f>
        <v>0</v>
      </c>
      <c r="BO616" s="6">
        <f ca="1">BO615+SUMIFS('Transactions (Dated)'!$F:$F,'Transactions (Dated)'!$D:$D,$BL616,'Transactions (Dated)'!$B:$B,BO$11,'Transactions (Dated)'!$C:$C,"Dividend (paid to cash)")*Z616</f>
        <v>2421.875</v>
      </c>
      <c r="BP616" s="6">
        <f ca="1">BP615+SUMIFS('Transactions (Dated)'!$F:$F,'Transactions (Dated)'!$D:$D,$BL616,'Transactions (Dated)'!$B:$B,BP$11,'Transactions (Dated)'!$C:$C,"Dividend (paid to cash)")*AA616</f>
        <v>51745.237000000008</v>
      </c>
      <c r="BQ616" s="6">
        <f ca="1">BQ615+SUMIFS('Transactions (Dated)'!$F:$F,'Transactions (Dated)'!$D:$D,$BL616,'Transactions (Dated)'!$B:$B,BQ$11,'Transactions (Dated)'!$C:$C,"Dividend (paid to cash)")*AB616</f>
        <v>567.6</v>
      </c>
      <c r="BR616" s="6">
        <f ca="1">BR615+SUMIFS('Transactions (Dated)'!$F:$F,'Transactions (Dated)'!$D:$D,$BL616,'Transactions (Dated)'!$B:$B,BR$11,'Transactions (Dated)'!$C:$C,"Dividend (paid to cash)")*AC616</f>
        <v>0</v>
      </c>
      <c r="BS616" s="6">
        <f ca="1">BS615+SUMIFS('Transactions (Dated)'!$F:$F,'Transactions (Dated)'!$D:$D,$BL616,'Transactions (Dated)'!$B:$B,BS$11,'Transactions (Dated)'!$C:$C,"Dividend (paid to cash)")*AD616</f>
        <v>0</v>
      </c>
      <c r="BT616" s="6">
        <f ca="1">BT615+SUMIFS('Transactions (Dated)'!$F:$F,'Transactions (Dated)'!$D:$D,$BL616,'Transactions (Dated)'!$B:$B,BT$11,'Transactions (Dated)'!$C:$C,"Dividend (paid to cash)")*AE616</f>
        <v>3190</v>
      </c>
      <c r="BU616" s="6">
        <f ca="1">BU615+SUMIFS('Transactions (Dated)'!$F:$F,'Transactions (Dated)'!$D:$D,$BL616,'Transactions (Dated)'!$B:$B,BU$11,'Transactions (Dated)'!$C:$C,"Dividend (paid to cash)")*AF616</f>
        <v>0</v>
      </c>
      <c r="BV616" s="6">
        <f ca="1">BV615+SUMIFS('Transactions (Dated)'!$F:$F,'Transactions (Dated)'!$D:$D,$BL616,'Transactions (Dated)'!$B:$B,BV$11,'Transactions (Dated)'!$C:$C,"Dividend (paid to cash)")*AG616</f>
        <v>0</v>
      </c>
      <c r="BW616" s="6">
        <f ca="1">BW615+SUMIFS('Transactions (Dated)'!$F:$F,'Transactions (Dated)'!$D:$D,$BL616,'Transactions (Dated)'!$B:$B,BW$11,'Transactions (Dated)'!$C:$C,"Dividend (paid to cash)")*AH616</f>
        <v>0</v>
      </c>
      <c r="BX616" s="6">
        <f ca="1">BX615+SUMIFS('Transactions (Dated)'!$F:$F,'Transactions (Dated)'!$D:$D,$BL616,'Transactions (Dated)'!$B:$B,BX$11,'Transactions (Dated)'!$C:$C,"Dividend (paid to cash)")*AI616</f>
        <v>0</v>
      </c>
      <c r="BY616" s="6">
        <f ca="1">BY615+SUMIFS('Transactions (Dated)'!$F:$F,'Transactions (Dated)'!$D:$D,$BL616,'Transactions (Dated)'!$B:$B,BY$11,'Transactions (Dated)'!$C:$C,"Dividend (paid to cash)")*AJ616</f>
        <v>0</v>
      </c>
      <c r="BZ616" s="6">
        <f ca="1">BZ615+SUMIFS('Transactions (Dated)'!$F:$F,'Transactions (Dated)'!$D:$D,$BL616,'Transactions (Dated)'!$B:$B,BZ$11,'Transactions (Dated)'!$C:$C,"Dividend (paid to cash)")*AK616</f>
        <v>0</v>
      </c>
      <c r="CA616" s="6">
        <f ca="1">CA615+SUMIFS('Transactions (Dated)'!$F:$F,'Transactions (Dated)'!$D:$D,$BL616,'Transactions (Dated)'!$B:$B,CA$11,'Transactions (Dated)'!$C:$C,"Dividend (paid to cash)")*AL616</f>
        <v>0</v>
      </c>
      <c r="CB616" s="6">
        <v>0</v>
      </c>
      <c r="CC616" s="6">
        <v>0</v>
      </c>
      <c r="CF616" s="6">
        <f t="shared" ca="1" si="288"/>
        <v>72242.361999999994</v>
      </c>
      <c r="CH616" s="3">
        <f t="shared" si="289"/>
        <v>42794</v>
      </c>
      <c r="CI616" s="4">
        <f t="shared" ca="1" si="290"/>
        <v>920875.30000000016</v>
      </c>
      <c r="CJ616" s="4">
        <f t="shared" ca="1" si="291"/>
        <v>72242.361999999994</v>
      </c>
      <c r="CL616" s="4">
        <f t="shared" ca="1" si="292"/>
        <v>993117.66200000013</v>
      </c>
    </row>
    <row r="617" spans="2:90" x14ac:dyDescent="0.15">
      <c r="B617" s="3">
        <v>42795</v>
      </c>
      <c r="E617" s="86">
        <v>42795</v>
      </c>
      <c r="F617" s="53">
        <v>9.18</v>
      </c>
      <c r="G617">
        <v>2.2599999999999998</v>
      </c>
      <c r="H617">
        <v>21.11</v>
      </c>
      <c r="I617">
        <v>18.914999999999999</v>
      </c>
      <c r="J617">
        <v>15.58</v>
      </c>
      <c r="K617">
        <v>14.75</v>
      </c>
      <c r="L617">
        <v>18.760000000000002</v>
      </c>
      <c r="M617">
        <v>7.2</v>
      </c>
      <c r="N617">
        <v>12.42</v>
      </c>
      <c r="O617">
        <v>10.59</v>
      </c>
      <c r="Q617">
        <v>1.5899999999999999</v>
      </c>
      <c r="R617">
        <v>11.34</v>
      </c>
      <c r="S617">
        <v>42.41</v>
      </c>
      <c r="U617">
        <v>42.41</v>
      </c>
      <c r="X617" s="3">
        <f t="shared" si="270"/>
        <v>42795</v>
      </c>
      <c r="Y617" s="40">
        <f ca="1">Y616+SUMIFS('Transactions (Dated)'!$E$2:$E$53,'Transactions (Dated)'!$D$2:$D$53,'Share Values'!$X617,'Transactions (Dated)'!$B$2:$B$53,'Share Values'!Y$11,'Transactions (Dated)'!$C$2:$C$53,"Buy")-SUMIFS('Transactions (Dated)'!$E$2:$E$53,'Transactions (Dated)'!$D$2:$D$53,'Share Values'!$X617,'Transactions (Dated)'!$B$2:$B$53,'Share Values'!Y$11,'Transactions (Dated)'!$C$2:$C$53,"Sell")</f>
        <v>4625</v>
      </c>
      <c r="Z617" s="40">
        <f ca="1">Z616+SUMIFS('Transactions (Dated)'!$E$2:$E$53,'Transactions (Dated)'!$D$2:$D$53,'Share Values'!$X617,'Transactions (Dated)'!$B$2:$B$53,'Share Values'!Z$11,'Transactions (Dated)'!$C$2:$C$53,"Buy")-SUMIFS('Transactions (Dated)'!$E$2:$E$53,'Transactions (Dated)'!$D$2:$D$53,'Share Values'!$X617,'Transactions (Dated)'!$B$2:$B$53,'Share Values'!Z$11,'Transactions (Dated)'!$C$2:$C$53,"Sell")</f>
        <v>9375</v>
      </c>
      <c r="AA617" s="40">
        <f ca="1">AA616+SUMIFS('Transactions (Dated)'!$E$2:$E$53,'Transactions (Dated)'!$D$2:$D$53,'Share Values'!$X617,'Transactions (Dated)'!$B$2:$B$53,'Share Values'!AA$11,'Transactions (Dated)'!$C$2:$C$53,"Buy")-SUMIFS('Transactions (Dated)'!$E$2:$E$53,'Transactions (Dated)'!$D$2:$D$53,'Share Values'!$X617,'Transactions (Dated)'!$B$2:$B$53,'Share Values'!AA$11,'Transactions (Dated)'!$C$2:$C$53,"Sell")</f>
        <v>26357</v>
      </c>
      <c r="AB617" s="40">
        <f ca="1">AB616+SUMIFS('Transactions (Dated)'!$E$2:$E$53,'Transactions (Dated)'!$D$2:$D$53,'Share Values'!$X617,'Transactions (Dated)'!$B$2:$B$53,'Share Values'!AB$11,'Transactions (Dated)'!$C$2:$C$53,"Buy")-SUMIFS('Transactions (Dated)'!$E$2:$E$53,'Transactions (Dated)'!$D$2:$D$53,'Share Values'!$X617,'Transactions (Dated)'!$B$2:$B$53,'Share Values'!AB$11,'Transactions (Dated)'!$C$2:$C$53,"Sell")</f>
        <v>1892</v>
      </c>
      <c r="AC617" s="40">
        <f ca="1">AC616+SUMIFS('Transactions (Dated)'!$E$2:$E$53,'Transactions (Dated)'!$D$2:$D$53,'Share Values'!$X617,'Transactions (Dated)'!$B$2:$B$53,'Share Values'!AC$11,'Transactions (Dated)'!$C$2:$C$53,"Buy")-SUMIFS('Transactions (Dated)'!$E$2:$E$53,'Transactions (Dated)'!$D$2:$D$53,'Share Values'!$X617,'Transactions (Dated)'!$B$2:$B$53,'Share Values'!AC$11,'Transactions (Dated)'!$C$2:$C$53,"Sell")</f>
        <v>2348</v>
      </c>
      <c r="AD617" s="40">
        <f ca="1">AD616+SUMIFS('Transactions (Dated)'!$E$2:$E$53,'Transactions (Dated)'!$D$2:$D$53,'Share Values'!$X617,'Transactions (Dated)'!$B$2:$B$53,'Share Values'!AD$11,'Transactions (Dated)'!$C$2:$C$53,"Buy")-SUMIFS('Transactions (Dated)'!$E$2:$E$53,'Transactions (Dated)'!$D$2:$D$53,'Share Values'!$X617,'Transactions (Dated)'!$B$2:$B$53,'Share Values'!AD$11,'Transactions (Dated)'!$C$2:$C$53,"Sell")</f>
        <v>0</v>
      </c>
      <c r="AE617" s="40">
        <f ca="1">AE616+SUMIFS('Transactions (Dated)'!$E$2:$E$53,'Transactions (Dated)'!$D$2:$D$53,'Share Values'!$X617,'Transactions (Dated)'!$B$2:$B$53,'Share Values'!AE$11,'Transactions (Dated)'!$C$2:$C$53,"Buy")-SUMIFS('Transactions (Dated)'!$E$2:$E$53,'Transactions (Dated)'!$D$2:$D$53,'Share Values'!$X617,'Transactions (Dated)'!$B$2:$B$53,'Share Values'!AE$11,'Transactions (Dated)'!$C$2:$C$53,"Sell")</f>
        <v>2900</v>
      </c>
      <c r="AF617" s="40">
        <f ca="1">AF616+SUMIFS('Transactions (Dated)'!$E$2:$E$53,'Transactions (Dated)'!$D$2:$D$53,'Share Values'!$X617,'Transactions (Dated)'!$B$2:$B$53,'Share Values'!AF$11,'Transactions (Dated)'!$C$2:$C$53,"Buy")-SUMIFS('Transactions (Dated)'!$E$2:$E$53,'Transactions (Dated)'!$D$2:$D$53,'Share Values'!$X617,'Transactions (Dated)'!$B$2:$B$53,'Share Values'!AF$11,'Transactions (Dated)'!$C$2:$C$53,"Sell")</f>
        <v>14201</v>
      </c>
      <c r="AG617" s="40">
        <f ca="1">AG616+SUMIFS('Transactions (Dated)'!$E$2:$E$53,'Transactions (Dated)'!$D$2:$D$53,'Share Values'!$X617,'Transactions (Dated)'!$B$2:$B$53,'Share Values'!AG$11,'Transactions (Dated)'!$C$2:$C$53,"Buy")-SUMIFS('Transactions (Dated)'!$E$2:$E$53,'Transactions (Dated)'!$D$2:$D$53,'Share Values'!$X617,'Transactions (Dated)'!$B$2:$B$53,'Share Values'!AG$11,'Transactions (Dated)'!$C$2:$C$53,"Sell")</f>
        <v>6835</v>
      </c>
      <c r="AH617" s="40">
        <f ca="1">AH616+SUMIFS('Transactions (Dated)'!$E$2:$E$53,'Transactions (Dated)'!$D$2:$D$53,'Share Values'!$X617,'Transactions (Dated)'!$B$2:$B$53,'Share Values'!AH$11,'Transactions (Dated)'!$C$2:$C$53,"Buy")-SUMIFS('Transactions (Dated)'!$E$2:$E$53,'Transactions (Dated)'!$D$2:$D$53,'Share Values'!$X617,'Transactions (Dated)'!$B$2:$B$53,'Share Values'!AH$11,'Transactions (Dated)'!$C$2:$C$53,"Sell")</f>
        <v>0</v>
      </c>
      <c r="AI617" s="40">
        <f ca="1">AI616+SUMIFS('Transactions (Dated)'!$E$2:$E$53,'Transactions (Dated)'!$D$2:$D$53,'Share Values'!$X617,'Transactions (Dated)'!$B$2:$B$53,'Share Values'!AI$11,'Transactions (Dated)'!$C$2:$C$53,"Buy")-SUMIFS('Transactions (Dated)'!$E$2:$E$53,'Transactions (Dated)'!$D$2:$D$53,'Share Values'!$X617,'Transactions (Dated)'!$B$2:$B$53,'Share Values'!AI$11,'Transactions (Dated)'!$C$2:$C$53,"Sell")</f>
        <v>0</v>
      </c>
      <c r="AJ617" s="40">
        <f ca="1">AJ616+SUMIFS('Transactions (Dated)'!$E$2:$E$53,'Transactions (Dated)'!$D$2:$D$53,'Share Values'!$X617,'Transactions (Dated)'!$B$2:$B$53,'Share Values'!AJ$11,'Transactions (Dated)'!$C$2:$C$53,"Buy")-SUMIFS('Transactions (Dated)'!$E$2:$E$53,'Transactions (Dated)'!$D$2:$D$53,'Share Values'!$X617,'Transactions (Dated)'!$B$2:$B$53,'Share Values'!AJ$11,'Transactions (Dated)'!$C$2:$C$53,"Sell")</f>
        <v>0</v>
      </c>
      <c r="AK617" s="40">
        <f ca="1">AK616+SUMIFS('Transactions (Dated)'!$E$2:$E$53,'Transactions (Dated)'!$D$2:$D$53,'Share Values'!$X617,'Transactions (Dated)'!$B$2:$B$53,'Share Values'!AK$11,'Transactions (Dated)'!$C$2:$C$53,"Buy")-SUMIFS('Transactions (Dated)'!$E$2:$E$53,'Transactions (Dated)'!$D$2:$D$53,'Share Values'!$X617,'Transactions (Dated)'!$B$2:$B$53,'Share Values'!AK$11,'Transactions (Dated)'!$C$2:$C$53,"Sell")</f>
        <v>0</v>
      </c>
      <c r="AL617" s="40">
        <f ca="1">AL616+SUMIFS('Transactions (Dated)'!$E$2:$E$53,'Transactions (Dated)'!$D$2:$D$53,'Share Values'!$X617,'Transactions (Dated)'!$B$2:$B$53,'Share Values'!AL$11,'Transactions (Dated)'!$C$2:$C$53,"Buy")-SUMIFS('Transactions (Dated)'!$E$2:$E$53,'Transactions (Dated)'!$D$2:$D$53,'Share Values'!$X617,'Transactions (Dated)'!$B$2:$B$53,'Share Values'!AL$11,'Transactions (Dated)'!$C$2:$C$53,"Sell")</f>
        <v>0</v>
      </c>
      <c r="AM617" s="40">
        <f ca="1">AM616+SUMIFS('Transactions (Dated)'!$E$2:$E$53,'Transactions (Dated)'!$D$2:$D$53,'Share Values'!$X617,'Transactions (Dated)'!$B$2:$B$53,'Share Values'!AM$11,'Transactions (Dated)'!$C$2:$C$53,"Buy")-SUMIFS('Transactions (Dated)'!$E$2:$E$53,'Transactions (Dated)'!$D$2:$D$53,'Share Values'!$X617,'Transactions (Dated)'!$B$2:$B$53,'Share Values'!AM$11,'Transactions (Dated)'!$C$2:$C$53,"Sell")</f>
        <v>0</v>
      </c>
      <c r="AN617" s="40">
        <f ca="1">AN616+SUMIFS('Transactions (Dated)'!$E$2:$E$53,'Transactions (Dated)'!$D$2:$D$53,'Share Values'!$X617,'Transactions (Dated)'!$B$2:$B$53,'Share Values'!AN$11,'Transactions (Dated)'!$C$2:$C$53,"Buy")-SUMIFS('Transactions (Dated)'!$E$2:$E$53,'Transactions (Dated)'!$D$2:$D$53,'Share Values'!$X617,'Transactions (Dated)'!$B$2:$B$53,'Share Values'!AN$11,'Transactions (Dated)'!$C$2:$C$53,"Sell")</f>
        <v>0</v>
      </c>
      <c r="AQ617" s="3">
        <f t="shared" si="271"/>
        <v>42795</v>
      </c>
      <c r="AR617" s="6">
        <f t="shared" ca="1" si="272"/>
        <v>42457.5</v>
      </c>
      <c r="AS617" s="6">
        <f t="shared" ca="1" si="273"/>
        <v>21187.499999999996</v>
      </c>
      <c r="AT617" s="6">
        <f t="shared" ca="1" si="274"/>
        <v>556396.27</v>
      </c>
      <c r="AU617" s="6">
        <f t="shared" ca="1" si="275"/>
        <v>35787.18</v>
      </c>
      <c r="AV617" s="6">
        <f t="shared" ca="1" si="276"/>
        <v>36581.840000000004</v>
      </c>
      <c r="AW617" s="6">
        <f t="shared" ca="1" si="277"/>
        <v>0</v>
      </c>
      <c r="AX617" s="6">
        <f t="shared" ca="1" si="278"/>
        <v>54404.000000000007</v>
      </c>
      <c r="AY617" s="6">
        <f t="shared" ca="1" si="279"/>
        <v>102247.2</v>
      </c>
      <c r="AZ617" s="6">
        <f t="shared" ca="1" si="280"/>
        <v>84890.7</v>
      </c>
      <c r="BA617" s="6">
        <f t="shared" ca="1" si="281"/>
        <v>0</v>
      </c>
      <c r="BB617" s="6">
        <f t="shared" ca="1" si="282"/>
        <v>0</v>
      </c>
      <c r="BC617" s="6">
        <f t="shared" ca="1" si="283"/>
        <v>0</v>
      </c>
      <c r="BD617" s="6">
        <f t="shared" ca="1" si="284"/>
        <v>0</v>
      </c>
      <c r="BE617" s="6">
        <f t="shared" ca="1" si="285"/>
        <v>0</v>
      </c>
      <c r="BF617" s="6">
        <f t="shared" ca="1" si="268"/>
        <v>0</v>
      </c>
      <c r="BG617" s="6">
        <f t="shared" ca="1" si="269"/>
        <v>0</v>
      </c>
      <c r="BJ617" s="4">
        <f t="shared" ca="1" si="286"/>
        <v>933952.19</v>
      </c>
      <c r="BL617" s="3">
        <f t="shared" si="287"/>
        <v>42795</v>
      </c>
      <c r="BM617" s="6">
        <f>BM616+SUMIFS('Transactions (Dated)'!G:G,'Transactions (Dated)'!D:D,'Share Values'!AQ617)</f>
        <v>14317.649999999987</v>
      </c>
      <c r="BN617" s="6">
        <f ca="1">BN616+SUMIFS('Transactions (Dated)'!$F:$F,'Transactions (Dated)'!$D:$D,$BL617,'Transactions (Dated)'!$B:$B,BN$11,'Transactions (Dated)'!$C:$C,"Dividend (paid to cash)")*Y617</f>
        <v>0</v>
      </c>
      <c r="BO617" s="6">
        <f ca="1">BO616+SUMIFS('Transactions (Dated)'!$F:$F,'Transactions (Dated)'!$D:$D,$BL617,'Transactions (Dated)'!$B:$B,BO$11,'Transactions (Dated)'!$C:$C,"Dividend (paid to cash)")*Z617</f>
        <v>2421.875</v>
      </c>
      <c r="BP617" s="6">
        <f ca="1">BP616+SUMIFS('Transactions (Dated)'!$F:$F,'Transactions (Dated)'!$D:$D,$BL617,'Transactions (Dated)'!$B:$B,BP$11,'Transactions (Dated)'!$C:$C,"Dividend (paid to cash)")*AA617</f>
        <v>51745.237000000008</v>
      </c>
      <c r="BQ617" s="6">
        <f ca="1">BQ616+SUMIFS('Transactions (Dated)'!$F:$F,'Transactions (Dated)'!$D:$D,$BL617,'Transactions (Dated)'!$B:$B,BQ$11,'Transactions (Dated)'!$C:$C,"Dividend (paid to cash)")*AB617</f>
        <v>567.6</v>
      </c>
      <c r="BR617" s="6">
        <f ca="1">BR616+SUMIFS('Transactions (Dated)'!$F:$F,'Transactions (Dated)'!$D:$D,$BL617,'Transactions (Dated)'!$B:$B,BR$11,'Transactions (Dated)'!$C:$C,"Dividend (paid to cash)")*AC617</f>
        <v>0</v>
      </c>
      <c r="BS617" s="6">
        <f ca="1">BS616+SUMIFS('Transactions (Dated)'!$F:$F,'Transactions (Dated)'!$D:$D,$BL617,'Transactions (Dated)'!$B:$B,BS$11,'Transactions (Dated)'!$C:$C,"Dividend (paid to cash)")*AD617</f>
        <v>0</v>
      </c>
      <c r="BT617" s="6">
        <f ca="1">BT616+SUMIFS('Transactions (Dated)'!$F:$F,'Transactions (Dated)'!$D:$D,$BL617,'Transactions (Dated)'!$B:$B,BT$11,'Transactions (Dated)'!$C:$C,"Dividend (paid to cash)")*AE617</f>
        <v>3190</v>
      </c>
      <c r="BU617" s="6">
        <f ca="1">BU616+SUMIFS('Transactions (Dated)'!$F:$F,'Transactions (Dated)'!$D:$D,$BL617,'Transactions (Dated)'!$B:$B,BU$11,'Transactions (Dated)'!$C:$C,"Dividend (paid to cash)")*AF617</f>
        <v>0</v>
      </c>
      <c r="BV617" s="6">
        <f ca="1">BV616+SUMIFS('Transactions (Dated)'!$F:$F,'Transactions (Dated)'!$D:$D,$BL617,'Transactions (Dated)'!$B:$B,BV$11,'Transactions (Dated)'!$C:$C,"Dividend (paid to cash)")*AG617</f>
        <v>0</v>
      </c>
      <c r="BW617" s="6">
        <f ca="1">BW616+SUMIFS('Transactions (Dated)'!$F:$F,'Transactions (Dated)'!$D:$D,$BL617,'Transactions (Dated)'!$B:$B,BW$11,'Transactions (Dated)'!$C:$C,"Dividend (paid to cash)")*AH617</f>
        <v>0</v>
      </c>
      <c r="BX617" s="6">
        <f ca="1">BX616+SUMIFS('Transactions (Dated)'!$F:$F,'Transactions (Dated)'!$D:$D,$BL617,'Transactions (Dated)'!$B:$B,BX$11,'Transactions (Dated)'!$C:$C,"Dividend (paid to cash)")*AI617</f>
        <v>0</v>
      </c>
      <c r="BY617" s="6">
        <f ca="1">BY616+SUMIFS('Transactions (Dated)'!$F:$F,'Transactions (Dated)'!$D:$D,$BL617,'Transactions (Dated)'!$B:$B,BY$11,'Transactions (Dated)'!$C:$C,"Dividend (paid to cash)")*AJ617</f>
        <v>0</v>
      </c>
      <c r="BZ617" s="6">
        <f ca="1">BZ616+SUMIFS('Transactions (Dated)'!$F:$F,'Transactions (Dated)'!$D:$D,$BL617,'Transactions (Dated)'!$B:$B,BZ$11,'Transactions (Dated)'!$C:$C,"Dividend (paid to cash)")*AK617</f>
        <v>0</v>
      </c>
      <c r="CA617" s="6">
        <f ca="1">CA616+SUMIFS('Transactions (Dated)'!$F:$F,'Transactions (Dated)'!$D:$D,$BL617,'Transactions (Dated)'!$B:$B,CA$11,'Transactions (Dated)'!$C:$C,"Dividend (paid to cash)")*AL617</f>
        <v>0</v>
      </c>
      <c r="CB617" s="6">
        <v>0</v>
      </c>
      <c r="CC617" s="6">
        <v>0</v>
      </c>
      <c r="CF617" s="6">
        <f t="shared" ca="1" si="288"/>
        <v>72242.361999999994</v>
      </c>
      <c r="CH617" s="3">
        <f t="shared" si="289"/>
        <v>42795</v>
      </c>
      <c r="CI617" s="4">
        <f t="shared" ca="1" si="290"/>
        <v>933952.19</v>
      </c>
      <c r="CJ617" s="4">
        <f t="shared" ca="1" si="291"/>
        <v>72242.361999999994</v>
      </c>
      <c r="CL617" s="4">
        <f t="shared" ca="1" si="292"/>
        <v>1006194.5519999999</v>
      </c>
    </row>
    <row r="618" spans="2:90" x14ac:dyDescent="0.15">
      <c r="B618" s="3">
        <v>42796</v>
      </c>
      <c r="E618" s="86">
        <v>42796</v>
      </c>
      <c r="F618" s="53">
        <v>9.23</v>
      </c>
      <c r="G618">
        <v>2.19</v>
      </c>
      <c r="H618">
        <v>21.02</v>
      </c>
      <c r="I618">
        <v>18.899999999999999</v>
      </c>
      <c r="J618">
        <v>15.42</v>
      </c>
      <c r="K618">
        <v>14.82</v>
      </c>
      <c r="L618">
        <v>18.79</v>
      </c>
      <c r="M618">
        <v>6.73</v>
      </c>
      <c r="N618">
        <v>12.44</v>
      </c>
      <c r="O618">
        <v>10.79</v>
      </c>
      <c r="Q618">
        <v>1.55</v>
      </c>
      <c r="R618">
        <v>10.75</v>
      </c>
      <c r="S618">
        <v>42.7</v>
      </c>
      <c r="U618">
        <v>42.7</v>
      </c>
      <c r="X618" s="3">
        <f t="shared" si="270"/>
        <v>42796</v>
      </c>
      <c r="Y618" s="40">
        <f ca="1">Y617+SUMIFS('Transactions (Dated)'!$E$2:$E$53,'Transactions (Dated)'!$D$2:$D$53,'Share Values'!$X618,'Transactions (Dated)'!$B$2:$B$53,'Share Values'!Y$11,'Transactions (Dated)'!$C$2:$C$53,"Buy")-SUMIFS('Transactions (Dated)'!$E$2:$E$53,'Transactions (Dated)'!$D$2:$D$53,'Share Values'!$X618,'Transactions (Dated)'!$B$2:$B$53,'Share Values'!Y$11,'Transactions (Dated)'!$C$2:$C$53,"Sell")</f>
        <v>4625</v>
      </c>
      <c r="Z618" s="40">
        <f ca="1">Z617+SUMIFS('Transactions (Dated)'!$E$2:$E$53,'Transactions (Dated)'!$D$2:$D$53,'Share Values'!$X618,'Transactions (Dated)'!$B$2:$B$53,'Share Values'!Z$11,'Transactions (Dated)'!$C$2:$C$53,"Buy")-SUMIFS('Transactions (Dated)'!$E$2:$E$53,'Transactions (Dated)'!$D$2:$D$53,'Share Values'!$X618,'Transactions (Dated)'!$B$2:$B$53,'Share Values'!Z$11,'Transactions (Dated)'!$C$2:$C$53,"Sell")</f>
        <v>9375</v>
      </c>
      <c r="AA618" s="40">
        <f ca="1">AA617+SUMIFS('Transactions (Dated)'!$E$2:$E$53,'Transactions (Dated)'!$D$2:$D$53,'Share Values'!$X618,'Transactions (Dated)'!$B$2:$B$53,'Share Values'!AA$11,'Transactions (Dated)'!$C$2:$C$53,"Buy")-SUMIFS('Transactions (Dated)'!$E$2:$E$53,'Transactions (Dated)'!$D$2:$D$53,'Share Values'!$X618,'Transactions (Dated)'!$B$2:$B$53,'Share Values'!AA$11,'Transactions (Dated)'!$C$2:$C$53,"Sell")</f>
        <v>26357</v>
      </c>
      <c r="AB618" s="40">
        <f ca="1">AB617+SUMIFS('Transactions (Dated)'!$E$2:$E$53,'Transactions (Dated)'!$D$2:$D$53,'Share Values'!$X618,'Transactions (Dated)'!$B$2:$B$53,'Share Values'!AB$11,'Transactions (Dated)'!$C$2:$C$53,"Buy")-SUMIFS('Transactions (Dated)'!$E$2:$E$53,'Transactions (Dated)'!$D$2:$D$53,'Share Values'!$X618,'Transactions (Dated)'!$B$2:$B$53,'Share Values'!AB$11,'Transactions (Dated)'!$C$2:$C$53,"Sell")</f>
        <v>1892</v>
      </c>
      <c r="AC618" s="40">
        <f ca="1">AC617+SUMIFS('Transactions (Dated)'!$E$2:$E$53,'Transactions (Dated)'!$D$2:$D$53,'Share Values'!$X618,'Transactions (Dated)'!$B$2:$B$53,'Share Values'!AC$11,'Transactions (Dated)'!$C$2:$C$53,"Buy")-SUMIFS('Transactions (Dated)'!$E$2:$E$53,'Transactions (Dated)'!$D$2:$D$53,'Share Values'!$X618,'Transactions (Dated)'!$B$2:$B$53,'Share Values'!AC$11,'Transactions (Dated)'!$C$2:$C$53,"Sell")</f>
        <v>2348</v>
      </c>
      <c r="AD618" s="40">
        <f ca="1">AD617+SUMIFS('Transactions (Dated)'!$E$2:$E$53,'Transactions (Dated)'!$D$2:$D$53,'Share Values'!$X618,'Transactions (Dated)'!$B$2:$B$53,'Share Values'!AD$11,'Transactions (Dated)'!$C$2:$C$53,"Buy")-SUMIFS('Transactions (Dated)'!$E$2:$E$53,'Transactions (Dated)'!$D$2:$D$53,'Share Values'!$X618,'Transactions (Dated)'!$B$2:$B$53,'Share Values'!AD$11,'Transactions (Dated)'!$C$2:$C$53,"Sell")</f>
        <v>0</v>
      </c>
      <c r="AE618" s="40">
        <f ca="1">AE617+SUMIFS('Transactions (Dated)'!$E$2:$E$53,'Transactions (Dated)'!$D$2:$D$53,'Share Values'!$X618,'Transactions (Dated)'!$B$2:$B$53,'Share Values'!AE$11,'Transactions (Dated)'!$C$2:$C$53,"Buy")-SUMIFS('Transactions (Dated)'!$E$2:$E$53,'Transactions (Dated)'!$D$2:$D$53,'Share Values'!$X618,'Transactions (Dated)'!$B$2:$B$53,'Share Values'!AE$11,'Transactions (Dated)'!$C$2:$C$53,"Sell")</f>
        <v>2900</v>
      </c>
      <c r="AF618" s="40">
        <f ca="1">AF617+SUMIFS('Transactions (Dated)'!$E$2:$E$53,'Transactions (Dated)'!$D$2:$D$53,'Share Values'!$X618,'Transactions (Dated)'!$B$2:$B$53,'Share Values'!AF$11,'Transactions (Dated)'!$C$2:$C$53,"Buy")-SUMIFS('Transactions (Dated)'!$E$2:$E$53,'Transactions (Dated)'!$D$2:$D$53,'Share Values'!$X618,'Transactions (Dated)'!$B$2:$B$53,'Share Values'!AF$11,'Transactions (Dated)'!$C$2:$C$53,"Sell")</f>
        <v>14201</v>
      </c>
      <c r="AG618" s="40">
        <f ca="1">AG617+SUMIFS('Transactions (Dated)'!$E$2:$E$53,'Transactions (Dated)'!$D$2:$D$53,'Share Values'!$X618,'Transactions (Dated)'!$B$2:$B$53,'Share Values'!AG$11,'Transactions (Dated)'!$C$2:$C$53,"Buy")-SUMIFS('Transactions (Dated)'!$E$2:$E$53,'Transactions (Dated)'!$D$2:$D$53,'Share Values'!$X618,'Transactions (Dated)'!$B$2:$B$53,'Share Values'!AG$11,'Transactions (Dated)'!$C$2:$C$53,"Sell")</f>
        <v>6835</v>
      </c>
      <c r="AH618" s="40">
        <f ca="1">AH617+SUMIFS('Transactions (Dated)'!$E$2:$E$53,'Transactions (Dated)'!$D$2:$D$53,'Share Values'!$X618,'Transactions (Dated)'!$B$2:$B$53,'Share Values'!AH$11,'Transactions (Dated)'!$C$2:$C$53,"Buy")-SUMIFS('Transactions (Dated)'!$E$2:$E$53,'Transactions (Dated)'!$D$2:$D$53,'Share Values'!$X618,'Transactions (Dated)'!$B$2:$B$53,'Share Values'!AH$11,'Transactions (Dated)'!$C$2:$C$53,"Sell")</f>
        <v>0</v>
      </c>
      <c r="AI618" s="40">
        <f ca="1">AI617+SUMIFS('Transactions (Dated)'!$E$2:$E$53,'Transactions (Dated)'!$D$2:$D$53,'Share Values'!$X618,'Transactions (Dated)'!$B$2:$B$53,'Share Values'!AI$11,'Transactions (Dated)'!$C$2:$C$53,"Buy")-SUMIFS('Transactions (Dated)'!$E$2:$E$53,'Transactions (Dated)'!$D$2:$D$53,'Share Values'!$X618,'Transactions (Dated)'!$B$2:$B$53,'Share Values'!AI$11,'Transactions (Dated)'!$C$2:$C$53,"Sell")</f>
        <v>0</v>
      </c>
      <c r="AJ618" s="40">
        <f ca="1">AJ617+SUMIFS('Transactions (Dated)'!$E$2:$E$53,'Transactions (Dated)'!$D$2:$D$53,'Share Values'!$X618,'Transactions (Dated)'!$B$2:$B$53,'Share Values'!AJ$11,'Transactions (Dated)'!$C$2:$C$53,"Buy")-SUMIFS('Transactions (Dated)'!$E$2:$E$53,'Transactions (Dated)'!$D$2:$D$53,'Share Values'!$X618,'Transactions (Dated)'!$B$2:$B$53,'Share Values'!AJ$11,'Transactions (Dated)'!$C$2:$C$53,"Sell")</f>
        <v>0</v>
      </c>
      <c r="AK618" s="40">
        <f ca="1">AK617+SUMIFS('Transactions (Dated)'!$E$2:$E$53,'Transactions (Dated)'!$D$2:$D$53,'Share Values'!$X618,'Transactions (Dated)'!$B$2:$B$53,'Share Values'!AK$11,'Transactions (Dated)'!$C$2:$C$53,"Buy")-SUMIFS('Transactions (Dated)'!$E$2:$E$53,'Transactions (Dated)'!$D$2:$D$53,'Share Values'!$X618,'Transactions (Dated)'!$B$2:$B$53,'Share Values'!AK$11,'Transactions (Dated)'!$C$2:$C$53,"Sell")</f>
        <v>0</v>
      </c>
      <c r="AL618" s="40">
        <f ca="1">AL617+SUMIFS('Transactions (Dated)'!$E$2:$E$53,'Transactions (Dated)'!$D$2:$D$53,'Share Values'!$X618,'Transactions (Dated)'!$B$2:$B$53,'Share Values'!AL$11,'Transactions (Dated)'!$C$2:$C$53,"Buy")-SUMIFS('Transactions (Dated)'!$E$2:$E$53,'Transactions (Dated)'!$D$2:$D$53,'Share Values'!$X618,'Transactions (Dated)'!$B$2:$B$53,'Share Values'!AL$11,'Transactions (Dated)'!$C$2:$C$53,"Sell")</f>
        <v>0</v>
      </c>
      <c r="AM618" s="40">
        <f ca="1">AM617+SUMIFS('Transactions (Dated)'!$E$2:$E$53,'Transactions (Dated)'!$D$2:$D$53,'Share Values'!$X618,'Transactions (Dated)'!$B$2:$B$53,'Share Values'!AM$11,'Transactions (Dated)'!$C$2:$C$53,"Buy")-SUMIFS('Transactions (Dated)'!$E$2:$E$53,'Transactions (Dated)'!$D$2:$D$53,'Share Values'!$X618,'Transactions (Dated)'!$B$2:$B$53,'Share Values'!AM$11,'Transactions (Dated)'!$C$2:$C$53,"Sell")</f>
        <v>0</v>
      </c>
      <c r="AN618" s="40">
        <f ca="1">AN617+SUMIFS('Transactions (Dated)'!$E$2:$E$53,'Transactions (Dated)'!$D$2:$D$53,'Share Values'!$X618,'Transactions (Dated)'!$B$2:$B$53,'Share Values'!AN$11,'Transactions (Dated)'!$C$2:$C$53,"Buy")-SUMIFS('Transactions (Dated)'!$E$2:$E$53,'Transactions (Dated)'!$D$2:$D$53,'Share Values'!$X618,'Transactions (Dated)'!$B$2:$B$53,'Share Values'!AN$11,'Transactions (Dated)'!$C$2:$C$53,"Sell")</f>
        <v>0</v>
      </c>
      <c r="AQ618" s="3">
        <f t="shared" si="271"/>
        <v>42796</v>
      </c>
      <c r="AR618" s="6">
        <f t="shared" ca="1" si="272"/>
        <v>42688.75</v>
      </c>
      <c r="AS618" s="6">
        <f t="shared" ca="1" si="273"/>
        <v>20531.25</v>
      </c>
      <c r="AT618" s="6">
        <f t="shared" ca="1" si="274"/>
        <v>554024.14</v>
      </c>
      <c r="AU618" s="6">
        <f t="shared" ca="1" si="275"/>
        <v>35758.799999999996</v>
      </c>
      <c r="AV618" s="6">
        <f t="shared" ca="1" si="276"/>
        <v>36206.159999999996</v>
      </c>
      <c r="AW618" s="6">
        <f t="shared" ca="1" si="277"/>
        <v>0</v>
      </c>
      <c r="AX618" s="6">
        <f t="shared" ca="1" si="278"/>
        <v>54491</v>
      </c>
      <c r="AY618" s="6">
        <f t="shared" ca="1" si="279"/>
        <v>95572.73000000001</v>
      </c>
      <c r="AZ618" s="6">
        <f t="shared" ca="1" si="280"/>
        <v>85027.4</v>
      </c>
      <c r="BA618" s="6">
        <f t="shared" ca="1" si="281"/>
        <v>0</v>
      </c>
      <c r="BB618" s="6">
        <f t="shared" ca="1" si="282"/>
        <v>0</v>
      </c>
      <c r="BC618" s="6">
        <f t="shared" ca="1" si="283"/>
        <v>0</v>
      </c>
      <c r="BD618" s="6">
        <f t="shared" ca="1" si="284"/>
        <v>0</v>
      </c>
      <c r="BE618" s="6">
        <f t="shared" ca="1" si="285"/>
        <v>0</v>
      </c>
      <c r="BF618" s="6">
        <f t="shared" ca="1" si="268"/>
        <v>0</v>
      </c>
      <c r="BG618" s="6">
        <f t="shared" ca="1" si="269"/>
        <v>0</v>
      </c>
      <c r="BJ618" s="4">
        <f t="shared" ca="1" si="286"/>
        <v>924300.2300000001</v>
      </c>
      <c r="BL618" s="3">
        <f t="shared" si="287"/>
        <v>42796</v>
      </c>
      <c r="BM618" s="6">
        <f>BM617+SUMIFS('Transactions (Dated)'!G:G,'Transactions (Dated)'!D:D,'Share Values'!AQ618)</f>
        <v>14317.649999999987</v>
      </c>
      <c r="BN618" s="6">
        <f ca="1">BN617+SUMIFS('Transactions (Dated)'!$F:$F,'Transactions (Dated)'!$D:$D,$BL618,'Transactions (Dated)'!$B:$B,BN$11,'Transactions (Dated)'!$C:$C,"Dividend (paid to cash)")*Y618</f>
        <v>0</v>
      </c>
      <c r="BO618" s="6">
        <f ca="1">BO617+SUMIFS('Transactions (Dated)'!$F:$F,'Transactions (Dated)'!$D:$D,$BL618,'Transactions (Dated)'!$B:$B,BO$11,'Transactions (Dated)'!$C:$C,"Dividend (paid to cash)")*Z618</f>
        <v>2421.875</v>
      </c>
      <c r="BP618" s="6">
        <f ca="1">BP617+SUMIFS('Transactions (Dated)'!$F:$F,'Transactions (Dated)'!$D:$D,$BL618,'Transactions (Dated)'!$B:$B,BP$11,'Transactions (Dated)'!$C:$C,"Dividend (paid to cash)")*AA618</f>
        <v>51745.237000000008</v>
      </c>
      <c r="BQ618" s="6">
        <f ca="1">BQ617+SUMIFS('Transactions (Dated)'!$F:$F,'Transactions (Dated)'!$D:$D,$BL618,'Transactions (Dated)'!$B:$B,BQ$11,'Transactions (Dated)'!$C:$C,"Dividend (paid to cash)")*AB618</f>
        <v>567.6</v>
      </c>
      <c r="BR618" s="6">
        <f ca="1">BR617+SUMIFS('Transactions (Dated)'!$F:$F,'Transactions (Dated)'!$D:$D,$BL618,'Transactions (Dated)'!$B:$B,BR$11,'Transactions (Dated)'!$C:$C,"Dividend (paid to cash)")*AC618</f>
        <v>0</v>
      </c>
      <c r="BS618" s="6">
        <f ca="1">BS617+SUMIFS('Transactions (Dated)'!$F:$F,'Transactions (Dated)'!$D:$D,$BL618,'Transactions (Dated)'!$B:$B,BS$11,'Transactions (Dated)'!$C:$C,"Dividend (paid to cash)")*AD618</f>
        <v>0</v>
      </c>
      <c r="BT618" s="6">
        <f ca="1">BT617+SUMIFS('Transactions (Dated)'!$F:$F,'Transactions (Dated)'!$D:$D,$BL618,'Transactions (Dated)'!$B:$B,BT$11,'Transactions (Dated)'!$C:$C,"Dividend (paid to cash)")*AE618</f>
        <v>3915</v>
      </c>
      <c r="BU618" s="6">
        <f ca="1">BU617+SUMIFS('Transactions (Dated)'!$F:$F,'Transactions (Dated)'!$D:$D,$BL618,'Transactions (Dated)'!$B:$B,BU$11,'Transactions (Dated)'!$C:$C,"Dividend (paid to cash)")*AF618</f>
        <v>0</v>
      </c>
      <c r="BV618" s="6">
        <f ca="1">BV617+SUMIFS('Transactions (Dated)'!$F:$F,'Transactions (Dated)'!$D:$D,$BL618,'Transactions (Dated)'!$B:$B,BV$11,'Transactions (Dated)'!$C:$C,"Dividend (paid to cash)")*AG618</f>
        <v>0</v>
      </c>
      <c r="BW618" s="6">
        <f ca="1">BW617+SUMIFS('Transactions (Dated)'!$F:$F,'Transactions (Dated)'!$D:$D,$BL618,'Transactions (Dated)'!$B:$B,BW$11,'Transactions (Dated)'!$C:$C,"Dividend (paid to cash)")*AH618</f>
        <v>0</v>
      </c>
      <c r="BX618" s="6">
        <f ca="1">BX617+SUMIFS('Transactions (Dated)'!$F:$F,'Transactions (Dated)'!$D:$D,$BL618,'Transactions (Dated)'!$B:$B,BX$11,'Transactions (Dated)'!$C:$C,"Dividend (paid to cash)")*AI618</f>
        <v>0</v>
      </c>
      <c r="BY618" s="6">
        <f ca="1">BY617+SUMIFS('Transactions (Dated)'!$F:$F,'Transactions (Dated)'!$D:$D,$BL618,'Transactions (Dated)'!$B:$B,BY$11,'Transactions (Dated)'!$C:$C,"Dividend (paid to cash)")*AJ618</f>
        <v>0</v>
      </c>
      <c r="BZ618" s="6">
        <f ca="1">BZ617+SUMIFS('Transactions (Dated)'!$F:$F,'Transactions (Dated)'!$D:$D,$BL618,'Transactions (Dated)'!$B:$B,BZ$11,'Transactions (Dated)'!$C:$C,"Dividend (paid to cash)")*AK618</f>
        <v>0</v>
      </c>
      <c r="CA618" s="6">
        <f ca="1">CA617+SUMIFS('Transactions (Dated)'!$F:$F,'Transactions (Dated)'!$D:$D,$BL618,'Transactions (Dated)'!$B:$B,CA$11,'Transactions (Dated)'!$C:$C,"Dividend (paid to cash)")*AL618</f>
        <v>0</v>
      </c>
      <c r="CB618" s="6">
        <v>0</v>
      </c>
      <c r="CC618" s="6">
        <v>0</v>
      </c>
      <c r="CF618" s="6">
        <f t="shared" ca="1" si="288"/>
        <v>72967.361999999994</v>
      </c>
      <c r="CH618" s="3">
        <f t="shared" si="289"/>
        <v>42796</v>
      </c>
      <c r="CI618" s="4">
        <f t="shared" ca="1" si="290"/>
        <v>924300.2300000001</v>
      </c>
      <c r="CJ618" s="4">
        <f t="shared" ca="1" si="291"/>
        <v>72967.361999999994</v>
      </c>
      <c r="CL618" s="4">
        <f t="shared" ca="1" si="292"/>
        <v>997267.59200000006</v>
      </c>
    </row>
    <row r="619" spans="2:90" x14ac:dyDescent="0.15">
      <c r="B619" s="3">
        <v>42797</v>
      </c>
      <c r="E619" s="86">
        <v>42797</v>
      </c>
      <c r="F619" s="53">
        <v>9.2100000000000009</v>
      </c>
      <c r="G619">
        <v>2.15</v>
      </c>
      <c r="H619">
        <v>21.12</v>
      </c>
      <c r="I619">
        <v>18.82</v>
      </c>
      <c r="J619">
        <v>15.54</v>
      </c>
      <c r="K619">
        <v>14.83</v>
      </c>
      <c r="L619">
        <v>18.559999999999999</v>
      </c>
      <c r="M619">
        <v>6.79</v>
      </c>
      <c r="N619">
        <v>12.41</v>
      </c>
      <c r="O619">
        <v>10.59</v>
      </c>
      <c r="Q619">
        <v>1.6</v>
      </c>
      <c r="R619">
        <v>11</v>
      </c>
      <c r="S619">
        <v>42.37</v>
      </c>
      <c r="U619">
        <v>42.37</v>
      </c>
      <c r="X619" s="3">
        <f t="shared" si="270"/>
        <v>42797</v>
      </c>
      <c r="Y619" s="40">
        <f ca="1">Y618+SUMIFS('Transactions (Dated)'!$E$2:$E$53,'Transactions (Dated)'!$D$2:$D$53,'Share Values'!$X619,'Transactions (Dated)'!$B$2:$B$53,'Share Values'!Y$11,'Transactions (Dated)'!$C$2:$C$53,"Buy")-SUMIFS('Transactions (Dated)'!$E$2:$E$53,'Transactions (Dated)'!$D$2:$D$53,'Share Values'!$X619,'Transactions (Dated)'!$B$2:$B$53,'Share Values'!Y$11,'Transactions (Dated)'!$C$2:$C$53,"Sell")</f>
        <v>4625</v>
      </c>
      <c r="Z619" s="40">
        <f ca="1">Z618+SUMIFS('Transactions (Dated)'!$E$2:$E$53,'Transactions (Dated)'!$D$2:$D$53,'Share Values'!$X619,'Transactions (Dated)'!$B$2:$B$53,'Share Values'!Z$11,'Transactions (Dated)'!$C$2:$C$53,"Buy")-SUMIFS('Transactions (Dated)'!$E$2:$E$53,'Transactions (Dated)'!$D$2:$D$53,'Share Values'!$X619,'Transactions (Dated)'!$B$2:$B$53,'Share Values'!Z$11,'Transactions (Dated)'!$C$2:$C$53,"Sell")</f>
        <v>9375</v>
      </c>
      <c r="AA619" s="40">
        <f ca="1">AA618+SUMIFS('Transactions (Dated)'!$E$2:$E$53,'Transactions (Dated)'!$D$2:$D$53,'Share Values'!$X619,'Transactions (Dated)'!$B$2:$B$53,'Share Values'!AA$11,'Transactions (Dated)'!$C$2:$C$53,"Buy")-SUMIFS('Transactions (Dated)'!$E$2:$E$53,'Transactions (Dated)'!$D$2:$D$53,'Share Values'!$X619,'Transactions (Dated)'!$B$2:$B$53,'Share Values'!AA$11,'Transactions (Dated)'!$C$2:$C$53,"Sell")</f>
        <v>26357</v>
      </c>
      <c r="AB619" s="40">
        <f ca="1">AB618+SUMIFS('Transactions (Dated)'!$E$2:$E$53,'Transactions (Dated)'!$D$2:$D$53,'Share Values'!$X619,'Transactions (Dated)'!$B$2:$B$53,'Share Values'!AB$11,'Transactions (Dated)'!$C$2:$C$53,"Buy")-SUMIFS('Transactions (Dated)'!$E$2:$E$53,'Transactions (Dated)'!$D$2:$D$53,'Share Values'!$X619,'Transactions (Dated)'!$B$2:$B$53,'Share Values'!AB$11,'Transactions (Dated)'!$C$2:$C$53,"Sell")</f>
        <v>1892</v>
      </c>
      <c r="AC619" s="40">
        <f ca="1">AC618+SUMIFS('Transactions (Dated)'!$E$2:$E$53,'Transactions (Dated)'!$D$2:$D$53,'Share Values'!$X619,'Transactions (Dated)'!$B$2:$B$53,'Share Values'!AC$11,'Transactions (Dated)'!$C$2:$C$53,"Buy")-SUMIFS('Transactions (Dated)'!$E$2:$E$53,'Transactions (Dated)'!$D$2:$D$53,'Share Values'!$X619,'Transactions (Dated)'!$B$2:$B$53,'Share Values'!AC$11,'Transactions (Dated)'!$C$2:$C$53,"Sell")</f>
        <v>2348</v>
      </c>
      <c r="AD619" s="40">
        <f ca="1">AD618+SUMIFS('Transactions (Dated)'!$E$2:$E$53,'Transactions (Dated)'!$D$2:$D$53,'Share Values'!$X619,'Transactions (Dated)'!$B$2:$B$53,'Share Values'!AD$11,'Transactions (Dated)'!$C$2:$C$53,"Buy")-SUMIFS('Transactions (Dated)'!$E$2:$E$53,'Transactions (Dated)'!$D$2:$D$53,'Share Values'!$X619,'Transactions (Dated)'!$B$2:$B$53,'Share Values'!AD$11,'Transactions (Dated)'!$C$2:$C$53,"Sell")</f>
        <v>0</v>
      </c>
      <c r="AE619" s="40">
        <f ca="1">AE618+SUMIFS('Transactions (Dated)'!$E$2:$E$53,'Transactions (Dated)'!$D$2:$D$53,'Share Values'!$X619,'Transactions (Dated)'!$B$2:$B$53,'Share Values'!AE$11,'Transactions (Dated)'!$C$2:$C$53,"Buy")-SUMIFS('Transactions (Dated)'!$E$2:$E$53,'Transactions (Dated)'!$D$2:$D$53,'Share Values'!$X619,'Transactions (Dated)'!$B$2:$B$53,'Share Values'!AE$11,'Transactions (Dated)'!$C$2:$C$53,"Sell")</f>
        <v>2900</v>
      </c>
      <c r="AF619" s="40">
        <f ca="1">AF618+SUMIFS('Transactions (Dated)'!$E$2:$E$53,'Transactions (Dated)'!$D$2:$D$53,'Share Values'!$X619,'Transactions (Dated)'!$B$2:$B$53,'Share Values'!AF$11,'Transactions (Dated)'!$C$2:$C$53,"Buy")-SUMIFS('Transactions (Dated)'!$E$2:$E$53,'Transactions (Dated)'!$D$2:$D$53,'Share Values'!$X619,'Transactions (Dated)'!$B$2:$B$53,'Share Values'!AF$11,'Transactions (Dated)'!$C$2:$C$53,"Sell")</f>
        <v>14201</v>
      </c>
      <c r="AG619" s="40">
        <f ca="1">AG618+SUMIFS('Transactions (Dated)'!$E$2:$E$53,'Transactions (Dated)'!$D$2:$D$53,'Share Values'!$X619,'Transactions (Dated)'!$B$2:$B$53,'Share Values'!AG$11,'Transactions (Dated)'!$C$2:$C$53,"Buy")-SUMIFS('Transactions (Dated)'!$E$2:$E$53,'Transactions (Dated)'!$D$2:$D$53,'Share Values'!$X619,'Transactions (Dated)'!$B$2:$B$53,'Share Values'!AG$11,'Transactions (Dated)'!$C$2:$C$53,"Sell")</f>
        <v>6835</v>
      </c>
      <c r="AH619" s="40">
        <f ca="1">AH618+SUMIFS('Transactions (Dated)'!$E$2:$E$53,'Transactions (Dated)'!$D$2:$D$53,'Share Values'!$X619,'Transactions (Dated)'!$B$2:$B$53,'Share Values'!AH$11,'Transactions (Dated)'!$C$2:$C$53,"Buy")-SUMIFS('Transactions (Dated)'!$E$2:$E$53,'Transactions (Dated)'!$D$2:$D$53,'Share Values'!$X619,'Transactions (Dated)'!$B$2:$B$53,'Share Values'!AH$11,'Transactions (Dated)'!$C$2:$C$53,"Sell")</f>
        <v>0</v>
      </c>
      <c r="AI619" s="40">
        <f ca="1">AI618+SUMIFS('Transactions (Dated)'!$E$2:$E$53,'Transactions (Dated)'!$D$2:$D$53,'Share Values'!$X619,'Transactions (Dated)'!$B$2:$B$53,'Share Values'!AI$11,'Transactions (Dated)'!$C$2:$C$53,"Buy")-SUMIFS('Transactions (Dated)'!$E$2:$E$53,'Transactions (Dated)'!$D$2:$D$53,'Share Values'!$X619,'Transactions (Dated)'!$B$2:$B$53,'Share Values'!AI$11,'Transactions (Dated)'!$C$2:$C$53,"Sell")</f>
        <v>0</v>
      </c>
      <c r="AJ619" s="40">
        <f ca="1">AJ618+SUMIFS('Transactions (Dated)'!$E$2:$E$53,'Transactions (Dated)'!$D$2:$D$53,'Share Values'!$X619,'Transactions (Dated)'!$B$2:$B$53,'Share Values'!AJ$11,'Transactions (Dated)'!$C$2:$C$53,"Buy")-SUMIFS('Transactions (Dated)'!$E$2:$E$53,'Transactions (Dated)'!$D$2:$D$53,'Share Values'!$X619,'Transactions (Dated)'!$B$2:$B$53,'Share Values'!AJ$11,'Transactions (Dated)'!$C$2:$C$53,"Sell")</f>
        <v>0</v>
      </c>
      <c r="AK619" s="40">
        <f ca="1">AK618+SUMIFS('Transactions (Dated)'!$E$2:$E$53,'Transactions (Dated)'!$D$2:$D$53,'Share Values'!$X619,'Transactions (Dated)'!$B$2:$B$53,'Share Values'!AK$11,'Transactions (Dated)'!$C$2:$C$53,"Buy")-SUMIFS('Transactions (Dated)'!$E$2:$E$53,'Transactions (Dated)'!$D$2:$D$53,'Share Values'!$X619,'Transactions (Dated)'!$B$2:$B$53,'Share Values'!AK$11,'Transactions (Dated)'!$C$2:$C$53,"Sell")</f>
        <v>0</v>
      </c>
      <c r="AL619" s="40">
        <f ca="1">AL618+SUMIFS('Transactions (Dated)'!$E$2:$E$53,'Transactions (Dated)'!$D$2:$D$53,'Share Values'!$X619,'Transactions (Dated)'!$B$2:$B$53,'Share Values'!AL$11,'Transactions (Dated)'!$C$2:$C$53,"Buy")-SUMIFS('Transactions (Dated)'!$E$2:$E$53,'Transactions (Dated)'!$D$2:$D$53,'Share Values'!$X619,'Transactions (Dated)'!$B$2:$B$53,'Share Values'!AL$11,'Transactions (Dated)'!$C$2:$C$53,"Sell")</f>
        <v>0</v>
      </c>
      <c r="AM619" s="40">
        <f ca="1">AM618+SUMIFS('Transactions (Dated)'!$E$2:$E$53,'Transactions (Dated)'!$D$2:$D$53,'Share Values'!$X619,'Transactions (Dated)'!$B$2:$B$53,'Share Values'!AM$11,'Transactions (Dated)'!$C$2:$C$53,"Buy")-SUMIFS('Transactions (Dated)'!$E$2:$E$53,'Transactions (Dated)'!$D$2:$D$53,'Share Values'!$X619,'Transactions (Dated)'!$B$2:$B$53,'Share Values'!AM$11,'Transactions (Dated)'!$C$2:$C$53,"Sell")</f>
        <v>0</v>
      </c>
      <c r="AN619" s="40">
        <f ca="1">AN618+SUMIFS('Transactions (Dated)'!$E$2:$E$53,'Transactions (Dated)'!$D$2:$D$53,'Share Values'!$X619,'Transactions (Dated)'!$B$2:$B$53,'Share Values'!AN$11,'Transactions (Dated)'!$C$2:$C$53,"Buy")-SUMIFS('Transactions (Dated)'!$E$2:$E$53,'Transactions (Dated)'!$D$2:$D$53,'Share Values'!$X619,'Transactions (Dated)'!$B$2:$B$53,'Share Values'!AN$11,'Transactions (Dated)'!$C$2:$C$53,"Sell")</f>
        <v>0</v>
      </c>
      <c r="AQ619" s="3">
        <f t="shared" si="271"/>
        <v>42797</v>
      </c>
      <c r="AR619" s="6">
        <f t="shared" ca="1" si="272"/>
        <v>42596.250000000007</v>
      </c>
      <c r="AS619" s="6">
        <f t="shared" ca="1" si="273"/>
        <v>20156.25</v>
      </c>
      <c r="AT619" s="6">
        <f t="shared" ca="1" si="274"/>
        <v>556659.84000000008</v>
      </c>
      <c r="AU619" s="6">
        <f t="shared" ca="1" si="275"/>
        <v>35607.440000000002</v>
      </c>
      <c r="AV619" s="6">
        <f t="shared" ca="1" si="276"/>
        <v>36487.919999999998</v>
      </c>
      <c r="AW619" s="6">
        <f t="shared" ca="1" si="277"/>
        <v>0</v>
      </c>
      <c r="AX619" s="6">
        <f t="shared" ca="1" si="278"/>
        <v>53823.999999999993</v>
      </c>
      <c r="AY619" s="6">
        <f t="shared" ca="1" si="279"/>
        <v>96424.79</v>
      </c>
      <c r="AZ619" s="6">
        <f t="shared" ca="1" si="280"/>
        <v>84822.35</v>
      </c>
      <c r="BA619" s="6">
        <f t="shared" ca="1" si="281"/>
        <v>0</v>
      </c>
      <c r="BB619" s="6">
        <f t="shared" ca="1" si="282"/>
        <v>0</v>
      </c>
      <c r="BC619" s="6">
        <f t="shared" ca="1" si="283"/>
        <v>0</v>
      </c>
      <c r="BD619" s="6">
        <f t="shared" ca="1" si="284"/>
        <v>0</v>
      </c>
      <c r="BE619" s="6">
        <f t="shared" ca="1" si="285"/>
        <v>0</v>
      </c>
      <c r="BF619" s="6">
        <f t="shared" ca="1" si="268"/>
        <v>0</v>
      </c>
      <c r="BG619" s="6">
        <f t="shared" ca="1" si="269"/>
        <v>0</v>
      </c>
      <c r="BJ619" s="4">
        <f t="shared" ca="1" si="286"/>
        <v>926578.84000000008</v>
      </c>
      <c r="BL619" s="3">
        <f t="shared" si="287"/>
        <v>42797</v>
      </c>
      <c r="BM619" s="6">
        <f>BM618+SUMIFS('Transactions (Dated)'!G:G,'Transactions (Dated)'!D:D,'Share Values'!AQ619)</f>
        <v>14317.649999999987</v>
      </c>
      <c r="BN619" s="6">
        <f ca="1">BN618+SUMIFS('Transactions (Dated)'!$F:$F,'Transactions (Dated)'!$D:$D,$BL619,'Transactions (Dated)'!$B:$B,BN$11,'Transactions (Dated)'!$C:$C,"Dividend (paid to cash)")*Y619</f>
        <v>0</v>
      </c>
      <c r="BO619" s="6">
        <f ca="1">BO618+SUMIFS('Transactions (Dated)'!$F:$F,'Transactions (Dated)'!$D:$D,$BL619,'Transactions (Dated)'!$B:$B,BO$11,'Transactions (Dated)'!$C:$C,"Dividend (paid to cash)")*Z619</f>
        <v>2421.875</v>
      </c>
      <c r="BP619" s="6">
        <f ca="1">BP618+SUMIFS('Transactions (Dated)'!$F:$F,'Transactions (Dated)'!$D:$D,$BL619,'Transactions (Dated)'!$B:$B,BP$11,'Transactions (Dated)'!$C:$C,"Dividend (paid to cash)")*AA619</f>
        <v>51745.237000000008</v>
      </c>
      <c r="BQ619" s="6">
        <f ca="1">BQ618+SUMIFS('Transactions (Dated)'!$F:$F,'Transactions (Dated)'!$D:$D,$BL619,'Transactions (Dated)'!$B:$B,BQ$11,'Transactions (Dated)'!$C:$C,"Dividend (paid to cash)")*AB619</f>
        <v>567.6</v>
      </c>
      <c r="BR619" s="6">
        <f ca="1">BR618+SUMIFS('Transactions (Dated)'!$F:$F,'Transactions (Dated)'!$D:$D,$BL619,'Transactions (Dated)'!$B:$B,BR$11,'Transactions (Dated)'!$C:$C,"Dividend (paid to cash)")*AC619</f>
        <v>0</v>
      </c>
      <c r="BS619" s="6">
        <f ca="1">BS618+SUMIFS('Transactions (Dated)'!$F:$F,'Transactions (Dated)'!$D:$D,$BL619,'Transactions (Dated)'!$B:$B,BS$11,'Transactions (Dated)'!$C:$C,"Dividend (paid to cash)")*AD619</f>
        <v>0</v>
      </c>
      <c r="BT619" s="6">
        <f ca="1">BT618+SUMIFS('Transactions (Dated)'!$F:$F,'Transactions (Dated)'!$D:$D,$BL619,'Transactions (Dated)'!$B:$B,BT$11,'Transactions (Dated)'!$C:$C,"Dividend (paid to cash)")*AE619</f>
        <v>3915</v>
      </c>
      <c r="BU619" s="6">
        <f ca="1">BU618+SUMIFS('Transactions (Dated)'!$F:$F,'Transactions (Dated)'!$D:$D,$BL619,'Transactions (Dated)'!$B:$B,BU$11,'Transactions (Dated)'!$C:$C,"Dividend (paid to cash)")*AF619</f>
        <v>0</v>
      </c>
      <c r="BV619" s="6">
        <f ca="1">BV618+SUMIFS('Transactions (Dated)'!$F:$F,'Transactions (Dated)'!$D:$D,$BL619,'Transactions (Dated)'!$B:$B,BV$11,'Transactions (Dated)'!$C:$C,"Dividend (paid to cash)")*AG619</f>
        <v>0</v>
      </c>
      <c r="BW619" s="6">
        <f ca="1">BW618+SUMIFS('Transactions (Dated)'!$F:$F,'Transactions (Dated)'!$D:$D,$BL619,'Transactions (Dated)'!$B:$B,BW$11,'Transactions (Dated)'!$C:$C,"Dividend (paid to cash)")*AH619</f>
        <v>0</v>
      </c>
      <c r="BX619" s="6">
        <f ca="1">BX618+SUMIFS('Transactions (Dated)'!$F:$F,'Transactions (Dated)'!$D:$D,$BL619,'Transactions (Dated)'!$B:$B,BX$11,'Transactions (Dated)'!$C:$C,"Dividend (paid to cash)")*AI619</f>
        <v>0</v>
      </c>
      <c r="BY619" s="6">
        <f ca="1">BY618+SUMIFS('Transactions (Dated)'!$F:$F,'Transactions (Dated)'!$D:$D,$BL619,'Transactions (Dated)'!$B:$B,BY$11,'Transactions (Dated)'!$C:$C,"Dividend (paid to cash)")*AJ619</f>
        <v>0</v>
      </c>
      <c r="BZ619" s="6">
        <f ca="1">BZ618+SUMIFS('Transactions (Dated)'!$F:$F,'Transactions (Dated)'!$D:$D,$BL619,'Transactions (Dated)'!$B:$B,BZ$11,'Transactions (Dated)'!$C:$C,"Dividend (paid to cash)")*AK619</f>
        <v>0</v>
      </c>
      <c r="CA619" s="6">
        <f ca="1">CA618+SUMIFS('Transactions (Dated)'!$F:$F,'Transactions (Dated)'!$D:$D,$BL619,'Transactions (Dated)'!$B:$B,CA$11,'Transactions (Dated)'!$C:$C,"Dividend (paid to cash)")*AL619</f>
        <v>0</v>
      </c>
      <c r="CB619" s="6">
        <v>0</v>
      </c>
      <c r="CC619" s="6">
        <v>0</v>
      </c>
      <c r="CF619" s="6">
        <f t="shared" ca="1" si="288"/>
        <v>72967.361999999994</v>
      </c>
      <c r="CH619" s="3">
        <f t="shared" si="289"/>
        <v>42797</v>
      </c>
      <c r="CI619" s="4">
        <f t="shared" ca="1" si="290"/>
        <v>926578.84000000008</v>
      </c>
      <c r="CJ619" s="4">
        <f t="shared" ca="1" si="291"/>
        <v>72967.361999999994</v>
      </c>
      <c r="CL619" s="4">
        <f t="shared" ca="1" si="292"/>
        <v>999546.20200000005</v>
      </c>
    </row>
    <row r="620" spans="2:90" x14ac:dyDescent="0.15">
      <c r="B620" s="3">
        <v>42800</v>
      </c>
      <c r="E620" s="86">
        <v>42800</v>
      </c>
      <c r="F620" s="53">
        <v>9.06</v>
      </c>
      <c r="G620">
        <v>2.14</v>
      </c>
      <c r="H620">
        <v>21.13</v>
      </c>
      <c r="I620">
        <v>18.875</v>
      </c>
      <c r="J620">
        <v>15.69</v>
      </c>
      <c r="K620">
        <v>14.88</v>
      </c>
      <c r="L620">
        <v>18.13</v>
      </c>
      <c r="M620">
        <v>6.57</v>
      </c>
      <c r="N620">
        <v>12.45</v>
      </c>
      <c r="O620">
        <v>10.4</v>
      </c>
      <c r="Q620">
        <v>1.5899999999999999</v>
      </c>
      <c r="R620">
        <v>10.36</v>
      </c>
      <c r="S620">
        <v>42.45</v>
      </c>
      <c r="U620">
        <v>42.45</v>
      </c>
      <c r="X620" s="3">
        <f t="shared" si="270"/>
        <v>42800</v>
      </c>
      <c r="Y620" s="40">
        <f ca="1">Y619+SUMIFS('Transactions (Dated)'!$E$2:$E$53,'Transactions (Dated)'!$D$2:$D$53,'Share Values'!$X620,'Transactions (Dated)'!$B$2:$B$53,'Share Values'!Y$11,'Transactions (Dated)'!$C$2:$C$53,"Buy")-SUMIFS('Transactions (Dated)'!$E$2:$E$53,'Transactions (Dated)'!$D$2:$D$53,'Share Values'!$X620,'Transactions (Dated)'!$B$2:$B$53,'Share Values'!Y$11,'Transactions (Dated)'!$C$2:$C$53,"Sell")</f>
        <v>4625</v>
      </c>
      <c r="Z620" s="40">
        <f ca="1">Z619+SUMIFS('Transactions (Dated)'!$E$2:$E$53,'Transactions (Dated)'!$D$2:$D$53,'Share Values'!$X620,'Transactions (Dated)'!$B$2:$B$53,'Share Values'!Z$11,'Transactions (Dated)'!$C$2:$C$53,"Buy")-SUMIFS('Transactions (Dated)'!$E$2:$E$53,'Transactions (Dated)'!$D$2:$D$53,'Share Values'!$X620,'Transactions (Dated)'!$B$2:$B$53,'Share Values'!Z$11,'Transactions (Dated)'!$C$2:$C$53,"Sell")</f>
        <v>9375</v>
      </c>
      <c r="AA620" s="40">
        <f ca="1">AA619+SUMIFS('Transactions (Dated)'!$E$2:$E$53,'Transactions (Dated)'!$D$2:$D$53,'Share Values'!$X620,'Transactions (Dated)'!$B$2:$B$53,'Share Values'!AA$11,'Transactions (Dated)'!$C$2:$C$53,"Buy")-SUMIFS('Transactions (Dated)'!$E$2:$E$53,'Transactions (Dated)'!$D$2:$D$53,'Share Values'!$X620,'Transactions (Dated)'!$B$2:$B$53,'Share Values'!AA$11,'Transactions (Dated)'!$C$2:$C$53,"Sell")</f>
        <v>26357</v>
      </c>
      <c r="AB620" s="40">
        <f ca="1">AB619+SUMIFS('Transactions (Dated)'!$E$2:$E$53,'Transactions (Dated)'!$D$2:$D$53,'Share Values'!$X620,'Transactions (Dated)'!$B$2:$B$53,'Share Values'!AB$11,'Transactions (Dated)'!$C$2:$C$53,"Buy")-SUMIFS('Transactions (Dated)'!$E$2:$E$53,'Transactions (Dated)'!$D$2:$D$53,'Share Values'!$X620,'Transactions (Dated)'!$B$2:$B$53,'Share Values'!AB$11,'Transactions (Dated)'!$C$2:$C$53,"Sell")</f>
        <v>1892</v>
      </c>
      <c r="AC620" s="40">
        <f ca="1">AC619+SUMIFS('Transactions (Dated)'!$E$2:$E$53,'Transactions (Dated)'!$D$2:$D$53,'Share Values'!$X620,'Transactions (Dated)'!$B$2:$B$53,'Share Values'!AC$11,'Transactions (Dated)'!$C$2:$C$53,"Buy")-SUMIFS('Transactions (Dated)'!$E$2:$E$53,'Transactions (Dated)'!$D$2:$D$53,'Share Values'!$X620,'Transactions (Dated)'!$B$2:$B$53,'Share Values'!AC$11,'Transactions (Dated)'!$C$2:$C$53,"Sell")</f>
        <v>2348</v>
      </c>
      <c r="AD620" s="40">
        <f ca="1">AD619+SUMIFS('Transactions (Dated)'!$E$2:$E$53,'Transactions (Dated)'!$D$2:$D$53,'Share Values'!$X620,'Transactions (Dated)'!$B$2:$B$53,'Share Values'!AD$11,'Transactions (Dated)'!$C$2:$C$53,"Buy")-SUMIFS('Transactions (Dated)'!$E$2:$E$53,'Transactions (Dated)'!$D$2:$D$53,'Share Values'!$X620,'Transactions (Dated)'!$B$2:$B$53,'Share Values'!AD$11,'Transactions (Dated)'!$C$2:$C$53,"Sell")</f>
        <v>0</v>
      </c>
      <c r="AE620" s="40">
        <f ca="1">AE619+SUMIFS('Transactions (Dated)'!$E$2:$E$53,'Transactions (Dated)'!$D$2:$D$53,'Share Values'!$X620,'Transactions (Dated)'!$B$2:$B$53,'Share Values'!AE$11,'Transactions (Dated)'!$C$2:$C$53,"Buy")-SUMIFS('Transactions (Dated)'!$E$2:$E$53,'Transactions (Dated)'!$D$2:$D$53,'Share Values'!$X620,'Transactions (Dated)'!$B$2:$B$53,'Share Values'!AE$11,'Transactions (Dated)'!$C$2:$C$53,"Sell")</f>
        <v>2900</v>
      </c>
      <c r="AF620" s="40">
        <f ca="1">AF619+SUMIFS('Transactions (Dated)'!$E$2:$E$53,'Transactions (Dated)'!$D$2:$D$53,'Share Values'!$X620,'Transactions (Dated)'!$B$2:$B$53,'Share Values'!AF$11,'Transactions (Dated)'!$C$2:$C$53,"Buy")-SUMIFS('Transactions (Dated)'!$E$2:$E$53,'Transactions (Dated)'!$D$2:$D$53,'Share Values'!$X620,'Transactions (Dated)'!$B$2:$B$53,'Share Values'!AF$11,'Transactions (Dated)'!$C$2:$C$53,"Sell")</f>
        <v>14201</v>
      </c>
      <c r="AG620" s="40">
        <f ca="1">AG619+SUMIFS('Transactions (Dated)'!$E$2:$E$53,'Transactions (Dated)'!$D$2:$D$53,'Share Values'!$X620,'Transactions (Dated)'!$B$2:$B$53,'Share Values'!AG$11,'Transactions (Dated)'!$C$2:$C$53,"Buy")-SUMIFS('Transactions (Dated)'!$E$2:$E$53,'Transactions (Dated)'!$D$2:$D$53,'Share Values'!$X620,'Transactions (Dated)'!$B$2:$B$53,'Share Values'!AG$11,'Transactions (Dated)'!$C$2:$C$53,"Sell")</f>
        <v>6835</v>
      </c>
      <c r="AH620" s="40">
        <f ca="1">AH619+SUMIFS('Transactions (Dated)'!$E$2:$E$53,'Transactions (Dated)'!$D$2:$D$53,'Share Values'!$X620,'Transactions (Dated)'!$B$2:$B$53,'Share Values'!AH$11,'Transactions (Dated)'!$C$2:$C$53,"Buy")-SUMIFS('Transactions (Dated)'!$E$2:$E$53,'Transactions (Dated)'!$D$2:$D$53,'Share Values'!$X620,'Transactions (Dated)'!$B$2:$B$53,'Share Values'!AH$11,'Transactions (Dated)'!$C$2:$C$53,"Sell")</f>
        <v>0</v>
      </c>
      <c r="AI620" s="40">
        <f ca="1">AI619+SUMIFS('Transactions (Dated)'!$E$2:$E$53,'Transactions (Dated)'!$D$2:$D$53,'Share Values'!$X620,'Transactions (Dated)'!$B$2:$B$53,'Share Values'!AI$11,'Transactions (Dated)'!$C$2:$C$53,"Buy")-SUMIFS('Transactions (Dated)'!$E$2:$E$53,'Transactions (Dated)'!$D$2:$D$53,'Share Values'!$X620,'Transactions (Dated)'!$B$2:$B$53,'Share Values'!AI$11,'Transactions (Dated)'!$C$2:$C$53,"Sell")</f>
        <v>0</v>
      </c>
      <c r="AJ620" s="40">
        <f ca="1">AJ619+SUMIFS('Transactions (Dated)'!$E$2:$E$53,'Transactions (Dated)'!$D$2:$D$53,'Share Values'!$X620,'Transactions (Dated)'!$B$2:$B$53,'Share Values'!AJ$11,'Transactions (Dated)'!$C$2:$C$53,"Buy")-SUMIFS('Transactions (Dated)'!$E$2:$E$53,'Transactions (Dated)'!$D$2:$D$53,'Share Values'!$X620,'Transactions (Dated)'!$B$2:$B$53,'Share Values'!AJ$11,'Transactions (Dated)'!$C$2:$C$53,"Sell")</f>
        <v>0</v>
      </c>
      <c r="AK620" s="40">
        <f ca="1">AK619+SUMIFS('Transactions (Dated)'!$E$2:$E$53,'Transactions (Dated)'!$D$2:$D$53,'Share Values'!$X620,'Transactions (Dated)'!$B$2:$B$53,'Share Values'!AK$11,'Transactions (Dated)'!$C$2:$C$53,"Buy")-SUMIFS('Transactions (Dated)'!$E$2:$E$53,'Transactions (Dated)'!$D$2:$D$53,'Share Values'!$X620,'Transactions (Dated)'!$B$2:$B$53,'Share Values'!AK$11,'Transactions (Dated)'!$C$2:$C$53,"Sell")</f>
        <v>0</v>
      </c>
      <c r="AL620" s="40">
        <f ca="1">AL619+SUMIFS('Transactions (Dated)'!$E$2:$E$53,'Transactions (Dated)'!$D$2:$D$53,'Share Values'!$X620,'Transactions (Dated)'!$B$2:$B$53,'Share Values'!AL$11,'Transactions (Dated)'!$C$2:$C$53,"Buy")-SUMIFS('Transactions (Dated)'!$E$2:$E$53,'Transactions (Dated)'!$D$2:$D$53,'Share Values'!$X620,'Transactions (Dated)'!$B$2:$B$53,'Share Values'!AL$11,'Transactions (Dated)'!$C$2:$C$53,"Sell")</f>
        <v>0</v>
      </c>
      <c r="AM620" s="40">
        <f ca="1">AM619+SUMIFS('Transactions (Dated)'!$E$2:$E$53,'Transactions (Dated)'!$D$2:$D$53,'Share Values'!$X620,'Transactions (Dated)'!$B$2:$B$53,'Share Values'!AM$11,'Transactions (Dated)'!$C$2:$C$53,"Buy")-SUMIFS('Transactions (Dated)'!$E$2:$E$53,'Transactions (Dated)'!$D$2:$D$53,'Share Values'!$X620,'Transactions (Dated)'!$B$2:$B$53,'Share Values'!AM$11,'Transactions (Dated)'!$C$2:$C$53,"Sell")</f>
        <v>0</v>
      </c>
      <c r="AN620" s="40">
        <f ca="1">AN619+SUMIFS('Transactions (Dated)'!$E$2:$E$53,'Transactions (Dated)'!$D$2:$D$53,'Share Values'!$X620,'Transactions (Dated)'!$B$2:$B$53,'Share Values'!AN$11,'Transactions (Dated)'!$C$2:$C$53,"Buy")-SUMIFS('Transactions (Dated)'!$E$2:$E$53,'Transactions (Dated)'!$D$2:$D$53,'Share Values'!$X620,'Transactions (Dated)'!$B$2:$B$53,'Share Values'!AN$11,'Transactions (Dated)'!$C$2:$C$53,"Sell")</f>
        <v>0</v>
      </c>
      <c r="AQ620" s="3">
        <f t="shared" si="271"/>
        <v>42800</v>
      </c>
      <c r="AR620" s="6">
        <f t="shared" ca="1" si="272"/>
        <v>41902.5</v>
      </c>
      <c r="AS620" s="6">
        <f t="shared" ca="1" si="273"/>
        <v>20062.5</v>
      </c>
      <c r="AT620" s="6">
        <f t="shared" ca="1" si="274"/>
        <v>556923.40999999992</v>
      </c>
      <c r="AU620" s="6">
        <f t="shared" ca="1" si="275"/>
        <v>35711.5</v>
      </c>
      <c r="AV620" s="6">
        <f t="shared" ca="1" si="276"/>
        <v>36840.119999999995</v>
      </c>
      <c r="AW620" s="6">
        <f t="shared" ca="1" si="277"/>
        <v>0</v>
      </c>
      <c r="AX620" s="6">
        <f t="shared" ca="1" si="278"/>
        <v>52577</v>
      </c>
      <c r="AY620" s="6">
        <f t="shared" ca="1" si="279"/>
        <v>93300.57</v>
      </c>
      <c r="AZ620" s="6">
        <f t="shared" ca="1" si="280"/>
        <v>85095.75</v>
      </c>
      <c r="BA620" s="6">
        <f t="shared" ca="1" si="281"/>
        <v>0</v>
      </c>
      <c r="BB620" s="6">
        <f t="shared" ca="1" si="282"/>
        <v>0</v>
      </c>
      <c r="BC620" s="6">
        <f t="shared" ca="1" si="283"/>
        <v>0</v>
      </c>
      <c r="BD620" s="6">
        <f t="shared" ca="1" si="284"/>
        <v>0</v>
      </c>
      <c r="BE620" s="6">
        <f t="shared" ca="1" si="285"/>
        <v>0</v>
      </c>
      <c r="BF620" s="6">
        <f t="shared" ca="1" si="268"/>
        <v>0</v>
      </c>
      <c r="BG620" s="6">
        <f t="shared" ca="1" si="269"/>
        <v>0</v>
      </c>
      <c r="BJ620" s="4">
        <f t="shared" ca="1" si="286"/>
        <v>922413.34999999986</v>
      </c>
      <c r="BL620" s="3">
        <f t="shared" si="287"/>
        <v>42800</v>
      </c>
      <c r="BM620" s="6">
        <f>BM619+SUMIFS('Transactions (Dated)'!G:G,'Transactions (Dated)'!D:D,'Share Values'!AQ620)</f>
        <v>14317.649999999987</v>
      </c>
      <c r="BN620" s="6">
        <f ca="1">BN619+SUMIFS('Transactions (Dated)'!$F:$F,'Transactions (Dated)'!$D:$D,$BL620,'Transactions (Dated)'!$B:$B,BN$11,'Transactions (Dated)'!$C:$C,"Dividend (paid to cash)")*Y620</f>
        <v>0</v>
      </c>
      <c r="BO620" s="6">
        <f ca="1">BO619+SUMIFS('Transactions (Dated)'!$F:$F,'Transactions (Dated)'!$D:$D,$BL620,'Transactions (Dated)'!$B:$B,BO$11,'Transactions (Dated)'!$C:$C,"Dividend (paid to cash)")*Z620</f>
        <v>2421.875</v>
      </c>
      <c r="BP620" s="6">
        <f ca="1">BP619+SUMIFS('Transactions (Dated)'!$F:$F,'Transactions (Dated)'!$D:$D,$BL620,'Transactions (Dated)'!$B:$B,BP$11,'Transactions (Dated)'!$C:$C,"Dividend (paid to cash)")*AA620</f>
        <v>51745.237000000008</v>
      </c>
      <c r="BQ620" s="6">
        <f ca="1">BQ619+SUMIFS('Transactions (Dated)'!$F:$F,'Transactions (Dated)'!$D:$D,$BL620,'Transactions (Dated)'!$B:$B,BQ$11,'Transactions (Dated)'!$C:$C,"Dividend (paid to cash)")*AB620</f>
        <v>567.6</v>
      </c>
      <c r="BR620" s="6">
        <f ca="1">BR619+SUMIFS('Transactions (Dated)'!$F:$F,'Transactions (Dated)'!$D:$D,$BL620,'Transactions (Dated)'!$B:$B,BR$11,'Transactions (Dated)'!$C:$C,"Dividend (paid to cash)")*AC620</f>
        <v>0</v>
      </c>
      <c r="BS620" s="6">
        <f ca="1">BS619+SUMIFS('Transactions (Dated)'!$F:$F,'Transactions (Dated)'!$D:$D,$BL620,'Transactions (Dated)'!$B:$B,BS$11,'Transactions (Dated)'!$C:$C,"Dividend (paid to cash)")*AD620</f>
        <v>0</v>
      </c>
      <c r="BT620" s="6">
        <f ca="1">BT619+SUMIFS('Transactions (Dated)'!$F:$F,'Transactions (Dated)'!$D:$D,$BL620,'Transactions (Dated)'!$B:$B,BT$11,'Transactions (Dated)'!$C:$C,"Dividend (paid to cash)")*AE620</f>
        <v>3915</v>
      </c>
      <c r="BU620" s="6">
        <f ca="1">BU619+SUMIFS('Transactions (Dated)'!$F:$F,'Transactions (Dated)'!$D:$D,$BL620,'Transactions (Dated)'!$B:$B,BU$11,'Transactions (Dated)'!$C:$C,"Dividend (paid to cash)")*AF620</f>
        <v>0</v>
      </c>
      <c r="BV620" s="6">
        <f ca="1">BV619+SUMIFS('Transactions (Dated)'!$F:$F,'Transactions (Dated)'!$D:$D,$BL620,'Transactions (Dated)'!$B:$B,BV$11,'Transactions (Dated)'!$C:$C,"Dividend (paid to cash)")*AG620</f>
        <v>0</v>
      </c>
      <c r="BW620" s="6">
        <f ca="1">BW619+SUMIFS('Transactions (Dated)'!$F:$F,'Transactions (Dated)'!$D:$D,$BL620,'Transactions (Dated)'!$B:$B,BW$11,'Transactions (Dated)'!$C:$C,"Dividend (paid to cash)")*AH620</f>
        <v>0</v>
      </c>
      <c r="BX620" s="6">
        <f ca="1">BX619+SUMIFS('Transactions (Dated)'!$F:$F,'Transactions (Dated)'!$D:$D,$BL620,'Transactions (Dated)'!$B:$B,BX$11,'Transactions (Dated)'!$C:$C,"Dividend (paid to cash)")*AI620</f>
        <v>0</v>
      </c>
      <c r="BY620" s="6">
        <f ca="1">BY619+SUMIFS('Transactions (Dated)'!$F:$F,'Transactions (Dated)'!$D:$D,$BL620,'Transactions (Dated)'!$B:$B,BY$11,'Transactions (Dated)'!$C:$C,"Dividend (paid to cash)")*AJ620</f>
        <v>0</v>
      </c>
      <c r="BZ620" s="6">
        <f ca="1">BZ619+SUMIFS('Transactions (Dated)'!$F:$F,'Transactions (Dated)'!$D:$D,$BL620,'Transactions (Dated)'!$B:$B,BZ$11,'Transactions (Dated)'!$C:$C,"Dividend (paid to cash)")*AK620</f>
        <v>0</v>
      </c>
      <c r="CA620" s="6">
        <f ca="1">CA619+SUMIFS('Transactions (Dated)'!$F:$F,'Transactions (Dated)'!$D:$D,$BL620,'Transactions (Dated)'!$B:$B,CA$11,'Transactions (Dated)'!$C:$C,"Dividend (paid to cash)")*AL620</f>
        <v>0</v>
      </c>
      <c r="CB620" s="6">
        <v>0</v>
      </c>
      <c r="CC620" s="6">
        <v>0</v>
      </c>
      <c r="CF620" s="6">
        <f t="shared" ca="1" si="288"/>
        <v>72967.361999999994</v>
      </c>
      <c r="CH620" s="3">
        <f t="shared" si="289"/>
        <v>42800</v>
      </c>
      <c r="CI620" s="4">
        <f t="shared" ca="1" si="290"/>
        <v>922413.34999999986</v>
      </c>
      <c r="CJ620" s="4">
        <f t="shared" ca="1" si="291"/>
        <v>72967.361999999994</v>
      </c>
      <c r="CL620" s="4">
        <f t="shared" ca="1" si="292"/>
        <v>995380.71199999982</v>
      </c>
    </row>
    <row r="621" spans="2:90" x14ac:dyDescent="0.15">
      <c r="B621" s="3">
        <v>42801</v>
      </c>
      <c r="E621" s="86">
        <v>42801</v>
      </c>
      <c r="F621" s="53">
        <v>9.1</v>
      </c>
      <c r="G621">
        <v>2.15</v>
      </c>
      <c r="H621">
        <v>21.12</v>
      </c>
      <c r="I621">
        <v>19.135000000000002</v>
      </c>
      <c r="J621">
        <v>15.8</v>
      </c>
      <c r="K621">
        <v>14.84</v>
      </c>
      <c r="L621">
        <v>17.809999999999999</v>
      </c>
      <c r="M621">
        <v>6.57</v>
      </c>
      <c r="N621">
        <v>12.42</v>
      </c>
      <c r="O621">
        <v>10.73</v>
      </c>
      <c r="Q621">
        <v>1.5699999999999998</v>
      </c>
      <c r="R621">
        <v>9.6</v>
      </c>
      <c r="S621">
        <v>42.63</v>
      </c>
      <c r="U621">
        <v>42.63</v>
      </c>
      <c r="X621" s="3">
        <f t="shared" si="270"/>
        <v>42801</v>
      </c>
      <c r="Y621" s="40">
        <f ca="1">Y620+SUMIFS('Transactions (Dated)'!$E$2:$E$53,'Transactions (Dated)'!$D$2:$D$53,'Share Values'!$X621,'Transactions (Dated)'!$B$2:$B$53,'Share Values'!Y$11,'Transactions (Dated)'!$C$2:$C$53,"Buy")-SUMIFS('Transactions (Dated)'!$E$2:$E$53,'Transactions (Dated)'!$D$2:$D$53,'Share Values'!$X621,'Transactions (Dated)'!$B$2:$B$53,'Share Values'!Y$11,'Transactions (Dated)'!$C$2:$C$53,"Sell")</f>
        <v>4625</v>
      </c>
      <c r="Z621" s="40">
        <f ca="1">Z620+SUMIFS('Transactions (Dated)'!$E$2:$E$53,'Transactions (Dated)'!$D$2:$D$53,'Share Values'!$X621,'Transactions (Dated)'!$B$2:$B$53,'Share Values'!Z$11,'Transactions (Dated)'!$C$2:$C$53,"Buy")-SUMIFS('Transactions (Dated)'!$E$2:$E$53,'Transactions (Dated)'!$D$2:$D$53,'Share Values'!$X621,'Transactions (Dated)'!$B$2:$B$53,'Share Values'!Z$11,'Transactions (Dated)'!$C$2:$C$53,"Sell")</f>
        <v>9375</v>
      </c>
      <c r="AA621" s="40">
        <f ca="1">AA620+SUMIFS('Transactions (Dated)'!$E$2:$E$53,'Transactions (Dated)'!$D$2:$D$53,'Share Values'!$X621,'Transactions (Dated)'!$B$2:$B$53,'Share Values'!AA$11,'Transactions (Dated)'!$C$2:$C$53,"Buy")-SUMIFS('Transactions (Dated)'!$E$2:$E$53,'Transactions (Dated)'!$D$2:$D$53,'Share Values'!$X621,'Transactions (Dated)'!$B$2:$B$53,'Share Values'!AA$11,'Transactions (Dated)'!$C$2:$C$53,"Sell")</f>
        <v>26357</v>
      </c>
      <c r="AB621" s="40">
        <f ca="1">AB620+SUMIFS('Transactions (Dated)'!$E$2:$E$53,'Transactions (Dated)'!$D$2:$D$53,'Share Values'!$X621,'Transactions (Dated)'!$B$2:$B$53,'Share Values'!AB$11,'Transactions (Dated)'!$C$2:$C$53,"Buy")-SUMIFS('Transactions (Dated)'!$E$2:$E$53,'Transactions (Dated)'!$D$2:$D$53,'Share Values'!$X621,'Transactions (Dated)'!$B$2:$B$53,'Share Values'!AB$11,'Transactions (Dated)'!$C$2:$C$53,"Sell")</f>
        <v>1892</v>
      </c>
      <c r="AC621" s="40">
        <f ca="1">AC620+SUMIFS('Transactions (Dated)'!$E$2:$E$53,'Transactions (Dated)'!$D$2:$D$53,'Share Values'!$X621,'Transactions (Dated)'!$B$2:$B$53,'Share Values'!AC$11,'Transactions (Dated)'!$C$2:$C$53,"Buy")-SUMIFS('Transactions (Dated)'!$E$2:$E$53,'Transactions (Dated)'!$D$2:$D$53,'Share Values'!$X621,'Transactions (Dated)'!$B$2:$B$53,'Share Values'!AC$11,'Transactions (Dated)'!$C$2:$C$53,"Sell")</f>
        <v>2348</v>
      </c>
      <c r="AD621" s="40">
        <f ca="1">AD620+SUMIFS('Transactions (Dated)'!$E$2:$E$53,'Transactions (Dated)'!$D$2:$D$53,'Share Values'!$X621,'Transactions (Dated)'!$B$2:$B$53,'Share Values'!AD$11,'Transactions (Dated)'!$C$2:$C$53,"Buy")-SUMIFS('Transactions (Dated)'!$E$2:$E$53,'Transactions (Dated)'!$D$2:$D$53,'Share Values'!$X621,'Transactions (Dated)'!$B$2:$B$53,'Share Values'!AD$11,'Transactions (Dated)'!$C$2:$C$53,"Sell")</f>
        <v>0</v>
      </c>
      <c r="AE621" s="40">
        <f ca="1">AE620+SUMIFS('Transactions (Dated)'!$E$2:$E$53,'Transactions (Dated)'!$D$2:$D$53,'Share Values'!$X621,'Transactions (Dated)'!$B$2:$B$53,'Share Values'!AE$11,'Transactions (Dated)'!$C$2:$C$53,"Buy")-SUMIFS('Transactions (Dated)'!$E$2:$E$53,'Transactions (Dated)'!$D$2:$D$53,'Share Values'!$X621,'Transactions (Dated)'!$B$2:$B$53,'Share Values'!AE$11,'Transactions (Dated)'!$C$2:$C$53,"Sell")</f>
        <v>2900</v>
      </c>
      <c r="AF621" s="40">
        <f ca="1">AF620+SUMIFS('Transactions (Dated)'!$E$2:$E$53,'Transactions (Dated)'!$D$2:$D$53,'Share Values'!$X621,'Transactions (Dated)'!$B$2:$B$53,'Share Values'!AF$11,'Transactions (Dated)'!$C$2:$C$53,"Buy")-SUMIFS('Transactions (Dated)'!$E$2:$E$53,'Transactions (Dated)'!$D$2:$D$53,'Share Values'!$X621,'Transactions (Dated)'!$B$2:$B$53,'Share Values'!AF$11,'Transactions (Dated)'!$C$2:$C$53,"Sell")</f>
        <v>14201</v>
      </c>
      <c r="AG621" s="40">
        <f ca="1">AG620+SUMIFS('Transactions (Dated)'!$E$2:$E$53,'Transactions (Dated)'!$D$2:$D$53,'Share Values'!$X621,'Transactions (Dated)'!$B$2:$B$53,'Share Values'!AG$11,'Transactions (Dated)'!$C$2:$C$53,"Buy")-SUMIFS('Transactions (Dated)'!$E$2:$E$53,'Transactions (Dated)'!$D$2:$D$53,'Share Values'!$X621,'Transactions (Dated)'!$B$2:$B$53,'Share Values'!AG$11,'Transactions (Dated)'!$C$2:$C$53,"Sell")</f>
        <v>6835</v>
      </c>
      <c r="AH621" s="40">
        <f ca="1">AH620+SUMIFS('Transactions (Dated)'!$E$2:$E$53,'Transactions (Dated)'!$D$2:$D$53,'Share Values'!$X621,'Transactions (Dated)'!$B$2:$B$53,'Share Values'!AH$11,'Transactions (Dated)'!$C$2:$C$53,"Buy")-SUMIFS('Transactions (Dated)'!$E$2:$E$53,'Transactions (Dated)'!$D$2:$D$53,'Share Values'!$X621,'Transactions (Dated)'!$B$2:$B$53,'Share Values'!AH$11,'Transactions (Dated)'!$C$2:$C$53,"Sell")</f>
        <v>0</v>
      </c>
      <c r="AI621" s="40">
        <f ca="1">AI620+SUMIFS('Transactions (Dated)'!$E$2:$E$53,'Transactions (Dated)'!$D$2:$D$53,'Share Values'!$X621,'Transactions (Dated)'!$B$2:$B$53,'Share Values'!AI$11,'Transactions (Dated)'!$C$2:$C$53,"Buy")-SUMIFS('Transactions (Dated)'!$E$2:$E$53,'Transactions (Dated)'!$D$2:$D$53,'Share Values'!$X621,'Transactions (Dated)'!$B$2:$B$53,'Share Values'!AI$11,'Transactions (Dated)'!$C$2:$C$53,"Sell")</f>
        <v>0</v>
      </c>
      <c r="AJ621" s="40">
        <f ca="1">AJ620+SUMIFS('Transactions (Dated)'!$E$2:$E$53,'Transactions (Dated)'!$D$2:$D$53,'Share Values'!$X621,'Transactions (Dated)'!$B$2:$B$53,'Share Values'!AJ$11,'Transactions (Dated)'!$C$2:$C$53,"Buy")-SUMIFS('Transactions (Dated)'!$E$2:$E$53,'Transactions (Dated)'!$D$2:$D$53,'Share Values'!$X621,'Transactions (Dated)'!$B$2:$B$53,'Share Values'!AJ$11,'Transactions (Dated)'!$C$2:$C$53,"Sell")</f>
        <v>0</v>
      </c>
      <c r="AK621" s="40">
        <f ca="1">AK620+SUMIFS('Transactions (Dated)'!$E$2:$E$53,'Transactions (Dated)'!$D$2:$D$53,'Share Values'!$X621,'Transactions (Dated)'!$B$2:$B$53,'Share Values'!AK$11,'Transactions (Dated)'!$C$2:$C$53,"Buy")-SUMIFS('Transactions (Dated)'!$E$2:$E$53,'Transactions (Dated)'!$D$2:$D$53,'Share Values'!$X621,'Transactions (Dated)'!$B$2:$B$53,'Share Values'!AK$11,'Transactions (Dated)'!$C$2:$C$53,"Sell")</f>
        <v>0</v>
      </c>
      <c r="AL621" s="40">
        <f ca="1">AL620+SUMIFS('Transactions (Dated)'!$E$2:$E$53,'Transactions (Dated)'!$D$2:$D$53,'Share Values'!$X621,'Transactions (Dated)'!$B$2:$B$53,'Share Values'!AL$11,'Transactions (Dated)'!$C$2:$C$53,"Buy")-SUMIFS('Transactions (Dated)'!$E$2:$E$53,'Transactions (Dated)'!$D$2:$D$53,'Share Values'!$X621,'Transactions (Dated)'!$B$2:$B$53,'Share Values'!AL$11,'Transactions (Dated)'!$C$2:$C$53,"Sell")</f>
        <v>0</v>
      </c>
      <c r="AM621" s="40">
        <f ca="1">AM620+SUMIFS('Transactions (Dated)'!$E$2:$E$53,'Transactions (Dated)'!$D$2:$D$53,'Share Values'!$X621,'Transactions (Dated)'!$B$2:$B$53,'Share Values'!AM$11,'Transactions (Dated)'!$C$2:$C$53,"Buy")-SUMIFS('Transactions (Dated)'!$E$2:$E$53,'Transactions (Dated)'!$D$2:$D$53,'Share Values'!$X621,'Transactions (Dated)'!$B$2:$B$53,'Share Values'!AM$11,'Transactions (Dated)'!$C$2:$C$53,"Sell")</f>
        <v>0</v>
      </c>
      <c r="AN621" s="40">
        <f ca="1">AN620+SUMIFS('Transactions (Dated)'!$E$2:$E$53,'Transactions (Dated)'!$D$2:$D$53,'Share Values'!$X621,'Transactions (Dated)'!$B$2:$B$53,'Share Values'!AN$11,'Transactions (Dated)'!$C$2:$C$53,"Buy")-SUMIFS('Transactions (Dated)'!$E$2:$E$53,'Transactions (Dated)'!$D$2:$D$53,'Share Values'!$X621,'Transactions (Dated)'!$B$2:$B$53,'Share Values'!AN$11,'Transactions (Dated)'!$C$2:$C$53,"Sell")</f>
        <v>0</v>
      </c>
      <c r="AQ621" s="3">
        <f t="shared" si="271"/>
        <v>42801</v>
      </c>
      <c r="AR621" s="6">
        <f t="shared" ca="1" si="272"/>
        <v>42087.5</v>
      </c>
      <c r="AS621" s="6">
        <f t="shared" ca="1" si="273"/>
        <v>20156.25</v>
      </c>
      <c r="AT621" s="6">
        <f t="shared" ca="1" si="274"/>
        <v>556659.84000000008</v>
      </c>
      <c r="AU621" s="6">
        <f t="shared" ca="1" si="275"/>
        <v>36203.420000000006</v>
      </c>
      <c r="AV621" s="6">
        <f t="shared" ca="1" si="276"/>
        <v>37098.400000000001</v>
      </c>
      <c r="AW621" s="6">
        <f t="shared" ca="1" si="277"/>
        <v>0</v>
      </c>
      <c r="AX621" s="6">
        <f t="shared" ca="1" si="278"/>
        <v>51648.999999999993</v>
      </c>
      <c r="AY621" s="6">
        <f t="shared" ca="1" si="279"/>
        <v>93300.57</v>
      </c>
      <c r="AZ621" s="6">
        <f t="shared" ca="1" si="280"/>
        <v>84890.7</v>
      </c>
      <c r="BA621" s="6">
        <f t="shared" ca="1" si="281"/>
        <v>0</v>
      </c>
      <c r="BB621" s="6">
        <f t="shared" ca="1" si="282"/>
        <v>0</v>
      </c>
      <c r="BC621" s="6">
        <f t="shared" ca="1" si="283"/>
        <v>0</v>
      </c>
      <c r="BD621" s="6">
        <f t="shared" ca="1" si="284"/>
        <v>0</v>
      </c>
      <c r="BE621" s="6">
        <f t="shared" ca="1" si="285"/>
        <v>0</v>
      </c>
      <c r="BF621" s="6">
        <f t="shared" ca="1" si="268"/>
        <v>0</v>
      </c>
      <c r="BG621" s="6">
        <f t="shared" ca="1" si="269"/>
        <v>0</v>
      </c>
      <c r="BJ621" s="4">
        <f t="shared" ca="1" si="286"/>
        <v>922045.68000000017</v>
      </c>
      <c r="BL621" s="3">
        <f t="shared" si="287"/>
        <v>42801</v>
      </c>
      <c r="BM621" s="6">
        <f>BM620+SUMIFS('Transactions (Dated)'!G:G,'Transactions (Dated)'!D:D,'Share Values'!AQ621)</f>
        <v>14317.649999999987</v>
      </c>
      <c r="BN621" s="6">
        <f ca="1">BN620+SUMIFS('Transactions (Dated)'!$F:$F,'Transactions (Dated)'!$D:$D,$BL621,'Transactions (Dated)'!$B:$B,BN$11,'Transactions (Dated)'!$C:$C,"Dividend (paid to cash)")*Y621</f>
        <v>0</v>
      </c>
      <c r="BO621" s="6">
        <f ca="1">BO620+SUMIFS('Transactions (Dated)'!$F:$F,'Transactions (Dated)'!$D:$D,$BL621,'Transactions (Dated)'!$B:$B,BO$11,'Transactions (Dated)'!$C:$C,"Dividend (paid to cash)")*Z621</f>
        <v>2421.875</v>
      </c>
      <c r="BP621" s="6">
        <f ca="1">BP620+SUMIFS('Transactions (Dated)'!$F:$F,'Transactions (Dated)'!$D:$D,$BL621,'Transactions (Dated)'!$B:$B,BP$11,'Transactions (Dated)'!$C:$C,"Dividend (paid to cash)")*AA621</f>
        <v>51745.237000000008</v>
      </c>
      <c r="BQ621" s="6">
        <f ca="1">BQ620+SUMIFS('Transactions (Dated)'!$F:$F,'Transactions (Dated)'!$D:$D,$BL621,'Transactions (Dated)'!$B:$B,BQ$11,'Transactions (Dated)'!$C:$C,"Dividend (paid to cash)")*AB621</f>
        <v>567.6</v>
      </c>
      <c r="BR621" s="6">
        <f ca="1">BR620+SUMIFS('Transactions (Dated)'!$F:$F,'Transactions (Dated)'!$D:$D,$BL621,'Transactions (Dated)'!$B:$B,BR$11,'Transactions (Dated)'!$C:$C,"Dividend (paid to cash)")*AC621</f>
        <v>0</v>
      </c>
      <c r="BS621" s="6">
        <f ca="1">BS620+SUMIFS('Transactions (Dated)'!$F:$F,'Transactions (Dated)'!$D:$D,$BL621,'Transactions (Dated)'!$B:$B,BS$11,'Transactions (Dated)'!$C:$C,"Dividend (paid to cash)")*AD621</f>
        <v>0</v>
      </c>
      <c r="BT621" s="6">
        <f ca="1">BT620+SUMIFS('Transactions (Dated)'!$F:$F,'Transactions (Dated)'!$D:$D,$BL621,'Transactions (Dated)'!$B:$B,BT$11,'Transactions (Dated)'!$C:$C,"Dividend (paid to cash)")*AE621</f>
        <v>3915</v>
      </c>
      <c r="BU621" s="6">
        <f ca="1">BU620+SUMIFS('Transactions (Dated)'!$F:$F,'Transactions (Dated)'!$D:$D,$BL621,'Transactions (Dated)'!$B:$B,BU$11,'Transactions (Dated)'!$C:$C,"Dividend (paid to cash)")*AF621</f>
        <v>0</v>
      </c>
      <c r="BV621" s="6">
        <f ca="1">BV620+SUMIFS('Transactions (Dated)'!$F:$F,'Transactions (Dated)'!$D:$D,$BL621,'Transactions (Dated)'!$B:$B,BV$11,'Transactions (Dated)'!$C:$C,"Dividend (paid to cash)")*AG621</f>
        <v>0</v>
      </c>
      <c r="BW621" s="6">
        <f ca="1">BW620+SUMIFS('Transactions (Dated)'!$F:$F,'Transactions (Dated)'!$D:$D,$BL621,'Transactions (Dated)'!$B:$B,BW$11,'Transactions (Dated)'!$C:$C,"Dividend (paid to cash)")*AH621</f>
        <v>0</v>
      </c>
      <c r="BX621" s="6">
        <f ca="1">BX620+SUMIFS('Transactions (Dated)'!$F:$F,'Transactions (Dated)'!$D:$D,$BL621,'Transactions (Dated)'!$B:$B,BX$11,'Transactions (Dated)'!$C:$C,"Dividend (paid to cash)")*AI621</f>
        <v>0</v>
      </c>
      <c r="BY621" s="6">
        <f ca="1">BY620+SUMIFS('Transactions (Dated)'!$F:$F,'Transactions (Dated)'!$D:$D,$BL621,'Transactions (Dated)'!$B:$B,BY$11,'Transactions (Dated)'!$C:$C,"Dividend (paid to cash)")*AJ621</f>
        <v>0</v>
      </c>
      <c r="BZ621" s="6">
        <f ca="1">BZ620+SUMIFS('Transactions (Dated)'!$F:$F,'Transactions (Dated)'!$D:$D,$BL621,'Transactions (Dated)'!$B:$B,BZ$11,'Transactions (Dated)'!$C:$C,"Dividend (paid to cash)")*AK621</f>
        <v>0</v>
      </c>
      <c r="CA621" s="6">
        <f ca="1">CA620+SUMIFS('Transactions (Dated)'!$F:$F,'Transactions (Dated)'!$D:$D,$BL621,'Transactions (Dated)'!$B:$B,CA$11,'Transactions (Dated)'!$C:$C,"Dividend (paid to cash)")*AL621</f>
        <v>0</v>
      </c>
      <c r="CB621" s="6">
        <v>0</v>
      </c>
      <c r="CC621" s="6">
        <v>0</v>
      </c>
      <c r="CF621" s="6">
        <f t="shared" ca="1" si="288"/>
        <v>72967.361999999994</v>
      </c>
      <c r="CH621" s="3">
        <f t="shared" si="289"/>
        <v>42801</v>
      </c>
      <c r="CI621" s="4">
        <f t="shared" ca="1" si="290"/>
        <v>922045.68000000017</v>
      </c>
      <c r="CJ621" s="4">
        <f t="shared" ca="1" si="291"/>
        <v>72967.361999999994</v>
      </c>
      <c r="CL621" s="4">
        <f t="shared" ca="1" si="292"/>
        <v>995013.04200000013</v>
      </c>
    </row>
    <row r="622" spans="2:90" x14ac:dyDescent="0.15">
      <c r="B622" s="3">
        <v>42802</v>
      </c>
      <c r="E622" s="86">
        <v>42802</v>
      </c>
      <c r="F622" s="53">
        <v>9</v>
      </c>
      <c r="G622">
        <v>2.16</v>
      </c>
      <c r="H622">
        <v>20.98</v>
      </c>
      <c r="I622">
        <v>19.010000000000002</v>
      </c>
      <c r="J622">
        <v>15.65</v>
      </c>
      <c r="K622">
        <v>14.85</v>
      </c>
      <c r="L622">
        <v>17.98</v>
      </c>
      <c r="M622">
        <v>6.4</v>
      </c>
      <c r="N622">
        <v>12.39</v>
      </c>
      <c r="O622">
        <v>10.35</v>
      </c>
      <c r="Q622">
        <v>1.53</v>
      </c>
      <c r="R622">
        <v>9.5</v>
      </c>
      <c r="S622">
        <v>42.39</v>
      </c>
      <c r="U622">
        <v>42.39</v>
      </c>
      <c r="X622" s="3">
        <f t="shared" si="270"/>
        <v>42802</v>
      </c>
      <c r="Y622" s="40">
        <f ca="1">Y621+SUMIFS('Transactions (Dated)'!$E$2:$E$53,'Transactions (Dated)'!$D$2:$D$53,'Share Values'!$X622,'Transactions (Dated)'!$B$2:$B$53,'Share Values'!Y$11,'Transactions (Dated)'!$C$2:$C$53,"Buy")-SUMIFS('Transactions (Dated)'!$E$2:$E$53,'Transactions (Dated)'!$D$2:$D$53,'Share Values'!$X622,'Transactions (Dated)'!$B$2:$B$53,'Share Values'!Y$11,'Transactions (Dated)'!$C$2:$C$53,"Sell")</f>
        <v>4625</v>
      </c>
      <c r="Z622" s="40">
        <f ca="1">Z621+SUMIFS('Transactions (Dated)'!$E$2:$E$53,'Transactions (Dated)'!$D$2:$D$53,'Share Values'!$X622,'Transactions (Dated)'!$B$2:$B$53,'Share Values'!Z$11,'Transactions (Dated)'!$C$2:$C$53,"Buy")-SUMIFS('Transactions (Dated)'!$E$2:$E$53,'Transactions (Dated)'!$D$2:$D$53,'Share Values'!$X622,'Transactions (Dated)'!$B$2:$B$53,'Share Values'!Z$11,'Transactions (Dated)'!$C$2:$C$53,"Sell")</f>
        <v>9375</v>
      </c>
      <c r="AA622" s="40">
        <f ca="1">AA621+SUMIFS('Transactions (Dated)'!$E$2:$E$53,'Transactions (Dated)'!$D$2:$D$53,'Share Values'!$X622,'Transactions (Dated)'!$B$2:$B$53,'Share Values'!AA$11,'Transactions (Dated)'!$C$2:$C$53,"Buy")-SUMIFS('Transactions (Dated)'!$E$2:$E$53,'Transactions (Dated)'!$D$2:$D$53,'Share Values'!$X622,'Transactions (Dated)'!$B$2:$B$53,'Share Values'!AA$11,'Transactions (Dated)'!$C$2:$C$53,"Sell")</f>
        <v>26357</v>
      </c>
      <c r="AB622" s="40">
        <f ca="1">AB621+SUMIFS('Transactions (Dated)'!$E$2:$E$53,'Transactions (Dated)'!$D$2:$D$53,'Share Values'!$X622,'Transactions (Dated)'!$B$2:$B$53,'Share Values'!AB$11,'Transactions (Dated)'!$C$2:$C$53,"Buy")-SUMIFS('Transactions (Dated)'!$E$2:$E$53,'Transactions (Dated)'!$D$2:$D$53,'Share Values'!$X622,'Transactions (Dated)'!$B$2:$B$53,'Share Values'!AB$11,'Transactions (Dated)'!$C$2:$C$53,"Sell")</f>
        <v>1892</v>
      </c>
      <c r="AC622" s="40">
        <f ca="1">AC621+SUMIFS('Transactions (Dated)'!$E$2:$E$53,'Transactions (Dated)'!$D$2:$D$53,'Share Values'!$X622,'Transactions (Dated)'!$B$2:$B$53,'Share Values'!AC$11,'Transactions (Dated)'!$C$2:$C$53,"Buy")-SUMIFS('Transactions (Dated)'!$E$2:$E$53,'Transactions (Dated)'!$D$2:$D$53,'Share Values'!$X622,'Transactions (Dated)'!$B$2:$B$53,'Share Values'!AC$11,'Transactions (Dated)'!$C$2:$C$53,"Sell")</f>
        <v>2348</v>
      </c>
      <c r="AD622" s="40">
        <f ca="1">AD621+SUMIFS('Transactions (Dated)'!$E$2:$E$53,'Transactions (Dated)'!$D$2:$D$53,'Share Values'!$X622,'Transactions (Dated)'!$B$2:$B$53,'Share Values'!AD$11,'Transactions (Dated)'!$C$2:$C$53,"Buy")-SUMIFS('Transactions (Dated)'!$E$2:$E$53,'Transactions (Dated)'!$D$2:$D$53,'Share Values'!$X622,'Transactions (Dated)'!$B$2:$B$53,'Share Values'!AD$11,'Transactions (Dated)'!$C$2:$C$53,"Sell")</f>
        <v>0</v>
      </c>
      <c r="AE622" s="40">
        <f ca="1">AE621+SUMIFS('Transactions (Dated)'!$E$2:$E$53,'Transactions (Dated)'!$D$2:$D$53,'Share Values'!$X622,'Transactions (Dated)'!$B$2:$B$53,'Share Values'!AE$11,'Transactions (Dated)'!$C$2:$C$53,"Buy")-SUMIFS('Transactions (Dated)'!$E$2:$E$53,'Transactions (Dated)'!$D$2:$D$53,'Share Values'!$X622,'Transactions (Dated)'!$B$2:$B$53,'Share Values'!AE$11,'Transactions (Dated)'!$C$2:$C$53,"Sell")</f>
        <v>2900</v>
      </c>
      <c r="AF622" s="40">
        <f ca="1">AF621+SUMIFS('Transactions (Dated)'!$E$2:$E$53,'Transactions (Dated)'!$D$2:$D$53,'Share Values'!$X622,'Transactions (Dated)'!$B$2:$B$53,'Share Values'!AF$11,'Transactions (Dated)'!$C$2:$C$53,"Buy")-SUMIFS('Transactions (Dated)'!$E$2:$E$53,'Transactions (Dated)'!$D$2:$D$53,'Share Values'!$X622,'Transactions (Dated)'!$B$2:$B$53,'Share Values'!AF$11,'Transactions (Dated)'!$C$2:$C$53,"Sell")</f>
        <v>14201</v>
      </c>
      <c r="AG622" s="40">
        <f ca="1">AG621+SUMIFS('Transactions (Dated)'!$E$2:$E$53,'Transactions (Dated)'!$D$2:$D$53,'Share Values'!$X622,'Transactions (Dated)'!$B$2:$B$53,'Share Values'!AG$11,'Transactions (Dated)'!$C$2:$C$53,"Buy")-SUMIFS('Transactions (Dated)'!$E$2:$E$53,'Transactions (Dated)'!$D$2:$D$53,'Share Values'!$X622,'Transactions (Dated)'!$B$2:$B$53,'Share Values'!AG$11,'Transactions (Dated)'!$C$2:$C$53,"Sell")</f>
        <v>6835</v>
      </c>
      <c r="AH622" s="40">
        <f ca="1">AH621+SUMIFS('Transactions (Dated)'!$E$2:$E$53,'Transactions (Dated)'!$D$2:$D$53,'Share Values'!$X622,'Transactions (Dated)'!$B$2:$B$53,'Share Values'!AH$11,'Transactions (Dated)'!$C$2:$C$53,"Buy")-SUMIFS('Transactions (Dated)'!$E$2:$E$53,'Transactions (Dated)'!$D$2:$D$53,'Share Values'!$X622,'Transactions (Dated)'!$B$2:$B$53,'Share Values'!AH$11,'Transactions (Dated)'!$C$2:$C$53,"Sell")</f>
        <v>0</v>
      </c>
      <c r="AI622" s="40">
        <f ca="1">AI621+SUMIFS('Transactions (Dated)'!$E$2:$E$53,'Transactions (Dated)'!$D$2:$D$53,'Share Values'!$X622,'Transactions (Dated)'!$B$2:$B$53,'Share Values'!AI$11,'Transactions (Dated)'!$C$2:$C$53,"Buy")-SUMIFS('Transactions (Dated)'!$E$2:$E$53,'Transactions (Dated)'!$D$2:$D$53,'Share Values'!$X622,'Transactions (Dated)'!$B$2:$B$53,'Share Values'!AI$11,'Transactions (Dated)'!$C$2:$C$53,"Sell")</f>
        <v>0</v>
      </c>
      <c r="AJ622" s="40">
        <f ca="1">AJ621+SUMIFS('Transactions (Dated)'!$E$2:$E$53,'Transactions (Dated)'!$D$2:$D$53,'Share Values'!$X622,'Transactions (Dated)'!$B$2:$B$53,'Share Values'!AJ$11,'Transactions (Dated)'!$C$2:$C$53,"Buy")-SUMIFS('Transactions (Dated)'!$E$2:$E$53,'Transactions (Dated)'!$D$2:$D$53,'Share Values'!$X622,'Transactions (Dated)'!$B$2:$B$53,'Share Values'!AJ$11,'Transactions (Dated)'!$C$2:$C$53,"Sell")</f>
        <v>0</v>
      </c>
      <c r="AK622" s="40">
        <f ca="1">AK621+SUMIFS('Transactions (Dated)'!$E$2:$E$53,'Transactions (Dated)'!$D$2:$D$53,'Share Values'!$X622,'Transactions (Dated)'!$B$2:$B$53,'Share Values'!AK$11,'Transactions (Dated)'!$C$2:$C$53,"Buy")-SUMIFS('Transactions (Dated)'!$E$2:$E$53,'Transactions (Dated)'!$D$2:$D$53,'Share Values'!$X622,'Transactions (Dated)'!$B$2:$B$53,'Share Values'!AK$11,'Transactions (Dated)'!$C$2:$C$53,"Sell")</f>
        <v>0</v>
      </c>
      <c r="AL622" s="40">
        <f ca="1">AL621+SUMIFS('Transactions (Dated)'!$E$2:$E$53,'Transactions (Dated)'!$D$2:$D$53,'Share Values'!$X622,'Transactions (Dated)'!$B$2:$B$53,'Share Values'!AL$11,'Transactions (Dated)'!$C$2:$C$53,"Buy")-SUMIFS('Transactions (Dated)'!$E$2:$E$53,'Transactions (Dated)'!$D$2:$D$53,'Share Values'!$X622,'Transactions (Dated)'!$B$2:$B$53,'Share Values'!AL$11,'Transactions (Dated)'!$C$2:$C$53,"Sell")</f>
        <v>0</v>
      </c>
      <c r="AM622" s="40">
        <f ca="1">AM621+SUMIFS('Transactions (Dated)'!$E$2:$E$53,'Transactions (Dated)'!$D$2:$D$53,'Share Values'!$X622,'Transactions (Dated)'!$B$2:$B$53,'Share Values'!AM$11,'Transactions (Dated)'!$C$2:$C$53,"Buy")-SUMIFS('Transactions (Dated)'!$E$2:$E$53,'Transactions (Dated)'!$D$2:$D$53,'Share Values'!$X622,'Transactions (Dated)'!$B$2:$B$53,'Share Values'!AM$11,'Transactions (Dated)'!$C$2:$C$53,"Sell")</f>
        <v>0</v>
      </c>
      <c r="AN622" s="40">
        <f ca="1">AN621+SUMIFS('Transactions (Dated)'!$E$2:$E$53,'Transactions (Dated)'!$D$2:$D$53,'Share Values'!$X622,'Transactions (Dated)'!$B$2:$B$53,'Share Values'!AN$11,'Transactions (Dated)'!$C$2:$C$53,"Buy")-SUMIFS('Transactions (Dated)'!$E$2:$E$53,'Transactions (Dated)'!$D$2:$D$53,'Share Values'!$X622,'Transactions (Dated)'!$B$2:$B$53,'Share Values'!AN$11,'Transactions (Dated)'!$C$2:$C$53,"Sell")</f>
        <v>0</v>
      </c>
      <c r="AQ622" s="3">
        <f t="shared" si="271"/>
        <v>42802</v>
      </c>
      <c r="AR622" s="6">
        <f t="shared" ca="1" si="272"/>
        <v>41625</v>
      </c>
      <c r="AS622" s="6">
        <f t="shared" ca="1" si="273"/>
        <v>20250</v>
      </c>
      <c r="AT622" s="6">
        <f t="shared" ca="1" si="274"/>
        <v>552969.86</v>
      </c>
      <c r="AU622" s="6">
        <f t="shared" ca="1" si="275"/>
        <v>35966.920000000006</v>
      </c>
      <c r="AV622" s="6">
        <f t="shared" ca="1" si="276"/>
        <v>36746.200000000004</v>
      </c>
      <c r="AW622" s="6">
        <f t="shared" ca="1" si="277"/>
        <v>0</v>
      </c>
      <c r="AX622" s="6">
        <f t="shared" ca="1" si="278"/>
        <v>52142</v>
      </c>
      <c r="AY622" s="6">
        <f t="shared" ca="1" si="279"/>
        <v>90886.400000000009</v>
      </c>
      <c r="AZ622" s="6">
        <f t="shared" ca="1" si="280"/>
        <v>84685.650000000009</v>
      </c>
      <c r="BA622" s="6">
        <f t="shared" ca="1" si="281"/>
        <v>0</v>
      </c>
      <c r="BB622" s="6">
        <f t="shared" ca="1" si="282"/>
        <v>0</v>
      </c>
      <c r="BC622" s="6">
        <f t="shared" ca="1" si="283"/>
        <v>0</v>
      </c>
      <c r="BD622" s="6">
        <f t="shared" ca="1" si="284"/>
        <v>0</v>
      </c>
      <c r="BE622" s="6">
        <f t="shared" ca="1" si="285"/>
        <v>0</v>
      </c>
      <c r="BF622" s="6">
        <f t="shared" ca="1" si="268"/>
        <v>0</v>
      </c>
      <c r="BG622" s="6">
        <f t="shared" ca="1" si="269"/>
        <v>0</v>
      </c>
      <c r="BJ622" s="4">
        <f t="shared" ca="1" si="286"/>
        <v>915272.03</v>
      </c>
      <c r="BL622" s="3">
        <f t="shared" si="287"/>
        <v>42802</v>
      </c>
      <c r="BM622" s="6">
        <f>BM621+SUMIFS('Transactions (Dated)'!G:G,'Transactions (Dated)'!D:D,'Share Values'!AQ622)</f>
        <v>14317.649999999987</v>
      </c>
      <c r="BN622" s="6">
        <f ca="1">BN621+SUMIFS('Transactions (Dated)'!$F:$F,'Transactions (Dated)'!$D:$D,$BL622,'Transactions (Dated)'!$B:$B,BN$11,'Transactions (Dated)'!$C:$C,"Dividend (paid to cash)")*Y622</f>
        <v>0</v>
      </c>
      <c r="BO622" s="6">
        <f ca="1">BO621+SUMIFS('Transactions (Dated)'!$F:$F,'Transactions (Dated)'!$D:$D,$BL622,'Transactions (Dated)'!$B:$B,BO$11,'Transactions (Dated)'!$C:$C,"Dividend (paid to cash)")*Z622</f>
        <v>2421.875</v>
      </c>
      <c r="BP622" s="6">
        <f ca="1">BP621+SUMIFS('Transactions (Dated)'!$F:$F,'Transactions (Dated)'!$D:$D,$BL622,'Transactions (Dated)'!$B:$B,BP$11,'Transactions (Dated)'!$C:$C,"Dividend (paid to cash)")*AA622</f>
        <v>51745.237000000008</v>
      </c>
      <c r="BQ622" s="6">
        <f ca="1">BQ621+SUMIFS('Transactions (Dated)'!$F:$F,'Transactions (Dated)'!$D:$D,$BL622,'Transactions (Dated)'!$B:$B,BQ$11,'Transactions (Dated)'!$C:$C,"Dividend (paid to cash)")*AB622</f>
        <v>567.6</v>
      </c>
      <c r="BR622" s="6">
        <f ca="1">BR621+SUMIFS('Transactions (Dated)'!$F:$F,'Transactions (Dated)'!$D:$D,$BL622,'Transactions (Dated)'!$B:$B,BR$11,'Transactions (Dated)'!$C:$C,"Dividend (paid to cash)")*AC622</f>
        <v>0</v>
      </c>
      <c r="BS622" s="6">
        <f ca="1">BS621+SUMIFS('Transactions (Dated)'!$F:$F,'Transactions (Dated)'!$D:$D,$BL622,'Transactions (Dated)'!$B:$B,BS$11,'Transactions (Dated)'!$C:$C,"Dividend (paid to cash)")*AD622</f>
        <v>0</v>
      </c>
      <c r="BT622" s="6">
        <f ca="1">BT621+SUMIFS('Transactions (Dated)'!$F:$F,'Transactions (Dated)'!$D:$D,$BL622,'Transactions (Dated)'!$B:$B,BT$11,'Transactions (Dated)'!$C:$C,"Dividend (paid to cash)")*AE622</f>
        <v>3915</v>
      </c>
      <c r="BU622" s="6">
        <f ca="1">BU621+SUMIFS('Transactions (Dated)'!$F:$F,'Transactions (Dated)'!$D:$D,$BL622,'Transactions (Dated)'!$B:$B,BU$11,'Transactions (Dated)'!$C:$C,"Dividend (paid to cash)")*AF622</f>
        <v>0</v>
      </c>
      <c r="BV622" s="6">
        <f ca="1">BV621+SUMIFS('Transactions (Dated)'!$F:$F,'Transactions (Dated)'!$D:$D,$BL622,'Transactions (Dated)'!$B:$B,BV$11,'Transactions (Dated)'!$C:$C,"Dividend (paid to cash)")*AG622</f>
        <v>0</v>
      </c>
      <c r="BW622" s="6">
        <f ca="1">BW621+SUMIFS('Transactions (Dated)'!$F:$F,'Transactions (Dated)'!$D:$D,$BL622,'Transactions (Dated)'!$B:$B,BW$11,'Transactions (Dated)'!$C:$C,"Dividend (paid to cash)")*AH622</f>
        <v>0</v>
      </c>
      <c r="BX622" s="6">
        <f ca="1">BX621+SUMIFS('Transactions (Dated)'!$F:$F,'Transactions (Dated)'!$D:$D,$BL622,'Transactions (Dated)'!$B:$B,BX$11,'Transactions (Dated)'!$C:$C,"Dividend (paid to cash)")*AI622</f>
        <v>0</v>
      </c>
      <c r="BY622" s="6">
        <f ca="1">BY621+SUMIFS('Transactions (Dated)'!$F:$F,'Transactions (Dated)'!$D:$D,$BL622,'Transactions (Dated)'!$B:$B,BY$11,'Transactions (Dated)'!$C:$C,"Dividend (paid to cash)")*AJ622</f>
        <v>0</v>
      </c>
      <c r="BZ622" s="6">
        <f ca="1">BZ621+SUMIFS('Transactions (Dated)'!$F:$F,'Transactions (Dated)'!$D:$D,$BL622,'Transactions (Dated)'!$B:$B,BZ$11,'Transactions (Dated)'!$C:$C,"Dividend (paid to cash)")*AK622</f>
        <v>0</v>
      </c>
      <c r="CA622" s="6">
        <f ca="1">CA621+SUMIFS('Transactions (Dated)'!$F:$F,'Transactions (Dated)'!$D:$D,$BL622,'Transactions (Dated)'!$B:$B,CA$11,'Transactions (Dated)'!$C:$C,"Dividend (paid to cash)")*AL622</f>
        <v>0</v>
      </c>
      <c r="CB622" s="6">
        <v>0</v>
      </c>
      <c r="CC622" s="6">
        <v>0</v>
      </c>
      <c r="CF622" s="6">
        <f t="shared" ca="1" si="288"/>
        <v>72967.361999999994</v>
      </c>
      <c r="CH622" s="3">
        <f t="shared" si="289"/>
        <v>42802</v>
      </c>
      <c r="CI622" s="4">
        <f t="shared" ca="1" si="290"/>
        <v>915272.03</v>
      </c>
      <c r="CJ622" s="4">
        <f t="shared" ca="1" si="291"/>
        <v>72967.361999999994</v>
      </c>
      <c r="CL622" s="4">
        <f t="shared" ca="1" si="292"/>
        <v>988239.39199999999</v>
      </c>
    </row>
    <row r="623" spans="2:90" x14ac:dyDescent="0.15">
      <c r="B623" s="3">
        <v>42803</v>
      </c>
      <c r="E623" s="86">
        <v>42803</v>
      </c>
      <c r="F623" s="53">
        <v>9.15</v>
      </c>
      <c r="G623">
        <v>2.13</v>
      </c>
      <c r="H623">
        <v>20.98</v>
      </c>
      <c r="I623">
        <v>19.11</v>
      </c>
      <c r="J623">
        <v>15.67</v>
      </c>
      <c r="K623">
        <v>14.82</v>
      </c>
      <c r="L623">
        <v>17.98</v>
      </c>
      <c r="M623">
        <v>6.34</v>
      </c>
      <c r="N623">
        <v>12.43</v>
      </c>
      <c r="O623">
        <v>10.58</v>
      </c>
      <c r="Q623">
        <v>1.5</v>
      </c>
      <c r="R623">
        <v>9.0500000000000007</v>
      </c>
      <c r="S623">
        <v>42.39</v>
      </c>
      <c r="U623">
        <v>42.39</v>
      </c>
      <c r="X623" s="3">
        <f t="shared" si="270"/>
        <v>42803</v>
      </c>
      <c r="Y623" s="40">
        <f ca="1">Y622+SUMIFS('Transactions (Dated)'!$E$2:$E$53,'Transactions (Dated)'!$D$2:$D$53,'Share Values'!$X623,'Transactions (Dated)'!$B$2:$B$53,'Share Values'!Y$11,'Transactions (Dated)'!$C$2:$C$53,"Buy")-SUMIFS('Transactions (Dated)'!$E$2:$E$53,'Transactions (Dated)'!$D$2:$D$53,'Share Values'!$X623,'Transactions (Dated)'!$B$2:$B$53,'Share Values'!Y$11,'Transactions (Dated)'!$C$2:$C$53,"Sell")</f>
        <v>4625</v>
      </c>
      <c r="Z623" s="40">
        <f ca="1">Z622+SUMIFS('Transactions (Dated)'!$E$2:$E$53,'Transactions (Dated)'!$D$2:$D$53,'Share Values'!$X623,'Transactions (Dated)'!$B$2:$B$53,'Share Values'!Z$11,'Transactions (Dated)'!$C$2:$C$53,"Buy")-SUMIFS('Transactions (Dated)'!$E$2:$E$53,'Transactions (Dated)'!$D$2:$D$53,'Share Values'!$X623,'Transactions (Dated)'!$B$2:$B$53,'Share Values'!Z$11,'Transactions (Dated)'!$C$2:$C$53,"Sell")</f>
        <v>9375</v>
      </c>
      <c r="AA623" s="40">
        <f ca="1">AA622+SUMIFS('Transactions (Dated)'!$E$2:$E$53,'Transactions (Dated)'!$D$2:$D$53,'Share Values'!$X623,'Transactions (Dated)'!$B$2:$B$53,'Share Values'!AA$11,'Transactions (Dated)'!$C$2:$C$53,"Buy")-SUMIFS('Transactions (Dated)'!$E$2:$E$53,'Transactions (Dated)'!$D$2:$D$53,'Share Values'!$X623,'Transactions (Dated)'!$B$2:$B$53,'Share Values'!AA$11,'Transactions (Dated)'!$C$2:$C$53,"Sell")</f>
        <v>26357</v>
      </c>
      <c r="AB623" s="40">
        <f ca="1">AB622+SUMIFS('Transactions (Dated)'!$E$2:$E$53,'Transactions (Dated)'!$D$2:$D$53,'Share Values'!$X623,'Transactions (Dated)'!$B$2:$B$53,'Share Values'!AB$11,'Transactions (Dated)'!$C$2:$C$53,"Buy")-SUMIFS('Transactions (Dated)'!$E$2:$E$53,'Transactions (Dated)'!$D$2:$D$53,'Share Values'!$X623,'Transactions (Dated)'!$B$2:$B$53,'Share Values'!AB$11,'Transactions (Dated)'!$C$2:$C$53,"Sell")</f>
        <v>1892</v>
      </c>
      <c r="AC623" s="40">
        <f ca="1">AC622+SUMIFS('Transactions (Dated)'!$E$2:$E$53,'Transactions (Dated)'!$D$2:$D$53,'Share Values'!$X623,'Transactions (Dated)'!$B$2:$B$53,'Share Values'!AC$11,'Transactions (Dated)'!$C$2:$C$53,"Buy")-SUMIFS('Transactions (Dated)'!$E$2:$E$53,'Transactions (Dated)'!$D$2:$D$53,'Share Values'!$X623,'Transactions (Dated)'!$B$2:$B$53,'Share Values'!AC$11,'Transactions (Dated)'!$C$2:$C$53,"Sell")</f>
        <v>2348</v>
      </c>
      <c r="AD623" s="40">
        <f ca="1">AD622+SUMIFS('Transactions (Dated)'!$E$2:$E$53,'Transactions (Dated)'!$D$2:$D$53,'Share Values'!$X623,'Transactions (Dated)'!$B$2:$B$53,'Share Values'!AD$11,'Transactions (Dated)'!$C$2:$C$53,"Buy")-SUMIFS('Transactions (Dated)'!$E$2:$E$53,'Transactions (Dated)'!$D$2:$D$53,'Share Values'!$X623,'Transactions (Dated)'!$B$2:$B$53,'Share Values'!AD$11,'Transactions (Dated)'!$C$2:$C$53,"Sell")</f>
        <v>0</v>
      </c>
      <c r="AE623" s="40">
        <f ca="1">AE622+SUMIFS('Transactions (Dated)'!$E$2:$E$53,'Transactions (Dated)'!$D$2:$D$53,'Share Values'!$X623,'Transactions (Dated)'!$B$2:$B$53,'Share Values'!AE$11,'Transactions (Dated)'!$C$2:$C$53,"Buy")-SUMIFS('Transactions (Dated)'!$E$2:$E$53,'Transactions (Dated)'!$D$2:$D$53,'Share Values'!$X623,'Transactions (Dated)'!$B$2:$B$53,'Share Values'!AE$11,'Transactions (Dated)'!$C$2:$C$53,"Sell")</f>
        <v>2900</v>
      </c>
      <c r="AF623" s="40">
        <f ca="1">AF622+SUMIFS('Transactions (Dated)'!$E$2:$E$53,'Transactions (Dated)'!$D$2:$D$53,'Share Values'!$X623,'Transactions (Dated)'!$B$2:$B$53,'Share Values'!AF$11,'Transactions (Dated)'!$C$2:$C$53,"Buy")-SUMIFS('Transactions (Dated)'!$E$2:$E$53,'Transactions (Dated)'!$D$2:$D$53,'Share Values'!$X623,'Transactions (Dated)'!$B$2:$B$53,'Share Values'!AF$11,'Transactions (Dated)'!$C$2:$C$53,"Sell")</f>
        <v>14201</v>
      </c>
      <c r="AG623" s="40">
        <f ca="1">AG622+SUMIFS('Transactions (Dated)'!$E$2:$E$53,'Transactions (Dated)'!$D$2:$D$53,'Share Values'!$X623,'Transactions (Dated)'!$B$2:$B$53,'Share Values'!AG$11,'Transactions (Dated)'!$C$2:$C$53,"Buy")-SUMIFS('Transactions (Dated)'!$E$2:$E$53,'Transactions (Dated)'!$D$2:$D$53,'Share Values'!$X623,'Transactions (Dated)'!$B$2:$B$53,'Share Values'!AG$11,'Transactions (Dated)'!$C$2:$C$53,"Sell")</f>
        <v>6835</v>
      </c>
      <c r="AH623" s="40">
        <f ca="1">AH622+SUMIFS('Transactions (Dated)'!$E$2:$E$53,'Transactions (Dated)'!$D$2:$D$53,'Share Values'!$X623,'Transactions (Dated)'!$B$2:$B$53,'Share Values'!AH$11,'Transactions (Dated)'!$C$2:$C$53,"Buy")-SUMIFS('Transactions (Dated)'!$E$2:$E$53,'Transactions (Dated)'!$D$2:$D$53,'Share Values'!$X623,'Transactions (Dated)'!$B$2:$B$53,'Share Values'!AH$11,'Transactions (Dated)'!$C$2:$C$53,"Sell")</f>
        <v>0</v>
      </c>
      <c r="AI623" s="40">
        <f ca="1">AI622+SUMIFS('Transactions (Dated)'!$E$2:$E$53,'Transactions (Dated)'!$D$2:$D$53,'Share Values'!$X623,'Transactions (Dated)'!$B$2:$B$53,'Share Values'!AI$11,'Transactions (Dated)'!$C$2:$C$53,"Buy")-SUMIFS('Transactions (Dated)'!$E$2:$E$53,'Transactions (Dated)'!$D$2:$D$53,'Share Values'!$X623,'Transactions (Dated)'!$B$2:$B$53,'Share Values'!AI$11,'Transactions (Dated)'!$C$2:$C$53,"Sell")</f>
        <v>0</v>
      </c>
      <c r="AJ623" s="40">
        <f ca="1">AJ622+SUMIFS('Transactions (Dated)'!$E$2:$E$53,'Transactions (Dated)'!$D$2:$D$53,'Share Values'!$X623,'Transactions (Dated)'!$B$2:$B$53,'Share Values'!AJ$11,'Transactions (Dated)'!$C$2:$C$53,"Buy")-SUMIFS('Transactions (Dated)'!$E$2:$E$53,'Transactions (Dated)'!$D$2:$D$53,'Share Values'!$X623,'Transactions (Dated)'!$B$2:$B$53,'Share Values'!AJ$11,'Transactions (Dated)'!$C$2:$C$53,"Sell")</f>
        <v>0</v>
      </c>
      <c r="AK623" s="40">
        <f ca="1">AK622+SUMIFS('Transactions (Dated)'!$E$2:$E$53,'Transactions (Dated)'!$D$2:$D$53,'Share Values'!$X623,'Transactions (Dated)'!$B$2:$B$53,'Share Values'!AK$11,'Transactions (Dated)'!$C$2:$C$53,"Buy")-SUMIFS('Transactions (Dated)'!$E$2:$E$53,'Transactions (Dated)'!$D$2:$D$53,'Share Values'!$X623,'Transactions (Dated)'!$B$2:$B$53,'Share Values'!AK$11,'Transactions (Dated)'!$C$2:$C$53,"Sell")</f>
        <v>0</v>
      </c>
      <c r="AL623" s="40">
        <f ca="1">AL622+SUMIFS('Transactions (Dated)'!$E$2:$E$53,'Transactions (Dated)'!$D$2:$D$53,'Share Values'!$X623,'Transactions (Dated)'!$B$2:$B$53,'Share Values'!AL$11,'Transactions (Dated)'!$C$2:$C$53,"Buy")-SUMIFS('Transactions (Dated)'!$E$2:$E$53,'Transactions (Dated)'!$D$2:$D$53,'Share Values'!$X623,'Transactions (Dated)'!$B$2:$B$53,'Share Values'!AL$11,'Transactions (Dated)'!$C$2:$C$53,"Sell")</f>
        <v>0</v>
      </c>
      <c r="AM623" s="40">
        <f ca="1">AM622+SUMIFS('Transactions (Dated)'!$E$2:$E$53,'Transactions (Dated)'!$D$2:$D$53,'Share Values'!$X623,'Transactions (Dated)'!$B$2:$B$53,'Share Values'!AM$11,'Transactions (Dated)'!$C$2:$C$53,"Buy")-SUMIFS('Transactions (Dated)'!$E$2:$E$53,'Transactions (Dated)'!$D$2:$D$53,'Share Values'!$X623,'Transactions (Dated)'!$B$2:$B$53,'Share Values'!AM$11,'Transactions (Dated)'!$C$2:$C$53,"Sell")</f>
        <v>0</v>
      </c>
      <c r="AN623" s="40">
        <f ca="1">AN622+SUMIFS('Transactions (Dated)'!$E$2:$E$53,'Transactions (Dated)'!$D$2:$D$53,'Share Values'!$X623,'Transactions (Dated)'!$B$2:$B$53,'Share Values'!AN$11,'Transactions (Dated)'!$C$2:$C$53,"Buy")-SUMIFS('Transactions (Dated)'!$E$2:$E$53,'Transactions (Dated)'!$D$2:$D$53,'Share Values'!$X623,'Transactions (Dated)'!$B$2:$B$53,'Share Values'!AN$11,'Transactions (Dated)'!$C$2:$C$53,"Sell")</f>
        <v>0</v>
      </c>
      <c r="AQ623" s="3">
        <f t="shared" si="271"/>
        <v>42803</v>
      </c>
      <c r="AR623" s="6">
        <f t="shared" ca="1" si="272"/>
        <v>42318.75</v>
      </c>
      <c r="AS623" s="6">
        <f t="shared" ca="1" si="273"/>
        <v>19968.75</v>
      </c>
      <c r="AT623" s="6">
        <f t="shared" ca="1" si="274"/>
        <v>552969.86</v>
      </c>
      <c r="AU623" s="6">
        <f t="shared" ca="1" si="275"/>
        <v>36156.119999999995</v>
      </c>
      <c r="AV623" s="6">
        <f t="shared" ca="1" si="276"/>
        <v>36793.159999999996</v>
      </c>
      <c r="AW623" s="6">
        <f t="shared" ca="1" si="277"/>
        <v>0</v>
      </c>
      <c r="AX623" s="6">
        <f t="shared" ca="1" si="278"/>
        <v>52142</v>
      </c>
      <c r="AY623" s="6">
        <f t="shared" ca="1" si="279"/>
        <v>90034.34</v>
      </c>
      <c r="AZ623" s="6">
        <f t="shared" ca="1" si="280"/>
        <v>84959.05</v>
      </c>
      <c r="BA623" s="6">
        <f t="shared" ca="1" si="281"/>
        <v>0</v>
      </c>
      <c r="BB623" s="6">
        <f t="shared" ca="1" si="282"/>
        <v>0</v>
      </c>
      <c r="BC623" s="6">
        <f t="shared" ca="1" si="283"/>
        <v>0</v>
      </c>
      <c r="BD623" s="6">
        <f t="shared" ca="1" si="284"/>
        <v>0</v>
      </c>
      <c r="BE623" s="6">
        <f t="shared" ca="1" si="285"/>
        <v>0</v>
      </c>
      <c r="BF623" s="6">
        <f t="shared" ca="1" si="268"/>
        <v>0</v>
      </c>
      <c r="BG623" s="6">
        <f t="shared" ca="1" si="269"/>
        <v>0</v>
      </c>
      <c r="BJ623" s="4">
        <f t="shared" ca="1" si="286"/>
        <v>915342.03</v>
      </c>
      <c r="BL623" s="3">
        <f t="shared" si="287"/>
        <v>42803</v>
      </c>
      <c r="BM623" s="6">
        <f>BM622+SUMIFS('Transactions (Dated)'!G:G,'Transactions (Dated)'!D:D,'Share Values'!AQ623)</f>
        <v>14317.649999999987</v>
      </c>
      <c r="BN623" s="6">
        <f ca="1">BN622+SUMIFS('Transactions (Dated)'!$F:$F,'Transactions (Dated)'!$D:$D,$BL623,'Transactions (Dated)'!$B:$B,BN$11,'Transactions (Dated)'!$C:$C,"Dividend (paid to cash)")*Y623</f>
        <v>0</v>
      </c>
      <c r="BO623" s="6">
        <f ca="1">BO622+SUMIFS('Transactions (Dated)'!$F:$F,'Transactions (Dated)'!$D:$D,$BL623,'Transactions (Dated)'!$B:$B,BO$11,'Transactions (Dated)'!$C:$C,"Dividend (paid to cash)")*Z623</f>
        <v>2421.875</v>
      </c>
      <c r="BP623" s="6">
        <f ca="1">BP622+SUMIFS('Transactions (Dated)'!$F:$F,'Transactions (Dated)'!$D:$D,$BL623,'Transactions (Dated)'!$B:$B,BP$11,'Transactions (Dated)'!$C:$C,"Dividend (paid to cash)")*AA623</f>
        <v>51745.237000000008</v>
      </c>
      <c r="BQ623" s="6">
        <f ca="1">BQ622+SUMIFS('Transactions (Dated)'!$F:$F,'Transactions (Dated)'!$D:$D,$BL623,'Transactions (Dated)'!$B:$B,BQ$11,'Transactions (Dated)'!$C:$C,"Dividend (paid to cash)")*AB623</f>
        <v>567.6</v>
      </c>
      <c r="BR623" s="6">
        <f ca="1">BR622+SUMIFS('Transactions (Dated)'!$F:$F,'Transactions (Dated)'!$D:$D,$BL623,'Transactions (Dated)'!$B:$B,BR$11,'Transactions (Dated)'!$C:$C,"Dividend (paid to cash)")*AC623</f>
        <v>0</v>
      </c>
      <c r="BS623" s="6">
        <f ca="1">BS622+SUMIFS('Transactions (Dated)'!$F:$F,'Transactions (Dated)'!$D:$D,$BL623,'Transactions (Dated)'!$B:$B,BS$11,'Transactions (Dated)'!$C:$C,"Dividend (paid to cash)")*AD623</f>
        <v>0</v>
      </c>
      <c r="BT623" s="6">
        <f ca="1">BT622+SUMIFS('Transactions (Dated)'!$F:$F,'Transactions (Dated)'!$D:$D,$BL623,'Transactions (Dated)'!$B:$B,BT$11,'Transactions (Dated)'!$C:$C,"Dividend (paid to cash)")*AE623</f>
        <v>3915</v>
      </c>
      <c r="BU623" s="6">
        <f ca="1">BU622+SUMIFS('Transactions (Dated)'!$F:$F,'Transactions (Dated)'!$D:$D,$BL623,'Transactions (Dated)'!$B:$B,BU$11,'Transactions (Dated)'!$C:$C,"Dividend (paid to cash)")*AF623</f>
        <v>0</v>
      </c>
      <c r="BV623" s="6">
        <f ca="1">BV622+SUMIFS('Transactions (Dated)'!$F:$F,'Transactions (Dated)'!$D:$D,$BL623,'Transactions (Dated)'!$B:$B,BV$11,'Transactions (Dated)'!$C:$C,"Dividend (paid to cash)")*AG623</f>
        <v>0</v>
      </c>
      <c r="BW623" s="6">
        <f ca="1">BW622+SUMIFS('Transactions (Dated)'!$F:$F,'Transactions (Dated)'!$D:$D,$BL623,'Transactions (Dated)'!$B:$B,BW$11,'Transactions (Dated)'!$C:$C,"Dividend (paid to cash)")*AH623</f>
        <v>0</v>
      </c>
      <c r="BX623" s="6">
        <f ca="1">BX622+SUMIFS('Transactions (Dated)'!$F:$F,'Transactions (Dated)'!$D:$D,$BL623,'Transactions (Dated)'!$B:$B,BX$11,'Transactions (Dated)'!$C:$C,"Dividend (paid to cash)")*AI623</f>
        <v>0</v>
      </c>
      <c r="BY623" s="6">
        <f ca="1">BY622+SUMIFS('Transactions (Dated)'!$F:$F,'Transactions (Dated)'!$D:$D,$BL623,'Transactions (Dated)'!$B:$B,BY$11,'Transactions (Dated)'!$C:$C,"Dividend (paid to cash)")*AJ623</f>
        <v>0</v>
      </c>
      <c r="BZ623" s="6">
        <f ca="1">BZ622+SUMIFS('Transactions (Dated)'!$F:$F,'Transactions (Dated)'!$D:$D,$BL623,'Transactions (Dated)'!$B:$B,BZ$11,'Transactions (Dated)'!$C:$C,"Dividend (paid to cash)")*AK623</f>
        <v>0</v>
      </c>
      <c r="CA623" s="6">
        <f ca="1">CA622+SUMIFS('Transactions (Dated)'!$F:$F,'Transactions (Dated)'!$D:$D,$BL623,'Transactions (Dated)'!$B:$B,CA$11,'Transactions (Dated)'!$C:$C,"Dividend (paid to cash)")*AL623</f>
        <v>0</v>
      </c>
      <c r="CB623" s="6">
        <v>0</v>
      </c>
      <c r="CC623" s="6">
        <v>0</v>
      </c>
      <c r="CF623" s="6">
        <f t="shared" ca="1" si="288"/>
        <v>72967.361999999994</v>
      </c>
      <c r="CH623" s="3">
        <f t="shared" si="289"/>
        <v>42803</v>
      </c>
      <c r="CI623" s="4">
        <f t="shared" ca="1" si="290"/>
        <v>915342.03</v>
      </c>
      <c r="CJ623" s="4">
        <f t="shared" ca="1" si="291"/>
        <v>72967.361999999994</v>
      </c>
      <c r="CL623" s="4">
        <f t="shared" ca="1" si="292"/>
        <v>988309.39199999999</v>
      </c>
    </row>
    <row r="624" spans="2:90" x14ac:dyDescent="0.15">
      <c r="B624" s="3">
        <v>42804</v>
      </c>
      <c r="E624" s="86">
        <v>42804</v>
      </c>
      <c r="F624" s="53">
        <v>9.19</v>
      </c>
      <c r="G624">
        <v>2.1800000000000002</v>
      </c>
      <c r="H624">
        <v>20.99</v>
      </c>
      <c r="I624">
        <v>19.37</v>
      </c>
      <c r="J624">
        <v>15.62</v>
      </c>
      <c r="K624">
        <v>15.09</v>
      </c>
      <c r="L624">
        <v>18.25</v>
      </c>
      <c r="M624">
        <v>6.43</v>
      </c>
      <c r="N624">
        <v>12.44</v>
      </c>
      <c r="O624">
        <v>10.57</v>
      </c>
      <c r="Q624">
        <v>1.53</v>
      </c>
      <c r="R624">
        <v>9.19</v>
      </c>
      <c r="S624">
        <v>42.51</v>
      </c>
      <c r="U624">
        <v>42.51</v>
      </c>
      <c r="X624" s="3">
        <f t="shared" si="270"/>
        <v>42804</v>
      </c>
      <c r="Y624" s="40">
        <f ca="1">Y623+SUMIFS('Transactions (Dated)'!$E$2:$E$53,'Transactions (Dated)'!$D$2:$D$53,'Share Values'!$X624,'Transactions (Dated)'!$B$2:$B$53,'Share Values'!Y$11,'Transactions (Dated)'!$C$2:$C$53,"Buy")-SUMIFS('Transactions (Dated)'!$E$2:$E$53,'Transactions (Dated)'!$D$2:$D$53,'Share Values'!$X624,'Transactions (Dated)'!$B$2:$B$53,'Share Values'!Y$11,'Transactions (Dated)'!$C$2:$C$53,"Sell")</f>
        <v>4625</v>
      </c>
      <c r="Z624" s="40">
        <f ca="1">Z623+SUMIFS('Transactions (Dated)'!$E$2:$E$53,'Transactions (Dated)'!$D$2:$D$53,'Share Values'!$X624,'Transactions (Dated)'!$B$2:$B$53,'Share Values'!Z$11,'Transactions (Dated)'!$C$2:$C$53,"Buy")-SUMIFS('Transactions (Dated)'!$E$2:$E$53,'Transactions (Dated)'!$D$2:$D$53,'Share Values'!$X624,'Transactions (Dated)'!$B$2:$B$53,'Share Values'!Z$11,'Transactions (Dated)'!$C$2:$C$53,"Sell")</f>
        <v>9375</v>
      </c>
      <c r="AA624" s="40">
        <f ca="1">AA623+SUMIFS('Transactions (Dated)'!$E$2:$E$53,'Transactions (Dated)'!$D$2:$D$53,'Share Values'!$X624,'Transactions (Dated)'!$B$2:$B$53,'Share Values'!AA$11,'Transactions (Dated)'!$C$2:$C$53,"Buy")-SUMIFS('Transactions (Dated)'!$E$2:$E$53,'Transactions (Dated)'!$D$2:$D$53,'Share Values'!$X624,'Transactions (Dated)'!$B$2:$B$53,'Share Values'!AA$11,'Transactions (Dated)'!$C$2:$C$53,"Sell")</f>
        <v>26357</v>
      </c>
      <c r="AB624" s="40">
        <f ca="1">AB623+SUMIFS('Transactions (Dated)'!$E$2:$E$53,'Transactions (Dated)'!$D$2:$D$53,'Share Values'!$X624,'Transactions (Dated)'!$B$2:$B$53,'Share Values'!AB$11,'Transactions (Dated)'!$C$2:$C$53,"Buy")-SUMIFS('Transactions (Dated)'!$E$2:$E$53,'Transactions (Dated)'!$D$2:$D$53,'Share Values'!$X624,'Transactions (Dated)'!$B$2:$B$53,'Share Values'!AB$11,'Transactions (Dated)'!$C$2:$C$53,"Sell")</f>
        <v>1892</v>
      </c>
      <c r="AC624" s="40">
        <f ca="1">AC623+SUMIFS('Transactions (Dated)'!$E$2:$E$53,'Transactions (Dated)'!$D$2:$D$53,'Share Values'!$X624,'Transactions (Dated)'!$B$2:$B$53,'Share Values'!AC$11,'Transactions (Dated)'!$C$2:$C$53,"Buy")-SUMIFS('Transactions (Dated)'!$E$2:$E$53,'Transactions (Dated)'!$D$2:$D$53,'Share Values'!$X624,'Transactions (Dated)'!$B$2:$B$53,'Share Values'!AC$11,'Transactions (Dated)'!$C$2:$C$53,"Sell")</f>
        <v>2348</v>
      </c>
      <c r="AD624" s="40">
        <f ca="1">AD623+SUMIFS('Transactions (Dated)'!$E$2:$E$53,'Transactions (Dated)'!$D$2:$D$53,'Share Values'!$X624,'Transactions (Dated)'!$B$2:$B$53,'Share Values'!AD$11,'Transactions (Dated)'!$C$2:$C$53,"Buy")-SUMIFS('Transactions (Dated)'!$E$2:$E$53,'Transactions (Dated)'!$D$2:$D$53,'Share Values'!$X624,'Transactions (Dated)'!$B$2:$B$53,'Share Values'!AD$11,'Transactions (Dated)'!$C$2:$C$53,"Sell")</f>
        <v>0</v>
      </c>
      <c r="AE624" s="40">
        <f ca="1">AE623+SUMIFS('Transactions (Dated)'!$E$2:$E$53,'Transactions (Dated)'!$D$2:$D$53,'Share Values'!$X624,'Transactions (Dated)'!$B$2:$B$53,'Share Values'!AE$11,'Transactions (Dated)'!$C$2:$C$53,"Buy")-SUMIFS('Transactions (Dated)'!$E$2:$E$53,'Transactions (Dated)'!$D$2:$D$53,'Share Values'!$X624,'Transactions (Dated)'!$B$2:$B$53,'Share Values'!AE$11,'Transactions (Dated)'!$C$2:$C$53,"Sell")</f>
        <v>2900</v>
      </c>
      <c r="AF624" s="40">
        <f ca="1">AF623+SUMIFS('Transactions (Dated)'!$E$2:$E$53,'Transactions (Dated)'!$D$2:$D$53,'Share Values'!$X624,'Transactions (Dated)'!$B$2:$B$53,'Share Values'!AF$11,'Transactions (Dated)'!$C$2:$C$53,"Buy")-SUMIFS('Transactions (Dated)'!$E$2:$E$53,'Transactions (Dated)'!$D$2:$D$53,'Share Values'!$X624,'Transactions (Dated)'!$B$2:$B$53,'Share Values'!AF$11,'Transactions (Dated)'!$C$2:$C$53,"Sell")</f>
        <v>14201</v>
      </c>
      <c r="AG624" s="40">
        <f ca="1">AG623+SUMIFS('Transactions (Dated)'!$E$2:$E$53,'Transactions (Dated)'!$D$2:$D$53,'Share Values'!$X624,'Transactions (Dated)'!$B$2:$B$53,'Share Values'!AG$11,'Transactions (Dated)'!$C$2:$C$53,"Buy")-SUMIFS('Transactions (Dated)'!$E$2:$E$53,'Transactions (Dated)'!$D$2:$D$53,'Share Values'!$X624,'Transactions (Dated)'!$B$2:$B$53,'Share Values'!AG$11,'Transactions (Dated)'!$C$2:$C$53,"Sell")</f>
        <v>6835</v>
      </c>
      <c r="AH624" s="40">
        <f ca="1">AH623+SUMIFS('Transactions (Dated)'!$E$2:$E$53,'Transactions (Dated)'!$D$2:$D$53,'Share Values'!$X624,'Transactions (Dated)'!$B$2:$B$53,'Share Values'!AH$11,'Transactions (Dated)'!$C$2:$C$53,"Buy")-SUMIFS('Transactions (Dated)'!$E$2:$E$53,'Transactions (Dated)'!$D$2:$D$53,'Share Values'!$X624,'Transactions (Dated)'!$B$2:$B$53,'Share Values'!AH$11,'Transactions (Dated)'!$C$2:$C$53,"Sell")</f>
        <v>0</v>
      </c>
      <c r="AI624" s="40">
        <f ca="1">AI623+SUMIFS('Transactions (Dated)'!$E$2:$E$53,'Transactions (Dated)'!$D$2:$D$53,'Share Values'!$X624,'Transactions (Dated)'!$B$2:$B$53,'Share Values'!AI$11,'Transactions (Dated)'!$C$2:$C$53,"Buy")-SUMIFS('Transactions (Dated)'!$E$2:$E$53,'Transactions (Dated)'!$D$2:$D$53,'Share Values'!$X624,'Transactions (Dated)'!$B$2:$B$53,'Share Values'!AI$11,'Transactions (Dated)'!$C$2:$C$53,"Sell")</f>
        <v>0</v>
      </c>
      <c r="AJ624" s="40">
        <f ca="1">AJ623+SUMIFS('Transactions (Dated)'!$E$2:$E$53,'Transactions (Dated)'!$D$2:$D$53,'Share Values'!$X624,'Transactions (Dated)'!$B$2:$B$53,'Share Values'!AJ$11,'Transactions (Dated)'!$C$2:$C$53,"Buy")-SUMIFS('Transactions (Dated)'!$E$2:$E$53,'Transactions (Dated)'!$D$2:$D$53,'Share Values'!$X624,'Transactions (Dated)'!$B$2:$B$53,'Share Values'!AJ$11,'Transactions (Dated)'!$C$2:$C$53,"Sell")</f>
        <v>0</v>
      </c>
      <c r="AK624" s="40">
        <f ca="1">AK623+SUMIFS('Transactions (Dated)'!$E$2:$E$53,'Transactions (Dated)'!$D$2:$D$53,'Share Values'!$X624,'Transactions (Dated)'!$B$2:$B$53,'Share Values'!AK$11,'Transactions (Dated)'!$C$2:$C$53,"Buy")-SUMIFS('Transactions (Dated)'!$E$2:$E$53,'Transactions (Dated)'!$D$2:$D$53,'Share Values'!$X624,'Transactions (Dated)'!$B$2:$B$53,'Share Values'!AK$11,'Transactions (Dated)'!$C$2:$C$53,"Sell")</f>
        <v>0</v>
      </c>
      <c r="AL624" s="40">
        <f ca="1">AL623+SUMIFS('Transactions (Dated)'!$E$2:$E$53,'Transactions (Dated)'!$D$2:$D$53,'Share Values'!$X624,'Transactions (Dated)'!$B$2:$B$53,'Share Values'!AL$11,'Transactions (Dated)'!$C$2:$C$53,"Buy")-SUMIFS('Transactions (Dated)'!$E$2:$E$53,'Transactions (Dated)'!$D$2:$D$53,'Share Values'!$X624,'Transactions (Dated)'!$B$2:$B$53,'Share Values'!AL$11,'Transactions (Dated)'!$C$2:$C$53,"Sell")</f>
        <v>0</v>
      </c>
      <c r="AM624" s="40">
        <f ca="1">AM623+SUMIFS('Transactions (Dated)'!$E$2:$E$53,'Transactions (Dated)'!$D$2:$D$53,'Share Values'!$X624,'Transactions (Dated)'!$B$2:$B$53,'Share Values'!AM$11,'Transactions (Dated)'!$C$2:$C$53,"Buy")-SUMIFS('Transactions (Dated)'!$E$2:$E$53,'Transactions (Dated)'!$D$2:$D$53,'Share Values'!$X624,'Transactions (Dated)'!$B$2:$B$53,'Share Values'!AM$11,'Transactions (Dated)'!$C$2:$C$53,"Sell")</f>
        <v>0</v>
      </c>
      <c r="AN624" s="40">
        <f ca="1">AN623+SUMIFS('Transactions (Dated)'!$E$2:$E$53,'Transactions (Dated)'!$D$2:$D$53,'Share Values'!$X624,'Transactions (Dated)'!$B$2:$B$53,'Share Values'!AN$11,'Transactions (Dated)'!$C$2:$C$53,"Buy")-SUMIFS('Transactions (Dated)'!$E$2:$E$53,'Transactions (Dated)'!$D$2:$D$53,'Share Values'!$X624,'Transactions (Dated)'!$B$2:$B$53,'Share Values'!AN$11,'Transactions (Dated)'!$C$2:$C$53,"Sell")</f>
        <v>0</v>
      </c>
      <c r="AQ624" s="3">
        <f t="shared" si="271"/>
        <v>42804</v>
      </c>
      <c r="AR624" s="6">
        <f t="shared" ca="1" si="272"/>
        <v>42503.75</v>
      </c>
      <c r="AS624" s="6">
        <f t="shared" ca="1" si="273"/>
        <v>20437.5</v>
      </c>
      <c r="AT624" s="6">
        <f t="shared" ca="1" si="274"/>
        <v>553233.42999999993</v>
      </c>
      <c r="AU624" s="6">
        <f t="shared" ca="1" si="275"/>
        <v>36648.04</v>
      </c>
      <c r="AV624" s="6">
        <f t="shared" ca="1" si="276"/>
        <v>36675.759999999995</v>
      </c>
      <c r="AW624" s="6">
        <f t="shared" ca="1" si="277"/>
        <v>0</v>
      </c>
      <c r="AX624" s="6">
        <f t="shared" ca="1" si="278"/>
        <v>52925</v>
      </c>
      <c r="AY624" s="6">
        <f t="shared" ca="1" si="279"/>
        <v>91312.43</v>
      </c>
      <c r="AZ624" s="6">
        <f t="shared" ca="1" si="280"/>
        <v>85027.4</v>
      </c>
      <c r="BA624" s="6">
        <f t="shared" ca="1" si="281"/>
        <v>0</v>
      </c>
      <c r="BB624" s="6">
        <f t="shared" ca="1" si="282"/>
        <v>0</v>
      </c>
      <c r="BC624" s="6">
        <f t="shared" ca="1" si="283"/>
        <v>0</v>
      </c>
      <c r="BD624" s="6">
        <f t="shared" ca="1" si="284"/>
        <v>0</v>
      </c>
      <c r="BE624" s="6">
        <f t="shared" ca="1" si="285"/>
        <v>0</v>
      </c>
      <c r="BF624" s="6">
        <f t="shared" ca="1" si="268"/>
        <v>0</v>
      </c>
      <c r="BG624" s="6">
        <f t="shared" ca="1" si="269"/>
        <v>0</v>
      </c>
      <c r="BJ624" s="4">
        <f t="shared" ca="1" si="286"/>
        <v>918763.30999999994</v>
      </c>
      <c r="BL624" s="3">
        <f t="shared" si="287"/>
        <v>42804</v>
      </c>
      <c r="BM624" s="6">
        <f>BM623+SUMIFS('Transactions (Dated)'!G:G,'Transactions (Dated)'!D:D,'Share Values'!AQ624)</f>
        <v>14317.649999999987</v>
      </c>
      <c r="BN624" s="6">
        <f ca="1">BN623+SUMIFS('Transactions (Dated)'!$F:$F,'Transactions (Dated)'!$D:$D,$BL624,'Transactions (Dated)'!$B:$B,BN$11,'Transactions (Dated)'!$C:$C,"Dividend (paid to cash)")*Y624</f>
        <v>0</v>
      </c>
      <c r="BO624" s="6">
        <f ca="1">BO623+SUMIFS('Transactions (Dated)'!$F:$F,'Transactions (Dated)'!$D:$D,$BL624,'Transactions (Dated)'!$B:$B,BO$11,'Transactions (Dated)'!$C:$C,"Dividend (paid to cash)")*Z624</f>
        <v>2421.875</v>
      </c>
      <c r="BP624" s="6">
        <f ca="1">BP623+SUMIFS('Transactions (Dated)'!$F:$F,'Transactions (Dated)'!$D:$D,$BL624,'Transactions (Dated)'!$B:$B,BP$11,'Transactions (Dated)'!$C:$C,"Dividend (paid to cash)")*AA624</f>
        <v>51745.237000000008</v>
      </c>
      <c r="BQ624" s="6">
        <f ca="1">BQ623+SUMIFS('Transactions (Dated)'!$F:$F,'Transactions (Dated)'!$D:$D,$BL624,'Transactions (Dated)'!$B:$B,BQ$11,'Transactions (Dated)'!$C:$C,"Dividend (paid to cash)")*AB624</f>
        <v>567.6</v>
      </c>
      <c r="BR624" s="6">
        <f ca="1">BR623+SUMIFS('Transactions (Dated)'!$F:$F,'Transactions (Dated)'!$D:$D,$BL624,'Transactions (Dated)'!$B:$B,BR$11,'Transactions (Dated)'!$C:$C,"Dividend (paid to cash)")*AC624</f>
        <v>0</v>
      </c>
      <c r="BS624" s="6">
        <f ca="1">BS623+SUMIFS('Transactions (Dated)'!$F:$F,'Transactions (Dated)'!$D:$D,$BL624,'Transactions (Dated)'!$B:$B,BS$11,'Transactions (Dated)'!$C:$C,"Dividend (paid to cash)")*AD624</f>
        <v>0</v>
      </c>
      <c r="BT624" s="6">
        <f ca="1">BT623+SUMIFS('Transactions (Dated)'!$F:$F,'Transactions (Dated)'!$D:$D,$BL624,'Transactions (Dated)'!$B:$B,BT$11,'Transactions (Dated)'!$C:$C,"Dividend (paid to cash)")*AE624</f>
        <v>3915</v>
      </c>
      <c r="BU624" s="6">
        <f ca="1">BU623+SUMIFS('Transactions (Dated)'!$F:$F,'Transactions (Dated)'!$D:$D,$BL624,'Transactions (Dated)'!$B:$B,BU$11,'Transactions (Dated)'!$C:$C,"Dividend (paid to cash)")*AF624</f>
        <v>0</v>
      </c>
      <c r="BV624" s="6">
        <f ca="1">BV623+SUMIFS('Transactions (Dated)'!$F:$F,'Transactions (Dated)'!$D:$D,$BL624,'Transactions (Dated)'!$B:$B,BV$11,'Transactions (Dated)'!$C:$C,"Dividend (paid to cash)")*AG624</f>
        <v>0</v>
      </c>
      <c r="BW624" s="6">
        <f ca="1">BW623+SUMIFS('Transactions (Dated)'!$F:$F,'Transactions (Dated)'!$D:$D,$BL624,'Transactions (Dated)'!$B:$B,BW$11,'Transactions (Dated)'!$C:$C,"Dividend (paid to cash)")*AH624</f>
        <v>0</v>
      </c>
      <c r="BX624" s="6">
        <f ca="1">BX623+SUMIFS('Transactions (Dated)'!$F:$F,'Transactions (Dated)'!$D:$D,$BL624,'Transactions (Dated)'!$B:$B,BX$11,'Transactions (Dated)'!$C:$C,"Dividend (paid to cash)")*AI624</f>
        <v>0</v>
      </c>
      <c r="BY624" s="6">
        <f ca="1">BY623+SUMIFS('Transactions (Dated)'!$F:$F,'Transactions (Dated)'!$D:$D,$BL624,'Transactions (Dated)'!$B:$B,BY$11,'Transactions (Dated)'!$C:$C,"Dividend (paid to cash)")*AJ624</f>
        <v>0</v>
      </c>
      <c r="BZ624" s="6">
        <f ca="1">BZ623+SUMIFS('Transactions (Dated)'!$F:$F,'Transactions (Dated)'!$D:$D,$BL624,'Transactions (Dated)'!$B:$B,BZ$11,'Transactions (Dated)'!$C:$C,"Dividend (paid to cash)")*AK624</f>
        <v>0</v>
      </c>
      <c r="CA624" s="6">
        <f ca="1">CA623+SUMIFS('Transactions (Dated)'!$F:$F,'Transactions (Dated)'!$D:$D,$BL624,'Transactions (Dated)'!$B:$B,CA$11,'Transactions (Dated)'!$C:$C,"Dividend (paid to cash)")*AL624</f>
        <v>0</v>
      </c>
      <c r="CB624" s="6">
        <v>0</v>
      </c>
      <c r="CC624" s="6">
        <v>0</v>
      </c>
      <c r="CF624" s="6">
        <f t="shared" ca="1" si="288"/>
        <v>72967.361999999994</v>
      </c>
      <c r="CH624" s="3">
        <f t="shared" si="289"/>
        <v>42804</v>
      </c>
      <c r="CI624" s="4">
        <f t="shared" ca="1" si="290"/>
        <v>918763.30999999994</v>
      </c>
      <c r="CJ624" s="4">
        <f t="shared" ca="1" si="291"/>
        <v>72967.361999999994</v>
      </c>
      <c r="CL624" s="4">
        <f t="shared" ca="1" si="292"/>
        <v>991730.6719999999</v>
      </c>
    </row>
    <row r="625" spans="2:90" x14ac:dyDescent="0.15">
      <c r="B625" s="3">
        <v>42807</v>
      </c>
      <c r="E625" s="86">
        <v>42807</v>
      </c>
      <c r="F625" s="53">
        <v>9.43</v>
      </c>
      <c r="G625">
        <v>2.14</v>
      </c>
      <c r="H625">
        <v>21.06</v>
      </c>
      <c r="I625">
        <v>19.12</v>
      </c>
      <c r="J625">
        <v>15.68</v>
      </c>
      <c r="K625">
        <v>15.28</v>
      </c>
      <c r="L625">
        <v>17.82</v>
      </c>
      <c r="M625">
        <v>6.66</v>
      </c>
      <c r="N625">
        <v>12.43</v>
      </c>
      <c r="O625">
        <v>10.54</v>
      </c>
      <c r="Q625">
        <v>1.5899999999999999</v>
      </c>
      <c r="R625">
        <v>9.3800000000000008</v>
      </c>
      <c r="S625">
        <v>42.75</v>
      </c>
      <c r="U625">
        <v>42.75</v>
      </c>
      <c r="X625" s="3">
        <f t="shared" si="270"/>
        <v>42807</v>
      </c>
      <c r="Y625" s="40">
        <f ca="1">Y624+SUMIFS('Transactions (Dated)'!$E$2:$E$53,'Transactions (Dated)'!$D$2:$D$53,'Share Values'!$X625,'Transactions (Dated)'!$B$2:$B$53,'Share Values'!Y$11,'Transactions (Dated)'!$C$2:$C$53,"Buy")-SUMIFS('Transactions (Dated)'!$E$2:$E$53,'Transactions (Dated)'!$D$2:$D$53,'Share Values'!$X625,'Transactions (Dated)'!$B$2:$B$53,'Share Values'!Y$11,'Transactions (Dated)'!$C$2:$C$53,"Sell")</f>
        <v>4625</v>
      </c>
      <c r="Z625" s="40">
        <f ca="1">Z624+SUMIFS('Transactions (Dated)'!$E$2:$E$53,'Transactions (Dated)'!$D$2:$D$53,'Share Values'!$X625,'Transactions (Dated)'!$B$2:$B$53,'Share Values'!Z$11,'Transactions (Dated)'!$C$2:$C$53,"Buy")-SUMIFS('Transactions (Dated)'!$E$2:$E$53,'Transactions (Dated)'!$D$2:$D$53,'Share Values'!$X625,'Transactions (Dated)'!$B$2:$B$53,'Share Values'!Z$11,'Transactions (Dated)'!$C$2:$C$53,"Sell")</f>
        <v>9375</v>
      </c>
      <c r="AA625" s="40">
        <f ca="1">AA624+SUMIFS('Transactions (Dated)'!$E$2:$E$53,'Transactions (Dated)'!$D$2:$D$53,'Share Values'!$X625,'Transactions (Dated)'!$B$2:$B$53,'Share Values'!AA$11,'Transactions (Dated)'!$C$2:$C$53,"Buy")-SUMIFS('Transactions (Dated)'!$E$2:$E$53,'Transactions (Dated)'!$D$2:$D$53,'Share Values'!$X625,'Transactions (Dated)'!$B$2:$B$53,'Share Values'!AA$11,'Transactions (Dated)'!$C$2:$C$53,"Sell")</f>
        <v>26357</v>
      </c>
      <c r="AB625" s="40">
        <f ca="1">AB624+SUMIFS('Transactions (Dated)'!$E$2:$E$53,'Transactions (Dated)'!$D$2:$D$53,'Share Values'!$X625,'Transactions (Dated)'!$B$2:$B$53,'Share Values'!AB$11,'Transactions (Dated)'!$C$2:$C$53,"Buy")-SUMIFS('Transactions (Dated)'!$E$2:$E$53,'Transactions (Dated)'!$D$2:$D$53,'Share Values'!$X625,'Transactions (Dated)'!$B$2:$B$53,'Share Values'!AB$11,'Transactions (Dated)'!$C$2:$C$53,"Sell")</f>
        <v>1892</v>
      </c>
      <c r="AC625" s="40">
        <f ca="1">AC624+SUMIFS('Transactions (Dated)'!$E$2:$E$53,'Transactions (Dated)'!$D$2:$D$53,'Share Values'!$X625,'Transactions (Dated)'!$B$2:$B$53,'Share Values'!AC$11,'Transactions (Dated)'!$C$2:$C$53,"Buy")-SUMIFS('Transactions (Dated)'!$E$2:$E$53,'Transactions (Dated)'!$D$2:$D$53,'Share Values'!$X625,'Transactions (Dated)'!$B$2:$B$53,'Share Values'!AC$11,'Transactions (Dated)'!$C$2:$C$53,"Sell")</f>
        <v>2348</v>
      </c>
      <c r="AD625" s="40">
        <f ca="1">AD624+SUMIFS('Transactions (Dated)'!$E$2:$E$53,'Transactions (Dated)'!$D$2:$D$53,'Share Values'!$X625,'Transactions (Dated)'!$B$2:$B$53,'Share Values'!AD$11,'Transactions (Dated)'!$C$2:$C$53,"Buy")-SUMIFS('Transactions (Dated)'!$E$2:$E$53,'Transactions (Dated)'!$D$2:$D$53,'Share Values'!$X625,'Transactions (Dated)'!$B$2:$B$53,'Share Values'!AD$11,'Transactions (Dated)'!$C$2:$C$53,"Sell")</f>
        <v>0</v>
      </c>
      <c r="AE625" s="40">
        <f ca="1">AE624+SUMIFS('Transactions (Dated)'!$E$2:$E$53,'Transactions (Dated)'!$D$2:$D$53,'Share Values'!$X625,'Transactions (Dated)'!$B$2:$B$53,'Share Values'!AE$11,'Transactions (Dated)'!$C$2:$C$53,"Buy")-SUMIFS('Transactions (Dated)'!$E$2:$E$53,'Transactions (Dated)'!$D$2:$D$53,'Share Values'!$X625,'Transactions (Dated)'!$B$2:$B$53,'Share Values'!AE$11,'Transactions (Dated)'!$C$2:$C$53,"Sell")</f>
        <v>2900</v>
      </c>
      <c r="AF625" s="40">
        <f ca="1">AF624+SUMIFS('Transactions (Dated)'!$E$2:$E$53,'Transactions (Dated)'!$D$2:$D$53,'Share Values'!$X625,'Transactions (Dated)'!$B$2:$B$53,'Share Values'!AF$11,'Transactions (Dated)'!$C$2:$C$53,"Buy")-SUMIFS('Transactions (Dated)'!$E$2:$E$53,'Transactions (Dated)'!$D$2:$D$53,'Share Values'!$X625,'Transactions (Dated)'!$B$2:$B$53,'Share Values'!AF$11,'Transactions (Dated)'!$C$2:$C$53,"Sell")</f>
        <v>14201</v>
      </c>
      <c r="AG625" s="40">
        <f ca="1">AG624+SUMIFS('Transactions (Dated)'!$E$2:$E$53,'Transactions (Dated)'!$D$2:$D$53,'Share Values'!$X625,'Transactions (Dated)'!$B$2:$B$53,'Share Values'!AG$11,'Transactions (Dated)'!$C$2:$C$53,"Buy")-SUMIFS('Transactions (Dated)'!$E$2:$E$53,'Transactions (Dated)'!$D$2:$D$53,'Share Values'!$X625,'Transactions (Dated)'!$B$2:$B$53,'Share Values'!AG$11,'Transactions (Dated)'!$C$2:$C$53,"Sell")</f>
        <v>6835</v>
      </c>
      <c r="AH625" s="40">
        <f ca="1">AH624+SUMIFS('Transactions (Dated)'!$E$2:$E$53,'Transactions (Dated)'!$D$2:$D$53,'Share Values'!$X625,'Transactions (Dated)'!$B$2:$B$53,'Share Values'!AH$11,'Transactions (Dated)'!$C$2:$C$53,"Buy")-SUMIFS('Transactions (Dated)'!$E$2:$E$53,'Transactions (Dated)'!$D$2:$D$53,'Share Values'!$X625,'Transactions (Dated)'!$B$2:$B$53,'Share Values'!AH$11,'Transactions (Dated)'!$C$2:$C$53,"Sell")</f>
        <v>0</v>
      </c>
      <c r="AI625" s="40">
        <f ca="1">AI624+SUMIFS('Transactions (Dated)'!$E$2:$E$53,'Transactions (Dated)'!$D$2:$D$53,'Share Values'!$X625,'Transactions (Dated)'!$B$2:$B$53,'Share Values'!AI$11,'Transactions (Dated)'!$C$2:$C$53,"Buy")-SUMIFS('Transactions (Dated)'!$E$2:$E$53,'Transactions (Dated)'!$D$2:$D$53,'Share Values'!$X625,'Transactions (Dated)'!$B$2:$B$53,'Share Values'!AI$11,'Transactions (Dated)'!$C$2:$C$53,"Sell")</f>
        <v>0</v>
      </c>
      <c r="AJ625" s="40">
        <f ca="1">AJ624+SUMIFS('Transactions (Dated)'!$E$2:$E$53,'Transactions (Dated)'!$D$2:$D$53,'Share Values'!$X625,'Transactions (Dated)'!$B$2:$B$53,'Share Values'!AJ$11,'Transactions (Dated)'!$C$2:$C$53,"Buy")-SUMIFS('Transactions (Dated)'!$E$2:$E$53,'Transactions (Dated)'!$D$2:$D$53,'Share Values'!$X625,'Transactions (Dated)'!$B$2:$B$53,'Share Values'!AJ$11,'Transactions (Dated)'!$C$2:$C$53,"Sell")</f>
        <v>0</v>
      </c>
      <c r="AK625" s="40">
        <f ca="1">AK624+SUMIFS('Transactions (Dated)'!$E$2:$E$53,'Transactions (Dated)'!$D$2:$D$53,'Share Values'!$X625,'Transactions (Dated)'!$B$2:$B$53,'Share Values'!AK$11,'Transactions (Dated)'!$C$2:$C$53,"Buy")-SUMIFS('Transactions (Dated)'!$E$2:$E$53,'Transactions (Dated)'!$D$2:$D$53,'Share Values'!$X625,'Transactions (Dated)'!$B$2:$B$53,'Share Values'!AK$11,'Transactions (Dated)'!$C$2:$C$53,"Sell")</f>
        <v>0</v>
      </c>
      <c r="AL625" s="40">
        <f ca="1">AL624+SUMIFS('Transactions (Dated)'!$E$2:$E$53,'Transactions (Dated)'!$D$2:$D$53,'Share Values'!$X625,'Transactions (Dated)'!$B$2:$B$53,'Share Values'!AL$11,'Transactions (Dated)'!$C$2:$C$53,"Buy")-SUMIFS('Transactions (Dated)'!$E$2:$E$53,'Transactions (Dated)'!$D$2:$D$53,'Share Values'!$X625,'Transactions (Dated)'!$B$2:$B$53,'Share Values'!AL$11,'Transactions (Dated)'!$C$2:$C$53,"Sell")</f>
        <v>0</v>
      </c>
      <c r="AM625" s="40">
        <f ca="1">AM624+SUMIFS('Transactions (Dated)'!$E$2:$E$53,'Transactions (Dated)'!$D$2:$D$53,'Share Values'!$X625,'Transactions (Dated)'!$B$2:$B$53,'Share Values'!AM$11,'Transactions (Dated)'!$C$2:$C$53,"Buy")-SUMIFS('Transactions (Dated)'!$E$2:$E$53,'Transactions (Dated)'!$D$2:$D$53,'Share Values'!$X625,'Transactions (Dated)'!$B$2:$B$53,'Share Values'!AM$11,'Transactions (Dated)'!$C$2:$C$53,"Sell")</f>
        <v>0</v>
      </c>
      <c r="AN625" s="40">
        <f ca="1">AN624+SUMIFS('Transactions (Dated)'!$E$2:$E$53,'Transactions (Dated)'!$D$2:$D$53,'Share Values'!$X625,'Transactions (Dated)'!$B$2:$B$53,'Share Values'!AN$11,'Transactions (Dated)'!$C$2:$C$53,"Buy")-SUMIFS('Transactions (Dated)'!$E$2:$E$53,'Transactions (Dated)'!$D$2:$D$53,'Share Values'!$X625,'Transactions (Dated)'!$B$2:$B$53,'Share Values'!AN$11,'Transactions (Dated)'!$C$2:$C$53,"Sell")</f>
        <v>0</v>
      </c>
      <c r="AQ625" s="3">
        <f t="shared" si="271"/>
        <v>42807</v>
      </c>
      <c r="AR625" s="6">
        <f t="shared" ca="1" si="272"/>
        <v>43613.75</v>
      </c>
      <c r="AS625" s="6">
        <f t="shared" ca="1" si="273"/>
        <v>20062.5</v>
      </c>
      <c r="AT625" s="6">
        <f t="shared" ca="1" si="274"/>
        <v>555078.41999999993</v>
      </c>
      <c r="AU625" s="6">
        <f t="shared" ca="1" si="275"/>
        <v>36175.040000000001</v>
      </c>
      <c r="AV625" s="6">
        <f t="shared" ca="1" si="276"/>
        <v>36816.639999999999</v>
      </c>
      <c r="AW625" s="6">
        <f t="shared" ca="1" si="277"/>
        <v>0</v>
      </c>
      <c r="AX625" s="6">
        <f t="shared" ca="1" si="278"/>
        <v>51678</v>
      </c>
      <c r="AY625" s="6">
        <f t="shared" ca="1" si="279"/>
        <v>94578.66</v>
      </c>
      <c r="AZ625" s="6">
        <f t="shared" ca="1" si="280"/>
        <v>84959.05</v>
      </c>
      <c r="BA625" s="6">
        <f t="shared" ca="1" si="281"/>
        <v>0</v>
      </c>
      <c r="BB625" s="6">
        <f t="shared" ca="1" si="282"/>
        <v>0</v>
      </c>
      <c r="BC625" s="6">
        <f t="shared" ca="1" si="283"/>
        <v>0</v>
      </c>
      <c r="BD625" s="6">
        <f t="shared" ca="1" si="284"/>
        <v>0</v>
      </c>
      <c r="BE625" s="6">
        <f t="shared" ca="1" si="285"/>
        <v>0</v>
      </c>
      <c r="BF625" s="6">
        <f t="shared" ca="1" si="268"/>
        <v>0</v>
      </c>
      <c r="BG625" s="6">
        <f t="shared" ca="1" si="269"/>
        <v>0</v>
      </c>
      <c r="BJ625" s="4">
        <f t="shared" ca="1" si="286"/>
        <v>922962.06</v>
      </c>
      <c r="BL625" s="3">
        <f t="shared" si="287"/>
        <v>42807</v>
      </c>
      <c r="BM625" s="6">
        <f>BM624+SUMIFS('Transactions (Dated)'!G:G,'Transactions (Dated)'!D:D,'Share Values'!AQ625)</f>
        <v>14317.649999999987</v>
      </c>
      <c r="BN625" s="6">
        <f ca="1">BN624+SUMIFS('Transactions (Dated)'!$F:$F,'Transactions (Dated)'!$D:$D,$BL625,'Transactions (Dated)'!$B:$B,BN$11,'Transactions (Dated)'!$C:$C,"Dividend (paid to cash)")*Y625</f>
        <v>0</v>
      </c>
      <c r="BO625" s="6">
        <f ca="1">BO624+SUMIFS('Transactions (Dated)'!$F:$F,'Transactions (Dated)'!$D:$D,$BL625,'Transactions (Dated)'!$B:$B,BO$11,'Transactions (Dated)'!$C:$C,"Dividend (paid to cash)")*Z625</f>
        <v>2421.875</v>
      </c>
      <c r="BP625" s="6">
        <f ca="1">BP624+SUMIFS('Transactions (Dated)'!$F:$F,'Transactions (Dated)'!$D:$D,$BL625,'Transactions (Dated)'!$B:$B,BP$11,'Transactions (Dated)'!$C:$C,"Dividend (paid to cash)")*AA625</f>
        <v>51745.237000000008</v>
      </c>
      <c r="BQ625" s="6">
        <f ca="1">BQ624+SUMIFS('Transactions (Dated)'!$F:$F,'Transactions (Dated)'!$D:$D,$BL625,'Transactions (Dated)'!$B:$B,BQ$11,'Transactions (Dated)'!$C:$C,"Dividend (paid to cash)")*AB625</f>
        <v>567.6</v>
      </c>
      <c r="BR625" s="6">
        <f ca="1">BR624+SUMIFS('Transactions (Dated)'!$F:$F,'Transactions (Dated)'!$D:$D,$BL625,'Transactions (Dated)'!$B:$B,BR$11,'Transactions (Dated)'!$C:$C,"Dividend (paid to cash)")*AC625</f>
        <v>0</v>
      </c>
      <c r="BS625" s="6">
        <f ca="1">BS624+SUMIFS('Transactions (Dated)'!$F:$F,'Transactions (Dated)'!$D:$D,$BL625,'Transactions (Dated)'!$B:$B,BS$11,'Transactions (Dated)'!$C:$C,"Dividend (paid to cash)")*AD625</f>
        <v>0</v>
      </c>
      <c r="BT625" s="6">
        <f ca="1">BT624+SUMIFS('Transactions (Dated)'!$F:$F,'Transactions (Dated)'!$D:$D,$BL625,'Transactions (Dated)'!$B:$B,BT$11,'Transactions (Dated)'!$C:$C,"Dividend (paid to cash)")*AE625</f>
        <v>3915</v>
      </c>
      <c r="BU625" s="6">
        <f ca="1">BU624+SUMIFS('Transactions (Dated)'!$F:$F,'Transactions (Dated)'!$D:$D,$BL625,'Transactions (Dated)'!$B:$B,BU$11,'Transactions (Dated)'!$C:$C,"Dividend (paid to cash)")*AF625</f>
        <v>0</v>
      </c>
      <c r="BV625" s="6">
        <f ca="1">BV624+SUMIFS('Transactions (Dated)'!$F:$F,'Transactions (Dated)'!$D:$D,$BL625,'Transactions (Dated)'!$B:$B,BV$11,'Transactions (Dated)'!$C:$C,"Dividend (paid to cash)")*AG625</f>
        <v>0</v>
      </c>
      <c r="BW625" s="6">
        <f ca="1">BW624+SUMIFS('Transactions (Dated)'!$F:$F,'Transactions (Dated)'!$D:$D,$BL625,'Transactions (Dated)'!$B:$B,BW$11,'Transactions (Dated)'!$C:$C,"Dividend (paid to cash)")*AH625</f>
        <v>0</v>
      </c>
      <c r="BX625" s="6">
        <f ca="1">BX624+SUMIFS('Transactions (Dated)'!$F:$F,'Transactions (Dated)'!$D:$D,$BL625,'Transactions (Dated)'!$B:$B,BX$11,'Transactions (Dated)'!$C:$C,"Dividend (paid to cash)")*AI625</f>
        <v>0</v>
      </c>
      <c r="BY625" s="6">
        <f ca="1">BY624+SUMIFS('Transactions (Dated)'!$F:$F,'Transactions (Dated)'!$D:$D,$BL625,'Transactions (Dated)'!$B:$B,BY$11,'Transactions (Dated)'!$C:$C,"Dividend (paid to cash)")*AJ625</f>
        <v>0</v>
      </c>
      <c r="BZ625" s="6">
        <f ca="1">BZ624+SUMIFS('Transactions (Dated)'!$F:$F,'Transactions (Dated)'!$D:$D,$BL625,'Transactions (Dated)'!$B:$B,BZ$11,'Transactions (Dated)'!$C:$C,"Dividend (paid to cash)")*AK625</f>
        <v>0</v>
      </c>
      <c r="CA625" s="6">
        <f ca="1">CA624+SUMIFS('Transactions (Dated)'!$F:$F,'Transactions (Dated)'!$D:$D,$BL625,'Transactions (Dated)'!$B:$B,CA$11,'Transactions (Dated)'!$C:$C,"Dividend (paid to cash)")*AL625</f>
        <v>0</v>
      </c>
      <c r="CB625" s="6">
        <v>0</v>
      </c>
      <c r="CC625" s="6">
        <v>0</v>
      </c>
      <c r="CF625" s="6">
        <f t="shared" ca="1" si="288"/>
        <v>72967.361999999994</v>
      </c>
      <c r="CH625" s="3">
        <f t="shared" si="289"/>
        <v>42807</v>
      </c>
      <c r="CI625" s="4">
        <f t="shared" ca="1" si="290"/>
        <v>922962.06</v>
      </c>
      <c r="CJ625" s="4">
        <f t="shared" ca="1" si="291"/>
        <v>72967.361999999994</v>
      </c>
      <c r="CL625" s="4">
        <f t="shared" ca="1" si="292"/>
        <v>995929.42200000002</v>
      </c>
    </row>
    <row r="626" spans="2:90" x14ac:dyDescent="0.15">
      <c r="B626" s="3">
        <v>42808</v>
      </c>
      <c r="E626" s="86">
        <v>42808</v>
      </c>
      <c r="F626" s="53">
        <v>9.49</v>
      </c>
      <c r="G626">
        <v>2.09</v>
      </c>
      <c r="H626">
        <v>20.84</v>
      </c>
      <c r="I626">
        <v>18.97</v>
      </c>
      <c r="J626">
        <v>15.7</v>
      </c>
      <c r="K626">
        <v>15.1</v>
      </c>
      <c r="L626">
        <v>17.89</v>
      </c>
      <c r="M626">
        <v>6.49</v>
      </c>
      <c r="N626">
        <v>12.42</v>
      </c>
      <c r="O626">
        <v>10.47</v>
      </c>
      <c r="Q626">
        <v>1.53</v>
      </c>
      <c r="R626">
        <v>8.99</v>
      </c>
      <c r="S626">
        <v>42.54</v>
      </c>
      <c r="U626">
        <v>42.54</v>
      </c>
      <c r="X626" s="3">
        <f t="shared" si="270"/>
        <v>42808</v>
      </c>
      <c r="Y626" s="40">
        <f ca="1">Y625+SUMIFS('Transactions (Dated)'!$E$2:$E$53,'Transactions (Dated)'!$D$2:$D$53,'Share Values'!$X626,'Transactions (Dated)'!$B$2:$B$53,'Share Values'!Y$11,'Transactions (Dated)'!$C$2:$C$53,"Buy")-SUMIFS('Transactions (Dated)'!$E$2:$E$53,'Transactions (Dated)'!$D$2:$D$53,'Share Values'!$X626,'Transactions (Dated)'!$B$2:$B$53,'Share Values'!Y$11,'Transactions (Dated)'!$C$2:$C$53,"Sell")</f>
        <v>4625</v>
      </c>
      <c r="Z626" s="40">
        <f ca="1">Z625+SUMIFS('Transactions (Dated)'!$E$2:$E$53,'Transactions (Dated)'!$D$2:$D$53,'Share Values'!$X626,'Transactions (Dated)'!$B$2:$B$53,'Share Values'!Z$11,'Transactions (Dated)'!$C$2:$C$53,"Buy")-SUMIFS('Transactions (Dated)'!$E$2:$E$53,'Transactions (Dated)'!$D$2:$D$53,'Share Values'!$X626,'Transactions (Dated)'!$B$2:$B$53,'Share Values'!Z$11,'Transactions (Dated)'!$C$2:$C$53,"Sell")</f>
        <v>9375</v>
      </c>
      <c r="AA626" s="40">
        <f ca="1">AA625+SUMIFS('Transactions (Dated)'!$E$2:$E$53,'Transactions (Dated)'!$D$2:$D$53,'Share Values'!$X626,'Transactions (Dated)'!$B$2:$B$53,'Share Values'!AA$11,'Transactions (Dated)'!$C$2:$C$53,"Buy")-SUMIFS('Transactions (Dated)'!$E$2:$E$53,'Transactions (Dated)'!$D$2:$D$53,'Share Values'!$X626,'Transactions (Dated)'!$B$2:$B$53,'Share Values'!AA$11,'Transactions (Dated)'!$C$2:$C$53,"Sell")</f>
        <v>26357</v>
      </c>
      <c r="AB626" s="40">
        <f ca="1">AB625+SUMIFS('Transactions (Dated)'!$E$2:$E$53,'Transactions (Dated)'!$D$2:$D$53,'Share Values'!$X626,'Transactions (Dated)'!$B$2:$B$53,'Share Values'!AB$11,'Transactions (Dated)'!$C$2:$C$53,"Buy")-SUMIFS('Transactions (Dated)'!$E$2:$E$53,'Transactions (Dated)'!$D$2:$D$53,'Share Values'!$X626,'Transactions (Dated)'!$B$2:$B$53,'Share Values'!AB$11,'Transactions (Dated)'!$C$2:$C$53,"Sell")</f>
        <v>1892</v>
      </c>
      <c r="AC626" s="40">
        <f ca="1">AC625+SUMIFS('Transactions (Dated)'!$E$2:$E$53,'Transactions (Dated)'!$D$2:$D$53,'Share Values'!$X626,'Transactions (Dated)'!$B$2:$B$53,'Share Values'!AC$11,'Transactions (Dated)'!$C$2:$C$53,"Buy")-SUMIFS('Transactions (Dated)'!$E$2:$E$53,'Transactions (Dated)'!$D$2:$D$53,'Share Values'!$X626,'Transactions (Dated)'!$B$2:$B$53,'Share Values'!AC$11,'Transactions (Dated)'!$C$2:$C$53,"Sell")</f>
        <v>2348</v>
      </c>
      <c r="AD626" s="40">
        <f ca="1">AD625+SUMIFS('Transactions (Dated)'!$E$2:$E$53,'Transactions (Dated)'!$D$2:$D$53,'Share Values'!$X626,'Transactions (Dated)'!$B$2:$B$53,'Share Values'!AD$11,'Transactions (Dated)'!$C$2:$C$53,"Buy")-SUMIFS('Transactions (Dated)'!$E$2:$E$53,'Transactions (Dated)'!$D$2:$D$53,'Share Values'!$X626,'Transactions (Dated)'!$B$2:$B$53,'Share Values'!AD$11,'Transactions (Dated)'!$C$2:$C$53,"Sell")</f>
        <v>0</v>
      </c>
      <c r="AE626" s="40">
        <f ca="1">AE625+SUMIFS('Transactions (Dated)'!$E$2:$E$53,'Transactions (Dated)'!$D$2:$D$53,'Share Values'!$X626,'Transactions (Dated)'!$B$2:$B$53,'Share Values'!AE$11,'Transactions (Dated)'!$C$2:$C$53,"Buy")-SUMIFS('Transactions (Dated)'!$E$2:$E$53,'Transactions (Dated)'!$D$2:$D$53,'Share Values'!$X626,'Transactions (Dated)'!$B$2:$B$53,'Share Values'!AE$11,'Transactions (Dated)'!$C$2:$C$53,"Sell")</f>
        <v>2900</v>
      </c>
      <c r="AF626" s="40">
        <f ca="1">AF625+SUMIFS('Transactions (Dated)'!$E$2:$E$53,'Transactions (Dated)'!$D$2:$D$53,'Share Values'!$X626,'Transactions (Dated)'!$B$2:$B$53,'Share Values'!AF$11,'Transactions (Dated)'!$C$2:$C$53,"Buy")-SUMIFS('Transactions (Dated)'!$E$2:$E$53,'Transactions (Dated)'!$D$2:$D$53,'Share Values'!$X626,'Transactions (Dated)'!$B$2:$B$53,'Share Values'!AF$11,'Transactions (Dated)'!$C$2:$C$53,"Sell")</f>
        <v>14201</v>
      </c>
      <c r="AG626" s="40">
        <f ca="1">AG625+SUMIFS('Transactions (Dated)'!$E$2:$E$53,'Transactions (Dated)'!$D$2:$D$53,'Share Values'!$X626,'Transactions (Dated)'!$B$2:$B$53,'Share Values'!AG$11,'Transactions (Dated)'!$C$2:$C$53,"Buy")-SUMIFS('Transactions (Dated)'!$E$2:$E$53,'Transactions (Dated)'!$D$2:$D$53,'Share Values'!$X626,'Transactions (Dated)'!$B$2:$B$53,'Share Values'!AG$11,'Transactions (Dated)'!$C$2:$C$53,"Sell")</f>
        <v>6835</v>
      </c>
      <c r="AH626" s="40">
        <f ca="1">AH625+SUMIFS('Transactions (Dated)'!$E$2:$E$53,'Transactions (Dated)'!$D$2:$D$53,'Share Values'!$X626,'Transactions (Dated)'!$B$2:$B$53,'Share Values'!AH$11,'Transactions (Dated)'!$C$2:$C$53,"Buy")-SUMIFS('Transactions (Dated)'!$E$2:$E$53,'Transactions (Dated)'!$D$2:$D$53,'Share Values'!$X626,'Transactions (Dated)'!$B$2:$B$53,'Share Values'!AH$11,'Transactions (Dated)'!$C$2:$C$53,"Sell")</f>
        <v>0</v>
      </c>
      <c r="AI626" s="40">
        <f ca="1">AI625+SUMIFS('Transactions (Dated)'!$E$2:$E$53,'Transactions (Dated)'!$D$2:$D$53,'Share Values'!$X626,'Transactions (Dated)'!$B$2:$B$53,'Share Values'!AI$11,'Transactions (Dated)'!$C$2:$C$53,"Buy")-SUMIFS('Transactions (Dated)'!$E$2:$E$53,'Transactions (Dated)'!$D$2:$D$53,'Share Values'!$X626,'Transactions (Dated)'!$B$2:$B$53,'Share Values'!AI$11,'Transactions (Dated)'!$C$2:$C$53,"Sell")</f>
        <v>0</v>
      </c>
      <c r="AJ626" s="40">
        <f ca="1">AJ625+SUMIFS('Transactions (Dated)'!$E$2:$E$53,'Transactions (Dated)'!$D$2:$D$53,'Share Values'!$X626,'Transactions (Dated)'!$B$2:$B$53,'Share Values'!AJ$11,'Transactions (Dated)'!$C$2:$C$53,"Buy")-SUMIFS('Transactions (Dated)'!$E$2:$E$53,'Transactions (Dated)'!$D$2:$D$53,'Share Values'!$X626,'Transactions (Dated)'!$B$2:$B$53,'Share Values'!AJ$11,'Transactions (Dated)'!$C$2:$C$53,"Sell")</f>
        <v>0</v>
      </c>
      <c r="AK626" s="40">
        <f ca="1">AK625+SUMIFS('Transactions (Dated)'!$E$2:$E$53,'Transactions (Dated)'!$D$2:$D$53,'Share Values'!$X626,'Transactions (Dated)'!$B$2:$B$53,'Share Values'!AK$11,'Transactions (Dated)'!$C$2:$C$53,"Buy")-SUMIFS('Transactions (Dated)'!$E$2:$E$53,'Transactions (Dated)'!$D$2:$D$53,'Share Values'!$X626,'Transactions (Dated)'!$B$2:$B$53,'Share Values'!AK$11,'Transactions (Dated)'!$C$2:$C$53,"Sell")</f>
        <v>0</v>
      </c>
      <c r="AL626" s="40">
        <f ca="1">AL625+SUMIFS('Transactions (Dated)'!$E$2:$E$53,'Transactions (Dated)'!$D$2:$D$53,'Share Values'!$X626,'Transactions (Dated)'!$B$2:$B$53,'Share Values'!AL$11,'Transactions (Dated)'!$C$2:$C$53,"Buy")-SUMIFS('Transactions (Dated)'!$E$2:$E$53,'Transactions (Dated)'!$D$2:$D$53,'Share Values'!$X626,'Transactions (Dated)'!$B$2:$B$53,'Share Values'!AL$11,'Transactions (Dated)'!$C$2:$C$53,"Sell")</f>
        <v>0</v>
      </c>
      <c r="AM626" s="40">
        <f ca="1">AM625+SUMIFS('Transactions (Dated)'!$E$2:$E$53,'Transactions (Dated)'!$D$2:$D$53,'Share Values'!$X626,'Transactions (Dated)'!$B$2:$B$53,'Share Values'!AM$11,'Transactions (Dated)'!$C$2:$C$53,"Buy")-SUMIFS('Transactions (Dated)'!$E$2:$E$53,'Transactions (Dated)'!$D$2:$D$53,'Share Values'!$X626,'Transactions (Dated)'!$B$2:$B$53,'Share Values'!AM$11,'Transactions (Dated)'!$C$2:$C$53,"Sell")</f>
        <v>0</v>
      </c>
      <c r="AN626" s="40">
        <f ca="1">AN625+SUMIFS('Transactions (Dated)'!$E$2:$E$53,'Transactions (Dated)'!$D$2:$D$53,'Share Values'!$X626,'Transactions (Dated)'!$B$2:$B$53,'Share Values'!AN$11,'Transactions (Dated)'!$C$2:$C$53,"Buy")-SUMIFS('Transactions (Dated)'!$E$2:$E$53,'Transactions (Dated)'!$D$2:$D$53,'Share Values'!$X626,'Transactions (Dated)'!$B$2:$B$53,'Share Values'!AN$11,'Transactions (Dated)'!$C$2:$C$53,"Sell")</f>
        <v>0</v>
      </c>
      <c r="AQ626" s="3">
        <f t="shared" si="271"/>
        <v>42808</v>
      </c>
      <c r="AR626" s="6">
        <f t="shared" ca="1" si="272"/>
        <v>43891.25</v>
      </c>
      <c r="AS626" s="6">
        <f t="shared" ca="1" si="273"/>
        <v>19593.75</v>
      </c>
      <c r="AT626" s="6">
        <f t="shared" ca="1" si="274"/>
        <v>549279.88</v>
      </c>
      <c r="AU626" s="6">
        <f t="shared" ca="1" si="275"/>
        <v>35891.24</v>
      </c>
      <c r="AV626" s="6">
        <f t="shared" ca="1" si="276"/>
        <v>36863.599999999999</v>
      </c>
      <c r="AW626" s="6">
        <f t="shared" ca="1" si="277"/>
        <v>0</v>
      </c>
      <c r="AX626" s="6">
        <f t="shared" ca="1" si="278"/>
        <v>51881</v>
      </c>
      <c r="AY626" s="6">
        <f t="shared" ca="1" si="279"/>
        <v>92164.49</v>
      </c>
      <c r="AZ626" s="6">
        <f t="shared" ca="1" si="280"/>
        <v>84890.7</v>
      </c>
      <c r="BA626" s="6">
        <f t="shared" ca="1" si="281"/>
        <v>0</v>
      </c>
      <c r="BB626" s="6">
        <f t="shared" ca="1" si="282"/>
        <v>0</v>
      </c>
      <c r="BC626" s="6">
        <f t="shared" ca="1" si="283"/>
        <v>0</v>
      </c>
      <c r="BD626" s="6">
        <f t="shared" ca="1" si="284"/>
        <v>0</v>
      </c>
      <c r="BE626" s="6">
        <f t="shared" ca="1" si="285"/>
        <v>0</v>
      </c>
      <c r="BF626" s="6">
        <f t="shared" ca="1" si="268"/>
        <v>0</v>
      </c>
      <c r="BG626" s="6">
        <f t="shared" ca="1" si="269"/>
        <v>0</v>
      </c>
      <c r="BJ626" s="4">
        <f t="shared" ca="1" si="286"/>
        <v>914455.90999999992</v>
      </c>
      <c r="BL626" s="3">
        <f t="shared" si="287"/>
        <v>42808</v>
      </c>
      <c r="BM626" s="6">
        <f>BM625+SUMIFS('Transactions (Dated)'!G:G,'Transactions (Dated)'!D:D,'Share Values'!AQ626)</f>
        <v>14317.649999999987</v>
      </c>
      <c r="BN626" s="6">
        <f ca="1">BN625+SUMIFS('Transactions (Dated)'!$F:$F,'Transactions (Dated)'!$D:$D,$BL626,'Transactions (Dated)'!$B:$B,BN$11,'Transactions (Dated)'!$C:$C,"Dividend (paid to cash)")*Y626</f>
        <v>0</v>
      </c>
      <c r="BO626" s="6">
        <f ca="1">BO625+SUMIFS('Transactions (Dated)'!$F:$F,'Transactions (Dated)'!$D:$D,$BL626,'Transactions (Dated)'!$B:$B,BO$11,'Transactions (Dated)'!$C:$C,"Dividend (paid to cash)")*Z626</f>
        <v>2421.875</v>
      </c>
      <c r="BP626" s="6">
        <f ca="1">BP625+SUMIFS('Transactions (Dated)'!$F:$F,'Transactions (Dated)'!$D:$D,$BL626,'Transactions (Dated)'!$B:$B,BP$11,'Transactions (Dated)'!$C:$C,"Dividend (paid to cash)")*AA626</f>
        <v>51745.237000000008</v>
      </c>
      <c r="BQ626" s="6">
        <f ca="1">BQ625+SUMIFS('Transactions (Dated)'!$F:$F,'Transactions (Dated)'!$D:$D,$BL626,'Transactions (Dated)'!$B:$B,BQ$11,'Transactions (Dated)'!$C:$C,"Dividend (paid to cash)")*AB626</f>
        <v>567.6</v>
      </c>
      <c r="BR626" s="6">
        <f ca="1">BR625+SUMIFS('Transactions (Dated)'!$F:$F,'Transactions (Dated)'!$D:$D,$BL626,'Transactions (Dated)'!$B:$B,BR$11,'Transactions (Dated)'!$C:$C,"Dividend (paid to cash)")*AC626</f>
        <v>0</v>
      </c>
      <c r="BS626" s="6">
        <f ca="1">BS625+SUMIFS('Transactions (Dated)'!$F:$F,'Transactions (Dated)'!$D:$D,$BL626,'Transactions (Dated)'!$B:$B,BS$11,'Transactions (Dated)'!$C:$C,"Dividend (paid to cash)")*AD626</f>
        <v>0</v>
      </c>
      <c r="BT626" s="6">
        <f ca="1">BT625+SUMIFS('Transactions (Dated)'!$F:$F,'Transactions (Dated)'!$D:$D,$BL626,'Transactions (Dated)'!$B:$B,BT$11,'Transactions (Dated)'!$C:$C,"Dividend (paid to cash)")*AE626</f>
        <v>3915</v>
      </c>
      <c r="BU626" s="6">
        <f ca="1">BU625+SUMIFS('Transactions (Dated)'!$F:$F,'Transactions (Dated)'!$D:$D,$BL626,'Transactions (Dated)'!$B:$B,BU$11,'Transactions (Dated)'!$C:$C,"Dividend (paid to cash)")*AF626</f>
        <v>0</v>
      </c>
      <c r="BV626" s="6">
        <f ca="1">BV625+SUMIFS('Transactions (Dated)'!$F:$F,'Transactions (Dated)'!$D:$D,$BL626,'Transactions (Dated)'!$B:$B,BV$11,'Transactions (Dated)'!$C:$C,"Dividend (paid to cash)")*AG626</f>
        <v>0</v>
      </c>
      <c r="BW626" s="6">
        <f ca="1">BW625+SUMIFS('Transactions (Dated)'!$F:$F,'Transactions (Dated)'!$D:$D,$BL626,'Transactions (Dated)'!$B:$B,BW$11,'Transactions (Dated)'!$C:$C,"Dividend (paid to cash)")*AH626</f>
        <v>0</v>
      </c>
      <c r="BX626" s="6">
        <f ca="1">BX625+SUMIFS('Transactions (Dated)'!$F:$F,'Transactions (Dated)'!$D:$D,$BL626,'Transactions (Dated)'!$B:$B,BX$11,'Transactions (Dated)'!$C:$C,"Dividend (paid to cash)")*AI626</f>
        <v>0</v>
      </c>
      <c r="BY626" s="6">
        <f ca="1">BY625+SUMIFS('Transactions (Dated)'!$F:$F,'Transactions (Dated)'!$D:$D,$BL626,'Transactions (Dated)'!$B:$B,BY$11,'Transactions (Dated)'!$C:$C,"Dividend (paid to cash)")*AJ626</f>
        <v>0</v>
      </c>
      <c r="BZ626" s="6">
        <f ca="1">BZ625+SUMIFS('Transactions (Dated)'!$F:$F,'Transactions (Dated)'!$D:$D,$BL626,'Transactions (Dated)'!$B:$B,BZ$11,'Transactions (Dated)'!$C:$C,"Dividend (paid to cash)")*AK626</f>
        <v>0</v>
      </c>
      <c r="CA626" s="6">
        <f ca="1">CA625+SUMIFS('Transactions (Dated)'!$F:$F,'Transactions (Dated)'!$D:$D,$BL626,'Transactions (Dated)'!$B:$B,CA$11,'Transactions (Dated)'!$C:$C,"Dividend (paid to cash)")*AL626</f>
        <v>0</v>
      </c>
      <c r="CB626" s="6">
        <v>0</v>
      </c>
      <c r="CC626" s="6">
        <v>0</v>
      </c>
      <c r="CF626" s="6">
        <f t="shared" ca="1" si="288"/>
        <v>72967.361999999994</v>
      </c>
      <c r="CH626" s="3">
        <f t="shared" si="289"/>
        <v>42808</v>
      </c>
      <c r="CI626" s="4">
        <f t="shared" ca="1" si="290"/>
        <v>914455.90999999992</v>
      </c>
      <c r="CJ626" s="4">
        <f t="shared" ca="1" si="291"/>
        <v>72967.361999999994</v>
      </c>
      <c r="CL626" s="4">
        <f t="shared" ca="1" si="292"/>
        <v>987423.27199999988</v>
      </c>
    </row>
    <row r="627" spans="2:90" x14ac:dyDescent="0.15">
      <c r="B627" s="3">
        <v>42809</v>
      </c>
      <c r="E627" s="86">
        <v>42809</v>
      </c>
      <c r="F627" s="53">
        <v>9.5</v>
      </c>
      <c r="G627">
        <v>2.06</v>
      </c>
      <c r="H627">
        <v>21.03</v>
      </c>
      <c r="I627">
        <v>19.765000000000001</v>
      </c>
      <c r="J627">
        <v>15.53</v>
      </c>
      <c r="K627">
        <v>15.3</v>
      </c>
      <c r="L627">
        <v>18.239999999999998</v>
      </c>
      <c r="M627">
        <v>6.8100000000000005</v>
      </c>
      <c r="N627">
        <v>12.43</v>
      </c>
      <c r="O627">
        <v>10.52</v>
      </c>
      <c r="Q627">
        <v>1.55</v>
      </c>
      <c r="R627">
        <v>9.64</v>
      </c>
      <c r="S627">
        <v>42.75</v>
      </c>
      <c r="U627">
        <v>42.75</v>
      </c>
      <c r="X627" s="3">
        <f t="shared" si="270"/>
        <v>42809</v>
      </c>
      <c r="Y627" s="40">
        <f ca="1">Y626+SUMIFS('Transactions (Dated)'!$E$2:$E$53,'Transactions (Dated)'!$D$2:$D$53,'Share Values'!$X627,'Transactions (Dated)'!$B$2:$B$53,'Share Values'!Y$11,'Transactions (Dated)'!$C$2:$C$53,"Buy")-SUMIFS('Transactions (Dated)'!$E$2:$E$53,'Transactions (Dated)'!$D$2:$D$53,'Share Values'!$X627,'Transactions (Dated)'!$B$2:$B$53,'Share Values'!Y$11,'Transactions (Dated)'!$C$2:$C$53,"Sell")</f>
        <v>4625</v>
      </c>
      <c r="Z627" s="40">
        <f ca="1">Z626+SUMIFS('Transactions (Dated)'!$E$2:$E$53,'Transactions (Dated)'!$D$2:$D$53,'Share Values'!$X627,'Transactions (Dated)'!$B$2:$B$53,'Share Values'!Z$11,'Transactions (Dated)'!$C$2:$C$53,"Buy")-SUMIFS('Transactions (Dated)'!$E$2:$E$53,'Transactions (Dated)'!$D$2:$D$53,'Share Values'!$X627,'Transactions (Dated)'!$B$2:$B$53,'Share Values'!Z$11,'Transactions (Dated)'!$C$2:$C$53,"Sell")</f>
        <v>9375</v>
      </c>
      <c r="AA627" s="40">
        <f ca="1">AA626+SUMIFS('Transactions (Dated)'!$E$2:$E$53,'Transactions (Dated)'!$D$2:$D$53,'Share Values'!$X627,'Transactions (Dated)'!$B$2:$B$53,'Share Values'!AA$11,'Transactions (Dated)'!$C$2:$C$53,"Buy")-SUMIFS('Transactions (Dated)'!$E$2:$E$53,'Transactions (Dated)'!$D$2:$D$53,'Share Values'!$X627,'Transactions (Dated)'!$B$2:$B$53,'Share Values'!AA$11,'Transactions (Dated)'!$C$2:$C$53,"Sell")</f>
        <v>26357</v>
      </c>
      <c r="AB627" s="40">
        <f ca="1">AB626+SUMIFS('Transactions (Dated)'!$E$2:$E$53,'Transactions (Dated)'!$D$2:$D$53,'Share Values'!$X627,'Transactions (Dated)'!$B$2:$B$53,'Share Values'!AB$11,'Transactions (Dated)'!$C$2:$C$53,"Buy")-SUMIFS('Transactions (Dated)'!$E$2:$E$53,'Transactions (Dated)'!$D$2:$D$53,'Share Values'!$X627,'Transactions (Dated)'!$B$2:$B$53,'Share Values'!AB$11,'Transactions (Dated)'!$C$2:$C$53,"Sell")</f>
        <v>1892</v>
      </c>
      <c r="AC627" s="40">
        <f ca="1">AC626+SUMIFS('Transactions (Dated)'!$E$2:$E$53,'Transactions (Dated)'!$D$2:$D$53,'Share Values'!$X627,'Transactions (Dated)'!$B$2:$B$53,'Share Values'!AC$11,'Transactions (Dated)'!$C$2:$C$53,"Buy")-SUMIFS('Transactions (Dated)'!$E$2:$E$53,'Transactions (Dated)'!$D$2:$D$53,'Share Values'!$X627,'Transactions (Dated)'!$B$2:$B$53,'Share Values'!AC$11,'Transactions (Dated)'!$C$2:$C$53,"Sell")</f>
        <v>2348</v>
      </c>
      <c r="AD627" s="40">
        <f ca="1">AD626+SUMIFS('Transactions (Dated)'!$E$2:$E$53,'Transactions (Dated)'!$D$2:$D$53,'Share Values'!$X627,'Transactions (Dated)'!$B$2:$B$53,'Share Values'!AD$11,'Transactions (Dated)'!$C$2:$C$53,"Buy")-SUMIFS('Transactions (Dated)'!$E$2:$E$53,'Transactions (Dated)'!$D$2:$D$53,'Share Values'!$X627,'Transactions (Dated)'!$B$2:$B$53,'Share Values'!AD$11,'Transactions (Dated)'!$C$2:$C$53,"Sell")</f>
        <v>0</v>
      </c>
      <c r="AE627" s="40">
        <f ca="1">AE626+SUMIFS('Transactions (Dated)'!$E$2:$E$53,'Transactions (Dated)'!$D$2:$D$53,'Share Values'!$X627,'Transactions (Dated)'!$B$2:$B$53,'Share Values'!AE$11,'Transactions (Dated)'!$C$2:$C$53,"Buy")-SUMIFS('Transactions (Dated)'!$E$2:$E$53,'Transactions (Dated)'!$D$2:$D$53,'Share Values'!$X627,'Transactions (Dated)'!$B$2:$B$53,'Share Values'!AE$11,'Transactions (Dated)'!$C$2:$C$53,"Sell")</f>
        <v>2900</v>
      </c>
      <c r="AF627" s="40">
        <f ca="1">AF626+SUMIFS('Transactions (Dated)'!$E$2:$E$53,'Transactions (Dated)'!$D$2:$D$53,'Share Values'!$X627,'Transactions (Dated)'!$B$2:$B$53,'Share Values'!AF$11,'Transactions (Dated)'!$C$2:$C$53,"Buy")-SUMIFS('Transactions (Dated)'!$E$2:$E$53,'Transactions (Dated)'!$D$2:$D$53,'Share Values'!$X627,'Transactions (Dated)'!$B$2:$B$53,'Share Values'!AF$11,'Transactions (Dated)'!$C$2:$C$53,"Sell")</f>
        <v>14201</v>
      </c>
      <c r="AG627" s="40">
        <f ca="1">AG626+SUMIFS('Transactions (Dated)'!$E$2:$E$53,'Transactions (Dated)'!$D$2:$D$53,'Share Values'!$X627,'Transactions (Dated)'!$B$2:$B$53,'Share Values'!AG$11,'Transactions (Dated)'!$C$2:$C$53,"Buy")-SUMIFS('Transactions (Dated)'!$E$2:$E$53,'Transactions (Dated)'!$D$2:$D$53,'Share Values'!$X627,'Transactions (Dated)'!$B$2:$B$53,'Share Values'!AG$11,'Transactions (Dated)'!$C$2:$C$53,"Sell")</f>
        <v>6835</v>
      </c>
      <c r="AH627" s="40">
        <f ca="1">AH626+SUMIFS('Transactions (Dated)'!$E$2:$E$53,'Transactions (Dated)'!$D$2:$D$53,'Share Values'!$X627,'Transactions (Dated)'!$B$2:$B$53,'Share Values'!AH$11,'Transactions (Dated)'!$C$2:$C$53,"Buy")-SUMIFS('Transactions (Dated)'!$E$2:$E$53,'Transactions (Dated)'!$D$2:$D$53,'Share Values'!$X627,'Transactions (Dated)'!$B$2:$B$53,'Share Values'!AH$11,'Transactions (Dated)'!$C$2:$C$53,"Sell")</f>
        <v>0</v>
      </c>
      <c r="AI627" s="40">
        <f ca="1">AI626+SUMIFS('Transactions (Dated)'!$E$2:$E$53,'Transactions (Dated)'!$D$2:$D$53,'Share Values'!$X627,'Transactions (Dated)'!$B$2:$B$53,'Share Values'!AI$11,'Transactions (Dated)'!$C$2:$C$53,"Buy")-SUMIFS('Transactions (Dated)'!$E$2:$E$53,'Transactions (Dated)'!$D$2:$D$53,'Share Values'!$X627,'Transactions (Dated)'!$B$2:$B$53,'Share Values'!AI$11,'Transactions (Dated)'!$C$2:$C$53,"Sell")</f>
        <v>0</v>
      </c>
      <c r="AJ627" s="40">
        <f ca="1">AJ626+SUMIFS('Transactions (Dated)'!$E$2:$E$53,'Transactions (Dated)'!$D$2:$D$53,'Share Values'!$X627,'Transactions (Dated)'!$B$2:$B$53,'Share Values'!AJ$11,'Transactions (Dated)'!$C$2:$C$53,"Buy")-SUMIFS('Transactions (Dated)'!$E$2:$E$53,'Transactions (Dated)'!$D$2:$D$53,'Share Values'!$X627,'Transactions (Dated)'!$B$2:$B$53,'Share Values'!AJ$11,'Transactions (Dated)'!$C$2:$C$53,"Sell")</f>
        <v>0</v>
      </c>
      <c r="AK627" s="40">
        <f ca="1">AK626+SUMIFS('Transactions (Dated)'!$E$2:$E$53,'Transactions (Dated)'!$D$2:$D$53,'Share Values'!$X627,'Transactions (Dated)'!$B$2:$B$53,'Share Values'!AK$11,'Transactions (Dated)'!$C$2:$C$53,"Buy")-SUMIFS('Transactions (Dated)'!$E$2:$E$53,'Transactions (Dated)'!$D$2:$D$53,'Share Values'!$X627,'Transactions (Dated)'!$B$2:$B$53,'Share Values'!AK$11,'Transactions (Dated)'!$C$2:$C$53,"Sell")</f>
        <v>0</v>
      </c>
      <c r="AL627" s="40">
        <f ca="1">AL626+SUMIFS('Transactions (Dated)'!$E$2:$E$53,'Transactions (Dated)'!$D$2:$D$53,'Share Values'!$X627,'Transactions (Dated)'!$B$2:$B$53,'Share Values'!AL$11,'Transactions (Dated)'!$C$2:$C$53,"Buy")-SUMIFS('Transactions (Dated)'!$E$2:$E$53,'Transactions (Dated)'!$D$2:$D$53,'Share Values'!$X627,'Transactions (Dated)'!$B$2:$B$53,'Share Values'!AL$11,'Transactions (Dated)'!$C$2:$C$53,"Sell")</f>
        <v>0</v>
      </c>
      <c r="AM627" s="40">
        <f ca="1">AM626+SUMIFS('Transactions (Dated)'!$E$2:$E$53,'Transactions (Dated)'!$D$2:$D$53,'Share Values'!$X627,'Transactions (Dated)'!$B$2:$B$53,'Share Values'!AM$11,'Transactions (Dated)'!$C$2:$C$53,"Buy")-SUMIFS('Transactions (Dated)'!$E$2:$E$53,'Transactions (Dated)'!$D$2:$D$53,'Share Values'!$X627,'Transactions (Dated)'!$B$2:$B$53,'Share Values'!AM$11,'Transactions (Dated)'!$C$2:$C$53,"Sell")</f>
        <v>0</v>
      </c>
      <c r="AN627" s="40">
        <f ca="1">AN626+SUMIFS('Transactions (Dated)'!$E$2:$E$53,'Transactions (Dated)'!$D$2:$D$53,'Share Values'!$X627,'Transactions (Dated)'!$B$2:$B$53,'Share Values'!AN$11,'Transactions (Dated)'!$C$2:$C$53,"Buy")-SUMIFS('Transactions (Dated)'!$E$2:$E$53,'Transactions (Dated)'!$D$2:$D$53,'Share Values'!$X627,'Transactions (Dated)'!$B$2:$B$53,'Share Values'!AN$11,'Transactions (Dated)'!$C$2:$C$53,"Sell")</f>
        <v>0</v>
      </c>
      <c r="AQ627" s="3">
        <f t="shared" si="271"/>
        <v>42809</v>
      </c>
      <c r="AR627" s="6">
        <f t="shared" ca="1" si="272"/>
        <v>43937.5</v>
      </c>
      <c r="AS627" s="6">
        <f t="shared" ca="1" si="273"/>
        <v>19312.5</v>
      </c>
      <c r="AT627" s="6">
        <f t="shared" ca="1" si="274"/>
        <v>554287.71000000008</v>
      </c>
      <c r="AU627" s="6">
        <f t="shared" ca="1" si="275"/>
        <v>37395.380000000005</v>
      </c>
      <c r="AV627" s="6">
        <f t="shared" ca="1" si="276"/>
        <v>36464.439999999995</v>
      </c>
      <c r="AW627" s="6">
        <f t="shared" ca="1" si="277"/>
        <v>0</v>
      </c>
      <c r="AX627" s="6">
        <f t="shared" ca="1" si="278"/>
        <v>52895.999999999993</v>
      </c>
      <c r="AY627" s="6">
        <f t="shared" ca="1" si="279"/>
        <v>96708.810000000012</v>
      </c>
      <c r="AZ627" s="6">
        <f t="shared" ca="1" si="280"/>
        <v>84959.05</v>
      </c>
      <c r="BA627" s="6">
        <f t="shared" ca="1" si="281"/>
        <v>0</v>
      </c>
      <c r="BB627" s="6">
        <f t="shared" ca="1" si="282"/>
        <v>0</v>
      </c>
      <c r="BC627" s="6">
        <f t="shared" ca="1" si="283"/>
        <v>0</v>
      </c>
      <c r="BD627" s="6">
        <f t="shared" ca="1" si="284"/>
        <v>0</v>
      </c>
      <c r="BE627" s="6">
        <f t="shared" ca="1" si="285"/>
        <v>0</v>
      </c>
      <c r="BF627" s="6">
        <f t="shared" ca="1" si="268"/>
        <v>0</v>
      </c>
      <c r="BG627" s="6">
        <f t="shared" ca="1" si="269"/>
        <v>0</v>
      </c>
      <c r="BJ627" s="4">
        <f t="shared" ca="1" si="286"/>
        <v>925961.39000000013</v>
      </c>
      <c r="BL627" s="3">
        <f t="shared" si="287"/>
        <v>42809</v>
      </c>
      <c r="BM627" s="6">
        <f>BM626+SUMIFS('Transactions (Dated)'!G:G,'Transactions (Dated)'!D:D,'Share Values'!AQ627)</f>
        <v>14317.649999999987</v>
      </c>
      <c r="BN627" s="6">
        <f ca="1">BN626+SUMIFS('Transactions (Dated)'!$F:$F,'Transactions (Dated)'!$D:$D,$BL627,'Transactions (Dated)'!$B:$B,BN$11,'Transactions (Dated)'!$C:$C,"Dividend (paid to cash)")*Y627</f>
        <v>0</v>
      </c>
      <c r="BO627" s="6">
        <f ca="1">BO626+SUMIFS('Transactions (Dated)'!$F:$F,'Transactions (Dated)'!$D:$D,$BL627,'Transactions (Dated)'!$B:$B,BO$11,'Transactions (Dated)'!$C:$C,"Dividend (paid to cash)")*Z627</f>
        <v>2421.875</v>
      </c>
      <c r="BP627" s="6">
        <f ca="1">BP626+SUMIFS('Transactions (Dated)'!$F:$F,'Transactions (Dated)'!$D:$D,$BL627,'Transactions (Dated)'!$B:$B,BP$11,'Transactions (Dated)'!$C:$C,"Dividend (paid to cash)")*AA627</f>
        <v>51745.237000000008</v>
      </c>
      <c r="BQ627" s="6">
        <f ca="1">BQ626+SUMIFS('Transactions (Dated)'!$F:$F,'Transactions (Dated)'!$D:$D,$BL627,'Transactions (Dated)'!$B:$B,BQ$11,'Transactions (Dated)'!$C:$C,"Dividend (paid to cash)")*AB627</f>
        <v>567.6</v>
      </c>
      <c r="BR627" s="6">
        <f ca="1">BR626+SUMIFS('Transactions (Dated)'!$F:$F,'Transactions (Dated)'!$D:$D,$BL627,'Transactions (Dated)'!$B:$B,BR$11,'Transactions (Dated)'!$C:$C,"Dividend (paid to cash)")*AC627</f>
        <v>0</v>
      </c>
      <c r="BS627" s="6">
        <f ca="1">BS626+SUMIFS('Transactions (Dated)'!$F:$F,'Transactions (Dated)'!$D:$D,$BL627,'Transactions (Dated)'!$B:$B,BS$11,'Transactions (Dated)'!$C:$C,"Dividend (paid to cash)")*AD627</f>
        <v>0</v>
      </c>
      <c r="BT627" s="6">
        <f ca="1">BT626+SUMIFS('Transactions (Dated)'!$F:$F,'Transactions (Dated)'!$D:$D,$BL627,'Transactions (Dated)'!$B:$B,BT$11,'Transactions (Dated)'!$C:$C,"Dividend (paid to cash)")*AE627</f>
        <v>3915</v>
      </c>
      <c r="BU627" s="6">
        <f ca="1">BU626+SUMIFS('Transactions (Dated)'!$F:$F,'Transactions (Dated)'!$D:$D,$BL627,'Transactions (Dated)'!$B:$B,BU$11,'Transactions (Dated)'!$C:$C,"Dividend (paid to cash)")*AF627</f>
        <v>0</v>
      </c>
      <c r="BV627" s="6">
        <f ca="1">BV626+SUMIFS('Transactions (Dated)'!$F:$F,'Transactions (Dated)'!$D:$D,$BL627,'Transactions (Dated)'!$B:$B,BV$11,'Transactions (Dated)'!$C:$C,"Dividend (paid to cash)")*AG627</f>
        <v>0</v>
      </c>
      <c r="BW627" s="6">
        <f ca="1">BW626+SUMIFS('Transactions (Dated)'!$F:$F,'Transactions (Dated)'!$D:$D,$BL627,'Transactions (Dated)'!$B:$B,BW$11,'Transactions (Dated)'!$C:$C,"Dividend (paid to cash)")*AH627</f>
        <v>0</v>
      </c>
      <c r="BX627" s="6">
        <f ca="1">BX626+SUMIFS('Transactions (Dated)'!$F:$F,'Transactions (Dated)'!$D:$D,$BL627,'Transactions (Dated)'!$B:$B,BX$11,'Transactions (Dated)'!$C:$C,"Dividend (paid to cash)")*AI627</f>
        <v>0</v>
      </c>
      <c r="BY627" s="6">
        <f ca="1">BY626+SUMIFS('Transactions (Dated)'!$F:$F,'Transactions (Dated)'!$D:$D,$BL627,'Transactions (Dated)'!$B:$B,BY$11,'Transactions (Dated)'!$C:$C,"Dividend (paid to cash)")*AJ627</f>
        <v>0</v>
      </c>
      <c r="BZ627" s="6">
        <f ca="1">BZ626+SUMIFS('Transactions (Dated)'!$F:$F,'Transactions (Dated)'!$D:$D,$BL627,'Transactions (Dated)'!$B:$B,BZ$11,'Transactions (Dated)'!$C:$C,"Dividend (paid to cash)")*AK627</f>
        <v>0</v>
      </c>
      <c r="CA627" s="6">
        <f ca="1">CA626+SUMIFS('Transactions (Dated)'!$F:$F,'Transactions (Dated)'!$D:$D,$BL627,'Transactions (Dated)'!$B:$B,CA$11,'Transactions (Dated)'!$C:$C,"Dividend (paid to cash)")*AL627</f>
        <v>0</v>
      </c>
      <c r="CB627" s="6">
        <v>0</v>
      </c>
      <c r="CC627" s="6">
        <v>0</v>
      </c>
      <c r="CF627" s="6">
        <f t="shared" ca="1" si="288"/>
        <v>72967.361999999994</v>
      </c>
      <c r="CH627" s="3">
        <f t="shared" si="289"/>
        <v>42809</v>
      </c>
      <c r="CI627" s="4">
        <f t="shared" ca="1" si="290"/>
        <v>925961.39000000013</v>
      </c>
      <c r="CJ627" s="4">
        <f t="shared" ca="1" si="291"/>
        <v>72967.361999999994</v>
      </c>
      <c r="CL627" s="4">
        <f t="shared" ca="1" si="292"/>
        <v>998928.75200000009</v>
      </c>
    </row>
    <row r="628" spans="2:90" x14ac:dyDescent="0.15">
      <c r="B628" s="3">
        <v>42810</v>
      </c>
      <c r="E628" s="86">
        <v>42810</v>
      </c>
      <c r="F628" s="53">
        <v>9.56</v>
      </c>
      <c r="G628">
        <v>2.06</v>
      </c>
      <c r="H628">
        <v>21.09</v>
      </c>
      <c r="I628">
        <v>20.149999999999999</v>
      </c>
      <c r="J628">
        <v>15.43</v>
      </c>
      <c r="K628">
        <v>15.4</v>
      </c>
      <c r="L628">
        <v>18.04</v>
      </c>
      <c r="M628">
        <v>6.78</v>
      </c>
      <c r="N628">
        <v>12.4</v>
      </c>
      <c r="O628">
        <v>10.4</v>
      </c>
      <c r="Q628">
        <v>1.53</v>
      </c>
      <c r="R628">
        <v>9.91</v>
      </c>
      <c r="S628">
        <v>42.64</v>
      </c>
      <c r="U628">
        <v>42.64</v>
      </c>
      <c r="X628" s="3">
        <f t="shared" si="270"/>
        <v>42810</v>
      </c>
      <c r="Y628" s="40">
        <f ca="1">Y627+SUMIFS('Transactions (Dated)'!$E$2:$E$53,'Transactions (Dated)'!$D$2:$D$53,'Share Values'!$X628,'Transactions (Dated)'!$B$2:$B$53,'Share Values'!Y$11,'Transactions (Dated)'!$C$2:$C$53,"Buy")-SUMIFS('Transactions (Dated)'!$E$2:$E$53,'Transactions (Dated)'!$D$2:$D$53,'Share Values'!$X628,'Transactions (Dated)'!$B$2:$B$53,'Share Values'!Y$11,'Transactions (Dated)'!$C$2:$C$53,"Sell")</f>
        <v>4625</v>
      </c>
      <c r="Z628" s="40">
        <f ca="1">Z627+SUMIFS('Transactions (Dated)'!$E$2:$E$53,'Transactions (Dated)'!$D$2:$D$53,'Share Values'!$X628,'Transactions (Dated)'!$B$2:$B$53,'Share Values'!Z$11,'Transactions (Dated)'!$C$2:$C$53,"Buy")-SUMIFS('Transactions (Dated)'!$E$2:$E$53,'Transactions (Dated)'!$D$2:$D$53,'Share Values'!$X628,'Transactions (Dated)'!$B$2:$B$53,'Share Values'!Z$11,'Transactions (Dated)'!$C$2:$C$53,"Sell")</f>
        <v>9375</v>
      </c>
      <c r="AA628" s="40">
        <f ca="1">AA627+SUMIFS('Transactions (Dated)'!$E$2:$E$53,'Transactions (Dated)'!$D$2:$D$53,'Share Values'!$X628,'Transactions (Dated)'!$B$2:$B$53,'Share Values'!AA$11,'Transactions (Dated)'!$C$2:$C$53,"Buy")-SUMIFS('Transactions (Dated)'!$E$2:$E$53,'Transactions (Dated)'!$D$2:$D$53,'Share Values'!$X628,'Transactions (Dated)'!$B$2:$B$53,'Share Values'!AA$11,'Transactions (Dated)'!$C$2:$C$53,"Sell")</f>
        <v>26357</v>
      </c>
      <c r="AB628" s="40">
        <f ca="1">AB627+SUMIFS('Transactions (Dated)'!$E$2:$E$53,'Transactions (Dated)'!$D$2:$D$53,'Share Values'!$X628,'Transactions (Dated)'!$B$2:$B$53,'Share Values'!AB$11,'Transactions (Dated)'!$C$2:$C$53,"Buy")-SUMIFS('Transactions (Dated)'!$E$2:$E$53,'Transactions (Dated)'!$D$2:$D$53,'Share Values'!$X628,'Transactions (Dated)'!$B$2:$B$53,'Share Values'!AB$11,'Transactions (Dated)'!$C$2:$C$53,"Sell")</f>
        <v>1892</v>
      </c>
      <c r="AC628" s="40">
        <f ca="1">AC627+SUMIFS('Transactions (Dated)'!$E$2:$E$53,'Transactions (Dated)'!$D$2:$D$53,'Share Values'!$X628,'Transactions (Dated)'!$B$2:$B$53,'Share Values'!AC$11,'Transactions (Dated)'!$C$2:$C$53,"Buy")-SUMIFS('Transactions (Dated)'!$E$2:$E$53,'Transactions (Dated)'!$D$2:$D$53,'Share Values'!$X628,'Transactions (Dated)'!$B$2:$B$53,'Share Values'!AC$11,'Transactions (Dated)'!$C$2:$C$53,"Sell")</f>
        <v>2348</v>
      </c>
      <c r="AD628" s="40">
        <f ca="1">AD627+SUMIFS('Transactions (Dated)'!$E$2:$E$53,'Transactions (Dated)'!$D$2:$D$53,'Share Values'!$X628,'Transactions (Dated)'!$B$2:$B$53,'Share Values'!AD$11,'Transactions (Dated)'!$C$2:$C$53,"Buy")-SUMIFS('Transactions (Dated)'!$E$2:$E$53,'Transactions (Dated)'!$D$2:$D$53,'Share Values'!$X628,'Transactions (Dated)'!$B$2:$B$53,'Share Values'!AD$11,'Transactions (Dated)'!$C$2:$C$53,"Sell")</f>
        <v>0</v>
      </c>
      <c r="AE628" s="40">
        <f ca="1">AE627+SUMIFS('Transactions (Dated)'!$E$2:$E$53,'Transactions (Dated)'!$D$2:$D$53,'Share Values'!$X628,'Transactions (Dated)'!$B$2:$B$53,'Share Values'!AE$11,'Transactions (Dated)'!$C$2:$C$53,"Buy")-SUMIFS('Transactions (Dated)'!$E$2:$E$53,'Transactions (Dated)'!$D$2:$D$53,'Share Values'!$X628,'Transactions (Dated)'!$B$2:$B$53,'Share Values'!AE$11,'Transactions (Dated)'!$C$2:$C$53,"Sell")</f>
        <v>2900</v>
      </c>
      <c r="AF628" s="40">
        <f ca="1">AF627+SUMIFS('Transactions (Dated)'!$E$2:$E$53,'Transactions (Dated)'!$D$2:$D$53,'Share Values'!$X628,'Transactions (Dated)'!$B$2:$B$53,'Share Values'!AF$11,'Transactions (Dated)'!$C$2:$C$53,"Buy")-SUMIFS('Transactions (Dated)'!$E$2:$E$53,'Transactions (Dated)'!$D$2:$D$53,'Share Values'!$X628,'Transactions (Dated)'!$B$2:$B$53,'Share Values'!AF$11,'Transactions (Dated)'!$C$2:$C$53,"Sell")</f>
        <v>14201</v>
      </c>
      <c r="AG628" s="40">
        <f ca="1">AG627+SUMIFS('Transactions (Dated)'!$E$2:$E$53,'Transactions (Dated)'!$D$2:$D$53,'Share Values'!$X628,'Transactions (Dated)'!$B$2:$B$53,'Share Values'!AG$11,'Transactions (Dated)'!$C$2:$C$53,"Buy")-SUMIFS('Transactions (Dated)'!$E$2:$E$53,'Transactions (Dated)'!$D$2:$D$53,'Share Values'!$X628,'Transactions (Dated)'!$B$2:$B$53,'Share Values'!AG$11,'Transactions (Dated)'!$C$2:$C$53,"Sell")</f>
        <v>6835</v>
      </c>
      <c r="AH628" s="40">
        <f ca="1">AH627+SUMIFS('Transactions (Dated)'!$E$2:$E$53,'Transactions (Dated)'!$D$2:$D$53,'Share Values'!$X628,'Transactions (Dated)'!$B$2:$B$53,'Share Values'!AH$11,'Transactions (Dated)'!$C$2:$C$53,"Buy")-SUMIFS('Transactions (Dated)'!$E$2:$E$53,'Transactions (Dated)'!$D$2:$D$53,'Share Values'!$X628,'Transactions (Dated)'!$B$2:$B$53,'Share Values'!AH$11,'Transactions (Dated)'!$C$2:$C$53,"Sell")</f>
        <v>0</v>
      </c>
      <c r="AI628" s="40">
        <f ca="1">AI627+SUMIFS('Transactions (Dated)'!$E$2:$E$53,'Transactions (Dated)'!$D$2:$D$53,'Share Values'!$X628,'Transactions (Dated)'!$B$2:$B$53,'Share Values'!AI$11,'Transactions (Dated)'!$C$2:$C$53,"Buy")-SUMIFS('Transactions (Dated)'!$E$2:$E$53,'Transactions (Dated)'!$D$2:$D$53,'Share Values'!$X628,'Transactions (Dated)'!$B$2:$B$53,'Share Values'!AI$11,'Transactions (Dated)'!$C$2:$C$53,"Sell")</f>
        <v>0</v>
      </c>
      <c r="AJ628" s="40">
        <f ca="1">AJ627+SUMIFS('Transactions (Dated)'!$E$2:$E$53,'Transactions (Dated)'!$D$2:$D$53,'Share Values'!$X628,'Transactions (Dated)'!$B$2:$B$53,'Share Values'!AJ$11,'Transactions (Dated)'!$C$2:$C$53,"Buy")-SUMIFS('Transactions (Dated)'!$E$2:$E$53,'Transactions (Dated)'!$D$2:$D$53,'Share Values'!$X628,'Transactions (Dated)'!$B$2:$B$53,'Share Values'!AJ$11,'Transactions (Dated)'!$C$2:$C$53,"Sell")</f>
        <v>0</v>
      </c>
      <c r="AK628" s="40">
        <f ca="1">AK627+SUMIFS('Transactions (Dated)'!$E$2:$E$53,'Transactions (Dated)'!$D$2:$D$53,'Share Values'!$X628,'Transactions (Dated)'!$B$2:$B$53,'Share Values'!AK$11,'Transactions (Dated)'!$C$2:$C$53,"Buy")-SUMIFS('Transactions (Dated)'!$E$2:$E$53,'Transactions (Dated)'!$D$2:$D$53,'Share Values'!$X628,'Transactions (Dated)'!$B$2:$B$53,'Share Values'!AK$11,'Transactions (Dated)'!$C$2:$C$53,"Sell")</f>
        <v>0</v>
      </c>
      <c r="AL628" s="40">
        <f ca="1">AL627+SUMIFS('Transactions (Dated)'!$E$2:$E$53,'Transactions (Dated)'!$D$2:$D$53,'Share Values'!$X628,'Transactions (Dated)'!$B$2:$B$53,'Share Values'!AL$11,'Transactions (Dated)'!$C$2:$C$53,"Buy")-SUMIFS('Transactions (Dated)'!$E$2:$E$53,'Transactions (Dated)'!$D$2:$D$53,'Share Values'!$X628,'Transactions (Dated)'!$B$2:$B$53,'Share Values'!AL$11,'Transactions (Dated)'!$C$2:$C$53,"Sell")</f>
        <v>0</v>
      </c>
      <c r="AM628" s="40">
        <f ca="1">AM627+SUMIFS('Transactions (Dated)'!$E$2:$E$53,'Transactions (Dated)'!$D$2:$D$53,'Share Values'!$X628,'Transactions (Dated)'!$B$2:$B$53,'Share Values'!AM$11,'Transactions (Dated)'!$C$2:$C$53,"Buy")-SUMIFS('Transactions (Dated)'!$E$2:$E$53,'Transactions (Dated)'!$D$2:$D$53,'Share Values'!$X628,'Transactions (Dated)'!$B$2:$B$53,'Share Values'!AM$11,'Transactions (Dated)'!$C$2:$C$53,"Sell")</f>
        <v>0</v>
      </c>
      <c r="AN628" s="40">
        <f ca="1">AN627+SUMIFS('Transactions (Dated)'!$E$2:$E$53,'Transactions (Dated)'!$D$2:$D$53,'Share Values'!$X628,'Transactions (Dated)'!$B$2:$B$53,'Share Values'!AN$11,'Transactions (Dated)'!$C$2:$C$53,"Buy")-SUMIFS('Transactions (Dated)'!$E$2:$E$53,'Transactions (Dated)'!$D$2:$D$53,'Share Values'!$X628,'Transactions (Dated)'!$B$2:$B$53,'Share Values'!AN$11,'Transactions (Dated)'!$C$2:$C$53,"Sell")</f>
        <v>0</v>
      </c>
      <c r="AQ628" s="3">
        <f t="shared" si="271"/>
        <v>42810</v>
      </c>
      <c r="AR628" s="6">
        <f t="shared" ca="1" si="272"/>
        <v>44215</v>
      </c>
      <c r="AS628" s="6">
        <f t="shared" ca="1" si="273"/>
        <v>19312.5</v>
      </c>
      <c r="AT628" s="6">
        <f t="shared" ca="1" si="274"/>
        <v>555869.13</v>
      </c>
      <c r="AU628" s="6">
        <f t="shared" ca="1" si="275"/>
        <v>38123.799999999996</v>
      </c>
      <c r="AV628" s="6">
        <f t="shared" ca="1" si="276"/>
        <v>36229.64</v>
      </c>
      <c r="AW628" s="6">
        <f t="shared" ca="1" si="277"/>
        <v>0</v>
      </c>
      <c r="AX628" s="6">
        <f t="shared" ca="1" si="278"/>
        <v>52316</v>
      </c>
      <c r="AY628" s="6">
        <f t="shared" ca="1" si="279"/>
        <v>96282.78</v>
      </c>
      <c r="AZ628" s="6">
        <f t="shared" ca="1" si="280"/>
        <v>84754</v>
      </c>
      <c r="BA628" s="6">
        <f t="shared" ca="1" si="281"/>
        <v>0</v>
      </c>
      <c r="BB628" s="6">
        <f t="shared" ca="1" si="282"/>
        <v>0</v>
      </c>
      <c r="BC628" s="6">
        <f t="shared" ca="1" si="283"/>
        <v>0</v>
      </c>
      <c r="BD628" s="6">
        <f t="shared" ca="1" si="284"/>
        <v>0</v>
      </c>
      <c r="BE628" s="6">
        <f t="shared" ca="1" si="285"/>
        <v>0</v>
      </c>
      <c r="BF628" s="6">
        <f t="shared" ca="1" si="268"/>
        <v>0</v>
      </c>
      <c r="BG628" s="6">
        <f t="shared" ca="1" si="269"/>
        <v>0</v>
      </c>
      <c r="BJ628" s="4">
        <f t="shared" ca="1" si="286"/>
        <v>927102.85000000009</v>
      </c>
      <c r="BL628" s="3">
        <f t="shared" si="287"/>
        <v>42810</v>
      </c>
      <c r="BM628" s="6">
        <f>BM627+SUMIFS('Transactions (Dated)'!G:G,'Transactions (Dated)'!D:D,'Share Values'!AQ628)</f>
        <v>14317.649999999987</v>
      </c>
      <c r="BN628" s="6">
        <f ca="1">BN627+SUMIFS('Transactions (Dated)'!$F:$F,'Transactions (Dated)'!$D:$D,$BL628,'Transactions (Dated)'!$B:$B,BN$11,'Transactions (Dated)'!$C:$C,"Dividend (paid to cash)")*Y628</f>
        <v>0</v>
      </c>
      <c r="BO628" s="6">
        <f ca="1">BO627+SUMIFS('Transactions (Dated)'!$F:$F,'Transactions (Dated)'!$D:$D,$BL628,'Transactions (Dated)'!$B:$B,BO$11,'Transactions (Dated)'!$C:$C,"Dividend (paid to cash)")*Z628</f>
        <v>2421.875</v>
      </c>
      <c r="BP628" s="6">
        <f ca="1">BP627+SUMIFS('Transactions (Dated)'!$F:$F,'Transactions (Dated)'!$D:$D,$BL628,'Transactions (Dated)'!$B:$B,BP$11,'Transactions (Dated)'!$C:$C,"Dividend (paid to cash)")*AA628</f>
        <v>51745.237000000008</v>
      </c>
      <c r="BQ628" s="6">
        <f ca="1">BQ627+SUMIFS('Transactions (Dated)'!$F:$F,'Transactions (Dated)'!$D:$D,$BL628,'Transactions (Dated)'!$B:$B,BQ$11,'Transactions (Dated)'!$C:$C,"Dividend (paid to cash)")*AB628</f>
        <v>567.6</v>
      </c>
      <c r="BR628" s="6">
        <f ca="1">BR627+SUMIFS('Transactions (Dated)'!$F:$F,'Transactions (Dated)'!$D:$D,$BL628,'Transactions (Dated)'!$B:$B,BR$11,'Transactions (Dated)'!$C:$C,"Dividend (paid to cash)")*AC628</f>
        <v>0</v>
      </c>
      <c r="BS628" s="6">
        <f ca="1">BS627+SUMIFS('Transactions (Dated)'!$F:$F,'Transactions (Dated)'!$D:$D,$BL628,'Transactions (Dated)'!$B:$B,BS$11,'Transactions (Dated)'!$C:$C,"Dividend (paid to cash)")*AD628</f>
        <v>0</v>
      </c>
      <c r="BT628" s="6">
        <f ca="1">BT627+SUMIFS('Transactions (Dated)'!$F:$F,'Transactions (Dated)'!$D:$D,$BL628,'Transactions (Dated)'!$B:$B,BT$11,'Transactions (Dated)'!$C:$C,"Dividend (paid to cash)")*AE628</f>
        <v>3915</v>
      </c>
      <c r="BU628" s="6">
        <f ca="1">BU627+SUMIFS('Transactions (Dated)'!$F:$F,'Transactions (Dated)'!$D:$D,$BL628,'Transactions (Dated)'!$B:$B,BU$11,'Transactions (Dated)'!$C:$C,"Dividend (paid to cash)")*AF628</f>
        <v>0</v>
      </c>
      <c r="BV628" s="6">
        <f ca="1">BV627+SUMIFS('Transactions (Dated)'!$F:$F,'Transactions (Dated)'!$D:$D,$BL628,'Transactions (Dated)'!$B:$B,BV$11,'Transactions (Dated)'!$C:$C,"Dividend (paid to cash)")*AG628</f>
        <v>0</v>
      </c>
      <c r="BW628" s="6">
        <f ca="1">BW627+SUMIFS('Transactions (Dated)'!$F:$F,'Transactions (Dated)'!$D:$D,$BL628,'Transactions (Dated)'!$B:$B,BW$11,'Transactions (Dated)'!$C:$C,"Dividend (paid to cash)")*AH628</f>
        <v>0</v>
      </c>
      <c r="BX628" s="6">
        <f ca="1">BX627+SUMIFS('Transactions (Dated)'!$F:$F,'Transactions (Dated)'!$D:$D,$BL628,'Transactions (Dated)'!$B:$B,BX$11,'Transactions (Dated)'!$C:$C,"Dividend (paid to cash)")*AI628</f>
        <v>0</v>
      </c>
      <c r="BY628" s="6">
        <f ca="1">BY627+SUMIFS('Transactions (Dated)'!$F:$F,'Transactions (Dated)'!$D:$D,$BL628,'Transactions (Dated)'!$B:$B,BY$11,'Transactions (Dated)'!$C:$C,"Dividend (paid to cash)")*AJ628</f>
        <v>0</v>
      </c>
      <c r="BZ628" s="6">
        <f ca="1">BZ627+SUMIFS('Transactions (Dated)'!$F:$F,'Transactions (Dated)'!$D:$D,$BL628,'Transactions (Dated)'!$B:$B,BZ$11,'Transactions (Dated)'!$C:$C,"Dividend (paid to cash)")*AK628</f>
        <v>0</v>
      </c>
      <c r="CA628" s="6">
        <f ca="1">CA627+SUMIFS('Transactions (Dated)'!$F:$F,'Transactions (Dated)'!$D:$D,$BL628,'Transactions (Dated)'!$B:$B,CA$11,'Transactions (Dated)'!$C:$C,"Dividend (paid to cash)")*AL628</f>
        <v>0</v>
      </c>
      <c r="CB628" s="6">
        <v>0</v>
      </c>
      <c r="CC628" s="6">
        <v>0</v>
      </c>
      <c r="CF628" s="6">
        <f t="shared" ca="1" si="288"/>
        <v>72967.361999999994</v>
      </c>
      <c r="CH628" s="3">
        <f t="shared" si="289"/>
        <v>42810</v>
      </c>
      <c r="CI628" s="4">
        <f t="shared" ca="1" si="290"/>
        <v>927102.85000000009</v>
      </c>
      <c r="CJ628" s="4">
        <f t="shared" ca="1" si="291"/>
        <v>72967.361999999994</v>
      </c>
      <c r="CL628" s="4">
        <f t="shared" ca="1" si="292"/>
        <v>1000070.2120000001</v>
      </c>
    </row>
    <row r="629" spans="2:90" x14ac:dyDescent="0.15">
      <c r="B629" s="3">
        <v>42811</v>
      </c>
      <c r="E629" s="86">
        <v>42811</v>
      </c>
      <c r="F629" s="53">
        <v>9.5299999999999994</v>
      </c>
      <c r="G629">
        <v>1.95</v>
      </c>
      <c r="H629">
        <v>20.99</v>
      </c>
      <c r="I629">
        <v>20.225000000000001</v>
      </c>
      <c r="J629">
        <v>15.35</v>
      </c>
      <c r="K629">
        <v>15.85</v>
      </c>
      <c r="L629">
        <v>17.82</v>
      </c>
      <c r="M629">
        <v>6.48</v>
      </c>
      <c r="N629">
        <v>12.85</v>
      </c>
      <c r="O629">
        <v>10.59</v>
      </c>
      <c r="Q629">
        <v>1.52</v>
      </c>
      <c r="R629">
        <v>9.7100000000000009</v>
      </c>
      <c r="S629">
        <v>42.84</v>
      </c>
      <c r="U629">
        <v>42.84</v>
      </c>
      <c r="X629" s="3">
        <f t="shared" si="270"/>
        <v>42811</v>
      </c>
      <c r="Y629" s="40">
        <f ca="1">Y628+SUMIFS('Transactions (Dated)'!$E$2:$E$53,'Transactions (Dated)'!$D$2:$D$53,'Share Values'!$X629,'Transactions (Dated)'!$B$2:$B$53,'Share Values'!Y$11,'Transactions (Dated)'!$C$2:$C$53,"Buy")-SUMIFS('Transactions (Dated)'!$E$2:$E$53,'Transactions (Dated)'!$D$2:$D$53,'Share Values'!$X629,'Transactions (Dated)'!$B$2:$B$53,'Share Values'!Y$11,'Transactions (Dated)'!$C$2:$C$53,"Sell")</f>
        <v>4625</v>
      </c>
      <c r="Z629" s="40">
        <f ca="1">Z628+SUMIFS('Transactions (Dated)'!$E$2:$E$53,'Transactions (Dated)'!$D$2:$D$53,'Share Values'!$X629,'Transactions (Dated)'!$B$2:$B$53,'Share Values'!Z$11,'Transactions (Dated)'!$C$2:$C$53,"Buy")-SUMIFS('Transactions (Dated)'!$E$2:$E$53,'Transactions (Dated)'!$D$2:$D$53,'Share Values'!$X629,'Transactions (Dated)'!$B$2:$B$53,'Share Values'!Z$11,'Transactions (Dated)'!$C$2:$C$53,"Sell")</f>
        <v>9375</v>
      </c>
      <c r="AA629" s="40">
        <f ca="1">AA628+SUMIFS('Transactions (Dated)'!$E$2:$E$53,'Transactions (Dated)'!$D$2:$D$53,'Share Values'!$X629,'Transactions (Dated)'!$B$2:$B$53,'Share Values'!AA$11,'Transactions (Dated)'!$C$2:$C$53,"Buy")-SUMIFS('Transactions (Dated)'!$E$2:$E$53,'Transactions (Dated)'!$D$2:$D$53,'Share Values'!$X629,'Transactions (Dated)'!$B$2:$B$53,'Share Values'!AA$11,'Transactions (Dated)'!$C$2:$C$53,"Sell")</f>
        <v>26357</v>
      </c>
      <c r="AB629" s="40">
        <f ca="1">AB628+SUMIFS('Transactions (Dated)'!$E$2:$E$53,'Transactions (Dated)'!$D$2:$D$53,'Share Values'!$X629,'Transactions (Dated)'!$B$2:$B$53,'Share Values'!AB$11,'Transactions (Dated)'!$C$2:$C$53,"Buy")-SUMIFS('Transactions (Dated)'!$E$2:$E$53,'Transactions (Dated)'!$D$2:$D$53,'Share Values'!$X629,'Transactions (Dated)'!$B$2:$B$53,'Share Values'!AB$11,'Transactions (Dated)'!$C$2:$C$53,"Sell")</f>
        <v>1892</v>
      </c>
      <c r="AC629" s="40">
        <f ca="1">AC628+SUMIFS('Transactions (Dated)'!$E$2:$E$53,'Transactions (Dated)'!$D$2:$D$53,'Share Values'!$X629,'Transactions (Dated)'!$B$2:$B$53,'Share Values'!AC$11,'Transactions (Dated)'!$C$2:$C$53,"Buy")-SUMIFS('Transactions (Dated)'!$E$2:$E$53,'Transactions (Dated)'!$D$2:$D$53,'Share Values'!$X629,'Transactions (Dated)'!$B$2:$B$53,'Share Values'!AC$11,'Transactions (Dated)'!$C$2:$C$53,"Sell")</f>
        <v>2348</v>
      </c>
      <c r="AD629" s="40">
        <f ca="1">AD628+SUMIFS('Transactions (Dated)'!$E$2:$E$53,'Transactions (Dated)'!$D$2:$D$53,'Share Values'!$X629,'Transactions (Dated)'!$B$2:$B$53,'Share Values'!AD$11,'Transactions (Dated)'!$C$2:$C$53,"Buy")-SUMIFS('Transactions (Dated)'!$E$2:$E$53,'Transactions (Dated)'!$D$2:$D$53,'Share Values'!$X629,'Transactions (Dated)'!$B$2:$B$53,'Share Values'!AD$11,'Transactions (Dated)'!$C$2:$C$53,"Sell")</f>
        <v>0</v>
      </c>
      <c r="AE629" s="40">
        <f ca="1">AE628+SUMIFS('Transactions (Dated)'!$E$2:$E$53,'Transactions (Dated)'!$D$2:$D$53,'Share Values'!$X629,'Transactions (Dated)'!$B$2:$B$53,'Share Values'!AE$11,'Transactions (Dated)'!$C$2:$C$53,"Buy")-SUMIFS('Transactions (Dated)'!$E$2:$E$53,'Transactions (Dated)'!$D$2:$D$53,'Share Values'!$X629,'Transactions (Dated)'!$B$2:$B$53,'Share Values'!AE$11,'Transactions (Dated)'!$C$2:$C$53,"Sell")</f>
        <v>2900</v>
      </c>
      <c r="AF629" s="40">
        <f ca="1">AF628+SUMIFS('Transactions (Dated)'!$E$2:$E$53,'Transactions (Dated)'!$D$2:$D$53,'Share Values'!$X629,'Transactions (Dated)'!$B$2:$B$53,'Share Values'!AF$11,'Transactions (Dated)'!$C$2:$C$53,"Buy")-SUMIFS('Transactions (Dated)'!$E$2:$E$53,'Transactions (Dated)'!$D$2:$D$53,'Share Values'!$X629,'Transactions (Dated)'!$B$2:$B$53,'Share Values'!AF$11,'Transactions (Dated)'!$C$2:$C$53,"Sell")</f>
        <v>14201</v>
      </c>
      <c r="AG629" s="40">
        <f ca="1">AG628+SUMIFS('Transactions (Dated)'!$E$2:$E$53,'Transactions (Dated)'!$D$2:$D$53,'Share Values'!$X629,'Transactions (Dated)'!$B$2:$B$53,'Share Values'!AG$11,'Transactions (Dated)'!$C$2:$C$53,"Buy")-SUMIFS('Transactions (Dated)'!$E$2:$E$53,'Transactions (Dated)'!$D$2:$D$53,'Share Values'!$X629,'Transactions (Dated)'!$B$2:$B$53,'Share Values'!AG$11,'Transactions (Dated)'!$C$2:$C$53,"Sell")</f>
        <v>6835</v>
      </c>
      <c r="AH629" s="40">
        <f ca="1">AH628+SUMIFS('Transactions (Dated)'!$E$2:$E$53,'Transactions (Dated)'!$D$2:$D$53,'Share Values'!$X629,'Transactions (Dated)'!$B$2:$B$53,'Share Values'!AH$11,'Transactions (Dated)'!$C$2:$C$53,"Buy")-SUMIFS('Transactions (Dated)'!$E$2:$E$53,'Transactions (Dated)'!$D$2:$D$53,'Share Values'!$X629,'Transactions (Dated)'!$B$2:$B$53,'Share Values'!AH$11,'Transactions (Dated)'!$C$2:$C$53,"Sell")</f>
        <v>0</v>
      </c>
      <c r="AI629" s="40">
        <f ca="1">AI628+SUMIFS('Transactions (Dated)'!$E$2:$E$53,'Transactions (Dated)'!$D$2:$D$53,'Share Values'!$X629,'Transactions (Dated)'!$B$2:$B$53,'Share Values'!AI$11,'Transactions (Dated)'!$C$2:$C$53,"Buy")-SUMIFS('Transactions (Dated)'!$E$2:$E$53,'Transactions (Dated)'!$D$2:$D$53,'Share Values'!$X629,'Transactions (Dated)'!$B$2:$B$53,'Share Values'!AI$11,'Transactions (Dated)'!$C$2:$C$53,"Sell")</f>
        <v>0</v>
      </c>
      <c r="AJ629" s="40">
        <f ca="1">AJ628+SUMIFS('Transactions (Dated)'!$E$2:$E$53,'Transactions (Dated)'!$D$2:$D$53,'Share Values'!$X629,'Transactions (Dated)'!$B$2:$B$53,'Share Values'!AJ$11,'Transactions (Dated)'!$C$2:$C$53,"Buy")-SUMIFS('Transactions (Dated)'!$E$2:$E$53,'Transactions (Dated)'!$D$2:$D$53,'Share Values'!$X629,'Transactions (Dated)'!$B$2:$B$53,'Share Values'!AJ$11,'Transactions (Dated)'!$C$2:$C$53,"Sell")</f>
        <v>0</v>
      </c>
      <c r="AK629" s="40">
        <f ca="1">AK628+SUMIFS('Transactions (Dated)'!$E$2:$E$53,'Transactions (Dated)'!$D$2:$D$53,'Share Values'!$X629,'Transactions (Dated)'!$B$2:$B$53,'Share Values'!AK$11,'Transactions (Dated)'!$C$2:$C$53,"Buy")-SUMIFS('Transactions (Dated)'!$E$2:$E$53,'Transactions (Dated)'!$D$2:$D$53,'Share Values'!$X629,'Transactions (Dated)'!$B$2:$B$53,'Share Values'!AK$11,'Transactions (Dated)'!$C$2:$C$53,"Sell")</f>
        <v>0</v>
      </c>
      <c r="AL629" s="40">
        <f ca="1">AL628+SUMIFS('Transactions (Dated)'!$E$2:$E$53,'Transactions (Dated)'!$D$2:$D$53,'Share Values'!$X629,'Transactions (Dated)'!$B$2:$B$53,'Share Values'!AL$11,'Transactions (Dated)'!$C$2:$C$53,"Buy")-SUMIFS('Transactions (Dated)'!$E$2:$E$53,'Transactions (Dated)'!$D$2:$D$53,'Share Values'!$X629,'Transactions (Dated)'!$B$2:$B$53,'Share Values'!AL$11,'Transactions (Dated)'!$C$2:$C$53,"Sell")</f>
        <v>0</v>
      </c>
      <c r="AM629" s="40">
        <f ca="1">AM628+SUMIFS('Transactions (Dated)'!$E$2:$E$53,'Transactions (Dated)'!$D$2:$D$53,'Share Values'!$X629,'Transactions (Dated)'!$B$2:$B$53,'Share Values'!AM$11,'Transactions (Dated)'!$C$2:$C$53,"Buy")-SUMIFS('Transactions (Dated)'!$E$2:$E$53,'Transactions (Dated)'!$D$2:$D$53,'Share Values'!$X629,'Transactions (Dated)'!$B$2:$B$53,'Share Values'!AM$11,'Transactions (Dated)'!$C$2:$C$53,"Sell")</f>
        <v>0</v>
      </c>
      <c r="AN629" s="40">
        <f ca="1">AN628+SUMIFS('Transactions (Dated)'!$E$2:$E$53,'Transactions (Dated)'!$D$2:$D$53,'Share Values'!$X629,'Transactions (Dated)'!$B$2:$B$53,'Share Values'!AN$11,'Transactions (Dated)'!$C$2:$C$53,"Buy")-SUMIFS('Transactions (Dated)'!$E$2:$E$53,'Transactions (Dated)'!$D$2:$D$53,'Share Values'!$X629,'Transactions (Dated)'!$B$2:$B$53,'Share Values'!AN$11,'Transactions (Dated)'!$C$2:$C$53,"Sell")</f>
        <v>0</v>
      </c>
      <c r="AQ629" s="3">
        <f t="shared" si="271"/>
        <v>42811</v>
      </c>
      <c r="AR629" s="6">
        <f t="shared" ca="1" si="272"/>
        <v>44076.25</v>
      </c>
      <c r="AS629" s="6">
        <f t="shared" ca="1" si="273"/>
        <v>18281.25</v>
      </c>
      <c r="AT629" s="6">
        <f t="shared" ca="1" si="274"/>
        <v>553233.42999999993</v>
      </c>
      <c r="AU629" s="6">
        <f t="shared" ca="1" si="275"/>
        <v>38265.700000000004</v>
      </c>
      <c r="AV629" s="6">
        <f t="shared" ca="1" si="276"/>
        <v>36041.799999999996</v>
      </c>
      <c r="AW629" s="6">
        <f t="shared" ca="1" si="277"/>
        <v>0</v>
      </c>
      <c r="AX629" s="6">
        <f t="shared" ca="1" si="278"/>
        <v>51678</v>
      </c>
      <c r="AY629" s="6">
        <f t="shared" ca="1" si="279"/>
        <v>92022.48000000001</v>
      </c>
      <c r="AZ629" s="6">
        <f t="shared" ca="1" si="280"/>
        <v>87829.75</v>
      </c>
      <c r="BA629" s="6">
        <f t="shared" ca="1" si="281"/>
        <v>0</v>
      </c>
      <c r="BB629" s="6">
        <f t="shared" ca="1" si="282"/>
        <v>0</v>
      </c>
      <c r="BC629" s="6">
        <f t="shared" ca="1" si="283"/>
        <v>0</v>
      </c>
      <c r="BD629" s="6">
        <f t="shared" ca="1" si="284"/>
        <v>0</v>
      </c>
      <c r="BE629" s="6">
        <f t="shared" ca="1" si="285"/>
        <v>0</v>
      </c>
      <c r="BF629" s="6">
        <f t="shared" ca="1" si="268"/>
        <v>0</v>
      </c>
      <c r="BG629" s="6">
        <f t="shared" ca="1" si="269"/>
        <v>0</v>
      </c>
      <c r="BJ629" s="4">
        <f t="shared" ca="1" si="286"/>
        <v>921428.65999999992</v>
      </c>
      <c r="BL629" s="3">
        <f t="shared" si="287"/>
        <v>42811</v>
      </c>
      <c r="BM629" s="6">
        <f>BM628+SUMIFS('Transactions (Dated)'!G:G,'Transactions (Dated)'!D:D,'Share Values'!AQ629)</f>
        <v>14317.649999999987</v>
      </c>
      <c r="BN629" s="6">
        <f ca="1">BN628+SUMIFS('Transactions (Dated)'!$F:$F,'Transactions (Dated)'!$D:$D,$BL629,'Transactions (Dated)'!$B:$B,BN$11,'Transactions (Dated)'!$C:$C,"Dividend (paid to cash)")*Y629</f>
        <v>0</v>
      </c>
      <c r="BO629" s="6">
        <f ca="1">BO628+SUMIFS('Transactions (Dated)'!$F:$F,'Transactions (Dated)'!$D:$D,$BL629,'Transactions (Dated)'!$B:$B,BO$11,'Transactions (Dated)'!$C:$C,"Dividend (paid to cash)")*Z629</f>
        <v>2421.875</v>
      </c>
      <c r="BP629" s="6">
        <f ca="1">BP628+SUMIFS('Transactions (Dated)'!$F:$F,'Transactions (Dated)'!$D:$D,$BL629,'Transactions (Dated)'!$B:$B,BP$11,'Transactions (Dated)'!$C:$C,"Dividend (paid to cash)")*AA629</f>
        <v>51745.237000000008</v>
      </c>
      <c r="BQ629" s="6">
        <f ca="1">BQ628+SUMIFS('Transactions (Dated)'!$F:$F,'Transactions (Dated)'!$D:$D,$BL629,'Transactions (Dated)'!$B:$B,BQ$11,'Transactions (Dated)'!$C:$C,"Dividend (paid to cash)")*AB629</f>
        <v>567.6</v>
      </c>
      <c r="BR629" s="6">
        <f ca="1">BR628+SUMIFS('Transactions (Dated)'!$F:$F,'Transactions (Dated)'!$D:$D,$BL629,'Transactions (Dated)'!$B:$B,BR$11,'Transactions (Dated)'!$C:$C,"Dividend (paid to cash)")*AC629</f>
        <v>0</v>
      </c>
      <c r="BS629" s="6">
        <f ca="1">BS628+SUMIFS('Transactions (Dated)'!$F:$F,'Transactions (Dated)'!$D:$D,$BL629,'Transactions (Dated)'!$B:$B,BS$11,'Transactions (Dated)'!$C:$C,"Dividend (paid to cash)")*AD629</f>
        <v>0</v>
      </c>
      <c r="BT629" s="6">
        <f ca="1">BT628+SUMIFS('Transactions (Dated)'!$F:$F,'Transactions (Dated)'!$D:$D,$BL629,'Transactions (Dated)'!$B:$B,BT$11,'Transactions (Dated)'!$C:$C,"Dividend (paid to cash)")*AE629</f>
        <v>3915</v>
      </c>
      <c r="BU629" s="6">
        <f ca="1">BU628+SUMIFS('Transactions (Dated)'!$F:$F,'Transactions (Dated)'!$D:$D,$BL629,'Transactions (Dated)'!$B:$B,BU$11,'Transactions (Dated)'!$C:$C,"Dividend (paid to cash)")*AF629</f>
        <v>0</v>
      </c>
      <c r="BV629" s="6">
        <f ca="1">BV628+SUMIFS('Transactions (Dated)'!$F:$F,'Transactions (Dated)'!$D:$D,$BL629,'Transactions (Dated)'!$B:$B,BV$11,'Transactions (Dated)'!$C:$C,"Dividend (paid to cash)")*AG629</f>
        <v>0</v>
      </c>
      <c r="BW629" s="6">
        <f ca="1">BW628+SUMIFS('Transactions (Dated)'!$F:$F,'Transactions (Dated)'!$D:$D,$BL629,'Transactions (Dated)'!$B:$B,BW$11,'Transactions (Dated)'!$C:$C,"Dividend (paid to cash)")*AH629</f>
        <v>0</v>
      </c>
      <c r="BX629" s="6">
        <f ca="1">BX628+SUMIFS('Transactions (Dated)'!$F:$F,'Transactions (Dated)'!$D:$D,$BL629,'Transactions (Dated)'!$B:$B,BX$11,'Transactions (Dated)'!$C:$C,"Dividend (paid to cash)")*AI629</f>
        <v>0</v>
      </c>
      <c r="BY629" s="6">
        <f ca="1">BY628+SUMIFS('Transactions (Dated)'!$F:$F,'Transactions (Dated)'!$D:$D,$BL629,'Transactions (Dated)'!$B:$B,BY$11,'Transactions (Dated)'!$C:$C,"Dividend (paid to cash)")*AJ629</f>
        <v>0</v>
      </c>
      <c r="BZ629" s="6">
        <f ca="1">BZ628+SUMIFS('Transactions (Dated)'!$F:$F,'Transactions (Dated)'!$D:$D,$BL629,'Transactions (Dated)'!$B:$B,BZ$11,'Transactions (Dated)'!$C:$C,"Dividend (paid to cash)")*AK629</f>
        <v>0</v>
      </c>
      <c r="CA629" s="6">
        <f ca="1">CA628+SUMIFS('Transactions (Dated)'!$F:$F,'Transactions (Dated)'!$D:$D,$BL629,'Transactions (Dated)'!$B:$B,CA$11,'Transactions (Dated)'!$C:$C,"Dividend (paid to cash)")*AL629</f>
        <v>0</v>
      </c>
      <c r="CB629" s="6">
        <v>0</v>
      </c>
      <c r="CC629" s="6">
        <v>0</v>
      </c>
      <c r="CF629" s="6">
        <f t="shared" ca="1" si="288"/>
        <v>72967.361999999994</v>
      </c>
      <c r="CH629" s="3">
        <f t="shared" si="289"/>
        <v>42811</v>
      </c>
      <c r="CI629" s="4">
        <f t="shared" ca="1" si="290"/>
        <v>921428.65999999992</v>
      </c>
      <c r="CJ629" s="4">
        <f t="shared" ca="1" si="291"/>
        <v>72967.361999999994</v>
      </c>
      <c r="CL629" s="4">
        <f t="shared" ca="1" si="292"/>
        <v>994396.02199999988</v>
      </c>
    </row>
    <row r="630" spans="2:90" x14ac:dyDescent="0.15">
      <c r="B630" s="3">
        <v>42814</v>
      </c>
      <c r="E630" s="86">
        <v>42814</v>
      </c>
      <c r="F630" s="53">
        <v>9.6</v>
      </c>
      <c r="G630">
        <v>2.12</v>
      </c>
      <c r="H630">
        <v>20.93</v>
      </c>
      <c r="I630">
        <v>19.895</v>
      </c>
      <c r="J630">
        <v>15.4</v>
      </c>
      <c r="K630">
        <v>15.72</v>
      </c>
      <c r="L630">
        <v>17.68</v>
      </c>
      <c r="M630">
        <v>6.32</v>
      </c>
      <c r="N630">
        <v>12.41</v>
      </c>
      <c r="O630">
        <v>10.44</v>
      </c>
      <c r="Q630">
        <v>1.5</v>
      </c>
      <c r="R630">
        <v>9.8800000000000008</v>
      </c>
      <c r="S630">
        <v>42.53</v>
      </c>
      <c r="U630">
        <v>42.53</v>
      </c>
      <c r="X630" s="3">
        <f t="shared" si="270"/>
        <v>42814</v>
      </c>
      <c r="Y630" s="40">
        <f ca="1">Y629+SUMIFS('Transactions (Dated)'!$E$2:$E$53,'Transactions (Dated)'!$D$2:$D$53,'Share Values'!$X630,'Transactions (Dated)'!$B$2:$B$53,'Share Values'!Y$11,'Transactions (Dated)'!$C$2:$C$53,"Buy")-SUMIFS('Transactions (Dated)'!$E$2:$E$53,'Transactions (Dated)'!$D$2:$D$53,'Share Values'!$X630,'Transactions (Dated)'!$B$2:$B$53,'Share Values'!Y$11,'Transactions (Dated)'!$C$2:$C$53,"Sell")</f>
        <v>4625</v>
      </c>
      <c r="Z630" s="40">
        <f ca="1">Z629+SUMIFS('Transactions (Dated)'!$E$2:$E$53,'Transactions (Dated)'!$D$2:$D$53,'Share Values'!$X630,'Transactions (Dated)'!$B$2:$B$53,'Share Values'!Z$11,'Transactions (Dated)'!$C$2:$C$53,"Buy")-SUMIFS('Transactions (Dated)'!$E$2:$E$53,'Transactions (Dated)'!$D$2:$D$53,'Share Values'!$X630,'Transactions (Dated)'!$B$2:$B$53,'Share Values'!Z$11,'Transactions (Dated)'!$C$2:$C$53,"Sell")</f>
        <v>9375</v>
      </c>
      <c r="AA630" s="40">
        <f ca="1">AA629+SUMIFS('Transactions (Dated)'!$E$2:$E$53,'Transactions (Dated)'!$D$2:$D$53,'Share Values'!$X630,'Transactions (Dated)'!$B$2:$B$53,'Share Values'!AA$11,'Transactions (Dated)'!$C$2:$C$53,"Buy")-SUMIFS('Transactions (Dated)'!$E$2:$E$53,'Transactions (Dated)'!$D$2:$D$53,'Share Values'!$X630,'Transactions (Dated)'!$B$2:$B$53,'Share Values'!AA$11,'Transactions (Dated)'!$C$2:$C$53,"Sell")</f>
        <v>26357</v>
      </c>
      <c r="AB630" s="40">
        <f ca="1">AB629+SUMIFS('Transactions (Dated)'!$E$2:$E$53,'Transactions (Dated)'!$D$2:$D$53,'Share Values'!$X630,'Transactions (Dated)'!$B$2:$B$53,'Share Values'!AB$11,'Transactions (Dated)'!$C$2:$C$53,"Buy")-SUMIFS('Transactions (Dated)'!$E$2:$E$53,'Transactions (Dated)'!$D$2:$D$53,'Share Values'!$X630,'Transactions (Dated)'!$B$2:$B$53,'Share Values'!AB$11,'Transactions (Dated)'!$C$2:$C$53,"Sell")</f>
        <v>1892</v>
      </c>
      <c r="AC630" s="40">
        <f ca="1">AC629+SUMIFS('Transactions (Dated)'!$E$2:$E$53,'Transactions (Dated)'!$D$2:$D$53,'Share Values'!$X630,'Transactions (Dated)'!$B$2:$B$53,'Share Values'!AC$11,'Transactions (Dated)'!$C$2:$C$53,"Buy")-SUMIFS('Transactions (Dated)'!$E$2:$E$53,'Transactions (Dated)'!$D$2:$D$53,'Share Values'!$X630,'Transactions (Dated)'!$B$2:$B$53,'Share Values'!AC$11,'Transactions (Dated)'!$C$2:$C$53,"Sell")</f>
        <v>2348</v>
      </c>
      <c r="AD630" s="40">
        <f ca="1">AD629+SUMIFS('Transactions (Dated)'!$E$2:$E$53,'Transactions (Dated)'!$D$2:$D$53,'Share Values'!$X630,'Transactions (Dated)'!$B$2:$B$53,'Share Values'!AD$11,'Transactions (Dated)'!$C$2:$C$53,"Buy")-SUMIFS('Transactions (Dated)'!$E$2:$E$53,'Transactions (Dated)'!$D$2:$D$53,'Share Values'!$X630,'Transactions (Dated)'!$B$2:$B$53,'Share Values'!AD$11,'Transactions (Dated)'!$C$2:$C$53,"Sell")</f>
        <v>0</v>
      </c>
      <c r="AE630" s="40">
        <f ca="1">AE629+SUMIFS('Transactions (Dated)'!$E$2:$E$53,'Transactions (Dated)'!$D$2:$D$53,'Share Values'!$X630,'Transactions (Dated)'!$B$2:$B$53,'Share Values'!AE$11,'Transactions (Dated)'!$C$2:$C$53,"Buy")-SUMIFS('Transactions (Dated)'!$E$2:$E$53,'Transactions (Dated)'!$D$2:$D$53,'Share Values'!$X630,'Transactions (Dated)'!$B$2:$B$53,'Share Values'!AE$11,'Transactions (Dated)'!$C$2:$C$53,"Sell")</f>
        <v>2900</v>
      </c>
      <c r="AF630" s="40">
        <f ca="1">AF629+SUMIFS('Transactions (Dated)'!$E$2:$E$53,'Transactions (Dated)'!$D$2:$D$53,'Share Values'!$X630,'Transactions (Dated)'!$B$2:$B$53,'Share Values'!AF$11,'Transactions (Dated)'!$C$2:$C$53,"Buy")-SUMIFS('Transactions (Dated)'!$E$2:$E$53,'Transactions (Dated)'!$D$2:$D$53,'Share Values'!$X630,'Transactions (Dated)'!$B$2:$B$53,'Share Values'!AF$11,'Transactions (Dated)'!$C$2:$C$53,"Sell")</f>
        <v>14201</v>
      </c>
      <c r="AG630" s="40">
        <f ca="1">AG629+SUMIFS('Transactions (Dated)'!$E$2:$E$53,'Transactions (Dated)'!$D$2:$D$53,'Share Values'!$X630,'Transactions (Dated)'!$B$2:$B$53,'Share Values'!AG$11,'Transactions (Dated)'!$C$2:$C$53,"Buy")-SUMIFS('Transactions (Dated)'!$E$2:$E$53,'Transactions (Dated)'!$D$2:$D$53,'Share Values'!$X630,'Transactions (Dated)'!$B$2:$B$53,'Share Values'!AG$11,'Transactions (Dated)'!$C$2:$C$53,"Sell")</f>
        <v>6835</v>
      </c>
      <c r="AH630" s="40">
        <f ca="1">AH629+SUMIFS('Transactions (Dated)'!$E$2:$E$53,'Transactions (Dated)'!$D$2:$D$53,'Share Values'!$X630,'Transactions (Dated)'!$B$2:$B$53,'Share Values'!AH$11,'Transactions (Dated)'!$C$2:$C$53,"Buy")-SUMIFS('Transactions (Dated)'!$E$2:$E$53,'Transactions (Dated)'!$D$2:$D$53,'Share Values'!$X630,'Transactions (Dated)'!$B$2:$B$53,'Share Values'!AH$11,'Transactions (Dated)'!$C$2:$C$53,"Sell")</f>
        <v>0</v>
      </c>
      <c r="AI630" s="40">
        <f ca="1">AI629+SUMIFS('Transactions (Dated)'!$E$2:$E$53,'Transactions (Dated)'!$D$2:$D$53,'Share Values'!$X630,'Transactions (Dated)'!$B$2:$B$53,'Share Values'!AI$11,'Transactions (Dated)'!$C$2:$C$53,"Buy")-SUMIFS('Transactions (Dated)'!$E$2:$E$53,'Transactions (Dated)'!$D$2:$D$53,'Share Values'!$X630,'Transactions (Dated)'!$B$2:$B$53,'Share Values'!AI$11,'Transactions (Dated)'!$C$2:$C$53,"Sell")</f>
        <v>0</v>
      </c>
      <c r="AJ630" s="40">
        <f ca="1">AJ629+SUMIFS('Transactions (Dated)'!$E$2:$E$53,'Transactions (Dated)'!$D$2:$D$53,'Share Values'!$X630,'Transactions (Dated)'!$B$2:$B$53,'Share Values'!AJ$11,'Transactions (Dated)'!$C$2:$C$53,"Buy")-SUMIFS('Transactions (Dated)'!$E$2:$E$53,'Transactions (Dated)'!$D$2:$D$53,'Share Values'!$X630,'Transactions (Dated)'!$B$2:$B$53,'Share Values'!AJ$11,'Transactions (Dated)'!$C$2:$C$53,"Sell")</f>
        <v>0</v>
      </c>
      <c r="AK630" s="40">
        <f ca="1">AK629+SUMIFS('Transactions (Dated)'!$E$2:$E$53,'Transactions (Dated)'!$D$2:$D$53,'Share Values'!$X630,'Transactions (Dated)'!$B$2:$B$53,'Share Values'!AK$11,'Transactions (Dated)'!$C$2:$C$53,"Buy")-SUMIFS('Transactions (Dated)'!$E$2:$E$53,'Transactions (Dated)'!$D$2:$D$53,'Share Values'!$X630,'Transactions (Dated)'!$B$2:$B$53,'Share Values'!AK$11,'Transactions (Dated)'!$C$2:$C$53,"Sell")</f>
        <v>0</v>
      </c>
      <c r="AL630" s="40">
        <f ca="1">AL629+SUMIFS('Transactions (Dated)'!$E$2:$E$53,'Transactions (Dated)'!$D$2:$D$53,'Share Values'!$X630,'Transactions (Dated)'!$B$2:$B$53,'Share Values'!AL$11,'Transactions (Dated)'!$C$2:$C$53,"Buy")-SUMIFS('Transactions (Dated)'!$E$2:$E$53,'Transactions (Dated)'!$D$2:$D$53,'Share Values'!$X630,'Transactions (Dated)'!$B$2:$B$53,'Share Values'!AL$11,'Transactions (Dated)'!$C$2:$C$53,"Sell")</f>
        <v>0</v>
      </c>
      <c r="AM630" s="40">
        <f ca="1">AM629+SUMIFS('Transactions (Dated)'!$E$2:$E$53,'Transactions (Dated)'!$D$2:$D$53,'Share Values'!$X630,'Transactions (Dated)'!$B$2:$B$53,'Share Values'!AM$11,'Transactions (Dated)'!$C$2:$C$53,"Buy")-SUMIFS('Transactions (Dated)'!$E$2:$E$53,'Transactions (Dated)'!$D$2:$D$53,'Share Values'!$X630,'Transactions (Dated)'!$B$2:$B$53,'Share Values'!AM$11,'Transactions (Dated)'!$C$2:$C$53,"Sell")</f>
        <v>0</v>
      </c>
      <c r="AN630" s="40">
        <f ca="1">AN629+SUMIFS('Transactions (Dated)'!$E$2:$E$53,'Transactions (Dated)'!$D$2:$D$53,'Share Values'!$X630,'Transactions (Dated)'!$B$2:$B$53,'Share Values'!AN$11,'Transactions (Dated)'!$C$2:$C$53,"Buy")-SUMIFS('Transactions (Dated)'!$E$2:$E$53,'Transactions (Dated)'!$D$2:$D$53,'Share Values'!$X630,'Transactions (Dated)'!$B$2:$B$53,'Share Values'!AN$11,'Transactions (Dated)'!$C$2:$C$53,"Sell")</f>
        <v>0</v>
      </c>
      <c r="AQ630" s="3">
        <f t="shared" si="271"/>
        <v>42814</v>
      </c>
      <c r="AR630" s="6">
        <f t="shared" ca="1" si="272"/>
        <v>44400</v>
      </c>
      <c r="AS630" s="6">
        <f t="shared" ca="1" si="273"/>
        <v>19875</v>
      </c>
      <c r="AT630" s="6">
        <f t="shared" ca="1" si="274"/>
        <v>551652.01</v>
      </c>
      <c r="AU630" s="6">
        <f t="shared" ca="1" si="275"/>
        <v>37641.339999999997</v>
      </c>
      <c r="AV630" s="6">
        <f t="shared" ca="1" si="276"/>
        <v>36159.200000000004</v>
      </c>
      <c r="AW630" s="6">
        <f t="shared" ca="1" si="277"/>
        <v>0</v>
      </c>
      <c r="AX630" s="6">
        <f t="shared" ca="1" si="278"/>
        <v>51272</v>
      </c>
      <c r="AY630" s="6">
        <f t="shared" ca="1" si="279"/>
        <v>89750.32</v>
      </c>
      <c r="AZ630" s="6">
        <f t="shared" ca="1" si="280"/>
        <v>84822.35</v>
      </c>
      <c r="BA630" s="6">
        <f t="shared" ca="1" si="281"/>
        <v>0</v>
      </c>
      <c r="BB630" s="6">
        <f t="shared" ca="1" si="282"/>
        <v>0</v>
      </c>
      <c r="BC630" s="6">
        <f t="shared" ca="1" si="283"/>
        <v>0</v>
      </c>
      <c r="BD630" s="6">
        <f t="shared" ca="1" si="284"/>
        <v>0</v>
      </c>
      <c r="BE630" s="6">
        <f t="shared" ca="1" si="285"/>
        <v>0</v>
      </c>
      <c r="BF630" s="6">
        <f t="shared" ca="1" si="268"/>
        <v>0</v>
      </c>
      <c r="BG630" s="6">
        <f t="shared" ca="1" si="269"/>
        <v>0</v>
      </c>
      <c r="BJ630" s="4">
        <f t="shared" ca="1" si="286"/>
        <v>915572.21999999986</v>
      </c>
      <c r="BL630" s="3">
        <f t="shared" si="287"/>
        <v>42814</v>
      </c>
      <c r="BM630" s="6">
        <f>BM629+SUMIFS('Transactions (Dated)'!G:G,'Transactions (Dated)'!D:D,'Share Values'!AQ630)</f>
        <v>14317.649999999987</v>
      </c>
      <c r="BN630" s="6">
        <f ca="1">BN629+SUMIFS('Transactions (Dated)'!$F:$F,'Transactions (Dated)'!$D:$D,$BL630,'Transactions (Dated)'!$B:$B,BN$11,'Transactions (Dated)'!$C:$C,"Dividend (paid to cash)")*Y630</f>
        <v>0</v>
      </c>
      <c r="BO630" s="6">
        <f ca="1">BO629+SUMIFS('Transactions (Dated)'!$F:$F,'Transactions (Dated)'!$D:$D,$BL630,'Transactions (Dated)'!$B:$B,BO$11,'Transactions (Dated)'!$C:$C,"Dividend (paid to cash)")*Z630</f>
        <v>2421.875</v>
      </c>
      <c r="BP630" s="6">
        <f ca="1">BP629+SUMIFS('Transactions (Dated)'!$F:$F,'Transactions (Dated)'!$D:$D,$BL630,'Transactions (Dated)'!$B:$B,BP$11,'Transactions (Dated)'!$C:$C,"Dividend (paid to cash)")*AA630</f>
        <v>51745.237000000008</v>
      </c>
      <c r="BQ630" s="6">
        <f ca="1">BQ629+SUMIFS('Transactions (Dated)'!$F:$F,'Transactions (Dated)'!$D:$D,$BL630,'Transactions (Dated)'!$B:$B,BQ$11,'Transactions (Dated)'!$C:$C,"Dividend (paid to cash)")*AB630</f>
        <v>567.6</v>
      </c>
      <c r="BR630" s="6">
        <f ca="1">BR629+SUMIFS('Transactions (Dated)'!$F:$F,'Transactions (Dated)'!$D:$D,$BL630,'Transactions (Dated)'!$B:$B,BR$11,'Transactions (Dated)'!$C:$C,"Dividend (paid to cash)")*AC630</f>
        <v>0</v>
      </c>
      <c r="BS630" s="6">
        <f ca="1">BS629+SUMIFS('Transactions (Dated)'!$F:$F,'Transactions (Dated)'!$D:$D,$BL630,'Transactions (Dated)'!$B:$B,BS$11,'Transactions (Dated)'!$C:$C,"Dividend (paid to cash)")*AD630</f>
        <v>0</v>
      </c>
      <c r="BT630" s="6">
        <f ca="1">BT629+SUMIFS('Transactions (Dated)'!$F:$F,'Transactions (Dated)'!$D:$D,$BL630,'Transactions (Dated)'!$B:$B,BT$11,'Transactions (Dated)'!$C:$C,"Dividend (paid to cash)")*AE630</f>
        <v>3915</v>
      </c>
      <c r="BU630" s="6">
        <f ca="1">BU629+SUMIFS('Transactions (Dated)'!$F:$F,'Transactions (Dated)'!$D:$D,$BL630,'Transactions (Dated)'!$B:$B,BU$11,'Transactions (Dated)'!$C:$C,"Dividend (paid to cash)")*AF630</f>
        <v>0</v>
      </c>
      <c r="BV630" s="6">
        <f ca="1">BV629+SUMIFS('Transactions (Dated)'!$F:$F,'Transactions (Dated)'!$D:$D,$BL630,'Transactions (Dated)'!$B:$B,BV$11,'Transactions (Dated)'!$C:$C,"Dividend (paid to cash)")*AG630</f>
        <v>0</v>
      </c>
      <c r="BW630" s="6">
        <f ca="1">BW629+SUMIFS('Transactions (Dated)'!$F:$F,'Transactions (Dated)'!$D:$D,$BL630,'Transactions (Dated)'!$B:$B,BW$11,'Transactions (Dated)'!$C:$C,"Dividend (paid to cash)")*AH630</f>
        <v>0</v>
      </c>
      <c r="BX630" s="6">
        <f ca="1">BX629+SUMIFS('Transactions (Dated)'!$F:$F,'Transactions (Dated)'!$D:$D,$BL630,'Transactions (Dated)'!$B:$B,BX$11,'Transactions (Dated)'!$C:$C,"Dividend (paid to cash)")*AI630</f>
        <v>0</v>
      </c>
      <c r="BY630" s="6">
        <f ca="1">BY629+SUMIFS('Transactions (Dated)'!$F:$F,'Transactions (Dated)'!$D:$D,$BL630,'Transactions (Dated)'!$B:$B,BY$11,'Transactions (Dated)'!$C:$C,"Dividend (paid to cash)")*AJ630</f>
        <v>0</v>
      </c>
      <c r="BZ630" s="6">
        <f ca="1">BZ629+SUMIFS('Transactions (Dated)'!$F:$F,'Transactions (Dated)'!$D:$D,$BL630,'Transactions (Dated)'!$B:$B,BZ$11,'Transactions (Dated)'!$C:$C,"Dividend (paid to cash)")*AK630</f>
        <v>0</v>
      </c>
      <c r="CA630" s="6">
        <f ca="1">CA629+SUMIFS('Transactions (Dated)'!$F:$F,'Transactions (Dated)'!$D:$D,$BL630,'Transactions (Dated)'!$B:$B,CA$11,'Transactions (Dated)'!$C:$C,"Dividend (paid to cash)")*AL630</f>
        <v>0</v>
      </c>
      <c r="CB630" s="6">
        <v>0</v>
      </c>
      <c r="CC630" s="6">
        <v>0</v>
      </c>
      <c r="CF630" s="6">
        <f t="shared" ca="1" si="288"/>
        <v>72967.361999999994</v>
      </c>
      <c r="CH630" s="3">
        <f t="shared" si="289"/>
        <v>42814</v>
      </c>
      <c r="CI630" s="4">
        <f t="shared" ca="1" si="290"/>
        <v>915572.21999999986</v>
      </c>
      <c r="CJ630" s="4">
        <f t="shared" ca="1" si="291"/>
        <v>72967.361999999994</v>
      </c>
      <c r="CL630" s="4">
        <f t="shared" ca="1" si="292"/>
        <v>988539.58199999982</v>
      </c>
    </row>
    <row r="631" spans="2:90" x14ac:dyDescent="0.15">
      <c r="B631" s="3">
        <v>42815</v>
      </c>
      <c r="E631" s="86">
        <v>42815</v>
      </c>
      <c r="F631" s="53">
        <v>9.35</v>
      </c>
      <c r="G631">
        <v>2.04</v>
      </c>
      <c r="H631">
        <v>20.76</v>
      </c>
      <c r="I631">
        <v>19.8</v>
      </c>
      <c r="J631">
        <v>15.23</v>
      </c>
      <c r="K631">
        <v>15.66</v>
      </c>
      <c r="L631">
        <v>17.68</v>
      </c>
      <c r="M631">
        <v>6.21</v>
      </c>
      <c r="N631">
        <v>12.45</v>
      </c>
      <c r="O631">
        <v>10.55</v>
      </c>
      <c r="Q631">
        <v>1.5</v>
      </c>
      <c r="R631">
        <v>9.1300000000000008</v>
      </c>
      <c r="S631">
        <v>42.65</v>
      </c>
      <c r="U631">
        <v>42.65</v>
      </c>
      <c r="X631" s="3">
        <f t="shared" si="270"/>
        <v>42815</v>
      </c>
      <c r="Y631" s="40">
        <f ca="1">Y630+SUMIFS('Transactions (Dated)'!$E$2:$E$53,'Transactions (Dated)'!$D$2:$D$53,'Share Values'!$X631,'Transactions (Dated)'!$B$2:$B$53,'Share Values'!Y$11,'Transactions (Dated)'!$C$2:$C$53,"Buy")-SUMIFS('Transactions (Dated)'!$E$2:$E$53,'Transactions (Dated)'!$D$2:$D$53,'Share Values'!$X631,'Transactions (Dated)'!$B$2:$B$53,'Share Values'!Y$11,'Transactions (Dated)'!$C$2:$C$53,"Sell")</f>
        <v>4625</v>
      </c>
      <c r="Z631" s="40">
        <f ca="1">Z630+SUMIFS('Transactions (Dated)'!$E$2:$E$53,'Transactions (Dated)'!$D$2:$D$53,'Share Values'!$X631,'Transactions (Dated)'!$B$2:$B$53,'Share Values'!Z$11,'Transactions (Dated)'!$C$2:$C$53,"Buy")-SUMIFS('Transactions (Dated)'!$E$2:$E$53,'Transactions (Dated)'!$D$2:$D$53,'Share Values'!$X631,'Transactions (Dated)'!$B$2:$B$53,'Share Values'!Z$11,'Transactions (Dated)'!$C$2:$C$53,"Sell")</f>
        <v>9375</v>
      </c>
      <c r="AA631" s="40">
        <f ca="1">AA630+SUMIFS('Transactions (Dated)'!$E$2:$E$53,'Transactions (Dated)'!$D$2:$D$53,'Share Values'!$X631,'Transactions (Dated)'!$B$2:$B$53,'Share Values'!AA$11,'Transactions (Dated)'!$C$2:$C$53,"Buy")-SUMIFS('Transactions (Dated)'!$E$2:$E$53,'Transactions (Dated)'!$D$2:$D$53,'Share Values'!$X631,'Transactions (Dated)'!$B$2:$B$53,'Share Values'!AA$11,'Transactions (Dated)'!$C$2:$C$53,"Sell")</f>
        <v>26357</v>
      </c>
      <c r="AB631" s="40">
        <f ca="1">AB630+SUMIFS('Transactions (Dated)'!$E$2:$E$53,'Transactions (Dated)'!$D$2:$D$53,'Share Values'!$X631,'Transactions (Dated)'!$B$2:$B$53,'Share Values'!AB$11,'Transactions (Dated)'!$C$2:$C$53,"Buy")-SUMIFS('Transactions (Dated)'!$E$2:$E$53,'Transactions (Dated)'!$D$2:$D$53,'Share Values'!$X631,'Transactions (Dated)'!$B$2:$B$53,'Share Values'!AB$11,'Transactions (Dated)'!$C$2:$C$53,"Sell")</f>
        <v>1892</v>
      </c>
      <c r="AC631" s="40">
        <f ca="1">AC630+SUMIFS('Transactions (Dated)'!$E$2:$E$53,'Transactions (Dated)'!$D$2:$D$53,'Share Values'!$X631,'Transactions (Dated)'!$B$2:$B$53,'Share Values'!AC$11,'Transactions (Dated)'!$C$2:$C$53,"Buy")-SUMIFS('Transactions (Dated)'!$E$2:$E$53,'Transactions (Dated)'!$D$2:$D$53,'Share Values'!$X631,'Transactions (Dated)'!$B$2:$B$53,'Share Values'!AC$11,'Transactions (Dated)'!$C$2:$C$53,"Sell")</f>
        <v>2348</v>
      </c>
      <c r="AD631" s="40">
        <f ca="1">AD630+SUMIFS('Transactions (Dated)'!$E$2:$E$53,'Transactions (Dated)'!$D$2:$D$53,'Share Values'!$X631,'Transactions (Dated)'!$B$2:$B$53,'Share Values'!AD$11,'Transactions (Dated)'!$C$2:$C$53,"Buy")-SUMIFS('Transactions (Dated)'!$E$2:$E$53,'Transactions (Dated)'!$D$2:$D$53,'Share Values'!$X631,'Transactions (Dated)'!$B$2:$B$53,'Share Values'!AD$11,'Transactions (Dated)'!$C$2:$C$53,"Sell")</f>
        <v>0</v>
      </c>
      <c r="AE631" s="40">
        <f ca="1">AE630+SUMIFS('Transactions (Dated)'!$E$2:$E$53,'Transactions (Dated)'!$D$2:$D$53,'Share Values'!$X631,'Transactions (Dated)'!$B$2:$B$53,'Share Values'!AE$11,'Transactions (Dated)'!$C$2:$C$53,"Buy")-SUMIFS('Transactions (Dated)'!$E$2:$E$53,'Transactions (Dated)'!$D$2:$D$53,'Share Values'!$X631,'Transactions (Dated)'!$B$2:$B$53,'Share Values'!AE$11,'Transactions (Dated)'!$C$2:$C$53,"Sell")</f>
        <v>2900</v>
      </c>
      <c r="AF631" s="40">
        <f ca="1">AF630+SUMIFS('Transactions (Dated)'!$E$2:$E$53,'Transactions (Dated)'!$D$2:$D$53,'Share Values'!$X631,'Transactions (Dated)'!$B$2:$B$53,'Share Values'!AF$11,'Transactions (Dated)'!$C$2:$C$53,"Buy")-SUMIFS('Transactions (Dated)'!$E$2:$E$53,'Transactions (Dated)'!$D$2:$D$53,'Share Values'!$X631,'Transactions (Dated)'!$B$2:$B$53,'Share Values'!AF$11,'Transactions (Dated)'!$C$2:$C$53,"Sell")</f>
        <v>14201</v>
      </c>
      <c r="AG631" s="40">
        <f ca="1">AG630+SUMIFS('Transactions (Dated)'!$E$2:$E$53,'Transactions (Dated)'!$D$2:$D$53,'Share Values'!$X631,'Transactions (Dated)'!$B$2:$B$53,'Share Values'!AG$11,'Transactions (Dated)'!$C$2:$C$53,"Buy")-SUMIFS('Transactions (Dated)'!$E$2:$E$53,'Transactions (Dated)'!$D$2:$D$53,'Share Values'!$X631,'Transactions (Dated)'!$B$2:$B$53,'Share Values'!AG$11,'Transactions (Dated)'!$C$2:$C$53,"Sell")</f>
        <v>6835</v>
      </c>
      <c r="AH631" s="40">
        <f ca="1">AH630+SUMIFS('Transactions (Dated)'!$E$2:$E$53,'Transactions (Dated)'!$D$2:$D$53,'Share Values'!$X631,'Transactions (Dated)'!$B$2:$B$53,'Share Values'!AH$11,'Transactions (Dated)'!$C$2:$C$53,"Buy")-SUMIFS('Transactions (Dated)'!$E$2:$E$53,'Transactions (Dated)'!$D$2:$D$53,'Share Values'!$X631,'Transactions (Dated)'!$B$2:$B$53,'Share Values'!AH$11,'Transactions (Dated)'!$C$2:$C$53,"Sell")</f>
        <v>0</v>
      </c>
      <c r="AI631" s="40">
        <f ca="1">AI630+SUMIFS('Transactions (Dated)'!$E$2:$E$53,'Transactions (Dated)'!$D$2:$D$53,'Share Values'!$X631,'Transactions (Dated)'!$B$2:$B$53,'Share Values'!AI$11,'Transactions (Dated)'!$C$2:$C$53,"Buy")-SUMIFS('Transactions (Dated)'!$E$2:$E$53,'Transactions (Dated)'!$D$2:$D$53,'Share Values'!$X631,'Transactions (Dated)'!$B$2:$B$53,'Share Values'!AI$11,'Transactions (Dated)'!$C$2:$C$53,"Sell")</f>
        <v>0</v>
      </c>
      <c r="AJ631" s="40">
        <f ca="1">AJ630+SUMIFS('Transactions (Dated)'!$E$2:$E$53,'Transactions (Dated)'!$D$2:$D$53,'Share Values'!$X631,'Transactions (Dated)'!$B$2:$B$53,'Share Values'!AJ$11,'Transactions (Dated)'!$C$2:$C$53,"Buy")-SUMIFS('Transactions (Dated)'!$E$2:$E$53,'Transactions (Dated)'!$D$2:$D$53,'Share Values'!$X631,'Transactions (Dated)'!$B$2:$B$53,'Share Values'!AJ$11,'Transactions (Dated)'!$C$2:$C$53,"Sell")</f>
        <v>0</v>
      </c>
      <c r="AK631" s="40">
        <f ca="1">AK630+SUMIFS('Transactions (Dated)'!$E$2:$E$53,'Transactions (Dated)'!$D$2:$D$53,'Share Values'!$X631,'Transactions (Dated)'!$B$2:$B$53,'Share Values'!AK$11,'Transactions (Dated)'!$C$2:$C$53,"Buy")-SUMIFS('Transactions (Dated)'!$E$2:$E$53,'Transactions (Dated)'!$D$2:$D$53,'Share Values'!$X631,'Transactions (Dated)'!$B$2:$B$53,'Share Values'!AK$11,'Transactions (Dated)'!$C$2:$C$53,"Sell")</f>
        <v>0</v>
      </c>
      <c r="AL631" s="40">
        <f ca="1">AL630+SUMIFS('Transactions (Dated)'!$E$2:$E$53,'Transactions (Dated)'!$D$2:$D$53,'Share Values'!$X631,'Transactions (Dated)'!$B$2:$B$53,'Share Values'!AL$11,'Transactions (Dated)'!$C$2:$C$53,"Buy")-SUMIFS('Transactions (Dated)'!$E$2:$E$53,'Transactions (Dated)'!$D$2:$D$53,'Share Values'!$X631,'Transactions (Dated)'!$B$2:$B$53,'Share Values'!AL$11,'Transactions (Dated)'!$C$2:$C$53,"Sell")</f>
        <v>0</v>
      </c>
      <c r="AM631" s="40">
        <f ca="1">AM630+SUMIFS('Transactions (Dated)'!$E$2:$E$53,'Transactions (Dated)'!$D$2:$D$53,'Share Values'!$X631,'Transactions (Dated)'!$B$2:$B$53,'Share Values'!AM$11,'Transactions (Dated)'!$C$2:$C$53,"Buy")-SUMIFS('Transactions (Dated)'!$E$2:$E$53,'Transactions (Dated)'!$D$2:$D$53,'Share Values'!$X631,'Transactions (Dated)'!$B$2:$B$53,'Share Values'!AM$11,'Transactions (Dated)'!$C$2:$C$53,"Sell")</f>
        <v>0</v>
      </c>
      <c r="AN631" s="40">
        <f ca="1">AN630+SUMIFS('Transactions (Dated)'!$E$2:$E$53,'Transactions (Dated)'!$D$2:$D$53,'Share Values'!$X631,'Transactions (Dated)'!$B$2:$B$53,'Share Values'!AN$11,'Transactions (Dated)'!$C$2:$C$53,"Buy")-SUMIFS('Transactions (Dated)'!$E$2:$E$53,'Transactions (Dated)'!$D$2:$D$53,'Share Values'!$X631,'Transactions (Dated)'!$B$2:$B$53,'Share Values'!AN$11,'Transactions (Dated)'!$C$2:$C$53,"Sell")</f>
        <v>0</v>
      </c>
      <c r="AQ631" s="3">
        <f t="shared" si="271"/>
        <v>42815</v>
      </c>
      <c r="AR631" s="6">
        <f t="shared" ca="1" si="272"/>
        <v>43243.75</v>
      </c>
      <c r="AS631" s="6">
        <f t="shared" ca="1" si="273"/>
        <v>19125</v>
      </c>
      <c r="AT631" s="6">
        <f t="shared" ca="1" si="274"/>
        <v>547171.32000000007</v>
      </c>
      <c r="AU631" s="6">
        <f t="shared" ca="1" si="275"/>
        <v>37461.599999999999</v>
      </c>
      <c r="AV631" s="6">
        <f t="shared" ca="1" si="276"/>
        <v>35760.04</v>
      </c>
      <c r="AW631" s="6">
        <f t="shared" ca="1" si="277"/>
        <v>0</v>
      </c>
      <c r="AX631" s="6">
        <f t="shared" ca="1" si="278"/>
        <v>51272</v>
      </c>
      <c r="AY631" s="6">
        <f t="shared" ca="1" si="279"/>
        <v>88188.21</v>
      </c>
      <c r="AZ631" s="6">
        <f t="shared" ca="1" si="280"/>
        <v>85095.75</v>
      </c>
      <c r="BA631" s="6">
        <f t="shared" ca="1" si="281"/>
        <v>0</v>
      </c>
      <c r="BB631" s="6">
        <f t="shared" ca="1" si="282"/>
        <v>0</v>
      </c>
      <c r="BC631" s="6">
        <f t="shared" ca="1" si="283"/>
        <v>0</v>
      </c>
      <c r="BD631" s="6">
        <f t="shared" ca="1" si="284"/>
        <v>0</v>
      </c>
      <c r="BE631" s="6">
        <f t="shared" ca="1" si="285"/>
        <v>0</v>
      </c>
      <c r="BF631" s="6">
        <f t="shared" ca="1" si="268"/>
        <v>0</v>
      </c>
      <c r="BG631" s="6">
        <f t="shared" ca="1" si="269"/>
        <v>0</v>
      </c>
      <c r="BJ631" s="4">
        <f t="shared" ca="1" si="286"/>
        <v>907317.67</v>
      </c>
      <c r="BL631" s="3">
        <f t="shared" si="287"/>
        <v>42815</v>
      </c>
      <c r="BM631" s="6">
        <f>BM630+SUMIFS('Transactions (Dated)'!G:G,'Transactions (Dated)'!D:D,'Share Values'!AQ631)</f>
        <v>14317.649999999987</v>
      </c>
      <c r="BN631" s="6">
        <f ca="1">BN630+SUMIFS('Transactions (Dated)'!$F:$F,'Transactions (Dated)'!$D:$D,$BL631,'Transactions (Dated)'!$B:$B,BN$11,'Transactions (Dated)'!$C:$C,"Dividend (paid to cash)")*Y631</f>
        <v>0</v>
      </c>
      <c r="BO631" s="6">
        <f ca="1">BO630+SUMIFS('Transactions (Dated)'!$F:$F,'Transactions (Dated)'!$D:$D,$BL631,'Transactions (Dated)'!$B:$B,BO$11,'Transactions (Dated)'!$C:$C,"Dividend (paid to cash)")*Z631</f>
        <v>2421.875</v>
      </c>
      <c r="BP631" s="6">
        <f ca="1">BP630+SUMIFS('Transactions (Dated)'!$F:$F,'Transactions (Dated)'!$D:$D,$BL631,'Transactions (Dated)'!$B:$B,BP$11,'Transactions (Dated)'!$C:$C,"Dividend (paid to cash)")*AA631</f>
        <v>51745.237000000008</v>
      </c>
      <c r="BQ631" s="6">
        <f ca="1">BQ630+SUMIFS('Transactions (Dated)'!$F:$F,'Transactions (Dated)'!$D:$D,$BL631,'Transactions (Dated)'!$B:$B,BQ$11,'Transactions (Dated)'!$C:$C,"Dividend (paid to cash)")*AB631</f>
        <v>567.6</v>
      </c>
      <c r="BR631" s="6">
        <f ca="1">BR630+SUMIFS('Transactions (Dated)'!$F:$F,'Transactions (Dated)'!$D:$D,$BL631,'Transactions (Dated)'!$B:$B,BR$11,'Transactions (Dated)'!$C:$C,"Dividend (paid to cash)")*AC631</f>
        <v>0</v>
      </c>
      <c r="BS631" s="6">
        <f ca="1">BS630+SUMIFS('Transactions (Dated)'!$F:$F,'Transactions (Dated)'!$D:$D,$BL631,'Transactions (Dated)'!$B:$B,BS$11,'Transactions (Dated)'!$C:$C,"Dividend (paid to cash)")*AD631</f>
        <v>0</v>
      </c>
      <c r="BT631" s="6">
        <f ca="1">BT630+SUMIFS('Transactions (Dated)'!$F:$F,'Transactions (Dated)'!$D:$D,$BL631,'Transactions (Dated)'!$B:$B,BT$11,'Transactions (Dated)'!$C:$C,"Dividend (paid to cash)")*AE631</f>
        <v>3915</v>
      </c>
      <c r="BU631" s="6">
        <f ca="1">BU630+SUMIFS('Transactions (Dated)'!$F:$F,'Transactions (Dated)'!$D:$D,$BL631,'Transactions (Dated)'!$B:$B,BU$11,'Transactions (Dated)'!$C:$C,"Dividend (paid to cash)")*AF631</f>
        <v>0</v>
      </c>
      <c r="BV631" s="6">
        <f ca="1">BV630+SUMIFS('Transactions (Dated)'!$F:$F,'Transactions (Dated)'!$D:$D,$BL631,'Transactions (Dated)'!$B:$B,BV$11,'Transactions (Dated)'!$C:$C,"Dividend (paid to cash)")*AG631</f>
        <v>0</v>
      </c>
      <c r="BW631" s="6">
        <f ca="1">BW630+SUMIFS('Transactions (Dated)'!$F:$F,'Transactions (Dated)'!$D:$D,$BL631,'Transactions (Dated)'!$B:$B,BW$11,'Transactions (Dated)'!$C:$C,"Dividend (paid to cash)")*AH631</f>
        <v>0</v>
      </c>
      <c r="BX631" s="6">
        <f ca="1">BX630+SUMIFS('Transactions (Dated)'!$F:$F,'Transactions (Dated)'!$D:$D,$BL631,'Transactions (Dated)'!$B:$B,BX$11,'Transactions (Dated)'!$C:$C,"Dividend (paid to cash)")*AI631</f>
        <v>0</v>
      </c>
      <c r="BY631" s="6">
        <f ca="1">BY630+SUMIFS('Transactions (Dated)'!$F:$F,'Transactions (Dated)'!$D:$D,$BL631,'Transactions (Dated)'!$B:$B,BY$11,'Transactions (Dated)'!$C:$C,"Dividend (paid to cash)")*AJ631</f>
        <v>0</v>
      </c>
      <c r="BZ631" s="6">
        <f ca="1">BZ630+SUMIFS('Transactions (Dated)'!$F:$F,'Transactions (Dated)'!$D:$D,$BL631,'Transactions (Dated)'!$B:$B,BZ$11,'Transactions (Dated)'!$C:$C,"Dividend (paid to cash)")*AK631</f>
        <v>0</v>
      </c>
      <c r="CA631" s="6">
        <f ca="1">CA630+SUMIFS('Transactions (Dated)'!$F:$F,'Transactions (Dated)'!$D:$D,$BL631,'Transactions (Dated)'!$B:$B,CA$11,'Transactions (Dated)'!$C:$C,"Dividend (paid to cash)")*AL631</f>
        <v>0</v>
      </c>
      <c r="CB631" s="6">
        <v>0</v>
      </c>
      <c r="CC631" s="6">
        <v>0</v>
      </c>
      <c r="CF631" s="6">
        <f t="shared" ca="1" si="288"/>
        <v>72967.361999999994</v>
      </c>
      <c r="CH631" s="3">
        <f t="shared" si="289"/>
        <v>42815</v>
      </c>
      <c r="CI631" s="4">
        <f t="shared" ca="1" si="290"/>
        <v>907317.67</v>
      </c>
      <c r="CJ631" s="4">
        <f t="shared" ca="1" si="291"/>
        <v>72967.361999999994</v>
      </c>
      <c r="CL631" s="4">
        <f t="shared" ca="1" si="292"/>
        <v>980285.03200000001</v>
      </c>
    </row>
    <row r="632" spans="2:90" x14ac:dyDescent="0.15">
      <c r="B632" s="3">
        <v>42816</v>
      </c>
      <c r="E632" s="86">
        <v>42816</v>
      </c>
      <c r="F632" s="53">
        <v>9.3800000000000008</v>
      </c>
      <c r="G632">
        <v>1.98</v>
      </c>
      <c r="H632">
        <v>20.8</v>
      </c>
      <c r="I632">
        <v>19.75</v>
      </c>
      <c r="J632">
        <v>15.03</v>
      </c>
      <c r="K632">
        <v>15.58</v>
      </c>
      <c r="L632">
        <v>17.649999999999999</v>
      </c>
      <c r="M632">
        <v>6.18</v>
      </c>
      <c r="N632">
        <v>12.41</v>
      </c>
      <c r="O632">
        <v>10.69</v>
      </c>
      <c r="Q632">
        <v>1.46</v>
      </c>
      <c r="R632">
        <v>9.2100000000000009</v>
      </c>
      <c r="S632">
        <v>43.65</v>
      </c>
      <c r="U632">
        <v>43.65</v>
      </c>
      <c r="X632" s="3">
        <f t="shared" si="270"/>
        <v>42816</v>
      </c>
      <c r="Y632" s="40">
        <f ca="1">Y631+SUMIFS('Transactions (Dated)'!$E$2:$E$53,'Transactions (Dated)'!$D$2:$D$53,'Share Values'!$X632,'Transactions (Dated)'!$B$2:$B$53,'Share Values'!Y$11,'Transactions (Dated)'!$C$2:$C$53,"Buy")-SUMIFS('Transactions (Dated)'!$E$2:$E$53,'Transactions (Dated)'!$D$2:$D$53,'Share Values'!$X632,'Transactions (Dated)'!$B$2:$B$53,'Share Values'!Y$11,'Transactions (Dated)'!$C$2:$C$53,"Sell")</f>
        <v>4625</v>
      </c>
      <c r="Z632" s="40">
        <f ca="1">Z631+SUMIFS('Transactions (Dated)'!$E$2:$E$53,'Transactions (Dated)'!$D$2:$D$53,'Share Values'!$X632,'Transactions (Dated)'!$B$2:$B$53,'Share Values'!Z$11,'Transactions (Dated)'!$C$2:$C$53,"Buy")-SUMIFS('Transactions (Dated)'!$E$2:$E$53,'Transactions (Dated)'!$D$2:$D$53,'Share Values'!$X632,'Transactions (Dated)'!$B$2:$B$53,'Share Values'!Z$11,'Transactions (Dated)'!$C$2:$C$53,"Sell")</f>
        <v>9375</v>
      </c>
      <c r="AA632" s="40">
        <f ca="1">AA631+SUMIFS('Transactions (Dated)'!$E$2:$E$53,'Transactions (Dated)'!$D$2:$D$53,'Share Values'!$X632,'Transactions (Dated)'!$B$2:$B$53,'Share Values'!AA$11,'Transactions (Dated)'!$C$2:$C$53,"Buy")-SUMIFS('Transactions (Dated)'!$E$2:$E$53,'Transactions (Dated)'!$D$2:$D$53,'Share Values'!$X632,'Transactions (Dated)'!$B$2:$B$53,'Share Values'!AA$11,'Transactions (Dated)'!$C$2:$C$53,"Sell")</f>
        <v>26357</v>
      </c>
      <c r="AB632" s="40">
        <f ca="1">AB631+SUMIFS('Transactions (Dated)'!$E$2:$E$53,'Transactions (Dated)'!$D$2:$D$53,'Share Values'!$X632,'Transactions (Dated)'!$B$2:$B$53,'Share Values'!AB$11,'Transactions (Dated)'!$C$2:$C$53,"Buy")-SUMIFS('Transactions (Dated)'!$E$2:$E$53,'Transactions (Dated)'!$D$2:$D$53,'Share Values'!$X632,'Transactions (Dated)'!$B$2:$B$53,'Share Values'!AB$11,'Transactions (Dated)'!$C$2:$C$53,"Sell")</f>
        <v>1892</v>
      </c>
      <c r="AC632" s="40">
        <f ca="1">AC631+SUMIFS('Transactions (Dated)'!$E$2:$E$53,'Transactions (Dated)'!$D$2:$D$53,'Share Values'!$X632,'Transactions (Dated)'!$B$2:$B$53,'Share Values'!AC$11,'Transactions (Dated)'!$C$2:$C$53,"Buy")-SUMIFS('Transactions (Dated)'!$E$2:$E$53,'Transactions (Dated)'!$D$2:$D$53,'Share Values'!$X632,'Transactions (Dated)'!$B$2:$B$53,'Share Values'!AC$11,'Transactions (Dated)'!$C$2:$C$53,"Sell")</f>
        <v>2348</v>
      </c>
      <c r="AD632" s="40">
        <f ca="1">AD631+SUMIFS('Transactions (Dated)'!$E$2:$E$53,'Transactions (Dated)'!$D$2:$D$53,'Share Values'!$X632,'Transactions (Dated)'!$B$2:$B$53,'Share Values'!AD$11,'Transactions (Dated)'!$C$2:$C$53,"Buy")-SUMIFS('Transactions (Dated)'!$E$2:$E$53,'Transactions (Dated)'!$D$2:$D$53,'Share Values'!$X632,'Transactions (Dated)'!$B$2:$B$53,'Share Values'!AD$11,'Transactions (Dated)'!$C$2:$C$53,"Sell")</f>
        <v>0</v>
      </c>
      <c r="AE632" s="40">
        <f ca="1">AE631+SUMIFS('Transactions (Dated)'!$E$2:$E$53,'Transactions (Dated)'!$D$2:$D$53,'Share Values'!$X632,'Transactions (Dated)'!$B$2:$B$53,'Share Values'!AE$11,'Transactions (Dated)'!$C$2:$C$53,"Buy")-SUMIFS('Transactions (Dated)'!$E$2:$E$53,'Transactions (Dated)'!$D$2:$D$53,'Share Values'!$X632,'Transactions (Dated)'!$B$2:$B$53,'Share Values'!AE$11,'Transactions (Dated)'!$C$2:$C$53,"Sell")</f>
        <v>2900</v>
      </c>
      <c r="AF632" s="40">
        <f ca="1">AF631+SUMIFS('Transactions (Dated)'!$E$2:$E$53,'Transactions (Dated)'!$D$2:$D$53,'Share Values'!$X632,'Transactions (Dated)'!$B$2:$B$53,'Share Values'!AF$11,'Transactions (Dated)'!$C$2:$C$53,"Buy")-SUMIFS('Transactions (Dated)'!$E$2:$E$53,'Transactions (Dated)'!$D$2:$D$53,'Share Values'!$X632,'Transactions (Dated)'!$B$2:$B$53,'Share Values'!AF$11,'Transactions (Dated)'!$C$2:$C$53,"Sell")</f>
        <v>14201</v>
      </c>
      <c r="AG632" s="40">
        <f ca="1">AG631+SUMIFS('Transactions (Dated)'!$E$2:$E$53,'Transactions (Dated)'!$D$2:$D$53,'Share Values'!$X632,'Transactions (Dated)'!$B$2:$B$53,'Share Values'!AG$11,'Transactions (Dated)'!$C$2:$C$53,"Buy")-SUMIFS('Transactions (Dated)'!$E$2:$E$53,'Transactions (Dated)'!$D$2:$D$53,'Share Values'!$X632,'Transactions (Dated)'!$B$2:$B$53,'Share Values'!AG$11,'Transactions (Dated)'!$C$2:$C$53,"Sell")</f>
        <v>6835</v>
      </c>
      <c r="AH632" s="40">
        <f ca="1">AH631+SUMIFS('Transactions (Dated)'!$E$2:$E$53,'Transactions (Dated)'!$D$2:$D$53,'Share Values'!$X632,'Transactions (Dated)'!$B$2:$B$53,'Share Values'!AH$11,'Transactions (Dated)'!$C$2:$C$53,"Buy")-SUMIFS('Transactions (Dated)'!$E$2:$E$53,'Transactions (Dated)'!$D$2:$D$53,'Share Values'!$X632,'Transactions (Dated)'!$B$2:$B$53,'Share Values'!AH$11,'Transactions (Dated)'!$C$2:$C$53,"Sell")</f>
        <v>0</v>
      </c>
      <c r="AI632" s="40">
        <f ca="1">AI631+SUMIFS('Transactions (Dated)'!$E$2:$E$53,'Transactions (Dated)'!$D$2:$D$53,'Share Values'!$X632,'Transactions (Dated)'!$B$2:$B$53,'Share Values'!AI$11,'Transactions (Dated)'!$C$2:$C$53,"Buy")-SUMIFS('Transactions (Dated)'!$E$2:$E$53,'Transactions (Dated)'!$D$2:$D$53,'Share Values'!$X632,'Transactions (Dated)'!$B$2:$B$53,'Share Values'!AI$11,'Transactions (Dated)'!$C$2:$C$53,"Sell")</f>
        <v>0</v>
      </c>
      <c r="AJ632" s="40">
        <f ca="1">AJ631+SUMIFS('Transactions (Dated)'!$E$2:$E$53,'Transactions (Dated)'!$D$2:$D$53,'Share Values'!$X632,'Transactions (Dated)'!$B$2:$B$53,'Share Values'!AJ$11,'Transactions (Dated)'!$C$2:$C$53,"Buy")-SUMIFS('Transactions (Dated)'!$E$2:$E$53,'Transactions (Dated)'!$D$2:$D$53,'Share Values'!$X632,'Transactions (Dated)'!$B$2:$B$53,'Share Values'!AJ$11,'Transactions (Dated)'!$C$2:$C$53,"Sell")</f>
        <v>0</v>
      </c>
      <c r="AK632" s="40">
        <f ca="1">AK631+SUMIFS('Transactions (Dated)'!$E$2:$E$53,'Transactions (Dated)'!$D$2:$D$53,'Share Values'!$X632,'Transactions (Dated)'!$B$2:$B$53,'Share Values'!AK$11,'Transactions (Dated)'!$C$2:$C$53,"Buy")-SUMIFS('Transactions (Dated)'!$E$2:$E$53,'Transactions (Dated)'!$D$2:$D$53,'Share Values'!$X632,'Transactions (Dated)'!$B$2:$B$53,'Share Values'!AK$11,'Transactions (Dated)'!$C$2:$C$53,"Sell")</f>
        <v>0</v>
      </c>
      <c r="AL632" s="40">
        <f ca="1">AL631+SUMIFS('Transactions (Dated)'!$E$2:$E$53,'Transactions (Dated)'!$D$2:$D$53,'Share Values'!$X632,'Transactions (Dated)'!$B$2:$B$53,'Share Values'!AL$11,'Transactions (Dated)'!$C$2:$C$53,"Buy")-SUMIFS('Transactions (Dated)'!$E$2:$E$53,'Transactions (Dated)'!$D$2:$D$53,'Share Values'!$X632,'Transactions (Dated)'!$B$2:$B$53,'Share Values'!AL$11,'Transactions (Dated)'!$C$2:$C$53,"Sell")</f>
        <v>0</v>
      </c>
      <c r="AM632" s="40">
        <f ca="1">AM631+SUMIFS('Transactions (Dated)'!$E$2:$E$53,'Transactions (Dated)'!$D$2:$D$53,'Share Values'!$X632,'Transactions (Dated)'!$B$2:$B$53,'Share Values'!AM$11,'Transactions (Dated)'!$C$2:$C$53,"Buy")-SUMIFS('Transactions (Dated)'!$E$2:$E$53,'Transactions (Dated)'!$D$2:$D$53,'Share Values'!$X632,'Transactions (Dated)'!$B$2:$B$53,'Share Values'!AM$11,'Transactions (Dated)'!$C$2:$C$53,"Sell")</f>
        <v>0</v>
      </c>
      <c r="AN632" s="40">
        <f ca="1">AN631+SUMIFS('Transactions (Dated)'!$E$2:$E$53,'Transactions (Dated)'!$D$2:$D$53,'Share Values'!$X632,'Transactions (Dated)'!$B$2:$B$53,'Share Values'!AN$11,'Transactions (Dated)'!$C$2:$C$53,"Buy")-SUMIFS('Transactions (Dated)'!$E$2:$E$53,'Transactions (Dated)'!$D$2:$D$53,'Share Values'!$X632,'Transactions (Dated)'!$B$2:$B$53,'Share Values'!AN$11,'Transactions (Dated)'!$C$2:$C$53,"Sell")</f>
        <v>0</v>
      </c>
      <c r="AQ632" s="3">
        <f t="shared" si="271"/>
        <v>42816</v>
      </c>
      <c r="AR632" s="6">
        <f t="shared" ca="1" si="272"/>
        <v>43382.5</v>
      </c>
      <c r="AS632" s="6">
        <f t="shared" ca="1" si="273"/>
        <v>18562.5</v>
      </c>
      <c r="AT632" s="6">
        <f t="shared" ca="1" si="274"/>
        <v>548225.6</v>
      </c>
      <c r="AU632" s="6">
        <f t="shared" ca="1" si="275"/>
        <v>37367</v>
      </c>
      <c r="AV632" s="6">
        <f t="shared" ca="1" si="276"/>
        <v>35290.439999999995</v>
      </c>
      <c r="AW632" s="6">
        <f t="shared" ca="1" si="277"/>
        <v>0</v>
      </c>
      <c r="AX632" s="6">
        <f t="shared" ca="1" si="278"/>
        <v>51184.999999999993</v>
      </c>
      <c r="AY632" s="6">
        <f t="shared" ca="1" si="279"/>
        <v>87762.18</v>
      </c>
      <c r="AZ632" s="6">
        <f t="shared" ca="1" si="280"/>
        <v>84822.35</v>
      </c>
      <c r="BA632" s="6">
        <f t="shared" ca="1" si="281"/>
        <v>0</v>
      </c>
      <c r="BB632" s="6">
        <f t="shared" ca="1" si="282"/>
        <v>0</v>
      </c>
      <c r="BC632" s="6">
        <f t="shared" ca="1" si="283"/>
        <v>0</v>
      </c>
      <c r="BD632" s="6">
        <f t="shared" ca="1" si="284"/>
        <v>0</v>
      </c>
      <c r="BE632" s="6">
        <f t="shared" ca="1" si="285"/>
        <v>0</v>
      </c>
      <c r="BF632" s="6">
        <f t="shared" ca="1" si="268"/>
        <v>0</v>
      </c>
      <c r="BG632" s="6">
        <f t="shared" ca="1" si="269"/>
        <v>0</v>
      </c>
      <c r="BJ632" s="4">
        <f t="shared" ca="1" si="286"/>
        <v>906597.57</v>
      </c>
      <c r="BL632" s="3">
        <f t="shared" si="287"/>
        <v>42816</v>
      </c>
      <c r="BM632" s="6">
        <f>BM631+SUMIFS('Transactions (Dated)'!G:G,'Transactions (Dated)'!D:D,'Share Values'!AQ632)</f>
        <v>14317.649999999987</v>
      </c>
      <c r="BN632" s="6">
        <f ca="1">BN631+SUMIFS('Transactions (Dated)'!$F:$F,'Transactions (Dated)'!$D:$D,$BL632,'Transactions (Dated)'!$B:$B,BN$11,'Transactions (Dated)'!$C:$C,"Dividend (paid to cash)")*Y632</f>
        <v>0</v>
      </c>
      <c r="BO632" s="6">
        <f ca="1">BO631+SUMIFS('Transactions (Dated)'!$F:$F,'Transactions (Dated)'!$D:$D,$BL632,'Transactions (Dated)'!$B:$B,BO$11,'Transactions (Dated)'!$C:$C,"Dividend (paid to cash)")*Z632</f>
        <v>2421.875</v>
      </c>
      <c r="BP632" s="6">
        <f ca="1">BP631+SUMIFS('Transactions (Dated)'!$F:$F,'Transactions (Dated)'!$D:$D,$BL632,'Transactions (Dated)'!$B:$B,BP$11,'Transactions (Dated)'!$C:$C,"Dividend (paid to cash)")*AA632</f>
        <v>51745.237000000008</v>
      </c>
      <c r="BQ632" s="6">
        <f ca="1">BQ631+SUMIFS('Transactions (Dated)'!$F:$F,'Transactions (Dated)'!$D:$D,$BL632,'Transactions (Dated)'!$B:$B,BQ$11,'Transactions (Dated)'!$C:$C,"Dividend (paid to cash)")*AB632</f>
        <v>567.6</v>
      </c>
      <c r="BR632" s="6">
        <f ca="1">BR631+SUMIFS('Transactions (Dated)'!$F:$F,'Transactions (Dated)'!$D:$D,$BL632,'Transactions (Dated)'!$B:$B,BR$11,'Transactions (Dated)'!$C:$C,"Dividend (paid to cash)")*AC632</f>
        <v>0</v>
      </c>
      <c r="BS632" s="6">
        <f ca="1">BS631+SUMIFS('Transactions (Dated)'!$F:$F,'Transactions (Dated)'!$D:$D,$BL632,'Transactions (Dated)'!$B:$B,BS$11,'Transactions (Dated)'!$C:$C,"Dividend (paid to cash)")*AD632</f>
        <v>0</v>
      </c>
      <c r="BT632" s="6">
        <f ca="1">BT631+SUMIFS('Transactions (Dated)'!$F:$F,'Transactions (Dated)'!$D:$D,$BL632,'Transactions (Dated)'!$B:$B,BT$11,'Transactions (Dated)'!$C:$C,"Dividend (paid to cash)")*AE632</f>
        <v>3915</v>
      </c>
      <c r="BU632" s="6">
        <f ca="1">BU631+SUMIFS('Transactions (Dated)'!$F:$F,'Transactions (Dated)'!$D:$D,$BL632,'Transactions (Dated)'!$B:$B,BU$11,'Transactions (Dated)'!$C:$C,"Dividend (paid to cash)")*AF632</f>
        <v>0</v>
      </c>
      <c r="BV632" s="6">
        <f ca="1">BV631+SUMIFS('Transactions (Dated)'!$F:$F,'Transactions (Dated)'!$D:$D,$BL632,'Transactions (Dated)'!$B:$B,BV$11,'Transactions (Dated)'!$C:$C,"Dividend (paid to cash)")*AG632</f>
        <v>0</v>
      </c>
      <c r="BW632" s="6">
        <f ca="1">BW631+SUMIFS('Transactions (Dated)'!$F:$F,'Transactions (Dated)'!$D:$D,$BL632,'Transactions (Dated)'!$B:$B,BW$11,'Transactions (Dated)'!$C:$C,"Dividend (paid to cash)")*AH632</f>
        <v>0</v>
      </c>
      <c r="BX632" s="6">
        <f ca="1">BX631+SUMIFS('Transactions (Dated)'!$F:$F,'Transactions (Dated)'!$D:$D,$BL632,'Transactions (Dated)'!$B:$B,BX$11,'Transactions (Dated)'!$C:$C,"Dividend (paid to cash)")*AI632</f>
        <v>0</v>
      </c>
      <c r="BY632" s="6">
        <f ca="1">BY631+SUMIFS('Transactions (Dated)'!$F:$F,'Transactions (Dated)'!$D:$D,$BL632,'Transactions (Dated)'!$B:$B,BY$11,'Transactions (Dated)'!$C:$C,"Dividend (paid to cash)")*AJ632</f>
        <v>0</v>
      </c>
      <c r="BZ632" s="6">
        <f ca="1">BZ631+SUMIFS('Transactions (Dated)'!$F:$F,'Transactions (Dated)'!$D:$D,$BL632,'Transactions (Dated)'!$B:$B,BZ$11,'Transactions (Dated)'!$C:$C,"Dividend (paid to cash)")*AK632</f>
        <v>0</v>
      </c>
      <c r="CA632" s="6">
        <f ca="1">CA631+SUMIFS('Transactions (Dated)'!$F:$F,'Transactions (Dated)'!$D:$D,$BL632,'Transactions (Dated)'!$B:$B,CA$11,'Transactions (Dated)'!$C:$C,"Dividend (paid to cash)")*AL632</f>
        <v>0</v>
      </c>
      <c r="CB632" s="6">
        <v>0</v>
      </c>
      <c r="CC632" s="6">
        <v>0</v>
      </c>
      <c r="CF632" s="6">
        <f t="shared" ca="1" si="288"/>
        <v>72967.361999999994</v>
      </c>
      <c r="CH632" s="3">
        <f t="shared" si="289"/>
        <v>42816</v>
      </c>
      <c r="CI632" s="4">
        <f t="shared" ca="1" si="290"/>
        <v>906597.57</v>
      </c>
      <c r="CJ632" s="4">
        <f t="shared" ca="1" si="291"/>
        <v>72967.361999999994</v>
      </c>
      <c r="CL632" s="4">
        <f t="shared" ca="1" si="292"/>
        <v>979564.93199999991</v>
      </c>
    </row>
    <row r="633" spans="2:90" x14ac:dyDescent="0.15">
      <c r="B633" s="3">
        <v>42817</v>
      </c>
      <c r="E633" s="86">
        <v>42817</v>
      </c>
      <c r="F633" s="53">
        <v>9.48</v>
      </c>
      <c r="G633">
        <v>2</v>
      </c>
      <c r="H633">
        <v>20.92</v>
      </c>
      <c r="I633">
        <v>19.97</v>
      </c>
      <c r="J633">
        <v>15.23</v>
      </c>
      <c r="K633">
        <v>15.64</v>
      </c>
      <c r="L633">
        <v>17.600000000000001</v>
      </c>
      <c r="M633">
        <v>6</v>
      </c>
      <c r="N633">
        <v>12.44</v>
      </c>
      <c r="O633">
        <v>10.85</v>
      </c>
      <c r="Q633">
        <v>1.48</v>
      </c>
      <c r="R633">
        <v>9.4</v>
      </c>
      <c r="S633">
        <v>43.53</v>
      </c>
      <c r="U633">
        <v>43.53</v>
      </c>
      <c r="X633" s="3">
        <f t="shared" si="270"/>
        <v>42817</v>
      </c>
      <c r="Y633" s="40">
        <f ca="1">Y632+SUMIFS('Transactions (Dated)'!$E$2:$E$53,'Transactions (Dated)'!$D$2:$D$53,'Share Values'!$X633,'Transactions (Dated)'!$B$2:$B$53,'Share Values'!Y$11,'Transactions (Dated)'!$C$2:$C$53,"Buy")-SUMIFS('Transactions (Dated)'!$E$2:$E$53,'Transactions (Dated)'!$D$2:$D$53,'Share Values'!$X633,'Transactions (Dated)'!$B$2:$B$53,'Share Values'!Y$11,'Transactions (Dated)'!$C$2:$C$53,"Sell")</f>
        <v>4625</v>
      </c>
      <c r="Z633" s="40">
        <f ca="1">Z632+SUMIFS('Transactions (Dated)'!$E$2:$E$53,'Transactions (Dated)'!$D$2:$D$53,'Share Values'!$X633,'Transactions (Dated)'!$B$2:$B$53,'Share Values'!Z$11,'Transactions (Dated)'!$C$2:$C$53,"Buy")-SUMIFS('Transactions (Dated)'!$E$2:$E$53,'Transactions (Dated)'!$D$2:$D$53,'Share Values'!$X633,'Transactions (Dated)'!$B$2:$B$53,'Share Values'!Z$11,'Transactions (Dated)'!$C$2:$C$53,"Sell")</f>
        <v>9375</v>
      </c>
      <c r="AA633" s="40">
        <f ca="1">AA632+SUMIFS('Transactions (Dated)'!$E$2:$E$53,'Transactions (Dated)'!$D$2:$D$53,'Share Values'!$X633,'Transactions (Dated)'!$B$2:$B$53,'Share Values'!AA$11,'Transactions (Dated)'!$C$2:$C$53,"Buy")-SUMIFS('Transactions (Dated)'!$E$2:$E$53,'Transactions (Dated)'!$D$2:$D$53,'Share Values'!$X633,'Transactions (Dated)'!$B$2:$B$53,'Share Values'!AA$11,'Transactions (Dated)'!$C$2:$C$53,"Sell")</f>
        <v>26357</v>
      </c>
      <c r="AB633" s="40">
        <f ca="1">AB632+SUMIFS('Transactions (Dated)'!$E$2:$E$53,'Transactions (Dated)'!$D$2:$D$53,'Share Values'!$X633,'Transactions (Dated)'!$B$2:$B$53,'Share Values'!AB$11,'Transactions (Dated)'!$C$2:$C$53,"Buy")-SUMIFS('Transactions (Dated)'!$E$2:$E$53,'Transactions (Dated)'!$D$2:$D$53,'Share Values'!$X633,'Transactions (Dated)'!$B$2:$B$53,'Share Values'!AB$11,'Transactions (Dated)'!$C$2:$C$53,"Sell")</f>
        <v>1892</v>
      </c>
      <c r="AC633" s="40">
        <f ca="1">AC632+SUMIFS('Transactions (Dated)'!$E$2:$E$53,'Transactions (Dated)'!$D$2:$D$53,'Share Values'!$X633,'Transactions (Dated)'!$B$2:$B$53,'Share Values'!AC$11,'Transactions (Dated)'!$C$2:$C$53,"Buy")-SUMIFS('Transactions (Dated)'!$E$2:$E$53,'Transactions (Dated)'!$D$2:$D$53,'Share Values'!$X633,'Transactions (Dated)'!$B$2:$B$53,'Share Values'!AC$11,'Transactions (Dated)'!$C$2:$C$53,"Sell")</f>
        <v>2348</v>
      </c>
      <c r="AD633" s="40">
        <f ca="1">AD632+SUMIFS('Transactions (Dated)'!$E$2:$E$53,'Transactions (Dated)'!$D$2:$D$53,'Share Values'!$X633,'Transactions (Dated)'!$B$2:$B$53,'Share Values'!AD$11,'Transactions (Dated)'!$C$2:$C$53,"Buy")-SUMIFS('Transactions (Dated)'!$E$2:$E$53,'Transactions (Dated)'!$D$2:$D$53,'Share Values'!$X633,'Transactions (Dated)'!$B$2:$B$53,'Share Values'!AD$11,'Transactions (Dated)'!$C$2:$C$53,"Sell")</f>
        <v>0</v>
      </c>
      <c r="AE633" s="40">
        <f ca="1">AE632+SUMIFS('Transactions (Dated)'!$E$2:$E$53,'Transactions (Dated)'!$D$2:$D$53,'Share Values'!$X633,'Transactions (Dated)'!$B$2:$B$53,'Share Values'!AE$11,'Transactions (Dated)'!$C$2:$C$53,"Buy")-SUMIFS('Transactions (Dated)'!$E$2:$E$53,'Transactions (Dated)'!$D$2:$D$53,'Share Values'!$X633,'Transactions (Dated)'!$B$2:$B$53,'Share Values'!AE$11,'Transactions (Dated)'!$C$2:$C$53,"Sell")</f>
        <v>2900</v>
      </c>
      <c r="AF633" s="40">
        <f ca="1">AF632+SUMIFS('Transactions (Dated)'!$E$2:$E$53,'Transactions (Dated)'!$D$2:$D$53,'Share Values'!$X633,'Transactions (Dated)'!$B$2:$B$53,'Share Values'!AF$11,'Transactions (Dated)'!$C$2:$C$53,"Buy")-SUMIFS('Transactions (Dated)'!$E$2:$E$53,'Transactions (Dated)'!$D$2:$D$53,'Share Values'!$X633,'Transactions (Dated)'!$B$2:$B$53,'Share Values'!AF$11,'Transactions (Dated)'!$C$2:$C$53,"Sell")</f>
        <v>14201</v>
      </c>
      <c r="AG633" s="40">
        <f ca="1">AG632+SUMIFS('Transactions (Dated)'!$E$2:$E$53,'Transactions (Dated)'!$D$2:$D$53,'Share Values'!$X633,'Transactions (Dated)'!$B$2:$B$53,'Share Values'!AG$11,'Transactions (Dated)'!$C$2:$C$53,"Buy")-SUMIFS('Transactions (Dated)'!$E$2:$E$53,'Transactions (Dated)'!$D$2:$D$53,'Share Values'!$X633,'Transactions (Dated)'!$B$2:$B$53,'Share Values'!AG$11,'Transactions (Dated)'!$C$2:$C$53,"Sell")</f>
        <v>6835</v>
      </c>
      <c r="AH633" s="40">
        <f ca="1">AH632+SUMIFS('Transactions (Dated)'!$E$2:$E$53,'Transactions (Dated)'!$D$2:$D$53,'Share Values'!$X633,'Transactions (Dated)'!$B$2:$B$53,'Share Values'!AH$11,'Transactions (Dated)'!$C$2:$C$53,"Buy")-SUMIFS('Transactions (Dated)'!$E$2:$E$53,'Transactions (Dated)'!$D$2:$D$53,'Share Values'!$X633,'Transactions (Dated)'!$B$2:$B$53,'Share Values'!AH$11,'Transactions (Dated)'!$C$2:$C$53,"Sell")</f>
        <v>0</v>
      </c>
      <c r="AI633" s="40">
        <f ca="1">AI632+SUMIFS('Transactions (Dated)'!$E$2:$E$53,'Transactions (Dated)'!$D$2:$D$53,'Share Values'!$X633,'Transactions (Dated)'!$B$2:$B$53,'Share Values'!AI$11,'Transactions (Dated)'!$C$2:$C$53,"Buy")-SUMIFS('Transactions (Dated)'!$E$2:$E$53,'Transactions (Dated)'!$D$2:$D$53,'Share Values'!$X633,'Transactions (Dated)'!$B$2:$B$53,'Share Values'!AI$11,'Transactions (Dated)'!$C$2:$C$53,"Sell")</f>
        <v>0</v>
      </c>
      <c r="AJ633" s="40">
        <f ca="1">AJ632+SUMIFS('Transactions (Dated)'!$E$2:$E$53,'Transactions (Dated)'!$D$2:$D$53,'Share Values'!$X633,'Transactions (Dated)'!$B$2:$B$53,'Share Values'!AJ$11,'Transactions (Dated)'!$C$2:$C$53,"Buy")-SUMIFS('Transactions (Dated)'!$E$2:$E$53,'Transactions (Dated)'!$D$2:$D$53,'Share Values'!$X633,'Transactions (Dated)'!$B$2:$B$53,'Share Values'!AJ$11,'Transactions (Dated)'!$C$2:$C$53,"Sell")</f>
        <v>0</v>
      </c>
      <c r="AK633" s="40">
        <f ca="1">AK632+SUMIFS('Transactions (Dated)'!$E$2:$E$53,'Transactions (Dated)'!$D$2:$D$53,'Share Values'!$X633,'Transactions (Dated)'!$B$2:$B$53,'Share Values'!AK$11,'Transactions (Dated)'!$C$2:$C$53,"Buy")-SUMIFS('Transactions (Dated)'!$E$2:$E$53,'Transactions (Dated)'!$D$2:$D$53,'Share Values'!$X633,'Transactions (Dated)'!$B$2:$B$53,'Share Values'!AK$11,'Transactions (Dated)'!$C$2:$C$53,"Sell")</f>
        <v>0</v>
      </c>
      <c r="AL633" s="40">
        <f ca="1">AL632+SUMIFS('Transactions (Dated)'!$E$2:$E$53,'Transactions (Dated)'!$D$2:$D$53,'Share Values'!$X633,'Transactions (Dated)'!$B$2:$B$53,'Share Values'!AL$11,'Transactions (Dated)'!$C$2:$C$53,"Buy")-SUMIFS('Transactions (Dated)'!$E$2:$E$53,'Transactions (Dated)'!$D$2:$D$53,'Share Values'!$X633,'Transactions (Dated)'!$B$2:$B$53,'Share Values'!AL$11,'Transactions (Dated)'!$C$2:$C$53,"Sell")</f>
        <v>0</v>
      </c>
      <c r="AM633" s="40">
        <f ca="1">AM632+SUMIFS('Transactions (Dated)'!$E$2:$E$53,'Transactions (Dated)'!$D$2:$D$53,'Share Values'!$X633,'Transactions (Dated)'!$B$2:$B$53,'Share Values'!AM$11,'Transactions (Dated)'!$C$2:$C$53,"Buy")-SUMIFS('Transactions (Dated)'!$E$2:$E$53,'Transactions (Dated)'!$D$2:$D$53,'Share Values'!$X633,'Transactions (Dated)'!$B$2:$B$53,'Share Values'!AM$11,'Transactions (Dated)'!$C$2:$C$53,"Sell")</f>
        <v>0</v>
      </c>
      <c r="AN633" s="40">
        <f ca="1">AN632+SUMIFS('Transactions (Dated)'!$E$2:$E$53,'Transactions (Dated)'!$D$2:$D$53,'Share Values'!$X633,'Transactions (Dated)'!$B$2:$B$53,'Share Values'!AN$11,'Transactions (Dated)'!$C$2:$C$53,"Buy")-SUMIFS('Transactions (Dated)'!$E$2:$E$53,'Transactions (Dated)'!$D$2:$D$53,'Share Values'!$X633,'Transactions (Dated)'!$B$2:$B$53,'Share Values'!AN$11,'Transactions (Dated)'!$C$2:$C$53,"Sell")</f>
        <v>0</v>
      </c>
      <c r="AQ633" s="3">
        <f t="shared" si="271"/>
        <v>42817</v>
      </c>
      <c r="AR633" s="6">
        <f t="shared" ca="1" si="272"/>
        <v>43845</v>
      </c>
      <c r="AS633" s="6">
        <f t="shared" ca="1" si="273"/>
        <v>18750</v>
      </c>
      <c r="AT633" s="6">
        <f t="shared" ca="1" si="274"/>
        <v>551388.44000000006</v>
      </c>
      <c r="AU633" s="6">
        <f t="shared" ca="1" si="275"/>
        <v>37783.24</v>
      </c>
      <c r="AV633" s="6">
        <f t="shared" ca="1" si="276"/>
        <v>35760.04</v>
      </c>
      <c r="AW633" s="6">
        <f t="shared" ca="1" si="277"/>
        <v>0</v>
      </c>
      <c r="AX633" s="6">
        <f t="shared" ca="1" si="278"/>
        <v>51040.000000000007</v>
      </c>
      <c r="AY633" s="6">
        <f t="shared" ca="1" si="279"/>
        <v>85206</v>
      </c>
      <c r="AZ633" s="6">
        <f t="shared" ca="1" si="280"/>
        <v>85027.4</v>
      </c>
      <c r="BA633" s="6">
        <f t="shared" ca="1" si="281"/>
        <v>0</v>
      </c>
      <c r="BB633" s="6">
        <f t="shared" ca="1" si="282"/>
        <v>0</v>
      </c>
      <c r="BC633" s="6">
        <f t="shared" ca="1" si="283"/>
        <v>0</v>
      </c>
      <c r="BD633" s="6">
        <f t="shared" ca="1" si="284"/>
        <v>0</v>
      </c>
      <c r="BE633" s="6">
        <f t="shared" ca="1" si="285"/>
        <v>0</v>
      </c>
      <c r="BF633" s="6">
        <f t="shared" ca="1" si="268"/>
        <v>0</v>
      </c>
      <c r="BG633" s="6">
        <f t="shared" ca="1" si="269"/>
        <v>0</v>
      </c>
      <c r="BJ633" s="4">
        <f t="shared" ca="1" si="286"/>
        <v>908800.12000000011</v>
      </c>
      <c r="BL633" s="3">
        <f t="shared" si="287"/>
        <v>42817</v>
      </c>
      <c r="BM633" s="6">
        <f>BM632+SUMIFS('Transactions (Dated)'!G:G,'Transactions (Dated)'!D:D,'Share Values'!AQ633)</f>
        <v>14317.649999999987</v>
      </c>
      <c r="BN633" s="6">
        <f ca="1">BN632+SUMIFS('Transactions (Dated)'!$F:$F,'Transactions (Dated)'!$D:$D,$BL633,'Transactions (Dated)'!$B:$B,BN$11,'Transactions (Dated)'!$C:$C,"Dividend (paid to cash)")*Y633</f>
        <v>0</v>
      </c>
      <c r="BO633" s="6">
        <f ca="1">BO632+SUMIFS('Transactions (Dated)'!$F:$F,'Transactions (Dated)'!$D:$D,$BL633,'Transactions (Dated)'!$B:$B,BO$11,'Transactions (Dated)'!$C:$C,"Dividend (paid to cash)")*Z633</f>
        <v>2421.875</v>
      </c>
      <c r="BP633" s="6">
        <f ca="1">BP632+SUMIFS('Transactions (Dated)'!$F:$F,'Transactions (Dated)'!$D:$D,$BL633,'Transactions (Dated)'!$B:$B,BP$11,'Transactions (Dated)'!$C:$C,"Dividend (paid to cash)")*AA633</f>
        <v>51745.237000000008</v>
      </c>
      <c r="BQ633" s="6">
        <f ca="1">BQ632+SUMIFS('Transactions (Dated)'!$F:$F,'Transactions (Dated)'!$D:$D,$BL633,'Transactions (Dated)'!$B:$B,BQ$11,'Transactions (Dated)'!$C:$C,"Dividend (paid to cash)")*AB633</f>
        <v>567.6</v>
      </c>
      <c r="BR633" s="6">
        <f ca="1">BR632+SUMIFS('Transactions (Dated)'!$F:$F,'Transactions (Dated)'!$D:$D,$BL633,'Transactions (Dated)'!$B:$B,BR$11,'Transactions (Dated)'!$C:$C,"Dividend (paid to cash)")*AC633</f>
        <v>0</v>
      </c>
      <c r="BS633" s="6">
        <f ca="1">BS632+SUMIFS('Transactions (Dated)'!$F:$F,'Transactions (Dated)'!$D:$D,$BL633,'Transactions (Dated)'!$B:$B,BS$11,'Transactions (Dated)'!$C:$C,"Dividend (paid to cash)")*AD633</f>
        <v>0</v>
      </c>
      <c r="BT633" s="6">
        <f ca="1">BT632+SUMIFS('Transactions (Dated)'!$F:$F,'Transactions (Dated)'!$D:$D,$BL633,'Transactions (Dated)'!$B:$B,BT$11,'Transactions (Dated)'!$C:$C,"Dividend (paid to cash)")*AE633</f>
        <v>3915</v>
      </c>
      <c r="BU633" s="6">
        <f ca="1">BU632+SUMIFS('Transactions (Dated)'!$F:$F,'Transactions (Dated)'!$D:$D,$BL633,'Transactions (Dated)'!$B:$B,BU$11,'Transactions (Dated)'!$C:$C,"Dividend (paid to cash)")*AF633</f>
        <v>0</v>
      </c>
      <c r="BV633" s="6">
        <f ca="1">BV632+SUMIFS('Transactions (Dated)'!$F:$F,'Transactions (Dated)'!$D:$D,$BL633,'Transactions (Dated)'!$B:$B,BV$11,'Transactions (Dated)'!$C:$C,"Dividend (paid to cash)")*AG633</f>
        <v>0</v>
      </c>
      <c r="BW633" s="6">
        <f ca="1">BW632+SUMIFS('Transactions (Dated)'!$F:$F,'Transactions (Dated)'!$D:$D,$BL633,'Transactions (Dated)'!$B:$B,BW$11,'Transactions (Dated)'!$C:$C,"Dividend (paid to cash)")*AH633</f>
        <v>0</v>
      </c>
      <c r="BX633" s="6">
        <f ca="1">BX632+SUMIFS('Transactions (Dated)'!$F:$F,'Transactions (Dated)'!$D:$D,$BL633,'Transactions (Dated)'!$B:$B,BX$11,'Transactions (Dated)'!$C:$C,"Dividend (paid to cash)")*AI633</f>
        <v>0</v>
      </c>
      <c r="BY633" s="6">
        <f ca="1">BY632+SUMIFS('Transactions (Dated)'!$F:$F,'Transactions (Dated)'!$D:$D,$BL633,'Transactions (Dated)'!$B:$B,BY$11,'Transactions (Dated)'!$C:$C,"Dividend (paid to cash)")*AJ633</f>
        <v>0</v>
      </c>
      <c r="BZ633" s="6">
        <f ca="1">BZ632+SUMIFS('Transactions (Dated)'!$F:$F,'Transactions (Dated)'!$D:$D,$BL633,'Transactions (Dated)'!$B:$B,BZ$11,'Transactions (Dated)'!$C:$C,"Dividend (paid to cash)")*AK633</f>
        <v>0</v>
      </c>
      <c r="CA633" s="6">
        <f ca="1">CA632+SUMIFS('Transactions (Dated)'!$F:$F,'Transactions (Dated)'!$D:$D,$BL633,'Transactions (Dated)'!$B:$B,CA$11,'Transactions (Dated)'!$C:$C,"Dividend (paid to cash)")*AL633</f>
        <v>0</v>
      </c>
      <c r="CB633" s="6">
        <v>0</v>
      </c>
      <c r="CC633" s="6">
        <v>0</v>
      </c>
      <c r="CF633" s="6">
        <f t="shared" ca="1" si="288"/>
        <v>72967.361999999994</v>
      </c>
      <c r="CH633" s="3">
        <f t="shared" si="289"/>
        <v>42817</v>
      </c>
      <c r="CI633" s="4">
        <f t="shared" ca="1" si="290"/>
        <v>908800.12000000011</v>
      </c>
      <c r="CJ633" s="4">
        <f t="shared" ca="1" si="291"/>
        <v>72967.361999999994</v>
      </c>
      <c r="CL633" s="4">
        <f t="shared" ca="1" si="292"/>
        <v>981767.48200000008</v>
      </c>
    </row>
    <row r="634" spans="2:90" x14ac:dyDescent="0.15">
      <c r="B634" s="3">
        <v>42818</v>
      </c>
      <c r="E634" s="86">
        <v>42818</v>
      </c>
      <c r="F634" s="53">
        <v>9.4600000000000009</v>
      </c>
      <c r="G634">
        <v>2.02</v>
      </c>
      <c r="H634">
        <v>20.94</v>
      </c>
      <c r="I634">
        <v>20.155000000000001</v>
      </c>
      <c r="J634">
        <v>14.99</v>
      </c>
      <c r="K634">
        <v>15.67</v>
      </c>
      <c r="L634">
        <v>17.559999999999999</v>
      </c>
      <c r="M634">
        <v>5.64</v>
      </c>
      <c r="N634">
        <v>12.42</v>
      </c>
      <c r="O634">
        <v>11.05</v>
      </c>
      <c r="Q634">
        <v>1.48</v>
      </c>
      <c r="R634">
        <v>9.33</v>
      </c>
      <c r="S634">
        <v>43.83</v>
      </c>
      <c r="U634">
        <v>43.83</v>
      </c>
      <c r="X634" s="3">
        <f t="shared" si="270"/>
        <v>42818</v>
      </c>
      <c r="Y634" s="40">
        <f ca="1">Y633+SUMIFS('Transactions (Dated)'!$E$2:$E$53,'Transactions (Dated)'!$D$2:$D$53,'Share Values'!$X634,'Transactions (Dated)'!$B$2:$B$53,'Share Values'!Y$11,'Transactions (Dated)'!$C$2:$C$53,"Buy")-SUMIFS('Transactions (Dated)'!$E$2:$E$53,'Transactions (Dated)'!$D$2:$D$53,'Share Values'!$X634,'Transactions (Dated)'!$B$2:$B$53,'Share Values'!Y$11,'Transactions (Dated)'!$C$2:$C$53,"Sell")</f>
        <v>4625</v>
      </c>
      <c r="Z634" s="40">
        <f ca="1">Z633+SUMIFS('Transactions (Dated)'!$E$2:$E$53,'Transactions (Dated)'!$D$2:$D$53,'Share Values'!$X634,'Transactions (Dated)'!$B$2:$B$53,'Share Values'!Z$11,'Transactions (Dated)'!$C$2:$C$53,"Buy")-SUMIFS('Transactions (Dated)'!$E$2:$E$53,'Transactions (Dated)'!$D$2:$D$53,'Share Values'!$X634,'Transactions (Dated)'!$B$2:$B$53,'Share Values'!Z$11,'Transactions (Dated)'!$C$2:$C$53,"Sell")</f>
        <v>9375</v>
      </c>
      <c r="AA634" s="40">
        <f ca="1">AA633+SUMIFS('Transactions (Dated)'!$E$2:$E$53,'Transactions (Dated)'!$D$2:$D$53,'Share Values'!$X634,'Transactions (Dated)'!$B$2:$B$53,'Share Values'!AA$11,'Transactions (Dated)'!$C$2:$C$53,"Buy")-SUMIFS('Transactions (Dated)'!$E$2:$E$53,'Transactions (Dated)'!$D$2:$D$53,'Share Values'!$X634,'Transactions (Dated)'!$B$2:$B$53,'Share Values'!AA$11,'Transactions (Dated)'!$C$2:$C$53,"Sell")</f>
        <v>26357</v>
      </c>
      <c r="AB634" s="40">
        <f ca="1">AB633+SUMIFS('Transactions (Dated)'!$E$2:$E$53,'Transactions (Dated)'!$D$2:$D$53,'Share Values'!$X634,'Transactions (Dated)'!$B$2:$B$53,'Share Values'!AB$11,'Transactions (Dated)'!$C$2:$C$53,"Buy")-SUMIFS('Transactions (Dated)'!$E$2:$E$53,'Transactions (Dated)'!$D$2:$D$53,'Share Values'!$X634,'Transactions (Dated)'!$B$2:$B$53,'Share Values'!AB$11,'Transactions (Dated)'!$C$2:$C$53,"Sell")</f>
        <v>1892</v>
      </c>
      <c r="AC634" s="40">
        <f ca="1">AC633+SUMIFS('Transactions (Dated)'!$E$2:$E$53,'Transactions (Dated)'!$D$2:$D$53,'Share Values'!$X634,'Transactions (Dated)'!$B$2:$B$53,'Share Values'!AC$11,'Transactions (Dated)'!$C$2:$C$53,"Buy")-SUMIFS('Transactions (Dated)'!$E$2:$E$53,'Transactions (Dated)'!$D$2:$D$53,'Share Values'!$X634,'Transactions (Dated)'!$B$2:$B$53,'Share Values'!AC$11,'Transactions (Dated)'!$C$2:$C$53,"Sell")</f>
        <v>2348</v>
      </c>
      <c r="AD634" s="40">
        <f ca="1">AD633+SUMIFS('Transactions (Dated)'!$E$2:$E$53,'Transactions (Dated)'!$D$2:$D$53,'Share Values'!$X634,'Transactions (Dated)'!$B$2:$B$53,'Share Values'!AD$11,'Transactions (Dated)'!$C$2:$C$53,"Buy")-SUMIFS('Transactions (Dated)'!$E$2:$E$53,'Transactions (Dated)'!$D$2:$D$53,'Share Values'!$X634,'Transactions (Dated)'!$B$2:$B$53,'Share Values'!AD$11,'Transactions (Dated)'!$C$2:$C$53,"Sell")</f>
        <v>0</v>
      </c>
      <c r="AE634" s="40">
        <f ca="1">AE633+SUMIFS('Transactions (Dated)'!$E$2:$E$53,'Transactions (Dated)'!$D$2:$D$53,'Share Values'!$X634,'Transactions (Dated)'!$B$2:$B$53,'Share Values'!AE$11,'Transactions (Dated)'!$C$2:$C$53,"Buy")-SUMIFS('Transactions (Dated)'!$E$2:$E$53,'Transactions (Dated)'!$D$2:$D$53,'Share Values'!$X634,'Transactions (Dated)'!$B$2:$B$53,'Share Values'!AE$11,'Transactions (Dated)'!$C$2:$C$53,"Sell")</f>
        <v>2900</v>
      </c>
      <c r="AF634" s="40">
        <f ca="1">AF633+SUMIFS('Transactions (Dated)'!$E$2:$E$53,'Transactions (Dated)'!$D$2:$D$53,'Share Values'!$X634,'Transactions (Dated)'!$B$2:$B$53,'Share Values'!AF$11,'Transactions (Dated)'!$C$2:$C$53,"Buy")-SUMIFS('Transactions (Dated)'!$E$2:$E$53,'Transactions (Dated)'!$D$2:$D$53,'Share Values'!$X634,'Transactions (Dated)'!$B$2:$B$53,'Share Values'!AF$11,'Transactions (Dated)'!$C$2:$C$53,"Sell")</f>
        <v>14201</v>
      </c>
      <c r="AG634" s="40">
        <f ca="1">AG633+SUMIFS('Transactions (Dated)'!$E$2:$E$53,'Transactions (Dated)'!$D$2:$D$53,'Share Values'!$X634,'Transactions (Dated)'!$B$2:$B$53,'Share Values'!AG$11,'Transactions (Dated)'!$C$2:$C$53,"Buy")-SUMIFS('Transactions (Dated)'!$E$2:$E$53,'Transactions (Dated)'!$D$2:$D$53,'Share Values'!$X634,'Transactions (Dated)'!$B$2:$B$53,'Share Values'!AG$11,'Transactions (Dated)'!$C$2:$C$53,"Sell")</f>
        <v>6835</v>
      </c>
      <c r="AH634" s="40">
        <f ca="1">AH633+SUMIFS('Transactions (Dated)'!$E$2:$E$53,'Transactions (Dated)'!$D$2:$D$53,'Share Values'!$X634,'Transactions (Dated)'!$B$2:$B$53,'Share Values'!AH$11,'Transactions (Dated)'!$C$2:$C$53,"Buy")-SUMIFS('Transactions (Dated)'!$E$2:$E$53,'Transactions (Dated)'!$D$2:$D$53,'Share Values'!$X634,'Transactions (Dated)'!$B$2:$B$53,'Share Values'!AH$11,'Transactions (Dated)'!$C$2:$C$53,"Sell")</f>
        <v>0</v>
      </c>
      <c r="AI634" s="40">
        <f ca="1">AI633+SUMIFS('Transactions (Dated)'!$E$2:$E$53,'Transactions (Dated)'!$D$2:$D$53,'Share Values'!$X634,'Transactions (Dated)'!$B$2:$B$53,'Share Values'!AI$11,'Transactions (Dated)'!$C$2:$C$53,"Buy")-SUMIFS('Transactions (Dated)'!$E$2:$E$53,'Transactions (Dated)'!$D$2:$D$53,'Share Values'!$X634,'Transactions (Dated)'!$B$2:$B$53,'Share Values'!AI$11,'Transactions (Dated)'!$C$2:$C$53,"Sell")</f>
        <v>0</v>
      </c>
      <c r="AJ634" s="40">
        <f ca="1">AJ633+SUMIFS('Transactions (Dated)'!$E$2:$E$53,'Transactions (Dated)'!$D$2:$D$53,'Share Values'!$X634,'Transactions (Dated)'!$B$2:$B$53,'Share Values'!AJ$11,'Transactions (Dated)'!$C$2:$C$53,"Buy")-SUMIFS('Transactions (Dated)'!$E$2:$E$53,'Transactions (Dated)'!$D$2:$D$53,'Share Values'!$X634,'Transactions (Dated)'!$B$2:$B$53,'Share Values'!AJ$11,'Transactions (Dated)'!$C$2:$C$53,"Sell")</f>
        <v>0</v>
      </c>
      <c r="AK634" s="40">
        <f ca="1">AK633+SUMIFS('Transactions (Dated)'!$E$2:$E$53,'Transactions (Dated)'!$D$2:$D$53,'Share Values'!$X634,'Transactions (Dated)'!$B$2:$B$53,'Share Values'!AK$11,'Transactions (Dated)'!$C$2:$C$53,"Buy")-SUMIFS('Transactions (Dated)'!$E$2:$E$53,'Transactions (Dated)'!$D$2:$D$53,'Share Values'!$X634,'Transactions (Dated)'!$B$2:$B$53,'Share Values'!AK$11,'Transactions (Dated)'!$C$2:$C$53,"Sell")</f>
        <v>0</v>
      </c>
      <c r="AL634" s="40">
        <f ca="1">AL633+SUMIFS('Transactions (Dated)'!$E$2:$E$53,'Transactions (Dated)'!$D$2:$D$53,'Share Values'!$X634,'Transactions (Dated)'!$B$2:$B$53,'Share Values'!AL$11,'Transactions (Dated)'!$C$2:$C$53,"Buy")-SUMIFS('Transactions (Dated)'!$E$2:$E$53,'Transactions (Dated)'!$D$2:$D$53,'Share Values'!$X634,'Transactions (Dated)'!$B$2:$B$53,'Share Values'!AL$11,'Transactions (Dated)'!$C$2:$C$53,"Sell")</f>
        <v>0</v>
      </c>
      <c r="AM634" s="40">
        <f ca="1">AM633+SUMIFS('Transactions (Dated)'!$E$2:$E$53,'Transactions (Dated)'!$D$2:$D$53,'Share Values'!$X634,'Transactions (Dated)'!$B$2:$B$53,'Share Values'!AM$11,'Transactions (Dated)'!$C$2:$C$53,"Buy")-SUMIFS('Transactions (Dated)'!$E$2:$E$53,'Transactions (Dated)'!$D$2:$D$53,'Share Values'!$X634,'Transactions (Dated)'!$B$2:$B$53,'Share Values'!AM$11,'Transactions (Dated)'!$C$2:$C$53,"Sell")</f>
        <v>0</v>
      </c>
      <c r="AN634" s="40">
        <f ca="1">AN633+SUMIFS('Transactions (Dated)'!$E$2:$E$53,'Transactions (Dated)'!$D$2:$D$53,'Share Values'!$X634,'Transactions (Dated)'!$B$2:$B$53,'Share Values'!AN$11,'Transactions (Dated)'!$C$2:$C$53,"Buy")-SUMIFS('Transactions (Dated)'!$E$2:$E$53,'Transactions (Dated)'!$D$2:$D$53,'Share Values'!$X634,'Transactions (Dated)'!$B$2:$B$53,'Share Values'!AN$11,'Transactions (Dated)'!$C$2:$C$53,"Sell")</f>
        <v>0</v>
      </c>
      <c r="AQ634" s="3">
        <f t="shared" si="271"/>
        <v>42818</v>
      </c>
      <c r="AR634" s="6">
        <f t="shared" ca="1" si="272"/>
        <v>43752.500000000007</v>
      </c>
      <c r="AS634" s="6">
        <f t="shared" ca="1" si="273"/>
        <v>18937.5</v>
      </c>
      <c r="AT634" s="6">
        <f t="shared" ca="1" si="274"/>
        <v>551915.58000000007</v>
      </c>
      <c r="AU634" s="6">
        <f t="shared" ca="1" si="275"/>
        <v>38133.26</v>
      </c>
      <c r="AV634" s="6">
        <f t="shared" ca="1" si="276"/>
        <v>35196.520000000004</v>
      </c>
      <c r="AW634" s="6">
        <f t="shared" ca="1" si="277"/>
        <v>0</v>
      </c>
      <c r="AX634" s="6">
        <f t="shared" ca="1" si="278"/>
        <v>50923.999999999993</v>
      </c>
      <c r="AY634" s="6">
        <f t="shared" ca="1" si="279"/>
        <v>80093.64</v>
      </c>
      <c r="AZ634" s="6">
        <f t="shared" ca="1" si="280"/>
        <v>84890.7</v>
      </c>
      <c r="BA634" s="6">
        <f t="shared" ca="1" si="281"/>
        <v>0</v>
      </c>
      <c r="BB634" s="6">
        <f t="shared" ca="1" si="282"/>
        <v>0</v>
      </c>
      <c r="BC634" s="6">
        <f t="shared" ca="1" si="283"/>
        <v>0</v>
      </c>
      <c r="BD634" s="6">
        <f t="shared" ca="1" si="284"/>
        <v>0</v>
      </c>
      <c r="BE634" s="6">
        <f t="shared" ca="1" si="285"/>
        <v>0</v>
      </c>
      <c r="BF634" s="6">
        <f t="shared" ca="1" si="268"/>
        <v>0</v>
      </c>
      <c r="BG634" s="6">
        <f t="shared" ca="1" si="269"/>
        <v>0</v>
      </c>
      <c r="BJ634" s="4">
        <f t="shared" ca="1" si="286"/>
        <v>903843.70000000007</v>
      </c>
      <c r="BL634" s="3">
        <f t="shared" si="287"/>
        <v>42818</v>
      </c>
      <c r="BM634" s="6">
        <f>BM633+SUMIFS('Transactions (Dated)'!G:G,'Transactions (Dated)'!D:D,'Share Values'!AQ634)</f>
        <v>14317.649999999987</v>
      </c>
      <c r="BN634" s="6">
        <f ca="1">BN633+SUMIFS('Transactions (Dated)'!$F:$F,'Transactions (Dated)'!$D:$D,$BL634,'Transactions (Dated)'!$B:$B,BN$11,'Transactions (Dated)'!$C:$C,"Dividend (paid to cash)")*Y634</f>
        <v>0</v>
      </c>
      <c r="BO634" s="6">
        <f ca="1">BO633+SUMIFS('Transactions (Dated)'!$F:$F,'Transactions (Dated)'!$D:$D,$BL634,'Transactions (Dated)'!$B:$B,BO$11,'Transactions (Dated)'!$C:$C,"Dividend (paid to cash)")*Z634</f>
        <v>2421.875</v>
      </c>
      <c r="BP634" s="6">
        <f ca="1">BP633+SUMIFS('Transactions (Dated)'!$F:$F,'Transactions (Dated)'!$D:$D,$BL634,'Transactions (Dated)'!$B:$B,BP$11,'Transactions (Dated)'!$C:$C,"Dividend (paid to cash)")*AA634</f>
        <v>51745.237000000008</v>
      </c>
      <c r="BQ634" s="6">
        <f ca="1">BQ633+SUMIFS('Transactions (Dated)'!$F:$F,'Transactions (Dated)'!$D:$D,$BL634,'Transactions (Dated)'!$B:$B,BQ$11,'Transactions (Dated)'!$C:$C,"Dividend (paid to cash)")*AB634</f>
        <v>567.6</v>
      </c>
      <c r="BR634" s="6">
        <f ca="1">BR633+SUMIFS('Transactions (Dated)'!$F:$F,'Transactions (Dated)'!$D:$D,$BL634,'Transactions (Dated)'!$B:$B,BR$11,'Transactions (Dated)'!$C:$C,"Dividend (paid to cash)")*AC634</f>
        <v>0</v>
      </c>
      <c r="BS634" s="6">
        <f ca="1">BS633+SUMIFS('Transactions (Dated)'!$F:$F,'Transactions (Dated)'!$D:$D,$BL634,'Transactions (Dated)'!$B:$B,BS$11,'Transactions (Dated)'!$C:$C,"Dividend (paid to cash)")*AD634</f>
        <v>0</v>
      </c>
      <c r="BT634" s="6">
        <f ca="1">BT633+SUMIFS('Transactions (Dated)'!$F:$F,'Transactions (Dated)'!$D:$D,$BL634,'Transactions (Dated)'!$B:$B,BT$11,'Transactions (Dated)'!$C:$C,"Dividend (paid to cash)")*AE634</f>
        <v>3915</v>
      </c>
      <c r="BU634" s="6">
        <f ca="1">BU633+SUMIFS('Transactions (Dated)'!$F:$F,'Transactions (Dated)'!$D:$D,$BL634,'Transactions (Dated)'!$B:$B,BU$11,'Transactions (Dated)'!$C:$C,"Dividend (paid to cash)")*AF634</f>
        <v>0</v>
      </c>
      <c r="BV634" s="6">
        <f ca="1">BV633+SUMIFS('Transactions (Dated)'!$F:$F,'Transactions (Dated)'!$D:$D,$BL634,'Transactions (Dated)'!$B:$B,BV$11,'Transactions (Dated)'!$C:$C,"Dividend (paid to cash)")*AG634</f>
        <v>0</v>
      </c>
      <c r="BW634" s="6">
        <f ca="1">BW633+SUMIFS('Transactions (Dated)'!$F:$F,'Transactions (Dated)'!$D:$D,$BL634,'Transactions (Dated)'!$B:$B,BW$11,'Transactions (Dated)'!$C:$C,"Dividend (paid to cash)")*AH634</f>
        <v>0</v>
      </c>
      <c r="BX634" s="6">
        <f ca="1">BX633+SUMIFS('Transactions (Dated)'!$F:$F,'Transactions (Dated)'!$D:$D,$BL634,'Transactions (Dated)'!$B:$B,BX$11,'Transactions (Dated)'!$C:$C,"Dividend (paid to cash)")*AI634</f>
        <v>0</v>
      </c>
      <c r="BY634" s="6">
        <f ca="1">BY633+SUMIFS('Transactions (Dated)'!$F:$F,'Transactions (Dated)'!$D:$D,$BL634,'Transactions (Dated)'!$B:$B,BY$11,'Transactions (Dated)'!$C:$C,"Dividend (paid to cash)")*AJ634</f>
        <v>0</v>
      </c>
      <c r="BZ634" s="6">
        <f ca="1">BZ633+SUMIFS('Transactions (Dated)'!$F:$F,'Transactions (Dated)'!$D:$D,$BL634,'Transactions (Dated)'!$B:$B,BZ$11,'Transactions (Dated)'!$C:$C,"Dividend (paid to cash)")*AK634</f>
        <v>0</v>
      </c>
      <c r="CA634" s="6">
        <f ca="1">CA633+SUMIFS('Transactions (Dated)'!$F:$F,'Transactions (Dated)'!$D:$D,$BL634,'Transactions (Dated)'!$B:$B,CA$11,'Transactions (Dated)'!$C:$C,"Dividend (paid to cash)")*AL634</f>
        <v>0</v>
      </c>
      <c r="CB634" s="6">
        <v>0</v>
      </c>
      <c r="CC634" s="6">
        <v>0</v>
      </c>
      <c r="CF634" s="6">
        <f t="shared" ca="1" si="288"/>
        <v>72967.361999999994</v>
      </c>
      <c r="CH634" s="3">
        <f t="shared" si="289"/>
        <v>42818</v>
      </c>
      <c r="CI634" s="4">
        <f t="shared" ca="1" si="290"/>
        <v>903843.70000000007</v>
      </c>
      <c r="CJ634" s="4">
        <f t="shared" ca="1" si="291"/>
        <v>72967.361999999994</v>
      </c>
      <c r="CL634" s="4">
        <f t="shared" ca="1" si="292"/>
        <v>976811.06200000003</v>
      </c>
    </row>
    <row r="635" spans="2:90" x14ac:dyDescent="0.15">
      <c r="B635" s="3">
        <v>42821</v>
      </c>
      <c r="E635" s="86">
        <v>42821</v>
      </c>
      <c r="F635" s="53">
        <v>9.48</v>
      </c>
      <c r="G635">
        <v>2.0049999999999999</v>
      </c>
      <c r="H635">
        <v>21.01</v>
      </c>
      <c r="I635">
        <v>20.22</v>
      </c>
      <c r="J635">
        <v>15.24</v>
      </c>
      <c r="K635">
        <v>15.75</v>
      </c>
      <c r="L635">
        <v>17.7</v>
      </c>
      <c r="M635">
        <v>5.52</v>
      </c>
      <c r="N635">
        <v>12.42</v>
      </c>
      <c r="O635">
        <v>10.97</v>
      </c>
      <c r="Q635">
        <v>1.51</v>
      </c>
      <c r="R635">
        <v>8.9499999999999993</v>
      </c>
      <c r="S635">
        <v>44.07</v>
      </c>
      <c r="U635">
        <v>44.07</v>
      </c>
      <c r="X635" s="3">
        <f t="shared" si="270"/>
        <v>42821</v>
      </c>
      <c r="Y635" s="40">
        <f ca="1">Y634+SUMIFS('Transactions (Dated)'!$E$2:$E$53,'Transactions (Dated)'!$D$2:$D$53,'Share Values'!$X635,'Transactions (Dated)'!$B$2:$B$53,'Share Values'!Y$11,'Transactions (Dated)'!$C$2:$C$53,"Buy")-SUMIFS('Transactions (Dated)'!$E$2:$E$53,'Transactions (Dated)'!$D$2:$D$53,'Share Values'!$X635,'Transactions (Dated)'!$B$2:$B$53,'Share Values'!Y$11,'Transactions (Dated)'!$C$2:$C$53,"Sell")</f>
        <v>4625</v>
      </c>
      <c r="Z635" s="40">
        <f ca="1">Z634+SUMIFS('Transactions (Dated)'!$E$2:$E$53,'Transactions (Dated)'!$D$2:$D$53,'Share Values'!$X635,'Transactions (Dated)'!$B$2:$B$53,'Share Values'!Z$11,'Transactions (Dated)'!$C$2:$C$53,"Buy")-SUMIFS('Transactions (Dated)'!$E$2:$E$53,'Transactions (Dated)'!$D$2:$D$53,'Share Values'!$X635,'Transactions (Dated)'!$B$2:$B$53,'Share Values'!Z$11,'Transactions (Dated)'!$C$2:$C$53,"Sell")</f>
        <v>9375</v>
      </c>
      <c r="AA635" s="40">
        <f ca="1">AA634+SUMIFS('Transactions (Dated)'!$E$2:$E$53,'Transactions (Dated)'!$D$2:$D$53,'Share Values'!$X635,'Transactions (Dated)'!$B$2:$B$53,'Share Values'!AA$11,'Transactions (Dated)'!$C$2:$C$53,"Buy")-SUMIFS('Transactions (Dated)'!$E$2:$E$53,'Transactions (Dated)'!$D$2:$D$53,'Share Values'!$X635,'Transactions (Dated)'!$B$2:$B$53,'Share Values'!AA$11,'Transactions (Dated)'!$C$2:$C$53,"Sell")</f>
        <v>26357</v>
      </c>
      <c r="AB635" s="40">
        <f ca="1">AB634+SUMIFS('Transactions (Dated)'!$E$2:$E$53,'Transactions (Dated)'!$D$2:$D$53,'Share Values'!$X635,'Transactions (Dated)'!$B$2:$B$53,'Share Values'!AB$11,'Transactions (Dated)'!$C$2:$C$53,"Buy")-SUMIFS('Transactions (Dated)'!$E$2:$E$53,'Transactions (Dated)'!$D$2:$D$53,'Share Values'!$X635,'Transactions (Dated)'!$B$2:$B$53,'Share Values'!AB$11,'Transactions (Dated)'!$C$2:$C$53,"Sell")</f>
        <v>1892</v>
      </c>
      <c r="AC635" s="40">
        <f ca="1">AC634+SUMIFS('Transactions (Dated)'!$E$2:$E$53,'Transactions (Dated)'!$D$2:$D$53,'Share Values'!$X635,'Transactions (Dated)'!$B$2:$B$53,'Share Values'!AC$11,'Transactions (Dated)'!$C$2:$C$53,"Buy")-SUMIFS('Transactions (Dated)'!$E$2:$E$53,'Transactions (Dated)'!$D$2:$D$53,'Share Values'!$X635,'Transactions (Dated)'!$B$2:$B$53,'Share Values'!AC$11,'Transactions (Dated)'!$C$2:$C$53,"Sell")</f>
        <v>2348</v>
      </c>
      <c r="AD635" s="40">
        <f ca="1">AD634+SUMIFS('Transactions (Dated)'!$E$2:$E$53,'Transactions (Dated)'!$D$2:$D$53,'Share Values'!$X635,'Transactions (Dated)'!$B$2:$B$53,'Share Values'!AD$11,'Transactions (Dated)'!$C$2:$C$53,"Buy")-SUMIFS('Transactions (Dated)'!$E$2:$E$53,'Transactions (Dated)'!$D$2:$D$53,'Share Values'!$X635,'Transactions (Dated)'!$B$2:$B$53,'Share Values'!AD$11,'Transactions (Dated)'!$C$2:$C$53,"Sell")</f>
        <v>0</v>
      </c>
      <c r="AE635" s="40">
        <f ca="1">AE634+SUMIFS('Transactions (Dated)'!$E$2:$E$53,'Transactions (Dated)'!$D$2:$D$53,'Share Values'!$X635,'Transactions (Dated)'!$B$2:$B$53,'Share Values'!AE$11,'Transactions (Dated)'!$C$2:$C$53,"Buy")-SUMIFS('Transactions (Dated)'!$E$2:$E$53,'Transactions (Dated)'!$D$2:$D$53,'Share Values'!$X635,'Transactions (Dated)'!$B$2:$B$53,'Share Values'!AE$11,'Transactions (Dated)'!$C$2:$C$53,"Sell")</f>
        <v>2900</v>
      </c>
      <c r="AF635" s="40">
        <f ca="1">AF634+SUMIFS('Transactions (Dated)'!$E$2:$E$53,'Transactions (Dated)'!$D$2:$D$53,'Share Values'!$X635,'Transactions (Dated)'!$B$2:$B$53,'Share Values'!AF$11,'Transactions (Dated)'!$C$2:$C$53,"Buy")-SUMIFS('Transactions (Dated)'!$E$2:$E$53,'Transactions (Dated)'!$D$2:$D$53,'Share Values'!$X635,'Transactions (Dated)'!$B$2:$B$53,'Share Values'!AF$11,'Transactions (Dated)'!$C$2:$C$53,"Sell")</f>
        <v>14201</v>
      </c>
      <c r="AG635" s="40">
        <f ca="1">AG634+SUMIFS('Transactions (Dated)'!$E$2:$E$53,'Transactions (Dated)'!$D$2:$D$53,'Share Values'!$X635,'Transactions (Dated)'!$B$2:$B$53,'Share Values'!AG$11,'Transactions (Dated)'!$C$2:$C$53,"Buy")-SUMIFS('Transactions (Dated)'!$E$2:$E$53,'Transactions (Dated)'!$D$2:$D$53,'Share Values'!$X635,'Transactions (Dated)'!$B$2:$B$53,'Share Values'!AG$11,'Transactions (Dated)'!$C$2:$C$53,"Sell")</f>
        <v>6835</v>
      </c>
      <c r="AH635" s="40">
        <f ca="1">AH634+SUMIFS('Transactions (Dated)'!$E$2:$E$53,'Transactions (Dated)'!$D$2:$D$53,'Share Values'!$X635,'Transactions (Dated)'!$B$2:$B$53,'Share Values'!AH$11,'Transactions (Dated)'!$C$2:$C$53,"Buy")-SUMIFS('Transactions (Dated)'!$E$2:$E$53,'Transactions (Dated)'!$D$2:$D$53,'Share Values'!$X635,'Transactions (Dated)'!$B$2:$B$53,'Share Values'!AH$11,'Transactions (Dated)'!$C$2:$C$53,"Sell")</f>
        <v>0</v>
      </c>
      <c r="AI635" s="40">
        <f ca="1">AI634+SUMIFS('Transactions (Dated)'!$E$2:$E$53,'Transactions (Dated)'!$D$2:$D$53,'Share Values'!$X635,'Transactions (Dated)'!$B$2:$B$53,'Share Values'!AI$11,'Transactions (Dated)'!$C$2:$C$53,"Buy")-SUMIFS('Transactions (Dated)'!$E$2:$E$53,'Transactions (Dated)'!$D$2:$D$53,'Share Values'!$X635,'Transactions (Dated)'!$B$2:$B$53,'Share Values'!AI$11,'Transactions (Dated)'!$C$2:$C$53,"Sell")</f>
        <v>0</v>
      </c>
      <c r="AJ635" s="40">
        <f ca="1">AJ634+SUMIFS('Transactions (Dated)'!$E$2:$E$53,'Transactions (Dated)'!$D$2:$D$53,'Share Values'!$X635,'Transactions (Dated)'!$B$2:$B$53,'Share Values'!AJ$11,'Transactions (Dated)'!$C$2:$C$53,"Buy")-SUMIFS('Transactions (Dated)'!$E$2:$E$53,'Transactions (Dated)'!$D$2:$D$53,'Share Values'!$X635,'Transactions (Dated)'!$B$2:$B$53,'Share Values'!AJ$11,'Transactions (Dated)'!$C$2:$C$53,"Sell")</f>
        <v>0</v>
      </c>
      <c r="AK635" s="40">
        <f ca="1">AK634+SUMIFS('Transactions (Dated)'!$E$2:$E$53,'Transactions (Dated)'!$D$2:$D$53,'Share Values'!$X635,'Transactions (Dated)'!$B$2:$B$53,'Share Values'!AK$11,'Transactions (Dated)'!$C$2:$C$53,"Buy")-SUMIFS('Transactions (Dated)'!$E$2:$E$53,'Transactions (Dated)'!$D$2:$D$53,'Share Values'!$X635,'Transactions (Dated)'!$B$2:$B$53,'Share Values'!AK$11,'Transactions (Dated)'!$C$2:$C$53,"Sell")</f>
        <v>0</v>
      </c>
      <c r="AL635" s="40">
        <f ca="1">AL634+SUMIFS('Transactions (Dated)'!$E$2:$E$53,'Transactions (Dated)'!$D$2:$D$53,'Share Values'!$X635,'Transactions (Dated)'!$B$2:$B$53,'Share Values'!AL$11,'Transactions (Dated)'!$C$2:$C$53,"Buy")-SUMIFS('Transactions (Dated)'!$E$2:$E$53,'Transactions (Dated)'!$D$2:$D$53,'Share Values'!$X635,'Transactions (Dated)'!$B$2:$B$53,'Share Values'!AL$11,'Transactions (Dated)'!$C$2:$C$53,"Sell")</f>
        <v>0</v>
      </c>
      <c r="AM635" s="40">
        <f ca="1">AM634+SUMIFS('Transactions (Dated)'!$E$2:$E$53,'Transactions (Dated)'!$D$2:$D$53,'Share Values'!$X635,'Transactions (Dated)'!$B$2:$B$53,'Share Values'!AM$11,'Transactions (Dated)'!$C$2:$C$53,"Buy")-SUMIFS('Transactions (Dated)'!$E$2:$E$53,'Transactions (Dated)'!$D$2:$D$53,'Share Values'!$X635,'Transactions (Dated)'!$B$2:$B$53,'Share Values'!AM$11,'Transactions (Dated)'!$C$2:$C$53,"Sell")</f>
        <v>0</v>
      </c>
      <c r="AN635" s="40">
        <f ca="1">AN634+SUMIFS('Transactions (Dated)'!$E$2:$E$53,'Transactions (Dated)'!$D$2:$D$53,'Share Values'!$X635,'Transactions (Dated)'!$B$2:$B$53,'Share Values'!AN$11,'Transactions (Dated)'!$C$2:$C$53,"Buy")-SUMIFS('Transactions (Dated)'!$E$2:$E$53,'Transactions (Dated)'!$D$2:$D$53,'Share Values'!$X635,'Transactions (Dated)'!$B$2:$B$53,'Share Values'!AN$11,'Transactions (Dated)'!$C$2:$C$53,"Sell")</f>
        <v>0</v>
      </c>
      <c r="AQ635" s="3">
        <f t="shared" si="271"/>
        <v>42821</v>
      </c>
      <c r="AR635" s="6">
        <f t="shared" ca="1" si="272"/>
        <v>43845</v>
      </c>
      <c r="AS635" s="6">
        <f t="shared" ca="1" si="273"/>
        <v>18796.875</v>
      </c>
      <c r="AT635" s="6">
        <f t="shared" ca="1" si="274"/>
        <v>553760.57000000007</v>
      </c>
      <c r="AU635" s="6">
        <f t="shared" ca="1" si="275"/>
        <v>38256.239999999998</v>
      </c>
      <c r="AV635" s="6">
        <f t="shared" ca="1" si="276"/>
        <v>35783.520000000004</v>
      </c>
      <c r="AW635" s="6">
        <f t="shared" ca="1" si="277"/>
        <v>0</v>
      </c>
      <c r="AX635" s="6">
        <f t="shared" ca="1" si="278"/>
        <v>51330</v>
      </c>
      <c r="AY635" s="6">
        <f t="shared" ca="1" si="279"/>
        <v>78389.51999999999</v>
      </c>
      <c r="AZ635" s="6">
        <f t="shared" ca="1" si="280"/>
        <v>84890.7</v>
      </c>
      <c r="BA635" s="6">
        <f t="shared" ca="1" si="281"/>
        <v>0</v>
      </c>
      <c r="BB635" s="6">
        <f t="shared" ca="1" si="282"/>
        <v>0</v>
      </c>
      <c r="BC635" s="6">
        <f t="shared" ca="1" si="283"/>
        <v>0</v>
      </c>
      <c r="BD635" s="6">
        <f t="shared" ca="1" si="284"/>
        <v>0</v>
      </c>
      <c r="BE635" s="6">
        <f t="shared" ca="1" si="285"/>
        <v>0</v>
      </c>
      <c r="BF635" s="6">
        <f t="shared" ca="1" si="268"/>
        <v>0</v>
      </c>
      <c r="BG635" s="6">
        <f t="shared" ca="1" si="269"/>
        <v>0</v>
      </c>
      <c r="BJ635" s="4">
        <f t="shared" ca="1" si="286"/>
        <v>905052.42500000005</v>
      </c>
      <c r="BL635" s="3">
        <f t="shared" si="287"/>
        <v>42821</v>
      </c>
      <c r="BM635" s="6">
        <f>BM634+SUMIFS('Transactions (Dated)'!G:G,'Transactions (Dated)'!D:D,'Share Values'!AQ635)</f>
        <v>14317.649999999987</v>
      </c>
      <c r="BN635" s="6">
        <f ca="1">BN634+SUMIFS('Transactions (Dated)'!$F:$F,'Transactions (Dated)'!$D:$D,$BL635,'Transactions (Dated)'!$B:$B,BN$11,'Transactions (Dated)'!$C:$C,"Dividend (paid to cash)")*Y635</f>
        <v>0</v>
      </c>
      <c r="BO635" s="6">
        <f ca="1">BO634+SUMIFS('Transactions (Dated)'!$F:$F,'Transactions (Dated)'!$D:$D,$BL635,'Transactions (Dated)'!$B:$B,BO$11,'Transactions (Dated)'!$C:$C,"Dividend (paid to cash)")*Z635</f>
        <v>2421.875</v>
      </c>
      <c r="BP635" s="6">
        <f ca="1">BP634+SUMIFS('Transactions (Dated)'!$F:$F,'Transactions (Dated)'!$D:$D,$BL635,'Transactions (Dated)'!$B:$B,BP$11,'Transactions (Dated)'!$C:$C,"Dividend (paid to cash)")*AA635</f>
        <v>51745.237000000008</v>
      </c>
      <c r="BQ635" s="6">
        <f ca="1">BQ634+SUMIFS('Transactions (Dated)'!$F:$F,'Transactions (Dated)'!$D:$D,$BL635,'Transactions (Dated)'!$B:$B,BQ$11,'Transactions (Dated)'!$C:$C,"Dividend (paid to cash)")*AB635</f>
        <v>567.6</v>
      </c>
      <c r="BR635" s="6">
        <f ca="1">BR634+SUMIFS('Transactions (Dated)'!$F:$F,'Transactions (Dated)'!$D:$D,$BL635,'Transactions (Dated)'!$B:$B,BR$11,'Transactions (Dated)'!$C:$C,"Dividend (paid to cash)")*AC635</f>
        <v>0</v>
      </c>
      <c r="BS635" s="6">
        <f ca="1">BS634+SUMIFS('Transactions (Dated)'!$F:$F,'Transactions (Dated)'!$D:$D,$BL635,'Transactions (Dated)'!$B:$B,BS$11,'Transactions (Dated)'!$C:$C,"Dividend (paid to cash)")*AD635</f>
        <v>0</v>
      </c>
      <c r="BT635" s="6">
        <f ca="1">BT634+SUMIFS('Transactions (Dated)'!$F:$F,'Transactions (Dated)'!$D:$D,$BL635,'Transactions (Dated)'!$B:$B,BT$11,'Transactions (Dated)'!$C:$C,"Dividend (paid to cash)")*AE635</f>
        <v>3915</v>
      </c>
      <c r="BU635" s="6">
        <f ca="1">BU634+SUMIFS('Transactions (Dated)'!$F:$F,'Transactions (Dated)'!$D:$D,$BL635,'Transactions (Dated)'!$B:$B,BU$11,'Transactions (Dated)'!$C:$C,"Dividend (paid to cash)")*AF635</f>
        <v>0</v>
      </c>
      <c r="BV635" s="6">
        <f ca="1">BV634+SUMIFS('Transactions (Dated)'!$F:$F,'Transactions (Dated)'!$D:$D,$BL635,'Transactions (Dated)'!$B:$B,BV$11,'Transactions (Dated)'!$C:$C,"Dividend (paid to cash)")*AG635</f>
        <v>0</v>
      </c>
      <c r="BW635" s="6">
        <f ca="1">BW634+SUMIFS('Transactions (Dated)'!$F:$F,'Transactions (Dated)'!$D:$D,$BL635,'Transactions (Dated)'!$B:$B,BW$11,'Transactions (Dated)'!$C:$C,"Dividend (paid to cash)")*AH635</f>
        <v>0</v>
      </c>
      <c r="BX635" s="6">
        <f ca="1">BX634+SUMIFS('Transactions (Dated)'!$F:$F,'Transactions (Dated)'!$D:$D,$BL635,'Transactions (Dated)'!$B:$B,BX$11,'Transactions (Dated)'!$C:$C,"Dividend (paid to cash)")*AI635</f>
        <v>0</v>
      </c>
      <c r="BY635" s="6">
        <f ca="1">BY634+SUMIFS('Transactions (Dated)'!$F:$F,'Transactions (Dated)'!$D:$D,$BL635,'Transactions (Dated)'!$B:$B,BY$11,'Transactions (Dated)'!$C:$C,"Dividend (paid to cash)")*AJ635</f>
        <v>0</v>
      </c>
      <c r="BZ635" s="6">
        <f ca="1">BZ634+SUMIFS('Transactions (Dated)'!$F:$F,'Transactions (Dated)'!$D:$D,$BL635,'Transactions (Dated)'!$B:$B,BZ$11,'Transactions (Dated)'!$C:$C,"Dividend (paid to cash)")*AK635</f>
        <v>0</v>
      </c>
      <c r="CA635" s="6">
        <f ca="1">CA634+SUMIFS('Transactions (Dated)'!$F:$F,'Transactions (Dated)'!$D:$D,$BL635,'Transactions (Dated)'!$B:$B,CA$11,'Transactions (Dated)'!$C:$C,"Dividend (paid to cash)")*AL635</f>
        <v>0</v>
      </c>
      <c r="CB635" s="6">
        <v>0</v>
      </c>
      <c r="CC635" s="6">
        <v>0</v>
      </c>
      <c r="CF635" s="6">
        <f t="shared" ca="1" si="288"/>
        <v>72967.361999999994</v>
      </c>
      <c r="CH635" s="3">
        <f t="shared" si="289"/>
        <v>42821</v>
      </c>
      <c r="CI635" s="4">
        <f t="shared" ca="1" si="290"/>
        <v>905052.42500000005</v>
      </c>
      <c r="CJ635" s="4">
        <f t="shared" ca="1" si="291"/>
        <v>72967.361999999994</v>
      </c>
      <c r="CL635" s="4">
        <f t="shared" ca="1" si="292"/>
        <v>978019.78700000001</v>
      </c>
    </row>
    <row r="636" spans="2:90" x14ac:dyDescent="0.15">
      <c r="B636" s="3">
        <v>42822</v>
      </c>
      <c r="E636" s="86">
        <v>42822</v>
      </c>
      <c r="F636" s="53">
        <v>9.42</v>
      </c>
      <c r="G636">
        <v>2.0699999999999998</v>
      </c>
      <c r="H636">
        <v>21</v>
      </c>
      <c r="I636">
        <v>20.25</v>
      </c>
      <c r="J636">
        <v>15.19</v>
      </c>
      <c r="K636">
        <v>15.79</v>
      </c>
      <c r="L636">
        <v>17.72</v>
      </c>
      <c r="M636">
        <v>5.39</v>
      </c>
      <c r="N636">
        <v>12.43</v>
      </c>
      <c r="O636">
        <v>11.06</v>
      </c>
      <c r="Q636">
        <v>1.49</v>
      </c>
      <c r="R636">
        <v>8.94</v>
      </c>
      <c r="S636">
        <v>44.1</v>
      </c>
      <c r="U636">
        <v>44.1</v>
      </c>
      <c r="X636" s="3">
        <f t="shared" si="270"/>
        <v>42822</v>
      </c>
      <c r="Y636" s="40">
        <f ca="1">Y635+SUMIFS('Transactions (Dated)'!$E$2:$E$53,'Transactions (Dated)'!$D$2:$D$53,'Share Values'!$X636,'Transactions (Dated)'!$B$2:$B$53,'Share Values'!Y$11,'Transactions (Dated)'!$C$2:$C$53,"Buy")-SUMIFS('Transactions (Dated)'!$E$2:$E$53,'Transactions (Dated)'!$D$2:$D$53,'Share Values'!$X636,'Transactions (Dated)'!$B$2:$B$53,'Share Values'!Y$11,'Transactions (Dated)'!$C$2:$C$53,"Sell")</f>
        <v>4625</v>
      </c>
      <c r="Z636" s="40">
        <f ca="1">Z635+SUMIFS('Transactions (Dated)'!$E$2:$E$53,'Transactions (Dated)'!$D$2:$D$53,'Share Values'!$X636,'Transactions (Dated)'!$B$2:$B$53,'Share Values'!Z$11,'Transactions (Dated)'!$C$2:$C$53,"Buy")-SUMIFS('Transactions (Dated)'!$E$2:$E$53,'Transactions (Dated)'!$D$2:$D$53,'Share Values'!$X636,'Transactions (Dated)'!$B$2:$B$53,'Share Values'!Z$11,'Transactions (Dated)'!$C$2:$C$53,"Sell")</f>
        <v>9375</v>
      </c>
      <c r="AA636" s="40">
        <f ca="1">AA635+SUMIFS('Transactions (Dated)'!$E$2:$E$53,'Transactions (Dated)'!$D$2:$D$53,'Share Values'!$X636,'Transactions (Dated)'!$B$2:$B$53,'Share Values'!AA$11,'Transactions (Dated)'!$C$2:$C$53,"Buy")-SUMIFS('Transactions (Dated)'!$E$2:$E$53,'Transactions (Dated)'!$D$2:$D$53,'Share Values'!$X636,'Transactions (Dated)'!$B$2:$B$53,'Share Values'!AA$11,'Transactions (Dated)'!$C$2:$C$53,"Sell")</f>
        <v>26357</v>
      </c>
      <c r="AB636" s="40">
        <f ca="1">AB635+SUMIFS('Transactions (Dated)'!$E$2:$E$53,'Transactions (Dated)'!$D$2:$D$53,'Share Values'!$X636,'Transactions (Dated)'!$B$2:$B$53,'Share Values'!AB$11,'Transactions (Dated)'!$C$2:$C$53,"Buy")-SUMIFS('Transactions (Dated)'!$E$2:$E$53,'Transactions (Dated)'!$D$2:$D$53,'Share Values'!$X636,'Transactions (Dated)'!$B$2:$B$53,'Share Values'!AB$11,'Transactions (Dated)'!$C$2:$C$53,"Sell")</f>
        <v>1892</v>
      </c>
      <c r="AC636" s="40">
        <f ca="1">AC635+SUMIFS('Transactions (Dated)'!$E$2:$E$53,'Transactions (Dated)'!$D$2:$D$53,'Share Values'!$X636,'Transactions (Dated)'!$B$2:$B$53,'Share Values'!AC$11,'Transactions (Dated)'!$C$2:$C$53,"Buy")-SUMIFS('Transactions (Dated)'!$E$2:$E$53,'Transactions (Dated)'!$D$2:$D$53,'Share Values'!$X636,'Transactions (Dated)'!$B$2:$B$53,'Share Values'!AC$11,'Transactions (Dated)'!$C$2:$C$53,"Sell")</f>
        <v>2348</v>
      </c>
      <c r="AD636" s="40">
        <f ca="1">AD635+SUMIFS('Transactions (Dated)'!$E$2:$E$53,'Transactions (Dated)'!$D$2:$D$53,'Share Values'!$X636,'Transactions (Dated)'!$B$2:$B$53,'Share Values'!AD$11,'Transactions (Dated)'!$C$2:$C$53,"Buy")-SUMIFS('Transactions (Dated)'!$E$2:$E$53,'Transactions (Dated)'!$D$2:$D$53,'Share Values'!$X636,'Transactions (Dated)'!$B$2:$B$53,'Share Values'!AD$11,'Transactions (Dated)'!$C$2:$C$53,"Sell")</f>
        <v>0</v>
      </c>
      <c r="AE636" s="40">
        <f ca="1">AE635+SUMIFS('Transactions (Dated)'!$E$2:$E$53,'Transactions (Dated)'!$D$2:$D$53,'Share Values'!$X636,'Transactions (Dated)'!$B$2:$B$53,'Share Values'!AE$11,'Transactions (Dated)'!$C$2:$C$53,"Buy")-SUMIFS('Transactions (Dated)'!$E$2:$E$53,'Transactions (Dated)'!$D$2:$D$53,'Share Values'!$X636,'Transactions (Dated)'!$B$2:$B$53,'Share Values'!AE$11,'Transactions (Dated)'!$C$2:$C$53,"Sell")</f>
        <v>2900</v>
      </c>
      <c r="AF636" s="40">
        <f ca="1">AF635+SUMIFS('Transactions (Dated)'!$E$2:$E$53,'Transactions (Dated)'!$D$2:$D$53,'Share Values'!$X636,'Transactions (Dated)'!$B$2:$B$53,'Share Values'!AF$11,'Transactions (Dated)'!$C$2:$C$53,"Buy")-SUMIFS('Transactions (Dated)'!$E$2:$E$53,'Transactions (Dated)'!$D$2:$D$53,'Share Values'!$X636,'Transactions (Dated)'!$B$2:$B$53,'Share Values'!AF$11,'Transactions (Dated)'!$C$2:$C$53,"Sell")</f>
        <v>14201</v>
      </c>
      <c r="AG636" s="40">
        <f ca="1">AG635+SUMIFS('Transactions (Dated)'!$E$2:$E$53,'Transactions (Dated)'!$D$2:$D$53,'Share Values'!$X636,'Transactions (Dated)'!$B$2:$B$53,'Share Values'!AG$11,'Transactions (Dated)'!$C$2:$C$53,"Buy")-SUMIFS('Transactions (Dated)'!$E$2:$E$53,'Transactions (Dated)'!$D$2:$D$53,'Share Values'!$X636,'Transactions (Dated)'!$B$2:$B$53,'Share Values'!AG$11,'Transactions (Dated)'!$C$2:$C$53,"Sell")</f>
        <v>6835</v>
      </c>
      <c r="AH636" s="40">
        <f ca="1">AH635+SUMIFS('Transactions (Dated)'!$E$2:$E$53,'Transactions (Dated)'!$D$2:$D$53,'Share Values'!$X636,'Transactions (Dated)'!$B$2:$B$53,'Share Values'!AH$11,'Transactions (Dated)'!$C$2:$C$53,"Buy")-SUMIFS('Transactions (Dated)'!$E$2:$E$53,'Transactions (Dated)'!$D$2:$D$53,'Share Values'!$X636,'Transactions (Dated)'!$B$2:$B$53,'Share Values'!AH$11,'Transactions (Dated)'!$C$2:$C$53,"Sell")</f>
        <v>0</v>
      </c>
      <c r="AI636" s="40">
        <f ca="1">AI635+SUMIFS('Transactions (Dated)'!$E$2:$E$53,'Transactions (Dated)'!$D$2:$D$53,'Share Values'!$X636,'Transactions (Dated)'!$B$2:$B$53,'Share Values'!AI$11,'Transactions (Dated)'!$C$2:$C$53,"Buy")-SUMIFS('Transactions (Dated)'!$E$2:$E$53,'Transactions (Dated)'!$D$2:$D$53,'Share Values'!$X636,'Transactions (Dated)'!$B$2:$B$53,'Share Values'!AI$11,'Transactions (Dated)'!$C$2:$C$53,"Sell")</f>
        <v>0</v>
      </c>
      <c r="AJ636" s="40">
        <f ca="1">AJ635+SUMIFS('Transactions (Dated)'!$E$2:$E$53,'Transactions (Dated)'!$D$2:$D$53,'Share Values'!$X636,'Transactions (Dated)'!$B$2:$B$53,'Share Values'!AJ$11,'Transactions (Dated)'!$C$2:$C$53,"Buy")-SUMIFS('Transactions (Dated)'!$E$2:$E$53,'Transactions (Dated)'!$D$2:$D$53,'Share Values'!$X636,'Transactions (Dated)'!$B$2:$B$53,'Share Values'!AJ$11,'Transactions (Dated)'!$C$2:$C$53,"Sell")</f>
        <v>0</v>
      </c>
      <c r="AK636" s="40">
        <f ca="1">AK635+SUMIFS('Transactions (Dated)'!$E$2:$E$53,'Transactions (Dated)'!$D$2:$D$53,'Share Values'!$X636,'Transactions (Dated)'!$B$2:$B$53,'Share Values'!AK$11,'Transactions (Dated)'!$C$2:$C$53,"Buy")-SUMIFS('Transactions (Dated)'!$E$2:$E$53,'Transactions (Dated)'!$D$2:$D$53,'Share Values'!$X636,'Transactions (Dated)'!$B$2:$B$53,'Share Values'!AK$11,'Transactions (Dated)'!$C$2:$C$53,"Sell")</f>
        <v>0</v>
      </c>
      <c r="AL636" s="40">
        <f ca="1">AL635+SUMIFS('Transactions (Dated)'!$E$2:$E$53,'Transactions (Dated)'!$D$2:$D$53,'Share Values'!$X636,'Transactions (Dated)'!$B$2:$B$53,'Share Values'!AL$11,'Transactions (Dated)'!$C$2:$C$53,"Buy")-SUMIFS('Transactions (Dated)'!$E$2:$E$53,'Transactions (Dated)'!$D$2:$D$53,'Share Values'!$X636,'Transactions (Dated)'!$B$2:$B$53,'Share Values'!AL$11,'Transactions (Dated)'!$C$2:$C$53,"Sell")</f>
        <v>0</v>
      </c>
      <c r="AM636" s="40">
        <f ca="1">AM635+SUMIFS('Transactions (Dated)'!$E$2:$E$53,'Transactions (Dated)'!$D$2:$D$53,'Share Values'!$X636,'Transactions (Dated)'!$B$2:$B$53,'Share Values'!AM$11,'Transactions (Dated)'!$C$2:$C$53,"Buy")-SUMIFS('Transactions (Dated)'!$E$2:$E$53,'Transactions (Dated)'!$D$2:$D$53,'Share Values'!$X636,'Transactions (Dated)'!$B$2:$B$53,'Share Values'!AM$11,'Transactions (Dated)'!$C$2:$C$53,"Sell")</f>
        <v>0</v>
      </c>
      <c r="AN636" s="40">
        <f ca="1">AN635+SUMIFS('Transactions (Dated)'!$E$2:$E$53,'Transactions (Dated)'!$D$2:$D$53,'Share Values'!$X636,'Transactions (Dated)'!$B$2:$B$53,'Share Values'!AN$11,'Transactions (Dated)'!$C$2:$C$53,"Buy")-SUMIFS('Transactions (Dated)'!$E$2:$E$53,'Transactions (Dated)'!$D$2:$D$53,'Share Values'!$X636,'Transactions (Dated)'!$B$2:$B$53,'Share Values'!AN$11,'Transactions (Dated)'!$C$2:$C$53,"Sell")</f>
        <v>0</v>
      </c>
      <c r="AQ636" s="3">
        <f t="shared" si="271"/>
        <v>42822</v>
      </c>
      <c r="AR636" s="6">
        <f t="shared" ca="1" si="272"/>
        <v>43567.5</v>
      </c>
      <c r="AS636" s="6">
        <f t="shared" ca="1" si="273"/>
        <v>19406.25</v>
      </c>
      <c r="AT636" s="6">
        <f t="shared" ca="1" si="274"/>
        <v>553497</v>
      </c>
      <c r="AU636" s="6">
        <f t="shared" ca="1" si="275"/>
        <v>38313</v>
      </c>
      <c r="AV636" s="6">
        <f t="shared" ca="1" si="276"/>
        <v>35666.119999999995</v>
      </c>
      <c r="AW636" s="6">
        <f t="shared" ca="1" si="277"/>
        <v>0</v>
      </c>
      <c r="AX636" s="6">
        <f t="shared" ca="1" si="278"/>
        <v>51388</v>
      </c>
      <c r="AY636" s="6">
        <f t="shared" ca="1" si="279"/>
        <v>76543.39</v>
      </c>
      <c r="AZ636" s="6">
        <f t="shared" ca="1" si="280"/>
        <v>84959.05</v>
      </c>
      <c r="BA636" s="6">
        <f t="shared" ca="1" si="281"/>
        <v>0</v>
      </c>
      <c r="BB636" s="6">
        <f t="shared" ca="1" si="282"/>
        <v>0</v>
      </c>
      <c r="BC636" s="6">
        <f t="shared" ca="1" si="283"/>
        <v>0</v>
      </c>
      <c r="BD636" s="6">
        <f t="shared" ca="1" si="284"/>
        <v>0</v>
      </c>
      <c r="BE636" s="6">
        <f t="shared" ca="1" si="285"/>
        <v>0</v>
      </c>
      <c r="BF636" s="6">
        <f t="shared" ca="1" si="268"/>
        <v>0</v>
      </c>
      <c r="BG636" s="6">
        <f t="shared" ca="1" si="269"/>
        <v>0</v>
      </c>
      <c r="BJ636" s="4">
        <f t="shared" ca="1" si="286"/>
        <v>903340.31</v>
      </c>
      <c r="BL636" s="3">
        <f t="shared" si="287"/>
        <v>42822</v>
      </c>
      <c r="BM636" s="6">
        <f>BM635+SUMIFS('Transactions (Dated)'!G:G,'Transactions (Dated)'!D:D,'Share Values'!AQ636)</f>
        <v>14317.649999999987</v>
      </c>
      <c r="BN636" s="6">
        <f ca="1">BN635+SUMIFS('Transactions (Dated)'!$F:$F,'Transactions (Dated)'!$D:$D,$BL636,'Transactions (Dated)'!$B:$B,BN$11,'Transactions (Dated)'!$C:$C,"Dividend (paid to cash)")*Y636</f>
        <v>0</v>
      </c>
      <c r="BO636" s="6">
        <f ca="1">BO635+SUMIFS('Transactions (Dated)'!$F:$F,'Transactions (Dated)'!$D:$D,$BL636,'Transactions (Dated)'!$B:$B,BO$11,'Transactions (Dated)'!$C:$C,"Dividend (paid to cash)")*Z636</f>
        <v>2421.875</v>
      </c>
      <c r="BP636" s="6">
        <f ca="1">BP635+SUMIFS('Transactions (Dated)'!$F:$F,'Transactions (Dated)'!$D:$D,$BL636,'Transactions (Dated)'!$B:$B,BP$11,'Transactions (Dated)'!$C:$C,"Dividend (paid to cash)")*AA636</f>
        <v>51745.237000000008</v>
      </c>
      <c r="BQ636" s="6">
        <f ca="1">BQ635+SUMIFS('Transactions (Dated)'!$F:$F,'Transactions (Dated)'!$D:$D,$BL636,'Transactions (Dated)'!$B:$B,BQ$11,'Transactions (Dated)'!$C:$C,"Dividend (paid to cash)")*AB636</f>
        <v>567.6</v>
      </c>
      <c r="BR636" s="6">
        <f ca="1">BR635+SUMIFS('Transactions (Dated)'!$F:$F,'Transactions (Dated)'!$D:$D,$BL636,'Transactions (Dated)'!$B:$B,BR$11,'Transactions (Dated)'!$C:$C,"Dividend (paid to cash)")*AC636</f>
        <v>0</v>
      </c>
      <c r="BS636" s="6">
        <f ca="1">BS635+SUMIFS('Transactions (Dated)'!$F:$F,'Transactions (Dated)'!$D:$D,$BL636,'Transactions (Dated)'!$B:$B,BS$11,'Transactions (Dated)'!$C:$C,"Dividend (paid to cash)")*AD636</f>
        <v>0</v>
      </c>
      <c r="BT636" s="6">
        <f ca="1">BT635+SUMIFS('Transactions (Dated)'!$F:$F,'Transactions (Dated)'!$D:$D,$BL636,'Transactions (Dated)'!$B:$B,BT$11,'Transactions (Dated)'!$C:$C,"Dividend (paid to cash)")*AE636</f>
        <v>3915</v>
      </c>
      <c r="BU636" s="6">
        <f ca="1">BU635+SUMIFS('Transactions (Dated)'!$F:$F,'Transactions (Dated)'!$D:$D,$BL636,'Transactions (Dated)'!$B:$B,BU$11,'Transactions (Dated)'!$C:$C,"Dividend (paid to cash)")*AF636</f>
        <v>0</v>
      </c>
      <c r="BV636" s="6">
        <f ca="1">BV635+SUMIFS('Transactions (Dated)'!$F:$F,'Transactions (Dated)'!$D:$D,$BL636,'Transactions (Dated)'!$B:$B,BV$11,'Transactions (Dated)'!$C:$C,"Dividend (paid to cash)")*AG636</f>
        <v>0</v>
      </c>
      <c r="BW636" s="6">
        <f ca="1">BW635+SUMIFS('Transactions (Dated)'!$F:$F,'Transactions (Dated)'!$D:$D,$BL636,'Transactions (Dated)'!$B:$B,BW$11,'Transactions (Dated)'!$C:$C,"Dividend (paid to cash)")*AH636</f>
        <v>0</v>
      </c>
      <c r="BX636" s="6">
        <f ca="1">BX635+SUMIFS('Transactions (Dated)'!$F:$F,'Transactions (Dated)'!$D:$D,$BL636,'Transactions (Dated)'!$B:$B,BX$11,'Transactions (Dated)'!$C:$C,"Dividend (paid to cash)")*AI636</f>
        <v>0</v>
      </c>
      <c r="BY636" s="6">
        <f ca="1">BY635+SUMIFS('Transactions (Dated)'!$F:$F,'Transactions (Dated)'!$D:$D,$BL636,'Transactions (Dated)'!$B:$B,BY$11,'Transactions (Dated)'!$C:$C,"Dividend (paid to cash)")*AJ636</f>
        <v>0</v>
      </c>
      <c r="BZ636" s="6">
        <f ca="1">BZ635+SUMIFS('Transactions (Dated)'!$F:$F,'Transactions (Dated)'!$D:$D,$BL636,'Transactions (Dated)'!$B:$B,BZ$11,'Transactions (Dated)'!$C:$C,"Dividend (paid to cash)")*AK636</f>
        <v>0</v>
      </c>
      <c r="CA636" s="6">
        <f ca="1">CA635+SUMIFS('Transactions (Dated)'!$F:$F,'Transactions (Dated)'!$D:$D,$BL636,'Transactions (Dated)'!$B:$B,CA$11,'Transactions (Dated)'!$C:$C,"Dividend (paid to cash)")*AL636</f>
        <v>0</v>
      </c>
      <c r="CB636" s="6">
        <v>0</v>
      </c>
      <c r="CC636" s="6">
        <v>0</v>
      </c>
      <c r="CF636" s="6">
        <f t="shared" ca="1" si="288"/>
        <v>72967.361999999994</v>
      </c>
      <c r="CH636" s="3">
        <f t="shared" si="289"/>
        <v>42822</v>
      </c>
      <c r="CI636" s="4">
        <f t="shared" ca="1" si="290"/>
        <v>903340.31</v>
      </c>
      <c r="CJ636" s="4">
        <f t="shared" ca="1" si="291"/>
        <v>72967.361999999994</v>
      </c>
      <c r="CL636" s="4">
        <f t="shared" ca="1" si="292"/>
        <v>976307.67200000002</v>
      </c>
    </row>
    <row r="637" spans="2:90" x14ac:dyDescent="0.15">
      <c r="B637" s="3">
        <v>42823</v>
      </c>
      <c r="E637" s="86">
        <v>42823</v>
      </c>
      <c r="F637" s="53">
        <v>9.36</v>
      </c>
      <c r="G637">
        <v>2.17</v>
      </c>
      <c r="H637">
        <v>21.09</v>
      </c>
      <c r="I637">
        <v>20.204999999999998</v>
      </c>
      <c r="J637">
        <v>15.27</v>
      </c>
      <c r="K637">
        <v>15.83</v>
      </c>
      <c r="L637">
        <v>17.7</v>
      </c>
      <c r="M637">
        <v>5.32</v>
      </c>
      <c r="N637">
        <v>12.47</v>
      </c>
      <c r="O637">
        <v>11.11</v>
      </c>
      <c r="Q637">
        <v>1.54</v>
      </c>
      <c r="R637">
        <v>9.2899999999999991</v>
      </c>
      <c r="S637">
        <v>44.31</v>
      </c>
      <c r="U637">
        <v>44.31</v>
      </c>
      <c r="X637" s="3">
        <f t="shared" si="270"/>
        <v>42823</v>
      </c>
      <c r="Y637" s="40">
        <f ca="1">Y636+SUMIFS('Transactions (Dated)'!$E$2:$E$53,'Transactions (Dated)'!$D$2:$D$53,'Share Values'!$X637,'Transactions (Dated)'!$B$2:$B$53,'Share Values'!Y$11,'Transactions (Dated)'!$C$2:$C$53,"Buy")-SUMIFS('Transactions (Dated)'!$E$2:$E$53,'Transactions (Dated)'!$D$2:$D$53,'Share Values'!$X637,'Transactions (Dated)'!$B$2:$B$53,'Share Values'!Y$11,'Transactions (Dated)'!$C$2:$C$53,"Sell")</f>
        <v>4625</v>
      </c>
      <c r="Z637" s="40">
        <f ca="1">Z636+SUMIFS('Transactions (Dated)'!$E$2:$E$53,'Transactions (Dated)'!$D$2:$D$53,'Share Values'!$X637,'Transactions (Dated)'!$B$2:$B$53,'Share Values'!Z$11,'Transactions (Dated)'!$C$2:$C$53,"Buy")-SUMIFS('Transactions (Dated)'!$E$2:$E$53,'Transactions (Dated)'!$D$2:$D$53,'Share Values'!$X637,'Transactions (Dated)'!$B$2:$B$53,'Share Values'!Z$11,'Transactions (Dated)'!$C$2:$C$53,"Sell")</f>
        <v>9375</v>
      </c>
      <c r="AA637" s="40">
        <f ca="1">AA636+SUMIFS('Transactions (Dated)'!$E$2:$E$53,'Transactions (Dated)'!$D$2:$D$53,'Share Values'!$X637,'Transactions (Dated)'!$B$2:$B$53,'Share Values'!AA$11,'Transactions (Dated)'!$C$2:$C$53,"Buy")-SUMIFS('Transactions (Dated)'!$E$2:$E$53,'Transactions (Dated)'!$D$2:$D$53,'Share Values'!$X637,'Transactions (Dated)'!$B$2:$B$53,'Share Values'!AA$11,'Transactions (Dated)'!$C$2:$C$53,"Sell")</f>
        <v>26357</v>
      </c>
      <c r="AB637" s="40">
        <f ca="1">AB636+SUMIFS('Transactions (Dated)'!$E$2:$E$53,'Transactions (Dated)'!$D$2:$D$53,'Share Values'!$X637,'Transactions (Dated)'!$B$2:$B$53,'Share Values'!AB$11,'Transactions (Dated)'!$C$2:$C$53,"Buy")-SUMIFS('Transactions (Dated)'!$E$2:$E$53,'Transactions (Dated)'!$D$2:$D$53,'Share Values'!$X637,'Transactions (Dated)'!$B$2:$B$53,'Share Values'!AB$11,'Transactions (Dated)'!$C$2:$C$53,"Sell")</f>
        <v>1892</v>
      </c>
      <c r="AC637" s="40">
        <f ca="1">AC636+SUMIFS('Transactions (Dated)'!$E$2:$E$53,'Transactions (Dated)'!$D$2:$D$53,'Share Values'!$X637,'Transactions (Dated)'!$B$2:$B$53,'Share Values'!AC$11,'Transactions (Dated)'!$C$2:$C$53,"Buy")-SUMIFS('Transactions (Dated)'!$E$2:$E$53,'Transactions (Dated)'!$D$2:$D$53,'Share Values'!$X637,'Transactions (Dated)'!$B$2:$B$53,'Share Values'!AC$11,'Transactions (Dated)'!$C$2:$C$53,"Sell")</f>
        <v>2348</v>
      </c>
      <c r="AD637" s="40">
        <f ca="1">AD636+SUMIFS('Transactions (Dated)'!$E$2:$E$53,'Transactions (Dated)'!$D$2:$D$53,'Share Values'!$X637,'Transactions (Dated)'!$B$2:$B$53,'Share Values'!AD$11,'Transactions (Dated)'!$C$2:$C$53,"Buy")-SUMIFS('Transactions (Dated)'!$E$2:$E$53,'Transactions (Dated)'!$D$2:$D$53,'Share Values'!$X637,'Transactions (Dated)'!$B$2:$B$53,'Share Values'!AD$11,'Transactions (Dated)'!$C$2:$C$53,"Sell")</f>
        <v>0</v>
      </c>
      <c r="AE637" s="40">
        <f ca="1">AE636+SUMIFS('Transactions (Dated)'!$E$2:$E$53,'Transactions (Dated)'!$D$2:$D$53,'Share Values'!$X637,'Transactions (Dated)'!$B$2:$B$53,'Share Values'!AE$11,'Transactions (Dated)'!$C$2:$C$53,"Buy")-SUMIFS('Transactions (Dated)'!$E$2:$E$53,'Transactions (Dated)'!$D$2:$D$53,'Share Values'!$X637,'Transactions (Dated)'!$B$2:$B$53,'Share Values'!AE$11,'Transactions (Dated)'!$C$2:$C$53,"Sell")</f>
        <v>2900</v>
      </c>
      <c r="AF637" s="40">
        <f ca="1">AF636+SUMIFS('Transactions (Dated)'!$E$2:$E$53,'Transactions (Dated)'!$D$2:$D$53,'Share Values'!$X637,'Transactions (Dated)'!$B$2:$B$53,'Share Values'!AF$11,'Transactions (Dated)'!$C$2:$C$53,"Buy")-SUMIFS('Transactions (Dated)'!$E$2:$E$53,'Transactions (Dated)'!$D$2:$D$53,'Share Values'!$X637,'Transactions (Dated)'!$B$2:$B$53,'Share Values'!AF$11,'Transactions (Dated)'!$C$2:$C$53,"Sell")</f>
        <v>14201</v>
      </c>
      <c r="AG637" s="40">
        <f ca="1">AG636+SUMIFS('Transactions (Dated)'!$E$2:$E$53,'Transactions (Dated)'!$D$2:$D$53,'Share Values'!$X637,'Transactions (Dated)'!$B$2:$B$53,'Share Values'!AG$11,'Transactions (Dated)'!$C$2:$C$53,"Buy")-SUMIFS('Transactions (Dated)'!$E$2:$E$53,'Transactions (Dated)'!$D$2:$D$53,'Share Values'!$X637,'Transactions (Dated)'!$B$2:$B$53,'Share Values'!AG$11,'Transactions (Dated)'!$C$2:$C$53,"Sell")</f>
        <v>6835</v>
      </c>
      <c r="AH637" s="40">
        <f ca="1">AH636+SUMIFS('Transactions (Dated)'!$E$2:$E$53,'Transactions (Dated)'!$D$2:$D$53,'Share Values'!$X637,'Transactions (Dated)'!$B$2:$B$53,'Share Values'!AH$11,'Transactions (Dated)'!$C$2:$C$53,"Buy")-SUMIFS('Transactions (Dated)'!$E$2:$E$53,'Transactions (Dated)'!$D$2:$D$53,'Share Values'!$X637,'Transactions (Dated)'!$B$2:$B$53,'Share Values'!AH$11,'Transactions (Dated)'!$C$2:$C$53,"Sell")</f>
        <v>0</v>
      </c>
      <c r="AI637" s="40">
        <f ca="1">AI636+SUMIFS('Transactions (Dated)'!$E$2:$E$53,'Transactions (Dated)'!$D$2:$D$53,'Share Values'!$X637,'Transactions (Dated)'!$B$2:$B$53,'Share Values'!AI$11,'Transactions (Dated)'!$C$2:$C$53,"Buy")-SUMIFS('Transactions (Dated)'!$E$2:$E$53,'Transactions (Dated)'!$D$2:$D$53,'Share Values'!$X637,'Transactions (Dated)'!$B$2:$B$53,'Share Values'!AI$11,'Transactions (Dated)'!$C$2:$C$53,"Sell")</f>
        <v>0</v>
      </c>
      <c r="AJ637" s="40">
        <f ca="1">AJ636+SUMIFS('Transactions (Dated)'!$E$2:$E$53,'Transactions (Dated)'!$D$2:$D$53,'Share Values'!$X637,'Transactions (Dated)'!$B$2:$B$53,'Share Values'!AJ$11,'Transactions (Dated)'!$C$2:$C$53,"Buy")-SUMIFS('Transactions (Dated)'!$E$2:$E$53,'Transactions (Dated)'!$D$2:$D$53,'Share Values'!$X637,'Transactions (Dated)'!$B$2:$B$53,'Share Values'!AJ$11,'Transactions (Dated)'!$C$2:$C$53,"Sell")</f>
        <v>0</v>
      </c>
      <c r="AK637" s="40">
        <f ca="1">AK636+SUMIFS('Transactions (Dated)'!$E$2:$E$53,'Transactions (Dated)'!$D$2:$D$53,'Share Values'!$X637,'Transactions (Dated)'!$B$2:$B$53,'Share Values'!AK$11,'Transactions (Dated)'!$C$2:$C$53,"Buy")-SUMIFS('Transactions (Dated)'!$E$2:$E$53,'Transactions (Dated)'!$D$2:$D$53,'Share Values'!$X637,'Transactions (Dated)'!$B$2:$B$53,'Share Values'!AK$11,'Transactions (Dated)'!$C$2:$C$53,"Sell")</f>
        <v>0</v>
      </c>
      <c r="AL637" s="40">
        <f ca="1">AL636+SUMIFS('Transactions (Dated)'!$E$2:$E$53,'Transactions (Dated)'!$D$2:$D$53,'Share Values'!$X637,'Transactions (Dated)'!$B$2:$B$53,'Share Values'!AL$11,'Transactions (Dated)'!$C$2:$C$53,"Buy")-SUMIFS('Transactions (Dated)'!$E$2:$E$53,'Transactions (Dated)'!$D$2:$D$53,'Share Values'!$X637,'Transactions (Dated)'!$B$2:$B$53,'Share Values'!AL$11,'Transactions (Dated)'!$C$2:$C$53,"Sell")</f>
        <v>0</v>
      </c>
      <c r="AM637" s="40">
        <f ca="1">AM636+SUMIFS('Transactions (Dated)'!$E$2:$E$53,'Transactions (Dated)'!$D$2:$D$53,'Share Values'!$X637,'Transactions (Dated)'!$B$2:$B$53,'Share Values'!AM$11,'Transactions (Dated)'!$C$2:$C$53,"Buy")-SUMIFS('Transactions (Dated)'!$E$2:$E$53,'Transactions (Dated)'!$D$2:$D$53,'Share Values'!$X637,'Transactions (Dated)'!$B$2:$B$53,'Share Values'!AM$11,'Transactions (Dated)'!$C$2:$C$53,"Sell")</f>
        <v>0</v>
      </c>
      <c r="AN637" s="40">
        <f ca="1">AN636+SUMIFS('Transactions (Dated)'!$E$2:$E$53,'Transactions (Dated)'!$D$2:$D$53,'Share Values'!$X637,'Transactions (Dated)'!$B$2:$B$53,'Share Values'!AN$11,'Transactions (Dated)'!$C$2:$C$53,"Buy")-SUMIFS('Transactions (Dated)'!$E$2:$E$53,'Transactions (Dated)'!$D$2:$D$53,'Share Values'!$X637,'Transactions (Dated)'!$B$2:$B$53,'Share Values'!AN$11,'Transactions (Dated)'!$C$2:$C$53,"Sell")</f>
        <v>0</v>
      </c>
      <c r="AQ637" s="3">
        <f t="shared" si="271"/>
        <v>42823</v>
      </c>
      <c r="AR637" s="6">
        <f t="shared" ca="1" si="272"/>
        <v>43290</v>
      </c>
      <c r="AS637" s="6">
        <f t="shared" ca="1" si="273"/>
        <v>20343.75</v>
      </c>
      <c r="AT637" s="6">
        <f t="shared" ca="1" si="274"/>
        <v>555869.13</v>
      </c>
      <c r="AU637" s="6">
        <f t="shared" ca="1" si="275"/>
        <v>38227.859999999993</v>
      </c>
      <c r="AV637" s="6">
        <f t="shared" ca="1" si="276"/>
        <v>35853.96</v>
      </c>
      <c r="AW637" s="6">
        <f t="shared" ca="1" si="277"/>
        <v>0</v>
      </c>
      <c r="AX637" s="6">
        <f t="shared" ca="1" si="278"/>
        <v>51330</v>
      </c>
      <c r="AY637" s="6">
        <f t="shared" ca="1" si="279"/>
        <v>75549.320000000007</v>
      </c>
      <c r="AZ637" s="6">
        <f t="shared" ca="1" si="280"/>
        <v>85232.450000000012</v>
      </c>
      <c r="BA637" s="6">
        <f t="shared" ca="1" si="281"/>
        <v>0</v>
      </c>
      <c r="BB637" s="6">
        <f t="shared" ca="1" si="282"/>
        <v>0</v>
      </c>
      <c r="BC637" s="6">
        <f t="shared" ca="1" si="283"/>
        <v>0</v>
      </c>
      <c r="BD637" s="6">
        <f t="shared" ca="1" si="284"/>
        <v>0</v>
      </c>
      <c r="BE637" s="6">
        <f t="shared" ca="1" si="285"/>
        <v>0</v>
      </c>
      <c r="BF637" s="6">
        <f t="shared" ca="1" si="268"/>
        <v>0</v>
      </c>
      <c r="BG637" s="6">
        <f t="shared" ca="1" si="269"/>
        <v>0</v>
      </c>
      <c r="BJ637" s="4">
        <f t="shared" ca="1" si="286"/>
        <v>905696.47</v>
      </c>
      <c r="BL637" s="3">
        <f t="shared" si="287"/>
        <v>42823</v>
      </c>
      <c r="BM637" s="6">
        <f>BM636+SUMIFS('Transactions (Dated)'!G:G,'Transactions (Dated)'!D:D,'Share Values'!AQ637)</f>
        <v>14317.649999999987</v>
      </c>
      <c r="BN637" s="6">
        <f ca="1">BN636+SUMIFS('Transactions (Dated)'!$F:$F,'Transactions (Dated)'!$D:$D,$BL637,'Transactions (Dated)'!$B:$B,BN$11,'Transactions (Dated)'!$C:$C,"Dividend (paid to cash)")*Y637</f>
        <v>0</v>
      </c>
      <c r="BO637" s="6">
        <f ca="1">BO636+SUMIFS('Transactions (Dated)'!$F:$F,'Transactions (Dated)'!$D:$D,$BL637,'Transactions (Dated)'!$B:$B,BO$11,'Transactions (Dated)'!$C:$C,"Dividend (paid to cash)")*Z637</f>
        <v>2421.875</v>
      </c>
      <c r="BP637" s="6">
        <f ca="1">BP636+SUMIFS('Transactions (Dated)'!$F:$F,'Transactions (Dated)'!$D:$D,$BL637,'Transactions (Dated)'!$B:$B,BP$11,'Transactions (Dated)'!$C:$C,"Dividend (paid to cash)")*AA637</f>
        <v>51745.237000000008</v>
      </c>
      <c r="BQ637" s="6">
        <f ca="1">BQ636+SUMIFS('Transactions (Dated)'!$F:$F,'Transactions (Dated)'!$D:$D,$BL637,'Transactions (Dated)'!$B:$B,BQ$11,'Transactions (Dated)'!$C:$C,"Dividend (paid to cash)")*AB637</f>
        <v>567.6</v>
      </c>
      <c r="BR637" s="6">
        <f ca="1">BR636+SUMIFS('Transactions (Dated)'!$F:$F,'Transactions (Dated)'!$D:$D,$BL637,'Transactions (Dated)'!$B:$B,BR$11,'Transactions (Dated)'!$C:$C,"Dividend (paid to cash)")*AC637</f>
        <v>0</v>
      </c>
      <c r="BS637" s="6">
        <f ca="1">BS636+SUMIFS('Transactions (Dated)'!$F:$F,'Transactions (Dated)'!$D:$D,$BL637,'Transactions (Dated)'!$B:$B,BS$11,'Transactions (Dated)'!$C:$C,"Dividend (paid to cash)")*AD637</f>
        <v>0</v>
      </c>
      <c r="BT637" s="6">
        <f ca="1">BT636+SUMIFS('Transactions (Dated)'!$F:$F,'Transactions (Dated)'!$D:$D,$BL637,'Transactions (Dated)'!$B:$B,BT$11,'Transactions (Dated)'!$C:$C,"Dividend (paid to cash)")*AE637</f>
        <v>3915</v>
      </c>
      <c r="BU637" s="6">
        <f ca="1">BU636+SUMIFS('Transactions (Dated)'!$F:$F,'Transactions (Dated)'!$D:$D,$BL637,'Transactions (Dated)'!$B:$B,BU$11,'Transactions (Dated)'!$C:$C,"Dividend (paid to cash)")*AF637</f>
        <v>0</v>
      </c>
      <c r="BV637" s="6">
        <f ca="1">BV636+SUMIFS('Transactions (Dated)'!$F:$F,'Transactions (Dated)'!$D:$D,$BL637,'Transactions (Dated)'!$B:$B,BV$11,'Transactions (Dated)'!$C:$C,"Dividend (paid to cash)")*AG637</f>
        <v>0</v>
      </c>
      <c r="BW637" s="6">
        <f ca="1">BW636+SUMIFS('Transactions (Dated)'!$F:$F,'Transactions (Dated)'!$D:$D,$BL637,'Transactions (Dated)'!$B:$B,BW$11,'Transactions (Dated)'!$C:$C,"Dividend (paid to cash)")*AH637</f>
        <v>0</v>
      </c>
      <c r="BX637" s="6">
        <f ca="1">BX636+SUMIFS('Transactions (Dated)'!$F:$F,'Transactions (Dated)'!$D:$D,$BL637,'Transactions (Dated)'!$B:$B,BX$11,'Transactions (Dated)'!$C:$C,"Dividend (paid to cash)")*AI637</f>
        <v>0</v>
      </c>
      <c r="BY637" s="6">
        <f ca="1">BY636+SUMIFS('Transactions (Dated)'!$F:$F,'Transactions (Dated)'!$D:$D,$BL637,'Transactions (Dated)'!$B:$B,BY$11,'Transactions (Dated)'!$C:$C,"Dividend (paid to cash)")*AJ637</f>
        <v>0</v>
      </c>
      <c r="BZ637" s="6">
        <f ca="1">BZ636+SUMIFS('Transactions (Dated)'!$F:$F,'Transactions (Dated)'!$D:$D,$BL637,'Transactions (Dated)'!$B:$B,BZ$11,'Transactions (Dated)'!$C:$C,"Dividend (paid to cash)")*AK637</f>
        <v>0</v>
      </c>
      <c r="CA637" s="6">
        <f ca="1">CA636+SUMIFS('Transactions (Dated)'!$F:$F,'Transactions (Dated)'!$D:$D,$BL637,'Transactions (Dated)'!$B:$B,CA$11,'Transactions (Dated)'!$C:$C,"Dividend (paid to cash)")*AL637</f>
        <v>0</v>
      </c>
      <c r="CB637" s="6">
        <v>0</v>
      </c>
      <c r="CC637" s="6">
        <v>0</v>
      </c>
      <c r="CF637" s="6">
        <f t="shared" ca="1" si="288"/>
        <v>72967.361999999994</v>
      </c>
      <c r="CH637" s="3">
        <f t="shared" si="289"/>
        <v>42823</v>
      </c>
      <c r="CI637" s="4">
        <f t="shared" ca="1" si="290"/>
        <v>905696.47</v>
      </c>
      <c r="CJ637" s="4">
        <f t="shared" ca="1" si="291"/>
        <v>72967.361999999994</v>
      </c>
      <c r="CL637" s="4">
        <f t="shared" ca="1" si="292"/>
        <v>978663.83199999994</v>
      </c>
    </row>
    <row r="638" spans="2:90" x14ac:dyDescent="0.15">
      <c r="B638" s="3">
        <v>42824</v>
      </c>
      <c r="E638" s="86">
        <v>42824</v>
      </c>
      <c r="F638" s="53">
        <v>9</v>
      </c>
      <c r="G638">
        <v>2.14</v>
      </c>
      <c r="H638">
        <v>20.98</v>
      </c>
      <c r="I638">
        <v>20.440000000000001</v>
      </c>
      <c r="J638">
        <v>15.55</v>
      </c>
      <c r="K638">
        <v>15.7</v>
      </c>
      <c r="L638">
        <v>17.559999999999999</v>
      </c>
      <c r="M638">
        <v>5.16</v>
      </c>
      <c r="N638">
        <v>12.43</v>
      </c>
      <c r="O638">
        <v>11.21</v>
      </c>
      <c r="Q638">
        <v>1.53</v>
      </c>
      <c r="R638">
        <v>9.4</v>
      </c>
      <c r="S638">
        <v>44.1</v>
      </c>
      <c r="U638">
        <v>44.1</v>
      </c>
      <c r="X638" s="3">
        <f t="shared" si="270"/>
        <v>42824</v>
      </c>
      <c r="Y638" s="40">
        <f ca="1">Y637+SUMIFS('Transactions (Dated)'!$E$2:$E$53,'Transactions (Dated)'!$D$2:$D$53,'Share Values'!$X638,'Transactions (Dated)'!$B$2:$B$53,'Share Values'!Y$11,'Transactions (Dated)'!$C$2:$C$53,"Buy")-SUMIFS('Transactions (Dated)'!$E$2:$E$53,'Transactions (Dated)'!$D$2:$D$53,'Share Values'!$X638,'Transactions (Dated)'!$B$2:$B$53,'Share Values'!Y$11,'Transactions (Dated)'!$C$2:$C$53,"Sell")</f>
        <v>4625</v>
      </c>
      <c r="Z638" s="40">
        <f ca="1">Z637+SUMIFS('Transactions (Dated)'!$E$2:$E$53,'Transactions (Dated)'!$D$2:$D$53,'Share Values'!$X638,'Transactions (Dated)'!$B$2:$B$53,'Share Values'!Z$11,'Transactions (Dated)'!$C$2:$C$53,"Buy")-SUMIFS('Transactions (Dated)'!$E$2:$E$53,'Transactions (Dated)'!$D$2:$D$53,'Share Values'!$X638,'Transactions (Dated)'!$B$2:$B$53,'Share Values'!Z$11,'Transactions (Dated)'!$C$2:$C$53,"Sell")</f>
        <v>9375</v>
      </c>
      <c r="AA638" s="40">
        <f ca="1">AA637+SUMIFS('Transactions (Dated)'!$E$2:$E$53,'Transactions (Dated)'!$D$2:$D$53,'Share Values'!$X638,'Transactions (Dated)'!$B$2:$B$53,'Share Values'!AA$11,'Transactions (Dated)'!$C$2:$C$53,"Buy")-SUMIFS('Transactions (Dated)'!$E$2:$E$53,'Transactions (Dated)'!$D$2:$D$53,'Share Values'!$X638,'Transactions (Dated)'!$B$2:$B$53,'Share Values'!AA$11,'Transactions (Dated)'!$C$2:$C$53,"Sell")</f>
        <v>26357</v>
      </c>
      <c r="AB638" s="40">
        <f ca="1">AB637+SUMIFS('Transactions (Dated)'!$E$2:$E$53,'Transactions (Dated)'!$D$2:$D$53,'Share Values'!$X638,'Transactions (Dated)'!$B$2:$B$53,'Share Values'!AB$11,'Transactions (Dated)'!$C$2:$C$53,"Buy")-SUMIFS('Transactions (Dated)'!$E$2:$E$53,'Transactions (Dated)'!$D$2:$D$53,'Share Values'!$X638,'Transactions (Dated)'!$B$2:$B$53,'Share Values'!AB$11,'Transactions (Dated)'!$C$2:$C$53,"Sell")</f>
        <v>1892</v>
      </c>
      <c r="AC638" s="40">
        <f ca="1">AC637+SUMIFS('Transactions (Dated)'!$E$2:$E$53,'Transactions (Dated)'!$D$2:$D$53,'Share Values'!$X638,'Transactions (Dated)'!$B$2:$B$53,'Share Values'!AC$11,'Transactions (Dated)'!$C$2:$C$53,"Buy")-SUMIFS('Transactions (Dated)'!$E$2:$E$53,'Transactions (Dated)'!$D$2:$D$53,'Share Values'!$X638,'Transactions (Dated)'!$B$2:$B$53,'Share Values'!AC$11,'Transactions (Dated)'!$C$2:$C$53,"Sell")</f>
        <v>2348</v>
      </c>
      <c r="AD638" s="40">
        <f ca="1">AD637+SUMIFS('Transactions (Dated)'!$E$2:$E$53,'Transactions (Dated)'!$D$2:$D$53,'Share Values'!$X638,'Transactions (Dated)'!$B$2:$B$53,'Share Values'!AD$11,'Transactions (Dated)'!$C$2:$C$53,"Buy")-SUMIFS('Transactions (Dated)'!$E$2:$E$53,'Transactions (Dated)'!$D$2:$D$53,'Share Values'!$X638,'Transactions (Dated)'!$B$2:$B$53,'Share Values'!AD$11,'Transactions (Dated)'!$C$2:$C$53,"Sell")</f>
        <v>0</v>
      </c>
      <c r="AE638" s="40">
        <f ca="1">AE637+SUMIFS('Transactions (Dated)'!$E$2:$E$53,'Transactions (Dated)'!$D$2:$D$53,'Share Values'!$X638,'Transactions (Dated)'!$B$2:$B$53,'Share Values'!AE$11,'Transactions (Dated)'!$C$2:$C$53,"Buy")-SUMIFS('Transactions (Dated)'!$E$2:$E$53,'Transactions (Dated)'!$D$2:$D$53,'Share Values'!$X638,'Transactions (Dated)'!$B$2:$B$53,'Share Values'!AE$11,'Transactions (Dated)'!$C$2:$C$53,"Sell")</f>
        <v>2900</v>
      </c>
      <c r="AF638" s="40">
        <f ca="1">AF637+SUMIFS('Transactions (Dated)'!$E$2:$E$53,'Transactions (Dated)'!$D$2:$D$53,'Share Values'!$X638,'Transactions (Dated)'!$B$2:$B$53,'Share Values'!AF$11,'Transactions (Dated)'!$C$2:$C$53,"Buy")-SUMIFS('Transactions (Dated)'!$E$2:$E$53,'Transactions (Dated)'!$D$2:$D$53,'Share Values'!$X638,'Transactions (Dated)'!$B$2:$B$53,'Share Values'!AF$11,'Transactions (Dated)'!$C$2:$C$53,"Sell")</f>
        <v>14201</v>
      </c>
      <c r="AG638" s="40">
        <f ca="1">AG637+SUMIFS('Transactions (Dated)'!$E$2:$E$53,'Transactions (Dated)'!$D$2:$D$53,'Share Values'!$X638,'Transactions (Dated)'!$B$2:$B$53,'Share Values'!AG$11,'Transactions (Dated)'!$C$2:$C$53,"Buy")-SUMIFS('Transactions (Dated)'!$E$2:$E$53,'Transactions (Dated)'!$D$2:$D$53,'Share Values'!$X638,'Transactions (Dated)'!$B$2:$B$53,'Share Values'!AG$11,'Transactions (Dated)'!$C$2:$C$53,"Sell")</f>
        <v>6835</v>
      </c>
      <c r="AH638" s="40">
        <f ca="1">AH637+SUMIFS('Transactions (Dated)'!$E$2:$E$53,'Transactions (Dated)'!$D$2:$D$53,'Share Values'!$X638,'Transactions (Dated)'!$B$2:$B$53,'Share Values'!AH$11,'Transactions (Dated)'!$C$2:$C$53,"Buy")-SUMIFS('Transactions (Dated)'!$E$2:$E$53,'Transactions (Dated)'!$D$2:$D$53,'Share Values'!$X638,'Transactions (Dated)'!$B$2:$B$53,'Share Values'!AH$11,'Transactions (Dated)'!$C$2:$C$53,"Sell")</f>
        <v>0</v>
      </c>
      <c r="AI638" s="40">
        <f ca="1">AI637+SUMIFS('Transactions (Dated)'!$E$2:$E$53,'Transactions (Dated)'!$D$2:$D$53,'Share Values'!$X638,'Transactions (Dated)'!$B$2:$B$53,'Share Values'!AI$11,'Transactions (Dated)'!$C$2:$C$53,"Buy")-SUMIFS('Transactions (Dated)'!$E$2:$E$53,'Transactions (Dated)'!$D$2:$D$53,'Share Values'!$X638,'Transactions (Dated)'!$B$2:$B$53,'Share Values'!AI$11,'Transactions (Dated)'!$C$2:$C$53,"Sell")</f>
        <v>0</v>
      </c>
      <c r="AJ638" s="40">
        <f ca="1">AJ637+SUMIFS('Transactions (Dated)'!$E$2:$E$53,'Transactions (Dated)'!$D$2:$D$53,'Share Values'!$X638,'Transactions (Dated)'!$B$2:$B$53,'Share Values'!AJ$11,'Transactions (Dated)'!$C$2:$C$53,"Buy")-SUMIFS('Transactions (Dated)'!$E$2:$E$53,'Transactions (Dated)'!$D$2:$D$53,'Share Values'!$X638,'Transactions (Dated)'!$B$2:$B$53,'Share Values'!AJ$11,'Transactions (Dated)'!$C$2:$C$53,"Sell")</f>
        <v>0</v>
      </c>
      <c r="AK638" s="40">
        <f ca="1">AK637+SUMIFS('Transactions (Dated)'!$E$2:$E$53,'Transactions (Dated)'!$D$2:$D$53,'Share Values'!$X638,'Transactions (Dated)'!$B$2:$B$53,'Share Values'!AK$11,'Transactions (Dated)'!$C$2:$C$53,"Buy")-SUMIFS('Transactions (Dated)'!$E$2:$E$53,'Transactions (Dated)'!$D$2:$D$53,'Share Values'!$X638,'Transactions (Dated)'!$B$2:$B$53,'Share Values'!AK$11,'Transactions (Dated)'!$C$2:$C$53,"Sell")</f>
        <v>0</v>
      </c>
      <c r="AL638" s="40">
        <f ca="1">AL637+SUMIFS('Transactions (Dated)'!$E$2:$E$53,'Transactions (Dated)'!$D$2:$D$53,'Share Values'!$X638,'Transactions (Dated)'!$B$2:$B$53,'Share Values'!AL$11,'Transactions (Dated)'!$C$2:$C$53,"Buy")-SUMIFS('Transactions (Dated)'!$E$2:$E$53,'Transactions (Dated)'!$D$2:$D$53,'Share Values'!$X638,'Transactions (Dated)'!$B$2:$B$53,'Share Values'!AL$11,'Transactions (Dated)'!$C$2:$C$53,"Sell")</f>
        <v>0</v>
      </c>
      <c r="AM638" s="40">
        <f ca="1">AM637+SUMIFS('Transactions (Dated)'!$E$2:$E$53,'Transactions (Dated)'!$D$2:$D$53,'Share Values'!$X638,'Transactions (Dated)'!$B$2:$B$53,'Share Values'!AM$11,'Transactions (Dated)'!$C$2:$C$53,"Buy")-SUMIFS('Transactions (Dated)'!$E$2:$E$53,'Transactions (Dated)'!$D$2:$D$53,'Share Values'!$X638,'Transactions (Dated)'!$B$2:$B$53,'Share Values'!AM$11,'Transactions (Dated)'!$C$2:$C$53,"Sell")</f>
        <v>0</v>
      </c>
      <c r="AN638" s="40">
        <f ca="1">AN637+SUMIFS('Transactions (Dated)'!$E$2:$E$53,'Transactions (Dated)'!$D$2:$D$53,'Share Values'!$X638,'Transactions (Dated)'!$B$2:$B$53,'Share Values'!AN$11,'Transactions (Dated)'!$C$2:$C$53,"Buy")-SUMIFS('Transactions (Dated)'!$E$2:$E$53,'Transactions (Dated)'!$D$2:$D$53,'Share Values'!$X638,'Transactions (Dated)'!$B$2:$B$53,'Share Values'!AN$11,'Transactions (Dated)'!$C$2:$C$53,"Sell")</f>
        <v>0</v>
      </c>
      <c r="AQ638" s="3">
        <f t="shared" si="271"/>
        <v>42824</v>
      </c>
      <c r="AR638" s="6">
        <f t="shared" ca="1" si="272"/>
        <v>41625</v>
      </c>
      <c r="AS638" s="6">
        <f t="shared" ca="1" si="273"/>
        <v>20062.5</v>
      </c>
      <c r="AT638" s="6">
        <f t="shared" ca="1" si="274"/>
        <v>552969.86</v>
      </c>
      <c r="AU638" s="6">
        <f t="shared" ca="1" si="275"/>
        <v>38672.480000000003</v>
      </c>
      <c r="AV638" s="6">
        <f t="shared" ca="1" si="276"/>
        <v>36511.4</v>
      </c>
      <c r="AW638" s="6">
        <f t="shared" ca="1" si="277"/>
        <v>0</v>
      </c>
      <c r="AX638" s="6">
        <f t="shared" ca="1" si="278"/>
        <v>50923.999999999993</v>
      </c>
      <c r="AY638" s="6">
        <f t="shared" ca="1" si="279"/>
        <v>73277.16</v>
      </c>
      <c r="AZ638" s="6">
        <f t="shared" ca="1" si="280"/>
        <v>84959.05</v>
      </c>
      <c r="BA638" s="6">
        <f t="shared" ca="1" si="281"/>
        <v>0</v>
      </c>
      <c r="BB638" s="6">
        <f t="shared" ca="1" si="282"/>
        <v>0</v>
      </c>
      <c r="BC638" s="6">
        <f t="shared" ca="1" si="283"/>
        <v>0</v>
      </c>
      <c r="BD638" s="6">
        <f t="shared" ca="1" si="284"/>
        <v>0</v>
      </c>
      <c r="BE638" s="6">
        <f t="shared" ca="1" si="285"/>
        <v>0</v>
      </c>
      <c r="BF638" s="6">
        <f t="shared" ca="1" si="268"/>
        <v>0</v>
      </c>
      <c r="BG638" s="6">
        <f t="shared" ca="1" si="269"/>
        <v>0</v>
      </c>
      <c r="BJ638" s="4">
        <f t="shared" ca="1" si="286"/>
        <v>899001.45000000007</v>
      </c>
      <c r="BL638" s="3">
        <f t="shared" si="287"/>
        <v>42824</v>
      </c>
      <c r="BM638" s="6">
        <f>BM637+SUMIFS('Transactions (Dated)'!G:G,'Transactions (Dated)'!D:D,'Share Values'!AQ638)</f>
        <v>14317.649999999987</v>
      </c>
      <c r="BN638" s="6">
        <f ca="1">BN637+SUMIFS('Transactions (Dated)'!$F:$F,'Transactions (Dated)'!$D:$D,$BL638,'Transactions (Dated)'!$B:$B,BN$11,'Transactions (Dated)'!$C:$C,"Dividend (paid to cash)")*Y638</f>
        <v>0</v>
      </c>
      <c r="BO638" s="6">
        <f ca="1">BO637+SUMIFS('Transactions (Dated)'!$F:$F,'Transactions (Dated)'!$D:$D,$BL638,'Transactions (Dated)'!$B:$B,BO$11,'Transactions (Dated)'!$C:$C,"Dividend (paid to cash)")*Z638</f>
        <v>2421.875</v>
      </c>
      <c r="BP638" s="6">
        <f ca="1">BP637+SUMIFS('Transactions (Dated)'!$F:$F,'Transactions (Dated)'!$D:$D,$BL638,'Transactions (Dated)'!$B:$B,BP$11,'Transactions (Dated)'!$C:$C,"Dividend (paid to cash)")*AA638</f>
        <v>51745.237000000008</v>
      </c>
      <c r="BQ638" s="6">
        <f ca="1">BQ637+SUMIFS('Transactions (Dated)'!$F:$F,'Transactions (Dated)'!$D:$D,$BL638,'Transactions (Dated)'!$B:$B,BQ$11,'Transactions (Dated)'!$C:$C,"Dividend (paid to cash)")*AB638</f>
        <v>567.6</v>
      </c>
      <c r="BR638" s="6">
        <f ca="1">BR637+SUMIFS('Transactions (Dated)'!$F:$F,'Transactions (Dated)'!$D:$D,$BL638,'Transactions (Dated)'!$B:$B,BR$11,'Transactions (Dated)'!$C:$C,"Dividend (paid to cash)")*AC638</f>
        <v>0</v>
      </c>
      <c r="BS638" s="6">
        <f ca="1">BS637+SUMIFS('Transactions (Dated)'!$F:$F,'Transactions (Dated)'!$D:$D,$BL638,'Transactions (Dated)'!$B:$B,BS$11,'Transactions (Dated)'!$C:$C,"Dividend (paid to cash)")*AD638</f>
        <v>0</v>
      </c>
      <c r="BT638" s="6">
        <f ca="1">BT637+SUMIFS('Transactions (Dated)'!$F:$F,'Transactions (Dated)'!$D:$D,$BL638,'Transactions (Dated)'!$B:$B,BT$11,'Transactions (Dated)'!$C:$C,"Dividend (paid to cash)")*AE638</f>
        <v>3915</v>
      </c>
      <c r="BU638" s="6">
        <f ca="1">BU637+SUMIFS('Transactions (Dated)'!$F:$F,'Transactions (Dated)'!$D:$D,$BL638,'Transactions (Dated)'!$B:$B,BU$11,'Transactions (Dated)'!$C:$C,"Dividend (paid to cash)")*AF638</f>
        <v>0</v>
      </c>
      <c r="BV638" s="6">
        <f ca="1">BV637+SUMIFS('Transactions (Dated)'!$F:$F,'Transactions (Dated)'!$D:$D,$BL638,'Transactions (Dated)'!$B:$B,BV$11,'Transactions (Dated)'!$C:$C,"Dividend (paid to cash)")*AG638</f>
        <v>0</v>
      </c>
      <c r="BW638" s="6">
        <f ca="1">BW637+SUMIFS('Transactions (Dated)'!$F:$F,'Transactions (Dated)'!$D:$D,$BL638,'Transactions (Dated)'!$B:$B,BW$11,'Transactions (Dated)'!$C:$C,"Dividend (paid to cash)")*AH638</f>
        <v>0</v>
      </c>
      <c r="BX638" s="6">
        <f ca="1">BX637+SUMIFS('Transactions (Dated)'!$F:$F,'Transactions (Dated)'!$D:$D,$BL638,'Transactions (Dated)'!$B:$B,BX$11,'Transactions (Dated)'!$C:$C,"Dividend (paid to cash)")*AI638</f>
        <v>0</v>
      </c>
      <c r="BY638" s="6">
        <f ca="1">BY637+SUMIFS('Transactions (Dated)'!$F:$F,'Transactions (Dated)'!$D:$D,$BL638,'Transactions (Dated)'!$B:$B,BY$11,'Transactions (Dated)'!$C:$C,"Dividend (paid to cash)")*AJ638</f>
        <v>0</v>
      </c>
      <c r="BZ638" s="6">
        <f ca="1">BZ637+SUMIFS('Transactions (Dated)'!$F:$F,'Transactions (Dated)'!$D:$D,$BL638,'Transactions (Dated)'!$B:$B,BZ$11,'Transactions (Dated)'!$C:$C,"Dividend (paid to cash)")*AK638</f>
        <v>0</v>
      </c>
      <c r="CA638" s="6">
        <f ca="1">CA637+SUMIFS('Transactions (Dated)'!$F:$F,'Transactions (Dated)'!$D:$D,$BL638,'Transactions (Dated)'!$B:$B,CA$11,'Transactions (Dated)'!$C:$C,"Dividend (paid to cash)")*AL638</f>
        <v>0</v>
      </c>
      <c r="CB638" s="6">
        <v>0</v>
      </c>
      <c r="CC638" s="6">
        <v>0</v>
      </c>
      <c r="CF638" s="6">
        <f t="shared" ca="1" si="288"/>
        <v>72967.361999999994</v>
      </c>
      <c r="CH638" s="3">
        <f t="shared" si="289"/>
        <v>42824</v>
      </c>
      <c r="CI638" s="4">
        <f t="shared" ca="1" si="290"/>
        <v>899001.45000000007</v>
      </c>
      <c r="CJ638" s="4">
        <f t="shared" ca="1" si="291"/>
        <v>72967.361999999994</v>
      </c>
      <c r="CL638" s="4">
        <f t="shared" ca="1" si="292"/>
        <v>971968.81200000003</v>
      </c>
    </row>
    <row r="639" spans="2:90" x14ac:dyDescent="0.15">
      <c r="B639" s="3">
        <v>42825</v>
      </c>
      <c r="E639" s="86">
        <v>42825</v>
      </c>
      <c r="F639" s="53">
        <v>10.3</v>
      </c>
      <c r="G639">
        <v>2.11</v>
      </c>
      <c r="H639">
        <v>20.96</v>
      </c>
      <c r="I639">
        <v>20.504999999999999</v>
      </c>
      <c r="J639">
        <v>15.44</v>
      </c>
      <c r="K639">
        <v>15.75</v>
      </c>
      <c r="L639">
        <v>17.579999999999998</v>
      </c>
      <c r="M639">
        <v>5.19</v>
      </c>
      <c r="N639">
        <v>12.43</v>
      </c>
      <c r="O639">
        <v>11.27</v>
      </c>
      <c r="Q639">
        <v>1.6</v>
      </c>
      <c r="R639">
        <v>8.74</v>
      </c>
      <c r="S639">
        <v>44.07</v>
      </c>
      <c r="U639">
        <v>44.07</v>
      </c>
      <c r="X639" s="3">
        <f t="shared" si="270"/>
        <v>42825</v>
      </c>
      <c r="Y639" s="40">
        <f ca="1">Y638+SUMIFS('Transactions (Dated)'!$E$2:$E$53,'Transactions (Dated)'!$D$2:$D$53,'Share Values'!$X639,'Transactions (Dated)'!$B$2:$B$53,'Share Values'!Y$11,'Transactions (Dated)'!$C$2:$C$53,"Buy")-SUMIFS('Transactions (Dated)'!$E$2:$E$53,'Transactions (Dated)'!$D$2:$D$53,'Share Values'!$X639,'Transactions (Dated)'!$B$2:$B$53,'Share Values'!Y$11,'Transactions (Dated)'!$C$2:$C$53,"Sell")</f>
        <v>4625</v>
      </c>
      <c r="Z639" s="40">
        <f ca="1">Z638+SUMIFS('Transactions (Dated)'!$E$2:$E$53,'Transactions (Dated)'!$D$2:$D$53,'Share Values'!$X639,'Transactions (Dated)'!$B$2:$B$53,'Share Values'!Z$11,'Transactions (Dated)'!$C$2:$C$53,"Buy")-SUMIFS('Transactions (Dated)'!$E$2:$E$53,'Transactions (Dated)'!$D$2:$D$53,'Share Values'!$X639,'Transactions (Dated)'!$B$2:$B$53,'Share Values'!Z$11,'Transactions (Dated)'!$C$2:$C$53,"Sell")</f>
        <v>9375</v>
      </c>
      <c r="AA639" s="40">
        <f ca="1">AA638+SUMIFS('Transactions (Dated)'!$E$2:$E$53,'Transactions (Dated)'!$D$2:$D$53,'Share Values'!$X639,'Transactions (Dated)'!$B$2:$B$53,'Share Values'!AA$11,'Transactions (Dated)'!$C$2:$C$53,"Buy")-SUMIFS('Transactions (Dated)'!$E$2:$E$53,'Transactions (Dated)'!$D$2:$D$53,'Share Values'!$X639,'Transactions (Dated)'!$B$2:$B$53,'Share Values'!AA$11,'Transactions (Dated)'!$C$2:$C$53,"Sell")</f>
        <v>26357</v>
      </c>
      <c r="AB639" s="40">
        <f ca="1">AB638+SUMIFS('Transactions (Dated)'!$E$2:$E$53,'Transactions (Dated)'!$D$2:$D$53,'Share Values'!$X639,'Transactions (Dated)'!$B$2:$B$53,'Share Values'!AB$11,'Transactions (Dated)'!$C$2:$C$53,"Buy")-SUMIFS('Transactions (Dated)'!$E$2:$E$53,'Transactions (Dated)'!$D$2:$D$53,'Share Values'!$X639,'Transactions (Dated)'!$B$2:$B$53,'Share Values'!AB$11,'Transactions (Dated)'!$C$2:$C$53,"Sell")</f>
        <v>1892</v>
      </c>
      <c r="AC639" s="40">
        <f ca="1">AC638+SUMIFS('Transactions (Dated)'!$E$2:$E$53,'Transactions (Dated)'!$D$2:$D$53,'Share Values'!$X639,'Transactions (Dated)'!$B$2:$B$53,'Share Values'!AC$11,'Transactions (Dated)'!$C$2:$C$53,"Buy")-SUMIFS('Transactions (Dated)'!$E$2:$E$53,'Transactions (Dated)'!$D$2:$D$53,'Share Values'!$X639,'Transactions (Dated)'!$B$2:$B$53,'Share Values'!AC$11,'Transactions (Dated)'!$C$2:$C$53,"Sell")</f>
        <v>2348</v>
      </c>
      <c r="AD639" s="40">
        <f ca="1">AD638+SUMIFS('Transactions (Dated)'!$E$2:$E$53,'Transactions (Dated)'!$D$2:$D$53,'Share Values'!$X639,'Transactions (Dated)'!$B$2:$B$53,'Share Values'!AD$11,'Transactions (Dated)'!$C$2:$C$53,"Buy")-SUMIFS('Transactions (Dated)'!$E$2:$E$53,'Transactions (Dated)'!$D$2:$D$53,'Share Values'!$X639,'Transactions (Dated)'!$B$2:$B$53,'Share Values'!AD$11,'Transactions (Dated)'!$C$2:$C$53,"Sell")</f>
        <v>0</v>
      </c>
      <c r="AE639" s="40">
        <f ca="1">AE638+SUMIFS('Transactions (Dated)'!$E$2:$E$53,'Transactions (Dated)'!$D$2:$D$53,'Share Values'!$X639,'Transactions (Dated)'!$B$2:$B$53,'Share Values'!AE$11,'Transactions (Dated)'!$C$2:$C$53,"Buy")-SUMIFS('Transactions (Dated)'!$E$2:$E$53,'Transactions (Dated)'!$D$2:$D$53,'Share Values'!$X639,'Transactions (Dated)'!$B$2:$B$53,'Share Values'!AE$11,'Transactions (Dated)'!$C$2:$C$53,"Sell")</f>
        <v>2900</v>
      </c>
      <c r="AF639" s="40">
        <f ca="1">AF638+SUMIFS('Transactions (Dated)'!$E$2:$E$53,'Transactions (Dated)'!$D$2:$D$53,'Share Values'!$X639,'Transactions (Dated)'!$B$2:$B$53,'Share Values'!AF$11,'Transactions (Dated)'!$C$2:$C$53,"Buy")-SUMIFS('Transactions (Dated)'!$E$2:$E$53,'Transactions (Dated)'!$D$2:$D$53,'Share Values'!$X639,'Transactions (Dated)'!$B$2:$B$53,'Share Values'!AF$11,'Transactions (Dated)'!$C$2:$C$53,"Sell")</f>
        <v>14201</v>
      </c>
      <c r="AG639" s="40">
        <f ca="1">AG638+SUMIFS('Transactions (Dated)'!$E$2:$E$53,'Transactions (Dated)'!$D$2:$D$53,'Share Values'!$X639,'Transactions (Dated)'!$B$2:$B$53,'Share Values'!AG$11,'Transactions (Dated)'!$C$2:$C$53,"Buy")-SUMIFS('Transactions (Dated)'!$E$2:$E$53,'Transactions (Dated)'!$D$2:$D$53,'Share Values'!$X639,'Transactions (Dated)'!$B$2:$B$53,'Share Values'!AG$11,'Transactions (Dated)'!$C$2:$C$53,"Sell")</f>
        <v>6835</v>
      </c>
      <c r="AH639" s="40">
        <f ca="1">AH638+SUMIFS('Transactions (Dated)'!$E$2:$E$53,'Transactions (Dated)'!$D$2:$D$53,'Share Values'!$X639,'Transactions (Dated)'!$B$2:$B$53,'Share Values'!AH$11,'Transactions (Dated)'!$C$2:$C$53,"Buy")-SUMIFS('Transactions (Dated)'!$E$2:$E$53,'Transactions (Dated)'!$D$2:$D$53,'Share Values'!$X639,'Transactions (Dated)'!$B$2:$B$53,'Share Values'!AH$11,'Transactions (Dated)'!$C$2:$C$53,"Sell")</f>
        <v>0</v>
      </c>
      <c r="AI639" s="40">
        <f ca="1">AI638+SUMIFS('Transactions (Dated)'!$E$2:$E$53,'Transactions (Dated)'!$D$2:$D$53,'Share Values'!$X639,'Transactions (Dated)'!$B$2:$B$53,'Share Values'!AI$11,'Transactions (Dated)'!$C$2:$C$53,"Buy")-SUMIFS('Transactions (Dated)'!$E$2:$E$53,'Transactions (Dated)'!$D$2:$D$53,'Share Values'!$X639,'Transactions (Dated)'!$B$2:$B$53,'Share Values'!AI$11,'Transactions (Dated)'!$C$2:$C$53,"Sell")</f>
        <v>0</v>
      </c>
      <c r="AJ639" s="40">
        <f ca="1">AJ638+SUMIFS('Transactions (Dated)'!$E$2:$E$53,'Transactions (Dated)'!$D$2:$D$53,'Share Values'!$X639,'Transactions (Dated)'!$B$2:$B$53,'Share Values'!AJ$11,'Transactions (Dated)'!$C$2:$C$53,"Buy")-SUMIFS('Transactions (Dated)'!$E$2:$E$53,'Transactions (Dated)'!$D$2:$D$53,'Share Values'!$X639,'Transactions (Dated)'!$B$2:$B$53,'Share Values'!AJ$11,'Transactions (Dated)'!$C$2:$C$53,"Sell")</f>
        <v>0</v>
      </c>
      <c r="AK639" s="40">
        <f ca="1">AK638+SUMIFS('Transactions (Dated)'!$E$2:$E$53,'Transactions (Dated)'!$D$2:$D$53,'Share Values'!$X639,'Transactions (Dated)'!$B$2:$B$53,'Share Values'!AK$11,'Transactions (Dated)'!$C$2:$C$53,"Buy")-SUMIFS('Transactions (Dated)'!$E$2:$E$53,'Transactions (Dated)'!$D$2:$D$53,'Share Values'!$X639,'Transactions (Dated)'!$B$2:$B$53,'Share Values'!AK$11,'Transactions (Dated)'!$C$2:$C$53,"Sell")</f>
        <v>0</v>
      </c>
      <c r="AL639" s="40">
        <f ca="1">AL638+SUMIFS('Transactions (Dated)'!$E$2:$E$53,'Transactions (Dated)'!$D$2:$D$53,'Share Values'!$X639,'Transactions (Dated)'!$B$2:$B$53,'Share Values'!AL$11,'Transactions (Dated)'!$C$2:$C$53,"Buy")-SUMIFS('Transactions (Dated)'!$E$2:$E$53,'Transactions (Dated)'!$D$2:$D$53,'Share Values'!$X639,'Transactions (Dated)'!$B$2:$B$53,'Share Values'!AL$11,'Transactions (Dated)'!$C$2:$C$53,"Sell")</f>
        <v>0</v>
      </c>
      <c r="AM639" s="40">
        <f ca="1">AM638+SUMIFS('Transactions (Dated)'!$E$2:$E$53,'Transactions (Dated)'!$D$2:$D$53,'Share Values'!$X639,'Transactions (Dated)'!$B$2:$B$53,'Share Values'!AM$11,'Transactions (Dated)'!$C$2:$C$53,"Buy")-SUMIFS('Transactions (Dated)'!$E$2:$E$53,'Transactions (Dated)'!$D$2:$D$53,'Share Values'!$X639,'Transactions (Dated)'!$B$2:$B$53,'Share Values'!AM$11,'Transactions (Dated)'!$C$2:$C$53,"Sell")</f>
        <v>0</v>
      </c>
      <c r="AN639" s="40">
        <f ca="1">AN638+SUMIFS('Transactions (Dated)'!$E$2:$E$53,'Transactions (Dated)'!$D$2:$D$53,'Share Values'!$X639,'Transactions (Dated)'!$B$2:$B$53,'Share Values'!AN$11,'Transactions (Dated)'!$C$2:$C$53,"Buy")-SUMIFS('Transactions (Dated)'!$E$2:$E$53,'Transactions (Dated)'!$D$2:$D$53,'Share Values'!$X639,'Transactions (Dated)'!$B$2:$B$53,'Share Values'!AN$11,'Transactions (Dated)'!$C$2:$C$53,"Sell")</f>
        <v>0</v>
      </c>
      <c r="AQ639" s="3">
        <f t="shared" si="271"/>
        <v>42825</v>
      </c>
      <c r="AR639" s="6">
        <f t="shared" ca="1" si="272"/>
        <v>47637.5</v>
      </c>
      <c r="AS639" s="6">
        <f t="shared" ca="1" si="273"/>
        <v>19781.25</v>
      </c>
      <c r="AT639" s="6">
        <f t="shared" ca="1" si="274"/>
        <v>552442.72</v>
      </c>
      <c r="AU639" s="6">
        <f t="shared" ca="1" si="275"/>
        <v>38795.46</v>
      </c>
      <c r="AV639" s="6">
        <f t="shared" ca="1" si="276"/>
        <v>36253.119999999995</v>
      </c>
      <c r="AW639" s="6">
        <f t="shared" ca="1" si="277"/>
        <v>0</v>
      </c>
      <c r="AX639" s="6">
        <f t="shared" ca="1" si="278"/>
        <v>50981.999999999993</v>
      </c>
      <c r="AY639" s="6">
        <f t="shared" ca="1" si="279"/>
        <v>73703.19</v>
      </c>
      <c r="AZ639" s="6">
        <f t="shared" ca="1" si="280"/>
        <v>84959.05</v>
      </c>
      <c r="BA639" s="6">
        <f t="shared" ca="1" si="281"/>
        <v>0</v>
      </c>
      <c r="BB639" s="6">
        <f t="shared" ca="1" si="282"/>
        <v>0</v>
      </c>
      <c r="BC639" s="6">
        <f t="shared" ca="1" si="283"/>
        <v>0</v>
      </c>
      <c r="BD639" s="6">
        <f t="shared" ca="1" si="284"/>
        <v>0</v>
      </c>
      <c r="BE639" s="6">
        <f t="shared" ca="1" si="285"/>
        <v>0</v>
      </c>
      <c r="BF639" s="6">
        <f t="shared" ca="1" si="268"/>
        <v>0</v>
      </c>
      <c r="BG639" s="6">
        <f t="shared" ca="1" si="269"/>
        <v>0</v>
      </c>
      <c r="BJ639" s="4">
        <f t="shared" ca="1" si="286"/>
        <v>904554.29</v>
      </c>
      <c r="BL639" s="3">
        <f t="shared" si="287"/>
        <v>42825</v>
      </c>
      <c r="BM639" s="6">
        <f>BM638+SUMIFS('Transactions (Dated)'!G:G,'Transactions (Dated)'!D:D,'Share Values'!AQ639)</f>
        <v>14317.649999999987</v>
      </c>
      <c r="BN639" s="6">
        <f ca="1">BN638+SUMIFS('Transactions (Dated)'!$F:$F,'Transactions (Dated)'!$D:$D,$BL639,'Transactions (Dated)'!$B:$B,BN$11,'Transactions (Dated)'!$C:$C,"Dividend (paid to cash)")*Y639</f>
        <v>0</v>
      </c>
      <c r="BO639" s="6">
        <f ca="1">BO638+SUMIFS('Transactions (Dated)'!$F:$F,'Transactions (Dated)'!$D:$D,$BL639,'Transactions (Dated)'!$B:$B,BO$11,'Transactions (Dated)'!$C:$C,"Dividend (paid to cash)")*Z639</f>
        <v>2421.875</v>
      </c>
      <c r="BP639" s="6">
        <f ca="1">BP638+SUMIFS('Transactions (Dated)'!$F:$F,'Transactions (Dated)'!$D:$D,$BL639,'Transactions (Dated)'!$B:$B,BP$11,'Transactions (Dated)'!$C:$C,"Dividend (paid to cash)")*AA639</f>
        <v>51745.237000000008</v>
      </c>
      <c r="BQ639" s="6">
        <f ca="1">BQ638+SUMIFS('Transactions (Dated)'!$F:$F,'Transactions (Dated)'!$D:$D,$BL639,'Transactions (Dated)'!$B:$B,BQ$11,'Transactions (Dated)'!$C:$C,"Dividend (paid to cash)")*AB639</f>
        <v>567.6</v>
      </c>
      <c r="BR639" s="6">
        <f ca="1">BR638+SUMIFS('Transactions (Dated)'!$F:$F,'Transactions (Dated)'!$D:$D,$BL639,'Transactions (Dated)'!$B:$B,BR$11,'Transactions (Dated)'!$C:$C,"Dividend (paid to cash)")*AC639</f>
        <v>0</v>
      </c>
      <c r="BS639" s="6">
        <f ca="1">BS638+SUMIFS('Transactions (Dated)'!$F:$F,'Transactions (Dated)'!$D:$D,$BL639,'Transactions (Dated)'!$B:$B,BS$11,'Transactions (Dated)'!$C:$C,"Dividend (paid to cash)")*AD639</f>
        <v>0</v>
      </c>
      <c r="BT639" s="6">
        <f ca="1">BT638+SUMIFS('Transactions (Dated)'!$F:$F,'Transactions (Dated)'!$D:$D,$BL639,'Transactions (Dated)'!$B:$B,BT$11,'Transactions (Dated)'!$C:$C,"Dividend (paid to cash)")*AE639</f>
        <v>3915</v>
      </c>
      <c r="BU639" s="6">
        <f ca="1">BU638+SUMIFS('Transactions (Dated)'!$F:$F,'Transactions (Dated)'!$D:$D,$BL639,'Transactions (Dated)'!$B:$B,BU$11,'Transactions (Dated)'!$C:$C,"Dividend (paid to cash)")*AF639</f>
        <v>0</v>
      </c>
      <c r="BV639" s="6">
        <f ca="1">BV638+SUMIFS('Transactions (Dated)'!$F:$F,'Transactions (Dated)'!$D:$D,$BL639,'Transactions (Dated)'!$B:$B,BV$11,'Transactions (Dated)'!$C:$C,"Dividend (paid to cash)")*AG639</f>
        <v>0</v>
      </c>
      <c r="BW639" s="6">
        <f ca="1">BW638+SUMIFS('Transactions (Dated)'!$F:$F,'Transactions (Dated)'!$D:$D,$BL639,'Transactions (Dated)'!$B:$B,BW$11,'Transactions (Dated)'!$C:$C,"Dividend (paid to cash)")*AH639</f>
        <v>0</v>
      </c>
      <c r="BX639" s="6">
        <f ca="1">BX638+SUMIFS('Transactions (Dated)'!$F:$F,'Transactions (Dated)'!$D:$D,$BL639,'Transactions (Dated)'!$B:$B,BX$11,'Transactions (Dated)'!$C:$C,"Dividend (paid to cash)")*AI639</f>
        <v>0</v>
      </c>
      <c r="BY639" s="6">
        <f ca="1">BY638+SUMIFS('Transactions (Dated)'!$F:$F,'Transactions (Dated)'!$D:$D,$BL639,'Transactions (Dated)'!$B:$B,BY$11,'Transactions (Dated)'!$C:$C,"Dividend (paid to cash)")*AJ639</f>
        <v>0</v>
      </c>
      <c r="BZ639" s="6">
        <f ca="1">BZ638+SUMIFS('Transactions (Dated)'!$F:$F,'Transactions (Dated)'!$D:$D,$BL639,'Transactions (Dated)'!$B:$B,BZ$11,'Transactions (Dated)'!$C:$C,"Dividend (paid to cash)")*AK639</f>
        <v>0</v>
      </c>
      <c r="CA639" s="6">
        <f ca="1">CA638+SUMIFS('Transactions (Dated)'!$F:$F,'Transactions (Dated)'!$D:$D,$BL639,'Transactions (Dated)'!$B:$B,CA$11,'Transactions (Dated)'!$C:$C,"Dividend (paid to cash)")*AL639</f>
        <v>0</v>
      </c>
      <c r="CB639" s="6">
        <v>0</v>
      </c>
      <c r="CC639" s="6">
        <v>0</v>
      </c>
      <c r="CF639" s="6">
        <f t="shared" ca="1" si="288"/>
        <v>72967.361999999994</v>
      </c>
      <c r="CH639" s="3">
        <f t="shared" si="289"/>
        <v>42825</v>
      </c>
      <c r="CI639" s="4">
        <f t="shared" ca="1" si="290"/>
        <v>904554.29</v>
      </c>
      <c r="CJ639" s="4">
        <f t="shared" ca="1" si="291"/>
        <v>72967.361999999994</v>
      </c>
      <c r="CL639" s="4">
        <f t="shared" ca="1" si="292"/>
        <v>977521.652</v>
      </c>
    </row>
    <row r="640" spans="2:90" x14ac:dyDescent="0.15">
      <c r="B640" s="3">
        <v>42828</v>
      </c>
      <c r="E640" s="86">
        <v>42828</v>
      </c>
      <c r="F640" s="53">
        <v>10.45</v>
      </c>
      <c r="G640">
        <v>2.11</v>
      </c>
      <c r="H640">
        <v>21</v>
      </c>
      <c r="I640">
        <v>20.664999999999999</v>
      </c>
      <c r="J640">
        <v>15.6</v>
      </c>
      <c r="K640">
        <v>15.69</v>
      </c>
      <c r="L640">
        <v>17.46</v>
      </c>
      <c r="M640">
        <v>5.14</v>
      </c>
      <c r="N640">
        <v>12.435</v>
      </c>
      <c r="O640">
        <v>11.29</v>
      </c>
      <c r="Q640">
        <v>1.69</v>
      </c>
      <c r="R640">
        <v>8.91</v>
      </c>
      <c r="S640">
        <v>44.07</v>
      </c>
      <c r="U640">
        <v>44.07</v>
      </c>
      <c r="X640" s="3">
        <f t="shared" si="270"/>
        <v>42828</v>
      </c>
      <c r="Y640" s="40">
        <f ca="1">Y639+SUMIFS('Transactions (Dated)'!$E$2:$E$53,'Transactions (Dated)'!$D$2:$D$53,'Share Values'!$X640,'Transactions (Dated)'!$B$2:$B$53,'Share Values'!Y$11,'Transactions (Dated)'!$C$2:$C$53,"Buy")-SUMIFS('Transactions (Dated)'!$E$2:$E$53,'Transactions (Dated)'!$D$2:$D$53,'Share Values'!$X640,'Transactions (Dated)'!$B$2:$B$53,'Share Values'!Y$11,'Transactions (Dated)'!$C$2:$C$53,"Sell")</f>
        <v>4625</v>
      </c>
      <c r="Z640" s="40">
        <f ca="1">Z639+SUMIFS('Transactions (Dated)'!$E$2:$E$53,'Transactions (Dated)'!$D$2:$D$53,'Share Values'!$X640,'Transactions (Dated)'!$B$2:$B$53,'Share Values'!Z$11,'Transactions (Dated)'!$C$2:$C$53,"Buy")-SUMIFS('Transactions (Dated)'!$E$2:$E$53,'Transactions (Dated)'!$D$2:$D$53,'Share Values'!$X640,'Transactions (Dated)'!$B$2:$B$53,'Share Values'!Z$11,'Transactions (Dated)'!$C$2:$C$53,"Sell")</f>
        <v>9375</v>
      </c>
      <c r="AA640" s="40">
        <f ca="1">AA639+SUMIFS('Transactions (Dated)'!$E$2:$E$53,'Transactions (Dated)'!$D$2:$D$53,'Share Values'!$X640,'Transactions (Dated)'!$B$2:$B$53,'Share Values'!AA$11,'Transactions (Dated)'!$C$2:$C$53,"Buy")-SUMIFS('Transactions (Dated)'!$E$2:$E$53,'Transactions (Dated)'!$D$2:$D$53,'Share Values'!$X640,'Transactions (Dated)'!$B$2:$B$53,'Share Values'!AA$11,'Transactions (Dated)'!$C$2:$C$53,"Sell")</f>
        <v>26357</v>
      </c>
      <c r="AB640" s="40">
        <f ca="1">AB639+SUMIFS('Transactions (Dated)'!$E$2:$E$53,'Transactions (Dated)'!$D$2:$D$53,'Share Values'!$X640,'Transactions (Dated)'!$B$2:$B$53,'Share Values'!AB$11,'Transactions (Dated)'!$C$2:$C$53,"Buy")-SUMIFS('Transactions (Dated)'!$E$2:$E$53,'Transactions (Dated)'!$D$2:$D$53,'Share Values'!$X640,'Transactions (Dated)'!$B$2:$B$53,'Share Values'!AB$11,'Transactions (Dated)'!$C$2:$C$53,"Sell")</f>
        <v>1892</v>
      </c>
      <c r="AC640" s="40">
        <f ca="1">AC639+SUMIFS('Transactions (Dated)'!$E$2:$E$53,'Transactions (Dated)'!$D$2:$D$53,'Share Values'!$X640,'Transactions (Dated)'!$B$2:$B$53,'Share Values'!AC$11,'Transactions (Dated)'!$C$2:$C$53,"Buy")-SUMIFS('Transactions (Dated)'!$E$2:$E$53,'Transactions (Dated)'!$D$2:$D$53,'Share Values'!$X640,'Transactions (Dated)'!$B$2:$B$53,'Share Values'!AC$11,'Transactions (Dated)'!$C$2:$C$53,"Sell")</f>
        <v>2348</v>
      </c>
      <c r="AD640" s="40">
        <f ca="1">AD639+SUMIFS('Transactions (Dated)'!$E$2:$E$53,'Transactions (Dated)'!$D$2:$D$53,'Share Values'!$X640,'Transactions (Dated)'!$B$2:$B$53,'Share Values'!AD$11,'Transactions (Dated)'!$C$2:$C$53,"Buy")-SUMIFS('Transactions (Dated)'!$E$2:$E$53,'Transactions (Dated)'!$D$2:$D$53,'Share Values'!$X640,'Transactions (Dated)'!$B$2:$B$53,'Share Values'!AD$11,'Transactions (Dated)'!$C$2:$C$53,"Sell")</f>
        <v>0</v>
      </c>
      <c r="AE640" s="40">
        <f ca="1">AE639+SUMIFS('Transactions (Dated)'!$E$2:$E$53,'Transactions (Dated)'!$D$2:$D$53,'Share Values'!$X640,'Transactions (Dated)'!$B$2:$B$53,'Share Values'!AE$11,'Transactions (Dated)'!$C$2:$C$53,"Buy")-SUMIFS('Transactions (Dated)'!$E$2:$E$53,'Transactions (Dated)'!$D$2:$D$53,'Share Values'!$X640,'Transactions (Dated)'!$B$2:$B$53,'Share Values'!AE$11,'Transactions (Dated)'!$C$2:$C$53,"Sell")</f>
        <v>2900</v>
      </c>
      <c r="AF640" s="40">
        <f ca="1">AF639+SUMIFS('Transactions (Dated)'!$E$2:$E$53,'Transactions (Dated)'!$D$2:$D$53,'Share Values'!$X640,'Transactions (Dated)'!$B$2:$B$53,'Share Values'!AF$11,'Transactions (Dated)'!$C$2:$C$53,"Buy")-SUMIFS('Transactions (Dated)'!$E$2:$E$53,'Transactions (Dated)'!$D$2:$D$53,'Share Values'!$X640,'Transactions (Dated)'!$B$2:$B$53,'Share Values'!AF$11,'Transactions (Dated)'!$C$2:$C$53,"Sell")</f>
        <v>14201</v>
      </c>
      <c r="AG640" s="40">
        <f ca="1">AG639+SUMIFS('Transactions (Dated)'!$E$2:$E$53,'Transactions (Dated)'!$D$2:$D$53,'Share Values'!$X640,'Transactions (Dated)'!$B$2:$B$53,'Share Values'!AG$11,'Transactions (Dated)'!$C$2:$C$53,"Buy")-SUMIFS('Transactions (Dated)'!$E$2:$E$53,'Transactions (Dated)'!$D$2:$D$53,'Share Values'!$X640,'Transactions (Dated)'!$B$2:$B$53,'Share Values'!AG$11,'Transactions (Dated)'!$C$2:$C$53,"Sell")</f>
        <v>6835</v>
      </c>
      <c r="AH640" s="40">
        <f ca="1">AH639+SUMIFS('Transactions (Dated)'!$E$2:$E$53,'Transactions (Dated)'!$D$2:$D$53,'Share Values'!$X640,'Transactions (Dated)'!$B$2:$B$53,'Share Values'!AH$11,'Transactions (Dated)'!$C$2:$C$53,"Buy")-SUMIFS('Transactions (Dated)'!$E$2:$E$53,'Transactions (Dated)'!$D$2:$D$53,'Share Values'!$X640,'Transactions (Dated)'!$B$2:$B$53,'Share Values'!AH$11,'Transactions (Dated)'!$C$2:$C$53,"Sell")</f>
        <v>0</v>
      </c>
      <c r="AI640" s="40">
        <f ca="1">AI639+SUMIFS('Transactions (Dated)'!$E$2:$E$53,'Transactions (Dated)'!$D$2:$D$53,'Share Values'!$X640,'Transactions (Dated)'!$B$2:$B$53,'Share Values'!AI$11,'Transactions (Dated)'!$C$2:$C$53,"Buy")-SUMIFS('Transactions (Dated)'!$E$2:$E$53,'Transactions (Dated)'!$D$2:$D$53,'Share Values'!$X640,'Transactions (Dated)'!$B$2:$B$53,'Share Values'!AI$11,'Transactions (Dated)'!$C$2:$C$53,"Sell")</f>
        <v>0</v>
      </c>
      <c r="AJ640" s="40">
        <f ca="1">AJ639+SUMIFS('Transactions (Dated)'!$E$2:$E$53,'Transactions (Dated)'!$D$2:$D$53,'Share Values'!$X640,'Transactions (Dated)'!$B$2:$B$53,'Share Values'!AJ$11,'Transactions (Dated)'!$C$2:$C$53,"Buy")-SUMIFS('Transactions (Dated)'!$E$2:$E$53,'Transactions (Dated)'!$D$2:$D$53,'Share Values'!$X640,'Transactions (Dated)'!$B$2:$B$53,'Share Values'!AJ$11,'Transactions (Dated)'!$C$2:$C$53,"Sell")</f>
        <v>0</v>
      </c>
      <c r="AK640" s="40">
        <f ca="1">AK639+SUMIFS('Transactions (Dated)'!$E$2:$E$53,'Transactions (Dated)'!$D$2:$D$53,'Share Values'!$X640,'Transactions (Dated)'!$B$2:$B$53,'Share Values'!AK$11,'Transactions (Dated)'!$C$2:$C$53,"Buy")-SUMIFS('Transactions (Dated)'!$E$2:$E$53,'Transactions (Dated)'!$D$2:$D$53,'Share Values'!$X640,'Transactions (Dated)'!$B$2:$B$53,'Share Values'!AK$11,'Transactions (Dated)'!$C$2:$C$53,"Sell")</f>
        <v>0</v>
      </c>
      <c r="AL640" s="40">
        <f ca="1">AL639+SUMIFS('Transactions (Dated)'!$E$2:$E$53,'Transactions (Dated)'!$D$2:$D$53,'Share Values'!$X640,'Transactions (Dated)'!$B$2:$B$53,'Share Values'!AL$11,'Transactions (Dated)'!$C$2:$C$53,"Buy")-SUMIFS('Transactions (Dated)'!$E$2:$E$53,'Transactions (Dated)'!$D$2:$D$53,'Share Values'!$X640,'Transactions (Dated)'!$B$2:$B$53,'Share Values'!AL$11,'Transactions (Dated)'!$C$2:$C$53,"Sell")</f>
        <v>0</v>
      </c>
      <c r="AM640" s="40">
        <f ca="1">AM639+SUMIFS('Transactions (Dated)'!$E$2:$E$53,'Transactions (Dated)'!$D$2:$D$53,'Share Values'!$X640,'Transactions (Dated)'!$B$2:$B$53,'Share Values'!AM$11,'Transactions (Dated)'!$C$2:$C$53,"Buy")-SUMIFS('Transactions (Dated)'!$E$2:$E$53,'Transactions (Dated)'!$D$2:$D$53,'Share Values'!$X640,'Transactions (Dated)'!$B$2:$B$53,'Share Values'!AM$11,'Transactions (Dated)'!$C$2:$C$53,"Sell")</f>
        <v>0</v>
      </c>
      <c r="AN640" s="40">
        <f ca="1">AN639+SUMIFS('Transactions (Dated)'!$E$2:$E$53,'Transactions (Dated)'!$D$2:$D$53,'Share Values'!$X640,'Transactions (Dated)'!$B$2:$B$53,'Share Values'!AN$11,'Transactions (Dated)'!$C$2:$C$53,"Buy")-SUMIFS('Transactions (Dated)'!$E$2:$E$53,'Transactions (Dated)'!$D$2:$D$53,'Share Values'!$X640,'Transactions (Dated)'!$B$2:$B$53,'Share Values'!AN$11,'Transactions (Dated)'!$C$2:$C$53,"Sell")</f>
        <v>0</v>
      </c>
      <c r="AQ640" s="3">
        <f t="shared" si="271"/>
        <v>42828</v>
      </c>
      <c r="AR640" s="6">
        <f t="shared" ca="1" si="272"/>
        <v>48331.25</v>
      </c>
      <c r="AS640" s="6">
        <f t="shared" ca="1" si="273"/>
        <v>19781.25</v>
      </c>
      <c r="AT640" s="6">
        <f t="shared" ca="1" si="274"/>
        <v>553497</v>
      </c>
      <c r="AU640" s="6">
        <f t="shared" ca="1" si="275"/>
        <v>39098.18</v>
      </c>
      <c r="AV640" s="6">
        <f t="shared" ca="1" si="276"/>
        <v>36628.799999999996</v>
      </c>
      <c r="AW640" s="6">
        <f t="shared" ca="1" si="277"/>
        <v>0</v>
      </c>
      <c r="AX640" s="6">
        <f t="shared" ca="1" si="278"/>
        <v>50634</v>
      </c>
      <c r="AY640" s="6">
        <f t="shared" ca="1" si="279"/>
        <v>72993.14</v>
      </c>
      <c r="AZ640" s="6">
        <f t="shared" ca="1" si="280"/>
        <v>84993.225000000006</v>
      </c>
      <c r="BA640" s="6">
        <f t="shared" ca="1" si="281"/>
        <v>0</v>
      </c>
      <c r="BB640" s="6">
        <f t="shared" ca="1" si="282"/>
        <v>0</v>
      </c>
      <c r="BC640" s="6">
        <f t="shared" ca="1" si="283"/>
        <v>0</v>
      </c>
      <c r="BD640" s="6">
        <f t="shared" ca="1" si="284"/>
        <v>0</v>
      </c>
      <c r="BE640" s="6">
        <f t="shared" ca="1" si="285"/>
        <v>0</v>
      </c>
      <c r="BF640" s="6">
        <f t="shared" ca="1" si="268"/>
        <v>0</v>
      </c>
      <c r="BG640" s="6">
        <f t="shared" ca="1" si="269"/>
        <v>0</v>
      </c>
      <c r="BJ640" s="4">
        <f t="shared" ca="1" si="286"/>
        <v>905956.84500000009</v>
      </c>
      <c r="BL640" s="3">
        <f t="shared" si="287"/>
        <v>42828</v>
      </c>
      <c r="BM640" s="6">
        <f>BM639+SUMIFS('Transactions (Dated)'!G:G,'Transactions (Dated)'!D:D,'Share Values'!AQ640)</f>
        <v>14317.649999999987</v>
      </c>
      <c r="BN640" s="6">
        <f ca="1">BN639+SUMIFS('Transactions (Dated)'!$F:$F,'Transactions (Dated)'!$D:$D,$BL640,'Transactions (Dated)'!$B:$B,BN$11,'Transactions (Dated)'!$C:$C,"Dividend (paid to cash)")*Y640</f>
        <v>0</v>
      </c>
      <c r="BO640" s="6">
        <f ca="1">BO639+SUMIFS('Transactions (Dated)'!$F:$F,'Transactions (Dated)'!$D:$D,$BL640,'Transactions (Dated)'!$B:$B,BO$11,'Transactions (Dated)'!$C:$C,"Dividend (paid to cash)")*Z640</f>
        <v>2421.875</v>
      </c>
      <c r="BP640" s="6">
        <f ca="1">BP639+SUMIFS('Transactions (Dated)'!$F:$F,'Transactions (Dated)'!$D:$D,$BL640,'Transactions (Dated)'!$B:$B,BP$11,'Transactions (Dated)'!$C:$C,"Dividend (paid to cash)")*AA640</f>
        <v>51745.237000000008</v>
      </c>
      <c r="BQ640" s="6">
        <f ca="1">BQ639+SUMIFS('Transactions (Dated)'!$F:$F,'Transactions (Dated)'!$D:$D,$BL640,'Transactions (Dated)'!$B:$B,BQ$11,'Transactions (Dated)'!$C:$C,"Dividend (paid to cash)")*AB640</f>
        <v>567.6</v>
      </c>
      <c r="BR640" s="6">
        <f ca="1">BR639+SUMIFS('Transactions (Dated)'!$F:$F,'Transactions (Dated)'!$D:$D,$BL640,'Transactions (Dated)'!$B:$B,BR$11,'Transactions (Dated)'!$C:$C,"Dividend (paid to cash)")*AC640</f>
        <v>0</v>
      </c>
      <c r="BS640" s="6">
        <f ca="1">BS639+SUMIFS('Transactions (Dated)'!$F:$F,'Transactions (Dated)'!$D:$D,$BL640,'Transactions (Dated)'!$B:$B,BS$11,'Transactions (Dated)'!$C:$C,"Dividend (paid to cash)")*AD640</f>
        <v>0</v>
      </c>
      <c r="BT640" s="6">
        <f ca="1">BT639+SUMIFS('Transactions (Dated)'!$F:$F,'Transactions (Dated)'!$D:$D,$BL640,'Transactions (Dated)'!$B:$B,BT$11,'Transactions (Dated)'!$C:$C,"Dividend (paid to cash)")*AE640</f>
        <v>3915</v>
      </c>
      <c r="BU640" s="6">
        <f ca="1">BU639+SUMIFS('Transactions (Dated)'!$F:$F,'Transactions (Dated)'!$D:$D,$BL640,'Transactions (Dated)'!$B:$B,BU$11,'Transactions (Dated)'!$C:$C,"Dividend (paid to cash)")*AF640</f>
        <v>0</v>
      </c>
      <c r="BV640" s="6">
        <f ca="1">BV639+SUMIFS('Transactions (Dated)'!$F:$F,'Transactions (Dated)'!$D:$D,$BL640,'Transactions (Dated)'!$B:$B,BV$11,'Transactions (Dated)'!$C:$C,"Dividend (paid to cash)")*AG640</f>
        <v>0</v>
      </c>
      <c r="BW640" s="6">
        <f ca="1">BW639+SUMIFS('Transactions (Dated)'!$F:$F,'Transactions (Dated)'!$D:$D,$BL640,'Transactions (Dated)'!$B:$B,BW$11,'Transactions (Dated)'!$C:$C,"Dividend (paid to cash)")*AH640</f>
        <v>0</v>
      </c>
      <c r="BX640" s="6">
        <f ca="1">BX639+SUMIFS('Transactions (Dated)'!$F:$F,'Transactions (Dated)'!$D:$D,$BL640,'Transactions (Dated)'!$B:$B,BX$11,'Transactions (Dated)'!$C:$C,"Dividend (paid to cash)")*AI640</f>
        <v>0</v>
      </c>
      <c r="BY640" s="6">
        <f ca="1">BY639+SUMIFS('Transactions (Dated)'!$F:$F,'Transactions (Dated)'!$D:$D,$BL640,'Transactions (Dated)'!$B:$B,BY$11,'Transactions (Dated)'!$C:$C,"Dividend (paid to cash)")*AJ640</f>
        <v>0</v>
      </c>
      <c r="BZ640" s="6">
        <f ca="1">BZ639+SUMIFS('Transactions (Dated)'!$F:$F,'Transactions (Dated)'!$D:$D,$BL640,'Transactions (Dated)'!$B:$B,BZ$11,'Transactions (Dated)'!$C:$C,"Dividend (paid to cash)")*AK640</f>
        <v>0</v>
      </c>
      <c r="CA640" s="6">
        <f ca="1">CA639+SUMIFS('Transactions (Dated)'!$F:$F,'Transactions (Dated)'!$D:$D,$BL640,'Transactions (Dated)'!$B:$B,CA$11,'Transactions (Dated)'!$C:$C,"Dividend (paid to cash)")*AL640</f>
        <v>0</v>
      </c>
      <c r="CB640" s="6">
        <v>0</v>
      </c>
      <c r="CC640" s="6">
        <v>0</v>
      </c>
      <c r="CF640" s="6">
        <f t="shared" ca="1" si="288"/>
        <v>72967.361999999994</v>
      </c>
      <c r="CH640" s="3">
        <f t="shared" si="289"/>
        <v>42828</v>
      </c>
      <c r="CI640" s="4">
        <f t="shared" ca="1" si="290"/>
        <v>905956.84500000009</v>
      </c>
      <c r="CJ640" s="4">
        <f t="shared" ca="1" si="291"/>
        <v>72967.361999999994</v>
      </c>
      <c r="CL640" s="4">
        <f t="shared" ca="1" si="292"/>
        <v>978924.20700000005</v>
      </c>
    </row>
    <row r="641" spans="2:90" x14ac:dyDescent="0.15">
      <c r="B641" s="3">
        <v>42829</v>
      </c>
      <c r="E641" s="86">
        <v>42829</v>
      </c>
      <c r="F641" s="53">
        <v>10.83</v>
      </c>
      <c r="G641">
        <v>2.12</v>
      </c>
      <c r="H641">
        <v>21.1</v>
      </c>
      <c r="I641">
        <v>20.645</v>
      </c>
      <c r="J641">
        <v>15.56</v>
      </c>
      <c r="K641">
        <v>15.66</v>
      </c>
      <c r="L641">
        <v>17.579999999999998</v>
      </c>
      <c r="M641">
        <v>5.1100000000000003</v>
      </c>
      <c r="N641">
        <v>12.45</v>
      </c>
      <c r="O641">
        <v>11.4</v>
      </c>
      <c r="Q641">
        <v>1.6800000000000002</v>
      </c>
      <c r="R641">
        <v>9.27</v>
      </c>
      <c r="S641">
        <v>44.15</v>
      </c>
      <c r="U641">
        <v>44.15</v>
      </c>
      <c r="X641" s="3">
        <f t="shared" si="270"/>
        <v>42829</v>
      </c>
      <c r="Y641" s="40">
        <f ca="1">Y640+SUMIFS('Transactions (Dated)'!$E$2:$E$53,'Transactions (Dated)'!$D$2:$D$53,'Share Values'!$X641,'Transactions (Dated)'!$B$2:$B$53,'Share Values'!Y$11,'Transactions (Dated)'!$C$2:$C$53,"Buy")-SUMIFS('Transactions (Dated)'!$E$2:$E$53,'Transactions (Dated)'!$D$2:$D$53,'Share Values'!$X641,'Transactions (Dated)'!$B$2:$B$53,'Share Values'!Y$11,'Transactions (Dated)'!$C$2:$C$53,"Sell")</f>
        <v>4625</v>
      </c>
      <c r="Z641" s="40">
        <f ca="1">Z640+SUMIFS('Transactions (Dated)'!$E$2:$E$53,'Transactions (Dated)'!$D$2:$D$53,'Share Values'!$X641,'Transactions (Dated)'!$B$2:$B$53,'Share Values'!Z$11,'Transactions (Dated)'!$C$2:$C$53,"Buy")-SUMIFS('Transactions (Dated)'!$E$2:$E$53,'Transactions (Dated)'!$D$2:$D$53,'Share Values'!$X641,'Transactions (Dated)'!$B$2:$B$53,'Share Values'!Z$11,'Transactions (Dated)'!$C$2:$C$53,"Sell")</f>
        <v>9375</v>
      </c>
      <c r="AA641" s="40">
        <f ca="1">AA640+SUMIFS('Transactions (Dated)'!$E$2:$E$53,'Transactions (Dated)'!$D$2:$D$53,'Share Values'!$X641,'Transactions (Dated)'!$B$2:$B$53,'Share Values'!AA$11,'Transactions (Dated)'!$C$2:$C$53,"Buy")-SUMIFS('Transactions (Dated)'!$E$2:$E$53,'Transactions (Dated)'!$D$2:$D$53,'Share Values'!$X641,'Transactions (Dated)'!$B$2:$B$53,'Share Values'!AA$11,'Transactions (Dated)'!$C$2:$C$53,"Sell")</f>
        <v>26357</v>
      </c>
      <c r="AB641" s="40">
        <f ca="1">AB640+SUMIFS('Transactions (Dated)'!$E$2:$E$53,'Transactions (Dated)'!$D$2:$D$53,'Share Values'!$X641,'Transactions (Dated)'!$B$2:$B$53,'Share Values'!AB$11,'Transactions (Dated)'!$C$2:$C$53,"Buy")-SUMIFS('Transactions (Dated)'!$E$2:$E$53,'Transactions (Dated)'!$D$2:$D$53,'Share Values'!$X641,'Transactions (Dated)'!$B$2:$B$53,'Share Values'!AB$11,'Transactions (Dated)'!$C$2:$C$53,"Sell")</f>
        <v>1892</v>
      </c>
      <c r="AC641" s="40">
        <f ca="1">AC640+SUMIFS('Transactions (Dated)'!$E$2:$E$53,'Transactions (Dated)'!$D$2:$D$53,'Share Values'!$X641,'Transactions (Dated)'!$B$2:$B$53,'Share Values'!AC$11,'Transactions (Dated)'!$C$2:$C$53,"Buy")-SUMIFS('Transactions (Dated)'!$E$2:$E$53,'Transactions (Dated)'!$D$2:$D$53,'Share Values'!$X641,'Transactions (Dated)'!$B$2:$B$53,'Share Values'!AC$11,'Transactions (Dated)'!$C$2:$C$53,"Sell")</f>
        <v>2348</v>
      </c>
      <c r="AD641" s="40">
        <f ca="1">AD640+SUMIFS('Transactions (Dated)'!$E$2:$E$53,'Transactions (Dated)'!$D$2:$D$53,'Share Values'!$X641,'Transactions (Dated)'!$B$2:$B$53,'Share Values'!AD$11,'Transactions (Dated)'!$C$2:$C$53,"Buy")-SUMIFS('Transactions (Dated)'!$E$2:$E$53,'Transactions (Dated)'!$D$2:$D$53,'Share Values'!$X641,'Transactions (Dated)'!$B$2:$B$53,'Share Values'!AD$11,'Transactions (Dated)'!$C$2:$C$53,"Sell")</f>
        <v>0</v>
      </c>
      <c r="AE641" s="40">
        <f ca="1">AE640+SUMIFS('Transactions (Dated)'!$E$2:$E$53,'Transactions (Dated)'!$D$2:$D$53,'Share Values'!$X641,'Transactions (Dated)'!$B$2:$B$53,'Share Values'!AE$11,'Transactions (Dated)'!$C$2:$C$53,"Buy")-SUMIFS('Transactions (Dated)'!$E$2:$E$53,'Transactions (Dated)'!$D$2:$D$53,'Share Values'!$X641,'Transactions (Dated)'!$B$2:$B$53,'Share Values'!AE$11,'Transactions (Dated)'!$C$2:$C$53,"Sell")</f>
        <v>2900</v>
      </c>
      <c r="AF641" s="40">
        <f ca="1">AF640+SUMIFS('Transactions (Dated)'!$E$2:$E$53,'Transactions (Dated)'!$D$2:$D$53,'Share Values'!$X641,'Transactions (Dated)'!$B$2:$B$53,'Share Values'!AF$11,'Transactions (Dated)'!$C$2:$C$53,"Buy")-SUMIFS('Transactions (Dated)'!$E$2:$E$53,'Transactions (Dated)'!$D$2:$D$53,'Share Values'!$X641,'Transactions (Dated)'!$B$2:$B$53,'Share Values'!AF$11,'Transactions (Dated)'!$C$2:$C$53,"Sell")</f>
        <v>14201</v>
      </c>
      <c r="AG641" s="40">
        <f ca="1">AG640+SUMIFS('Transactions (Dated)'!$E$2:$E$53,'Transactions (Dated)'!$D$2:$D$53,'Share Values'!$X641,'Transactions (Dated)'!$B$2:$B$53,'Share Values'!AG$11,'Transactions (Dated)'!$C$2:$C$53,"Buy")-SUMIFS('Transactions (Dated)'!$E$2:$E$53,'Transactions (Dated)'!$D$2:$D$53,'Share Values'!$X641,'Transactions (Dated)'!$B$2:$B$53,'Share Values'!AG$11,'Transactions (Dated)'!$C$2:$C$53,"Sell")</f>
        <v>6835</v>
      </c>
      <c r="AH641" s="40">
        <f ca="1">AH640+SUMIFS('Transactions (Dated)'!$E$2:$E$53,'Transactions (Dated)'!$D$2:$D$53,'Share Values'!$X641,'Transactions (Dated)'!$B$2:$B$53,'Share Values'!AH$11,'Transactions (Dated)'!$C$2:$C$53,"Buy")-SUMIFS('Transactions (Dated)'!$E$2:$E$53,'Transactions (Dated)'!$D$2:$D$53,'Share Values'!$X641,'Transactions (Dated)'!$B$2:$B$53,'Share Values'!AH$11,'Transactions (Dated)'!$C$2:$C$53,"Sell")</f>
        <v>0</v>
      </c>
      <c r="AI641" s="40">
        <f ca="1">AI640+SUMIFS('Transactions (Dated)'!$E$2:$E$53,'Transactions (Dated)'!$D$2:$D$53,'Share Values'!$X641,'Transactions (Dated)'!$B$2:$B$53,'Share Values'!AI$11,'Transactions (Dated)'!$C$2:$C$53,"Buy")-SUMIFS('Transactions (Dated)'!$E$2:$E$53,'Transactions (Dated)'!$D$2:$D$53,'Share Values'!$X641,'Transactions (Dated)'!$B$2:$B$53,'Share Values'!AI$11,'Transactions (Dated)'!$C$2:$C$53,"Sell")</f>
        <v>0</v>
      </c>
      <c r="AJ641" s="40">
        <f ca="1">AJ640+SUMIFS('Transactions (Dated)'!$E$2:$E$53,'Transactions (Dated)'!$D$2:$D$53,'Share Values'!$X641,'Transactions (Dated)'!$B$2:$B$53,'Share Values'!AJ$11,'Transactions (Dated)'!$C$2:$C$53,"Buy")-SUMIFS('Transactions (Dated)'!$E$2:$E$53,'Transactions (Dated)'!$D$2:$D$53,'Share Values'!$X641,'Transactions (Dated)'!$B$2:$B$53,'Share Values'!AJ$11,'Transactions (Dated)'!$C$2:$C$53,"Sell")</f>
        <v>0</v>
      </c>
      <c r="AK641" s="40">
        <f ca="1">AK640+SUMIFS('Transactions (Dated)'!$E$2:$E$53,'Transactions (Dated)'!$D$2:$D$53,'Share Values'!$X641,'Transactions (Dated)'!$B$2:$B$53,'Share Values'!AK$11,'Transactions (Dated)'!$C$2:$C$53,"Buy")-SUMIFS('Transactions (Dated)'!$E$2:$E$53,'Transactions (Dated)'!$D$2:$D$53,'Share Values'!$X641,'Transactions (Dated)'!$B$2:$B$53,'Share Values'!AK$11,'Transactions (Dated)'!$C$2:$C$53,"Sell")</f>
        <v>0</v>
      </c>
      <c r="AL641" s="40">
        <f ca="1">AL640+SUMIFS('Transactions (Dated)'!$E$2:$E$53,'Transactions (Dated)'!$D$2:$D$53,'Share Values'!$X641,'Transactions (Dated)'!$B$2:$B$53,'Share Values'!AL$11,'Transactions (Dated)'!$C$2:$C$53,"Buy")-SUMIFS('Transactions (Dated)'!$E$2:$E$53,'Transactions (Dated)'!$D$2:$D$53,'Share Values'!$X641,'Transactions (Dated)'!$B$2:$B$53,'Share Values'!AL$11,'Transactions (Dated)'!$C$2:$C$53,"Sell")</f>
        <v>0</v>
      </c>
      <c r="AM641" s="40">
        <f ca="1">AM640+SUMIFS('Transactions (Dated)'!$E$2:$E$53,'Transactions (Dated)'!$D$2:$D$53,'Share Values'!$X641,'Transactions (Dated)'!$B$2:$B$53,'Share Values'!AM$11,'Transactions (Dated)'!$C$2:$C$53,"Buy")-SUMIFS('Transactions (Dated)'!$E$2:$E$53,'Transactions (Dated)'!$D$2:$D$53,'Share Values'!$X641,'Transactions (Dated)'!$B$2:$B$53,'Share Values'!AM$11,'Transactions (Dated)'!$C$2:$C$53,"Sell")</f>
        <v>0</v>
      </c>
      <c r="AN641" s="40">
        <f ca="1">AN640+SUMIFS('Transactions (Dated)'!$E$2:$E$53,'Transactions (Dated)'!$D$2:$D$53,'Share Values'!$X641,'Transactions (Dated)'!$B$2:$B$53,'Share Values'!AN$11,'Transactions (Dated)'!$C$2:$C$53,"Buy")-SUMIFS('Transactions (Dated)'!$E$2:$E$53,'Transactions (Dated)'!$D$2:$D$53,'Share Values'!$X641,'Transactions (Dated)'!$B$2:$B$53,'Share Values'!AN$11,'Transactions (Dated)'!$C$2:$C$53,"Sell")</f>
        <v>0</v>
      </c>
      <c r="AQ641" s="3">
        <f t="shared" si="271"/>
        <v>42829</v>
      </c>
      <c r="AR641" s="6">
        <f t="shared" ca="1" si="272"/>
        <v>50088.75</v>
      </c>
      <c r="AS641" s="6">
        <f t="shared" ca="1" si="273"/>
        <v>19875</v>
      </c>
      <c r="AT641" s="6">
        <f t="shared" ca="1" si="274"/>
        <v>556132.70000000007</v>
      </c>
      <c r="AU641" s="6">
        <f t="shared" ca="1" si="275"/>
        <v>39060.339999999997</v>
      </c>
      <c r="AV641" s="6">
        <f t="shared" ca="1" si="276"/>
        <v>36534.880000000005</v>
      </c>
      <c r="AW641" s="6">
        <f t="shared" ca="1" si="277"/>
        <v>0</v>
      </c>
      <c r="AX641" s="6">
        <f t="shared" ca="1" si="278"/>
        <v>50981.999999999993</v>
      </c>
      <c r="AY641" s="6">
        <f t="shared" ca="1" si="279"/>
        <v>72567.11</v>
      </c>
      <c r="AZ641" s="6">
        <f t="shared" ca="1" si="280"/>
        <v>85095.75</v>
      </c>
      <c r="BA641" s="6">
        <f t="shared" ca="1" si="281"/>
        <v>0</v>
      </c>
      <c r="BB641" s="6">
        <f t="shared" ca="1" si="282"/>
        <v>0</v>
      </c>
      <c r="BC641" s="6">
        <f t="shared" ca="1" si="283"/>
        <v>0</v>
      </c>
      <c r="BD641" s="6">
        <f t="shared" ca="1" si="284"/>
        <v>0</v>
      </c>
      <c r="BE641" s="6">
        <f t="shared" ca="1" si="285"/>
        <v>0</v>
      </c>
      <c r="BF641" s="6">
        <f t="shared" ca="1" si="268"/>
        <v>0</v>
      </c>
      <c r="BG641" s="6">
        <f t="shared" ca="1" si="269"/>
        <v>0</v>
      </c>
      <c r="BJ641" s="4">
        <f t="shared" ca="1" si="286"/>
        <v>910336.53</v>
      </c>
      <c r="BL641" s="3">
        <f t="shared" si="287"/>
        <v>42829</v>
      </c>
      <c r="BM641" s="6">
        <f>BM640+SUMIFS('Transactions (Dated)'!G:G,'Transactions (Dated)'!D:D,'Share Values'!AQ641)</f>
        <v>14317.649999999987</v>
      </c>
      <c r="BN641" s="6">
        <f ca="1">BN640+SUMIFS('Transactions (Dated)'!$F:$F,'Transactions (Dated)'!$D:$D,$BL641,'Transactions (Dated)'!$B:$B,BN$11,'Transactions (Dated)'!$C:$C,"Dividend (paid to cash)")*Y641</f>
        <v>0</v>
      </c>
      <c r="BO641" s="6">
        <f ca="1">BO640+SUMIFS('Transactions (Dated)'!$F:$F,'Transactions (Dated)'!$D:$D,$BL641,'Transactions (Dated)'!$B:$B,BO$11,'Transactions (Dated)'!$C:$C,"Dividend (paid to cash)")*Z641</f>
        <v>2421.875</v>
      </c>
      <c r="BP641" s="6">
        <f ca="1">BP640+SUMIFS('Transactions (Dated)'!$F:$F,'Transactions (Dated)'!$D:$D,$BL641,'Transactions (Dated)'!$B:$B,BP$11,'Transactions (Dated)'!$C:$C,"Dividend (paid to cash)")*AA641</f>
        <v>51745.237000000008</v>
      </c>
      <c r="BQ641" s="6">
        <f ca="1">BQ640+SUMIFS('Transactions (Dated)'!$F:$F,'Transactions (Dated)'!$D:$D,$BL641,'Transactions (Dated)'!$B:$B,BQ$11,'Transactions (Dated)'!$C:$C,"Dividend (paid to cash)")*AB641</f>
        <v>567.6</v>
      </c>
      <c r="BR641" s="6">
        <f ca="1">BR640+SUMIFS('Transactions (Dated)'!$F:$F,'Transactions (Dated)'!$D:$D,$BL641,'Transactions (Dated)'!$B:$B,BR$11,'Transactions (Dated)'!$C:$C,"Dividend (paid to cash)")*AC641</f>
        <v>0</v>
      </c>
      <c r="BS641" s="6">
        <f ca="1">BS640+SUMIFS('Transactions (Dated)'!$F:$F,'Transactions (Dated)'!$D:$D,$BL641,'Transactions (Dated)'!$B:$B,BS$11,'Transactions (Dated)'!$C:$C,"Dividend (paid to cash)")*AD641</f>
        <v>0</v>
      </c>
      <c r="BT641" s="6">
        <f ca="1">BT640+SUMIFS('Transactions (Dated)'!$F:$F,'Transactions (Dated)'!$D:$D,$BL641,'Transactions (Dated)'!$B:$B,BT$11,'Transactions (Dated)'!$C:$C,"Dividend (paid to cash)")*AE641</f>
        <v>3915</v>
      </c>
      <c r="BU641" s="6">
        <f ca="1">BU640+SUMIFS('Transactions (Dated)'!$F:$F,'Transactions (Dated)'!$D:$D,$BL641,'Transactions (Dated)'!$B:$B,BU$11,'Transactions (Dated)'!$C:$C,"Dividend (paid to cash)")*AF641</f>
        <v>0</v>
      </c>
      <c r="BV641" s="6">
        <f ca="1">BV640+SUMIFS('Transactions (Dated)'!$F:$F,'Transactions (Dated)'!$D:$D,$BL641,'Transactions (Dated)'!$B:$B,BV$11,'Transactions (Dated)'!$C:$C,"Dividend (paid to cash)")*AG641</f>
        <v>0</v>
      </c>
      <c r="BW641" s="6">
        <f ca="1">BW640+SUMIFS('Transactions (Dated)'!$F:$F,'Transactions (Dated)'!$D:$D,$BL641,'Transactions (Dated)'!$B:$B,BW$11,'Transactions (Dated)'!$C:$C,"Dividend (paid to cash)")*AH641</f>
        <v>0</v>
      </c>
      <c r="BX641" s="6">
        <f ca="1">BX640+SUMIFS('Transactions (Dated)'!$F:$F,'Transactions (Dated)'!$D:$D,$BL641,'Transactions (Dated)'!$B:$B,BX$11,'Transactions (Dated)'!$C:$C,"Dividend (paid to cash)")*AI641</f>
        <v>0</v>
      </c>
      <c r="BY641" s="6">
        <f ca="1">BY640+SUMIFS('Transactions (Dated)'!$F:$F,'Transactions (Dated)'!$D:$D,$BL641,'Transactions (Dated)'!$B:$B,BY$11,'Transactions (Dated)'!$C:$C,"Dividend (paid to cash)")*AJ641</f>
        <v>0</v>
      </c>
      <c r="BZ641" s="6">
        <f ca="1">BZ640+SUMIFS('Transactions (Dated)'!$F:$F,'Transactions (Dated)'!$D:$D,$BL641,'Transactions (Dated)'!$B:$B,BZ$11,'Transactions (Dated)'!$C:$C,"Dividend (paid to cash)")*AK641</f>
        <v>0</v>
      </c>
      <c r="CA641" s="6">
        <f ca="1">CA640+SUMIFS('Transactions (Dated)'!$F:$F,'Transactions (Dated)'!$D:$D,$BL641,'Transactions (Dated)'!$B:$B,CA$11,'Transactions (Dated)'!$C:$C,"Dividend (paid to cash)")*AL641</f>
        <v>0</v>
      </c>
      <c r="CB641" s="6">
        <v>0</v>
      </c>
      <c r="CC641" s="6">
        <v>0</v>
      </c>
      <c r="CF641" s="6">
        <f t="shared" ca="1" si="288"/>
        <v>72967.361999999994</v>
      </c>
      <c r="CH641" s="3">
        <f t="shared" si="289"/>
        <v>42829</v>
      </c>
      <c r="CI641" s="4">
        <f t="shared" ca="1" si="290"/>
        <v>910336.53</v>
      </c>
      <c r="CJ641" s="4">
        <f t="shared" ca="1" si="291"/>
        <v>72967.361999999994</v>
      </c>
      <c r="CL641" s="4">
        <f t="shared" ca="1" si="292"/>
        <v>983303.89199999999</v>
      </c>
    </row>
    <row r="642" spans="2:90" x14ac:dyDescent="0.15">
      <c r="B642" s="3">
        <v>42830</v>
      </c>
      <c r="E642" s="86">
        <v>42830</v>
      </c>
      <c r="F642" s="53">
        <v>10.63</v>
      </c>
      <c r="G642">
        <v>2.13</v>
      </c>
      <c r="H642">
        <v>21.1</v>
      </c>
      <c r="I642">
        <v>20.524999999999999</v>
      </c>
      <c r="J642">
        <v>15.6</v>
      </c>
      <c r="K642">
        <v>15.67</v>
      </c>
      <c r="L642">
        <v>17.670000000000002</v>
      </c>
      <c r="M642">
        <v>5.13</v>
      </c>
      <c r="N642">
        <v>12.44</v>
      </c>
      <c r="O642">
        <v>11.12</v>
      </c>
      <c r="Q642">
        <v>1.65</v>
      </c>
      <c r="R642">
        <v>9.32</v>
      </c>
      <c r="S642">
        <v>44.01</v>
      </c>
      <c r="U642">
        <v>44.01</v>
      </c>
      <c r="X642" s="3">
        <f t="shared" si="270"/>
        <v>42830</v>
      </c>
      <c r="Y642" s="40">
        <f ca="1">Y641+SUMIFS('Transactions (Dated)'!$E$2:$E$53,'Transactions (Dated)'!$D$2:$D$53,'Share Values'!$X642,'Transactions (Dated)'!$B$2:$B$53,'Share Values'!Y$11,'Transactions (Dated)'!$C$2:$C$53,"Buy")-SUMIFS('Transactions (Dated)'!$E$2:$E$53,'Transactions (Dated)'!$D$2:$D$53,'Share Values'!$X642,'Transactions (Dated)'!$B$2:$B$53,'Share Values'!Y$11,'Transactions (Dated)'!$C$2:$C$53,"Sell")</f>
        <v>4625</v>
      </c>
      <c r="Z642" s="40">
        <f ca="1">Z641+SUMIFS('Transactions (Dated)'!$E$2:$E$53,'Transactions (Dated)'!$D$2:$D$53,'Share Values'!$X642,'Transactions (Dated)'!$B$2:$B$53,'Share Values'!Z$11,'Transactions (Dated)'!$C$2:$C$53,"Buy")-SUMIFS('Transactions (Dated)'!$E$2:$E$53,'Transactions (Dated)'!$D$2:$D$53,'Share Values'!$X642,'Transactions (Dated)'!$B$2:$B$53,'Share Values'!Z$11,'Transactions (Dated)'!$C$2:$C$53,"Sell")</f>
        <v>9375</v>
      </c>
      <c r="AA642" s="40">
        <f ca="1">AA641+SUMIFS('Transactions (Dated)'!$E$2:$E$53,'Transactions (Dated)'!$D$2:$D$53,'Share Values'!$X642,'Transactions (Dated)'!$B$2:$B$53,'Share Values'!AA$11,'Transactions (Dated)'!$C$2:$C$53,"Buy")-SUMIFS('Transactions (Dated)'!$E$2:$E$53,'Transactions (Dated)'!$D$2:$D$53,'Share Values'!$X642,'Transactions (Dated)'!$B$2:$B$53,'Share Values'!AA$11,'Transactions (Dated)'!$C$2:$C$53,"Sell")</f>
        <v>26357</v>
      </c>
      <c r="AB642" s="40">
        <f ca="1">AB641+SUMIFS('Transactions (Dated)'!$E$2:$E$53,'Transactions (Dated)'!$D$2:$D$53,'Share Values'!$X642,'Transactions (Dated)'!$B$2:$B$53,'Share Values'!AB$11,'Transactions (Dated)'!$C$2:$C$53,"Buy")-SUMIFS('Transactions (Dated)'!$E$2:$E$53,'Transactions (Dated)'!$D$2:$D$53,'Share Values'!$X642,'Transactions (Dated)'!$B$2:$B$53,'Share Values'!AB$11,'Transactions (Dated)'!$C$2:$C$53,"Sell")</f>
        <v>1892</v>
      </c>
      <c r="AC642" s="40">
        <f ca="1">AC641+SUMIFS('Transactions (Dated)'!$E$2:$E$53,'Transactions (Dated)'!$D$2:$D$53,'Share Values'!$X642,'Transactions (Dated)'!$B$2:$B$53,'Share Values'!AC$11,'Transactions (Dated)'!$C$2:$C$53,"Buy")-SUMIFS('Transactions (Dated)'!$E$2:$E$53,'Transactions (Dated)'!$D$2:$D$53,'Share Values'!$X642,'Transactions (Dated)'!$B$2:$B$53,'Share Values'!AC$11,'Transactions (Dated)'!$C$2:$C$53,"Sell")</f>
        <v>2348</v>
      </c>
      <c r="AD642" s="40">
        <f ca="1">AD641+SUMIFS('Transactions (Dated)'!$E$2:$E$53,'Transactions (Dated)'!$D$2:$D$53,'Share Values'!$X642,'Transactions (Dated)'!$B$2:$B$53,'Share Values'!AD$11,'Transactions (Dated)'!$C$2:$C$53,"Buy")-SUMIFS('Transactions (Dated)'!$E$2:$E$53,'Transactions (Dated)'!$D$2:$D$53,'Share Values'!$X642,'Transactions (Dated)'!$B$2:$B$53,'Share Values'!AD$11,'Transactions (Dated)'!$C$2:$C$53,"Sell")</f>
        <v>0</v>
      </c>
      <c r="AE642" s="40">
        <f ca="1">AE641+SUMIFS('Transactions (Dated)'!$E$2:$E$53,'Transactions (Dated)'!$D$2:$D$53,'Share Values'!$X642,'Transactions (Dated)'!$B$2:$B$53,'Share Values'!AE$11,'Transactions (Dated)'!$C$2:$C$53,"Buy")-SUMIFS('Transactions (Dated)'!$E$2:$E$53,'Transactions (Dated)'!$D$2:$D$53,'Share Values'!$X642,'Transactions (Dated)'!$B$2:$B$53,'Share Values'!AE$11,'Transactions (Dated)'!$C$2:$C$53,"Sell")</f>
        <v>2900</v>
      </c>
      <c r="AF642" s="40">
        <f ca="1">AF641+SUMIFS('Transactions (Dated)'!$E$2:$E$53,'Transactions (Dated)'!$D$2:$D$53,'Share Values'!$X642,'Transactions (Dated)'!$B$2:$B$53,'Share Values'!AF$11,'Transactions (Dated)'!$C$2:$C$53,"Buy")-SUMIFS('Transactions (Dated)'!$E$2:$E$53,'Transactions (Dated)'!$D$2:$D$53,'Share Values'!$X642,'Transactions (Dated)'!$B$2:$B$53,'Share Values'!AF$11,'Transactions (Dated)'!$C$2:$C$53,"Sell")</f>
        <v>14201</v>
      </c>
      <c r="AG642" s="40">
        <f ca="1">AG641+SUMIFS('Transactions (Dated)'!$E$2:$E$53,'Transactions (Dated)'!$D$2:$D$53,'Share Values'!$X642,'Transactions (Dated)'!$B$2:$B$53,'Share Values'!AG$11,'Transactions (Dated)'!$C$2:$C$53,"Buy")-SUMIFS('Transactions (Dated)'!$E$2:$E$53,'Transactions (Dated)'!$D$2:$D$53,'Share Values'!$X642,'Transactions (Dated)'!$B$2:$B$53,'Share Values'!AG$11,'Transactions (Dated)'!$C$2:$C$53,"Sell")</f>
        <v>6835</v>
      </c>
      <c r="AH642" s="40">
        <f ca="1">AH641+SUMIFS('Transactions (Dated)'!$E$2:$E$53,'Transactions (Dated)'!$D$2:$D$53,'Share Values'!$X642,'Transactions (Dated)'!$B$2:$B$53,'Share Values'!AH$11,'Transactions (Dated)'!$C$2:$C$53,"Buy")-SUMIFS('Transactions (Dated)'!$E$2:$E$53,'Transactions (Dated)'!$D$2:$D$53,'Share Values'!$X642,'Transactions (Dated)'!$B$2:$B$53,'Share Values'!AH$11,'Transactions (Dated)'!$C$2:$C$53,"Sell")</f>
        <v>0</v>
      </c>
      <c r="AI642" s="40">
        <f ca="1">AI641+SUMIFS('Transactions (Dated)'!$E$2:$E$53,'Transactions (Dated)'!$D$2:$D$53,'Share Values'!$X642,'Transactions (Dated)'!$B$2:$B$53,'Share Values'!AI$11,'Transactions (Dated)'!$C$2:$C$53,"Buy")-SUMIFS('Transactions (Dated)'!$E$2:$E$53,'Transactions (Dated)'!$D$2:$D$53,'Share Values'!$X642,'Transactions (Dated)'!$B$2:$B$53,'Share Values'!AI$11,'Transactions (Dated)'!$C$2:$C$53,"Sell")</f>
        <v>0</v>
      </c>
      <c r="AJ642" s="40">
        <f ca="1">AJ641+SUMIFS('Transactions (Dated)'!$E$2:$E$53,'Transactions (Dated)'!$D$2:$D$53,'Share Values'!$X642,'Transactions (Dated)'!$B$2:$B$53,'Share Values'!AJ$11,'Transactions (Dated)'!$C$2:$C$53,"Buy")-SUMIFS('Transactions (Dated)'!$E$2:$E$53,'Transactions (Dated)'!$D$2:$D$53,'Share Values'!$X642,'Transactions (Dated)'!$B$2:$B$53,'Share Values'!AJ$11,'Transactions (Dated)'!$C$2:$C$53,"Sell")</f>
        <v>0</v>
      </c>
      <c r="AK642" s="40">
        <f ca="1">AK641+SUMIFS('Transactions (Dated)'!$E$2:$E$53,'Transactions (Dated)'!$D$2:$D$53,'Share Values'!$X642,'Transactions (Dated)'!$B$2:$B$53,'Share Values'!AK$11,'Transactions (Dated)'!$C$2:$C$53,"Buy")-SUMIFS('Transactions (Dated)'!$E$2:$E$53,'Transactions (Dated)'!$D$2:$D$53,'Share Values'!$X642,'Transactions (Dated)'!$B$2:$B$53,'Share Values'!AK$11,'Transactions (Dated)'!$C$2:$C$53,"Sell")</f>
        <v>0</v>
      </c>
      <c r="AL642" s="40">
        <f ca="1">AL641+SUMIFS('Transactions (Dated)'!$E$2:$E$53,'Transactions (Dated)'!$D$2:$D$53,'Share Values'!$X642,'Transactions (Dated)'!$B$2:$B$53,'Share Values'!AL$11,'Transactions (Dated)'!$C$2:$C$53,"Buy")-SUMIFS('Transactions (Dated)'!$E$2:$E$53,'Transactions (Dated)'!$D$2:$D$53,'Share Values'!$X642,'Transactions (Dated)'!$B$2:$B$53,'Share Values'!AL$11,'Transactions (Dated)'!$C$2:$C$53,"Sell")</f>
        <v>0</v>
      </c>
      <c r="AM642" s="40">
        <f ca="1">AM641+SUMIFS('Transactions (Dated)'!$E$2:$E$53,'Transactions (Dated)'!$D$2:$D$53,'Share Values'!$X642,'Transactions (Dated)'!$B$2:$B$53,'Share Values'!AM$11,'Transactions (Dated)'!$C$2:$C$53,"Buy")-SUMIFS('Transactions (Dated)'!$E$2:$E$53,'Transactions (Dated)'!$D$2:$D$53,'Share Values'!$X642,'Transactions (Dated)'!$B$2:$B$53,'Share Values'!AM$11,'Transactions (Dated)'!$C$2:$C$53,"Sell")</f>
        <v>0</v>
      </c>
      <c r="AN642" s="40">
        <f ca="1">AN641+SUMIFS('Transactions (Dated)'!$E$2:$E$53,'Transactions (Dated)'!$D$2:$D$53,'Share Values'!$X642,'Transactions (Dated)'!$B$2:$B$53,'Share Values'!AN$11,'Transactions (Dated)'!$C$2:$C$53,"Buy")-SUMIFS('Transactions (Dated)'!$E$2:$E$53,'Transactions (Dated)'!$D$2:$D$53,'Share Values'!$X642,'Transactions (Dated)'!$B$2:$B$53,'Share Values'!AN$11,'Transactions (Dated)'!$C$2:$C$53,"Sell")</f>
        <v>0</v>
      </c>
      <c r="AQ642" s="3">
        <f t="shared" si="271"/>
        <v>42830</v>
      </c>
      <c r="AR642" s="6">
        <f t="shared" ca="1" si="272"/>
        <v>49163.75</v>
      </c>
      <c r="AS642" s="6">
        <f t="shared" ca="1" si="273"/>
        <v>19968.75</v>
      </c>
      <c r="AT642" s="6">
        <f t="shared" ca="1" si="274"/>
        <v>556132.70000000007</v>
      </c>
      <c r="AU642" s="6">
        <f t="shared" ca="1" si="275"/>
        <v>38833.299999999996</v>
      </c>
      <c r="AV642" s="6">
        <f t="shared" ca="1" si="276"/>
        <v>36628.799999999996</v>
      </c>
      <c r="AW642" s="6">
        <f t="shared" ca="1" si="277"/>
        <v>0</v>
      </c>
      <c r="AX642" s="6">
        <f t="shared" ca="1" si="278"/>
        <v>51243.000000000007</v>
      </c>
      <c r="AY642" s="6">
        <f t="shared" ca="1" si="279"/>
        <v>72851.13</v>
      </c>
      <c r="AZ642" s="6">
        <f t="shared" ca="1" si="280"/>
        <v>85027.4</v>
      </c>
      <c r="BA642" s="6">
        <f t="shared" ca="1" si="281"/>
        <v>0</v>
      </c>
      <c r="BB642" s="6">
        <f t="shared" ca="1" si="282"/>
        <v>0</v>
      </c>
      <c r="BC642" s="6">
        <f t="shared" ca="1" si="283"/>
        <v>0</v>
      </c>
      <c r="BD642" s="6">
        <f t="shared" ca="1" si="284"/>
        <v>0</v>
      </c>
      <c r="BE642" s="6">
        <f t="shared" ca="1" si="285"/>
        <v>0</v>
      </c>
      <c r="BF642" s="6">
        <f t="shared" ca="1" si="268"/>
        <v>0</v>
      </c>
      <c r="BG642" s="6">
        <f t="shared" ca="1" si="269"/>
        <v>0</v>
      </c>
      <c r="BJ642" s="4">
        <f t="shared" ca="1" si="286"/>
        <v>909848.83000000019</v>
      </c>
      <c r="BL642" s="3">
        <f t="shared" si="287"/>
        <v>42830</v>
      </c>
      <c r="BM642" s="6">
        <f>BM641+SUMIFS('Transactions (Dated)'!G:G,'Transactions (Dated)'!D:D,'Share Values'!AQ642)</f>
        <v>14317.649999999987</v>
      </c>
      <c r="BN642" s="6">
        <f ca="1">BN641+SUMIFS('Transactions (Dated)'!$F:$F,'Transactions (Dated)'!$D:$D,$BL642,'Transactions (Dated)'!$B:$B,BN$11,'Transactions (Dated)'!$C:$C,"Dividend (paid to cash)")*Y642</f>
        <v>0</v>
      </c>
      <c r="BO642" s="6">
        <f ca="1">BO641+SUMIFS('Transactions (Dated)'!$F:$F,'Transactions (Dated)'!$D:$D,$BL642,'Transactions (Dated)'!$B:$B,BO$11,'Transactions (Dated)'!$C:$C,"Dividend (paid to cash)")*Z642</f>
        <v>2421.875</v>
      </c>
      <c r="BP642" s="6">
        <f ca="1">BP641+SUMIFS('Transactions (Dated)'!$F:$F,'Transactions (Dated)'!$D:$D,$BL642,'Transactions (Dated)'!$B:$B,BP$11,'Transactions (Dated)'!$C:$C,"Dividend (paid to cash)")*AA642</f>
        <v>51745.237000000008</v>
      </c>
      <c r="BQ642" s="6">
        <f ca="1">BQ641+SUMIFS('Transactions (Dated)'!$F:$F,'Transactions (Dated)'!$D:$D,$BL642,'Transactions (Dated)'!$B:$B,BQ$11,'Transactions (Dated)'!$C:$C,"Dividend (paid to cash)")*AB642</f>
        <v>567.6</v>
      </c>
      <c r="BR642" s="6">
        <f ca="1">BR641+SUMIFS('Transactions (Dated)'!$F:$F,'Transactions (Dated)'!$D:$D,$BL642,'Transactions (Dated)'!$B:$B,BR$11,'Transactions (Dated)'!$C:$C,"Dividend (paid to cash)")*AC642</f>
        <v>0</v>
      </c>
      <c r="BS642" s="6">
        <f ca="1">BS641+SUMIFS('Transactions (Dated)'!$F:$F,'Transactions (Dated)'!$D:$D,$BL642,'Transactions (Dated)'!$B:$B,BS$11,'Transactions (Dated)'!$C:$C,"Dividend (paid to cash)")*AD642</f>
        <v>0</v>
      </c>
      <c r="BT642" s="6">
        <f ca="1">BT641+SUMIFS('Transactions (Dated)'!$F:$F,'Transactions (Dated)'!$D:$D,$BL642,'Transactions (Dated)'!$B:$B,BT$11,'Transactions (Dated)'!$C:$C,"Dividend (paid to cash)")*AE642</f>
        <v>3915</v>
      </c>
      <c r="BU642" s="6">
        <f ca="1">BU641+SUMIFS('Transactions (Dated)'!$F:$F,'Transactions (Dated)'!$D:$D,$BL642,'Transactions (Dated)'!$B:$B,BU$11,'Transactions (Dated)'!$C:$C,"Dividend (paid to cash)")*AF642</f>
        <v>0</v>
      </c>
      <c r="BV642" s="6">
        <f ca="1">BV641+SUMIFS('Transactions (Dated)'!$F:$F,'Transactions (Dated)'!$D:$D,$BL642,'Transactions (Dated)'!$B:$B,BV$11,'Transactions (Dated)'!$C:$C,"Dividend (paid to cash)")*AG642</f>
        <v>0</v>
      </c>
      <c r="BW642" s="6">
        <f ca="1">BW641+SUMIFS('Transactions (Dated)'!$F:$F,'Transactions (Dated)'!$D:$D,$BL642,'Transactions (Dated)'!$B:$B,BW$11,'Transactions (Dated)'!$C:$C,"Dividend (paid to cash)")*AH642</f>
        <v>0</v>
      </c>
      <c r="BX642" s="6">
        <f ca="1">BX641+SUMIFS('Transactions (Dated)'!$F:$F,'Transactions (Dated)'!$D:$D,$BL642,'Transactions (Dated)'!$B:$B,BX$11,'Transactions (Dated)'!$C:$C,"Dividend (paid to cash)")*AI642</f>
        <v>0</v>
      </c>
      <c r="BY642" s="6">
        <f ca="1">BY641+SUMIFS('Transactions (Dated)'!$F:$F,'Transactions (Dated)'!$D:$D,$BL642,'Transactions (Dated)'!$B:$B,BY$11,'Transactions (Dated)'!$C:$C,"Dividend (paid to cash)")*AJ642</f>
        <v>0</v>
      </c>
      <c r="BZ642" s="6">
        <f ca="1">BZ641+SUMIFS('Transactions (Dated)'!$F:$F,'Transactions (Dated)'!$D:$D,$BL642,'Transactions (Dated)'!$B:$B,BZ$11,'Transactions (Dated)'!$C:$C,"Dividend (paid to cash)")*AK642</f>
        <v>0</v>
      </c>
      <c r="CA642" s="6">
        <f ca="1">CA641+SUMIFS('Transactions (Dated)'!$F:$F,'Transactions (Dated)'!$D:$D,$BL642,'Transactions (Dated)'!$B:$B,CA$11,'Transactions (Dated)'!$C:$C,"Dividend (paid to cash)")*AL642</f>
        <v>0</v>
      </c>
      <c r="CB642" s="6">
        <v>0</v>
      </c>
      <c r="CC642" s="6">
        <v>0</v>
      </c>
      <c r="CF642" s="6">
        <f t="shared" ca="1" si="288"/>
        <v>72967.361999999994</v>
      </c>
      <c r="CH642" s="3">
        <f t="shared" si="289"/>
        <v>42830</v>
      </c>
      <c r="CI642" s="4">
        <f t="shared" ca="1" si="290"/>
        <v>909848.83000000019</v>
      </c>
      <c r="CJ642" s="4">
        <f t="shared" ca="1" si="291"/>
        <v>72967.361999999994</v>
      </c>
      <c r="CL642" s="4">
        <f t="shared" ca="1" si="292"/>
        <v>982816.19200000016</v>
      </c>
    </row>
    <row r="643" spans="2:90" x14ac:dyDescent="0.15">
      <c r="B643" s="3">
        <v>42831</v>
      </c>
      <c r="E643" s="86">
        <v>42831</v>
      </c>
      <c r="F643" s="53">
        <v>10.64</v>
      </c>
      <c r="G643">
        <v>2.15</v>
      </c>
      <c r="H643">
        <v>21.17</v>
      </c>
      <c r="I643">
        <v>20.605</v>
      </c>
      <c r="J643">
        <v>15.85</v>
      </c>
      <c r="K643">
        <v>15.75</v>
      </c>
      <c r="L643">
        <v>17.54</v>
      </c>
      <c r="M643">
        <v>5.19</v>
      </c>
      <c r="N643">
        <v>12.46</v>
      </c>
      <c r="O643">
        <v>11.15</v>
      </c>
      <c r="Q643">
        <v>1.62</v>
      </c>
      <c r="R643">
        <v>9.1</v>
      </c>
      <c r="S643">
        <v>44</v>
      </c>
      <c r="U643">
        <v>44</v>
      </c>
      <c r="X643" s="3">
        <f t="shared" si="270"/>
        <v>42831</v>
      </c>
      <c r="Y643" s="40">
        <f ca="1">Y642+SUMIFS('Transactions (Dated)'!$E$2:$E$53,'Transactions (Dated)'!$D$2:$D$53,'Share Values'!$X643,'Transactions (Dated)'!$B$2:$B$53,'Share Values'!Y$11,'Transactions (Dated)'!$C$2:$C$53,"Buy")-SUMIFS('Transactions (Dated)'!$E$2:$E$53,'Transactions (Dated)'!$D$2:$D$53,'Share Values'!$X643,'Transactions (Dated)'!$B$2:$B$53,'Share Values'!Y$11,'Transactions (Dated)'!$C$2:$C$53,"Sell")</f>
        <v>4625</v>
      </c>
      <c r="Z643" s="40">
        <f ca="1">Z642+SUMIFS('Transactions (Dated)'!$E$2:$E$53,'Transactions (Dated)'!$D$2:$D$53,'Share Values'!$X643,'Transactions (Dated)'!$B$2:$B$53,'Share Values'!Z$11,'Transactions (Dated)'!$C$2:$C$53,"Buy")-SUMIFS('Transactions (Dated)'!$E$2:$E$53,'Transactions (Dated)'!$D$2:$D$53,'Share Values'!$X643,'Transactions (Dated)'!$B$2:$B$53,'Share Values'!Z$11,'Transactions (Dated)'!$C$2:$C$53,"Sell")</f>
        <v>9375</v>
      </c>
      <c r="AA643" s="40">
        <f ca="1">AA642+SUMIFS('Transactions (Dated)'!$E$2:$E$53,'Transactions (Dated)'!$D$2:$D$53,'Share Values'!$X643,'Transactions (Dated)'!$B$2:$B$53,'Share Values'!AA$11,'Transactions (Dated)'!$C$2:$C$53,"Buy")-SUMIFS('Transactions (Dated)'!$E$2:$E$53,'Transactions (Dated)'!$D$2:$D$53,'Share Values'!$X643,'Transactions (Dated)'!$B$2:$B$53,'Share Values'!AA$11,'Transactions (Dated)'!$C$2:$C$53,"Sell")</f>
        <v>26357</v>
      </c>
      <c r="AB643" s="40">
        <f ca="1">AB642+SUMIFS('Transactions (Dated)'!$E$2:$E$53,'Transactions (Dated)'!$D$2:$D$53,'Share Values'!$X643,'Transactions (Dated)'!$B$2:$B$53,'Share Values'!AB$11,'Transactions (Dated)'!$C$2:$C$53,"Buy")-SUMIFS('Transactions (Dated)'!$E$2:$E$53,'Transactions (Dated)'!$D$2:$D$53,'Share Values'!$X643,'Transactions (Dated)'!$B$2:$B$53,'Share Values'!AB$11,'Transactions (Dated)'!$C$2:$C$53,"Sell")</f>
        <v>1892</v>
      </c>
      <c r="AC643" s="40">
        <f ca="1">AC642+SUMIFS('Transactions (Dated)'!$E$2:$E$53,'Transactions (Dated)'!$D$2:$D$53,'Share Values'!$X643,'Transactions (Dated)'!$B$2:$B$53,'Share Values'!AC$11,'Transactions (Dated)'!$C$2:$C$53,"Buy")-SUMIFS('Transactions (Dated)'!$E$2:$E$53,'Transactions (Dated)'!$D$2:$D$53,'Share Values'!$X643,'Transactions (Dated)'!$B$2:$B$53,'Share Values'!AC$11,'Transactions (Dated)'!$C$2:$C$53,"Sell")</f>
        <v>2348</v>
      </c>
      <c r="AD643" s="40">
        <f ca="1">AD642+SUMIFS('Transactions (Dated)'!$E$2:$E$53,'Transactions (Dated)'!$D$2:$D$53,'Share Values'!$X643,'Transactions (Dated)'!$B$2:$B$53,'Share Values'!AD$11,'Transactions (Dated)'!$C$2:$C$53,"Buy")-SUMIFS('Transactions (Dated)'!$E$2:$E$53,'Transactions (Dated)'!$D$2:$D$53,'Share Values'!$X643,'Transactions (Dated)'!$B$2:$B$53,'Share Values'!AD$11,'Transactions (Dated)'!$C$2:$C$53,"Sell")</f>
        <v>0</v>
      </c>
      <c r="AE643" s="40">
        <f ca="1">AE642+SUMIFS('Transactions (Dated)'!$E$2:$E$53,'Transactions (Dated)'!$D$2:$D$53,'Share Values'!$X643,'Transactions (Dated)'!$B$2:$B$53,'Share Values'!AE$11,'Transactions (Dated)'!$C$2:$C$53,"Buy")-SUMIFS('Transactions (Dated)'!$E$2:$E$53,'Transactions (Dated)'!$D$2:$D$53,'Share Values'!$X643,'Transactions (Dated)'!$B$2:$B$53,'Share Values'!AE$11,'Transactions (Dated)'!$C$2:$C$53,"Sell")</f>
        <v>2900</v>
      </c>
      <c r="AF643" s="40">
        <f ca="1">AF642+SUMIFS('Transactions (Dated)'!$E$2:$E$53,'Transactions (Dated)'!$D$2:$D$53,'Share Values'!$X643,'Transactions (Dated)'!$B$2:$B$53,'Share Values'!AF$11,'Transactions (Dated)'!$C$2:$C$53,"Buy")-SUMIFS('Transactions (Dated)'!$E$2:$E$53,'Transactions (Dated)'!$D$2:$D$53,'Share Values'!$X643,'Transactions (Dated)'!$B$2:$B$53,'Share Values'!AF$11,'Transactions (Dated)'!$C$2:$C$53,"Sell")</f>
        <v>14201</v>
      </c>
      <c r="AG643" s="40">
        <f ca="1">AG642+SUMIFS('Transactions (Dated)'!$E$2:$E$53,'Transactions (Dated)'!$D$2:$D$53,'Share Values'!$X643,'Transactions (Dated)'!$B$2:$B$53,'Share Values'!AG$11,'Transactions (Dated)'!$C$2:$C$53,"Buy")-SUMIFS('Transactions (Dated)'!$E$2:$E$53,'Transactions (Dated)'!$D$2:$D$53,'Share Values'!$X643,'Transactions (Dated)'!$B$2:$B$53,'Share Values'!AG$11,'Transactions (Dated)'!$C$2:$C$53,"Sell")</f>
        <v>6835</v>
      </c>
      <c r="AH643" s="40">
        <f ca="1">AH642+SUMIFS('Transactions (Dated)'!$E$2:$E$53,'Transactions (Dated)'!$D$2:$D$53,'Share Values'!$X643,'Transactions (Dated)'!$B$2:$B$53,'Share Values'!AH$11,'Transactions (Dated)'!$C$2:$C$53,"Buy")-SUMIFS('Transactions (Dated)'!$E$2:$E$53,'Transactions (Dated)'!$D$2:$D$53,'Share Values'!$X643,'Transactions (Dated)'!$B$2:$B$53,'Share Values'!AH$11,'Transactions (Dated)'!$C$2:$C$53,"Sell")</f>
        <v>0</v>
      </c>
      <c r="AI643" s="40">
        <f ca="1">AI642+SUMIFS('Transactions (Dated)'!$E$2:$E$53,'Transactions (Dated)'!$D$2:$D$53,'Share Values'!$X643,'Transactions (Dated)'!$B$2:$B$53,'Share Values'!AI$11,'Transactions (Dated)'!$C$2:$C$53,"Buy")-SUMIFS('Transactions (Dated)'!$E$2:$E$53,'Transactions (Dated)'!$D$2:$D$53,'Share Values'!$X643,'Transactions (Dated)'!$B$2:$B$53,'Share Values'!AI$11,'Transactions (Dated)'!$C$2:$C$53,"Sell")</f>
        <v>0</v>
      </c>
      <c r="AJ643" s="40">
        <f ca="1">AJ642+SUMIFS('Transactions (Dated)'!$E$2:$E$53,'Transactions (Dated)'!$D$2:$D$53,'Share Values'!$X643,'Transactions (Dated)'!$B$2:$B$53,'Share Values'!AJ$11,'Transactions (Dated)'!$C$2:$C$53,"Buy")-SUMIFS('Transactions (Dated)'!$E$2:$E$53,'Transactions (Dated)'!$D$2:$D$53,'Share Values'!$X643,'Transactions (Dated)'!$B$2:$B$53,'Share Values'!AJ$11,'Transactions (Dated)'!$C$2:$C$53,"Sell")</f>
        <v>0</v>
      </c>
      <c r="AK643" s="40">
        <f ca="1">AK642+SUMIFS('Transactions (Dated)'!$E$2:$E$53,'Transactions (Dated)'!$D$2:$D$53,'Share Values'!$X643,'Transactions (Dated)'!$B$2:$B$53,'Share Values'!AK$11,'Transactions (Dated)'!$C$2:$C$53,"Buy")-SUMIFS('Transactions (Dated)'!$E$2:$E$53,'Transactions (Dated)'!$D$2:$D$53,'Share Values'!$X643,'Transactions (Dated)'!$B$2:$B$53,'Share Values'!AK$11,'Transactions (Dated)'!$C$2:$C$53,"Sell")</f>
        <v>0</v>
      </c>
      <c r="AL643" s="40">
        <f ca="1">AL642+SUMIFS('Transactions (Dated)'!$E$2:$E$53,'Transactions (Dated)'!$D$2:$D$53,'Share Values'!$X643,'Transactions (Dated)'!$B$2:$B$53,'Share Values'!AL$11,'Transactions (Dated)'!$C$2:$C$53,"Buy")-SUMIFS('Transactions (Dated)'!$E$2:$E$53,'Transactions (Dated)'!$D$2:$D$53,'Share Values'!$X643,'Transactions (Dated)'!$B$2:$B$53,'Share Values'!AL$11,'Transactions (Dated)'!$C$2:$C$53,"Sell")</f>
        <v>0</v>
      </c>
      <c r="AM643" s="40">
        <f ca="1">AM642+SUMIFS('Transactions (Dated)'!$E$2:$E$53,'Transactions (Dated)'!$D$2:$D$53,'Share Values'!$X643,'Transactions (Dated)'!$B$2:$B$53,'Share Values'!AM$11,'Transactions (Dated)'!$C$2:$C$53,"Buy")-SUMIFS('Transactions (Dated)'!$E$2:$E$53,'Transactions (Dated)'!$D$2:$D$53,'Share Values'!$X643,'Transactions (Dated)'!$B$2:$B$53,'Share Values'!AM$11,'Transactions (Dated)'!$C$2:$C$53,"Sell")</f>
        <v>0</v>
      </c>
      <c r="AN643" s="40">
        <f ca="1">AN642+SUMIFS('Transactions (Dated)'!$E$2:$E$53,'Transactions (Dated)'!$D$2:$D$53,'Share Values'!$X643,'Transactions (Dated)'!$B$2:$B$53,'Share Values'!AN$11,'Transactions (Dated)'!$C$2:$C$53,"Buy")-SUMIFS('Transactions (Dated)'!$E$2:$E$53,'Transactions (Dated)'!$D$2:$D$53,'Share Values'!$X643,'Transactions (Dated)'!$B$2:$B$53,'Share Values'!AN$11,'Transactions (Dated)'!$C$2:$C$53,"Sell")</f>
        <v>0</v>
      </c>
      <c r="AQ643" s="3">
        <f t="shared" si="271"/>
        <v>42831</v>
      </c>
      <c r="AR643" s="6">
        <f t="shared" ca="1" si="272"/>
        <v>49210</v>
      </c>
      <c r="AS643" s="6">
        <f t="shared" ca="1" si="273"/>
        <v>20156.25</v>
      </c>
      <c r="AT643" s="6">
        <f t="shared" ca="1" si="274"/>
        <v>557977.69000000006</v>
      </c>
      <c r="AU643" s="6">
        <f t="shared" ca="1" si="275"/>
        <v>38984.660000000003</v>
      </c>
      <c r="AV643" s="6">
        <f t="shared" ca="1" si="276"/>
        <v>37215.799999999996</v>
      </c>
      <c r="AW643" s="6">
        <f t="shared" ca="1" si="277"/>
        <v>0</v>
      </c>
      <c r="AX643" s="6">
        <f t="shared" ca="1" si="278"/>
        <v>50866</v>
      </c>
      <c r="AY643" s="6">
        <f t="shared" ca="1" si="279"/>
        <v>73703.19</v>
      </c>
      <c r="AZ643" s="6">
        <f t="shared" ca="1" si="280"/>
        <v>85164.1</v>
      </c>
      <c r="BA643" s="6">
        <f t="shared" ca="1" si="281"/>
        <v>0</v>
      </c>
      <c r="BB643" s="6">
        <f t="shared" ca="1" si="282"/>
        <v>0</v>
      </c>
      <c r="BC643" s="6">
        <f t="shared" ca="1" si="283"/>
        <v>0</v>
      </c>
      <c r="BD643" s="6">
        <f t="shared" ca="1" si="284"/>
        <v>0</v>
      </c>
      <c r="BE643" s="6">
        <f t="shared" ca="1" si="285"/>
        <v>0</v>
      </c>
      <c r="BF643" s="6">
        <f t="shared" ca="1" si="268"/>
        <v>0</v>
      </c>
      <c r="BG643" s="6">
        <f t="shared" ca="1" si="269"/>
        <v>0</v>
      </c>
      <c r="BJ643" s="4">
        <f t="shared" ca="1" si="286"/>
        <v>913277.69000000006</v>
      </c>
      <c r="BL643" s="3">
        <f t="shared" si="287"/>
        <v>42831</v>
      </c>
      <c r="BM643" s="6">
        <f>BM642+SUMIFS('Transactions (Dated)'!G:G,'Transactions (Dated)'!D:D,'Share Values'!AQ643)</f>
        <v>14317.649999999987</v>
      </c>
      <c r="BN643" s="6">
        <f ca="1">BN642+SUMIFS('Transactions (Dated)'!$F:$F,'Transactions (Dated)'!$D:$D,$BL643,'Transactions (Dated)'!$B:$B,BN$11,'Transactions (Dated)'!$C:$C,"Dividend (paid to cash)")*Y643</f>
        <v>0</v>
      </c>
      <c r="BO643" s="6">
        <f ca="1">BO642+SUMIFS('Transactions (Dated)'!$F:$F,'Transactions (Dated)'!$D:$D,$BL643,'Transactions (Dated)'!$B:$B,BO$11,'Transactions (Dated)'!$C:$C,"Dividend (paid to cash)")*Z643</f>
        <v>2421.875</v>
      </c>
      <c r="BP643" s="6">
        <f ca="1">BP642+SUMIFS('Transactions (Dated)'!$F:$F,'Transactions (Dated)'!$D:$D,$BL643,'Transactions (Dated)'!$B:$B,BP$11,'Transactions (Dated)'!$C:$C,"Dividend (paid to cash)")*AA643</f>
        <v>51745.237000000008</v>
      </c>
      <c r="BQ643" s="6">
        <f ca="1">BQ642+SUMIFS('Transactions (Dated)'!$F:$F,'Transactions (Dated)'!$D:$D,$BL643,'Transactions (Dated)'!$B:$B,BQ$11,'Transactions (Dated)'!$C:$C,"Dividend (paid to cash)")*AB643</f>
        <v>567.6</v>
      </c>
      <c r="BR643" s="6">
        <f ca="1">BR642+SUMIFS('Transactions (Dated)'!$F:$F,'Transactions (Dated)'!$D:$D,$BL643,'Transactions (Dated)'!$B:$B,BR$11,'Transactions (Dated)'!$C:$C,"Dividend (paid to cash)")*AC643</f>
        <v>0</v>
      </c>
      <c r="BS643" s="6">
        <f ca="1">BS642+SUMIFS('Transactions (Dated)'!$F:$F,'Transactions (Dated)'!$D:$D,$BL643,'Transactions (Dated)'!$B:$B,BS$11,'Transactions (Dated)'!$C:$C,"Dividend (paid to cash)")*AD643</f>
        <v>0</v>
      </c>
      <c r="BT643" s="6">
        <f ca="1">BT642+SUMIFS('Transactions (Dated)'!$F:$F,'Transactions (Dated)'!$D:$D,$BL643,'Transactions (Dated)'!$B:$B,BT$11,'Transactions (Dated)'!$C:$C,"Dividend (paid to cash)")*AE643</f>
        <v>3915</v>
      </c>
      <c r="BU643" s="6">
        <f ca="1">BU642+SUMIFS('Transactions (Dated)'!$F:$F,'Transactions (Dated)'!$D:$D,$BL643,'Transactions (Dated)'!$B:$B,BU$11,'Transactions (Dated)'!$C:$C,"Dividend (paid to cash)")*AF643</f>
        <v>0</v>
      </c>
      <c r="BV643" s="6">
        <f ca="1">BV642+SUMIFS('Transactions (Dated)'!$F:$F,'Transactions (Dated)'!$D:$D,$BL643,'Transactions (Dated)'!$B:$B,BV$11,'Transactions (Dated)'!$C:$C,"Dividend (paid to cash)")*AG643</f>
        <v>0</v>
      </c>
      <c r="BW643" s="6">
        <f ca="1">BW642+SUMIFS('Transactions (Dated)'!$F:$F,'Transactions (Dated)'!$D:$D,$BL643,'Transactions (Dated)'!$B:$B,BW$11,'Transactions (Dated)'!$C:$C,"Dividend (paid to cash)")*AH643</f>
        <v>0</v>
      </c>
      <c r="BX643" s="6">
        <f ca="1">BX642+SUMIFS('Transactions (Dated)'!$F:$F,'Transactions (Dated)'!$D:$D,$BL643,'Transactions (Dated)'!$B:$B,BX$11,'Transactions (Dated)'!$C:$C,"Dividend (paid to cash)")*AI643</f>
        <v>0</v>
      </c>
      <c r="BY643" s="6">
        <f ca="1">BY642+SUMIFS('Transactions (Dated)'!$F:$F,'Transactions (Dated)'!$D:$D,$BL643,'Transactions (Dated)'!$B:$B,BY$11,'Transactions (Dated)'!$C:$C,"Dividend (paid to cash)")*AJ643</f>
        <v>0</v>
      </c>
      <c r="BZ643" s="6">
        <f ca="1">BZ642+SUMIFS('Transactions (Dated)'!$F:$F,'Transactions (Dated)'!$D:$D,$BL643,'Transactions (Dated)'!$B:$B,BZ$11,'Transactions (Dated)'!$C:$C,"Dividend (paid to cash)")*AK643</f>
        <v>0</v>
      </c>
      <c r="CA643" s="6">
        <f ca="1">CA642+SUMIFS('Transactions (Dated)'!$F:$F,'Transactions (Dated)'!$D:$D,$BL643,'Transactions (Dated)'!$B:$B,CA$11,'Transactions (Dated)'!$C:$C,"Dividend (paid to cash)")*AL643</f>
        <v>0</v>
      </c>
      <c r="CB643" s="6">
        <v>0</v>
      </c>
      <c r="CC643" s="6">
        <v>0</v>
      </c>
      <c r="CF643" s="6">
        <f t="shared" ca="1" si="288"/>
        <v>72967.361999999994</v>
      </c>
      <c r="CH643" s="3">
        <f t="shared" si="289"/>
        <v>42831</v>
      </c>
      <c r="CI643" s="4">
        <f t="shared" ca="1" si="290"/>
        <v>913277.69000000006</v>
      </c>
      <c r="CJ643" s="4">
        <f t="shared" ca="1" si="291"/>
        <v>72967.361999999994</v>
      </c>
      <c r="CL643" s="4">
        <f t="shared" ca="1" si="292"/>
        <v>986245.05200000003</v>
      </c>
    </row>
    <row r="644" spans="2:90" x14ac:dyDescent="0.15">
      <c r="B644" s="3">
        <v>42832</v>
      </c>
      <c r="E644" s="86">
        <v>42832</v>
      </c>
      <c r="F644" s="53">
        <v>10.47</v>
      </c>
      <c r="G644">
        <v>2.12</v>
      </c>
      <c r="H644">
        <v>21.12</v>
      </c>
      <c r="I644">
        <v>20.585000000000001</v>
      </c>
      <c r="J644">
        <v>15.65</v>
      </c>
      <c r="K644">
        <v>15.64</v>
      </c>
      <c r="L644">
        <v>17.46</v>
      </c>
      <c r="M644">
        <v>5.22</v>
      </c>
      <c r="N644">
        <v>12.43</v>
      </c>
      <c r="O644">
        <v>11</v>
      </c>
      <c r="Q644">
        <v>1.6400000000000001</v>
      </c>
      <c r="R644">
        <v>8.9499999999999993</v>
      </c>
      <c r="S644">
        <v>44.08</v>
      </c>
      <c r="U644">
        <v>44.08</v>
      </c>
      <c r="X644" s="3">
        <f t="shared" si="270"/>
        <v>42832</v>
      </c>
      <c r="Y644" s="40">
        <f ca="1">Y643+SUMIFS('Transactions (Dated)'!$E$2:$E$53,'Transactions (Dated)'!$D$2:$D$53,'Share Values'!$X644,'Transactions (Dated)'!$B$2:$B$53,'Share Values'!Y$11,'Transactions (Dated)'!$C$2:$C$53,"Buy")-SUMIFS('Transactions (Dated)'!$E$2:$E$53,'Transactions (Dated)'!$D$2:$D$53,'Share Values'!$X644,'Transactions (Dated)'!$B$2:$B$53,'Share Values'!Y$11,'Transactions (Dated)'!$C$2:$C$53,"Sell")</f>
        <v>4625</v>
      </c>
      <c r="Z644" s="40">
        <f ca="1">Z643+SUMIFS('Transactions (Dated)'!$E$2:$E$53,'Transactions (Dated)'!$D$2:$D$53,'Share Values'!$X644,'Transactions (Dated)'!$B$2:$B$53,'Share Values'!Z$11,'Transactions (Dated)'!$C$2:$C$53,"Buy")-SUMIFS('Transactions (Dated)'!$E$2:$E$53,'Transactions (Dated)'!$D$2:$D$53,'Share Values'!$X644,'Transactions (Dated)'!$B$2:$B$53,'Share Values'!Z$11,'Transactions (Dated)'!$C$2:$C$53,"Sell")</f>
        <v>9375</v>
      </c>
      <c r="AA644" s="40">
        <f ca="1">AA643+SUMIFS('Transactions (Dated)'!$E$2:$E$53,'Transactions (Dated)'!$D$2:$D$53,'Share Values'!$X644,'Transactions (Dated)'!$B$2:$B$53,'Share Values'!AA$11,'Transactions (Dated)'!$C$2:$C$53,"Buy")-SUMIFS('Transactions (Dated)'!$E$2:$E$53,'Transactions (Dated)'!$D$2:$D$53,'Share Values'!$X644,'Transactions (Dated)'!$B$2:$B$53,'Share Values'!AA$11,'Transactions (Dated)'!$C$2:$C$53,"Sell")</f>
        <v>26357</v>
      </c>
      <c r="AB644" s="40">
        <f ca="1">AB643+SUMIFS('Transactions (Dated)'!$E$2:$E$53,'Transactions (Dated)'!$D$2:$D$53,'Share Values'!$X644,'Transactions (Dated)'!$B$2:$B$53,'Share Values'!AB$11,'Transactions (Dated)'!$C$2:$C$53,"Buy")-SUMIFS('Transactions (Dated)'!$E$2:$E$53,'Transactions (Dated)'!$D$2:$D$53,'Share Values'!$X644,'Transactions (Dated)'!$B$2:$B$53,'Share Values'!AB$11,'Transactions (Dated)'!$C$2:$C$53,"Sell")</f>
        <v>1892</v>
      </c>
      <c r="AC644" s="40">
        <f ca="1">AC643+SUMIFS('Transactions (Dated)'!$E$2:$E$53,'Transactions (Dated)'!$D$2:$D$53,'Share Values'!$X644,'Transactions (Dated)'!$B$2:$B$53,'Share Values'!AC$11,'Transactions (Dated)'!$C$2:$C$53,"Buy")-SUMIFS('Transactions (Dated)'!$E$2:$E$53,'Transactions (Dated)'!$D$2:$D$53,'Share Values'!$X644,'Transactions (Dated)'!$B$2:$B$53,'Share Values'!AC$11,'Transactions (Dated)'!$C$2:$C$53,"Sell")</f>
        <v>2348</v>
      </c>
      <c r="AD644" s="40">
        <f ca="1">AD643+SUMIFS('Transactions (Dated)'!$E$2:$E$53,'Transactions (Dated)'!$D$2:$D$53,'Share Values'!$X644,'Transactions (Dated)'!$B$2:$B$53,'Share Values'!AD$11,'Transactions (Dated)'!$C$2:$C$53,"Buy")-SUMIFS('Transactions (Dated)'!$E$2:$E$53,'Transactions (Dated)'!$D$2:$D$53,'Share Values'!$X644,'Transactions (Dated)'!$B$2:$B$53,'Share Values'!AD$11,'Transactions (Dated)'!$C$2:$C$53,"Sell")</f>
        <v>0</v>
      </c>
      <c r="AE644" s="40">
        <f ca="1">AE643+SUMIFS('Transactions (Dated)'!$E$2:$E$53,'Transactions (Dated)'!$D$2:$D$53,'Share Values'!$X644,'Transactions (Dated)'!$B$2:$B$53,'Share Values'!AE$11,'Transactions (Dated)'!$C$2:$C$53,"Buy")-SUMIFS('Transactions (Dated)'!$E$2:$E$53,'Transactions (Dated)'!$D$2:$D$53,'Share Values'!$X644,'Transactions (Dated)'!$B$2:$B$53,'Share Values'!AE$11,'Transactions (Dated)'!$C$2:$C$53,"Sell")</f>
        <v>2900</v>
      </c>
      <c r="AF644" s="40">
        <f ca="1">AF643+SUMIFS('Transactions (Dated)'!$E$2:$E$53,'Transactions (Dated)'!$D$2:$D$53,'Share Values'!$X644,'Transactions (Dated)'!$B$2:$B$53,'Share Values'!AF$11,'Transactions (Dated)'!$C$2:$C$53,"Buy")-SUMIFS('Transactions (Dated)'!$E$2:$E$53,'Transactions (Dated)'!$D$2:$D$53,'Share Values'!$X644,'Transactions (Dated)'!$B$2:$B$53,'Share Values'!AF$11,'Transactions (Dated)'!$C$2:$C$53,"Sell")</f>
        <v>14201</v>
      </c>
      <c r="AG644" s="40">
        <f ca="1">AG643+SUMIFS('Transactions (Dated)'!$E$2:$E$53,'Transactions (Dated)'!$D$2:$D$53,'Share Values'!$X644,'Transactions (Dated)'!$B$2:$B$53,'Share Values'!AG$11,'Transactions (Dated)'!$C$2:$C$53,"Buy")-SUMIFS('Transactions (Dated)'!$E$2:$E$53,'Transactions (Dated)'!$D$2:$D$53,'Share Values'!$X644,'Transactions (Dated)'!$B$2:$B$53,'Share Values'!AG$11,'Transactions (Dated)'!$C$2:$C$53,"Sell")</f>
        <v>6835</v>
      </c>
      <c r="AH644" s="40">
        <f ca="1">AH643+SUMIFS('Transactions (Dated)'!$E$2:$E$53,'Transactions (Dated)'!$D$2:$D$53,'Share Values'!$X644,'Transactions (Dated)'!$B$2:$B$53,'Share Values'!AH$11,'Transactions (Dated)'!$C$2:$C$53,"Buy")-SUMIFS('Transactions (Dated)'!$E$2:$E$53,'Transactions (Dated)'!$D$2:$D$53,'Share Values'!$X644,'Transactions (Dated)'!$B$2:$B$53,'Share Values'!AH$11,'Transactions (Dated)'!$C$2:$C$53,"Sell")</f>
        <v>0</v>
      </c>
      <c r="AI644" s="40">
        <f ca="1">AI643+SUMIFS('Transactions (Dated)'!$E$2:$E$53,'Transactions (Dated)'!$D$2:$D$53,'Share Values'!$X644,'Transactions (Dated)'!$B$2:$B$53,'Share Values'!AI$11,'Transactions (Dated)'!$C$2:$C$53,"Buy")-SUMIFS('Transactions (Dated)'!$E$2:$E$53,'Transactions (Dated)'!$D$2:$D$53,'Share Values'!$X644,'Transactions (Dated)'!$B$2:$B$53,'Share Values'!AI$11,'Transactions (Dated)'!$C$2:$C$53,"Sell")</f>
        <v>0</v>
      </c>
      <c r="AJ644" s="40">
        <f ca="1">AJ643+SUMIFS('Transactions (Dated)'!$E$2:$E$53,'Transactions (Dated)'!$D$2:$D$53,'Share Values'!$X644,'Transactions (Dated)'!$B$2:$B$53,'Share Values'!AJ$11,'Transactions (Dated)'!$C$2:$C$53,"Buy")-SUMIFS('Transactions (Dated)'!$E$2:$E$53,'Transactions (Dated)'!$D$2:$D$53,'Share Values'!$X644,'Transactions (Dated)'!$B$2:$B$53,'Share Values'!AJ$11,'Transactions (Dated)'!$C$2:$C$53,"Sell")</f>
        <v>0</v>
      </c>
      <c r="AK644" s="40">
        <f ca="1">AK643+SUMIFS('Transactions (Dated)'!$E$2:$E$53,'Transactions (Dated)'!$D$2:$D$53,'Share Values'!$X644,'Transactions (Dated)'!$B$2:$B$53,'Share Values'!AK$11,'Transactions (Dated)'!$C$2:$C$53,"Buy")-SUMIFS('Transactions (Dated)'!$E$2:$E$53,'Transactions (Dated)'!$D$2:$D$53,'Share Values'!$X644,'Transactions (Dated)'!$B$2:$B$53,'Share Values'!AK$11,'Transactions (Dated)'!$C$2:$C$53,"Sell")</f>
        <v>0</v>
      </c>
      <c r="AL644" s="40">
        <f ca="1">AL643+SUMIFS('Transactions (Dated)'!$E$2:$E$53,'Transactions (Dated)'!$D$2:$D$53,'Share Values'!$X644,'Transactions (Dated)'!$B$2:$B$53,'Share Values'!AL$11,'Transactions (Dated)'!$C$2:$C$53,"Buy")-SUMIFS('Transactions (Dated)'!$E$2:$E$53,'Transactions (Dated)'!$D$2:$D$53,'Share Values'!$X644,'Transactions (Dated)'!$B$2:$B$53,'Share Values'!AL$11,'Transactions (Dated)'!$C$2:$C$53,"Sell")</f>
        <v>0</v>
      </c>
      <c r="AM644" s="40">
        <f ca="1">AM643+SUMIFS('Transactions (Dated)'!$E$2:$E$53,'Transactions (Dated)'!$D$2:$D$53,'Share Values'!$X644,'Transactions (Dated)'!$B$2:$B$53,'Share Values'!AM$11,'Transactions (Dated)'!$C$2:$C$53,"Buy")-SUMIFS('Transactions (Dated)'!$E$2:$E$53,'Transactions (Dated)'!$D$2:$D$53,'Share Values'!$X644,'Transactions (Dated)'!$B$2:$B$53,'Share Values'!AM$11,'Transactions (Dated)'!$C$2:$C$53,"Sell")</f>
        <v>0</v>
      </c>
      <c r="AN644" s="40">
        <f ca="1">AN643+SUMIFS('Transactions (Dated)'!$E$2:$E$53,'Transactions (Dated)'!$D$2:$D$53,'Share Values'!$X644,'Transactions (Dated)'!$B$2:$B$53,'Share Values'!AN$11,'Transactions (Dated)'!$C$2:$C$53,"Buy")-SUMIFS('Transactions (Dated)'!$E$2:$E$53,'Transactions (Dated)'!$D$2:$D$53,'Share Values'!$X644,'Transactions (Dated)'!$B$2:$B$53,'Share Values'!AN$11,'Transactions (Dated)'!$C$2:$C$53,"Sell")</f>
        <v>0</v>
      </c>
      <c r="AQ644" s="3">
        <f t="shared" si="271"/>
        <v>42832</v>
      </c>
      <c r="AR644" s="6">
        <f t="shared" ca="1" si="272"/>
        <v>48423.75</v>
      </c>
      <c r="AS644" s="6">
        <f t="shared" ca="1" si="273"/>
        <v>19875</v>
      </c>
      <c r="AT644" s="6">
        <f t="shared" ca="1" si="274"/>
        <v>556659.84000000008</v>
      </c>
      <c r="AU644" s="6">
        <f t="shared" ca="1" si="275"/>
        <v>38946.82</v>
      </c>
      <c r="AV644" s="6">
        <f t="shared" ca="1" si="276"/>
        <v>36746.200000000004</v>
      </c>
      <c r="AW644" s="6">
        <f t="shared" ca="1" si="277"/>
        <v>0</v>
      </c>
      <c r="AX644" s="6">
        <f t="shared" ca="1" si="278"/>
        <v>50634</v>
      </c>
      <c r="AY644" s="6">
        <f t="shared" ca="1" si="279"/>
        <v>74129.22</v>
      </c>
      <c r="AZ644" s="6">
        <f t="shared" ca="1" si="280"/>
        <v>84959.05</v>
      </c>
      <c r="BA644" s="6">
        <f t="shared" ca="1" si="281"/>
        <v>0</v>
      </c>
      <c r="BB644" s="6">
        <f t="shared" ca="1" si="282"/>
        <v>0</v>
      </c>
      <c r="BC644" s="6">
        <f t="shared" ca="1" si="283"/>
        <v>0</v>
      </c>
      <c r="BD644" s="6">
        <f t="shared" ca="1" si="284"/>
        <v>0</v>
      </c>
      <c r="BE644" s="6">
        <f t="shared" ca="1" si="285"/>
        <v>0</v>
      </c>
      <c r="BF644" s="6">
        <f t="shared" ca="1" si="268"/>
        <v>0</v>
      </c>
      <c r="BG644" s="6">
        <f t="shared" ca="1" si="269"/>
        <v>0</v>
      </c>
      <c r="BJ644" s="4">
        <f t="shared" ca="1" si="286"/>
        <v>910373.88</v>
      </c>
      <c r="BL644" s="3">
        <f t="shared" si="287"/>
        <v>42832</v>
      </c>
      <c r="BM644" s="6">
        <f>BM643+SUMIFS('Transactions (Dated)'!G:G,'Transactions (Dated)'!D:D,'Share Values'!AQ644)</f>
        <v>14317.649999999987</v>
      </c>
      <c r="BN644" s="6">
        <f ca="1">BN643+SUMIFS('Transactions (Dated)'!$F:$F,'Transactions (Dated)'!$D:$D,$BL644,'Transactions (Dated)'!$B:$B,BN$11,'Transactions (Dated)'!$C:$C,"Dividend (paid to cash)")*Y644</f>
        <v>0</v>
      </c>
      <c r="BO644" s="6">
        <f ca="1">BO643+SUMIFS('Transactions (Dated)'!$F:$F,'Transactions (Dated)'!$D:$D,$BL644,'Transactions (Dated)'!$B:$B,BO$11,'Transactions (Dated)'!$C:$C,"Dividend (paid to cash)")*Z644</f>
        <v>2421.875</v>
      </c>
      <c r="BP644" s="6">
        <f ca="1">BP643+SUMIFS('Transactions (Dated)'!$F:$F,'Transactions (Dated)'!$D:$D,$BL644,'Transactions (Dated)'!$B:$B,BP$11,'Transactions (Dated)'!$C:$C,"Dividend (paid to cash)")*AA644</f>
        <v>51745.237000000008</v>
      </c>
      <c r="BQ644" s="6">
        <f ca="1">BQ643+SUMIFS('Transactions (Dated)'!$F:$F,'Transactions (Dated)'!$D:$D,$BL644,'Transactions (Dated)'!$B:$B,BQ$11,'Transactions (Dated)'!$C:$C,"Dividend (paid to cash)")*AB644</f>
        <v>567.6</v>
      </c>
      <c r="BR644" s="6">
        <f ca="1">BR643+SUMIFS('Transactions (Dated)'!$F:$F,'Transactions (Dated)'!$D:$D,$BL644,'Transactions (Dated)'!$B:$B,BR$11,'Transactions (Dated)'!$C:$C,"Dividend (paid to cash)")*AC644</f>
        <v>0</v>
      </c>
      <c r="BS644" s="6">
        <f ca="1">BS643+SUMIFS('Transactions (Dated)'!$F:$F,'Transactions (Dated)'!$D:$D,$BL644,'Transactions (Dated)'!$B:$B,BS$11,'Transactions (Dated)'!$C:$C,"Dividend (paid to cash)")*AD644</f>
        <v>0</v>
      </c>
      <c r="BT644" s="6">
        <f ca="1">BT643+SUMIFS('Transactions (Dated)'!$F:$F,'Transactions (Dated)'!$D:$D,$BL644,'Transactions (Dated)'!$B:$B,BT$11,'Transactions (Dated)'!$C:$C,"Dividend (paid to cash)")*AE644</f>
        <v>3915</v>
      </c>
      <c r="BU644" s="6">
        <f ca="1">BU643+SUMIFS('Transactions (Dated)'!$F:$F,'Transactions (Dated)'!$D:$D,$BL644,'Transactions (Dated)'!$B:$B,BU$11,'Transactions (Dated)'!$C:$C,"Dividend (paid to cash)")*AF644</f>
        <v>0</v>
      </c>
      <c r="BV644" s="6">
        <f ca="1">BV643+SUMIFS('Transactions (Dated)'!$F:$F,'Transactions (Dated)'!$D:$D,$BL644,'Transactions (Dated)'!$B:$B,BV$11,'Transactions (Dated)'!$C:$C,"Dividend (paid to cash)")*AG644</f>
        <v>0</v>
      </c>
      <c r="BW644" s="6">
        <f ca="1">BW643+SUMIFS('Transactions (Dated)'!$F:$F,'Transactions (Dated)'!$D:$D,$BL644,'Transactions (Dated)'!$B:$B,BW$11,'Transactions (Dated)'!$C:$C,"Dividend (paid to cash)")*AH644</f>
        <v>0</v>
      </c>
      <c r="BX644" s="6">
        <f ca="1">BX643+SUMIFS('Transactions (Dated)'!$F:$F,'Transactions (Dated)'!$D:$D,$BL644,'Transactions (Dated)'!$B:$B,BX$11,'Transactions (Dated)'!$C:$C,"Dividend (paid to cash)")*AI644</f>
        <v>0</v>
      </c>
      <c r="BY644" s="6">
        <f ca="1">BY643+SUMIFS('Transactions (Dated)'!$F:$F,'Transactions (Dated)'!$D:$D,$BL644,'Transactions (Dated)'!$B:$B,BY$11,'Transactions (Dated)'!$C:$C,"Dividend (paid to cash)")*AJ644</f>
        <v>0</v>
      </c>
      <c r="BZ644" s="6">
        <f ca="1">BZ643+SUMIFS('Transactions (Dated)'!$F:$F,'Transactions (Dated)'!$D:$D,$BL644,'Transactions (Dated)'!$B:$B,BZ$11,'Transactions (Dated)'!$C:$C,"Dividend (paid to cash)")*AK644</f>
        <v>0</v>
      </c>
      <c r="CA644" s="6">
        <f ca="1">CA643+SUMIFS('Transactions (Dated)'!$F:$F,'Transactions (Dated)'!$D:$D,$BL644,'Transactions (Dated)'!$B:$B,CA$11,'Transactions (Dated)'!$C:$C,"Dividend (paid to cash)")*AL644</f>
        <v>0</v>
      </c>
      <c r="CB644" s="6">
        <v>0</v>
      </c>
      <c r="CC644" s="6">
        <v>0</v>
      </c>
      <c r="CF644" s="6">
        <f t="shared" ca="1" si="288"/>
        <v>72967.361999999994</v>
      </c>
      <c r="CH644" s="3">
        <f t="shared" si="289"/>
        <v>42832</v>
      </c>
      <c r="CI644" s="4">
        <f t="shared" ca="1" si="290"/>
        <v>910373.88</v>
      </c>
      <c r="CJ644" s="4">
        <f t="shared" ca="1" si="291"/>
        <v>72967.361999999994</v>
      </c>
      <c r="CL644" s="4">
        <f t="shared" ca="1" si="292"/>
        <v>983341.24199999997</v>
      </c>
    </row>
    <row r="645" spans="2:90" x14ac:dyDescent="0.15">
      <c r="B645" s="3">
        <v>42835</v>
      </c>
      <c r="E645" s="86">
        <v>42835</v>
      </c>
      <c r="F645" s="53">
        <v>10.3</v>
      </c>
      <c r="G645">
        <v>2.15</v>
      </c>
      <c r="H645">
        <v>21.21</v>
      </c>
      <c r="I645">
        <v>20.76</v>
      </c>
      <c r="J645">
        <v>15.75</v>
      </c>
      <c r="K645">
        <v>15.84</v>
      </c>
      <c r="L645">
        <v>17.440000000000001</v>
      </c>
      <c r="M645">
        <v>5.26</v>
      </c>
      <c r="N645">
        <v>12.44</v>
      </c>
      <c r="O645">
        <v>11.23</v>
      </c>
      <c r="Q645">
        <v>1.6400000000000001</v>
      </c>
      <c r="R645">
        <v>8.8699999999999992</v>
      </c>
      <c r="S645">
        <v>44.18</v>
      </c>
      <c r="U645">
        <v>44.18</v>
      </c>
      <c r="X645" s="3">
        <f t="shared" si="270"/>
        <v>42835</v>
      </c>
      <c r="Y645" s="40">
        <f ca="1">Y644+SUMIFS('Transactions (Dated)'!$E$2:$E$53,'Transactions (Dated)'!$D$2:$D$53,'Share Values'!$X645,'Transactions (Dated)'!$B$2:$B$53,'Share Values'!Y$11,'Transactions (Dated)'!$C$2:$C$53,"Buy")-SUMIFS('Transactions (Dated)'!$E$2:$E$53,'Transactions (Dated)'!$D$2:$D$53,'Share Values'!$X645,'Transactions (Dated)'!$B$2:$B$53,'Share Values'!Y$11,'Transactions (Dated)'!$C$2:$C$53,"Sell")</f>
        <v>4625</v>
      </c>
      <c r="Z645" s="40">
        <f ca="1">Z644+SUMIFS('Transactions (Dated)'!$E$2:$E$53,'Transactions (Dated)'!$D$2:$D$53,'Share Values'!$X645,'Transactions (Dated)'!$B$2:$B$53,'Share Values'!Z$11,'Transactions (Dated)'!$C$2:$C$53,"Buy")-SUMIFS('Transactions (Dated)'!$E$2:$E$53,'Transactions (Dated)'!$D$2:$D$53,'Share Values'!$X645,'Transactions (Dated)'!$B$2:$B$53,'Share Values'!Z$11,'Transactions (Dated)'!$C$2:$C$53,"Sell")</f>
        <v>9375</v>
      </c>
      <c r="AA645" s="40">
        <f ca="1">AA644+SUMIFS('Transactions (Dated)'!$E$2:$E$53,'Transactions (Dated)'!$D$2:$D$53,'Share Values'!$X645,'Transactions (Dated)'!$B$2:$B$53,'Share Values'!AA$11,'Transactions (Dated)'!$C$2:$C$53,"Buy")-SUMIFS('Transactions (Dated)'!$E$2:$E$53,'Transactions (Dated)'!$D$2:$D$53,'Share Values'!$X645,'Transactions (Dated)'!$B$2:$B$53,'Share Values'!AA$11,'Transactions (Dated)'!$C$2:$C$53,"Sell")</f>
        <v>26357</v>
      </c>
      <c r="AB645" s="40">
        <f ca="1">AB644+SUMIFS('Transactions (Dated)'!$E$2:$E$53,'Transactions (Dated)'!$D$2:$D$53,'Share Values'!$X645,'Transactions (Dated)'!$B$2:$B$53,'Share Values'!AB$11,'Transactions (Dated)'!$C$2:$C$53,"Buy")-SUMIFS('Transactions (Dated)'!$E$2:$E$53,'Transactions (Dated)'!$D$2:$D$53,'Share Values'!$X645,'Transactions (Dated)'!$B$2:$B$53,'Share Values'!AB$11,'Transactions (Dated)'!$C$2:$C$53,"Sell")</f>
        <v>1892</v>
      </c>
      <c r="AC645" s="40">
        <f ca="1">AC644+SUMIFS('Transactions (Dated)'!$E$2:$E$53,'Transactions (Dated)'!$D$2:$D$53,'Share Values'!$X645,'Transactions (Dated)'!$B$2:$B$53,'Share Values'!AC$11,'Transactions (Dated)'!$C$2:$C$53,"Buy")-SUMIFS('Transactions (Dated)'!$E$2:$E$53,'Transactions (Dated)'!$D$2:$D$53,'Share Values'!$X645,'Transactions (Dated)'!$B$2:$B$53,'Share Values'!AC$11,'Transactions (Dated)'!$C$2:$C$53,"Sell")</f>
        <v>2348</v>
      </c>
      <c r="AD645" s="40">
        <f ca="1">AD644+SUMIFS('Transactions (Dated)'!$E$2:$E$53,'Transactions (Dated)'!$D$2:$D$53,'Share Values'!$X645,'Transactions (Dated)'!$B$2:$B$53,'Share Values'!AD$11,'Transactions (Dated)'!$C$2:$C$53,"Buy")-SUMIFS('Transactions (Dated)'!$E$2:$E$53,'Transactions (Dated)'!$D$2:$D$53,'Share Values'!$X645,'Transactions (Dated)'!$B$2:$B$53,'Share Values'!AD$11,'Transactions (Dated)'!$C$2:$C$53,"Sell")</f>
        <v>0</v>
      </c>
      <c r="AE645" s="40">
        <f ca="1">AE644+SUMIFS('Transactions (Dated)'!$E$2:$E$53,'Transactions (Dated)'!$D$2:$D$53,'Share Values'!$X645,'Transactions (Dated)'!$B$2:$B$53,'Share Values'!AE$11,'Transactions (Dated)'!$C$2:$C$53,"Buy")-SUMIFS('Transactions (Dated)'!$E$2:$E$53,'Transactions (Dated)'!$D$2:$D$53,'Share Values'!$X645,'Transactions (Dated)'!$B$2:$B$53,'Share Values'!AE$11,'Transactions (Dated)'!$C$2:$C$53,"Sell")</f>
        <v>2900</v>
      </c>
      <c r="AF645" s="40">
        <f ca="1">AF644+SUMIFS('Transactions (Dated)'!$E$2:$E$53,'Transactions (Dated)'!$D$2:$D$53,'Share Values'!$X645,'Transactions (Dated)'!$B$2:$B$53,'Share Values'!AF$11,'Transactions (Dated)'!$C$2:$C$53,"Buy")-SUMIFS('Transactions (Dated)'!$E$2:$E$53,'Transactions (Dated)'!$D$2:$D$53,'Share Values'!$X645,'Transactions (Dated)'!$B$2:$B$53,'Share Values'!AF$11,'Transactions (Dated)'!$C$2:$C$53,"Sell")</f>
        <v>14201</v>
      </c>
      <c r="AG645" s="40">
        <f ca="1">AG644+SUMIFS('Transactions (Dated)'!$E$2:$E$53,'Transactions (Dated)'!$D$2:$D$53,'Share Values'!$X645,'Transactions (Dated)'!$B$2:$B$53,'Share Values'!AG$11,'Transactions (Dated)'!$C$2:$C$53,"Buy")-SUMIFS('Transactions (Dated)'!$E$2:$E$53,'Transactions (Dated)'!$D$2:$D$53,'Share Values'!$X645,'Transactions (Dated)'!$B$2:$B$53,'Share Values'!AG$11,'Transactions (Dated)'!$C$2:$C$53,"Sell")</f>
        <v>6835</v>
      </c>
      <c r="AH645" s="40">
        <f ca="1">AH644+SUMIFS('Transactions (Dated)'!$E$2:$E$53,'Transactions (Dated)'!$D$2:$D$53,'Share Values'!$X645,'Transactions (Dated)'!$B$2:$B$53,'Share Values'!AH$11,'Transactions (Dated)'!$C$2:$C$53,"Buy")-SUMIFS('Transactions (Dated)'!$E$2:$E$53,'Transactions (Dated)'!$D$2:$D$53,'Share Values'!$X645,'Transactions (Dated)'!$B$2:$B$53,'Share Values'!AH$11,'Transactions (Dated)'!$C$2:$C$53,"Sell")</f>
        <v>0</v>
      </c>
      <c r="AI645" s="40">
        <f ca="1">AI644+SUMIFS('Transactions (Dated)'!$E$2:$E$53,'Transactions (Dated)'!$D$2:$D$53,'Share Values'!$X645,'Transactions (Dated)'!$B$2:$B$53,'Share Values'!AI$11,'Transactions (Dated)'!$C$2:$C$53,"Buy")-SUMIFS('Transactions (Dated)'!$E$2:$E$53,'Transactions (Dated)'!$D$2:$D$53,'Share Values'!$X645,'Transactions (Dated)'!$B$2:$B$53,'Share Values'!AI$11,'Transactions (Dated)'!$C$2:$C$53,"Sell")</f>
        <v>0</v>
      </c>
      <c r="AJ645" s="40">
        <f ca="1">AJ644+SUMIFS('Transactions (Dated)'!$E$2:$E$53,'Transactions (Dated)'!$D$2:$D$53,'Share Values'!$X645,'Transactions (Dated)'!$B$2:$B$53,'Share Values'!AJ$11,'Transactions (Dated)'!$C$2:$C$53,"Buy")-SUMIFS('Transactions (Dated)'!$E$2:$E$53,'Transactions (Dated)'!$D$2:$D$53,'Share Values'!$X645,'Transactions (Dated)'!$B$2:$B$53,'Share Values'!AJ$11,'Transactions (Dated)'!$C$2:$C$53,"Sell")</f>
        <v>0</v>
      </c>
      <c r="AK645" s="40">
        <f ca="1">AK644+SUMIFS('Transactions (Dated)'!$E$2:$E$53,'Transactions (Dated)'!$D$2:$D$53,'Share Values'!$X645,'Transactions (Dated)'!$B$2:$B$53,'Share Values'!AK$11,'Transactions (Dated)'!$C$2:$C$53,"Buy")-SUMIFS('Transactions (Dated)'!$E$2:$E$53,'Transactions (Dated)'!$D$2:$D$53,'Share Values'!$X645,'Transactions (Dated)'!$B$2:$B$53,'Share Values'!AK$11,'Transactions (Dated)'!$C$2:$C$53,"Sell")</f>
        <v>0</v>
      </c>
      <c r="AL645" s="40">
        <f ca="1">AL644+SUMIFS('Transactions (Dated)'!$E$2:$E$53,'Transactions (Dated)'!$D$2:$D$53,'Share Values'!$X645,'Transactions (Dated)'!$B$2:$B$53,'Share Values'!AL$11,'Transactions (Dated)'!$C$2:$C$53,"Buy")-SUMIFS('Transactions (Dated)'!$E$2:$E$53,'Transactions (Dated)'!$D$2:$D$53,'Share Values'!$X645,'Transactions (Dated)'!$B$2:$B$53,'Share Values'!AL$11,'Transactions (Dated)'!$C$2:$C$53,"Sell")</f>
        <v>0</v>
      </c>
      <c r="AM645" s="40">
        <f ca="1">AM644+SUMIFS('Transactions (Dated)'!$E$2:$E$53,'Transactions (Dated)'!$D$2:$D$53,'Share Values'!$X645,'Transactions (Dated)'!$B$2:$B$53,'Share Values'!AM$11,'Transactions (Dated)'!$C$2:$C$53,"Buy")-SUMIFS('Transactions (Dated)'!$E$2:$E$53,'Transactions (Dated)'!$D$2:$D$53,'Share Values'!$X645,'Transactions (Dated)'!$B$2:$B$53,'Share Values'!AM$11,'Transactions (Dated)'!$C$2:$C$53,"Sell")</f>
        <v>0</v>
      </c>
      <c r="AN645" s="40">
        <f ca="1">AN644+SUMIFS('Transactions (Dated)'!$E$2:$E$53,'Transactions (Dated)'!$D$2:$D$53,'Share Values'!$X645,'Transactions (Dated)'!$B$2:$B$53,'Share Values'!AN$11,'Transactions (Dated)'!$C$2:$C$53,"Buy")-SUMIFS('Transactions (Dated)'!$E$2:$E$53,'Transactions (Dated)'!$D$2:$D$53,'Share Values'!$X645,'Transactions (Dated)'!$B$2:$B$53,'Share Values'!AN$11,'Transactions (Dated)'!$C$2:$C$53,"Sell")</f>
        <v>0</v>
      </c>
      <c r="AQ645" s="3">
        <f t="shared" si="271"/>
        <v>42835</v>
      </c>
      <c r="AR645" s="6">
        <f t="shared" ca="1" si="272"/>
        <v>47637.5</v>
      </c>
      <c r="AS645" s="6">
        <f t="shared" ca="1" si="273"/>
        <v>20156.25</v>
      </c>
      <c r="AT645" s="6">
        <f t="shared" ca="1" si="274"/>
        <v>559031.97</v>
      </c>
      <c r="AU645" s="6">
        <f t="shared" ca="1" si="275"/>
        <v>39277.920000000006</v>
      </c>
      <c r="AV645" s="6">
        <f t="shared" ca="1" si="276"/>
        <v>36981</v>
      </c>
      <c r="AW645" s="6">
        <f t="shared" ca="1" si="277"/>
        <v>0</v>
      </c>
      <c r="AX645" s="6">
        <f t="shared" ca="1" si="278"/>
        <v>50576.000000000007</v>
      </c>
      <c r="AY645" s="6">
        <f t="shared" ca="1" si="279"/>
        <v>74697.259999999995</v>
      </c>
      <c r="AZ645" s="6">
        <f t="shared" ca="1" si="280"/>
        <v>85027.4</v>
      </c>
      <c r="BA645" s="6">
        <f t="shared" ca="1" si="281"/>
        <v>0</v>
      </c>
      <c r="BB645" s="6">
        <f t="shared" ca="1" si="282"/>
        <v>0</v>
      </c>
      <c r="BC645" s="6">
        <f t="shared" ca="1" si="283"/>
        <v>0</v>
      </c>
      <c r="BD645" s="6">
        <f t="shared" ca="1" si="284"/>
        <v>0</v>
      </c>
      <c r="BE645" s="6">
        <f t="shared" ca="1" si="285"/>
        <v>0</v>
      </c>
      <c r="BF645" s="6">
        <f t="shared" ca="1" si="268"/>
        <v>0</v>
      </c>
      <c r="BG645" s="6">
        <f t="shared" ca="1" si="269"/>
        <v>0</v>
      </c>
      <c r="BJ645" s="4">
        <f t="shared" ca="1" si="286"/>
        <v>913385.3</v>
      </c>
      <c r="BL645" s="3">
        <f t="shared" si="287"/>
        <v>42835</v>
      </c>
      <c r="BM645" s="6">
        <f>BM644+SUMIFS('Transactions (Dated)'!G:G,'Transactions (Dated)'!D:D,'Share Values'!AQ645)</f>
        <v>14317.649999999987</v>
      </c>
      <c r="BN645" s="6">
        <f ca="1">BN644+SUMIFS('Transactions (Dated)'!$F:$F,'Transactions (Dated)'!$D:$D,$BL645,'Transactions (Dated)'!$B:$B,BN$11,'Transactions (Dated)'!$C:$C,"Dividend (paid to cash)")*Y645</f>
        <v>0</v>
      </c>
      <c r="BO645" s="6">
        <f ca="1">BO644+SUMIFS('Transactions (Dated)'!$F:$F,'Transactions (Dated)'!$D:$D,$BL645,'Transactions (Dated)'!$B:$B,BO$11,'Transactions (Dated)'!$C:$C,"Dividend (paid to cash)")*Z645</f>
        <v>2421.875</v>
      </c>
      <c r="BP645" s="6">
        <f ca="1">BP644+SUMIFS('Transactions (Dated)'!$F:$F,'Transactions (Dated)'!$D:$D,$BL645,'Transactions (Dated)'!$B:$B,BP$11,'Transactions (Dated)'!$C:$C,"Dividend (paid to cash)")*AA645</f>
        <v>51745.237000000008</v>
      </c>
      <c r="BQ645" s="6">
        <f ca="1">BQ644+SUMIFS('Transactions (Dated)'!$F:$F,'Transactions (Dated)'!$D:$D,$BL645,'Transactions (Dated)'!$B:$B,BQ$11,'Transactions (Dated)'!$C:$C,"Dividend (paid to cash)")*AB645</f>
        <v>567.6</v>
      </c>
      <c r="BR645" s="6">
        <f ca="1">BR644+SUMIFS('Transactions (Dated)'!$F:$F,'Transactions (Dated)'!$D:$D,$BL645,'Transactions (Dated)'!$B:$B,BR$11,'Transactions (Dated)'!$C:$C,"Dividend (paid to cash)")*AC645</f>
        <v>0</v>
      </c>
      <c r="BS645" s="6">
        <f ca="1">BS644+SUMIFS('Transactions (Dated)'!$F:$F,'Transactions (Dated)'!$D:$D,$BL645,'Transactions (Dated)'!$B:$B,BS$11,'Transactions (Dated)'!$C:$C,"Dividend (paid to cash)")*AD645</f>
        <v>0</v>
      </c>
      <c r="BT645" s="6">
        <f ca="1">BT644+SUMIFS('Transactions (Dated)'!$F:$F,'Transactions (Dated)'!$D:$D,$BL645,'Transactions (Dated)'!$B:$B,BT$11,'Transactions (Dated)'!$C:$C,"Dividend (paid to cash)")*AE645</f>
        <v>3915</v>
      </c>
      <c r="BU645" s="6">
        <f ca="1">BU644+SUMIFS('Transactions (Dated)'!$F:$F,'Transactions (Dated)'!$D:$D,$BL645,'Transactions (Dated)'!$B:$B,BU$11,'Transactions (Dated)'!$C:$C,"Dividend (paid to cash)")*AF645</f>
        <v>0</v>
      </c>
      <c r="BV645" s="6">
        <f ca="1">BV644+SUMIFS('Transactions (Dated)'!$F:$F,'Transactions (Dated)'!$D:$D,$BL645,'Transactions (Dated)'!$B:$B,BV$11,'Transactions (Dated)'!$C:$C,"Dividend (paid to cash)")*AG645</f>
        <v>0</v>
      </c>
      <c r="BW645" s="6">
        <f ca="1">BW644+SUMIFS('Transactions (Dated)'!$F:$F,'Transactions (Dated)'!$D:$D,$BL645,'Transactions (Dated)'!$B:$B,BW$11,'Transactions (Dated)'!$C:$C,"Dividend (paid to cash)")*AH645</f>
        <v>0</v>
      </c>
      <c r="BX645" s="6">
        <f ca="1">BX644+SUMIFS('Transactions (Dated)'!$F:$F,'Transactions (Dated)'!$D:$D,$BL645,'Transactions (Dated)'!$B:$B,BX$11,'Transactions (Dated)'!$C:$C,"Dividend (paid to cash)")*AI645</f>
        <v>0</v>
      </c>
      <c r="BY645" s="6">
        <f ca="1">BY644+SUMIFS('Transactions (Dated)'!$F:$F,'Transactions (Dated)'!$D:$D,$BL645,'Transactions (Dated)'!$B:$B,BY$11,'Transactions (Dated)'!$C:$C,"Dividend (paid to cash)")*AJ645</f>
        <v>0</v>
      </c>
      <c r="BZ645" s="6">
        <f ca="1">BZ644+SUMIFS('Transactions (Dated)'!$F:$F,'Transactions (Dated)'!$D:$D,$BL645,'Transactions (Dated)'!$B:$B,BZ$11,'Transactions (Dated)'!$C:$C,"Dividend (paid to cash)")*AK645</f>
        <v>0</v>
      </c>
      <c r="CA645" s="6">
        <f ca="1">CA644+SUMIFS('Transactions (Dated)'!$F:$F,'Transactions (Dated)'!$D:$D,$BL645,'Transactions (Dated)'!$B:$B,CA$11,'Transactions (Dated)'!$C:$C,"Dividend (paid to cash)")*AL645</f>
        <v>0</v>
      </c>
      <c r="CB645" s="6">
        <v>0</v>
      </c>
      <c r="CC645" s="6">
        <v>0</v>
      </c>
      <c r="CF645" s="6">
        <f t="shared" ca="1" si="288"/>
        <v>72967.361999999994</v>
      </c>
      <c r="CH645" s="3">
        <f t="shared" si="289"/>
        <v>42835</v>
      </c>
      <c r="CI645" s="4">
        <f t="shared" ca="1" si="290"/>
        <v>913385.3</v>
      </c>
      <c r="CJ645" s="4">
        <f t="shared" ca="1" si="291"/>
        <v>72967.361999999994</v>
      </c>
      <c r="CL645" s="4">
        <f t="shared" ca="1" si="292"/>
        <v>986352.66200000001</v>
      </c>
    </row>
    <row r="646" spans="2:90" x14ac:dyDescent="0.15">
      <c r="B646" s="3">
        <v>42836</v>
      </c>
      <c r="E646" s="86">
        <v>42836</v>
      </c>
      <c r="F646" s="53">
        <v>10.27</v>
      </c>
      <c r="G646">
        <v>2.1800000000000002</v>
      </c>
      <c r="H646">
        <v>21.2</v>
      </c>
      <c r="I646">
        <v>20.76</v>
      </c>
      <c r="J646">
        <v>15.71</v>
      </c>
      <c r="K646">
        <v>16.059999999999999</v>
      </c>
      <c r="L646">
        <v>17.55</v>
      </c>
      <c r="M646">
        <v>5.21</v>
      </c>
      <c r="N646">
        <v>12.44</v>
      </c>
      <c r="O646">
        <v>11.06</v>
      </c>
      <c r="Q646">
        <v>1.62</v>
      </c>
      <c r="R646">
        <v>8.9600000000000009</v>
      </c>
      <c r="S646">
        <v>44.4</v>
      </c>
      <c r="U646">
        <v>44.4</v>
      </c>
      <c r="X646" s="3">
        <f t="shared" si="270"/>
        <v>42836</v>
      </c>
      <c r="Y646" s="40">
        <f ca="1">Y645+SUMIFS('Transactions (Dated)'!$E$2:$E$53,'Transactions (Dated)'!$D$2:$D$53,'Share Values'!$X646,'Transactions (Dated)'!$B$2:$B$53,'Share Values'!Y$11,'Transactions (Dated)'!$C$2:$C$53,"Buy")-SUMIFS('Transactions (Dated)'!$E$2:$E$53,'Transactions (Dated)'!$D$2:$D$53,'Share Values'!$X646,'Transactions (Dated)'!$B$2:$B$53,'Share Values'!Y$11,'Transactions (Dated)'!$C$2:$C$53,"Sell")</f>
        <v>4625</v>
      </c>
      <c r="Z646" s="40">
        <f ca="1">Z645+SUMIFS('Transactions (Dated)'!$E$2:$E$53,'Transactions (Dated)'!$D$2:$D$53,'Share Values'!$X646,'Transactions (Dated)'!$B$2:$B$53,'Share Values'!Z$11,'Transactions (Dated)'!$C$2:$C$53,"Buy")-SUMIFS('Transactions (Dated)'!$E$2:$E$53,'Transactions (Dated)'!$D$2:$D$53,'Share Values'!$X646,'Transactions (Dated)'!$B$2:$B$53,'Share Values'!Z$11,'Transactions (Dated)'!$C$2:$C$53,"Sell")</f>
        <v>9375</v>
      </c>
      <c r="AA646" s="40">
        <f ca="1">AA645+SUMIFS('Transactions (Dated)'!$E$2:$E$53,'Transactions (Dated)'!$D$2:$D$53,'Share Values'!$X646,'Transactions (Dated)'!$B$2:$B$53,'Share Values'!AA$11,'Transactions (Dated)'!$C$2:$C$53,"Buy")-SUMIFS('Transactions (Dated)'!$E$2:$E$53,'Transactions (Dated)'!$D$2:$D$53,'Share Values'!$X646,'Transactions (Dated)'!$B$2:$B$53,'Share Values'!AA$11,'Transactions (Dated)'!$C$2:$C$53,"Sell")</f>
        <v>26357</v>
      </c>
      <c r="AB646" s="40">
        <f ca="1">AB645+SUMIFS('Transactions (Dated)'!$E$2:$E$53,'Transactions (Dated)'!$D$2:$D$53,'Share Values'!$X646,'Transactions (Dated)'!$B$2:$B$53,'Share Values'!AB$11,'Transactions (Dated)'!$C$2:$C$53,"Buy")-SUMIFS('Transactions (Dated)'!$E$2:$E$53,'Transactions (Dated)'!$D$2:$D$53,'Share Values'!$X646,'Transactions (Dated)'!$B$2:$B$53,'Share Values'!AB$11,'Transactions (Dated)'!$C$2:$C$53,"Sell")</f>
        <v>1892</v>
      </c>
      <c r="AC646" s="40">
        <f ca="1">AC645+SUMIFS('Transactions (Dated)'!$E$2:$E$53,'Transactions (Dated)'!$D$2:$D$53,'Share Values'!$X646,'Transactions (Dated)'!$B$2:$B$53,'Share Values'!AC$11,'Transactions (Dated)'!$C$2:$C$53,"Buy")-SUMIFS('Transactions (Dated)'!$E$2:$E$53,'Transactions (Dated)'!$D$2:$D$53,'Share Values'!$X646,'Transactions (Dated)'!$B$2:$B$53,'Share Values'!AC$11,'Transactions (Dated)'!$C$2:$C$53,"Sell")</f>
        <v>2348</v>
      </c>
      <c r="AD646" s="40">
        <f ca="1">AD645+SUMIFS('Transactions (Dated)'!$E$2:$E$53,'Transactions (Dated)'!$D$2:$D$53,'Share Values'!$X646,'Transactions (Dated)'!$B$2:$B$53,'Share Values'!AD$11,'Transactions (Dated)'!$C$2:$C$53,"Buy")-SUMIFS('Transactions (Dated)'!$E$2:$E$53,'Transactions (Dated)'!$D$2:$D$53,'Share Values'!$X646,'Transactions (Dated)'!$B$2:$B$53,'Share Values'!AD$11,'Transactions (Dated)'!$C$2:$C$53,"Sell")</f>
        <v>0</v>
      </c>
      <c r="AE646" s="40">
        <f ca="1">AE645+SUMIFS('Transactions (Dated)'!$E$2:$E$53,'Transactions (Dated)'!$D$2:$D$53,'Share Values'!$X646,'Transactions (Dated)'!$B$2:$B$53,'Share Values'!AE$11,'Transactions (Dated)'!$C$2:$C$53,"Buy")-SUMIFS('Transactions (Dated)'!$E$2:$E$53,'Transactions (Dated)'!$D$2:$D$53,'Share Values'!$X646,'Transactions (Dated)'!$B$2:$B$53,'Share Values'!AE$11,'Transactions (Dated)'!$C$2:$C$53,"Sell")</f>
        <v>2900</v>
      </c>
      <c r="AF646" s="40">
        <f ca="1">AF645+SUMIFS('Transactions (Dated)'!$E$2:$E$53,'Transactions (Dated)'!$D$2:$D$53,'Share Values'!$X646,'Transactions (Dated)'!$B$2:$B$53,'Share Values'!AF$11,'Transactions (Dated)'!$C$2:$C$53,"Buy")-SUMIFS('Transactions (Dated)'!$E$2:$E$53,'Transactions (Dated)'!$D$2:$D$53,'Share Values'!$X646,'Transactions (Dated)'!$B$2:$B$53,'Share Values'!AF$11,'Transactions (Dated)'!$C$2:$C$53,"Sell")</f>
        <v>14201</v>
      </c>
      <c r="AG646" s="40">
        <f ca="1">AG645+SUMIFS('Transactions (Dated)'!$E$2:$E$53,'Transactions (Dated)'!$D$2:$D$53,'Share Values'!$X646,'Transactions (Dated)'!$B$2:$B$53,'Share Values'!AG$11,'Transactions (Dated)'!$C$2:$C$53,"Buy")-SUMIFS('Transactions (Dated)'!$E$2:$E$53,'Transactions (Dated)'!$D$2:$D$53,'Share Values'!$X646,'Transactions (Dated)'!$B$2:$B$53,'Share Values'!AG$11,'Transactions (Dated)'!$C$2:$C$53,"Sell")</f>
        <v>6835</v>
      </c>
      <c r="AH646" s="40">
        <f ca="1">AH645+SUMIFS('Transactions (Dated)'!$E$2:$E$53,'Transactions (Dated)'!$D$2:$D$53,'Share Values'!$X646,'Transactions (Dated)'!$B$2:$B$53,'Share Values'!AH$11,'Transactions (Dated)'!$C$2:$C$53,"Buy")-SUMIFS('Transactions (Dated)'!$E$2:$E$53,'Transactions (Dated)'!$D$2:$D$53,'Share Values'!$X646,'Transactions (Dated)'!$B$2:$B$53,'Share Values'!AH$11,'Transactions (Dated)'!$C$2:$C$53,"Sell")</f>
        <v>0</v>
      </c>
      <c r="AI646" s="40">
        <f ca="1">AI645+SUMIFS('Transactions (Dated)'!$E$2:$E$53,'Transactions (Dated)'!$D$2:$D$53,'Share Values'!$X646,'Transactions (Dated)'!$B$2:$B$53,'Share Values'!AI$11,'Transactions (Dated)'!$C$2:$C$53,"Buy")-SUMIFS('Transactions (Dated)'!$E$2:$E$53,'Transactions (Dated)'!$D$2:$D$53,'Share Values'!$X646,'Transactions (Dated)'!$B$2:$B$53,'Share Values'!AI$11,'Transactions (Dated)'!$C$2:$C$53,"Sell")</f>
        <v>0</v>
      </c>
      <c r="AJ646" s="40">
        <f ca="1">AJ645+SUMIFS('Transactions (Dated)'!$E$2:$E$53,'Transactions (Dated)'!$D$2:$D$53,'Share Values'!$X646,'Transactions (Dated)'!$B$2:$B$53,'Share Values'!AJ$11,'Transactions (Dated)'!$C$2:$C$53,"Buy")-SUMIFS('Transactions (Dated)'!$E$2:$E$53,'Transactions (Dated)'!$D$2:$D$53,'Share Values'!$X646,'Transactions (Dated)'!$B$2:$B$53,'Share Values'!AJ$11,'Transactions (Dated)'!$C$2:$C$53,"Sell")</f>
        <v>0</v>
      </c>
      <c r="AK646" s="40">
        <f ca="1">AK645+SUMIFS('Transactions (Dated)'!$E$2:$E$53,'Transactions (Dated)'!$D$2:$D$53,'Share Values'!$X646,'Transactions (Dated)'!$B$2:$B$53,'Share Values'!AK$11,'Transactions (Dated)'!$C$2:$C$53,"Buy")-SUMIFS('Transactions (Dated)'!$E$2:$E$53,'Transactions (Dated)'!$D$2:$D$53,'Share Values'!$X646,'Transactions (Dated)'!$B$2:$B$53,'Share Values'!AK$11,'Transactions (Dated)'!$C$2:$C$53,"Sell")</f>
        <v>0</v>
      </c>
      <c r="AL646" s="40">
        <f ca="1">AL645+SUMIFS('Transactions (Dated)'!$E$2:$E$53,'Transactions (Dated)'!$D$2:$D$53,'Share Values'!$X646,'Transactions (Dated)'!$B$2:$B$53,'Share Values'!AL$11,'Transactions (Dated)'!$C$2:$C$53,"Buy")-SUMIFS('Transactions (Dated)'!$E$2:$E$53,'Transactions (Dated)'!$D$2:$D$53,'Share Values'!$X646,'Transactions (Dated)'!$B$2:$B$53,'Share Values'!AL$11,'Transactions (Dated)'!$C$2:$C$53,"Sell")</f>
        <v>0</v>
      </c>
      <c r="AM646" s="40">
        <f ca="1">AM645+SUMIFS('Transactions (Dated)'!$E$2:$E$53,'Transactions (Dated)'!$D$2:$D$53,'Share Values'!$X646,'Transactions (Dated)'!$B$2:$B$53,'Share Values'!AM$11,'Transactions (Dated)'!$C$2:$C$53,"Buy")-SUMIFS('Transactions (Dated)'!$E$2:$E$53,'Transactions (Dated)'!$D$2:$D$53,'Share Values'!$X646,'Transactions (Dated)'!$B$2:$B$53,'Share Values'!AM$11,'Transactions (Dated)'!$C$2:$C$53,"Sell")</f>
        <v>0</v>
      </c>
      <c r="AN646" s="40">
        <f ca="1">AN645+SUMIFS('Transactions (Dated)'!$E$2:$E$53,'Transactions (Dated)'!$D$2:$D$53,'Share Values'!$X646,'Transactions (Dated)'!$B$2:$B$53,'Share Values'!AN$11,'Transactions (Dated)'!$C$2:$C$53,"Buy")-SUMIFS('Transactions (Dated)'!$E$2:$E$53,'Transactions (Dated)'!$D$2:$D$53,'Share Values'!$X646,'Transactions (Dated)'!$B$2:$B$53,'Share Values'!AN$11,'Transactions (Dated)'!$C$2:$C$53,"Sell")</f>
        <v>0</v>
      </c>
      <c r="AQ646" s="3">
        <f t="shared" si="271"/>
        <v>42836</v>
      </c>
      <c r="AR646" s="6">
        <f t="shared" ca="1" si="272"/>
        <v>47498.75</v>
      </c>
      <c r="AS646" s="6">
        <f t="shared" ca="1" si="273"/>
        <v>20437.5</v>
      </c>
      <c r="AT646" s="6">
        <f t="shared" ca="1" si="274"/>
        <v>558768.4</v>
      </c>
      <c r="AU646" s="6">
        <f t="shared" ca="1" si="275"/>
        <v>39277.920000000006</v>
      </c>
      <c r="AV646" s="6">
        <f t="shared" ca="1" si="276"/>
        <v>36887.08</v>
      </c>
      <c r="AW646" s="6">
        <f t="shared" ca="1" si="277"/>
        <v>0</v>
      </c>
      <c r="AX646" s="6">
        <f t="shared" ca="1" si="278"/>
        <v>50895</v>
      </c>
      <c r="AY646" s="6">
        <f t="shared" ca="1" si="279"/>
        <v>73987.210000000006</v>
      </c>
      <c r="AZ646" s="6">
        <f t="shared" ca="1" si="280"/>
        <v>85027.4</v>
      </c>
      <c r="BA646" s="6">
        <f t="shared" ca="1" si="281"/>
        <v>0</v>
      </c>
      <c r="BB646" s="6">
        <f t="shared" ca="1" si="282"/>
        <v>0</v>
      </c>
      <c r="BC646" s="6">
        <f t="shared" ca="1" si="283"/>
        <v>0</v>
      </c>
      <c r="BD646" s="6">
        <f t="shared" ca="1" si="284"/>
        <v>0</v>
      </c>
      <c r="BE646" s="6">
        <f t="shared" ca="1" si="285"/>
        <v>0</v>
      </c>
      <c r="BF646" s="6">
        <f t="shared" ca="1" si="268"/>
        <v>0</v>
      </c>
      <c r="BG646" s="6">
        <f t="shared" ca="1" si="269"/>
        <v>0</v>
      </c>
      <c r="BJ646" s="4">
        <f t="shared" ca="1" si="286"/>
        <v>912779.26</v>
      </c>
      <c r="BL646" s="3">
        <f t="shared" si="287"/>
        <v>42836</v>
      </c>
      <c r="BM646" s="6">
        <f>BM645+SUMIFS('Transactions (Dated)'!G:G,'Transactions (Dated)'!D:D,'Share Values'!AQ646)</f>
        <v>14317.649999999987</v>
      </c>
      <c r="BN646" s="6">
        <f ca="1">BN645+SUMIFS('Transactions (Dated)'!$F:$F,'Transactions (Dated)'!$D:$D,$BL646,'Transactions (Dated)'!$B:$B,BN$11,'Transactions (Dated)'!$C:$C,"Dividend (paid to cash)")*Y646</f>
        <v>0</v>
      </c>
      <c r="BO646" s="6">
        <f ca="1">BO645+SUMIFS('Transactions (Dated)'!$F:$F,'Transactions (Dated)'!$D:$D,$BL646,'Transactions (Dated)'!$B:$B,BO$11,'Transactions (Dated)'!$C:$C,"Dividend (paid to cash)")*Z646</f>
        <v>2421.875</v>
      </c>
      <c r="BP646" s="6">
        <f ca="1">BP645+SUMIFS('Transactions (Dated)'!$F:$F,'Transactions (Dated)'!$D:$D,$BL646,'Transactions (Dated)'!$B:$B,BP$11,'Transactions (Dated)'!$C:$C,"Dividend (paid to cash)")*AA646</f>
        <v>51745.237000000008</v>
      </c>
      <c r="BQ646" s="6">
        <f ca="1">BQ645+SUMIFS('Transactions (Dated)'!$F:$F,'Transactions (Dated)'!$D:$D,$BL646,'Transactions (Dated)'!$B:$B,BQ$11,'Transactions (Dated)'!$C:$C,"Dividend (paid to cash)")*AB646</f>
        <v>567.6</v>
      </c>
      <c r="BR646" s="6">
        <f ca="1">BR645+SUMIFS('Transactions (Dated)'!$F:$F,'Transactions (Dated)'!$D:$D,$BL646,'Transactions (Dated)'!$B:$B,BR$11,'Transactions (Dated)'!$C:$C,"Dividend (paid to cash)")*AC646</f>
        <v>0</v>
      </c>
      <c r="BS646" s="6">
        <f ca="1">BS645+SUMIFS('Transactions (Dated)'!$F:$F,'Transactions (Dated)'!$D:$D,$BL646,'Transactions (Dated)'!$B:$B,BS$11,'Transactions (Dated)'!$C:$C,"Dividend (paid to cash)")*AD646</f>
        <v>0</v>
      </c>
      <c r="BT646" s="6">
        <f ca="1">BT645+SUMIFS('Transactions (Dated)'!$F:$F,'Transactions (Dated)'!$D:$D,$BL646,'Transactions (Dated)'!$B:$B,BT$11,'Transactions (Dated)'!$C:$C,"Dividend (paid to cash)")*AE646</f>
        <v>3915</v>
      </c>
      <c r="BU646" s="6">
        <f ca="1">BU645+SUMIFS('Transactions (Dated)'!$F:$F,'Transactions (Dated)'!$D:$D,$BL646,'Transactions (Dated)'!$B:$B,BU$11,'Transactions (Dated)'!$C:$C,"Dividend (paid to cash)")*AF646</f>
        <v>0</v>
      </c>
      <c r="BV646" s="6">
        <f ca="1">BV645+SUMIFS('Transactions (Dated)'!$F:$F,'Transactions (Dated)'!$D:$D,$BL646,'Transactions (Dated)'!$B:$B,BV$11,'Transactions (Dated)'!$C:$C,"Dividend (paid to cash)")*AG646</f>
        <v>0</v>
      </c>
      <c r="BW646" s="6">
        <f ca="1">BW645+SUMIFS('Transactions (Dated)'!$F:$F,'Transactions (Dated)'!$D:$D,$BL646,'Transactions (Dated)'!$B:$B,BW$11,'Transactions (Dated)'!$C:$C,"Dividend (paid to cash)")*AH646</f>
        <v>0</v>
      </c>
      <c r="BX646" s="6">
        <f ca="1">BX645+SUMIFS('Transactions (Dated)'!$F:$F,'Transactions (Dated)'!$D:$D,$BL646,'Transactions (Dated)'!$B:$B,BX$11,'Transactions (Dated)'!$C:$C,"Dividend (paid to cash)")*AI646</f>
        <v>0</v>
      </c>
      <c r="BY646" s="6">
        <f ca="1">BY645+SUMIFS('Transactions (Dated)'!$F:$F,'Transactions (Dated)'!$D:$D,$BL646,'Transactions (Dated)'!$B:$B,BY$11,'Transactions (Dated)'!$C:$C,"Dividend (paid to cash)")*AJ646</f>
        <v>0</v>
      </c>
      <c r="BZ646" s="6">
        <f ca="1">BZ645+SUMIFS('Transactions (Dated)'!$F:$F,'Transactions (Dated)'!$D:$D,$BL646,'Transactions (Dated)'!$B:$B,BZ$11,'Transactions (Dated)'!$C:$C,"Dividend (paid to cash)")*AK646</f>
        <v>0</v>
      </c>
      <c r="CA646" s="6">
        <f ca="1">CA645+SUMIFS('Transactions (Dated)'!$F:$F,'Transactions (Dated)'!$D:$D,$BL646,'Transactions (Dated)'!$B:$B,CA$11,'Transactions (Dated)'!$C:$C,"Dividend (paid to cash)")*AL646</f>
        <v>0</v>
      </c>
      <c r="CB646" s="6">
        <v>0</v>
      </c>
      <c r="CC646" s="6">
        <v>0</v>
      </c>
      <c r="CF646" s="6">
        <f t="shared" ca="1" si="288"/>
        <v>72967.361999999994</v>
      </c>
      <c r="CH646" s="3">
        <f t="shared" si="289"/>
        <v>42836</v>
      </c>
      <c r="CI646" s="4">
        <f t="shared" ca="1" si="290"/>
        <v>912779.26</v>
      </c>
      <c r="CJ646" s="4">
        <f t="shared" ca="1" si="291"/>
        <v>72967.361999999994</v>
      </c>
      <c r="CL646" s="4">
        <f t="shared" ca="1" si="292"/>
        <v>985746.62199999997</v>
      </c>
    </row>
    <row r="647" spans="2:90" x14ac:dyDescent="0.15">
      <c r="B647" s="3">
        <v>42837</v>
      </c>
      <c r="E647" s="86">
        <v>42837</v>
      </c>
      <c r="F647" s="53">
        <v>11.85</v>
      </c>
      <c r="G647">
        <v>2.17</v>
      </c>
      <c r="H647">
        <v>21.11</v>
      </c>
      <c r="I647">
        <v>20.76</v>
      </c>
      <c r="J647">
        <v>15.52</v>
      </c>
      <c r="K647">
        <v>16.170000000000002</v>
      </c>
      <c r="L647">
        <v>17.43</v>
      </c>
      <c r="M647">
        <v>5.17</v>
      </c>
      <c r="N647">
        <v>12.44</v>
      </c>
      <c r="O647">
        <v>10.83</v>
      </c>
      <c r="Q647">
        <v>1.6099999999999999</v>
      </c>
      <c r="R647">
        <v>8.4499999999999993</v>
      </c>
      <c r="S647">
        <v>44.65</v>
      </c>
      <c r="U647">
        <v>44.65</v>
      </c>
      <c r="X647" s="3">
        <f t="shared" si="270"/>
        <v>42837</v>
      </c>
      <c r="Y647" s="40">
        <f ca="1">Y646+SUMIFS('Transactions (Dated)'!$E$2:$E$53,'Transactions (Dated)'!$D$2:$D$53,'Share Values'!$X647,'Transactions (Dated)'!$B$2:$B$53,'Share Values'!Y$11,'Transactions (Dated)'!$C$2:$C$53,"Buy")-SUMIFS('Transactions (Dated)'!$E$2:$E$53,'Transactions (Dated)'!$D$2:$D$53,'Share Values'!$X647,'Transactions (Dated)'!$B$2:$B$53,'Share Values'!Y$11,'Transactions (Dated)'!$C$2:$C$53,"Sell")</f>
        <v>4625</v>
      </c>
      <c r="Z647" s="40">
        <f ca="1">Z646+SUMIFS('Transactions (Dated)'!$E$2:$E$53,'Transactions (Dated)'!$D$2:$D$53,'Share Values'!$X647,'Transactions (Dated)'!$B$2:$B$53,'Share Values'!Z$11,'Transactions (Dated)'!$C$2:$C$53,"Buy")-SUMIFS('Transactions (Dated)'!$E$2:$E$53,'Transactions (Dated)'!$D$2:$D$53,'Share Values'!$X647,'Transactions (Dated)'!$B$2:$B$53,'Share Values'!Z$11,'Transactions (Dated)'!$C$2:$C$53,"Sell")</f>
        <v>9375</v>
      </c>
      <c r="AA647" s="40">
        <f ca="1">AA646+SUMIFS('Transactions (Dated)'!$E$2:$E$53,'Transactions (Dated)'!$D$2:$D$53,'Share Values'!$X647,'Transactions (Dated)'!$B$2:$B$53,'Share Values'!AA$11,'Transactions (Dated)'!$C$2:$C$53,"Buy")-SUMIFS('Transactions (Dated)'!$E$2:$E$53,'Transactions (Dated)'!$D$2:$D$53,'Share Values'!$X647,'Transactions (Dated)'!$B$2:$B$53,'Share Values'!AA$11,'Transactions (Dated)'!$C$2:$C$53,"Sell")</f>
        <v>26357</v>
      </c>
      <c r="AB647" s="40">
        <f ca="1">AB646+SUMIFS('Transactions (Dated)'!$E$2:$E$53,'Transactions (Dated)'!$D$2:$D$53,'Share Values'!$X647,'Transactions (Dated)'!$B$2:$B$53,'Share Values'!AB$11,'Transactions (Dated)'!$C$2:$C$53,"Buy")-SUMIFS('Transactions (Dated)'!$E$2:$E$53,'Transactions (Dated)'!$D$2:$D$53,'Share Values'!$X647,'Transactions (Dated)'!$B$2:$B$53,'Share Values'!AB$11,'Transactions (Dated)'!$C$2:$C$53,"Sell")</f>
        <v>1892</v>
      </c>
      <c r="AC647" s="40">
        <f ca="1">AC646+SUMIFS('Transactions (Dated)'!$E$2:$E$53,'Transactions (Dated)'!$D$2:$D$53,'Share Values'!$X647,'Transactions (Dated)'!$B$2:$B$53,'Share Values'!AC$11,'Transactions (Dated)'!$C$2:$C$53,"Buy")-SUMIFS('Transactions (Dated)'!$E$2:$E$53,'Transactions (Dated)'!$D$2:$D$53,'Share Values'!$X647,'Transactions (Dated)'!$B$2:$B$53,'Share Values'!AC$11,'Transactions (Dated)'!$C$2:$C$53,"Sell")</f>
        <v>2348</v>
      </c>
      <c r="AD647" s="40">
        <f ca="1">AD646+SUMIFS('Transactions (Dated)'!$E$2:$E$53,'Transactions (Dated)'!$D$2:$D$53,'Share Values'!$X647,'Transactions (Dated)'!$B$2:$B$53,'Share Values'!AD$11,'Transactions (Dated)'!$C$2:$C$53,"Buy")-SUMIFS('Transactions (Dated)'!$E$2:$E$53,'Transactions (Dated)'!$D$2:$D$53,'Share Values'!$X647,'Transactions (Dated)'!$B$2:$B$53,'Share Values'!AD$11,'Transactions (Dated)'!$C$2:$C$53,"Sell")</f>
        <v>0</v>
      </c>
      <c r="AE647" s="40">
        <f ca="1">AE646+SUMIFS('Transactions (Dated)'!$E$2:$E$53,'Transactions (Dated)'!$D$2:$D$53,'Share Values'!$X647,'Transactions (Dated)'!$B$2:$B$53,'Share Values'!AE$11,'Transactions (Dated)'!$C$2:$C$53,"Buy")-SUMIFS('Transactions (Dated)'!$E$2:$E$53,'Transactions (Dated)'!$D$2:$D$53,'Share Values'!$X647,'Transactions (Dated)'!$B$2:$B$53,'Share Values'!AE$11,'Transactions (Dated)'!$C$2:$C$53,"Sell")</f>
        <v>2900</v>
      </c>
      <c r="AF647" s="40">
        <f ca="1">AF646+SUMIFS('Transactions (Dated)'!$E$2:$E$53,'Transactions (Dated)'!$D$2:$D$53,'Share Values'!$X647,'Transactions (Dated)'!$B$2:$B$53,'Share Values'!AF$11,'Transactions (Dated)'!$C$2:$C$53,"Buy")-SUMIFS('Transactions (Dated)'!$E$2:$E$53,'Transactions (Dated)'!$D$2:$D$53,'Share Values'!$X647,'Transactions (Dated)'!$B$2:$B$53,'Share Values'!AF$11,'Transactions (Dated)'!$C$2:$C$53,"Sell")</f>
        <v>14201</v>
      </c>
      <c r="AG647" s="40">
        <f ca="1">AG646+SUMIFS('Transactions (Dated)'!$E$2:$E$53,'Transactions (Dated)'!$D$2:$D$53,'Share Values'!$X647,'Transactions (Dated)'!$B$2:$B$53,'Share Values'!AG$11,'Transactions (Dated)'!$C$2:$C$53,"Buy")-SUMIFS('Transactions (Dated)'!$E$2:$E$53,'Transactions (Dated)'!$D$2:$D$53,'Share Values'!$X647,'Transactions (Dated)'!$B$2:$B$53,'Share Values'!AG$11,'Transactions (Dated)'!$C$2:$C$53,"Sell")</f>
        <v>6835</v>
      </c>
      <c r="AH647" s="40">
        <f ca="1">AH646+SUMIFS('Transactions (Dated)'!$E$2:$E$53,'Transactions (Dated)'!$D$2:$D$53,'Share Values'!$X647,'Transactions (Dated)'!$B$2:$B$53,'Share Values'!AH$11,'Transactions (Dated)'!$C$2:$C$53,"Buy")-SUMIFS('Transactions (Dated)'!$E$2:$E$53,'Transactions (Dated)'!$D$2:$D$53,'Share Values'!$X647,'Transactions (Dated)'!$B$2:$B$53,'Share Values'!AH$11,'Transactions (Dated)'!$C$2:$C$53,"Sell")</f>
        <v>0</v>
      </c>
      <c r="AI647" s="40">
        <f ca="1">AI646+SUMIFS('Transactions (Dated)'!$E$2:$E$53,'Transactions (Dated)'!$D$2:$D$53,'Share Values'!$X647,'Transactions (Dated)'!$B$2:$B$53,'Share Values'!AI$11,'Transactions (Dated)'!$C$2:$C$53,"Buy")-SUMIFS('Transactions (Dated)'!$E$2:$E$53,'Transactions (Dated)'!$D$2:$D$53,'Share Values'!$X647,'Transactions (Dated)'!$B$2:$B$53,'Share Values'!AI$11,'Transactions (Dated)'!$C$2:$C$53,"Sell")</f>
        <v>0</v>
      </c>
      <c r="AJ647" s="40">
        <f ca="1">AJ646+SUMIFS('Transactions (Dated)'!$E$2:$E$53,'Transactions (Dated)'!$D$2:$D$53,'Share Values'!$X647,'Transactions (Dated)'!$B$2:$B$53,'Share Values'!AJ$11,'Transactions (Dated)'!$C$2:$C$53,"Buy")-SUMIFS('Transactions (Dated)'!$E$2:$E$53,'Transactions (Dated)'!$D$2:$D$53,'Share Values'!$X647,'Transactions (Dated)'!$B$2:$B$53,'Share Values'!AJ$11,'Transactions (Dated)'!$C$2:$C$53,"Sell")</f>
        <v>0</v>
      </c>
      <c r="AK647" s="40">
        <f ca="1">AK646+SUMIFS('Transactions (Dated)'!$E$2:$E$53,'Transactions (Dated)'!$D$2:$D$53,'Share Values'!$X647,'Transactions (Dated)'!$B$2:$B$53,'Share Values'!AK$11,'Transactions (Dated)'!$C$2:$C$53,"Buy")-SUMIFS('Transactions (Dated)'!$E$2:$E$53,'Transactions (Dated)'!$D$2:$D$53,'Share Values'!$X647,'Transactions (Dated)'!$B$2:$B$53,'Share Values'!AK$11,'Transactions (Dated)'!$C$2:$C$53,"Sell")</f>
        <v>0</v>
      </c>
      <c r="AL647" s="40">
        <f ca="1">AL646+SUMIFS('Transactions (Dated)'!$E$2:$E$53,'Transactions (Dated)'!$D$2:$D$53,'Share Values'!$X647,'Transactions (Dated)'!$B$2:$B$53,'Share Values'!AL$11,'Transactions (Dated)'!$C$2:$C$53,"Buy")-SUMIFS('Transactions (Dated)'!$E$2:$E$53,'Transactions (Dated)'!$D$2:$D$53,'Share Values'!$X647,'Transactions (Dated)'!$B$2:$B$53,'Share Values'!AL$11,'Transactions (Dated)'!$C$2:$C$53,"Sell")</f>
        <v>0</v>
      </c>
      <c r="AM647" s="40">
        <f ca="1">AM646+SUMIFS('Transactions (Dated)'!$E$2:$E$53,'Transactions (Dated)'!$D$2:$D$53,'Share Values'!$X647,'Transactions (Dated)'!$B$2:$B$53,'Share Values'!AM$11,'Transactions (Dated)'!$C$2:$C$53,"Buy")-SUMIFS('Transactions (Dated)'!$E$2:$E$53,'Transactions (Dated)'!$D$2:$D$53,'Share Values'!$X647,'Transactions (Dated)'!$B$2:$B$53,'Share Values'!AM$11,'Transactions (Dated)'!$C$2:$C$53,"Sell")</f>
        <v>0</v>
      </c>
      <c r="AN647" s="40">
        <f ca="1">AN646+SUMIFS('Transactions (Dated)'!$E$2:$E$53,'Transactions (Dated)'!$D$2:$D$53,'Share Values'!$X647,'Transactions (Dated)'!$B$2:$B$53,'Share Values'!AN$11,'Transactions (Dated)'!$C$2:$C$53,"Buy")-SUMIFS('Transactions (Dated)'!$E$2:$E$53,'Transactions (Dated)'!$D$2:$D$53,'Share Values'!$X647,'Transactions (Dated)'!$B$2:$B$53,'Share Values'!AN$11,'Transactions (Dated)'!$C$2:$C$53,"Sell")</f>
        <v>0</v>
      </c>
      <c r="AQ647" s="3">
        <f t="shared" si="271"/>
        <v>42837</v>
      </c>
      <c r="AR647" s="6">
        <f t="shared" ca="1" si="272"/>
        <v>54806.25</v>
      </c>
      <c r="AS647" s="6">
        <f t="shared" ca="1" si="273"/>
        <v>20343.75</v>
      </c>
      <c r="AT647" s="6">
        <f t="shared" ca="1" si="274"/>
        <v>556396.27</v>
      </c>
      <c r="AU647" s="6">
        <f t="shared" ca="1" si="275"/>
        <v>39277.920000000006</v>
      </c>
      <c r="AV647" s="6">
        <f t="shared" ca="1" si="276"/>
        <v>36440.959999999999</v>
      </c>
      <c r="AW647" s="6">
        <f t="shared" ca="1" si="277"/>
        <v>0</v>
      </c>
      <c r="AX647" s="6">
        <f t="shared" ca="1" si="278"/>
        <v>50547</v>
      </c>
      <c r="AY647" s="6">
        <f t="shared" ca="1" si="279"/>
        <v>73419.17</v>
      </c>
      <c r="AZ647" s="6">
        <f t="shared" ca="1" si="280"/>
        <v>85027.4</v>
      </c>
      <c r="BA647" s="6">
        <f t="shared" ca="1" si="281"/>
        <v>0</v>
      </c>
      <c r="BB647" s="6">
        <f t="shared" ca="1" si="282"/>
        <v>0</v>
      </c>
      <c r="BC647" s="6">
        <f t="shared" ca="1" si="283"/>
        <v>0</v>
      </c>
      <c r="BD647" s="6">
        <f t="shared" ca="1" si="284"/>
        <v>0</v>
      </c>
      <c r="BE647" s="6">
        <f t="shared" ca="1" si="285"/>
        <v>0</v>
      </c>
      <c r="BF647" s="6">
        <f t="shared" ca="1" si="268"/>
        <v>0</v>
      </c>
      <c r="BG647" s="6">
        <f t="shared" ca="1" si="269"/>
        <v>0</v>
      </c>
      <c r="BJ647" s="4">
        <f t="shared" ca="1" si="286"/>
        <v>916258.72000000009</v>
      </c>
      <c r="BL647" s="3">
        <f t="shared" si="287"/>
        <v>42837</v>
      </c>
      <c r="BM647" s="6">
        <f>BM646+SUMIFS('Transactions (Dated)'!G:G,'Transactions (Dated)'!D:D,'Share Values'!AQ647)</f>
        <v>14317.649999999987</v>
      </c>
      <c r="BN647" s="6">
        <f ca="1">BN646+SUMIFS('Transactions (Dated)'!$F:$F,'Transactions (Dated)'!$D:$D,$BL647,'Transactions (Dated)'!$B:$B,BN$11,'Transactions (Dated)'!$C:$C,"Dividend (paid to cash)")*Y647</f>
        <v>0</v>
      </c>
      <c r="BO647" s="6">
        <f ca="1">BO646+SUMIFS('Transactions (Dated)'!$F:$F,'Transactions (Dated)'!$D:$D,$BL647,'Transactions (Dated)'!$B:$B,BO$11,'Transactions (Dated)'!$C:$C,"Dividend (paid to cash)")*Z647</f>
        <v>2421.875</v>
      </c>
      <c r="BP647" s="6">
        <f ca="1">BP646+SUMIFS('Transactions (Dated)'!$F:$F,'Transactions (Dated)'!$D:$D,$BL647,'Transactions (Dated)'!$B:$B,BP$11,'Transactions (Dated)'!$C:$C,"Dividend (paid to cash)")*AA647</f>
        <v>51745.237000000008</v>
      </c>
      <c r="BQ647" s="6">
        <f ca="1">BQ646+SUMIFS('Transactions (Dated)'!$F:$F,'Transactions (Dated)'!$D:$D,$BL647,'Transactions (Dated)'!$B:$B,BQ$11,'Transactions (Dated)'!$C:$C,"Dividend (paid to cash)")*AB647</f>
        <v>567.6</v>
      </c>
      <c r="BR647" s="6">
        <f ca="1">BR646+SUMIFS('Transactions (Dated)'!$F:$F,'Transactions (Dated)'!$D:$D,$BL647,'Transactions (Dated)'!$B:$B,BR$11,'Transactions (Dated)'!$C:$C,"Dividend (paid to cash)")*AC647</f>
        <v>0</v>
      </c>
      <c r="BS647" s="6">
        <f ca="1">BS646+SUMIFS('Transactions (Dated)'!$F:$F,'Transactions (Dated)'!$D:$D,$BL647,'Transactions (Dated)'!$B:$B,BS$11,'Transactions (Dated)'!$C:$C,"Dividend (paid to cash)")*AD647</f>
        <v>0</v>
      </c>
      <c r="BT647" s="6">
        <f ca="1">BT646+SUMIFS('Transactions (Dated)'!$F:$F,'Transactions (Dated)'!$D:$D,$BL647,'Transactions (Dated)'!$B:$B,BT$11,'Transactions (Dated)'!$C:$C,"Dividend (paid to cash)")*AE647</f>
        <v>3915</v>
      </c>
      <c r="BU647" s="6">
        <f ca="1">BU646+SUMIFS('Transactions (Dated)'!$F:$F,'Transactions (Dated)'!$D:$D,$BL647,'Transactions (Dated)'!$B:$B,BU$11,'Transactions (Dated)'!$C:$C,"Dividend (paid to cash)")*AF647</f>
        <v>0</v>
      </c>
      <c r="BV647" s="6">
        <f ca="1">BV646+SUMIFS('Transactions (Dated)'!$F:$F,'Transactions (Dated)'!$D:$D,$BL647,'Transactions (Dated)'!$B:$B,BV$11,'Transactions (Dated)'!$C:$C,"Dividend (paid to cash)")*AG647</f>
        <v>0</v>
      </c>
      <c r="BW647" s="6">
        <f ca="1">BW646+SUMIFS('Transactions (Dated)'!$F:$F,'Transactions (Dated)'!$D:$D,$BL647,'Transactions (Dated)'!$B:$B,BW$11,'Transactions (Dated)'!$C:$C,"Dividend (paid to cash)")*AH647</f>
        <v>0</v>
      </c>
      <c r="BX647" s="6">
        <f ca="1">BX646+SUMIFS('Transactions (Dated)'!$F:$F,'Transactions (Dated)'!$D:$D,$BL647,'Transactions (Dated)'!$B:$B,BX$11,'Transactions (Dated)'!$C:$C,"Dividend (paid to cash)")*AI647</f>
        <v>0</v>
      </c>
      <c r="BY647" s="6">
        <f ca="1">BY646+SUMIFS('Transactions (Dated)'!$F:$F,'Transactions (Dated)'!$D:$D,$BL647,'Transactions (Dated)'!$B:$B,BY$11,'Transactions (Dated)'!$C:$C,"Dividend (paid to cash)")*AJ647</f>
        <v>0</v>
      </c>
      <c r="BZ647" s="6">
        <f ca="1">BZ646+SUMIFS('Transactions (Dated)'!$F:$F,'Transactions (Dated)'!$D:$D,$BL647,'Transactions (Dated)'!$B:$B,BZ$11,'Transactions (Dated)'!$C:$C,"Dividend (paid to cash)")*AK647</f>
        <v>0</v>
      </c>
      <c r="CA647" s="6">
        <f ca="1">CA646+SUMIFS('Transactions (Dated)'!$F:$F,'Transactions (Dated)'!$D:$D,$BL647,'Transactions (Dated)'!$B:$B,CA$11,'Transactions (Dated)'!$C:$C,"Dividend (paid to cash)")*AL647</f>
        <v>0</v>
      </c>
      <c r="CB647" s="6">
        <v>0</v>
      </c>
      <c r="CC647" s="6">
        <v>0</v>
      </c>
      <c r="CF647" s="6">
        <f t="shared" ca="1" si="288"/>
        <v>72967.361999999994</v>
      </c>
      <c r="CH647" s="3">
        <f t="shared" si="289"/>
        <v>42837</v>
      </c>
      <c r="CI647" s="4">
        <f t="shared" ca="1" si="290"/>
        <v>916258.72000000009</v>
      </c>
      <c r="CJ647" s="4">
        <f t="shared" ca="1" si="291"/>
        <v>72967.361999999994</v>
      </c>
      <c r="CL647" s="4">
        <f t="shared" ca="1" si="292"/>
        <v>989226.08200000005</v>
      </c>
    </row>
    <row r="648" spans="2:90" x14ac:dyDescent="0.15">
      <c r="B648" s="3">
        <v>42838</v>
      </c>
      <c r="E648" s="86">
        <v>42838</v>
      </c>
      <c r="F648" s="53">
        <v>11.52</v>
      </c>
      <c r="G648">
        <v>2.1</v>
      </c>
      <c r="H648">
        <v>20.94</v>
      </c>
      <c r="I648">
        <v>20.7</v>
      </c>
      <c r="J648">
        <v>15.52</v>
      </c>
      <c r="K648">
        <v>16.100000000000001</v>
      </c>
      <c r="L648">
        <v>17.28</v>
      </c>
      <c r="M648">
        <v>5.0199999999999996</v>
      </c>
      <c r="N648">
        <v>12.455</v>
      </c>
      <c r="O648">
        <v>10.98</v>
      </c>
      <c r="Q648">
        <v>1.5699999999999998</v>
      </c>
      <c r="R648">
        <v>8.34</v>
      </c>
      <c r="S648">
        <v>44.35</v>
      </c>
      <c r="U648">
        <v>44.35</v>
      </c>
      <c r="X648" s="3">
        <f t="shared" si="270"/>
        <v>42838</v>
      </c>
      <c r="Y648" s="40">
        <f ca="1">Y647+SUMIFS('Transactions (Dated)'!$E$2:$E$53,'Transactions (Dated)'!$D$2:$D$53,'Share Values'!$X648,'Transactions (Dated)'!$B$2:$B$53,'Share Values'!Y$11,'Transactions (Dated)'!$C$2:$C$53,"Buy")-SUMIFS('Transactions (Dated)'!$E$2:$E$53,'Transactions (Dated)'!$D$2:$D$53,'Share Values'!$X648,'Transactions (Dated)'!$B$2:$B$53,'Share Values'!Y$11,'Transactions (Dated)'!$C$2:$C$53,"Sell")</f>
        <v>4625</v>
      </c>
      <c r="Z648" s="40">
        <f ca="1">Z647+SUMIFS('Transactions (Dated)'!$E$2:$E$53,'Transactions (Dated)'!$D$2:$D$53,'Share Values'!$X648,'Transactions (Dated)'!$B$2:$B$53,'Share Values'!Z$11,'Transactions (Dated)'!$C$2:$C$53,"Buy")-SUMIFS('Transactions (Dated)'!$E$2:$E$53,'Transactions (Dated)'!$D$2:$D$53,'Share Values'!$X648,'Transactions (Dated)'!$B$2:$B$53,'Share Values'!Z$11,'Transactions (Dated)'!$C$2:$C$53,"Sell")</f>
        <v>9375</v>
      </c>
      <c r="AA648" s="40">
        <f ca="1">AA647+SUMIFS('Transactions (Dated)'!$E$2:$E$53,'Transactions (Dated)'!$D$2:$D$53,'Share Values'!$X648,'Transactions (Dated)'!$B$2:$B$53,'Share Values'!AA$11,'Transactions (Dated)'!$C$2:$C$53,"Buy")-SUMIFS('Transactions (Dated)'!$E$2:$E$53,'Transactions (Dated)'!$D$2:$D$53,'Share Values'!$X648,'Transactions (Dated)'!$B$2:$B$53,'Share Values'!AA$11,'Transactions (Dated)'!$C$2:$C$53,"Sell")</f>
        <v>26357</v>
      </c>
      <c r="AB648" s="40">
        <f ca="1">AB647+SUMIFS('Transactions (Dated)'!$E$2:$E$53,'Transactions (Dated)'!$D$2:$D$53,'Share Values'!$X648,'Transactions (Dated)'!$B$2:$B$53,'Share Values'!AB$11,'Transactions (Dated)'!$C$2:$C$53,"Buy")-SUMIFS('Transactions (Dated)'!$E$2:$E$53,'Transactions (Dated)'!$D$2:$D$53,'Share Values'!$X648,'Transactions (Dated)'!$B$2:$B$53,'Share Values'!AB$11,'Transactions (Dated)'!$C$2:$C$53,"Sell")</f>
        <v>1892</v>
      </c>
      <c r="AC648" s="40">
        <f ca="1">AC647+SUMIFS('Transactions (Dated)'!$E$2:$E$53,'Transactions (Dated)'!$D$2:$D$53,'Share Values'!$X648,'Transactions (Dated)'!$B$2:$B$53,'Share Values'!AC$11,'Transactions (Dated)'!$C$2:$C$53,"Buy")-SUMIFS('Transactions (Dated)'!$E$2:$E$53,'Transactions (Dated)'!$D$2:$D$53,'Share Values'!$X648,'Transactions (Dated)'!$B$2:$B$53,'Share Values'!AC$11,'Transactions (Dated)'!$C$2:$C$53,"Sell")</f>
        <v>2348</v>
      </c>
      <c r="AD648" s="40">
        <f ca="1">AD647+SUMIFS('Transactions (Dated)'!$E$2:$E$53,'Transactions (Dated)'!$D$2:$D$53,'Share Values'!$X648,'Transactions (Dated)'!$B$2:$B$53,'Share Values'!AD$11,'Transactions (Dated)'!$C$2:$C$53,"Buy")-SUMIFS('Transactions (Dated)'!$E$2:$E$53,'Transactions (Dated)'!$D$2:$D$53,'Share Values'!$X648,'Transactions (Dated)'!$B$2:$B$53,'Share Values'!AD$11,'Transactions (Dated)'!$C$2:$C$53,"Sell")</f>
        <v>0</v>
      </c>
      <c r="AE648" s="40">
        <f ca="1">AE647+SUMIFS('Transactions (Dated)'!$E$2:$E$53,'Transactions (Dated)'!$D$2:$D$53,'Share Values'!$X648,'Transactions (Dated)'!$B$2:$B$53,'Share Values'!AE$11,'Transactions (Dated)'!$C$2:$C$53,"Buy")-SUMIFS('Transactions (Dated)'!$E$2:$E$53,'Transactions (Dated)'!$D$2:$D$53,'Share Values'!$X648,'Transactions (Dated)'!$B$2:$B$53,'Share Values'!AE$11,'Transactions (Dated)'!$C$2:$C$53,"Sell")</f>
        <v>2900</v>
      </c>
      <c r="AF648" s="40">
        <f ca="1">AF647+SUMIFS('Transactions (Dated)'!$E$2:$E$53,'Transactions (Dated)'!$D$2:$D$53,'Share Values'!$X648,'Transactions (Dated)'!$B$2:$B$53,'Share Values'!AF$11,'Transactions (Dated)'!$C$2:$C$53,"Buy")-SUMIFS('Transactions (Dated)'!$E$2:$E$53,'Transactions (Dated)'!$D$2:$D$53,'Share Values'!$X648,'Transactions (Dated)'!$B$2:$B$53,'Share Values'!AF$11,'Transactions (Dated)'!$C$2:$C$53,"Sell")</f>
        <v>14201</v>
      </c>
      <c r="AG648" s="40">
        <f ca="1">AG647+SUMIFS('Transactions (Dated)'!$E$2:$E$53,'Transactions (Dated)'!$D$2:$D$53,'Share Values'!$X648,'Transactions (Dated)'!$B$2:$B$53,'Share Values'!AG$11,'Transactions (Dated)'!$C$2:$C$53,"Buy")-SUMIFS('Transactions (Dated)'!$E$2:$E$53,'Transactions (Dated)'!$D$2:$D$53,'Share Values'!$X648,'Transactions (Dated)'!$B$2:$B$53,'Share Values'!AG$11,'Transactions (Dated)'!$C$2:$C$53,"Sell")</f>
        <v>6835</v>
      </c>
      <c r="AH648" s="40">
        <f ca="1">AH647+SUMIFS('Transactions (Dated)'!$E$2:$E$53,'Transactions (Dated)'!$D$2:$D$53,'Share Values'!$X648,'Transactions (Dated)'!$B$2:$B$53,'Share Values'!AH$11,'Transactions (Dated)'!$C$2:$C$53,"Buy")-SUMIFS('Transactions (Dated)'!$E$2:$E$53,'Transactions (Dated)'!$D$2:$D$53,'Share Values'!$X648,'Transactions (Dated)'!$B$2:$B$53,'Share Values'!AH$11,'Transactions (Dated)'!$C$2:$C$53,"Sell")</f>
        <v>0</v>
      </c>
      <c r="AI648" s="40">
        <f ca="1">AI647+SUMIFS('Transactions (Dated)'!$E$2:$E$53,'Transactions (Dated)'!$D$2:$D$53,'Share Values'!$X648,'Transactions (Dated)'!$B$2:$B$53,'Share Values'!AI$11,'Transactions (Dated)'!$C$2:$C$53,"Buy")-SUMIFS('Transactions (Dated)'!$E$2:$E$53,'Transactions (Dated)'!$D$2:$D$53,'Share Values'!$X648,'Transactions (Dated)'!$B$2:$B$53,'Share Values'!AI$11,'Transactions (Dated)'!$C$2:$C$53,"Sell")</f>
        <v>0</v>
      </c>
      <c r="AJ648" s="40">
        <f ca="1">AJ647+SUMIFS('Transactions (Dated)'!$E$2:$E$53,'Transactions (Dated)'!$D$2:$D$53,'Share Values'!$X648,'Transactions (Dated)'!$B$2:$B$53,'Share Values'!AJ$11,'Transactions (Dated)'!$C$2:$C$53,"Buy")-SUMIFS('Transactions (Dated)'!$E$2:$E$53,'Transactions (Dated)'!$D$2:$D$53,'Share Values'!$X648,'Transactions (Dated)'!$B$2:$B$53,'Share Values'!AJ$11,'Transactions (Dated)'!$C$2:$C$53,"Sell")</f>
        <v>0</v>
      </c>
      <c r="AK648" s="40">
        <f ca="1">AK647+SUMIFS('Transactions (Dated)'!$E$2:$E$53,'Transactions (Dated)'!$D$2:$D$53,'Share Values'!$X648,'Transactions (Dated)'!$B$2:$B$53,'Share Values'!AK$11,'Transactions (Dated)'!$C$2:$C$53,"Buy")-SUMIFS('Transactions (Dated)'!$E$2:$E$53,'Transactions (Dated)'!$D$2:$D$53,'Share Values'!$X648,'Transactions (Dated)'!$B$2:$B$53,'Share Values'!AK$11,'Transactions (Dated)'!$C$2:$C$53,"Sell")</f>
        <v>0</v>
      </c>
      <c r="AL648" s="40">
        <f ca="1">AL647+SUMIFS('Transactions (Dated)'!$E$2:$E$53,'Transactions (Dated)'!$D$2:$D$53,'Share Values'!$X648,'Transactions (Dated)'!$B$2:$B$53,'Share Values'!AL$11,'Transactions (Dated)'!$C$2:$C$53,"Buy")-SUMIFS('Transactions (Dated)'!$E$2:$E$53,'Transactions (Dated)'!$D$2:$D$53,'Share Values'!$X648,'Transactions (Dated)'!$B$2:$B$53,'Share Values'!AL$11,'Transactions (Dated)'!$C$2:$C$53,"Sell")</f>
        <v>0</v>
      </c>
      <c r="AM648" s="40">
        <f ca="1">AM647+SUMIFS('Transactions (Dated)'!$E$2:$E$53,'Transactions (Dated)'!$D$2:$D$53,'Share Values'!$X648,'Transactions (Dated)'!$B$2:$B$53,'Share Values'!AM$11,'Transactions (Dated)'!$C$2:$C$53,"Buy")-SUMIFS('Transactions (Dated)'!$E$2:$E$53,'Transactions (Dated)'!$D$2:$D$53,'Share Values'!$X648,'Transactions (Dated)'!$B$2:$B$53,'Share Values'!AM$11,'Transactions (Dated)'!$C$2:$C$53,"Sell")</f>
        <v>0</v>
      </c>
      <c r="AN648" s="40">
        <f ca="1">AN647+SUMIFS('Transactions (Dated)'!$E$2:$E$53,'Transactions (Dated)'!$D$2:$D$53,'Share Values'!$X648,'Transactions (Dated)'!$B$2:$B$53,'Share Values'!AN$11,'Transactions (Dated)'!$C$2:$C$53,"Buy")-SUMIFS('Transactions (Dated)'!$E$2:$E$53,'Transactions (Dated)'!$D$2:$D$53,'Share Values'!$X648,'Transactions (Dated)'!$B$2:$B$53,'Share Values'!AN$11,'Transactions (Dated)'!$C$2:$C$53,"Sell")</f>
        <v>0</v>
      </c>
      <c r="AQ648" s="3">
        <f t="shared" si="271"/>
        <v>42838</v>
      </c>
      <c r="AR648" s="6">
        <f t="shared" ca="1" si="272"/>
        <v>53280</v>
      </c>
      <c r="AS648" s="6">
        <f t="shared" ca="1" si="273"/>
        <v>19687.5</v>
      </c>
      <c r="AT648" s="6">
        <f t="shared" ca="1" si="274"/>
        <v>551915.58000000007</v>
      </c>
      <c r="AU648" s="6">
        <f t="shared" ca="1" si="275"/>
        <v>39164.400000000001</v>
      </c>
      <c r="AV648" s="6">
        <f t="shared" ca="1" si="276"/>
        <v>36440.959999999999</v>
      </c>
      <c r="AW648" s="6">
        <f t="shared" ca="1" si="277"/>
        <v>0</v>
      </c>
      <c r="AX648" s="6">
        <f t="shared" ca="1" si="278"/>
        <v>50112</v>
      </c>
      <c r="AY648" s="6">
        <f t="shared" ca="1" si="279"/>
        <v>71289.01999999999</v>
      </c>
      <c r="AZ648" s="6">
        <f t="shared" ca="1" si="280"/>
        <v>85129.925000000003</v>
      </c>
      <c r="BA648" s="6">
        <f t="shared" ca="1" si="281"/>
        <v>0</v>
      </c>
      <c r="BB648" s="6">
        <f t="shared" ca="1" si="282"/>
        <v>0</v>
      </c>
      <c r="BC648" s="6">
        <f t="shared" ca="1" si="283"/>
        <v>0</v>
      </c>
      <c r="BD648" s="6">
        <f t="shared" ca="1" si="284"/>
        <v>0</v>
      </c>
      <c r="BE648" s="6">
        <f t="shared" ca="1" si="285"/>
        <v>0</v>
      </c>
      <c r="BF648" s="6">
        <f t="shared" ca="1" si="268"/>
        <v>0</v>
      </c>
      <c r="BG648" s="6">
        <f t="shared" ca="1" si="269"/>
        <v>0</v>
      </c>
      <c r="BJ648" s="4">
        <f t="shared" ca="1" si="286"/>
        <v>907019.38500000013</v>
      </c>
      <c r="BL648" s="3">
        <f t="shared" si="287"/>
        <v>42838</v>
      </c>
      <c r="BM648" s="6">
        <f>BM647+SUMIFS('Transactions (Dated)'!G:G,'Transactions (Dated)'!D:D,'Share Values'!AQ648)</f>
        <v>14317.649999999987</v>
      </c>
      <c r="BN648" s="6">
        <f ca="1">BN647+SUMIFS('Transactions (Dated)'!$F:$F,'Transactions (Dated)'!$D:$D,$BL648,'Transactions (Dated)'!$B:$B,BN$11,'Transactions (Dated)'!$C:$C,"Dividend (paid to cash)")*Y648</f>
        <v>0</v>
      </c>
      <c r="BO648" s="6">
        <f ca="1">BO647+SUMIFS('Transactions (Dated)'!$F:$F,'Transactions (Dated)'!$D:$D,$BL648,'Transactions (Dated)'!$B:$B,BO$11,'Transactions (Dated)'!$C:$C,"Dividend (paid to cash)")*Z648</f>
        <v>2421.875</v>
      </c>
      <c r="BP648" s="6">
        <f ca="1">BP647+SUMIFS('Transactions (Dated)'!$F:$F,'Transactions (Dated)'!$D:$D,$BL648,'Transactions (Dated)'!$B:$B,BP$11,'Transactions (Dated)'!$C:$C,"Dividend (paid to cash)")*AA648</f>
        <v>51745.237000000008</v>
      </c>
      <c r="BQ648" s="6">
        <f ca="1">BQ647+SUMIFS('Transactions (Dated)'!$F:$F,'Transactions (Dated)'!$D:$D,$BL648,'Transactions (Dated)'!$B:$B,BQ$11,'Transactions (Dated)'!$C:$C,"Dividend (paid to cash)")*AB648</f>
        <v>567.6</v>
      </c>
      <c r="BR648" s="6">
        <f ca="1">BR647+SUMIFS('Transactions (Dated)'!$F:$F,'Transactions (Dated)'!$D:$D,$BL648,'Transactions (Dated)'!$B:$B,BR$11,'Transactions (Dated)'!$C:$C,"Dividend (paid to cash)")*AC648</f>
        <v>0</v>
      </c>
      <c r="BS648" s="6">
        <f ca="1">BS647+SUMIFS('Transactions (Dated)'!$F:$F,'Transactions (Dated)'!$D:$D,$BL648,'Transactions (Dated)'!$B:$B,BS$11,'Transactions (Dated)'!$C:$C,"Dividend (paid to cash)")*AD648</f>
        <v>0</v>
      </c>
      <c r="BT648" s="6">
        <f ca="1">BT647+SUMIFS('Transactions (Dated)'!$F:$F,'Transactions (Dated)'!$D:$D,$BL648,'Transactions (Dated)'!$B:$B,BT$11,'Transactions (Dated)'!$C:$C,"Dividend (paid to cash)")*AE648</f>
        <v>3915</v>
      </c>
      <c r="BU648" s="6">
        <f ca="1">BU647+SUMIFS('Transactions (Dated)'!$F:$F,'Transactions (Dated)'!$D:$D,$BL648,'Transactions (Dated)'!$B:$B,BU$11,'Transactions (Dated)'!$C:$C,"Dividend (paid to cash)")*AF648</f>
        <v>0</v>
      </c>
      <c r="BV648" s="6">
        <f ca="1">BV647+SUMIFS('Transactions (Dated)'!$F:$F,'Transactions (Dated)'!$D:$D,$BL648,'Transactions (Dated)'!$B:$B,BV$11,'Transactions (Dated)'!$C:$C,"Dividend (paid to cash)")*AG648</f>
        <v>0</v>
      </c>
      <c r="BW648" s="6">
        <f ca="1">BW647+SUMIFS('Transactions (Dated)'!$F:$F,'Transactions (Dated)'!$D:$D,$BL648,'Transactions (Dated)'!$B:$B,BW$11,'Transactions (Dated)'!$C:$C,"Dividend (paid to cash)")*AH648</f>
        <v>0</v>
      </c>
      <c r="BX648" s="6">
        <f ca="1">BX647+SUMIFS('Transactions (Dated)'!$F:$F,'Transactions (Dated)'!$D:$D,$BL648,'Transactions (Dated)'!$B:$B,BX$11,'Transactions (Dated)'!$C:$C,"Dividend (paid to cash)")*AI648</f>
        <v>0</v>
      </c>
      <c r="BY648" s="6">
        <f ca="1">BY647+SUMIFS('Transactions (Dated)'!$F:$F,'Transactions (Dated)'!$D:$D,$BL648,'Transactions (Dated)'!$B:$B,BY$11,'Transactions (Dated)'!$C:$C,"Dividend (paid to cash)")*AJ648</f>
        <v>0</v>
      </c>
      <c r="BZ648" s="6">
        <f ca="1">BZ647+SUMIFS('Transactions (Dated)'!$F:$F,'Transactions (Dated)'!$D:$D,$BL648,'Transactions (Dated)'!$B:$B,BZ$11,'Transactions (Dated)'!$C:$C,"Dividend (paid to cash)")*AK648</f>
        <v>0</v>
      </c>
      <c r="CA648" s="6">
        <f ca="1">CA647+SUMIFS('Transactions (Dated)'!$F:$F,'Transactions (Dated)'!$D:$D,$BL648,'Transactions (Dated)'!$B:$B,CA$11,'Transactions (Dated)'!$C:$C,"Dividend (paid to cash)")*AL648</f>
        <v>0</v>
      </c>
      <c r="CB648" s="6">
        <v>0</v>
      </c>
      <c r="CC648" s="6">
        <v>0</v>
      </c>
      <c r="CF648" s="6">
        <f t="shared" ca="1" si="288"/>
        <v>72967.361999999994</v>
      </c>
      <c r="CH648" s="3">
        <f t="shared" si="289"/>
        <v>42838</v>
      </c>
      <c r="CI648" s="4">
        <f t="shared" ca="1" si="290"/>
        <v>907019.38500000013</v>
      </c>
      <c r="CJ648" s="4">
        <f t="shared" ca="1" si="291"/>
        <v>72967.361999999994</v>
      </c>
      <c r="CL648" s="4">
        <f t="shared" ca="1" si="292"/>
        <v>979986.74700000009</v>
      </c>
    </row>
    <row r="649" spans="2:90" x14ac:dyDescent="0.15">
      <c r="B649" s="3">
        <v>42842</v>
      </c>
      <c r="E649" s="86">
        <v>42842</v>
      </c>
      <c r="F649" s="53">
        <v>11.68</v>
      </c>
      <c r="G649">
        <v>2.06</v>
      </c>
      <c r="H649">
        <v>21.16</v>
      </c>
      <c r="I649">
        <v>20.695</v>
      </c>
      <c r="J649">
        <v>15.84</v>
      </c>
      <c r="K649">
        <v>16.16</v>
      </c>
      <c r="L649">
        <v>17.12</v>
      </c>
      <c r="M649">
        <v>4.92</v>
      </c>
      <c r="N649">
        <v>12.46</v>
      </c>
      <c r="O649">
        <v>11.07</v>
      </c>
      <c r="Q649">
        <v>1.63</v>
      </c>
      <c r="R649">
        <v>8.18</v>
      </c>
      <c r="S649">
        <v>44.98</v>
      </c>
      <c r="U649">
        <v>44.98</v>
      </c>
      <c r="X649" s="3">
        <f t="shared" si="270"/>
        <v>42842</v>
      </c>
      <c r="Y649" s="40">
        <f ca="1">Y648+SUMIFS('Transactions (Dated)'!$E$2:$E$53,'Transactions (Dated)'!$D$2:$D$53,'Share Values'!$X649,'Transactions (Dated)'!$B$2:$B$53,'Share Values'!Y$11,'Transactions (Dated)'!$C$2:$C$53,"Buy")-SUMIFS('Transactions (Dated)'!$E$2:$E$53,'Transactions (Dated)'!$D$2:$D$53,'Share Values'!$X649,'Transactions (Dated)'!$B$2:$B$53,'Share Values'!Y$11,'Transactions (Dated)'!$C$2:$C$53,"Sell")</f>
        <v>4625</v>
      </c>
      <c r="Z649" s="40">
        <f ca="1">Z648+SUMIFS('Transactions (Dated)'!$E$2:$E$53,'Transactions (Dated)'!$D$2:$D$53,'Share Values'!$X649,'Transactions (Dated)'!$B$2:$B$53,'Share Values'!Z$11,'Transactions (Dated)'!$C$2:$C$53,"Buy")-SUMIFS('Transactions (Dated)'!$E$2:$E$53,'Transactions (Dated)'!$D$2:$D$53,'Share Values'!$X649,'Transactions (Dated)'!$B$2:$B$53,'Share Values'!Z$11,'Transactions (Dated)'!$C$2:$C$53,"Sell")</f>
        <v>9375</v>
      </c>
      <c r="AA649" s="40">
        <f ca="1">AA648+SUMIFS('Transactions (Dated)'!$E$2:$E$53,'Transactions (Dated)'!$D$2:$D$53,'Share Values'!$X649,'Transactions (Dated)'!$B$2:$B$53,'Share Values'!AA$11,'Transactions (Dated)'!$C$2:$C$53,"Buy")-SUMIFS('Transactions (Dated)'!$E$2:$E$53,'Transactions (Dated)'!$D$2:$D$53,'Share Values'!$X649,'Transactions (Dated)'!$B$2:$B$53,'Share Values'!AA$11,'Transactions (Dated)'!$C$2:$C$53,"Sell")</f>
        <v>26357</v>
      </c>
      <c r="AB649" s="40">
        <f ca="1">AB648+SUMIFS('Transactions (Dated)'!$E$2:$E$53,'Transactions (Dated)'!$D$2:$D$53,'Share Values'!$X649,'Transactions (Dated)'!$B$2:$B$53,'Share Values'!AB$11,'Transactions (Dated)'!$C$2:$C$53,"Buy")-SUMIFS('Transactions (Dated)'!$E$2:$E$53,'Transactions (Dated)'!$D$2:$D$53,'Share Values'!$X649,'Transactions (Dated)'!$B$2:$B$53,'Share Values'!AB$11,'Transactions (Dated)'!$C$2:$C$53,"Sell")</f>
        <v>1892</v>
      </c>
      <c r="AC649" s="40">
        <f ca="1">AC648+SUMIFS('Transactions (Dated)'!$E$2:$E$53,'Transactions (Dated)'!$D$2:$D$53,'Share Values'!$X649,'Transactions (Dated)'!$B$2:$B$53,'Share Values'!AC$11,'Transactions (Dated)'!$C$2:$C$53,"Buy")-SUMIFS('Transactions (Dated)'!$E$2:$E$53,'Transactions (Dated)'!$D$2:$D$53,'Share Values'!$X649,'Transactions (Dated)'!$B$2:$B$53,'Share Values'!AC$11,'Transactions (Dated)'!$C$2:$C$53,"Sell")</f>
        <v>2348</v>
      </c>
      <c r="AD649" s="40">
        <f ca="1">AD648+SUMIFS('Transactions (Dated)'!$E$2:$E$53,'Transactions (Dated)'!$D$2:$D$53,'Share Values'!$X649,'Transactions (Dated)'!$B$2:$B$53,'Share Values'!AD$11,'Transactions (Dated)'!$C$2:$C$53,"Buy")-SUMIFS('Transactions (Dated)'!$E$2:$E$53,'Transactions (Dated)'!$D$2:$D$53,'Share Values'!$X649,'Transactions (Dated)'!$B$2:$B$53,'Share Values'!AD$11,'Transactions (Dated)'!$C$2:$C$53,"Sell")</f>
        <v>0</v>
      </c>
      <c r="AE649" s="40">
        <f ca="1">AE648+SUMIFS('Transactions (Dated)'!$E$2:$E$53,'Transactions (Dated)'!$D$2:$D$53,'Share Values'!$X649,'Transactions (Dated)'!$B$2:$B$53,'Share Values'!AE$11,'Transactions (Dated)'!$C$2:$C$53,"Buy")-SUMIFS('Transactions (Dated)'!$E$2:$E$53,'Transactions (Dated)'!$D$2:$D$53,'Share Values'!$X649,'Transactions (Dated)'!$B$2:$B$53,'Share Values'!AE$11,'Transactions (Dated)'!$C$2:$C$53,"Sell")</f>
        <v>2900</v>
      </c>
      <c r="AF649" s="40">
        <f ca="1">AF648+SUMIFS('Transactions (Dated)'!$E$2:$E$53,'Transactions (Dated)'!$D$2:$D$53,'Share Values'!$X649,'Transactions (Dated)'!$B$2:$B$53,'Share Values'!AF$11,'Transactions (Dated)'!$C$2:$C$53,"Buy")-SUMIFS('Transactions (Dated)'!$E$2:$E$53,'Transactions (Dated)'!$D$2:$D$53,'Share Values'!$X649,'Transactions (Dated)'!$B$2:$B$53,'Share Values'!AF$11,'Transactions (Dated)'!$C$2:$C$53,"Sell")</f>
        <v>14201</v>
      </c>
      <c r="AG649" s="40">
        <f ca="1">AG648+SUMIFS('Transactions (Dated)'!$E$2:$E$53,'Transactions (Dated)'!$D$2:$D$53,'Share Values'!$X649,'Transactions (Dated)'!$B$2:$B$53,'Share Values'!AG$11,'Transactions (Dated)'!$C$2:$C$53,"Buy")-SUMIFS('Transactions (Dated)'!$E$2:$E$53,'Transactions (Dated)'!$D$2:$D$53,'Share Values'!$X649,'Transactions (Dated)'!$B$2:$B$53,'Share Values'!AG$11,'Transactions (Dated)'!$C$2:$C$53,"Sell")</f>
        <v>6835</v>
      </c>
      <c r="AH649" s="40">
        <f ca="1">AH648+SUMIFS('Transactions (Dated)'!$E$2:$E$53,'Transactions (Dated)'!$D$2:$D$53,'Share Values'!$X649,'Transactions (Dated)'!$B$2:$B$53,'Share Values'!AH$11,'Transactions (Dated)'!$C$2:$C$53,"Buy")-SUMIFS('Transactions (Dated)'!$E$2:$E$53,'Transactions (Dated)'!$D$2:$D$53,'Share Values'!$X649,'Transactions (Dated)'!$B$2:$B$53,'Share Values'!AH$11,'Transactions (Dated)'!$C$2:$C$53,"Sell")</f>
        <v>0</v>
      </c>
      <c r="AI649" s="40">
        <f ca="1">AI648+SUMIFS('Transactions (Dated)'!$E$2:$E$53,'Transactions (Dated)'!$D$2:$D$53,'Share Values'!$X649,'Transactions (Dated)'!$B$2:$B$53,'Share Values'!AI$11,'Transactions (Dated)'!$C$2:$C$53,"Buy")-SUMIFS('Transactions (Dated)'!$E$2:$E$53,'Transactions (Dated)'!$D$2:$D$53,'Share Values'!$X649,'Transactions (Dated)'!$B$2:$B$53,'Share Values'!AI$11,'Transactions (Dated)'!$C$2:$C$53,"Sell")</f>
        <v>0</v>
      </c>
      <c r="AJ649" s="40">
        <f ca="1">AJ648+SUMIFS('Transactions (Dated)'!$E$2:$E$53,'Transactions (Dated)'!$D$2:$D$53,'Share Values'!$X649,'Transactions (Dated)'!$B$2:$B$53,'Share Values'!AJ$11,'Transactions (Dated)'!$C$2:$C$53,"Buy")-SUMIFS('Transactions (Dated)'!$E$2:$E$53,'Transactions (Dated)'!$D$2:$D$53,'Share Values'!$X649,'Transactions (Dated)'!$B$2:$B$53,'Share Values'!AJ$11,'Transactions (Dated)'!$C$2:$C$53,"Sell")</f>
        <v>0</v>
      </c>
      <c r="AK649" s="40">
        <f ca="1">AK648+SUMIFS('Transactions (Dated)'!$E$2:$E$53,'Transactions (Dated)'!$D$2:$D$53,'Share Values'!$X649,'Transactions (Dated)'!$B$2:$B$53,'Share Values'!AK$11,'Transactions (Dated)'!$C$2:$C$53,"Buy")-SUMIFS('Transactions (Dated)'!$E$2:$E$53,'Transactions (Dated)'!$D$2:$D$53,'Share Values'!$X649,'Transactions (Dated)'!$B$2:$B$53,'Share Values'!AK$11,'Transactions (Dated)'!$C$2:$C$53,"Sell")</f>
        <v>0</v>
      </c>
      <c r="AL649" s="40">
        <f ca="1">AL648+SUMIFS('Transactions (Dated)'!$E$2:$E$53,'Transactions (Dated)'!$D$2:$D$53,'Share Values'!$X649,'Transactions (Dated)'!$B$2:$B$53,'Share Values'!AL$11,'Transactions (Dated)'!$C$2:$C$53,"Buy")-SUMIFS('Transactions (Dated)'!$E$2:$E$53,'Transactions (Dated)'!$D$2:$D$53,'Share Values'!$X649,'Transactions (Dated)'!$B$2:$B$53,'Share Values'!AL$11,'Transactions (Dated)'!$C$2:$C$53,"Sell")</f>
        <v>0</v>
      </c>
      <c r="AM649" s="40">
        <f ca="1">AM648+SUMIFS('Transactions (Dated)'!$E$2:$E$53,'Transactions (Dated)'!$D$2:$D$53,'Share Values'!$X649,'Transactions (Dated)'!$B$2:$B$53,'Share Values'!AM$11,'Transactions (Dated)'!$C$2:$C$53,"Buy")-SUMIFS('Transactions (Dated)'!$E$2:$E$53,'Transactions (Dated)'!$D$2:$D$53,'Share Values'!$X649,'Transactions (Dated)'!$B$2:$B$53,'Share Values'!AM$11,'Transactions (Dated)'!$C$2:$C$53,"Sell")</f>
        <v>0</v>
      </c>
      <c r="AN649" s="40">
        <f ca="1">AN648+SUMIFS('Transactions (Dated)'!$E$2:$E$53,'Transactions (Dated)'!$D$2:$D$53,'Share Values'!$X649,'Transactions (Dated)'!$B$2:$B$53,'Share Values'!AN$11,'Transactions (Dated)'!$C$2:$C$53,"Buy")-SUMIFS('Transactions (Dated)'!$E$2:$E$53,'Transactions (Dated)'!$D$2:$D$53,'Share Values'!$X649,'Transactions (Dated)'!$B$2:$B$53,'Share Values'!AN$11,'Transactions (Dated)'!$C$2:$C$53,"Sell")</f>
        <v>0</v>
      </c>
      <c r="AQ649" s="3">
        <f t="shared" si="271"/>
        <v>42842</v>
      </c>
      <c r="AR649" s="6">
        <f t="shared" ca="1" si="272"/>
        <v>54020</v>
      </c>
      <c r="AS649" s="6">
        <f t="shared" ca="1" si="273"/>
        <v>19312.5</v>
      </c>
      <c r="AT649" s="6">
        <f t="shared" ca="1" si="274"/>
        <v>557714.12</v>
      </c>
      <c r="AU649" s="6">
        <f t="shared" ca="1" si="275"/>
        <v>39154.94</v>
      </c>
      <c r="AV649" s="6">
        <f t="shared" ca="1" si="276"/>
        <v>37192.32</v>
      </c>
      <c r="AW649" s="6">
        <f t="shared" ca="1" si="277"/>
        <v>0</v>
      </c>
      <c r="AX649" s="6">
        <f t="shared" ca="1" si="278"/>
        <v>49648</v>
      </c>
      <c r="AY649" s="6">
        <f t="shared" ca="1" si="279"/>
        <v>69868.92</v>
      </c>
      <c r="AZ649" s="6">
        <f t="shared" ca="1" si="280"/>
        <v>85164.1</v>
      </c>
      <c r="BA649" s="6">
        <f t="shared" ca="1" si="281"/>
        <v>0</v>
      </c>
      <c r="BB649" s="6">
        <f t="shared" ca="1" si="282"/>
        <v>0</v>
      </c>
      <c r="BC649" s="6">
        <f t="shared" ca="1" si="283"/>
        <v>0</v>
      </c>
      <c r="BD649" s="6">
        <f t="shared" ca="1" si="284"/>
        <v>0</v>
      </c>
      <c r="BE649" s="6">
        <f t="shared" ca="1" si="285"/>
        <v>0</v>
      </c>
      <c r="BF649" s="6">
        <f t="shared" ca="1" si="268"/>
        <v>0</v>
      </c>
      <c r="BG649" s="6">
        <f t="shared" ca="1" si="269"/>
        <v>0</v>
      </c>
      <c r="BJ649" s="4">
        <f t="shared" ca="1" si="286"/>
        <v>912074.9</v>
      </c>
      <c r="BL649" s="3">
        <f t="shared" si="287"/>
        <v>42842</v>
      </c>
      <c r="BM649" s="6">
        <f>BM648+SUMIFS('Transactions (Dated)'!G:G,'Transactions (Dated)'!D:D,'Share Values'!AQ649)</f>
        <v>14317.649999999987</v>
      </c>
      <c r="BN649" s="6">
        <f ca="1">BN648+SUMIFS('Transactions (Dated)'!$F:$F,'Transactions (Dated)'!$D:$D,$BL649,'Transactions (Dated)'!$B:$B,BN$11,'Transactions (Dated)'!$C:$C,"Dividend (paid to cash)")*Y649</f>
        <v>0</v>
      </c>
      <c r="BO649" s="6">
        <f ca="1">BO648+SUMIFS('Transactions (Dated)'!$F:$F,'Transactions (Dated)'!$D:$D,$BL649,'Transactions (Dated)'!$B:$B,BO$11,'Transactions (Dated)'!$C:$C,"Dividend (paid to cash)")*Z649</f>
        <v>2421.875</v>
      </c>
      <c r="BP649" s="6">
        <f ca="1">BP648+SUMIFS('Transactions (Dated)'!$F:$F,'Transactions (Dated)'!$D:$D,$BL649,'Transactions (Dated)'!$B:$B,BP$11,'Transactions (Dated)'!$C:$C,"Dividend (paid to cash)")*AA649</f>
        <v>51745.237000000008</v>
      </c>
      <c r="BQ649" s="6">
        <f ca="1">BQ648+SUMIFS('Transactions (Dated)'!$F:$F,'Transactions (Dated)'!$D:$D,$BL649,'Transactions (Dated)'!$B:$B,BQ$11,'Transactions (Dated)'!$C:$C,"Dividend (paid to cash)")*AB649</f>
        <v>567.6</v>
      </c>
      <c r="BR649" s="6">
        <f ca="1">BR648+SUMIFS('Transactions (Dated)'!$F:$F,'Transactions (Dated)'!$D:$D,$BL649,'Transactions (Dated)'!$B:$B,BR$11,'Transactions (Dated)'!$C:$C,"Dividend (paid to cash)")*AC649</f>
        <v>0</v>
      </c>
      <c r="BS649" s="6">
        <f ca="1">BS648+SUMIFS('Transactions (Dated)'!$F:$F,'Transactions (Dated)'!$D:$D,$BL649,'Transactions (Dated)'!$B:$B,BS$11,'Transactions (Dated)'!$C:$C,"Dividend (paid to cash)")*AD649</f>
        <v>0</v>
      </c>
      <c r="BT649" s="6">
        <f ca="1">BT648+SUMIFS('Transactions (Dated)'!$F:$F,'Transactions (Dated)'!$D:$D,$BL649,'Transactions (Dated)'!$B:$B,BT$11,'Transactions (Dated)'!$C:$C,"Dividend (paid to cash)")*AE649</f>
        <v>3915</v>
      </c>
      <c r="BU649" s="6">
        <f ca="1">BU648+SUMIFS('Transactions (Dated)'!$F:$F,'Transactions (Dated)'!$D:$D,$BL649,'Transactions (Dated)'!$B:$B,BU$11,'Transactions (Dated)'!$C:$C,"Dividend (paid to cash)")*AF649</f>
        <v>0</v>
      </c>
      <c r="BV649" s="6">
        <f ca="1">BV648+SUMIFS('Transactions (Dated)'!$F:$F,'Transactions (Dated)'!$D:$D,$BL649,'Transactions (Dated)'!$B:$B,BV$11,'Transactions (Dated)'!$C:$C,"Dividend (paid to cash)")*AG649</f>
        <v>0</v>
      </c>
      <c r="BW649" s="6">
        <f ca="1">BW648+SUMIFS('Transactions (Dated)'!$F:$F,'Transactions (Dated)'!$D:$D,$BL649,'Transactions (Dated)'!$B:$B,BW$11,'Transactions (Dated)'!$C:$C,"Dividend (paid to cash)")*AH649</f>
        <v>0</v>
      </c>
      <c r="BX649" s="6">
        <f ca="1">BX648+SUMIFS('Transactions (Dated)'!$F:$F,'Transactions (Dated)'!$D:$D,$BL649,'Transactions (Dated)'!$B:$B,BX$11,'Transactions (Dated)'!$C:$C,"Dividend (paid to cash)")*AI649</f>
        <v>0</v>
      </c>
      <c r="BY649" s="6">
        <f ca="1">BY648+SUMIFS('Transactions (Dated)'!$F:$F,'Transactions (Dated)'!$D:$D,$BL649,'Transactions (Dated)'!$B:$B,BY$11,'Transactions (Dated)'!$C:$C,"Dividend (paid to cash)")*AJ649</f>
        <v>0</v>
      </c>
      <c r="BZ649" s="6">
        <f ca="1">BZ648+SUMIFS('Transactions (Dated)'!$F:$F,'Transactions (Dated)'!$D:$D,$BL649,'Transactions (Dated)'!$B:$B,BZ$11,'Transactions (Dated)'!$C:$C,"Dividend (paid to cash)")*AK649</f>
        <v>0</v>
      </c>
      <c r="CA649" s="6">
        <f ca="1">CA648+SUMIFS('Transactions (Dated)'!$F:$F,'Transactions (Dated)'!$D:$D,$BL649,'Transactions (Dated)'!$B:$B,CA$11,'Transactions (Dated)'!$C:$C,"Dividend (paid to cash)")*AL649</f>
        <v>0</v>
      </c>
      <c r="CB649" s="6">
        <v>0</v>
      </c>
      <c r="CC649" s="6">
        <v>0</v>
      </c>
      <c r="CF649" s="6">
        <f t="shared" ca="1" si="288"/>
        <v>72967.361999999994</v>
      </c>
      <c r="CH649" s="3">
        <f t="shared" si="289"/>
        <v>42842</v>
      </c>
      <c r="CI649" s="4">
        <f t="shared" ca="1" si="290"/>
        <v>912074.9</v>
      </c>
      <c r="CJ649" s="4">
        <f t="shared" ca="1" si="291"/>
        <v>72967.361999999994</v>
      </c>
      <c r="CL649" s="4">
        <f t="shared" ca="1" si="292"/>
        <v>985042.26199999999</v>
      </c>
    </row>
    <row r="650" spans="2:90" x14ac:dyDescent="0.15">
      <c r="B650" s="3">
        <v>42843</v>
      </c>
      <c r="E650" s="86">
        <v>42843</v>
      </c>
      <c r="F650" s="53">
        <v>11.68</v>
      </c>
      <c r="G650">
        <v>2.02</v>
      </c>
      <c r="H650">
        <v>21.07</v>
      </c>
      <c r="I650">
        <v>20.625</v>
      </c>
      <c r="J650">
        <v>15.76</v>
      </c>
      <c r="K650">
        <v>16.05</v>
      </c>
      <c r="L650">
        <v>17.5</v>
      </c>
      <c r="M650">
        <v>4.84</v>
      </c>
      <c r="N650">
        <v>12.45</v>
      </c>
      <c r="O650">
        <v>11.23</v>
      </c>
      <c r="Q650">
        <v>1.5899999999999999</v>
      </c>
      <c r="R650">
        <v>8.11</v>
      </c>
      <c r="S650">
        <v>44.32</v>
      </c>
      <c r="U650">
        <v>44.32</v>
      </c>
      <c r="X650" s="3">
        <f t="shared" si="270"/>
        <v>42843</v>
      </c>
      <c r="Y650" s="40">
        <f ca="1">Y649+SUMIFS('Transactions (Dated)'!$E$2:$E$53,'Transactions (Dated)'!$D$2:$D$53,'Share Values'!$X650,'Transactions (Dated)'!$B$2:$B$53,'Share Values'!Y$11,'Transactions (Dated)'!$C$2:$C$53,"Buy")-SUMIFS('Transactions (Dated)'!$E$2:$E$53,'Transactions (Dated)'!$D$2:$D$53,'Share Values'!$X650,'Transactions (Dated)'!$B$2:$B$53,'Share Values'!Y$11,'Transactions (Dated)'!$C$2:$C$53,"Sell")</f>
        <v>4625</v>
      </c>
      <c r="Z650" s="40">
        <f ca="1">Z649+SUMIFS('Transactions (Dated)'!$E$2:$E$53,'Transactions (Dated)'!$D$2:$D$53,'Share Values'!$X650,'Transactions (Dated)'!$B$2:$B$53,'Share Values'!Z$11,'Transactions (Dated)'!$C$2:$C$53,"Buy")-SUMIFS('Transactions (Dated)'!$E$2:$E$53,'Transactions (Dated)'!$D$2:$D$53,'Share Values'!$X650,'Transactions (Dated)'!$B$2:$B$53,'Share Values'!Z$11,'Transactions (Dated)'!$C$2:$C$53,"Sell")</f>
        <v>9375</v>
      </c>
      <c r="AA650" s="40">
        <f ca="1">AA649+SUMIFS('Transactions (Dated)'!$E$2:$E$53,'Transactions (Dated)'!$D$2:$D$53,'Share Values'!$X650,'Transactions (Dated)'!$B$2:$B$53,'Share Values'!AA$11,'Transactions (Dated)'!$C$2:$C$53,"Buy")-SUMIFS('Transactions (Dated)'!$E$2:$E$53,'Transactions (Dated)'!$D$2:$D$53,'Share Values'!$X650,'Transactions (Dated)'!$B$2:$B$53,'Share Values'!AA$11,'Transactions (Dated)'!$C$2:$C$53,"Sell")</f>
        <v>26357</v>
      </c>
      <c r="AB650" s="40">
        <f ca="1">AB649+SUMIFS('Transactions (Dated)'!$E$2:$E$53,'Transactions (Dated)'!$D$2:$D$53,'Share Values'!$X650,'Transactions (Dated)'!$B$2:$B$53,'Share Values'!AB$11,'Transactions (Dated)'!$C$2:$C$53,"Buy")-SUMIFS('Transactions (Dated)'!$E$2:$E$53,'Transactions (Dated)'!$D$2:$D$53,'Share Values'!$X650,'Transactions (Dated)'!$B$2:$B$53,'Share Values'!AB$11,'Transactions (Dated)'!$C$2:$C$53,"Sell")</f>
        <v>1892</v>
      </c>
      <c r="AC650" s="40">
        <f ca="1">AC649+SUMIFS('Transactions (Dated)'!$E$2:$E$53,'Transactions (Dated)'!$D$2:$D$53,'Share Values'!$X650,'Transactions (Dated)'!$B$2:$B$53,'Share Values'!AC$11,'Transactions (Dated)'!$C$2:$C$53,"Buy")-SUMIFS('Transactions (Dated)'!$E$2:$E$53,'Transactions (Dated)'!$D$2:$D$53,'Share Values'!$X650,'Transactions (Dated)'!$B$2:$B$53,'Share Values'!AC$11,'Transactions (Dated)'!$C$2:$C$53,"Sell")</f>
        <v>2348</v>
      </c>
      <c r="AD650" s="40">
        <f ca="1">AD649+SUMIFS('Transactions (Dated)'!$E$2:$E$53,'Transactions (Dated)'!$D$2:$D$53,'Share Values'!$X650,'Transactions (Dated)'!$B$2:$B$53,'Share Values'!AD$11,'Transactions (Dated)'!$C$2:$C$53,"Buy")-SUMIFS('Transactions (Dated)'!$E$2:$E$53,'Transactions (Dated)'!$D$2:$D$53,'Share Values'!$X650,'Transactions (Dated)'!$B$2:$B$53,'Share Values'!AD$11,'Transactions (Dated)'!$C$2:$C$53,"Sell")</f>
        <v>0</v>
      </c>
      <c r="AE650" s="40">
        <f ca="1">AE649+SUMIFS('Transactions (Dated)'!$E$2:$E$53,'Transactions (Dated)'!$D$2:$D$53,'Share Values'!$X650,'Transactions (Dated)'!$B$2:$B$53,'Share Values'!AE$11,'Transactions (Dated)'!$C$2:$C$53,"Buy")-SUMIFS('Transactions (Dated)'!$E$2:$E$53,'Transactions (Dated)'!$D$2:$D$53,'Share Values'!$X650,'Transactions (Dated)'!$B$2:$B$53,'Share Values'!AE$11,'Transactions (Dated)'!$C$2:$C$53,"Sell")</f>
        <v>2900</v>
      </c>
      <c r="AF650" s="40">
        <f ca="1">AF649+SUMIFS('Transactions (Dated)'!$E$2:$E$53,'Transactions (Dated)'!$D$2:$D$53,'Share Values'!$X650,'Transactions (Dated)'!$B$2:$B$53,'Share Values'!AF$11,'Transactions (Dated)'!$C$2:$C$53,"Buy")-SUMIFS('Transactions (Dated)'!$E$2:$E$53,'Transactions (Dated)'!$D$2:$D$53,'Share Values'!$X650,'Transactions (Dated)'!$B$2:$B$53,'Share Values'!AF$11,'Transactions (Dated)'!$C$2:$C$53,"Sell")</f>
        <v>14201</v>
      </c>
      <c r="AG650" s="40">
        <f ca="1">AG649+SUMIFS('Transactions (Dated)'!$E$2:$E$53,'Transactions (Dated)'!$D$2:$D$53,'Share Values'!$X650,'Transactions (Dated)'!$B$2:$B$53,'Share Values'!AG$11,'Transactions (Dated)'!$C$2:$C$53,"Buy")-SUMIFS('Transactions (Dated)'!$E$2:$E$53,'Transactions (Dated)'!$D$2:$D$53,'Share Values'!$X650,'Transactions (Dated)'!$B$2:$B$53,'Share Values'!AG$11,'Transactions (Dated)'!$C$2:$C$53,"Sell")</f>
        <v>6835</v>
      </c>
      <c r="AH650" s="40">
        <f ca="1">AH649+SUMIFS('Transactions (Dated)'!$E$2:$E$53,'Transactions (Dated)'!$D$2:$D$53,'Share Values'!$X650,'Transactions (Dated)'!$B$2:$B$53,'Share Values'!AH$11,'Transactions (Dated)'!$C$2:$C$53,"Buy")-SUMIFS('Transactions (Dated)'!$E$2:$E$53,'Transactions (Dated)'!$D$2:$D$53,'Share Values'!$X650,'Transactions (Dated)'!$B$2:$B$53,'Share Values'!AH$11,'Transactions (Dated)'!$C$2:$C$53,"Sell")</f>
        <v>0</v>
      </c>
      <c r="AI650" s="40">
        <f ca="1">AI649+SUMIFS('Transactions (Dated)'!$E$2:$E$53,'Transactions (Dated)'!$D$2:$D$53,'Share Values'!$X650,'Transactions (Dated)'!$B$2:$B$53,'Share Values'!AI$11,'Transactions (Dated)'!$C$2:$C$53,"Buy")-SUMIFS('Transactions (Dated)'!$E$2:$E$53,'Transactions (Dated)'!$D$2:$D$53,'Share Values'!$X650,'Transactions (Dated)'!$B$2:$B$53,'Share Values'!AI$11,'Transactions (Dated)'!$C$2:$C$53,"Sell")</f>
        <v>0</v>
      </c>
      <c r="AJ650" s="40">
        <f ca="1">AJ649+SUMIFS('Transactions (Dated)'!$E$2:$E$53,'Transactions (Dated)'!$D$2:$D$53,'Share Values'!$X650,'Transactions (Dated)'!$B$2:$B$53,'Share Values'!AJ$11,'Transactions (Dated)'!$C$2:$C$53,"Buy")-SUMIFS('Transactions (Dated)'!$E$2:$E$53,'Transactions (Dated)'!$D$2:$D$53,'Share Values'!$X650,'Transactions (Dated)'!$B$2:$B$53,'Share Values'!AJ$11,'Transactions (Dated)'!$C$2:$C$53,"Sell")</f>
        <v>0</v>
      </c>
      <c r="AK650" s="40">
        <f ca="1">AK649+SUMIFS('Transactions (Dated)'!$E$2:$E$53,'Transactions (Dated)'!$D$2:$D$53,'Share Values'!$X650,'Transactions (Dated)'!$B$2:$B$53,'Share Values'!AK$11,'Transactions (Dated)'!$C$2:$C$53,"Buy")-SUMIFS('Transactions (Dated)'!$E$2:$E$53,'Transactions (Dated)'!$D$2:$D$53,'Share Values'!$X650,'Transactions (Dated)'!$B$2:$B$53,'Share Values'!AK$11,'Transactions (Dated)'!$C$2:$C$53,"Sell")</f>
        <v>0</v>
      </c>
      <c r="AL650" s="40">
        <f ca="1">AL649+SUMIFS('Transactions (Dated)'!$E$2:$E$53,'Transactions (Dated)'!$D$2:$D$53,'Share Values'!$X650,'Transactions (Dated)'!$B$2:$B$53,'Share Values'!AL$11,'Transactions (Dated)'!$C$2:$C$53,"Buy")-SUMIFS('Transactions (Dated)'!$E$2:$E$53,'Transactions (Dated)'!$D$2:$D$53,'Share Values'!$X650,'Transactions (Dated)'!$B$2:$B$53,'Share Values'!AL$11,'Transactions (Dated)'!$C$2:$C$53,"Sell")</f>
        <v>0</v>
      </c>
      <c r="AM650" s="40">
        <f ca="1">AM649+SUMIFS('Transactions (Dated)'!$E$2:$E$53,'Transactions (Dated)'!$D$2:$D$53,'Share Values'!$X650,'Transactions (Dated)'!$B$2:$B$53,'Share Values'!AM$11,'Transactions (Dated)'!$C$2:$C$53,"Buy")-SUMIFS('Transactions (Dated)'!$E$2:$E$53,'Transactions (Dated)'!$D$2:$D$53,'Share Values'!$X650,'Transactions (Dated)'!$B$2:$B$53,'Share Values'!AM$11,'Transactions (Dated)'!$C$2:$C$53,"Sell")</f>
        <v>0</v>
      </c>
      <c r="AN650" s="40">
        <f ca="1">AN649+SUMIFS('Transactions (Dated)'!$E$2:$E$53,'Transactions (Dated)'!$D$2:$D$53,'Share Values'!$X650,'Transactions (Dated)'!$B$2:$B$53,'Share Values'!AN$11,'Transactions (Dated)'!$C$2:$C$53,"Buy")-SUMIFS('Transactions (Dated)'!$E$2:$E$53,'Transactions (Dated)'!$D$2:$D$53,'Share Values'!$X650,'Transactions (Dated)'!$B$2:$B$53,'Share Values'!AN$11,'Transactions (Dated)'!$C$2:$C$53,"Sell")</f>
        <v>0</v>
      </c>
      <c r="AQ650" s="3">
        <f t="shared" si="271"/>
        <v>42843</v>
      </c>
      <c r="AR650" s="6">
        <f t="shared" ca="1" si="272"/>
        <v>54020</v>
      </c>
      <c r="AS650" s="6">
        <f t="shared" ca="1" si="273"/>
        <v>18937.5</v>
      </c>
      <c r="AT650" s="6">
        <f t="shared" ca="1" si="274"/>
        <v>555341.99</v>
      </c>
      <c r="AU650" s="6">
        <f t="shared" ca="1" si="275"/>
        <v>39022.5</v>
      </c>
      <c r="AV650" s="6">
        <f t="shared" ca="1" si="276"/>
        <v>37004.479999999996</v>
      </c>
      <c r="AW650" s="6">
        <f t="shared" ca="1" si="277"/>
        <v>0</v>
      </c>
      <c r="AX650" s="6">
        <f t="shared" ca="1" si="278"/>
        <v>50750</v>
      </c>
      <c r="AY650" s="6">
        <f t="shared" ca="1" si="279"/>
        <v>68732.84</v>
      </c>
      <c r="AZ650" s="6">
        <f t="shared" ca="1" si="280"/>
        <v>85095.75</v>
      </c>
      <c r="BA650" s="6">
        <f t="shared" ca="1" si="281"/>
        <v>0</v>
      </c>
      <c r="BB650" s="6">
        <f t="shared" ca="1" si="282"/>
        <v>0</v>
      </c>
      <c r="BC650" s="6">
        <f t="shared" ca="1" si="283"/>
        <v>0</v>
      </c>
      <c r="BD650" s="6">
        <f t="shared" ca="1" si="284"/>
        <v>0</v>
      </c>
      <c r="BE650" s="6">
        <f t="shared" ca="1" si="285"/>
        <v>0</v>
      </c>
      <c r="BF650" s="6">
        <f t="shared" ca="1" si="268"/>
        <v>0</v>
      </c>
      <c r="BG650" s="6">
        <f t="shared" ca="1" si="269"/>
        <v>0</v>
      </c>
      <c r="BJ650" s="4">
        <f t="shared" ca="1" si="286"/>
        <v>908905.05999999994</v>
      </c>
      <c r="BL650" s="3">
        <f t="shared" si="287"/>
        <v>42843</v>
      </c>
      <c r="BM650" s="6">
        <f>BM649+SUMIFS('Transactions (Dated)'!G:G,'Transactions (Dated)'!D:D,'Share Values'!AQ650)</f>
        <v>14317.649999999987</v>
      </c>
      <c r="BN650" s="6">
        <f ca="1">BN649+SUMIFS('Transactions (Dated)'!$F:$F,'Transactions (Dated)'!$D:$D,$BL650,'Transactions (Dated)'!$B:$B,BN$11,'Transactions (Dated)'!$C:$C,"Dividend (paid to cash)")*Y650</f>
        <v>0</v>
      </c>
      <c r="BO650" s="6">
        <f ca="1">BO649+SUMIFS('Transactions (Dated)'!$F:$F,'Transactions (Dated)'!$D:$D,$BL650,'Transactions (Dated)'!$B:$B,BO$11,'Transactions (Dated)'!$C:$C,"Dividend (paid to cash)")*Z650</f>
        <v>2421.875</v>
      </c>
      <c r="BP650" s="6">
        <f ca="1">BP649+SUMIFS('Transactions (Dated)'!$F:$F,'Transactions (Dated)'!$D:$D,$BL650,'Transactions (Dated)'!$B:$B,BP$11,'Transactions (Dated)'!$C:$C,"Dividend (paid to cash)")*AA650</f>
        <v>51745.237000000008</v>
      </c>
      <c r="BQ650" s="6">
        <f ca="1">BQ649+SUMIFS('Transactions (Dated)'!$F:$F,'Transactions (Dated)'!$D:$D,$BL650,'Transactions (Dated)'!$B:$B,BQ$11,'Transactions (Dated)'!$C:$C,"Dividend (paid to cash)")*AB650</f>
        <v>567.6</v>
      </c>
      <c r="BR650" s="6">
        <f ca="1">BR649+SUMIFS('Transactions (Dated)'!$F:$F,'Transactions (Dated)'!$D:$D,$BL650,'Transactions (Dated)'!$B:$B,BR$11,'Transactions (Dated)'!$C:$C,"Dividend (paid to cash)")*AC650</f>
        <v>0</v>
      </c>
      <c r="BS650" s="6">
        <f ca="1">BS649+SUMIFS('Transactions (Dated)'!$F:$F,'Transactions (Dated)'!$D:$D,$BL650,'Transactions (Dated)'!$B:$B,BS$11,'Transactions (Dated)'!$C:$C,"Dividend (paid to cash)")*AD650</f>
        <v>0</v>
      </c>
      <c r="BT650" s="6">
        <f ca="1">BT649+SUMIFS('Transactions (Dated)'!$F:$F,'Transactions (Dated)'!$D:$D,$BL650,'Transactions (Dated)'!$B:$B,BT$11,'Transactions (Dated)'!$C:$C,"Dividend (paid to cash)")*AE650</f>
        <v>3915</v>
      </c>
      <c r="BU650" s="6">
        <f ca="1">BU649+SUMIFS('Transactions (Dated)'!$F:$F,'Transactions (Dated)'!$D:$D,$BL650,'Transactions (Dated)'!$B:$B,BU$11,'Transactions (Dated)'!$C:$C,"Dividend (paid to cash)")*AF650</f>
        <v>0</v>
      </c>
      <c r="BV650" s="6">
        <f ca="1">BV649+SUMIFS('Transactions (Dated)'!$F:$F,'Transactions (Dated)'!$D:$D,$BL650,'Transactions (Dated)'!$B:$B,BV$11,'Transactions (Dated)'!$C:$C,"Dividend (paid to cash)")*AG650</f>
        <v>0</v>
      </c>
      <c r="BW650" s="6">
        <f ca="1">BW649+SUMIFS('Transactions (Dated)'!$F:$F,'Transactions (Dated)'!$D:$D,$BL650,'Transactions (Dated)'!$B:$B,BW$11,'Transactions (Dated)'!$C:$C,"Dividend (paid to cash)")*AH650</f>
        <v>0</v>
      </c>
      <c r="BX650" s="6">
        <f ca="1">BX649+SUMIFS('Transactions (Dated)'!$F:$F,'Transactions (Dated)'!$D:$D,$BL650,'Transactions (Dated)'!$B:$B,BX$11,'Transactions (Dated)'!$C:$C,"Dividend (paid to cash)")*AI650</f>
        <v>0</v>
      </c>
      <c r="BY650" s="6">
        <f ca="1">BY649+SUMIFS('Transactions (Dated)'!$F:$F,'Transactions (Dated)'!$D:$D,$BL650,'Transactions (Dated)'!$B:$B,BY$11,'Transactions (Dated)'!$C:$C,"Dividend (paid to cash)")*AJ650</f>
        <v>0</v>
      </c>
      <c r="BZ650" s="6">
        <f ca="1">BZ649+SUMIFS('Transactions (Dated)'!$F:$F,'Transactions (Dated)'!$D:$D,$BL650,'Transactions (Dated)'!$B:$B,BZ$11,'Transactions (Dated)'!$C:$C,"Dividend (paid to cash)")*AK650</f>
        <v>0</v>
      </c>
      <c r="CA650" s="6">
        <f ca="1">CA649+SUMIFS('Transactions (Dated)'!$F:$F,'Transactions (Dated)'!$D:$D,$BL650,'Transactions (Dated)'!$B:$B,CA$11,'Transactions (Dated)'!$C:$C,"Dividend (paid to cash)")*AL650</f>
        <v>0</v>
      </c>
      <c r="CB650" s="6">
        <v>0</v>
      </c>
      <c r="CC650" s="6">
        <v>0</v>
      </c>
      <c r="CF650" s="6">
        <f t="shared" ca="1" si="288"/>
        <v>72967.361999999994</v>
      </c>
      <c r="CH650" s="3">
        <f t="shared" si="289"/>
        <v>42843</v>
      </c>
      <c r="CI650" s="4">
        <f t="shared" ca="1" si="290"/>
        <v>908905.05999999994</v>
      </c>
      <c r="CJ650" s="4">
        <f t="shared" ca="1" si="291"/>
        <v>72967.361999999994</v>
      </c>
      <c r="CL650" s="4">
        <f t="shared" ca="1" si="292"/>
        <v>981872.4219999999</v>
      </c>
    </row>
    <row r="651" spans="2:90" x14ac:dyDescent="0.15">
      <c r="B651" s="3">
        <v>42844</v>
      </c>
      <c r="E651" s="86">
        <v>42844</v>
      </c>
      <c r="F651" s="53">
        <v>12.04</v>
      </c>
      <c r="G651">
        <v>2.02</v>
      </c>
      <c r="H651">
        <v>20.97</v>
      </c>
      <c r="I651">
        <v>20.62</v>
      </c>
      <c r="J651">
        <v>15.72</v>
      </c>
      <c r="K651">
        <v>15.95</v>
      </c>
      <c r="L651">
        <v>17.510000000000002</v>
      </c>
      <c r="M651">
        <v>4.75</v>
      </c>
      <c r="N651">
        <v>12.45</v>
      </c>
      <c r="O651">
        <v>11.06</v>
      </c>
      <c r="Q651">
        <v>1.5899999999999999</v>
      </c>
      <c r="R651">
        <v>7.97</v>
      </c>
      <c r="S651">
        <v>43.96</v>
      </c>
      <c r="U651">
        <v>43.96</v>
      </c>
      <c r="X651" s="3">
        <f t="shared" si="270"/>
        <v>42844</v>
      </c>
      <c r="Y651" s="40">
        <f ca="1">Y650+SUMIFS('Transactions (Dated)'!$E$2:$E$53,'Transactions (Dated)'!$D$2:$D$53,'Share Values'!$X651,'Transactions (Dated)'!$B$2:$B$53,'Share Values'!Y$11,'Transactions (Dated)'!$C$2:$C$53,"Buy")-SUMIFS('Transactions (Dated)'!$E$2:$E$53,'Transactions (Dated)'!$D$2:$D$53,'Share Values'!$X651,'Transactions (Dated)'!$B$2:$B$53,'Share Values'!Y$11,'Transactions (Dated)'!$C$2:$C$53,"Sell")</f>
        <v>4625</v>
      </c>
      <c r="Z651" s="40">
        <f ca="1">Z650+SUMIFS('Transactions (Dated)'!$E$2:$E$53,'Transactions (Dated)'!$D$2:$D$53,'Share Values'!$X651,'Transactions (Dated)'!$B$2:$B$53,'Share Values'!Z$11,'Transactions (Dated)'!$C$2:$C$53,"Buy")-SUMIFS('Transactions (Dated)'!$E$2:$E$53,'Transactions (Dated)'!$D$2:$D$53,'Share Values'!$X651,'Transactions (Dated)'!$B$2:$B$53,'Share Values'!Z$11,'Transactions (Dated)'!$C$2:$C$53,"Sell")</f>
        <v>9375</v>
      </c>
      <c r="AA651" s="40">
        <f ca="1">AA650+SUMIFS('Transactions (Dated)'!$E$2:$E$53,'Transactions (Dated)'!$D$2:$D$53,'Share Values'!$X651,'Transactions (Dated)'!$B$2:$B$53,'Share Values'!AA$11,'Transactions (Dated)'!$C$2:$C$53,"Buy")-SUMIFS('Transactions (Dated)'!$E$2:$E$53,'Transactions (Dated)'!$D$2:$D$53,'Share Values'!$X651,'Transactions (Dated)'!$B$2:$B$53,'Share Values'!AA$11,'Transactions (Dated)'!$C$2:$C$53,"Sell")</f>
        <v>26357</v>
      </c>
      <c r="AB651" s="40">
        <f ca="1">AB650+SUMIFS('Transactions (Dated)'!$E$2:$E$53,'Transactions (Dated)'!$D$2:$D$53,'Share Values'!$X651,'Transactions (Dated)'!$B$2:$B$53,'Share Values'!AB$11,'Transactions (Dated)'!$C$2:$C$53,"Buy")-SUMIFS('Transactions (Dated)'!$E$2:$E$53,'Transactions (Dated)'!$D$2:$D$53,'Share Values'!$X651,'Transactions (Dated)'!$B$2:$B$53,'Share Values'!AB$11,'Transactions (Dated)'!$C$2:$C$53,"Sell")</f>
        <v>1892</v>
      </c>
      <c r="AC651" s="40">
        <f ca="1">AC650+SUMIFS('Transactions (Dated)'!$E$2:$E$53,'Transactions (Dated)'!$D$2:$D$53,'Share Values'!$X651,'Transactions (Dated)'!$B$2:$B$53,'Share Values'!AC$11,'Transactions (Dated)'!$C$2:$C$53,"Buy")-SUMIFS('Transactions (Dated)'!$E$2:$E$53,'Transactions (Dated)'!$D$2:$D$53,'Share Values'!$X651,'Transactions (Dated)'!$B$2:$B$53,'Share Values'!AC$11,'Transactions (Dated)'!$C$2:$C$53,"Sell")</f>
        <v>2348</v>
      </c>
      <c r="AD651" s="40">
        <f ca="1">AD650+SUMIFS('Transactions (Dated)'!$E$2:$E$53,'Transactions (Dated)'!$D$2:$D$53,'Share Values'!$X651,'Transactions (Dated)'!$B$2:$B$53,'Share Values'!AD$11,'Transactions (Dated)'!$C$2:$C$53,"Buy")-SUMIFS('Transactions (Dated)'!$E$2:$E$53,'Transactions (Dated)'!$D$2:$D$53,'Share Values'!$X651,'Transactions (Dated)'!$B$2:$B$53,'Share Values'!AD$11,'Transactions (Dated)'!$C$2:$C$53,"Sell")</f>
        <v>0</v>
      </c>
      <c r="AE651" s="40">
        <f ca="1">AE650+SUMIFS('Transactions (Dated)'!$E$2:$E$53,'Transactions (Dated)'!$D$2:$D$53,'Share Values'!$X651,'Transactions (Dated)'!$B$2:$B$53,'Share Values'!AE$11,'Transactions (Dated)'!$C$2:$C$53,"Buy")-SUMIFS('Transactions (Dated)'!$E$2:$E$53,'Transactions (Dated)'!$D$2:$D$53,'Share Values'!$X651,'Transactions (Dated)'!$B$2:$B$53,'Share Values'!AE$11,'Transactions (Dated)'!$C$2:$C$53,"Sell")</f>
        <v>2900</v>
      </c>
      <c r="AF651" s="40">
        <f ca="1">AF650+SUMIFS('Transactions (Dated)'!$E$2:$E$53,'Transactions (Dated)'!$D$2:$D$53,'Share Values'!$X651,'Transactions (Dated)'!$B$2:$B$53,'Share Values'!AF$11,'Transactions (Dated)'!$C$2:$C$53,"Buy")-SUMIFS('Transactions (Dated)'!$E$2:$E$53,'Transactions (Dated)'!$D$2:$D$53,'Share Values'!$X651,'Transactions (Dated)'!$B$2:$B$53,'Share Values'!AF$11,'Transactions (Dated)'!$C$2:$C$53,"Sell")</f>
        <v>14201</v>
      </c>
      <c r="AG651" s="40">
        <f ca="1">AG650+SUMIFS('Transactions (Dated)'!$E$2:$E$53,'Transactions (Dated)'!$D$2:$D$53,'Share Values'!$X651,'Transactions (Dated)'!$B$2:$B$53,'Share Values'!AG$11,'Transactions (Dated)'!$C$2:$C$53,"Buy")-SUMIFS('Transactions (Dated)'!$E$2:$E$53,'Transactions (Dated)'!$D$2:$D$53,'Share Values'!$X651,'Transactions (Dated)'!$B$2:$B$53,'Share Values'!AG$11,'Transactions (Dated)'!$C$2:$C$53,"Sell")</f>
        <v>6835</v>
      </c>
      <c r="AH651" s="40">
        <f ca="1">AH650+SUMIFS('Transactions (Dated)'!$E$2:$E$53,'Transactions (Dated)'!$D$2:$D$53,'Share Values'!$X651,'Transactions (Dated)'!$B$2:$B$53,'Share Values'!AH$11,'Transactions (Dated)'!$C$2:$C$53,"Buy")-SUMIFS('Transactions (Dated)'!$E$2:$E$53,'Transactions (Dated)'!$D$2:$D$53,'Share Values'!$X651,'Transactions (Dated)'!$B$2:$B$53,'Share Values'!AH$11,'Transactions (Dated)'!$C$2:$C$53,"Sell")</f>
        <v>0</v>
      </c>
      <c r="AI651" s="40">
        <f ca="1">AI650+SUMIFS('Transactions (Dated)'!$E$2:$E$53,'Transactions (Dated)'!$D$2:$D$53,'Share Values'!$X651,'Transactions (Dated)'!$B$2:$B$53,'Share Values'!AI$11,'Transactions (Dated)'!$C$2:$C$53,"Buy")-SUMIFS('Transactions (Dated)'!$E$2:$E$53,'Transactions (Dated)'!$D$2:$D$53,'Share Values'!$X651,'Transactions (Dated)'!$B$2:$B$53,'Share Values'!AI$11,'Transactions (Dated)'!$C$2:$C$53,"Sell")</f>
        <v>0</v>
      </c>
      <c r="AJ651" s="40">
        <f ca="1">AJ650+SUMIFS('Transactions (Dated)'!$E$2:$E$53,'Transactions (Dated)'!$D$2:$D$53,'Share Values'!$X651,'Transactions (Dated)'!$B$2:$B$53,'Share Values'!AJ$11,'Transactions (Dated)'!$C$2:$C$53,"Buy")-SUMIFS('Transactions (Dated)'!$E$2:$E$53,'Transactions (Dated)'!$D$2:$D$53,'Share Values'!$X651,'Transactions (Dated)'!$B$2:$B$53,'Share Values'!AJ$11,'Transactions (Dated)'!$C$2:$C$53,"Sell")</f>
        <v>0</v>
      </c>
      <c r="AK651" s="40">
        <f ca="1">AK650+SUMIFS('Transactions (Dated)'!$E$2:$E$53,'Transactions (Dated)'!$D$2:$D$53,'Share Values'!$X651,'Transactions (Dated)'!$B$2:$B$53,'Share Values'!AK$11,'Transactions (Dated)'!$C$2:$C$53,"Buy")-SUMIFS('Transactions (Dated)'!$E$2:$E$53,'Transactions (Dated)'!$D$2:$D$53,'Share Values'!$X651,'Transactions (Dated)'!$B$2:$B$53,'Share Values'!AK$11,'Transactions (Dated)'!$C$2:$C$53,"Sell")</f>
        <v>0</v>
      </c>
      <c r="AL651" s="40">
        <f ca="1">AL650+SUMIFS('Transactions (Dated)'!$E$2:$E$53,'Transactions (Dated)'!$D$2:$D$53,'Share Values'!$X651,'Transactions (Dated)'!$B$2:$B$53,'Share Values'!AL$11,'Transactions (Dated)'!$C$2:$C$53,"Buy")-SUMIFS('Transactions (Dated)'!$E$2:$E$53,'Transactions (Dated)'!$D$2:$D$53,'Share Values'!$X651,'Transactions (Dated)'!$B$2:$B$53,'Share Values'!AL$11,'Transactions (Dated)'!$C$2:$C$53,"Sell")</f>
        <v>0</v>
      </c>
      <c r="AM651" s="40">
        <f ca="1">AM650+SUMIFS('Transactions (Dated)'!$E$2:$E$53,'Transactions (Dated)'!$D$2:$D$53,'Share Values'!$X651,'Transactions (Dated)'!$B$2:$B$53,'Share Values'!AM$11,'Transactions (Dated)'!$C$2:$C$53,"Buy")-SUMIFS('Transactions (Dated)'!$E$2:$E$53,'Transactions (Dated)'!$D$2:$D$53,'Share Values'!$X651,'Transactions (Dated)'!$B$2:$B$53,'Share Values'!AM$11,'Transactions (Dated)'!$C$2:$C$53,"Sell")</f>
        <v>0</v>
      </c>
      <c r="AN651" s="40">
        <f ca="1">AN650+SUMIFS('Transactions (Dated)'!$E$2:$E$53,'Transactions (Dated)'!$D$2:$D$53,'Share Values'!$X651,'Transactions (Dated)'!$B$2:$B$53,'Share Values'!AN$11,'Transactions (Dated)'!$C$2:$C$53,"Buy")-SUMIFS('Transactions (Dated)'!$E$2:$E$53,'Transactions (Dated)'!$D$2:$D$53,'Share Values'!$X651,'Transactions (Dated)'!$B$2:$B$53,'Share Values'!AN$11,'Transactions (Dated)'!$C$2:$C$53,"Sell")</f>
        <v>0</v>
      </c>
      <c r="AQ651" s="3">
        <f t="shared" si="271"/>
        <v>42844</v>
      </c>
      <c r="AR651" s="6">
        <f t="shared" ca="1" si="272"/>
        <v>55684.999999999993</v>
      </c>
      <c r="AS651" s="6">
        <f t="shared" ca="1" si="273"/>
        <v>18937.5</v>
      </c>
      <c r="AT651" s="6">
        <f t="shared" ca="1" si="274"/>
        <v>552706.28999999992</v>
      </c>
      <c r="AU651" s="6">
        <f t="shared" ca="1" si="275"/>
        <v>39013.040000000001</v>
      </c>
      <c r="AV651" s="6">
        <f t="shared" ca="1" si="276"/>
        <v>36910.560000000005</v>
      </c>
      <c r="AW651" s="6">
        <f t="shared" ca="1" si="277"/>
        <v>0</v>
      </c>
      <c r="AX651" s="6">
        <f t="shared" ca="1" si="278"/>
        <v>50779.000000000007</v>
      </c>
      <c r="AY651" s="6">
        <f t="shared" ca="1" si="279"/>
        <v>67454.75</v>
      </c>
      <c r="AZ651" s="6">
        <f t="shared" ca="1" si="280"/>
        <v>85095.75</v>
      </c>
      <c r="BA651" s="6">
        <f t="shared" ca="1" si="281"/>
        <v>0</v>
      </c>
      <c r="BB651" s="6">
        <f t="shared" ca="1" si="282"/>
        <v>0</v>
      </c>
      <c r="BC651" s="6">
        <f t="shared" ca="1" si="283"/>
        <v>0</v>
      </c>
      <c r="BD651" s="6">
        <f t="shared" ca="1" si="284"/>
        <v>0</v>
      </c>
      <c r="BE651" s="6">
        <f t="shared" ca="1" si="285"/>
        <v>0</v>
      </c>
      <c r="BF651" s="6">
        <f t="shared" ca="1" si="268"/>
        <v>0</v>
      </c>
      <c r="BG651" s="6">
        <f t="shared" ca="1" si="269"/>
        <v>0</v>
      </c>
      <c r="BJ651" s="4">
        <f t="shared" ca="1" si="286"/>
        <v>906581.89</v>
      </c>
      <c r="BL651" s="3">
        <f t="shared" si="287"/>
        <v>42844</v>
      </c>
      <c r="BM651" s="6">
        <f>BM650+SUMIFS('Transactions (Dated)'!G:G,'Transactions (Dated)'!D:D,'Share Values'!AQ651)</f>
        <v>14317.649999999987</v>
      </c>
      <c r="BN651" s="6">
        <f ca="1">BN650+SUMIFS('Transactions (Dated)'!$F:$F,'Transactions (Dated)'!$D:$D,$BL651,'Transactions (Dated)'!$B:$B,BN$11,'Transactions (Dated)'!$C:$C,"Dividend (paid to cash)")*Y651</f>
        <v>0</v>
      </c>
      <c r="BO651" s="6">
        <f ca="1">BO650+SUMIFS('Transactions (Dated)'!$F:$F,'Transactions (Dated)'!$D:$D,$BL651,'Transactions (Dated)'!$B:$B,BO$11,'Transactions (Dated)'!$C:$C,"Dividend (paid to cash)")*Z651</f>
        <v>2421.875</v>
      </c>
      <c r="BP651" s="6">
        <f ca="1">BP650+SUMIFS('Transactions (Dated)'!$F:$F,'Transactions (Dated)'!$D:$D,$BL651,'Transactions (Dated)'!$B:$B,BP$11,'Transactions (Dated)'!$C:$C,"Dividend (paid to cash)")*AA651</f>
        <v>51745.237000000008</v>
      </c>
      <c r="BQ651" s="6">
        <f ca="1">BQ650+SUMIFS('Transactions (Dated)'!$F:$F,'Transactions (Dated)'!$D:$D,$BL651,'Transactions (Dated)'!$B:$B,BQ$11,'Transactions (Dated)'!$C:$C,"Dividend (paid to cash)")*AB651</f>
        <v>567.6</v>
      </c>
      <c r="BR651" s="6">
        <f ca="1">BR650+SUMIFS('Transactions (Dated)'!$F:$F,'Transactions (Dated)'!$D:$D,$BL651,'Transactions (Dated)'!$B:$B,BR$11,'Transactions (Dated)'!$C:$C,"Dividend (paid to cash)")*AC651</f>
        <v>0</v>
      </c>
      <c r="BS651" s="6">
        <f ca="1">BS650+SUMIFS('Transactions (Dated)'!$F:$F,'Transactions (Dated)'!$D:$D,$BL651,'Transactions (Dated)'!$B:$B,BS$11,'Transactions (Dated)'!$C:$C,"Dividend (paid to cash)")*AD651</f>
        <v>0</v>
      </c>
      <c r="BT651" s="6">
        <f ca="1">BT650+SUMIFS('Transactions (Dated)'!$F:$F,'Transactions (Dated)'!$D:$D,$BL651,'Transactions (Dated)'!$B:$B,BT$11,'Transactions (Dated)'!$C:$C,"Dividend (paid to cash)")*AE651</f>
        <v>3915</v>
      </c>
      <c r="BU651" s="6">
        <f ca="1">BU650+SUMIFS('Transactions (Dated)'!$F:$F,'Transactions (Dated)'!$D:$D,$BL651,'Transactions (Dated)'!$B:$B,BU$11,'Transactions (Dated)'!$C:$C,"Dividend (paid to cash)")*AF651</f>
        <v>0</v>
      </c>
      <c r="BV651" s="6">
        <f ca="1">BV650+SUMIFS('Transactions (Dated)'!$F:$F,'Transactions (Dated)'!$D:$D,$BL651,'Transactions (Dated)'!$B:$B,BV$11,'Transactions (Dated)'!$C:$C,"Dividend (paid to cash)")*AG651</f>
        <v>0</v>
      </c>
      <c r="BW651" s="6">
        <f ca="1">BW650+SUMIFS('Transactions (Dated)'!$F:$F,'Transactions (Dated)'!$D:$D,$BL651,'Transactions (Dated)'!$B:$B,BW$11,'Transactions (Dated)'!$C:$C,"Dividend (paid to cash)")*AH651</f>
        <v>0</v>
      </c>
      <c r="BX651" s="6">
        <f ca="1">BX650+SUMIFS('Transactions (Dated)'!$F:$F,'Transactions (Dated)'!$D:$D,$BL651,'Transactions (Dated)'!$B:$B,BX$11,'Transactions (Dated)'!$C:$C,"Dividend (paid to cash)")*AI651</f>
        <v>0</v>
      </c>
      <c r="BY651" s="6">
        <f ca="1">BY650+SUMIFS('Transactions (Dated)'!$F:$F,'Transactions (Dated)'!$D:$D,$BL651,'Transactions (Dated)'!$B:$B,BY$11,'Transactions (Dated)'!$C:$C,"Dividend (paid to cash)")*AJ651</f>
        <v>0</v>
      </c>
      <c r="BZ651" s="6">
        <f ca="1">BZ650+SUMIFS('Transactions (Dated)'!$F:$F,'Transactions (Dated)'!$D:$D,$BL651,'Transactions (Dated)'!$B:$B,BZ$11,'Transactions (Dated)'!$C:$C,"Dividend (paid to cash)")*AK651</f>
        <v>0</v>
      </c>
      <c r="CA651" s="6">
        <f ca="1">CA650+SUMIFS('Transactions (Dated)'!$F:$F,'Transactions (Dated)'!$D:$D,$BL651,'Transactions (Dated)'!$B:$B,CA$11,'Transactions (Dated)'!$C:$C,"Dividend (paid to cash)")*AL651</f>
        <v>0</v>
      </c>
      <c r="CB651" s="6">
        <v>0</v>
      </c>
      <c r="CC651" s="6">
        <v>0</v>
      </c>
      <c r="CF651" s="6">
        <f t="shared" ca="1" si="288"/>
        <v>72967.361999999994</v>
      </c>
      <c r="CH651" s="3">
        <f t="shared" si="289"/>
        <v>42844</v>
      </c>
      <c r="CI651" s="4">
        <f t="shared" ca="1" si="290"/>
        <v>906581.89</v>
      </c>
      <c r="CJ651" s="4">
        <f t="shared" ca="1" si="291"/>
        <v>72967.361999999994</v>
      </c>
      <c r="CL651" s="4">
        <f t="shared" ca="1" si="292"/>
        <v>979549.25199999998</v>
      </c>
    </row>
    <row r="652" spans="2:90" x14ac:dyDescent="0.15">
      <c r="B652" s="3">
        <v>42845</v>
      </c>
      <c r="E652" s="86">
        <v>42845</v>
      </c>
      <c r="F652" s="53">
        <v>12.26</v>
      </c>
      <c r="G652">
        <v>2.08</v>
      </c>
      <c r="H652">
        <v>21.06</v>
      </c>
      <c r="I652">
        <v>20.53</v>
      </c>
      <c r="J652">
        <v>15.82</v>
      </c>
      <c r="K652">
        <v>15.72</v>
      </c>
      <c r="L652">
        <v>17.420000000000002</v>
      </c>
      <c r="M652">
        <v>4.7699999999999996</v>
      </c>
      <c r="N652">
        <v>12.45</v>
      </c>
      <c r="O652">
        <v>11.15</v>
      </c>
      <c r="Q652">
        <v>1.6400000000000001</v>
      </c>
      <c r="R652">
        <v>8.1300000000000008</v>
      </c>
      <c r="S652">
        <v>44.22</v>
      </c>
      <c r="U652">
        <v>44.22</v>
      </c>
      <c r="X652" s="3">
        <f t="shared" si="270"/>
        <v>42845</v>
      </c>
      <c r="Y652" s="40">
        <f ca="1">Y651+SUMIFS('Transactions (Dated)'!$E$2:$E$53,'Transactions (Dated)'!$D$2:$D$53,'Share Values'!$X652,'Transactions (Dated)'!$B$2:$B$53,'Share Values'!Y$11,'Transactions (Dated)'!$C$2:$C$53,"Buy")-SUMIFS('Transactions (Dated)'!$E$2:$E$53,'Transactions (Dated)'!$D$2:$D$53,'Share Values'!$X652,'Transactions (Dated)'!$B$2:$B$53,'Share Values'!Y$11,'Transactions (Dated)'!$C$2:$C$53,"Sell")</f>
        <v>4625</v>
      </c>
      <c r="Z652" s="40">
        <f ca="1">Z651+SUMIFS('Transactions (Dated)'!$E$2:$E$53,'Transactions (Dated)'!$D$2:$D$53,'Share Values'!$X652,'Transactions (Dated)'!$B$2:$B$53,'Share Values'!Z$11,'Transactions (Dated)'!$C$2:$C$53,"Buy")-SUMIFS('Transactions (Dated)'!$E$2:$E$53,'Transactions (Dated)'!$D$2:$D$53,'Share Values'!$X652,'Transactions (Dated)'!$B$2:$B$53,'Share Values'!Z$11,'Transactions (Dated)'!$C$2:$C$53,"Sell")</f>
        <v>9375</v>
      </c>
      <c r="AA652" s="40">
        <f ca="1">AA651+SUMIFS('Transactions (Dated)'!$E$2:$E$53,'Transactions (Dated)'!$D$2:$D$53,'Share Values'!$X652,'Transactions (Dated)'!$B$2:$B$53,'Share Values'!AA$11,'Transactions (Dated)'!$C$2:$C$53,"Buy")-SUMIFS('Transactions (Dated)'!$E$2:$E$53,'Transactions (Dated)'!$D$2:$D$53,'Share Values'!$X652,'Transactions (Dated)'!$B$2:$B$53,'Share Values'!AA$11,'Transactions (Dated)'!$C$2:$C$53,"Sell")</f>
        <v>26357</v>
      </c>
      <c r="AB652" s="40">
        <f ca="1">AB651+SUMIFS('Transactions (Dated)'!$E$2:$E$53,'Transactions (Dated)'!$D$2:$D$53,'Share Values'!$X652,'Transactions (Dated)'!$B$2:$B$53,'Share Values'!AB$11,'Transactions (Dated)'!$C$2:$C$53,"Buy")-SUMIFS('Transactions (Dated)'!$E$2:$E$53,'Transactions (Dated)'!$D$2:$D$53,'Share Values'!$X652,'Transactions (Dated)'!$B$2:$B$53,'Share Values'!AB$11,'Transactions (Dated)'!$C$2:$C$53,"Sell")</f>
        <v>1892</v>
      </c>
      <c r="AC652" s="40">
        <f ca="1">AC651+SUMIFS('Transactions (Dated)'!$E$2:$E$53,'Transactions (Dated)'!$D$2:$D$53,'Share Values'!$X652,'Transactions (Dated)'!$B$2:$B$53,'Share Values'!AC$11,'Transactions (Dated)'!$C$2:$C$53,"Buy")-SUMIFS('Transactions (Dated)'!$E$2:$E$53,'Transactions (Dated)'!$D$2:$D$53,'Share Values'!$X652,'Transactions (Dated)'!$B$2:$B$53,'Share Values'!AC$11,'Transactions (Dated)'!$C$2:$C$53,"Sell")</f>
        <v>2348</v>
      </c>
      <c r="AD652" s="40">
        <f ca="1">AD651+SUMIFS('Transactions (Dated)'!$E$2:$E$53,'Transactions (Dated)'!$D$2:$D$53,'Share Values'!$X652,'Transactions (Dated)'!$B$2:$B$53,'Share Values'!AD$11,'Transactions (Dated)'!$C$2:$C$53,"Buy")-SUMIFS('Transactions (Dated)'!$E$2:$E$53,'Transactions (Dated)'!$D$2:$D$53,'Share Values'!$X652,'Transactions (Dated)'!$B$2:$B$53,'Share Values'!AD$11,'Transactions (Dated)'!$C$2:$C$53,"Sell")</f>
        <v>0</v>
      </c>
      <c r="AE652" s="40">
        <f ca="1">AE651+SUMIFS('Transactions (Dated)'!$E$2:$E$53,'Transactions (Dated)'!$D$2:$D$53,'Share Values'!$X652,'Transactions (Dated)'!$B$2:$B$53,'Share Values'!AE$11,'Transactions (Dated)'!$C$2:$C$53,"Buy")-SUMIFS('Transactions (Dated)'!$E$2:$E$53,'Transactions (Dated)'!$D$2:$D$53,'Share Values'!$X652,'Transactions (Dated)'!$B$2:$B$53,'Share Values'!AE$11,'Transactions (Dated)'!$C$2:$C$53,"Sell")</f>
        <v>2900</v>
      </c>
      <c r="AF652" s="40">
        <f ca="1">AF651+SUMIFS('Transactions (Dated)'!$E$2:$E$53,'Transactions (Dated)'!$D$2:$D$53,'Share Values'!$X652,'Transactions (Dated)'!$B$2:$B$53,'Share Values'!AF$11,'Transactions (Dated)'!$C$2:$C$53,"Buy")-SUMIFS('Transactions (Dated)'!$E$2:$E$53,'Transactions (Dated)'!$D$2:$D$53,'Share Values'!$X652,'Transactions (Dated)'!$B$2:$B$53,'Share Values'!AF$11,'Transactions (Dated)'!$C$2:$C$53,"Sell")</f>
        <v>14201</v>
      </c>
      <c r="AG652" s="40">
        <f ca="1">AG651+SUMIFS('Transactions (Dated)'!$E$2:$E$53,'Transactions (Dated)'!$D$2:$D$53,'Share Values'!$X652,'Transactions (Dated)'!$B$2:$B$53,'Share Values'!AG$11,'Transactions (Dated)'!$C$2:$C$53,"Buy")-SUMIFS('Transactions (Dated)'!$E$2:$E$53,'Transactions (Dated)'!$D$2:$D$53,'Share Values'!$X652,'Transactions (Dated)'!$B$2:$B$53,'Share Values'!AG$11,'Transactions (Dated)'!$C$2:$C$53,"Sell")</f>
        <v>6835</v>
      </c>
      <c r="AH652" s="40">
        <f ca="1">AH651+SUMIFS('Transactions (Dated)'!$E$2:$E$53,'Transactions (Dated)'!$D$2:$D$53,'Share Values'!$X652,'Transactions (Dated)'!$B$2:$B$53,'Share Values'!AH$11,'Transactions (Dated)'!$C$2:$C$53,"Buy")-SUMIFS('Transactions (Dated)'!$E$2:$E$53,'Transactions (Dated)'!$D$2:$D$53,'Share Values'!$X652,'Transactions (Dated)'!$B$2:$B$53,'Share Values'!AH$11,'Transactions (Dated)'!$C$2:$C$53,"Sell")</f>
        <v>0</v>
      </c>
      <c r="AI652" s="40">
        <f ca="1">AI651+SUMIFS('Transactions (Dated)'!$E$2:$E$53,'Transactions (Dated)'!$D$2:$D$53,'Share Values'!$X652,'Transactions (Dated)'!$B$2:$B$53,'Share Values'!AI$11,'Transactions (Dated)'!$C$2:$C$53,"Buy")-SUMIFS('Transactions (Dated)'!$E$2:$E$53,'Transactions (Dated)'!$D$2:$D$53,'Share Values'!$X652,'Transactions (Dated)'!$B$2:$B$53,'Share Values'!AI$11,'Transactions (Dated)'!$C$2:$C$53,"Sell")</f>
        <v>0</v>
      </c>
      <c r="AJ652" s="40">
        <f ca="1">AJ651+SUMIFS('Transactions (Dated)'!$E$2:$E$53,'Transactions (Dated)'!$D$2:$D$53,'Share Values'!$X652,'Transactions (Dated)'!$B$2:$B$53,'Share Values'!AJ$11,'Transactions (Dated)'!$C$2:$C$53,"Buy")-SUMIFS('Transactions (Dated)'!$E$2:$E$53,'Transactions (Dated)'!$D$2:$D$53,'Share Values'!$X652,'Transactions (Dated)'!$B$2:$B$53,'Share Values'!AJ$11,'Transactions (Dated)'!$C$2:$C$53,"Sell")</f>
        <v>0</v>
      </c>
      <c r="AK652" s="40">
        <f ca="1">AK651+SUMIFS('Transactions (Dated)'!$E$2:$E$53,'Transactions (Dated)'!$D$2:$D$53,'Share Values'!$X652,'Transactions (Dated)'!$B$2:$B$53,'Share Values'!AK$11,'Transactions (Dated)'!$C$2:$C$53,"Buy")-SUMIFS('Transactions (Dated)'!$E$2:$E$53,'Transactions (Dated)'!$D$2:$D$53,'Share Values'!$X652,'Transactions (Dated)'!$B$2:$B$53,'Share Values'!AK$11,'Transactions (Dated)'!$C$2:$C$53,"Sell")</f>
        <v>0</v>
      </c>
      <c r="AL652" s="40">
        <f ca="1">AL651+SUMIFS('Transactions (Dated)'!$E$2:$E$53,'Transactions (Dated)'!$D$2:$D$53,'Share Values'!$X652,'Transactions (Dated)'!$B$2:$B$53,'Share Values'!AL$11,'Transactions (Dated)'!$C$2:$C$53,"Buy")-SUMIFS('Transactions (Dated)'!$E$2:$E$53,'Transactions (Dated)'!$D$2:$D$53,'Share Values'!$X652,'Transactions (Dated)'!$B$2:$B$53,'Share Values'!AL$11,'Transactions (Dated)'!$C$2:$C$53,"Sell")</f>
        <v>0</v>
      </c>
      <c r="AM652" s="40">
        <f ca="1">AM651+SUMIFS('Transactions (Dated)'!$E$2:$E$53,'Transactions (Dated)'!$D$2:$D$53,'Share Values'!$X652,'Transactions (Dated)'!$B$2:$B$53,'Share Values'!AM$11,'Transactions (Dated)'!$C$2:$C$53,"Buy")-SUMIFS('Transactions (Dated)'!$E$2:$E$53,'Transactions (Dated)'!$D$2:$D$53,'Share Values'!$X652,'Transactions (Dated)'!$B$2:$B$53,'Share Values'!AM$11,'Transactions (Dated)'!$C$2:$C$53,"Sell")</f>
        <v>0</v>
      </c>
      <c r="AN652" s="40">
        <f ca="1">AN651+SUMIFS('Transactions (Dated)'!$E$2:$E$53,'Transactions (Dated)'!$D$2:$D$53,'Share Values'!$X652,'Transactions (Dated)'!$B$2:$B$53,'Share Values'!AN$11,'Transactions (Dated)'!$C$2:$C$53,"Buy")-SUMIFS('Transactions (Dated)'!$E$2:$E$53,'Transactions (Dated)'!$D$2:$D$53,'Share Values'!$X652,'Transactions (Dated)'!$B$2:$B$53,'Share Values'!AN$11,'Transactions (Dated)'!$C$2:$C$53,"Sell")</f>
        <v>0</v>
      </c>
      <c r="AQ652" s="3">
        <f t="shared" si="271"/>
        <v>42845</v>
      </c>
      <c r="AR652" s="6">
        <f t="shared" ca="1" si="272"/>
        <v>56702.5</v>
      </c>
      <c r="AS652" s="6">
        <f t="shared" ca="1" si="273"/>
        <v>19500</v>
      </c>
      <c r="AT652" s="6">
        <f t="shared" ca="1" si="274"/>
        <v>555078.41999999993</v>
      </c>
      <c r="AU652" s="6">
        <f t="shared" ca="1" si="275"/>
        <v>38842.76</v>
      </c>
      <c r="AV652" s="6">
        <f t="shared" ca="1" si="276"/>
        <v>37145.360000000001</v>
      </c>
      <c r="AW652" s="6">
        <f t="shared" ca="1" si="277"/>
        <v>0</v>
      </c>
      <c r="AX652" s="6">
        <f t="shared" ca="1" si="278"/>
        <v>50518.000000000007</v>
      </c>
      <c r="AY652" s="6">
        <f t="shared" ca="1" si="279"/>
        <v>67738.76999999999</v>
      </c>
      <c r="AZ652" s="6">
        <f t="shared" ca="1" si="280"/>
        <v>85095.75</v>
      </c>
      <c r="BA652" s="6">
        <f t="shared" ca="1" si="281"/>
        <v>0</v>
      </c>
      <c r="BB652" s="6">
        <f t="shared" ca="1" si="282"/>
        <v>0</v>
      </c>
      <c r="BC652" s="6">
        <f t="shared" ca="1" si="283"/>
        <v>0</v>
      </c>
      <c r="BD652" s="6">
        <f t="shared" ca="1" si="284"/>
        <v>0</v>
      </c>
      <c r="BE652" s="6">
        <f t="shared" ca="1" si="285"/>
        <v>0</v>
      </c>
      <c r="BF652" s="6">
        <f t="shared" ca="1" si="268"/>
        <v>0</v>
      </c>
      <c r="BG652" s="6">
        <f t="shared" ca="1" si="269"/>
        <v>0</v>
      </c>
      <c r="BJ652" s="4">
        <f t="shared" ca="1" si="286"/>
        <v>910621.55999999994</v>
      </c>
      <c r="BL652" s="3">
        <f t="shared" si="287"/>
        <v>42845</v>
      </c>
      <c r="BM652" s="6">
        <f>BM651+SUMIFS('Transactions (Dated)'!G:G,'Transactions (Dated)'!D:D,'Share Values'!AQ652)</f>
        <v>14317.649999999987</v>
      </c>
      <c r="BN652" s="6">
        <f ca="1">BN651+SUMIFS('Transactions (Dated)'!$F:$F,'Transactions (Dated)'!$D:$D,$BL652,'Transactions (Dated)'!$B:$B,BN$11,'Transactions (Dated)'!$C:$C,"Dividend (paid to cash)")*Y652</f>
        <v>0</v>
      </c>
      <c r="BO652" s="6">
        <f ca="1">BO651+SUMIFS('Transactions (Dated)'!$F:$F,'Transactions (Dated)'!$D:$D,$BL652,'Transactions (Dated)'!$B:$B,BO$11,'Transactions (Dated)'!$C:$C,"Dividend (paid to cash)")*Z652</f>
        <v>2421.875</v>
      </c>
      <c r="BP652" s="6">
        <f ca="1">BP651+SUMIFS('Transactions (Dated)'!$F:$F,'Transactions (Dated)'!$D:$D,$BL652,'Transactions (Dated)'!$B:$B,BP$11,'Transactions (Dated)'!$C:$C,"Dividend (paid to cash)")*AA652</f>
        <v>51745.237000000008</v>
      </c>
      <c r="BQ652" s="6">
        <f ca="1">BQ651+SUMIFS('Transactions (Dated)'!$F:$F,'Transactions (Dated)'!$D:$D,$BL652,'Transactions (Dated)'!$B:$B,BQ$11,'Transactions (Dated)'!$C:$C,"Dividend (paid to cash)")*AB652</f>
        <v>567.6</v>
      </c>
      <c r="BR652" s="6">
        <f ca="1">BR651+SUMIFS('Transactions (Dated)'!$F:$F,'Transactions (Dated)'!$D:$D,$BL652,'Transactions (Dated)'!$B:$B,BR$11,'Transactions (Dated)'!$C:$C,"Dividend (paid to cash)")*AC652</f>
        <v>0</v>
      </c>
      <c r="BS652" s="6">
        <f ca="1">BS651+SUMIFS('Transactions (Dated)'!$F:$F,'Transactions (Dated)'!$D:$D,$BL652,'Transactions (Dated)'!$B:$B,BS$11,'Transactions (Dated)'!$C:$C,"Dividend (paid to cash)")*AD652</f>
        <v>0</v>
      </c>
      <c r="BT652" s="6">
        <f ca="1">BT651+SUMIFS('Transactions (Dated)'!$F:$F,'Transactions (Dated)'!$D:$D,$BL652,'Transactions (Dated)'!$B:$B,BT$11,'Transactions (Dated)'!$C:$C,"Dividend (paid to cash)")*AE652</f>
        <v>3915</v>
      </c>
      <c r="BU652" s="6">
        <f ca="1">BU651+SUMIFS('Transactions (Dated)'!$F:$F,'Transactions (Dated)'!$D:$D,$BL652,'Transactions (Dated)'!$B:$B,BU$11,'Transactions (Dated)'!$C:$C,"Dividend (paid to cash)")*AF652</f>
        <v>0</v>
      </c>
      <c r="BV652" s="6">
        <f ca="1">BV651+SUMIFS('Transactions (Dated)'!$F:$F,'Transactions (Dated)'!$D:$D,$BL652,'Transactions (Dated)'!$B:$B,BV$11,'Transactions (Dated)'!$C:$C,"Dividend (paid to cash)")*AG652</f>
        <v>0</v>
      </c>
      <c r="BW652" s="6">
        <f ca="1">BW651+SUMIFS('Transactions (Dated)'!$F:$F,'Transactions (Dated)'!$D:$D,$BL652,'Transactions (Dated)'!$B:$B,BW$11,'Transactions (Dated)'!$C:$C,"Dividend (paid to cash)")*AH652</f>
        <v>0</v>
      </c>
      <c r="BX652" s="6">
        <f ca="1">BX651+SUMIFS('Transactions (Dated)'!$F:$F,'Transactions (Dated)'!$D:$D,$BL652,'Transactions (Dated)'!$B:$B,BX$11,'Transactions (Dated)'!$C:$C,"Dividend (paid to cash)")*AI652</f>
        <v>0</v>
      </c>
      <c r="BY652" s="6">
        <f ca="1">BY651+SUMIFS('Transactions (Dated)'!$F:$F,'Transactions (Dated)'!$D:$D,$BL652,'Transactions (Dated)'!$B:$B,BY$11,'Transactions (Dated)'!$C:$C,"Dividend (paid to cash)")*AJ652</f>
        <v>0</v>
      </c>
      <c r="BZ652" s="6">
        <f ca="1">BZ651+SUMIFS('Transactions (Dated)'!$F:$F,'Transactions (Dated)'!$D:$D,$BL652,'Transactions (Dated)'!$B:$B,BZ$11,'Transactions (Dated)'!$C:$C,"Dividend (paid to cash)")*AK652</f>
        <v>0</v>
      </c>
      <c r="CA652" s="6">
        <f ca="1">CA651+SUMIFS('Transactions (Dated)'!$F:$F,'Transactions (Dated)'!$D:$D,$BL652,'Transactions (Dated)'!$B:$B,CA$11,'Transactions (Dated)'!$C:$C,"Dividend (paid to cash)")*AL652</f>
        <v>0</v>
      </c>
      <c r="CB652" s="6">
        <v>0</v>
      </c>
      <c r="CC652" s="6">
        <v>0</v>
      </c>
      <c r="CF652" s="6">
        <f t="shared" ca="1" si="288"/>
        <v>72967.361999999994</v>
      </c>
      <c r="CH652" s="3">
        <f t="shared" si="289"/>
        <v>42845</v>
      </c>
      <c r="CI652" s="4">
        <f t="shared" ca="1" si="290"/>
        <v>910621.55999999994</v>
      </c>
      <c r="CJ652" s="4">
        <f t="shared" ca="1" si="291"/>
        <v>72967.361999999994</v>
      </c>
      <c r="CL652" s="4">
        <f t="shared" ca="1" si="292"/>
        <v>983588.9219999999</v>
      </c>
    </row>
    <row r="653" spans="2:90" x14ac:dyDescent="0.15">
      <c r="B653" s="3">
        <v>42846</v>
      </c>
      <c r="E653" s="86">
        <v>42846</v>
      </c>
      <c r="F653" s="53">
        <v>12.28</v>
      </c>
      <c r="G653">
        <v>2.0499999999999998</v>
      </c>
      <c r="H653">
        <v>21.07</v>
      </c>
      <c r="I653">
        <v>20.254999999999999</v>
      </c>
      <c r="J653">
        <v>15.86</v>
      </c>
      <c r="K653">
        <v>15.59</v>
      </c>
      <c r="L653">
        <v>17.329999999999998</v>
      </c>
      <c r="M653">
        <v>4.8</v>
      </c>
      <c r="N653">
        <v>12.47</v>
      </c>
      <c r="O653">
        <v>11.23</v>
      </c>
      <c r="Q653">
        <v>1.63</v>
      </c>
      <c r="R653">
        <v>7.92</v>
      </c>
      <c r="S653">
        <v>44.23</v>
      </c>
      <c r="U653">
        <v>44.23</v>
      </c>
      <c r="X653" s="3">
        <f t="shared" si="270"/>
        <v>42846</v>
      </c>
      <c r="Y653" s="40">
        <f ca="1">Y652+SUMIFS('Transactions (Dated)'!$E$2:$E$53,'Transactions (Dated)'!$D$2:$D$53,'Share Values'!$X653,'Transactions (Dated)'!$B$2:$B$53,'Share Values'!Y$11,'Transactions (Dated)'!$C$2:$C$53,"Buy")-SUMIFS('Transactions (Dated)'!$E$2:$E$53,'Transactions (Dated)'!$D$2:$D$53,'Share Values'!$X653,'Transactions (Dated)'!$B$2:$B$53,'Share Values'!Y$11,'Transactions (Dated)'!$C$2:$C$53,"Sell")</f>
        <v>4625</v>
      </c>
      <c r="Z653" s="40">
        <f ca="1">Z652+SUMIFS('Transactions (Dated)'!$E$2:$E$53,'Transactions (Dated)'!$D$2:$D$53,'Share Values'!$X653,'Transactions (Dated)'!$B$2:$B$53,'Share Values'!Z$11,'Transactions (Dated)'!$C$2:$C$53,"Buy")-SUMIFS('Transactions (Dated)'!$E$2:$E$53,'Transactions (Dated)'!$D$2:$D$53,'Share Values'!$X653,'Transactions (Dated)'!$B$2:$B$53,'Share Values'!Z$11,'Transactions (Dated)'!$C$2:$C$53,"Sell")</f>
        <v>9375</v>
      </c>
      <c r="AA653" s="40">
        <f ca="1">AA652+SUMIFS('Transactions (Dated)'!$E$2:$E$53,'Transactions (Dated)'!$D$2:$D$53,'Share Values'!$X653,'Transactions (Dated)'!$B$2:$B$53,'Share Values'!AA$11,'Transactions (Dated)'!$C$2:$C$53,"Buy")-SUMIFS('Transactions (Dated)'!$E$2:$E$53,'Transactions (Dated)'!$D$2:$D$53,'Share Values'!$X653,'Transactions (Dated)'!$B$2:$B$53,'Share Values'!AA$11,'Transactions (Dated)'!$C$2:$C$53,"Sell")</f>
        <v>26357</v>
      </c>
      <c r="AB653" s="40">
        <f ca="1">AB652+SUMIFS('Transactions (Dated)'!$E$2:$E$53,'Transactions (Dated)'!$D$2:$D$53,'Share Values'!$X653,'Transactions (Dated)'!$B$2:$B$53,'Share Values'!AB$11,'Transactions (Dated)'!$C$2:$C$53,"Buy")-SUMIFS('Transactions (Dated)'!$E$2:$E$53,'Transactions (Dated)'!$D$2:$D$53,'Share Values'!$X653,'Transactions (Dated)'!$B$2:$B$53,'Share Values'!AB$11,'Transactions (Dated)'!$C$2:$C$53,"Sell")</f>
        <v>1892</v>
      </c>
      <c r="AC653" s="40">
        <f ca="1">AC652+SUMIFS('Transactions (Dated)'!$E$2:$E$53,'Transactions (Dated)'!$D$2:$D$53,'Share Values'!$X653,'Transactions (Dated)'!$B$2:$B$53,'Share Values'!AC$11,'Transactions (Dated)'!$C$2:$C$53,"Buy")-SUMIFS('Transactions (Dated)'!$E$2:$E$53,'Transactions (Dated)'!$D$2:$D$53,'Share Values'!$X653,'Transactions (Dated)'!$B$2:$B$53,'Share Values'!AC$11,'Transactions (Dated)'!$C$2:$C$53,"Sell")</f>
        <v>2348</v>
      </c>
      <c r="AD653" s="40">
        <f ca="1">AD652+SUMIFS('Transactions (Dated)'!$E$2:$E$53,'Transactions (Dated)'!$D$2:$D$53,'Share Values'!$X653,'Transactions (Dated)'!$B$2:$B$53,'Share Values'!AD$11,'Transactions (Dated)'!$C$2:$C$53,"Buy")-SUMIFS('Transactions (Dated)'!$E$2:$E$53,'Transactions (Dated)'!$D$2:$D$53,'Share Values'!$X653,'Transactions (Dated)'!$B$2:$B$53,'Share Values'!AD$11,'Transactions (Dated)'!$C$2:$C$53,"Sell")</f>
        <v>0</v>
      </c>
      <c r="AE653" s="40">
        <f ca="1">AE652+SUMIFS('Transactions (Dated)'!$E$2:$E$53,'Transactions (Dated)'!$D$2:$D$53,'Share Values'!$X653,'Transactions (Dated)'!$B$2:$B$53,'Share Values'!AE$11,'Transactions (Dated)'!$C$2:$C$53,"Buy")-SUMIFS('Transactions (Dated)'!$E$2:$E$53,'Transactions (Dated)'!$D$2:$D$53,'Share Values'!$X653,'Transactions (Dated)'!$B$2:$B$53,'Share Values'!AE$11,'Transactions (Dated)'!$C$2:$C$53,"Sell")</f>
        <v>2900</v>
      </c>
      <c r="AF653" s="40">
        <f ca="1">AF652+SUMIFS('Transactions (Dated)'!$E$2:$E$53,'Transactions (Dated)'!$D$2:$D$53,'Share Values'!$X653,'Transactions (Dated)'!$B$2:$B$53,'Share Values'!AF$11,'Transactions (Dated)'!$C$2:$C$53,"Buy")-SUMIFS('Transactions (Dated)'!$E$2:$E$53,'Transactions (Dated)'!$D$2:$D$53,'Share Values'!$X653,'Transactions (Dated)'!$B$2:$B$53,'Share Values'!AF$11,'Transactions (Dated)'!$C$2:$C$53,"Sell")</f>
        <v>14201</v>
      </c>
      <c r="AG653" s="40">
        <f ca="1">AG652+SUMIFS('Transactions (Dated)'!$E$2:$E$53,'Transactions (Dated)'!$D$2:$D$53,'Share Values'!$X653,'Transactions (Dated)'!$B$2:$B$53,'Share Values'!AG$11,'Transactions (Dated)'!$C$2:$C$53,"Buy")-SUMIFS('Transactions (Dated)'!$E$2:$E$53,'Transactions (Dated)'!$D$2:$D$53,'Share Values'!$X653,'Transactions (Dated)'!$B$2:$B$53,'Share Values'!AG$11,'Transactions (Dated)'!$C$2:$C$53,"Sell")</f>
        <v>6835</v>
      </c>
      <c r="AH653" s="40">
        <f ca="1">AH652+SUMIFS('Transactions (Dated)'!$E$2:$E$53,'Transactions (Dated)'!$D$2:$D$53,'Share Values'!$X653,'Transactions (Dated)'!$B$2:$B$53,'Share Values'!AH$11,'Transactions (Dated)'!$C$2:$C$53,"Buy")-SUMIFS('Transactions (Dated)'!$E$2:$E$53,'Transactions (Dated)'!$D$2:$D$53,'Share Values'!$X653,'Transactions (Dated)'!$B$2:$B$53,'Share Values'!AH$11,'Transactions (Dated)'!$C$2:$C$53,"Sell")</f>
        <v>0</v>
      </c>
      <c r="AI653" s="40">
        <f ca="1">AI652+SUMIFS('Transactions (Dated)'!$E$2:$E$53,'Transactions (Dated)'!$D$2:$D$53,'Share Values'!$X653,'Transactions (Dated)'!$B$2:$B$53,'Share Values'!AI$11,'Transactions (Dated)'!$C$2:$C$53,"Buy")-SUMIFS('Transactions (Dated)'!$E$2:$E$53,'Transactions (Dated)'!$D$2:$D$53,'Share Values'!$X653,'Transactions (Dated)'!$B$2:$B$53,'Share Values'!AI$11,'Transactions (Dated)'!$C$2:$C$53,"Sell")</f>
        <v>0</v>
      </c>
      <c r="AJ653" s="40">
        <f ca="1">AJ652+SUMIFS('Transactions (Dated)'!$E$2:$E$53,'Transactions (Dated)'!$D$2:$D$53,'Share Values'!$X653,'Transactions (Dated)'!$B$2:$B$53,'Share Values'!AJ$11,'Transactions (Dated)'!$C$2:$C$53,"Buy")-SUMIFS('Transactions (Dated)'!$E$2:$E$53,'Transactions (Dated)'!$D$2:$D$53,'Share Values'!$X653,'Transactions (Dated)'!$B$2:$B$53,'Share Values'!AJ$11,'Transactions (Dated)'!$C$2:$C$53,"Sell")</f>
        <v>0</v>
      </c>
      <c r="AK653" s="40">
        <f ca="1">AK652+SUMIFS('Transactions (Dated)'!$E$2:$E$53,'Transactions (Dated)'!$D$2:$D$53,'Share Values'!$X653,'Transactions (Dated)'!$B$2:$B$53,'Share Values'!AK$11,'Transactions (Dated)'!$C$2:$C$53,"Buy")-SUMIFS('Transactions (Dated)'!$E$2:$E$53,'Transactions (Dated)'!$D$2:$D$53,'Share Values'!$X653,'Transactions (Dated)'!$B$2:$B$53,'Share Values'!AK$11,'Transactions (Dated)'!$C$2:$C$53,"Sell")</f>
        <v>0</v>
      </c>
      <c r="AL653" s="40">
        <f ca="1">AL652+SUMIFS('Transactions (Dated)'!$E$2:$E$53,'Transactions (Dated)'!$D$2:$D$53,'Share Values'!$X653,'Transactions (Dated)'!$B$2:$B$53,'Share Values'!AL$11,'Transactions (Dated)'!$C$2:$C$53,"Buy")-SUMIFS('Transactions (Dated)'!$E$2:$E$53,'Transactions (Dated)'!$D$2:$D$53,'Share Values'!$X653,'Transactions (Dated)'!$B$2:$B$53,'Share Values'!AL$11,'Transactions (Dated)'!$C$2:$C$53,"Sell")</f>
        <v>0</v>
      </c>
      <c r="AM653" s="40">
        <f ca="1">AM652+SUMIFS('Transactions (Dated)'!$E$2:$E$53,'Transactions (Dated)'!$D$2:$D$53,'Share Values'!$X653,'Transactions (Dated)'!$B$2:$B$53,'Share Values'!AM$11,'Transactions (Dated)'!$C$2:$C$53,"Buy")-SUMIFS('Transactions (Dated)'!$E$2:$E$53,'Transactions (Dated)'!$D$2:$D$53,'Share Values'!$X653,'Transactions (Dated)'!$B$2:$B$53,'Share Values'!AM$11,'Transactions (Dated)'!$C$2:$C$53,"Sell")</f>
        <v>0</v>
      </c>
      <c r="AN653" s="40">
        <f ca="1">AN652+SUMIFS('Transactions (Dated)'!$E$2:$E$53,'Transactions (Dated)'!$D$2:$D$53,'Share Values'!$X653,'Transactions (Dated)'!$B$2:$B$53,'Share Values'!AN$11,'Transactions (Dated)'!$C$2:$C$53,"Buy")-SUMIFS('Transactions (Dated)'!$E$2:$E$53,'Transactions (Dated)'!$D$2:$D$53,'Share Values'!$X653,'Transactions (Dated)'!$B$2:$B$53,'Share Values'!AN$11,'Transactions (Dated)'!$C$2:$C$53,"Sell")</f>
        <v>0</v>
      </c>
      <c r="AQ653" s="3">
        <f t="shared" si="271"/>
        <v>42846</v>
      </c>
      <c r="AR653" s="6">
        <f t="shared" ca="1" si="272"/>
        <v>56795</v>
      </c>
      <c r="AS653" s="6">
        <f t="shared" ca="1" si="273"/>
        <v>19218.75</v>
      </c>
      <c r="AT653" s="6">
        <f t="shared" ca="1" si="274"/>
        <v>555341.99</v>
      </c>
      <c r="AU653" s="6">
        <f t="shared" ca="1" si="275"/>
        <v>38322.46</v>
      </c>
      <c r="AV653" s="6">
        <f t="shared" ca="1" si="276"/>
        <v>37239.279999999999</v>
      </c>
      <c r="AW653" s="6">
        <f t="shared" ca="1" si="277"/>
        <v>0</v>
      </c>
      <c r="AX653" s="6">
        <f t="shared" ca="1" si="278"/>
        <v>50256.999999999993</v>
      </c>
      <c r="AY653" s="6">
        <f t="shared" ca="1" si="279"/>
        <v>68164.800000000003</v>
      </c>
      <c r="AZ653" s="6">
        <f t="shared" ca="1" si="280"/>
        <v>85232.450000000012</v>
      </c>
      <c r="BA653" s="6">
        <f t="shared" ca="1" si="281"/>
        <v>0</v>
      </c>
      <c r="BB653" s="6">
        <f t="shared" ca="1" si="282"/>
        <v>0</v>
      </c>
      <c r="BC653" s="6">
        <f t="shared" ca="1" si="283"/>
        <v>0</v>
      </c>
      <c r="BD653" s="6">
        <f t="shared" ca="1" si="284"/>
        <v>0</v>
      </c>
      <c r="BE653" s="6">
        <f t="shared" ca="1" si="285"/>
        <v>0</v>
      </c>
      <c r="BF653" s="6">
        <f t="shared" ref="BF653:BF716" ca="1" si="293">+AM653*T653</f>
        <v>0</v>
      </c>
      <c r="BG653" s="6">
        <f t="shared" ref="BG653:BG716" ca="1" si="294">+AN653*U653</f>
        <v>0</v>
      </c>
      <c r="BJ653" s="4">
        <f t="shared" ca="1" si="286"/>
        <v>910571.73</v>
      </c>
      <c r="BL653" s="3">
        <f t="shared" si="287"/>
        <v>42846</v>
      </c>
      <c r="BM653" s="6">
        <f>BM652+SUMIFS('Transactions (Dated)'!G:G,'Transactions (Dated)'!D:D,'Share Values'!AQ653)</f>
        <v>14317.649999999987</v>
      </c>
      <c r="BN653" s="6">
        <f ca="1">BN652+SUMIFS('Transactions (Dated)'!$F:$F,'Transactions (Dated)'!$D:$D,$BL653,'Transactions (Dated)'!$B:$B,BN$11,'Transactions (Dated)'!$C:$C,"Dividend (paid to cash)")*Y653</f>
        <v>0</v>
      </c>
      <c r="BO653" s="6">
        <f ca="1">BO652+SUMIFS('Transactions (Dated)'!$F:$F,'Transactions (Dated)'!$D:$D,$BL653,'Transactions (Dated)'!$B:$B,BO$11,'Transactions (Dated)'!$C:$C,"Dividend (paid to cash)")*Z653</f>
        <v>2421.875</v>
      </c>
      <c r="BP653" s="6">
        <f ca="1">BP652+SUMIFS('Transactions (Dated)'!$F:$F,'Transactions (Dated)'!$D:$D,$BL653,'Transactions (Dated)'!$B:$B,BP$11,'Transactions (Dated)'!$C:$C,"Dividend (paid to cash)")*AA653</f>
        <v>51745.237000000008</v>
      </c>
      <c r="BQ653" s="6">
        <f ca="1">BQ652+SUMIFS('Transactions (Dated)'!$F:$F,'Transactions (Dated)'!$D:$D,$BL653,'Transactions (Dated)'!$B:$B,BQ$11,'Transactions (Dated)'!$C:$C,"Dividend (paid to cash)")*AB653</f>
        <v>567.6</v>
      </c>
      <c r="BR653" s="6">
        <f ca="1">BR652+SUMIFS('Transactions (Dated)'!$F:$F,'Transactions (Dated)'!$D:$D,$BL653,'Transactions (Dated)'!$B:$B,BR$11,'Transactions (Dated)'!$C:$C,"Dividend (paid to cash)")*AC653</f>
        <v>0</v>
      </c>
      <c r="BS653" s="6">
        <f ca="1">BS652+SUMIFS('Transactions (Dated)'!$F:$F,'Transactions (Dated)'!$D:$D,$BL653,'Transactions (Dated)'!$B:$B,BS$11,'Transactions (Dated)'!$C:$C,"Dividend (paid to cash)")*AD653</f>
        <v>0</v>
      </c>
      <c r="BT653" s="6">
        <f ca="1">BT652+SUMIFS('Transactions (Dated)'!$F:$F,'Transactions (Dated)'!$D:$D,$BL653,'Transactions (Dated)'!$B:$B,BT$11,'Transactions (Dated)'!$C:$C,"Dividend (paid to cash)")*AE653</f>
        <v>3915</v>
      </c>
      <c r="BU653" s="6">
        <f ca="1">BU652+SUMIFS('Transactions (Dated)'!$F:$F,'Transactions (Dated)'!$D:$D,$BL653,'Transactions (Dated)'!$B:$B,BU$11,'Transactions (Dated)'!$C:$C,"Dividend (paid to cash)")*AF653</f>
        <v>0</v>
      </c>
      <c r="BV653" s="6">
        <f ca="1">BV652+SUMIFS('Transactions (Dated)'!$F:$F,'Transactions (Dated)'!$D:$D,$BL653,'Transactions (Dated)'!$B:$B,BV$11,'Transactions (Dated)'!$C:$C,"Dividend (paid to cash)")*AG653</f>
        <v>0</v>
      </c>
      <c r="BW653" s="6">
        <f ca="1">BW652+SUMIFS('Transactions (Dated)'!$F:$F,'Transactions (Dated)'!$D:$D,$BL653,'Transactions (Dated)'!$B:$B,BW$11,'Transactions (Dated)'!$C:$C,"Dividend (paid to cash)")*AH653</f>
        <v>0</v>
      </c>
      <c r="BX653" s="6">
        <f ca="1">BX652+SUMIFS('Transactions (Dated)'!$F:$F,'Transactions (Dated)'!$D:$D,$BL653,'Transactions (Dated)'!$B:$B,BX$11,'Transactions (Dated)'!$C:$C,"Dividend (paid to cash)")*AI653</f>
        <v>0</v>
      </c>
      <c r="BY653" s="6">
        <f ca="1">BY652+SUMIFS('Transactions (Dated)'!$F:$F,'Transactions (Dated)'!$D:$D,$BL653,'Transactions (Dated)'!$B:$B,BY$11,'Transactions (Dated)'!$C:$C,"Dividend (paid to cash)")*AJ653</f>
        <v>0</v>
      </c>
      <c r="BZ653" s="6">
        <f ca="1">BZ652+SUMIFS('Transactions (Dated)'!$F:$F,'Transactions (Dated)'!$D:$D,$BL653,'Transactions (Dated)'!$B:$B,BZ$11,'Transactions (Dated)'!$C:$C,"Dividend (paid to cash)")*AK653</f>
        <v>0</v>
      </c>
      <c r="CA653" s="6">
        <f ca="1">CA652+SUMIFS('Transactions (Dated)'!$F:$F,'Transactions (Dated)'!$D:$D,$BL653,'Transactions (Dated)'!$B:$B,CA$11,'Transactions (Dated)'!$C:$C,"Dividend (paid to cash)")*AL653</f>
        <v>0</v>
      </c>
      <c r="CB653" s="6">
        <v>0</v>
      </c>
      <c r="CC653" s="6">
        <v>0</v>
      </c>
      <c r="CF653" s="6">
        <f t="shared" ca="1" si="288"/>
        <v>72967.361999999994</v>
      </c>
      <c r="CH653" s="3">
        <f t="shared" si="289"/>
        <v>42846</v>
      </c>
      <c r="CI653" s="4">
        <f t="shared" ca="1" si="290"/>
        <v>910571.73</v>
      </c>
      <c r="CJ653" s="4">
        <f t="shared" ca="1" si="291"/>
        <v>72967.361999999994</v>
      </c>
      <c r="CL653" s="4">
        <f t="shared" ca="1" si="292"/>
        <v>983539.09199999995</v>
      </c>
    </row>
    <row r="654" spans="2:90" x14ac:dyDescent="0.15">
      <c r="B654" s="3">
        <v>42849</v>
      </c>
      <c r="E654" s="86">
        <v>42849</v>
      </c>
      <c r="F654" s="53">
        <v>12.56</v>
      </c>
      <c r="G654">
        <v>2.0299999999999998</v>
      </c>
      <c r="H654">
        <v>21.2</v>
      </c>
      <c r="I654">
        <v>20.34</v>
      </c>
      <c r="J654">
        <v>15.85</v>
      </c>
      <c r="K654">
        <v>15.67</v>
      </c>
      <c r="L654">
        <v>17.41</v>
      </c>
      <c r="M654">
        <v>4.72</v>
      </c>
      <c r="N654">
        <v>12.47</v>
      </c>
      <c r="O654">
        <v>11.17</v>
      </c>
      <c r="Q654">
        <v>1.63</v>
      </c>
      <c r="R654">
        <v>7.9399999999999995</v>
      </c>
      <c r="S654">
        <v>44.34</v>
      </c>
      <c r="U654">
        <v>44.34</v>
      </c>
      <c r="X654" s="3">
        <f t="shared" si="270"/>
        <v>42849</v>
      </c>
      <c r="Y654" s="40">
        <f ca="1">Y653+SUMIFS('Transactions (Dated)'!$E$2:$E$53,'Transactions (Dated)'!$D$2:$D$53,'Share Values'!$X654,'Transactions (Dated)'!$B$2:$B$53,'Share Values'!Y$11,'Transactions (Dated)'!$C$2:$C$53,"Buy")-SUMIFS('Transactions (Dated)'!$E$2:$E$53,'Transactions (Dated)'!$D$2:$D$53,'Share Values'!$X654,'Transactions (Dated)'!$B$2:$B$53,'Share Values'!Y$11,'Transactions (Dated)'!$C$2:$C$53,"Sell")</f>
        <v>4625</v>
      </c>
      <c r="Z654" s="40">
        <f ca="1">Z653+SUMIFS('Transactions (Dated)'!$E$2:$E$53,'Transactions (Dated)'!$D$2:$D$53,'Share Values'!$X654,'Transactions (Dated)'!$B$2:$B$53,'Share Values'!Z$11,'Transactions (Dated)'!$C$2:$C$53,"Buy")-SUMIFS('Transactions (Dated)'!$E$2:$E$53,'Transactions (Dated)'!$D$2:$D$53,'Share Values'!$X654,'Transactions (Dated)'!$B$2:$B$53,'Share Values'!Z$11,'Transactions (Dated)'!$C$2:$C$53,"Sell")</f>
        <v>9375</v>
      </c>
      <c r="AA654" s="40">
        <f ca="1">AA653+SUMIFS('Transactions (Dated)'!$E$2:$E$53,'Transactions (Dated)'!$D$2:$D$53,'Share Values'!$X654,'Transactions (Dated)'!$B$2:$B$53,'Share Values'!AA$11,'Transactions (Dated)'!$C$2:$C$53,"Buy")-SUMIFS('Transactions (Dated)'!$E$2:$E$53,'Transactions (Dated)'!$D$2:$D$53,'Share Values'!$X654,'Transactions (Dated)'!$B$2:$B$53,'Share Values'!AA$11,'Transactions (Dated)'!$C$2:$C$53,"Sell")</f>
        <v>26357</v>
      </c>
      <c r="AB654" s="40">
        <f ca="1">AB653+SUMIFS('Transactions (Dated)'!$E$2:$E$53,'Transactions (Dated)'!$D$2:$D$53,'Share Values'!$X654,'Transactions (Dated)'!$B$2:$B$53,'Share Values'!AB$11,'Transactions (Dated)'!$C$2:$C$53,"Buy")-SUMIFS('Transactions (Dated)'!$E$2:$E$53,'Transactions (Dated)'!$D$2:$D$53,'Share Values'!$X654,'Transactions (Dated)'!$B$2:$B$53,'Share Values'!AB$11,'Transactions (Dated)'!$C$2:$C$53,"Sell")</f>
        <v>1892</v>
      </c>
      <c r="AC654" s="40">
        <f ca="1">AC653+SUMIFS('Transactions (Dated)'!$E$2:$E$53,'Transactions (Dated)'!$D$2:$D$53,'Share Values'!$X654,'Transactions (Dated)'!$B$2:$B$53,'Share Values'!AC$11,'Transactions (Dated)'!$C$2:$C$53,"Buy")-SUMIFS('Transactions (Dated)'!$E$2:$E$53,'Transactions (Dated)'!$D$2:$D$53,'Share Values'!$X654,'Transactions (Dated)'!$B$2:$B$53,'Share Values'!AC$11,'Transactions (Dated)'!$C$2:$C$53,"Sell")</f>
        <v>2348</v>
      </c>
      <c r="AD654" s="40">
        <f ca="1">AD653+SUMIFS('Transactions (Dated)'!$E$2:$E$53,'Transactions (Dated)'!$D$2:$D$53,'Share Values'!$X654,'Transactions (Dated)'!$B$2:$B$53,'Share Values'!AD$11,'Transactions (Dated)'!$C$2:$C$53,"Buy")-SUMIFS('Transactions (Dated)'!$E$2:$E$53,'Transactions (Dated)'!$D$2:$D$53,'Share Values'!$X654,'Transactions (Dated)'!$B$2:$B$53,'Share Values'!AD$11,'Transactions (Dated)'!$C$2:$C$53,"Sell")</f>
        <v>0</v>
      </c>
      <c r="AE654" s="40">
        <f ca="1">AE653+SUMIFS('Transactions (Dated)'!$E$2:$E$53,'Transactions (Dated)'!$D$2:$D$53,'Share Values'!$X654,'Transactions (Dated)'!$B$2:$B$53,'Share Values'!AE$11,'Transactions (Dated)'!$C$2:$C$53,"Buy")-SUMIFS('Transactions (Dated)'!$E$2:$E$53,'Transactions (Dated)'!$D$2:$D$53,'Share Values'!$X654,'Transactions (Dated)'!$B$2:$B$53,'Share Values'!AE$11,'Transactions (Dated)'!$C$2:$C$53,"Sell")</f>
        <v>2900</v>
      </c>
      <c r="AF654" s="40">
        <f ca="1">AF653+SUMIFS('Transactions (Dated)'!$E$2:$E$53,'Transactions (Dated)'!$D$2:$D$53,'Share Values'!$X654,'Transactions (Dated)'!$B$2:$B$53,'Share Values'!AF$11,'Transactions (Dated)'!$C$2:$C$53,"Buy")-SUMIFS('Transactions (Dated)'!$E$2:$E$53,'Transactions (Dated)'!$D$2:$D$53,'Share Values'!$X654,'Transactions (Dated)'!$B$2:$B$53,'Share Values'!AF$11,'Transactions (Dated)'!$C$2:$C$53,"Sell")</f>
        <v>14201</v>
      </c>
      <c r="AG654" s="40">
        <f ca="1">AG653+SUMIFS('Transactions (Dated)'!$E$2:$E$53,'Transactions (Dated)'!$D$2:$D$53,'Share Values'!$X654,'Transactions (Dated)'!$B$2:$B$53,'Share Values'!AG$11,'Transactions (Dated)'!$C$2:$C$53,"Buy")-SUMIFS('Transactions (Dated)'!$E$2:$E$53,'Transactions (Dated)'!$D$2:$D$53,'Share Values'!$X654,'Transactions (Dated)'!$B$2:$B$53,'Share Values'!AG$11,'Transactions (Dated)'!$C$2:$C$53,"Sell")</f>
        <v>6835</v>
      </c>
      <c r="AH654" s="40">
        <f ca="1">AH653+SUMIFS('Transactions (Dated)'!$E$2:$E$53,'Transactions (Dated)'!$D$2:$D$53,'Share Values'!$X654,'Transactions (Dated)'!$B$2:$B$53,'Share Values'!AH$11,'Transactions (Dated)'!$C$2:$C$53,"Buy")-SUMIFS('Transactions (Dated)'!$E$2:$E$53,'Transactions (Dated)'!$D$2:$D$53,'Share Values'!$X654,'Transactions (Dated)'!$B$2:$B$53,'Share Values'!AH$11,'Transactions (Dated)'!$C$2:$C$53,"Sell")</f>
        <v>0</v>
      </c>
      <c r="AI654" s="40">
        <f ca="1">AI653+SUMIFS('Transactions (Dated)'!$E$2:$E$53,'Transactions (Dated)'!$D$2:$D$53,'Share Values'!$X654,'Transactions (Dated)'!$B$2:$B$53,'Share Values'!AI$11,'Transactions (Dated)'!$C$2:$C$53,"Buy")-SUMIFS('Transactions (Dated)'!$E$2:$E$53,'Transactions (Dated)'!$D$2:$D$53,'Share Values'!$X654,'Transactions (Dated)'!$B$2:$B$53,'Share Values'!AI$11,'Transactions (Dated)'!$C$2:$C$53,"Sell")</f>
        <v>0</v>
      </c>
      <c r="AJ654" s="40">
        <f ca="1">AJ653+SUMIFS('Transactions (Dated)'!$E$2:$E$53,'Transactions (Dated)'!$D$2:$D$53,'Share Values'!$X654,'Transactions (Dated)'!$B$2:$B$53,'Share Values'!AJ$11,'Transactions (Dated)'!$C$2:$C$53,"Buy")-SUMIFS('Transactions (Dated)'!$E$2:$E$53,'Transactions (Dated)'!$D$2:$D$53,'Share Values'!$X654,'Transactions (Dated)'!$B$2:$B$53,'Share Values'!AJ$11,'Transactions (Dated)'!$C$2:$C$53,"Sell")</f>
        <v>0</v>
      </c>
      <c r="AK654" s="40">
        <f ca="1">AK653+SUMIFS('Transactions (Dated)'!$E$2:$E$53,'Transactions (Dated)'!$D$2:$D$53,'Share Values'!$X654,'Transactions (Dated)'!$B$2:$B$53,'Share Values'!AK$11,'Transactions (Dated)'!$C$2:$C$53,"Buy")-SUMIFS('Transactions (Dated)'!$E$2:$E$53,'Transactions (Dated)'!$D$2:$D$53,'Share Values'!$X654,'Transactions (Dated)'!$B$2:$B$53,'Share Values'!AK$11,'Transactions (Dated)'!$C$2:$C$53,"Sell")</f>
        <v>0</v>
      </c>
      <c r="AL654" s="40">
        <f ca="1">AL653+SUMIFS('Transactions (Dated)'!$E$2:$E$53,'Transactions (Dated)'!$D$2:$D$53,'Share Values'!$X654,'Transactions (Dated)'!$B$2:$B$53,'Share Values'!AL$11,'Transactions (Dated)'!$C$2:$C$53,"Buy")-SUMIFS('Transactions (Dated)'!$E$2:$E$53,'Transactions (Dated)'!$D$2:$D$53,'Share Values'!$X654,'Transactions (Dated)'!$B$2:$B$53,'Share Values'!AL$11,'Transactions (Dated)'!$C$2:$C$53,"Sell")</f>
        <v>0</v>
      </c>
      <c r="AM654" s="40">
        <f ca="1">AM653+SUMIFS('Transactions (Dated)'!$E$2:$E$53,'Transactions (Dated)'!$D$2:$D$53,'Share Values'!$X654,'Transactions (Dated)'!$B$2:$B$53,'Share Values'!AM$11,'Transactions (Dated)'!$C$2:$C$53,"Buy")-SUMIFS('Transactions (Dated)'!$E$2:$E$53,'Transactions (Dated)'!$D$2:$D$53,'Share Values'!$X654,'Transactions (Dated)'!$B$2:$B$53,'Share Values'!AM$11,'Transactions (Dated)'!$C$2:$C$53,"Sell")</f>
        <v>0</v>
      </c>
      <c r="AN654" s="40">
        <f ca="1">AN653+SUMIFS('Transactions (Dated)'!$E$2:$E$53,'Transactions (Dated)'!$D$2:$D$53,'Share Values'!$X654,'Transactions (Dated)'!$B$2:$B$53,'Share Values'!AN$11,'Transactions (Dated)'!$C$2:$C$53,"Buy")-SUMIFS('Transactions (Dated)'!$E$2:$E$53,'Transactions (Dated)'!$D$2:$D$53,'Share Values'!$X654,'Transactions (Dated)'!$B$2:$B$53,'Share Values'!AN$11,'Transactions (Dated)'!$C$2:$C$53,"Sell")</f>
        <v>0</v>
      </c>
      <c r="AQ654" s="3">
        <f t="shared" si="271"/>
        <v>42849</v>
      </c>
      <c r="AR654" s="6">
        <f t="shared" ca="1" si="272"/>
        <v>58090</v>
      </c>
      <c r="AS654" s="6">
        <f t="shared" ca="1" si="273"/>
        <v>19031.249999999996</v>
      </c>
      <c r="AT654" s="6">
        <f t="shared" ca="1" si="274"/>
        <v>558768.4</v>
      </c>
      <c r="AU654" s="6">
        <f t="shared" ca="1" si="275"/>
        <v>38483.279999999999</v>
      </c>
      <c r="AV654" s="6">
        <f t="shared" ca="1" si="276"/>
        <v>37215.799999999996</v>
      </c>
      <c r="AW654" s="6">
        <f t="shared" ca="1" si="277"/>
        <v>0</v>
      </c>
      <c r="AX654" s="6">
        <f t="shared" ca="1" si="278"/>
        <v>50489</v>
      </c>
      <c r="AY654" s="6">
        <f t="shared" ca="1" si="279"/>
        <v>67028.72</v>
      </c>
      <c r="AZ654" s="6">
        <f t="shared" ca="1" si="280"/>
        <v>85232.450000000012</v>
      </c>
      <c r="BA654" s="6">
        <f t="shared" ca="1" si="281"/>
        <v>0</v>
      </c>
      <c r="BB654" s="6">
        <f t="shared" ca="1" si="282"/>
        <v>0</v>
      </c>
      <c r="BC654" s="6">
        <f t="shared" ca="1" si="283"/>
        <v>0</v>
      </c>
      <c r="BD654" s="6">
        <f t="shared" ca="1" si="284"/>
        <v>0</v>
      </c>
      <c r="BE654" s="6">
        <f t="shared" ca="1" si="285"/>
        <v>0</v>
      </c>
      <c r="BF654" s="6">
        <f t="shared" ca="1" si="293"/>
        <v>0</v>
      </c>
      <c r="BG654" s="6">
        <f t="shared" ca="1" si="294"/>
        <v>0</v>
      </c>
      <c r="BJ654" s="4">
        <f t="shared" ca="1" si="286"/>
        <v>914338.90000000014</v>
      </c>
      <c r="BL654" s="3">
        <f t="shared" si="287"/>
        <v>42849</v>
      </c>
      <c r="BM654" s="6">
        <f>BM653+SUMIFS('Transactions (Dated)'!G:G,'Transactions (Dated)'!D:D,'Share Values'!AQ654)</f>
        <v>14317.649999999987</v>
      </c>
      <c r="BN654" s="6">
        <f ca="1">BN653+SUMIFS('Transactions (Dated)'!$F:$F,'Transactions (Dated)'!$D:$D,$BL654,'Transactions (Dated)'!$B:$B,BN$11,'Transactions (Dated)'!$C:$C,"Dividend (paid to cash)")*Y654</f>
        <v>0</v>
      </c>
      <c r="BO654" s="6">
        <f ca="1">BO653+SUMIFS('Transactions (Dated)'!$F:$F,'Transactions (Dated)'!$D:$D,$BL654,'Transactions (Dated)'!$B:$B,BO$11,'Transactions (Dated)'!$C:$C,"Dividend (paid to cash)")*Z654</f>
        <v>2421.875</v>
      </c>
      <c r="BP654" s="6">
        <f ca="1">BP653+SUMIFS('Transactions (Dated)'!$F:$F,'Transactions (Dated)'!$D:$D,$BL654,'Transactions (Dated)'!$B:$B,BP$11,'Transactions (Dated)'!$C:$C,"Dividend (paid to cash)")*AA654</f>
        <v>51745.237000000008</v>
      </c>
      <c r="BQ654" s="6">
        <f ca="1">BQ653+SUMIFS('Transactions (Dated)'!$F:$F,'Transactions (Dated)'!$D:$D,$BL654,'Transactions (Dated)'!$B:$B,BQ$11,'Transactions (Dated)'!$C:$C,"Dividend (paid to cash)")*AB654</f>
        <v>619.63</v>
      </c>
      <c r="BR654" s="6">
        <f ca="1">BR653+SUMIFS('Transactions (Dated)'!$F:$F,'Transactions (Dated)'!$D:$D,$BL654,'Transactions (Dated)'!$B:$B,BR$11,'Transactions (Dated)'!$C:$C,"Dividend (paid to cash)")*AC654</f>
        <v>0</v>
      </c>
      <c r="BS654" s="6">
        <f ca="1">BS653+SUMIFS('Transactions (Dated)'!$F:$F,'Transactions (Dated)'!$D:$D,$BL654,'Transactions (Dated)'!$B:$B,BS$11,'Transactions (Dated)'!$C:$C,"Dividend (paid to cash)")*AD654</f>
        <v>0</v>
      </c>
      <c r="BT654" s="6">
        <f ca="1">BT653+SUMIFS('Transactions (Dated)'!$F:$F,'Transactions (Dated)'!$D:$D,$BL654,'Transactions (Dated)'!$B:$B,BT$11,'Transactions (Dated)'!$C:$C,"Dividend (paid to cash)")*AE654</f>
        <v>3915</v>
      </c>
      <c r="BU654" s="6">
        <f ca="1">BU653+SUMIFS('Transactions (Dated)'!$F:$F,'Transactions (Dated)'!$D:$D,$BL654,'Transactions (Dated)'!$B:$B,BU$11,'Transactions (Dated)'!$C:$C,"Dividend (paid to cash)")*AF654</f>
        <v>0</v>
      </c>
      <c r="BV654" s="6">
        <f ca="1">BV653+SUMIFS('Transactions (Dated)'!$F:$F,'Transactions (Dated)'!$D:$D,$BL654,'Transactions (Dated)'!$B:$B,BV$11,'Transactions (Dated)'!$C:$C,"Dividend (paid to cash)")*AG654</f>
        <v>0</v>
      </c>
      <c r="BW654" s="6">
        <f ca="1">BW653+SUMIFS('Transactions (Dated)'!$F:$F,'Transactions (Dated)'!$D:$D,$BL654,'Transactions (Dated)'!$B:$B,BW$11,'Transactions (Dated)'!$C:$C,"Dividend (paid to cash)")*AH654</f>
        <v>0</v>
      </c>
      <c r="BX654" s="6">
        <f ca="1">BX653+SUMIFS('Transactions (Dated)'!$F:$F,'Transactions (Dated)'!$D:$D,$BL654,'Transactions (Dated)'!$B:$B,BX$11,'Transactions (Dated)'!$C:$C,"Dividend (paid to cash)")*AI654</f>
        <v>0</v>
      </c>
      <c r="BY654" s="6">
        <f ca="1">BY653+SUMIFS('Transactions (Dated)'!$F:$F,'Transactions (Dated)'!$D:$D,$BL654,'Transactions (Dated)'!$B:$B,BY$11,'Transactions (Dated)'!$C:$C,"Dividend (paid to cash)")*AJ654</f>
        <v>0</v>
      </c>
      <c r="BZ654" s="6">
        <f ca="1">BZ653+SUMIFS('Transactions (Dated)'!$F:$F,'Transactions (Dated)'!$D:$D,$BL654,'Transactions (Dated)'!$B:$B,BZ$11,'Transactions (Dated)'!$C:$C,"Dividend (paid to cash)")*AK654</f>
        <v>0</v>
      </c>
      <c r="CA654" s="6">
        <f ca="1">CA653+SUMIFS('Transactions (Dated)'!$F:$F,'Transactions (Dated)'!$D:$D,$BL654,'Transactions (Dated)'!$B:$B,CA$11,'Transactions (Dated)'!$C:$C,"Dividend (paid to cash)")*AL654</f>
        <v>0</v>
      </c>
      <c r="CB654" s="6">
        <v>0</v>
      </c>
      <c r="CC654" s="6">
        <v>0</v>
      </c>
      <c r="CF654" s="6">
        <f t="shared" ca="1" si="288"/>
        <v>73019.391999999993</v>
      </c>
      <c r="CH654" s="3">
        <f t="shared" si="289"/>
        <v>42849</v>
      </c>
      <c r="CI654" s="4">
        <f t="shared" ca="1" si="290"/>
        <v>914338.90000000014</v>
      </c>
      <c r="CJ654" s="4">
        <f t="shared" ca="1" si="291"/>
        <v>73019.391999999993</v>
      </c>
      <c r="CL654" s="4">
        <f t="shared" ca="1" si="292"/>
        <v>987358.29200000013</v>
      </c>
    </row>
    <row r="655" spans="2:90" x14ac:dyDescent="0.15">
      <c r="B655" s="3">
        <v>42850</v>
      </c>
      <c r="E655" s="86">
        <v>42850</v>
      </c>
      <c r="F655" s="53">
        <v>12.48</v>
      </c>
      <c r="G655">
        <v>2.08</v>
      </c>
      <c r="H655">
        <v>21.24</v>
      </c>
      <c r="I655">
        <v>20.324999999999999</v>
      </c>
      <c r="J655">
        <v>16.13</v>
      </c>
      <c r="K655">
        <v>15.77</v>
      </c>
      <c r="L655">
        <v>17.41</v>
      </c>
      <c r="M655">
        <v>4.7</v>
      </c>
      <c r="N655">
        <v>12.46</v>
      </c>
      <c r="O655">
        <v>11.19</v>
      </c>
      <c r="Q655">
        <v>1.5899999999999999</v>
      </c>
      <c r="R655">
        <v>8.1150000000000002</v>
      </c>
      <c r="S655">
        <v>44.18</v>
      </c>
      <c r="U655">
        <v>44.18</v>
      </c>
      <c r="X655" s="3">
        <f t="shared" si="270"/>
        <v>42850</v>
      </c>
      <c r="Y655" s="40">
        <f ca="1">Y654+SUMIFS('Transactions (Dated)'!$E$2:$E$53,'Transactions (Dated)'!$D$2:$D$53,'Share Values'!$X655,'Transactions (Dated)'!$B$2:$B$53,'Share Values'!Y$11,'Transactions (Dated)'!$C$2:$C$53,"Buy")-SUMIFS('Transactions (Dated)'!$E$2:$E$53,'Transactions (Dated)'!$D$2:$D$53,'Share Values'!$X655,'Transactions (Dated)'!$B$2:$B$53,'Share Values'!Y$11,'Transactions (Dated)'!$C$2:$C$53,"Sell")</f>
        <v>4625</v>
      </c>
      <c r="Z655" s="40">
        <f ca="1">Z654+SUMIFS('Transactions (Dated)'!$E$2:$E$53,'Transactions (Dated)'!$D$2:$D$53,'Share Values'!$X655,'Transactions (Dated)'!$B$2:$B$53,'Share Values'!Z$11,'Transactions (Dated)'!$C$2:$C$53,"Buy")-SUMIFS('Transactions (Dated)'!$E$2:$E$53,'Transactions (Dated)'!$D$2:$D$53,'Share Values'!$X655,'Transactions (Dated)'!$B$2:$B$53,'Share Values'!Z$11,'Transactions (Dated)'!$C$2:$C$53,"Sell")</f>
        <v>9375</v>
      </c>
      <c r="AA655" s="40">
        <f ca="1">AA654+SUMIFS('Transactions (Dated)'!$E$2:$E$53,'Transactions (Dated)'!$D$2:$D$53,'Share Values'!$X655,'Transactions (Dated)'!$B$2:$B$53,'Share Values'!AA$11,'Transactions (Dated)'!$C$2:$C$53,"Buy")-SUMIFS('Transactions (Dated)'!$E$2:$E$53,'Transactions (Dated)'!$D$2:$D$53,'Share Values'!$X655,'Transactions (Dated)'!$B$2:$B$53,'Share Values'!AA$11,'Transactions (Dated)'!$C$2:$C$53,"Sell")</f>
        <v>26357</v>
      </c>
      <c r="AB655" s="40">
        <f ca="1">AB654+SUMIFS('Transactions (Dated)'!$E$2:$E$53,'Transactions (Dated)'!$D$2:$D$53,'Share Values'!$X655,'Transactions (Dated)'!$B$2:$B$53,'Share Values'!AB$11,'Transactions (Dated)'!$C$2:$C$53,"Buy")-SUMIFS('Transactions (Dated)'!$E$2:$E$53,'Transactions (Dated)'!$D$2:$D$53,'Share Values'!$X655,'Transactions (Dated)'!$B$2:$B$53,'Share Values'!AB$11,'Transactions (Dated)'!$C$2:$C$53,"Sell")</f>
        <v>1892</v>
      </c>
      <c r="AC655" s="40">
        <f ca="1">AC654+SUMIFS('Transactions (Dated)'!$E$2:$E$53,'Transactions (Dated)'!$D$2:$D$53,'Share Values'!$X655,'Transactions (Dated)'!$B$2:$B$53,'Share Values'!AC$11,'Transactions (Dated)'!$C$2:$C$53,"Buy")-SUMIFS('Transactions (Dated)'!$E$2:$E$53,'Transactions (Dated)'!$D$2:$D$53,'Share Values'!$X655,'Transactions (Dated)'!$B$2:$B$53,'Share Values'!AC$11,'Transactions (Dated)'!$C$2:$C$53,"Sell")</f>
        <v>2348</v>
      </c>
      <c r="AD655" s="40">
        <f ca="1">AD654+SUMIFS('Transactions (Dated)'!$E$2:$E$53,'Transactions (Dated)'!$D$2:$D$53,'Share Values'!$X655,'Transactions (Dated)'!$B$2:$B$53,'Share Values'!AD$11,'Transactions (Dated)'!$C$2:$C$53,"Buy")-SUMIFS('Transactions (Dated)'!$E$2:$E$53,'Transactions (Dated)'!$D$2:$D$53,'Share Values'!$X655,'Transactions (Dated)'!$B$2:$B$53,'Share Values'!AD$11,'Transactions (Dated)'!$C$2:$C$53,"Sell")</f>
        <v>0</v>
      </c>
      <c r="AE655" s="40">
        <f ca="1">AE654+SUMIFS('Transactions (Dated)'!$E$2:$E$53,'Transactions (Dated)'!$D$2:$D$53,'Share Values'!$X655,'Transactions (Dated)'!$B$2:$B$53,'Share Values'!AE$11,'Transactions (Dated)'!$C$2:$C$53,"Buy")-SUMIFS('Transactions (Dated)'!$E$2:$E$53,'Transactions (Dated)'!$D$2:$D$53,'Share Values'!$X655,'Transactions (Dated)'!$B$2:$B$53,'Share Values'!AE$11,'Transactions (Dated)'!$C$2:$C$53,"Sell")</f>
        <v>2900</v>
      </c>
      <c r="AF655" s="40">
        <f ca="1">AF654+SUMIFS('Transactions (Dated)'!$E$2:$E$53,'Transactions (Dated)'!$D$2:$D$53,'Share Values'!$X655,'Transactions (Dated)'!$B$2:$B$53,'Share Values'!AF$11,'Transactions (Dated)'!$C$2:$C$53,"Buy")-SUMIFS('Transactions (Dated)'!$E$2:$E$53,'Transactions (Dated)'!$D$2:$D$53,'Share Values'!$X655,'Transactions (Dated)'!$B$2:$B$53,'Share Values'!AF$11,'Transactions (Dated)'!$C$2:$C$53,"Sell")</f>
        <v>14201</v>
      </c>
      <c r="AG655" s="40">
        <f ca="1">AG654+SUMIFS('Transactions (Dated)'!$E$2:$E$53,'Transactions (Dated)'!$D$2:$D$53,'Share Values'!$X655,'Transactions (Dated)'!$B$2:$B$53,'Share Values'!AG$11,'Transactions (Dated)'!$C$2:$C$53,"Buy")-SUMIFS('Transactions (Dated)'!$E$2:$E$53,'Transactions (Dated)'!$D$2:$D$53,'Share Values'!$X655,'Transactions (Dated)'!$B$2:$B$53,'Share Values'!AG$11,'Transactions (Dated)'!$C$2:$C$53,"Sell")</f>
        <v>6835</v>
      </c>
      <c r="AH655" s="40">
        <f ca="1">AH654+SUMIFS('Transactions (Dated)'!$E$2:$E$53,'Transactions (Dated)'!$D$2:$D$53,'Share Values'!$X655,'Transactions (Dated)'!$B$2:$B$53,'Share Values'!AH$11,'Transactions (Dated)'!$C$2:$C$53,"Buy")-SUMIFS('Transactions (Dated)'!$E$2:$E$53,'Transactions (Dated)'!$D$2:$D$53,'Share Values'!$X655,'Transactions (Dated)'!$B$2:$B$53,'Share Values'!AH$11,'Transactions (Dated)'!$C$2:$C$53,"Sell")</f>
        <v>0</v>
      </c>
      <c r="AI655" s="40">
        <f ca="1">AI654+SUMIFS('Transactions (Dated)'!$E$2:$E$53,'Transactions (Dated)'!$D$2:$D$53,'Share Values'!$X655,'Transactions (Dated)'!$B$2:$B$53,'Share Values'!AI$11,'Transactions (Dated)'!$C$2:$C$53,"Buy")-SUMIFS('Transactions (Dated)'!$E$2:$E$53,'Transactions (Dated)'!$D$2:$D$53,'Share Values'!$X655,'Transactions (Dated)'!$B$2:$B$53,'Share Values'!AI$11,'Transactions (Dated)'!$C$2:$C$53,"Sell")</f>
        <v>0</v>
      </c>
      <c r="AJ655" s="40">
        <f ca="1">AJ654+SUMIFS('Transactions (Dated)'!$E$2:$E$53,'Transactions (Dated)'!$D$2:$D$53,'Share Values'!$X655,'Transactions (Dated)'!$B$2:$B$53,'Share Values'!AJ$11,'Transactions (Dated)'!$C$2:$C$53,"Buy")-SUMIFS('Transactions (Dated)'!$E$2:$E$53,'Transactions (Dated)'!$D$2:$D$53,'Share Values'!$X655,'Transactions (Dated)'!$B$2:$B$53,'Share Values'!AJ$11,'Transactions (Dated)'!$C$2:$C$53,"Sell")</f>
        <v>0</v>
      </c>
      <c r="AK655" s="40">
        <f ca="1">AK654+SUMIFS('Transactions (Dated)'!$E$2:$E$53,'Transactions (Dated)'!$D$2:$D$53,'Share Values'!$X655,'Transactions (Dated)'!$B$2:$B$53,'Share Values'!AK$11,'Transactions (Dated)'!$C$2:$C$53,"Buy")-SUMIFS('Transactions (Dated)'!$E$2:$E$53,'Transactions (Dated)'!$D$2:$D$53,'Share Values'!$X655,'Transactions (Dated)'!$B$2:$B$53,'Share Values'!AK$11,'Transactions (Dated)'!$C$2:$C$53,"Sell")</f>
        <v>0</v>
      </c>
      <c r="AL655" s="40">
        <f ca="1">AL654+SUMIFS('Transactions (Dated)'!$E$2:$E$53,'Transactions (Dated)'!$D$2:$D$53,'Share Values'!$X655,'Transactions (Dated)'!$B$2:$B$53,'Share Values'!AL$11,'Transactions (Dated)'!$C$2:$C$53,"Buy")-SUMIFS('Transactions (Dated)'!$E$2:$E$53,'Transactions (Dated)'!$D$2:$D$53,'Share Values'!$X655,'Transactions (Dated)'!$B$2:$B$53,'Share Values'!AL$11,'Transactions (Dated)'!$C$2:$C$53,"Sell")</f>
        <v>0</v>
      </c>
      <c r="AM655" s="40">
        <f ca="1">AM654+SUMIFS('Transactions (Dated)'!$E$2:$E$53,'Transactions (Dated)'!$D$2:$D$53,'Share Values'!$X655,'Transactions (Dated)'!$B$2:$B$53,'Share Values'!AM$11,'Transactions (Dated)'!$C$2:$C$53,"Buy")-SUMIFS('Transactions (Dated)'!$E$2:$E$53,'Transactions (Dated)'!$D$2:$D$53,'Share Values'!$X655,'Transactions (Dated)'!$B$2:$B$53,'Share Values'!AM$11,'Transactions (Dated)'!$C$2:$C$53,"Sell")</f>
        <v>0</v>
      </c>
      <c r="AN655" s="40">
        <f ca="1">AN654+SUMIFS('Transactions (Dated)'!$E$2:$E$53,'Transactions (Dated)'!$D$2:$D$53,'Share Values'!$X655,'Transactions (Dated)'!$B$2:$B$53,'Share Values'!AN$11,'Transactions (Dated)'!$C$2:$C$53,"Buy")-SUMIFS('Transactions (Dated)'!$E$2:$E$53,'Transactions (Dated)'!$D$2:$D$53,'Share Values'!$X655,'Transactions (Dated)'!$B$2:$B$53,'Share Values'!AN$11,'Transactions (Dated)'!$C$2:$C$53,"Sell")</f>
        <v>0</v>
      </c>
      <c r="AQ655" s="3">
        <f t="shared" si="271"/>
        <v>42850</v>
      </c>
      <c r="AR655" s="6">
        <f t="shared" ca="1" si="272"/>
        <v>57720</v>
      </c>
      <c r="AS655" s="6">
        <f t="shared" ca="1" si="273"/>
        <v>19500</v>
      </c>
      <c r="AT655" s="6">
        <f t="shared" ca="1" si="274"/>
        <v>559822.67999999993</v>
      </c>
      <c r="AU655" s="6">
        <f t="shared" ca="1" si="275"/>
        <v>38454.9</v>
      </c>
      <c r="AV655" s="6">
        <f t="shared" ca="1" si="276"/>
        <v>37873.24</v>
      </c>
      <c r="AW655" s="6">
        <f t="shared" ca="1" si="277"/>
        <v>0</v>
      </c>
      <c r="AX655" s="6">
        <f t="shared" ca="1" si="278"/>
        <v>50489</v>
      </c>
      <c r="AY655" s="6">
        <f t="shared" ca="1" si="279"/>
        <v>66744.7</v>
      </c>
      <c r="AZ655" s="6">
        <f t="shared" ca="1" si="280"/>
        <v>85164.1</v>
      </c>
      <c r="BA655" s="6">
        <f t="shared" ca="1" si="281"/>
        <v>0</v>
      </c>
      <c r="BB655" s="6">
        <f t="shared" ca="1" si="282"/>
        <v>0</v>
      </c>
      <c r="BC655" s="6">
        <f t="shared" ca="1" si="283"/>
        <v>0</v>
      </c>
      <c r="BD655" s="6">
        <f t="shared" ca="1" si="284"/>
        <v>0</v>
      </c>
      <c r="BE655" s="6">
        <f t="shared" ca="1" si="285"/>
        <v>0</v>
      </c>
      <c r="BF655" s="6">
        <f t="shared" ca="1" si="293"/>
        <v>0</v>
      </c>
      <c r="BG655" s="6">
        <f t="shared" ca="1" si="294"/>
        <v>0</v>
      </c>
      <c r="BJ655" s="4">
        <f t="shared" ca="1" si="286"/>
        <v>915768.61999999988</v>
      </c>
      <c r="BL655" s="3">
        <f t="shared" si="287"/>
        <v>42850</v>
      </c>
      <c r="BM655" s="6">
        <f>BM654+SUMIFS('Transactions (Dated)'!G:G,'Transactions (Dated)'!D:D,'Share Values'!AQ655)</f>
        <v>14317.649999999987</v>
      </c>
      <c r="BN655" s="6">
        <f ca="1">BN654+SUMIFS('Transactions (Dated)'!$F:$F,'Transactions (Dated)'!$D:$D,$BL655,'Transactions (Dated)'!$B:$B,BN$11,'Transactions (Dated)'!$C:$C,"Dividend (paid to cash)")*Y655</f>
        <v>0</v>
      </c>
      <c r="BO655" s="6">
        <f ca="1">BO654+SUMIFS('Transactions (Dated)'!$F:$F,'Transactions (Dated)'!$D:$D,$BL655,'Transactions (Dated)'!$B:$B,BO$11,'Transactions (Dated)'!$C:$C,"Dividend (paid to cash)")*Z655</f>
        <v>2421.875</v>
      </c>
      <c r="BP655" s="6">
        <f ca="1">BP654+SUMIFS('Transactions (Dated)'!$F:$F,'Transactions (Dated)'!$D:$D,$BL655,'Transactions (Dated)'!$B:$B,BP$11,'Transactions (Dated)'!$C:$C,"Dividend (paid to cash)")*AA655</f>
        <v>51745.237000000008</v>
      </c>
      <c r="BQ655" s="6">
        <f ca="1">BQ654+SUMIFS('Transactions (Dated)'!$F:$F,'Transactions (Dated)'!$D:$D,$BL655,'Transactions (Dated)'!$B:$B,BQ$11,'Transactions (Dated)'!$C:$C,"Dividend (paid to cash)")*AB655</f>
        <v>662.2</v>
      </c>
      <c r="BR655" s="6">
        <f ca="1">BR654+SUMIFS('Transactions (Dated)'!$F:$F,'Transactions (Dated)'!$D:$D,$BL655,'Transactions (Dated)'!$B:$B,BR$11,'Transactions (Dated)'!$C:$C,"Dividend (paid to cash)")*AC655</f>
        <v>0</v>
      </c>
      <c r="BS655" s="6">
        <f ca="1">BS654+SUMIFS('Transactions (Dated)'!$F:$F,'Transactions (Dated)'!$D:$D,$BL655,'Transactions (Dated)'!$B:$B,BS$11,'Transactions (Dated)'!$C:$C,"Dividend (paid to cash)")*AD655</f>
        <v>0</v>
      </c>
      <c r="BT655" s="6">
        <f ca="1">BT654+SUMIFS('Transactions (Dated)'!$F:$F,'Transactions (Dated)'!$D:$D,$BL655,'Transactions (Dated)'!$B:$B,BT$11,'Transactions (Dated)'!$C:$C,"Dividend (paid to cash)")*AE655</f>
        <v>3915</v>
      </c>
      <c r="BU655" s="6">
        <f ca="1">BU654+SUMIFS('Transactions (Dated)'!$F:$F,'Transactions (Dated)'!$D:$D,$BL655,'Transactions (Dated)'!$B:$B,BU$11,'Transactions (Dated)'!$C:$C,"Dividend (paid to cash)")*AF655</f>
        <v>0</v>
      </c>
      <c r="BV655" s="6">
        <f ca="1">BV654+SUMIFS('Transactions (Dated)'!$F:$F,'Transactions (Dated)'!$D:$D,$BL655,'Transactions (Dated)'!$B:$B,BV$11,'Transactions (Dated)'!$C:$C,"Dividend (paid to cash)")*AG655</f>
        <v>0</v>
      </c>
      <c r="BW655" s="6">
        <f ca="1">BW654+SUMIFS('Transactions (Dated)'!$F:$F,'Transactions (Dated)'!$D:$D,$BL655,'Transactions (Dated)'!$B:$B,BW$11,'Transactions (Dated)'!$C:$C,"Dividend (paid to cash)")*AH655</f>
        <v>0</v>
      </c>
      <c r="BX655" s="6">
        <f ca="1">BX654+SUMIFS('Transactions (Dated)'!$F:$F,'Transactions (Dated)'!$D:$D,$BL655,'Transactions (Dated)'!$B:$B,BX$11,'Transactions (Dated)'!$C:$C,"Dividend (paid to cash)")*AI655</f>
        <v>0</v>
      </c>
      <c r="BY655" s="6">
        <f ca="1">BY654+SUMIFS('Transactions (Dated)'!$F:$F,'Transactions (Dated)'!$D:$D,$BL655,'Transactions (Dated)'!$B:$B,BY$11,'Transactions (Dated)'!$C:$C,"Dividend (paid to cash)")*AJ655</f>
        <v>0</v>
      </c>
      <c r="BZ655" s="6">
        <f ca="1">BZ654+SUMIFS('Transactions (Dated)'!$F:$F,'Transactions (Dated)'!$D:$D,$BL655,'Transactions (Dated)'!$B:$B,BZ$11,'Transactions (Dated)'!$C:$C,"Dividend (paid to cash)")*AK655</f>
        <v>0</v>
      </c>
      <c r="CA655" s="6">
        <f ca="1">CA654+SUMIFS('Transactions (Dated)'!$F:$F,'Transactions (Dated)'!$D:$D,$BL655,'Transactions (Dated)'!$B:$B,CA$11,'Transactions (Dated)'!$C:$C,"Dividend (paid to cash)")*AL655</f>
        <v>0</v>
      </c>
      <c r="CB655" s="6">
        <v>0</v>
      </c>
      <c r="CC655" s="6">
        <v>0</v>
      </c>
      <c r="CF655" s="6">
        <f t="shared" ca="1" si="288"/>
        <v>73061.961999999985</v>
      </c>
      <c r="CH655" s="3">
        <f t="shared" si="289"/>
        <v>42850</v>
      </c>
      <c r="CI655" s="4">
        <f t="shared" ca="1" si="290"/>
        <v>915768.61999999988</v>
      </c>
      <c r="CJ655" s="4">
        <f t="shared" ca="1" si="291"/>
        <v>73061.961999999985</v>
      </c>
      <c r="CL655" s="4">
        <f t="shared" ca="1" si="292"/>
        <v>988830.58199999982</v>
      </c>
    </row>
    <row r="656" spans="2:90" x14ac:dyDescent="0.15">
      <c r="B656" s="3">
        <v>42851</v>
      </c>
      <c r="E656" s="86">
        <v>42851</v>
      </c>
      <c r="F656" s="53">
        <v>12.5</v>
      </c>
      <c r="G656">
        <v>2.04</v>
      </c>
      <c r="H656">
        <v>21.14</v>
      </c>
      <c r="I656">
        <v>20.49</v>
      </c>
      <c r="J656">
        <v>15.62</v>
      </c>
      <c r="K656">
        <v>15.7</v>
      </c>
      <c r="L656">
        <v>17.3</v>
      </c>
      <c r="M656">
        <v>4.87</v>
      </c>
      <c r="N656">
        <v>12.46</v>
      </c>
      <c r="O656">
        <v>11.17</v>
      </c>
      <c r="Q656">
        <v>1.5899999999999999</v>
      </c>
      <c r="R656">
        <v>8.31</v>
      </c>
      <c r="S656">
        <v>44.26</v>
      </c>
      <c r="U656">
        <v>44.26</v>
      </c>
      <c r="X656" s="3">
        <f t="shared" si="270"/>
        <v>42851</v>
      </c>
      <c r="Y656" s="40">
        <f ca="1">Y655+SUMIFS('Transactions (Dated)'!$E$2:$E$53,'Transactions (Dated)'!$D$2:$D$53,'Share Values'!$X656,'Transactions (Dated)'!$B$2:$B$53,'Share Values'!Y$11,'Transactions (Dated)'!$C$2:$C$53,"Buy")-SUMIFS('Transactions (Dated)'!$E$2:$E$53,'Transactions (Dated)'!$D$2:$D$53,'Share Values'!$X656,'Transactions (Dated)'!$B$2:$B$53,'Share Values'!Y$11,'Transactions (Dated)'!$C$2:$C$53,"Sell")</f>
        <v>4625</v>
      </c>
      <c r="Z656" s="40">
        <f ca="1">Z655+SUMIFS('Transactions (Dated)'!$E$2:$E$53,'Transactions (Dated)'!$D$2:$D$53,'Share Values'!$X656,'Transactions (Dated)'!$B$2:$B$53,'Share Values'!Z$11,'Transactions (Dated)'!$C$2:$C$53,"Buy")-SUMIFS('Transactions (Dated)'!$E$2:$E$53,'Transactions (Dated)'!$D$2:$D$53,'Share Values'!$X656,'Transactions (Dated)'!$B$2:$B$53,'Share Values'!Z$11,'Transactions (Dated)'!$C$2:$C$53,"Sell")</f>
        <v>9375</v>
      </c>
      <c r="AA656" s="40">
        <f ca="1">AA655+SUMIFS('Transactions (Dated)'!$E$2:$E$53,'Transactions (Dated)'!$D$2:$D$53,'Share Values'!$X656,'Transactions (Dated)'!$B$2:$B$53,'Share Values'!AA$11,'Transactions (Dated)'!$C$2:$C$53,"Buy")-SUMIFS('Transactions (Dated)'!$E$2:$E$53,'Transactions (Dated)'!$D$2:$D$53,'Share Values'!$X656,'Transactions (Dated)'!$B$2:$B$53,'Share Values'!AA$11,'Transactions (Dated)'!$C$2:$C$53,"Sell")</f>
        <v>26357</v>
      </c>
      <c r="AB656" s="40">
        <f ca="1">AB655+SUMIFS('Transactions (Dated)'!$E$2:$E$53,'Transactions (Dated)'!$D$2:$D$53,'Share Values'!$X656,'Transactions (Dated)'!$B$2:$B$53,'Share Values'!AB$11,'Transactions (Dated)'!$C$2:$C$53,"Buy")-SUMIFS('Transactions (Dated)'!$E$2:$E$53,'Transactions (Dated)'!$D$2:$D$53,'Share Values'!$X656,'Transactions (Dated)'!$B$2:$B$53,'Share Values'!AB$11,'Transactions (Dated)'!$C$2:$C$53,"Sell")</f>
        <v>1892</v>
      </c>
      <c r="AC656" s="40">
        <f ca="1">AC655+SUMIFS('Transactions (Dated)'!$E$2:$E$53,'Transactions (Dated)'!$D$2:$D$53,'Share Values'!$X656,'Transactions (Dated)'!$B$2:$B$53,'Share Values'!AC$11,'Transactions (Dated)'!$C$2:$C$53,"Buy")-SUMIFS('Transactions (Dated)'!$E$2:$E$53,'Transactions (Dated)'!$D$2:$D$53,'Share Values'!$X656,'Transactions (Dated)'!$B$2:$B$53,'Share Values'!AC$11,'Transactions (Dated)'!$C$2:$C$53,"Sell")</f>
        <v>2348</v>
      </c>
      <c r="AD656" s="40">
        <f ca="1">AD655+SUMIFS('Transactions (Dated)'!$E$2:$E$53,'Transactions (Dated)'!$D$2:$D$53,'Share Values'!$X656,'Transactions (Dated)'!$B$2:$B$53,'Share Values'!AD$11,'Transactions (Dated)'!$C$2:$C$53,"Buy")-SUMIFS('Transactions (Dated)'!$E$2:$E$53,'Transactions (Dated)'!$D$2:$D$53,'Share Values'!$X656,'Transactions (Dated)'!$B$2:$B$53,'Share Values'!AD$11,'Transactions (Dated)'!$C$2:$C$53,"Sell")</f>
        <v>0</v>
      </c>
      <c r="AE656" s="40">
        <f ca="1">AE655+SUMIFS('Transactions (Dated)'!$E$2:$E$53,'Transactions (Dated)'!$D$2:$D$53,'Share Values'!$X656,'Transactions (Dated)'!$B$2:$B$53,'Share Values'!AE$11,'Transactions (Dated)'!$C$2:$C$53,"Buy")-SUMIFS('Transactions (Dated)'!$E$2:$E$53,'Transactions (Dated)'!$D$2:$D$53,'Share Values'!$X656,'Transactions (Dated)'!$B$2:$B$53,'Share Values'!AE$11,'Transactions (Dated)'!$C$2:$C$53,"Sell")</f>
        <v>2900</v>
      </c>
      <c r="AF656" s="40">
        <f ca="1">AF655+SUMIFS('Transactions (Dated)'!$E$2:$E$53,'Transactions (Dated)'!$D$2:$D$53,'Share Values'!$X656,'Transactions (Dated)'!$B$2:$B$53,'Share Values'!AF$11,'Transactions (Dated)'!$C$2:$C$53,"Buy")-SUMIFS('Transactions (Dated)'!$E$2:$E$53,'Transactions (Dated)'!$D$2:$D$53,'Share Values'!$X656,'Transactions (Dated)'!$B$2:$B$53,'Share Values'!AF$11,'Transactions (Dated)'!$C$2:$C$53,"Sell")</f>
        <v>14201</v>
      </c>
      <c r="AG656" s="40">
        <f ca="1">AG655+SUMIFS('Transactions (Dated)'!$E$2:$E$53,'Transactions (Dated)'!$D$2:$D$53,'Share Values'!$X656,'Transactions (Dated)'!$B$2:$B$53,'Share Values'!AG$11,'Transactions (Dated)'!$C$2:$C$53,"Buy")-SUMIFS('Transactions (Dated)'!$E$2:$E$53,'Transactions (Dated)'!$D$2:$D$53,'Share Values'!$X656,'Transactions (Dated)'!$B$2:$B$53,'Share Values'!AG$11,'Transactions (Dated)'!$C$2:$C$53,"Sell")</f>
        <v>6835</v>
      </c>
      <c r="AH656" s="40">
        <f ca="1">AH655+SUMIFS('Transactions (Dated)'!$E$2:$E$53,'Transactions (Dated)'!$D$2:$D$53,'Share Values'!$X656,'Transactions (Dated)'!$B$2:$B$53,'Share Values'!AH$11,'Transactions (Dated)'!$C$2:$C$53,"Buy")-SUMIFS('Transactions (Dated)'!$E$2:$E$53,'Transactions (Dated)'!$D$2:$D$53,'Share Values'!$X656,'Transactions (Dated)'!$B$2:$B$53,'Share Values'!AH$11,'Transactions (Dated)'!$C$2:$C$53,"Sell")</f>
        <v>0</v>
      </c>
      <c r="AI656" s="40">
        <f ca="1">AI655+SUMIFS('Transactions (Dated)'!$E$2:$E$53,'Transactions (Dated)'!$D$2:$D$53,'Share Values'!$X656,'Transactions (Dated)'!$B$2:$B$53,'Share Values'!AI$11,'Transactions (Dated)'!$C$2:$C$53,"Buy")-SUMIFS('Transactions (Dated)'!$E$2:$E$53,'Transactions (Dated)'!$D$2:$D$53,'Share Values'!$X656,'Transactions (Dated)'!$B$2:$B$53,'Share Values'!AI$11,'Transactions (Dated)'!$C$2:$C$53,"Sell")</f>
        <v>0</v>
      </c>
      <c r="AJ656" s="40">
        <f ca="1">AJ655+SUMIFS('Transactions (Dated)'!$E$2:$E$53,'Transactions (Dated)'!$D$2:$D$53,'Share Values'!$X656,'Transactions (Dated)'!$B$2:$B$53,'Share Values'!AJ$11,'Transactions (Dated)'!$C$2:$C$53,"Buy")-SUMIFS('Transactions (Dated)'!$E$2:$E$53,'Transactions (Dated)'!$D$2:$D$53,'Share Values'!$X656,'Transactions (Dated)'!$B$2:$B$53,'Share Values'!AJ$11,'Transactions (Dated)'!$C$2:$C$53,"Sell")</f>
        <v>0</v>
      </c>
      <c r="AK656" s="40">
        <f ca="1">AK655+SUMIFS('Transactions (Dated)'!$E$2:$E$53,'Transactions (Dated)'!$D$2:$D$53,'Share Values'!$X656,'Transactions (Dated)'!$B$2:$B$53,'Share Values'!AK$11,'Transactions (Dated)'!$C$2:$C$53,"Buy")-SUMIFS('Transactions (Dated)'!$E$2:$E$53,'Transactions (Dated)'!$D$2:$D$53,'Share Values'!$X656,'Transactions (Dated)'!$B$2:$B$53,'Share Values'!AK$11,'Transactions (Dated)'!$C$2:$C$53,"Sell")</f>
        <v>0</v>
      </c>
      <c r="AL656" s="40">
        <f ca="1">AL655+SUMIFS('Transactions (Dated)'!$E$2:$E$53,'Transactions (Dated)'!$D$2:$D$53,'Share Values'!$X656,'Transactions (Dated)'!$B$2:$B$53,'Share Values'!AL$11,'Transactions (Dated)'!$C$2:$C$53,"Buy")-SUMIFS('Transactions (Dated)'!$E$2:$E$53,'Transactions (Dated)'!$D$2:$D$53,'Share Values'!$X656,'Transactions (Dated)'!$B$2:$B$53,'Share Values'!AL$11,'Transactions (Dated)'!$C$2:$C$53,"Sell")</f>
        <v>0</v>
      </c>
      <c r="AM656" s="40">
        <f ca="1">AM655+SUMIFS('Transactions (Dated)'!$E$2:$E$53,'Transactions (Dated)'!$D$2:$D$53,'Share Values'!$X656,'Transactions (Dated)'!$B$2:$B$53,'Share Values'!AM$11,'Transactions (Dated)'!$C$2:$C$53,"Buy")-SUMIFS('Transactions (Dated)'!$E$2:$E$53,'Transactions (Dated)'!$D$2:$D$53,'Share Values'!$X656,'Transactions (Dated)'!$B$2:$B$53,'Share Values'!AM$11,'Transactions (Dated)'!$C$2:$C$53,"Sell")</f>
        <v>0</v>
      </c>
      <c r="AN656" s="40">
        <f ca="1">AN655+SUMIFS('Transactions (Dated)'!$E$2:$E$53,'Transactions (Dated)'!$D$2:$D$53,'Share Values'!$X656,'Transactions (Dated)'!$B$2:$B$53,'Share Values'!AN$11,'Transactions (Dated)'!$C$2:$C$53,"Buy")-SUMIFS('Transactions (Dated)'!$E$2:$E$53,'Transactions (Dated)'!$D$2:$D$53,'Share Values'!$X656,'Transactions (Dated)'!$B$2:$B$53,'Share Values'!AN$11,'Transactions (Dated)'!$C$2:$C$53,"Sell")</f>
        <v>0</v>
      </c>
      <c r="AQ656" s="3">
        <f t="shared" si="271"/>
        <v>42851</v>
      </c>
      <c r="AR656" s="6">
        <f t="shared" ca="1" si="272"/>
        <v>57812.5</v>
      </c>
      <c r="AS656" s="6">
        <f t="shared" ca="1" si="273"/>
        <v>19125</v>
      </c>
      <c r="AT656" s="6">
        <f t="shared" ca="1" si="274"/>
        <v>557186.98</v>
      </c>
      <c r="AU656" s="6">
        <f t="shared" ca="1" si="275"/>
        <v>38767.079999999994</v>
      </c>
      <c r="AV656" s="6">
        <f t="shared" ca="1" si="276"/>
        <v>36675.759999999995</v>
      </c>
      <c r="AW656" s="6">
        <f t="shared" ca="1" si="277"/>
        <v>0</v>
      </c>
      <c r="AX656" s="6">
        <f t="shared" ca="1" si="278"/>
        <v>50170</v>
      </c>
      <c r="AY656" s="6">
        <f t="shared" ca="1" si="279"/>
        <v>69158.87</v>
      </c>
      <c r="AZ656" s="6">
        <f t="shared" ca="1" si="280"/>
        <v>85164.1</v>
      </c>
      <c r="BA656" s="6">
        <f t="shared" ca="1" si="281"/>
        <v>0</v>
      </c>
      <c r="BB656" s="6">
        <f t="shared" ca="1" si="282"/>
        <v>0</v>
      </c>
      <c r="BC656" s="6">
        <f t="shared" ca="1" si="283"/>
        <v>0</v>
      </c>
      <c r="BD656" s="6">
        <f t="shared" ca="1" si="284"/>
        <v>0</v>
      </c>
      <c r="BE656" s="6">
        <f t="shared" ca="1" si="285"/>
        <v>0</v>
      </c>
      <c r="BF656" s="6">
        <f t="shared" ca="1" si="293"/>
        <v>0</v>
      </c>
      <c r="BG656" s="6">
        <f t="shared" ca="1" si="294"/>
        <v>0</v>
      </c>
      <c r="BJ656" s="4">
        <f t="shared" ca="1" si="286"/>
        <v>914060.28999999992</v>
      </c>
      <c r="BL656" s="3">
        <f t="shared" si="287"/>
        <v>42851</v>
      </c>
      <c r="BM656" s="6">
        <f>BM655+SUMIFS('Transactions (Dated)'!G:G,'Transactions (Dated)'!D:D,'Share Values'!AQ656)</f>
        <v>14317.649999999987</v>
      </c>
      <c r="BN656" s="6">
        <f ca="1">BN655+SUMIFS('Transactions (Dated)'!$F:$F,'Transactions (Dated)'!$D:$D,$BL656,'Transactions (Dated)'!$B:$B,BN$11,'Transactions (Dated)'!$C:$C,"Dividend (paid to cash)")*Y656</f>
        <v>0</v>
      </c>
      <c r="BO656" s="6">
        <f ca="1">BO655+SUMIFS('Transactions (Dated)'!$F:$F,'Transactions (Dated)'!$D:$D,$BL656,'Transactions (Dated)'!$B:$B,BO$11,'Transactions (Dated)'!$C:$C,"Dividend (paid to cash)")*Z656</f>
        <v>2421.875</v>
      </c>
      <c r="BP656" s="6">
        <f ca="1">BP655+SUMIFS('Transactions (Dated)'!$F:$F,'Transactions (Dated)'!$D:$D,$BL656,'Transactions (Dated)'!$B:$B,BP$11,'Transactions (Dated)'!$C:$C,"Dividend (paid to cash)")*AA656</f>
        <v>51745.237000000008</v>
      </c>
      <c r="BQ656" s="6">
        <f ca="1">BQ655+SUMIFS('Transactions (Dated)'!$F:$F,'Transactions (Dated)'!$D:$D,$BL656,'Transactions (Dated)'!$B:$B,BQ$11,'Transactions (Dated)'!$C:$C,"Dividend (paid to cash)")*AB656</f>
        <v>662.2</v>
      </c>
      <c r="BR656" s="6">
        <f ca="1">BR655+SUMIFS('Transactions (Dated)'!$F:$F,'Transactions (Dated)'!$D:$D,$BL656,'Transactions (Dated)'!$B:$B,BR$11,'Transactions (Dated)'!$C:$C,"Dividend (paid to cash)")*AC656</f>
        <v>0</v>
      </c>
      <c r="BS656" s="6">
        <f ca="1">BS655+SUMIFS('Transactions (Dated)'!$F:$F,'Transactions (Dated)'!$D:$D,$BL656,'Transactions (Dated)'!$B:$B,BS$11,'Transactions (Dated)'!$C:$C,"Dividend (paid to cash)")*AD656</f>
        <v>0</v>
      </c>
      <c r="BT656" s="6">
        <f ca="1">BT655+SUMIFS('Transactions (Dated)'!$F:$F,'Transactions (Dated)'!$D:$D,$BL656,'Transactions (Dated)'!$B:$B,BT$11,'Transactions (Dated)'!$C:$C,"Dividend (paid to cash)")*AE656</f>
        <v>3915</v>
      </c>
      <c r="BU656" s="6">
        <f ca="1">BU655+SUMIFS('Transactions (Dated)'!$F:$F,'Transactions (Dated)'!$D:$D,$BL656,'Transactions (Dated)'!$B:$B,BU$11,'Transactions (Dated)'!$C:$C,"Dividend (paid to cash)")*AF656</f>
        <v>0</v>
      </c>
      <c r="BV656" s="6">
        <f ca="1">BV655+SUMIFS('Transactions (Dated)'!$F:$F,'Transactions (Dated)'!$D:$D,$BL656,'Transactions (Dated)'!$B:$B,BV$11,'Transactions (Dated)'!$C:$C,"Dividend (paid to cash)")*AG656</f>
        <v>0</v>
      </c>
      <c r="BW656" s="6">
        <f ca="1">BW655+SUMIFS('Transactions (Dated)'!$F:$F,'Transactions (Dated)'!$D:$D,$BL656,'Transactions (Dated)'!$B:$B,BW$11,'Transactions (Dated)'!$C:$C,"Dividend (paid to cash)")*AH656</f>
        <v>0</v>
      </c>
      <c r="BX656" s="6">
        <f ca="1">BX655+SUMIFS('Transactions (Dated)'!$F:$F,'Transactions (Dated)'!$D:$D,$BL656,'Transactions (Dated)'!$B:$B,BX$11,'Transactions (Dated)'!$C:$C,"Dividend (paid to cash)")*AI656</f>
        <v>0</v>
      </c>
      <c r="BY656" s="6">
        <f ca="1">BY655+SUMIFS('Transactions (Dated)'!$F:$F,'Transactions (Dated)'!$D:$D,$BL656,'Transactions (Dated)'!$B:$B,BY$11,'Transactions (Dated)'!$C:$C,"Dividend (paid to cash)")*AJ656</f>
        <v>0</v>
      </c>
      <c r="BZ656" s="6">
        <f ca="1">BZ655+SUMIFS('Transactions (Dated)'!$F:$F,'Transactions (Dated)'!$D:$D,$BL656,'Transactions (Dated)'!$B:$B,BZ$11,'Transactions (Dated)'!$C:$C,"Dividend (paid to cash)")*AK656</f>
        <v>0</v>
      </c>
      <c r="CA656" s="6">
        <f ca="1">CA655+SUMIFS('Transactions (Dated)'!$F:$F,'Transactions (Dated)'!$D:$D,$BL656,'Transactions (Dated)'!$B:$B,CA$11,'Transactions (Dated)'!$C:$C,"Dividend (paid to cash)")*AL656</f>
        <v>0</v>
      </c>
      <c r="CB656" s="6">
        <v>0</v>
      </c>
      <c r="CC656" s="6">
        <v>0</v>
      </c>
      <c r="CF656" s="6">
        <f t="shared" ca="1" si="288"/>
        <v>73061.961999999985</v>
      </c>
      <c r="CH656" s="3">
        <f t="shared" si="289"/>
        <v>42851</v>
      </c>
      <c r="CI656" s="4">
        <f t="shared" ca="1" si="290"/>
        <v>914060.28999999992</v>
      </c>
      <c r="CJ656" s="4">
        <f t="shared" ca="1" si="291"/>
        <v>73061.961999999985</v>
      </c>
      <c r="CL656" s="4">
        <f t="shared" ca="1" si="292"/>
        <v>987122.25199999986</v>
      </c>
    </row>
    <row r="657" spans="2:90" x14ac:dyDescent="0.15">
      <c r="B657" s="3">
        <v>42852</v>
      </c>
      <c r="E657" s="86">
        <v>42852</v>
      </c>
      <c r="F657" s="53">
        <v>12.67</v>
      </c>
      <c r="G657">
        <v>2.0499999999999998</v>
      </c>
      <c r="H657">
        <v>20.95</v>
      </c>
      <c r="I657">
        <v>20.795000000000002</v>
      </c>
      <c r="J657">
        <v>15.97</v>
      </c>
      <c r="K657">
        <v>15.62</v>
      </c>
      <c r="L657">
        <v>17.02</v>
      </c>
      <c r="M657">
        <v>4.78</v>
      </c>
      <c r="N657">
        <v>12.47</v>
      </c>
      <c r="O657">
        <v>11.05</v>
      </c>
      <c r="Q657">
        <v>1.6</v>
      </c>
      <c r="R657">
        <v>8.08</v>
      </c>
      <c r="S657">
        <v>44.38</v>
      </c>
      <c r="U657">
        <v>44.38</v>
      </c>
      <c r="X657" s="3">
        <f t="shared" si="270"/>
        <v>42852</v>
      </c>
      <c r="Y657" s="40">
        <f ca="1">Y656+SUMIFS('Transactions (Dated)'!$E$2:$E$53,'Transactions (Dated)'!$D$2:$D$53,'Share Values'!$X657,'Transactions (Dated)'!$B$2:$B$53,'Share Values'!Y$11,'Transactions (Dated)'!$C$2:$C$53,"Buy")-SUMIFS('Transactions (Dated)'!$E$2:$E$53,'Transactions (Dated)'!$D$2:$D$53,'Share Values'!$X657,'Transactions (Dated)'!$B$2:$B$53,'Share Values'!Y$11,'Transactions (Dated)'!$C$2:$C$53,"Sell")</f>
        <v>4625</v>
      </c>
      <c r="Z657" s="40">
        <f ca="1">Z656+SUMIFS('Transactions (Dated)'!$E$2:$E$53,'Transactions (Dated)'!$D$2:$D$53,'Share Values'!$X657,'Transactions (Dated)'!$B$2:$B$53,'Share Values'!Z$11,'Transactions (Dated)'!$C$2:$C$53,"Buy")-SUMIFS('Transactions (Dated)'!$E$2:$E$53,'Transactions (Dated)'!$D$2:$D$53,'Share Values'!$X657,'Transactions (Dated)'!$B$2:$B$53,'Share Values'!Z$11,'Transactions (Dated)'!$C$2:$C$53,"Sell")</f>
        <v>9375</v>
      </c>
      <c r="AA657" s="40">
        <f ca="1">AA656+SUMIFS('Transactions (Dated)'!$E$2:$E$53,'Transactions (Dated)'!$D$2:$D$53,'Share Values'!$X657,'Transactions (Dated)'!$B$2:$B$53,'Share Values'!AA$11,'Transactions (Dated)'!$C$2:$C$53,"Buy")-SUMIFS('Transactions (Dated)'!$E$2:$E$53,'Transactions (Dated)'!$D$2:$D$53,'Share Values'!$X657,'Transactions (Dated)'!$B$2:$B$53,'Share Values'!AA$11,'Transactions (Dated)'!$C$2:$C$53,"Sell")</f>
        <v>26357</v>
      </c>
      <c r="AB657" s="40">
        <f ca="1">AB656+SUMIFS('Transactions (Dated)'!$E$2:$E$53,'Transactions (Dated)'!$D$2:$D$53,'Share Values'!$X657,'Transactions (Dated)'!$B$2:$B$53,'Share Values'!AB$11,'Transactions (Dated)'!$C$2:$C$53,"Buy")-SUMIFS('Transactions (Dated)'!$E$2:$E$53,'Transactions (Dated)'!$D$2:$D$53,'Share Values'!$X657,'Transactions (Dated)'!$B$2:$B$53,'Share Values'!AB$11,'Transactions (Dated)'!$C$2:$C$53,"Sell")</f>
        <v>1892</v>
      </c>
      <c r="AC657" s="40">
        <f ca="1">AC656+SUMIFS('Transactions (Dated)'!$E$2:$E$53,'Transactions (Dated)'!$D$2:$D$53,'Share Values'!$X657,'Transactions (Dated)'!$B$2:$B$53,'Share Values'!AC$11,'Transactions (Dated)'!$C$2:$C$53,"Buy")-SUMIFS('Transactions (Dated)'!$E$2:$E$53,'Transactions (Dated)'!$D$2:$D$53,'Share Values'!$X657,'Transactions (Dated)'!$B$2:$B$53,'Share Values'!AC$11,'Transactions (Dated)'!$C$2:$C$53,"Sell")</f>
        <v>2348</v>
      </c>
      <c r="AD657" s="40">
        <f ca="1">AD656+SUMIFS('Transactions (Dated)'!$E$2:$E$53,'Transactions (Dated)'!$D$2:$D$53,'Share Values'!$X657,'Transactions (Dated)'!$B$2:$B$53,'Share Values'!AD$11,'Transactions (Dated)'!$C$2:$C$53,"Buy")-SUMIFS('Transactions (Dated)'!$E$2:$E$53,'Transactions (Dated)'!$D$2:$D$53,'Share Values'!$X657,'Transactions (Dated)'!$B$2:$B$53,'Share Values'!AD$11,'Transactions (Dated)'!$C$2:$C$53,"Sell")</f>
        <v>0</v>
      </c>
      <c r="AE657" s="40">
        <f ca="1">AE656+SUMIFS('Transactions (Dated)'!$E$2:$E$53,'Transactions (Dated)'!$D$2:$D$53,'Share Values'!$X657,'Transactions (Dated)'!$B$2:$B$53,'Share Values'!AE$11,'Transactions (Dated)'!$C$2:$C$53,"Buy")-SUMIFS('Transactions (Dated)'!$E$2:$E$53,'Transactions (Dated)'!$D$2:$D$53,'Share Values'!$X657,'Transactions (Dated)'!$B$2:$B$53,'Share Values'!AE$11,'Transactions (Dated)'!$C$2:$C$53,"Sell")</f>
        <v>2900</v>
      </c>
      <c r="AF657" s="40">
        <f ca="1">AF656+SUMIFS('Transactions (Dated)'!$E$2:$E$53,'Transactions (Dated)'!$D$2:$D$53,'Share Values'!$X657,'Transactions (Dated)'!$B$2:$B$53,'Share Values'!AF$11,'Transactions (Dated)'!$C$2:$C$53,"Buy")-SUMIFS('Transactions (Dated)'!$E$2:$E$53,'Transactions (Dated)'!$D$2:$D$53,'Share Values'!$X657,'Transactions (Dated)'!$B$2:$B$53,'Share Values'!AF$11,'Transactions (Dated)'!$C$2:$C$53,"Sell")</f>
        <v>14201</v>
      </c>
      <c r="AG657" s="40">
        <f ca="1">AG656+SUMIFS('Transactions (Dated)'!$E$2:$E$53,'Transactions (Dated)'!$D$2:$D$53,'Share Values'!$X657,'Transactions (Dated)'!$B$2:$B$53,'Share Values'!AG$11,'Transactions (Dated)'!$C$2:$C$53,"Buy")-SUMIFS('Transactions (Dated)'!$E$2:$E$53,'Transactions (Dated)'!$D$2:$D$53,'Share Values'!$X657,'Transactions (Dated)'!$B$2:$B$53,'Share Values'!AG$11,'Transactions (Dated)'!$C$2:$C$53,"Sell")</f>
        <v>6835</v>
      </c>
      <c r="AH657" s="40">
        <f ca="1">AH656+SUMIFS('Transactions (Dated)'!$E$2:$E$53,'Transactions (Dated)'!$D$2:$D$53,'Share Values'!$X657,'Transactions (Dated)'!$B$2:$B$53,'Share Values'!AH$11,'Transactions (Dated)'!$C$2:$C$53,"Buy")-SUMIFS('Transactions (Dated)'!$E$2:$E$53,'Transactions (Dated)'!$D$2:$D$53,'Share Values'!$X657,'Transactions (Dated)'!$B$2:$B$53,'Share Values'!AH$11,'Transactions (Dated)'!$C$2:$C$53,"Sell")</f>
        <v>0</v>
      </c>
      <c r="AI657" s="40">
        <f ca="1">AI656+SUMIFS('Transactions (Dated)'!$E$2:$E$53,'Transactions (Dated)'!$D$2:$D$53,'Share Values'!$X657,'Transactions (Dated)'!$B$2:$B$53,'Share Values'!AI$11,'Transactions (Dated)'!$C$2:$C$53,"Buy")-SUMIFS('Transactions (Dated)'!$E$2:$E$53,'Transactions (Dated)'!$D$2:$D$53,'Share Values'!$X657,'Transactions (Dated)'!$B$2:$B$53,'Share Values'!AI$11,'Transactions (Dated)'!$C$2:$C$53,"Sell")</f>
        <v>0</v>
      </c>
      <c r="AJ657" s="40">
        <f ca="1">AJ656+SUMIFS('Transactions (Dated)'!$E$2:$E$53,'Transactions (Dated)'!$D$2:$D$53,'Share Values'!$X657,'Transactions (Dated)'!$B$2:$B$53,'Share Values'!AJ$11,'Transactions (Dated)'!$C$2:$C$53,"Buy")-SUMIFS('Transactions (Dated)'!$E$2:$E$53,'Transactions (Dated)'!$D$2:$D$53,'Share Values'!$X657,'Transactions (Dated)'!$B$2:$B$53,'Share Values'!AJ$11,'Transactions (Dated)'!$C$2:$C$53,"Sell")</f>
        <v>0</v>
      </c>
      <c r="AK657" s="40">
        <f ca="1">AK656+SUMIFS('Transactions (Dated)'!$E$2:$E$53,'Transactions (Dated)'!$D$2:$D$53,'Share Values'!$X657,'Transactions (Dated)'!$B$2:$B$53,'Share Values'!AK$11,'Transactions (Dated)'!$C$2:$C$53,"Buy")-SUMIFS('Transactions (Dated)'!$E$2:$E$53,'Transactions (Dated)'!$D$2:$D$53,'Share Values'!$X657,'Transactions (Dated)'!$B$2:$B$53,'Share Values'!AK$11,'Transactions (Dated)'!$C$2:$C$53,"Sell")</f>
        <v>0</v>
      </c>
      <c r="AL657" s="40">
        <f ca="1">AL656+SUMIFS('Transactions (Dated)'!$E$2:$E$53,'Transactions (Dated)'!$D$2:$D$53,'Share Values'!$X657,'Transactions (Dated)'!$B$2:$B$53,'Share Values'!AL$11,'Transactions (Dated)'!$C$2:$C$53,"Buy")-SUMIFS('Transactions (Dated)'!$E$2:$E$53,'Transactions (Dated)'!$D$2:$D$53,'Share Values'!$X657,'Transactions (Dated)'!$B$2:$B$53,'Share Values'!AL$11,'Transactions (Dated)'!$C$2:$C$53,"Sell")</f>
        <v>0</v>
      </c>
      <c r="AM657" s="40">
        <f ca="1">AM656+SUMIFS('Transactions (Dated)'!$E$2:$E$53,'Transactions (Dated)'!$D$2:$D$53,'Share Values'!$X657,'Transactions (Dated)'!$B$2:$B$53,'Share Values'!AM$11,'Transactions (Dated)'!$C$2:$C$53,"Buy")-SUMIFS('Transactions (Dated)'!$E$2:$E$53,'Transactions (Dated)'!$D$2:$D$53,'Share Values'!$X657,'Transactions (Dated)'!$B$2:$B$53,'Share Values'!AM$11,'Transactions (Dated)'!$C$2:$C$53,"Sell")</f>
        <v>0</v>
      </c>
      <c r="AN657" s="40">
        <f ca="1">AN656+SUMIFS('Transactions (Dated)'!$E$2:$E$53,'Transactions (Dated)'!$D$2:$D$53,'Share Values'!$X657,'Transactions (Dated)'!$B$2:$B$53,'Share Values'!AN$11,'Transactions (Dated)'!$C$2:$C$53,"Buy")-SUMIFS('Transactions (Dated)'!$E$2:$E$53,'Transactions (Dated)'!$D$2:$D$53,'Share Values'!$X657,'Transactions (Dated)'!$B$2:$B$53,'Share Values'!AN$11,'Transactions (Dated)'!$C$2:$C$53,"Sell")</f>
        <v>0</v>
      </c>
      <c r="AQ657" s="3">
        <f t="shared" si="271"/>
        <v>42852</v>
      </c>
      <c r="AR657" s="6">
        <f t="shared" ca="1" si="272"/>
        <v>58598.75</v>
      </c>
      <c r="AS657" s="6">
        <f t="shared" ca="1" si="273"/>
        <v>19218.75</v>
      </c>
      <c r="AT657" s="6">
        <f t="shared" ca="1" si="274"/>
        <v>552179.15</v>
      </c>
      <c r="AU657" s="6">
        <f t="shared" ca="1" si="275"/>
        <v>39344.140000000007</v>
      </c>
      <c r="AV657" s="6">
        <f t="shared" ca="1" si="276"/>
        <v>37497.560000000005</v>
      </c>
      <c r="AW657" s="6">
        <f t="shared" ca="1" si="277"/>
        <v>0</v>
      </c>
      <c r="AX657" s="6">
        <f t="shared" ca="1" si="278"/>
        <v>49358</v>
      </c>
      <c r="AY657" s="6">
        <f t="shared" ca="1" si="279"/>
        <v>67880.78</v>
      </c>
      <c r="AZ657" s="6">
        <f t="shared" ca="1" si="280"/>
        <v>85232.450000000012</v>
      </c>
      <c r="BA657" s="6">
        <f t="shared" ca="1" si="281"/>
        <v>0</v>
      </c>
      <c r="BB657" s="6">
        <f t="shared" ca="1" si="282"/>
        <v>0</v>
      </c>
      <c r="BC657" s="6">
        <f t="shared" ca="1" si="283"/>
        <v>0</v>
      </c>
      <c r="BD657" s="6">
        <f t="shared" ca="1" si="284"/>
        <v>0</v>
      </c>
      <c r="BE657" s="6">
        <f t="shared" ca="1" si="285"/>
        <v>0</v>
      </c>
      <c r="BF657" s="6">
        <f t="shared" ca="1" si="293"/>
        <v>0</v>
      </c>
      <c r="BG657" s="6">
        <f t="shared" ca="1" si="294"/>
        <v>0</v>
      </c>
      <c r="BJ657" s="4">
        <f t="shared" ca="1" si="286"/>
        <v>909309.58000000007</v>
      </c>
      <c r="BL657" s="3">
        <f t="shared" si="287"/>
        <v>42852</v>
      </c>
      <c r="BM657" s="6">
        <f>BM656+SUMIFS('Transactions (Dated)'!G:G,'Transactions (Dated)'!D:D,'Share Values'!AQ657)</f>
        <v>14317.649999999987</v>
      </c>
      <c r="BN657" s="6">
        <f ca="1">BN656+SUMIFS('Transactions (Dated)'!$F:$F,'Transactions (Dated)'!$D:$D,$BL657,'Transactions (Dated)'!$B:$B,BN$11,'Transactions (Dated)'!$C:$C,"Dividend (paid to cash)")*Y657</f>
        <v>0</v>
      </c>
      <c r="BO657" s="6">
        <f ca="1">BO656+SUMIFS('Transactions (Dated)'!$F:$F,'Transactions (Dated)'!$D:$D,$BL657,'Transactions (Dated)'!$B:$B,BO$11,'Transactions (Dated)'!$C:$C,"Dividend (paid to cash)")*Z657</f>
        <v>2421.875</v>
      </c>
      <c r="BP657" s="6">
        <f ca="1">BP656+SUMIFS('Transactions (Dated)'!$F:$F,'Transactions (Dated)'!$D:$D,$BL657,'Transactions (Dated)'!$B:$B,BP$11,'Transactions (Dated)'!$C:$C,"Dividend (paid to cash)")*AA657</f>
        <v>51745.237000000008</v>
      </c>
      <c r="BQ657" s="6">
        <f ca="1">BQ656+SUMIFS('Transactions (Dated)'!$F:$F,'Transactions (Dated)'!$D:$D,$BL657,'Transactions (Dated)'!$B:$B,BQ$11,'Transactions (Dated)'!$C:$C,"Dividend (paid to cash)")*AB657</f>
        <v>662.2</v>
      </c>
      <c r="BR657" s="6">
        <f ca="1">BR656+SUMIFS('Transactions (Dated)'!$F:$F,'Transactions (Dated)'!$D:$D,$BL657,'Transactions (Dated)'!$B:$B,BR$11,'Transactions (Dated)'!$C:$C,"Dividend (paid to cash)")*AC657</f>
        <v>0</v>
      </c>
      <c r="BS657" s="6">
        <f ca="1">BS656+SUMIFS('Transactions (Dated)'!$F:$F,'Transactions (Dated)'!$D:$D,$BL657,'Transactions (Dated)'!$B:$B,BS$11,'Transactions (Dated)'!$C:$C,"Dividend (paid to cash)")*AD657</f>
        <v>0</v>
      </c>
      <c r="BT657" s="6">
        <f ca="1">BT656+SUMIFS('Transactions (Dated)'!$F:$F,'Transactions (Dated)'!$D:$D,$BL657,'Transactions (Dated)'!$B:$B,BT$11,'Transactions (Dated)'!$C:$C,"Dividend (paid to cash)")*AE657</f>
        <v>3915</v>
      </c>
      <c r="BU657" s="6">
        <f ca="1">BU656+SUMIFS('Transactions (Dated)'!$F:$F,'Transactions (Dated)'!$D:$D,$BL657,'Transactions (Dated)'!$B:$B,BU$11,'Transactions (Dated)'!$C:$C,"Dividend (paid to cash)")*AF657</f>
        <v>0</v>
      </c>
      <c r="BV657" s="6">
        <f ca="1">BV656+SUMIFS('Transactions (Dated)'!$F:$F,'Transactions (Dated)'!$D:$D,$BL657,'Transactions (Dated)'!$B:$B,BV$11,'Transactions (Dated)'!$C:$C,"Dividend (paid to cash)")*AG657</f>
        <v>0</v>
      </c>
      <c r="BW657" s="6">
        <f ca="1">BW656+SUMIFS('Transactions (Dated)'!$F:$F,'Transactions (Dated)'!$D:$D,$BL657,'Transactions (Dated)'!$B:$B,BW$11,'Transactions (Dated)'!$C:$C,"Dividend (paid to cash)")*AH657</f>
        <v>0</v>
      </c>
      <c r="BX657" s="6">
        <f ca="1">BX656+SUMIFS('Transactions (Dated)'!$F:$F,'Transactions (Dated)'!$D:$D,$BL657,'Transactions (Dated)'!$B:$B,BX$11,'Transactions (Dated)'!$C:$C,"Dividend (paid to cash)")*AI657</f>
        <v>0</v>
      </c>
      <c r="BY657" s="6">
        <f ca="1">BY656+SUMIFS('Transactions (Dated)'!$F:$F,'Transactions (Dated)'!$D:$D,$BL657,'Transactions (Dated)'!$B:$B,BY$11,'Transactions (Dated)'!$C:$C,"Dividend (paid to cash)")*AJ657</f>
        <v>0</v>
      </c>
      <c r="BZ657" s="6">
        <f ca="1">BZ656+SUMIFS('Transactions (Dated)'!$F:$F,'Transactions (Dated)'!$D:$D,$BL657,'Transactions (Dated)'!$B:$B,BZ$11,'Transactions (Dated)'!$C:$C,"Dividend (paid to cash)")*AK657</f>
        <v>0</v>
      </c>
      <c r="CA657" s="6">
        <f ca="1">CA656+SUMIFS('Transactions (Dated)'!$F:$F,'Transactions (Dated)'!$D:$D,$BL657,'Transactions (Dated)'!$B:$B,CA$11,'Transactions (Dated)'!$C:$C,"Dividend (paid to cash)")*AL657</f>
        <v>0</v>
      </c>
      <c r="CB657" s="6">
        <v>0</v>
      </c>
      <c r="CC657" s="6">
        <v>0</v>
      </c>
      <c r="CF657" s="6">
        <f t="shared" ca="1" si="288"/>
        <v>73061.961999999985</v>
      </c>
      <c r="CH657" s="3">
        <f t="shared" si="289"/>
        <v>42852</v>
      </c>
      <c r="CI657" s="4">
        <f t="shared" ca="1" si="290"/>
        <v>909309.58000000007</v>
      </c>
      <c r="CJ657" s="4">
        <f t="shared" ca="1" si="291"/>
        <v>73061.961999999985</v>
      </c>
      <c r="CL657" s="4">
        <f t="shared" ca="1" si="292"/>
        <v>982371.54200000002</v>
      </c>
    </row>
    <row r="658" spans="2:90" x14ac:dyDescent="0.15">
      <c r="B658" s="3">
        <v>42853</v>
      </c>
      <c r="E658" s="86">
        <v>42853</v>
      </c>
      <c r="F658" s="53">
        <v>12.75</v>
      </c>
      <c r="G658">
        <v>2</v>
      </c>
      <c r="H658">
        <v>21.05</v>
      </c>
      <c r="I658">
        <v>20.835000000000001</v>
      </c>
      <c r="J658">
        <v>16.100000000000001</v>
      </c>
      <c r="K658">
        <v>15.59</v>
      </c>
      <c r="L658">
        <v>16.98</v>
      </c>
      <c r="M658">
        <v>4.88</v>
      </c>
      <c r="N658">
        <v>12.49</v>
      </c>
      <c r="O658">
        <v>10.92</v>
      </c>
      <c r="Q658">
        <v>1.6</v>
      </c>
      <c r="R658">
        <v>8.15</v>
      </c>
      <c r="S658">
        <v>44.42</v>
      </c>
      <c r="U658">
        <v>44.42</v>
      </c>
      <c r="X658" s="3">
        <f t="shared" si="270"/>
        <v>42853</v>
      </c>
      <c r="Y658" s="40">
        <f ca="1">Y657+SUMIFS('Transactions (Dated)'!$E$2:$E$53,'Transactions (Dated)'!$D$2:$D$53,'Share Values'!$X658,'Transactions (Dated)'!$B$2:$B$53,'Share Values'!Y$11,'Transactions (Dated)'!$C$2:$C$53,"Buy")-SUMIFS('Transactions (Dated)'!$E$2:$E$53,'Transactions (Dated)'!$D$2:$D$53,'Share Values'!$X658,'Transactions (Dated)'!$B$2:$B$53,'Share Values'!Y$11,'Transactions (Dated)'!$C$2:$C$53,"Sell")</f>
        <v>4625</v>
      </c>
      <c r="Z658" s="40">
        <f ca="1">Z657+SUMIFS('Transactions (Dated)'!$E$2:$E$53,'Transactions (Dated)'!$D$2:$D$53,'Share Values'!$X658,'Transactions (Dated)'!$B$2:$B$53,'Share Values'!Z$11,'Transactions (Dated)'!$C$2:$C$53,"Buy")-SUMIFS('Transactions (Dated)'!$E$2:$E$53,'Transactions (Dated)'!$D$2:$D$53,'Share Values'!$X658,'Transactions (Dated)'!$B$2:$B$53,'Share Values'!Z$11,'Transactions (Dated)'!$C$2:$C$53,"Sell")</f>
        <v>9375</v>
      </c>
      <c r="AA658" s="40">
        <f ca="1">AA657+SUMIFS('Transactions (Dated)'!$E$2:$E$53,'Transactions (Dated)'!$D$2:$D$53,'Share Values'!$X658,'Transactions (Dated)'!$B$2:$B$53,'Share Values'!AA$11,'Transactions (Dated)'!$C$2:$C$53,"Buy")-SUMIFS('Transactions (Dated)'!$E$2:$E$53,'Transactions (Dated)'!$D$2:$D$53,'Share Values'!$X658,'Transactions (Dated)'!$B$2:$B$53,'Share Values'!AA$11,'Transactions (Dated)'!$C$2:$C$53,"Sell")</f>
        <v>26357</v>
      </c>
      <c r="AB658" s="40">
        <f ca="1">AB657+SUMIFS('Transactions (Dated)'!$E$2:$E$53,'Transactions (Dated)'!$D$2:$D$53,'Share Values'!$X658,'Transactions (Dated)'!$B$2:$B$53,'Share Values'!AB$11,'Transactions (Dated)'!$C$2:$C$53,"Buy")-SUMIFS('Transactions (Dated)'!$E$2:$E$53,'Transactions (Dated)'!$D$2:$D$53,'Share Values'!$X658,'Transactions (Dated)'!$B$2:$B$53,'Share Values'!AB$11,'Transactions (Dated)'!$C$2:$C$53,"Sell")</f>
        <v>1892</v>
      </c>
      <c r="AC658" s="40">
        <f ca="1">AC657+SUMIFS('Transactions (Dated)'!$E$2:$E$53,'Transactions (Dated)'!$D$2:$D$53,'Share Values'!$X658,'Transactions (Dated)'!$B$2:$B$53,'Share Values'!AC$11,'Transactions (Dated)'!$C$2:$C$53,"Buy")-SUMIFS('Transactions (Dated)'!$E$2:$E$53,'Transactions (Dated)'!$D$2:$D$53,'Share Values'!$X658,'Transactions (Dated)'!$B$2:$B$53,'Share Values'!AC$11,'Transactions (Dated)'!$C$2:$C$53,"Sell")</f>
        <v>2348</v>
      </c>
      <c r="AD658" s="40">
        <f ca="1">AD657+SUMIFS('Transactions (Dated)'!$E$2:$E$53,'Transactions (Dated)'!$D$2:$D$53,'Share Values'!$X658,'Transactions (Dated)'!$B$2:$B$53,'Share Values'!AD$11,'Transactions (Dated)'!$C$2:$C$53,"Buy")-SUMIFS('Transactions (Dated)'!$E$2:$E$53,'Transactions (Dated)'!$D$2:$D$53,'Share Values'!$X658,'Transactions (Dated)'!$B$2:$B$53,'Share Values'!AD$11,'Transactions (Dated)'!$C$2:$C$53,"Sell")</f>
        <v>0</v>
      </c>
      <c r="AE658" s="40">
        <f ca="1">AE657+SUMIFS('Transactions (Dated)'!$E$2:$E$53,'Transactions (Dated)'!$D$2:$D$53,'Share Values'!$X658,'Transactions (Dated)'!$B$2:$B$53,'Share Values'!AE$11,'Transactions (Dated)'!$C$2:$C$53,"Buy")-SUMIFS('Transactions (Dated)'!$E$2:$E$53,'Transactions (Dated)'!$D$2:$D$53,'Share Values'!$X658,'Transactions (Dated)'!$B$2:$B$53,'Share Values'!AE$11,'Transactions (Dated)'!$C$2:$C$53,"Sell")</f>
        <v>2900</v>
      </c>
      <c r="AF658" s="40">
        <f ca="1">AF657+SUMIFS('Transactions (Dated)'!$E$2:$E$53,'Transactions (Dated)'!$D$2:$D$53,'Share Values'!$X658,'Transactions (Dated)'!$B$2:$B$53,'Share Values'!AF$11,'Transactions (Dated)'!$C$2:$C$53,"Buy")-SUMIFS('Transactions (Dated)'!$E$2:$E$53,'Transactions (Dated)'!$D$2:$D$53,'Share Values'!$X658,'Transactions (Dated)'!$B$2:$B$53,'Share Values'!AF$11,'Transactions (Dated)'!$C$2:$C$53,"Sell")</f>
        <v>14201</v>
      </c>
      <c r="AG658" s="40">
        <f ca="1">AG657+SUMIFS('Transactions (Dated)'!$E$2:$E$53,'Transactions (Dated)'!$D$2:$D$53,'Share Values'!$X658,'Transactions (Dated)'!$B$2:$B$53,'Share Values'!AG$11,'Transactions (Dated)'!$C$2:$C$53,"Buy")-SUMIFS('Transactions (Dated)'!$E$2:$E$53,'Transactions (Dated)'!$D$2:$D$53,'Share Values'!$X658,'Transactions (Dated)'!$B$2:$B$53,'Share Values'!AG$11,'Transactions (Dated)'!$C$2:$C$53,"Sell")</f>
        <v>6835</v>
      </c>
      <c r="AH658" s="40">
        <f ca="1">AH657+SUMIFS('Transactions (Dated)'!$E$2:$E$53,'Transactions (Dated)'!$D$2:$D$53,'Share Values'!$X658,'Transactions (Dated)'!$B$2:$B$53,'Share Values'!AH$11,'Transactions (Dated)'!$C$2:$C$53,"Buy")-SUMIFS('Transactions (Dated)'!$E$2:$E$53,'Transactions (Dated)'!$D$2:$D$53,'Share Values'!$X658,'Transactions (Dated)'!$B$2:$B$53,'Share Values'!AH$11,'Transactions (Dated)'!$C$2:$C$53,"Sell")</f>
        <v>0</v>
      </c>
      <c r="AI658" s="40">
        <f ca="1">AI657+SUMIFS('Transactions (Dated)'!$E$2:$E$53,'Transactions (Dated)'!$D$2:$D$53,'Share Values'!$X658,'Transactions (Dated)'!$B$2:$B$53,'Share Values'!AI$11,'Transactions (Dated)'!$C$2:$C$53,"Buy")-SUMIFS('Transactions (Dated)'!$E$2:$E$53,'Transactions (Dated)'!$D$2:$D$53,'Share Values'!$X658,'Transactions (Dated)'!$B$2:$B$53,'Share Values'!AI$11,'Transactions (Dated)'!$C$2:$C$53,"Sell")</f>
        <v>0</v>
      </c>
      <c r="AJ658" s="40">
        <f ca="1">AJ657+SUMIFS('Transactions (Dated)'!$E$2:$E$53,'Transactions (Dated)'!$D$2:$D$53,'Share Values'!$X658,'Transactions (Dated)'!$B$2:$B$53,'Share Values'!AJ$11,'Transactions (Dated)'!$C$2:$C$53,"Buy")-SUMIFS('Transactions (Dated)'!$E$2:$E$53,'Transactions (Dated)'!$D$2:$D$53,'Share Values'!$X658,'Transactions (Dated)'!$B$2:$B$53,'Share Values'!AJ$11,'Transactions (Dated)'!$C$2:$C$53,"Sell")</f>
        <v>0</v>
      </c>
      <c r="AK658" s="40">
        <f ca="1">AK657+SUMIFS('Transactions (Dated)'!$E$2:$E$53,'Transactions (Dated)'!$D$2:$D$53,'Share Values'!$X658,'Transactions (Dated)'!$B$2:$B$53,'Share Values'!AK$11,'Transactions (Dated)'!$C$2:$C$53,"Buy")-SUMIFS('Transactions (Dated)'!$E$2:$E$53,'Transactions (Dated)'!$D$2:$D$53,'Share Values'!$X658,'Transactions (Dated)'!$B$2:$B$53,'Share Values'!AK$11,'Transactions (Dated)'!$C$2:$C$53,"Sell")</f>
        <v>0</v>
      </c>
      <c r="AL658" s="40">
        <f ca="1">AL657+SUMIFS('Transactions (Dated)'!$E$2:$E$53,'Transactions (Dated)'!$D$2:$D$53,'Share Values'!$X658,'Transactions (Dated)'!$B$2:$B$53,'Share Values'!AL$11,'Transactions (Dated)'!$C$2:$C$53,"Buy")-SUMIFS('Transactions (Dated)'!$E$2:$E$53,'Transactions (Dated)'!$D$2:$D$53,'Share Values'!$X658,'Transactions (Dated)'!$B$2:$B$53,'Share Values'!AL$11,'Transactions (Dated)'!$C$2:$C$53,"Sell")</f>
        <v>0</v>
      </c>
      <c r="AM658" s="40">
        <f ca="1">AM657+SUMIFS('Transactions (Dated)'!$E$2:$E$53,'Transactions (Dated)'!$D$2:$D$53,'Share Values'!$X658,'Transactions (Dated)'!$B$2:$B$53,'Share Values'!AM$11,'Transactions (Dated)'!$C$2:$C$53,"Buy")-SUMIFS('Transactions (Dated)'!$E$2:$E$53,'Transactions (Dated)'!$D$2:$D$53,'Share Values'!$X658,'Transactions (Dated)'!$B$2:$B$53,'Share Values'!AM$11,'Transactions (Dated)'!$C$2:$C$53,"Sell")</f>
        <v>0</v>
      </c>
      <c r="AN658" s="40">
        <f ca="1">AN657+SUMIFS('Transactions (Dated)'!$E$2:$E$53,'Transactions (Dated)'!$D$2:$D$53,'Share Values'!$X658,'Transactions (Dated)'!$B$2:$B$53,'Share Values'!AN$11,'Transactions (Dated)'!$C$2:$C$53,"Buy")-SUMIFS('Transactions (Dated)'!$E$2:$E$53,'Transactions (Dated)'!$D$2:$D$53,'Share Values'!$X658,'Transactions (Dated)'!$B$2:$B$53,'Share Values'!AN$11,'Transactions (Dated)'!$C$2:$C$53,"Sell")</f>
        <v>0</v>
      </c>
      <c r="AQ658" s="3">
        <f t="shared" si="271"/>
        <v>42853</v>
      </c>
      <c r="AR658" s="6">
        <f t="shared" ca="1" si="272"/>
        <v>58968.75</v>
      </c>
      <c r="AS658" s="6">
        <f t="shared" ca="1" si="273"/>
        <v>18750</v>
      </c>
      <c r="AT658" s="6">
        <f t="shared" ca="1" si="274"/>
        <v>554814.85</v>
      </c>
      <c r="AU658" s="6">
        <f t="shared" ca="1" si="275"/>
        <v>39419.82</v>
      </c>
      <c r="AV658" s="6">
        <f t="shared" ca="1" si="276"/>
        <v>37802.800000000003</v>
      </c>
      <c r="AW658" s="6">
        <f t="shared" ca="1" si="277"/>
        <v>0</v>
      </c>
      <c r="AX658" s="6">
        <f t="shared" ca="1" si="278"/>
        <v>49242</v>
      </c>
      <c r="AY658" s="6">
        <f t="shared" ca="1" si="279"/>
        <v>69300.88</v>
      </c>
      <c r="AZ658" s="6">
        <f t="shared" ca="1" si="280"/>
        <v>85369.150000000009</v>
      </c>
      <c r="BA658" s="6">
        <f t="shared" ca="1" si="281"/>
        <v>0</v>
      </c>
      <c r="BB658" s="6">
        <f t="shared" ca="1" si="282"/>
        <v>0</v>
      </c>
      <c r="BC658" s="6">
        <f t="shared" ca="1" si="283"/>
        <v>0</v>
      </c>
      <c r="BD658" s="6">
        <f t="shared" ca="1" si="284"/>
        <v>0</v>
      </c>
      <c r="BE658" s="6">
        <f t="shared" ca="1" si="285"/>
        <v>0</v>
      </c>
      <c r="BF658" s="6">
        <f t="shared" ca="1" si="293"/>
        <v>0</v>
      </c>
      <c r="BG658" s="6">
        <f t="shared" ca="1" si="294"/>
        <v>0</v>
      </c>
      <c r="BJ658" s="4">
        <f t="shared" ca="1" si="286"/>
        <v>913668.25</v>
      </c>
      <c r="BL658" s="3">
        <f t="shared" si="287"/>
        <v>42853</v>
      </c>
      <c r="BM658" s="6">
        <f>BM657+SUMIFS('Transactions (Dated)'!G:G,'Transactions (Dated)'!D:D,'Share Values'!AQ658)</f>
        <v>14317.649999999987</v>
      </c>
      <c r="BN658" s="6">
        <f ca="1">BN657+SUMIFS('Transactions (Dated)'!$F:$F,'Transactions (Dated)'!$D:$D,$BL658,'Transactions (Dated)'!$B:$B,BN$11,'Transactions (Dated)'!$C:$C,"Dividend (paid to cash)")*Y658</f>
        <v>0</v>
      </c>
      <c r="BO658" s="6">
        <f ca="1">BO657+SUMIFS('Transactions (Dated)'!$F:$F,'Transactions (Dated)'!$D:$D,$BL658,'Transactions (Dated)'!$B:$B,BO$11,'Transactions (Dated)'!$C:$C,"Dividend (paid to cash)")*Z658</f>
        <v>2421.875</v>
      </c>
      <c r="BP658" s="6">
        <f ca="1">BP657+SUMIFS('Transactions (Dated)'!$F:$F,'Transactions (Dated)'!$D:$D,$BL658,'Transactions (Dated)'!$B:$B,BP$11,'Transactions (Dated)'!$C:$C,"Dividend (paid to cash)")*AA658</f>
        <v>51745.237000000008</v>
      </c>
      <c r="BQ658" s="6">
        <f ca="1">BQ657+SUMIFS('Transactions (Dated)'!$F:$F,'Transactions (Dated)'!$D:$D,$BL658,'Transactions (Dated)'!$B:$B,BQ$11,'Transactions (Dated)'!$C:$C,"Dividend (paid to cash)")*AB658</f>
        <v>662.2</v>
      </c>
      <c r="BR658" s="6">
        <f ca="1">BR657+SUMIFS('Transactions (Dated)'!$F:$F,'Transactions (Dated)'!$D:$D,$BL658,'Transactions (Dated)'!$B:$B,BR$11,'Transactions (Dated)'!$C:$C,"Dividend (paid to cash)")*AC658</f>
        <v>0</v>
      </c>
      <c r="BS658" s="6">
        <f ca="1">BS657+SUMIFS('Transactions (Dated)'!$F:$F,'Transactions (Dated)'!$D:$D,$BL658,'Transactions (Dated)'!$B:$B,BS$11,'Transactions (Dated)'!$C:$C,"Dividend (paid to cash)")*AD658</f>
        <v>0</v>
      </c>
      <c r="BT658" s="6">
        <f ca="1">BT657+SUMIFS('Transactions (Dated)'!$F:$F,'Transactions (Dated)'!$D:$D,$BL658,'Transactions (Dated)'!$B:$B,BT$11,'Transactions (Dated)'!$C:$C,"Dividend (paid to cash)")*AE658</f>
        <v>3915</v>
      </c>
      <c r="BU658" s="6">
        <f ca="1">BU657+SUMIFS('Transactions (Dated)'!$F:$F,'Transactions (Dated)'!$D:$D,$BL658,'Transactions (Dated)'!$B:$B,BU$11,'Transactions (Dated)'!$C:$C,"Dividend (paid to cash)")*AF658</f>
        <v>0</v>
      </c>
      <c r="BV658" s="6">
        <f ca="1">BV657+SUMIFS('Transactions (Dated)'!$F:$F,'Transactions (Dated)'!$D:$D,$BL658,'Transactions (Dated)'!$B:$B,BV$11,'Transactions (Dated)'!$C:$C,"Dividend (paid to cash)")*AG658</f>
        <v>0</v>
      </c>
      <c r="BW658" s="6">
        <f ca="1">BW657+SUMIFS('Transactions (Dated)'!$F:$F,'Transactions (Dated)'!$D:$D,$BL658,'Transactions (Dated)'!$B:$B,BW$11,'Transactions (Dated)'!$C:$C,"Dividend (paid to cash)")*AH658</f>
        <v>0</v>
      </c>
      <c r="BX658" s="6">
        <f ca="1">BX657+SUMIFS('Transactions (Dated)'!$F:$F,'Transactions (Dated)'!$D:$D,$BL658,'Transactions (Dated)'!$B:$B,BX$11,'Transactions (Dated)'!$C:$C,"Dividend (paid to cash)")*AI658</f>
        <v>0</v>
      </c>
      <c r="BY658" s="6">
        <f ca="1">BY657+SUMIFS('Transactions (Dated)'!$F:$F,'Transactions (Dated)'!$D:$D,$BL658,'Transactions (Dated)'!$B:$B,BY$11,'Transactions (Dated)'!$C:$C,"Dividend (paid to cash)")*AJ658</f>
        <v>0</v>
      </c>
      <c r="BZ658" s="6">
        <f ca="1">BZ657+SUMIFS('Transactions (Dated)'!$F:$F,'Transactions (Dated)'!$D:$D,$BL658,'Transactions (Dated)'!$B:$B,BZ$11,'Transactions (Dated)'!$C:$C,"Dividend (paid to cash)")*AK658</f>
        <v>0</v>
      </c>
      <c r="CA658" s="6">
        <f ca="1">CA657+SUMIFS('Transactions (Dated)'!$F:$F,'Transactions (Dated)'!$D:$D,$BL658,'Transactions (Dated)'!$B:$B,CA$11,'Transactions (Dated)'!$C:$C,"Dividend (paid to cash)")*AL658</f>
        <v>0</v>
      </c>
      <c r="CB658" s="6">
        <v>0</v>
      </c>
      <c r="CC658" s="6">
        <v>0</v>
      </c>
      <c r="CF658" s="6">
        <f t="shared" ca="1" si="288"/>
        <v>73061.961999999985</v>
      </c>
      <c r="CH658" s="3">
        <f t="shared" si="289"/>
        <v>42853</v>
      </c>
      <c r="CI658" s="4">
        <f t="shared" ca="1" si="290"/>
        <v>913668.25</v>
      </c>
      <c r="CJ658" s="4">
        <f t="shared" ca="1" si="291"/>
        <v>73061.961999999985</v>
      </c>
      <c r="CL658" s="4">
        <f t="shared" ca="1" si="292"/>
        <v>986730.21199999994</v>
      </c>
    </row>
    <row r="659" spans="2:90" x14ac:dyDescent="0.15">
      <c r="B659" s="3">
        <v>42856</v>
      </c>
      <c r="E659" s="86">
        <v>42856</v>
      </c>
      <c r="F659" s="53">
        <v>12.76</v>
      </c>
      <c r="G659">
        <v>2.02</v>
      </c>
      <c r="H659">
        <v>21.04</v>
      </c>
      <c r="I659">
        <v>20.975000000000001</v>
      </c>
      <c r="J659">
        <v>16.55</v>
      </c>
      <c r="K659">
        <v>15.69</v>
      </c>
      <c r="L659">
        <v>17.260000000000002</v>
      </c>
      <c r="M659">
        <v>4.72</v>
      </c>
      <c r="N659">
        <v>12.49</v>
      </c>
      <c r="O659">
        <v>10.94</v>
      </c>
      <c r="Q659">
        <v>1.55</v>
      </c>
      <c r="R659">
        <v>8.32</v>
      </c>
      <c r="S659">
        <v>44.52</v>
      </c>
      <c r="U659">
        <v>44.52</v>
      </c>
      <c r="X659" s="3">
        <f t="shared" si="270"/>
        <v>42856</v>
      </c>
      <c r="Y659" s="40">
        <f ca="1">Y658+SUMIFS('Transactions (Dated)'!$E$2:$E$53,'Transactions (Dated)'!$D$2:$D$53,'Share Values'!$X659,'Transactions (Dated)'!$B$2:$B$53,'Share Values'!Y$11,'Transactions (Dated)'!$C$2:$C$53,"Buy")-SUMIFS('Transactions (Dated)'!$E$2:$E$53,'Transactions (Dated)'!$D$2:$D$53,'Share Values'!$X659,'Transactions (Dated)'!$B$2:$B$53,'Share Values'!Y$11,'Transactions (Dated)'!$C$2:$C$53,"Sell")</f>
        <v>4625</v>
      </c>
      <c r="Z659" s="40">
        <f ca="1">Z658+SUMIFS('Transactions (Dated)'!$E$2:$E$53,'Transactions (Dated)'!$D$2:$D$53,'Share Values'!$X659,'Transactions (Dated)'!$B$2:$B$53,'Share Values'!Z$11,'Transactions (Dated)'!$C$2:$C$53,"Buy")-SUMIFS('Transactions (Dated)'!$E$2:$E$53,'Transactions (Dated)'!$D$2:$D$53,'Share Values'!$X659,'Transactions (Dated)'!$B$2:$B$53,'Share Values'!Z$11,'Transactions (Dated)'!$C$2:$C$53,"Sell")</f>
        <v>9375</v>
      </c>
      <c r="AA659" s="40">
        <f ca="1">AA658+SUMIFS('Transactions (Dated)'!$E$2:$E$53,'Transactions (Dated)'!$D$2:$D$53,'Share Values'!$X659,'Transactions (Dated)'!$B$2:$B$53,'Share Values'!AA$11,'Transactions (Dated)'!$C$2:$C$53,"Buy")-SUMIFS('Transactions (Dated)'!$E$2:$E$53,'Transactions (Dated)'!$D$2:$D$53,'Share Values'!$X659,'Transactions (Dated)'!$B$2:$B$53,'Share Values'!AA$11,'Transactions (Dated)'!$C$2:$C$53,"Sell")</f>
        <v>26357</v>
      </c>
      <c r="AB659" s="40">
        <f ca="1">AB658+SUMIFS('Transactions (Dated)'!$E$2:$E$53,'Transactions (Dated)'!$D$2:$D$53,'Share Values'!$X659,'Transactions (Dated)'!$B$2:$B$53,'Share Values'!AB$11,'Transactions (Dated)'!$C$2:$C$53,"Buy")-SUMIFS('Transactions (Dated)'!$E$2:$E$53,'Transactions (Dated)'!$D$2:$D$53,'Share Values'!$X659,'Transactions (Dated)'!$B$2:$B$53,'Share Values'!AB$11,'Transactions (Dated)'!$C$2:$C$53,"Sell")</f>
        <v>1892</v>
      </c>
      <c r="AC659" s="40">
        <f ca="1">AC658+SUMIFS('Transactions (Dated)'!$E$2:$E$53,'Transactions (Dated)'!$D$2:$D$53,'Share Values'!$X659,'Transactions (Dated)'!$B$2:$B$53,'Share Values'!AC$11,'Transactions (Dated)'!$C$2:$C$53,"Buy")-SUMIFS('Transactions (Dated)'!$E$2:$E$53,'Transactions (Dated)'!$D$2:$D$53,'Share Values'!$X659,'Transactions (Dated)'!$B$2:$B$53,'Share Values'!AC$11,'Transactions (Dated)'!$C$2:$C$53,"Sell")</f>
        <v>2348</v>
      </c>
      <c r="AD659" s="40">
        <f ca="1">AD658+SUMIFS('Transactions (Dated)'!$E$2:$E$53,'Transactions (Dated)'!$D$2:$D$53,'Share Values'!$X659,'Transactions (Dated)'!$B$2:$B$53,'Share Values'!AD$11,'Transactions (Dated)'!$C$2:$C$53,"Buy")-SUMIFS('Transactions (Dated)'!$E$2:$E$53,'Transactions (Dated)'!$D$2:$D$53,'Share Values'!$X659,'Transactions (Dated)'!$B$2:$B$53,'Share Values'!AD$11,'Transactions (Dated)'!$C$2:$C$53,"Sell")</f>
        <v>0</v>
      </c>
      <c r="AE659" s="40">
        <f ca="1">AE658+SUMIFS('Transactions (Dated)'!$E$2:$E$53,'Transactions (Dated)'!$D$2:$D$53,'Share Values'!$X659,'Transactions (Dated)'!$B$2:$B$53,'Share Values'!AE$11,'Transactions (Dated)'!$C$2:$C$53,"Buy")-SUMIFS('Transactions (Dated)'!$E$2:$E$53,'Transactions (Dated)'!$D$2:$D$53,'Share Values'!$X659,'Transactions (Dated)'!$B$2:$B$53,'Share Values'!AE$11,'Transactions (Dated)'!$C$2:$C$53,"Sell")</f>
        <v>2900</v>
      </c>
      <c r="AF659" s="40">
        <f ca="1">AF658+SUMIFS('Transactions (Dated)'!$E$2:$E$53,'Transactions (Dated)'!$D$2:$D$53,'Share Values'!$X659,'Transactions (Dated)'!$B$2:$B$53,'Share Values'!AF$11,'Transactions (Dated)'!$C$2:$C$53,"Buy")-SUMIFS('Transactions (Dated)'!$E$2:$E$53,'Transactions (Dated)'!$D$2:$D$53,'Share Values'!$X659,'Transactions (Dated)'!$B$2:$B$53,'Share Values'!AF$11,'Transactions (Dated)'!$C$2:$C$53,"Sell")</f>
        <v>14201</v>
      </c>
      <c r="AG659" s="40">
        <f ca="1">AG658+SUMIFS('Transactions (Dated)'!$E$2:$E$53,'Transactions (Dated)'!$D$2:$D$53,'Share Values'!$X659,'Transactions (Dated)'!$B$2:$B$53,'Share Values'!AG$11,'Transactions (Dated)'!$C$2:$C$53,"Buy")-SUMIFS('Transactions (Dated)'!$E$2:$E$53,'Transactions (Dated)'!$D$2:$D$53,'Share Values'!$X659,'Transactions (Dated)'!$B$2:$B$53,'Share Values'!AG$11,'Transactions (Dated)'!$C$2:$C$53,"Sell")</f>
        <v>6835</v>
      </c>
      <c r="AH659" s="40">
        <f ca="1">AH658+SUMIFS('Transactions (Dated)'!$E$2:$E$53,'Transactions (Dated)'!$D$2:$D$53,'Share Values'!$X659,'Transactions (Dated)'!$B$2:$B$53,'Share Values'!AH$11,'Transactions (Dated)'!$C$2:$C$53,"Buy")-SUMIFS('Transactions (Dated)'!$E$2:$E$53,'Transactions (Dated)'!$D$2:$D$53,'Share Values'!$X659,'Transactions (Dated)'!$B$2:$B$53,'Share Values'!AH$11,'Transactions (Dated)'!$C$2:$C$53,"Sell")</f>
        <v>0</v>
      </c>
      <c r="AI659" s="40">
        <f ca="1">AI658+SUMIFS('Transactions (Dated)'!$E$2:$E$53,'Transactions (Dated)'!$D$2:$D$53,'Share Values'!$X659,'Transactions (Dated)'!$B$2:$B$53,'Share Values'!AI$11,'Transactions (Dated)'!$C$2:$C$53,"Buy")-SUMIFS('Transactions (Dated)'!$E$2:$E$53,'Transactions (Dated)'!$D$2:$D$53,'Share Values'!$X659,'Transactions (Dated)'!$B$2:$B$53,'Share Values'!AI$11,'Transactions (Dated)'!$C$2:$C$53,"Sell")</f>
        <v>0</v>
      </c>
      <c r="AJ659" s="40">
        <f ca="1">AJ658+SUMIFS('Transactions (Dated)'!$E$2:$E$53,'Transactions (Dated)'!$D$2:$D$53,'Share Values'!$X659,'Transactions (Dated)'!$B$2:$B$53,'Share Values'!AJ$11,'Transactions (Dated)'!$C$2:$C$53,"Buy")-SUMIFS('Transactions (Dated)'!$E$2:$E$53,'Transactions (Dated)'!$D$2:$D$53,'Share Values'!$X659,'Transactions (Dated)'!$B$2:$B$53,'Share Values'!AJ$11,'Transactions (Dated)'!$C$2:$C$53,"Sell")</f>
        <v>0</v>
      </c>
      <c r="AK659" s="40">
        <f ca="1">AK658+SUMIFS('Transactions (Dated)'!$E$2:$E$53,'Transactions (Dated)'!$D$2:$D$53,'Share Values'!$X659,'Transactions (Dated)'!$B$2:$B$53,'Share Values'!AK$11,'Transactions (Dated)'!$C$2:$C$53,"Buy")-SUMIFS('Transactions (Dated)'!$E$2:$E$53,'Transactions (Dated)'!$D$2:$D$53,'Share Values'!$X659,'Transactions (Dated)'!$B$2:$B$53,'Share Values'!AK$11,'Transactions (Dated)'!$C$2:$C$53,"Sell")</f>
        <v>0</v>
      </c>
      <c r="AL659" s="40">
        <f ca="1">AL658+SUMIFS('Transactions (Dated)'!$E$2:$E$53,'Transactions (Dated)'!$D$2:$D$53,'Share Values'!$X659,'Transactions (Dated)'!$B$2:$B$53,'Share Values'!AL$11,'Transactions (Dated)'!$C$2:$C$53,"Buy")-SUMIFS('Transactions (Dated)'!$E$2:$E$53,'Transactions (Dated)'!$D$2:$D$53,'Share Values'!$X659,'Transactions (Dated)'!$B$2:$B$53,'Share Values'!AL$11,'Transactions (Dated)'!$C$2:$C$53,"Sell")</f>
        <v>0</v>
      </c>
      <c r="AM659" s="40">
        <f ca="1">AM658+SUMIFS('Transactions (Dated)'!$E$2:$E$53,'Transactions (Dated)'!$D$2:$D$53,'Share Values'!$X659,'Transactions (Dated)'!$B$2:$B$53,'Share Values'!AM$11,'Transactions (Dated)'!$C$2:$C$53,"Buy")-SUMIFS('Transactions (Dated)'!$E$2:$E$53,'Transactions (Dated)'!$D$2:$D$53,'Share Values'!$X659,'Transactions (Dated)'!$B$2:$B$53,'Share Values'!AM$11,'Transactions (Dated)'!$C$2:$C$53,"Sell")</f>
        <v>0</v>
      </c>
      <c r="AN659" s="40">
        <f ca="1">AN658+SUMIFS('Transactions (Dated)'!$E$2:$E$53,'Transactions (Dated)'!$D$2:$D$53,'Share Values'!$X659,'Transactions (Dated)'!$B$2:$B$53,'Share Values'!AN$11,'Transactions (Dated)'!$C$2:$C$53,"Buy")-SUMIFS('Transactions (Dated)'!$E$2:$E$53,'Transactions (Dated)'!$D$2:$D$53,'Share Values'!$X659,'Transactions (Dated)'!$B$2:$B$53,'Share Values'!AN$11,'Transactions (Dated)'!$C$2:$C$53,"Sell")</f>
        <v>0</v>
      </c>
      <c r="AQ659" s="3">
        <f t="shared" si="271"/>
        <v>42856</v>
      </c>
      <c r="AR659" s="6">
        <f t="shared" ca="1" si="272"/>
        <v>59015</v>
      </c>
      <c r="AS659" s="6">
        <f t="shared" ca="1" si="273"/>
        <v>18937.5</v>
      </c>
      <c r="AT659" s="6">
        <f t="shared" ca="1" si="274"/>
        <v>554551.28</v>
      </c>
      <c r="AU659" s="6">
        <f t="shared" ca="1" si="275"/>
        <v>39684.700000000004</v>
      </c>
      <c r="AV659" s="6">
        <f t="shared" ca="1" si="276"/>
        <v>38859.4</v>
      </c>
      <c r="AW659" s="6">
        <f t="shared" ca="1" si="277"/>
        <v>0</v>
      </c>
      <c r="AX659" s="6">
        <f t="shared" ca="1" si="278"/>
        <v>50054.000000000007</v>
      </c>
      <c r="AY659" s="6">
        <f t="shared" ca="1" si="279"/>
        <v>67028.72</v>
      </c>
      <c r="AZ659" s="6">
        <f t="shared" ca="1" si="280"/>
        <v>85369.150000000009</v>
      </c>
      <c r="BA659" s="6">
        <f t="shared" ca="1" si="281"/>
        <v>0</v>
      </c>
      <c r="BB659" s="6">
        <f t="shared" ca="1" si="282"/>
        <v>0</v>
      </c>
      <c r="BC659" s="6">
        <f t="shared" ca="1" si="283"/>
        <v>0</v>
      </c>
      <c r="BD659" s="6">
        <f t="shared" ca="1" si="284"/>
        <v>0</v>
      </c>
      <c r="BE659" s="6">
        <f t="shared" ca="1" si="285"/>
        <v>0</v>
      </c>
      <c r="BF659" s="6">
        <f t="shared" ca="1" si="293"/>
        <v>0</v>
      </c>
      <c r="BG659" s="6">
        <f t="shared" ca="1" si="294"/>
        <v>0</v>
      </c>
      <c r="BJ659" s="4">
        <f t="shared" ca="1" si="286"/>
        <v>913499.75</v>
      </c>
      <c r="BL659" s="3">
        <f t="shared" si="287"/>
        <v>42856</v>
      </c>
      <c r="BM659" s="6">
        <f>BM658+SUMIFS('Transactions (Dated)'!G:G,'Transactions (Dated)'!D:D,'Share Values'!AQ659)</f>
        <v>14317.649999999987</v>
      </c>
      <c r="BN659" s="6">
        <f ca="1">BN658+SUMIFS('Transactions (Dated)'!$F:$F,'Transactions (Dated)'!$D:$D,$BL659,'Transactions (Dated)'!$B:$B,BN$11,'Transactions (Dated)'!$C:$C,"Dividend (paid to cash)")*Y659</f>
        <v>0</v>
      </c>
      <c r="BO659" s="6">
        <f ca="1">BO658+SUMIFS('Transactions (Dated)'!$F:$F,'Transactions (Dated)'!$D:$D,$BL659,'Transactions (Dated)'!$B:$B,BO$11,'Transactions (Dated)'!$C:$C,"Dividend (paid to cash)")*Z659</f>
        <v>2421.875</v>
      </c>
      <c r="BP659" s="6">
        <f ca="1">BP658+SUMIFS('Transactions (Dated)'!$F:$F,'Transactions (Dated)'!$D:$D,$BL659,'Transactions (Dated)'!$B:$B,BP$11,'Transactions (Dated)'!$C:$C,"Dividend (paid to cash)")*AA659</f>
        <v>51745.237000000008</v>
      </c>
      <c r="BQ659" s="6">
        <f ca="1">BQ658+SUMIFS('Transactions (Dated)'!$F:$F,'Transactions (Dated)'!$D:$D,$BL659,'Transactions (Dated)'!$B:$B,BQ$11,'Transactions (Dated)'!$C:$C,"Dividend (paid to cash)")*AB659</f>
        <v>662.2</v>
      </c>
      <c r="BR659" s="6">
        <f ca="1">BR658+SUMIFS('Transactions (Dated)'!$F:$F,'Transactions (Dated)'!$D:$D,$BL659,'Transactions (Dated)'!$B:$B,BR$11,'Transactions (Dated)'!$C:$C,"Dividend (paid to cash)")*AC659</f>
        <v>0</v>
      </c>
      <c r="BS659" s="6">
        <f ca="1">BS658+SUMIFS('Transactions (Dated)'!$F:$F,'Transactions (Dated)'!$D:$D,$BL659,'Transactions (Dated)'!$B:$B,BS$11,'Transactions (Dated)'!$C:$C,"Dividend (paid to cash)")*AD659</f>
        <v>0</v>
      </c>
      <c r="BT659" s="6">
        <f ca="1">BT658+SUMIFS('Transactions (Dated)'!$F:$F,'Transactions (Dated)'!$D:$D,$BL659,'Transactions (Dated)'!$B:$B,BT$11,'Transactions (Dated)'!$C:$C,"Dividend (paid to cash)")*AE659</f>
        <v>3915</v>
      </c>
      <c r="BU659" s="6">
        <f ca="1">BU658+SUMIFS('Transactions (Dated)'!$F:$F,'Transactions (Dated)'!$D:$D,$BL659,'Transactions (Dated)'!$B:$B,BU$11,'Transactions (Dated)'!$C:$C,"Dividend (paid to cash)")*AF659</f>
        <v>0</v>
      </c>
      <c r="BV659" s="6">
        <f ca="1">BV658+SUMIFS('Transactions (Dated)'!$F:$F,'Transactions (Dated)'!$D:$D,$BL659,'Transactions (Dated)'!$B:$B,BV$11,'Transactions (Dated)'!$C:$C,"Dividend (paid to cash)")*AG659</f>
        <v>0</v>
      </c>
      <c r="BW659" s="6">
        <f ca="1">BW658+SUMIFS('Transactions (Dated)'!$F:$F,'Transactions (Dated)'!$D:$D,$BL659,'Transactions (Dated)'!$B:$B,BW$11,'Transactions (Dated)'!$C:$C,"Dividend (paid to cash)")*AH659</f>
        <v>0</v>
      </c>
      <c r="BX659" s="6">
        <f ca="1">BX658+SUMIFS('Transactions (Dated)'!$F:$F,'Transactions (Dated)'!$D:$D,$BL659,'Transactions (Dated)'!$B:$B,BX$11,'Transactions (Dated)'!$C:$C,"Dividend (paid to cash)")*AI659</f>
        <v>0</v>
      </c>
      <c r="BY659" s="6">
        <f ca="1">BY658+SUMIFS('Transactions (Dated)'!$F:$F,'Transactions (Dated)'!$D:$D,$BL659,'Transactions (Dated)'!$B:$B,BY$11,'Transactions (Dated)'!$C:$C,"Dividend (paid to cash)")*AJ659</f>
        <v>0</v>
      </c>
      <c r="BZ659" s="6">
        <f ca="1">BZ658+SUMIFS('Transactions (Dated)'!$F:$F,'Transactions (Dated)'!$D:$D,$BL659,'Transactions (Dated)'!$B:$B,BZ$11,'Transactions (Dated)'!$C:$C,"Dividend (paid to cash)")*AK659</f>
        <v>0</v>
      </c>
      <c r="CA659" s="6">
        <f ca="1">CA658+SUMIFS('Transactions (Dated)'!$F:$F,'Transactions (Dated)'!$D:$D,$BL659,'Transactions (Dated)'!$B:$B,CA$11,'Transactions (Dated)'!$C:$C,"Dividend (paid to cash)")*AL659</f>
        <v>0</v>
      </c>
      <c r="CB659" s="6">
        <v>0</v>
      </c>
      <c r="CC659" s="6">
        <v>0</v>
      </c>
      <c r="CF659" s="6">
        <f t="shared" ca="1" si="288"/>
        <v>73061.961999999985</v>
      </c>
      <c r="CH659" s="3">
        <f t="shared" si="289"/>
        <v>42856</v>
      </c>
      <c r="CI659" s="4">
        <f t="shared" ca="1" si="290"/>
        <v>913499.75</v>
      </c>
      <c r="CJ659" s="4">
        <f t="shared" ca="1" si="291"/>
        <v>73061.961999999985</v>
      </c>
      <c r="CL659" s="4">
        <f t="shared" ca="1" si="292"/>
        <v>986561.71199999994</v>
      </c>
    </row>
    <row r="660" spans="2:90" x14ac:dyDescent="0.15">
      <c r="B660" s="3">
        <v>42857</v>
      </c>
      <c r="E660" s="86">
        <v>42857</v>
      </c>
      <c r="F660" s="53">
        <v>12.73</v>
      </c>
      <c r="G660">
        <v>1.99</v>
      </c>
      <c r="H660">
        <v>21.08</v>
      </c>
      <c r="I660">
        <v>21.125</v>
      </c>
      <c r="J660">
        <v>16.55</v>
      </c>
      <c r="K660">
        <v>15.94</v>
      </c>
      <c r="L660">
        <v>17.27</v>
      </c>
      <c r="M660">
        <v>4.67</v>
      </c>
      <c r="O660">
        <v>11</v>
      </c>
      <c r="Q660">
        <v>1.5699999999999998</v>
      </c>
      <c r="R660">
        <v>8.18</v>
      </c>
      <c r="S660">
        <v>44.69</v>
      </c>
      <c r="U660">
        <v>44.69</v>
      </c>
      <c r="X660" s="3">
        <f t="shared" ref="X660:X723" si="295">E660</f>
        <v>42857</v>
      </c>
      <c r="Y660" s="40">
        <f ca="1">Y659+SUMIFS('Transactions (Dated)'!$E$2:$E$53,'Transactions (Dated)'!$D$2:$D$53,'Share Values'!$X660,'Transactions (Dated)'!$B$2:$B$53,'Share Values'!Y$11,'Transactions (Dated)'!$C$2:$C$53,"Buy")-SUMIFS('Transactions (Dated)'!$E$2:$E$53,'Transactions (Dated)'!$D$2:$D$53,'Share Values'!$X660,'Transactions (Dated)'!$B$2:$B$53,'Share Values'!Y$11,'Transactions (Dated)'!$C$2:$C$53,"Sell")</f>
        <v>4625</v>
      </c>
      <c r="Z660" s="40">
        <f ca="1">Z659+SUMIFS('Transactions (Dated)'!$E$2:$E$53,'Transactions (Dated)'!$D$2:$D$53,'Share Values'!$X660,'Transactions (Dated)'!$B$2:$B$53,'Share Values'!Z$11,'Transactions (Dated)'!$C$2:$C$53,"Buy")-SUMIFS('Transactions (Dated)'!$E$2:$E$53,'Transactions (Dated)'!$D$2:$D$53,'Share Values'!$X660,'Transactions (Dated)'!$B$2:$B$53,'Share Values'!Z$11,'Transactions (Dated)'!$C$2:$C$53,"Sell")</f>
        <v>9375</v>
      </c>
      <c r="AA660" s="40">
        <f ca="1">AA659+SUMIFS('Transactions (Dated)'!$E$2:$E$53,'Transactions (Dated)'!$D$2:$D$53,'Share Values'!$X660,'Transactions (Dated)'!$B$2:$B$53,'Share Values'!AA$11,'Transactions (Dated)'!$C$2:$C$53,"Buy")-SUMIFS('Transactions (Dated)'!$E$2:$E$53,'Transactions (Dated)'!$D$2:$D$53,'Share Values'!$X660,'Transactions (Dated)'!$B$2:$B$53,'Share Values'!AA$11,'Transactions (Dated)'!$C$2:$C$53,"Sell")</f>
        <v>26357</v>
      </c>
      <c r="AB660" s="40">
        <f ca="1">AB659+SUMIFS('Transactions (Dated)'!$E$2:$E$53,'Transactions (Dated)'!$D$2:$D$53,'Share Values'!$X660,'Transactions (Dated)'!$B$2:$B$53,'Share Values'!AB$11,'Transactions (Dated)'!$C$2:$C$53,"Buy")-SUMIFS('Transactions (Dated)'!$E$2:$E$53,'Transactions (Dated)'!$D$2:$D$53,'Share Values'!$X660,'Transactions (Dated)'!$B$2:$B$53,'Share Values'!AB$11,'Transactions (Dated)'!$C$2:$C$53,"Sell")</f>
        <v>1892</v>
      </c>
      <c r="AC660" s="40">
        <f ca="1">AC659+SUMIFS('Transactions (Dated)'!$E$2:$E$53,'Transactions (Dated)'!$D$2:$D$53,'Share Values'!$X660,'Transactions (Dated)'!$B$2:$B$53,'Share Values'!AC$11,'Transactions (Dated)'!$C$2:$C$53,"Buy")-SUMIFS('Transactions (Dated)'!$E$2:$E$53,'Transactions (Dated)'!$D$2:$D$53,'Share Values'!$X660,'Transactions (Dated)'!$B$2:$B$53,'Share Values'!AC$11,'Transactions (Dated)'!$C$2:$C$53,"Sell")</f>
        <v>2348</v>
      </c>
      <c r="AD660" s="40">
        <f ca="1">AD659+SUMIFS('Transactions (Dated)'!$E$2:$E$53,'Transactions (Dated)'!$D$2:$D$53,'Share Values'!$X660,'Transactions (Dated)'!$B$2:$B$53,'Share Values'!AD$11,'Transactions (Dated)'!$C$2:$C$53,"Buy")-SUMIFS('Transactions (Dated)'!$E$2:$E$53,'Transactions (Dated)'!$D$2:$D$53,'Share Values'!$X660,'Transactions (Dated)'!$B$2:$B$53,'Share Values'!AD$11,'Transactions (Dated)'!$C$2:$C$53,"Sell")</f>
        <v>0</v>
      </c>
      <c r="AE660" s="40">
        <f ca="1">AE659+SUMIFS('Transactions (Dated)'!$E$2:$E$53,'Transactions (Dated)'!$D$2:$D$53,'Share Values'!$X660,'Transactions (Dated)'!$B$2:$B$53,'Share Values'!AE$11,'Transactions (Dated)'!$C$2:$C$53,"Buy")-SUMIFS('Transactions (Dated)'!$E$2:$E$53,'Transactions (Dated)'!$D$2:$D$53,'Share Values'!$X660,'Transactions (Dated)'!$B$2:$B$53,'Share Values'!AE$11,'Transactions (Dated)'!$C$2:$C$53,"Sell")</f>
        <v>2900</v>
      </c>
      <c r="AF660" s="40">
        <f ca="1">AF659+SUMIFS('Transactions (Dated)'!$E$2:$E$53,'Transactions (Dated)'!$D$2:$D$53,'Share Values'!$X660,'Transactions (Dated)'!$B$2:$B$53,'Share Values'!AF$11,'Transactions (Dated)'!$C$2:$C$53,"Buy")-SUMIFS('Transactions (Dated)'!$E$2:$E$53,'Transactions (Dated)'!$D$2:$D$53,'Share Values'!$X660,'Transactions (Dated)'!$B$2:$B$53,'Share Values'!AF$11,'Transactions (Dated)'!$C$2:$C$53,"Sell")</f>
        <v>14201</v>
      </c>
      <c r="AG660" s="40">
        <f ca="1">AG659+SUMIFS('Transactions (Dated)'!$E$2:$E$53,'Transactions (Dated)'!$D$2:$D$53,'Share Values'!$X660,'Transactions (Dated)'!$B$2:$B$53,'Share Values'!AG$11,'Transactions (Dated)'!$C$2:$C$53,"Buy")-SUMIFS('Transactions (Dated)'!$E$2:$E$53,'Transactions (Dated)'!$D$2:$D$53,'Share Values'!$X660,'Transactions (Dated)'!$B$2:$B$53,'Share Values'!AG$11,'Transactions (Dated)'!$C$2:$C$53,"Sell")</f>
        <v>6835</v>
      </c>
      <c r="AH660" s="40">
        <f ca="1">AH659+SUMIFS('Transactions (Dated)'!$E$2:$E$53,'Transactions (Dated)'!$D$2:$D$53,'Share Values'!$X660,'Transactions (Dated)'!$B$2:$B$53,'Share Values'!AH$11,'Transactions (Dated)'!$C$2:$C$53,"Buy")-SUMIFS('Transactions (Dated)'!$E$2:$E$53,'Transactions (Dated)'!$D$2:$D$53,'Share Values'!$X660,'Transactions (Dated)'!$B$2:$B$53,'Share Values'!AH$11,'Transactions (Dated)'!$C$2:$C$53,"Sell")</f>
        <v>0</v>
      </c>
      <c r="AI660" s="40">
        <f ca="1">AI659+SUMIFS('Transactions (Dated)'!$E$2:$E$53,'Transactions (Dated)'!$D$2:$D$53,'Share Values'!$X660,'Transactions (Dated)'!$B$2:$B$53,'Share Values'!AI$11,'Transactions (Dated)'!$C$2:$C$53,"Buy")-SUMIFS('Transactions (Dated)'!$E$2:$E$53,'Transactions (Dated)'!$D$2:$D$53,'Share Values'!$X660,'Transactions (Dated)'!$B$2:$B$53,'Share Values'!AI$11,'Transactions (Dated)'!$C$2:$C$53,"Sell")</f>
        <v>0</v>
      </c>
      <c r="AJ660" s="40">
        <f ca="1">AJ659+SUMIFS('Transactions (Dated)'!$E$2:$E$53,'Transactions (Dated)'!$D$2:$D$53,'Share Values'!$X660,'Transactions (Dated)'!$B$2:$B$53,'Share Values'!AJ$11,'Transactions (Dated)'!$C$2:$C$53,"Buy")-SUMIFS('Transactions (Dated)'!$E$2:$E$53,'Transactions (Dated)'!$D$2:$D$53,'Share Values'!$X660,'Transactions (Dated)'!$B$2:$B$53,'Share Values'!AJ$11,'Transactions (Dated)'!$C$2:$C$53,"Sell")</f>
        <v>0</v>
      </c>
      <c r="AK660" s="40">
        <f ca="1">AK659+SUMIFS('Transactions (Dated)'!$E$2:$E$53,'Transactions (Dated)'!$D$2:$D$53,'Share Values'!$X660,'Transactions (Dated)'!$B$2:$B$53,'Share Values'!AK$11,'Transactions (Dated)'!$C$2:$C$53,"Buy")-SUMIFS('Transactions (Dated)'!$E$2:$E$53,'Transactions (Dated)'!$D$2:$D$53,'Share Values'!$X660,'Transactions (Dated)'!$B$2:$B$53,'Share Values'!AK$11,'Transactions (Dated)'!$C$2:$C$53,"Sell")</f>
        <v>0</v>
      </c>
      <c r="AL660" s="40">
        <f ca="1">AL659+SUMIFS('Transactions (Dated)'!$E$2:$E$53,'Transactions (Dated)'!$D$2:$D$53,'Share Values'!$X660,'Transactions (Dated)'!$B$2:$B$53,'Share Values'!AL$11,'Transactions (Dated)'!$C$2:$C$53,"Buy")-SUMIFS('Transactions (Dated)'!$E$2:$E$53,'Transactions (Dated)'!$D$2:$D$53,'Share Values'!$X660,'Transactions (Dated)'!$B$2:$B$53,'Share Values'!AL$11,'Transactions (Dated)'!$C$2:$C$53,"Sell")</f>
        <v>0</v>
      </c>
      <c r="AM660" s="40">
        <f ca="1">AM659+SUMIFS('Transactions (Dated)'!$E$2:$E$53,'Transactions (Dated)'!$D$2:$D$53,'Share Values'!$X660,'Transactions (Dated)'!$B$2:$B$53,'Share Values'!AM$11,'Transactions (Dated)'!$C$2:$C$53,"Buy")-SUMIFS('Transactions (Dated)'!$E$2:$E$53,'Transactions (Dated)'!$D$2:$D$53,'Share Values'!$X660,'Transactions (Dated)'!$B$2:$B$53,'Share Values'!AM$11,'Transactions (Dated)'!$C$2:$C$53,"Sell")</f>
        <v>0</v>
      </c>
      <c r="AN660" s="40">
        <f ca="1">AN659+SUMIFS('Transactions (Dated)'!$E$2:$E$53,'Transactions (Dated)'!$D$2:$D$53,'Share Values'!$X660,'Transactions (Dated)'!$B$2:$B$53,'Share Values'!AN$11,'Transactions (Dated)'!$C$2:$C$53,"Buy")-SUMIFS('Transactions (Dated)'!$E$2:$E$53,'Transactions (Dated)'!$D$2:$D$53,'Share Values'!$X660,'Transactions (Dated)'!$B$2:$B$53,'Share Values'!AN$11,'Transactions (Dated)'!$C$2:$C$53,"Sell")</f>
        <v>0</v>
      </c>
      <c r="AQ660" s="3">
        <f t="shared" ref="AQ660:AQ723" si="296">+X660</f>
        <v>42857</v>
      </c>
      <c r="AR660" s="6">
        <f t="shared" ref="AR660:AR723" ca="1" si="297">+Y660*F660</f>
        <v>58876.25</v>
      </c>
      <c r="AS660" s="6">
        <f t="shared" ref="AS660:AS723" ca="1" si="298">+Z660*G660</f>
        <v>18656.25</v>
      </c>
      <c r="AT660" s="6">
        <f t="shared" ref="AT660:AT723" ca="1" si="299">+AA660*H660</f>
        <v>555605.55999999994</v>
      </c>
      <c r="AU660" s="6">
        <f t="shared" ref="AU660:AU723" ca="1" si="300">+AB660*I660</f>
        <v>39968.5</v>
      </c>
      <c r="AV660" s="6">
        <f t="shared" ref="AV660:AV723" ca="1" si="301">+AC660*J660</f>
        <v>38859.4</v>
      </c>
      <c r="AW660" s="6">
        <f t="shared" ref="AW660:AW723" ca="1" si="302">+AD660*K660</f>
        <v>0</v>
      </c>
      <c r="AX660" s="6">
        <f t="shared" ref="AX660:AX723" ca="1" si="303">+AE660*L660</f>
        <v>50083</v>
      </c>
      <c r="AY660" s="6">
        <f t="shared" ref="AY660:AY723" ca="1" si="304">+AF660*M660</f>
        <v>66318.67</v>
      </c>
      <c r="AZ660" s="6">
        <f t="shared" ref="AZ660:AZ723" ca="1" si="305">+AG660*N660</f>
        <v>0</v>
      </c>
      <c r="BA660" s="6">
        <f t="shared" ref="BA660:BA723" ca="1" si="306">+AH660*O660</f>
        <v>0</v>
      </c>
      <c r="BB660" s="6">
        <f t="shared" ref="BB660:BB723" ca="1" si="307">+AI660*P660</f>
        <v>0</v>
      </c>
      <c r="BC660" s="6">
        <f t="shared" ref="BC660:BC723" ca="1" si="308">+AJ660*Q660</f>
        <v>0</v>
      </c>
      <c r="BD660" s="6">
        <f t="shared" ref="BD660:BD723" ca="1" si="309">+AK660*R660</f>
        <v>0</v>
      </c>
      <c r="BE660" s="6">
        <f t="shared" ref="BE660:BE723" ca="1" si="310">+AL660*S660</f>
        <v>0</v>
      </c>
      <c r="BF660" s="6">
        <f t="shared" ca="1" si="293"/>
        <v>0</v>
      </c>
      <c r="BG660" s="6">
        <f t="shared" ca="1" si="294"/>
        <v>0</v>
      </c>
      <c r="BJ660" s="4">
        <f t="shared" ref="BJ660:BJ723" ca="1" si="311">SUM(AR660:BI660)</f>
        <v>828367.63</v>
      </c>
      <c r="BL660" s="3">
        <f t="shared" ref="BL660:BL723" si="312">+X660</f>
        <v>42857</v>
      </c>
      <c r="BM660" s="6">
        <f>BM659+SUMIFS('Transactions (Dated)'!G:G,'Transactions (Dated)'!D:D,'Share Values'!AQ660)</f>
        <v>14317.649999999987</v>
      </c>
      <c r="BN660" s="6">
        <f ca="1">BN659+SUMIFS('Transactions (Dated)'!$F:$F,'Transactions (Dated)'!$D:$D,$BL660,'Transactions (Dated)'!$B:$B,BN$11,'Transactions (Dated)'!$C:$C,"Dividend (paid to cash)")*Y660</f>
        <v>0</v>
      </c>
      <c r="BO660" s="6">
        <f ca="1">BO659+SUMIFS('Transactions (Dated)'!$F:$F,'Transactions (Dated)'!$D:$D,$BL660,'Transactions (Dated)'!$B:$B,BO$11,'Transactions (Dated)'!$C:$C,"Dividend (paid to cash)")*Z660</f>
        <v>2421.875</v>
      </c>
      <c r="BP660" s="6">
        <f ca="1">BP659+SUMIFS('Transactions (Dated)'!$F:$F,'Transactions (Dated)'!$D:$D,$BL660,'Transactions (Dated)'!$B:$B,BP$11,'Transactions (Dated)'!$C:$C,"Dividend (paid to cash)")*AA660</f>
        <v>51745.237000000008</v>
      </c>
      <c r="BQ660" s="6">
        <f ca="1">BQ659+SUMIFS('Transactions (Dated)'!$F:$F,'Transactions (Dated)'!$D:$D,$BL660,'Transactions (Dated)'!$B:$B,BQ$11,'Transactions (Dated)'!$C:$C,"Dividend (paid to cash)")*AB660</f>
        <v>662.2</v>
      </c>
      <c r="BR660" s="6">
        <f ca="1">BR659+SUMIFS('Transactions (Dated)'!$F:$F,'Transactions (Dated)'!$D:$D,$BL660,'Transactions (Dated)'!$B:$B,BR$11,'Transactions (Dated)'!$C:$C,"Dividend (paid to cash)")*AC660</f>
        <v>0</v>
      </c>
      <c r="BS660" s="6">
        <f ca="1">BS659+SUMIFS('Transactions (Dated)'!$F:$F,'Transactions (Dated)'!$D:$D,$BL660,'Transactions (Dated)'!$B:$B,BS$11,'Transactions (Dated)'!$C:$C,"Dividend (paid to cash)")*AD660</f>
        <v>0</v>
      </c>
      <c r="BT660" s="6">
        <f ca="1">BT659+SUMIFS('Transactions (Dated)'!$F:$F,'Transactions (Dated)'!$D:$D,$BL660,'Transactions (Dated)'!$B:$B,BT$11,'Transactions (Dated)'!$C:$C,"Dividend (paid to cash)")*AE660</f>
        <v>3915</v>
      </c>
      <c r="BU660" s="6">
        <f ca="1">BU659+SUMIFS('Transactions (Dated)'!$F:$F,'Transactions (Dated)'!$D:$D,$BL660,'Transactions (Dated)'!$B:$B,BU$11,'Transactions (Dated)'!$C:$C,"Dividend (paid to cash)")*AF660</f>
        <v>0</v>
      </c>
      <c r="BV660" s="6">
        <f ca="1">BV659+SUMIFS('Transactions (Dated)'!$F:$F,'Transactions (Dated)'!$D:$D,$BL660,'Transactions (Dated)'!$B:$B,BV$11,'Transactions (Dated)'!$C:$C,"Dividend (paid to cash)")*AG660</f>
        <v>0</v>
      </c>
      <c r="BW660" s="6">
        <f ca="1">BW659+SUMIFS('Transactions (Dated)'!$F:$F,'Transactions (Dated)'!$D:$D,$BL660,'Transactions (Dated)'!$B:$B,BW$11,'Transactions (Dated)'!$C:$C,"Dividend (paid to cash)")*AH660</f>
        <v>0</v>
      </c>
      <c r="BX660" s="6">
        <f ca="1">BX659+SUMIFS('Transactions (Dated)'!$F:$F,'Transactions (Dated)'!$D:$D,$BL660,'Transactions (Dated)'!$B:$B,BX$11,'Transactions (Dated)'!$C:$C,"Dividend (paid to cash)")*AI660</f>
        <v>0</v>
      </c>
      <c r="BY660" s="6">
        <f ca="1">BY659+SUMIFS('Transactions (Dated)'!$F:$F,'Transactions (Dated)'!$D:$D,$BL660,'Transactions (Dated)'!$B:$B,BY$11,'Transactions (Dated)'!$C:$C,"Dividend (paid to cash)")*AJ660</f>
        <v>0</v>
      </c>
      <c r="BZ660" s="6">
        <f ca="1">BZ659+SUMIFS('Transactions (Dated)'!$F:$F,'Transactions (Dated)'!$D:$D,$BL660,'Transactions (Dated)'!$B:$B,BZ$11,'Transactions (Dated)'!$C:$C,"Dividend (paid to cash)")*AK660</f>
        <v>0</v>
      </c>
      <c r="CA660" s="6">
        <f ca="1">CA659+SUMIFS('Transactions (Dated)'!$F:$F,'Transactions (Dated)'!$D:$D,$BL660,'Transactions (Dated)'!$B:$B,CA$11,'Transactions (Dated)'!$C:$C,"Dividend (paid to cash)")*AL660</f>
        <v>0</v>
      </c>
      <c r="CB660" s="6">
        <v>0</v>
      </c>
      <c r="CC660" s="6">
        <v>0</v>
      </c>
      <c r="CF660" s="6">
        <f t="shared" ref="CF660:CF723" ca="1" si="313">SUM(BM660:CE660)</f>
        <v>73061.961999999985</v>
      </c>
      <c r="CH660" s="3">
        <f t="shared" ref="CH660:CH723" si="314">BL660</f>
        <v>42857</v>
      </c>
      <c r="CI660" s="4">
        <f t="shared" ref="CI660:CI723" ca="1" si="315">SUM(AR660:BI660)</f>
        <v>828367.63</v>
      </c>
      <c r="CJ660" s="4">
        <f t="shared" ref="CJ660:CJ723" ca="1" si="316">+CF660</f>
        <v>73061.961999999985</v>
      </c>
      <c r="CL660" s="4">
        <f t="shared" ref="CL660:CL723" ca="1" si="317">CI660+CJ660</f>
        <v>901429.59199999995</v>
      </c>
    </row>
    <row r="661" spans="2:90" x14ac:dyDescent="0.15">
      <c r="B661" s="3">
        <v>42858</v>
      </c>
      <c r="E661" s="86">
        <v>42858</v>
      </c>
      <c r="F661" s="53">
        <v>12.7</v>
      </c>
      <c r="G661">
        <v>1.97</v>
      </c>
      <c r="H661">
        <v>20.99</v>
      </c>
      <c r="I661">
        <v>21.03</v>
      </c>
      <c r="J661">
        <v>16.48</v>
      </c>
      <c r="K661">
        <v>15.89</v>
      </c>
      <c r="L661">
        <v>17.135000000000002</v>
      </c>
      <c r="M661">
        <v>4.5</v>
      </c>
      <c r="O661">
        <v>11.07</v>
      </c>
      <c r="Q661">
        <v>1.5699999999999998</v>
      </c>
      <c r="R661">
        <v>7.83</v>
      </c>
      <c r="S661">
        <v>44.5</v>
      </c>
      <c r="U661">
        <v>44.5</v>
      </c>
      <c r="X661" s="3">
        <f t="shared" si="295"/>
        <v>42858</v>
      </c>
      <c r="Y661" s="40">
        <f ca="1">Y660+SUMIFS('Transactions (Dated)'!$E$2:$E$53,'Transactions (Dated)'!$D$2:$D$53,'Share Values'!$X661,'Transactions (Dated)'!$B$2:$B$53,'Share Values'!Y$11,'Transactions (Dated)'!$C$2:$C$53,"Buy")-SUMIFS('Transactions (Dated)'!$E$2:$E$53,'Transactions (Dated)'!$D$2:$D$53,'Share Values'!$X661,'Transactions (Dated)'!$B$2:$B$53,'Share Values'!Y$11,'Transactions (Dated)'!$C$2:$C$53,"Sell")</f>
        <v>4625</v>
      </c>
      <c r="Z661" s="40">
        <f ca="1">Z660+SUMIFS('Transactions (Dated)'!$E$2:$E$53,'Transactions (Dated)'!$D$2:$D$53,'Share Values'!$X661,'Transactions (Dated)'!$B$2:$B$53,'Share Values'!Z$11,'Transactions (Dated)'!$C$2:$C$53,"Buy")-SUMIFS('Transactions (Dated)'!$E$2:$E$53,'Transactions (Dated)'!$D$2:$D$53,'Share Values'!$X661,'Transactions (Dated)'!$B$2:$B$53,'Share Values'!Z$11,'Transactions (Dated)'!$C$2:$C$53,"Sell")</f>
        <v>9375</v>
      </c>
      <c r="AA661" s="40">
        <f ca="1">AA660+SUMIFS('Transactions (Dated)'!$E$2:$E$53,'Transactions (Dated)'!$D$2:$D$53,'Share Values'!$X661,'Transactions (Dated)'!$B$2:$B$53,'Share Values'!AA$11,'Transactions (Dated)'!$C$2:$C$53,"Buy")-SUMIFS('Transactions (Dated)'!$E$2:$E$53,'Transactions (Dated)'!$D$2:$D$53,'Share Values'!$X661,'Transactions (Dated)'!$B$2:$B$53,'Share Values'!AA$11,'Transactions (Dated)'!$C$2:$C$53,"Sell")</f>
        <v>26357</v>
      </c>
      <c r="AB661" s="40">
        <f ca="1">AB660+SUMIFS('Transactions (Dated)'!$E$2:$E$53,'Transactions (Dated)'!$D$2:$D$53,'Share Values'!$X661,'Transactions (Dated)'!$B$2:$B$53,'Share Values'!AB$11,'Transactions (Dated)'!$C$2:$C$53,"Buy")-SUMIFS('Transactions (Dated)'!$E$2:$E$53,'Transactions (Dated)'!$D$2:$D$53,'Share Values'!$X661,'Transactions (Dated)'!$B$2:$B$53,'Share Values'!AB$11,'Transactions (Dated)'!$C$2:$C$53,"Sell")</f>
        <v>1892</v>
      </c>
      <c r="AC661" s="40">
        <f ca="1">AC660+SUMIFS('Transactions (Dated)'!$E$2:$E$53,'Transactions (Dated)'!$D$2:$D$53,'Share Values'!$X661,'Transactions (Dated)'!$B$2:$B$53,'Share Values'!AC$11,'Transactions (Dated)'!$C$2:$C$53,"Buy")-SUMIFS('Transactions (Dated)'!$E$2:$E$53,'Transactions (Dated)'!$D$2:$D$53,'Share Values'!$X661,'Transactions (Dated)'!$B$2:$B$53,'Share Values'!AC$11,'Transactions (Dated)'!$C$2:$C$53,"Sell")</f>
        <v>2348</v>
      </c>
      <c r="AD661" s="40">
        <f ca="1">AD660+SUMIFS('Transactions (Dated)'!$E$2:$E$53,'Transactions (Dated)'!$D$2:$D$53,'Share Values'!$X661,'Transactions (Dated)'!$B$2:$B$53,'Share Values'!AD$11,'Transactions (Dated)'!$C$2:$C$53,"Buy")-SUMIFS('Transactions (Dated)'!$E$2:$E$53,'Transactions (Dated)'!$D$2:$D$53,'Share Values'!$X661,'Transactions (Dated)'!$B$2:$B$53,'Share Values'!AD$11,'Transactions (Dated)'!$C$2:$C$53,"Sell")</f>
        <v>0</v>
      </c>
      <c r="AE661" s="40">
        <f ca="1">AE660+SUMIFS('Transactions (Dated)'!$E$2:$E$53,'Transactions (Dated)'!$D$2:$D$53,'Share Values'!$X661,'Transactions (Dated)'!$B$2:$B$53,'Share Values'!AE$11,'Transactions (Dated)'!$C$2:$C$53,"Buy")-SUMIFS('Transactions (Dated)'!$E$2:$E$53,'Transactions (Dated)'!$D$2:$D$53,'Share Values'!$X661,'Transactions (Dated)'!$B$2:$B$53,'Share Values'!AE$11,'Transactions (Dated)'!$C$2:$C$53,"Sell")</f>
        <v>2900</v>
      </c>
      <c r="AF661" s="40">
        <f ca="1">AF660+SUMIFS('Transactions (Dated)'!$E$2:$E$53,'Transactions (Dated)'!$D$2:$D$53,'Share Values'!$X661,'Transactions (Dated)'!$B$2:$B$53,'Share Values'!AF$11,'Transactions (Dated)'!$C$2:$C$53,"Buy")-SUMIFS('Transactions (Dated)'!$E$2:$E$53,'Transactions (Dated)'!$D$2:$D$53,'Share Values'!$X661,'Transactions (Dated)'!$B$2:$B$53,'Share Values'!AF$11,'Transactions (Dated)'!$C$2:$C$53,"Sell")</f>
        <v>14201</v>
      </c>
      <c r="AG661" s="40">
        <f ca="1">AG660+SUMIFS('Transactions (Dated)'!$E$2:$E$53,'Transactions (Dated)'!$D$2:$D$53,'Share Values'!$X661,'Transactions (Dated)'!$B$2:$B$53,'Share Values'!AG$11,'Transactions (Dated)'!$C$2:$C$53,"Buy")-SUMIFS('Transactions (Dated)'!$E$2:$E$53,'Transactions (Dated)'!$D$2:$D$53,'Share Values'!$X661,'Transactions (Dated)'!$B$2:$B$53,'Share Values'!AG$11,'Transactions (Dated)'!$C$2:$C$53,"Sell")</f>
        <v>6835</v>
      </c>
      <c r="AH661" s="40">
        <f ca="1">AH660+SUMIFS('Transactions (Dated)'!$E$2:$E$53,'Transactions (Dated)'!$D$2:$D$53,'Share Values'!$X661,'Transactions (Dated)'!$B$2:$B$53,'Share Values'!AH$11,'Transactions (Dated)'!$C$2:$C$53,"Buy")-SUMIFS('Transactions (Dated)'!$E$2:$E$53,'Transactions (Dated)'!$D$2:$D$53,'Share Values'!$X661,'Transactions (Dated)'!$B$2:$B$53,'Share Values'!AH$11,'Transactions (Dated)'!$C$2:$C$53,"Sell")</f>
        <v>0</v>
      </c>
      <c r="AI661" s="40">
        <f ca="1">AI660+SUMIFS('Transactions (Dated)'!$E$2:$E$53,'Transactions (Dated)'!$D$2:$D$53,'Share Values'!$X661,'Transactions (Dated)'!$B$2:$B$53,'Share Values'!AI$11,'Transactions (Dated)'!$C$2:$C$53,"Buy")-SUMIFS('Transactions (Dated)'!$E$2:$E$53,'Transactions (Dated)'!$D$2:$D$53,'Share Values'!$X661,'Transactions (Dated)'!$B$2:$B$53,'Share Values'!AI$11,'Transactions (Dated)'!$C$2:$C$53,"Sell")</f>
        <v>0</v>
      </c>
      <c r="AJ661" s="40">
        <f ca="1">AJ660+SUMIFS('Transactions (Dated)'!$E$2:$E$53,'Transactions (Dated)'!$D$2:$D$53,'Share Values'!$X661,'Transactions (Dated)'!$B$2:$B$53,'Share Values'!AJ$11,'Transactions (Dated)'!$C$2:$C$53,"Buy")-SUMIFS('Transactions (Dated)'!$E$2:$E$53,'Transactions (Dated)'!$D$2:$D$53,'Share Values'!$X661,'Transactions (Dated)'!$B$2:$B$53,'Share Values'!AJ$11,'Transactions (Dated)'!$C$2:$C$53,"Sell")</f>
        <v>0</v>
      </c>
      <c r="AK661" s="40">
        <f ca="1">AK660+SUMIFS('Transactions (Dated)'!$E$2:$E$53,'Transactions (Dated)'!$D$2:$D$53,'Share Values'!$X661,'Transactions (Dated)'!$B$2:$B$53,'Share Values'!AK$11,'Transactions (Dated)'!$C$2:$C$53,"Buy")-SUMIFS('Transactions (Dated)'!$E$2:$E$53,'Transactions (Dated)'!$D$2:$D$53,'Share Values'!$X661,'Transactions (Dated)'!$B$2:$B$53,'Share Values'!AK$11,'Transactions (Dated)'!$C$2:$C$53,"Sell")</f>
        <v>0</v>
      </c>
      <c r="AL661" s="40">
        <f ca="1">AL660+SUMIFS('Transactions (Dated)'!$E$2:$E$53,'Transactions (Dated)'!$D$2:$D$53,'Share Values'!$X661,'Transactions (Dated)'!$B$2:$B$53,'Share Values'!AL$11,'Transactions (Dated)'!$C$2:$C$53,"Buy")-SUMIFS('Transactions (Dated)'!$E$2:$E$53,'Transactions (Dated)'!$D$2:$D$53,'Share Values'!$X661,'Transactions (Dated)'!$B$2:$B$53,'Share Values'!AL$11,'Transactions (Dated)'!$C$2:$C$53,"Sell")</f>
        <v>0</v>
      </c>
      <c r="AM661" s="40">
        <f ca="1">AM660+SUMIFS('Transactions (Dated)'!$E$2:$E$53,'Transactions (Dated)'!$D$2:$D$53,'Share Values'!$X661,'Transactions (Dated)'!$B$2:$B$53,'Share Values'!AM$11,'Transactions (Dated)'!$C$2:$C$53,"Buy")-SUMIFS('Transactions (Dated)'!$E$2:$E$53,'Transactions (Dated)'!$D$2:$D$53,'Share Values'!$X661,'Transactions (Dated)'!$B$2:$B$53,'Share Values'!AM$11,'Transactions (Dated)'!$C$2:$C$53,"Sell")</f>
        <v>0</v>
      </c>
      <c r="AN661" s="40">
        <f ca="1">AN660+SUMIFS('Transactions (Dated)'!$E$2:$E$53,'Transactions (Dated)'!$D$2:$D$53,'Share Values'!$X661,'Transactions (Dated)'!$B$2:$B$53,'Share Values'!AN$11,'Transactions (Dated)'!$C$2:$C$53,"Buy")-SUMIFS('Transactions (Dated)'!$E$2:$E$53,'Transactions (Dated)'!$D$2:$D$53,'Share Values'!$X661,'Transactions (Dated)'!$B$2:$B$53,'Share Values'!AN$11,'Transactions (Dated)'!$C$2:$C$53,"Sell")</f>
        <v>0</v>
      </c>
      <c r="AQ661" s="3">
        <f t="shared" si="296"/>
        <v>42858</v>
      </c>
      <c r="AR661" s="6">
        <f t="shared" ca="1" si="297"/>
        <v>58737.5</v>
      </c>
      <c r="AS661" s="6">
        <f t="shared" ca="1" si="298"/>
        <v>18468.75</v>
      </c>
      <c r="AT661" s="6">
        <f t="shared" ca="1" si="299"/>
        <v>553233.42999999993</v>
      </c>
      <c r="AU661" s="6">
        <f t="shared" ca="1" si="300"/>
        <v>39788.76</v>
      </c>
      <c r="AV661" s="6">
        <f t="shared" ca="1" si="301"/>
        <v>38695.040000000001</v>
      </c>
      <c r="AW661" s="6">
        <f t="shared" ca="1" si="302"/>
        <v>0</v>
      </c>
      <c r="AX661" s="6">
        <f t="shared" ca="1" si="303"/>
        <v>49691.500000000007</v>
      </c>
      <c r="AY661" s="6">
        <f t="shared" ca="1" si="304"/>
        <v>63904.5</v>
      </c>
      <c r="AZ661" s="6">
        <f t="shared" ca="1" si="305"/>
        <v>0</v>
      </c>
      <c r="BA661" s="6">
        <f t="shared" ca="1" si="306"/>
        <v>0</v>
      </c>
      <c r="BB661" s="6">
        <f t="shared" ca="1" si="307"/>
        <v>0</v>
      </c>
      <c r="BC661" s="6">
        <f t="shared" ca="1" si="308"/>
        <v>0</v>
      </c>
      <c r="BD661" s="6">
        <f t="shared" ca="1" si="309"/>
        <v>0</v>
      </c>
      <c r="BE661" s="6">
        <f t="shared" ca="1" si="310"/>
        <v>0</v>
      </c>
      <c r="BF661" s="6">
        <f t="shared" ca="1" si="293"/>
        <v>0</v>
      </c>
      <c r="BG661" s="6">
        <f t="shared" ca="1" si="294"/>
        <v>0</v>
      </c>
      <c r="BJ661" s="4">
        <f t="shared" ca="1" si="311"/>
        <v>822519.48</v>
      </c>
      <c r="BL661" s="3">
        <f t="shared" si="312"/>
        <v>42858</v>
      </c>
      <c r="BM661" s="6">
        <f>BM660+SUMIFS('Transactions (Dated)'!G:G,'Transactions (Dated)'!D:D,'Share Values'!AQ661)</f>
        <v>14317.649999999987</v>
      </c>
      <c r="BN661" s="6">
        <f ca="1">BN660+SUMIFS('Transactions (Dated)'!$F:$F,'Transactions (Dated)'!$D:$D,$BL661,'Transactions (Dated)'!$B:$B,BN$11,'Transactions (Dated)'!$C:$C,"Dividend (paid to cash)")*Y661</f>
        <v>0</v>
      </c>
      <c r="BO661" s="6">
        <f ca="1">BO660+SUMIFS('Transactions (Dated)'!$F:$F,'Transactions (Dated)'!$D:$D,$BL661,'Transactions (Dated)'!$B:$B,BO$11,'Transactions (Dated)'!$C:$C,"Dividend (paid to cash)")*Z661</f>
        <v>2421.875</v>
      </c>
      <c r="BP661" s="6">
        <f ca="1">BP660+SUMIFS('Transactions (Dated)'!$F:$F,'Transactions (Dated)'!$D:$D,$BL661,'Transactions (Dated)'!$B:$B,BP$11,'Transactions (Dated)'!$C:$C,"Dividend (paid to cash)")*AA661</f>
        <v>51745.237000000008</v>
      </c>
      <c r="BQ661" s="6">
        <f ca="1">BQ660+SUMIFS('Transactions (Dated)'!$F:$F,'Transactions (Dated)'!$D:$D,$BL661,'Transactions (Dated)'!$B:$B,BQ$11,'Transactions (Dated)'!$C:$C,"Dividend (paid to cash)")*AB661</f>
        <v>662.2</v>
      </c>
      <c r="BR661" s="6">
        <f ca="1">BR660+SUMIFS('Transactions (Dated)'!$F:$F,'Transactions (Dated)'!$D:$D,$BL661,'Transactions (Dated)'!$B:$B,BR$11,'Transactions (Dated)'!$C:$C,"Dividend (paid to cash)")*AC661</f>
        <v>0</v>
      </c>
      <c r="BS661" s="6">
        <f ca="1">BS660+SUMIFS('Transactions (Dated)'!$F:$F,'Transactions (Dated)'!$D:$D,$BL661,'Transactions (Dated)'!$B:$B,BS$11,'Transactions (Dated)'!$C:$C,"Dividend (paid to cash)")*AD661</f>
        <v>0</v>
      </c>
      <c r="BT661" s="6">
        <f ca="1">BT660+SUMIFS('Transactions (Dated)'!$F:$F,'Transactions (Dated)'!$D:$D,$BL661,'Transactions (Dated)'!$B:$B,BT$11,'Transactions (Dated)'!$C:$C,"Dividend (paid to cash)")*AE661</f>
        <v>3915</v>
      </c>
      <c r="BU661" s="6">
        <f ca="1">BU660+SUMIFS('Transactions (Dated)'!$F:$F,'Transactions (Dated)'!$D:$D,$BL661,'Transactions (Dated)'!$B:$B,BU$11,'Transactions (Dated)'!$C:$C,"Dividend (paid to cash)")*AF661</f>
        <v>0</v>
      </c>
      <c r="BV661" s="6">
        <f ca="1">BV660+SUMIFS('Transactions (Dated)'!$F:$F,'Transactions (Dated)'!$D:$D,$BL661,'Transactions (Dated)'!$B:$B,BV$11,'Transactions (Dated)'!$C:$C,"Dividend (paid to cash)")*AG661</f>
        <v>0</v>
      </c>
      <c r="BW661" s="6">
        <f ca="1">BW660+SUMIFS('Transactions (Dated)'!$F:$F,'Transactions (Dated)'!$D:$D,$BL661,'Transactions (Dated)'!$B:$B,BW$11,'Transactions (Dated)'!$C:$C,"Dividend (paid to cash)")*AH661</f>
        <v>0</v>
      </c>
      <c r="BX661" s="6">
        <f ca="1">BX660+SUMIFS('Transactions (Dated)'!$F:$F,'Transactions (Dated)'!$D:$D,$BL661,'Transactions (Dated)'!$B:$B,BX$11,'Transactions (Dated)'!$C:$C,"Dividend (paid to cash)")*AI661</f>
        <v>0</v>
      </c>
      <c r="BY661" s="6">
        <f ca="1">BY660+SUMIFS('Transactions (Dated)'!$F:$F,'Transactions (Dated)'!$D:$D,$BL661,'Transactions (Dated)'!$B:$B,BY$11,'Transactions (Dated)'!$C:$C,"Dividend (paid to cash)")*AJ661</f>
        <v>0</v>
      </c>
      <c r="BZ661" s="6">
        <f ca="1">BZ660+SUMIFS('Transactions (Dated)'!$F:$F,'Transactions (Dated)'!$D:$D,$BL661,'Transactions (Dated)'!$B:$B,BZ$11,'Transactions (Dated)'!$C:$C,"Dividend (paid to cash)")*AK661</f>
        <v>0</v>
      </c>
      <c r="CA661" s="6">
        <f ca="1">CA660+SUMIFS('Transactions (Dated)'!$F:$F,'Transactions (Dated)'!$D:$D,$BL661,'Transactions (Dated)'!$B:$B,CA$11,'Transactions (Dated)'!$C:$C,"Dividend (paid to cash)")*AL661</f>
        <v>0</v>
      </c>
      <c r="CB661" s="6">
        <v>0</v>
      </c>
      <c r="CC661" s="6">
        <v>0</v>
      </c>
      <c r="CF661" s="6">
        <f t="shared" ca="1" si="313"/>
        <v>73061.961999999985</v>
      </c>
      <c r="CH661" s="3">
        <f t="shared" si="314"/>
        <v>42858</v>
      </c>
      <c r="CI661" s="4">
        <f t="shared" ca="1" si="315"/>
        <v>822519.48</v>
      </c>
      <c r="CJ661" s="4">
        <f t="shared" ca="1" si="316"/>
        <v>73061.961999999985</v>
      </c>
      <c r="CL661" s="4">
        <f t="shared" ca="1" si="317"/>
        <v>895581.44199999992</v>
      </c>
    </row>
    <row r="662" spans="2:90" x14ac:dyDescent="0.15">
      <c r="B662" s="3">
        <v>42859</v>
      </c>
      <c r="E662" s="86">
        <v>42859</v>
      </c>
      <c r="F662" s="53">
        <v>12.72</v>
      </c>
      <c r="G662">
        <v>1.9100000000000001</v>
      </c>
      <c r="H662">
        <v>20.8</v>
      </c>
      <c r="I662">
        <v>20.89</v>
      </c>
      <c r="J662">
        <v>16.47</v>
      </c>
      <c r="K662">
        <v>15</v>
      </c>
      <c r="L662">
        <v>16.89</v>
      </c>
      <c r="M662">
        <v>4.3600000000000003</v>
      </c>
      <c r="O662">
        <v>11.15</v>
      </c>
      <c r="Q662">
        <v>1.56</v>
      </c>
      <c r="R662">
        <v>7.41</v>
      </c>
      <c r="S662">
        <v>44.57</v>
      </c>
      <c r="U662">
        <v>44.57</v>
      </c>
      <c r="X662" s="3">
        <f t="shared" si="295"/>
        <v>42859</v>
      </c>
      <c r="Y662" s="40">
        <f ca="1">Y661+SUMIFS('Transactions (Dated)'!$E$2:$E$53,'Transactions (Dated)'!$D$2:$D$53,'Share Values'!$X662,'Transactions (Dated)'!$B$2:$B$53,'Share Values'!Y$11,'Transactions (Dated)'!$C$2:$C$53,"Buy")-SUMIFS('Transactions (Dated)'!$E$2:$E$53,'Transactions (Dated)'!$D$2:$D$53,'Share Values'!$X662,'Transactions (Dated)'!$B$2:$B$53,'Share Values'!Y$11,'Transactions (Dated)'!$C$2:$C$53,"Sell")</f>
        <v>4625</v>
      </c>
      <c r="Z662" s="40">
        <f ca="1">Z661+SUMIFS('Transactions (Dated)'!$E$2:$E$53,'Transactions (Dated)'!$D$2:$D$53,'Share Values'!$X662,'Transactions (Dated)'!$B$2:$B$53,'Share Values'!Z$11,'Transactions (Dated)'!$C$2:$C$53,"Buy")-SUMIFS('Transactions (Dated)'!$E$2:$E$53,'Transactions (Dated)'!$D$2:$D$53,'Share Values'!$X662,'Transactions (Dated)'!$B$2:$B$53,'Share Values'!Z$11,'Transactions (Dated)'!$C$2:$C$53,"Sell")</f>
        <v>9375</v>
      </c>
      <c r="AA662" s="40">
        <f ca="1">AA661+SUMIFS('Transactions (Dated)'!$E$2:$E$53,'Transactions (Dated)'!$D$2:$D$53,'Share Values'!$X662,'Transactions (Dated)'!$B$2:$B$53,'Share Values'!AA$11,'Transactions (Dated)'!$C$2:$C$53,"Buy")-SUMIFS('Transactions (Dated)'!$E$2:$E$53,'Transactions (Dated)'!$D$2:$D$53,'Share Values'!$X662,'Transactions (Dated)'!$B$2:$B$53,'Share Values'!AA$11,'Transactions (Dated)'!$C$2:$C$53,"Sell")</f>
        <v>26357</v>
      </c>
      <c r="AB662" s="40">
        <f ca="1">AB661+SUMIFS('Transactions (Dated)'!$E$2:$E$53,'Transactions (Dated)'!$D$2:$D$53,'Share Values'!$X662,'Transactions (Dated)'!$B$2:$B$53,'Share Values'!AB$11,'Transactions (Dated)'!$C$2:$C$53,"Buy")-SUMIFS('Transactions (Dated)'!$E$2:$E$53,'Transactions (Dated)'!$D$2:$D$53,'Share Values'!$X662,'Transactions (Dated)'!$B$2:$B$53,'Share Values'!AB$11,'Transactions (Dated)'!$C$2:$C$53,"Sell")</f>
        <v>1892</v>
      </c>
      <c r="AC662" s="40">
        <f ca="1">AC661+SUMIFS('Transactions (Dated)'!$E$2:$E$53,'Transactions (Dated)'!$D$2:$D$53,'Share Values'!$X662,'Transactions (Dated)'!$B$2:$B$53,'Share Values'!AC$11,'Transactions (Dated)'!$C$2:$C$53,"Buy")-SUMIFS('Transactions (Dated)'!$E$2:$E$53,'Transactions (Dated)'!$D$2:$D$53,'Share Values'!$X662,'Transactions (Dated)'!$B$2:$B$53,'Share Values'!AC$11,'Transactions (Dated)'!$C$2:$C$53,"Sell")</f>
        <v>2348</v>
      </c>
      <c r="AD662" s="40">
        <f ca="1">AD661+SUMIFS('Transactions (Dated)'!$E$2:$E$53,'Transactions (Dated)'!$D$2:$D$53,'Share Values'!$X662,'Transactions (Dated)'!$B$2:$B$53,'Share Values'!AD$11,'Transactions (Dated)'!$C$2:$C$53,"Buy")-SUMIFS('Transactions (Dated)'!$E$2:$E$53,'Transactions (Dated)'!$D$2:$D$53,'Share Values'!$X662,'Transactions (Dated)'!$B$2:$B$53,'Share Values'!AD$11,'Transactions (Dated)'!$C$2:$C$53,"Sell")</f>
        <v>0</v>
      </c>
      <c r="AE662" s="40">
        <f ca="1">AE661+SUMIFS('Transactions (Dated)'!$E$2:$E$53,'Transactions (Dated)'!$D$2:$D$53,'Share Values'!$X662,'Transactions (Dated)'!$B$2:$B$53,'Share Values'!AE$11,'Transactions (Dated)'!$C$2:$C$53,"Buy")-SUMIFS('Transactions (Dated)'!$E$2:$E$53,'Transactions (Dated)'!$D$2:$D$53,'Share Values'!$X662,'Transactions (Dated)'!$B$2:$B$53,'Share Values'!AE$11,'Transactions (Dated)'!$C$2:$C$53,"Sell")</f>
        <v>2900</v>
      </c>
      <c r="AF662" s="40">
        <f ca="1">AF661+SUMIFS('Transactions (Dated)'!$E$2:$E$53,'Transactions (Dated)'!$D$2:$D$53,'Share Values'!$X662,'Transactions (Dated)'!$B$2:$B$53,'Share Values'!AF$11,'Transactions (Dated)'!$C$2:$C$53,"Buy")-SUMIFS('Transactions (Dated)'!$E$2:$E$53,'Transactions (Dated)'!$D$2:$D$53,'Share Values'!$X662,'Transactions (Dated)'!$B$2:$B$53,'Share Values'!AF$11,'Transactions (Dated)'!$C$2:$C$53,"Sell")</f>
        <v>14201</v>
      </c>
      <c r="AG662" s="40">
        <f ca="1">AG661+SUMIFS('Transactions (Dated)'!$E$2:$E$53,'Transactions (Dated)'!$D$2:$D$53,'Share Values'!$X662,'Transactions (Dated)'!$B$2:$B$53,'Share Values'!AG$11,'Transactions (Dated)'!$C$2:$C$53,"Buy")-SUMIFS('Transactions (Dated)'!$E$2:$E$53,'Transactions (Dated)'!$D$2:$D$53,'Share Values'!$X662,'Transactions (Dated)'!$B$2:$B$53,'Share Values'!AG$11,'Transactions (Dated)'!$C$2:$C$53,"Sell")</f>
        <v>6835</v>
      </c>
      <c r="AH662" s="40">
        <f ca="1">AH661+SUMIFS('Transactions (Dated)'!$E$2:$E$53,'Transactions (Dated)'!$D$2:$D$53,'Share Values'!$X662,'Transactions (Dated)'!$B$2:$B$53,'Share Values'!AH$11,'Transactions (Dated)'!$C$2:$C$53,"Buy")-SUMIFS('Transactions (Dated)'!$E$2:$E$53,'Transactions (Dated)'!$D$2:$D$53,'Share Values'!$X662,'Transactions (Dated)'!$B$2:$B$53,'Share Values'!AH$11,'Transactions (Dated)'!$C$2:$C$53,"Sell")</f>
        <v>0</v>
      </c>
      <c r="AI662" s="40">
        <f ca="1">AI661+SUMIFS('Transactions (Dated)'!$E$2:$E$53,'Transactions (Dated)'!$D$2:$D$53,'Share Values'!$X662,'Transactions (Dated)'!$B$2:$B$53,'Share Values'!AI$11,'Transactions (Dated)'!$C$2:$C$53,"Buy")-SUMIFS('Transactions (Dated)'!$E$2:$E$53,'Transactions (Dated)'!$D$2:$D$53,'Share Values'!$X662,'Transactions (Dated)'!$B$2:$B$53,'Share Values'!AI$11,'Transactions (Dated)'!$C$2:$C$53,"Sell")</f>
        <v>0</v>
      </c>
      <c r="AJ662" s="40">
        <f ca="1">AJ661+SUMIFS('Transactions (Dated)'!$E$2:$E$53,'Transactions (Dated)'!$D$2:$D$53,'Share Values'!$X662,'Transactions (Dated)'!$B$2:$B$53,'Share Values'!AJ$11,'Transactions (Dated)'!$C$2:$C$53,"Buy")-SUMIFS('Transactions (Dated)'!$E$2:$E$53,'Transactions (Dated)'!$D$2:$D$53,'Share Values'!$X662,'Transactions (Dated)'!$B$2:$B$53,'Share Values'!AJ$11,'Transactions (Dated)'!$C$2:$C$53,"Sell")</f>
        <v>0</v>
      </c>
      <c r="AK662" s="40">
        <f ca="1">AK661+SUMIFS('Transactions (Dated)'!$E$2:$E$53,'Transactions (Dated)'!$D$2:$D$53,'Share Values'!$X662,'Transactions (Dated)'!$B$2:$B$53,'Share Values'!AK$11,'Transactions (Dated)'!$C$2:$C$53,"Buy")-SUMIFS('Transactions (Dated)'!$E$2:$E$53,'Transactions (Dated)'!$D$2:$D$53,'Share Values'!$X662,'Transactions (Dated)'!$B$2:$B$53,'Share Values'!AK$11,'Transactions (Dated)'!$C$2:$C$53,"Sell")</f>
        <v>0</v>
      </c>
      <c r="AL662" s="40">
        <f ca="1">AL661+SUMIFS('Transactions (Dated)'!$E$2:$E$53,'Transactions (Dated)'!$D$2:$D$53,'Share Values'!$X662,'Transactions (Dated)'!$B$2:$B$53,'Share Values'!AL$11,'Transactions (Dated)'!$C$2:$C$53,"Buy")-SUMIFS('Transactions (Dated)'!$E$2:$E$53,'Transactions (Dated)'!$D$2:$D$53,'Share Values'!$X662,'Transactions (Dated)'!$B$2:$B$53,'Share Values'!AL$11,'Transactions (Dated)'!$C$2:$C$53,"Sell")</f>
        <v>0</v>
      </c>
      <c r="AM662" s="40">
        <f ca="1">AM661+SUMIFS('Transactions (Dated)'!$E$2:$E$53,'Transactions (Dated)'!$D$2:$D$53,'Share Values'!$X662,'Transactions (Dated)'!$B$2:$B$53,'Share Values'!AM$11,'Transactions (Dated)'!$C$2:$C$53,"Buy")-SUMIFS('Transactions (Dated)'!$E$2:$E$53,'Transactions (Dated)'!$D$2:$D$53,'Share Values'!$X662,'Transactions (Dated)'!$B$2:$B$53,'Share Values'!AM$11,'Transactions (Dated)'!$C$2:$C$53,"Sell")</f>
        <v>0</v>
      </c>
      <c r="AN662" s="40">
        <f ca="1">AN661+SUMIFS('Transactions (Dated)'!$E$2:$E$53,'Transactions (Dated)'!$D$2:$D$53,'Share Values'!$X662,'Transactions (Dated)'!$B$2:$B$53,'Share Values'!AN$11,'Transactions (Dated)'!$C$2:$C$53,"Buy")-SUMIFS('Transactions (Dated)'!$E$2:$E$53,'Transactions (Dated)'!$D$2:$D$53,'Share Values'!$X662,'Transactions (Dated)'!$B$2:$B$53,'Share Values'!AN$11,'Transactions (Dated)'!$C$2:$C$53,"Sell")</f>
        <v>0</v>
      </c>
      <c r="AQ662" s="3">
        <f t="shared" si="296"/>
        <v>42859</v>
      </c>
      <c r="AR662" s="6">
        <f t="shared" ca="1" si="297"/>
        <v>58830</v>
      </c>
      <c r="AS662" s="6">
        <f t="shared" ca="1" si="298"/>
        <v>17906.25</v>
      </c>
      <c r="AT662" s="6">
        <f t="shared" ca="1" si="299"/>
        <v>548225.6</v>
      </c>
      <c r="AU662" s="6">
        <f t="shared" ca="1" si="300"/>
        <v>39523.880000000005</v>
      </c>
      <c r="AV662" s="6">
        <f t="shared" ca="1" si="301"/>
        <v>38671.56</v>
      </c>
      <c r="AW662" s="6">
        <f t="shared" ca="1" si="302"/>
        <v>0</v>
      </c>
      <c r="AX662" s="6">
        <f t="shared" ca="1" si="303"/>
        <v>48981</v>
      </c>
      <c r="AY662" s="6">
        <f t="shared" ca="1" si="304"/>
        <v>61916.360000000008</v>
      </c>
      <c r="AZ662" s="6">
        <f t="shared" ca="1" si="305"/>
        <v>0</v>
      </c>
      <c r="BA662" s="6">
        <f t="shared" ca="1" si="306"/>
        <v>0</v>
      </c>
      <c r="BB662" s="6">
        <f t="shared" ca="1" si="307"/>
        <v>0</v>
      </c>
      <c r="BC662" s="6">
        <f t="shared" ca="1" si="308"/>
        <v>0</v>
      </c>
      <c r="BD662" s="6">
        <f t="shared" ca="1" si="309"/>
        <v>0</v>
      </c>
      <c r="BE662" s="6">
        <f t="shared" ca="1" si="310"/>
        <v>0</v>
      </c>
      <c r="BF662" s="6">
        <f t="shared" ca="1" si="293"/>
        <v>0</v>
      </c>
      <c r="BG662" s="6">
        <f t="shared" ca="1" si="294"/>
        <v>0</v>
      </c>
      <c r="BJ662" s="4">
        <f t="shared" ca="1" si="311"/>
        <v>814054.65</v>
      </c>
      <c r="BL662" s="3">
        <f t="shared" si="312"/>
        <v>42859</v>
      </c>
      <c r="BM662" s="6">
        <f>BM661+SUMIFS('Transactions (Dated)'!G:G,'Transactions (Dated)'!D:D,'Share Values'!AQ662)</f>
        <v>14317.649999999987</v>
      </c>
      <c r="BN662" s="6">
        <f ca="1">BN661+SUMIFS('Transactions (Dated)'!$F:$F,'Transactions (Dated)'!$D:$D,$BL662,'Transactions (Dated)'!$B:$B,BN$11,'Transactions (Dated)'!$C:$C,"Dividend (paid to cash)")*Y662</f>
        <v>0</v>
      </c>
      <c r="BO662" s="6">
        <f ca="1">BO661+SUMIFS('Transactions (Dated)'!$F:$F,'Transactions (Dated)'!$D:$D,$BL662,'Transactions (Dated)'!$B:$B,BO$11,'Transactions (Dated)'!$C:$C,"Dividend (paid to cash)")*Z662</f>
        <v>2421.875</v>
      </c>
      <c r="BP662" s="6">
        <f ca="1">BP661+SUMIFS('Transactions (Dated)'!$F:$F,'Transactions (Dated)'!$D:$D,$BL662,'Transactions (Dated)'!$B:$B,BP$11,'Transactions (Dated)'!$C:$C,"Dividend (paid to cash)")*AA662</f>
        <v>51745.237000000008</v>
      </c>
      <c r="BQ662" s="6">
        <f ca="1">BQ661+SUMIFS('Transactions (Dated)'!$F:$F,'Transactions (Dated)'!$D:$D,$BL662,'Transactions (Dated)'!$B:$B,BQ$11,'Transactions (Dated)'!$C:$C,"Dividend (paid to cash)")*AB662</f>
        <v>662.2</v>
      </c>
      <c r="BR662" s="6">
        <f ca="1">BR661+SUMIFS('Transactions (Dated)'!$F:$F,'Transactions (Dated)'!$D:$D,$BL662,'Transactions (Dated)'!$B:$B,BR$11,'Transactions (Dated)'!$C:$C,"Dividend (paid to cash)")*AC662</f>
        <v>0</v>
      </c>
      <c r="BS662" s="6">
        <f ca="1">BS661+SUMIFS('Transactions (Dated)'!$F:$F,'Transactions (Dated)'!$D:$D,$BL662,'Transactions (Dated)'!$B:$B,BS$11,'Transactions (Dated)'!$C:$C,"Dividend (paid to cash)")*AD662</f>
        <v>0</v>
      </c>
      <c r="BT662" s="6">
        <f ca="1">BT661+SUMIFS('Transactions (Dated)'!$F:$F,'Transactions (Dated)'!$D:$D,$BL662,'Transactions (Dated)'!$B:$B,BT$11,'Transactions (Dated)'!$C:$C,"Dividend (paid to cash)")*AE662</f>
        <v>3915</v>
      </c>
      <c r="BU662" s="6">
        <f ca="1">BU661+SUMIFS('Transactions (Dated)'!$F:$F,'Transactions (Dated)'!$D:$D,$BL662,'Transactions (Dated)'!$B:$B,BU$11,'Transactions (Dated)'!$C:$C,"Dividend (paid to cash)")*AF662</f>
        <v>0</v>
      </c>
      <c r="BV662" s="6">
        <f ca="1">BV661+SUMIFS('Transactions (Dated)'!$F:$F,'Transactions (Dated)'!$D:$D,$BL662,'Transactions (Dated)'!$B:$B,BV$11,'Transactions (Dated)'!$C:$C,"Dividend (paid to cash)")*AG662</f>
        <v>0</v>
      </c>
      <c r="BW662" s="6">
        <f ca="1">BW661+SUMIFS('Transactions (Dated)'!$F:$F,'Transactions (Dated)'!$D:$D,$BL662,'Transactions (Dated)'!$B:$B,BW$11,'Transactions (Dated)'!$C:$C,"Dividend (paid to cash)")*AH662</f>
        <v>0</v>
      </c>
      <c r="BX662" s="6">
        <f ca="1">BX661+SUMIFS('Transactions (Dated)'!$F:$F,'Transactions (Dated)'!$D:$D,$BL662,'Transactions (Dated)'!$B:$B,BX$11,'Transactions (Dated)'!$C:$C,"Dividend (paid to cash)")*AI662</f>
        <v>0</v>
      </c>
      <c r="BY662" s="6">
        <f ca="1">BY661+SUMIFS('Transactions (Dated)'!$F:$F,'Transactions (Dated)'!$D:$D,$BL662,'Transactions (Dated)'!$B:$B,BY$11,'Transactions (Dated)'!$C:$C,"Dividend (paid to cash)")*AJ662</f>
        <v>0</v>
      </c>
      <c r="BZ662" s="6">
        <f ca="1">BZ661+SUMIFS('Transactions (Dated)'!$F:$F,'Transactions (Dated)'!$D:$D,$BL662,'Transactions (Dated)'!$B:$B,BZ$11,'Transactions (Dated)'!$C:$C,"Dividend (paid to cash)")*AK662</f>
        <v>0</v>
      </c>
      <c r="CA662" s="6">
        <f ca="1">CA661+SUMIFS('Transactions (Dated)'!$F:$F,'Transactions (Dated)'!$D:$D,$BL662,'Transactions (Dated)'!$B:$B,CA$11,'Transactions (Dated)'!$C:$C,"Dividend (paid to cash)")*AL662</f>
        <v>0</v>
      </c>
      <c r="CB662" s="6">
        <v>0</v>
      </c>
      <c r="CC662" s="6">
        <v>0</v>
      </c>
      <c r="CF662" s="6">
        <f t="shared" ca="1" si="313"/>
        <v>73061.961999999985</v>
      </c>
      <c r="CH662" s="3">
        <f t="shared" si="314"/>
        <v>42859</v>
      </c>
      <c r="CI662" s="4">
        <f t="shared" ca="1" si="315"/>
        <v>814054.65</v>
      </c>
      <c r="CJ662" s="4">
        <f t="shared" ca="1" si="316"/>
        <v>73061.961999999985</v>
      </c>
      <c r="CL662" s="4">
        <f t="shared" ca="1" si="317"/>
        <v>887116.61199999996</v>
      </c>
    </row>
    <row r="663" spans="2:90" x14ac:dyDescent="0.15">
      <c r="B663" s="3">
        <v>42860</v>
      </c>
      <c r="E663" s="86">
        <v>42860</v>
      </c>
      <c r="F663" s="53">
        <v>12.96</v>
      </c>
      <c r="G663">
        <v>1.92</v>
      </c>
      <c r="H663">
        <v>21.02</v>
      </c>
      <c r="I663">
        <v>20.885000000000002</v>
      </c>
      <c r="J663">
        <v>16.510000000000002</v>
      </c>
      <c r="K663">
        <v>15.47</v>
      </c>
      <c r="L663">
        <v>17.010000000000002</v>
      </c>
      <c r="M663">
        <v>4.43</v>
      </c>
      <c r="O663">
        <v>11.1</v>
      </c>
      <c r="Q663">
        <v>1.51</v>
      </c>
      <c r="R663">
        <v>7.59</v>
      </c>
      <c r="S663">
        <v>44.66</v>
      </c>
      <c r="U663">
        <v>44.66</v>
      </c>
      <c r="X663" s="3">
        <f t="shared" si="295"/>
        <v>42860</v>
      </c>
      <c r="Y663" s="40">
        <f ca="1">Y662+SUMIFS('Transactions (Dated)'!$E$2:$E$53,'Transactions (Dated)'!$D$2:$D$53,'Share Values'!$X663,'Transactions (Dated)'!$B$2:$B$53,'Share Values'!Y$11,'Transactions (Dated)'!$C$2:$C$53,"Buy")-SUMIFS('Transactions (Dated)'!$E$2:$E$53,'Transactions (Dated)'!$D$2:$D$53,'Share Values'!$X663,'Transactions (Dated)'!$B$2:$B$53,'Share Values'!Y$11,'Transactions (Dated)'!$C$2:$C$53,"Sell")</f>
        <v>4625</v>
      </c>
      <c r="Z663" s="40">
        <f ca="1">Z662+SUMIFS('Transactions (Dated)'!$E$2:$E$53,'Transactions (Dated)'!$D$2:$D$53,'Share Values'!$X663,'Transactions (Dated)'!$B$2:$B$53,'Share Values'!Z$11,'Transactions (Dated)'!$C$2:$C$53,"Buy")-SUMIFS('Transactions (Dated)'!$E$2:$E$53,'Transactions (Dated)'!$D$2:$D$53,'Share Values'!$X663,'Transactions (Dated)'!$B$2:$B$53,'Share Values'!Z$11,'Transactions (Dated)'!$C$2:$C$53,"Sell")</f>
        <v>9375</v>
      </c>
      <c r="AA663" s="40">
        <f ca="1">AA662+SUMIFS('Transactions (Dated)'!$E$2:$E$53,'Transactions (Dated)'!$D$2:$D$53,'Share Values'!$X663,'Transactions (Dated)'!$B$2:$B$53,'Share Values'!AA$11,'Transactions (Dated)'!$C$2:$C$53,"Buy")-SUMIFS('Transactions (Dated)'!$E$2:$E$53,'Transactions (Dated)'!$D$2:$D$53,'Share Values'!$X663,'Transactions (Dated)'!$B$2:$B$53,'Share Values'!AA$11,'Transactions (Dated)'!$C$2:$C$53,"Sell")</f>
        <v>26357</v>
      </c>
      <c r="AB663" s="40">
        <f ca="1">AB662+SUMIFS('Transactions (Dated)'!$E$2:$E$53,'Transactions (Dated)'!$D$2:$D$53,'Share Values'!$X663,'Transactions (Dated)'!$B$2:$B$53,'Share Values'!AB$11,'Transactions (Dated)'!$C$2:$C$53,"Buy")-SUMIFS('Transactions (Dated)'!$E$2:$E$53,'Transactions (Dated)'!$D$2:$D$53,'Share Values'!$X663,'Transactions (Dated)'!$B$2:$B$53,'Share Values'!AB$11,'Transactions (Dated)'!$C$2:$C$53,"Sell")</f>
        <v>1892</v>
      </c>
      <c r="AC663" s="40">
        <f ca="1">AC662+SUMIFS('Transactions (Dated)'!$E$2:$E$53,'Transactions (Dated)'!$D$2:$D$53,'Share Values'!$X663,'Transactions (Dated)'!$B$2:$B$53,'Share Values'!AC$11,'Transactions (Dated)'!$C$2:$C$53,"Buy")-SUMIFS('Transactions (Dated)'!$E$2:$E$53,'Transactions (Dated)'!$D$2:$D$53,'Share Values'!$X663,'Transactions (Dated)'!$B$2:$B$53,'Share Values'!AC$11,'Transactions (Dated)'!$C$2:$C$53,"Sell")</f>
        <v>2348</v>
      </c>
      <c r="AD663" s="40">
        <f ca="1">AD662+SUMIFS('Transactions (Dated)'!$E$2:$E$53,'Transactions (Dated)'!$D$2:$D$53,'Share Values'!$X663,'Transactions (Dated)'!$B$2:$B$53,'Share Values'!AD$11,'Transactions (Dated)'!$C$2:$C$53,"Buy")-SUMIFS('Transactions (Dated)'!$E$2:$E$53,'Transactions (Dated)'!$D$2:$D$53,'Share Values'!$X663,'Transactions (Dated)'!$B$2:$B$53,'Share Values'!AD$11,'Transactions (Dated)'!$C$2:$C$53,"Sell")</f>
        <v>0</v>
      </c>
      <c r="AE663" s="40">
        <f ca="1">AE662+SUMIFS('Transactions (Dated)'!$E$2:$E$53,'Transactions (Dated)'!$D$2:$D$53,'Share Values'!$X663,'Transactions (Dated)'!$B$2:$B$53,'Share Values'!AE$11,'Transactions (Dated)'!$C$2:$C$53,"Buy")-SUMIFS('Transactions (Dated)'!$E$2:$E$53,'Transactions (Dated)'!$D$2:$D$53,'Share Values'!$X663,'Transactions (Dated)'!$B$2:$B$53,'Share Values'!AE$11,'Transactions (Dated)'!$C$2:$C$53,"Sell")</f>
        <v>2900</v>
      </c>
      <c r="AF663" s="40">
        <f ca="1">AF662+SUMIFS('Transactions (Dated)'!$E$2:$E$53,'Transactions (Dated)'!$D$2:$D$53,'Share Values'!$X663,'Transactions (Dated)'!$B$2:$B$53,'Share Values'!AF$11,'Transactions (Dated)'!$C$2:$C$53,"Buy")-SUMIFS('Transactions (Dated)'!$E$2:$E$53,'Transactions (Dated)'!$D$2:$D$53,'Share Values'!$X663,'Transactions (Dated)'!$B$2:$B$53,'Share Values'!AF$11,'Transactions (Dated)'!$C$2:$C$53,"Sell")</f>
        <v>14201</v>
      </c>
      <c r="AG663" s="40">
        <f ca="1">AG662+SUMIFS('Transactions (Dated)'!$E$2:$E$53,'Transactions (Dated)'!$D$2:$D$53,'Share Values'!$X663,'Transactions (Dated)'!$B$2:$B$53,'Share Values'!AG$11,'Transactions (Dated)'!$C$2:$C$53,"Buy")-SUMIFS('Transactions (Dated)'!$E$2:$E$53,'Transactions (Dated)'!$D$2:$D$53,'Share Values'!$X663,'Transactions (Dated)'!$B$2:$B$53,'Share Values'!AG$11,'Transactions (Dated)'!$C$2:$C$53,"Sell")</f>
        <v>6835</v>
      </c>
      <c r="AH663" s="40">
        <f ca="1">AH662+SUMIFS('Transactions (Dated)'!$E$2:$E$53,'Transactions (Dated)'!$D$2:$D$53,'Share Values'!$X663,'Transactions (Dated)'!$B$2:$B$53,'Share Values'!AH$11,'Transactions (Dated)'!$C$2:$C$53,"Buy")-SUMIFS('Transactions (Dated)'!$E$2:$E$53,'Transactions (Dated)'!$D$2:$D$53,'Share Values'!$X663,'Transactions (Dated)'!$B$2:$B$53,'Share Values'!AH$11,'Transactions (Dated)'!$C$2:$C$53,"Sell")</f>
        <v>0</v>
      </c>
      <c r="AI663" s="40">
        <f ca="1">AI662+SUMIFS('Transactions (Dated)'!$E$2:$E$53,'Transactions (Dated)'!$D$2:$D$53,'Share Values'!$X663,'Transactions (Dated)'!$B$2:$B$53,'Share Values'!AI$11,'Transactions (Dated)'!$C$2:$C$53,"Buy")-SUMIFS('Transactions (Dated)'!$E$2:$E$53,'Transactions (Dated)'!$D$2:$D$53,'Share Values'!$X663,'Transactions (Dated)'!$B$2:$B$53,'Share Values'!AI$11,'Transactions (Dated)'!$C$2:$C$53,"Sell")</f>
        <v>0</v>
      </c>
      <c r="AJ663" s="40">
        <f ca="1">AJ662+SUMIFS('Transactions (Dated)'!$E$2:$E$53,'Transactions (Dated)'!$D$2:$D$53,'Share Values'!$X663,'Transactions (Dated)'!$B$2:$B$53,'Share Values'!AJ$11,'Transactions (Dated)'!$C$2:$C$53,"Buy")-SUMIFS('Transactions (Dated)'!$E$2:$E$53,'Transactions (Dated)'!$D$2:$D$53,'Share Values'!$X663,'Transactions (Dated)'!$B$2:$B$53,'Share Values'!AJ$11,'Transactions (Dated)'!$C$2:$C$53,"Sell")</f>
        <v>0</v>
      </c>
      <c r="AK663" s="40">
        <f ca="1">AK662+SUMIFS('Transactions (Dated)'!$E$2:$E$53,'Transactions (Dated)'!$D$2:$D$53,'Share Values'!$X663,'Transactions (Dated)'!$B$2:$B$53,'Share Values'!AK$11,'Transactions (Dated)'!$C$2:$C$53,"Buy")-SUMIFS('Transactions (Dated)'!$E$2:$E$53,'Transactions (Dated)'!$D$2:$D$53,'Share Values'!$X663,'Transactions (Dated)'!$B$2:$B$53,'Share Values'!AK$11,'Transactions (Dated)'!$C$2:$C$53,"Sell")</f>
        <v>0</v>
      </c>
      <c r="AL663" s="40">
        <f ca="1">AL662+SUMIFS('Transactions (Dated)'!$E$2:$E$53,'Transactions (Dated)'!$D$2:$D$53,'Share Values'!$X663,'Transactions (Dated)'!$B$2:$B$53,'Share Values'!AL$11,'Transactions (Dated)'!$C$2:$C$53,"Buy")-SUMIFS('Transactions (Dated)'!$E$2:$E$53,'Transactions (Dated)'!$D$2:$D$53,'Share Values'!$X663,'Transactions (Dated)'!$B$2:$B$53,'Share Values'!AL$11,'Transactions (Dated)'!$C$2:$C$53,"Sell")</f>
        <v>0</v>
      </c>
      <c r="AM663" s="40">
        <f ca="1">AM662+SUMIFS('Transactions (Dated)'!$E$2:$E$53,'Transactions (Dated)'!$D$2:$D$53,'Share Values'!$X663,'Transactions (Dated)'!$B$2:$B$53,'Share Values'!AM$11,'Transactions (Dated)'!$C$2:$C$53,"Buy")-SUMIFS('Transactions (Dated)'!$E$2:$E$53,'Transactions (Dated)'!$D$2:$D$53,'Share Values'!$X663,'Transactions (Dated)'!$B$2:$B$53,'Share Values'!AM$11,'Transactions (Dated)'!$C$2:$C$53,"Sell")</f>
        <v>0</v>
      </c>
      <c r="AN663" s="40">
        <f ca="1">AN662+SUMIFS('Transactions (Dated)'!$E$2:$E$53,'Transactions (Dated)'!$D$2:$D$53,'Share Values'!$X663,'Transactions (Dated)'!$B$2:$B$53,'Share Values'!AN$11,'Transactions (Dated)'!$C$2:$C$53,"Buy")-SUMIFS('Transactions (Dated)'!$E$2:$E$53,'Transactions (Dated)'!$D$2:$D$53,'Share Values'!$X663,'Transactions (Dated)'!$B$2:$B$53,'Share Values'!AN$11,'Transactions (Dated)'!$C$2:$C$53,"Sell")</f>
        <v>0</v>
      </c>
      <c r="AQ663" s="3">
        <f t="shared" si="296"/>
        <v>42860</v>
      </c>
      <c r="AR663" s="6">
        <f t="shared" ca="1" si="297"/>
        <v>59940.000000000007</v>
      </c>
      <c r="AS663" s="6">
        <f t="shared" ca="1" si="298"/>
        <v>18000</v>
      </c>
      <c r="AT663" s="6">
        <f t="shared" ca="1" si="299"/>
        <v>554024.14</v>
      </c>
      <c r="AU663" s="6">
        <f t="shared" ca="1" si="300"/>
        <v>39514.420000000006</v>
      </c>
      <c r="AV663" s="6">
        <f t="shared" ca="1" si="301"/>
        <v>38765.480000000003</v>
      </c>
      <c r="AW663" s="6">
        <f t="shared" ca="1" si="302"/>
        <v>0</v>
      </c>
      <c r="AX663" s="6">
        <f t="shared" ca="1" si="303"/>
        <v>49329.000000000007</v>
      </c>
      <c r="AY663" s="6">
        <f t="shared" ca="1" si="304"/>
        <v>62910.429999999993</v>
      </c>
      <c r="AZ663" s="6">
        <f t="shared" ca="1" si="305"/>
        <v>0</v>
      </c>
      <c r="BA663" s="6">
        <f t="shared" ca="1" si="306"/>
        <v>0</v>
      </c>
      <c r="BB663" s="6">
        <f t="shared" ca="1" si="307"/>
        <v>0</v>
      </c>
      <c r="BC663" s="6">
        <f t="shared" ca="1" si="308"/>
        <v>0</v>
      </c>
      <c r="BD663" s="6">
        <f t="shared" ca="1" si="309"/>
        <v>0</v>
      </c>
      <c r="BE663" s="6">
        <f t="shared" ca="1" si="310"/>
        <v>0</v>
      </c>
      <c r="BF663" s="6">
        <f t="shared" ca="1" si="293"/>
        <v>0</v>
      </c>
      <c r="BG663" s="6">
        <f t="shared" ca="1" si="294"/>
        <v>0</v>
      </c>
      <c r="BJ663" s="4">
        <f t="shared" ca="1" si="311"/>
        <v>822483.47</v>
      </c>
      <c r="BL663" s="3">
        <f t="shared" si="312"/>
        <v>42860</v>
      </c>
      <c r="BM663" s="6">
        <f>BM662+SUMIFS('Transactions (Dated)'!G:G,'Transactions (Dated)'!D:D,'Share Values'!AQ663)</f>
        <v>14317.649999999987</v>
      </c>
      <c r="BN663" s="6">
        <f ca="1">BN662+SUMIFS('Transactions (Dated)'!$F:$F,'Transactions (Dated)'!$D:$D,$BL663,'Transactions (Dated)'!$B:$B,BN$11,'Transactions (Dated)'!$C:$C,"Dividend (paid to cash)")*Y663</f>
        <v>0</v>
      </c>
      <c r="BO663" s="6">
        <f ca="1">BO662+SUMIFS('Transactions (Dated)'!$F:$F,'Transactions (Dated)'!$D:$D,$BL663,'Transactions (Dated)'!$B:$B,BO$11,'Transactions (Dated)'!$C:$C,"Dividend (paid to cash)")*Z663</f>
        <v>2421.875</v>
      </c>
      <c r="BP663" s="6">
        <f ca="1">BP662+SUMIFS('Transactions (Dated)'!$F:$F,'Transactions (Dated)'!$D:$D,$BL663,'Transactions (Dated)'!$B:$B,BP$11,'Transactions (Dated)'!$C:$C,"Dividend (paid to cash)")*AA663</f>
        <v>51745.237000000008</v>
      </c>
      <c r="BQ663" s="6">
        <f ca="1">BQ662+SUMIFS('Transactions (Dated)'!$F:$F,'Transactions (Dated)'!$D:$D,$BL663,'Transactions (Dated)'!$B:$B,BQ$11,'Transactions (Dated)'!$C:$C,"Dividend (paid to cash)")*AB663</f>
        <v>662.2</v>
      </c>
      <c r="BR663" s="6">
        <f ca="1">BR662+SUMIFS('Transactions (Dated)'!$F:$F,'Transactions (Dated)'!$D:$D,$BL663,'Transactions (Dated)'!$B:$B,BR$11,'Transactions (Dated)'!$C:$C,"Dividend (paid to cash)")*AC663</f>
        <v>0</v>
      </c>
      <c r="BS663" s="6">
        <f ca="1">BS662+SUMIFS('Transactions (Dated)'!$F:$F,'Transactions (Dated)'!$D:$D,$BL663,'Transactions (Dated)'!$B:$B,BS$11,'Transactions (Dated)'!$C:$C,"Dividend (paid to cash)")*AD663</f>
        <v>0</v>
      </c>
      <c r="BT663" s="6">
        <f ca="1">BT662+SUMIFS('Transactions (Dated)'!$F:$F,'Transactions (Dated)'!$D:$D,$BL663,'Transactions (Dated)'!$B:$B,BT$11,'Transactions (Dated)'!$C:$C,"Dividend (paid to cash)")*AE663</f>
        <v>3915</v>
      </c>
      <c r="BU663" s="6">
        <f ca="1">BU662+SUMIFS('Transactions (Dated)'!$F:$F,'Transactions (Dated)'!$D:$D,$BL663,'Transactions (Dated)'!$B:$B,BU$11,'Transactions (Dated)'!$C:$C,"Dividend (paid to cash)")*AF663</f>
        <v>0</v>
      </c>
      <c r="BV663" s="6">
        <f ca="1">BV662+SUMIFS('Transactions (Dated)'!$F:$F,'Transactions (Dated)'!$D:$D,$BL663,'Transactions (Dated)'!$B:$B,BV$11,'Transactions (Dated)'!$C:$C,"Dividend (paid to cash)")*AG663</f>
        <v>0</v>
      </c>
      <c r="BW663" s="6">
        <f ca="1">BW662+SUMIFS('Transactions (Dated)'!$F:$F,'Transactions (Dated)'!$D:$D,$BL663,'Transactions (Dated)'!$B:$B,BW$11,'Transactions (Dated)'!$C:$C,"Dividend (paid to cash)")*AH663</f>
        <v>0</v>
      </c>
      <c r="BX663" s="6">
        <f ca="1">BX662+SUMIFS('Transactions (Dated)'!$F:$F,'Transactions (Dated)'!$D:$D,$BL663,'Transactions (Dated)'!$B:$B,BX$11,'Transactions (Dated)'!$C:$C,"Dividend (paid to cash)")*AI663</f>
        <v>0</v>
      </c>
      <c r="BY663" s="6">
        <f ca="1">BY662+SUMIFS('Transactions (Dated)'!$F:$F,'Transactions (Dated)'!$D:$D,$BL663,'Transactions (Dated)'!$B:$B,BY$11,'Transactions (Dated)'!$C:$C,"Dividend (paid to cash)")*AJ663</f>
        <v>0</v>
      </c>
      <c r="BZ663" s="6">
        <f ca="1">BZ662+SUMIFS('Transactions (Dated)'!$F:$F,'Transactions (Dated)'!$D:$D,$BL663,'Transactions (Dated)'!$B:$B,BZ$11,'Transactions (Dated)'!$C:$C,"Dividend (paid to cash)")*AK663</f>
        <v>0</v>
      </c>
      <c r="CA663" s="6">
        <f ca="1">CA662+SUMIFS('Transactions (Dated)'!$F:$F,'Transactions (Dated)'!$D:$D,$BL663,'Transactions (Dated)'!$B:$B,CA$11,'Transactions (Dated)'!$C:$C,"Dividend (paid to cash)")*AL663</f>
        <v>0</v>
      </c>
      <c r="CB663" s="6">
        <v>0</v>
      </c>
      <c r="CC663" s="6">
        <v>0</v>
      </c>
      <c r="CF663" s="6">
        <f t="shared" ca="1" si="313"/>
        <v>73061.961999999985</v>
      </c>
      <c r="CH663" s="3">
        <f t="shared" si="314"/>
        <v>42860</v>
      </c>
      <c r="CI663" s="4">
        <f t="shared" ca="1" si="315"/>
        <v>822483.47</v>
      </c>
      <c r="CJ663" s="4">
        <f t="shared" ca="1" si="316"/>
        <v>73061.961999999985</v>
      </c>
      <c r="CL663" s="4">
        <f t="shared" ca="1" si="317"/>
        <v>895545.43199999991</v>
      </c>
    </row>
    <row r="664" spans="2:90" x14ac:dyDescent="0.15">
      <c r="B664" s="3">
        <v>42863</v>
      </c>
      <c r="E664" s="86">
        <v>42863</v>
      </c>
      <c r="F664" s="53">
        <v>12.89</v>
      </c>
      <c r="G664">
        <v>2.0099999999999998</v>
      </c>
      <c r="H664">
        <v>21.13</v>
      </c>
      <c r="I664">
        <v>21.184999999999999</v>
      </c>
      <c r="J664">
        <v>16.739999999999998</v>
      </c>
      <c r="K664">
        <v>15.57</v>
      </c>
      <c r="L664">
        <v>16.8</v>
      </c>
      <c r="M664">
        <v>4.42</v>
      </c>
      <c r="O664">
        <v>11.15</v>
      </c>
      <c r="Q664">
        <v>1.53</v>
      </c>
      <c r="R664">
        <v>7.72</v>
      </c>
      <c r="S664">
        <v>44.63</v>
      </c>
      <c r="U664">
        <v>44.63</v>
      </c>
      <c r="X664" s="3">
        <f t="shared" si="295"/>
        <v>42863</v>
      </c>
      <c r="Y664" s="40">
        <f ca="1">Y663+SUMIFS('Transactions (Dated)'!$E$2:$E$53,'Transactions (Dated)'!$D$2:$D$53,'Share Values'!$X664,'Transactions (Dated)'!$B$2:$B$53,'Share Values'!Y$11,'Transactions (Dated)'!$C$2:$C$53,"Buy")-SUMIFS('Transactions (Dated)'!$E$2:$E$53,'Transactions (Dated)'!$D$2:$D$53,'Share Values'!$X664,'Transactions (Dated)'!$B$2:$B$53,'Share Values'!Y$11,'Transactions (Dated)'!$C$2:$C$53,"Sell")</f>
        <v>4625</v>
      </c>
      <c r="Z664" s="40">
        <f ca="1">Z663+SUMIFS('Transactions (Dated)'!$E$2:$E$53,'Transactions (Dated)'!$D$2:$D$53,'Share Values'!$X664,'Transactions (Dated)'!$B$2:$B$53,'Share Values'!Z$11,'Transactions (Dated)'!$C$2:$C$53,"Buy")-SUMIFS('Transactions (Dated)'!$E$2:$E$53,'Transactions (Dated)'!$D$2:$D$53,'Share Values'!$X664,'Transactions (Dated)'!$B$2:$B$53,'Share Values'!Z$11,'Transactions (Dated)'!$C$2:$C$53,"Sell")</f>
        <v>9375</v>
      </c>
      <c r="AA664" s="40">
        <f ca="1">AA663+SUMIFS('Transactions (Dated)'!$E$2:$E$53,'Transactions (Dated)'!$D$2:$D$53,'Share Values'!$X664,'Transactions (Dated)'!$B$2:$B$53,'Share Values'!AA$11,'Transactions (Dated)'!$C$2:$C$53,"Buy")-SUMIFS('Transactions (Dated)'!$E$2:$E$53,'Transactions (Dated)'!$D$2:$D$53,'Share Values'!$X664,'Transactions (Dated)'!$B$2:$B$53,'Share Values'!AA$11,'Transactions (Dated)'!$C$2:$C$53,"Sell")</f>
        <v>26357</v>
      </c>
      <c r="AB664" s="40">
        <f ca="1">AB663+SUMIFS('Transactions (Dated)'!$E$2:$E$53,'Transactions (Dated)'!$D$2:$D$53,'Share Values'!$X664,'Transactions (Dated)'!$B$2:$B$53,'Share Values'!AB$11,'Transactions (Dated)'!$C$2:$C$53,"Buy")-SUMIFS('Transactions (Dated)'!$E$2:$E$53,'Transactions (Dated)'!$D$2:$D$53,'Share Values'!$X664,'Transactions (Dated)'!$B$2:$B$53,'Share Values'!AB$11,'Transactions (Dated)'!$C$2:$C$53,"Sell")</f>
        <v>1892</v>
      </c>
      <c r="AC664" s="40">
        <f ca="1">AC663+SUMIFS('Transactions (Dated)'!$E$2:$E$53,'Transactions (Dated)'!$D$2:$D$53,'Share Values'!$X664,'Transactions (Dated)'!$B$2:$B$53,'Share Values'!AC$11,'Transactions (Dated)'!$C$2:$C$53,"Buy")-SUMIFS('Transactions (Dated)'!$E$2:$E$53,'Transactions (Dated)'!$D$2:$D$53,'Share Values'!$X664,'Transactions (Dated)'!$B$2:$B$53,'Share Values'!AC$11,'Transactions (Dated)'!$C$2:$C$53,"Sell")</f>
        <v>2348</v>
      </c>
      <c r="AD664" s="40">
        <f ca="1">AD663+SUMIFS('Transactions (Dated)'!$E$2:$E$53,'Transactions (Dated)'!$D$2:$D$53,'Share Values'!$X664,'Transactions (Dated)'!$B$2:$B$53,'Share Values'!AD$11,'Transactions (Dated)'!$C$2:$C$53,"Buy")-SUMIFS('Transactions (Dated)'!$E$2:$E$53,'Transactions (Dated)'!$D$2:$D$53,'Share Values'!$X664,'Transactions (Dated)'!$B$2:$B$53,'Share Values'!AD$11,'Transactions (Dated)'!$C$2:$C$53,"Sell")</f>
        <v>0</v>
      </c>
      <c r="AE664" s="40">
        <f ca="1">AE663+SUMIFS('Transactions (Dated)'!$E$2:$E$53,'Transactions (Dated)'!$D$2:$D$53,'Share Values'!$X664,'Transactions (Dated)'!$B$2:$B$53,'Share Values'!AE$11,'Transactions (Dated)'!$C$2:$C$53,"Buy")-SUMIFS('Transactions (Dated)'!$E$2:$E$53,'Transactions (Dated)'!$D$2:$D$53,'Share Values'!$X664,'Transactions (Dated)'!$B$2:$B$53,'Share Values'!AE$11,'Transactions (Dated)'!$C$2:$C$53,"Sell")</f>
        <v>2900</v>
      </c>
      <c r="AF664" s="40">
        <f ca="1">AF663+SUMIFS('Transactions (Dated)'!$E$2:$E$53,'Transactions (Dated)'!$D$2:$D$53,'Share Values'!$X664,'Transactions (Dated)'!$B$2:$B$53,'Share Values'!AF$11,'Transactions (Dated)'!$C$2:$C$53,"Buy")-SUMIFS('Transactions (Dated)'!$E$2:$E$53,'Transactions (Dated)'!$D$2:$D$53,'Share Values'!$X664,'Transactions (Dated)'!$B$2:$B$53,'Share Values'!AF$11,'Transactions (Dated)'!$C$2:$C$53,"Sell")</f>
        <v>14201</v>
      </c>
      <c r="AG664" s="40">
        <f ca="1">AG663+SUMIFS('Transactions (Dated)'!$E$2:$E$53,'Transactions (Dated)'!$D$2:$D$53,'Share Values'!$X664,'Transactions (Dated)'!$B$2:$B$53,'Share Values'!AG$11,'Transactions (Dated)'!$C$2:$C$53,"Buy")-SUMIFS('Transactions (Dated)'!$E$2:$E$53,'Transactions (Dated)'!$D$2:$D$53,'Share Values'!$X664,'Transactions (Dated)'!$B$2:$B$53,'Share Values'!AG$11,'Transactions (Dated)'!$C$2:$C$53,"Sell")</f>
        <v>6835</v>
      </c>
      <c r="AH664" s="40">
        <f ca="1">AH663+SUMIFS('Transactions (Dated)'!$E$2:$E$53,'Transactions (Dated)'!$D$2:$D$53,'Share Values'!$X664,'Transactions (Dated)'!$B$2:$B$53,'Share Values'!AH$11,'Transactions (Dated)'!$C$2:$C$53,"Buy")-SUMIFS('Transactions (Dated)'!$E$2:$E$53,'Transactions (Dated)'!$D$2:$D$53,'Share Values'!$X664,'Transactions (Dated)'!$B$2:$B$53,'Share Values'!AH$11,'Transactions (Dated)'!$C$2:$C$53,"Sell")</f>
        <v>0</v>
      </c>
      <c r="AI664" s="40">
        <f ca="1">AI663+SUMIFS('Transactions (Dated)'!$E$2:$E$53,'Transactions (Dated)'!$D$2:$D$53,'Share Values'!$X664,'Transactions (Dated)'!$B$2:$B$53,'Share Values'!AI$11,'Transactions (Dated)'!$C$2:$C$53,"Buy")-SUMIFS('Transactions (Dated)'!$E$2:$E$53,'Transactions (Dated)'!$D$2:$D$53,'Share Values'!$X664,'Transactions (Dated)'!$B$2:$B$53,'Share Values'!AI$11,'Transactions (Dated)'!$C$2:$C$53,"Sell")</f>
        <v>0</v>
      </c>
      <c r="AJ664" s="40">
        <f ca="1">AJ663+SUMIFS('Transactions (Dated)'!$E$2:$E$53,'Transactions (Dated)'!$D$2:$D$53,'Share Values'!$X664,'Transactions (Dated)'!$B$2:$B$53,'Share Values'!AJ$11,'Transactions (Dated)'!$C$2:$C$53,"Buy")-SUMIFS('Transactions (Dated)'!$E$2:$E$53,'Transactions (Dated)'!$D$2:$D$53,'Share Values'!$X664,'Transactions (Dated)'!$B$2:$B$53,'Share Values'!AJ$11,'Transactions (Dated)'!$C$2:$C$53,"Sell")</f>
        <v>0</v>
      </c>
      <c r="AK664" s="40">
        <f ca="1">AK663+SUMIFS('Transactions (Dated)'!$E$2:$E$53,'Transactions (Dated)'!$D$2:$D$53,'Share Values'!$X664,'Transactions (Dated)'!$B$2:$B$53,'Share Values'!AK$11,'Transactions (Dated)'!$C$2:$C$53,"Buy")-SUMIFS('Transactions (Dated)'!$E$2:$E$53,'Transactions (Dated)'!$D$2:$D$53,'Share Values'!$X664,'Transactions (Dated)'!$B$2:$B$53,'Share Values'!AK$11,'Transactions (Dated)'!$C$2:$C$53,"Sell")</f>
        <v>0</v>
      </c>
      <c r="AL664" s="40">
        <f ca="1">AL663+SUMIFS('Transactions (Dated)'!$E$2:$E$53,'Transactions (Dated)'!$D$2:$D$53,'Share Values'!$X664,'Transactions (Dated)'!$B$2:$B$53,'Share Values'!AL$11,'Transactions (Dated)'!$C$2:$C$53,"Buy")-SUMIFS('Transactions (Dated)'!$E$2:$E$53,'Transactions (Dated)'!$D$2:$D$53,'Share Values'!$X664,'Transactions (Dated)'!$B$2:$B$53,'Share Values'!AL$11,'Transactions (Dated)'!$C$2:$C$53,"Sell")</f>
        <v>0</v>
      </c>
      <c r="AM664" s="40">
        <f ca="1">AM663+SUMIFS('Transactions (Dated)'!$E$2:$E$53,'Transactions (Dated)'!$D$2:$D$53,'Share Values'!$X664,'Transactions (Dated)'!$B$2:$B$53,'Share Values'!AM$11,'Transactions (Dated)'!$C$2:$C$53,"Buy")-SUMIFS('Transactions (Dated)'!$E$2:$E$53,'Transactions (Dated)'!$D$2:$D$53,'Share Values'!$X664,'Transactions (Dated)'!$B$2:$B$53,'Share Values'!AM$11,'Transactions (Dated)'!$C$2:$C$53,"Sell")</f>
        <v>0</v>
      </c>
      <c r="AN664" s="40">
        <f ca="1">AN663+SUMIFS('Transactions (Dated)'!$E$2:$E$53,'Transactions (Dated)'!$D$2:$D$53,'Share Values'!$X664,'Transactions (Dated)'!$B$2:$B$53,'Share Values'!AN$11,'Transactions (Dated)'!$C$2:$C$53,"Buy")-SUMIFS('Transactions (Dated)'!$E$2:$E$53,'Transactions (Dated)'!$D$2:$D$53,'Share Values'!$X664,'Transactions (Dated)'!$B$2:$B$53,'Share Values'!AN$11,'Transactions (Dated)'!$C$2:$C$53,"Sell")</f>
        <v>0</v>
      </c>
      <c r="AQ664" s="3">
        <f t="shared" si="296"/>
        <v>42863</v>
      </c>
      <c r="AR664" s="6">
        <f t="shared" ca="1" si="297"/>
        <v>59616.25</v>
      </c>
      <c r="AS664" s="6">
        <f t="shared" ca="1" si="298"/>
        <v>18843.749999999996</v>
      </c>
      <c r="AT664" s="6">
        <f t="shared" ca="1" si="299"/>
        <v>556923.40999999992</v>
      </c>
      <c r="AU664" s="6">
        <f t="shared" ca="1" si="300"/>
        <v>40082.019999999997</v>
      </c>
      <c r="AV664" s="6">
        <f t="shared" ca="1" si="301"/>
        <v>39305.519999999997</v>
      </c>
      <c r="AW664" s="6">
        <f t="shared" ca="1" si="302"/>
        <v>0</v>
      </c>
      <c r="AX664" s="6">
        <f t="shared" ca="1" si="303"/>
        <v>48720</v>
      </c>
      <c r="AY664" s="6">
        <f t="shared" ca="1" si="304"/>
        <v>62768.42</v>
      </c>
      <c r="AZ664" s="6">
        <f t="shared" ca="1" si="305"/>
        <v>0</v>
      </c>
      <c r="BA664" s="6">
        <f t="shared" ca="1" si="306"/>
        <v>0</v>
      </c>
      <c r="BB664" s="6">
        <f t="shared" ca="1" si="307"/>
        <v>0</v>
      </c>
      <c r="BC664" s="6">
        <f t="shared" ca="1" si="308"/>
        <v>0</v>
      </c>
      <c r="BD664" s="6">
        <f t="shared" ca="1" si="309"/>
        <v>0</v>
      </c>
      <c r="BE664" s="6">
        <f t="shared" ca="1" si="310"/>
        <v>0</v>
      </c>
      <c r="BF664" s="6">
        <f t="shared" ca="1" si="293"/>
        <v>0</v>
      </c>
      <c r="BG664" s="6">
        <f t="shared" ca="1" si="294"/>
        <v>0</v>
      </c>
      <c r="BJ664" s="4">
        <f t="shared" ca="1" si="311"/>
        <v>826259.37</v>
      </c>
      <c r="BL664" s="3">
        <f t="shared" si="312"/>
        <v>42863</v>
      </c>
      <c r="BM664" s="6">
        <f>BM663+SUMIFS('Transactions (Dated)'!G:G,'Transactions (Dated)'!D:D,'Share Values'!AQ664)</f>
        <v>14317.649999999987</v>
      </c>
      <c r="BN664" s="6">
        <f ca="1">BN663+SUMIFS('Transactions (Dated)'!$F:$F,'Transactions (Dated)'!$D:$D,$BL664,'Transactions (Dated)'!$B:$B,BN$11,'Transactions (Dated)'!$C:$C,"Dividend (paid to cash)")*Y664</f>
        <v>0</v>
      </c>
      <c r="BO664" s="6">
        <f ca="1">BO663+SUMIFS('Transactions (Dated)'!$F:$F,'Transactions (Dated)'!$D:$D,$BL664,'Transactions (Dated)'!$B:$B,BO$11,'Transactions (Dated)'!$C:$C,"Dividend (paid to cash)")*Z664</f>
        <v>2421.875</v>
      </c>
      <c r="BP664" s="6">
        <f ca="1">BP663+SUMIFS('Transactions (Dated)'!$F:$F,'Transactions (Dated)'!$D:$D,$BL664,'Transactions (Dated)'!$B:$B,BP$11,'Transactions (Dated)'!$C:$C,"Dividend (paid to cash)")*AA664</f>
        <v>51745.237000000008</v>
      </c>
      <c r="BQ664" s="6">
        <f ca="1">BQ663+SUMIFS('Transactions (Dated)'!$F:$F,'Transactions (Dated)'!$D:$D,$BL664,'Transactions (Dated)'!$B:$B,BQ$11,'Transactions (Dated)'!$C:$C,"Dividend (paid to cash)")*AB664</f>
        <v>662.2</v>
      </c>
      <c r="BR664" s="6">
        <f ca="1">BR663+SUMIFS('Transactions (Dated)'!$F:$F,'Transactions (Dated)'!$D:$D,$BL664,'Transactions (Dated)'!$B:$B,BR$11,'Transactions (Dated)'!$C:$C,"Dividend (paid to cash)")*AC664</f>
        <v>0</v>
      </c>
      <c r="BS664" s="6">
        <f ca="1">BS663+SUMIFS('Transactions (Dated)'!$F:$F,'Transactions (Dated)'!$D:$D,$BL664,'Transactions (Dated)'!$B:$B,BS$11,'Transactions (Dated)'!$C:$C,"Dividend (paid to cash)")*AD664</f>
        <v>0</v>
      </c>
      <c r="BT664" s="6">
        <f ca="1">BT663+SUMIFS('Transactions (Dated)'!$F:$F,'Transactions (Dated)'!$D:$D,$BL664,'Transactions (Dated)'!$B:$B,BT$11,'Transactions (Dated)'!$C:$C,"Dividend (paid to cash)")*AE664</f>
        <v>3915</v>
      </c>
      <c r="BU664" s="6">
        <f ca="1">BU663+SUMIFS('Transactions (Dated)'!$F:$F,'Transactions (Dated)'!$D:$D,$BL664,'Transactions (Dated)'!$B:$B,BU$11,'Transactions (Dated)'!$C:$C,"Dividend (paid to cash)")*AF664</f>
        <v>0</v>
      </c>
      <c r="BV664" s="6">
        <f ca="1">BV663+SUMIFS('Transactions (Dated)'!$F:$F,'Transactions (Dated)'!$D:$D,$BL664,'Transactions (Dated)'!$B:$B,BV$11,'Transactions (Dated)'!$C:$C,"Dividend (paid to cash)")*AG664</f>
        <v>0</v>
      </c>
      <c r="BW664" s="6">
        <f ca="1">BW663+SUMIFS('Transactions (Dated)'!$F:$F,'Transactions (Dated)'!$D:$D,$BL664,'Transactions (Dated)'!$B:$B,BW$11,'Transactions (Dated)'!$C:$C,"Dividend (paid to cash)")*AH664</f>
        <v>0</v>
      </c>
      <c r="BX664" s="6">
        <f ca="1">BX663+SUMIFS('Transactions (Dated)'!$F:$F,'Transactions (Dated)'!$D:$D,$BL664,'Transactions (Dated)'!$B:$B,BX$11,'Transactions (Dated)'!$C:$C,"Dividend (paid to cash)")*AI664</f>
        <v>0</v>
      </c>
      <c r="BY664" s="6">
        <f ca="1">BY663+SUMIFS('Transactions (Dated)'!$F:$F,'Transactions (Dated)'!$D:$D,$BL664,'Transactions (Dated)'!$B:$B,BY$11,'Transactions (Dated)'!$C:$C,"Dividend (paid to cash)")*AJ664</f>
        <v>0</v>
      </c>
      <c r="BZ664" s="6">
        <f ca="1">BZ663+SUMIFS('Transactions (Dated)'!$F:$F,'Transactions (Dated)'!$D:$D,$BL664,'Transactions (Dated)'!$B:$B,BZ$11,'Transactions (Dated)'!$C:$C,"Dividend (paid to cash)")*AK664</f>
        <v>0</v>
      </c>
      <c r="CA664" s="6">
        <f ca="1">CA663+SUMIFS('Transactions (Dated)'!$F:$F,'Transactions (Dated)'!$D:$D,$BL664,'Transactions (Dated)'!$B:$B,CA$11,'Transactions (Dated)'!$C:$C,"Dividend (paid to cash)")*AL664</f>
        <v>0</v>
      </c>
      <c r="CB664" s="6">
        <v>0</v>
      </c>
      <c r="CC664" s="6">
        <v>0</v>
      </c>
      <c r="CF664" s="6">
        <f t="shared" ca="1" si="313"/>
        <v>73061.961999999985</v>
      </c>
      <c r="CH664" s="3">
        <f t="shared" si="314"/>
        <v>42863</v>
      </c>
      <c r="CI664" s="4">
        <f t="shared" ca="1" si="315"/>
        <v>826259.37</v>
      </c>
      <c r="CJ664" s="4">
        <f t="shared" ca="1" si="316"/>
        <v>73061.961999999985</v>
      </c>
      <c r="CL664" s="4">
        <f t="shared" ca="1" si="317"/>
        <v>899321.33199999994</v>
      </c>
    </row>
    <row r="665" spans="2:90" x14ac:dyDescent="0.15">
      <c r="B665" s="3">
        <v>42864</v>
      </c>
      <c r="E665" s="86">
        <v>42864</v>
      </c>
      <c r="F665" s="53">
        <v>12.99</v>
      </c>
      <c r="G665">
        <v>1.98</v>
      </c>
      <c r="H665">
        <v>21.01</v>
      </c>
      <c r="I665">
        <v>21.195</v>
      </c>
      <c r="J665">
        <v>16.48</v>
      </c>
      <c r="K665">
        <v>15.73</v>
      </c>
      <c r="L665">
        <v>16.78</v>
      </c>
      <c r="M665">
        <v>4.4400000000000004</v>
      </c>
      <c r="O665">
        <v>11.17</v>
      </c>
      <c r="Q665">
        <v>1.52</v>
      </c>
      <c r="R665">
        <v>7.7</v>
      </c>
      <c r="S665">
        <v>44.19</v>
      </c>
      <c r="U665">
        <v>44.19</v>
      </c>
      <c r="X665" s="3">
        <f t="shared" si="295"/>
        <v>42864</v>
      </c>
      <c r="Y665" s="40">
        <f ca="1">Y664+SUMIFS('Transactions (Dated)'!$E$2:$E$53,'Transactions (Dated)'!$D$2:$D$53,'Share Values'!$X665,'Transactions (Dated)'!$B$2:$B$53,'Share Values'!Y$11,'Transactions (Dated)'!$C$2:$C$53,"Buy")-SUMIFS('Transactions (Dated)'!$E$2:$E$53,'Transactions (Dated)'!$D$2:$D$53,'Share Values'!$X665,'Transactions (Dated)'!$B$2:$B$53,'Share Values'!Y$11,'Transactions (Dated)'!$C$2:$C$53,"Sell")</f>
        <v>4625</v>
      </c>
      <c r="Z665" s="40">
        <f ca="1">Z664+SUMIFS('Transactions (Dated)'!$E$2:$E$53,'Transactions (Dated)'!$D$2:$D$53,'Share Values'!$X665,'Transactions (Dated)'!$B$2:$B$53,'Share Values'!Z$11,'Transactions (Dated)'!$C$2:$C$53,"Buy")-SUMIFS('Transactions (Dated)'!$E$2:$E$53,'Transactions (Dated)'!$D$2:$D$53,'Share Values'!$X665,'Transactions (Dated)'!$B$2:$B$53,'Share Values'!Z$11,'Transactions (Dated)'!$C$2:$C$53,"Sell")</f>
        <v>9375</v>
      </c>
      <c r="AA665" s="40">
        <f ca="1">AA664+SUMIFS('Transactions (Dated)'!$E$2:$E$53,'Transactions (Dated)'!$D$2:$D$53,'Share Values'!$X665,'Transactions (Dated)'!$B$2:$B$53,'Share Values'!AA$11,'Transactions (Dated)'!$C$2:$C$53,"Buy")-SUMIFS('Transactions (Dated)'!$E$2:$E$53,'Transactions (Dated)'!$D$2:$D$53,'Share Values'!$X665,'Transactions (Dated)'!$B$2:$B$53,'Share Values'!AA$11,'Transactions (Dated)'!$C$2:$C$53,"Sell")</f>
        <v>26357</v>
      </c>
      <c r="AB665" s="40">
        <f ca="1">AB664+SUMIFS('Transactions (Dated)'!$E$2:$E$53,'Transactions (Dated)'!$D$2:$D$53,'Share Values'!$X665,'Transactions (Dated)'!$B$2:$B$53,'Share Values'!AB$11,'Transactions (Dated)'!$C$2:$C$53,"Buy")-SUMIFS('Transactions (Dated)'!$E$2:$E$53,'Transactions (Dated)'!$D$2:$D$53,'Share Values'!$X665,'Transactions (Dated)'!$B$2:$B$53,'Share Values'!AB$11,'Transactions (Dated)'!$C$2:$C$53,"Sell")</f>
        <v>1892</v>
      </c>
      <c r="AC665" s="40">
        <f ca="1">AC664+SUMIFS('Transactions (Dated)'!$E$2:$E$53,'Transactions (Dated)'!$D$2:$D$53,'Share Values'!$X665,'Transactions (Dated)'!$B$2:$B$53,'Share Values'!AC$11,'Transactions (Dated)'!$C$2:$C$53,"Buy")-SUMIFS('Transactions (Dated)'!$E$2:$E$53,'Transactions (Dated)'!$D$2:$D$53,'Share Values'!$X665,'Transactions (Dated)'!$B$2:$B$53,'Share Values'!AC$11,'Transactions (Dated)'!$C$2:$C$53,"Sell")</f>
        <v>2348</v>
      </c>
      <c r="AD665" s="40">
        <f ca="1">AD664+SUMIFS('Transactions (Dated)'!$E$2:$E$53,'Transactions (Dated)'!$D$2:$D$53,'Share Values'!$X665,'Transactions (Dated)'!$B$2:$B$53,'Share Values'!AD$11,'Transactions (Dated)'!$C$2:$C$53,"Buy")-SUMIFS('Transactions (Dated)'!$E$2:$E$53,'Transactions (Dated)'!$D$2:$D$53,'Share Values'!$X665,'Transactions (Dated)'!$B$2:$B$53,'Share Values'!AD$11,'Transactions (Dated)'!$C$2:$C$53,"Sell")</f>
        <v>0</v>
      </c>
      <c r="AE665" s="40">
        <f ca="1">AE664+SUMIFS('Transactions (Dated)'!$E$2:$E$53,'Transactions (Dated)'!$D$2:$D$53,'Share Values'!$X665,'Transactions (Dated)'!$B$2:$B$53,'Share Values'!AE$11,'Transactions (Dated)'!$C$2:$C$53,"Buy")-SUMIFS('Transactions (Dated)'!$E$2:$E$53,'Transactions (Dated)'!$D$2:$D$53,'Share Values'!$X665,'Transactions (Dated)'!$B$2:$B$53,'Share Values'!AE$11,'Transactions (Dated)'!$C$2:$C$53,"Sell")</f>
        <v>2900</v>
      </c>
      <c r="AF665" s="40">
        <f ca="1">AF664+SUMIFS('Transactions (Dated)'!$E$2:$E$53,'Transactions (Dated)'!$D$2:$D$53,'Share Values'!$X665,'Transactions (Dated)'!$B$2:$B$53,'Share Values'!AF$11,'Transactions (Dated)'!$C$2:$C$53,"Buy")-SUMIFS('Transactions (Dated)'!$E$2:$E$53,'Transactions (Dated)'!$D$2:$D$53,'Share Values'!$X665,'Transactions (Dated)'!$B$2:$B$53,'Share Values'!AF$11,'Transactions (Dated)'!$C$2:$C$53,"Sell")</f>
        <v>14201</v>
      </c>
      <c r="AG665" s="40">
        <f ca="1">AG664+SUMIFS('Transactions (Dated)'!$E$2:$E$53,'Transactions (Dated)'!$D$2:$D$53,'Share Values'!$X665,'Transactions (Dated)'!$B$2:$B$53,'Share Values'!AG$11,'Transactions (Dated)'!$C$2:$C$53,"Buy")-SUMIFS('Transactions (Dated)'!$E$2:$E$53,'Transactions (Dated)'!$D$2:$D$53,'Share Values'!$X665,'Transactions (Dated)'!$B$2:$B$53,'Share Values'!AG$11,'Transactions (Dated)'!$C$2:$C$53,"Sell")</f>
        <v>6835</v>
      </c>
      <c r="AH665" s="40">
        <f ca="1">AH664+SUMIFS('Transactions (Dated)'!$E$2:$E$53,'Transactions (Dated)'!$D$2:$D$53,'Share Values'!$X665,'Transactions (Dated)'!$B$2:$B$53,'Share Values'!AH$11,'Transactions (Dated)'!$C$2:$C$53,"Buy")-SUMIFS('Transactions (Dated)'!$E$2:$E$53,'Transactions (Dated)'!$D$2:$D$53,'Share Values'!$X665,'Transactions (Dated)'!$B$2:$B$53,'Share Values'!AH$11,'Transactions (Dated)'!$C$2:$C$53,"Sell")</f>
        <v>0</v>
      </c>
      <c r="AI665" s="40">
        <f ca="1">AI664+SUMIFS('Transactions (Dated)'!$E$2:$E$53,'Transactions (Dated)'!$D$2:$D$53,'Share Values'!$X665,'Transactions (Dated)'!$B$2:$B$53,'Share Values'!AI$11,'Transactions (Dated)'!$C$2:$C$53,"Buy")-SUMIFS('Transactions (Dated)'!$E$2:$E$53,'Transactions (Dated)'!$D$2:$D$53,'Share Values'!$X665,'Transactions (Dated)'!$B$2:$B$53,'Share Values'!AI$11,'Transactions (Dated)'!$C$2:$C$53,"Sell")</f>
        <v>0</v>
      </c>
      <c r="AJ665" s="40">
        <f ca="1">AJ664+SUMIFS('Transactions (Dated)'!$E$2:$E$53,'Transactions (Dated)'!$D$2:$D$53,'Share Values'!$X665,'Transactions (Dated)'!$B$2:$B$53,'Share Values'!AJ$11,'Transactions (Dated)'!$C$2:$C$53,"Buy")-SUMIFS('Transactions (Dated)'!$E$2:$E$53,'Transactions (Dated)'!$D$2:$D$53,'Share Values'!$X665,'Transactions (Dated)'!$B$2:$B$53,'Share Values'!AJ$11,'Transactions (Dated)'!$C$2:$C$53,"Sell")</f>
        <v>0</v>
      </c>
      <c r="AK665" s="40">
        <f ca="1">AK664+SUMIFS('Transactions (Dated)'!$E$2:$E$53,'Transactions (Dated)'!$D$2:$D$53,'Share Values'!$X665,'Transactions (Dated)'!$B$2:$B$53,'Share Values'!AK$11,'Transactions (Dated)'!$C$2:$C$53,"Buy")-SUMIFS('Transactions (Dated)'!$E$2:$E$53,'Transactions (Dated)'!$D$2:$D$53,'Share Values'!$X665,'Transactions (Dated)'!$B$2:$B$53,'Share Values'!AK$11,'Transactions (Dated)'!$C$2:$C$53,"Sell")</f>
        <v>0</v>
      </c>
      <c r="AL665" s="40">
        <f ca="1">AL664+SUMIFS('Transactions (Dated)'!$E$2:$E$53,'Transactions (Dated)'!$D$2:$D$53,'Share Values'!$X665,'Transactions (Dated)'!$B$2:$B$53,'Share Values'!AL$11,'Transactions (Dated)'!$C$2:$C$53,"Buy")-SUMIFS('Transactions (Dated)'!$E$2:$E$53,'Transactions (Dated)'!$D$2:$D$53,'Share Values'!$X665,'Transactions (Dated)'!$B$2:$B$53,'Share Values'!AL$11,'Transactions (Dated)'!$C$2:$C$53,"Sell")</f>
        <v>0</v>
      </c>
      <c r="AM665" s="40">
        <f ca="1">AM664+SUMIFS('Transactions (Dated)'!$E$2:$E$53,'Transactions (Dated)'!$D$2:$D$53,'Share Values'!$X665,'Transactions (Dated)'!$B$2:$B$53,'Share Values'!AM$11,'Transactions (Dated)'!$C$2:$C$53,"Buy")-SUMIFS('Transactions (Dated)'!$E$2:$E$53,'Transactions (Dated)'!$D$2:$D$53,'Share Values'!$X665,'Transactions (Dated)'!$B$2:$B$53,'Share Values'!AM$11,'Transactions (Dated)'!$C$2:$C$53,"Sell")</f>
        <v>0</v>
      </c>
      <c r="AN665" s="40">
        <f ca="1">AN664+SUMIFS('Transactions (Dated)'!$E$2:$E$53,'Transactions (Dated)'!$D$2:$D$53,'Share Values'!$X665,'Transactions (Dated)'!$B$2:$B$53,'Share Values'!AN$11,'Transactions (Dated)'!$C$2:$C$53,"Buy")-SUMIFS('Transactions (Dated)'!$E$2:$E$53,'Transactions (Dated)'!$D$2:$D$53,'Share Values'!$X665,'Transactions (Dated)'!$B$2:$B$53,'Share Values'!AN$11,'Transactions (Dated)'!$C$2:$C$53,"Sell")</f>
        <v>0</v>
      </c>
      <c r="AQ665" s="3">
        <f t="shared" si="296"/>
        <v>42864</v>
      </c>
      <c r="AR665" s="6">
        <f t="shared" ca="1" si="297"/>
        <v>60078.75</v>
      </c>
      <c r="AS665" s="6">
        <f t="shared" ca="1" si="298"/>
        <v>18562.5</v>
      </c>
      <c r="AT665" s="6">
        <f t="shared" ca="1" si="299"/>
        <v>553760.57000000007</v>
      </c>
      <c r="AU665" s="6">
        <f t="shared" ca="1" si="300"/>
        <v>40100.94</v>
      </c>
      <c r="AV665" s="6">
        <f t="shared" ca="1" si="301"/>
        <v>38695.040000000001</v>
      </c>
      <c r="AW665" s="6">
        <f t="shared" ca="1" si="302"/>
        <v>0</v>
      </c>
      <c r="AX665" s="6">
        <f t="shared" ca="1" si="303"/>
        <v>48662</v>
      </c>
      <c r="AY665" s="6">
        <f t="shared" ca="1" si="304"/>
        <v>63052.44</v>
      </c>
      <c r="AZ665" s="6">
        <f t="shared" ca="1" si="305"/>
        <v>0</v>
      </c>
      <c r="BA665" s="6">
        <f t="shared" ca="1" si="306"/>
        <v>0</v>
      </c>
      <c r="BB665" s="6">
        <f t="shared" ca="1" si="307"/>
        <v>0</v>
      </c>
      <c r="BC665" s="6">
        <f t="shared" ca="1" si="308"/>
        <v>0</v>
      </c>
      <c r="BD665" s="6">
        <f t="shared" ca="1" si="309"/>
        <v>0</v>
      </c>
      <c r="BE665" s="6">
        <f t="shared" ca="1" si="310"/>
        <v>0</v>
      </c>
      <c r="BF665" s="6">
        <f t="shared" ca="1" si="293"/>
        <v>0</v>
      </c>
      <c r="BG665" s="6">
        <f t="shared" ca="1" si="294"/>
        <v>0</v>
      </c>
      <c r="BJ665" s="4">
        <f t="shared" ca="1" si="311"/>
        <v>822912.24</v>
      </c>
      <c r="BL665" s="3">
        <f t="shared" si="312"/>
        <v>42864</v>
      </c>
      <c r="BM665" s="6">
        <f>BM664+SUMIFS('Transactions (Dated)'!G:G,'Transactions (Dated)'!D:D,'Share Values'!AQ665)</f>
        <v>14317.649999999987</v>
      </c>
      <c r="BN665" s="6">
        <f ca="1">BN664+SUMIFS('Transactions (Dated)'!$F:$F,'Transactions (Dated)'!$D:$D,$BL665,'Transactions (Dated)'!$B:$B,BN$11,'Transactions (Dated)'!$C:$C,"Dividend (paid to cash)")*Y665</f>
        <v>0</v>
      </c>
      <c r="BO665" s="6">
        <f ca="1">BO664+SUMIFS('Transactions (Dated)'!$F:$F,'Transactions (Dated)'!$D:$D,$BL665,'Transactions (Dated)'!$B:$B,BO$11,'Transactions (Dated)'!$C:$C,"Dividend (paid to cash)")*Z665</f>
        <v>2421.875</v>
      </c>
      <c r="BP665" s="6">
        <f ca="1">BP664+SUMIFS('Transactions (Dated)'!$F:$F,'Transactions (Dated)'!$D:$D,$BL665,'Transactions (Dated)'!$B:$B,BP$11,'Transactions (Dated)'!$C:$C,"Dividend (paid to cash)")*AA665</f>
        <v>51745.237000000008</v>
      </c>
      <c r="BQ665" s="6">
        <f ca="1">BQ664+SUMIFS('Transactions (Dated)'!$F:$F,'Transactions (Dated)'!$D:$D,$BL665,'Transactions (Dated)'!$B:$B,BQ$11,'Transactions (Dated)'!$C:$C,"Dividend (paid to cash)")*AB665</f>
        <v>662.2</v>
      </c>
      <c r="BR665" s="6">
        <f ca="1">BR664+SUMIFS('Transactions (Dated)'!$F:$F,'Transactions (Dated)'!$D:$D,$BL665,'Transactions (Dated)'!$B:$B,BR$11,'Transactions (Dated)'!$C:$C,"Dividend (paid to cash)")*AC665</f>
        <v>0</v>
      </c>
      <c r="BS665" s="6">
        <f ca="1">BS664+SUMIFS('Transactions (Dated)'!$F:$F,'Transactions (Dated)'!$D:$D,$BL665,'Transactions (Dated)'!$B:$B,BS$11,'Transactions (Dated)'!$C:$C,"Dividend (paid to cash)")*AD665</f>
        <v>0</v>
      </c>
      <c r="BT665" s="6">
        <f ca="1">BT664+SUMIFS('Transactions (Dated)'!$F:$F,'Transactions (Dated)'!$D:$D,$BL665,'Transactions (Dated)'!$B:$B,BT$11,'Transactions (Dated)'!$C:$C,"Dividend (paid to cash)")*AE665</f>
        <v>3915</v>
      </c>
      <c r="BU665" s="6">
        <f ca="1">BU664+SUMIFS('Transactions (Dated)'!$F:$F,'Transactions (Dated)'!$D:$D,$BL665,'Transactions (Dated)'!$B:$B,BU$11,'Transactions (Dated)'!$C:$C,"Dividend (paid to cash)")*AF665</f>
        <v>0</v>
      </c>
      <c r="BV665" s="6">
        <f ca="1">BV664+SUMIFS('Transactions (Dated)'!$F:$F,'Transactions (Dated)'!$D:$D,$BL665,'Transactions (Dated)'!$B:$B,BV$11,'Transactions (Dated)'!$C:$C,"Dividend (paid to cash)")*AG665</f>
        <v>0</v>
      </c>
      <c r="BW665" s="6">
        <f ca="1">BW664+SUMIFS('Transactions (Dated)'!$F:$F,'Transactions (Dated)'!$D:$D,$BL665,'Transactions (Dated)'!$B:$B,BW$11,'Transactions (Dated)'!$C:$C,"Dividend (paid to cash)")*AH665</f>
        <v>0</v>
      </c>
      <c r="BX665" s="6">
        <f ca="1">BX664+SUMIFS('Transactions (Dated)'!$F:$F,'Transactions (Dated)'!$D:$D,$BL665,'Transactions (Dated)'!$B:$B,BX$11,'Transactions (Dated)'!$C:$C,"Dividend (paid to cash)")*AI665</f>
        <v>0</v>
      </c>
      <c r="BY665" s="6">
        <f ca="1">BY664+SUMIFS('Transactions (Dated)'!$F:$F,'Transactions (Dated)'!$D:$D,$BL665,'Transactions (Dated)'!$B:$B,BY$11,'Transactions (Dated)'!$C:$C,"Dividend (paid to cash)")*AJ665</f>
        <v>0</v>
      </c>
      <c r="BZ665" s="6">
        <f ca="1">BZ664+SUMIFS('Transactions (Dated)'!$F:$F,'Transactions (Dated)'!$D:$D,$BL665,'Transactions (Dated)'!$B:$B,BZ$11,'Transactions (Dated)'!$C:$C,"Dividend (paid to cash)")*AK665</f>
        <v>0</v>
      </c>
      <c r="CA665" s="6">
        <f ca="1">CA664+SUMIFS('Transactions (Dated)'!$F:$F,'Transactions (Dated)'!$D:$D,$BL665,'Transactions (Dated)'!$B:$B,CA$11,'Transactions (Dated)'!$C:$C,"Dividend (paid to cash)")*AL665</f>
        <v>0</v>
      </c>
      <c r="CB665" s="6">
        <v>0</v>
      </c>
      <c r="CC665" s="6">
        <v>0</v>
      </c>
      <c r="CF665" s="6">
        <f t="shared" ca="1" si="313"/>
        <v>73061.961999999985</v>
      </c>
      <c r="CH665" s="3">
        <f t="shared" si="314"/>
        <v>42864</v>
      </c>
      <c r="CI665" s="4">
        <f t="shared" ca="1" si="315"/>
        <v>822912.24</v>
      </c>
      <c r="CJ665" s="4">
        <f t="shared" ca="1" si="316"/>
        <v>73061.961999999985</v>
      </c>
      <c r="CL665" s="4">
        <f t="shared" ca="1" si="317"/>
        <v>895974.20199999993</v>
      </c>
    </row>
    <row r="666" spans="2:90" x14ac:dyDescent="0.15">
      <c r="B666" s="3">
        <v>42865</v>
      </c>
      <c r="E666" s="86">
        <v>42865</v>
      </c>
      <c r="F666" s="53">
        <v>13.01</v>
      </c>
      <c r="G666">
        <v>2</v>
      </c>
      <c r="H666">
        <v>21.09</v>
      </c>
      <c r="I666">
        <v>21.05</v>
      </c>
      <c r="J666">
        <v>16.61</v>
      </c>
      <c r="K666">
        <v>15.73</v>
      </c>
      <c r="L666">
        <v>17.2</v>
      </c>
      <c r="M666">
        <v>4.4000000000000004</v>
      </c>
      <c r="O666">
        <v>11.07</v>
      </c>
      <c r="Q666">
        <v>1.49</v>
      </c>
      <c r="R666">
        <v>7.7</v>
      </c>
      <c r="S666">
        <v>44.35</v>
      </c>
      <c r="U666">
        <v>44.35</v>
      </c>
      <c r="X666" s="3">
        <f t="shared" si="295"/>
        <v>42865</v>
      </c>
      <c r="Y666" s="40">
        <f ca="1">Y665+SUMIFS('Transactions (Dated)'!$E$2:$E$53,'Transactions (Dated)'!$D$2:$D$53,'Share Values'!$X666,'Transactions (Dated)'!$B$2:$B$53,'Share Values'!Y$11,'Transactions (Dated)'!$C$2:$C$53,"Buy")-SUMIFS('Transactions (Dated)'!$E$2:$E$53,'Transactions (Dated)'!$D$2:$D$53,'Share Values'!$X666,'Transactions (Dated)'!$B$2:$B$53,'Share Values'!Y$11,'Transactions (Dated)'!$C$2:$C$53,"Sell")</f>
        <v>4625</v>
      </c>
      <c r="Z666" s="40">
        <f ca="1">Z665+SUMIFS('Transactions (Dated)'!$E$2:$E$53,'Transactions (Dated)'!$D$2:$D$53,'Share Values'!$X666,'Transactions (Dated)'!$B$2:$B$53,'Share Values'!Z$11,'Transactions (Dated)'!$C$2:$C$53,"Buy")-SUMIFS('Transactions (Dated)'!$E$2:$E$53,'Transactions (Dated)'!$D$2:$D$53,'Share Values'!$X666,'Transactions (Dated)'!$B$2:$B$53,'Share Values'!Z$11,'Transactions (Dated)'!$C$2:$C$53,"Sell")</f>
        <v>9375</v>
      </c>
      <c r="AA666" s="40">
        <f ca="1">AA665+SUMIFS('Transactions (Dated)'!$E$2:$E$53,'Transactions (Dated)'!$D$2:$D$53,'Share Values'!$X666,'Transactions (Dated)'!$B$2:$B$53,'Share Values'!AA$11,'Transactions (Dated)'!$C$2:$C$53,"Buy")-SUMIFS('Transactions (Dated)'!$E$2:$E$53,'Transactions (Dated)'!$D$2:$D$53,'Share Values'!$X666,'Transactions (Dated)'!$B$2:$B$53,'Share Values'!AA$11,'Transactions (Dated)'!$C$2:$C$53,"Sell")</f>
        <v>26357</v>
      </c>
      <c r="AB666" s="40">
        <f ca="1">AB665+SUMIFS('Transactions (Dated)'!$E$2:$E$53,'Transactions (Dated)'!$D$2:$D$53,'Share Values'!$X666,'Transactions (Dated)'!$B$2:$B$53,'Share Values'!AB$11,'Transactions (Dated)'!$C$2:$C$53,"Buy")-SUMIFS('Transactions (Dated)'!$E$2:$E$53,'Transactions (Dated)'!$D$2:$D$53,'Share Values'!$X666,'Transactions (Dated)'!$B$2:$B$53,'Share Values'!AB$11,'Transactions (Dated)'!$C$2:$C$53,"Sell")</f>
        <v>1892</v>
      </c>
      <c r="AC666" s="40">
        <f ca="1">AC665+SUMIFS('Transactions (Dated)'!$E$2:$E$53,'Transactions (Dated)'!$D$2:$D$53,'Share Values'!$X666,'Transactions (Dated)'!$B$2:$B$53,'Share Values'!AC$11,'Transactions (Dated)'!$C$2:$C$53,"Buy")-SUMIFS('Transactions (Dated)'!$E$2:$E$53,'Transactions (Dated)'!$D$2:$D$53,'Share Values'!$X666,'Transactions (Dated)'!$B$2:$B$53,'Share Values'!AC$11,'Transactions (Dated)'!$C$2:$C$53,"Sell")</f>
        <v>2348</v>
      </c>
      <c r="AD666" s="40">
        <f ca="1">AD665+SUMIFS('Transactions (Dated)'!$E$2:$E$53,'Transactions (Dated)'!$D$2:$D$53,'Share Values'!$X666,'Transactions (Dated)'!$B$2:$B$53,'Share Values'!AD$11,'Transactions (Dated)'!$C$2:$C$53,"Buy")-SUMIFS('Transactions (Dated)'!$E$2:$E$53,'Transactions (Dated)'!$D$2:$D$53,'Share Values'!$X666,'Transactions (Dated)'!$B$2:$B$53,'Share Values'!AD$11,'Transactions (Dated)'!$C$2:$C$53,"Sell")</f>
        <v>0</v>
      </c>
      <c r="AE666" s="40">
        <f ca="1">AE665+SUMIFS('Transactions (Dated)'!$E$2:$E$53,'Transactions (Dated)'!$D$2:$D$53,'Share Values'!$X666,'Transactions (Dated)'!$B$2:$B$53,'Share Values'!AE$11,'Transactions (Dated)'!$C$2:$C$53,"Buy")-SUMIFS('Transactions (Dated)'!$E$2:$E$53,'Transactions (Dated)'!$D$2:$D$53,'Share Values'!$X666,'Transactions (Dated)'!$B$2:$B$53,'Share Values'!AE$11,'Transactions (Dated)'!$C$2:$C$53,"Sell")</f>
        <v>2900</v>
      </c>
      <c r="AF666" s="40">
        <f ca="1">AF665+SUMIFS('Transactions (Dated)'!$E$2:$E$53,'Transactions (Dated)'!$D$2:$D$53,'Share Values'!$X666,'Transactions (Dated)'!$B$2:$B$53,'Share Values'!AF$11,'Transactions (Dated)'!$C$2:$C$53,"Buy")-SUMIFS('Transactions (Dated)'!$E$2:$E$53,'Transactions (Dated)'!$D$2:$D$53,'Share Values'!$X666,'Transactions (Dated)'!$B$2:$B$53,'Share Values'!AF$11,'Transactions (Dated)'!$C$2:$C$53,"Sell")</f>
        <v>14201</v>
      </c>
      <c r="AG666" s="40">
        <f ca="1">AG665+SUMIFS('Transactions (Dated)'!$E$2:$E$53,'Transactions (Dated)'!$D$2:$D$53,'Share Values'!$X666,'Transactions (Dated)'!$B$2:$B$53,'Share Values'!AG$11,'Transactions (Dated)'!$C$2:$C$53,"Buy")-SUMIFS('Transactions (Dated)'!$E$2:$E$53,'Transactions (Dated)'!$D$2:$D$53,'Share Values'!$X666,'Transactions (Dated)'!$B$2:$B$53,'Share Values'!AG$11,'Transactions (Dated)'!$C$2:$C$53,"Sell")</f>
        <v>6835</v>
      </c>
      <c r="AH666" s="40">
        <f ca="1">AH665+SUMIFS('Transactions (Dated)'!$E$2:$E$53,'Transactions (Dated)'!$D$2:$D$53,'Share Values'!$X666,'Transactions (Dated)'!$B$2:$B$53,'Share Values'!AH$11,'Transactions (Dated)'!$C$2:$C$53,"Buy")-SUMIFS('Transactions (Dated)'!$E$2:$E$53,'Transactions (Dated)'!$D$2:$D$53,'Share Values'!$X666,'Transactions (Dated)'!$B$2:$B$53,'Share Values'!AH$11,'Transactions (Dated)'!$C$2:$C$53,"Sell")</f>
        <v>0</v>
      </c>
      <c r="AI666" s="40">
        <f ca="1">AI665+SUMIFS('Transactions (Dated)'!$E$2:$E$53,'Transactions (Dated)'!$D$2:$D$53,'Share Values'!$X666,'Transactions (Dated)'!$B$2:$B$53,'Share Values'!AI$11,'Transactions (Dated)'!$C$2:$C$53,"Buy")-SUMIFS('Transactions (Dated)'!$E$2:$E$53,'Transactions (Dated)'!$D$2:$D$53,'Share Values'!$X666,'Transactions (Dated)'!$B$2:$B$53,'Share Values'!AI$11,'Transactions (Dated)'!$C$2:$C$53,"Sell")</f>
        <v>0</v>
      </c>
      <c r="AJ666" s="40">
        <f ca="1">AJ665+SUMIFS('Transactions (Dated)'!$E$2:$E$53,'Transactions (Dated)'!$D$2:$D$53,'Share Values'!$X666,'Transactions (Dated)'!$B$2:$B$53,'Share Values'!AJ$11,'Transactions (Dated)'!$C$2:$C$53,"Buy")-SUMIFS('Transactions (Dated)'!$E$2:$E$53,'Transactions (Dated)'!$D$2:$D$53,'Share Values'!$X666,'Transactions (Dated)'!$B$2:$B$53,'Share Values'!AJ$11,'Transactions (Dated)'!$C$2:$C$53,"Sell")</f>
        <v>0</v>
      </c>
      <c r="AK666" s="40">
        <f ca="1">AK665+SUMIFS('Transactions (Dated)'!$E$2:$E$53,'Transactions (Dated)'!$D$2:$D$53,'Share Values'!$X666,'Transactions (Dated)'!$B$2:$B$53,'Share Values'!AK$11,'Transactions (Dated)'!$C$2:$C$53,"Buy")-SUMIFS('Transactions (Dated)'!$E$2:$E$53,'Transactions (Dated)'!$D$2:$D$53,'Share Values'!$X666,'Transactions (Dated)'!$B$2:$B$53,'Share Values'!AK$11,'Transactions (Dated)'!$C$2:$C$53,"Sell")</f>
        <v>0</v>
      </c>
      <c r="AL666" s="40">
        <f ca="1">AL665+SUMIFS('Transactions (Dated)'!$E$2:$E$53,'Transactions (Dated)'!$D$2:$D$53,'Share Values'!$X666,'Transactions (Dated)'!$B$2:$B$53,'Share Values'!AL$11,'Transactions (Dated)'!$C$2:$C$53,"Buy")-SUMIFS('Transactions (Dated)'!$E$2:$E$53,'Transactions (Dated)'!$D$2:$D$53,'Share Values'!$X666,'Transactions (Dated)'!$B$2:$B$53,'Share Values'!AL$11,'Transactions (Dated)'!$C$2:$C$53,"Sell")</f>
        <v>0</v>
      </c>
      <c r="AM666" s="40">
        <f ca="1">AM665+SUMIFS('Transactions (Dated)'!$E$2:$E$53,'Transactions (Dated)'!$D$2:$D$53,'Share Values'!$X666,'Transactions (Dated)'!$B$2:$B$53,'Share Values'!AM$11,'Transactions (Dated)'!$C$2:$C$53,"Buy")-SUMIFS('Transactions (Dated)'!$E$2:$E$53,'Transactions (Dated)'!$D$2:$D$53,'Share Values'!$X666,'Transactions (Dated)'!$B$2:$B$53,'Share Values'!AM$11,'Transactions (Dated)'!$C$2:$C$53,"Sell")</f>
        <v>0</v>
      </c>
      <c r="AN666" s="40">
        <f ca="1">AN665+SUMIFS('Transactions (Dated)'!$E$2:$E$53,'Transactions (Dated)'!$D$2:$D$53,'Share Values'!$X666,'Transactions (Dated)'!$B$2:$B$53,'Share Values'!AN$11,'Transactions (Dated)'!$C$2:$C$53,"Buy")-SUMIFS('Transactions (Dated)'!$E$2:$E$53,'Transactions (Dated)'!$D$2:$D$53,'Share Values'!$X666,'Transactions (Dated)'!$B$2:$B$53,'Share Values'!AN$11,'Transactions (Dated)'!$C$2:$C$53,"Sell")</f>
        <v>0</v>
      </c>
      <c r="AQ666" s="3">
        <f t="shared" si="296"/>
        <v>42865</v>
      </c>
      <c r="AR666" s="6">
        <f t="shared" ca="1" si="297"/>
        <v>60171.25</v>
      </c>
      <c r="AS666" s="6">
        <f t="shared" ca="1" si="298"/>
        <v>18750</v>
      </c>
      <c r="AT666" s="6">
        <f t="shared" ca="1" si="299"/>
        <v>555869.13</v>
      </c>
      <c r="AU666" s="6">
        <f t="shared" ca="1" si="300"/>
        <v>39826.6</v>
      </c>
      <c r="AV666" s="6">
        <f t="shared" ca="1" si="301"/>
        <v>39000.28</v>
      </c>
      <c r="AW666" s="6">
        <f t="shared" ca="1" si="302"/>
        <v>0</v>
      </c>
      <c r="AX666" s="6">
        <f t="shared" ca="1" si="303"/>
        <v>49880</v>
      </c>
      <c r="AY666" s="6">
        <f t="shared" ca="1" si="304"/>
        <v>62484.4</v>
      </c>
      <c r="AZ666" s="6">
        <f t="shared" ca="1" si="305"/>
        <v>0</v>
      </c>
      <c r="BA666" s="6">
        <f t="shared" ca="1" si="306"/>
        <v>0</v>
      </c>
      <c r="BB666" s="6">
        <f t="shared" ca="1" si="307"/>
        <v>0</v>
      </c>
      <c r="BC666" s="6">
        <f t="shared" ca="1" si="308"/>
        <v>0</v>
      </c>
      <c r="BD666" s="6">
        <f t="shared" ca="1" si="309"/>
        <v>0</v>
      </c>
      <c r="BE666" s="6">
        <f t="shared" ca="1" si="310"/>
        <v>0</v>
      </c>
      <c r="BF666" s="6">
        <f t="shared" ca="1" si="293"/>
        <v>0</v>
      </c>
      <c r="BG666" s="6">
        <f t="shared" ca="1" si="294"/>
        <v>0</v>
      </c>
      <c r="BJ666" s="4">
        <f t="shared" ca="1" si="311"/>
        <v>825981.66</v>
      </c>
      <c r="BL666" s="3">
        <f t="shared" si="312"/>
        <v>42865</v>
      </c>
      <c r="BM666" s="6">
        <f>BM665+SUMIFS('Transactions (Dated)'!G:G,'Transactions (Dated)'!D:D,'Share Values'!AQ666)</f>
        <v>14317.649999999987</v>
      </c>
      <c r="BN666" s="6">
        <f ca="1">BN665+SUMIFS('Transactions (Dated)'!$F:$F,'Transactions (Dated)'!$D:$D,$BL666,'Transactions (Dated)'!$B:$B,BN$11,'Transactions (Dated)'!$C:$C,"Dividend (paid to cash)")*Y666</f>
        <v>0</v>
      </c>
      <c r="BO666" s="6">
        <f ca="1">BO665+SUMIFS('Transactions (Dated)'!$F:$F,'Transactions (Dated)'!$D:$D,$BL666,'Transactions (Dated)'!$B:$B,BO$11,'Transactions (Dated)'!$C:$C,"Dividend (paid to cash)")*Z666</f>
        <v>2421.875</v>
      </c>
      <c r="BP666" s="6">
        <f ca="1">BP665+SUMIFS('Transactions (Dated)'!$F:$F,'Transactions (Dated)'!$D:$D,$BL666,'Transactions (Dated)'!$B:$B,BP$11,'Transactions (Dated)'!$C:$C,"Dividend (paid to cash)")*AA666</f>
        <v>51745.237000000008</v>
      </c>
      <c r="BQ666" s="6">
        <f ca="1">BQ665+SUMIFS('Transactions (Dated)'!$F:$F,'Transactions (Dated)'!$D:$D,$BL666,'Transactions (Dated)'!$B:$B,BQ$11,'Transactions (Dated)'!$C:$C,"Dividend (paid to cash)")*AB666</f>
        <v>662.2</v>
      </c>
      <c r="BR666" s="6">
        <f ca="1">BR665+SUMIFS('Transactions (Dated)'!$F:$F,'Transactions (Dated)'!$D:$D,$BL666,'Transactions (Dated)'!$B:$B,BR$11,'Transactions (Dated)'!$C:$C,"Dividend (paid to cash)")*AC666</f>
        <v>0</v>
      </c>
      <c r="BS666" s="6">
        <f ca="1">BS665+SUMIFS('Transactions (Dated)'!$F:$F,'Transactions (Dated)'!$D:$D,$BL666,'Transactions (Dated)'!$B:$B,BS$11,'Transactions (Dated)'!$C:$C,"Dividend (paid to cash)")*AD666</f>
        <v>0</v>
      </c>
      <c r="BT666" s="6">
        <f ca="1">BT665+SUMIFS('Transactions (Dated)'!$F:$F,'Transactions (Dated)'!$D:$D,$BL666,'Transactions (Dated)'!$B:$B,BT$11,'Transactions (Dated)'!$C:$C,"Dividend (paid to cash)")*AE666</f>
        <v>3915</v>
      </c>
      <c r="BU666" s="6">
        <f ca="1">BU665+SUMIFS('Transactions (Dated)'!$F:$F,'Transactions (Dated)'!$D:$D,$BL666,'Transactions (Dated)'!$B:$B,BU$11,'Transactions (Dated)'!$C:$C,"Dividend (paid to cash)")*AF666</f>
        <v>0</v>
      </c>
      <c r="BV666" s="6">
        <f ca="1">BV665+SUMIFS('Transactions (Dated)'!$F:$F,'Transactions (Dated)'!$D:$D,$BL666,'Transactions (Dated)'!$B:$B,BV$11,'Transactions (Dated)'!$C:$C,"Dividend (paid to cash)")*AG666</f>
        <v>0</v>
      </c>
      <c r="BW666" s="6">
        <f ca="1">BW665+SUMIFS('Transactions (Dated)'!$F:$F,'Transactions (Dated)'!$D:$D,$BL666,'Transactions (Dated)'!$B:$B,BW$11,'Transactions (Dated)'!$C:$C,"Dividend (paid to cash)")*AH666</f>
        <v>0</v>
      </c>
      <c r="BX666" s="6">
        <f ca="1">BX665+SUMIFS('Transactions (Dated)'!$F:$F,'Transactions (Dated)'!$D:$D,$BL666,'Transactions (Dated)'!$B:$B,BX$11,'Transactions (Dated)'!$C:$C,"Dividend (paid to cash)")*AI666</f>
        <v>0</v>
      </c>
      <c r="BY666" s="6">
        <f ca="1">BY665+SUMIFS('Transactions (Dated)'!$F:$F,'Transactions (Dated)'!$D:$D,$BL666,'Transactions (Dated)'!$B:$B,BY$11,'Transactions (Dated)'!$C:$C,"Dividend (paid to cash)")*AJ666</f>
        <v>0</v>
      </c>
      <c r="BZ666" s="6">
        <f ca="1">BZ665+SUMIFS('Transactions (Dated)'!$F:$F,'Transactions (Dated)'!$D:$D,$BL666,'Transactions (Dated)'!$B:$B,BZ$11,'Transactions (Dated)'!$C:$C,"Dividend (paid to cash)")*AK666</f>
        <v>0</v>
      </c>
      <c r="CA666" s="6">
        <f ca="1">CA665+SUMIFS('Transactions (Dated)'!$F:$F,'Transactions (Dated)'!$D:$D,$BL666,'Transactions (Dated)'!$B:$B,CA$11,'Transactions (Dated)'!$C:$C,"Dividend (paid to cash)")*AL666</f>
        <v>0</v>
      </c>
      <c r="CB666" s="6">
        <v>0</v>
      </c>
      <c r="CC666" s="6">
        <v>0</v>
      </c>
      <c r="CF666" s="6">
        <f t="shared" ca="1" si="313"/>
        <v>73061.961999999985</v>
      </c>
      <c r="CH666" s="3">
        <f t="shared" si="314"/>
        <v>42865</v>
      </c>
      <c r="CI666" s="4">
        <f t="shared" ca="1" si="315"/>
        <v>825981.66</v>
      </c>
      <c r="CJ666" s="4">
        <f t="shared" ca="1" si="316"/>
        <v>73061.961999999985</v>
      </c>
      <c r="CL666" s="4">
        <f t="shared" ca="1" si="317"/>
        <v>899043.62199999997</v>
      </c>
    </row>
    <row r="667" spans="2:90" x14ac:dyDescent="0.15">
      <c r="B667" s="3">
        <v>42866</v>
      </c>
      <c r="E667" s="86">
        <v>42866</v>
      </c>
      <c r="F667" s="53">
        <v>12.84</v>
      </c>
      <c r="G667">
        <v>2.06</v>
      </c>
      <c r="H667">
        <v>21</v>
      </c>
      <c r="I667">
        <v>20.765000000000001</v>
      </c>
      <c r="J667">
        <v>16.41</v>
      </c>
      <c r="K667">
        <v>15.62</v>
      </c>
      <c r="L667">
        <v>16.16</v>
      </c>
      <c r="M667">
        <v>4.5999999999999996</v>
      </c>
      <c r="O667">
        <v>11.11</v>
      </c>
      <c r="Q667">
        <v>1.55</v>
      </c>
      <c r="R667">
        <v>7.53</v>
      </c>
      <c r="S667">
        <v>44.51</v>
      </c>
      <c r="U667">
        <v>44.51</v>
      </c>
      <c r="X667" s="3">
        <f t="shared" si="295"/>
        <v>42866</v>
      </c>
      <c r="Y667" s="40">
        <f ca="1">Y666+SUMIFS('Transactions (Dated)'!$E$2:$E$53,'Transactions (Dated)'!$D$2:$D$53,'Share Values'!$X667,'Transactions (Dated)'!$B$2:$B$53,'Share Values'!Y$11,'Transactions (Dated)'!$C$2:$C$53,"Buy")-SUMIFS('Transactions (Dated)'!$E$2:$E$53,'Transactions (Dated)'!$D$2:$D$53,'Share Values'!$X667,'Transactions (Dated)'!$B$2:$B$53,'Share Values'!Y$11,'Transactions (Dated)'!$C$2:$C$53,"Sell")</f>
        <v>4625</v>
      </c>
      <c r="Z667" s="40">
        <f ca="1">Z666+SUMIFS('Transactions (Dated)'!$E$2:$E$53,'Transactions (Dated)'!$D$2:$D$53,'Share Values'!$X667,'Transactions (Dated)'!$B$2:$B$53,'Share Values'!Z$11,'Transactions (Dated)'!$C$2:$C$53,"Buy")-SUMIFS('Transactions (Dated)'!$E$2:$E$53,'Transactions (Dated)'!$D$2:$D$53,'Share Values'!$X667,'Transactions (Dated)'!$B$2:$B$53,'Share Values'!Z$11,'Transactions (Dated)'!$C$2:$C$53,"Sell")</f>
        <v>9375</v>
      </c>
      <c r="AA667" s="40">
        <f ca="1">AA666+SUMIFS('Transactions (Dated)'!$E$2:$E$53,'Transactions (Dated)'!$D$2:$D$53,'Share Values'!$X667,'Transactions (Dated)'!$B$2:$B$53,'Share Values'!AA$11,'Transactions (Dated)'!$C$2:$C$53,"Buy")-SUMIFS('Transactions (Dated)'!$E$2:$E$53,'Transactions (Dated)'!$D$2:$D$53,'Share Values'!$X667,'Transactions (Dated)'!$B$2:$B$53,'Share Values'!AA$11,'Transactions (Dated)'!$C$2:$C$53,"Sell")</f>
        <v>26357</v>
      </c>
      <c r="AB667" s="40">
        <f ca="1">AB666+SUMIFS('Transactions (Dated)'!$E$2:$E$53,'Transactions (Dated)'!$D$2:$D$53,'Share Values'!$X667,'Transactions (Dated)'!$B$2:$B$53,'Share Values'!AB$11,'Transactions (Dated)'!$C$2:$C$53,"Buy")-SUMIFS('Transactions (Dated)'!$E$2:$E$53,'Transactions (Dated)'!$D$2:$D$53,'Share Values'!$X667,'Transactions (Dated)'!$B$2:$B$53,'Share Values'!AB$11,'Transactions (Dated)'!$C$2:$C$53,"Sell")</f>
        <v>1892</v>
      </c>
      <c r="AC667" s="40">
        <f ca="1">AC666+SUMIFS('Transactions (Dated)'!$E$2:$E$53,'Transactions (Dated)'!$D$2:$D$53,'Share Values'!$X667,'Transactions (Dated)'!$B$2:$B$53,'Share Values'!AC$11,'Transactions (Dated)'!$C$2:$C$53,"Buy")-SUMIFS('Transactions (Dated)'!$E$2:$E$53,'Transactions (Dated)'!$D$2:$D$53,'Share Values'!$X667,'Transactions (Dated)'!$B$2:$B$53,'Share Values'!AC$11,'Transactions (Dated)'!$C$2:$C$53,"Sell")</f>
        <v>2348</v>
      </c>
      <c r="AD667" s="40">
        <f ca="1">AD666+SUMIFS('Transactions (Dated)'!$E$2:$E$53,'Transactions (Dated)'!$D$2:$D$53,'Share Values'!$X667,'Transactions (Dated)'!$B$2:$B$53,'Share Values'!AD$11,'Transactions (Dated)'!$C$2:$C$53,"Buy")-SUMIFS('Transactions (Dated)'!$E$2:$E$53,'Transactions (Dated)'!$D$2:$D$53,'Share Values'!$X667,'Transactions (Dated)'!$B$2:$B$53,'Share Values'!AD$11,'Transactions (Dated)'!$C$2:$C$53,"Sell")</f>
        <v>0</v>
      </c>
      <c r="AE667" s="40">
        <f ca="1">AE666+SUMIFS('Transactions (Dated)'!$E$2:$E$53,'Transactions (Dated)'!$D$2:$D$53,'Share Values'!$X667,'Transactions (Dated)'!$B$2:$B$53,'Share Values'!AE$11,'Transactions (Dated)'!$C$2:$C$53,"Buy")-SUMIFS('Transactions (Dated)'!$E$2:$E$53,'Transactions (Dated)'!$D$2:$D$53,'Share Values'!$X667,'Transactions (Dated)'!$B$2:$B$53,'Share Values'!AE$11,'Transactions (Dated)'!$C$2:$C$53,"Sell")</f>
        <v>2900</v>
      </c>
      <c r="AF667" s="40">
        <f ca="1">AF666+SUMIFS('Transactions (Dated)'!$E$2:$E$53,'Transactions (Dated)'!$D$2:$D$53,'Share Values'!$X667,'Transactions (Dated)'!$B$2:$B$53,'Share Values'!AF$11,'Transactions (Dated)'!$C$2:$C$53,"Buy")-SUMIFS('Transactions (Dated)'!$E$2:$E$53,'Transactions (Dated)'!$D$2:$D$53,'Share Values'!$X667,'Transactions (Dated)'!$B$2:$B$53,'Share Values'!AF$11,'Transactions (Dated)'!$C$2:$C$53,"Sell")</f>
        <v>14201</v>
      </c>
      <c r="AG667" s="40">
        <f ca="1">AG666+SUMIFS('Transactions (Dated)'!$E$2:$E$53,'Transactions (Dated)'!$D$2:$D$53,'Share Values'!$X667,'Transactions (Dated)'!$B$2:$B$53,'Share Values'!AG$11,'Transactions (Dated)'!$C$2:$C$53,"Buy")-SUMIFS('Transactions (Dated)'!$E$2:$E$53,'Transactions (Dated)'!$D$2:$D$53,'Share Values'!$X667,'Transactions (Dated)'!$B$2:$B$53,'Share Values'!AG$11,'Transactions (Dated)'!$C$2:$C$53,"Sell")</f>
        <v>6835</v>
      </c>
      <c r="AH667" s="40">
        <f ca="1">AH666+SUMIFS('Transactions (Dated)'!$E$2:$E$53,'Transactions (Dated)'!$D$2:$D$53,'Share Values'!$X667,'Transactions (Dated)'!$B$2:$B$53,'Share Values'!AH$11,'Transactions (Dated)'!$C$2:$C$53,"Buy")-SUMIFS('Transactions (Dated)'!$E$2:$E$53,'Transactions (Dated)'!$D$2:$D$53,'Share Values'!$X667,'Transactions (Dated)'!$B$2:$B$53,'Share Values'!AH$11,'Transactions (Dated)'!$C$2:$C$53,"Sell")</f>
        <v>0</v>
      </c>
      <c r="AI667" s="40">
        <f ca="1">AI666+SUMIFS('Transactions (Dated)'!$E$2:$E$53,'Transactions (Dated)'!$D$2:$D$53,'Share Values'!$X667,'Transactions (Dated)'!$B$2:$B$53,'Share Values'!AI$11,'Transactions (Dated)'!$C$2:$C$53,"Buy")-SUMIFS('Transactions (Dated)'!$E$2:$E$53,'Transactions (Dated)'!$D$2:$D$53,'Share Values'!$X667,'Transactions (Dated)'!$B$2:$B$53,'Share Values'!AI$11,'Transactions (Dated)'!$C$2:$C$53,"Sell")</f>
        <v>0</v>
      </c>
      <c r="AJ667" s="40">
        <f ca="1">AJ666+SUMIFS('Transactions (Dated)'!$E$2:$E$53,'Transactions (Dated)'!$D$2:$D$53,'Share Values'!$X667,'Transactions (Dated)'!$B$2:$B$53,'Share Values'!AJ$11,'Transactions (Dated)'!$C$2:$C$53,"Buy")-SUMIFS('Transactions (Dated)'!$E$2:$E$53,'Transactions (Dated)'!$D$2:$D$53,'Share Values'!$X667,'Transactions (Dated)'!$B$2:$B$53,'Share Values'!AJ$11,'Transactions (Dated)'!$C$2:$C$53,"Sell")</f>
        <v>0</v>
      </c>
      <c r="AK667" s="40">
        <f ca="1">AK666+SUMIFS('Transactions (Dated)'!$E$2:$E$53,'Transactions (Dated)'!$D$2:$D$53,'Share Values'!$X667,'Transactions (Dated)'!$B$2:$B$53,'Share Values'!AK$11,'Transactions (Dated)'!$C$2:$C$53,"Buy")-SUMIFS('Transactions (Dated)'!$E$2:$E$53,'Transactions (Dated)'!$D$2:$D$53,'Share Values'!$X667,'Transactions (Dated)'!$B$2:$B$53,'Share Values'!AK$11,'Transactions (Dated)'!$C$2:$C$53,"Sell")</f>
        <v>0</v>
      </c>
      <c r="AL667" s="40">
        <f ca="1">AL666+SUMIFS('Transactions (Dated)'!$E$2:$E$53,'Transactions (Dated)'!$D$2:$D$53,'Share Values'!$X667,'Transactions (Dated)'!$B$2:$B$53,'Share Values'!AL$11,'Transactions (Dated)'!$C$2:$C$53,"Buy")-SUMIFS('Transactions (Dated)'!$E$2:$E$53,'Transactions (Dated)'!$D$2:$D$53,'Share Values'!$X667,'Transactions (Dated)'!$B$2:$B$53,'Share Values'!AL$11,'Transactions (Dated)'!$C$2:$C$53,"Sell")</f>
        <v>0</v>
      </c>
      <c r="AM667" s="40">
        <f ca="1">AM666+SUMIFS('Transactions (Dated)'!$E$2:$E$53,'Transactions (Dated)'!$D$2:$D$53,'Share Values'!$X667,'Transactions (Dated)'!$B$2:$B$53,'Share Values'!AM$11,'Transactions (Dated)'!$C$2:$C$53,"Buy")-SUMIFS('Transactions (Dated)'!$E$2:$E$53,'Transactions (Dated)'!$D$2:$D$53,'Share Values'!$X667,'Transactions (Dated)'!$B$2:$B$53,'Share Values'!AM$11,'Transactions (Dated)'!$C$2:$C$53,"Sell")</f>
        <v>0</v>
      </c>
      <c r="AN667" s="40">
        <f ca="1">AN666+SUMIFS('Transactions (Dated)'!$E$2:$E$53,'Transactions (Dated)'!$D$2:$D$53,'Share Values'!$X667,'Transactions (Dated)'!$B$2:$B$53,'Share Values'!AN$11,'Transactions (Dated)'!$C$2:$C$53,"Buy")-SUMIFS('Transactions (Dated)'!$E$2:$E$53,'Transactions (Dated)'!$D$2:$D$53,'Share Values'!$X667,'Transactions (Dated)'!$B$2:$B$53,'Share Values'!AN$11,'Transactions (Dated)'!$C$2:$C$53,"Sell")</f>
        <v>0</v>
      </c>
      <c r="AQ667" s="3">
        <f t="shared" si="296"/>
        <v>42866</v>
      </c>
      <c r="AR667" s="6">
        <f t="shared" ca="1" si="297"/>
        <v>59385</v>
      </c>
      <c r="AS667" s="6">
        <f t="shared" ca="1" si="298"/>
        <v>19312.5</v>
      </c>
      <c r="AT667" s="6">
        <f t="shared" ca="1" si="299"/>
        <v>553497</v>
      </c>
      <c r="AU667" s="6">
        <f t="shared" ca="1" si="300"/>
        <v>39287.380000000005</v>
      </c>
      <c r="AV667" s="6">
        <f t="shared" ca="1" si="301"/>
        <v>38530.68</v>
      </c>
      <c r="AW667" s="6">
        <f t="shared" ca="1" si="302"/>
        <v>0</v>
      </c>
      <c r="AX667" s="6">
        <f t="shared" ca="1" si="303"/>
        <v>46864</v>
      </c>
      <c r="AY667" s="6">
        <f t="shared" ca="1" si="304"/>
        <v>65324.6</v>
      </c>
      <c r="AZ667" s="6">
        <f t="shared" ca="1" si="305"/>
        <v>0</v>
      </c>
      <c r="BA667" s="6">
        <f t="shared" ca="1" si="306"/>
        <v>0</v>
      </c>
      <c r="BB667" s="6">
        <f t="shared" ca="1" si="307"/>
        <v>0</v>
      </c>
      <c r="BC667" s="6">
        <f t="shared" ca="1" si="308"/>
        <v>0</v>
      </c>
      <c r="BD667" s="6">
        <f t="shared" ca="1" si="309"/>
        <v>0</v>
      </c>
      <c r="BE667" s="6">
        <f t="shared" ca="1" si="310"/>
        <v>0</v>
      </c>
      <c r="BF667" s="6">
        <f t="shared" ca="1" si="293"/>
        <v>0</v>
      </c>
      <c r="BG667" s="6">
        <f t="shared" ca="1" si="294"/>
        <v>0</v>
      </c>
      <c r="BJ667" s="4">
        <f t="shared" ca="1" si="311"/>
        <v>822201.16</v>
      </c>
      <c r="BL667" s="3">
        <f t="shared" si="312"/>
        <v>42866</v>
      </c>
      <c r="BM667" s="6">
        <f>BM666+SUMIFS('Transactions (Dated)'!G:G,'Transactions (Dated)'!D:D,'Share Values'!AQ667)</f>
        <v>14317.649999999987</v>
      </c>
      <c r="BN667" s="6">
        <f ca="1">BN666+SUMIFS('Transactions (Dated)'!$F:$F,'Transactions (Dated)'!$D:$D,$BL667,'Transactions (Dated)'!$B:$B,BN$11,'Transactions (Dated)'!$C:$C,"Dividend (paid to cash)")*Y667</f>
        <v>0</v>
      </c>
      <c r="BO667" s="6">
        <f ca="1">BO666+SUMIFS('Transactions (Dated)'!$F:$F,'Transactions (Dated)'!$D:$D,$BL667,'Transactions (Dated)'!$B:$B,BO$11,'Transactions (Dated)'!$C:$C,"Dividend (paid to cash)")*Z667</f>
        <v>2421.875</v>
      </c>
      <c r="BP667" s="6">
        <f ca="1">BP666+SUMIFS('Transactions (Dated)'!$F:$F,'Transactions (Dated)'!$D:$D,$BL667,'Transactions (Dated)'!$B:$B,BP$11,'Transactions (Dated)'!$C:$C,"Dividend (paid to cash)")*AA667</f>
        <v>51745.237000000008</v>
      </c>
      <c r="BQ667" s="6">
        <f ca="1">BQ666+SUMIFS('Transactions (Dated)'!$F:$F,'Transactions (Dated)'!$D:$D,$BL667,'Transactions (Dated)'!$B:$B,BQ$11,'Transactions (Dated)'!$C:$C,"Dividend (paid to cash)")*AB667</f>
        <v>662.2</v>
      </c>
      <c r="BR667" s="6">
        <f ca="1">BR666+SUMIFS('Transactions (Dated)'!$F:$F,'Transactions (Dated)'!$D:$D,$BL667,'Transactions (Dated)'!$B:$B,BR$11,'Transactions (Dated)'!$C:$C,"Dividend (paid to cash)")*AC667</f>
        <v>0</v>
      </c>
      <c r="BS667" s="6">
        <f ca="1">BS666+SUMIFS('Transactions (Dated)'!$F:$F,'Transactions (Dated)'!$D:$D,$BL667,'Transactions (Dated)'!$B:$B,BS$11,'Transactions (Dated)'!$C:$C,"Dividend (paid to cash)")*AD667</f>
        <v>0</v>
      </c>
      <c r="BT667" s="6">
        <f ca="1">BT666+SUMIFS('Transactions (Dated)'!$F:$F,'Transactions (Dated)'!$D:$D,$BL667,'Transactions (Dated)'!$B:$B,BT$11,'Transactions (Dated)'!$C:$C,"Dividend (paid to cash)")*AE667</f>
        <v>3915</v>
      </c>
      <c r="BU667" s="6">
        <f ca="1">BU666+SUMIFS('Transactions (Dated)'!$F:$F,'Transactions (Dated)'!$D:$D,$BL667,'Transactions (Dated)'!$B:$B,BU$11,'Transactions (Dated)'!$C:$C,"Dividend (paid to cash)")*AF667</f>
        <v>0</v>
      </c>
      <c r="BV667" s="6">
        <f ca="1">BV666+SUMIFS('Transactions (Dated)'!$F:$F,'Transactions (Dated)'!$D:$D,$BL667,'Transactions (Dated)'!$B:$B,BV$11,'Transactions (Dated)'!$C:$C,"Dividend (paid to cash)")*AG667</f>
        <v>0</v>
      </c>
      <c r="BW667" s="6">
        <f ca="1">BW666+SUMIFS('Transactions (Dated)'!$F:$F,'Transactions (Dated)'!$D:$D,$BL667,'Transactions (Dated)'!$B:$B,BW$11,'Transactions (Dated)'!$C:$C,"Dividend (paid to cash)")*AH667</f>
        <v>0</v>
      </c>
      <c r="BX667" s="6">
        <f ca="1">BX666+SUMIFS('Transactions (Dated)'!$F:$F,'Transactions (Dated)'!$D:$D,$BL667,'Transactions (Dated)'!$B:$B,BX$11,'Transactions (Dated)'!$C:$C,"Dividend (paid to cash)")*AI667</f>
        <v>0</v>
      </c>
      <c r="BY667" s="6">
        <f ca="1">BY666+SUMIFS('Transactions (Dated)'!$F:$F,'Transactions (Dated)'!$D:$D,$BL667,'Transactions (Dated)'!$B:$B,BY$11,'Transactions (Dated)'!$C:$C,"Dividend (paid to cash)")*AJ667</f>
        <v>0</v>
      </c>
      <c r="BZ667" s="6">
        <f ca="1">BZ666+SUMIFS('Transactions (Dated)'!$F:$F,'Transactions (Dated)'!$D:$D,$BL667,'Transactions (Dated)'!$B:$B,BZ$11,'Transactions (Dated)'!$C:$C,"Dividend (paid to cash)")*AK667</f>
        <v>0</v>
      </c>
      <c r="CA667" s="6">
        <f ca="1">CA666+SUMIFS('Transactions (Dated)'!$F:$F,'Transactions (Dated)'!$D:$D,$BL667,'Transactions (Dated)'!$B:$B,CA$11,'Transactions (Dated)'!$C:$C,"Dividend (paid to cash)")*AL667</f>
        <v>0</v>
      </c>
      <c r="CB667" s="6">
        <v>0</v>
      </c>
      <c r="CC667" s="6">
        <v>0</v>
      </c>
      <c r="CF667" s="6">
        <f t="shared" ca="1" si="313"/>
        <v>73061.961999999985</v>
      </c>
      <c r="CH667" s="3">
        <f t="shared" si="314"/>
        <v>42866</v>
      </c>
      <c r="CI667" s="4">
        <f t="shared" ca="1" si="315"/>
        <v>822201.16</v>
      </c>
      <c r="CJ667" s="4">
        <f t="shared" ca="1" si="316"/>
        <v>73061.961999999985</v>
      </c>
      <c r="CL667" s="4">
        <f t="shared" ca="1" si="317"/>
        <v>895263.12199999997</v>
      </c>
    </row>
    <row r="668" spans="2:90" x14ac:dyDescent="0.15">
      <c r="B668" s="3">
        <v>42867</v>
      </c>
      <c r="E668" s="86">
        <v>42867</v>
      </c>
      <c r="F668" s="53">
        <v>12.82</v>
      </c>
      <c r="G668">
        <v>2.0499999999999998</v>
      </c>
      <c r="H668">
        <v>21</v>
      </c>
      <c r="I668">
        <v>20.905000000000001</v>
      </c>
      <c r="J668">
        <v>15.38</v>
      </c>
      <c r="K668">
        <v>15.59</v>
      </c>
      <c r="L668">
        <v>15.69</v>
      </c>
      <c r="M668">
        <v>4.5999999999999996</v>
      </c>
      <c r="O668">
        <v>11.17</v>
      </c>
      <c r="Q668">
        <v>1.52</v>
      </c>
      <c r="R668">
        <v>7.39</v>
      </c>
      <c r="S668">
        <v>44.51</v>
      </c>
      <c r="U668">
        <v>44.51</v>
      </c>
      <c r="X668" s="3">
        <f t="shared" si="295"/>
        <v>42867</v>
      </c>
      <c r="Y668" s="40">
        <f ca="1">Y667+SUMIFS('Transactions (Dated)'!$E$2:$E$53,'Transactions (Dated)'!$D$2:$D$53,'Share Values'!$X668,'Transactions (Dated)'!$B$2:$B$53,'Share Values'!Y$11,'Transactions (Dated)'!$C$2:$C$53,"Buy")-SUMIFS('Transactions (Dated)'!$E$2:$E$53,'Transactions (Dated)'!$D$2:$D$53,'Share Values'!$X668,'Transactions (Dated)'!$B$2:$B$53,'Share Values'!Y$11,'Transactions (Dated)'!$C$2:$C$53,"Sell")</f>
        <v>4625</v>
      </c>
      <c r="Z668" s="40">
        <f ca="1">Z667+SUMIFS('Transactions (Dated)'!$E$2:$E$53,'Transactions (Dated)'!$D$2:$D$53,'Share Values'!$X668,'Transactions (Dated)'!$B$2:$B$53,'Share Values'!Z$11,'Transactions (Dated)'!$C$2:$C$53,"Buy")-SUMIFS('Transactions (Dated)'!$E$2:$E$53,'Transactions (Dated)'!$D$2:$D$53,'Share Values'!$X668,'Transactions (Dated)'!$B$2:$B$53,'Share Values'!Z$11,'Transactions (Dated)'!$C$2:$C$53,"Sell")</f>
        <v>9375</v>
      </c>
      <c r="AA668" s="40">
        <f ca="1">AA667+SUMIFS('Transactions (Dated)'!$E$2:$E$53,'Transactions (Dated)'!$D$2:$D$53,'Share Values'!$X668,'Transactions (Dated)'!$B$2:$B$53,'Share Values'!AA$11,'Transactions (Dated)'!$C$2:$C$53,"Buy")-SUMIFS('Transactions (Dated)'!$E$2:$E$53,'Transactions (Dated)'!$D$2:$D$53,'Share Values'!$X668,'Transactions (Dated)'!$B$2:$B$53,'Share Values'!AA$11,'Transactions (Dated)'!$C$2:$C$53,"Sell")</f>
        <v>26357</v>
      </c>
      <c r="AB668" s="40">
        <f ca="1">AB667+SUMIFS('Transactions (Dated)'!$E$2:$E$53,'Transactions (Dated)'!$D$2:$D$53,'Share Values'!$X668,'Transactions (Dated)'!$B$2:$B$53,'Share Values'!AB$11,'Transactions (Dated)'!$C$2:$C$53,"Buy")-SUMIFS('Transactions (Dated)'!$E$2:$E$53,'Transactions (Dated)'!$D$2:$D$53,'Share Values'!$X668,'Transactions (Dated)'!$B$2:$B$53,'Share Values'!AB$11,'Transactions (Dated)'!$C$2:$C$53,"Sell")</f>
        <v>1892</v>
      </c>
      <c r="AC668" s="40">
        <f ca="1">AC667+SUMIFS('Transactions (Dated)'!$E$2:$E$53,'Transactions (Dated)'!$D$2:$D$53,'Share Values'!$X668,'Transactions (Dated)'!$B$2:$B$53,'Share Values'!AC$11,'Transactions (Dated)'!$C$2:$C$53,"Buy")-SUMIFS('Transactions (Dated)'!$E$2:$E$53,'Transactions (Dated)'!$D$2:$D$53,'Share Values'!$X668,'Transactions (Dated)'!$B$2:$B$53,'Share Values'!AC$11,'Transactions (Dated)'!$C$2:$C$53,"Sell")</f>
        <v>2348</v>
      </c>
      <c r="AD668" s="40">
        <f ca="1">AD667+SUMIFS('Transactions (Dated)'!$E$2:$E$53,'Transactions (Dated)'!$D$2:$D$53,'Share Values'!$X668,'Transactions (Dated)'!$B$2:$B$53,'Share Values'!AD$11,'Transactions (Dated)'!$C$2:$C$53,"Buy")-SUMIFS('Transactions (Dated)'!$E$2:$E$53,'Transactions (Dated)'!$D$2:$D$53,'Share Values'!$X668,'Transactions (Dated)'!$B$2:$B$53,'Share Values'!AD$11,'Transactions (Dated)'!$C$2:$C$53,"Sell")</f>
        <v>0</v>
      </c>
      <c r="AE668" s="40">
        <f ca="1">AE667+SUMIFS('Transactions (Dated)'!$E$2:$E$53,'Transactions (Dated)'!$D$2:$D$53,'Share Values'!$X668,'Transactions (Dated)'!$B$2:$B$53,'Share Values'!AE$11,'Transactions (Dated)'!$C$2:$C$53,"Buy")-SUMIFS('Transactions (Dated)'!$E$2:$E$53,'Transactions (Dated)'!$D$2:$D$53,'Share Values'!$X668,'Transactions (Dated)'!$B$2:$B$53,'Share Values'!AE$11,'Transactions (Dated)'!$C$2:$C$53,"Sell")</f>
        <v>2900</v>
      </c>
      <c r="AF668" s="40">
        <f ca="1">AF667+SUMIFS('Transactions (Dated)'!$E$2:$E$53,'Transactions (Dated)'!$D$2:$D$53,'Share Values'!$X668,'Transactions (Dated)'!$B$2:$B$53,'Share Values'!AF$11,'Transactions (Dated)'!$C$2:$C$53,"Buy")-SUMIFS('Transactions (Dated)'!$E$2:$E$53,'Transactions (Dated)'!$D$2:$D$53,'Share Values'!$X668,'Transactions (Dated)'!$B$2:$B$53,'Share Values'!AF$11,'Transactions (Dated)'!$C$2:$C$53,"Sell")</f>
        <v>14201</v>
      </c>
      <c r="AG668" s="40">
        <f ca="1">AG667+SUMIFS('Transactions (Dated)'!$E$2:$E$53,'Transactions (Dated)'!$D$2:$D$53,'Share Values'!$X668,'Transactions (Dated)'!$B$2:$B$53,'Share Values'!AG$11,'Transactions (Dated)'!$C$2:$C$53,"Buy")-SUMIFS('Transactions (Dated)'!$E$2:$E$53,'Transactions (Dated)'!$D$2:$D$53,'Share Values'!$X668,'Transactions (Dated)'!$B$2:$B$53,'Share Values'!AG$11,'Transactions (Dated)'!$C$2:$C$53,"Sell")</f>
        <v>6835</v>
      </c>
      <c r="AH668" s="40">
        <f ca="1">AH667+SUMIFS('Transactions (Dated)'!$E$2:$E$53,'Transactions (Dated)'!$D$2:$D$53,'Share Values'!$X668,'Transactions (Dated)'!$B$2:$B$53,'Share Values'!AH$11,'Transactions (Dated)'!$C$2:$C$53,"Buy")-SUMIFS('Transactions (Dated)'!$E$2:$E$53,'Transactions (Dated)'!$D$2:$D$53,'Share Values'!$X668,'Transactions (Dated)'!$B$2:$B$53,'Share Values'!AH$11,'Transactions (Dated)'!$C$2:$C$53,"Sell")</f>
        <v>0</v>
      </c>
      <c r="AI668" s="40">
        <f ca="1">AI667+SUMIFS('Transactions (Dated)'!$E$2:$E$53,'Transactions (Dated)'!$D$2:$D$53,'Share Values'!$X668,'Transactions (Dated)'!$B$2:$B$53,'Share Values'!AI$11,'Transactions (Dated)'!$C$2:$C$53,"Buy")-SUMIFS('Transactions (Dated)'!$E$2:$E$53,'Transactions (Dated)'!$D$2:$D$53,'Share Values'!$X668,'Transactions (Dated)'!$B$2:$B$53,'Share Values'!AI$11,'Transactions (Dated)'!$C$2:$C$53,"Sell")</f>
        <v>0</v>
      </c>
      <c r="AJ668" s="40">
        <f ca="1">AJ667+SUMIFS('Transactions (Dated)'!$E$2:$E$53,'Transactions (Dated)'!$D$2:$D$53,'Share Values'!$X668,'Transactions (Dated)'!$B$2:$B$53,'Share Values'!AJ$11,'Transactions (Dated)'!$C$2:$C$53,"Buy")-SUMIFS('Transactions (Dated)'!$E$2:$E$53,'Transactions (Dated)'!$D$2:$D$53,'Share Values'!$X668,'Transactions (Dated)'!$B$2:$B$53,'Share Values'!AJ$11,'Transactions (Dated)'!$C$2:$C$53,"Sell")</f>
        <v>0</v>
      </c>
      <c r="AK668" s="40">
        <f ca="1">AK667+SUMIFS('Transactions (Dated)'!$E$2:$E$53,'Transactions (Dated)'!$D$2:$D$53,'Share Values'!$X668,'Transactions (Dated)'!$B$2:$B$53,'Share Values'!AK$11,'Transactions (Dated)'!$C$2:$C$53,"Buy")-SUMIFS('Transactions (Dated)'!$E$2:$E$53,'Transactions (Dated)'!$D$2:$D$53,'Share Values'!$X668,'Transactions (Dated)'!$B$2:$B$53,'Share Values'!AK$11,'Transactions (Dated)'!$C$2:$C$53,"Sell")</f>
        <v>0</v>
      </c>
      <c r="AL668" s="40">
        <f ca="1">AL667+SUMIFS('Transactions (Dated)'!$E$2:$E$53,'Transactions (Dated)'!$D$2:$D$53,'Share Values'!$X668,'Transactions (Dated)'!$B$2:$B$53,'Share Values'!AL$11,'Transactions (Dated)'!$C$2:$C$53,"Buy")-SUMIFS('Transactions (Dated)'!$E$2:$E$53,'Transactions (Dated)'!$D$2:$D$53,'Share Values'!$X668,'Transactions (Dated)'!$B$2:$B$53,'Share Values'!AL$11,'Transactions (Dated)'!$C$2:$C$53,"Sell")</f>
        <v>0</v>
      </c>
      <c r="AM668" s="40">
        <f ca="1">AM667+SUMIFS('Transactions (Dated)'!$E$2:$E$53,'Transactions (Dated)'!$D$2:$D$53,'Share Values'!$X668,'Transactions (Dated)'!$B$2:$B$53,'Share Values'!AM$11,'Transactions (Dated)'!$C$2:$C$53,"Buy")-SUMIFS('Transactions (Dated)'!$E$2:$E$53,'Transactions (Dated)'!$D$2:$D$53,'Share Values'!$X668,'Transactions (Dated)'!$B$2:$B$53,'Share Values'!AM$11,'Transactions (Dated)'!$C$2:$C$53,"Sell")</f>
        <v>0</v>
      </c>
      <c r="AN668" s="40">
        <f ca="1">AN667+SUMIFS('Transactions (Dated)'!$E$2:$E$53,'Transactions (Dated)'!$D$2:$D$53,'Share Values'!$X668,'Transactions (Dated)'!$B$2:$B$53,'Share Values'!AN$11,'Transactions (Dated)'!$C$2:$C$53,"Buy")-SUMIFS('Transactions (Dated)'!$E$2:$E$53,'Transactions (Dated)'!$D$2:$D$53,'Share Values'!$X668,'Transactions (Dated)'!$B$2:$B$53,'Share Values'!AN$11,'Transactions (Dated)'!$C$2:$C$53,"Sell")</f>
        <v>0</v>
      </c>
      <c r="AQ668" s="3">
        <f t="shared" si="296"/>
        <v>42867</v>
      </c>
      <c r="AR668" s="6">
        <f t="shared" ca="1" si="297"/>
        <v>59292.5</v>
      </c>
      <c r="AS668" s="6">
        <f t="shared" ca="1" si="298"/>
        <v>19218.75</v>
      </c>
      <c r="AT668" s="6">
        <f t="shared" ca="1" si="299"/>
        <v>553497</v>
      </c>
      <c r="AU668" s="6">
        <f t="shared" ca="1" si="300"/>
        <v>39552.26</v>
      </c>
      <c r="AV668" s="6">
        <f t="shared" ca="1" si="301"/>
        <v>36112.240000000005</v>
      </c>
      <c r="AW668" s="6">
        <f t="shared" ca="1" si="302"/>
        <v>0</v>
      </c>
      <c r="AX668" s="6">
        <f t="shared" ca="1" si="303"/>
        <v>45501</v>
      </c>
      <c r="AY668" s="6">
        <f t="shared" ca="1" si="304"/>
        <v>65324.6</v>
      </c>
      <c r="AZ668" s="6">
        <f t="shared" ca="1" si="305"/>
        <v>0</v>
      </c>
      <c r="BA668" s="6">
        <f t="shared" ca="1" si="306"/>
        <v>0</v>
      </c>
      <c r="BB668" s="6">
        <f t="shared" ca="1" si="307"/>
        <v>0</v>
      </c>
      <c r="BC668" s="6">
        <f t="shared" ca="1" si="308"/>
        <v>0</v>
      </c>
      <c r="BD668" s="6">
        <f t="shared" ca="1" si="309"/>
        <v>0</v>
      </c>
      <c r="BE668" s="6">
        <f t="shared" ca="1" si="310"/>
        <v>0</v>
      </c>
      <c r="BF668" s="6">
        <f t="shared" ca="1" si="293"/>
        <v>0</v>
      </c>
      <c r="BG668" s="6">
        <f t="shared" ca="1" si="294"/>
        <v>0</v>
      </c>
      <c r="BJ668" s="4">
        <f t="shared" ca="1" si="311"/>
        <v>818498.35</v>
      </c>
      <c r="BL668" s="3">
        <f t="shared" si="312"/>
        <v>42867</v>
      </c>
      <c r="BM668" s="6">
        <f>BM667+SUMIFS('Transactions (Dated)'!G:G,'Transactions (Dated)'!D:D,'Share Values'!AQ668)</f>
        <v>14317.649999999987</v>
      </c>
      <c r="BN668" s="6">
        <f ca="1">BN667+SUMIFS('Transactions (Dated)'!$F:$F,'Transactions (Dated)'!$D:$D,$BL668,'Transactions (Dated)'!$B:$B,BN$11,'Transactions (Dated)'!$C:$C,"Dividend (paid to cash)")*Y668</f>
        <v>0</v>
      </c>
      <c r="BO668" s="6">
        <f ca="1">BO667+SUMIFS('Transactions (Dated)'!$F:$F,'Transactions (Dated)'!$D:$D,$BL668,'Transactions (Dated)'!$B:$B,BO$11,'Transactions (Dated)'!$C:$C,"Dividend (paid to cash)")*Z668</f>
        <v>2421.875</v>
      </c>
      <c r="BP668" s="6">
        <f ca="1">BP667+SUMIFS('Transactions (Dated)'!$F:$F,'Transactions (Dated)'!$D:$D,$BL668,'Transactions (Dated)'!$B:$B,BP$11,'Transactions (Dated)'!$C:$C,"Dividend (paid to cash)")*AA668</f>
        <v>51745.237000000008</v>
      </c>
      <c r="BQ668" s="6">
        <f ca="1">BQ667+SUMIFS('Transactions (Dated)'!$F:$F,'Transactions (Dated)'!$D:$D,$BL668,'Transactions (Dated)'!$B:$B,BQ$11,'Transactions (Dated)'!$C:$C,"Dividend (paid to cash)")*AB668</f>
        <v>662.2</v>
      </c>
      <c r="BR668" s="6">
        <f ca="1">BR667+SUMIFS('Transactions (Dated)'!$F:$F,'Transactions (Dated)'!$D:$D,$BL668,'Transactions (Dated)'!$B:$B,BR$11,'Transactions (Dated)'!$C:$C,"Dividend (paid to cash)")*AC668</f>
        <v>0</v>
      </c>
      <c r="BS668" s="6">
        <f ca="1">BS667+SUMIFS('Transactions (Dated)'!$F:$F,'Transactions (Dated)'!$D:$D,$BL668,'Transactions (Dated)'!$B:$B,BS$11,'Transactions (Dated)'!$C:$C,"Dividend (paid to cash)")*AD668</f>
        <v>0</v>
      </c>
      <c r="BT668" s="6">
        <f ca="1">BT667+SUMIFS('Transactions (Dated)'!$F:$F,'Transactions (Dated)'!$D:$D,$BL668,'Transactions (Dated)'!$B:$B,BT$11,'Transactions (Dated)'!$C:$C,"Dividend (paid to cash)")*AE668</f>
        <v>3915</v>
      </c>
      <c r="BU668" s="6">
        <f ca="1">BU667+SUMIFS('Transactions (Dated)'!$F:$F,'Transactions (Dated)'!$D:$D,$BL668,'Transactions (Dated)'!$B:$B,BU$11,'Transactions (Dated)'!$C:$C,"Dividend (paid to cash)")*AF668</f>
        <v>0</v>
      </c>
      <c r="BV668" s="6">
        <f ca="1">BV667+SUMIFS('Transactions (Dated)'!$F:$F,'Transactions (Dated)'!$D:$D,$BL668,'Transactions (Dated)'!$B:$B,BV$11,'Transactions (Dated)'!$C:$C,"Dividend (paid to cash)")*AG668</f>
        <v>0</v>
      </c>
      <c r="BW668" s="6">
        <f ca="1">BW667+SUMIFS('Transactions (Dated)'!$F:$F,'Transactions (Dated)'!$D:$D,$BL668,'Transactions (Dated)'!$B:$B,BW$11,'Transactions (Dated)'!$C:$C,"Dividend (paid to cash)")*AH668</f>
        <v>0</v>
      </c>
      <c r="BX668" s="6">
        <f ca="1">BX667+SUMIFS('Transactions (Dated)'!$F:$F,'Transactions (Dated)'!$D:$D,$BL668,'Transactions (Dated)'!$B:$B,BX$11,'Transactions (Dated)'!$C:$C,"Dividend (paid to cash)")*AI668</f>
        <v>0</v>
      </c>
      <c r="BY668" s="6">
        <f ca="1">BY667+SUMIFS('Transactions (Dated)'!$F:$F,'Transactions (Dated)'!$D:$D,$BL668,'Transactions (Dated)'!$B:$B,BY$11,'Transactions (Dated)'!$C:$C,"Dividend (paid to cash)")*AJ668</f>
        <v>0</v>
      </c>
      <c r="BZ668" s="6">
        <f ca="1">BZ667+SUMIFS('Transactions (Dated)'!$F:$F,'Transactions (Dated)'!$D:$D,$BL668,'Transactions (Dated)'!$B:$B,BZ$11,'Transactions (Dated)'!$C:$C,"Dividend (paid to cash)")*AK668</f>
        <v>0</v>
      </c>
      <c r="CA668" s="6">
        <f ca="1">CA667+SUMIFS('Transactions (Dated)'!$F:$F,'Transactions (Dated)'!$D:$D,$BL668,'Transactions (Dated)'!$B:$B,CA$11,'Transactions (Dated)'!$C:$C,"Dividend (paid to cash)")*AL668</f>
        <v>0</v>
      </c>
      <c r="CB668" s="6">
        <v>0</v>
      </c>
      <c r="CC668" s="6">
        <v>0</v>
      </c>
      <c r="CF668" s="6">
        <f t="shared" ca="1" si="313"/>
        <v>73061.961999999985</v>
      </c>
      <c r="CH668" s="3">
        <f t="shared" si="314"/>
        <v>42867</v>
      </c>
      <c r="CI668" s="4">
        <f t="shared" ca="1" si="315"/>
        <v>818498.35</v>
      </c>
      <c r="CJ668" s="4">
        <f t="shared" ca="1" si="316"/>
        <v>73061.961999999985</v>
      </c>
      <c r="CL668" s="4">
        <f t="shared" ca="1" si="317"/>
        <v>891560.31199999992</v>
      </c>
    </row>
    <row r="669" spans="2:90" x14ac:dyDescent="0.15">
      <c r="B669" s="3">
        <v>42870</v>
      </c>
      <c r="E669" s="86">
        <v>42870</v>
      </c>
      <c r="F669" s="53">
        <v>13.15</v>
      </c>
      <c r="G669">
        <v>2.19</v>
      </c>
      <c r="H669">
        <v>21.12</v>
      </c>
      <c r="I669">
        <v>20.875</v>
      </c>
      <c r="J669">
        <v>15.39</v>
      </c>
      <c r="K669">
        <v>15.7</v>
      </c>
      <c r="L669">
        <v>15.71</v>
      </c>
      <c r="M669">
        <v>4.53</v>
      </c>
      <c r="O669">
        <v>11.03</v>
      </c>
      <c r="Q669">
        <v>1.49</v>
      </c>
      <c r="R669">
        <v>7.54</v>
      </c>
      <c r="S669">
        <v>44.76</v>
      </c>
      <c r="U669">
        <v>44.76</v>
      </c>
      <c r="X669" s="3">
        <f t="shared" si="295"/>
        <v>42870</v>
      </c>
      <c r="Y669" s="40">
        <f ca="1">Y668+SUMIFS('Transactions (Dated)'!$E$2:$E$53,'Transactions (Dated)'!$D$2:$D$53,'Share Values'!$X669,'Transactions (Dated)'!$B$2:$B$53,'Share Values'!Y$11,'Transactions (Dated)'!$C$2:$C$53,"Buy")-SUMIFS('Transactions (Dated)'!$E$2:$E$53,'Transactions (Dated)'!$D$2:$D$53,'Share Values'!$X669,'Transactions (Dated)'!$B$2:$B$53,'Share Values'!Y$11,'Transactions (Dated)'!$C$2:$C$53,"Sell")</f>
        <v>4625</v>
      </c>
      <c r="Z669" s="40">
        <f ca="1">Z668+SUMIFS('Transactions (Dated)'!$E$2:$E$53,'Transactions (Dated)'!$D$2:$D$53,'Share Values'!$X669,'Transactions (Dated)'!$B$2:$B$53,'Share Values'!Z$11,'Transactions (Dated)'!$C$2:$C$53,"Buy")-SUMIFS('Transactions (Dated)'!$E$2:$E$53,'Transactions (Dated)'!$D$2:$D$53,'Share Values'!$X669,'Transactions (Dated)'!$B$2:$B$53,'Share Values'!Z$11,'Transactions (Dated)'!$C$2:$C$53,"Sell")</f>
        <v>9375</v>
      </c>
      <c r="AA669" s="40">
        <f ca="1">AA668+SUMIFS('Transactions (Dated)'!$E$2:$E$53,'Transactions (Dated)'!$D$2:$D$53,'Share Values'!$X669,'Transactions (Dated)'!$B$2:$B$53,'Share Values'!AA$11,'Transactions (Dated)'!$C$2:$C$53,"Buy")-SUMIFS('Transactions (Dated)'!$E$2:$E$53,'Transactions (Dated)'!$D$2:$D$53,'Share Values'!$X669,'Transactions (Dated)'!$B$2:$B$53,'Share Values'!AA$11,'Transactions (Dated)'!$C$2:$C$53,"Sell")</f>
        <v>26357</v>
      </c>
      <c r="AB669" s="40">
        <f ca="1">AB668+SUMIFS('Transactions (Dated)'!$E$2:$E$53,'Transactions (Dated)'!$D$2:$D$53,'Share Values'!$X669,'Transactions (Dated)'!$B$2:$B$53,'Share Values'!AB$11,'Transactions (Dated)'!$C$2:$C$53,"Buy")-SUMIFS('Transactions (Dated)'!$E$2:$E$53,'Transactions (Dated)'!$D$2:$D$53,'Share Values'!$X669,'Transactions (Dated)'!$B$2:$B$53,'Share Values'!AB$11,'Transactions (Dated)'!$C$2:$C$53,"Sell")</f>
        <v>1892</v>
      </c>
      <c r="AC669" s="40">
        <f ca="1">AC668+SUMIFS('Transactions (Dated)'!$E$2:$E$53,'Transactions (Dated)'!$D$2:$D$53,'Share Values'!$X669,'Transactions (Dated)'!$B$2:$B$53,'Share Values'!AC$11,'Transactions (Dated)'!$C$2:$C$53,"Buy")-SUMIFS('Transactions (Dated)'!$E$2:$E$53,'Transactions (Dated)'!$D$2:$D$53,'Share Values'!$X669,'Transactions (Dated)'!$B$2:$B$53,'Share Values'!AC$11,'Transactions (Dated)'!$C$2:$C$53,"Sell")</f>
        <v>2348</v>
      </c>
      <c r="AD669" s="40">
        <f ca="1">AD668+SUMIFS('Transactions (Dated)'!$E$2:$E$53,'Transactions (Dated)'!$D$2:$D$53,'Share Values'!$X669,'Transactions (Dated)'!$B$2:$B$53,'Share Values'!AD$11,'Transactions (Dated)'!$C$2:$C$53,"Buy")-SUMIFS('Transactions (Dated)'!$E$2:$E$53,'Transactions (Dated)'!$D$2:$D$53,'Share Values'!$X669,'Transactions (Dated)'!$B$2:$B$53,'Share Values'!AD$11,'Transactions (Dated)'!$C$2:$C$53,"Sell")</f>
        <v>0</v>
      </c>
      <c r="AE669" s="40">
        <f ca="1">AE668+SUMIFS('Transactions (Dated)'!$E$2:$E$53,'Transactions (Dated)'!$D$2:$D$53,'Share Values'!$X669,'Transactions (Dated)'!$B$2:$B$53,'Share Values'!AE$11,'Transactions (Dated)'!$C$2:$C$53,"Buy")-SUMIFS('Transactions (Dated)'!$E$2:$E$53,'Transactions (Dated)'!$D$2:$D$53,'Share Values'!$X669,'Transactions (Dated)'!$B$2:$B$53,'Share Values'!AE$11,'Transactions (Dated)'!$C$2:$C$53,"Sell")</f>
        <v>2900</v>
      </c>
      <c r="AF669" s="40">
        <f ca="1">AF668+SUMIFS('Transactions (Dated)'!$E$2:$E$53,'Transactions (Dated)'!$D$2:$D$53,'Share Values'!$X669,'Transactions (Dated)'!$B$2:$B$53,'Share Values'!AF$11,'Transactions (Dated)'!$C$2:$C$53,"Buy")-SUMIFS('Transactions (Dated)'!$E$2:$E$53,'Transactions (Dated)'!$D$2:$D$53,'Share Values'!$X669,'Transactions (Dated)'!$B$2:$B$53,'Share Values'!AF$11,'Transactions (Dated)'!$C$2:$C$53,"Sell")</f>
        <v>14201</v>
      </c>
      <c r="AG669" s="40">
        <f ca="1">AG668+SUMIFS('Transactions (Dated)'!$E$2:$E$53,'Transactions (Dated)'!$D$2:$D$53,'Share Values'!$X669,'Transactions (Dated)'!$B$2:$B$53,'Share Values'!AG$11,'Transactions (Dated)'!$C$2:$C$53,"Buy")-SUMIFS('Transactions (Dated)'!$E$2:$E$53,'Transactions (Dated)'!$D$2:$D$53,'Share Values'!$X669,'Transactions (Dated)'!$B$2:$B$53,'Share Values'!AG$11,'Transactions (Dated)'!$C$2:$C$53,"Sell")</f>
        <v>6835</v>
      </c>
      <c r="AH669" s="40">
        <f ca="1">AH668+SUMIFS('Transactions (Dated)'!$E$2:$E$53,'Transactions (Dated)'!$D$2:$D$53,'Share Values'!$X669,'Transactions (Dated)'!$B$2:$B$53,'Share Values'!AH$11,'Transactions (Dated)'!$C$2:$C$53,"Buy")-SUMIFS('Transactions (Dated)'!$E$2:$E$53,'Transactions (Dated)'!$D$2:$D$53,'Share Values'!$X669,'Transactions (Dated)'!$B$2:$B$53,'Share Values'!AH$11,'Transactions (Dated)'!$C$2:$C$53,"Sell")</f>
        <v>0</v>
      </c>
      <c r="AI669" s="40">
        <f ca="1">AI668+SUMIFS('Transactions (Dated)'!$E$2:$E$53,'Transactions (Dated)'!$D$2:$D$53,'Share Values'!$X669,'Transactions (Dated)'!$B$2:$B$53,'Share Values'!AI$11,'Transactions (Dated)'!$C$2:$C$53,"Buy")-SUMIFS('Transactions (Dated)'!$E$2:$E$53,'Transactions (Dated)'!$D$2:$D$53,'Share Values'!$X669,'Transactions (Dated)'!$B$2:$B$53,'Share Values'!AI$11,'Transactions (Dated)'!$C$2:$C$53,"Sell")</f>
        <v>0</v>
      </c>
      <c r="AJ669" s="40">
        <f ca="1">AJ668+SUMIFS('Transactions (Dated)'!$E$2:$E$53,'Transactions (Dated)'!$D$2:$D$53,'Share Values'!$X669,'Transactions (Dated)'!$B$2:$B$53,'Share Values'!AJ$11,'Transactions (Dated)'!$C$2:$C$53,"Buy")-SUMIFS('Transactions (Dated)'!$E$2:$E$53,'Transactions (Dated)'!$D$2:$D$53,'Share Values'!$X669,'Transactions (Dated)'!$B$2:$B$53,'Share Values'!AJ$11,'Transactions (Dated)'!$C$2:$C$53,"Sell")</f>
        <v>0</v>
      </c>
      <c r="AK669" s="40">
        <f ca="1">AK668+SUMIFS('Transactions (Dated)'!$E$2:$E$53,'Transactions (Dated)'!$D$2:$D$53,'Share Values'!$X669,'Transactions (Dated)'!$B$2:$B$53,'Share Values'!AK$11,'Transactions (Dated)'!$C$2:$C$53,"Buy")-SUMIFS('Transactions (Dated)'!$E$2:$E$53,'Transactions (Dated)'!$D$2:$D$53,'Share Values'!$X669,'Transactions (Dated)'!$B$2:$B$53,'Share Values'!AK$11,'Transactions (Dated)'!$C$2:$C$53,"Sell")</f>
        <v>0</v>
      </c>
      <c r="AL669" s="40">
        <f ca="1">AL668+SUMIFS('Transactions (Dated)'!$E$2:$E$53,'Transactions (Dated)'!$D$2:$D$53,'Share Values'!$X669,'Transactions (Dated)'!$B$2:$B$53,'Share Values'!AL$11,'Transactions (Dated)'!$C$2:$C$53,"Buy")-SUMIFS('Transactions (Dated)'!$E$2:$E$53,'Transactions (Dated)'!$D$2:$D$53,'Share Values'!$X669,'Transactions (Dated)'!$B$2:$B$53,'Share Values'!AL$11,'Transactions (Dated)'!$C$2:$C$53,"Sell")</f>
        <v>0</v>
      </c>
      <c r="AM669" s="40">
        <f ca="1">AM668+SUMIFS('Transactions (Dated)'!$E$2:$E$53,'Transactions (Dated)'!$D$2:$D$53,'Share Values'!$X669,'Transactions (Dated)'!$B$2:$B$53,'Share Values'!AM$11,'Transactions (Dated)'!$C$2:$C$53,"Buy")-SUMIFS('Transactions (Dated)'!$E$2:$E$53,'Transactions (Dated)'!$D$2:$D$53,'Share Values'!$X669,'Transactions (Dated)'!$B$2:$B$53,'Share Values'!AM$11,'Transactions (Dated)'!$C$2:$C$53,"Sell")</f>
        <v>0</v>
      </c>
      <c r="AN669" s="40">
        <f ca="1">AN668+SUMIFS('Transactions (Dated)'!$E$2:$E$53,'Transactions (Dated)'!$D$2:$D$53,'Share Values'!$X669,'Transactions (Dated)'!$B$2:$B$53,'Share Values'!AN$11,'Transactions (Dated)'!$C$2:$C$53,"Buy")-SUMIFS('Transactions (Dated)'!$E$2:$E$53,'Transactions (Dated)'!$D$2:$D$53,'Share Values'!$X669,'Transactions (Dated)'!$B$2:$B$53,'Share Values'!AN$11,'Transactions (Dated)'!$C$2:$C$53,"Sell")</f>
        <v>0</v>
      </c>
      <c r="AQ669" s="3">
        <f t="shared" si="296"/>
        <v>42870</v>
      </c>
      <c r="AR669" s="6">
        <f t="shared" ca="1" si="297"/>
        <v>60818.75</v>
      </c>
      <c r="AS669" s="6">
        <f t="shared" ca="1" si="298"/>
        <v>20531.25</v>
      </c>
      <c r="AT669" s="6">
        <f t="shared" ca="1" si="299"/>
        <v>556659.84000000008</v>
      </c>
      <c r="AU669" s="6">
        <f t="shared" ca="1" si="300"/>
        <v>39495.5</v>
      </c>
      <c r="AV669" s="6">
        <f t="shared" ca="1" si="301"/>
        <v>36135.72</v>
      </c>
      <c r="AW669" s="6">
        <f t="shared" ca="1" si="302"/>
        <v>0</v>
      </c>
      <c r="AX669" s="6">
        <f t="shared" ca="1" si="303"/>
        <v>45559</v>
      </c>
      <c r="AY669" s="6">
        <f t="shared" ca="1" si="304"/>
        <v>64330.530000000006</v>
      </c>
      <c r="AZ669" s="6">
        <f t="shared" ca="1" si="305"/>
        <v>0</v>
      </c>
      <c r="BA669" s="6">
        <f t="shared" ca="1" si="306"/>
        <v>0</v>
      </c>
      <c r="BB669" s="6">
        <f t="shared" ca="1" si="307"/>
        <v>0</v>
      </c>
      <c r="BC669" s="6">
        <f t="shared" ca="1" si="308"/>
        <v>0</v>
      </c>
      <c r="BD669" s="6">
        <f t="shared" ca="1" si="309"/>
        <v>0</v>
      </c>
      <c r="BE669" s="6">
        <f t="shared" ca="1" si="310"/>
        <v>0</v>
      </c>
      <c r="BF669" s="6">
        <f t="shared" ca="1" si="293"/>
        <v>0</v>
      </c>
      <c r="BG669" s="6">
        <f t="shared" ca="1" si="294"/>
        <v>0</v>
      </c>
      <c r="BJ669" s="4">
        <f t="shared" ca="1" si="311"/>
        <v>823530.59000000008</v>
      </c>
      <c r="BL669" s="3">
        <f t="shared" si="312"/>
        <v>42870</v>
      </c>
      <c r="BM669" s="6">
        <f>BM668+SUMIFS('Transactions (Dated)'!G:G,'Transactions (Dated)'!D:D,'Share Values'!AQ669)</f>
        <v>14317.649999999987</v>
      </c>
      <c r="BN669" s="6">
        <f ca="1">BN668+SUMIFS('Transactions (Dated)'!$F:$F,'Transactions (Dated)'!$D:$D,$BL669,'Transactions (Dated)'!$B:$B,BN$11,'Transactions (Dated)'!$C:$C,"Dividend (paid to cash)")*Y669</f>
        <v>0</v>
      </c>
      <c r="BO669" s="6">
        <f ca="1">BO668+SUMIFS('Transactions (Dated)'!$F:$F,'Transactions (Dated)'!$D:$D,$BL669,'Transactions (Dated)'!$B:$B,BO$11,'Transactions (Dated)'!$C:$C,"Dividend (paid to cash)")*Z669</f>
        <v>2421.875</v>
      </c>
      <c r="BP669" s="6">
        <f ca="1">BP668+SUMIFS('Transactions (Dated)'!$F:$F,'Transactions (Dated)'!$D:$D,$BL669,'Transactions (Dated)'!$B:$B,BP$11,'Transactions (Dated)'!$C:$C,"Dividend (paid to cash)")*AA669</f>
        <v>51745.237000000008</v>
      </c>
      <c r="BQ669" s="6">
        <f ca="1">BQ668+SUMIFS('Transactions (Dated)'!$F:$F,'Transactions (Dated)'!$D:$D,$BL669,'Transactions (Dated)'!$B:$B,BQ$11,'Transactions (Dated)'!$C:$C,"Dividend (paid to cash)")*AB669</f>
        <v>662.2</v>
      </c>
      <c r="BR669" s="6">
        <f ca="1">BR668+SUMIFS('Transactions (Dated)'!$F:$F,'Transactions (Dated)'!$D:$D,$BL669,'Transactions (Dated)'!$B:$B,BR$11,'Transactions (Dated)'!$C:$C,"Dividend (paid to cash)")*AC669</f>
        <v>0</v>
      </c>
      <c r="BS669" s="6">
        <f ca="1">BS668+SUMIFS('Transactions (Dated)'!$F:$F,'Transactions (Dated)'!$D:$D,$BL669,'Transactions (Dated)'!$B:$B,BS$11,'Transactions (Dated)'!$C:$C,"Dividend (paid to cash)")*AD669</f>
        <v>0</v>
      </c>
      <c r="BT669" s="6">
        <f ca="1">BT668+SUMIFS('Transactions (Dated)'!$F:$F,'Transactions (Dated)'!$D:$D,$BL669,'Transactions (Dated)'!$B:$B,BT$11,'Transactions (Dated)'!$C:$C,"Dividend (paid to cash)")*AE669</f>
        <v>3915</v>
      </c>
      <c r="BU669" s="6">
        <f ca="1">BU668+SUMIFS('Transactions (Dated)'!$F:$F,'Transactions (Dated)'!$D:$D,$BL669,'Transactions (Dated)'!$B:$B,BU$11,'Transactions (Dated)'!$C:$C,"Dividend (paid to cash)")*AF669</f>
        <v>0</v>
      </c>
      <c r="BV669" s="6">
        <f ca="1">BV668+SUMIFS('Transactions (Dated)'!$F:$F,'Transactions (Dated)'!$D:$D,$BL669,'Transactions (Dated)'!$B:$B,BV$11,'Transactions (Dated)'!$C:$C,"Dividend (paid to cash)")*AG669</f>
        <v>0</v>
      </c>
      <c r="BW669" s="6">
        <f ca="1">BW668+SUMIFS('Transactions (Dated)'!$F:$F,'Transactions (Dated)'!$D:$D,$BL669,'Transactions (Dated)'!$B:$B,BW$11,'Transactions (Dated)'!$C:$C,"Dividend (paid to cash)")*AH669</f>
        <v>0</v>
      </c>
      <c r="BX669" s="6">
        <f ca="1">BX668+SUMIFS('Transactions (Dated)'!$F:$F,'Transactions (Dated)'!$D:$D,$BL669,'Transactions (Dated)'!$B:$B,BX$11,'Transactions (Dated)'!$C:$C,"Dividend (paid to cash)")*AI669</f>
        <v>0</v>
      </c>
      <c r="BY669" s="6">
        <f ca="1">BY668+SUMIFS('Transactions (Dated)'!$F:$F,'Transactions (Dated)'!$D:$D,$BL669,'Transactions (Dated)'!$B:$B,BY$11,'Transactions (Dated)'!$C:$C,"Dividend (paid to cash)")*AJ669</f>
        <v>0</v>
      </c>
      <c r="BZ669" s="6">
        <f ca="1">BZ668+SUMIFS('Transactions (Dated)'!$F:$F,'Transactions (Dated)'!$D:$D,$BL669,'Transactions (Dated)'!$B:$B,BZ$11,'Transactions (Dated)'!$C:$C,"Dividend (paid to cash)")*AK669</f>
        <v>0</v>
      </c>
      <c r="CA669" s="6">
        <f ca="1">CA668+SUMIFS('Transactions (Dated)'!$F:$F,'Transactions (Dated)'!$D:$D,$BL669,'Transactions (Dated)'!$B:$B,CA$11,'Transactions (Dated)'!$C:$C,"Dividend (paid to cash)")*AL669</f>
        <v>0</v>
      </c>
      <c r="CB669" s="6">
        <v>0</v>
      </c>
      <c r="CC669" s="6">
        <v>0</v>
      </c>
      <c r="CF669" s="6">
        <f t="shared" ca="1" si="313"/>
        <v>73061.961999999985</v>
      </c>
      <c r="CH669" s="3">
        <f t="shared" si="314"/>
        <v>42870</v>
      </c>
      <c r="CI669" s="4">
        <f t="shared" ca="1" si="315"/>
        <v>823530.59000000008</v>
      </c>
      <c r="CJ669" s="4">
        <f t="shared" ca="1" si="316"/>
        <v>73061.961999999985</v>
      </c>
      <c r="CL669" s="4">
        <f t="shared" ca="1" si="317"/>
        <v>896592.55200000003</v>
      </c>
    </row>
    <row r="670" spans="2:90" x14ac:dyDescent="0.15">
      <c r="B670" s="3">
        <v>42871</v>
      </c>
      <c r="E670" s="86">
        <v>42871</v>
      </c>
      <c r="F670" s="53">
        <v>13.84</v>
      </c>
      <c r="G670">
        <v>2.19</v>
      </c>
      <c r="H670">
        <v>21.001100000000001</v>
      </c>
      <c r="I670">
        <v>20.565000000000001</v>
      </c>
      <c r="J670">
        <v>15.46</v>
      </c>
      <c r="K670">
        <v>15.67</v>
      </c>
      <c r="L670">
        <v>15.7</v>
      </c>
      <c r="M670">
        <v>4.63</v>
      </c>
      <c r="O670">
        <v>11.18</v>
      </c>
      <c r="Q670">
        <v>1.5</v>
      </c>
      <c r="R670">
        <v>7.75</v>
      </c>
      <c r="S670">
        <v>44.39</v>
      </c>
      <c r="U670">
        <v>44.39</v>
      </c>
      <c r="X670" s="3">
        <f t="shared" si="295"/>
        <v>42871</v>
      </c>
      <c r="Y670" s="40">
        <f ca="1">Y669+SUMIFS('Transactions (Dated)'!$E$2:$E$53,'Transactions (Dated)'!$D$2:$D$53,'Share Values'!$X670,'Transactions (Dated)'!$B$2:$B$53,'Share Values'!Y$11,'Transactions (Dated)'!$C$2:$C$53,"Buy")-SUMIFS('Transactions (Dated)'!$E$2:$E$53,'Transactions (Dated)'!$D$2:$D$53,'Share Values'!$X670,'Transactions (Dated)'!$B$2:$B$53,'Share Values'!Y$11,'Transactions (Dated)'!$C$2:$C$53,"Sell")</f>
        <v>4625</v>
      </c>
      <c r="Z670" s="40">
        <f ca="1">Z669+SUMIFS('Transactions (Dated)'!$E$2:$E$53,'Transactions (Dated)'!$D$2:$D$53,'Share Values'!$X670,'Transactions (Dated)'!$B$2:$B$53,'Share Values'!Z$11,'Transactions (Dated)'!$C$2:$C$53,"Buy")-SUMIFS('Transactions (Dated)'!$E$2:$E$53,'Transactions (Dated)'!$D$2:$D$53,'Share Values'!$X670,'Transactions (Dated)'!$B$2:$B$53,'Share Values'!Z$11,'Transactions (Dated)'!$C$2:$C$53,"Sell")</f>
        <v>9375</v>
      </c>
      <c r="AA670" s="40">
        <f ca="1">AA669+SUMIFS('Transactions (Dated)'!$E$2:$E$53,'Transactions (Dated)'!$D$2:$D$53,'Share Values'!$X670,'Transactions (Dated)'!$B$2:$B$53,'Share Values'!AA$11,'Transactions (Dated)'!$C$2:$C$53,"Buy")-SUMIFS('Transactions (Dated)'!$E$2:$E$53,'Transactions (Dated)'!$D$2:$D$53,'Share Values'!$X670,'Transactions (Dated)'!$B$2:$B$53,'Share Values'!AA$11,'Transactions (Dated)'!$C$2:$C$53,"Sell")</f>
        <v>26357</v>
      </c>
      <c r="AB670" s="40">
        <f ca="1">AB669+SUMIFS('Transactions (Dated)'!$E$2:$E$53,'Transactions (Dated)'!$D$2:$D$53,'Share Values'!$X670,'Transactions (Dated)'!$B$2:$B$53,'Share Values'!AB$11,'Transactions (Dated)'!$C$2:$C$53,"Buy")-SUMIFS('Transactions (Dated)'!$E$2:$E$53,'Transactions (Dated)'!$D$2:$D$53,'Share Values'!$X670,'Transactions (Dated)'!$B$2:$B$53,'Share Values'!AB$11,'Transactions (Dated)'!$C$2:$C$53,"Sell")</f>
        <v>1892</v>
      </c>
      <c r="AC670" s="40">
        <f ca="1">AC669+SUMIFS('Transactions (Dated)'!$E$2:$E$53,'Transactions (Dated)'!$D$2:$D$53,'Share Values'!$X670,'Transactions (Dated)'!$B$2:$B$53,'Share Values'!AC$11,'Transactions (Dated)'!$C$2:$C$53,"Buy")-SUMIFS('Transactions (Dated)'!$E$2:$E$53,'Transactions (Dated)'!$D$2:$D$53,'Share Values'!$X670,'Transactions (Dated)'!$B$2:$B$53,'Share Values'!AC$11,'Transactions (Dated)'!$C$2:$C$53,"Sell")</f>
        <v>2348</v>
      </c>
      <c r="AD670" s="40">
        <f ca="1">AD669+SUMIFS('Transactions (Dated)'!$E$2:$E$53,'Transactions (Dated)'!$D$2:$D$53,'Share Values'!$X670,'Transactions (Dated)'!$B$2:$B$53,'Share Values'!AD$11,'Transactions (Dated)'!$C$2:$C$53,"Buy")-SUMIFS('Transactions (Dated)'!$E$2:$E$53,'Transactions (Dated)'!$D$2:$D$53,'Share Values'!$X670,'Transactions (Dated)'!$B$2:$B$53,'Share Values'!AD$11,'Transactions (Dated)'!$C$2:$C$53,"Sell")</f>
        <v>0</v>
      </c>
      <c r="AE670" s="40">
        <f ca="1">AE669+SUMIFS('Transactions (Dated)'!$E$2:$E$53,'Transactions (Dated)'!$D$2:$D$53,'Share Values'!$X670,'Transactions (Dated)'!$B$2:$B$53,'Share Values'!AE$11,'Transactions (Dated)'!$C$2:$C$53,"Buy")-SUMIFS('Transactions (Dated)'!$E$2:$E$53,'Transactions (Dated)'!$D$2:$D$53,'Share Values'!$X670,'Transactions (Dated)'!$B$2:$B$53,'Share Values'!AE$11,'Transactions (Dated)'!$C$2:$C$53,"Sell")</f>
        <v>2900</v>
      </c>
      <c r="AF670" s="40">
        <f ca="1">AF669+SUMIFS('Transactions (Dated)'!$E$2:$E$53,'Transactions (Dated)'!$D$2:$D$53,'Share Values'!$X670,'Transactions (Dated)'!$B$2:$B$53,'Share Values'!AF$11,'Transactions (Dated)'!$C$2:$C$53,"Buy")-SUMIFS('Transactions (Dated)'!$E$2:$E$53,'Transactions (Dated)'!$D$2:$D$53,'Share Values'!$X670,'Transactions (Dated)'!$B$2:$B$53,'Share Values'!AF$11,'Transactions (Dated)'!$C$2:$C$53,"Sell")</f>
        <v>14201</v>
      </c>
      <c r="AG670" s="40">
        <f ca="1">AG669+SUMIFS('Transactions (Dated)'!$E$2:$E$53,'Transactions (Dated)'!$D$2:$D$53,'Share Values'!$X670,'Transactions (Dated)'!$B$2:$B$53,'Share Values'!AG$11,'Transactions (Dated)'!$C$2:$C$53,"Buy")-SUMIFS('Transactions (Dated)'!$E$2:$E$53,'Transactions (Dated)'!$D$2:$D$53,'Share Values'!$X670,'Transactions (Dated)'!$B$2:$B$53,'Share Values'!AG$11,'Transactions (Dated)'!$C$2:$C$53,"Sell")</f>
        <v>6835</v>
      </c>
      <c r="AH670" s="40">
        <f ca="1">AH669+SUMIFS('Transactions (Dated)'!$E$2:$E$53,'Transactions (Dated)'!$D$2:$D$53,'Share Values'!$X670,'Transactions (Dated)'!$B$2:$B$53,'Share Values'!AH$11,'Transactions (Dated)'!$C$2:$C$53,"Buy")-SUMIFS('Transactions (Dated)'!$E$2:$E$53,'Transactions (Dated)'!$D$2:$D$53,'Share Values'!$X670,'Transactions (Dated)'!$B$2:$B$53,'Share Values'!AH$11,'Transactions (Dated)'!$C$2:$C$53,"Sell")</f>
        <v>0</v>
      </c>
      <c r="AI670" s="40">
        <f ca="1">AI669+SUMIFS('Transactions (Dated)'!$E$2:$E$53,'Transactions (Dated)'!$D$2:$D$53,'Share Values'!$X670,'Transactions (Dated)'!$B$2:$B$53,'Share Values'!AI$11,'Transactions (Dated)'!$C$2:$C$53,"Buy")-SUMIFS('Transactions (Dated)'!$E$2:$E$53,'Transactions (Dated)'!$D$2:$D$53,'Share Values'!$X670,'Transactions (Dated)'!$B$2:$B$53,'Share Values'!AI$11,'Transactions (Dated)'!$C$2:$C$53,"Sell")</f>
        <v>0</v>
      </c>
      <c r="AJ670" s="40">
        <f ca="1">AJ669+SUMIFS('Transactions (Dated)'!$E$2:$E$53,'Transactions (Dated)'!$D$2:$D$53,'Share Values'!$X670,'Transactions (Dated)'!$B$2:$B$53,'Share Values'!AJ$11,'Transactions (Dated)'!$C$2:$C$53,"Buy")-SUMIFS('Transactions (Dated)'!$E$2:$E$53,'Transactions (Dated)'!$D$2:$D$53,'Share Values'!$X670,'Transactions (Dated)'!$B$2:$B$53,'Share Values'!AJ$11,'Transactions (Dated)'!$C$2:$C$53,"Sell")</f>
        <v>0</v>
      </c>
      <c r="AK670" s="40">
        <f ca="1">AK669+SUMIFS('Transactions (Dated)'!$E$2:$E$53,'Transactions (Dated)'!$D$2:$D$53,'Share Values'!$X670,'Transactions (Dated)'!$B$2:$B$53,'Share Values'!AK$11,'Transactions (Dated)'!$C$2:$C$53,"Buy")-SUMIFS('Transactions (Dated)'!$E$2:$E$53,'Transactions (Dated)'!$D$2:$D$53,'Share Values'!$X670,'Transactions (Dated)'!$B$2:$B$53,'Share Values'!AK$11,'Transactions (Dated)'!$C$2:$C$53,"Sell")</f>
        <v>0</v>
      </c>
      <c r="AL670" s="40">
        <f ca="1">AL669+SUMIFS('Transactions (Dated)'!$E$2:$E$53,'Transactions (Dated)'!$D$2:$D$53,'Share Values'!$X670,'Transactions (Dated)'!$B$2:$B$53,'Share Values'!AL$11,'Transactions (Dated)'!$C$2:$C$53,"Buy")-SUMIFS('Transactions (Dated)'!$E$2:$E$53,'Transactions (Dated)'!$D$2:$D$53,'Share Values'!$X670,'Transactions (Dated)'!$B$2:$B$53,'Share Values'!AL$11,'Transactions (Dated)'!$C$2:$C$53,"Sell")</f>
        <v>0</v>
      </c>
      <c r="AM670" s="40">
        <f ca="1">AM669+SUMIFS('Transactions (Dated)'!$E$2:$E$53,'Transactions (Dated)'!$D$2:$D$53,'Share Values'!$X670,'Transactions (Dated)'!$B$2:$B$53,'Share Values'!AM$11,'Transactions (Dated)'!$C$2:$C$53,"Buy")-SUMIFS('Transactions (Dated)'!$E$2:$E$53,'Transactions (Dated)'!$D$2:$D$53,'Share Values'!$X670,'Transactions (Dated)'!$B$2:$B$53,'Share Values'!AM$11,'Transactions (Dated)'!$C$2:$C$53,"Sell")</f>
        <v>0</v>
      </c>
      <c r="AN670" s="40">
        <f ca="1">AN669+SUMIFS('Transactions (Dated)'!$E$2:$E$53,'Transactions (Dated)'!$D$2:$D$53,'Share Values'!$X670,'Transactions (Dated)'!$B$2:$B$53,'Share Values'!AN$11,'Transactions (Dated)'!$C$2:$C$53,"Buy")-SUMIFS('Transactions (Dated)'!$E$2:$E$53,'Transactions (Dated)'!$D$2:$D$53,'Share Values'!$X670,'Transactions (Dated)'!$B$2:$B$53,'Share Values'!AN$11,'Transactions (Dated)'!$C$2:$C$53,"Sell")</f>
        <v>0</v>
      </c>
      <c r="AQ670" s="3">
        <f t="shared" si="296"/>
        <v>42871</v>
      </c>
      <c r="AR670" s="6">
        <f t="shared" ca="1" si="297"/>
        <v>64010</v>
      </c>
      <c r="AS670" s="6">
        <f t="shared" ca="1" si="298"/>
        <v>20531.25</v>
      </c>
      <c r="AT670" s="6">
        <f t="shared" ca="1" si="299"/>
        <v>553525.99270000006</v>
      </c>
      <c r="AU670" s="6">
        <f t="shared" ca="1" si="300"/>
        <v>38908.980000000003</v>
      </c>
      <c r="AV670" s="6">
        <f t="shared" ca="1" si="301"/>
        <v>36300.080000000002</v>
      </c>
      <c r="AW670" s="6">
        <f t="shared" ca="1" si="302"/>
        <v>0</v>
      </c>
      <c r="AX670" s="6">
        <f t="shared" ca="1" si="303"/>
        <v>45530</v>
      </c>
      <c r="AY670" s="6">
        <f t="shared" ca="1" si="304"/>
        <v>65750.63</v>
      </c>
      <c r="AZ670" s="6">
        <f t="shared" ca="1" si="305"/>
        <v>0</v>
      </c>
      <c r="BA670" s="6">
        <f t="shared" ca="1" si="306"/>
        <v>0</v>
      </c>
      <c r="BB670" s="6">
        <f t="shared" ca="1" si="307"/>
        <v>0</v>
      </c>
      <c r="BC670" s="6">
        <f t="shared" ca="1" si="308"/>
        <v>0</v>
      </c>
      <c r="BD670" s="6">
        <f t="shared" ca="1" si="309"/>
        <v>0</v>
      </c>
      <c r="BE670" s="6">
        <f t="shared" ca="1" si="310"/>
        <v>0</v>
      </c>
      <c r="BF670" s="6">
        <f t="shared" ca="1" si="293"/>
        <v>0</v>
      </c>
      <c r="BG670" s="6">
        <f t="shared" ca="1" si="294"/>
        <v>0</v>
      </c>
      <c r="BJ670" s="4">
        <f t="shared" ca="1" si="311"/>
        <v>824556.9327</v>
      </c>
      <c r="BL670" s="3">
        <f t="shared" si="312"/>
        <v>42871</v>
      </c>
      <c r="BM670" s="6">
        <f>BM669+SUMIFS('Transactions (Dated)'!G:G,'Transactions (Dated)'!D:D,'Share Values'!AQ670)</f>
        <v>14317.649999999987</v>
      </c>
      <c r="BN670" s="6">
        <f ca="1">BN669+SUMIFS('Transactions (Dated)'!$F:$F,'Transactions (Dated)'!$D:$D,$BL670,'Transactions (Dated)'!$B:$B,BN$11,'Transactions (Dated)'!$C:$C,"Dividend (paid to cash)")*Y670</f>
        <v>0</v>
      </c>
      <c r="BO670" s="6">
        <f ca="1">BO669+SUMIFS('Transactions (Dated)'!$F:$F,'Transactions (Dated)'!$D:$D,$BL670,'Transactions (Dated)'!$B:$B,BO$11,'Transactions (Dated)'!$C:$C,"Dividend (paid to cash)")*Z670</f>
        <v>2421.875</v>
      </c>
      <c r="BP670" s="6">
        <f ca="1">BP669+SUMIFS('Transactions (Dated)'!$F:$F,'Transactions (Dated)'!$D:$D,$BL670,'Transactions (Dated)'!$B:$B,BP$11,'Transactions (Dated)'!$C:$C,"Dividend (paid to cash)")*AA670</f>
        <v>51745.237000000008</v>
      </c>
      <c r="BQ670" s="6">
        <f ca="1">BQ669+SUMIFS('Transactions (Dated)'!$F:$F,'Transactions (Dated)'!$D:$D,$BL670,'Transactions (Dated)'!$B:$B,BQ$11,'Transactions (Dated)'!$C:$C,"Dividend (paid to cash)")*AB670</f>
        <v>662.2</v>
      </c>
      <c r="BR670" s="6">
        <f ca="1">BR669+SUMIFS('Transactions (Dated)'!$F:$F,'Transactions (Dated)'!$D:$D,$BL670,'Transactions (Dated)'!$B:$B,BR$11,'Transactions (Dated)'!$C:$C,"Dividend (paid to cash)")*AC670</f>
        <v>0</v>
      </c>
      <c r="BS670" s="6">
        <f ca="1">BS669+SUMIFS('Transactions (Dated)'!$F:$F,'Transactions (Dated)'!$D:$D,$BL670,'Transactions (Dated)'!$B:$B,BS$11,'Transactions (Dated)'!$C:$C,"Dividend (paid to cash)")*AD670</f>
        <v>0</v>
      </c>
      <c r="BT670" s="6">
        <f ca="1">BT669+SUMIFS('Transactions (Dated)'!$F:$F,'Transactions (Dated)'!$D:$D,$BL670,'Transactions (Dated)'!$B:$B,BT$11,'Transactions (Dated)'!$C:$C,"Dividend (paid to cash)")*AE670</f>
        <v>3915</v>
      </c>
      <c r="BU670" s="6">
        <f ca="1">BU669+SUMIFS('Transactions (Dated)'!$F:$F,'Transactions (Dated)'!$D:$D,$BL670,'Transactions (Dated)'!$B:$B,BU$11,'Transactions (Dated)'!$C:$C,"Dividend (paid to cash)")*AF670</f>
        <v>0</v>
      </c>
      <c r="BV670" s="6">
        <f ca="1">BV669+SUMIFS('Transactions (Dated)'!$F:$F,'Transactions (Dated)'!$D:$D,$BL670,'Transactions (Dated)'!$B:$B,BV$11,'Transactions (Dated)'!$C:$C,"Dividend (paid to cash)")*AG670</f>
        <v>0</v>
      </c>
      <c r="BW670" s="6">
        <f ca="1">BW669+SUMIFS('Transactions (Dated)'!$F:$F,'Transactions (Dated)'!$D:$D,$BL670,'Transactions (Dated)'!$B:$B,BW$11,'Transactions (Dated)'!$C:$C,"Dividend (paid to cash)")*AH670</f>
        <v>0</v>
      </c>
      <c r="BX670" s="6">
        <f ca="1">BX669+SUMIFS('Transactions (Dated)'!$F:$F,'Transactions (Dated)'!$D:$D,$BL670,'Transactions (Dated)'!$B:$B,BX$11,'Transactions (Dated)'!$C:$C,"Dividend (paid to cash)")*AI670</f>
        <v>0</v>
      </c>
      <c r="BY670" s="6">
        <f ca="1">BY669+SUMIFS('Transactions (Dated)'!$F:$F,'Transactions (Dated)'!$D:$D,$BL670,'Transactions (Dated)'!$B:$B,BY$11,'Transactions (Dated)'!$C:$C,"Dividend (paid to cash)")*AJ670</f>
        <v>0</v>
      </c>
      <c r="BZ670" s="6">
        <f ca="1">BZ669+SUMIFS('Transactions (Dated)'!$F:$F,'Transactions (Dated)'!$D:$D,$BL670,'Transactions (Dated)'!$B:$B,BZ$11,'Transactions (Dated)'!$C:$C,"Dividend (paid to cash)")*AK670</f>
        <v>0</v>
      </c>
      <c r="CA670" s="6">
        <f ca="1">CA669+SUMIFS('Transactions (Dated)'!$F:$F,'Transactions (Dated)'!$D:$D,$BL670,'Transactions (Dated)'!$B:$B,CA$11,'Transactions (Dated)'!$C:$C,"Dividend (paid to cash)")*AL670</f>
        <v>0</v>
      </c>
      <c r="CB670" s="6">
        <v>0</v>
      </c>
      <c r="CC670" s="6">
        <v>0</v>
      </c>
      <c r="CF670" s="6">
        <f t="shared" ca="1" si="313"/>
        <v>73061.961999999985</v>
      </c>
      <c r="CH670" s="3">
        <f t="shared" si="314"/>
        <v>42871</v>
      </c>
      <c r="CI670" s="4">
        <f t="shared" ca="1" si="315"/>
        <v>824556.9327</v>
      </c>
      <c r="CJ670" s="4">
        <f t="shared" ca="1" si="316"/>
        <v>73061.961999999985</v>
      </c>
      <c r="CL670" s="4">
        <f t="shared" ca="1" si="317"/>
        <v>897618.89469999995</v>
      </c>
    </row>
    <row r="671" spans="2:90" x14ac:dyDescent="0.15">
      <c r="B671" s="3">
        <v>42872</v>
      </c>
      <c r="E671" s="86">
        <v>42872</v>
      </c>
      <c r="F671" s="53">
        <v>13.76</v>
      </c>
      <c r="G671">
        <v>2.08</v>
      </c>
      <c r="H671">
        <v>20.65</v>
      </c>
      <c r="I671">
        <v>20.059999999999999</v>
      </c>
      <c r="J671">
        <v>15.09</v>
      </c>
      <c r="K671">
        <v>15.59</v>
      </c>
      <c r="L671">
        <v>15.27</v>
      </c>
      <c r="M671">
        <v>4.66</v>
      </c>
      <c r="O671">
        <v>11.1</v>
      </c>
      <c r="Q671">
        <v>1.46</v>
      </c>
      <c r="R671">
        <v>7.24</v>
      </c>
      <c r="S671">
        <v>43.79</v>
      </c>
      <c r="U671">
        <v>43.79</v>
      </c>
      <c r="X671" s="3">
        <f t="shared" si="295"/>
        <v>42872</v>
      </c>
      <c r="Y671" s="40">
        <f ca="1">Y670+SUMIFS('Transactions (Dated)'!$E$2:$E$53,'Transactions (Dated)'!$D$2:$D$53,'Share Values'!$X671,'Transactions (Dated)'!$B$2:$B$53,'Share Values'!Y$11,'Transactions (Dated)'!$C$2:$C$53,"Buy")-SUMIFS('Transactions (Dated)'!$E$2:$E$53,'Transactions (Dated)'!$D$2:$D$53,'Share Values'!$X671,'Transactions (Dated)'!$B$2:$B$53,'Share Values'!Y$11,'Transactions (Dated)'!$C$2:$C$53,"Sell")</f>
        <v>4625</v>
      </c>
      <c r="Z671" s="40">
        <f ca="1">Z670+SUMIFS('Transactions (Dated)'!$E$2:$E$53,'Transactions (Dated)'!$D$2:$D$53,'Share Values'!$X671,'Transactions (Dated)'!$B$2:$B$53,'Share Values'!Z$11,'Transactions (Dated)'!$C$2:$C$53,"Buy")-SUMIFS('Transactions (Dated)'!$E$2:$E$53,'Transactions (Dated)'!$D$2:$D$53,'Share Values'!$X671,'Transactions (Dated)'!$B$2:$B$53,'Share Values'!Z$11,'Transactions (Dated)'!$C$2:$C$53,"Sell")</f>
        <v>9375</v>
      </c>
      <c r="AA671" s="40">
        <f ca="1">AA670+SUMIFS('Transactions (Dated)'!$E$2:$E$53,'Transactions (Dated)'!$D$2:$D$53,'Share Values'!$X671,'Transactions (Dated)'!$B$2:$B$53,'Share Values'!AA$11,'Transactions (Dated)'!$C$2:$C$53,"Buy")-SUMIFS('Transactions (Dated)'!$E$2:$E$53,'Transactions (Dated)'!$D$2:$D$53,'Share Values'!$X671,'Transactions (Dated)'!$B$2:$B$53,'Share Values'!AA$11,'Transactions (Dated)'!$C$2:$C$53,"Sell")</f>
        <v>26357</v>
      </c>
      <c r="AB671" s="40">
        <f ca="1">AB670+SUMIFS('Transactions (Dated)'!$E$2:$E$53,'Transactions (Dated)'!$D$2:$D$53,'Share Values'!$X671,'Transactions (Dated)'!$B$2:$B$53,'Share Values'!AB$11,'Transactions (Dated)'!$C$2:$C$53,"Buy")-SUMIFS('Transactions (Dated)'!$E$2:$E$53,'Transactions (Dated)'!$D$2:$D$53,'Share Values'!$X671,'Transactions (Dated)'!$B$2:$B$53,'Share Values'!AB$11,'Transactions (Dated)'!$C$2:$C$53,"Sell")</f>
        <v>1892</v>
      </c>
      <c r="AC671" s="40">
        <f ca="1">AC670+SUMIFS('Transactions (Dated)'!$E$2:$E$53,'Transactions (Dated)'!$D$2:$D$53,'Share Values'!$X671,'Transactions (Dated)'!$B$2:$B$53,'Share Values'!AC$11,'Transactions (Dated)'!$C$2:$C$53,"Buy")-SUMIFS('Transactions (Dated)'!$E$2:$E$53,'Transactions (Dated)'!$D$2:$D$53,'Share Values'!$X671,'Transactions (Dated)'!$B$2:$B$53,'Share Values'!AC$11,'Transactions (Dated)'!$C$2:$C$53,"Sell")</f>
        <v>2348</v>
      </c>
      <c r="AD671" s="40">
        <f ca="1">AD670+SUMIFS('Transactions (Dated)'!$E$2:$E$53,'Transactions (Dated)'!$D$2:$D$53,'Share Values'!$X671,'Transactions (Dated)'!$B$2:$B$53,'Share Values'!AD$11,'Transactions (Dated)'!$C$2:$C$53,"Buy")-SUMIFS('Transactions (Dated)'!$E$2:$E$53,'Transactions (Dated)'!$D$2:$D$53,'Share Values'!$X671,'Transactions (Dated)'!$B$2:$B$53,'Share Values'!AD$11,'Transactions (Dated)'!$C$2:$C$53,"Sell")</f>
        <v>0</v>
      </c>
      <c r="AE671" s="40">
        <f ca="1">AE670+SUMIFS('Transactions (Dated)'!$E$2:$E$53,'Transactions (Dated)'!$D$2:$D$53,'Share Values'!$X671,'Transactions (Dated)'!$B$2:$B$53,'Share Values'!AE$11,'Transactions (Dated)'!$C$2:$C$53,"Buy")-SUMIFS('Transactions (Dated)'!$E$2:$E$53,'Transactions (Dated)'!$D$2:$D$53,'Share Values'!$X671,'Transactions (Dated)'!$B$2:$B$53,'Share Values'!AE$11,'Transactions (Dated)'!$C$2:$C$53,"Sell")</f>
        <v>2900</v>
      </c>
      <c r="AF671" s="40">
        <f ca="1">AF670+SUMIFS('Transactions (Dated)'!$E$2:$E$53,'Transactions (Dated)'!$D$2:$D$53,'Share Values'!$X671,'Transactions (Dated)'!$B$2:$B$53,'Share Values'!AF$11,'Transactions (Dated)'!$C$2:$C$53,"Buy")-SUMIFS('Transactions (Dated)'!$E$2:$E$53,'Transactions (Dated)'!$D$2:$D$53,'Share Values'!$X671,'Transactions (Dated)'!$B$2:$B$53,'Share Values'!AF$11,'Transactions (Dated)'!$C$2:$C$53,"Sell")</f>
        <v>14201</v>
      </c>
      <c r="AG671" s="40">
        <f ca="1">AG670+SUMIFS('Transactions (Dated)'!$E$2:$E$53,'Transactions (Dated)'!$D$2:$D$53,'Share Values'!$X671,'Transactions (Dated)'!$B$2:$B$53,'Share Values'!AG$11,'Transactions (Dated)'!$C$2:$C$53,"Buy")-SUMIFS('Transactions (Dated)'!$E$2:$E$53,'Transactions (Dated)'!$D$2:$D$53,'Share Values'!$X671,'Transactions (Dated)'!$B$2:$B$53,'Share Values'!AG$11,'Transactions (Dated)'!$C$2:$C$53,"Sell")</f>
        <v>6835</v>
      </c>
      <c r="AH671" s="40">
        <f ca="1">AH670+SUMIFS('Transactions (Dated)'!$E$2:$E$53,'Transactions (Dated)'!$D$2:$D$53,'Share Values'!$X671,'Transactions (Dated)'!$B$2:$B$53,'Share Values'!AH$11,'Transactions (Dated)'!$C$2:$C$53,"Buy")-SUMIFS('Transactions (Dated)'!$E$2:$E$53,'Transactions (Dated)'!$D$2:$D$53,'Share Values'!$X671,'Transactions (Dated)'!$B$2:$B$53,'Share Values'!AH$11,'Transactions (Dated)'!$C$2:$C$53,"Sell")</f>
        <v>0</v>
      </c>
      <c r="AI671" s="40">
        <f ca="1">AI670+SUMIFS('Transactions (Dated)'!$E$2:$E$53,'Transactions (Dated)'!$D$2:$D$53,'Share Values'!$X671,'Transactions (Dated)'!$B$2:$B$53,'Share Values'!AI$11,'Transactions (Dated)'!$C$2:$C$53,"Buy")-SUMIFS('Transactions (Dated)'!$E$2:$E$53,'Transactions (Dated)'!$D$2:$D$53,'Share Values'!$X671,'Transactions (Dated)'!$B$2:$B$53,'Share Values'!AI$11,'Transactions (Dated)'!$C$2:$C$53,"Sell")</f>
        <v>0</v>
      </c>
      <c r="AJ671" s="40">
        <f ca="1">AJ670+SUMIFS('Transactions (Dated)'!$E$2:$E$53,'Transactions (Dated)'!$D$2:$D$53,'Share Values'!$X671,'Transactions (Dated)'!$B$2:$B$53,'Share Values'!AJ$11,'Transactions (Dated)'!$C$2:$C$53,"Buy")-SUMIFS('Transactions (Dated)'!$E$2:$E$53,'Transactions (Dated)'!$D$2:$D$53,'Share Values'!$X671,'Transactions (Dated)'!$B$2:$B$53,'Share Values'!AJ$11,'Transactions (Dated)'!$C$2:$C$53,"Sell")</f>
        <v>0</v>
      </c>
      <c r="AK671" s="40">
        <f ca="1">AK670+SUMIFS('Transactions (Dated)'!$E$2:$E$53,'Transactions (Dated)'!$D$2:$D$53,'Share Values'!$X671,'Transactions (Dated)'!$B$2:$B$53,'Share Values'!AK$11,'Transactions (Dated)'!$C$2:$C$53,"Buy")-SUMIFS('Transactions (Dated)'!$E$2:$E$53,'Transactions (Dated)'!$D$2:$D$53,'Share Values'!$X671,'Transactions (Dated)'!$B$2:$B$53,'Share Values'!AK$11,'Transactions (Dated)'!$C$2:$C$53,"Sell")</f>
        <v>0</v>
      </c>
      <c r="AL671" s="40">
        <f ca="1">AL670+SUMIFS('Transactions (Dated)'!$E$2:$E$53,'Transactions (Dated)'!$D$2:$D$53,'Share Values'!$X671,'Transactions (Dated)'!$B$2:$B$53,'Share Values'!AL$11,'Transactions (Dated)'!$C$2:$C$53,"Buy")-SUMIFS('Transactions (Dated)'!$E$2:$E$53,'Transactions (Dated)'!$D$2:$D$53,'Share Values'!$X671,'Transactions (Dated)'!$B$2:$B$53,'Share Values'!AL$11,'Transactions (Dated)'!$C$2:$C$53,"Sell")</f>
        <v>0</v>
      </c>
      <c r="AM671" s="40">
        <f ca="1">AM670+SUMIFS('Transactions (Dated)'!$E$2:$E$53,'Transactions (Dated)'!$D$2:$D$53,'Share Values'!$X671,'Transactions (Dated)'!$B$2:$B$53,'Share Values'!AM$11,'Transactions (Dated)'!$C$2:$C$53,"Buy")-SUMIFS('Transactions (Dated)'!$E$2:$E$53,'Transactions (Dated)'!$D$2:$D$53,'Share Values'!$X671,'Transactions (Dated)'!$B$2:$B$53,'Share Values'!AM$11,'Transactions (Dated)'!$C$2:$C$53,"Sell")</f>
        <v>0</v>
      </c>
      <c r="AN671" s="40">
        <f ca="1">AN670+SUMIFS('Transactions (Dated)'!$E$2:$E$53,'Transactions (Dated)'!$D$2:$D$53,'Share Values'!$X671,'Transactions (Dated)'!$B$2:$B$53,'Share Values'!AN$11,'Transactions (Dated)'!$C$2:$C$53,"Buy")-SUMIFS('Transactions (Dated)'!$E$2:$E$53,'Transactions (Dated)'!$D$2:$D$53,'Share Values'!$X671,'Transactions (Dated)'!$B$2:$B$53,'Share Values'!AN$11,'Transactions (Dated)'!$C$2:$C$53,"Sell")</f>
        <v>0</v>
      </c>
      <c r="AQ671" s="3">
        <f t="shared" si="296"/>
        <v>42872</v>
      </c>
      <c r="AR671" s="6">
        <f t="shared" ca="1" si="297"/>
        <v>63640</v>
      </c>
      <c r="AS671" s="6">
        <f t="shared" ca="1" si="298"/>
        <v>19500</v>
      </c>
      <c r="AT671" s="6">
        <f t="shared" ca="1" si="299"/>
        <v>544272.04999999993</v>
      </c>
      <c r="AU671" s="6">
        <f t="shared" ca="1" si="300"/>
        <v>37953.519999999997</v>
      </c>
      <c r="AV671" s="6">
        <f t="shared" ca="1" si="301"/>
        <v>35431.32</v>
      </c>
      <c r="AW671" s="6">
        <f t="shared" ca="1" si="302"/>
        <v>0</v>
      </c>
      <c r="AX671" s="6">
        <f t="shared" ca="1" si="303"/>
        <v>44283</v>
      </c>
      <c r="AY671" s="6">
        <f t="shared" ca="1" si="304"/>
        <v>66176.66</v>
      </c>
      <c r="AZ671" s="6">
        <f t="shared" ca="1" si="305"/>
        <v>0</v>
      </c>
      <c r="BA671" s="6">
        <f t="shared" ca="1" si="306"/>
        <v>0</v>
      </c>
      <c r="BB671" s="6">
        <f t="shared" ca="1" si="307"/>
        <v>0</v>
      </c>
      <c r="BC671" s="6">
        <f t="shared" ca="1" si="308"/>
        <v>0</v>
      </c>
      <c r="BD671" s="6">
        <f t="shared" ca="1" si="309"/>
        <v>0</v>
      </c>
      <c r="BE671" s="6">
        <f t="shared" ca="1" si="310"/>
        <v>0</v>
      </c>
      <c r="BF671" s="6">
        <f t="shared" ca="1" si="293"/>
        <v>0</v>
      </c>
      <c r="BG671" s="6">
        <f t="shared" ca="1" si="294"/>
        <v>0</v>
      </c>
      <c r="BJ671" s="4">
        <f t="shared" ca="1" si="311"/>
        <v>811256.54999999993</v>
      </c>
      <c r="BL671" s="3">
        <f t="shared" si="312"/>
        <v>42872</v>
      </c>
      <c r="BM671" s="6">
        <f>BM670+SUMIFS('Transactions (Dated)'!G:G,'Transactions (Dated)'!D:D,'Share Values'!AQ671)</f>
        <v>14317.649999999987</v>
      </c>
      <c r="BN671" s="6">
        <f ca="1">BN670+SUMIFS('Transactions (Dated)'!$F:$F,'Transactions (Dated)'!$D:$D,$BL671,'Transactions (Dated)'!$B:$B,BN$11,'Transactions (Dated)'!$C:$C,"Dividend (paid to cash)")*Y671</f>
        <v>0</v>
      </c>
      <c r="BO671" s="6">
        <f ca="1">BO670+SUMIFS('Transactions (Dated)'!$F:$F,'Transactions (Dated)'!$D:$D,$BL671,'Transactions (Dated)'!$B:$B,BO$11,'Transactions (Dated)'!$C:$C,"Dividend (paid to cash)")*Z671</f>
        <v>2421.875</v>
      </c>
      <c r="BP671" s="6">
        <f ca="1">BP670+SUMIFS('Transactions (Dated)'!$F:$F,'Transactions (Dated)'!$D:$D,$BL671,'Transactions (Dated)'!$B:$B,BP$11,'Transactions (Dated)'!$C:$C,"Dividend (paid to cash)")*AA671</f>
        <v>51745.237000000008</v>
      </c>
      <c r="BQ671" s="6">
        <f ca="1">BQ670+SUMIFS('Transactions (Dated)'!$F:$F,'Transactions (Dated)'!$D:$D,$BL671,'Transactions (Dated)'!$B:$B,BQ$11,'Transactions (Dated)'!$C:$C,"Dividend (paid to cash)")*AB671</f>
        <v>662.2</v>
      </c>
      <c r="BR671" s="6">
        <f ca="1">BR670+SUMIFS('Transactions (Dated)'!$F:$F,'Transactions (Dated)'!$D:$D,$BL671,'Transactions (Dated)'!$B:$B,BR$11,'Transactions (Dated)'!$C:$C,"Dividend (paid to cash)")*AC671</f>
        <v>0</v>
      </c>
      <c r="BS671" s="6">
        <f ca="1">BS670+SUMIFS('Transactions (Dated)'!$F:$F,'Transactions (Dated)'!$D:$D,$BL671,'Transactions (Dated)'!$B:$B,BS$11,'Transactions (Dated)'!$C:$C,"Dividend (paid to cash)")*AD671</f>
        <v>0</v>
      </c>
      <c r="BT671" s="6">
        <f ca="1">BT670+SUMIFS('Transactions (Dated)'!$F:$F,'Transactions (Dated)'!$D:$D,$BL671,'Transactions (Dated)'!$B:$B,BT$11,'Transactions (Dated)'!$C:$C,"Dividend (paid to cash)")*AE671</f>
        <v>3915</v>
      </c>
      <c r="BU671" s="6">
        <f ca="1">BU670+SUMIFS('Transactions (Dated)'!$F:$F,'Transactions (Dated)'!$D:$D,$BL671,'Transactions (Dated)'!$B:$B,BU$11,'Transactions (Dated)'!$C:$C,"Dividend (paid to cash)")*AF671</f>
        <v>0</v>
      </c>
      <c r="BV671" s="6">
        <f ca="1">BV670+SUMIFS('Transactions (Dated)'!$F:$F,'Transactions (Dated)'!$D:$D,$BL671,'Transactions (Dated)'!$B:$B,BV$11,'Transactions (Dated)'!$C:$C,"Dividend (paid to cash)")*AG671</f>
        <v>0</v>
      </c>
      <c r="BW671" s="6">
        <f ca="1">BW670+SUMIFS('Transactions (Dated)'!$F:$F,'Transactions (Dated)'!$D:$D,$BL671,'Transactions (Dated)'!$B:$B,BW$11,'Transactions (Dated)'!$C:$C,"Dividend (paid to cash)")*AH671</f>
        <v>0</v>
      </c>
      <c r="BX671" s="6">
        <f ca="1">BX670+SUMIFS('Transactions (Dated)'!$F:$F,'Transactions (Dated)'!$D:$D,$BL671,'Transactions (Dated)'!$B:$B,BX$11,'Transactions (Dated)'!$C:$C,"Dividend (paid to cash)")*AI671</f>
        <v>0</v>
      </c>
      <c r="BY671" s="6">
        <f ca="1">BY670+SUMIFS('Transactions (Dated)'!$F:$F,'Transactions (Dated)'!$D:$D,$BL671,'Transactions (Dated)'!$B:$B,BY$11,'Transactions (Dated)'!$C:$C,"Dividend (paid to cash)")*AJ671</f>
        <v>0</v>
      </c>
      <c r="BZ671" s="6">
        <f ca="1">BZ670+SUMIFS('Transactions (Dated)'!$F:$F,'Transactions (Dated)'!$D:$D,$BL671,'Transactions (Dated)'!$B:$B,BZ$11,'Transactions (Dated)'!$C:$C,"Dividend (paid to cash)")*AK671</f>
        <v>0</v>
      </c>
      <c r="CA671" s="6">
        <f ca="1">CA670+SUMIFS('Transactions (Dated)'!$F:$F,'Transactions (Dated)'!$D:$D,$BL671,'Transactions (Dated)'!$B:$B,CA$11,'Transactions (Dated)'!$C:$C,"Dividend (paid to cash)")*AL671</f>
        <v>0</v>
      </c>
      <c r="CB671" s="6">
        <v>0</v>
      </c>
      <c r="CC671" s="6">
        <v>0</v>
      </c>
      <c r="CF671" s="6">
        <f t="shared" ca="1" si="313"/>
        <v>73061.961999999985</v>
      </c>
      <c r="CH671" s="3">
        <f t="shared" si="314"/>
        <v>42872</v>
      </c>
      <c r="CI671" s="4">
        <f t="shared" ca="1" si="315"/>
        <v>811256.54999999993</v>
      </c>
      <c r="CJ671" s="4">
        <f t="shared" ca="1" si="316"/>
        <v>73061.961999999985</v>
      </c>
      <c r="CL671" s="4">
        <f t="shared" ca="1" si="317"/>
        <v>884318.51199999987</v>
      </c>
    </row>
    <row r="672" spans="2:90" x14ac:dyDescent="0.15">
      <c r="B672" s="3">
        <v>42873</v>
      </c>
      <c r="E672" s="86">
        <v>42873</v>
      </c>
      <c r="F672" s="53">
        <v>13.76</v>
      </c>
      <c r="G672">
        <v>2.17</v>
      </c>
      <c r="H672">
        <v>20.66</v>
      </c>
      <c r="I672">
        <v>20.204999999999998</v>
      </c>
      <c r="J672">
        <v>14.73</v>
      </c>
      <c r="K672">
        <v>15.53</v>
      </c>
      <c r="L672">
        <v>14.93</v>
      </c>
      <c r="M672">
        <v>4.54</v>
      </c>
      <c r="O672">
        <v>11.15</v>
      </c>
      <c r="Q672">
        <v>1.5</v>
      </c>
      <c r="R672">
        <v>7.12</v>
      </c>
      <c r="S672">
        <v>43.46</v>
      </c>
      <c r="U672">
        <v>43.46</v>
      </c>
      <c r="X672" s="3">
        <f t="shared" si="295"/>
        <v>42873</v>
      </c>
      <c r="Y672" s="40">
        <f ca="1">Y671+SUMIFS('Transactions (Dated)'!$E$2:$E$53,'Transactions (Dated)'!$D$2:$D$53,'Share Values'!$X672,'Transactions (Dated)'!$B$2:$B$53,'Share Values'!Y$11,'Transactions (Dated)'!$C$2:$C$53,"Buy")-SUMIFS('Transactions (Dated)'!$E$2:$E$53,'Transactions (Dated)'!$D$2:$D$53,'Share Values'!$X672,'Transactions (Dated)'!$B$2:$B$53,'Share Values'!Y$11,'Transactions (Dated)'!$C$2:$C$53,"Sell")</f>
        <v>4625</v>
      </c>
      <c r="Z672" s="40">
        <f ca="1">Z671+SUMIFS('Transactions (Dated)'!$E$2:$E$53,'Transactions (Dated)'!$D$2:$D$53,'Share Values'!$X672,'Transactions (Dated)'!$B$2:$B$53,'Share Values'!Z$11,'Transactions (Dated)'!$C$2:$C$53,"Buy")-SUMIFS('Transactions (Dated)'!$E$2:$E$53,'Transactions (Dated)'!$D$2:$D$53,'Share Values'!$X672,'Transactions (Dated)'!$B$2:$B$53,'Share Values'!Z$11,'Transactions (Dated)'!$C$2:$C$53,"Sell")</f>
        <v>9375</v>
      </c>
      <c r="AA672" s="40">
        <f ca="1">AA671+SUMIFS('Transactions (Dated)'!$E$2:$E$53,'Transactions (Dated)'!$D$2:$D$53,'Share Values'!$X672,'Transactions (Dated)'!$B$2:$B$53,'Share Values'!AA$11,'Transactions (Dated)'!$C$2:$C$53,"Buy")-SUMIFS('Transactions (Dated)'!$E$2:$E$53,'Transactions (Dated)'!$D$2:$D$53,'Share Values'!$X672,'Transactions (Dated)'!$B$2:$B$53,'Share Values'!AA$11,'Transactions (Dated)'!$C$2:$C$53,"Sell")</f>
        <v>26357</v>
      </c>
      <c r="AB672" s="40">
        <f ca="1">AB671+SUMIFS('Transactions (Dated)'!$E$2:$E$53,'Transactions (Dated)'!$D$2:$D$53,'Share Values'!$X672,'Transactions (Dated)'!$B$2:$B$53,'Share Values'!AB$11,'Transactions (Dated)'!$C$2:$C$53,"Buy")-SUMIFS('Transactions (Dated)'!$E$2:$E$53,'Transactions (Dated)'!$D$2:$D$53,'Share Values'!$X672,'Transactions (Dated)'!$B$2:$B$53,'Share Values'!AB$11,'Transactions (Dated)'!$C$2:$C$53,"Sell")</f>
        <v>1892</v>
      </c>
      <c r="AC672" s="40">
        <f ca="1">AC671+SUMIFS('Transactions (Dated)'!$E$2:$E$53,'Transactions (Dated)'!$D$2:$D$53,'Share Values'!$X672,'Transactions (Dated)'!$B$2:$B$53,'Share Values'!AC$11,'Transactions (Dated)'!$C$2:$C$53,"Buy")-SUMIFS('Transactions (Dated)'!$E$2:$E$53,'Transactions (Dated)'!$D$2:$D$53,'Share Values'!$X672,'Transactions (Dated)'!$B$2:$B$53,'Share Values'!AC$11,'Transactions (Dated)'!$C$2:$C$53,"Sell")</f>
        <v>2348</v>
      </c>
      <c r="AD672" s="40">
        <f ca="1">AD671+SUMIFS('Transactions (Dated)'!$E$2:$E$53,'Transactions (Dated)'!$D$2:$D$53,'Share Values'!$X672,'Transactions (Dated)'!$B$2:$B$53,'Share Values'!AD$11,'Transactions (Dated)'!$C$2:$C$53,"Buy")-SUMIFS('Transactions (Dated)'!$E$2:$E$53,'Transactions (Dated)'!$D$2:$D$53,'Share Values'!$X672,'Transactions (Dated)'!$B$2:$B$53,'Share Values'!AD$11,'Transactions (Dated)'!$C$2:$C$53,"Sell")</f>
        <v>0</v>
      </c>
      <c r="AE672" s="40">
        <f ca="1">AE671+SUMIFS('Transactions (Dated)'!$E$2:$E$53,'Transactions (Dated)'!$D$2:$D$53,'Share Values'!$X672,'Transactions (Dated)'!$B$2:$B$53,'Share Values'!AE$11,'Transactions (Dated)'!$C$2:$C$53,"Buy")-SUMIFS('Transactions (Dated)'!$E$2:$E$53,'Transactions (Dated)'!$D$2:$D$53,'Share Values'!$X672,'Transactions (Dated)'!$B$2:$B$53,'Share Values'!AE$11,'Transactions (Dated)'!$C$2:$C$53,"Sell")</f>
        <v>2900</v>
      </c>
      <c r="AF672" s="40">
        <f ca="1">AF671+SUMIFS('Transactions (Dated)'!$E$2:$E$53,'Transactions (Dated)'!$D$2:$D$53,'Share Values'!$X672,'Transactions (Dated)'!$B$2:$B$53,'Share Values'!AF$11,'Transactions (Dated)'!$C$2:$C$53,"Buy")-SUMIFS('Transactions (Dated)'!$E$2:$E$53,'Transactions (Dated)'!$D$2:$D$53,'Share Values'!$X672,'Transactions (Dated)'!$B$2:$B$53,'Share Values'!AF$11,'Transactions (Dated)'!$C$2:$C$53,"Sell")</f>
        <v>14201</v>
      </c>
      <c r="AG672" s="40">
        <f ca="1">AG671+SUMIFS('Transactions (Dated)'!$E$2:$E$53,'Transactions (Dated)'!$D$2:$D$53,'Share Values'!$X672,'Transactions (Dated)'!$B$2:$B$53,'Share Values'!AG$11,'Transactions (Dated)'!$C$2:$C$53,"Buy")-SUMIFS('Transactions (Dated)'!$E$2:$E$53,'Transactions (Dated)'!$D$2:$D$53,'Share Values'!$X672,'Transactions (Dated)'!$B$2:$B$53,'Share Values'!AG$11,'Transactions (Dated)'!$C$2:$C$53,"Sell")</f>
        <v>6835</v>
      </c>
      <c r="AH672" s="40">
        <f ca="1">AH671+SUMIFS('Transactions (Dated)'!$E$2:$E$53,'Transactions (Dated)'!$D$2:$D$53,'Share Values'!$X672,'Transactions (Dated)'!$B$2:$B$53,'Share Values'!AH$11,'Transactions (Dated)'!$C$2:$C$53,"Buy")-SUMIFS('Transactions (Dated)'!$E$2:$E$53,'Transactions (Dated)'!$D$2:$D$53,'Share Values'!$X672,'Transactions (Dated)'!$B$2:$B$53,'Share Values'!AH$11,'Transactions (Dated)'!$C$2:$C$53,"Sell")</f>
        <v>0</v>
      </c>
      <c r="AI672" s="40">
        <f ca="1">AI671+SUMIFS('Transactions (Dated)'!$E$2:$E$53,'Transactions (Dated)'!$D$2:$D$53,'Share Values'!$X672,'Transactions (Dated)'!$B$2:$B$53,'Share Values'!AI$11,'Transactions (Dated)'!$C$2:$C$53,"Buy")-SUMIFS('Transactions (Dated)'!$E$2:$E$53,'Transactions (Dated)'!$D$2:$D$53,'Share Values'!$X672,'Transactions (Dated)'!$B$2:$B$53,'Share Values'!AI$11,'Transactions (Dated)'!$C$2:$C$53,"Sell")</f>
        <v>0</v>
      </c>
      <c r="AJ672" s="40">
        <f ca="1">AJ671+SUMIFS('Transactions (Dated)'!$E$2:$E$53,'Transactions (Dated)'!$D$2:$D$53,'Share Values'!$X672,'Transactions (Dated)'!$B$2:$B$53,'Share Values'!AJ$11,'Transactions (Dated)'!$C$2:$C$53,"Buy")-SUMIFS('Transactions (Dated)'!$E$2:$E$53,'Transactions (Dated)'!$D$2:$D$53,'Share Values'!$X672,'Transactions (Dated)'!$B$2:$B$53,'Share Values'!AJ$11,'Transactions (Dated)'!$C$2:$C$53,"Sell")</f>
        <v>0</v>
      </c>
      <c r="AK672" s="40">
        <f ca="1">AK671+SUMIFS('Transactions (Dated)'!$E$2:$E$53,'Transactions (Dated)'!$D$2:$D$53,'Share Values'!$X672,'Transactions (Dated)'!$B$2:$B$53,'Share Values'!AK$11,'Transactions (Dated)'!$C$2:$C$53,"Buy")-SUMIFS('Transactions (Dated)'!$E$2:$E$53,'Transactions (Dated)'!$D$2:$D$53,'Share Values'!$X672,'Transactions (Dated)'!$B$2:$B$53,'Share Values'!AK$11,'Transactions (Dated)'!$C$2:$C$53,"Sell")</f>
        <v>0</v>
      </c>
      <c r="AL672" s="40">
        <f ca="1">AL671+SUMIFS('Transactions (Dated)'!$E$2:$E$53,'Transactions (Dated)'!$D$2:$D$53,'Share Values'!$X672,'Transactions (Dated)'!$B$2:$B$53,'Share Values'!AL$11,'Transactions (Dated)'!$C$2:$C$53,"Buy")-SUMIFS('Transactions (Dated)'!$E$2:$E$53,'Transactions (Dated)'!$D$2:$D$53,'Share Values'!$X672,'Transactions (Dated)'!$B$2:$B$53,'Share Values'!AL$11,'Transactions (Dated)'!$C$2:$C$53,"Sell")</f>
        <v>0</v>
      </c>
      <c r="AM672" s="40">
        <f ca="1">AM671+SUMIFS('Transactions (Dated)'!$E$2:$E$53,'Transactions (Dated)'!$D$2:$D$53,'Share Values'!$X672,'Transactions (Dated)'!$B$2:$B$53,'Share Values'!AM$11,'Transactions (Dated)'!$C$2:$C$53,"Buy")-SUMIFS('Transactions (Dated)'!$E$2:$E$53,'Transactions (Dated)'!$D$2:$D$53,'Share Values'!$X672,'Transactions (Dated)'!$B$2:$B$53,'Share Values'!AM$11,'Transactions (Dated)'!$C$2:$C$53,"Sell")</f>
        <v>0</v>
      </c>
      <c r="AN672" s="40">
        <f ca="1">AN671+SUMIFS('Transactions (Dated)'!$E$2:$E$53,'Transactions (Dated)'!$D$2:$D$53,'Share Values'!$X672,'Transactions (Dated)'!$B$2:$B$53,'Share Values'!AN$11,'Transactions (Dated)'!$C$2:$C$53,"Buy")-SUMIFS('Transactions (Dated)'!$E$2:$E$53,'Transactions (Dated)'!$D$2:$D$53,'Share Values'!$X672,'Transactions (Dated)'!$B$2:$B$53,'Share Values'!AN$11,'Transactions (Dated)'!$C$2:$C$53,"Sell")</f>
        <v>0</v>
      </c>
      <c r="AQ672" s="3">
        <f t="shared" si="296"/>
        <v>42873</v>
      </c>
      <c r="AR672" s="6">
        <f t="shared" ca="1" si="297"/>
        <v>63640</v>
      </c>
      <c r="AS672" s="6">
        <f t="shared" ca="1" si="298"/>
        <v>20343.75</v>
      </c>
      <c r="AT672" s="6">
        <f t="shared" ca="1" si="299"/>
        <v>544535.62</v>
      </c>
      <c r="AU672" s="6">
        <f t="shared" ca="1" si="300"/>
        <v>38227.859999999993</v>
      </c>
      <c r="AV672" s="6">
        <f t="shared" ca="1" si="301"/>
        <v>34586.04</v>
      </c>
      <c r="AW672" s="6">
        <f t="shared" ca="1" si="302"/>
        <v>0</v>
      </c>
      <c r="AX672" s="6">
        <f t="shared" ca="1" si="303"/>
        <v>43297</v>
      </c>
      <c r="AY672" s="6">
        <f t="shared" ca="1" si="304"/>
        <v>64472.54</v>
      </c>
      <c r="AZ672" s="6">
        <f t="shared" ca="1" si="305"/>
        <v>0</v>
      </c>
      <c r="BA672" s="6">
        <f t="shared" ca="1" si="306"/>
        <v>0</v>
      </c>
      <c r="BB672" s="6">
        <f t="shared" ca="1" si="307"/>
        <v>0</v>
      </c>
      <c r="BC672" s="6">
        <f t="shared" ca="1" si="308"/>
        <v>0</v>
      </c>
      <c r="BD672" s="6">
        <f t="shared" ca="1" si="309"/>
        <v>0</v>
      </c>
      <c r="BE672" s="6">
        <f t="shared" ca="1" si="310"/>
        <v>0</v>
      </c>
      <c r="BF672" s="6">
        <f t="shared" ca="1" si="293"/>
        <v>0</v>
      </c>
      <c r="BG672" s="6">
        <f t="shared" ca="1" si="294"/>
        <v>0</v>
      </c>
      <c r="BJ672" s="4">
        <f t="shared" ca="1" si="311"/>
        <v>809102.81</v>
      </c>
      <c r="BL672" s="3">
        <f t="shared" si="312"/>
        <v>42873</v>
      </c>
      <c r="BM672" s="6">
        <f>BM671+SUMIFS('Transactions (Dated)'!G:G,'Transactions (Dated)'!D:D,'Share Values'!AQ672)</f>
        <v>14317.649999999987</v>
      </c>
      <c r="BN672" s="6">
        <f ca="1">BN671+SUMIFS('Transactions (Dated)'!$F:$F,'Transactions (Dated)'!$D:$D,$BL672,'Transactions (Dated)'!$B:$B,BN$11,'Transactions (Dated)'!$C:$C,"Dividend (paid to cash)")*Y672</f>
        <v>0</v>
      </c>
      <c r="BO672" s="6">
        <f ca="1">BO671+SUMIFS('Transactions (Dated)'!$F:$F,'Transactions (Dated)'!$D:$D,$BL672,'Transactions (Dated)'!$B:$B,BO$11,'Transactions (Dated)'!$C:$C,"Dividend (paid to cash)")*Z672</f>
        <v>2421.875</v>
      </c>
      <c r="BP672" s="6">
        <f ca="1">BP671+SUMIFS('Transactions (Dated)'!$F:$F,'Transactions (Dated)'!$D:$D,$BL672,'Transactions (Dated)'!$B:$B,BP$11,'Transactions (Dated)'!$C:$C,"Dividend (paid to cash)")*AA672</f>
        <v>51745.237000000008</v>
      </c>
      <c r="BQ672" s="6">
        <f ca="1">BQ671+SUMIFS('Transactions (Dated)'!$F:$F,'Transactions (Dated)'!$D:$D,$BL672,'Transactions (Dated)'!$B:$B,BQ$11,'Transactions (Dated)'!$C:$C,"Dividend (paid to cash)")*AB672</f>
        <v>662.2</v>
      </c>
      <c r="BR672" s="6">
        <f ca="1">BR671+SUMIFS('Transactions (Dated)'!$F:$F,'Transactions (Dated)'!$D:$D,$BL672,'Transactions (Dated)'!$B:$B,BR$11,'Transactions (Dated)'!$C:$C,"Dividend (paid to cash)")*AC672</f>
        <v>0</v>
      </c>
      <c r="BS672" s="6">
        <f ca="1">BS671+SUMIFS('Transactions (Dated)'!$F:$F,'Transactions (Dated)'!$D:$D,$BL672,'Transactions (Dated)'!$B:$B,BS$11,'Transactions (Dated)'!$C:$C,"Dividend (paid to cash)")*AD672</f>
        <v>0</v>
      </c>
      <c r="BT672" s="6">
        <f ca="1">BT671+SUMIFS('Transactions (Dated)'!$F:$F,'Transactions (Dated)'!$D:$D,$BL672,'Transactions (Dated)'!$B:$B,BT$11,'Transactions (Dated)'!$C:$C,"Dividend (paid to cash)")*AE672</f>
        <v>3915</v>
      </c>
      <c r="BU672" s="6">
        <f ca="1">BU671+SUMIFS('Transactions (Dated)'!$F:$F,'Transactions (Dated)'!$D:$D,$BL672,'Transactions (Dated)'!$B:$B,BU$11,'Transactions (Dated)'!$C:$C,"Dividend (paid to cash)")*AF672</f>
        <v>0</v>
      </c>
      <c r="BV672" s="6">
        <f ca="1">BV671+SUMIFS('Transactions (Dated)'!$F:$F,'Transactions (Dated)'!$D:$D,$BL672,'Transactions (Dated)'!$B:$B,BV$11,'Transactions (Dated)'!$C:$C,"Dividend (paid to cash)")*AG672</f>
        <v>0</v>
      </c>
      <c r="BW672" s="6">
        <f ca="1">BW671+SUMIFS('Transactions (Dated)'!$F:$F,'Transactions (Dated)'!$D:$D,$BL672,'Transactions (Dated)'!$B:$B,BW$11,'Transactions (Dated)'!$C:$C,"Dividend (paid to cash)")*AH672</f>
        <v>0</v>
      </c>
      <c r="BX672" s="6">
        <f ca="1">BX671+SUMIFS('Transactions (Dated)'!$F:$F,'Transactions (Dated)'!$D:$D,$BL672,'Transactions (Dated)'!$B:$B,BX$11,'Transactions (Dated)'!$C:$C,"Dividend (paid to cash)")*AI672</f>
        <v>0</v>
      </c>
      <c r="BY672" s="6">
        <f ca="1">BY671+SUMIFS('Transactions (Dated)'!$F:$F,'Transactions (Dated)'!$D:$D,$BL672,'Transactions (Dated)'!$B:$B,BY$11,'Transactions (Dated)'!$C:$C,"Dividend (paid to cash)")*AJ672</f>
        <v>0</v>
      </c>
      <c r="BZ672" s="6">
        <f ca="1">BZ671+SUMIFS('Transactions (Dated)'!$F:$F,'Transactions (Dated)'!$D:$D,$BL672,'Transactions (Dated)'!$B:$B,BZ$11,'Transactions (Dated)'!$C:$C,"Dividend (paid to cash)")*AK672</f>
        <v>0</v>
      </c>
      <c r="CA672" s="6">
        <f ca="1">CA671+SUMIFS('Transactions (Dated)'!$F:$F,'Transactions (Dated)'!$D:$D,$BL672,'Transactions (Dated)'!$B:$B,CA$11,'Transactions (Dated)'!$C:$C,"Dividend (paid to cash)")*AL672</f>
        <v>0</v>
      </c>
      <c r="CB672" s="6">
        <v>0</v>
      </c>
      <c r="CC672" s="6">
        <v>0</v>
      </c>
      <c r="CF672" s="6">
        <f t="shared" ca="1" si="313"/>
        <v>73061.961999999985</v>
      </c>
      <c r="CH672" s="3">
        <f t="shared" si="314"/>
        <v>42873</v>
      </c>
      <c r="CI672" s="4">
        <f t="shared" ca="1" si="315"/>
        <v>809102.81</v>
      </c>
      <c r="CJ672" s="4">
        <f t="shared" ca="1" si="316"/>
        <v>73061.961999999985</v>
      </c>
      <c r="CL672" s="4">
        <f t="shared" ca="1" si="317"/>
        <v>882164.772</v>
      </c>
    </row>
    <row r="673" spans="2:90" x14ac:dyDescent="0.15">
      <c r="B673" s="3">
        <v>42874</v>
      </c>
      <c r="E673" s="86">
        <v>42874</v>
      </c>
      <c r="F673" s="53">
        <v>14.03</v>
      </c>
      <c r="G673">
        <v>2.14</v>
      </c>
      <c r="H673">
        <v>20.89</v>
      </c>
      <c r="I673">
        <v>20.295000000000002</v>
      </c>
      <c r="J673">
        <v>14.82</v>
      </c>
      <c r="K673">
        <v>15.69</v>
      </c>
      <c r="L673">
        <v>15.43</v>
      </c>
      <c r="M673">
        <v>4.47</v>
      </c>
      <c r="O673">
        <v>11.17</v>
      </c>
      <c r="Q673">
        <v>1.5</v>
      </c>
      <c r="R673">
        <v>7.35</v>
      </c>
      <c r="S673">
        <v>43.66</v>
      </c>
      <c r="U673">
        <v>43.66</v>
      </c>
      <c r="X673" s="3">
        <f t="shared" si="295"/>
        <v>42874</v>
      </c>
      <c r="Y673" s="40">
        <f ca="1">Y672+SUMIFS('Transactions (Dated)'!$E$2:$E$53,'Transactions (Dated)'!$D$2:$D$53,'Share Values'!$X673,'Transactions (Dated)'!$B$2:$B$53,'Share Values'!Y$11,'Transactions (Dated)'!$C$2:$C$53,"Buy")-SUMIFS('Transactions (Dated)'!$E$2:$E$53,'Transactions (Dated)'!$D$2:$D$53,'Share Values'!$X673,'Transactions (Dated)'!$B$2:$B$53,'Share Values'!Y$11,'Transactions (Dated)'!$C$2:$C$53,"Sell")</f>
        <v>4625</v>
      </c>
      <c r="Z673" s="40">
        <f ca="1">Z672+SUMIFS('Transactions (Dated)'!$E$2:$E$53,'Transactions (Dated)'!$D$2:$D$53,'Share Values'!$X673,'Transactions (Dated)'!$B$2:$B$53,'Share Values'!Z$11,'Transactions (Dated)'!$C$2:$C$53,"Buy")-SUMIFS('Transactions (Dated)'!$E$2:$E$53,'Transactions (Dated)'!$D$2:$D$53,'Share Values'!$X673,'Transactions (Dated)'!$B$2:$B$53,'Share Values'!Z$11,'Transactions (Dated)'!$C$2:$C$53,"Sell")</f>
        <v>9375</v>
      </c>
      <c r="AA673" s="40">
        <f ca="1">AA672+SUMIFS('Transactions (Dated)'!$E$2:$E$53,'Transactions (Dated)'!$D$2:$D$53,'Share Values'!$X673,'Transactions (Dated)'!$B$2:$B$53,'Share Values'!AA$11,'Transactions (Dated)'!$C$2:$C$53,"Buy")-SUMIFS('Transactions (Dated)'!$E$2:$E$53,'Transactions (Dated)'!$D$2:$D$53,'Share Values'!$X673,'Transactions (Dated)'!$B$2:$B$53,'Share Values'!AA$11,'Transactions (Dated)'!$C$2:$C$53,"Sell")</f>
        <v>26357</v>
      </c>
      <c r="AB673" s="40">
        <f ca="1">AB672+SUMIFS('Transactions (Dated)'!$E$2:$E$53,'Transactions (Dated)'!$D$2:$D$53,'Share Values'!$X673,'Transactions (Dated)'!$B$2:$B$53,'Share Values'!AB$11,'Transactions (Dated)'!$C$2:$C$53,"Buy")-SUMIFS('Transactions (Dated)'!$E$2:$E$53,'Transactions (Dated)'!$D$2:$D$53,'Share Values'!$X673,'Transactions (Dated)'!$B$2:$B$53,'Share Values'!AB$11,'Transactions (Dated)'!$C$2:$C$53,"Sell")</f>
        <v>1892</v>
      </c>
      <c r="AC673" s="40">
        <f ca="1">AC672+SUMIFS('Transactions (Dated)'!$E$2:$E$53,'Transactions (Dated)'!$D$2:$D$53,'Share Values'!$X673,'Transactions (Dated)'!$B$2:$B$53,'Share Values'!AC$11,'Transactions (Dated)'!$C$2:$C$53,"Buy")-SUMIFS('Transactions (Dated)'!$E$2:$E$53,'Transactions (Dated)'!$D$2:$D$53,'Share Values'!$X673,'Transactions (Dated)'!$B$2:$B$53,'Share Values'!AC$11,'Transactions (Dated)'!$C$2:$C$53,"Sell")</f>
        <v>2348</v>
      </c>
      <c r="AD673" s="40">
        <f ca="1">AD672+SUMIFS('Transactions (Dated)'!$E$2:$E$53,'Transactions (Dated)'!$D$2:$D$53,'Share Values'!$X673,'Transactions (Dated)'!$B$2:$B$53,'Share Values'!AD$11,'Transactions (Dated)'!$C$2:$C$53,"Buy")-SUMIFS('Transactions (Dated)'!$E$2:$E$53,'Transactions (Dated)'!$D$2:$D$53,'Share Values'!$X673,'Transactions (Dated)'!$B$2:$B$53,'Share Values'!AD$11,'Transactions (Dated)'!$C$2:$C$53,"Sell")</f>
        <v>0</v>
      </c>
      <c r="AE673" s="40">
        <f ca="1">AE672+SUMIFS('Transactions (Dated)'!$E$2:$E$53,'Transactions (Dated)'!$D$2:$D$53,'Share Values'!$X673,'Transactions (Dated)'!$B$2:$B$53,'Share Values'!AE$11,'Transactions (Dated)'!$C$2:$C$53,"Buy")-SUMIFS('Transactions (Dated)'!$E$2:$E$53,'Transactions (Dated)'!$D$2:$D$53,'Share Values'!$X673,'Transactions (Dated)'!$B$2:$B$53,'Share Values'!AE$11,'Transactions (Dated)'!$C$2:$C$53,"Sell")</f>
        <v>2900</v>
      </c>
      <c r="AF673" s="40">
        <f ca="1">AF672+SUMIFS('Transactions (Dated)'!$E$2:$E$53,'Transactions (Dated)'!$D$2:$D$53,'Share Values'!$X673,'Transactions (Dated)'!$B$2:$B$53,'Share Values'!AF$11,'Transactions (Dated)'!$C$2:$C$53,"Buy")-SUMIFS('Transactions (Dated)'!$E$2:$E$53,'Transactions (Dated)'!$D$2:$D$53,'Share Values'!$X673,'Transactions (Dated)'!$B$2:$B$53,'Share Values'!AF$11,'Transactions (Dated)'!$C$2:$C$53,"Sell")</f>
        <v>14201</v>
      </c>
      <c r="AG673" s="40">
        <f ca="1">AG672+SUMIFS('Transactions (Dated)'!$E$2:$E$53,'Transactions (Dated)'!$D$2:$D$53,'Share Values'!$X673,'Transactions (Dated)'!$B$2:$B$53,'Share Values'!AG$11,'Transactions (Dated)'!$C$2:$C$53,"Buy")-SUMIFS('Transactions (Dated)'!$E$2:$E$53,'Transactions (Dated)'!$D$2:$D$53,'Share Values'!$X673,'Transactions (Dated)'!$B$2:$B$53,'Share Values'!AG$11,'Transactions (Dated)'!$C$2:$C$53,"Sell")</f>
        <v>6835</v>
      </c>
      <c r="AH673" s="40">
        <f ca="1">AH672+SUMIFS('Transactions (Dated)'!$E$2:$E$53,'Transactions (Dated)'!$D$2:$D$53,'Share Values'!$X673,'Transactions (Dated)'!$B$2:$B$53,'Share Values'!AH$11,'Transactions (Dated)'!$C$2:$C$53,"Buy")-SUMIFS('Transactions (Dated)'!$E$2:$E$53,'Transactions (Dated)'!$D$2:$D$53,'Share Values'!$X673,'Transactions (Dated)'!$B$2:$B$53,'Share Values'!AH$11,'Transactions (Dated)'!$C$2:$C$53,"Sell")</f>
        <v>0</v>
      </c>
      <c r="AI673" s="40">
        <f ca="1">AI672+SUMIFS('Transactions (Dated)'!$E$2:$E$53,'Transactions (Dated)'!$D$2:$D$53,'Share Values'!$X673,'Transactions (Dated)'!$B$2:$B$53,'Share Values'!AI$11,'Transactions (Dated)'!$C$2:$C$53,"Buy")-SUMIFS('Transactions (Dated)'!$E$2:$E$53,'Transactions (Dated)'!$D$2:$D$53,'Share Values'!$X673,'Transactions (Dated)'!$B$2:$B$53,'Share Values'!AI$11,'Transactions (Dated)'!$C$2:$C$53,"Sell")</f>
        <v>0</v>
      </c>
      <c r="AJ673" s="40">
        <f ca="1">AJ672+SUMIFS('Transactions (Dated)'!$E$2:$E$53,'Transactions (Dated)'!$D$2:$D$53,'Share Values'!$X673,'Transactions (Dated)'!$B$2:$B$53,'Share Values'!AJ$11,'Transactions (Dated)'!$C$2:$C$53,"Buy")-SUMIFS('Transactions (Dated)'!$E$2:$E$53,'Transactions (Dated)'!$D$2:$D$53,'Share Values'!$X673,'Transactions (Dated)'!$B$2:$B$53,'Share Values'!AJ$11,'Transactions (Dated)'!$C$2:$C$53,"Sell")</f>
        <v>0</v>
      </c>
      <c r="AK673" s="40">
        <f ca="1">AK672+SUMIFS('Transactions (Dated)'!$E$2:$E$53,'Transactions (Dated)'!$D$2:$D$53,'Share Values'!$X673,'Transactions (Dated)'!$B$2:$B$53,'Share Values'!AK$11,'Transactions (Dated)'!$C$2:$C$53,"Buy")-SUMIFS('Transactions (Dated)'!$E$2:$E$53,'Transactions (Dated)'!$D$2:$D$53,'Share Values'!$X673,'Transactions (Dated)'!$B$2:$B$53,'Share Values'!AK$11,'Transactions (Dated)'!$C$2:$C$53,"Sell")</f>
        <v>0</v>
      </c>
      <c r="AL673" s="40">
        <f ca="1">AL672+SUMIFS('Transactions (Dated)'!$E$2:$E$53,'Transactions (Dated)'!$D$2:$D$53,'Share Values'!$X673,'Transactions (Dated)'!$B$2:$B$53,'Share Values'!AL$11,'Transactions (Dated)'!$C$2:$C$53,"Buy")-SUMIFS('Transactions (Dated)'!$E$2:$E$53,'Transactions (Dated)'!$D$2:$D$53,'Share Values'!$X673,'Transactions (Dated)'!$B$2:$B$53,'Share Values'!AL$11,'Transactions (Dated)'!$C$2:$C$53,"Sell")</f>
        <v>0</v>
      </c>
      <c r="AM673" s="40">
        <f ca="1">AM672+SUMIFS('Transactions (Dated)'!$E$2:$E$53,'Transactions (Dated)'!$D$2:$D$53,'Share Values'!$X673,'Transactions (Dated)'!$B$2:$B$53,'Share Values'!AM$11,'Transactions (Dated)'!$C$2:$C$53,"Buy")-SUMIFS('Transactions (Dated)'!$E$2:$E$53,'Transactions (Dated)'!$D$2:$D$53,'Share Values'!$X673,'Transactions (Dated)'!$B$2:$B$53,'Share Values'!AM$11,'Transactions (Dated)'!$C$2:$C$53,"Sell")</f>
        <v>0</v>
      </c>
      <c r="AN673" s="40">
        <f ca="1">AN672+SUMIFS('Transactions (Dated)'!$E$2:$E$53,'Transactions (Dated)'!$D$2:$D$53,'Share Values'!$X673,'Transactions (Dated)'!$B$2:$B$53,'Share Values'!AN$11,'Transactions (Dated)'!$C$2:$C$53,"Buy")-SUMIFS('Transactions (Dated)'!$E$2:$E$53,'Transactions (Dated)'!$D$2:$D$53,'Share Values'!$X673,'Transactions (Dated)'!$B$2:$B$53,'Share Values'!AN$11,'Transactions (Dated)'!$C$2:$C$53,"Sell")</f>
        <v>0</v>
      </c>
      <c r="AQ673" s="3">
        <f t="shared" si="296"/>
        <v>42874</v>
      </c>
      <c r="AR673" s="6">
        <f t="shared" ca="1" si="297"/>
        <v>64888.75</v>
      </c>
      <c r="AS673" s="6">
        <f t="shared" ca="1" si="298"/>
        <v>20062.5</v>
      </c>
      <c r="AT673" s="6">
        <f t="shared" ca="1" si="299"/>
        <v>550597.73</v>
      </c>
      <c r="AU673" s="6">
        <f t="shared" ca="1" si="300"/>
        <v>38398.140000000007</v>
      </c>
      <c r="AV673" s="6">
        <f t="shared" ca="1" si="301"/>
        <v>34797.360000000001</v>
      </c>
      <c r="AW673" s="6">
        <f t="shared" ca="1" si="302"/>
        <v>0</v>
      </c>
      <c r="AX673" s="6">
        <f t="shared" ca="1" si="303"/>
        <v>44747</v>
      </c>
      <c r="AY673" s="6">
        <f t="shared" ca="1" si="304"/>
        <v>63478.469999999994</v>
      </c>
      <c r="AZ673" s="6">
        <f t="shared" ca="1" si="305"/>
        <v>0</v>
      </c>
      <c r="BA673" s="6">
        <f t="shared" ca="1" si="306"/>
        <v>0</v>
      </c>
      <c r="BB673" s="6">
        <f t="shared" ca="1" si="307"/>
        <v>0</v>
      </c>
      <c r="BC673" s="6">
        <f t="shared" ca="1" si="308"/>
        <v>0</v>
      </c>
      <c r="BD673" s="6">
        <f t="shared" ca="1" si="309"/>
        <v>0</v>
      </c>
      <c r="BE673" s="6">
        <f t="shared" ca="1" si="310"/>
        <v>0</v>
      </c>
      <c r="BF673" s="6">
        <f t="shared" ca="1" si="293"/>
        <v>0</v>
      </c>
      <c r="BG673" s="6">
        <f t="shared" ca="1" si="294"/>
        <v>0</v>
      </c>
      <c r="BJ673" s="4">
        <f t="shared" ca="1" si="311"/>
        <v>816969.95</v>
      </c>
      <c r="BL673" s="3">
        <f t="shared" si="312"/>
        <v>42874</v>
      </c>
      <c r="BM673" s="6">
        <f>BM672+SUMIFS('Transactions (Dated)'!G:G,'Transactions (Dated)'!D:D,'Share Values'!AQ673)</f>
        <v>14317.649999999987</v>
      </c>
      <c r="BN673" s="6">
        <f ca="1">BN672+SUMIFS('Transactions (Dated)'!$F:$F,'Transactions (Dated)'!$D:$D,$BL673,'Transactions (Dated)'!$B:$B,BN$11,'Transactions (Dated)'!$C:$C,"Dividend (paid to cash)")*Y673</f>
        <v>0</v>
      </c>
      <c r="BO673" s="6">
        <f ca="1">BO672+SUMIFS('Transactions (Dated)'!$F:$F,'Transactions (Dated)'!$D:$D,$BL673,'Transactions (Dated)'!$B:$B,BO$11,'Transactions (Dated)'!$C:$C,"Dividend (paid to cash)")*Z673</f>
        <v>2421.875</v>
      </c>
      <c r="BP673" s="6">
        <f ca="1">BP672+SUMIFS('Transactions (Dated)'!$F:$F,'Transactions (Dated)'!$D:$D,$BL673,'Transactions (Dated)'!$B:$B,BP$11,'Transactions (Dated)'!$C:$C,"Dividend (paid to cash)")*AA673</f>
        <v>51745.237000000008</v>
      </c>
      <c r="BQ673" s="6">
        <f ca="1">BQ672+SUMIFS('Transactions (Dated)'!$F:$F,'Transactions (Dated)'!$D:$D,$BL673,'Transactions (Dated)'!$B:$B,BQ$11,'Transactions (Dated)'!$C:$C,"Dividend (paid to cash)")*AB673</f>
        <v>662.2</v>
      </c>
      <c r="BR673" s="6">
        <f ca="1">BR672+SUMIFS('Transactions (Dated)'!$F:$F,'Transactions (Dated)'!$D:$D,$BL673,'Transactions (Dated)'!$B:$B,BR$11,'Transactions (Dated)'!$C:$C,"Dividend (paid to cash)")*AC673</f>
        <v>0</v>
      </c>
      <c r="BS673" s="6">
        <f ca="1">BS672+SUMIFS('Transactions (Dated)'!$F:$F,'Transactions (Dated)'!$D:$D,$BL673,'Transactions (Dated)'!$B:$B,BS$11,'Transactions (Dated)'!$C:$C,"Dividend (paid to cash)")*AD673</f>
        <v>0</v>
      </c>
      <c r="BT673" s="6">
        <f ca="1">BT672+SUMIFS('Transactions (Dated)'!$F:$F,'Transactions (Dated)'!$D:$D,$BL673,'Transactions (Dated)'!$B:$B,BT$11,'Transactions (Dated)'!$C:$C,"Dividend (paid to cash)")*AE673</f>
        <v>3915</v>
      </c>
      <c r="BU673" s="6">
        <f ca="1">BU672+SUMIFS('Transactions (Dated)'!$F:$F,'Transactions (Dated)'!$D:$D,$BL673,'Transactions (Dated)'!$B:$B,BU$11,'Transactions (Dated)'!$C:$C,"Dividend (paid to cash)")*AF673</f>
        <v>0</v>
      </c>
      <c r="BV673" s="6">
        <f ca="1">BV672+SUMIFS('Transactions (Dated)'!$F:$F,'Transactions (Dated)'!$D:$D,$BL673,'Transactions (Dated)'!$B:$B,BV$11,'Transactions (Dated)'!$C:$C,"Dividend (paid to cash)")*AG673</f>
        <v>0</v>
      </c>
      <c r="BW673" s="6">
        <f ca="1">BW672+SUMIFS('Transactions (Dated)'!$F:$F,'Transactions (Dated)'!$D:$D,$BL673,'Transactions (Dated)'!$B:$B,BW$11,'Transactions (Dated)'!$C:$C,"Dividend (paid to cash)")*AH673</f>
        <v>0</v>
      </c>
      <c r="BX673" s="6">
        <f ca="1">BX672+SUMIFS('Transactions (Dated)'!$F:$F,'Transactions (Dated)'!$D:$D,$BL673,'Transactions (Dated)'!$B:$B,BX$11,'Transactions (Dated)'!$C:$C,"Dividend (paid to cash)")*AI673</f>
        <v>0</v>
      </c>
      <c r="BY673" s="6">
        <f ca="1">BY672+SUMIFS('Transactions (Dated)'!$F:$F,'Transactions (Dated)'!$D:$D,$BL673,'Transactions (Dated)'!$B:$B,BY$11,'Transactions (Dated)'!$C:$C,"Dividend (paid to cash)")*AJ673</f>
        <v>0</v>
      </c>
      <c r="BZ673" s="6">
        <f ca="1">BZ672+SUMIFS('Transactions (Dated)'!$F:$F,'Transactions (Dated)'!$D:$D,$BL673,'Transactions (Dated)'!$B:$B,BZ$11,'Transactions (Dated)'!$C:$C,"Dividend (paid to cash)")*AK673</f>
        <v>0</v>
      </c>
      <c r="CA673" s="6">
        <f ca="1">CA672+SUMIFS('Transactions (Dated)'!$F:$F,'Transactions (Dated)'!$D:$D,$BL673,'Transactions (Dated)'!$B:$B,CA$11,'Transactions (Dated)'!$C:$C,"Dividend (paid to cash)")*AL673</f>
        <v>0</v>
      </c>
      <c r="CB673" s="6">
        <v>0</v>
      </c>
      <c r="CC673" s="6">
        <v>0</v>
      </c>
      <c r="CF673" s="6">
        <f t="shared" ca="1" si="313"/>
        <v>73061.961999999985</v>
      </c>
      <c r="CH673" s="3">
        <f t="shared" si="314"/>
        <v>42874</v>
      </c>
      <c r="CI673" s="4">
        <f t="shared" ca="1" si="315"/>
        <v>816969.95</v>
      </c>
      <c r="CJ673" s="4">
        <f t="shared" ca="1" si="316"/>
        <v>73061.961999999985</v>
      </c>
      <c r="CL673" s="4">
        <f t="shared" ca="1" si="317"/>
        <v>890031.91199999989</v>
      </c>
    </row>
    <row r="674" spans="2:90" x14ac:dyDescent="0.15">
      <c r="B674" s="3">
        <v>42878</v>
      </c>
      <c r="E674" s="86">
        <v>42878</v>
      </c>
      <c r="F674" s="53">
        <v>15.27</v>
      </c>
      <c r="G674">
        <v>2.11</v>
      </c>
      <c r="H674">
        <v>20.91</v>
      </c>
      <c r="I674">
        <v>20.53</v>
      </c>
      <c r="J674">
        <v>14.71</v>
      </c>
      <c r="K674">
        <v>15.69</v>
      </c>
      <c r="L674">
        <v>15.37</v>
      </c>
      <c r="M674">
        <v>4.38</v>
      </c>
      <c r="O674">
        <v>11.2</v>
      </c>
      <c r="Q674">
        <v>1.5049999999999999</v>
      </c>
      <c r="R674">
        <v>7.4</v>
      </c>
      <c r="S674">
        <v>43.76</v>
      </c>
      <c r="U674">
        <v>43.76</v>
      </c>
      <c r="X674" s="3">
        <f t="shared" si="295"/>
        <v>42878</v>
      </c>
      <c r="Y674" s="40">
        <f ca="1">Y673+SUMIFS('Transactions (Dated)'!$E$2:$E$53,'Transactions (Dated)'!$D$2:$D$53,'Share Values'!$X674,'Transactions (Dated)'!$B$2:$B$53,'Share Values'!Y$11,'Transactions (Dated)'!$C$2:$C$53,"Buy")-SUMIFS('Transactions (Dated)'!$E$2:$E$53,'Transactions (Dated)'!$D$2:$D$53,'Share Values'!$X674,'Transactions (Dated)'!$B$2:$B$53,'Share Values'!Y$11,'Transactions (Dated)'!$C$2:$C$53,"Sell")</f>
        <v>4625</v>
      </c>
      <c r="Z674" s="40">
        <f ca="1">Z673+SUMIFS('Transactions (Dated)'!$E$2:$E$53,'Transactions (Dated)'!$D$2:$D$53,'Share Values'!$X674,'Transactions (Dated)'!$B$2:$B$53,'Share Values'!Z$11,'Transactions (Dated)'!$C$2:$C$53,"Buy")-SUMIFS('Transactions (Dated)'!$E$2:$E$53,'Transactions (Dated)'!$D$2:$D$53,'Share Values'!$X674,'Transactions (Dated)'!$B$2:$B$53,'Share Values'!Z$11,'Transactions (Dated)'!$C$2:$C$53,"Sell")</f>
        <v>9375</v>
      </c>
      <c r="AA674" s="40">
        <f ca="1">AA673+SUMIFS('Transactions (Dated)'!$E$2:$E$53,'Transactions (Dated)'!$D$2:$D$53,'Share Values'!$X674,'Transactions (Dated)'!$B$2:$B$53,'Share Values'!AA$11,'Transactions (Dated)'!$C$2:$C$53,"Buy")-SUMIFS('Transactions (Dated)'!$E$2:$E$53,'Transactions (Dated)'!$D$2:$D$53,'Share Values'!$X674,'Transactions (Dated)'!$B$2:$B$53,'Share Values'!AA$11,'Transactions (Dated)'!$C$2:$C$53,"Sell")</f>
        <v>26357</v>
      </c>
      <c r="AB674" s="40">
        <f ca="1">AB673+SUMIFS('Transactions (Dated)'!$E$2:$E$53,'Transactions (Dated)'!$D$2:$D$53,'Share Values'!$X674,'Transactions (Dated)'!$B$2:$B$53,'Share Values'!AB$11,'Transactions (Dated)'!$C$2:$C$53,"Buy")-SUMIFS('Transactions (Dated)'!$E$2:$E$53,'Transactions (Dated)'!$D$2:$D$53,'Share Values'!$X674,'Transactions (Dated)'!$B$2:$B$53,'Share Values'!AB$11,'Transactions (Dated)'!$C$2:$C$53,"Sell")</f>
        <v>1892</v>
      </c>
      <c r="AC674" s="40">
        <f ca="1">AC673+SUMIFS('Transactions (Dated)'!$E$2:$E$53,'Transactions (Dated)'!$D$2:$D$53,'Share Values'!$X674,'Transactions (Dated)'!$B$2:$B$53,'Share Values'!AC$11,'Transactions (Dated)'!$C$2:$C$53,"Buy")-SUMIFS('Transactions (Dated)'!$E$2:$E$53,'Transactions (Dated)'!$D$2:$D$53,'Share Values'!$X674,'Transactions (Dated)'!$B$2:$B$53,'Share Values'!AC$11,'Transactions (Dated)'!$C$2:$C$53,"Sell")</f>
        <v>2348</v>
      </c>
      <c r="AD674" s="40">
        <f ca="1">AD673+SUMIFS('Transactions (Dated)'!$E$2:$E$53,'Transactions (Dated)'!$D$2:$D$53,'Share Values'!$X674,'Transactions (Dated)'!$B$2:$B$53,'Share Values'!AD$11,'Transactions (Dated)'!$C$2:$C$53,"Buy")-SUMIFS('Transactions (Dated)'!$E$2:$E$53,'Transactions (Dated)'!$D$2:$D$53,'Share Values'!$X674,'Transactions (Dated)'!$B$2:$B$53,'Share Values'!AD$11,'Transactions (Dated)'!$C$2:$C$53,"Sell")</f>
        <v>0</v>
      </c>
      <c r="AE674" s="40">
        <f ca="1">AE673+SUMIFS('Transactions (Dated)'!$E$2:$E$53,'Transactions (Dated)'!$D$2:$D$53,'Share Values'!$X674,'Transactions (Dated)'!$B$2:$B$53,'Share Values'!AE$11,'Transactions (Dated)'!$C$2:$C$53,"Buy")-SUMIFS('Transactions (Dated)'!$E$2:$E$53,'Transactions (Dated)'!$D$2:$D$53,'Share Values'!$X674,'Transactions (Dated)'!$B$2:$B$53,'Share Values'!AE$11,'Transactions (Dated)'!$C$2:$C$53,"Sell")</f>
        <v>2900</v>
      </c>
      <c r="AF674" s="40">
        <f ca="1">AF673+SUMIFS('Transactions (Dated)'!$E$2:$E$53,'Transactions (Dated)'!$D$2:$D$53,'Share Values'!$X674,'Transactions (Dated)'!$B$2:$B$53,'Share Values'!AF$11,'Transactions (Dated)'!$C$2:$C$53,"Buy")-SUMIFS('Transactions (Dated)'!$E$2:$E$53,'Transactions (Dated)'!$D$2:$D$53,'Share Values'!$X674,'Transactions (Dated)'!$B$2:$B$53,'Share Values'!AF$11,'Transactions (Dated)'!$C$2:$C$53,"Sell")</f>
        <v>14201</v>
      </c>
      <c r="AG674" s="40">
        <f ca="1">AG673+SUMIFS('Transactions (Dated)'!$E$2:$E$53,'Transactions (Dated)'!$D$2:$D$53,'Share Values'!$X674,'Transactions (Dated)'!$B$2:$B$53,'Share Values'!AG$11,'Transactions (Dated)'!$C$2:$C$53,"Buy")-SUMIFS('Transactions (Dated)'!$E$2:$E$53,'Transactions (Dated)'!$D$2:$D$53,'Share Values'!$X674,'Transactions (Dated)'!$B$2:$B$53,'Share Values'!AG$11,'Transactions (Dated)'!$C$2:$C$53,"Sell")</f>
        <v>6835</v>
      </c>
      <c r="AH674" s="40">
        <f ca="1">AH673+SUMIFS('Transactions (Dated)'!$E$2:$E$53,'Transactions (Dated)'!$D$2:$D$53,'Share Values'!$X674,'Transactions (Dated)'!$B$2:$B$53,'Share Values'!AH$11,'Transactions (Dated)'!$C$2:$C$53,"Buy")-SUMIFS('Transactions (Dated)'!$E$2:$E$53,'Transactions (Dated)'!$D$2:$D$53,'Share Values'!$X674,'Transactions (Dated)'!$B$2:$B$53,'Share Values'!AH$11,'Transactions (Dated)'!$C$2:$C$53,"Sell")</f>
        <v>0</v>
      </c>
      <c r="AI674" s="40">
        <f ca="1">AI673+SUMIFS('Transactions (Dated)'!$E$2:$E$53,'Transactions (Dated)'!$D$2:$D$53,'Share Values'!$X674,'Transactions (Dated)'!$B$2:$B$53,'Share Values'!AI$11,'Transactions (Dated)'!$C$2:$C$53,"Buy")-SUMIFS('Transactions (Dated)'!$E$2:$E$53,'Transactions (Dated)'!$D$2:$D$53,'Share Values'!$X674,'Transactions (Dated)'!$B$2:$B$53,'Share Values'!AI$11,'Transactions (Dated)'!$C$2:$C$53,"Sell")</f>
        <v>0</v>
      </c>
      <c r="AJ674" s="40">
        <f ca="1">AJ673+SUMIFS('Transactions (Dated)'!$E$2:$E$53,'Transactions (Dated)'!$D$2:$D$53,'Share Values'!$X674,'Transactions (Dated)'!$B$2:$B$53,'Share Values'!AJ$11,'Transactions (Dated)'!$C$2:$C$53,"Buy")-SUMIFS('Transactions (Dated)'!$E$2:$E$53,'Transactions (Dated)'!$D$2:$D$53,'Share Values'!$X674,'Transactions (Dated)'!$B$2:$B$53,'Share Values'!AJ$11,'Transactions (Dated)'!$C$2:$C$53,"Sell")</f>
        <v>0</v>
      </c>
      <c r="AK674" s="40">
        <f ca="1">AK673+SUMIFS('Transactions (Dated)'!$E$2:$E$53,'Transactions (Dated)'!$D$2:$D$53,'Share Values'!$X674,'Transactions (Dated)'!$B$2:$B$53,'Share Values'!AK$11,'Transactions (Dated)'!$C$2:$C$53,"Buy")-SUMIFS('Transactions (Dated)'!$E$2:$E$53,'Transactions (Dated)'!$D$2:$D$53,'Share Values'!$X674,'Transactions (Dated)'!$B$2:$B$53,'Share Values'!AK$11,'Transactions (Dated)'!$C$2:$C$53,"Sell")</f>
        <v>0</v>
      </c>
      <c r="AL674" s="40">
        <f ca="1">AL673+SUMIFS('Transactions (Dated)'!$E$2:$E$53,'Transactions (Dated)'!$D$2:$D$53,'Share Values'!$X674,'Transactions (Dated)'!$B$2:$B$53,'Share Values'!AL$11,'Transactions (Dated)'!$C$2:$C$53,"Buy")-SUMIFS('Transactions (Dated)'!$E$2:$E$53,'Transactions (Dated)'!$D$2:$D$53,'Share Values'!$X674,'Transactions (Dated)'!$B$2:$B$53,'Share Values'!AL$11,'Transactions (Dated)'!$C$2:$C$53,"Sell")</f>
        <v>0</v>
      </c>
      <c r="AM674" s="40">
        <f ca="1">AM673+SUMIFS('Transactions (Dated)'!$E$2:$E$53,'Transactions (Dated)'!$D$2:$D$53,'Share Values'!$X674,'Transactions (Dated)'!$B$2:$B$53,'Share Values'!AM$11,'Transactions (Dated)'!$C$2:$C$53,"Buy")-SUMIFS('Transactions (Dated)'!$E$2:$E$53,'Transactions (Dated)'!$D$2:$D$53,'Share Values'!$X674,'Transactions (Dated)'!$B$2:$B$53,'Share Values'!AM$11,'Transactions (Dated)'!$C$2:$C$53,"Sell")</f>
        <v>0</v>
      </c>
      <c r="AN674" s="40">
        <f ca="1">AN673+SUMIFS('Transactions (Dated)'!$E$2:$E$53,'Transactions (Dated)'!$D$2:$D$53,'Share Values'!$X674,'Transactions (Dated)'!$B$2:$B$53,'Share Values'!AN$11,'Transactions (Dated)'!$C$2:$C$53,"Buy")-SUMIFS('Transactions (Dated)'!$E$2:$E$53,'Transactions (Dated)'!$D$2:$D$53,'Share Values'!$X674,'Transactions (Dated)'!$B$2:$B$53,'Share Values'!AN$11,'Transactions (Dated)'!$C$2:$C$53,"Sell")</f>
        <v>0</v>
      </c>
      <c r="AQ674" s="3">
        <f t="shared" si="296"/>
        <v>42878</v>
      </c>
      <c r="AR674" s="6">
        <f t="shared" ca="1" si="297"/>
        <v>70623.75</v>
      </c>
      <c r="AS674" s="6">
        <f t="shared" ca="1" si="298"/>
        <v>19781.25</v>
      </c>
      <c r="AT674" s="6">
        <f t="shared" ca="1" si="299"/>
        <v>551124.87</v>
      </c>
      <c r="AU674" s="6">
        <f t="shared" ca="1" si="300"/>
        <v>38842.76</v>
      </c>
      <c r="AV674" s="6">
        <f t="shared" ca="1" si="301"/>
        <v>34539.08</v>
      </c>
      <c r="AW674" s="6">
        <f t="shared" ca="1" si="302"/>
        <v>0</v>
      </c>
      <c r="AX674" s="6">
        <f t="shared" ca="1" si="303"/>
        <v>44573</v>
      </c>
      <c r="AY674" s="6">
        <f t="shared" ca="1" si="304"/>
        <v>62200.38</v>
      </c>
      <c r="AZ674" s="6">
        <f t="shared" ca="1" si="305"/>
        <v>0</v>
      </c>
      <c r="BA674" s="6">
        <f t="shared" ca="1" si="306"/>
        <v>0</v>
      </c>
      <c r="BB674" s="6">
        <f t="shared" ca="1" si="307"/>
        <v>0</v>
      </c>
      <c r="BC674" s="6">
        <f t="shared" ca="1" si="308"/>
        <v>0</v>
      </c>
      <c r="BD674" s="6">
        <f t="shared" ca="1" si="309"/>
        <v>0</v>
      </c>
      <c r="BE674" s="6">
        <f t="shared" ca="1" si="310"/>
        <v>0</v>
      </c>
      <c r="BF674" s="6">
        <f t="shared" ca="1" si="293"/>
        <v>0</v>
      </c>
      <c r="BG674" s="6">
        <f t="shared" ca="1" si="294"/>
        <v>0</v>
      </c>
      <c r="BJ674" s="4">
        <f t="shared" ca="1" si="311"/>
        <v>821685.09</v>
      </c>
      <c r="BL674" s="3">
        <f t="shared" si="312"/>
        <v>42878</v>
      </c>
      <c r="BM674" s="6">
        <f>BM673+SUMIFS('Transactions (Dated)'!G:G,'Transactions (Dated)'!D:D,'Share Values'!AQ674)</f>
        <v>14317.649999999987</v>
      </c>
      <c r="BN674" s="6">
        <f ca="1">BN673+SUMIFS('Transactions (Dated)'!$F:$F,'Transactions (Dated)'!$D:$D,$BL674,'Transactions (Dated)'!$B:$B,BN$11,'Transactions (Dated)'!$C:$C,"Dividend (paid to cash)")*Y674</f>
        <v>0</v>
      </c>
      <c r="BO674" s="6">
        <f ca="1">BO673+SUMIFS('Transactions (Dated)'!$F:$F,'Transactions (Dated)'!$D:$D,$BL674,'Transactions (Dated)'!$B:$B,BO$11,'Transactions (Dated)'!$C:$C,"Dividend (paid to cash)")*Z674</f>
        <v>2421.875</v>
      </c>
      <c r="BP674" s="6">
        <f ca="1">BP673+SUMIFS('Transactions (Dated)'!$F:$F,'Transactions (Dated)'!$D:$D,$BL674,'Transactions (Dated)'!$B:$B,BP$11,'Transactions (Dated)'!$C:$C,"Dividend (paid to cash)")*AA674</f>
        <v>51745.237000000008</v>
      </c>
      <c r="BQ674" s="6">
        <f ca="1">BQ673+SUMIFS('Transactions (Dated)'!$F:$F,'Transactions (Dated)'!$D:$D,$BL674,'Transactions (Dated)'!$B:$B,BQ$11,'Transactions (Dated)'!$C:$C,"Dividend (paid to cash)")*AB674</f>
        <v>662.2</v>
      </c>
      <c r="BR674" s="6">
        <f ca="1">BR673+SUMIFS('Transactions (Dated)'!$F:$F,'Transactions (Dated)'!$D:$D,$BL674,'Transactions (Dated)'!$B:$B,BR$11,'Transactions (Dated)'!$C:$C,"Dividend (paid to cash)")*AC674</f>
        <v>0</v>
      </c>
      <c r="BS674" s="6">
        <f ca="1">BS673+SUMIFS('Transactions (Dated)'!$F:$F,'Transactions (Dated)'!$D:$D,$BL674,'Transactions (Dated)'!$B:$B,BS$11,'Transactions (Dated)'!$C:$C,"Dividend (paid to cash)")*AD674</f>
        <v>0</v>
      </c>
      <c r="BT674" s="6">
        <f ca="1">BT673+SUMIFS('Transactions (Dated)'!$F:$F,'Transactions (Dated)'!$D:$D,$BL674,'Transactions (Dated)'!$B:$B,BT$11,'Transactions (Dated)'!$C:$C,"Dividend (paid to cash)")*AE674</f>
        <v>3915</v>
      </c>
      <c r="BU674" s="6">
        <f ca="1">BU673+SUMIFS('Transactions (Dated)'!$F:$F,'Transactions (Dated)'!$D:$D,$BL674,'Transactions (Dated)'!$B:$B,BU$11,'Transactions (Dated)'!$C:$C,"Dividend (paid to cash)")*AF674</f>
        <v>0</v>
      </c>
      <c r="BV674" s="6">
        <f ca="1">BV673+SUMIFS('Transactions (Dated)'!$F:$F,'Transactions (Dated)'!$D:$D,$BL674,'Transactions (Dated)'!$B:$B,BV$11,'Transactions (Dated)'!$C:$C,"Dividend (paid to cash)")*AG674</f>
        <v>0</v>
      </c>
      <c r="BW674" s="6">
        <f ca="1">BW673+SUMIFS('Transactions (Dated)'!$F:$F,'Transactions (Dated)'!$D:$D,$BL674,'Transactions (Dated)'!$B:$B,BW$11,'Transactions (Dated)'!$C:$C,"Dividend (paid to cash)")*AH674</f>
        <v>0</v>
      </c>
      <c r="BX674" s="6">
        <f ca="1">BX673+SUMIFS('Transactions (Dated)'!$F:$F,'Transactions (Dated)'!$D:$D,$BL674,'Transactions (Dated)'!$B:$B,BX$11,'Transactions (Dated)'!$C:$C,"Dividend (paid to cash)")*AI674</f>
        <v>0</v>
      </c>
      <c r="BY674" s="6">
        <f ca="1">BY673+SUMIFS('Transactions (Dated)'!$F:$F,'Transactions (Dated)'!$D:$D,$BL674,'Transactions (Dated)'!$B:$B,BY$11,'Transactions (Dated)'!$C:$C,"Dividend (paid to cash)")*AJ674</f>
        <v>0</v>
      </c>
      <c r="BZ674" s="6">
        <f ca="1">BZ673+SUMIFS('Transactions (Dated)'!$F:$F,'Transactions (Dated)'!$D:$D,$BL674,'Transactions (Dated)'!$B:$B,BZ$11,'Transactions (Dated)'!$C:$C,"Dividend (paid to cash)")*AK674</f>
        <v>0</v>
      </c>
      <c r="CA674" s="6">
        <f ca="1">CA673+SUMIFS('Transactions (Dated)'!$F:$F,'Transactions (Dated)'!$D:$D,$BL674,'Transactions (Dated)'!$B:$B,CA$11,'Transactions (Dated)'!$C:$C,"Dividend (paid to cash)")*AL674</f>
        <v>0</v>
      </c>
      <c r="CB674" s="6">
        <v>0</v>
      </c>
      <c r="CC674" s="6">
        <v>0</v>
      </c>
      <c r="CF674" s="6">
        <f t="shared" ca="1" si="313"/>
        <v>73061.961999999985</v>
      </c>
      <c r="CH674" s="3">
        <f t="shared" si="314"/>
        <v>42878</v>
      </c>
      <c r="CI674" s="4">
        <f t="shared" ca="1" si="315"/>
        <v>821685.09</v>
      </c>
      <c r="CJ674" s="4">
        <f t="shared" ca="1" si="316"/>
        <v>73061.961999999985</v>
      </c>
      <c r="CL674" s="4">
        <f t="shared" ca="1" si="317"/>
        <v>894747.05199999991</v>
      </c>
    </row>
    <row r="675" spans="2:90" x14ac:dyDescent="0.15">
      <c r="B675" s="3">
        <v>42879</v>
      </c>
      <c r="E675" s="86">
        <v>42879</v>
      </c>
      <c r="F675" s="53">
        <v>14.9</v>
      </c>
      <c r="G675">
        <v>2.09</v>
      </c>
      <c r="H675">
        <v>20.85</v>
      </c>
      <c r="I675">
        <v>20.645</v>
      </c>
      <c r="J675">
        <v>14.66</v>
      </c>
      <c r="K675">
        <v>15.86</v>
      </c>
      <c r="L675">
        <v>15.29</v>
      </c>
      <c r="M675">
        <v>4.38</v>
      </c>
      <c r="O675">
        <v>11.05</v>
      </c>
      <c r="Q675">
        <v>1.51</v>
      </c>
      <c r="R675">
        <v>7.21</v>
      </c>
      <c r="S675">
        <v>44.19</v>
      </c>
      <c r="U675">
        <v>44.19</v>
      </c>
      <c r="X675" s="3">
        <f t="shared" si="295"/>
        <v>42879</v>
      </c>
      <c r="Y675" s="40">
        <f ca="1">Y674+SUMIFS('Transactions (Dated)'!$E$2:$E$53,'Transactions (Dated)'!$D$2:$D$53,'Share Values'!$X675,'Transactions (Dated)'!$B$2:$B$53,'Share Values'!Y$11,'Transactions (Dated)'!$C$2:$C$53,"Buy")-SUMIFS('Transactions (Dated)'!$E$2:$E$53,'Transactions (Dated)'!$D$2:$D$53,'Share Values'!$X675,'Transactions (Dated)'!$B$2:$B$53,'Share Values'!Y$11,'Transactions (Dated)'!$C$2:$C$53,"Sell")</f>
        <v>4625</v>
      </c>
      <c r="Z675" s="40">
        <f ca="1">Z674+SUMIFS('Transactions (Dated)'!$E$2:$E$53,'Transactions (Dated)'!$D$2:$D$53,'Share Values'!$X675,'Transactions (Dated)'!$B$2:$B$53,'Share Values'!Z$11,'Transactions (Dated)'!$C$2:$C$53,"Buy")-SUMIFS('Transactions (Dated)'!$E$2:$E$53,'Transactions (Dated)'!$D$2:$D$53,'Share Values'!$X675,'Transactions (Dated)'!$B$2:$B$53,'Share Values'!Z$11,'Transactions (Dated)'!$C$2:$C$53,"Sell")</f>
        <v>9375</v>
      </c>
      <c r="AA675" s="40">
        <f ca="1">AA674+SUMIFS('Transactions (Dated)'!$E$2:$E$53,'Transactions (Dated)'!$D$2:$D$53,'Share Values'!$X675,'Transactions (Dated)'!$B$2:$B$53,'Share Values'!AA$11,'Transactions (Dated)'!$C$2:$C$53,"Buy")-SUMIFS('Transactions (Dated)'!$E$2:$E$53,'Transactions (Dated)'!$D$2:$D$53,'Share Values'!$X675,'Transactions (Dated)'!$B$2:$B$53,'Share Values'!AA$11,'Transactions (Dated)'!$C$2:$C$53,"Sell")</f>
        <v>26357</v>
      </c>
      <c r="AB675" s="40">
        <f ca="1">AB674+SUMIFS('Transactions (Dated)'!$E$2:$E$53,'Transactions (Dated)'!$D$2:$D$53,'Share Values'!$X675,'Transactions (Dated)'!$B$2:$B$53,'Share Values'!AB$11,'Transactions (Dated)'!$C$2:$C$53,"Buy")-SUMIFS('Transactions (Dated)'!$E$2:$E$53,'Transactions (Dated)'!$D$2:$D$53,'Share Values'!$X675,'Transactions (Dated)'!$B$2:$B$53,'Share Values'!AB$11,'Transactions (Dated)'!$C$2:$C$53,"Sell")</f>
        <v>1892</v>
      </c>
      <c r="AC675" s="40">
        <f ca="1">AC674+SUMIFS('Transactions (Dated)'!$E$2:$E$53,'Transactions (Dated)'!$D$2:$D$53,'Share Values'!$X675,'Transactions (Dated)'!$B$2:$B$53,'Share Values'!AC$11,'Transactions (Dated)'!$C$2:$C$53,"Buy")-SUMIFS('Transactions (Dated)'!$E$2:$E$53,'Transactions (Dated)'!$D$2:$D$53,'Share Values'!$X675,'Transactions (Dated)'!$B$2:$B$53,'Share Values'!AC$11,'Transactions (Dated)'!$C$2:$C$53,"Sell")</f>
        <v>2348</v>
      </c>
      <c r="AD675" s="40">
        <f ca="1">AD674+SUMIFS('Transactions (Dated)'!$E$2:$E$53,'Transactions (Dated)'!$D$2:$D$53,'Share Values'!$X675,'Transactions (Dated)'!$B$2:$B$53,'Share Values'!AD$11,'Transactions (Dated)'!$C$2:$C$53,"Buy")-SUMIFS('Transactions (Dated)'!$E$2:$E$53,'Transactions (Dated)'!$D$2:$D$53,'Share Values'!$X675,'Transactions (Dated)'!$B$2:$B$53,'Share Values'!AD$11,'Transactions (Dated)'!$C$2:$C$53,"Sell")</f>
        <v>0</v>
      </c>
      <c r="AE675" s="40">
        <f ca="1">AE674+SUMIFS('Transactions (Dated)'!$E$2:$E$53,'Transactions (Dated)'!$D$2:$D$53,'Share Values'!$X675,'Transactions (Dated)'!$B$2:$B$53,'Share Values'!AE$11,'Transactions (Dated)'!$C$2:$C$53,"Buy")-SUMIFS('Transactions (Dated)'!$E$2:$E$53,'Transactions (Dated)'!$D$2:$D$53,'Share Values'!$X675,'Transactions (Dated)'!$B$2:$B$53,'Share Values'!AE$11,'Transactions (Dated)'!$C$2:$C$53,"Sell")</f>
        <v>2900</v>
      </c>
      <c r="AF675" s="40">
        <f ca="1">AF674+SUMIFS('Transactions (Dated)'!$E$2:$E$53,'Transactions (Dated)'!$D$2:$D$53,'Share Values'!$X675,'Transactions (Dated)'!$B$2:$B$53,'Share Values'!AF$11,'Transactions (Dated)'!$C$2:$C$53,"Buy")-SUMIFS('Transactions (Dated)'!$E$2:$E$53,'Transactions (Dated)'!$D$2:$D$53,'Share Values'!$X675,'Transactions (Dated)'!$B$2:$B$53,'Share Values'!AF$11,'Transactions (Dated)'!$C$2:$C$53,"Sell")</f>
        <v>14201</v>
      </c>
      <c r="AG675" s="40">
        <f ca="1">AG674+SUMIFS('Transactions (Dated)'!$E$2:$E$53,'Transactions (Dated)'!$D$2:$D$53,'Share Values'!$X675,'Transactions (Dated)'!$B$2:$B$53,'Share Values'!AG$11,'Transactions (Dated)'!$C$2:$C$53,"Buy")-SUMIFS('Transactions (Dated)'!$E$2:$E$53,'Transactions (Dated)'!$D$2:$D$53,'Share Values'!$X675,'Transactions (Dated)'!$B$2:$B$53,'Share Values'!AG$11,'Transactions (Dated)'!$C$2:$C$53,"Sell")</f>
        <v>6835</v>
      </c>
      <c r="AH675" s="40">
        <f ca="1">AH674+SUMIFS('Transactions (Dated)'!$E$2:$E$53,'Transactions (Dated)'!$D$2:$D$53,'Share Values'!$X675,'Transactions (Dated)'!$B$2:$B$53,'Share Values'!AH$11,'Transactions (Dated)'!$C$2:$C$53,"Buy")-SUMIFS('Transactions (Dated)'!$E$2:$E$53,'Transactions (Dated)'!$D$2:$D$53,'Share Values'!$X675,'Transactions (Dated)'!$B$2:$B$53,'Share Values'!AH$11,'Transactions (Dated)'!$C$2:$C$53,"Sell")</f>
        <v>0</v>
      </c>
      <c r="AI675" s="40">
        <f ca="1">AI674+SUMIFS('Transactions (Dated)'!$E$2:$E$53,'Transactions (Dated)'!$D$2:$D$53,'Share Values'!$X675,'Transactions (Dated)'!$B$2:$B$53,'Share Values'!AI$11,'Transactions (Dated)'!$C$2:$C$53,"Buy")-SUMIFS('Transactions (Dated)'!$E$2:$E$53,'Transactions (Dated)'!$D$2:$D$53,'Share Values'!$X675,'Transactions (Dated)'!$B$2:$B$53,'Share Values'!AI$11,'Transactions (Dated)'!$C$2:$C$53,"Sell")</f>
        <v>0</v>
      </c>
      <c r="AJ675" s="40">
        <f ca="1">AJ674+SUMIFS('Transactions (Dated)'!$E$2:$E$53,'Transactions (Dated)'!$D$2:$D$53,'Share Values'!$X675,'Transactions (Dated)'!$B$2:$B$53,'Share Values'!AJ$11,'Transactions (Dated)'!$C$2:$C$53,"Buy")-SUMIFS('Transactions (Dated)'!$E$2:$E$53,'Transactions (Dated)'!$D$2:$D$53,'Share Values'!$X675,'Transactions (Dated)'!$B$2:$B$53,'Share Values'!AJ$11,'Transactions (Dated)'!$C$2:$C$53,"Sell")</f>
        <v>0</v>
      </c>
      <c r="AK675" s="40">
        <f ca="1">AK674+SUMIFS('Transactions (Dated)'!$E$2:$E$53,'Transactions (Dated)'!$D$2:$D$53,'Share Values'!$X675,'Transactions (Dated)'!$B$2:$B$53,'Share Values'!AK$11,'Transactions (Dated)'!$C$2:$C$53,"Buy")-SUMIFS('Transactions (Dated)'!$E$2:$E$53,'Transactions (Dated)'!$D$2:$D$53,'Share Values'!$X675,'Transactions (Dated)'!$B$2:$B$53,'Share Values'!AK$11,'Transactions (Dated)'!$C$2:$C$53,"Sell")</f>
        <v>0</v>
      </c>
      <c r="AL675" s="40">
        <f ca="1">AL674+SUMIFS('Transactions (Dated)'!$E$2:$E$53,'Transactions (Dated)'!$D$2:$D$53,'Share Values'!$X675,'Transactions (Dated)'!$B$2:$B$53,'Share Values'!AL$11,'Transactions (Dated)'!$C$2:$C$53,"Buy")-SUMIFS('Transactions (Dated)'!$E$2:$E$53,'Transactions (Dated)'!$D$2:$D$53,'Share Values'!$X675,'Transactions (Dated)'!$B$2:$B$53,'Share Values'!AL$11,'Transactions (Dated)'!$C$2:$C$53,"Sell")</f>
        <v>0</v>
      </c>
      <c r="AM675" s="40">
        <f ca="1">AM674+SUMIFS('Transactions (Dated)'!$E$2:$E$53,'Transactions (Dated)'!$D$2:$D$53,'Share Values'!$X675,'Transactions (Dated)'!$B$2:$B$53,'Share Values'!AM$11,'Transactions (Dated)'!$C$2:$C$53,"Buy")-SUMIFS('Transactions (Dated)'!$E$2:$E$53,'Transactions (Dated)'!$D$2:$D$53,'Share Values'!$X675,'Transactions (Dated)'!$B$2:$B$53,'Share Values'!AM$11,'Transactions (Dated)'!$C$2:$C$53,"Sell")</f>
        <v>0</v>
      </c>
      <c r="AN675" s="40">
        <f ca="1">AN674+SUMIFS('Transactions (Dated)'!$E$2:$E$53,'Transactions (Dated)'!$D$2:$D$53,'Share Values'!$X675,'Transactions (Dated)'!$B$2:$B$53,'Share Values'!AN$11,'Transactions (Dated)'!$C$2:$C$53,"Buy")-SUMIFS('Transactions (Dated)'!$E$2:$E$53,'Transactions (Dated)'!$D$2:$D$53,'Share Values'!$X675,'Transactions (Dated)'!$B$2:$B$53,'Share Values'!AN$11,'Transactions (Dated)'!$C$2:$C$53,"Sell")</f>
        <v>0</v>
      </c>
      <c r="AQ675" s="3">
        <f t="shared" si="296"/>
        <v>42879</v>
      </c>
      <c r="AR675" s="6">
        <f t="shared" ca="1" si="297"/>
        <v>68912.5</v>
      </c>
      <c r="AS675" s="6">
        <f t="shared" ca="1" si="298"/>
        <v>19593.75</v>
      </c>
      <c r="AT675" s="6">
        <f t="shared" ca="1" si="299"/>
        <v>549543.45000000007</v>
      </c>
      <c r="AU675" s="6">
        <f t="shared" ca="1" si="300"/>
        <v>39060.339999999997</v>
      </c>
      <c r="AV675" s="6">
        <f t="shared" ca="1" si="301"/>
        <v>34421.68</v>
      </c>
      <c r="AW675" s="6">
        <f t="shared" ca="1" si="302"/>
        <v>0</v>
      </c>
      <c r="AX675" s="6">
        <f t="shared" ca="1" si="303"/>
        <v>44341</v>
      </c>
      <c r="AY675" s="6">
        <f t="shared" ca="1" si="304"/>
        <v>62200.38</v>
      </c>
      <c r="AZ675" s="6">
        <f t="shared" ca="1" si="305"/>
        <v>0</v>
      </c>
      <c r="BA675" s="6">
        <f t="shared" ca="1" si="306"/>
        <v>0</v>
      </c>
      <c r="BB675" s="6">
        <f t="shared" ca="1" si="307"/>
        <v>0</v>
      </c>
      <c r="BC675" s="6">
        <f t="shared" ca="1" si="308"/>
        <v>0</v>
      </c>
      <c r="BD675" s="6">
        <f t="shared" ca="1" si="309"/>
        <v>0</v>
      </c>
      <c r="BE675" s="6">
        <f t="shared" ca="1" si="310"/>
        <v>0</v>
      </c>
      <c r="BF675" s="6">
        <f t="shared" ca="1" si="293"/>
        <v>0</v>
      </c>
      <c r="BG675" s="6">
        <f t="shared" ca="1" si="294"/>
        <v>0</v>
      </c>
      <c r="BJ675" s="4">
        <f t="shared" ca="1" si="311"/>
        <v>818073.10000000009</v>
      </c>
      <c r="BL675" s="3">
        <f t="shared" si="312"/>
        <v>42879</v>
      </c>
      <c r="BM675" s="6">
        <f>BM674+SUMIFS('Transactions (Dated)'!G:G,'Transactions (Dated)'!D:D,'Share Values'!AQ675)</f>
        <v>14317.649999999987</v>
      </c>
      <c r="BN675" s="6">
        <f ca="1">BN674+SUMIFS('Transactions (Dated)'!$F:$F,'Transactions (Dated)'!$D:$D,$BL675,'Transactions (Dated)'!$B:$B,BN$11,'Transactions (Dated)'!$C:$C,"Dividend (paid to cash)")*Y675</f>
        <v>0</v>
      </c>
      <c r="BO675" s="6">
        <f ca="1">BO674+SUMIFS('Transactions (Dated)'!$F:$F,'Transactions (Dated)'!$D:$D,$BL675,'Transactions (Dated)'!$B:$B,BO$11,'Transactions (Dated)'!$C:$C,"Dividend (paid to cash)")*Z675</f>
        <v>2421.875</v>
      </c>
      <c r="BP675" s="6">
        <f ca="1">BP674+SUMIFS('Transactions (Dated)'!$F:$F,'Transactions (Dated)'!$D:$D,$BL675,'Transactions (Dated)'!$B:$B,BP$11,'Transactions (Dated)'!$C:$C,"Dividend (paid to cash)")*AA675</f>
        <v>51745.237000000008</v>
      </c>
      <c r="BQ675" s="6">
        <f ca="1">BQ674+SUMIFS('Transactions (Dated)'!$F:$F,'Transactions (Dated)'!$D:$D,$BL675,'Transactions (Dated)'!$B:$B,BQ$11,'Transactions (Dated)'!$C:$C,"Dividend (paid to cash)")*AB675</f>
        <v>662.2</v>
      </c>
      <c r="BR675" s="6">
        <f ca="1">BR674+SUMIFS('Transactions (Dated)'!$F:$F,'Transactions (Dated)'!$D:$D,$BL675,'Transactions (Dated)'!$B:$B,BR$11,'Transactions (Dated)'!$C:$C,"Dividend (paid to cash)")*AC675</f>
        <v>0</v>
      </c>
      <c r="BS675" s="6">
        <f ca="1">BS674+SUMIFS('Transactions (Dated)'!$F:$F,'Transactions (Dated)'!$D:$D,$BL675,'Transactions (Dated)'!$B:$B,BS$11,'Transactions (Dated)'!$C:$C,"Dividend (paid to cash)")*AD675</f>
        <v>0</v>
      </c>
      <c r="BT675" s="6">
        <f ca="1">BT674+SUMIFS('Transactions (Dated)'!$F:$F,'Transactions (Dated)'!$D:$D,$BL675,'Transactions (Dated)'!$B:$B,BT$11,'Transactions (Dated)'!$C:$C,"Dividend (paid to cash)")*AE675</f>
        <v>3915</v>
      </c>
      <c r="BU675" s="6">
        <f ca="1">BU674+SUMIFS('Transactions (Dated)'!$F:$F,'Transactions (Dated)'!$D:$D,$BL675,'Transactions (Dated)'!$B:$B,BU$11,'Transactions (Dated)'!$C:$C,"Dividend (paid to cash)")*AF675</f>
        <v>0</v>
      </c>
      <c r="BV675" s="6">
        <f ca="1">BV674+SUMIFS('Transactions (Dated)'!$F:$F,'Transactions (Dated)'!$D:$D,$BL675,'Transactions (Dated)'!$B:$B,BV$11,'Transactions (Dated)'!$C:$C,"Dividend (paid to cash)")*AG675</f>
        <v>0</v>
      </c>
      <c r="BW675" s="6">
        <f ca="1">BW674+SUMIFS('Transactions (Dated)'!$F:$F,'Transactions (Dated)'!$D:$D,$BL675,'Transactions (Dated)'!$B:$B,BW$11,'Transactions (Dated)'!$C:$C,"Dividend (paid to cash)")*AH675</f>
        <v>0</v>
      </c>
      <c r="BX675" s="6">
        <f ca="1">BX674+SUMIFS('Transactions (Dated)'!$F:$F,'Transactions (Dated)'!$D:$D,$BL675,'Transactions (Dated)'!$B:$B,BX$11,'Transactions (Dated)'!$C:$C,"Dividend (paid to cash)")*AI675</f>
        <v>0</v>
      </c>
      <c r="BY675" s="6">
        <f ca="1">BY674+SUMIFS('Transactions (Dated)'!$F:$F,'Transactions (Dated)'!$D:$D,$BL675,'Transactions (Dated)'!$B:$B,BY$11,'Transactions (Dated)'!$C:$C,"Dividend (paid to cash)")*AJ675</f>
        <v>0</v>
      </c>
      <c r="BZ675" s="6">
        <f ca="1">BZ674+SUMIFS('Transactions (Dated)'!$F:$F,'Transactions (Dated)'!$D:$D,$BL675,'Transactions (Dated)'!$B:$B,BZ$11,'Transactions (Dated)'!$C:$C,"Dividend (paid to cash)")*AK675</f>
        <v>0</v>
      </c>
      <c r="CA675" s="6">
        <f ca="1">CA674+SUMIFS('Transactions (Dated)'!$F:$F,'Transactions (Dated)'!$D:$D,$BL675,'Transactions (Dated)'!$B:$B,CA$11,'Transactions (Dated)'!$C:$C,"Dividend (paid to cash)")*AL675</f>
        <v>0</v>
      </c>
      <c r="CB675" s="6">
        <v>0</v>
      </c>
      <c r="CC675" s="6">
        <v>0</v>
      </c>
      <c r="CF675" s="6">
        <f t="shared" ca="1" si="313"/>
        <v>73061.961999999985</v>
      </c>
      <c r="CH675" s="3">
        <f t="shared" si="314"/>
        <v>42879</v>
      </c>
      <c r="CI675" s="4">
        <f t="shared" ca="1" si="315"/>
        <v>818073.10000000009</v>
      </c>
      <c r="CJ675" s="4">
        <f t="shared" ca="1" si="316"/>
        <v>73061.961999999985</v>
      </c>
      <c r="CL675" s="4">
        <f t="shared" ca="1" si="317"/>
        <v>891135.06200000003</v>
      </c>
    </row>
    <row r="676" spans="2:90" x14ac:dyDescent="0.15">
      <c r="B676" s="3">
        <v>42880</v>
      </c>
      <c r="E676" s="86">
        <v>42880</v>
      </c>
      <c r="F676" s="53">
        <v>15.12</v>
      </c>
      <c r="G676">
        <v>1.99</v>
      </c>
      <c r="H676">
        <v>20.85</v>
      </c>
      <c r="I676">
        <v>20.54</v>
      </c>
      <c r="J676">
        <v>14.96</v>
      </c>
      <c r="K676">
        <v>15.8</v>
      </c>
      <c r="L676">
        <v>15.08</v>
      </c>
      <c r="M676">
        <v>4.3499999999999996</v>
      </c>
      <c r="O676">
        <v>11.1</v>
      </c>
      <c r="Q676">
        <v>1.51</v>
      </c>
      <c r="R676">
        <v>7.18</v>
      </c>
      <c r="S676">
        <v>44.25</v>
      </c>
      <c r="U676">
        <v>44.25</v>
      </c>
      <c r="X676" s="3">
        <f t="shared" si="295"/>
        <v>42880</v>
      </c>
      <c r="Y676" s="40">
        <f ca="1">Y675+SUMIFS('Transactions (Dated)'!$E$2:$E$53,'Transactions (Dated)'!$D$2:$D$53,'Share Values'!$X676,'Transactions (Dated)'!$B$2:$B$53,'Share Values'!Y$11,'Transactions (Dated)'!$C$2:$C$53,"Buy")-SUMIFS('Transactions (Dated)'!$E$2:$E$53,'Transactions (Dated)'!$D$2:$D$53,'Share Values'!$X676,'Transactions (Dated)'!$B$2:$B$53,'Share Values'!Y$11,'Transactions (Dated)'!$C$2:$C$53,"Sell")</f>
        <v>4625</v>
      </c>
      <c r="Z676" s="40">
        <f ca="1">Z675+SUMIFS('Transactions (Dated)'!$E$2:$E$53,'Transactions (Dated)'!$D$2:$D$53,'Share Values'!$X676,'Transactions (Dated)'!$B$2:$B$53,'Share Values'!Z$11,'Transactions (Dated)'!$C$2:$C$53,"Buy")-SUMIFS('Transactions (Dated)'!$E$2:$E$53,'Transactions (Dated)'!$D$2:$D$53,'Share Values'!$X676,'Transactions (Dated)'!$B$2:$B$53,'Share Values'!Z$11,'Transactions (Dated)'!$C$2:$C$53,"Sell")</f>
        <v>9375</v>
      </c>
      <c r="AA676" s="40">
        <f ca="1">AA675+SUMIFS('Transactions (Dated)'!$E$2:$E$53,'Transactions (Dated)'!$D$2:$D$53,'Share Values'!$X676,'Transactions (Dated)'!$B$2:$B$53,'Share Values'!AA$11,'Transactions (Dated)'!$C$2:$C$53,"Buy")-SUMIFS('Transactions (Dated)'!$E$2:$E$53,'Transactions (Dated)'!$D$2:$D$53,'Share Values'!$X676,'Transactions (Dated)'!$B$2:$B$53,'Share Values'!AA$11,'Transactions (Dated)'!$C$2:$C$53,"Sell")</f>
        <v>26357</v>
      </c>
      <c r="AB676" s="40">
        <f ca="1">AB675+SUMIFS('Transactions (Dated)'!$E$2:$E$53,'Transactions (Dated)'!$D$2:$D$53,'Share Values'!$X676,'Transactions (Dated)'!$B$2:$B$53,'Share Values'!AB$11,'Transactions (Dated)'!$C$2:$C$53,"Buy")-SUMIFS('Transactions (Dated)'!$E$2:$E$53,'Transactions (Dated)'!$D$2:$D$53,'Share Values'!$X676,'Transactions (Dated)'!$B$2:$B$53,'Share Values'!AB$11,'Transactions (Dated)'!$C$2:$C$53,"Sell")</f>
        <v>1892</v>
      </c>
      <c r="AC676" s="40">
        <f ca="1">AC675+SUMIFS('Transactions (Dated)'!$E$2:$E$53,'Transactions (Dated)'!$D$2:$D$53,'Share Values'!$X676,'Transactions (Dated)'!$B$2:$B$53,'Share Values'!AC$11,'Transactions (Dated)'!$C$2:$C$53,"Buy")-SUMIFS('Transactions (Dated)'!$E$2:$E$53,'Transactions (Dated)'!$D$2:$D$53,'Share Values'!$X676,'Transactions (Dated)'!$B$2:$B$53,'Share Values'!AC$11,'Transactions (Dated)'!$C$2:$C$53,"Sell")</f>
        <v>2348</v>
      </c>
      <c r="AD676" s="40">
        <f ca="1">AD675+SUMIFS('Transactions (Dated)'!$E$2:$E$53,'Transactions (Dated)'!$D$2:$D$53,'Share Values'!$X676,'Transactions (Dated)'!$B$2:$B$53,'Share Values'!AD$11,'Transactions (Dated)'!$C$2:$C$53,"Buy")-SUMIFS('Transactions (Dated)'!$E$2:$E$53,'Transactions (Dated)'!$D$2:$D$53,'Share Values'!$X676,'Transactions (Dated)'!$B$2:$B$53,'Share Values'!AD$11,'Transactions (Dated)'!$C$2:$C$53,"Sell")</f>
        <v>0</v>
      </c>
      <c r="AE676" s="40">
        <f ca="1">AE675+SUMIFS('Transactions (Dated)'!$E$2:$E$53,'Transactions (Dated)'!$D$2:$D$53,'Share Values'!$X676,'Transactions (Dated)'!$B$2:$B$53,'Share Values'!AE$11,'Transactions (Dated)'!$C$2:$C$53,"Buy")-SUMIFS('Transactions (Dated)'!$E$2:$E$53,'Transactions (Dated)'!$D$2:$D$53,'Share Values'!$X676,'Transactions (Dated)'!$B$2:$B$53,'Share Values'!AE$11,'Transactions (Dated)'!$C$2:$C$53,"Sell")</f>
        <v>2900</v>
      </c>
      <c r="AF676" s="40">
        <f ca="1">AF675+SUMIFS('Transactions (Dated)'!$E$2:$E$53,'Transactions (Dated)'!$D$2:$D$53,'Share Values'!$X676,'Transactions (Dated)'!$B$2:$B$53,'Share Values'!AF$11,'Transactions (Dated)'!$C$2:$C$53,"Buy")-SUMIFS('Transactions (Dated)'!$E$2:$E$53,'Transactions (Dated)'!$D$2:$D$53,'Share Values'!$X676,'Transactions (Dated)'!$B$2:$B$53,'Share Values'!AF$11,'Transactions (Dated)'!$C$2:$C$53,"Sell")</f>
        <v>14201</v>
      </c>
      <c r="AG676" s="40">
        <f ca="1">AG675+SUMIFS('Transactions (Dated)'!$E$2:$E$53,'Transactions (Dated)'!$D$2:$D$53,'Share Values'!$X676,'Transactions (Dated)'!$B$2:$B$53,'Share Values'!AG$11,'Transactions (Dated)'!$C$2:$C$53,"Buy")-SUMIFS('Transactions (Dated)'!$E$2:$E$53,'Transactions (Dated)'!$D$2:$D$53,'Share Values'!$X676,'Transactions (Dated)'!$B$2:$B$53,'Share Values'!AG$11,'Transactions (Dated)'!$C$2:$C$53,"Sell")</f>
        <v>6835</v>
      </c>
      <c r="AH676" s="40">
        <f ca="1">AH675+SUMIFS('Transactions (Dated)'!$E$2:$E$53,'Transactions (Dated)'!$D$2:$D$53,'Share Values'!$X676,'Transactions (Dated)'!$B$2:$B$53,'Share Values'!AH$11,'Transactions (Dated)'!$C$2:$C$53,"Buy")-SUMIFS('Transactions (Dated)'!$E$2:$E$53,'Transactions (Dated)'!$D$2:$D$53,'Share Values'!$X676,'Transactions (Dated)'!$B$2:$B$53,'Share Values'!AH$11,'Transactions (Dated)'!$C$2:$C$53,"Sell")</f>
        <v>0</v>
      </c>
      <c r="AI676" s="40">
        <f ca="1">AI675+SUMIFS('Transactions (Dated)'!$E$2:$E$53,'Transactions (Dated)'!$D$2:$D$53,'Share Values'!$X676,'Transactions (Dated)'!$B$2:$B$53,'Share Values'!AI$11,'Transactions (Dated)'!$C$2:$C$53,"Buy")-SUMIFS('Transactions (Dated)'!$E$2:$E$53,'Transactions (Dated)'!$D$2:$D$53,'Share Values'!$X676,'Transactions (Dated)'!$B$2:$B$53,'Share Values'!AI$11,'Transactions (Dated)'!$C$2:$C$53,"Sell")</f>
        <v>0</v>
      </c>
      <c r="AJ676" s="40">
        <f ca="1">AJ675+SUMIFS('Transactions (Dated)'!$E$2:$E$53,'Transactions (Dated)'!$D$2:$D$53,'Share Values'!$X676,'Transactions (Dated)'!$B$2:$B$53,'Share Values'!AJ$11,'Transactions (Dated)'!$C$2:$C$53,"Buy")-SUMIFS('Transactions (Dated)'!$E$2:$E$53,'Transactions (Dated)'!$D$2:$D$53,'Share Values'!$X676,'Transactions (Dated)'!$B$2:$B$53,'Share Values'!AJ$11,'Transactions (Dated)'!$C$2:$C$53,"Sell")</f>
        <v>0</v>
      </c>
      <c r="AK676" s="40">
        <f ca="1">AK675+SUMIFS('Transactions (Dated)'!$E$2:$E$53,'Transactions (Dated)'!$D$2:$D$53,'Share Values'!$X676,'Transactions (Dated)'!$B$2:$B$53,'Share Values'!AK$11,'Transactions (Dated)'!$C$2:$C$53,"Buy")-SUMIFS('Transactions (Dated)'!$E$2:$E$53,'Transactions (Dated)'!$D$2:$D$53,'Share Values'!$X676,'Transactions (Dated)'!$B$2:$B$53,'Share Values'!AK$11,'Transactions (Dated)'!$C$2:$C$53,"Sell")</f>
        <v>0</v>
      </c>
      <c r="AL676" s="40">
        <f ca="1">AL675+SUMIFS('Transactions (Dated)'!$E$2:$E$53,'Transactions (Dated)'!$D$2:$D$53,'Share Values'!$X676,'Transactions (Dated)'!$B$2:$B$53,'Share Values'!AL$11,'Transactions (Dated)'!$C$2:$C$53,"Buy")-SUMIFS('Transactions (Dated)'!$E$2:$E$53,'Transactions (Dated)'!$D$2:$D$53,'Share Values'!$X676,'Transactions (Dated)'!$B$2:$B$53,'Share Values'!AL$11,'Transactions (Dated)'!$C$2:$C$53,"Sell")</f>
        <v>0</v>
      </c>
      <c r="AM676" s="40">
        <f ca="1">AM675+SUMIFS('Transactions (Dated)'!$E$2:$E$53,'Transactions (Dated)'!$D$2:$D$53,'Share Values'!$X676,'Transactions (Dated)'!$B$2:$B$53,'Share Values'!AM$11,'Transactions (Dated)'!$C$2:$C$53,"Buy")-SUMIFS('Transactions (Dated)'!$E$2:$E$53,'Transactions (Dated)'!$D$2:$D$53,'Share Values'!$X676,'Transactions (Dated)'!$B$2:$B$53,'Share Values'!AM$11,'Transactions (Dated)'!$C$2:$C$53,"Sell")</f>
        <v>0</v>
      </c>
      <c r="AN676" s="40">
        <f ca="1">AN675+SUMIFS('Transactions (Dated)'!$E$2:$E$53,'Transactions (Dated)'!$D$2:$D$53,'Share Values'!$X676,'Transactions (Dated)'!$B$2:$B$53,'Share Values'!AN$11,'Transactions (Dated)'!$C$2:$C$53,"Buy")-SUMIFS('Transactions (Dated)'!$E$2:$E$53,'Transactions (Dated)'!$D$2:$D$53,'Share Values'!$X676,'Transactions (Dated)'!$B$2:$B$53,'Share Values'!AN$11,'Transactions (Dated)'!$C$2:$C$53,"Sell")</f>
        <v>0</v>
      </c>
      <c r="AQ676" s="3">
        <f t="shared" si="296"/>
        <v>42880</v>
      </c>
      <c r="AR676" s="6">
        <f t="shared" ca="1" si="297"/>
        <v>69930</v>
      </c>
      <c r="AS676" s="6">
        <f t="shared" ca="1" si="298"/>
        <v>18656.25</v>
      </c>
      <c r="AT676" s="6">
        <f t="shared" ca="1" si="299"/>
        <v>549543.45000000007</v>
      </c>
      <c r="AU676" s="6">
        <f t="shared" ca="1" si="300"/>
        <v>38861.68</v>
      </c>
      <c r="AV676" s="6">
        <f t="shared" ca="1" si="301"/>
        <v>35126.080000000002</v>
      </c>
      <c r="AW676" s="6">
        <f t="shared" ca="1" si="302"/>
        <v>0</v>
      </c>
      <c r="AX676" s="6">
        <f t="shared" ca="1" si="303"/>
        <v>43732</v>
      </c>
      <c r="AY676" s="6">
        <f t="shared" ca="1" si="304"/>
        <v>61774.35</v>
      </c>
      <c r="AZ676" s="6">
        <f t="shared" ca="1" si="305"/>
        <v>0</v>
      </c>
      <c r="BA676" s="6">
        <f t="shared" ca="1" si="306"/>
        <v>0</v>
      </c>
      <c r="BB676" s="6">
        <f t="shared" ca="1" si="307"/>
        <v>0</v>
      </c>
      <c r="BC676" s="6">
        <f t="shared" ca="1" si="308"/>
        <v>0</v>
      </c>
      <c r="BD676" s="6">
        <f t="shared" ca="1" si="309"/>
        <v>0</v>
      </c>
      <c r="BE676" s="6">
        <f t="shared" ca="1" si="310"/>
        <v>0</v>
      </c>
      <c r="BF676" s="6">
        <f t="shared" ca="1" si="293"/>
        <v>0</v>
      </c>
      <c r="BG676" s="6">
        <f t="shared" ca="1" si="294"/>
        <v>0</v>
      </c>
      <c r="BJ676" s="4">
        <f t="shared" ca="1" si="311"/>
        <v>817623.81</v>
      </c>
      <c r="BL676" s="3">
        <f t="shared" si="312"/>
        <v>42880</v>
      </c>
      <c r="BM676" s="6">
        <f>BM675+SUMIFS('Transactions (Dated)'!G:G,'Transactions (Dated)'!D:D,'Share Values'!AQ676)</f>
        <v>14317.649999999987</v>
      </c>
      <c r="BN676" s="6">
        <f ca="1">BN675+SUMIFS('Transactions (Dated)'!$F:$F,'Transactions (Dated)'!$D:$D,$BL676,'Transactions (Dated)'!$B:$B,BN$11,'Transactions (Dated)'!$C:$C,"Dividend (paid to cash)")*Y676</f>
        <v>0</v>
      </c>
      <c r="BO676" s="6">
        <f ca="1">BO675+SUMIFS('Transactions (Dated)'!$F:$F,'Transactions (Dated)'!$D:$D,$BL676,'Transactions (Dated)'!$B:$B,BO$11,'Transactions (Dated)'!$C:$C,"Dividend (paid to cash)")*Z676</f>
        <v>2421.875</v>
      </c>
      <c r="BP676" s="6">
        <f ca="1">BP675+SUMIFS('Transactions (Dated)'!$F:$F,'Transactions (Dated)'!$D:$D,$BL676,'Transactions (Dated)'!$B:$B,BP$11,'Transactions (Dated)'!$C:$C,"Dividend (paid to cash)")*AA676</f>
        <v>51745.237000000008</v>
      </c>
      <c r="BQ676" s="6">
        <f ca="1">BQ675+SUMIFS('Transactions (Dated)'!$F:$F,'Transactions (Dated)'!$D:$D,$BL676,'Transactions (Dated)'!$B:$B,BQ$11,'Transactions (Dated)'!$C:$C,"Dividend (paid to cash)")*AB676</f>
        <v>662.2</v>
      </c>
      <c r="BR676" s="6">
        <f ca="1">BR675+SUMIFS('Transactions (Dated)'!$F:$F,'Transactions (Dated)'!$D:$D,$BL676,'Transactions (Dated)'!$B:$B,BR$11,'Transactions (Dated)'!$C:$C,"Dividend (paid to cash)")*AC676</f>
        <v>0</v>
      </c>
      <c r="BS676" s="6">
        <f ca="1">BS675+SUMIFS('Transactions (Dated)'!$F:$F,'Transactions (Dated)'!$D:$D,$BL676,'Transactions (Dated)'!$B:$B,BS$11,'Transactions (Dated)'!$C:$C,"Dividend (paid to cash)")*AD676</f>
        <v>0</v>
      </c>
      <c r="BT676" s="6">
        <f ca="1">BT675+SUMIFS('Transactions (Dated)'!$F:$F,'Transactions (Dated)'!$D:$D,$BL676,'Transactions (Dated)'!$B:$B,BT$11,'Transactions (Dated)'!$C:$C,"Dividend (paid to cash)")*AE676</f>
        <v>3915</v>
      </c>
      <c r="BU676" s="6">
        <f ca="1">BU675+SUMIFS('Transactions (Dated)'!$F:$F,'Transactions (Dated)'!$D:$D,$BL676,'Transactions (Dated)'!$B:$B,BU$11,'Transactions (Dated)'!$C:$C,"Dividend (paid to cash)")*AF676</f>
        <v>0</v>
      </c>
      <c r="BV676" s="6">
        <f ca="1">BV675+SUMIFS('Transactions (Dated)'!$F:$F,'Transactions (Dated)'!$D:$D,$BL676,'Transactions (Dated)'!$B:$B,BV$11,'Transactions (Dated)'!$C:$C,"Dividend (paid to cash)")*AG676</f>
        <v>0</v>
      </c>
      <c r="BW676" s="6">
        <f ca="1">BW675+SUMIFS('Transactions (Dated)'!$F:$F,'Transactions (Dated)'!$D:$D,$BL676,'Transactions (Dated)'!$B:$B,BW$11,'Transactions (Dated)'!$C:$C,"Dividend (paid to cash)")*AH676</f>
        <v>0</v>
      </c>
      <c r="BX676" s="6">
        <f ca="1">BX675+SUMIFS('Transactions (Dated)'!$F:$F,'Transactions (Dated)'!$D:$D,$BL676,'Transactions (Dated)'!$B:$B,BX$11,'Transactions (Dated)'!$C:$C,"Dividend (paid to cash)")*AI676</f>
        <v>0</v>
      </c>
      <c r="BY676" s="6">
        <f ca="1">BY675+SUMIFS('Transactions (Dated)'!$F:$F,'Transactions (Dated)'!$D:$D,$BL676,'Transactions (Dated)'!$B:$B,BY$11,'Transactions (Dated)'!$C:$C,"Dividend (paid to cash)")*AJ676</f>
        <v>0</v>
      </c>
      <c r="BZ676" s="6">
        <f ca="1">BZ675+SUMIFS('Transactions (Dated)'!$F:$F,'Transactions (Dated)'!$D:$D,$BL676,'Transactions (Dated)'!$B:$B,BZ$11,'Transactions (Dated)'!$C:$C,"Dividend (paid to cash)")*AK676</f>
        <v>0</v>
      </c>
      <c r="CA676" s="6">
        <f ca="1">CA675+SUMIFS('Transactions (Dated)'!$F:$F,'Transactions (Dated)'!$D:$D,$BL676,'Transactions (Dated)'!$B:$B,CA$11,'Transactions (Dated)'!$C:$C,"Dividend (paid to cash)")*AL676</f>
        <v>0</v>
      </c>
      <c r="CB676" s="6">
        <v>0</v>
      </c>
      <c r="CC676" s="6">
        <v>0</v>
      </c>
      <c r="CF676" s="6">
        <f t="shared" ca="1" si="313"/>
        <v>73061.961999999985</v>
      </c>
      <c r="CH676" s="3">
        <f t="shared" si="314"/>
        <v>42880</v>
      </c>
      <c r="CI676" s="4">
        <f t="shared" ca="1" si="315"/>
        <v>817623.81</v>
      </c>
      <c r="CJ676" s="4">
        <f t="shared" ca="1" si="316"/>
        <v>73061.961999999985</v>
      </c>
      <c r="CL676" s="4">
        <f t="shared" ca="1" si="317"/>
        <v>890685.772</v>
      </c>
    </row>
    <row r="677" spans="2:90" x14ac:dyDescent="0.15">
      <c r="B677" s="3">
        <v>42881</v>
      </c>
      <c r="E677" s="86">
        <v>42881</v>
      </c>
      <c r="F677" s="53">
        <v>14.95</v>
      </c>
      <c r="G677">
        <v>2.0099999999999998</v>
      </c>
      <c r="H677">
        <v>20.85</v>
      </c>
      <c r="I677">
        <v>20.574999999999999</v>
      </c>
      <c r="J677">
        <v>14.81</v>
      </c>
      <c r="K677">
        <v>15.75</v>
      </c>
      <c r="L677">
        <v>15.41</v>
      </c>
      <c r="M677">
        <v>4.3099999999999996</v>
      </c>
      <c r="O677">
        <v>11.1</v>
      </c>
      <c r="Q677">
        <v>1.51</v>
      </c>
      <c r="R677">
        <v>7.2</v>
      </c>
      <c r="S677">
        <v>44.25</v>
      </c>
      <c r="U677">
        <v>44.25</v>
      </c>
      <c r="X677" s="3">
        <f t="shared" si="295"/>
        <v>42881</v>
      </c>
      <c r="Y677" s="40">
        <f ca="1">Y676+SUMIFS('Transactions (Dated)'!$E$2:$E$53,'Transactions (Dated)'!$D$2:$D$53,'Share Values'!$X677,'Transactions (Dated)'!$B$2:$B$53,'Share Values'!Y$11,'Transactions (Dated)'!$C$2:$C$53,"Buy")-SUMIFS('Transactions (Dated)'!$E$2:$E$53,'Transactions (Dated)'!$D$2:$D$53,'Share Values'!$X677,'Transactions (Dated)'!$B$2:$B$53,'Share Values'!Y$11,'Transactions (Dated)'!$C$2:$C$53,"Sell")</f>
        <v>4625</v>
      </c>
      <c r="Z677" s="40">
        <f ca="1">Z676+SUMIFS('Transactions (Dated)'!$E$2:$E$53,'Transactions (Dated)'!$D$2:$D$53,'Share Values'!$X677,'Transactions (Dated)'!$B$2:$B$53,'Share Values'!Z$11,'Transactions (Dated)'!$C$2:$C$53,"Buy")-SUMIFS('Transactions (Dated)'!$E$2:$E$53,'Transactions (Dated)'!$D$2:$D$53,'Share Values'!$X677,'Transactions (Dated)'!$B$2:$B$53,'Share Values'!Z$11,'Transactions (Dated)'!$C$2:$C$53,"Sell")</f>
        <v>9375</v>
      </c>
      <c r="AA677" s="40">
        <f ca="1">AA676+SUMIFS('Transactions (Dated)'!$E$2:$E$53,'Transactions (Dated)'!$D$2:$D$53,'Share Values'!$X677,'Transactions (Dated)'!$B$2:$B$53,'Share Values'!AA$11,'Transactions (Dated)'!$C$2:$C$53,"Buy")-SUMIFS('Transactions (Dated)'!$E$2:$E$53,'Transactions (Dated)'!$D$2:$D$53,'Share Values'!$X677,'Transactions (Dated)'!$B$2:$B$53,'Share Values'!AA$11,'Transactions (Dated)'!$C$2:$C$53,"Sell")</f>
        <v>26357</v>
      </c>
      <c r="AB677" s="40">
        <f ca="1">AB676+SUMIFS('Transactions (Dated)'!$E$2:$E$53,'Transactions (Dated)'!$D$2:$D$53,'Share Values'!$X677,'Transactions (Dated)'!$B$2:$B$53,'Share Values'!AB$11,'Transactions (Dated)'!$C$2:$C$53,"Buy")-SUMIFS('Transactions (Dated)'!$E$2:$E$53,'Transactions (Dated)'!$D$2:$D$53,'Share Values'!$X677,'Transactions (Dated)'!$B$2:$B$53,'Share Values'!AB$11,'Transactions (Dated)'!$C$2:$C$53,"Sell")</f>
        <v>1892</v>
      </c>
      <c r="AC677" s="40">
        <f ca="1">AC676+SUMIFS('Transactions (Dated)'!$E$2:$E$53,'Transactions (Dated)'!$D$2:$D$53,'Share Values'!$X677,'Transactions (Dated)'!$B$2:$B$53,'Share Values'!AC$11,'Transactions (Dated)'!$C$2:$C$53,"Buy")-SUMIFS('Transactions (Dated)'!$E$2:$E$53,'Transactions (Dated)'!$D$2:$D$53,'Share Values'!$X677,'Transactions (Dated)'!$B$2:$B$53,'Share Values'!AC$11,'Transactions (Dated)'!$C$2:$C$53,"Sell")</f>
        <v>2348</v>
      </c>
      <c r="AD677" s="40">
        <f ca="1">AD676+SUMIFS('Transactions (Dated)'!$E$2:$E$53,'Transactions (Dated)'!$D$2:$D$53,'Share Values'!$X677,'Transactions (Dated)'!$B$2:$B$53,'Share Values'!AD$11,'Transactions (Dated)'!$C$2:$C$53,"Buy")-SUMIFS('Transactions (Dated)'!$E$2:$E$53,'Transactions (Dated)'!$D$2:$D$53,'Share Values'!$X677,'Transactions (Dated)'!$B$2:$B$53,'Share Values'!AD$11,'Transactions (Dated)'!$C$2:$C$53,"Sell")</f>
        <v>0</v>
      </c>
      <c r="AE677" s="40">
        <f ca="1">AE676+SUMIFS('Transactions (Dated)'!$E$2:$E$53,'Transactions (Dated)'!$D$2:$D$53,'Share Values'!$X677,'Transactions (Dated)'!$B$2:$B$53,'Share Values'!AE$11,'Transactions (Dated)'!$C$2:$C$53,"Buy")-SUMIFS('Transactions (Dated)'!$E$2:$E$53,'Transactions (Dated)'!$D$2:$D$53,'Share Values'!$X677,'Transactions (Dated)'!$B$2:$B$53,'Share Values'!AE$11,'Transactions (Dated)'!$C$2:$C$53,"Sell")</f>
        <v>2900</v>
      </c>
      <c r="AF677" s="40">
        <f ca="1">AF676+SUMIFS('Transactions (Dated)'!$E$2:$E$53,'Transactions (Dated)'!$D$2:$D$53,'Share Values'!$X677,'Transactions (Dated)'!$B$2:$B$53,'Share Values'!AF$11,'Transactions (Dated)'!$C$2:$C$53,"Buy")-SUMIFS('Transactions (Dated)'!$E$2:$E$53,'Transactions (Dated)'!$D$2:$D$53,'Share Values'!$X677,'Transactions (Dated)'!$B$2:$B$53,'Share Values'!AF$11,'Transactions (Dated)'!$C$2:$C$53,"Sell")</f>
        <v>14201</v>
      </c>
      <c r="AG677" s="40">
        <f ca="1">AG676+SUMIFS('Transactions (Dated)'!$E$2:$E$53,'Transactions (Dated)'!$D$2:$D$53,'Share Values'!$X677,'Transactions (Dated)'!$B$2:$B$53,'Share Values'!AG$11,'Transactions (Dated)'!$C$2:$C$53,"Buy")-SUMIFS('Transactions (Dated)'!$E$2:$E$53,'Transactions (Dated)'!$D$2:$D$53,'Share Values'!$X677,'Transactions (Dated)'!$B$2:$B$53,'Share Values'!AG$11,'Transactions (Dated)'!$C$2:$C$53,"Sell")</f>
        <v>6835</v>
      </c>
      <c r="AH677" s="40">
        <f ca="1">AH676+SUMIFS('Transactions (Dated)'!$E$2:$E$53,'Transactions (Dated)'!$D$2:$D$53,'Share Values'!$X677,'Transactions (Dated)'!$B$2:$B$53,'Share Values'!AH$11,'Transactions (Dated)'!$C$2:$C$53,"Buy")-SUMIFS('Transactions (Dated)'!$E$2:$E$53,'Transactions (Dated)'!$D$2:$D$53,'Share Values'!$X677,'Transactions (Dated)'!$B$2:$B$53,'Share Values'!AH$11,'Transactions (Dated)'!$C$2:$C$53,"Sell")</f>
        <v>0</v>
      </c>
      <c r="AI677" s="40">
        <f ca="1">AI676+SUMIFS('Transactions (Dated)'!$E$2:$E$53,'Transactions (Dated)'!$D$2:$D$53,'Share Values'!$X677,'Transactions (Dated)'!$B$2:$B$53,'Share Values'!AI$11,'Transactions (Dated)'!$C$2:$C$53,"Buy")-SUMIFS('Transactions (Dated)'!$E$2:$E$53,'Transactions (Dated)'!$D$2:$D$53,'Share Values'!$X677,'Transactions (Dated)'!$B$2:$B$53,'Share Values'!AI$11,'Transactions (Dated)'!$C$2:$C$53,"Sell")</f>
        <v>0</v>
      </c>
      <c r="AJ677" s="40">
        <f ca="1">AJ676+SUMIFS('Transactions (Dated)'!$E$2:$E$53,'Transactions (Dated)'!$D$2:$D$53,'Share Values'!$X677,'Transactions (Dated)'!$B$2:$B$53,'Share Values'!AJ$11,'Transactions (Dated)'!$C$2:$C$53,"Buy")-SUMIFS('Transactions (Dated)'!$E$2:$E$53,'Transactions (Dated)'!$D$2:$D$53,'Share Values'!$X677,'Transactions (Dated)'!$B$2:$B$53,'Share Values'!AJ$11,'Transactions (Dated)'!$C$2:$C$53,"Sell")</f>
        <v>0</v>
      </c>
      <c r="AK677" s="40">
        <f ca="1">AK676+SUMIFS('Transactions (Dated)'!$E$2:$E$53,'Transactions (Dated)'!$D$2:$D$53,'Share Values'!$X677,'Transactions (Dated)'!$B$2:$B$53,'Share Values'!AK$11,'Transactions (Dated)'!$C$2:$C$53,"Buy")-SUMIFS('Transactions (Dated)'!$E$2:$E$53,'Transactions (Dated)'!$D$2:$D$53,'Share Values'!$X677,'Transactions (Dated)'!$B$2:$B$53,'Share Values'!AK$11,'Transactions (Dated)'!$C$2:$C$53,"Sell")</f>
        <v>0</v>
      </c>
      <c r="AL677" s="40">
        <f ca="1">AL676+SUMIFS('Transactions (Dated)'!$E$2:$E$53,'Transactions (Dated)'!$D$2:$D$53,'Share Values'!$X677,'Transactions (Dated)'!$B$2:$B$53,'Share Values'!AL$11,'Transactions (Dated)'!$C$2:$C$53,"Buy")-SUMIFS('Transactions (Dated)'!$E$2:$E$53,'Transactions (Dated)'!$D$2:$D$53,'Share Values'!$X677,'Transactions (Dated)'!$B$2:$B$53,'Share Values'!AL$11,'Transactions (Dated)'!$C$2:$C$53,"Sell")</f>
        <v>0</v>
      </c>
      <c r="AM677" s="40">
        <f ca="1">AM676+SUMIFS('Transactions (Dated)'!$E$2:$E$53,'Transactions (Dated)'!$D$2:$D$53,'Share Values'!$X677,'Transactions (Dated)'!$B$2:$B$53,'Share Values'!AM$11,'Transactions (Dated)'!$C$2:$C$53,"Buy")-SUMIFS('Transactions (Dated)'!$E$2:$E$53,'Transactions (Dated)'!$D$2:$D$53,'Share Values'!$X677,'Transactions (Dated)'!$B$2:$B$53,'Share Values'!AM$11,'Transactions (Dated)'!$C$2:$C$53,"Sell")</f>
        <v>0</v>
      </c>
      <c r="AN677" s="40">
        <f ca="1">AN676+SUMIFS('Transactions (Dated)'!$E$2:$E$53,'Transactions (Dated)'!$D$2:$D$53,'Share Values'!$X677,'Transactions (Dated)'!$B$2:$B$53,'Share Values'!AN$11,'Transactions (Dated)'!$C$2:$C$53,"Buy")-SUMIFS('Transactions (Dated)'!$E$2:$E$53,'Transactions (Dated)'!$D$2:$D$53,'Share Values'!$X677,'Transactions (Dated)'!$B$2:$B$53,'Share Values'!AN$11,'Transactions (Dated)'!$C$2:$C$53,"Sell")</f>
        <v>0</v>
      </c>
      <c r="AQ677" s="3">
        <f t="shared" si="296"/>
        <v>42881</v>
      </c>
      <c r="AR677" s="6">
        <f t="shared" ca="1" si="297"/>
        <v>69143.75</v>
      </c>
      <c r="AS677" s="6">
        <f t="shared" ca="1" si="298"/>
        <v>18843.749999999996</v>
      </c>
      <c r="AT677" s="6">
        <f t="shared" ca="1" si="299"/>
        <v>549543.45000000007</v>
      </c>
      <c r="AU677" s="6">
        <f t="shared" ca="1" si="300"/>
        <v>38927.9</v>
      </c>
      <c r="AV677" s="6">
        <f t="shared" ca="1" si="301"/>
        <v>34773.880000000005</v>
      </c>
      <c r="AW677" s="6">
        <f t="shared" ca="1" si="302"/>
        <v>0</v>
      </c>
      <c r="AX677" s="6">
        <f t="shared" ca="1" si="303"/>
        <v>44689</v>
      </c>
      <c r="AY677" s="6">
        <f t="shared" ca="1" si="304"/>
        <v>61206.31</v>
      </c>
      <c r="AZ677" s="6">
        <f t="shared" ca="1" si="305"/>
        <v>0</v>
      </c>
      <c r="BA677" s="6">
        <f t="shared" ca="1" si="306"/>
        <v>0</v>
      </c>
      <c r="BB677" s="6">
        <f t="shared" ca="1" si="307"/>
        <v>0</v>
      </c>
      <c r="BC677" s="6">
        <f t="shared" ca="1" si="308"/>
        <v>0</v>
      </c>
      <c r="BD677" s="6">
        <f t="shared" ca="1" si="309"/>
        <v>0</v>
      </c>
      <c r="BE677" s="6">
        <f t="shared" ca="1" si="310"/>
        <v>0</v>
      </c>
      <c r="BF677" s="6">
        <f t="shared" ca="1" si="293"/>
        <v>0</v>
      </c>
      <c r="BG677" s="6">
        <f t="shared" ca="1" si="294"/>
        <v>0</v>
      </c>
      <c r="BJ677" s="4">
        <f t="shared" ca="1" si="311"/>
        <v>817128.04</v>
      </c>
      <c r="BL677" s="3">
        <f t="shared" si="312"/>
        <v>42881</v>
      </c>
      <c r="BM677" s="6">
        <f>BM676+SUMIFS('Transactions (Dated)'!G:G,'Transactions (Dated)'!D:D,'Share Values'!AQ677)</f>
        <v>14317.649999999987</v>
      </c>
      <c r="BN677" s="6">
        <f ca="1">BN676+SUMIFS('Transactions (Dated)'!$F:$F,'Transactions (Dated)'!$D:$D,$BL677,'Transactions (Dated)'!$B:$B,BN$11,'Transactions (Dated)'!$C:$C,"Dividend (paid to cash)")*Y677</f>
        <v>0</v>
      </c>
      <c r="BO677" s="6">
        <f ca="1">BO676+SUMIFS('Transactions (Dated)'!$F:$F,'Transactions (Dated)'!$D:$D,$BL677,'Transactions (Dated)'!$B:$B,BO$11,'Transactions (Dated)'!$C:$C,"Dividend (paid to cash)")*Z677</f>
        <v>2421.875</v>
      </c>
      <c r="BP677" s="6">
        <f ca="1">BP676+SUMIFS('Transactions (Dated)'!$F:$F,'Transactions (Dated)'!$D:$D,$BL677,'Transactions (Dated)'!$B:$B,BP$11,'Transactions (Dated)'!$C:$C,"Dividend (paid to cash)")*AA677</f>
        <v>51745.237000000008</v>
      </c>
      <c r="BQ677" s="6">
        <f ca="1">BQ676+SUMIFS('Transactions (Dated)'!$F:$F,'Transactions (Dated)'!$D:$D,$BL677,'Transactions (Dated)'!$B:$B,BQ$11,'Transactions (Dated)'!$C:$C,"Dividend (paid to cash)")*AB677</f>
        <v>662.2</v>
      </c>
      <c r="BR677" s="6">
        <f ca="1">BR676+SUMIFS('Transactions (Dated)'!$F:$F,'Transactions (Dated)'!$D:$D,$BL677,'Transactions (Dated)'!$B:$B,BR$11,'Transactions (Dated)'!$C:$C,"Dividend (paid to cash)")*AC677</f>
        <v>0</v>
      </c>
      <c r="BS677" s="6">
        <f ca="1">BS676+SUMIFS('Transactions (Dated)'!$F:$F,'Transactions (Dated)'!$D:$D,$BL677,'Transactions (Dated)'!$B:$B,BS$11,'Transactions (Dated)'!$C:$C,"Dividend (paid to cash)")*AD677</f>
        <v>0</v>
      </c>
      <c r="BT677" s="6">
        <f ca="1">BT676+SUMIFS('Transactions (Dated)'!$F:$F,'Transactions (Dated)'!$D:$D,$BL677,'Transactions (Dated)'!$B:$B,BT$11,'Transactions (Dated)'!$C:$C,"Dividend (paid to cash)")*AE677</f>
        <v>3915</v>
      </c>
      <c r="BU677" s="6">
        <f ca="1">BU676+SUMIFS('Transactions (Dated)'!$F:$F,'Transactions (Dated)'!$D:$D,$BL677,'Transactions (Dated)'!$B:$B,BU$11,'Transactions (Dated)'!$C:$C,"Dividend (paid to cash)")*AF677</f>
        <v>0</v>
      </c>
      <c r="BV677" s="6">
        <f ca="1">BV676+SUMIFS('Transactions (Dated)'!$F:$F,'Transactions (Dated)'!$D:$D,$BL677,'Transactions (Dated)'!$B:$B,BV$11,'Transactions (Dated)'!$C:$C,"Dividend (paid to cash)")*AG677</f>
        <v>0</v>
      </c>
      <c r="BW677" s="6">
        <f ca="1">BW676+SUMIFS('Transactions (Dated)'!$F:$F,'Transactions (Dated)'!$D:$D,$BL677,'Transactions (Dated)'!$B:$B,BW$11,'Transactions (Dated)'!$C:$C,"Dividend (paid to cash)")*AH677</f>
        <v>0</v>
      </c>
      <c r="BX677" s="6">
        <f ca="1">BX676+SUMIFS('Transactions (Dated)'!$F:$F,'Transactions (Dated)'!$D:$D,$BL677,'Transactions (Dated)'!$B:$B,BX$11,'Transactions (Dated)'!$C:$C,"Dividend (paid to cash)")*AI677</f>
        <v>0</v>
      </c>
      <c r="BY677" s="6">
        <f ca="1">BY676+SUMIFS('Transactions (Dated)'!$F:$F,'Transactions (Dated)'!$D:$D,$BL677,'Transactions (Dated)'!$B:$B,BY$11,'Transactions (Dated)'!$C:$C,"Dividend (paid to cash)")*AJ677</f>
        <v>0</v>
      </c>
      <c r="BZ677" s="6">
        <f ca="1">BZ676+SUMIFS('Transactions (Dated)'!$F:$F,'Transactions (Dated)'!$D:$D,$BL677,'Transactions (Dated)'!$B:$B,BZ$11,'Transactions (Dated)'!$C:$C,"Dividend (paid to cash)")*AK677</f>
        <v>0</v>
      </c>
      <c r="CA677" s="6">
        <f ca="1">CA676+SUMIFS('Transactions (Dated)'!$F:$F,'Transactions (Dated)'!$D:$D,$BL677,'Transactions (Dated)'!$B:$B,CA$11,'Transactions (Dated)'!$C:$C,"Dividend (paid to cash)")*AL677</f>
        <v>0</v>
      </c>
      <c r="CB677" s="6">
        <v>0</v>
      </c>
      <c r="CC677" s="6">
        <v>0</v>
      </c>
      <c r="CF677" s="6">
        <f t="shared" ca="1" si="313"/>
        <v>73061.961999999985</v>
      </c>
      <c r="CH677" s="3">
        <f t="shared" si="314"/>
        <v>42881</v>
      </c>
      <c r="CI677" s="4">
        <f t="shared" ca="1" si="315"/>
        <v>817128.04</v>
      </c>
      <c r="CJ677" s="4">
        <f t="shared" ca="1" si="316"/>
        <v>73061.961999999985</v>
      </c>
      <c r="CL677" s="4">
        <f t="shared" ca="1" si="317"/>
        <v>890190.00199999998</v>
      </c>
    </row>
    <row r="678" spans="2:90" x14ac:dyDescent="0.15">
      <c r="B678" s="3">
        <v>42884</v>
      </c>
      <c r="E678" s="86">
        <v>42884</v>
      </c>
      <c r="F678" s="53">
        <v>14.85</v>
      </c>
      <c r="G678">
        <v>2.04</v>
      </c>
      <c r="H678">
        <v>20.84</v>
      </c>
      <c r="I678">
        <v>20.545000000000002</v>
      </c>
      <c r="J678">
        <v>14.79</v>
      </c>
      <c r="K678">
        <v>15.73</v>
      </c>
      <c r="L678">
        <v>15.67</v>
      </c>
      <c r="M678">
        <v>4.26</v>
      </c>
      <c r="O678">
        <v>11.09</v>
      </c>
      <c r="Q678">
        <v>1.6</v>
      </c>
      <c r="R678">
        <v>7.1</v>
      </c>
      <c r="S678">
        <v>44.2</v>
      </c>
      <c r="U678">
        <v>44.2</v>
      </c>
      <c r="X678" s="3">
        <f t="shared" si="295"/>
        <v>42884</v>
      </c>
      <c r="Y678" s="40">
        <f ca="1">Y677+SUMIFS('Transactions (Dated)'!$E$2:$E$53,'Transactions (Dated)'!$D$2:$D$53,'Share Values'!$X678,'Transactions (Dated)'!$B$2:$B$53,'Share Values'!Y$11,'Transactions (Dated)'!$C$2:$C$53,"Buy")-SUMIFS('Transactions (Dated)'!$E$2:$E$53,'Transactions (Dated)'!$D$2:$D$53,'Share Values'!$X678,'Transactions (Dated)'!$B$2:$B$53,'Share Values'!Y$11,'Transactions (Dated)'!$C$2:$C$53,"Sell")</f>
        <v>4625</v>
      </c>
      <c r="Z678" s="40">
        <f ca="1">Z677+SUMIFS('Transactions (Dated)'!$E$2:$E$53,'Transactions (Dated)'!$D$2:$D$53,'Share Values'!$X678,'Transactions (Dated)'!$B$2:$B$53,'Share Values'!Z$11,'Transactions (Dated)'!$C$2:$C$53,"Buy")-SUMIFS('Transactions (Dated)'!$E$2:$E$53,'Transactions (Dated)'!$D$2:$D$53,'Share Values'!$X678,'Transactions (Dated)'!$B$2:$B$53,'Share Values'!Z$11,'Transactions (Dated)'!$C$2:$C$53,"Sell")</f>
        <v>9375</v>
      </c>
      <c r="AA678" s="40">
        <f ca="1">AA677+SUMIFS('Transactions (Dated)'!$E$2:$E$53,'Transactions (Dated)'!$D$2:$D$53,'Share Values'!$X678,'Transactions (Dated)'!$B$2:$B$53,'Share Values'!AA$11,'Transactions (Dated)'!$C$2:$C$53,"Buy")-SUMIFS('Transactions (Dated)'!$E$2:$E$53,'Transactions (Dated)'!$D$2:$D$53,'Share Values'!$X678,'Transactions (Dated)'!$B$2:$B$53,'Share Values'!AA$11,'Transactions (Dated)'!$C$2:$C$53,"Sell")</f>
        <v>26357</v>
      </c>
      <c r="AB678" s="40">
        <f ca="1">AB677+SUMIFS('Transactions (Dated)'!$E$2:$E$53,'Transactions (Dated)'!$D$2:$D$53,'Share Values'!$X678,'Transactions (Dated)'!$B$2:$B$53,'Share Values'!AB$11,'Transactions (Dated)'!$C$2:$C$53,"Buy")-SUMIFS('Transactions (Dated)'!$E$2:$E$53,'Transactions (Dated)'!$D$2:$D$53,'Share Values'!$X678,'Transactions (Dated)'!$B$2:$B$53,'Share Values'!AB$11,'Transactions (Dated)'!$C$2:$C$53,"Sell")</f>
        <v>1892</v>
      </c>
      <c r="AC678" s="40">
        <f ca="1">AC677+SUMIFS('Transactions (Dated)'!$E$2:$E$53,'Transactions (Dated)'!$D$2:$D$53,'Share Values'!$X678,'Transactions (Dated)'!$B$2:$B$53,'Share Values'!AC$11,'Transactions (Dated)'!$C$2:$C$53,"Buy")-SUMIFS('Transactions (Dated)'!$E$2:$E$53,'Transactions (Dated)'!$D$2:$D$53,'Share Values'!$X678,'Transactions (Dated)'!$B$2:$B$53,'Share Values'!AC$11,'Transactions (Dated)'!$C$2:$C$53,"Sell")</f>
        <v>2348</v>
      </c>
      <c r="AD678" s="40">
        <f ca="1">AD677+SUMIFS('Transactions (Dated)'!$E$2:$E$53,'Transactions (Dated)'!$D$2:$D$53,'Share Values'!$X678,'Transactions (Dated)'!$B$2:$B$53,'Share Values'!AD$11,'Transactions (Dated)'!$C$2:$C$53,"Buy")-SUMIFS('Transactions (Dated)'!$E$2:$E$53,'Transactions (Dated)'!$D$2:$D$53,'Share Values'!$X678,'Transactions (Dated)'!$B$2:$B$53,'Share Values'!AD$11,'Transactions (Dated)'!$C$2:$C$53,"Sell")</f>
        <v>0</v>
      </c>
      <c r="AE678" s="40">
        <f ca="1">AE677+SUMIFS('Transactions (Dated)'!$E$2:$E$53,'Transactions (Dated)'!$D$2:$D$53,'Share Values'!$X678,'Transactions (Dated)'!$B$2:$B$53,'Share Values'!AE$11,'Transactions (Dated)'!$C$2:$C$53,"Buy")-SUMIFS('Transactions (Dated)'!$E$2:$E$53,'Transactions (Dated)'!$D$2:$D$53,'Share Values'!$X678,'Transactions (Dated)'!$B$2:$B$53,'Share Values'!AE$11,'Transactions (Dated)'!$C$2:$C$53,"Sell")</f>
        <v>2900</v>
      </c>
      <c r="AF678" s="40">
        <f ca="1">AF677+SUMIFS('Transactions (Dated)'!$E$2:$E$53,'Transactions (Dated)'!$D$2:$D$53,'Share Values'!$X678,'Transactions (Dated)'!$B$2:$B$53,'Share Values'!AF$11,'Transactions (Dated)'!$C$2:$C$53,"Buy")-SUMIFS('Transactions (Dated)'!$E$2:$E$53,'Transactions (Dated)'!$D$2:$D$53,'Share Values'!$X678,'Transactions (Dated)'!$B$2:$B$53,'Share Values'!AF$11,'Transactions (Dated)'!$C$2:$C$53,"Sell")</f>
        <v>14201</v>
      </c>
      <c r="AG678" s="40">
        <f ca="1">AG677+SUMIFS('Transactions (Dated)'!$E$2:$E$53,'Transactions (Dated)'!$D$2:$D$53,'Share Values'!$X678,'Transactions (Dated)'!$B$2:$B$53,'Share Values'!AG$11,'Transactions (Dated)'!$C$2:$C$53,"Buy")-SUMIFS('Transactions (Dated)'!$E$2:$E$53,'Transactions (Dated)'!$D$2:$D$53,'Share Values'!$X678,'Transactions (Dated)'!$B$2:$B$53,'Share Values'!AG$11,'Transactions (Dated)'!$C$2:$C$53,"Sell")</f>
        <v>6835</v>
      </c>
      <c r="AH678" s="40">
        <f ca="1">AH677+SUMIFS('Transactions (Dated)'!$E$2:$E$53,'Transactions (Dated)'!$D$2:$D$53,'Share Values'!$X678,'Transactions (Dated)'!$B$2:$B$53,'Share Values'!AH$11,'Transactions (Dated)'!$C$2:$C$53,"Buy")-SUMIFS('Transactions (Dated)'!$E$2:$E$53,'Transactions (Dated)'!$D$2:$D$53,'Share Values'!$X678,'Transactions (Dated)'!$B$2:$B$53,'Share Values'!AH$11,'Transactions (Dated)'!$C$2:$C$53,"Sell")</f>
        <v>0</v>
      </c>
      <c r="AI678" s="40">
        <f ca="1">AI677+SUMIFS('Transactions (Dated)'!$E$2:$E$53,'Transactions (Dated)'!$D$2:$D$53,'Share Values'!$X678,'Transactions (Dated)'!$B$2:$B$53,'Share Values'!AI$11,'Transactions (Dated)'!$C$2:$C$53,"Buy")-SUMIFS('Transactions (Dated)'!$E$2:$E$53,'Transactions (Dated)'!$D$2:$D$53,'Share Values'!$X678,'Transactions (Dated)'!$B$2:$B$53,'Share Values'!AI$11,'Transactions (Dated)'!$C$2:$C$53,"Sell")</f>
        <v>0</v>
      </c>
      <c r="AJ678" s="40">
        <f ca="1">AJ677+SUMIFS('Transactions (Dated)'!$E$2:$E$53,'Transactions (Dated)'!$D$2:$D$53,'Share Values'!$X678,'Transactions (Dated)'!$B$2:$B$53,'Share Values'!AJ$11,'Transactions (Dated)'!$C$2:$C$53,"Buy")-SUMIFS('Transactions (Dated)'!$E$2:$E$53,'Transactions (Dated)'!$D$2:$D$53,'Share Values'!$X678,'Transactions (Dated)'!$B$2:$B$53,'Share Values'!AJ$11,'Transactions (Dated)'!$C$2:$C$53,"Sell")</f>
        <v>0</v>
      </c>
      <c r="AK678" s="40">
        <f ca="1">AK677+SUMIFS('Transactions (Dated)'!$E$2:$E$53,'Transactions (Dated)'!$D$2:$D$53,'Share Values'!$X678,'Transactions (Dated)'!$B$2:$B$53,'Share Values'!AK$11,'Transactions (Dated)'!$C$2:$C$53,"Buy")-SUMIFS('Transactions (Dated)'!$E$2:$E$53,'Transactions (Dated)'!$D$2:$D$53,'Share Values'!$X678,'Transactions (Dated)'!$B$2:$B$53,'Share Values'!AK$11,'Transactions (Dated)'!$C$2:$C$53,"Sell")</f>
        <v>0</v>
      </c>
      <c r="AL678" s="40">
        <f ca="1">AL677+SUMIFS('Transactions (Dated)'!$E$2:$E$53,'Transactions (Dated)'!$D$2:$D$53,'Share Values'!$X678,'Transactions (Dated)'!$B$2:$B$53,'Share Values'!AL$11,'Transactions (Dated)'!$C$2:$C$53,"Buy")-SUMIFS('Transactions (Dated)'!$E$2:$E$53,'Transactions (Dated)'!$D$2:$D$53,'Share Values'!$X678,'Transactions (Dated)'!$B$2:$B$53,'Share Values'!AL$11,'Transactions (Dated)'!$C$2:$C$53,"Sell")</f>
        <v>0</v>
      </c>
      <c r="AM678" s="40">
        <f ca="1">AM677+SUMIFS('Transactions (Dated)'!$E$2:$E$53,'Transactions (Dated)'!$D$2:$D$53,'Share Values'!$X678,'Transactions (Dated)'!$B$2:$B$53,'Share Values'!AM$11,'Transactions (Dated)'!$C$2:$C$53,"Buy")-SUMIFS('Transactions (Dated)'!$E$2:$E$53,'Transactions (Dated)'!$D$2:$D$53,'Share Values'!$X678,'Transactions (Dated)'!$B$2:$B$53,'Share Values'!AM$11,'Transactions (Dated)'!$C$2:$C$53,"Sell")</f>
        <v>0</v>
      </c>
      <c r="AN678" s="40">
        <f ca="1">AN677+SUMIFS('Transactions (Dated)'!$E$2:$E$53,'Transactions (Dated)'!$D$2:$D$53,'Share Values'!$X678,'Transactions (Dated)'!$B$2:$B$53,'Share Values'!AN$11,'Transactions (Dated)'!$C$2:$C$53,"Buy")-SUMIFS('Transactions (Dated)'!$E$2:$E$53,'Transactions (Dated)'!$D$2:$D$53,'Share Values'!$X678,'Transactions (Dated)'!$B$2:$B$53,'Share Values'!AN$11,'Transactions (Dated)'!$C$2:$C$53,"Sell")</f>
        <v>0</v>
      </c>
      <c r="AQ678" s="3">
        <f t="shared" si="296"/>
        <v>42884</v>
      </c>
      <c r="AR678" s="6">
        <f t="shared" ca="1" si="297"/>
        <v>68681.25</v>
      </c>
      <c r="AS678" s="6">
        <f t="shared" ca="1" si="298"/>
        <v>19125</v>
      </c>
      <c r="AT678" s="6">
        <f t="shared" ca="1" si="299"/>
        <v>549279.88</v>
      </c>
      <c r="AU678" s="6">
        <f t="shared" ca="1" si="300"/>
        <v>38871.140000000007</v>
      </c>
      <c r="AV678" s="6">
        <f t="shared" ca="1" si="301"/>
        <v>34726.92</v>
      </c>
      <c r="AW678" s="6">
        <f t="shared" ca="1" si="302"/>
        <v>0</v>
      </c>
      <c r="AX678" s="6">
        <f t="shared" ca="1" si="303"/>
        <v>45443</v>
      </c>
      <c r="AY678" s="6">
        <f t="shared" ca="1" si="304"/>
        <v>60496.259999999995</v>
      </c>
      <c r="AZ678" s="6">
        <f t="shared" ca="1" si="305"/>
        <v>0</v>
      </c>
      <c r="BA678" s="6">
        <f t="shared" ca="1" si="306"/>
        <v>0</v>
      </c>
      <c r="BB678" s="6">
        <f t="shared" ca="1" si="307"/>
        <v>0</v>
      </c>
      <c r="BC678" s="6">
        <f t="shared" ca="1" si="308"/>
        <v>0</v>
      </c>
      <c r="BD678" s="6">
        <f t="shared" ca="1" si="309"/>
        <v>0</v>
      </c>
      <c r="BE678" s="6">
        <f t="shared" ca="1" si="310"/>
        <v>0</v>
      </c>
      <c r="BF678" s="6">
        <f t="shared" ca="1" si="293"/>
        <v>0</v>
      </c>
      <c r="BG678" s="6">
        <f t="shared" ca="1" si="294"/>
        <v>0</v>
      </c>
      <c r="BJ678" s="4">
        <f t="shared" ca="1" si="311"/>
        <v>816623.45000000007</v>
      </c>
      <c r="BL678" s="3">
        <f t="shared" si="312"/>
        <v>42884</v>
      </c>
      <c r="BM678" s="6">
        <f>BM677+SUMIFS('Transactions (Dated)'!G:G,'Transactions (Dated)'!D:D,'Share Values'!AQ678)</f>
        <v>14317.649999999987</v>
      </c>
      <c r="BN678" s="6">
        <f ca="1">BN677+SUMIFS('Transactions (Dated)'!$F:$F,'Transactions (Dated)'!$D:$D,$BL678,'Transactions (Dated)'!$B:$B,BN$11,'Transactions (Dated)'!$C:$C,"Dividend (paid to cash)")*Y678</f>
        <v>0</v>
      </c>
      <c r="BO678" s="6">
        <f ca="1">BO677+SUMIFS('Transactions (Dated)'!$F:$F,'Transactions (Dated)'!$D:$D,$BL678,'Transactions (Dated)'!$B:$B,BO$11,'Transactions (Dated)'!$C:$C,"Dividend (paid to cash)")*Z678</f>
        <v>2421.875</v>
      </c>
      <c r="BP678" s="6">
        <f ca="1">BP677+SUMIFS('Transactions (Dated)'!$F:$F,'Transactions (Dated)'!$D:$D,$BL678,'Transactions (Dated)'!$B:$B,BP$11,'Transactions (Dated)'!$C:$C,"Dividend (paid to cash)")*AA678</f>
        <v>51745.237000000008</v>
      </c>
      <c r="BQ678" s="6">
        <f ca="1">BQ677+SUMIFS('Transactions (Dated)'!$F:$F,'Transactions (Dated)'!$D:$D,$BL678,'Transactions (Dated)'!$B:$B,BQ$11,'Transactions (Dated)'!$C:$C,"Dividend (paid to cash)")*AB678</f>
        <v>662.2</v>
      </c>
      <c r="BR678" s="6">
        <f ca="1">BR677+SUMIFS('Transactions (Dated)'!$F:$F,'Transactions (Dated)'!$D:$D,$BL678,'Transactions (Dated)'!$B:$B,BR$11,'Transactions (Dated)'!$C:$C,"Dividend (paid to cash)")*AC678</f>
        <v>0</v>
      </c>
      <c r="BS678" s="6">
        <f ca="1">BS677+SUMIFS('Transactions (Dated)'!$F:$F,'Transactions (Dated)'!$D:$D,$BL678,'Transactions (Dated)'!$B:$B,BS$11,'Transactions (Dated)'!$C:$C,"Dividend (paid to cash)")*AD678</f>
        <v>0</v>
      </c>
      <c r="BT678" s="6">
        <f ca="1">BT677+SUMIFS('Transactions (Dated)'!$F:$F,'Transactions (Dated)'!$D:$D,$BL678,'Transactions (Dated)'!$B:$B,BT$11,'Transactions (Dated)'!$C:$C,"Dividend (paid to cash)")*AE678</f>
        <v>3915</v>
      </c>
      <c r="BU678" s="6">
        <f ca="1">BU677+SUMIFS('Transactions (Dated)'!$F:$F,'Transactions (Dated)'!$D:$D,$BL678,'Transactions (Dated)'!$B:$B,BU$11,'Transactions (Dated)'!$C:$C,"Dividend (paid to cash)")*AF678</f>
        <v>0</v>
      </c>
      <c r="BV678" s="6">
        <f ca="1">BV677+SUMIFS('Transactions (Dated)'!$F:$F,'Transactions (Dated)'!$D:$D,$BL678,'Transactions (Dated)'!$B:$B,BV$11,'Transactions (Dated)'!$C:$C,"Dividend (paid to cash)")*AG678</f>
        <v>0</v>
      </c>
      <c r="BW678" s="6">
        <f ca="1">BW677+SUMIFS('Transactions (Dated)'!$F:$F,'Transactions (Dated)'!$D:$D,$BL678,'Transactions (Dated)'!$B:$B,BW$11,'Transactions (Dated)'!$C:$C,"Dividend (paid to cash)")*AH678</f>
        <v>0</v>
      </c>
      <c r="BX678" s="6">
        <f ca="1">BX677+SUMIFS('Transactions (Dated)'!$F:$F,'Transactions (Dated)'!$D:$D,$BL678,'Transactions (Dated)'!$B:$B,BX$11,'Transactions (Dated)'!$C:$C,"Dividend (paid to cash)")*AI678</f>
        <v>0</v>
      </c>
      <c r="BY678" s="6">
        <f ca="1">BY677+SUMIFS('Transactions (Dated)'!$F:$F,'Transactions (Dated)'!$D:$D,$BL678,'Transactions (Dated)'!$B:$B,BY$11,'Transactions (Dated)'!$C:$C,"Dividend (paid to cash)")*AJ678</f>
        <v>0</v>
      </c>
      <c r="BZ678" s="6">
        <f ca="1">BZ677+SUMIFS('Transactions (Dated)'!$F:$F,'Transactions (Dated)'!$D:$D,$BL678,'Transactions (Dated)'!$B:$B,BZ$11,'Transactions (Dated)'!$C:$C,"Dividend (paid to cash)")*AK678</f>
        <v>0</v>
      </c>
      <c r="CA678" s="6">
        <f ca="1">CA677+SUMIFS('Transactions (Dated)'!$F:$F,'Transactions (Dated)'!$D:$D,$BL678,'Transactions (Dated)'!$B:$B,CA$11,'Transactions (Dated)'!$C:$C,"Dividend (paid to cash)")*AL678</f>
        <v>0</v>
      </c>
      <c r="CB678" s="6">
        <v>0</v>
      </c>
      <c r="CC678" s="6">
        <v>0</v>
      </c>
      <c r="CF678" s="6">
        <f t="shared" ca="1" si="313"/>
        <v>73061.961999999985</v>
      </c>
      <c r="CH678" s="3">
        <f t="shared" si="314"/>
        <v>42884</v>
      </c>
      <c r="CI678" s="4">
        <f t="shared" ca="1" si="315"/>
        <v>816623.45000000007</v>
      </c>
      <c r="CJ678" s="4">
        <f t="shared" ca="1" si="316"/>
        <v>73061.961999999985</v>
      </c>
      <c r="CL678" s="4">
        <f t="shared" ca="1" si="317"/>
        <v>889685.41200000001</v>
      </c>
    </row>
    <row r="679" spans="2:90" x14ac:dyDescent="0.15">
      <c r="B679" s="3">
        <v>42885</v>
      </c>
      <c r="E679" s="86">
        <v>42885</v>
      </c>
      <c r="F679" s="53">
        <v>14.29</v>
      </c>
      <c r="G679">
        <v>1.95</v>
      </c>
      <c r="H679">
        <v>20.790600000000001</v>
      </c>
      <c r="I679">
        <v>20.675000000000001</v>
      </c>
      <c r="J679">
        <v>14.69</v>
      </c>
      <c r="K679">
        <v>15.63</v>
      </c>
      <c r="L679">
        <v>15.44</v>
      </c>
      <c r="M679">
        <v>4.1100000000000003</v>
      </c>
      <c r="O679">
        <v>11</v>
      </c>
      <c r="Q679">
        <v>1.5699999999999998</v>
      </c>
      <c r="R679">
        <v>7.05</v>
      </c>
      <c r="S679">
        <v>44.24</v>
      </c>
      <c r="U679">
        <v>44.24</v>
      </c>
      <c r="X679" s="3">
        <f t="shared" si="295"/>
        <v>42885</v>
      </c>
      <c r="Y679" s="40">
        <f ca="1">Y678+SUMIFS('Transactions (Dated)'!$E$2:$E$53,'Transactions (Dated)'!$D$2:$D$53,'Share Values'!$X679,'Transactions (Dated)'!$B$2:$B$53,'Share Values'!Y$11,'Transactions (Dated)'!$C$2:$C$53,"Buy")-SUMIFS('Transactions (Dated)'!$E$2:$E$53,'Transactions (Dated)'!$D$2:$D$53,'Share Values'!$X679,'Transactions (Dated)'!$B$2:$B$53,'Share Values'!Y$11,'Transactions (Dated)'!$C$2:$C$53,"Sell")</f>
        <v>4625</v>
      </c>
      <c r="Z679" s="40">
        <f ca="1">Z678+SUMIFS('Transactions (Dated)'!$E$2:$E$53,'Transactions (Dated)'!$D$2:$D$53,'Share Values'!$X679,'Transactions (Dated)'!$B$2:$B$53,'Share Values'!Z$11,'Transactions (Dated)'!$C$2:$C$53,"Buy")-SUMIFS('Transactions (Dated)'!$E$2:$E$53,'Transactions (Dated)'!$D$2:$D$53,'Share Values'!$X679,'Transactions (Dated)'!$B$2:$B$53,'Share Values'!Z$11,'Transactions (Dated)'!$C$2:$C$53,"Sell")</f>
        <v>9375</v>
      </c>
      <c r="AA679" s="40">
        <f ca="1">AA678+SUMIFS('Transactions (Dated)'!$E$2:$E$53,'Transactions (Dated)'!$D$2:$D$53,'Share Values'!$X679,'Transactions (Dated)'!$B$2:$B$53,'Share Values'!AA$11,'Transactions (Dated)'!$C$2:$C$53,"Buy")-SUMIFS('Transactions (Dated)'!$E$2:$E$53,'Transactions (Dated)'!$D$2:$D$53,'Share Values'!$X679,'Transactions (Dated)'!$B$2:$B$53,'Share Values'!AA$11,'Transactions (Dated)'!$C$2:$C$53,"Sell")</f>
        <v>26357</v>
      </c>
      <c r="AB679" s="40">
        <f ca="1">AB678+SUMIFS('Transactions (Dated)'!$E$2:$E$53,'Transactions (Dated)'!$D$2:$D$53,'Share Values'!$X679,'Transactions (Dated)'!$B$2:$B$53,'Share Values'!AB$11,'Transactions (Dated)'!$C$2:$C$53,"Buy")-SUMIFS('Transactions (Dated)'!$E$2:$E$53,'Transactions (Dated)'!$D$2:$D$53,'Share Values'!$X679,'Transactions (Dated)'!$B$2:$B$53,'Share Values'!AB$11,'Transactions (Dated)'!$C$2:$C$53,"Sell")</f>
        <v>1892</v>
      </c>
      <c r="AC679" s="40">
        <f ca="1">AC678+SUMIFS('Transactions (Dated)'!$E$2:$E$53,'Transactions (Dated)'!$D$2:$D$53,'Share Values'!$X679,'Transactions (Dated)'!$B$2:$B$53,'Share Values'!AC$11,'Transactions (Dated)'!$C$2:$C$53,"Buy")-SUMIFS('Transactions (Dated)'!$E$2:$E$53,'Transactions (Dated)'!$D$2:$D$53,'Share Values'!$X679,'Transactions (Dated)'!$B$2:$B$53,'Share Values'!AC$11,'Transactions (Dated)'!$C$2:$C$53,"Sell")</f>
        <v>2348</v>
      </c>
      <c r="AD679" s="40">
        <f ca="1">AD678+SUMIFS('Transactions (Dated)'!$E$2:$E$53,'Transactions (Dated)'!$D$2:$D$53,'Share Values'!$X679,'Transactions (Dated)'!$B$2:$B$53,'Share Values'!AD$11,'Transactions (Dated)'!$C$2:$C$53,"Buy")-SUMIFS('Transactions (Dated)'!$E$2:$E$53,'Transactions (Dated)'!$D$2:$D$53,'Share Values'!$X679,'Transactions (Dated)'!$B$2:$B$53,'Share Values'!AD$11,'Transactions (Dated)'!$C$2:$C$53,"Sell")</f>
        <v>0</v>
      </c>
      <c r="AE679" s="40">
        <f ca="1">AE678+SUMIFS('Transactions (Dated)'!$E$2:$E$53,'Transactions (Dated)'!$D$2:$D$53,'Share Values'!$X679,'Transactions (Dated)'!$B$2:$B$53,'Share Values'!AE$11,'Transactions (Dated)'!$C$2:$C$53,"Buy")-SUMIFS('Transactions (Dated)'!$E$2:$E$53,'Transactions (Dated)'!$D$2:$D$53,'Share Values'!$X679,'Transactions (Dated)'!$B$2:$B$53,'Share Values'!AE$11,'Transactions (Dated)'!$C$2:$C$53,"Sell")</f>
        <v>2900</v>
      </c>
      <c r="AF679" s="40">
        <f ca="1">AF678+SUMIFS('Transactions (Dated)'!$E$2:$E$53,'Transactions (Dated)'!$D$2:$D$53,'Share Values'!$X679,'Transactions (Dated)'!$B$2:$B$53,'Share Values'!AF$11,'Transactions (Dated)'!$C$2:$C$53,"Buy")-SUMIFS('Transactions (Dated)'!$E$2:$E$53,'Transactions (Dated)'!$D$2:$D$53,'Share Values'!$X679,'Transactions (Dated)'!$B$2:$B$53,'Share Values'!AF$11,'Transactions (Dated)'!$C$2:$C$53,"Sell")</f>
        <v>14201</v>
      </c>
      <c r="AG679" s="40">
        <f ca="1">AG678+SUMIFS('Transactions (Dated)'!$E$2:$E$53,'Transactions (Dated)'!$D$2:$D$53,'Share Values'!$X679,'Transactions (Dated)'!$B$2:$B$53,'Share Values'!AG$11,'Transactions (Dated)'!$C$2:$C$53,"Buy")-SUMIFS('Transactions (Dated)'!$E$2:$E$53,'Transactions (Dated)'!$D$2:$D$53,'Share Values'!$X679,'Transactions (Dated)'!$B$2:$B$53,'Share Values'!AG$11,'Transactions (Dated)'!$C$2:$C$53,"Sell")</f>
        <v>6835</v>
      </c>
      <c r="AH679" s="40">
        <f ca="1">AH678+SUMIFS('Transactions (Dated)'!$E$2:$E$53,'Transactions (Dated)'!$D$2:$D$53,'Share Values'!$X679,'Transactions (Dated)'!$B$2:$B$53,'Share Values'!AH$11,'Transactions (Dated)'!$C$2:$C$53,"Buy")-SUMIFS('Transactions (Dated)'!$E$2:$E$53,'Transactions (Dated)'!$D$2:$D$53,'Share Values'!$X679,'Transactions (Dated)'!$B$2:$B$53,'Share Values'!AH$11,'Transactions (Dated)'!$C$2:$C$53,"Sell")</f>
        <v>0</v>
      </c>
      <c r="AI679" s="40">
        <f ca="1">AI678+SUMIFS('Transactions (Dated)'!$E$2:$E$53,'Transactions (Dated)'!$D$2:$D$53,'Share Values'!$X679,'Transactions (Dated)'!$B$2:$B$53,'Share Values'!AI$11,'Transactions (Dated)'!$C$2:$C$53,"Buy")-SUMIFS('Transactions (Dated)'!$E$2:$E$53,'Transactions (Dated)'!$D$2:$D$53,'Share Values'!$X679,'Transactions (Dated)'!$B$2:$B$53,'Share Values'!AI$11,'Transactions (Dated)'!$C$2:$C$53,"Sell")</f>
        <v>0</v>
      </c>
      <c r="AJ679" s="40">
        <f ca="1">AJ678+SUMIFS('Transactions (Dated)'!$E$2:$E$53,'Transactions (Dated)'!$D$2:$D$53,'Share Values'!$X679,'Transactions (Dated)'!$B$2:$B$53,'Share Values'!AJ$11,'Transactions (Dated)'!$C$2:$C$53,"Buy")-SUMIFS('Transactions (Dated)'!$E$2:$E$53,'Transactions (Dated)'!$D$2:$D$53,'Share Values'!$X679,'Transactions (Dated)'!$B$2:$B$53,'Share Values'!AJ$11,'Transactions (Dated)'!$C$2:$C$53,"Sell")</f>
        <v>0</v>
      </c>
      <c r="AK679" s="40">
        <f ca="1">AK678+SUMIFS('Transactions (Dated)'!$E$2:$E$53,'Transactions (Dated)'!$D$2:$D$53,'Share Values'!$X679,'Transactions (Dated)'!$B$2:$B$53,'Share Values'!AK$11,'Transactions (Dated)'!$C$2:$C$53,"Buy")-SUMIFS('Transactions (Dated)'!$E$2:$E$53,'Transactions (Dated)'!$D$2:$D$53,'Share Values'!$X679,'Transactions (Dated)'!$B$2:$B$53,'Share Values'!AK$11,'Transactions (Dated)'!$C$2:$C$53,"Sell")</f>
        <v>0</v>
      </c>
      <c r="AL679" s="40">
        <f ca="1">AL678+SUMIFS('Transactions (Dated)'!$E$2:$E$53,'Transactions (Dated)'!$D$2:$D$53,'Share Values'!$X679,'Transactions (Dated)'!$B$2:$B$53,'Share Values'!AL$11,'Transactions (Dated)'!$C$2:$C$53,"Buy")-SUMIFS('Transactions (Dated)'!$E$2:$E$53,'Transactions (Dated)'!$D$2:$D$53,'Share Values'!$X679,'Transactions (Dated)'!$B$2:$B$53,'Share Values'!AL$11,'Transactions (Dated)'!$C$2:$C$53,"Sell")</f>
        <v>0</v>
      </c>
      <c r="AM679" s="40">
        <f ca="1">AM678+SUMIFS('Transactions (Dated)'!$E$2:$E$53,'Transactions (Dated)'!$D$2:$D$53,'Share Values'!$X679,'Transactions (Dated)'!$B$2:$B$53,'Share Values'!AM$11,'Transactions (Dated)'!$C$2:$C$53,"Buy")-SUMIFS('Transactions (Dated)'!$E$2:$E$53,'Transactions (Dated)'!$D$2:$D$53,'Share Values'!$X679,'Transactions (Dated)'!$B$2:$B$53,'Share Values'!AM$11,'Transactions (Dated)'!$C$2:$C$53,"Sell")</f>
        <v>0</v>
      </c>
      <c r="AN679" s="40">
        <f ca="1">AN678+SUMIFS('Transactions (Dated)'!$E$2:$E$53,'Transactions (Dated)'!$D$2:$D$53,'Share Values'!$X679,'Transactions (Dated)'!$B$2:$B$53,'Share Values'!AN$11,'Transactions (Dated)'!$C$2:$C$53,"Buy")-SUMIFS('Transactions (Dated)'!$E$2:$E$53,'Transactions (Dated)'!$D$2:$D$53,'Share Values'!$X679,'Transactions (Dated)'!$B$2:$B$53,'Share Values'!AN$11,'Transactions (Dated)'!$C$2:$C$53,"Sell")</f>
        <v>0</v>
      </c>
      <c r="AQ679" s="3">
        <f t="shared" si="296"/>
        <v>42885</v>
      </c>
      <c r="AR679" s="6">
        <f t="shared" ca="1" si="297"/>
        <v>66091.25</v>
      </c>
      <c r="AS679" s="6">
        <f t="shared" ca="1" si="298"/>
        <v>18281.25</v>
      </c>
      <c r="AT679" s="6">
        <f t="shared" ca="1" si="299"/>
        <v>547977.84420000005</v>
      </c>
      <c r="AU679" s="6">
        <f t="shared" ca="1" si="300"/>
        <v>39117.1</v>
      </c>
      <c r="AV679" s="6">
        <f t="shared" ca="1" si="301"/>
        <v>34492.119999999995</v>
      </c>
      <c r="AW679" s="6">
        <f t="shared" ca="1" si="302"/>
        <v>0</v>
      </c>
      <c r="AX679" s="6">
        <f t="shared" ca="1" si="303"/>
        <v>44776</v>
      </c>
      <c r="AY679" s="6">
        <f t="shared" ca="1" si="304"/>
        <v>58366.110000000008</v>
      </c>
      <c r="AZ679" s="6">
        <f t="shared" ca="1" si="305"/>
        <v>0</v>
      </c>
      <c r="BA679" s="6">
        <f t="shared" ca="1" si="306"/>
        <v>0</v>
      </c>
      <c r="BB679" s="6">
        <f t="shared" ca="1" si="307"/>
        <v>0</v>
      </c>
      <c r="BC679" s="6">
        <f t="shared" ca="1" si="308"/>
        <v>0</v>
      </c>
      <c r="BD679" s="6">
        <f t="shared" ca="1" si="309"/>
        <v>0</v>
      </c>
      <c r="BE679" s="6">
        <f t="shared" ca="1" si="310"/>
        <v>0</v>
      </c>
      <c r="BF679" s="6">
        <f t="shared" ca="1" si="293"/>
        <v>0</v>
      </c>
      <c r="BG679" s="6">
        <f t="shared" ca="1" si="294"/>
        <v>0</v>
      </c>
      <c r="BJ679" s="4">
        <f t="shared" ca="1" si="311"/>
        <v>809101.67420000001</v>
      </c>
      <c r="BL679" s="3">
        <f t="shared" si="312"/>
        <v>42885</v>
      </c>
      <c r="BM679" s="6">
        <f>BM678+SUMIFS('Transactions (Dated)'!G:G,'Transactions (Dated)'!D:D,'Share Values'!AQ679)</f>
        <v>14317.649999999987</v>
      </c>
      <c r="BN679" s="6">
        <f ca="1">BN678+SUMIFS('Transactions (Dated)'!$F:$F,'Transactions (Dated)'!$D:$D,$BL679,'Transactions (Dated)'!$B:$B,BN$11,'Transactions (Dated)'!$C:$C,"Dividend (paid to cash)")*Y679</f>
        <v>0</v>
      </c>
      <c r="BO679" s="6">
        <f ca="1">BO678+SUMIFS('Transactions (Dated)'!$F:$F,'Transactions (Dated)'!$D:$D,$BL679,'Transactions (Dated)'!$B:$B,BO$11,'Transactions (Dated)'!$C:$C,"Dividend (paid to cash)")*Z679</f>
        <v>2421.875</v>
      </c>
      <c r="BP679" s="6">
        <f ca="1">BP678+SUMIFS('Transactions (Dated)'!$F:$F,'Transactions (Dated)'!$D:$D,$BL679,'Transactions (Dated)'!$B:$B,BP$11,'Transactions (Dated)'!$C:$C,"Dividend (paid to cash)")*AA679</f>
        <v>51745.237000000008</v>
      </c>
      <c r="BQ679" s="6">
        <f ca="1">BQ678+SUMIFS('Transactions (Dated)'!$F:$F,'Transactions (Dated)'!$D:$D,$BL679,'Transactions (Dated)'!$B:$B,BQ$11,'Transactions (Dated)'!$C:$C,"Dividend (paid to cash)")*AB679</f>
        <v>662.2</v>
      </c>
      <c r="BR679" s="6">
        <f ca="1">BR678+SUMIFS('Transactions (Dated)'!$F:$F,'Transactions (Dated)'!$D:$D,$BL679,'Transactions (Dated)'!$B:$B,BR$11,'Transactions (Dated)'!$C:$C,"Dividend (paid to cash)")*AC679</f>
        <v>0</v>
      </c>
      <c r="BS679" s="6">
        <f ca="1">BS678+SUMIFS('Transactions (Dated)'!$F:$F,'Transactions (Dated)'!$D:$D,$BL679,'Transactions (Dated)'!$B:$B,BS$11,'Transactions (Dated)'!$C:$C,"Dividend (paid to cash)")*AD679</f>
        <v>0</v>
      </c>
      <c r="BT679" s="6">
        <f ca="1">BT678+SUMIFS('Transactions (Dated)'!$F:$F,'Transactions (Dated)'!$D:$D,$BL679,'Transactions (Dated)'!$B:$B,BT$11,'Transactions (Dated)'!$C:$C,"Dividend (paid to cash)")*AE679</f>
        <v>3915</v>
      </c>
      <c r="BU679" s="6">
        <f ca="1">BU678+SUMIFS('Transactions (Dated)'!$F:$F,'Transactions (Dated)'!$D:$D,$BL679,'Transactions (Dated)'!$B:$B,BU$11,'Transactions (Dated)'!$C:$C,"Dividend (paid to cash)")*AF679</f>
        <v>0</v>
      </c>
      <c r="BV679" s="6">
        <f ca="1">BV678+SUMIFS('Transactions (Dated)'!$F:$F,'Transactions (Dated)'!$D:$D,$BL679,'Transactions (Dated)'!$B:$B,BV$11,'Transactions (Dated)'!$C:$C,"Dividend (paid to cash)")*AG679</f>
        <v>0</v>
      </c>
      <c r="BW679" s="6">
        <f ca="1">BW678+SUMIFS('Transactions (Dated)'!$F:$F,'Transactions (Dated)'!$D:$D,$BL679,'Transactions (Dated)'!$B:$B,BW$11,'Transactions (Dated)'!$C:$C,"Dividend (paid to cash)")*AH679</f>
        <v>0</v>
      </c>
      <c r="BX679" s="6">
        <f ca="1">BX678+SUMIFS('Transactions (Dated)'!$F:$F,'Transactions (Dated)'!$D:$D,$BL679,'Transactions (Dated)'!$B:$B,BX$11,'Transactions (Dated)'!$C:$C,"Dividend (paid to cash)")*AI679</f>
        <v>0</v>
      </c>
      <c r="BY679" s="6">
        <f ca="1">BY678+SUMIFS('Transactions (Dated)'!$F:$F,'Transactions (Dated)'!$D:$D,$BL679,'Transactions (Dated)'!$B:$B,BY$11,'Transactions (Dated)'!$C:$C,"Dividend (paid to cash)")*AJ679</f>
        <v>0</v>
      </c>
      <c r="BZ679" s="6">
        <f ca="1">BZ678+SUMIFS('Transactions (Dated)'!$F:$F,'Transactions (Dated)'!$D:$D,$BL679,'Transactions (Dated)'!$B:$B,BZ$11,'Transactions (Dated)'!$C:$C,"Dividend (paid to cash)")*AK679</f>
        <v>0</v>
      </c>
      <c r="CA679" s="6">
        <f ca="1">CA678+SUMIFS('Transactions (Dated)'!$F:$F,'Transactions (Dated)'!$D:$D,$BL679,'Transactions (Dated)'!$B:$B,CA$11,'Transactions (Dated)'!$C:$C,"Dividend (paid to cash)")*AL679</f>
        <v>0</v>
      </c>
      <c r="CB679" s="6">
        <v>0</v>
      </c>
      <c r="CC679" s="6">
        <v>0</v>
      </c>
      <c r="CF679" s="6">
        <f t="shared" ca="1" si="313"/>
        <v>73061.961999999985</v>
      </c>
      <c r="CH679" s="3">
        <f t="shared" si="314"/>
        <v>42885</v>
      </c>
      <c r="CI679" s="4">
        <f t="shared" ca="1" si="315"/>
        <v>809101.67420000001</v>
      </c>
      <c r="CJ679" s="4">
        <f t="shared" ca="1" si="316"/>
        <v>73061.961999999985</v>
      </c>
      <c r="CL679" s="4">
        <f t="shared" ca="1" si="317"/>
        <v>882163.63619999995</v>
      </c>
    </row>
    <row r="680" spans="2:90" x14ac:dyDescent="0.15">
      <c r="B680" s="3">
        <v>42886</v>
      </c>
      <c r="E680" s="86">
        <v>42886</v>
      </c>
      <c r="F680" s="53">
        <v>14.28</v>
      </c>
      <c r="G680">
        <v>1.96</v>
      </c>
      <c r="H680">
        <v>20.77</v>
      </c>
      <c r="I680">
        <v>20.574999999999999</v>
      </c>
      <c r="J680">
        <v>14.71</v>
      </c>
      <c r="K680">
        <v>15.66</v>
      </c>
      <c r="L680">
        <v>15.34</v>
      </c>
      <c r="M680">
        <v>4.04</v>
      </c>
      <c r="O680">
        <v>11.05</v>
      </c>
      <c r="Q680">
        <v>1.53</v>
      </c>
      <c r="R680">
        <v>6.91</v>
      </c>
      <c r="S680">
        <v>44.47</v>
      </c>
      <c r="U680">
        <v>44.47</v>
      </c>
      <c r="X680" s="3">
        <f t="shared" si="295"/>
        <v>42886</v>
      </c>
      <c r="Y680" s="40">
        <f ca="1">Y679+SUMIFS('Transactions (Dated)'!$E$2:$E$53,'Transactions (Dated)'!$D$2:$D$53,'Share Values'!$X680,'Transactions (Dated)'!$B$2:$B$53,'Share Values'!Y$11,'Transactions (Dated)'!$C$2:$C$53,"Buy")-SUMIFS('Transactions (Dated)'!$E$2:$E$53,'Transactions (Dated)'!$D$2:$D$53,'Share Values'!$X680,'Transactions (Dated)'!$B$2:$B$53,'Share Values'!Y$11,'Transactions (Dated)'!$C$2:$C$53,"Sell")</f>
        <v>4625</v>
      </c>
      <c r="Z680" s="40">
        <f ca="1">Z679+SUMIFS('Transactions (Dated)'!$E$2:$E$53,'Transactions (Dated)'!$D$2:$D$53,'Share Values'!$X680,'Transactions (Dated)'!$B$2:$B$53,'Share Values'!Z$11,'Transactions (Dated)'!$C$2:$C$53,"Buy")-SUMIFS('Transactions (Dated)'!$E$2:$E$53,'Transactions (Dated)'!$D$2:$D$53,'Share Values'!$X680,'Transactions (Dated)'!$B$2:$B$53,'Share Values'!Z$11,'Transactions (Dated)'!$C$2:$C$53,"Sell")</f>
        <v>9375</v>
      </c>
      <c r="AA680" s="40">
        <f ca="1">AA679+SUMIFS('Transactions (Dated)'!$E$2:$E$53,'Transactions (Dated)'!$D$2:$D$53,'Share Values'!$X680,'Transactions (Dated)'!$B$2:$B$53,'Share Values'!AA$11,'Transactions (Dated)'!$C$2:$C$53,"Buy")-SUMIFS('Transactions (Dated)'!$E$2:$E$53,'Transactions (Dated)'!$D$2:$D$53,'Share Values'!$X680,'Transactions (Dated)'!$B$2:$B$53,'Share Values'!AA$11,'Transactions (Dated)'!$C$2:$C$53,"Sell")</f>
        <v>26357</v>
      </c>
      <c r="AB680" s="40">
        <f ca="1">AB679+SUMIFS('Transactions (Dated)'!$E$2:$E$53,'Transactions (Dated)'!$D$2:$D$53,'Share Values'!$X680,'Transactions (Dated)'!$B$2:$B$53,'Share Values'!AB$11,'Transactions (Dated)'!$C$2:$C$53,"Buy")-SUMIFS('Transactions (Dated)'!$E$2:$E$53,'Transactions (Dated)'!$D$2:$D$53,'Share Values'!$X680,'Transactions (Dated)'!$B$2:$B$53,'Share Values'!AB$11,'Transactions (Dated)'!$C$2:$C$53,"Sell")</f>
        <v>1892</v>
      </c>
      <c r="AC680" s="40">
        <f ca="1">AC679+SUMIFS('Transactions (Dated)'!$E$2:$E$53,'Transactions (Dated)'!$D$2:$D$53,'Share Values'!$X680,'Transactions (Dated)'!$B$2:$B$53,'Share Values'!AC$11,'Transactions (Dated)'!$C$2:$C$53,"Buy")-SUMIFS('Transactions (Dated)'!$E$2:$E$53,'Transactions (Dated)'!$D$2:$D$53,'Share Values'!$X680,'Transactions (Dated)'!$B$2:$B$53,'Share Values'!AC$11,'Transactions (Dated)'!$C$2:$C$53,"Sell")</f>
        <v>2348</v>
      </c>
      <c r="AD680" s="40">
        <f ca="1">AD679+SUMIFS('Transactions (Dated)'!$E$2:$E$53,'Transactions (Dated)'!$D$2:$D$53,'Share Values'!$X680,'Transactions (Dated)'!$B$2:$B$53,'Share Values'!AD$11,'Transactions (Dated)'!$C$2:$C$53,"Buy")-SUMIFS('Transactions (Dated)'!$E$2:$E$53,'Transactions (Dated)'!$D$2:$D$53,'Share Values'!$X680,'Transactions (Dated)'!$B$2:$B$53,'Share Values'!AD$11,'Transactions (Dated)'!$C$2:$C$53,"Sell")</f>
        <v>0</v>
      </c>
      <c r="AE680" s="40">
        <f ca="1">AE679+SUMIFS('Transactions (Dated)'!$E$2:$E$53,'Transactions (Dated)'!$D$2:$D$53,'Share Values'!$X680,'Transactions (Dated)'!$B$2:$B$53,'Share Values'!AE$11,'Transactions (Dated)'!$C$2:$C$53,"Buy")-SUMIFS('Transactions (Dated)'!$E$2:$E$53,'Transactions (Dated)'!$D$2:$D$53,'Share Values'!$X680,'Transactions (Dated)'!$B$2:$B$53,'Share Values'!AE$11,'Transactions (Dated)'!$C$2:$C$53,"Sell")</f>
        <v>2900</v>
      </c>
      <c r="AF680" s="40">
        <f ca="1">AF679+SUMIFS('Transactions (Dated)'!$E$2:$E$53,'Transactions (Dated)'!$D$2:$D$53,'Share Values'!$X680,'Transactions (Dated)'!$B$2:$B$53,'Share Values'!AF$11,'Transactions (Dated)'!$C$2:$C$53,"Buy")-SUMIFS('Transactions (Dated)'!$E$2:$E$53,'Transactions (Dated)'!$D$2:$D$53,'Share Values'!$X680,'Transactions (Dated)'!$B$2:$B$53,'Share Values'!AF$11,'Transactions (Dated)'!$C$2:$C$53,"Sell")</f>
        <v>14201</v>
      </c>
      <c r="AG680" s="40">
        <f ca="1">AG679+SUMIFS('Transactions (Dated)'!$E$2:$E$53,'Transactions (Dated)'!$D$2:$D$53,'Share Values'!$X680,'Transactions (Dated)'!$B$2:$B$53,'Share Values'!AG$11,'Transactions (Dated)'!$C$2:$C$53,"Buy")-SUMIFS('Transactions (Dated)'!$E$2:$E$53,'Transactions (Dated)'!$D$2:$D$53,'Share Values'!$X680,'Transactions (Dated)'!$B$2:$B$53,'Share Values'!AG$11,'Transactions (Dated)'!$C$2:$C$53,"Sell")</f>
        <v>6835</v>
      </c>
      <c r="AH680" s="40">
        <f ca="1">AH679+SUMIFS('Transactions (Dated)'!$E$2:$E$53,'Transactions (Dated)'!$D$2:$D$53,'Share Values'!$X680,'Transactions (Dated)'!$B$2:$B$53,'Share Values'!AH$11,'Transactions (Dated)'!$C$2:$C$53,"Buy")-SUMIFS('Transactions (Dated)'!$E$2:$E$53,'Transactions (Dated)'!$D$2:$D$53,'Share Values'!$X680,'Transactions (Dated)'!$B$2:$B$53,'Share Values'!AH$11,'Transactions (Dated)'!$C$2:$C$53,"Sell")</f>
        <v>0</v>
      </c>
      <c r="AI680" s="40">
        <f ca="1">AI679+SUMIFS('Transactions (Dated)'!$E$2:$E$53,'Transactions (Dated)'!$D$2:$D$53,'Share Values'!$X680,'Transactions (Dated)'!$B$2:$B$53,'Share Values'!AI$11,'Transactions (Dated)'!$C$2:$C$53,"Buy")-SUMIFS('Transactions (Dated)'!$E$2:$E$53,'Transactions (Dated)'!$D$2:$D$53,'Share Values'!$X680,'Transactions (Dated)'!$B$2:$B$53,'Share Values'!AI$11,'Transactions (Dated)'!$C$2:$C$53,"Sell")</f>
        <v>0</v>
      </c>
      <c r="AJ680" s="40">
        <f ca="1">AJ679+SUMIFS('Transactions (Dated)'!$E$2:$E$53,'Transactions (Dated)'!$D$2:$D$53,'Share Values'!$X680,'Transactions (Dated)'!$B$2:$B$53,'Share Values'!AJ$11,'Transactions (Dated)'!$C$2:$C$53,"Buy")-SUMIFS('Transactions (Dated)'!$E$2:$E$53,'Transactions (Dated)'!$D$2:$D$53,'Share Values'!$X680,'Transactions (Dated)'!$B$2:$B$53,'Share Values'!AJ$11,'Transactions (Dated)'!$C$2:$C$53,"Sell")</f>
        <v>0</v>
      </c>
      <c r="AK680" s="40">
        <f ca="1">AK679+SUMIFS('Transactions (Dated)'!$E$2:$E$53,'Transactions (Dated)'!$D$2:$D$53,'Share Values'!$X680,'Transactions (Dated)'!$B$2:$B$53,'Share Values'!AK$11,'Transactions (Dated)'!$C$2:$C$53,"Buy")-SUMIFS('Transactions (Dated)'!$E$2:$E$53,'Transactions (Dated)'!$D$2:$D$53,'Share Values'!$X680,'Transactions (Dated)'!$B$2:$B$53,'Share Values'!AK$11,'Transactions (Dated)'!$C$2:$C$53,"Sell")</f>
        <v>0</v>
      </c>
      <c r="AL680" s="40">
        <f ca="1">AL679+SUMIFS('Transactions (Dated)'!$E$2:$E$53,'Transactions (Dated)'!$D$2:$D$53,'Share Values'!$X680,'Transactions (Dated)'!$B$2:$B$53,'Share Values'!AL$11,'Transactions (Dated)'!$C$2:$C$53,"Buy")-SUMIFS('Transactions (Dated)'!$E$2:$E$53,'Transactions (Dated)'!$D$2:$D$53,'Share Values'!$X680,'Transactions (Dated)'!$B$2:$B$53,'Share Values'!AL$11,'Transactions (Dated)'!$C$2:$C$53,"Sell")</f>
        <v>0</v>
      </c>
      <c r="AM680" s="40">
        <f ca="1">AM679+SUMIFS('Transactions (Dated)'!$E$2:$E$53,'Transactions (Dated)'!$D$2:$D$53,'Share Values'!$X680,'Transactions (Dated)'!$B$2:$B$53,'Share Values'!AM$11,'Transactions (Dated)'!$C$2:$C$53,"Buy")-SUMIFS('Transactions (Dated)'!$E$2:$E$53,'Transactions (Dated)'!$D$2:$D$53,'Share Values'!$X680,'Transactions (Dated)'!$B$2:$B$53,'Share Values'!AM$11,'Transactions (Dated)'!$C$2:$C$53,"Sell")</f>
        <v>0</v>
      </c>
      <c r="AN680" s="40">
        <f ca="1">AN679+SUMIFS('Transactions (Dated)'!$E$2:$E$53,'Transactions (Dated)'!$D$2:$D$53,'Share Values'!$X680,'Transactions (Dated)'!$B$2:$B$53,'Share Values'!AN$11,'Transactions (Dated)'!$C$2:$C$53,"Buy")-SUMIFS('Transactions (Dated)'!$E$2:$E$53,'Transactions (Dated)'!$D$2:$D$53,'Share Values'!$X680,'Transactions (Dated)'!$B$2:$B$53,'Share Values'!AN$11,'Transactions (Dated)'!$C$2:$C$53,"Sell")</f>
        <v>0</v>
      </c>
      <c r="AQ680" s="3">
        <f t="shared" si="296"/>
        <v>42886</v>
      </c>
      <c r="AR680" s="6">
        <f t="shared" ca="1" si="297"/>
        <v>66045</v>
      </c>
      <c r="AS680" s="6">
        <f t="shared" ca="1" si="298"/>
        <v>18375</v>
      </c>
      <c r="AT680" s="6">
        <f t="shared" ca="1" si="299"/>
        <v>547434.89</v>
      </c>
      <c r="AU680" s="6">
        <f t="shared" ca="1" si="300"/>
        <v>38927.9</v>
      </c>
      <c r="AV680" s="6">
        <f t="shared" ca="1" si="301"/>
        <v>34539.08</v>
      </c>
      <c r="AW680" s="6">
        <f t="shared" ca="1" si="302"/>
        <v>0</v>
      </c>
      <c r="AX680" s="6">
        <f t="shared" ca="1" si="303"/>
        <v>44486</v>
      </c>
      <c r="AY680" s="6">
        <f t="shared" ca="1" si="304"/>
        <v>57372.04</v>
      </c>
      <c r="AZ680" s="6">
        <f t="shared" ca="1" si="305"/>
        <v>0</v>
      </c>
      <c r="BA680" s="6">
        <f t="shared" ca="1" si="306"/>
        <v>0</v>
      </c>
      <c r="BB680" s="6">
        <f t="shared" ca="1" si="307"/>
        <v>0</v>
      </c>
      <c r="BC680" s="6">
        <f t="shared" ca="1" si="308"/>
        <v>0</v>
      </c>
      <c r="BD680" s="6">
        <f t="shared" ca="1" si="309"/>
        <v>0</v>
      </c>
      <c r="BE680" s="6">
        <f t="shared" ca="1" si="310"/>
        <v>0</v>
      </c>
      <c r="BF680" s="6">
        <f t="shared" ca="1" si="293"/>
        <v>0</v>
      </c>
      <c r="BG680" s="6">
        <f t="shared" ca="1" si="294"/>
        <v>0</v>
      </c>
      <c r="BJ680" s="4">
        <f t="shared" ca="1" si="311"/>
        <v>807179.91</v>
      </c>
      <c r="BL680" s="3">
        <f t="shared" si="312"/>
        <v>42886</v>
      </c>
      <c r="BM680" s="6">
        <f>BM679+SUMIFS('Transactions (Dated)'!G:G,'Transactions (Dated)'!D:D,'Share Values'!AQ680)</f>
        <v>14317.649999999987</v>
      </c>
      <c r="BN680" s="6">
        <f ca="1">BN679+SUMIFS('Transactions (Dated)'!$F:$F,'Transactions (Dated)'!$D:$D,$BL680,'Transactions (Dated)'!$B:$B,BN$11,'Transactions (Dated)'!$C:$C,"Dividend (paid to cash)")*Y680</f>
        <v>0</v>
      </c>
      <c r="BO680" s="6">
        <f ca="1">BO679+SUMIFS('Transactions (Dated)'!$F:$F,'Transactions (Dated)'!$D:$D,$BL680,'Transactions (Dated)'!$B:$B,BO$11,'Transactions (Dated)'!$C:$C,"Dividend (paid to cash)")*Z680</f>
        <v>2421.875</v>
      </c>
      <c r="BP680" s="6">
        <f ca="1">BP679+SUMIFS('Transactions (Dated)'!$F:$F,'Transactions (Dated)'!$D:$D,$BL680,'Transactions (Dated)'!$B:$B,BP$11,'Transactions (Dated)'!$C:$C,"Dividend (paid to cash)")*AA680</f>
        <v>51745.237000000008</v>
      </c>
      <c r="BQ680" s="6">
        <f ca="1">BQ679+SUMIFS('Transactions (Dated)'!$F:$F,'Transactions (Dated)'!$D:$D,$BL680,'Transactions (Dated)'!$B:$B,BQ$11,'Transactions (Dated)'!$C:$C,"Dividend (paid to cash)")*AB680</f>
        <v>662.2</v>
      </c>
      <c r="BR680" s="6">
        <f ca="1">BR679+SUMIFS('Transactions (Dated)'!$F:$F,'Transactions (Dated)'!$D:$D,$BL680,'Transactions (Dated)'!$B:$B,BR$11,'Transactions (Dated)'!$C:$C,"Dividend (paid to cash)")*AC680</f>
        <v>0</v>
      </c>
      <c r="BS680" s="6">
        <f ca="1">BS679+SUMIFS('Transactions (Dated)'!$F:$F,'Transactions (Dated)'!$D:$D,$BL680,'Transactions (Dated)'!$B:$B,BS$11,'Transactions (Dated)'!$C:$C,"Dividend (paid to cash)")*AD680</f>
        <v>0</v>
      </c>
      <c r="BT680" s="6">
        <f ca="1">BT679+SUMIFS('Transactions (Dated)'!$F:$F,'Transactions (Dated)'!$D:$D,$BL680,'Transactions (Dated)'!$B:$B,BT$11,'Transactions (Dated)'!$C:$C,"Dividend (paid to cash)")*AE680</f>
        <v>3915</v>
      </c>
      <c r="BU680" s="6">
        <f ca="1">BU679+SUMIFS('Transactions (Dated)'!$F:$F,'Transactions (Dated)'!$D:$D,$BL680,'Transactions (Dated)'!$B:$B,BU$11,'Transactions (Dated)'!$C:$C,"Dividend (paid to cash)")*AF680</f>
        <v>0</v>
      </c>
      <c r="BV680" s="6">
        <f ca="1">BV679+SUMIFS('Transactions (Dated)'!$F:$F,'Transactions (Dated)'!$D:$D,$BL680,'Transactions (Dated)'!$B:$B,BV$11,'Transactions (Dated)'!$C:$C,"Dividend (paid to cash)")*AG680</f>
        <v>0</v>
      </c>
      <c r="BW680" s="6">
        <f ca="1">BW679+SUMIFS('Transactions (Dated)'!$F:$F,'Transactions (Dated)'!$D:$D,$BL680,'Transactions (Dated)'!$B:$B,BW$11,'Transactions (Dated)'!$C:$C,"Dividend (paid to cash)")*AH680</f>
        <v>0</v>
      </c>
      <c r="BX680" s="6">
        <f ca="1">BX679+SUMIFS('Transactions (Dated)'!$F:$F,'Transactions (Dated)'!$D:$D,$BL680,'Transactions (Dated)'!$B:$B,BX$11,'Transactions (Dated)'!$C:$C,"Dividend (paid to cash)")*AI680</f>
        <v>0</v>
      </c>
      <c r="BY680" s="6">
        <f ca="1">BY679+SUMIFS('Transactions (Dated)'!$F:$F,'Transactions (Dated)'!$D:$D,$BL680,'Transactions (Dated)'!$B:$B,BY$11,'Transactions (Dated)'!$C:$C,"Dividend (paid to cash)")*AJ680</f>
        <v>0</v>
      </c>
      <c r="BZ680" s="6">
        <f ca="1">BZ679+SUMIFS('Transactions (Dated)'!$F:$F,'Transactions (Dated)'!$D:$D,$BL680,'Transactions (Dated)'!$B:$B,BZ$11,'Transactions (Dated)'!$C:$C,"Dividend (paid to cash)")*AK680</f>
        <v>0</v>
      </c>
      <c r="CA680" s="6">
        <f ca="1">CA679+SUMIFS('Transactions (Dated)'!$F:$F,'Transactions (Dated)'!$D:$D,$BL680,'Transactions (Dated)'!$B:$B,CA$11,'Transactions (Dated)'!$C:$C,"Dividend (paid to cash)")*AL680</f>
        <v>0</v>
      </c>
      <c r="CB680" s="6">
        <v>0</v>
      </c>
      <c r="CC680" s="6">
        <v>0</v>
      </c>
      <c r="CF680" s="6">
        <f t="shared" ca="1" si="313"/>
        <v>73061.961999999985</v>
      </c>
      <c r="CH680" s="3">
        <f t="shared" si="314"/>
        <v>42886</v>
      </c>
      <c r="CI680" s="4">
        <f t="shared" ca="1" si="315"/>
        <v>807179.91</v>
      </c>
      <c r="CJ680" s="4">
        <f t="shared" ca="1" si="316"/>
        <v>73061.961999999985</v>
      </c>
      <c r="CL680" s="4">
        <f t="shared" ca="1" si="317"/>
        <v>880241.87199999997</v>
      </c>
    </row>
    <row r="681" spans="2:90" x14ac:dyDescent="0.15">
      <c r="B681" s="3">
        <v>42887</v>
      </c>
      <c r="E681" s="86">
        <v>42887</v>
      </c>
      <c r="F681" s="53">
        <v>15.42</v>
      </c>
      <c r="G681">
        <v>1.95</v>
      </c>
      <c r="H681">
        <v>20.92</v>
      </c>
      <c r="I681">
        <v>20.88</v>
      </c>
      <c r="J681">
        <v>15.2</v>
      </c>
      <c r="K681">
        <v>15.71</v>
      </c>
      <c r="L681">
        <v>15.67</v>
      </c>
      <c r="M681">
        <v>4</v>
      </c>
      <c r="O681">
        <v>11</v>
      </c>
      <c r="Q681">
        <v>1.63</v>
      </c>
      <c r="R681">
        <v>6.75</v>
      </c>
      <c r="S681">
        <v>44.84</v>
      </c>
      <c r="U681">
        <v>44.84</v>
      </c>
      <c r="X681" s="3">
        <f t="shared" si="295"/>
        <v>42887</v>
      </c>
      <c r="Y681" s="40">
        <f ca="1">Y680+SUMIFS('Transactions (Dated)'!$E$2:$E$53,'Transactions (Dated)'!$D$2:$D$53,'Share Values'!$X681,'Transactions (Dated)'!$B$2:$B$53,'Share Values'!Y$11,'Transactions (Dated)'!$C$2:$C$53,"Buy")-SUMIFS('Transactions (Dated)'!$E$2:$E$53,'Transactions (Dated)'!$D$2:$D$53,'Share Values'!$X681,'Transactions (Dated)'!$B$2:$B$53,'Share Values'!Y$11,'Transactions (Dated)'!$C$2:$C$53,"Sell")</f>
        <v>4625</v>
      </c>
      <c r="Z681" s="40">
        <f ca="1">Z680+SUMIFS('Transactions (Dated)'!$E$2:$E$53,'Transactions (Dated)'!$D$2:$D$53,'Share Values'!$X681,'Transactions (Dated)'!$B$2:$B$53,'Share Values'!Z$11,'Transactions (Dated)'!$C$2:$C$53,"Buy")-SUMIFS('Transactions (Dated)'!$E$2:$E$53,'Transactions (Dated)'!$D$2:$D$53,'Share Values'!$X681,'Transactions (Dated)'!$B$2:$B$53,'Share Values'!Z$11,'Transactions (Dated)'!$C$2:$C$53,"Sell")</f>
        <v>9375</v>
      </c>
      <c r="AA681" s="40">
        <f ca="1">AA680+SUMIFS('Transactions (Dated)'!$E$2:$E$53,'Transactions (Dated)'!$D$2:$D$53,'Share Values'!$X681,'Transactions (Dated)'!$B$2:$B$53,'Share Values'!AA$11,'Transactions (Dated)'!$C$2:$C$53,"Buy")-SUMIFS('Transactions (Dated)'!$E$2:$E$53,'Transactions (Dated)'!$D$2:$D$53,'Share Values'!$X681,'Transactions (Dated)'!$B$2:$B$53,'Share Values'!AA$11,'Transactions (Dated)'!$C$2:$C$53,"Sell")</f>
        <v>26357</v>
      </c>
      <c r="AB681" s="40">
        <f ca="1">AB680+SUMIFS('Transactions (Dated)'!$E$2:$E$53,'Transactions (Dated)'!$D$2:$D$53,'Share Values'!$X681,'Transactions (Dated)'!$B$2:$B$53,'Share Values'!AB$11,'Transactions (Dated)'!$C$2:$C$53,"Buy")-SUMIFS('Transactions (Dated)'!$E$2:$E$53,'Transactions (Dated)'!$D$2:$D$53,'Share Values'!$X681,'Transactions (Dated)'!$B$2:$B$53,'Share Values'!AB$11,'Transactions (Dated)'!$C$2:$C$53,"Sell")</f>
        <v>1892</v>
      </c>
      <c r="AC681" s="40">
        <f ca="1">AC680+SUMIFS('Transactions (Dated)'!$E$2:$E$53,'Transactions (Dated)'!$D$2:$D$53,'Share Values'!$X681,'Transactions (Dated)'!$B$2:$B$53,'Share Values'!AC$11,'Transactions (Dated)'!$C$2:$C$53,"Buy")-SUMIFS('Transactions (Dated)'!$E$2:$E$53,'Transactions (Dated)'!$D$2:$D$53,'Share Values'!$X681,'Transactions (Dated)'!$B$2:$B$53,'Share Values'!AC$11,'Transactions (Dated)'!$C$2:$C$53,"Sell")</f>
        <v>2348</v>
      </c>
      <c r="AD681" s="40">
        <f ca="1">AD680+SUMIFS('Transactions (Dated)'!$E$2:$E$53,'Transactions (Dated)'!$D$2:$D$53,'Share Values'!$X681,'Transactions (Dated)'!$B$2:$B$53,'Share Values'!AD$11,'Transactions (Dated)'!$C$2:$C$53,"Buy")-SUMIFS('Transactions (Dated)'!$E$2:$E$53,'Transactions (Dated)'!$D$2:$D$53,'Share Values'!$X681,'Transactions (Dated)'!$B$2:$B$53,'Share Values'!AD$11,'Transactions (Dated)'!$C$2:$C$53,"Sell")</f>
        <v>0</v>
      </c>
      <c r="AE681" s="40">
        <f ca="1">AE680+SUMIFS('Transactions (Dated)'!$E$2:$E$53,'Transactions (Dated)'!$D$2:$D$53,'Share Values'!$X681,'Transactions (Dated)'!$B$2:$B$53,'Share Values'!AE$11,'Transactions (Dated)'!$C$2:$C$53,"Buy")-SUMIFS('Transactions (Dated)'!$E$2:$E$53,'Transactions (Dated)'!$D$2:$D$53,'Share Values'!$X681,'Transactions (Dated)'!$B$2:$B$53,'Share Values'!AE$11,'Transactions (Dated)'!$C$2:$C$53,"Sell")</f>
        <v>2900</v>
      </c>
      <c r="AF681" s="40">
        <f ca="1">AF680+SUMIFS('Transactions (Dated)'!$E$2:$E$53,'Transactions (Dated)'!$D$2:$D$53,'Share Values'!$X681,'Transactions (Dated)'!$B$2:$B$53,'Share Values'!AF$11,'Transactions (Dated)'!$C$2:$C$53,"Buy")-SUMIFS('Transactions (Dated)'!$E$2:$E$53,'Transactions (Dated)'!$D$2:$D$53,'Share Values'!$X681,'Transactions (Dated)'!$B$2:$B$53,'Share Values'!AF$11,'Transactions (Dated)'!$C$2:$C$53,"Sell")</f>
        <v>14201</v>
      </c>
      <c r="AG681" s="40">
        <f ca="1">AG680+SUMIFS('Transactions (Dated)'!$E$2:$E$53,'Transactions (Dated)'!$D$2:$D$53,'Share Values'!$X681,'Transactions (Dated)'!$B$2:$B$53,'Share Values'!AG$11,'Transactions (Dated)'!$C$2:$C$53,"Buy")-SUMIFS('Transactions (Dated)'!$E$2:$E$53,'Transactions (Dated)'!$D$2:$D$53,'Share Values'!$X681,'Transactions (Dated)'!$B$2:$B$53,'Share Values'!AG$11,'Transactions (Dated)'!$C$2:$C$53,"Sell")</f>
        <v>6835</v>
      </c>
      <c r="AH681" s="40">
        <f ca="1">AH680+SUMIFS('Transactions (Dated)'!$E$2:$E$53,'Transactions (Dated)'!$D$2:$D$53,'Share Values'!$X681,'Transactions (Dated)'!$B$2:$B$53,'Share Values'!AH$11,'Transactions (Dated)'!$C$2:$C$53,"Buy")-SUMIFS('Transactions (Dated)'!$E$2:$E$53,'Transactions (Dated)'!$D$2:$D$53,'Share Values'!$X681,'Transactions (Dated)'!$B$2:$B$53,'Share Values'!AH$11,'Transactions (Dated)'!$C$2:$C$53,"Sell")</f>
        <v>0</v>
      </c>
      <c r="AI681" s="40">
        <f ca="1">AI680+SUMIFS('Transactions (Dated)'!$E$2:$E$53,'Transactions (Dated)'!$D$2:$D$53,'Share Values'!$X681,'Transactions (Dated)'!$B$2:$B$53,'Share Values'!AI$11,'Transactions (Dated)'!$C$2:$C$53,"Buy")-SUMIFS('Transactions (Dated)'!$E$2:$E$53,'Transactions (Dated)'!$D$2:$D$53,'Share Values'!$X681,'Transactions (Dated)'!$B$2:$B$53,'Share Values'!AI$11,'Transactions (Dated)'!$C$2:$C$53,"Sell")</f>
        <v>0</v>
      </c>
      <c r="AJ681" s="40">
        <f ca="1">AJ680+SUMIFS('Transactions (Dated)'!$E$2:$E$53,'Transactions (Dated)'!$D$2:$D$53,'Share Values'!$X681,'Transactions (Dated)'!$B$2:$B$53,'Share Values'!AJ$11,'Transactions (Dated)'!$C$2:$C$53,"Buy")-SUMIFS('Transactions (Dated)'!$E$2:$E$53,'Transactions (Dated)'!$D$2:$D$53,'Share Values'!$X681,'Transactions (Dated)'!$B$2:$B$53,'Share Values'!AJ$11,'Transactions (Dated)'!$C$2:$C$53,"Sell")</f>
        <v>0</v>
      </c>
      <c r="AK681" s="40">
        <f ca="1">AK680+SUMIFS('Transactions (Dated)'!$E$2:$E$53,'Transactions (Dated)'!$D$2:$D$53,'Share Values'!$X681,'Transactions (Dated)'!$B$2:$B$53,'Share Values'!AK$11,'Transactions (Dated)'!$C$2:$C$53,"Buy")-SUMIFS('Transactions (Dated)'!$E$2:$E$53,'Transactions (Dated)'!$D$2:$D$53,'Share Values'!$X681,'Transactions (Dated)'!$B$2:$B$53,'Share Values'!AK$11,'Transactions (Dated)'!$C$2:$C$53,"Sell")</f>
        <v>0</v>
      </c>
      <c r="AL681" s="40">
        <f ca="1">AL680+SUMIFS('Transactions (Dated)'!$E$2:$E$53,'Transactions (Dated)'!$D$2:$D$53,'Share Values'!$X681,'Transactions (Dated)'!$B$2:$B$53,'Share Values'!AL$11,'Transactions (Dated)'!$C$2:$C$53,"Buy")-SUMIFS('Transactions (Dated)'!$E$2:$E$53,'Transactions (Dated)'!$D$2:$D$53,'Share Values'!$X681,'Transactions (Dated)'!$B$2:$B$53,'Share Values'!AL$11,'Transactions (Dated)'!$C$2:$C$53,"Sell")</f>
        <v>0</v>
      </c>
      <c r="AM681" s="40">
        <f ca="1">AM680+SUMIFS('Transactions (Dated)'!$E$2:$E$53,'Transactions (Dated)'!$D$2:$D$53,'Share Values'!$X681,'Transactions (Dated)'!$B$2:$B$53,'Share Values'!AM$11,'Transactions (Dated)'!$C$2:$C$53,"Buy")-SUMIFS('Transactions (Dated)'!$E$2:$E$53,'Transactions (Dated)'!$D$2:$D$53,'Share Values'!$X681,'Transactions (Dated)'!$B$2:$B$53,'Share Values'!AM$11,'Transactions (Dated)'!$C$2:$C$53,"Sell")</f>
        <v>0</v>
      </c>
      <c r="AN681" s="40">
        <f ca="1">AN680+SUMIFS('Transactions (Dated)'!$E$2:$E$53,'Transactions (Dated)'!$D$2:$D$53,'Share Values'!$X681,'Transactions (Dated)'!$B$2:$B$53,'Share Values'!AN$11,'Transactions (Dated)'!$C$2:$C$53,"Buy")-SUMIFS('Transactions (Dated)'!$E$2:$E$53,'Transactions (Dated)'!$D$2:$D$53,'Share Values'!$X681,'Transactions (Dated)'!$B$2:$B$53,'Share Values'!AN$11,'Transactions (Dated)'!$C$2:$C$53,"Sell")</f>
        <v>0</v>
      </c>
      <c r="AQ681" s="3">
        <f t="shared" si="296"/>
        <v>42887</v>
      </c>
      <c r="AR681" s="6">
        <f t="shared" ca="1" si="297"/>
        <v>71317.5</v>
      </c>
      <c r="AS681" s="6">
        <f t="shared" ca="1" si="298"/>
        <v>18281.25</v>
      </c>
      <c r="AT681" s="6">
        <f t="shared" ca="1" si="299"/>
        <v>551388.44000000006</v>
      </c>
      <c r="AU681" s="6">
        <f t="shared" ca="1" si="300"/>
        <v>39504.959999999999</v>
      </c>
      <c r="AV681" s="6">
        <f t="shared" ca="1" si="301"/>
        <v>35689.599999999999</v>
      </c>
      <c r="AW681" s="6">
        <f t="shared" ca="1" si="302"/>
        <v>0</v>
      </c>
      <c r="AX681" s="6">
        <f t="shared" ca="1" si="303"/>
        <v>45443</v>
      </c>
      <c r="AY681" s="6">
        <f t="shared" ca="1" si="304"/>
        <v>56804</v>
      </c>
      <c r="AZ681" s="6">
        <f t="shared" ca="1" si="305"/>
        <v>0</v>
      </c>
      <c r="BA681" s="6">
        <f t="shared" ca="1" si="306"/>
        <v>0</v>
      </c>
      <c r="BB681" s="6">
        <f t="shared" ca="1" si="307"/>
        <v>0</v>
      </c>
      <c r="BC681" s="6">
        <f t="shared" ca="1" si="308"/>
        <v>0</v>
      </c>
      <c r="BD681" s="6">
        <f t="shared" ca="1" si="309"/>
        <v>0</v>
      </c>
      <c r="BE681" s="6">
        <f t="shared" ca="1" si="310"/>
        <v>0</v>
      </c>
      <c r="BF681" s="6">
        <f t="shared" ca="1" si="293"/>
        <v>0</v>
      </c>
      <c r="BG681" s="6">
        <f t="shared" ca="1" si="294"/>
        <v>0</v>
      </c>
      <c r="BJ681" s="4">
        <f t="shared" ca="1" si="311"/>
        <v>818428.75</v>
      </c>
      <c r="BL681" s="3">
        <f t="shared" si="312"/>
        <v>42887</v>
      </c>
      <c r="BM681" s="6">
        <f>BM680+SUMIFS('Transactions (Dated)'!G:G,'Transactions (Dated)'!D:D,'Share Values'!AQ681)</f>
        <v>14317.649999999987</v>
      </c>
      <c r="BN681" s="6">
        <f ca="1">BN680+SUMIFS('Transactions (Dated)'!$F:$F,'Transactions (Dated)'!$D:$D,$BL681,'Transactions (Dated)'!$B:$B,BN$11,'Transactions (Dated)'!$C:$C,"Dividend (paid to cash)")*Y681</f>
        <v>0</v>
      </c>
      <c r="BO681" s="6">
        <f ca="1">BO680+SUMIFS('Transactions (Dated)'!$F:$F,'Transactions (Dated)'!$D:$D,$BL681,'Transactions (Dated)'!$B:$B,BO$11,'Transactions (Dated)'!$C:$C,"Dividend (paid to cash)")*Z681</f>
        <v>2421.875</v>
      </c>
      <c r="BP681" s="6">
        <f ca="1">BP680+SUMIFS('Transactions (Dated)'!$F:$F,'Transactions (Dated)'!$D:$D,$BL681,'Transactions (Dated)'!$B:$B,BP$11,'Transactions (Dated)'!$C:$C,"Dividend (paid to cash)")*AA681</f>
        <v>51745.237000000008</v>
      </c>
      <c r="BQ681" s="6">
        <f ca="1">BQ680+SUMIFS('Transactions (Dated)'!$F:$F,'Transactions (Dated)'!$D:$D,$BL681,'Transactions (Dated)'!$B:$B,BQ$11,'Transactions (Dated)'!$C:$C,"Dividend (paid to cash)")*AB681</f>
        <v>662.2</v>
      </c>
      <c r="BR681" s="6">
        <f ca="1">BR680+SUMIFS('Transactions (Dated)'!$F:$F,'Transactions (Dated)'!$D:$D,$BL681,'Transactions (Dated)'!$B:$B,BR$11,'Transactions (Dated)'!$C:$C,"Dividend (paid to cash)")*AC681</f>
        <v>0</v>
      </c>
      <c r="BS681" s="6">
        <f ca="1">BS680+SUMIFS('Transactions (Dated)'!$F:$F,'Transactions (Dated)'!$D:$D,$BL681,'Transactions (Dated)'!$B:$B,BS$11,'Transactions (Dated)'!$C:$C,"Dividend (paid to cash)")*AD681</f>
        <v>0</v>
      </c>
      <c r="BT681" s="6">
        <f ca="1">BT680+SUMIFS('Transactions (Dated)'!$F:$F,'Transactions (Dated)'!$D:$D,$BL681,'Transactions (Dated)'!$B:$B,BT$11,'Transactions (Dated)'!$C:$C,"Dividend (paid to cash)")*AE681</f>
        <v>3915</v>
      </c>
      <c r="BU681" s="6">
        <f ca="1">BU680+SUMIFS('Transactions (Dated)'!$F:$F,'Transactions (Dated)'!$D:$D,$BL681,'Transactions (Dated)'!$B:$B,BU$11,'Transactions (Dated)'!$C:$C,"Dividend (paid to cash)")*AF681</f>
        <v>0</v>
      </c>
      <c r="BV681" s="6">
        <f ca="1">BV680+SUMIFS('Transactions (Dated)'!$F:$F,'Transactions (Dated)'!$D:$D,$BL681,'Transactions (Dated)'!$B:$B,BV$11,'Transactions (Dated)'!$C:$C,"Dividend (paid to cash)")*AG681</f>
        <v>0</v>
      </c>
      <c r="BW681" s="6">
        <f ca="1">BW680+SUMIFS('Transactions (Dated)'!$F:$F,'Transactions (Dated)'!$D:$D,$BL681,'Transactions (Dated)'!$B:$B,BW$11,'Transactions (Dated)'!$C:$C,"Dividend (paid to cash)")*AH681</f>
        <v>0</v>
      </c>
      <c r="BX681" s="6">
        <f ca="1">BX680+SUMIFS('Transactions (Dated)'!$F:$F,'Transactions (Dated)'!$D:$D,$BL681,'Transactions (Dated)'!$B:$B,BX$11,'Transactions (Dated)'!$C:$C,"Dividend (paid to cash)")*AI681</f>
        <v>0</v>
      </c>
      <c r="BY681" s="6">
        <f ca="1">BY680+SUMIFS('Transactions (Dated)'!$F:$F,'Transactions (Dated)'!$D:$D,$BL681,'Transactions (Dated)'!$B:$B,BY$11,'Transactions (Dated)'!$C:$C,"Dividend (paid to cash)")*AJ681</f>
        <v>0</v>
      </c>
      <c r="BZ681" s="6">
        <f ca="1">BZ680+SUMIFS('Transactions (Dated)'!$F:$F,'Transactions (Dated)'!$D:$D,$BL681,'Transactions (Dated)'!$B:$B,BZ$11,'Transactions (Dated)'!$C:$C,"Dividend (paid to cash)")*AK681</f>
        <v>0</v>
      </c>
      <c r="CA681" s="6">
        <f ca="1">CA680+SUMIFS('Transactions (Dated)'!$F:$F,'Transactions (Dated)'!$D:$D,$BL681,'Transactions (Dated)'!$B:$B,CA$11,'Transactions (Dated)'!$C:$C,"Dividend (paid to cash)")*AL681</f>
        <v>0</v>
      </c>
      <c r="CB681" s="6">
        <v>0</v>
      </c>
      <c r="CC681" s="6">
        <v>0</v>
      </c>
      <c r="CF681" s="6">
        <f t="shared" ca="1" si="313"/>
        <v>73061.961999999985</v>
      </c>
      <c r="CH681" s="3">
        <f t="shared" si="314"/>
        <v>42887</v>
      </c>
      <c r="CI681" s="4">
        <f t="shared" ca="1" si="315"/>
        <v>818428.75</v>
      </c>
      <c r="CJ681" s="4">
        <f t="shared" ca="1" si="316"/>
        <v>73061.961999999985</v>
      </c>
      <c r="CL681" s="4">
        <f t="shared" ca="1" si="317"/>
        <v>891490.71199999994</v>
      </c>
    </row>
    <row r="682" spans="2:90" x14ac:dyDescent="0.15">
      <c r="B682" s="3">
        <v>42888</v>
      </c>
      <c r="E682" s="86">
        <v>42888</v>
      </c>
      <c r="F682" s="53">
        <v>15.22</v>
      </c>
      <c r="G682">
        <v>1.92</v>
      </c>
      <c r="H682">
        <v>20.9</v>
      </c>
      <c r="I682">
        <v>21.1</v>
      </c>
      <c r="J682">
        <v>15.58</v>
      </c>
      <c r="K682">
        <v>15.91</v>
      </c>
      <c r="L682">
        <v>15.61</v>
      </c>
      <c r="M682">
        <v>4.04</v>
      </c>
      <c r="O682">
        <v>11.1</v>
      </c>
      <c r="Q682">
        <v>1.6099999999999999</v>
      </c>
      <c r="R682">
        <v>6.52</v>
      </c>
      <c r="S682">
        <v>45.02</v>
      </c>
      <c r="U682">
        <v>45.02</v>
      </c>
      <c r="X682" s="3">
        <f t="shared" si="295"/>
        <v>42888</v>
      </c>
      <c r="Y682" s="40">
        <f ca="1">Y681+SUMIFS('Transactions (Dated)'!$E$2:$E$53,'Transactions (Dated)'!$D$2:$D$53,'Share Values'!$X682,'Transactions (Dated)'!$B$2:$B$53,'Share Values'!Y$11,'Transactions (Dated)'!$C$2:$C$53,"Buy")-SUMIFS('Transactions (Dated)'!$E$2:$E$53,'Transactions (Dated)'!$D$2:$D$53,'Share Values'!$X682,'Transactions (Dated)'!$B$2:$B$53,'Share Values'!Y$11,'Transactions (Dated)'!$C$2:$C$53,"Sell")</f>
        <v>4625</v>
      </c>
      <c r="Z682" s="40">
        <f ca="1">Z681+SUMIFS('Transactions (Dated)'!$E$2:$E$53,'Transactions (Dated)'!$D$2:$D$53,'Share Values'!$X682,'Transactions (Dated)'!$B$2:$B$53,'Share Values'!Z$11,'Transactions (Dated)'!$C$2:$C$53,"Buy")-SUMIFS('Transactions (Dated)'!$E$2:$E$53,'Transactions (Dated)'!$D$2:$D$53,'Share Values'!$X682,'Transactions (Dated)'!$B$2:$B$53,'Share Values'!Z$11,'Transactions (Dated)'!$C$2:$C$53,"Sell")</f>
        <v>9375</v>
      </c>
      <c r="AA682" s="40">
        <f ca="1">AA681+SUMIFS('Transactions (Dated)'!$E$2:$E$53,'Transactions (Dated)'!$D$2:$D$53,'Share Values'!$X682,'Transactions (Dated)'!$B$2:$B$53,'Share Values'!AA$11,'Transactions (Dated)'!$C$2:$C$53,"Buy")-SUMIFS('Transactions (Dated)'!$E$2:$E$53,'Transactions (Dated)'!$D$2:$D$53,'Share Values'!$X682,'Transactions (Dated)'!$B$2:$B$53,'Share Values'!AA$11,'Transactions (Dated)'!$C$2:$C$53,"Sell")</f>
        <v>26357</v>
      </c>
      <c r="AB682" s="40">
        <f ca="1">AB681+SUMIFS('Transactions (Dated)'!$E$2:$E$53,'Transactions (Dated)'!$D$2:$D$53,'Share Values'!$X682,'Transactions (Dated)'!$B$2:$B$53,'Share Values'!AB$11,'Transactions (Dated)'!$C$2:$C$53,"Buy")-SUMIFS('Transactions (Dated)'!$E$2:$E$53,'Transactions (Dated)'!$D$2:$D$53,'Share Values'!$X682,'Transactions (Dated)'!$B$2:$B$53,'Share Values'!AB$11,'Transactions (Dated)'!$C$2:$C$53,"Sell")</f>
        <v>1892</v>
      </c>
      <c r="AC682" s="40">
        <f ca="1">AC681+SUMIFS('Transactions (Dated)'!$E$2:$E$53,'Transactions (Dated)'!$D$2:$D$53,'Share Values'!$X682,'Transactions (Dated)'!$B$2:$B$53,'Share Values'!AC$11,'Transactions (Dated)'!$C$2:$C$53,"Buy")-SUMIFS('Transactions (Dated)'!$E$2:$E$53,'Transactions (Dated)'!$D$2:$D$53,'Share Values'!$X682,'Transactions (Dated)'!$B$2:$B$53,'Share Values'!AC$11,'Transactions (Dated)'!$C$2:$C$53,"Sell")</f>
        <v>2348</v>
      </c>
      <c r="AD682" s="40">
        <f ca="1">AD681+SUMIFS('Transactions (Dated)'!$E$2:$E$53,'Transactions (Dated)'!$D$2:$D$53,'Share Values'!$X682,'Transactions (Dated)'!$B$2:$B$53,'Share Values'!AD$11,'Transactions (Dated)'!$C$2:$C$53,"Buy")-SUMIFS('Transactions (Dated)'!$E$2:$E$53,'Transactions (Dated)'!$D$2:$D$53,'Share Values'!$X682,'Transactions (Dated)'!$B$2:$B$53,'Share Values'!AD$11,'Transactions (Dated)'!$C$2:$C$53,"Sell")</f>
        <v>0</v>
      </c>
      <c r="AE682" s="40">
        <f ca="1">AE681+SUMIFS('Transactions (Dated)'!$E$2:$E$53,'Transactions (Dated)'!$D$2:$D$53,'Share Values'!$X682,'Transactions (Dated)'!$B$2:$B$53,'Share Values'!AE$11,'Transactions (Dated)'!$C$2:$C$53,"Buy")-SUMIFS('Transactions (Dated)'!$E$2:$E$53,'Transactions (Dated)'!$D$2:$D$53,'Share Values'!$X682,'Transactions (Dated)'!$B$2:$B$53,'Share Values'!AE$11,'Transactions (Dated)'!$C$2:$C$53,"Sell")</f>
        <v>2900</v>
      </c>
      <c r="AF682" s="40">
        <f ca="1">AF681+SUMIFS('Transactions (Dated)'!$E$2:$E$53,'Transactions (Dated)'!$D$2:$D$53,'Share Values'!$X682,'Transactions (Dated)'!$B$2:$B$53,'Share Values'!AF$11,'Transactions (Dated)'!$C$2:$C$53,"Buy")-SUMIFS('Transactions (Dated)'!$E$2:$E$53,'Transactions (Dated)'!$D$2:$D$53,'Share Values'!$X682,'Transactions (Dated)'!$B$2:$B$53,'Share Values'!AF$11,'Transactions (Dated)'!$C$2:$C$53,"Sell")</f>
        <v>14201</v>
      </c>
      <c r="AG682" s="40">
        <f ca="1">AG681+SUMIFS('Transactions (Dated)'!$E$2:$E$53,'Transactions (Dated)'!$D$2:$D$53,'Share Values'!$X682,'Transactions (Dated)'!$B$2:$B$53,'Share Values'!AG$11,'Transactions (Dated)'!$C$2:$C$53,"Buy")-SUMIFS('Transactions (Dated)'!$E$2:$E$53,'Transactions (Dated)'!$D$2:$D$53,'Share Values'!$X682,'Transactions (Dated)'!$B$2:$B$53,'Share Values'!AG$11,'Transactions (Dated)'!$C$2:$C$53,"Sell")</f>
        <v>6835</v>
      </c>
      <c r="AH682" s="40">
        <f ca="1">AH681+SUMIFS('Transactions (Dated)'!$E$2:$E$53,'Transactions (Dated)'!$D$2:$D$53,'Share Values'!$X682,'Transactions (Dated)'!$B$2:$B$53,'Share Values'!AH$11,'Transactions (Dated)'!$C$2:$C$53,"Buy")-SUMIFS('Transactions (Dated)'!$E$2:$E$53,'Transactions (Dated)'!$D$2:$D$53,'Share Values'!$X682,'Transactions (Dated)'!$B$2:$B$53,'Share Values'!AH$11,'Transactions (Dated)'!$C$2:$C$53,"Sell")</f>
        <v>0</v>
      </c>
      <c r="AI682" s="40">
        <f ca="1">AI681+SUMIFS('Transactions (Dated)'!$E$2:$E$53,'Transactions (Dated)'!$D$2:$D$53,'Share Values'!$X682,'Transactions (Dated)'!$B$2:$B$53,'Share Values'!AI$11,'Transactions (Dated)'!$C$2:$C$53,"Buy")-SUMIFS('Transactions (Dated)'!$E$2:$E$53,'Transactions (Dated)'!$D$2:$D$53,'Share Values'!$X682,'Transactions (Dated)'!$B$2:$B$53,'Share Values'!AI$11,'Transactions (Dated)'!$C$2:$C$53,"Sell")</f>
        <v>0</v>
      </c>
      <c r="AJ682" s="40">
        <f ca="1">AJ681+SUMIFS('Transactions (Dated)'!$E$2:$E$53,'Transactions (Dated)'!$D$2:$D$53,'Share Values'!$X682,'Transactions (Dated)'!$B$2:$B$53,'Share Values'!AJ$11,'Transactions (Dated)'!$C$2:$C$53,"Buy")-SUMIFS('Transactions (Dated)'!$E$2:$E$53,'Transactions (Dated)'!$D$2:$D$53,'Share Values'!$X682,'Transactions (Dated)'!$B$2:$B$53,'Share Values'!AJ$11,'Transactions (Dated)'!$C$2:$C$53,"Sell")</f>
        <v>0</v>
      </c>
      <c r="AK682" s="40">
        <f ca="1">AK681+SUMIFS('Transactions (Dated)'!$E$2:$E$53,'Transactions (Dated)'!$D$2:$D$53,'Share Values'!$X682,'Transactions (Dated)'!$B$2:$B$53,'Share Values'!AK$11,'Transactions (Dated)'!$C$2:$C$53,"Buy")-SUMIFS('Transactions (Dated)'!$E$2:$E$53,'Transactions (Dated)'!$D$2:$D$53,'Share Values'!$X682,'Transactions (Dated)'!$B$2:$B$53,'Share Values'!AK$11,'Transactions (Dated)'!$C$2:$C$53,"Sell")</f>
        <v>0</v>
      </c>
      <c r="AL682" s="40">
        <f ca="1">AL681+SUMIFS('Transactions (Dated)'!$E$2:$E$53,'Transactions (Dated)'!$D$2:$D$53,'Share Values'!$X682,'Transactions (Dated)'!$B$2:$B$53,'Share Values'!AL$11,'Transactions (Dated)'!$C$2:$C$53,"Buy")-SUMIFS('Transactions (Dated)'!$E$2:$E$53,'Transactions (Dated)'!$D$2:$D$53,'Share Values'!$X682,'Transactions (Dated)'!$B$2:$B$53,'Share Values'!AL$11,'Transactions (Dated)'!$C$2:$C$53,"Sell")</f>
        <v>0</v>
      </c>
      <c r="AM682" s="40">
        <f ca="1">AM681+SUMIFS('Transactions (Dated)'!$E$2:$E$53,'Transactions (Dated)'!$D$2:$D$53,'Share Values'!$X682,'Transactions (Dated)'!$B$2:$B$53,'Share Values'!AM$11,'Transactions (Dated)'!$C$2:$C$53,"Buy")-SUMIFS('Transactions (Dated)'!$E$2:$E$53,'Transactions (Dated)'!$D$2:$D$53,'Share Values'!$X682,'Transactions (Dated)'!$B$2:$B$53,'Share Values'!AM$11,'Transactions (Dated)'!$C$2:$C$53,"Sell")</f>
        <v>0</v>
      </c>
      <c r="AN682" s="40">
        <f ca="1">AN681+SUMIFS('Transactions (Dated)'!$E$2:$E$53,'Transactions (Dated)'!$D$2:$D$53,'Share Values'!$X682,'Transactions (Dated)'!$B$2:$B$53,'Share Values'!AN$11,'Transactions (Dated)'!$C$2:$C$53,"Buy")-SUMIFS('Transactions (Dated)'!$E$2:$E$53,'Transactions (Dated)'!$D$2:$D$53,'Share Values'!$X682,'Transactions (Dated)'!$B$2:$B$53,'Share Values'!AN$11,'Transactions (Dated)'!$C$2:$C$53,"Sell")</f>
        <v>0</v>
      </c>
      <c r="AQ682" s="3">
        <f t="shared" si="296"/>
        <v>42888</v>
      </c>
      <c r="AR682" s="6">
        <f t="shared" ca="1" si="297"/>
        <v>70392.5</v>
      </c>
      <c r="AS682" s="6">
        <f t="shared" ca="1" si="298"/>
        <v>18000</v>
      </c>
      <c r="AT682" s="6">
        <f t="shared" ca="1" si="299"/>
        <v>550861.29999999993</v>
      </c>
      <c r="AU682" s="6">
        <f t="shared" ca="1" si="300"/>
        <v>39921.200000000004</v>
      </c>
      <c r="AV682" s="6">
        <f t="shared" ca="1" si="301"/>
        <v>36581.840000000004</v>
      </c>
      <c r="AW682" s="6">
        <f t="shared" ca="1" si="302"/>
        <v>0</v>
      </c>
      <c r="AX682" s="6">
        <f t="shared" ca="1" si="303"/>
        <v>45269</v>
      </c>
      <c r="AY682" s="6">
        <f t="shared" ca="1" si="304"/>
        <v>57372.04</v>
      </c>
      <c r="AZ682" s="6">
        <f t="shared" ca="1" si="305"/>
        <v>0</v>
      </c>
      <c r="BA682" s="6">
        <f t="shared" ca="1" si="306"/>
        <v>0</v>
      </c>
      <c r="BB682" s="6">
        <f t="shared" ca="1" si="307"/>
        <v>0</v>
      </c>
      <c r="BC682" s="6">
        <f t="shared" ca="1" si="308"/>
        <v>0</v>
      </c>
      <c r="BD682" s="6">
        <f t="shared" ca="1" si="309"/>
        <v>0</v>
      </c>
      <c r="BE682" s="6">
        <f t="shared" ca="1" si="310"/>
        <v>0</v>
      </c>
      <c r="BF682" s="6">
        <f t="shared" ca="1" si="293"/>
        <v>0</v>
      </c>
      <c r="BG682" s="6">
        <f t="shared" ca="1" si="294"/>
        <v>0</v>
      </c>
      <c r="BJ682" s="4">
        <f t="shared" ca="1" si="311"/>
        <v>818397.87999999989</v>
      </c>
      <c r="BL682" s="3">
        <f t="shared" si="312"/>
        <v>42888</v>
      </c>
      <c r="BM682" s="6">
        <f>BM681+SUMIFS('Transactions (Dated)'!G:G,'Transactions (Dated)'!D:D,'Share Values'!AQ682)</f>
        <v>14317.649999999987</v>
      </c>
      <c r="BN682" s="6">
        <f ca="1">BN681+SUMIFS('Transactions (Dated)'!$F:$F,'Transactions (Dated)'!$D:$D,$BL682,'Transactions (Dated)'!$B:$B,BN$11,'Transactions (Dated)'!$C:$C,"Dividend (paid to cash)")*Y682</f>
        <v>0</v>
      </c>
      <c r="BO682" s="6">
        <f ca="1">BO681+SUMIFS('Transactions (Dated)'!$F:$F,'Transactions (Dated)'!$D:$D,$BL682,'Transactions (Dated)'!$B:$B,BO$11,'Transactions (Dated)'!$C:$C,"Dividend (paid to cash)")*Z682</f>
        <v>2421.875</v>
      </c>
      <c r="BP682" s="6">
        <f ca="1">BP681+SUMIFS('Transactions (Dated)'!$F:$F,'Transactions (Dated)'!$D:$D,$BL682,'Transactions (Dated)'!$B:$B,BP$11,'Transactions (Dated)'!$C:$C,"Dividend (paid to cash)")*AA682</f>
        <v>51745.237000000008</v>
      </c>
      <c r="BQ682" s="6">
        <f ca="1">BQ681+SUMIFS('Transactions (Dated)'!$F:$F,'Transactions (Dated)'!$D:$D,$BL682,'Transactions (Dated)'!$B:$B,BQ$11,'Transactions (Dated)'!$C:$C,"Dividend (paid to cash)")*AB682</f>
        <v>662.2</v>
      </c>
      <c r="BR682" s="6">
        <f ca="1">BR681+SUMIFS('Transactions (Dated)'!$F:$F,'Transactions (Dated)'!$D:$D,$BL682,'Transactions (Dated)'!$B:$B,BR$11,'Transactions (Dated)'!$C:$C,"Dividend (paid to cash)")*AC682</f>
        <v>0</v>
      </c>
      <c r="BS682" s="6">
        <f ca="1">BS681+SUMIFS('Transactions (Dated)'!$F:$F,'Transactions (Dated)'!$D:$D,$BL682,'Transactions (Dated)'!$B:$B,BS$11,'Transactions (Dated)'!$C:$C,"Dividend (paid to cash)")*AD682</f>
        <v>0</v>
      </c>
      <c r="BT682" s="6">
        <f ca="1">BT681+SUMIFS('Transactions (Dated)'!$F:$F,'Transactions (Dated)'!$D:$D,$BL682,'Transactions (Dated)'!$B:$B,BT$11,'Transactions (Dated)'!$C:$C,"Dividend (paid to cash)")*AE682</f>
        <v>4640</v>
      </c>
      <c r="BU682" s="6">
        <f ca="1">BU681+SUMIFS('Transactions (Dated)'!$F:$F,'Transactions (Dated)'!$D:$D,$BL682,'Transactions (Dated)'!$B:$B,BU$11,'Transactions (Dated)'!$C:$C,"Dividend (paid to cash)")*AF682</f>
        <v>0</v>
      </c>
      <c r="BV682" s="6">
        <f ca="1">BV681+SUMIFS('Transactions (Dated)'!$F:$F,'Transactions (Dated)'!$D:$D,$BL682,'Transactions (Dated)'!$B:$B,BV$11,'Transactions (Dated)'!$C:$C,"Dividend (paid to cash)")*AG682</f>
        <v>0</v>
      </c>
      <c r="BW682" s="6">
        <f ca="1">BW681+SUMIFS('Transactions (Dated)'!$F:$F,'Transactions (Dated)'!$D:$D,$BL682,'Transactions (Dated)'!$B:$B,BW$11,'Transactions (Dated)'!$C:$C,"Dividend (paid to cash)")*AH682</f>
        <v>0</v>
      </c>
      <c r="BX682" s="6">
        <f ca="1">BX681+SUMIFS('Transactions (Dated)'!$F:$F,'Transactions (Dated)'!$D:$D,$BL682,'Transactions (Dated)'!$B:$B,BX$11,'Transactions (Dated)'!$C:$C,"Dividend (paid to cash)")*AI682</f>
        <v>0</v>
      </c>
      <c r="BY682" s="6">
        <f ca="1">BY681+SUMIFS('Transactions (Dated)'!$F:$F,'Transactions (Dated)'!$D:$D,$BL682,'Transactions (Dated)'!$B:$B,BY$11,'Transactions (Dated)'!$C:$C,"Dividend (paid to cash)")*AJ682</f>
        <v>0</v>
      </c>
      <c r="BZ682" s="6">
        <f ca="1">BZ681+SUMIFS('Transactions (Dated)'!$F:$F,'Transactions (Dated)'!$D:$D,$BL682,'Transactions (Dated)'!$B:$B,BZ$11,'Transactions (Dated)'!$C:$C,"Dividend (paid to cash)")*AK682</f>
        <v>0</v>
      </c>
      <c r="CA682" s="6">
        <f ca="1">CA681+SUMIFS('Transactions (Dated)'!$F:$F,'Transactions (Dated)'!$D:$D,$BL682,'Transactions (Dated)'!$B:$B,CA$11,'Transactions (Dated)'!$C:$C,"Dividend (paid to cash)")*AL682</f>
        <v>0</v>
      </c>
      <c r="CB682" s="6">
        <v>0</v>
      </c>
      <c r="CC682" s="6">
        <v>0</v>
      </c>
      <c r="CF682" s="6">
        <f t="shared" ca="1" si="313"/>
        <v>73786.961999999985</v>
      </c>
      <c r="CH682" s="3">
        <f t="shared" si="314"/>
        <v>42888</v>
      </c>
      <c r="CI682" s="4">
        <f t="shared" ca="1" si="315"/>
        <v>818397.87999999989</v>
      </c>
      <c r="CJ682" s="4">
        <f t="shared" ca="1" si="316"/>
        <v>73786.961999999985</v>
      </c>
      <c r="CL682" s="4">
        <f t="shared" ca="1" si="317"/>
        <v>892184.84199999983</v>
      </c>
    </row>
    <row r="683" spans="2:90" x14ac:dyDescent="0.15">
      <c r="B683" s="3">
        <v>42891</v>
      </c>
      <c r="E683" s="86">
        <v>42891</v>
      </c>
      <c r="F683" s="53">
        <v>15.03</v>
      </c>
      <c r="G683">
        <v>1.8900000000000001</v>
      </c>
      <c r="H683">
        <v>20.86</v>
      </c>
      <c r="I683">
        <v>20.78</v>
      </c>
      <c r="J683">
        <v>15.45</v>
      </c>
      <c r="K683">
        <v>15.87</v>
      </c>
      <c r="L683">
        <v>15.4</v>
      </c>
      <c r="M683">
        <v>4.12</v>
      </c>
      <c r="O683">
        <v>11.08</v>
      </c>
      <c r="Q683">
        <v>1.58</v>
      </c>
      <c r="R683">
        <v>6.58</v>
      </c>
      <c r="S683">
        <v>45.43</v>
      </c>
      <c r="U683">
        <v>45.43</v>
      </c>
      <c r="X683" s="3">
        <f t="shared" si="295"/>
        <v>42891</v>
      </c>
      <c r="Y683" s="40">
        <f ca="1">Y682+SUMIFS('Transactions (Dated)'!$E$2:$E$53,'Transactions (Dated)'!$D$2:$D$53,'Share Values'!$X683,'Transactions (Dated)'!$B$2:$B$53,'Share Values'!Y$11,'Transactions (Dated)'!$C$2:$C$53,"Buy")-SUMIFS('Transactions (Dated)'!$E$2:$E$53,'Transactions (Dated)'!$D$2:$D$53,'Share Values'!$X683,'Transactions (Dated)'!$B$2:$B$53,'Share Values'!Y$11,'Transactions (Dated)'!$C$2:$C$53,"Sell")</f>
        <v>4625</v>
      </c>
      <c r="Z683" s="40">
        <f ca="1">Z682+SUMIFS('Transactions (Dated)'!$E$2:$E$53,'Transactions (Dated)'!$D$2:$D$53,'Share Values'!$X683,'Transactions (Dated)'!$B$2:$B$53,'Share Values'!Z$11,'Transactions (Dated)'!$C$2:$C$53,"Buy")-SUMIFS('Transactions (Dated)'!$E$2:$E$53,'Transactions (Dated)'!$D$2:$D$53,'Share Values'!$X683,'Transactions (Dated)'!$B$2:$B$53,'Share Values'!Z$11,'Transactions (Dated)'!$C$2:$C$53,"Sell")</f>
        <v>9375</v>
      </c>
      <c r="AA683" s="40">
        <f ca="1">AA682+SUMIFS('Transactions (Dated)'!$E$2:$E$53,'Transactions (Dated)'!$D$2:$D$53,'Share Values'!$X683,'Transactions (Dated)'!$B$2:$B$53,'Share Values'!AA$11,'Transactions (Dated)'!$C$2:$C$53,"Buy")-SUMIFS('Transactions (Dated)'!$E$2:$E$53,'Transactions (Dated)'!$D$2:$D$53,'Share Values'!$X683,'Transactions (Dated)'!$B$2:$B$53,'Share Values'!AA$11,'Transactions (Dated)'!$C$2:$C$53,"Sell")</f>
        <v>26357</v>
      </c>
      <c r="AB683" s="40">
        <f ca="1">AB682+SUMIFS('Transactions (Dated)'!$E$2:$E$53,'Transactions (Dated)'!$D$2:$D$53,'Share Values'!$X683,'Transactions (Dated)'!$B$2:$B$53,'Share Values'!AB$11,'Transactions (Dated)'!$C$2:$C$53,"Buy")-SUMIFS('Transactions (Dated)'!$E$2:$E$53,'Transactions (Dated)'!$D$2:$D$53,'Share Values'!$X683,'Transactions (Dated)'!$B$2:$B$53,'Share Values'!AB$11,'Transactions (Dated)'!$C$2:$C$53,"Sell")</f>
        <v>1892</v>
      </c>
      <c r="AC683" s="40">
        <f ca="1">AC682+SUMIFS('Transactions (Dated)'!$E$2:$E$53,'Transactions (Dated)'!$D$2:$D$53,'Share Values'!$X683,'Transactions (Dated)'!$B$2:$B$53,'Share Values'!AC$11,'Transactions (Dated)'!$C$2:$C$53,"Buy")-SUMIFS('Transactions (Dated)'!$E$2:$E$53,'Transactions (Dated)'!$D$2:$D$53,'Share Values'!$X683,'Transactions (Dated)'!$B$2:$B$53,'Share Values'!AC$11,'Transactions (Dated)'!$C$2:$C$53,"Sell")</f>
        <v>2348</v>
      </c>
      <c r="AD683" s="40">
        <f ca="1">AD682+SUMIFS('Transactions (Dated)'!$E$2:$E$53,'Transactions (Dated)'!$D$2:$D$53,'Share Values'!$X683,'Transactions (Dated)'!$B$2:$B$53,'Share Values'!AD$11,'Transactions (Dated)'!$C$2:$C$53,"Buy")-SUMIFS('Transactions (Dated)'!$E$2:$E$53,'Transactions (Dated)'!$D$2:$D$53,'Share Values'!$X683,'Transactions (Dated)'!$B$2:$B$53,'Share Values'!AD$11,'Transactions (Dated)'!$C$2:$C$53,"Sell")</f>
        <v>0</v>
      </c>
      <c r="AE683" s="40">
        <f ca="1">AE682+SUMIFS('Transactions (Dated)'!$E$2:$E$53,'Transactions (Dated)'!$D$2:$D$53,'Share Values'!$X683,'Transactions (Dated)'!$B$2:$B$53,'Share Values'!AE$11,'Transactions (Dated)'!$C$2:$C$53,"Buy")-SUMIFS('Transactions (Dated)'!$E$2:$E$53,'Transactions (Dated)'!$D$2:$D$53,'Share Values'!$X683,'Transactions (Dated)'!$B$2:$B$53,'Share Values'!AE$11,'Transactions (Dated)'!$C$2:$C$53,"Sell")</f>
        <v>2900</v>
      </c>
      <c r="AF683" s="40">
        <f ca="1">AF682+SUMIFS('Transactions (Dated)'!$E$2:$E$53,'Transactions (Dated)'!$D$2:$D$53,'Share Values'!$X683,'Transactions (Dated)'!$B$2:$B$53,'Share Values'!AF$11,'Transactions (Dated)'!$C$2:$C$53,"Buy")-SUMIFS('Transactions (Dated)'!$E$2:$E$53,'Transactions (Dated)'!$D$2:$D$53,'Share Values'!$X683,'Transactions (Dated)'!$B$2:$B$53,'Share Values'!AF$11,'Transactions (Dated)'!$C$2:$C$53,"Sell")</f>
        <v>14201</v>
      </c>
      <c r="AG683" s="40">
        <f ca="1">AG682+SUMIFS('Transactions (Dated)'!$E$2:$E$53,'Transactions (Dated)'!$D$2:$D$53,'Share Values'!$X683,'Transactions (Dated)'!$B$2:$B$53,'Share Values'!AG$11,'Transactions (Dated)'!$C$2:$C$53,"Buy")-SUMIFS('Transactions (Dated)'!$E$2:$E$53,'Transactions (Dated)'!$D$2:$D$53,'Share Values'!$X683,'Transactions (Dated)'!$B$2:$B$53,'Share Values'!AG$11,'Transactions (Dated)'!$C$2:$C$53,"Sell")</f>
        <v>6835</v>
      </c>
      <c r="AH683" s="40">
        <f ca="1">AH682+SUMIFS('Transactions (Dated)'!$E$2:$E$53,'Transactions (Dated)'!$D$2:$D$53,'Share Values'!$X683,'Transactions (Dated)'!$B$2:$B$53,'Share Values'!AH$11,'Transactions (Dated)'!$C$2:$C$53,"Buy")-SUMIFS('Transactions (Dated)'!$E$2:$E$53,'Transactions (Dated)'!$D$2:$D$53,'Share Values'!$X683,'Transactions (Dated)'!$B$2:$B$53,'Share Values'!AH$11,'Transactions (Dated)'!$C$2:$C$53,"Sell")</f>
        <v>0</v>
      </c>
      <c r="AI683" s="40">
        <f ca="1">AI682+SUMIFS('Transactions (Dated)'!$E$2:$E$53,'Transactions (Dated)'!$D$2:$D$53,'Share Values'!$X683,'Transactions (Dated)'!$B$2:$B$53,'Share Values'!AI$11,'Transactions (Dated)'!$C$2:$C$53,"Buy")-SUMIFS('Transactions (Dated)'!$E$2:$E$53,'Transactions (Dated)'!$D$2:$D$53,'Share Values'!$X683,'Transactions (Dated)'!$B$2:$B$53,'Share Values'!AI$11,'Transactions (Dated)'!$C$2:$C$53,"Sell")</f>
        <v>0</v>
      </c>
      <c r="AJ683" s="40">
        <f ca="1">AJ682+SUMIFS('Transactions (Dated)'!$E$2:$E$53,'Transactions (Dated)'!$D$2:$D$53,'Share Values'!$X683,'Transactions (Dated)'!$B$2:$B$53,'Share Values'!AJ$11,'Transactions (Dated)'!$C$2:$C$53,"Buy")-SUMIFS('Transactions (Dated)'!$E$2:$E$53,'Transactions (Dated)'!$D$2:$D$53,'Share Values'!$X683,'Transactions (Dated)'!$B$2:$B$53,'Share Values'!AJ$11,'Transactions (Dated)'!$C$2:$C$53,"Sell")</f>
        <v>0</v>
      </c>
      <c r="AK683" s="40">
        <f ca="1">AK682+SUMIFS('Transactions (Dated)'!$E$2:$E$53,'Transactions (Dated)'!$D$2:$D$53,'Share Values'!$X683,'Transactions (Dated)'!$B$2:$B$53,'Share Values'!AK$11,'Transactions (Dated)'!$C$2:$C$53,"Buy")-SUMIFS('Transactions (Dated)'!$E$2:$E$53,'Transactions (Dated)'!$D$2:$D$53,'Share Values'!$X683,'Transactions (Dated)'!$B$2:$B$53,'Share Values'!AK$11,'Transactions (Dated)'!$C$2:$C$53,"Sell")</f>
        <v>0</v>
      </c>
      <c r="AL683" s="40">
        <f ca="1">AL682+SUMIFS('Transactions (Dated)'!$E$2:$E$53,'Transactions (Dated)'!$D$2:$D$53,'Share Values'!$X683,'Transactions (Dated)'!$B$2:$B$53,'Share Values'!AL$11,'Transactions (Dated)'!$C$2:$C$53,"Buy")-SUMIFS('Transactions (Dated)'!$E$2:$E$53,'Transactions (Dated)'!$D$2:$D$53,'Share Values'!$X683,'Transactions (Dated)'!$B$2:$B$53,'Share Values'!AL$11,'Transactions (Dated)'!$C$2:$C$53,"Sell")</f>
        <v>0</v>
      </c>
      <c r="AM683" s="40">
        <f ca="1">AM682+SUMIFS('Transactions (Dated)'!$E$2:$E$53,'Transactions (Dated)'!$D$2:$D$53,'Share Values'!$X683,'Transactions (Dated)'!$B$2:$B$53,'Share Values'!AM$11,'Transactions (Dated)'!$C$2:$C$53,"Buy")-SUMIFS('Transactions (Dated)'!$E$2:$E$53,'Transactions (Dated)'!$D$2:$D$53,'Share Values'!$X683,'Transactions (Dated)'!$B$2:$B$53,'Share Values'!AM$11,'Transactions (Dated)'!$C$2:$C$53,"Sell")</f>
        <v>0</v>
      </c>
      <c r="AN683" s="40">
        <f ca="1">AN682+SUMIFS('Transactions (Dated)'!$E$2:$E$53,'Transactions (Dated)'!$D$2:$D$53,'Share Values'!$X683,'Transactions (Dated)'!$B$2:$B$53,'Share Values'!AN$11,'Transactions (Dated)'!$C$2:$C$53,"Buy")-SUMIFS('Transactions (Dated)'!$E$2:$E$53,'Transactions (Dated)'!$D$2:$D$53,'Share Values'!$X683,'Transactions (Dated)'!$B$2:$B$53,'Share Values'!AN$11,'Transactions (Dated)'!$C$2:$C$53,"Sell")</f>
        <v>0</v>
      </c>
      <c r="AQ683" s="3">
        <f t="shared" si="296"/>
        <v>42891</v>
      </c>
      <c r="AR683" s="6">
        <f t="shared" ca="1" si="297"/>
        <v>69513.75</v>
      </c>
      <c r="AS683" s="6">
        <f t="shared" ca="1" si="298"/>
        <v>17718.75</v>
      </c>
      <c r="AT683" s="6">
        <f t="shared" ca="1" si="299"/>
        <v>549807.02</v>
      </c>
      <c r="AU683" s="6">
        <f t="shared" ca="1" si="300"/>
        <v>39315.760000000002</v>
      </c>
      <c r="AV683" s="6">
        <f t="shared" ca="1" si="301"/>
        <v>36276.6</v>
      </c>
      <c r="AW683" s="6">
        <f t="shared" ca="1" si="302"/>
        <v>0</v>
      </c>
      <c r="AX683" s="6">
        <f t="shared" ca="1" si="303"/>
        <v>44660</v>
      </c>
      <c r="AY683" s="6">
        <f t="shared" ca="1" si="304"/>
        <v>58508.12</v>
      </c>
      <c r="AZ683" s="6">
        <f t="shared" ca="1" si="305"/>
        <v>0</v>
      </c>
      <c r="BA683" s="6">
        <f t="shared" ca="1" si="306"/>
        <v>0</v>
      </c>
      <c r="BB683" s="6">
        <f t="shared" ca="1" si="307"/>
        <v>0</v>
      </c>
      <c r="BC683" s="6">
        <f t="shared" ca="1" si="308"/>
        <v>0</v>
      </c>
      <c r="BD683" s="6">
        <f t="shared" ca="1" si="309"/>
        <v>0</v>
      </c>
      <c r="BE683" s="6">
        <f t="shared" ca="1" si="310"/>
        <v>0</v>
      </c>
      <c r="BF683" s="6">
        <f t="shared" ca="1" si="293"/>
        <v>0</v>
      </c>
      <c r="BG683" s="6">
        <f t="shared" ca="1" si="294"/>
        <v>0</v>
      </c>
      <c r="BJ683" s="4">
        <f t="shared" ca="1" si="311"/>
        <v>815800</v>
      </c>
      <c r="BL683" s="3">
        <f t="shared" si="312"/>
        <v>42891</v>
      </c>
      <c r="BM683" s="6">
        <f>BM682+SUMIFS('Transactions (Dated)'!G:G,'Transactions (Dated)'!D:D,'Share Values'!AQ683)</f>
        <v>14317.649999999987</v>
      </c>
      <c r="BN683" s="6">
        <f ca="1">BN682+SUMIFS('Transactions (Dated)'!$F:$F,'Transactions (Dated)'!$D:$D,$BL683,'Transactions (Dated)'!$B:$B,BN$11,'Transactions (Dated)'!$C:$C,"Dividend (paid to cash)")*Y683</f>
        <v>0</v>
      </c>
      <c r="BO683" s="6">
        <f ca="1">BO682+SUMIFS('Transactions (Dated)'!$F:$F,'Transactions (Dated)'!$D:$D,$BL683,'Transactions (Dated)'!$B:$B,BO$11,'Transactions (Dated)'!$C:$C,"Dividend (paid to cash)")*Z683</f>
        <v>2421.875</v>
      </c>
      <c r="BP683" s="6">
        <f ca="1">BP682+SUMIFS('Transactions (Dated)'!$F:$F,'Transactions (Dated)'!$D:$D,$BL683,'Transactions (Dated)'!$B:$B,BP$11,'Transactions (Dated)'!$C:$C,"Dividend (paid to cash)")*AA683</f>
        <v>51745.237000000008</v>
      </c>
      <c r="BQ683" s="6">
        <f ca="1">BQ682+SUMIFS('Transactions (Dated)'!$F:$F,'Transactions (Dated)'!$D:$D,$BL683,'Transactions (Dated)'!$B:$B,BQ$11,'Transactions (Dated)'!$C:$C,"Dividend (paid to cash)")*AB683</f>
        <v>662.2</v>
      </c>
      <c r="BR683" s="6">
        <f ca="1">BR682+SUMIFS('Transactions (Dated)'!$F:$F,'Transactions (Dated)'!$D:$D,$BL683,'Transactions (Dated)'!$B:$B,BR$11,'Transactions (Dated)'!$C:$C,"Dividend (paid to cash)")*AC683</f>
        <v>0</v>
      </c>
      <c r="BS683" s="6">
        <f ca="1">BS682+SUMIFS('Transactions (Dated)'!$F:$F,'Transactions (Dated)'!$D:$D,$BL683,'Transactions (Dated)'!$B:$B,BS$11,'Transactions (Dated)'!$C:$C,"Dividend (paid to cash)")*AD683</f>
        <v>0</v>
      </c>
      <c r="BT683" s="6">
        <f ca="1">BT682+SUMIFS('Transactions (Dated)'!$F:$F,'Transactions (Dated)'!$D:$D,$BL683,'Transactions (Dated)'!$B:$B,BT$11,'Transactions (Dated)'!$C:$C,"Dividend (paid to cash)")*AE683</f>
        <v>4640</v>
      </c>
      <c r="BU683" s="6">
        <f ca="1">BU682+SUMIFS('Transactions (Dated)'!$F:$F,'Transactions (Dated)'!$D:$D,$BL683,'Transactions (Dated)'!$B:$B,BU$11,'Transactions (Dated)'!$C:$C,"Dividend (paid to cash)")*AF683</f>
        <v>0</v>
      </c>
      <c r="BV683" s="6">
        <f ca="1">BV682+SUMIFS('Transactions (Dated)'!$F:$F,'Transactions (Dated)'!$D:$D,$BL683,'Transactions (Dated)'!$B:$B,BV$11,'Transactions (Dated)'!$C:$C,"Dividend (paid to cash)")*AG683</f>
        <v>0</v>
      </c>
      <c r="BW683" s="6">
        <f ca="1">BW682+SUMIFS('Transactions (Dated)'!$F:$F,'Transactions (Dated)'!$D:$D,$BL683,'Transactions (Dated)'!$B:$B,BW$11,'Transactions (Dated)'!$C:$C,"Dividend (paid to cash)")*AH683</f>
        <v>0</v>
      </c>
      <c r="BX683" s="6">
        <f ca="1">BX682+SUMIFS('Transactions (Dated)'!$F:$F,'Transactions (Dated)'!$D:$D,$BL683,'Transactions (Dated)'!$B:$B,BX$11,'Transactions (Dated)'!$C:$C,"Dividend (paid to cash)")*AI683</f>
        <v>0</v>
      </c>
      <c r="BY683" s="6">
        <f ca="1">BY682+SUMIFS('Transactions (Dated)'!$F:$F,'Transactions (Dated)'!$D:$D,$BL683,'Transactions (Dated)'!$B:$B,BY$11,'Transactions (Dated)'!$C:$C,"Dividend (paid to cash)")*AJ683</f>
        <v>0</v>
      </c>
      <c r="BZ683" s="6">
        <f ca="1">BZ682+SUMIFS('Transactions (Dated)'!$F:$F,'Transactions (Dated)'!$D:$D,$BL683,'Transactions (Dated)'!$B:$B,BZ$11,'Transactions (Dated)'!$C:$C,"Dividend (paid to cash)")*AK683</f>
        <v>0</v>
      </c>
      <c r="CA683" s="6">
        <f ca="1">CA682+SUMIFS('Transactions (Dated)'!$F:$F,'Transactions (Dated)'!$D:$D,$BL683,'Transactions (Dated)'!$B:$B,CA$11,'Transactions (Dated)'!$C:$C,"Dividend (paid to cash)")*AL683</f>
        <v>0</v>
      </c>
      <c r="CB683" s="6">
        <v>0</v>
      </c>
      <c r="CC683" s="6">
        <v>0</v>
      </c>
      <c r="CF683" s="6">
        <f t="shared" ca="1" si="313"/>
        <v>73786.961999999985</v>
      </c>
      <c r="CH683" s="3">
        <f t="shared" si="314"/>
        <v>42891</v>
      </c>
      <c r="CI683" s="4">
        <f t="shared" ca="1" si="315"/>
        <v>815800</v>
      </c>
      <c r="CJ683" s="4">
        <f t="shared" ca="1" si="316"/>
        <v>73786.961999999985</v>
      </c>
      <c r="CL683" s="4">
        <f t="shared" ca="1" si="317"/>
        <v>889586.96199999994</v>
      </c>
    </row>
    <row r="684" spans="2:90" x14ac:dyDescent="0.15">
      <c r="B684" s="3">
        <v>42892</v>
      </c>
      <c r="E684" s="86">
        <v>42892</v>
      </c>
      <c r="F684" s="53">
        <v>15</v>
      </c>
      <c r="G684">
        <v>1.8900000000000001</v>
      </c>
      <c r="H684">
        <v>20.93</v>
      </c>
      <c r="I684">
        <v>20.56</v>
      </c>
      <c r="J684">
        <v>15.41</v>
      </c>
      <c r="K684">
        <v>16.03</v>
      </c>
      <c r="L684">
        <v>15.42</v>
      </c>
      <c r="M684">
        <v>4.46</v>
      </c>
      <c r="O684">
        <v>11.15</v>
      </c>
      <c r="Q684">
        <v>1.6099999999999999</v>
      </c>
      <c r="R684">
        <v>6.8100000000000005</v>
      </c>
      <c r="S684">
        <v>45.48</v>
      </c>
      <c r="U684">
        <v>45.48</v>
      </c>
      <c r="X684" s="3">
        <f t="shared" si="295"/>
        <v>42892</v>
      </c>
      <c r="Y684" s="40">
        <f ca="1">Y683+SUMIFS('Transactions (Dated)'!$E$2:$E$53,'Transactions (Dated)'!$D$2:$D$53,'Share Values'!$X684,'Transactions (Dated)'!$B$2:$B$53,'Share Values'!Y$11,'Transactions (Dated)'!$C$2:$C$53,"Buy")-SUMIFS('Transactions (Dated)'!$E$2:$E$53,'Transactions (Dated)'!$D$2:$D$53,'Share Values'!$X684,'Transactions (Dated)'!$B$2:$B$53,'Share Values'!Y$11,'Transactions (Dated)'!$C$2:$C$53,"Sell")</f>
        <v>4625</v>
      </c>
      <c r="Z684" s="40">
        <f ca="1">Z683+SUMIFS('Transactions (Dated)'!$E$2:$E$53,'Transactions (Dated)'!$D$2:$D$53,'Share Values'!$X684,'Transactions (Dated)'!$B$2:$B$53,'Share Values'!Z$11,'Transactions (Dated)'!$C$2:$C$53,"Buy")-SUMIFS('Transactions (Dated)'!$E$2:$E$53,'Transactions (Dated)'!$D$2:$D$53,'Share Values'!$X684,'Transactions (Dated)'!$B$2:$B$53,'Share Values'!Z$11,'Transactions (Dated)'!$C$2:$C$53,"Sell")</f>
        <v>9375</v>
      </c>
      <c r="AA684" s="40">
        <f ca="1">AA683+SUMIFS('Transactions (Dated)'!$E$2:$E$53,'Transactions (Dated)'!$D$2:$D$53,'Share Values'!$X684,'Transactions (Dated)'!$B$2:$B$53,'Share Values'!AA$11,'Transactions (Dated)'!$C$2:$C$53,"Buy")-SUMIFS('Transactions (Dated)'!$E$2:$E$53,'Transactions (Dated)'!$D$2:$D$53,'Share Values'!$X684,'Transactions (Dated)'!$B$2:$B$53,'Share Values'!AA$11,'Transactions (Dated)'!$C$2:$C$53,"Sell")</f>
        <v>26357</v>
      </c>
      <c r="AB684" s="40">
        <f ca="1">AB683+SUMIFS('Transactions (Dated)'!$E$2:$E$53,'Transactions (Dated)'!$D$2:$D$53,'Share Values'!$X684,'Transactions (Dated)'!$B$2:$B$53,'Share Values'!AB$11,'Transactions (Dated)'!$C$2:$C$53,"Buy")-SUMIFS('Transactions (Dated)'!$E$2:$E$53,'Transactions (Dated)'!$D$2:$D$53,'Share Values'!$X684,'Transactions (Dated)'!$B$2:$B$53,'Share Values'!AB$11,'Transactions (Dated)'!$C$2:$C$53,"Sell")</f>
        <v>1892</v>
      </c>
      <c r="AC684" s="40">
        <f ca="1">AC683+SUMIFS('Transactions (Dated)'!$E$2:$E$53,'Transactions (Dated)'!$D$2:$D$53,'Share Values'!$X684,'Transactions (Dated)'!$B$2:$B$53,'Share Values'!AC$11,'Transactions (Dated)'!$C$2:$C$53,"Buy")-SUMIFS('Transactions (Dated)'!$E$2:$E$53,'Transactions (Dated)'!$D$2:$D$53,'Share Values'!$X684,'Transactions (Dated)'!$B$2:$B$53,'Share Values'!AC$11,'Transactions (Dated)'!$C$2:$C$53,"Sell")</f>
        <v>2348</v>
      </c>
      <c r="AD684" s="40">
        <f ca="1">AD683+SUMIFS('Transactions (Dated)'!$E$2:$E$53,'Transactions (Dated)'!$D$2:$D$53,'Share Values'!$X684,'Transactions (Dated)'!$B$2:$B$53,'Share Values'!AD$11,'Transactions (Dated)'!$C$2:$C$53,"Buy")-SUMIFS('Transactions (Dated)'!$E$2:$E$53,'Transactions (Dated)'!$D$2:$D$53,'Share Values'!$X684,'Transactions (Dated)'!$B$2:$B$53,'Share Values'!AD$11,'Transactions (Dated)'!$C$2:$C$53,"Sell")</f>
        <v>0</v>
      </c>
      <c r="AE684" s="40">
        <f ca="1">AE683+SUMIFS('Transactions (Dated)'!$E$2:$E$53,'Transactions (Dated)'!$D$2:$D$53,'Share Values'!$X684,'Transactions (Dated)'!$B$2:$B$53,'Share Values'!AE$11,'Transactions (Dated)'!$C$2:$C$53,"Buy")-SUMIFS('Transactions (Dated)'!$E$2:$E$53,'Transactions (Dated)'!$D$2:$D$53,'Share Values'!$X684,'Transactions (Dated)'!$B$2:$B$53,'Share Values'!AE$11,'Transactions (Dated)'!$C$2:$C$53,"Sell")</f>
        <v>2900</v>
      </c>
      <c r="AF684" s="40">
        <f ca="1">AF683+SUMIFS('Transactions (Dated)'!$E$2:$E$53,'Transactions (Dated)'!$D$2:$D$53,'Share Values'!$X684,'Transactions (Dated)'!$B$2:$B$53,'Share Values'!AF$11,'Transactions (Dated)'!$C$2:$C$53,"Buy")-SUMIFS('Transactions (Dated)'!$E$2:$E$53,'Transactions (Dated)'!$D$2:$D$53,'Share Values'!$X684,'Transactions (Dated)'!$B$2:$B$53,'Share Values'!AF$11,'Transactions (Dated)'!$C$2:$C$53,"Sell")</f>
        <v>14201</v>
      </c>
      <c r="AG684" s="40">
        <f ca="1">AG683+SUMIFS('Transactions (Dated)'!$E$2:$E$53,'Transactions (Dated)'!$D$2:$D$53,'Share Values'!$X684,'Transactions (Dated)'!$B$2:$B$53,'Share Values'!AG$11,'Transactions (Dated)'!$C$2:$C$53,"Buy")-SUMIFS('Transactions (Dated)'!$E$2:$E$53,'Transactions (Dated)'!$D$2:$D$53,'Share Values'!$X684,'Transactions (Dated)'!$B$2:$B$53,'Share Values'!AG$11,'Transactions (Dated)'!$C$2:$C$53,"Sell")</f>
        <v>6835</v>
      </c>
      <c r="AH684" s="40">
        <f ca="1">AH683+SUMIFS('Transactions (Dated)'!$E$2:$E$53,'Transactions (Dated)'!$D$2:$D$53,'Share Values'!$X684,'Transactions (Dated)'!$B$2:$B$53,'Share Values'!AH$11,'Transactions (Dated)'!$C$2:$C$53,"Buy")-SUMIFS('Transactions (Dated)'!$E$2:$E$53,'Transactions (Dated)'!$D$2:$D$53,'Share Values'!$X684,'Transactions (Dated)'!$B$2:$B$53,'Share Values'!AH$11,'Transactions (Dated)'!$C$2:$C$53,"Sell")</f>
        <v>0</v>
      </c>
      <c r="AI684" s="40">
        <f ca="1">AI683+SUMIFS('Transactions (Dated)'!$E$2:$E$53,'Transactions (Dated)'!$D$2:$D$53,'Share Values'!$X684,'Transactions (Dated)'!$B$2:$B$53,'Share Values'!AI$11,'Transactions (Dated)'!$C$2:$C$53,"Buy")-SUMIFS('Transactions (Dated)'!$E$2:$E$53,'Transactions (Dated)'!$D$2:$D$53,'Share Values'!$X684,'Transactions (Dated)'!$B$2:$B$53,'Share Values'!AI$11,'Transactions (Dated)'!$C$2:$C$53,"Sell")</f>
        <v>0</v>
      </c>
      <c r="AJ684" s="40">
        <f ca="1">AJ683+SUMIFS('Transactions (Dated)'!$E$2:$E$53,'Transactions (Dated)'!$D$2:$D$53,'Share Values'!$X684,'Transactions (Dated)'!$B$2:$B$53,'Share Values'!AJ$11,'Transactions (Dated)'!$C$2:$C$53,"Buy")-SUMIFS('Transactions (Dated)'!$E$2:$E$53,'Transactions (Dated)'!$D$2:$D$53,'Share Values'!$X684,'Transactions (Dated)'!$B$2:$B$53,'Share Values'!AJ$11,'Transactions (Dated)'!$C$2:$C$53,"Sell")</f>
        <v>0</v>
      </c>
      <c r="AK684" s="40">
        <f ca="1">AK683+SUMIFS('Transactions (Dated)'!$E$2:$E$53,'Transactions (Dated)'!$D$2:$D$53,'Share Values'!$X684,'Transactions (Dated)'!$B$2:$B$53,'Share Values'!AK$11,'Transactions (Dated)'!$C$2:$C$53,"Buy")-SUMIFS('Transactions (Dated)'!$E$2:$E$53,'Transactions (Dated)'!$D$2:$D$53,'Share Values'!$X684,'Transactions (Dated)'!$B$2:$B$53,'Share Values'!AK$11,'Transactions (Dated)'!$C$2:$C$53,"Sell")</f>
        <v>0</v>
      </c>
      <c r="AL684" s="40">
        <f ca="1">AL683+SUMIFS('Transactions (Dated)'!$E$2:$E$53,'Transactions (Dated)'!$D$2:$D$53,'Share Values'!$X684,'Transactions (Dated)'!$B$2:$B$53,'Share Values'!AL$11,'Transactions (Dated)'!$C$2:$C$53,"Buy")-SUMIFS('Transactions (Dated)'!$E$2:$E$53,'Transactions (Dated)'!$D$2:$D$53,'Share Values'!$X684,'Transactions (Dated)'!$B$2:$B$53,'Share Values'!AL$11,'Transactions (Dated)'!$C$2:$C$53,"Sell")</f>
        <v>0</v>
      </c>
      <c r="AM684" s="40">
        <f ca="1">AM683+SUMIFS('Transactions (Dated)'!$E$2:$E$53,'Transactions (Dated)'!$D$2:$D$53,'Share Values'!$X684,'Transactions (Dated)'!$B$2:$B$53,'Share Values'!AM$11,'Transactions (Dated)'!$C$2:$C$53,"Buy")-SUMIFS('Transactions (Dated)'!$E$2:$E$53,'Transactions (Dated)'!$D$2:$D$53,'Share Values'!$X684,'Transactions (Dated)'!$B$2:$B$53,'Share Values'!AM$11,'Transactions (Dated)'!$C$2:$C$53,"Sell")</f>
        <v>0</v>
      </c>
      <c r="AN684" s="40">
        <f ca="1">AN683+SUMIFS('Transactions (Dated)'!$E$2:$E$53,'Transactions (Dated)'!$D$2:$D$53,'Share Values'!$X684,'Transactions (Dated)'!$B$2:$B$53,'Share Values'!AN$11,'Transactions (Dated)'!$C$2:$C$53,"Buy")-SUMIFS('Transactions (Dated)'!$E$2:$E$53,'Transactions (Dated)'!$D$2:$D$53,'Share Values'!$X684,'Transactions (Dated)'!$B$2:$B$53,'Share Values'!AN$11,'Transactions (Dated)'!$C$2:$C$53,"Sell")</f>
        <v>0</v>
      </c>
      <c r="AQ684" s="3">
        <f t="shared" si="296"/>
        <v>42892</v>
      </c>
      <c r="AR684" s="6">
        <f t="shared" ca="1" si="297"/>
        <v>69375</v>
      </c>
      <c r="AS684" s="6">
        <f t="shared" ca="1" si="298"/>
        <v>17718.75</v>
      </c>
      <c r="AT684" s="6">
        <f t="shared" ca="1" si="299"/>
        <v>551652.01</v>
      </c>
      <c r="AU684" s="6">
        <f t="shared" ca="1" si="300"/>
        <v>38899.519999999997</v>
      </c>
      <c r="AV684" s="6">
        <f t="shared" ca="1" si="301"/>
        <v>36182.68</v>
      </c>
      <c r="AW684" s="6">
        <f t="shared" ca="1" si="302"/>
        <v>0</v>
      </c>
      <c r="AX684" s="6">
        <f t="shared" ca="1" si="303"/>
        <v>44718</v>
      </c>
      <c r="AY684" s="6">
        <f t="shared" ca="1" si="304"/>
        <v>63336.46</v>
      </c>
      <c r="AZ684" s="6">
        <f t="shared" ca="1" si="305"/>
        <v>0</v>
      </c>
      <c r="BA684" s="6">
        <f t="shared" ca="1" si="306"/>
        <v>0</v>
      </c>
      <c r="BB684" s="6">
        <f t="shared" ca="1" si="307"/>
        <v>0</v>
      </c>
      <c r="BC684" s="6">
        <f t="shared" ca="1" si="308"/>
        <v>0</v>
      </c>
      <c r="BD684" s="6">
        <f t="shared" ca="1" si="309"/>
        <v>0</v>
      </c>
      <c r="BE684" s="6">
        <f t="shared" ca="1" si="310"/>
        <v>0</v>
      </c>
      <c r="BF684" s="6">
        <f t="shared" ca="1" si="293"/>
        <v>0</v>
      </c>
      <c r="BG684" s="6">
        <f t="shared" ca="1" si="294"/>
        <v>0</v>
      </c>
      <c r="BJ684" s="4">
        <f t="shared" ca="1" si="311"/>
        <v>821882.42</v>
      </c>
      <c r="BL684" s="3">
        <f t="shared" si="312"/>
        <v>42892</v>
      </c>
      <c r="BM684" s="6">
        <f>BM683+SUMIFS('Transactions (Dated)'!G:G,'Transactions (Dated)'!D:D,'Share Values'!AQ684)</f>
        <v>14317.649999999987</v>
      </c>
      <c r="BN684" s="6">
        <f ca="1">BN683+SUMIFS('Transactions (Dated)'!$F:$F,'Transactions (Dated)'!$D:$D,$BL684,'Transactions (Dated)'!$B:$B,BN$11,'Transactions (Dated)'!$C:$C,"Dividend (paid to cash)")*Y684</f>
        <v>0</v>
      </c>
      <c r="BO684" s="6">
        <f ca="1">BO683+SUMIFS('Transactions (Dated)'!$F:$F,'Transactions (Dated)'!$D:$D,$BL684,'Transactions (Dated)'!$B:$B,BO$11,'Transactions (Dated)'!$C:$C,"Dividend (paid to cash)")*Z684</f>
        <v>2421.875</v>
      </c>
      <c r="BP684" s="6">
        <f ca="1">BP683+SUMIFS('Transactions (Dated)'!$F:$F,'Transactions (Dated)'!$D:$D,$BL684,'Transactions (Dated)'!$B:$B,BP$11,'Transactions (Dated)'!$C:$C,"Dividend (paid to cash)")*AA684</f>
        <v>51745.237000000008</v>
      </c>
      <c r="BQ684" s="6">
        <f ca="1">BQ683+SUMIFS('Transactions (Dated)'!$F:$F,'Transactions (Dated)'!$D:$D,$BL684,'Transactions (Dated)'!$B:$B,BQ$11,'Transactions (Dated)'!$C:$C,"Dividend (paid to cash)")*AB684</f>
        <v>662.2</v>
      </c>
      <c r="BR684" s="6">
        <f ca="1">BR683+SUMIFS('Transactions (Dated)'!$F:$F,'Transactions (Dated)'!$D:$D,$BL684,'Transactions (Dated)'!$B:$B,BR$11,'Transactions (Dated)'!$C:$C,"Dividend (paid to cash)")*AC684</f>
        <v>0</v>
      </c>
      <c r="BS684" s="6">
        <f ca="1">BS683+SUMIFS('Transactions (Dated)'!$F:$F,'Transactions (Dated)'!$D:$D,$BL684,'Transactions (Dated)'!$B:$B,BS$11,'Transactions (Dated)'!$C:$C,"Dividend (paid to cash)")*AD684</f>
        <v>0</v>
      </c>
      <c r="BT684" s="6">
        <f ca="1">BT683+SUMIFS('Transactions (Dated)'!$F:$F,'Transactions (Dated)'!$D:$D,$BL684,'Transactions (Dated)'!$B:$B,BT$11,'Transactions (Dated)'!$C:$C,"Dividend (paid to cash)")*AE684</f>
        <v>4640</v>
      </c>
      <c r="BU684" s="6">
        <f ca="1">BU683+SUMIFS('Transactions (Dated)'!$F:$F,'Transactions (Dated)'!$D:$D,$BL684,'Transactions (Dated)'!$B:$B,BU$11,'Transactions (Dated)'!$C:$C,"Dividend (paid to cash)")*AF684</f>
        <v>0</v>
      </c>
      <c r="BV684" s="6">
        <f ca="1">BV683+SUMIFS('Transactions (Dated)'!$F:$F,'Transactions (Dated)'!$D:$D,$BL684,'Transactions (Dated)'!$B:$B,BV$11,'Transactions (Dated)'!$C:$C,"Dividend (paid to cash)")*AG684</f>
        <v>0</v>
      </c>
      <c r="BW684" s="6">
        <f ca="1">BW683+SUMIFS('Transactions (Dated)'!$F:$F,'Transactions (Dated)'!$D:$D,$BL684,'Transactions (Dated)'!$B:$B,BW$11,'Transactions (Dated)'!$C:$C,"Dividend (paid to cash)")*AH684</f>
        <v>0</v>
      </c>
      <c r="BX684" s="6">
        <f ca="1">BX683+SUMIFS('Transactions (Dated)'!$F:$F,'Transactions (Dated)'!$D:$D,$BL684,'Transactions (Dated)'!$B:$B,BX$11,'Transactions (Dated)'!$C:$C,"Dividend (paid to cash)")*AI684</f>
        <v>0</v>
      </c>
      <c r="BY684" s="6">
        <f ca="1">BY683+SUMIFS('Transactions (Dated)'!$F:$F,'Transactions (Dated)'!$D:$D,$BL684,'Transactions (Dated)'!$B:$B,BY$11,'Transactions (Dated)'!$C:$C,"Dividend (paid to cash)")*AJ684</f>
        <v>0</v>
      </c>
      <c r="BZ684" s="6">
        <f ca="1">BZ683+SUMIFS('Transactions (Dated)'!$F:$F,'Transactions (Dated)'!$D:$D,$BL684,'Transactions (Dated)'!$B:$B,BZ$11,'Transactions (Dated)'!$C:$C,"Dividend (paid to cash)")*AK684</f>
        <v>0</v>
      </c>
      <c r="CA684" s="6">
        <f ca="1">CA683+SUMIFS('Transactions (Dated)'!$F:$F,'Transactions (Dated)'!$D:$D,$BL684,'Transactions (Dated)'!$B:$B,CA$11,'Transactions (Dated)'!$C:$C,"Dividend (paid to cash)")*AL684</f>
        <v>0</v>
      </c>
      <c r="CB684" s="6">
        <v>0</v>
      </c>
      <c r="CC684" s="6">
        <v>0</v>
      </c>
      <c r="CF684" s="6">
        <f t="shared" ca="1" si="313"/>
        <v>73786.961999999985</v>
      </c>
      <c r="CH684" s="3">
        <f t="shared" si="314"/>
        <v>42892</v>
      </c>
      <c r="CI684" s="4">
        <f t="shared" ca="1" si="315"/>
        <v>821882.42</v>
      </c>
      <c r="CJ684" s="4">
        <f t="shared" ca="1" si="316"/>
        <v>73786.961999999985</v>
      </c>
      <c r="CL684" s="4">
        <f t="shared" ca="1" si="317"/>
        <v>895669.38199999998</v>
      </c>
    </row>
    <row r="685" spans="2:90" x14ac:dyDescent="0.15">
      <c r="B685" s="3">
        <v>42893</v>
      </c>
      <c r="E685" s="86">
        <v>42893</v>
      </c>
      <c r="F685" s="53">
        <v>14.9</v>
      </c>
      <c r="G685">
        <v>1.87</v>
      </c>
      <c r="H685">
        <v>20.82</v>
      </c>
      <c r="I685">
        <v>20.32</v>
      </c>
      <c r="J685">
        <v>15.06</v>
      </c>
      <c r="K685">
        <v>15.94</v>
      </c>
      <c r="L685">
        <v>15.25</v>
      </c>
      <c r="M685">
        <v>4.54</v>
      </c>
      <c r="O685">
        <v>11.01</v>
      </c>
      <c r="Q685">
        <v>1.69</v>
      </c>
      <c r="R685">
        <v>6.67</v>
      </c>
      <c r="S685">
        <v>45.31</v>
      </c>
      <c r="U685">
        <v>45.31</v>
      </c>
      <c r="X685" s="3">
        <f t="shared" si="295"/>
        <v>42893</v>
      </c>
      <c r="Y685" s="40">
        <f ca="1">Y684+SUMIFS('Transactions (Dated)'!$E$2:$E$53,'Transactions (Dated)'!$D$2:$D$53,'Share Values'!$X685,'Transactions (Dated)'!$B$2:$B$53,'Share Values'!Y$11,'Transactions (Dated)'!$C$2:$C$53,"Buy")-SUMIFS('Transactions (Dated)'!$E$2:$E$53,'Transactions (Dated)'!$D$2:$D$53,'Share Values'!$X685,'Transactions (Dated)'!$B$2:$B$53,'Share Values'!Y$11,'Transactions (Dated)'!$C$2:$C$53,"Sell")</f>
        <v>4625</v>
      </c>
      <c r="Z685" s="40">
        <f ca="1">Z684+SUMIFS('Transactions (Dated)'!$E$2:$E$53,'Transactions (Dated)'!$D$2:$D$53,'Share Values'!$X685,'Transactions (Dated)'!$B$2:$B$53,'Share Values'!Z$11,'Transactions (Dated)'!$C$2:$C$53,"Buy")-SUMIFS('Transactions (Dated)'!$E$2:$E$53,'Transactions (Dated)'!$D$2:$D$53,'Share Values'!$X685,'Transactions (Dated)'!$B$2:$B$53,'Share Values'!Z$11,'Transactions (Dated)'!$C$2:$C$53,"Sell")</f>
        <v>9375</v>
      </c>
      <c r="AA685" s="40">
        <f ca="1">AA684+SUMIFS('Transactions (Dated)'!$E$2:$E$53,'Transactions (Dated)'!$D$2:$D$53,'Share Values'!$X685,'Transactions (Dated)'!$B$2:$B$53,'Share Values'!AA$11,'Transactions (Dated)'!$C$2:$C$53,"Buy")-SUMIFS('Transactions (Dated)'!$E$2:$E$53,'Transactions (Dated)'!$D$2:$D$53,'Share Values'!$X685,'Transactions (Dated)'!$B$2:$B$53,'Share Values'!AA$11,'Transactions (Dated)'!$C$2:$C$53,"Sell")</f>
        <v>26357</v>
      </c>
      <c r="AB685" s="40">
        <f ca="1">AB684+SUMIFS('Transactions (Dated)'!$E$2:$E$53,'Transactions (Dated)'!$D$2:$D$53,'Share Values'!$X685,'Transactions (Dated)'!$B$2:$B$53,'Share Values'!AB$11,'Transactions (Dated)'!$C$2:$C$53,"Buy")-SUMIFS('Transactions (Dated)'!$E$2:$E$53,'Transactions (Dated)'!$D$2:$D$53,'Share Values'!$X685,'Transactions (Dated)'!$B$2:$B$53,'Share Values'!AB$11,'Transactions (Dated)'!$C$2:$C$53,"Sell")</f>
        <v>1892</v>
      </c>
      <c r="AC685" s="40">
        <f ca="1">AC684+SUMIFS('Transactions (Dated)'!$E$2:$E$53,'Transactions (Dated)'!$D$2:$D$53,'Share Values'!$X685,'Transactions (Dated)'!$B$2:$B$53,'Share Values'!AC$11,'Transactions (Dated)'!$C$2:$C$53,"Buy")-SUMIFS('Transactions (Dated)'!$E$2:$E$53,'Transactions (Dated)'!$D$2:$D$53,'Share Values'!$X685,'Transactions (Dated)'!$B$2:$B$53,'Share Values'!AC$11,'Transactions (Dated)'!$C$2:$C$53,"Sell")</f>
        <v>2348</v>
      </c>
      <c r="AD685" s="40">
        <f ca="1">AD684+SUMIFS('Transactions (Dated)'!$E$2:$E$53,'Transactions (Dated)'!$D$2:$D$53,'Share Values'!$X685,'Transactions (Dated)'!$B$2:$B$53,'Share Values'!AD$11,'Transactions (Dated)'!$C$2:$C$53,"Buy")-SUMIFS('Transactions (Dated)'!$E$2:$E$53,'Transactions (Dated)'!$D$2:$D$53,'Share Values'!$X685,'Transactions (Dated)'!$B$2:$B$53,'Share Values'!AD$11,'Transactions (Dated)'!$C$2:$C$53,"Sell")</f>
        <v>0</v>
      </c>
      <c r="AE685" s="40">
        <f ca="1">AE684+SUMIFS('Transactions (Dated)'!$E$2:$E$53,'Transactions (Dated)'!$D$2:$D$53,'Share Values'!$X685,'Transactions (Dated)'!$B$2:$B$53,'Share Values'!AE$11,'Transactions (Dated)'!$C$2:$C$53,"Buy")-SUMIFS('Transactions (Dated)'!$E$2:$E$53,'Transactions (Dated)'!$D$2:$D$53,'Share Values'!$X685,'Transactions (Dated)'!$B$2:$B$53,'Share Values'!AE$11,'Transactions (Dated)'!$C$2:$C$53,"Sell")</f>
        <v>2900</v>
      </c>
      <c r="AF685" s="40">
        <f ca="1">AF684+SUMIFS('Transactions (Dated)'!$E$2:$E$53,'Transactions (Dated)'!$D$2:$D$53,'Share Values'!$X685,'Transactions (Dated)'!$B$2:$B$53,'Share Values'!AF$11,'Transactions (Dated)'!$C$2:$C$53,"Buy")-SUMIFS('Transactions (Dated)'!$E$2:$E$53,'Transactions (Dated)'!$D$2:$D$53,'Share Values'!$X685,'Transactions (Dated)'!$B$2:$B$53,'Share Values'!AF$11,'Transactions (Dated)'!$C$2:$C$53,"Sell")</f>
        <v>14201</v>
      </c>
      <c r="AG685" s="40">
        <f ca="1">AG684+SUMIFS('Transactions (Dated)'!$E$2:$E$53,'Transactions (Dated)'!$D$2:$D$53,'Share Values'!$X685,'Transactions (Dated)'!$B$2:$B$53,'Share Values'!AG$11,'Transactions (Dated)'!$C$2:$C$53,"Buy")-SUMIFS('Transactions (Dated)'!$E$2:$E$53,'Transactions (Dated)'!$D$2:$D$53,'Share Values'!$X685,'Transactions (Dated)'!$B$2:$B$53,'Share Values'!AG$11,'Transactions (Dated)'!$C$2:$C$53,"Sell")</f>
        <v>6835</v>
      </c>
      <c r="AH685" s="40">
        <f ca="1">AH684+SUMIFS('Transactions (Dated)'!$E$2:$E$53,'Transactions (Dated)'!$D$2:$D$53,'Share Values'!$X685,'Transactions (Dated)'!$B$2:$B$53,'Share Values'!AH$11,'Transactions (Dated)'!$C$2:$C$53,"Buy")-SUMIFS('Transactions (Dated)'!$E$2:$E$53,'Transactions (Dated)'!$D$2:$D$53,'Share Values'!$X685,'Transactions (Dated)'!$B$2:$B$53,'Share Values'!AH$11,'Transactions (Dated)'!$C$2:$C$53,"Sell")</f>
        <v>0</v>
      </c>
      <c r="AI685" s="40">
        <f ca="1">AI684+SUMIFS('Transactions (Dated)'!$E$2:$E$53,'Transactions (Dated)'!$D$2:$D$53,'Share Values'!$X685,'Transactions (Dated)'!$B$2:$B$53,'Share Values'!AI$11,'Transactions (Dated)'!$C$2:$C$53,"Buy")-SUMIFS('Transactions (Dated)'!$E$2:$E$53,'Transactions (Dated)'!$D$2:$D$53,'Share Values'!$X685,'Transactions (Dated)'!$B$2:$B$53,'Share Values'!AI$11,'Transactions (Dated)'!$C$2:$C$53,"Sell")</f>
        <v>0</v>
      </c>
      <c r="AJ685" s="40">
        <f ca="1">AJ684+SUMIFS('Transactions (Dated)'!$E$2:$E$53,'Transactions (Dated)'!$D$2:$D$53,'Share Values'!$X685,'Transactions (Dated)'!$B$2:$B$53,'Share Values'!AJ$11,'Transactions (Dated)'!$C$2:$C$53,"Buy")-SUMIFS('Transactions (Dated)'!$E$2:$E$53,'Transactions (Dated)'!$D$2:$D$53,'Share Values'!$X685,'Transactions (Dated)'!$B$2:$B$53,'Share Values'!AJ$11,'Transactions (Dated)'!$C$2:$C$53,"Sell")</f>
        <v>0</v>
      </c>
      <c r="AK685" s="40">
        <f ca="1">AK684+SUMIFS('Transactions (Dated)'!$E$2:$E$53,'Transactions (Dated)'!$D$2:$D$53,'Share Values'!$X685,'Transactions (Dated)'!$B$2:$B$53,'Share Values'!AK$11,'Transactions (Dated)'!$C$2:$C$53,"Buy")-SUMIFS('Transactions (Dated)'!$E$2:$E$53,'Transactions (Dated)'!$D$2:$D$53,'Share Values'!$X685,'Transactions (Dated)'!$B$2:$B$53,'Share Values'!AK$11,'Transactions (Dated)'!$C$2:$C$53,"Sell")</f>
        <v>0</v>
      </c>
      <c r="AL685" s="40">
        <f ca="1">AL684+SUMIFS('Transactions (Dated)'!$E$2:$E$53,'Transactions (Dated)'!$D$2:$D$53,'Share Values'!$X685,'Transactions (Dated)'!$B$2:$B$53,'Share Values'!AL$11,'Transactions (Dated)'!$C$2:$C$53,"Buy")-SUMIFS('Transactions (Dated)'!$E$2:$E$53,'Transactions (Dated)'!$D$2:$D$53,'Share Values'!$X685,'Transactions (Dated)'!$B$2:$B$53,'Share Values'!AL$11,'Transactions (Dated)'!$C$2:$C$53,"Sell")</f>
        <v>0</v>
      </c>
      <c r="AM685" s="40">
        <f ca="1">AM684+SUMIFS('Transactions (Dated)'!$E$2:$E$53,'Transactions (Dated)'!$D$2:$D$53,'Share Values'!$X685,'Transactions (Dated)'!$B$2:$B$53,'Share Values'!AM$11,'Transactions (Dated)'!$C$2:$C$53,"Buy")-SUMIFS('Transactions (Dated)'!$E$2:$E$53,'Transactions (Dated)'!$D$2:$D$53,'Share Values'!$X685,'Transactions (Dated)'!$B$2:$B$53,'Share Values'!AM$11,'Transactions (Dated)'!$C$2:$C$53,"Sell")</f>
        <v>0</v>
      </c>
      <c r="AN685" s="40">
        <f ca="1">AN684+SUMIFS('Transactions (Dated)'!$E$2:$E$53,'Transactions (Dated)'!$D$2:$D$53,'Share Values'!$X685,'Transactions (Dated)'!$B$2:$B$53,'Share Values'!AN$11,'Transactions (Dated)'!$C$2:$C$53,"Buy")-SUMIFS('Transactions (Dated)'!$E$2:$E$53,'Transactions (Dated)'!$D$2:$D$53,'Share Values'!$X685,'Transactions (Dated)'!$B$2:$B$53,'Share Values'!AN$11,'Transactions (Dated)'!$C$2:$C$53,"Sell")</f>
        <v>0</v>
      </c>
      <c r="AQ685" s="3">
        <f t="shared" si="296"/>
        <v>42893</v>
      </c>
      <c r="AR685" s="6">
        <f t="shared" ca="1" si="297"/>
        <v>68912.5</v>
      </c>
      <c r="AS685" s="6">
        <f t="shared" ca="1" si="298"/>
        <v>17531.25</v>
      </c>
      <c r="AT685" s="6">
        <f t="shared" ca="1" si="299"/>
        <v>548752.74</v>
      </c>
      <c r="AU685" s="6">
        <f t="shared" ca="1" si="300"/>
        <v>38445.440000000002</v>
      </c>
      <c r="AV685" s="6">
        <f t="shared" ca="1" si="301"/>
        <v>35360.880000000005</v>
      </c>
      <c r="AW685" s="6">
        <f t="shared" ca="1" si="302"/>
        <v>0</v>
      </c>
      <c r="AX685" s="6">
        <f t="shared" ca="1" si="303"/>
        <v>44225</v>
      </c>
      <c r="AY685" s="6">
        <f t="shared" ca="1" si="304"/>
        <v>64472.54</v>
      </c>
      <c r="AZ685" s="6">
        <f t="shared" ca="1" si="305"/>
        <v>0</v>
      </c>
      <c r="BA685" s="6">
        <f t="shared" ca="1" si="306"/>
        <v>0</v>
      </c>
      <c r="BB685" s="6">
        <f t="shared" ca="1" si="307"/>
        <v>0</v>
      </c>
      <c r="BC685" s="6">
        <f t="shared" ca="1" si="308"/>
        <v>0</v>
      </c>
      <c r="BD685" s="6">
        <f t="shared" ca="1" si="309"/>
        <v>0</v>
      </c>
      <c r="BE685" s="6">
        <f t="shared" ca="1" si="310"/>
        <v>0</v>
      </c>
      <c r="BF685" s="6">
        <f t="shared" ca="1" si="293"/>
        <v>0</v>
      </c>
      <c r="BG685" s="6">
        <f t="shared" ca="1" si="294"/>
        <v>0</v>
      </c>
      <c r="BJ685" s="4">
        <f t="shared" ca="1" si="311"/>
        <v>817700.35</v>
      </c>
      <c r="BL685" s="3">
        <f t="shared" si="312"/>
        <v>42893</v>
      </c>
      <c r="BM685" s="6">
        <f>BM684+SUMIFS('Transactions (Dated)'!G:G,'Transactions (Dated)'!D:D,'Share Values'!AQ685)</f>
        <v>14317.649999999987</v>
      </c>
      <c r="BN685" s="6">
        <f ca="1">BN684+SUMIFS('Transactions (Dated)'!$F:$F,'Transactions (Dated)'!$D:$D,$BL685,'Transactions (Dated)'!$B:$B,BN$11,'Transactions (Dated)'!$C:$C,"Dividend (paid to cash)")*Y685</f>
        <v>0</v>
      </c>
      <c r="BO685" s="6">
        <f ca="1">BO684+SUMIFS('Transactions (Dated)'!$F:$F,'Transactions (Dated)'!$D:$D,$BL685,'Transactions (Dated)'!$B:$B,BO$11,'Transactions (Dated)'!$C:$C,"Dividend (paid to cash)")*Z685</f>
        <v>2421.875</v>
      </c>
      <c r="BP685" s="6">
        <f ca="1">BP684+SUMIFS('Transactions (Dated)'!$F:$F,'Transactions (Dated)'!$D:$D,$BL685,'Transactions (Dated)'!$B:$B,BP$11,'Transactions (Dated)'!$C:$C,"Dividend (paid to cash)")*AA685</f>
        <v>51745.237000000008</v>
      </c>
      <c r="BQ685" s="6">
        <f ca="1">BQ684+SUMIFS('Transactions (Dated)'!$F:$F,'Transactions (Dated)'!$D:$D,$BL685,'Transactions (Dated)'!$B:$B,BQ$11,'Transactions (Dated)'!$C:$C,"Dividend (paid to cash)")*AB685</f>
        <v>662.2</v>
      </c>
      <c r="BR685" s="6">
        <f ca="1">BR684+SUMIFS('Transactions (Dated)'!$F:$F,'Transactions (Dated)'!$D:$D,$BL685,'Transactions (Dated)'!$B:$B,BR$11,'Transactions (Dated)'!$C:$C,"Dividend (paid to cash)")*AC685</f>
        <v>0</v>
      </c>
      <c r="BS685" s="6">
        <f ca="1">BS684+SUMIFS('Transactions (Dated)'!$F:$F,'Transactions (Dated)'!$D:$D,$BL685,'Transactions (Dated)'!$B:$B,BS$11,'Transactions (Dated)'!$C:$C,"Dividend (paid to cash)")*AD685</f>
        <v>0</v>
      </c>
      <c r="BT685" s="6">
        <f ca="1">BT684+SUMIFS('Transactions (Dated)'!$F:$F,'Transactions (Dated)'!$D:$D,$BL685,'Transactions (Dated)'!$B:$B,BT$11,'Transactions (Dated)'!$C:$C,"Dividend (paid to cash)")*AE685</f>
        <v>4640</v>
      </c>
      <c r="BU685" s="6">
        <f ca="1">BU684+SUMIFS('Transactions (Dated)'!$F:$F,'Transactions (Dated)'!$D:$D,$BL685,'Transactions (Dated)'!$B:$B,BU$11,'Transactions (Dated)'!$C:$C,"Dividend (paid to cash)")*AF685</f>
        <v>0</v>
      </c>
      <c r="BV685" s="6">
        <f ca="1">BV684+SUMIFS('Transactions (Dated)'!$F:$F,'Transactions (Dated)'!$D:$D,$BL685,'Transactions (Dated)'!$B:$B,BV$11,'Transactions (Dated)'!$C:$C,"Dividend (paid to cash)")*AG685</f>
        <v>0</v>
      </c>
      <c r="BW685" s="6">
        <f ca="1">BW684+SUMIFS('Transactions (Dated)'!$F:$F,'Transactions (Dated)'!$D:$D,$BL685,'Transactions (Dated)'!$B:$B,BW$11,'Transactions (Dated)'!$C:$C,"Dividend (paid to cash)")*AH685</f>
        <v>0</v>
      </c>
      <c r="BX685" s="6">
        <f ca="1">BX684+SUMIFS('Transactions (Dated)'!$F:$F,'Transactions (Dated)'!$D:$D,$BL685,'Transactions (Dated)'!$B:$B,BX$11,'Transactions (Dated)'!$C:$C,"Dividend (paid to cash)")*AI685</f>
        <v>0</v>
      </c>
      <c r="BY685" s="6">
        <f ca="1">BY684+SUMIFS('Transactions (Dated)'!$F:$F,'Transactions (Dated)'!$D:$D,$BL685,'Transactions (Dated)'!$B:$B,BY$11,'Transactions (Dated)'!$C:$C,"Dividend (paid to cash)")*AJ685</f>
        <v>0</v>
      </c>
      <c r="BZ685" s="6">
        <f ca="1">BZ684+SUMIFS('Transactions (Dated)'!$F:$F,'Transactions (Dated)'!$D:$D,$BL685,'Transactions (Dated)'!$B:$B,BZ$11,'Transactions (Dated)'!$C:$C,"Dividend (paid to cash)")*AK685</f>
        <v>0</v>
      </c>
      <c r="CA685" s="6">
        <f ca="1">CA684+SUMIFS('Transactions (Dated)'!$F:$F,'Transactions (Dated)'!$D:$D,$BL685,'Transactions (Dated)'!$B:$B,CA$11,'Transactions (Dated)'!$C:$C,"Dividend (paid to cash)")*AL685</f>
        <v>0</v>
      </c>
      <c r="CB685" s="6">
        <v>0</v>
      </c>
      <c r="CC685" s="6">
        <v>0</v>
      </c>
      <c r="CF685" s="6">
        <f t="shared" ca="1" si="313"/>
        <v>73786.961999999985</v>
      </c>
      <c r="CH685" s="3">
        <f t="shared" si="314"/>
        <v>42893</v>
      </c>
      <c r="CI685" s="4">
        <f t="shared" ca="1" si="315"/>
        <v>817700.35</v>
      </c>
      <c r="CJ685" s="4">
        <f t="shared" ca="1" si="316"/>
        <v>73786.961999999985</v>
      </c>
      <c r="CL685" s="4">
        <f t="shared" ca="1" si="317"/>
        <v>891487.31199999992</v>
      </c>
    </row>
    <row r="686" spans="2:90" x14ac:dyDescent="0.15">
      <c r="B686" s="3">
        <v>42894</v>
      </c>
      <c r="E686" s="86">
        <v>42894</v>
      </c>
      <c r="F686" s="53">
        <v>15.09</v>
      </c>
      <c r="G686">
        <v>1.83</v>
      </c>
      <c r="H686">
        <v>20.89</v>
      </c>
      <c r="I686">
        <v>20.274999999999999</v>
      </c>
      <c r="J686">
        <v>15.09</v>
      </c>
      <c r="K686">
        <v>15.89</v>
      </c>
      <c r="L686">
        <v>15.32</v>
      </c>
      <c r="M686">
        <v>4.51</v>
      </c>
      <c r="O686">
        <v>10.88</v>
      </c>
      <c r="Q686">
        <v>1.67</v>
      </c>
      <c r="R686">
        <v>7.4</v>
      </c>
      <c r="S686">
        <v>45.33</v>
      </c>
      <c r="U686">
        <v>45.33</v>
      </c>
      <c r="X686" s="3">
        <f t="shared" si="295"/>
        <v>42894</v>
      </c>
      <c r="Y686" s="40">
        <f ca="1">Y685+SUMIFS('Transactions (Dated)'!$E$2:$E$53,'Transactions (Dated)'!$D$2:$D$53,'Share Values'!$X686,'Transactions (Dated)'!$B$2:$B$53,'Share Values'!Y$11,'Transactions (Dated)'!$C$2:$C$53,"Buy")-SUMIFS('Transactions (Dated)'!$E$2:$E$53,'Transactions (Dated)'!$D$2:$D$53,'Share Values'!$X686,'Transactions (Dated)'!$B$2:$B$53,'Share Values'!Y$11,'Transactions (Dated)'!$C$2:$C$53,"Sell")</f>
        <v>4625</v>
      </c>
      <c r="Z686" s="40">
        <f ca="1">Z685+SUMIFS('Transactions (Dated)'!$E$2:$E$53,'Transactions (Dated)'!$D$2:$D$53,'Share Values'!$X686,'Transactions (Dated)'!$B$2:$B$53,'Share Values'!Z$11,'Transactions (Dated)'!$C$2:$C$53,"Buy")-SUMIFS('Transactions (Dated)'!$E$2:$E$53,'Transactions (Dated)'!$D$2:$D$53,'Share Values'!$X686,'Transactions (Dated)'!$B$2:$B$53,'Share Values'!Z$11,'Transactions (Dated)'!$C$2:$C$53,"Sell")</f>
        <v>9375</v>
      </c>
      <c r="AA686" s="40">
        <f ca="1">AA685+SUMIFS('Transactions (Dated)'!$E$2:$E$53,'Transactions (Dated)'!$D$2:$D$53,'Share Values'!$X686,'Transactions (Dated)'!$B$2:$B$53,'Share Values'!AA$11,'Transactions (Dated)'!$C$2:$C$53,"Buy")-SUMIFS('Transactions (Dated)'!$E$2:$E$53,'Transactions (Dated)'!$D$2:$D$53,'Share Values'!$X686,'Transactions (Dated)'!$B$2:$B$53,'Share Values'!AA$11,'Transactions (Dated)'!$C$2:$C$53,"Sell")</f>
        <v>26357</v>
      </c>
      <c r="AB686" s="40">
        <f ca="1">AB685+SUMIFS('Transactions (Dated)'!$E$2:$E$53,'Transactions (Dated)'!$D$2:$D$53,'Share Values'!$X686,'Transactions (Dated)'!$B$2:$B$53,'Share Values'!AB$11,'Transactions (Dated)'!$C$2:$C$53,"Buy")-SUMIFS('Transactions (Dated)'!$E$2:$E$53,'Transactions (Dated)'!$D$2:$D$53,'Share Values'!$X686,'Transactions (Dated)'!$B$2:$B$53,'Share Values'!AB$11,'Transactions (Dated)'!$C$2:$C$53,"Sell")</f>
        <v>1892</v>
      </c>
      <c r="AC686" s="40">
        <f ca="1">AC685+SUMIFS('Transactions (Dated)'!$E$2:$E$53,'Transactions (Dated)'!$D$2:$D$53,'Share Values'!$X686,'Transactions (Dated)'!$B$2:$B$53,'Share Values'!AC$11,'Transactions (Dated)'!$C$2:$C$53,"Buy")-SUMIFS('Transactions (Dated)'!$E$2:$E$53,'Transactions (Dated)'!$D$2:$D$53,'Share Values'!$X686,'Transactions (Dated)'!$B$2:$B$53,'Share Values'!AC$11,'Transactions (Dated)'!$C$2:$C$53,"Sell")</f>
        <v>2348</v>
      </c>
      <c r="AD686" s="40">
        <f ca="1">AD685+SUMIFS('Transactions (Dated)'!$E$2:$E$53,'Transactions (Dated)'!$D$2:$D$53,'Share Values'!$X686,'Transactions (Dated)'!$B$2:$B$53,'Share Values'!AD$11,'Transactions (Dated)'!$C$2:$C$53,"Buy")-SUMIFS('Transactions (Dated)'!$E$2:$E$53,'Transactions (Dated)'!$D$2:$D$53,'Share Values'!$X686,'Transactions (Dated)'!$B$2:$B$53,'Share Values'!AD$11,'Transactions (Dated)'!$C$2:$C$53,"Sell")</f>
        <v>0</v>
      </c>
      <c r="AE686" s="40">
        <f ca="1">AE685+SUMIFS('Transactions (Dated)'!$E$2:$E$53,'Transactions (Dated)'!$D$2:$D$53,'Share Values'!$X686,'Transactions (Dated)'!$B$2:$B$53,'Share Values'!AE$11,'Transactions (Dated)'!$C$2:$C$53,"Buy")-SUMIFS('Transactions (Dated)'!$E$2:$E$53,'Transactions (Dated)'!$D$2:$D$53,'Share Values'!$X686,'Transactions (Dated)'!$B$2:$B$53,'Share Values'!AE$11,'Transactions (Dated)'!$C$2:$C$53,"Sell")</f>
        <v>2900</v>
      </c>
      <c r="AF686" s="40">
        <f ca="1">AF685+SUMIFS('Transactions (Dated)'!$E$2:$E$53,'Transactions (Dated)'!$D$2:$D$53,'Share Values'!$X686,'Transactions (Dated)'!$B$2:$B$53,'Share Values'!AF$11,'Transactions (Dated)'!$C$2:$C$53,"Buy")-SUMIFS('Transactions (Dated)'!$E$2:$E$53,'Transactions (Dated)'!$D$2:$D$53,'Share Values'!$X686,'Transactions (Dated)'!$B$2:$B$53,'Share Values'!AF$11,'Transactions (Dated)'!$C$2:$C$53,"Sell")</f>
        <v>14201</v>
      </c>
      <c r="AG686" s="40">
        <f ca="1">AG685+SUMIFS('Transactions (Dated)'!$E$2:$E$53,'Transactions (Dated)'!$D$2:$D$53,'Share Values'!$X686,'Transactions (Dated)'!$B$2:$B$53,'Share Values'!AG$11,'Transactions (Dated)'!$C$2:$C$53,"Buy")-SUMIFS('Transactions (Dated)'!$E$2:$E$53,'Transactions (Dated)'!$D$2:$D$53,'Share Values'!$X686,'Transactions (Dated)'!$B$2:$B$53,'Share Values'!AG$11,'Transactions (Dated)'!$C$2:$C$53,"Sell")</f>
        <v>6835</v>
      </c>
      <c r="AH686" s="40">
        <f ca="1">AH685+SUMIFS('Transactions (Dated)'!$E$2:$E$53,'Transactions (Dated)'!$D$2:$D$53,'Share Values'!$X686,'Transactions (Dated)'!$B$2:$B$53,'Share Values'!AH$11,'Transactions (Dated)'!$C$2:$C$53,"Buy")-SUMIFS('Transactions (Dated)'!$E$2:$E$53,'Transactions (Dated)'!$D$2:$D$53,'Share Values'!$X686,'Transactions (Dated)'!$B$2:$B$53,'Share Values'!AH$11,'Transactions (Dated)'!$C$2:$C$53,"Sell")</f>
        <v>0</v>
      </c>
      <c r="AI686" s="40">
        <f ca="1">AI685+SUMIFS('Transactions (Dated)'!$E$2:$E$53,'Transactions (Dated)'!$D$2:$D$53,'Share Values'!$X686,'Transactions (Dated)'!$B$2:$B$53,'Share Values'!AI$11,'Transactions (Dated)'!$C$2:$C$53,"Buy")-SUMIFS('Transactions (Dated)'!$E$2:$E$53,'Transactions (Dated)'!$D$2:$D$53,'Share Values'!$X686,'Transactions (Dated)'!$B$2:$B$53,'Share Values'!AI$11,'Transactions (Dated)'!$C$2:$C$53,"Sell")</f>
        <v>0</v>
      </c>
      <c r="AJ686" s="40">
        <f ca="1">AJ685+SUMIFS('Transactions (Dated)'!$E$2:$E$53,'Transactions (Dated)'!$D$2:$D$53,'Share Values'!$X686,'Transactions (Dated)'!$B$2:$B$53,'Share Values'!AJ$11,'Transactions (Dated)'!$C$2:$C$53,"Buy")-SUMIFS('Transactions (Dated)'!$E$2:$E$53,'Transactions (Dated)'!$D$2:$D$53,'Share Values'!$X686,'Transactions (Dated)'!$B$2:$B$53,'Share Values'!AJ$11,'Transactions (Dated)'!$C$2:$C$53,"Sell")</f>
        <v>0</v>
      </c>
      <c r="AK686" s="40">
        <f ca="1">AK685+SUMIFS('Transactions (Dated)'!$E$2:$E$53,'Transactions (Dated)'!$D$2:$D$53,'Share Values'!$X686,'Transactions (Dated)'!$B$2:$B$53,'Share Values'!AK$11,'Transactions (Dated)'!$C$2:$C$53,"Buy")-SUMIFS('Transactions (Dated)'!$E$2:$E$53,'Transactions (Dated)'!$D$2:$D$53,'Share Values'!$X686,'Transactions (Dated)'!$B$2:$B$53,'Share Values'!AK$11,'Transactions (Dated)'!$C$2:$C$53,"Sell")</f>
        <v>0</v>
      </c>
      <c r="AL686" s="40">
        <f ca="1">AL685+SUMIFS('Transactions (Dated)'!$E$2:$E$53,'Transactions (Dated)'!$D$2:$D$53,'Share Values'!$X686,'Transactions (Dated)'!$B$2:$B$53,'Share Values'!AL$11,'Transactions (Dated)'!$C$2:$C$53,"Buy")-SUMIFS('Transactions (Dated)'!$E$2:$E$53,'Transactions (Dated)'!$D$2:$D$53,'Share Values'!$X686,'Transactions (Dated)'!$B$2:$B$53,'Share Values'!AL$11,'Transactions (Dated)'!$C$2:$C$53,"Sell")</f>
        <v>0</v>
      </c>
      <c r="AM686" s="40">
        <f ca="1">AM685+SUMIFS('Transactions (Dated)'!$E$2:$E$53,'Transactions (Dated)'!$D$2:$D$53,'Share Values'!$X686,'Transactions (Dated)'!$B$2:$B$53,'Share Values'!AM$11,'Transactions (Dated)'!$C$2:$C$53,"Buy")-SUMIFS('Transactions (Dated)'!$E$2:$E$53,'Transactions (Dated)'!$D$2:$D$53,'Share Values'!$X686,'Transactions (Dated)'!$B$2:$B$53,'Share Values'!AM$11,'Transactions (Dated)'!$C$2:$C$53,"Sell")</f>
        <v>0</v>
      </c>
      <c r="AN686" s="40">
        <f ca="1">AN685+SUMIFS('Transactions (Dated)'!$E$2:$E$53,'Transactions (Dated)'!$D$2:$D$53,'Share Values'!$X686,'Transactions (Dated)'!$B$2:$B$53,'Share Values'!AN$11,'Transactions (Dated)'!$C$2:$C$53,"Buy")-SUMIFS('Transactions (Dated)'!$E$2:$E$53,'Transactions (Dated)'!$D$2:$D$53,'Share Values'!$X686,'Transactions (Dated)'!$B$2:$B$53,'Share Values'!AN$11,'Transactions (Dated)'!$C$2:$C$53,"Sell")</f>
        <v>0</v>
      </c>
      <c r="AQ686" s="3">
        <f t="shared" si="296"/>
        <v>42894</v>
      </c>
      <c r="AR686" s="6">
        <f t="shared" ca="1" si="297"/>
        <v>69791.25</v>
      </c>
      <c r="AS686" s="6">
        <f t="shared" ca="1" si="298"/>
        <v>17156.25</v>
      </c>
      <c r="AT686" s="6">
        <f t="shared" ca="1" si="299"/>
        <v>550597.73</v>
      </c>
      <c r="AU686" s="6">
        <f t="shared" ca="1" si="300"/>
        <v>38360.299999999996</v>
      </c>
      <c r="AV686" s="6">
        <f t="shared" ca="1" si="301"/>
        <v>35431.32</v>
      </c>
      <c r="AW686" s="6">
        <f t="shared" ca="1" si="302"/>
        <v>0</v>
      </c>
      <c r="AX686" s="6">
        <f t="shared" ca="1" si="303"/>
        <v>44428</v>
      </c>
      <c r="AY686" s="6">
        <f t="shared" ca="1" si="304"/>
        <v>64046.509999999995</v>
      </c>
      <c r="AZ686" s="6">
        <f t="shared" ca="1" si="305"/>
        <v>0</v>
      </c>
      <c r="BA686" s="6">
        <f t="shared" ca="1" si="306"/>
        <v>0</v>
      </c>
      <c r="BB686" s="6">
        <f t="shared" ca="1" si="307"/>
        <v>0</v>
      </c>
      <c r="BC686" s="6">
        <f t="shared" ca="1" si="308"/>
        <v>0</v>
      </c>
      <c r="BD686" s="6">
        <f t="shared" ca="1" si="309"/>
        <v>0</v>
      </c>
      <c r="BE686" s="6">
        <f t="shared" ca="1" si="310"/>
        <v>0</v>
      </c>
      <c r="BF686" s="6">
        <f t="shared" ca="1" si="293"/>
        <v>0</v>
      </c>
      <c r="BG686" s="6">
        <f t="shared" ca="1" si="294"/>
        <v>0</v>
      </c>
      <c r="BJ686" s="4">
        <f t="shared" ca="1" si="311"/>
        <v>819811.36</v>
      </c>
      <c r="BL686" s="3">
        <f t="shared" si="312"/>
        <v>42894</v>
      </c>
      <c r="BM686" s="6">
        <f>BM685+SUMIFS('Transactions (Dated)'!G:G,'Transactions (Dated)'!D:D,'Share Values'!AQ686)</f>
        <v>14317.649999999987</v>
      </c>
      <c r="BN686" s="6">
        <f ca="1">BN685+SUMIFS('Transactions (Dated)'!$F:$F,'Transactions (Dated)'!$D:$D,$BL686,'Transactions (Dated)'!$B:$B,BN$11,'Transactions (Dated)'!$C:$C,"Dividend (paid to cash)")*Y686</f>
        <v>0</v>
      </c>
      <c r="BO686" s="6">
        <f ca="1">BO685+SUMIFS('Transactions (Dated)'!$F:$F,'Transactions (Dated)'!$D:$D,$BL686,'Transactions (Dated)'!$B:$B,BO$11,'Transactions (Dated)'!$C:$C,"Dividend (paid to cash)")*Z686</f>
        <v>2421.875</v>
      </c>
      <c r="BP686" s="6">
        <f ca="1">BP685+SUMIFS('Transactions (Dated)'!$F:$F,'Transactions (Dated)'!$D:$D,$BL686,'Transactions (Dated)'!$B:$B,BP$11,'Transactions (Dated)'!$C:$C,"Dividend (paid to cash)")*AA686</f>
        <v>51745.237000000008</v>
      </c>
      <c r="BQ686" s="6">
        <f ca="1">BQ685+SUMIFS('Transactions (Dated)'!$F:$F,'Transactions (Dated)'!$D:$D,$BL686,'Transactions (Dated)'!$B:$B,BQ$11,'Transactions (Dated)'!$C:$C,"Dividend (paid to cash)")*AB686</f>
        <v>662.2</v>
      </c>
      <c r="BR686" s="6">
        <f ca="1">BR685+SUMIFS('Transactions (Dated)'!$F:$F,'Transactions (Dated)'!$D:$D,$BL686,'Transactions (Dated)'!$B:$B,BR$11,'Transactions (Dated)'!$C:$C,"Dividend (paid to cash)")*AC686</f>
        <v>0</v>
      </c>
      <c r="BS686" s="6">
        <f ca="1">BS685+SUMIFS('Transactions (Dated)'!$F:$F,'Transactions (Dated)'!$D:$D,$BL686,'Transactions (Dated)'!$B:$B,BS$11,'Transactions (Dated)'!$C:$C,"Dividend (paid to cash)")*AD686</f>
        <v>0</v>
      </c>
      <c r="BT686" s="6">
        <f ca="1">BT685+SUMIFS('Transactions (Dated)'!$F:$F,'Transactions (Dated)'!$D:$D,$BL686,'Transactions (Dated)'!$B:$B,BT$11,'Transactions (Dated)'!$C:$C,"Dividend (paid to cash)")*AE686</f>
        <v>4640</v>
      </c>
      <c r="BU686" s="6">
        <f ca="1">BU685+SUMIFS('Transactions (Dated)'!$F:$F,'Transactions (Dated)'!$D:$D,$BL686,'Transactions (Dated)'!$B:$B,BU$11,'Transactions (Dated)'!$C:$C,"Dividend (paid to cash)")*AF686</f>
        <v>0</v>
      </c>
      <c r="BV686" s="6">
        <f ca="1">BV685+SUMIFS('Transactions (Dated)'!$F:$F,'Transactions (Dated)'!$D:$D,$BL686,'Transactions (Dated)'!$B:$B,BV$11,'Transactions (Dated)'!$C:$C,"Dividend (paid to cash)")*AG686</f>
        <v>0</v>
      </c>
      <c r="BW686" s="6">
        <f ca="1">BW685+SUMIFS('Transactions (Dated)'!$F:$F,'Transactions (Dated)'!$D:$D,$BL686,'Transactions (Dated)'!$B:$B,BW$11,'Transactions (Dated)'!$C:$C,"Dividend (paid to cash)")*AH686</f>
        <v>0</v>
      </c>
      <c r="BX686" s="6">
        <f ca="1">BX685+SUMIFS('Transactions (Dated)'!$F:$F,'Transactions (Dated)'!$D:$D,$BL686,'Transactions (Dated)'!$B:$B,BX$11,'Transactions (Dated)'!$C:$C,"Dividend (paid to cash)")*AI686</f>
        <v>0</v>
      </c>
      <c r="BY686" s="6">
        <f ca="1">BY685+SUMIFS('Transactions (Dated)'!$F:$F,'Transactions (Dated)'!$D:$D,$BL686,'Transactions (Dated)'!$B:$B,BY$11,'Transactions (Dated)'!$C:$C,"Dividend (paid to cash)")*AJ686</f>
        <v>0</v>
      </c>
      <c r="BZ686" s="6">
        <f ca="1">BZ685+SUMIFS('Transactions (Dated)'!$F:$F,'Transactions (Dated)'!$D:$D,$BL686,'Transactions (Dated)'!$B:$B,BZ$11,'Transactions (Dated)'!$C:$C,"Dividend (paid to cash)")*AK686</f>
        <v>0</v>
      </c>
      <c r="CA686" s="6">
        <f ca="1">CA685+SUMIFS('Transactions (Dated)'!$F:$F,'Transactions (Dated)'!$D:$D,$BL686,'Transactions (Dated)'!$B:$B,CA$11,'Transactions (Dated)'!$C:$C,"Dividend (paid to cash)")*AL686</f>
        <v>0</v>
      </c>
      <c r="CB686" s="6">
        <v>0</v>
      </c>
      <c r="CC686" s="6">
        <v>0</v>
      </c>
      <c r="CF686" s="6">
        <f t="shared" ca="1" si="313"/>
        <v>73786.961999999985</v>
      </c>
      <c r="CH686" s="3">
        <f t="shared" si="314"/>
        <v>42894</v>
      </c>
      <c r="CI686" s="4">
        <f t="shared" ca="1" si="315"/>
        <v>819811.36</v>
      </c>
      <c r="CJ686" s="4">
        <f t="shared" ca="1" si="316"/>
        <v>73786.961999999985</v>
      </c>
      <c r="CL686" s="4">
        <f t="shared" ca="1" si="317"/>
        <v>893598.32199999993</v>
      </c>
    </row>
    <row r="687" spans="2:90" x14ac:dyDescent="0.15">
      <c r="B687" s="3">
        <v>42895</v>
      </c>
      <c r="E687" s="86">
        <v>42895</v>
      </c>
      <c r="F687" s="53">
        <v>14.85</v>
      </c>
      <c r="G687">
        <v>1.8599999999999999</v>
      </c>
      <c r="H687">
        <v>20.95</v>
      </c>
      <c r="I687">
        <v>20.309999999999999</v>
      </c>
      <c r="J687">
        <v>15.08</v>
      </c>
      <c r="K687">
        <v>15.89</v>
      </c>
      <c r="L687">
        <v>15.3</v>
      </c>
      <c r="M687">
        <v>4.33</v>
      </c>
      <c r="O687">
        <v>10.88</v>
      </c>
      <c r="Q687">
        <v>1.58</v>
      </c>
      <c r="R687">
        <v>7.44</v>
      </c>
      <c r="S687">
        <v>45.19</v>
      </c>
      <c r="U687">
        <v>45.19</v>
      </c>
      <c r="X687" s="3">
        <f t="shared" si="295"/>
        <v>42895</v>
      </c>
      <c r="Y687" s="40">
        <f ca="1">Y686+SUMIFS('Transactions (Dated)'!$E$2:$E$53,'Transactions (Dated)'!$D$2:$D$53,'Share Values'!$X687,'Transactions (Dated)'!$B$2:$B$53,'Share Values'!Y$11,'Transactions (Dated)'!$C$2:$C$53,"Buy")-SUMIFS('Transactions (Dated)'!$E$2:$E$53,'Transactions (Dated)'!$D$2:$D$53,'Share Values'!$X687,'Transactions (Dated)'!$B$2:$B$53,'Share Values'!Y$11,'Transactions (Dated)'!$C$2:$C$53,"Sell")</f>
        <v>4625</v>
      </c>
      <c r="Z687" s="40">
        <f ca="1">Z686+SUMIFS('Transactions (Dated)'!$E$2:$E$53,'Transactions (Dated)'!$D$2:$D$53,'Share Values'!$X687,'Transactions (Dated)'!$B$2:$B$53,'Share Values'!Z$11,'Transactions (Dated)'!$C$2:$C$53,"Buy")-SUMIFS('Transactions (Dated)'!$E$2:$E$53,'Transactions (Dated)'!$D$2:$D$53,'Share Values'!$X687,'Transactions (Dated)'!$B$2:$B$53,'Share Values'!Z$11,'Transactions (Dated)'!$C$2:$C$53,"Sell")</f>
        <v>9375</v>
      </c>
      <c r="AA687" s="40">
        <f ca="1">AA686+SUMIFS('Transactions (Dated)'!$E$2:$E$53,'Transactions (Dated)'!$D$2:$D$53,'Share Values'!$X687,'Transactions (Dated)'!$B$2:$B$53,'Share Values'!AA$11,'Transactions (Dated)'!$C$2:$C$53,"Buy")-SUMIFS('Transactions (Dated)'!$E$2:$E$53,'Transactions (Dated)'!$D$2:$D$53,'Share Values'!$X687,'Transactions (Dated)'!$B$2:$B$53,'Share Values'!AA$11,'Transactions (Dated)'!$C$2:$C$53,"Sell")</f>
        <v>26357</v>
      </c>
      <c r="AB687" s="40">
        <f ca="1">AB686+SUMIFS('Transactions (Dated)'!$E$2:$E$53,'Transactions (Dated)'!$D$2:$D$53,'Share Values'!$X687,'Transactions (Dated)'!$B$2:$B$53,'Share Values'!AB$11,'Transactions (Dated)'!$C$2:$C$53,"Buy")-SUMIFS('Transactions (Dated)'!$E$2:$E$53,'Transactions (Dated)'!$D$2:$D$53,'Share Values'!$X687,'Transactions (Dated)'!$B$2:$B$53,'Share Values'!AB$11,'Transactions (Dated)'!$C$2:$C$53,"Sell")</f>
        <v>1892</v>
      </c>
      <c r="AC687" s="40">
        <f ca="1">AC686+SUMIFS('Transactions (Dated)'!$E$2:$E$53,'Transactions (Dated)'!$D$2:$D$53,'Share Values'!$X687,'Transactions (Dated)'!$B$2:$B$53,'Share Values'!AC$11,'Transactions (Dated)'!$C$2:$C$53,"Buy")-SUMIFS('Transactions (Dated)'!$E$2:$E$53,'Transactions (Dated)'!$D$2:$D$53,'Share Values'!$X687,'Transactions (Dated)'!$B$2:$B$53,'Share Values'!AC$11,'Transactions (Dated)'!$C$2:$C$53,"Sell")</f>
        <v>2348</v>
      </c>
      <c r="AD687" s="40">
        <f ca="1">AD686+SUMIFS('Transactions (Dated)'!$E$2:$E$53,'Transactions (Dated)'!$D$2:$D$53,'Share Values'!$X687,'Transactions (Dated)'!$B$2:$B$53,'Share Values'!AD$11,'Transactions (Dated)'!$C$2:$C$53,"Buy")-SUMIFS('Transactions (Dated)'!$E$2:$E$53,'Transactions (Dated)'!$D$2:$D$53,'Share Values'!$X687,'Transactions (Dated)'!$B$2:$B$53,'Share Values'!AD$11,'Transactions (Dated)'!$C$2:$C$53,"Sell")</f>
        <v>0</v>
      </c>
      <c r="AE687" s="40">
        <f ca="1">AE686+SUMIFS('Transactions (Dated)'!$E$2:$E$53,'Transactions (Dated)'!$D$2:$D$53,'Share Values'!$X687,'Transactions (Dated)'!$B$2:$B$53,'Share Values'!AE$11,'Transactions (Dated)'!$C$2:$C$53,"Buy")-SUMIFS('Transactions (Dated)'!$E$2:$E$53,'Transactions (Dated)'!$D$2:$D$53,'Share Values'!$X687,'Transactions (Dated)'!$B$2:$B$53,'Share Values'!AE$11,'Transactions (Dated)'!$C$2:$C$53,"Sell")</f>
        <v>2900</v>
      </c>
      <c r="AF687" s="40">
        <f ca="1">AF686+SUMIFS('Transactions (Dated)'!$E$2:$E$53,'Transactions (Dated)'!$D$2:$D$53,'Share Values'!$X687,'Transactions (Dated)'!$B$2:$B$53,'Share Values'!AF$11,'Transactions (Dated)'!$C$2:$C$53,"Buy")-SUMIFS('Transactions (Dated)'!$E$2:$E$53,'Transactions (Dated)'!$D$2:$D$53,'Share Values'!$X687,'Transactions (Dated)'!$B$2:$B$53,'Share Values'!AF$11,'Transactions (Dated)'!$C$2:$C$53,"Sell")</f>
        <v>14201</v>
      </c>
      <c r="AG687" s="40">
        <f ca="1">AG686+SUMIFS('Transactions (Dated)'!$E$2:$E$53,'Transactions (Dated)'!$D$2:$D$53,'Share Values'!$X687,'Transactions (Dated)'!$B$2:$B$53,'Share Values'!AG$11,'Transactions (Dated)'!$C$2:$C$53,"Buy")-SUMIFS('Transactions (Dated)'!$E$2:$E$53,'Transactions (Dated)'!$D$2:$D$53,'Share Values'!$X687,'Transactions (Dated)'!$B$2:$B$53,'Share Values'!AG$11,'Transactions (Dated)'!$C$2:$C$53,"Sell")</f>
        <v>6835</v>
      </c>
      <c r="AH687" s="40">
        <f ca="1">AH686+SUMIFS('Transactions (Dated)'!$E$2:$E$53,'Transactions (Dated)'!$D$2:$D$53,'Share Values'!$X687,'Transactions (Dated)'!$B$2:$B$53,'Share Values'!AH$11,'Transactions (Dated)'!$C$2:$C$53,"Buy")-SUMIFS('Transactions (Dated)'!$E$2:$E$53,'Transactions (Dated)'!$D$2:$D$53,'Share Values'!$X687,'Transactions (Dated)'!$B$2:$B$53,'Share Values'!AH$11,'Transactions (Dated)'!$C$2:$C$53,"Sell")</f>
        <v>0</v>
      </c>
      <c r="AI687" s="40">
        <f ca="1">AI686+SUMIFS('Transactions (Dated)'!$E$2:$E$53,'Transactions (Dated)'!$D$2:$D$53,'Share Values'!$X687,'Transactions (Dated)'!$B$2:$B$53,'Share Values'!AI$11,'Transactions (Dated)'!$C$2:$C$53,"Buy")-SUMIFS('Transactions (Dated)'!$E$2:$E$53,'Transactions (Dated)'!$D$2:$D$53,'Share Values'!$X687,'Transactions (Dated)'!$B$2:$B$53,'Share Values'!AI$11,'Transactions (Dated)'!$C$2:$C$53,"Sell")</f>
        <v>0</v>
      </c>
      <c r="AJ687" s="40">
        <f ca="1">AJ686+SUMIFS('Transactions (Dated)'!$E$2:$E$53,'Transactions (Dated)'!$D$2:$D$53,'Share Values'!$X687,'Transactions (Dated)'!$B$2:$B$53,'Share Values'!AJ$11,'Transactions (Dated)'!$C$2:$C$53,"Buy")-SUMIFS('Transactions (Dated)'!$E$2:$E$53,'Transactions (Dated)'!$D$2:$D$53,'Share Values'!$X687,'Transactions (Dated)'!$B$2:$B$53,'Share Values'!AJ$11,'Transactions (Dated)'!$C$2:$C$53,"Sell")</f>
        <v>0</v>
      </c>
      <c r="AK687" s="40">
        <f ca="1">AK686+SUMIFS('Transactions (Dated)'!$E$2:$E$53,'Transactions (Dated)'!$D$2:$D$53,'Share Values'!$X687,'Transactions (Dated)'!$B$2:$B$53,'Share Values'!AK$11,'Transactions (Dated)'!$C$2:$C$53,"Buy")-SUMIFS('Transactions (Dated)'!$E$2:$E$53,'Transactions (Dated)'!$D$2:$D$53,'Share Values'!$X687,'Transactions (Dated)'!$B$2:$B$53,'Share Values'!AK$11,'Transactions (Dated)'!$C$2:$C$53,"Sell")</f>
        <v>0</v>
      </c>
      <c r="AL687" s="40">
        <f ca="1">AL686+SUMIFS('Transactions (Dated)'!$E$2:$E$53,'Transactions (Dated)'!$D$2:$D$53,'Share Values'!$X687,'Transactions (Dated)'!$B$2:$B$53,'Share Values'!AL$11,'Transactions (Dated)'!$C$2:$C$53,"Buy")-SUMIFS('Transactions (Dated)'!$E$2:$E$53,'Transactions (Dated)'!$D$2:$D$53,'Share Values'!$X687,'Transactions (Dated)'!$B$2:$B$53,'Share Values'!AL$11,'Transactions (Dated)'!$C$2:$C$53,"Sell")</f>
        <v>0</v>
      </c>
      <c r="AM687" s="40">
        <f ca="1">AM686+SUMIFS('Transactions (Dated)'!$E$2:$E$53,'Transactions (Dated)'!$D$2:$D$53,'Share Values'!$X687,'Transactions (Dated)'!$B$2:$B$53,'Share Values'!AM$11,'Transactions (Dated)'!$C$2:$C$53,"Buy")-SUMIFS('Transactions (Dated)'!$E$2:$E$53,'Transactions (Dated)'!$D$2:$D$53,'Share Values'!$X687,'Transactions (Dated)'!$B$2:$B$53,'Share Values'!AM$11,'Transactions (Dated)'!$C$2:$C$53,"Sell")</f>
        <v>0</v>
      </c>
      <c r="AN687" s="40">
        <f ca="1">AN686+SUMIFS('Transactions (Dated)'!$E$2:$E$53,'Transactions (Dated)'!$D$2:$D$53,'Share Values'!$X687,'Transactions (Dated)'!$B$2:$B$53,'Share Values'!AN$11,'Transactions (Dated)'!$C$2:$C$53,"Buy")-SUMIFS('Transactions (Dated)'!$E$2:$E$53,'Transactions (Dated)'!$D$2:$D$53,'Share Values'!$X687,'Transactions (Dated)'!$B$2:$B$53,'Share Values'!AN$11,'Transactions (Dated)'!$C$2:$C$53,"Sell")</f>
        <v>0</v>
      </c>
      <c r="AQ687" s="3">
        <f t="shared" si="296"/>
        <v>42895</v>
      </c>
      <c r="AR687" s="6">
        <f t="shared" ca="1" si="297"/>
        <v>68681.25</v>
      </c>
      <c r="AS687" s="6">
        <f t="shared" ca="1" si="298"/>
        <v>17437.5</v>
      </c>
      <c r="AT687" s="6">
        <f t="shared" ca="1" si="299"/>
        <v>552179.15</v>
      </c>
      <c r="AU687" s="6">
        <f t="shared" ca="1" si="300"/>
        <v>38426.519999999997</v>
      </c>
      <c r="AV687" s="6">
        <f t="shared" ca="1" si="301"/>
        <v>35407.840000000004</v>
      </c>
      <c r="AW687" s="6">
        <f t="shared" ca="1" si="302"/>
        <v>0</v>
      </c>
      <c r="AX687" s="6">
        <f t="shared" ca="1" si="303"/>
        <v>44370</v>
      </c>
      <c r="AY687" s="6">
        <f t="shared" ca="1" si="304"/>
        <v>61490.33</v>
      </c>
      <c r="AZ687" s="6">
        <f t="shared" ca="1" si="305"/>
        <v>0</v>
      </c>
      <c r="BA687" s="6">
        <f t="shared" ca="1" si="306"/>
        <v>0</v>
      </c>
      <c r="BB687" s="6">
        <f t="shared" ca="1" si="307"/>
        <v>0</v>
      </c>
      <c r="BC687" s="6">
        <f t="shared" ca="1" si="308"/>
        <v>0</v>
      </c>
      <c r="BD687" s="6">
        <f t="shared" ca="1" si="309"/>
        <v>0</v>
      </c>
      <c r="BE687" s="6">
        <f t="shared" ca="1" si="310"/>
        <v>0</v>
      </c>
      <c r="BF687" s="6">
        <f t="shared" ca="1" si="293"/>
        <v>0</v>
      </c>
      <c r="BG687" s="6">
        <f t="shared" ca="1" si="294"/>
        <v>0</v>
      </c>
      <c r="BJ687" s="4">
        <f t="shared" ca="1" si="311"/>
        <v>817992.59</v>
      </c>
      <c r="BL687" s="3">
        <f t="shared" si="312"/>
        <v>42895</v>
      </c>
      <c r="BM687" s="6">
        <f>BM686+SUMIFS('Transactions (Dated)'!G:G,'Transactions (Dated)'!D:D,'Share Values'!AQ687)</f>
        <v>14317.649999999987</v>
      </c>
      <c r="BN687" s="6">
        <f ca="1">BN686+SUMIFS('Transactions (Dated)'!$F:$F,'Transactions (Dated)'!$D:$D,$BL687,'Transactions (Dated)'!$B:$B,BN$11,'Transactions (Dated)'!$C:$C,"Dividend (paid to cash)")*Y687</f>
        <v>0</v>
      </c>
      <c r="BO687" s="6">
        <f ca="1">BO686+SUMIFS('Transactions (Dated)'!$F:$F,'Transactions (Dated)'!$D:$D,$BL687,'Transactions (Dated)'!$B:$B,BO$11,'Transactions (Dated)'!$C:$C,"Dividend (paid to cash)")*Z687</f>
        <v>2421.875</v>
      </c>
      <c r="BP687" s="6">
        <f ca="1">BP686+SUMIFS('Transactions (Dated)'!$F:$F,'Transactions (Dated)'!$D:$D,$BL687,'Transactions (Dated)'!$B:$B,BP$11,'Transactions (Dated)'!$C:$C,"Dividend (paid to cash)")*AA687</f>
        <v>51745.237000000008</v>
      </c>
      <c r="BQ687" s="6">
        <f ca="1">BQ686+SUMIFS('Transactions (Dated)'!$F:$F,'Transactions (Dated)'!$D:$D,$BL687,'Transactions (Dated)'!$B:$B,BQ$11,'Transactions (Dated)'!$C:$C,"Dividend (paid to cash)")*AB687</f>
        <v>662.2</v>
      </c>
      <c r="BR687" s="6">
        <f ca="1">BR686+SUMIFS('Transactions (Dated)'!$F:$F,'Transactions (Dated)'!$D:$D,$BL687,'Transactions (Dated)'!$B:$B,BR$11,'Transactions (Dated)'!$C:$C,"Dividend (paid to cash)")*AC687</f>
        <v>0</v>
      </c>
      <c r="BS687" s="6">
        <f ca="1">BS686+SUMIFS('Transactions (Dated)'!$F:$F,'Transactions (Dated)'!$D:$D,$BL687,'Transactions (Dated)'!$B:$B,BS$11,'Transactions (Dated)'!$C:$C,"Dividend (paid to cash)")*AD687</f>
        <v>0</v>
      </c>
      <c r="BT687" s="6">
        <f ca="1">BT686+SUMIFS('Transactions (Dated)'!$F:$F,'Transactions (Dated)'!$D:$D,$BL687,'Transactions (Dated)'!$B:$B,BT$11,'Transactions (Dated)'!$C:$C,"Dividend (paid to cash)")*AE687</f>
        <v>4640</v>
      </c>
      <c r="BU687" s="6">
        <f ca="1">BU686+SUMIFS('Transactions (Dated)'!$F:$F,'Transactions (Dated)'!$D:$D,$BL687,'Transactions (Dated)'!$B:$B,BU$11,'Transactions (Dated)'!$C:$C,"Dividend (paid to cash)")*AF687</f>
        <v>0</v>
      </c>
      <c r="BV687" s="6">
        <f ca="1">BV686+SUMIFS('Transactions (Dated)'!$F:$F,'Transactions (Dated)'!$D:$D,$BL687,'Transactions (Dated)'!$B:$B,BV$11,'Transactions (Dated)'!$C:$C,"Dividend (paid to cash)")*AG687</f>
        <v>0</v>
      </c>
      <c r="BW687" s="6">
        <f ca="1">BW686+SUMIFS('Transactions (Dated)'!$F:$F,'Transactions (Dated)'!$D:$D,$BL687,'Transactions (Dated)'!$B:$B,BW$11,'Transactions (Dated)'!$C:$C,"Dividend (paid to cash)")*AH687</f>
        <v>0</v>
      </c>
      <c r="BX687" s="6">
        <f ca="1">BX686+SUMIFS('Transactions (Dated)'!$F:$F,'Transactions (Dated)'!$D:$D,$BL687,'Transactions (Dated)'!$B:$B,BX$11,'Transactions (Dated)'!$C:$C,"Dividend (paid to cash)")*AI687</f>
        <v>0</v>
      </c>
      <c r="BY687" s="6">
        <f ca="1">BY686+SUMIFS('Transactions (Dated)'!$F:$F,'Transactions (Dated)'!$D:$D,$BL687,'Transactions (Dated)'!$B:$B,BY$11,'Transactions (Dated)'!$C:$C,"Dividend (paid to cash)")*AJ687</f>
        <v>0</v>
      </c>
      <c r="BZ687" s="6">
        <f ca="1">BZ686+SUMIFS('Transactions (Dated)'!$F:$F,'Transactions (Dated)'!$D:$D,$BL687,'Transactions (Dated)'!$B:$B,BZ$11,'Transactions (Dated)'!$C:$C,"Dividend (paid to cash)")*AK687</f>
        <v>0</v>
      </c>
      <c r="CA687" s="6">
        <f ca="1">CA686+SUMIFS('Transactions (Dated)'!$F:$F,'Transactions (Dated)'!$D:$D,$BL687,'Transactions (Dated)'!$B:$B,CA$11,'Transactions (Dated)'!$C:$C,"Dividend (paid to cash)")*AL687</f>
        <v>0</v>
      </c>
      <c r="CB687" s="6">
        <v>0</v>
      </c>
      <c r="CC687" s="6">
        <v>0</v>
      </c>
      <c r="CF687" s="6">
        <f t="shared" ca="1" si="313"/>
        <v>73786.961999999985</v>
      </c>
      <c r="CH687" s="3">
        <f t="shared" si="314"/>
        <v>42895</v>
      </c>
      <c r="CI687" s="4">
        <f t="shared" ca="1" si="315"/>
        <v>817992.59</v>
      </c>
      <c r="CJ687" s="4">
        <f t="shared" ca="1" si="316"/>
        <v>73786.961999999985</v>
      </c>
      <c r="CL687" s="4">
        <f t="shared" ca="1" si="317"/>
        <v>891779.55199999991</v>
      </c>
    </row>
    <row r="688" spans="2:90" x14ac:dyDescent="0.15">
      <c r="B688" s="3">
        <v>42898</v>
      </c>
      <c r="E688" s="86">
        <v>42898</v>
      </c>
      <c r="F688" s="53">
        <v>14.11</v>
      </c>
      <c r="G688">
        <v>1.77</v>
      </c>
      <c r="H688">
        <v>20.83</v>
      </c>
      <c r="I688">
        <v>20.295000000000002</v>
      </c>
      <c r="J688">
        <v>15.04</v>
      </c>
      <c r="K688">
        <v>15.82</v>
      </c>
      <c r="L688">
        <v>15.55</v>
      </c>
      <c r="M688">
        <v>4.3099999999999996</v>
      </c>
      <c r="O688">
        <v>10.64</v>
      </c>
      <c r="Q688">
        <v>1.56</v>
      </c>
      <c r="R688">
        <v>7.6</v>
      </c>
      <c r="S688">
        <v>44.88</v>
      </c>
      <c r="U688">
        <v>44.88</v>
      </c>
      <c r="X688" s="3">
        <f t="shared" si="295"/>
        <v>42898</v>
      </c>
      <c r="Y688" s="40">
        <f ca="1">Y687+SUMIFS('Transactions (Dated)'!$E$2:$E$53,'Transactions (Dated)'!$D$2:$D$53,'Share Values'!$X688,'Transactions (Dated)'!$B$2:$B$53,'Share Values'!Y$11,'Transactions (Dated)'!$C$2:$C$53,"Buy")-SUMIFS('Transactions (Dated)'!$E$2:$E$53,'Transactions (Dated)'!$D$2:$D$53,'Share Values'!$X688,'Transactions (Dated)'!$B$2:$B$53,'Share Values'!Y$11,'Transactions (Dated)'!$C$2:$C$53,"Sell")</f>
        <v>4625</v>
      </c>
      <c r="Z688" s="40">
        <f ca="1">Z687+SUMIFS('Transactions (Dated)'!$E$2:$E$53,'Transactions (Dated)'!$D$2:$D$53,'Share Values'!$X688,'Transactions (Dated)'!$B$2:$B$53,'Share Values'!Z$11,'Transactions (Dated)'!$C$2:$C$53,"Buy")-SUMIFS('Transactions (Dated)'!$E$2:$E$53,'Transactions (Dated)'!$D$2:$D$53,'Share Values'!$X688,'Transactions (Dated)'!$B$2:$B$53,'Share Values'!Z$11,'Transactions (Dated)'!$C$2:$C$53,"Sell")</f>
        <v>9375</v>
      </c>
      <c r="AA688" s="40">
        <f ca="1">AA687+SUMIFS('Transactions (Dated)'!$E$2:$E$53,'Transactions (Dated)'!$D$2:$D$53,'Share Values'!$X688,'Transactions (Dated)'!$B$2:$B$53,'Share Values'!AA$11,'Transactions (Dated)'!$C$2:$C$53,"Buy")-SUMIFS('Transactions (Dated)'!$E$2:$E$53,'Transactions (Dated)'!$D$2:$D$53,'Share Values'!$X688,'Transactions (Dated)'!$B$2:$B$53,'Share Values'!AA$11,'Transactions (Dated)'!$C$2:$C$53,"Sell")</f>
        <v>26357</v>
      </c>
      <c r="AB688" s="40">
        <f ca="1">AB687+SUMIFS('Transactions (Dated)'!$E$2:$E$53,'Transactions (Dated)'!$D$2:$D$53,'Share Values'!$X688,'Transactions (Dated)'!$B$2:$B$53,'Share Values'!AB$11,'Transactions (Dated)'!$C$2:$C$53,"Buy")-SUMIFS('Transactions (Dated)'!$E$2:$E$53,'Transactions (Dated)'!$D$2:$D$53,'Share Values'!$X688,'Transactions (Dated)'!$B$2:$B$53,'Share Values'!AB$11,'Transactions (Dated)'!$C$2:$C$53,"Sell")</f>
        <v>1892</v>
      </c>
      <c r="AC688" s="40">
        <f ca="1">AC687+SUMIFS('Transactions (Dated)'!$E$2:$E$53,'Transactions (Dated)'!$D$2:$D$53,'Share Values'!$X688,'Transactions (Dated)'!$B$2:$B$53,'Share Values'!AC$11,'Transactions (Dated)'!$C$2:$C$53,"Buy")-SUMIFS('Transactions (Dated)'!$E$2:$E$53,'Transactions (Dated)'!$D$2:$D$53,'Share Values'!$X688,'Transactions (Dated)'!$B$2:$B$53,'Share Values'!AC$11,'Transactions (Dated)'!$C$2:$C$53,"Sell")</f>
        <v>2348</v>
      </c>
      <c r="AD688" s="40">
        <f ca="1">AD687+SUMIFS('Transactions (Dated)'!$E$2:$E$53,'Transactions (Dated)'!$D$2:$D$53,'Share Values'!$X688,'Transactions (Dated)'!$B$2:$B$53,'Share Values'!AD$11,'Transactions (Dated)'!$C$2:$C$53,"Buy")-SUMIFS('Transactions (Dated)'!$E$2:$E$53,'Transactions (Dated)'!$D$2:$D$53,'Share Values'!$X688,'Transactions (Dated)'!$B$2:$B$53,'Share Values'!AD$11,'Transactions (Dated)'!$C$2:$C$53,"Sell")</f>
        <v>0</v>
      </c>
      <c r="AE688" s="40">
        <f ca="1">AE687+SUMIFS('Transactions (Dated)'!$E$2:$E$53,'Transactions (Dated)'!$D$2:$D$53,'Share Values'!$X688,'Transactions (Dated)'!$B$2:$B$53,'Share Values'!AE$11,'Transactions (Dated)'!$C$2:$C$53,"Buy")-SUMIFS('Transactions (Dated)'!$E$2:$E$53,'Transactions (Dated)'!$D$2:$D$53,'Share Values'!$X688,'Transactions (Dated)'!$B$2:$B$53,'Share Values'!AE$11,'Transactions (Dated)'!$C$2:$C$53,"Sell")</f>
        <v>2900</v>
      </c>
      <c r="AF688" s="40">
        <f ca="1">AF687+SUMIFS('Transactions (Dated)'!$E$2:$E$53,'Transactions (Dated)'!$D$2:$D$53,'Share Values'!$X688,'Transactions (Dated)'!$B$2:$B$53,'Share Values'!AF$11,'Transactions (Dated)'!$C$2:$C$53,"Buy")-SUMIFS('Transactions (Dated)'!$E$2:$E$53,'Transactions (Dated)'!$D$2:$D$53,'Share Values'!$X688,'Transactions (Dated)'!$B$2:$B$53,'Share Values'!AF$11,'Transactions (Dated)'!$C$2:$C$53,"Sell")</f>
        <v>14201</v>
      </c>
      <c r="AG688" s="40">
        <f ca="1">AG687+SUMIFS('Transactions (Dated)'!$E$2:$E$53,'Transactions (Dated)'!$D$2:$D$53,'Share Values'!$X688,'Transactions (Dated)'!$B$2:$B$53,'Share Values'!AG$11,'Transactions (Dated)'!$C$2:$C$53,"Buy")-SUMIFS('Transactions (Dated)'!$E$2:$E$53,'Transactions (Dated)'!$D$2:$D$53,'Share Values'!$X688,'Transactions (Dated)'!$B$2:$B$53,'Share Values'!AG$11,'Transactions (Dated)'!$C$2:$C$53,"Sell")</f>
        <v>6835</v>
      </c>
      <c r="AH688" s="40">
        <f ca="1">AH687+SUMIFS('Transactions (Dated)'!$E$2:$E$53,'Transactions (Dated)'!$D$2:$D$53,'Share Values'!$X688,'Transactions (Dated)'!$B$2:$B$53,'Share Values'!AH$11,'Transactions (Dated)'!$C$2:$C$53,"Buy")-SUMIFS('Transactions (Dated)'!$E$2:$E$53,'Transactions (Dated)'!$D$2:$D$53,'Share Values'!$X688,'Transactions (Dated)'!$B$2:$B$53,'Share Values'!AH$11,'Transactions (Dated)'!$C$2:$C$53,"Sell")</f>
        <v>0</v>
      </c>
      <c r="AI688" s="40">
        <f ca="1">AI687+SUMIFS('Transactions (Dated)'!$E$2:$E$53,'Transactions (Dated)'!$D$2:$D$53,'Share Values'!$X688,'Transactions (Dated)'!$B$2:$B$53,'Share Values'!AI$11,'Transactions (Dated)'!$C$2:$C$53,"Buy")-SUMIFS('Transactions (Dated)'!$E$2:$E$53,'Transactions (Dated)'!$D$2:$D$53,'Share Values'!$X688,'Transactions (Dated)'!$B$2:$B$53,'Share Values'!AI$11,'Transactions (Dated)'!$C$2:$C$53,"Sell")</f>
        <v>0</v>
      </c>
      <c r="AJ688" s="40">
        <f ca="1">AJ687+SUMIFS('Transactions (Dated)'!$E$2:$E$53,'Transactions (Dated)'!$D$2:$D$53,'Share Values'!$X688,'Transactions (Dated)'!$B$2:$B$53,'Share Values'!AJ$11,'Transactions (Dated)'!$C$2:$C$53,"Buy")-SUMIFS('Transactions (Dated)'!$E$2:$E$53,'Transactions (Dated)'!$D$2:$D$53,'Share Values'!$X688,'Transactions (Dated)'!$B$2:$B$53,'Share Values'!AJ$11,'Transactions (Dated)'!$C$2:$C$53,"Sell")</f>
        <v>0</v>
      </c>
      <c r="AK688" s="40">
        <f ca="1">AK687+SUMIFS('Transactions (Dated)'!$E$2:$E$53,'Transactions (Dated)'!$D$2:$D$53,'Share Values'!$X688,'Transactions (Dated)'!$B$2:$B$53,'Share Values'!AK$11,'Transactions (Dated)'!$C$2:$C$53,"Buy")-SUMIFS('Transactions (Dated)'!$E$2:$E$53,'Transactions (Dated)'!$D$2:$D$53,'Share Values'!$X688,'Transactions (Dated)'!$B$2:$B$53,'Share Values'!AK$11,'Transactions (Dated)'!$C$2:$C$53,"Sell")</f>
        <v>0</v>
      </c>
      <c r="AL688" s="40">
        <f ca="1">AL687+SUMIFS('Transactions (Dated)'!$E$2:$E$53,'Transactions (Dated)'!$D$2:$D$53,'Share Values'!$X688,'Transactions (Dated)'!$B$2:$B$53,'Share Values'!AL$11,'Transactions (Dated)'!$C$2:$C$53,"Buy")-SUMIFS('Transactions (Dated)'!$E$2:$E$53,'Transactions (Dated)'!$D$2:$D$53,'Share Values'!$X688,'Transactions (Dated)'!$B$2:$B$53,'Share Values'!AL$11,'Transactions (Dated)'!$C$2:$C$53,"Sell")</f>
        <v>0</v>
      </c>
      <c r="AM688" s="40">
        <f ca="1">AM687+SUMIFS('Transactions (Dated)'!$E$2:$E$53,'Transactions (Dated)'!$D$2:$D$53,'Share Values'!$X688,'Transactions (Dated)'!$B$2:$B$53,'Share Values'!AM$11,'Transactions (Dated)'!$C$2:$C$53,"Buy")-SUMIFS('Transactions (Dated)'!$E$2:$E$53,'Transactions (Dated)'!$D$2:$D$53,'Share Values'!$X688,'Transactions (Dated)'!$B$2:$B$53,'Share Values'!AM$11,'Transactions (Dated)'!$C$2:$C$53,"Sell")</f>
        <v>0</v>
      </c>
      <c r="AN688" s="40">
        <f ca="1">AN687+SUMIFS('Transactions (Dated)'!$E$2:$E$53,'Transactions (Dated)'!$D$2:$D$53,'Share Values'!$X688,'Transactions (Dated)'!$B$2:$B$53,'Share Values'!AN$11,'Transactions (Dated)'!$C$2:$C$53,"Buy")-SUMIFS('Transactions (Dated)'!$E$2:$E$53,'Transactions (Dated)'!$D$2:$D$53,'Share Values'!$X688,'Transactions (Dated)'!$B$2:$B$53,'Share Values'!AN$11,'Transactions (Dated)'!$C$2:$C$53,"Sell")</f>
        <v>0</v>
      </c>
      <c r="AQ688" s="3">
        <f t="shared" si="296"/>
        <v>42898</v>
      </c>
      <c r="AR688" s="6">
        <f t="shared" ca="1" si="297"/>
        <v>65258.75</v>
      </c>
      <c r="AS688" s="6">
        <f t="shared" ca="1" si="298"/>
        <v>16593.75</v>
      </c>
      <c r="AT688" s="6">
        <f t="shared" ca="1" si="299"/>
        <v>549016.30999999994</v>
      </c>
      <c r="AU688" s="6">
        <f t="shared" ca="1" si="300"/>
        <v>38398.140000000007</v>
      </c>
      <c r="AV688" s="6">
        <f t="shared" ca="1" si="301"/>
        <v>35313.919999999998</v>
      </c>
      <c r="AW688" s="6">
        <f t="shared" ca="1" si="302"/>
        <v>0</v>
      </c>
      <c r="AX688" s="6">
        <f t="shared" ca="1" si="303"/>
        <v>45095</v>
      </c>
      <c r="AY688" s="6">
        <f t="shared" ca="1" si="304"/>
        <v>61206.31</v>
      </c>
      <c r="AZ688" s="6">
        <f t="shared" ca="1" si="305"/>
        <v>0</v>
      </c>
      <c r="BA688" s="6">
        <f t="shared" ca="1" si="306"/>
        <v>0</v>
      </c>
      <c r="BB688" s="6">
        <f t="shared" ca="1" si="307"/>
        <v>0</v>
      </c>
      <c r="BC688" s="6">
        <f t="shared" ca="1" si="308"/>
        <v>0</v>
      </c>
      <c r="BD688" s="6">
        <f t="shared" ca="1" si="309"/>
        <v>0</v>
      </c>
      <c r="BE688" s="6">
        <f t="shared" ca="1" si="310"/>
        <v>0</v>
      </c>
      <c r="BF688" s="6">
        <f t="shared" ca="1" si="293"/>
        <v>0</v>
      </c>
      <c r="BG688" s="6">
        <f t="shared" ca="1" si="294"/>
        <v>0</v>
      </c>
      <c r="BJ688" s="4">
        <f t="shared" ca="1" si="311"/>
        <v>810882.17999999993</v>
      </c>
      <c r="BL688" s="3">
        <f t="shared" si="312"/>
        <v>42898</v>
      </c>
      <c r="BM688" s="6">
        <f>BM687+SUMIFS('Transactions (Dated)'!G:G,'Transactions (Dated)'!D:D,'Share Values'!AQ688)</f>
        <v>14317.649999999987</v>
      </c>
      <c r="BN688" s="6">
        <f ca="1">BN687+SUMIFS('Transactions (Dated)'!$F:$F,'Transactions (Dated)'!$D:$D,$BL688,'Transactions (Dated)'!$B:$B,BN$11,'Transactions (Dated)'!$C:$C,"Dividend (paid to cash)")*Y688</f>
        <v>0</v>
      </c>
      <c r="BO688" s="6">
        <f ca="1">BO687+SUMIFS('Transactions (Dated)'!$F:$F,'Transactions (Dated)'!$D:$D,$BL688,'Transactions (Dated)'!$B:$B,BO$11,'Transactions (Dated)'!$C:$C,"Dividend (paid to cash)")*Z688</f>
        <v>2421.875</v>
      </c>
      <c r="BP688" s="6">
        <f ca="1">BP687+SUMIFS('Transactions (Dated)'!$F:$F,'Transactions (Dated)'!$D:$D,$BL688,'Transactions (Dated)'!$B:$B,BP$11,'Transactions (Dated)'!$C:$C,"Dividend (paid to cash)")*AA688</f>
        <v>51745.237000000008</v>
      </c>
      <c r="BQ688" s="6">
        <f ca="1">BQ687+SUMIFS('Transactions (Dated)'!$F:$F,'Transactions (Dated)'!$D:$D,$BL688,'Transactions (Dated)'!$B:$B,BQ$11,'Transactions (Dated)'!$C:$C,"Dividend (paid to cash)")*AB688</f>
        <v>662.2</v>
      </c>
      <c r="BR688" s="6">
        <f ca="1">BR687+SUMIFS('Transactions (Dated)'!$F:$F,'Transactions (Dated)'!$D:$D,$BL688,'Transactions (Dated)'!$B:$B,BR$11,'Transactions (Dated)'!$C:$C,"Dividend (paid to cash)")*AC688</f>
        <v>0</v>
      </c>
      <c r="BS688" s="6">
        <f ca="1">BS687+SUMIFS('Transactions (Dated)'!$F:$F,'Transactions (Dated)'!$D:$D,$BL688,'Transactions (Dated)'!$B:$B,BS$11,'Transactions (Dated)'!$C:$C,"Dividend (paid to cash)")*AD688</f>
        <v>0</v>
      </c>
      <c r="BT688" s="6">
        <f ca="1">BT687+SUMIFS('Transactions (Dated)'!$F:$F,'Transactions (Dated)'!$D:$D,$BL688,'Transactions (Dated)'!$B:$B,BT$11,'Transactions (Dated)'!$C:$C,"Dividend (paid to cash)")*AE688</f>
        <v>4640</v>
      </c>
      <c r="BU688" s="6">
        <f ca="1">BU687+SUMIFS('Transactions (Dated)'!$F:$F,'Transactions (Dated)'!$D:$D,$BL688,'Transactions (Dated)'!$B:$B,BU$11,'Transactions (Dated)'!$C:$C,"Dividend (paid to cash)")*AF688</f>
        <v>0</v>
      </c>
      <c r="BV688" s="6">
        <f ca="1">BV687+SUMIFS('Transactions (Dated)'!$F:$F,'Transactions (Dated)'!$D:$D,$BL688,'Transactions (Dated)'!$B:$B,BV$11,'Transactions (Dated)'!$C:$C,"Dividend (paid to cash)")*AG688</f>
        <v>0</v>
      </c>
      <c r="BW688" s="6">
        <f ca="1">BW687+SUMIFS('Transactions (Dated)'!$F:$F,'Transactions (Dated)'!$D:$D,$BL688,'Transactions (Dated)'!$B:$B,BW$11,'Transactions (Dated)'!$C:$C,"Dividend (paid to cash)")*AH688</f>
        <v>0</v>
      </c>
      <c r="BX688" s="6">
        <f ca="1">BX687+SUMIFS('Transactions (Dated)'!$F:$F,'Transactions (Dated)'!$D:$D,$BL688,'Transactions (Dated)'!$B:$B,BX$11,'Transactions (Dated)'!$C:$C,"Dividend (paid to cash)")*AI688</f>
        <v>0</v>
      </c>
      <c r="BY688" s="6">
        <f ca="1">BY687+SUMIFS('Transactions (Dated)'!$F:$F,'Transactions (Dated)'!$D:$D,$BL688,'Transactions (Dated)'!$B:$B,BY$11,'Transactions (Dated)'!$C:$C,"Dividend (paid to cash)")*AJ688</f>
        <v>0</v>
      </c>
      <c r="BZ688" s="6">
        <f ca="1">BZ687+SUMIFS('Transactions (Dated)'!$F:$F,'Transactions (Dated)'!$D:$D,$BL688,'Transactions (Dated)'!$B:$B,BZ$11,'Transactions (Dated)'!$C:$C,"Dividend (paid to cash)")*AK688</f>
        <v>0</v>
      </c>
      <c r="CA688" s="6">
        <f ca="1">CA687+SUMIFS('Transactions (Dated)'!$F:$F,'Transactions (Dated)'!$D:$D,$BL688,'Transactions (Dated)'!$B:$B,CA$11,'Transactions (Dated)'!$C:$C,"Dividend (paid to cash)")*AL688</f>
        <v>0</v>
      </c>
      <c r="CB688" s="6">
        <v>0</v>
      </c>
      <c r="CC688" s="6">
        <v>0</v>
      </c>
      <c r="CF688" s="6">
        <f t="shared" ca="1" si="313"/>
        <v>73786.961999999985</v>
      </c>
      <c r="CH688" s="3">
        <f t="shared" si="314"/>
        <v>42898</v>
      </c>
      <c r="CI688" s="4">
        <f t="shared" ca="1" si="315"/>
        <v>810882.17999999993</v>
      </c>
      <c r="CJ688" s="4">
        <f t="shared" ca="1" si="316"/>
        <v>73786.961999999985</v>
      </c>
      <c r="CL688" s="4">
        <f t="shared" ca="1" si="317"/>
        <v>884669.14199999988</v>
      </c>
    </row>
    <row r="689" spans="2:90" x14ac:dyDescent="0.15">
      <c r="B689" s="3">
        <v>42899</v>
      </c>
      <c r="E689" s="86">
        <v>42899</v>
      </c>
      <c r="F689" s="53">
        <v>14.24</v>
      </c>
      <c r="G689">
        <v>1.74</v>
      </c>
      <c r="H689">
        <v>20.83</v>
      </c>
      <c r="I689">
        <v>20.93</v>
      </c>
      <c r="J689">
        <v>14.72</v>
      </c>
      <c r="K689">
        <v>15.79</v>
      </c>
      <c r="L689">
        <v>15.81</v>
      </c>
      <c r="M689">
        <v>4.76</v>
      </c>
      <c r="O689">
        <v>10.8</v>
      </c>
      <c r="Q689">
        <v>1.5699999999999998</v>
      </c>
      <c r="R689">
        <v>7.23</v>
      </c>
      <c r="S689">
        <v>45.24</v>
      </c>
      <c r="U689">
        <v>45.24</v>
      </c>
      <c r="X689" s="3">
        <f t="shared" si="295"/>
        <v>42899</v>
      </c>
      <c r="Y689" s="40">
        <f ca="1">Y688+SUMIFS('Transactions (Dated)'!$E$2:$E$53,'Transactions (Dated)'!$D$2:$D$53,'Share Values'!$X689,'Transactions (Dated)'!$B$2:$B$53,'Share Values'!Y$11,'Transactions (Dated)'!$C$2:$C$53,"Buy")-SUMIFS('Transactions (Dated)'!$E$2:$E$53,'Transactions (Dated)'!$D$2:$D$53,'Share Values'!$X689,'Transactions (Dated)'!$B$2:$B$53,'Share Values'!Y$11,'Transactions (Dated)'!$C$2:$C$53,"Sell")</f>
        <v>4625</v>
      </c>
      <c r="Z689" s="40">
        <f ca="1">Z688+SUMIFS('Transactions (Dated)'!$E$2:$E$53,'Transactions (Dated)'!$D$2:$D$53,'Share Values'!$X689,'Transactions (Dated)'!$B$2:$B$53,'Share Values'!Z$11,'Transactions (Dated)'!$C$2:$C$53,"Buy")-SUMIFS('Transactions (Dated)'!$E$2:$E$53,'Transactions (Dated)'!$D$2:$D$53,'Share Values'!$X689,'Transactions (Dated)'!$B$2:$B$53,'Share Values'!Z$11,'Transactions (Dated)'!$C$2:$C$53,"Sell")</f>
        <v>9375</v>
      </c>
      <c r="AA689" s="40">
        <f ca="1">AA688+SUMIFS('Transactions (Dated)'!$E$2:$E$53,'Transactions (Dated)'!$D$2:$D$53,'Share Values'!$X689,'Transactions (Dated)'!$B$2:$B$53,'Share Values'!AA$11,'Transactions (Dated)'!$C$2:$C$53,"Buy")-SUMIFS('Transactions (Dated)'!$E$2:$E$53,'Transactions (Dated)'!$D$2:$D$53,'Share Values'!$X689,'Transactions (Dated)'!$B$2:$B$53,'Share Values'!AA$11,'Transactions (Dated)'!$C$2:$C$53,"Sell")</f>
        <v>26357</v>
      </c>
      <c r="AB689" s="40">
        <f ca="1">AB688+SUMIFS('Transactions (Dated)'!$E$2:$E$53,'Transactions (Dated)'!$D$2:$D$53,'Share Values'!$X689,'Transactions (Dated)'!$B$2:$B$53,'Share Values'!AB$11,'Transactions (Dated)'!$C$2:$C$53,"Buy")-SUMIFS('Transactions (Dated)'!$E$2:$E$53,'Transactions (Dated)'!$D$2:$D$53,'Share Values'!$X689,'Transactions (Dated)'!$B$2:$B$53,'Share Values'!AB$11,'Transactions (Dated)'!$C$2:$C$53,"Sell")</f>
        <v>1892</v>
      </c>
      <c r="AC689" s="40">
        <f ca="1">AC688+SUMIFS('Transactions (Dated)'!$E$2:$E$53,'Transactions (Dated)'!$D$2:$D$53,'Share Values'!$X689,'Transactions (Dated)'!$B$2:$B$53,'Share Values'!AC$11,'Transactions (Dated)'!$C$2:$C$53,"Buy")-SUMIFS('Transactions (Dated)'!$E$2:$E$53,'Transactions (Dated)'!$D$2:$D$53,'Share Values'!$X689,'Transactions (Dated)'!$B$2:$B$53,'Share Values'!AC$11,'Transactions (Dated)'!$C$2:$C$53,"Sell")</f>
        <v>2348</v>
      </c>
      <c r="AD689" s="40">
        <f ca="1">AD688+SUMIFS('Transactions (Dated)'!$E$2:$E$53,'Transactions (Dated)'!$D$2:$D$53,'Share Values'!$X689,'Transactions (Dated)'!$B$2:$B$53,'Share Values'!AD$11,'Transactions (Dated)'!$C$2:$C$53,"Buy")-SUMIFS('Transactions (Dated)'!$E$2:$E$53,'Transactions (Dated)'!$D$2:$D$53,'Share Values'!$X689,'Transactions (Dated)'!$B$2:$B$53,'Share Values'!AD$11,'Transactions (Dated)'!$C$2:$C$53,"Sell")</f>
        <v>0</v>
      </c>
      <c r="AE689" s="40">
        <f ca="1">AE688+SUMIFS('Transactions (Dated)'!$E$2:$E$53,'Transactions (Dated)'!$D$2:$D$53,'Share Values'!$X689,'Transactions (Dated)'!$B$2:$B$53,'Share Values'!AE$11,'Transactions (Dated)'!$C$2:$C$53,"Buy")-SUMIFS('Transactions (Dated)'!$E$2:$E$53,'Transactions (Dated)'!$D$2:$D$53,'Share Values'!$X689,'Transactions (Dated)'!$B$2:$B$53,'Share Values'!AE$11,'Transactions (Dated)'!$C$2:$C$53,"Sell")</f>
        <v>2900</v>
      </c>
      <c r="AF689" s="40">
        <f ca="1">AF688+SUMIFS('Transactions (Dated)'!$E$2:$E$53,'Transactions (Dated)'!$D$2:$D$53,'Share Values'!$X689,'Transactions (Dated)'!$B$2:$B$53,'Share Values'!AF$11,'Transactions (Dated)'!$C$2:$C$53,"Buy")-SUMIFS('Transactions (Dated)'!$E$2:$E$53,'Transactions (Dated)'!$D$2:$D$53,'Share Values'!$X689,'Transactions (Dated)'!$B$2:$B$53,'Share Values'!AF$11,'Transactions (Dated)'!$C$2:$C$53,"Sell")</f>
        <v>14201</v>
      </c>
      <c r="AG689" s="40">
        <f ca="1">AG688+SUMIFS('Transactions (Dated)'!$E$2:$E$53,'Transactions (Dated)'!$D$2:$D$53,'Share Values'!$X689,'Transactions (Dated)'!$B$2:$B$53,'Share Values'!AG$11,'Transactions (Dated)'!$C$2:$C$53,"Buy")-SUMIFS('Transactions (Dated)'!$E$2:$E$53,'Transactions (Dated)'!$D$2:$D$53,'Share Values'!$X689,'Transactions (Dated)'!$B$2:$B$53,'Share Values'!AG$11,'Transactions (Dated)'!$C$2:$C$53,"Sell")</f>
        <v>6835</v>
      </c>
      <c r="AH689" s="40">
        <f ca="1">AH688+SUMIFS('Transactions (Dated)'!$E$2:$E$53,'Transactions (Dated)'!$D$2:$D$53,'Share Values'!$X689,'Transactions (Dated)'!$B$2:$B$53,'Share Values'!AH$11,'Transactions (Dated)'!$C$2:$C$53,"Buy")-SUMIFS('Transactions (Dated)'!$E$2:$E$53,'Transactions (Dated)'!$D$2:$D$53,'Share Values'!$X689,'Transactions (Dated)'!$B$2:$B$53,'Share Values'!AH$11,'Transactions (Dated)'!$C$2:$C$53,"Sell")</f>
        <v>0</v>
      </c>
      <c r="AI689" s="40">
        <f ca="1">AI688+SUMIFS('Transactions (Dated)'!$E$2:$E$53,'Transactions (Dated)'!$D$2:$D$53,'Share Values'!$X689,'Transactions (Dated)'!$B$2:$B$53,'Share Values'!AI$11,'Transactions (Dated)'!$C$2:$C$53,"Buy")-SUMIFS('Transactions (Dated)'!$E$2:$E$53,'Transactions (Dated)'!$D$2:$D$53,'Share Values'!$X689,'Transactions (Dated)'!$B$2:$B$53,'Share Values'!AI$11,'Transactions (Dated)'!$C$2:$C$53,"Sell")</f>
        <v>0</v>
      </c>
      <c r="AJ689" s="40">
        <f ca="1">AJ688+SUMIFS('Transactions (Dated)'!$E$2:$E$53,'Transactions (Dated)'!$D$2:$D$53,'Share Values'!$X689,'Transactions (Dated)'!$B$2:$B$53,'Share Values'!AJ$11,'Transactions (Dated)'!$C$2:$C$53,"Buy")-SUMIFS('Transactions (Dated)'!$E$2:$E$53,'Transactions (Dated)'!$D$2:$D$53,'Share Values'!$X689,'Transactions (Dated)'!$B$2:$B$53,'Share Values'!AJ$11,'Transactions (Dated)'!$C$2:$C$53,"Sell")</f>
        <v>0</v>
      </c>
      <c r="AK689" s="40">
        <f ca="1">AK688+SUMIFS('Transactions (Dated)'!$E$2:$E$53,'Transactions (Dated)'!$D$2:$D$53,'Share Values'!$X689,'Transactions (Dated)'!$B$2:$B$53,'Share Values'!AK$11,'Transactions (Dated)'!$C$2:$C$53,"Buy")-SUMIFS('Transactions (Dated)'!$E$2:$E$53,'Transactions (Dated)'!$D$2:$D$53,'Share Values'!$X689,'Transactions (Dated)'!$B$2:$B$53,'Share Values'!AK$11,'Transactions (Dated)'!$C$2:$C$53,"Sell")</f>
        <v>0</v>
      </c>
      <c r="AL689" s="40">
        <f ca="1">AL688+SUMIFS('Transactions (Dated)'!$E$2:$E$53,'Transactions (Dated)'!$D$2:$D$53,'Share Values'!$X689,'Transactions (Dated)'!$B$2:$B$53,'Share Values'!AL$11,'Transactions (Dated)'!$C$2:$C$53,"Buy")-SUMIFS('Transactions (Dated)'!$E$2:$E$53,'Transactions (Dated)'!$D$2:$D$53,'Share Values'!$X689,'Transactions (Dated)'!$B$2:$B$53,'Share Values'!AL$11,'Transactions (Dated)'!$C$2:$C$53,"Sell")</f>
        <v>0</v>
      </c>
      <c r="AM689" s="40">
        <f ca="1">AM688+SUMIFS('Transactions (Dated)'!$E$2:$E$53,'Transactions (Dated)'!$D$2:$D$53,'Share Values'!$X689,'Transactions (Dated)'!$B$2:$B$53,'Share Values'!AM$11,'Transactions (Dated)'!$C$2:$C$53,"Buy")-SUMIFS('Transactions (Dated)'!$E$2:$E$53,'Transactions (Dated)'!$D$2:$D$53,'Share Values'!$X689,'Transactions (Dated)'!$B$2:$B$53,'Share Values'!AM$11,'Transactions (Dated)'!$C$2:$C$53,"Sell")</f>
        <v>0</v>
      </c>
      <c r="AN689" s="40">
        <f ca="1">AN688+SUMIFS('Transactions (Dated)'!$E$2:$E$53,'Transactions (Dated)'!$D$2:$D$53,'Share Values'!$X689,'Transactions (Dated)'!$B$2:$B$53,'Share Values'!AN$11,'Transactions (Dated)'!$C$2:$C$53,"Buy")-SUMIFS('Transactions (Dated)'!$E$2:$E$53,'Transactions (Dated)'!$D$2:$D$53,'Share Values'!$X689,'Transactions (Dated)'!$B$2:$B$53,'Share Values'!AN$11,'Transactions (Dated)'!$C$2:$C$53,"Sell")</f>
        <v>0</v>
      </c>
      <c r="AQ689" s="3">
        <f t="shared" si="296"/>
        <v>42899</v>
      </c>
      <c r="AR689" s="6">
        <f t="shared" ca="1" si="297"/>
        <v>65860</v>
      </c>
      <c r="AS689" s="6">
        <f t="shared" ca="1" si="298"/>
        <v>16312.5</v>
      </c>
      <c r="AT689" s="6">
        <f t="shared" ca="1" si="299"/>
        <v>549016.30999999994</v>
      </c>
      <c r="AU689" s="6">
        <f t="shared" ca="1" si="300"/>
        <v>39599.56</v>
      </c>
      <c r="AV689" s="6">
        <f t="shared" ca="1" si="301"/>
        <v>34562.560000000005</v>
      </c>
      <c r="AW689" s="6">
        <f t="shared" ca="1" si="302"/>
        <v>0</v>
      </c>
      <c r="AX689" s="6">
        <f t="shared" ca="1" si="303"/>
        <v>45849</v>
      </c>
      <c r="AY689" s="6">
        <f t="shared" ca="1" si="304"/>
        <v>67596.759999999995</v>
      </c>
      <c r="AZ689" s="6">
        <f t="shared" ca="1" si="305"/>
        <v>0</v>
      </c>
      <c r="BA689" s="6">
        <f t="shared" ca="1" si="306"/>
        <v>0</v>
      </c>
      <c r="BB689" s="6">
        <f t="shared" ca="1" si="307"/>
        <v>0</v>
      </c>
      <c r="BC689" s="6">
        <f t="shared" ca="1" si="308"/>
        <v>0</v>
      </c>
      <c r="BD689" s="6">
        <f t="shared" ca="1" si="309"/>
        <v>0</v>
      </c>
      <c r="BE689" s="6">
        <f t="shared" ca="1" si="310"/>
        <v>0</v>
      </c>
      <c r="BF689" s="6">
        <f t="shared" ca="1" si="293"/>
        <v>0</v>
      </c>
      <c r="BG689" s="6">
        <f t="shared" ca="1" si="294"/>
        <v>0</v>
      </c>
      <c r="BJ689" s="4">
        <f t="shared" ca="1" si="311"/>
        <v>818796.69</v>
      </c>
      <c r="BL689" s="3">
        <f t="shared" si="312"/>
        <v>42899</v>
      </c>
      <c r="BM689" s="6">
        <f>BM688+SUMIFS('Transactions (Dated)'!G:G,'Transactions (Dated)'!D:D,'Share Values'!AQ689)</f>
        <v>14317.649999999987</v>
      </c>
      <c r="BN689" s="6">
        <f ca="1">BN688+SUMIFS('Transactions (Dated)'!$F:$F,'Transactions (Dated)'!$D:$D,$BL689,'Transactions (Dated)'!$B:$B,BN$11,'Transactions (Dated)'!$C:$C,"Dividend (paid to cash)")*Y689</f>
        <v>0</v>
      </c>
      <c r="BO689" s="6">
        <f ca="1">BO688+SUMIFS('Transactions (Dated)'!$F:$F,'Transactions (Dated)'!$D:$D,$BL689,'Transactions (Dated)'!$B:$B,BO$11,'Transactions (Dated)'!$C:$C,"Dividend (paid to cash)")*Z689</f>
        <v>2421.875</v>
      </c>
      <c r="BP689" s="6">
        <f ca="1">BP688+SUMIFS('Transactions (Dated)'!$F:$F,'Transactions (Dated)'!$D:$D,$BL689,'Transactions (Dated)'!$B:$B,BP$11,'Transactions (Dated)'!$C:$C,"Dividend (paid to cash)")*AA689</f>
        <v>51745.237000000008</v>
      </c>
      <c r="BQ689" s="6">
        <f ca="1">BQ688+SUMIFS('Transactions (Dated)'!$F:$F,'Transactions (Dated)'!$D:$D,$BL689,'Transactions (Dated)'!$B:$B,BQ$11,'Transactions (Dated)'!$C:$C,"Dividend (paid to cash)")*AB689</f>
        <v>662.2</v>
      </c>
      <c r="BR689" s="6">
        <f ca="1">BR688+SUMIFS('Transactions (Dated)'!$F:$F,'Transactions (Dated)'!$D:$D,$BL689,'Transactions (Dated)'!$B:$B,BR$11,'Transactions (Dated)'!$C:$C,"Dividend (paid to cash)")*AC689</f>
        <v>0</v>
      </c>
      <c r="BS689" s="6">
        <f ca="1">BS688+SUMIFS('Transactions (Dated)'!$F:$F,'Transactions (Dated)'!$D:$D,$BL689,'Transactions (Dated)'!$B:$B,BS$11,'Transactions (Dated)'!$C:$C,"Dividend (paid to cash)")*AD689</f>
        <v>0</v>
      </c>
      <c r="BT689" s="6">
        <f ca="1">BT688+SUMIFS('Transactions (Dated)'!$F:$F,'Transactions (Dated)'!$D:$D,$BL689,'Transactions (Dated)'!$B:$B,BT$11,'Transactions (Dated)'!$C:$C,"Dividend (paid to cash)")*AE689</f>
        <v>4640</v>
      </c>
      <c r="BU689" s="6">
        <f ca="1">BU688+SUMIFS('Transactions (Dated)'!$F:$F,'Transactions (Dated)'!$D:$D,$BL689,'Transactions (Dated)'!$B:$B,BU$11,'Transactions (Dated)'!$C:$C,"Dividend (paid to cash)")*AF689</f>
        <v>0</v>
      </c>
      <c r="BV689" s="6">
        <f ca="1">BV688+SUMIFS('Transactions (Dated)'!$F:$F,'Transactions (Dated)'!$D:$D,$BL689,'Transactions (Dated)'!$B:$B,BV$11,'Transactions (Dated)'!$C:$C,"Dividend (paid to cash)")*AG689</f>
        <v>0</v>
      </c>
      <c r="BW689" s="6">
        <f ca="1">BW688+SUMIFS('Transactions (Dated)'!$F:$F,'Transactions (Dated)'!$D:$D,$BL689,'Transactions (Dated)'!$B:$B,BW$11,'Transactions (Dated)'!$C:$C,"Dividend (paid to cash)")*AH689</f>
        <v>0</v>
      </c>
      <c r="BX689" s="6">
        <f ca="1">BX688+SUMIFS('Transactions (Dated)'!$F:$F,'Transactions (Dated)'!$D:$D,$BL689,'Transactions (Dated)'!$B:$B,BX$11,'Transactions (Dated)'!$C:$C,"Dividend (paid to cash)")*AI689</f>
        <v>0</v>
      </c>
      <c r="BY689" s="6">
        <f ca="1">BY688+SUMIFS('Transactions (Dated)'!$F:$F,'Transactions (Dated)'!$D:$D,$BL689,'Transactions (Dated)'!$B:$B,BY$11,'Transactions (Dated)'!$C:$C,"Dividend (paid to cash)")*AJ689</f>
        <v>0</v>
      </c>
      <c r="BZ689" s="6">
        <f ca="1">BZ688+SUMIFS('Transactions (Dated)'!$F:$F,'Transactions (Dated)'!$D:$D,$BL689,'Transactions (Dated)'!$B:$B,BZ$11,'Transactions (Dated)'!$C:$C,"Dividend (paid to cash)")*AK689</f>
        <v>0</v>
      </c>
      <c r="CA689" s="6">
        <f ca="1">CA688+SUMIFS('Transactions (Dated)'!$F:$F,'Transactions (Dated)'!$D:$D,$BL689,'Transactions (Dated)'!$B:$B,CA$11,'Transactions (Dated)'!$C:$C,"Dividend (paid to cash)")*AL689</f>
        <v>0</v>
      </c>
      <c r="CB689" s="6">
        <v>0</v>
      </c>
      <c r="CC689" s="6">
        <v>0</v>
      </c>
      <c r="CF689" s="6">
        <f t="shared" ca="1" si="313"/>
        <v>73786.961999999985</v>
      </c>
      <c r="CH689" s="3">
        <f t="shared" si="314"/>
        <v>42899</v>
      </c>
      <c r="CI689" s="4">
        <f t="shared" ca="1" si="315"/>
        <v>818796.69</v>
      </c>
      <c r="CJ689" s="4">
        <f t="shared" ca="1" si="316"/>
        <v>73786.961999999985</v>
      </c>
      <c r="CL689" s="4">
        <f t="shared" ca="1" si="317"/>
        <v>892583.65199999989</v>
      </c>
    </row>
    <row r="690" spans="2:90" x14ac:dyDescent="0.15">
      <c r="B690" s="3">
        <v>42900</v>
      </c>
      <c r="E690" s="86">
        <v>42900</v>
      </c>
      <c r="F690" s="53">
        <v>13.97</v>
      </c>
      <c r="G690">
        <v>1.6800000000000002</v>
      </c>
      <c r="H690">
        <v>20.56</v>
      </c>
      <c r="I690">
        <v>21.055</v>
      </c>
      <c r="J690">
        <v>14.1</v>
      </c>
      <c r="K690">
        <v>15.81</v>
      </c>
      <c r="L690">
        <v>15.65</v>
      </c>
      <c r="M690">
        <v>4.58</v>
      </c>
      <c r="O690">
        <v>10.6</v>
      </c>
      <c r="Q690">
        <v>1.55</v>
      </c>
      <c r="R690">
        <v>6.96</v>
      </c>
      <c r="S690">
        <v>45.41</v>
      </c>
      <c r="U690">
        <v>45.41</v>
      </c>
      <c r="X690" s="3">
        <f t="shared" si="295"/>
        <v>42900</v>
      </c>
      <c r="Y690" s="40">
        <f ca="1">Y689+SUMIFS('Transactions (Dated)'!$E$2:$E$53,'Transactions (Dated)'!$D$2:$D$53,'Share Values'!$X690,'Transactions (Dated)'!$B$2:$B$53,'Share Values'!Y$11,'Transactions (Dated)'!$C$2:$C$53,"Buy")-SUMIFS('Transactions (Dated)'!$E$2:$E$53,'Transactions (Dated)'!$D$2:$D$53,'Share Values'!$X690,'Transactions (Dated)'!$B$2:$B$53,'Share Values'!Y$11,'Transactions (Dated)'!$C$2:$C$53,"Sell")</f>
        <v>4625</v>
      </c>
      <c r="Z690" s="40">
        <f ca="1">Z689+SUMIFS('Transactions (Dated)'!$E$2:$E$53,'Transactions (Dated)'!$D$2:$D$53,'Share Values'!$X690,'Transactions (Dated)'!$B$2:$B$53,'Share Values'!Z$11,'Transactions (Dated)'!$C$2:$C$53,"Buy")-SUMIFS('Transactions (Dated)'!$E$2:$E$53,'Transactions (Dated)'!$D$2:$D$53,'Share Values'!$X690,'Transactions (Dated)'!$B$2:$B$53,'Share Values'!Z$11,'Transactions (Dated)'!$C$2:$C$53,"Sell")</f>
        <v>9375</v>
      </c>
      <c r="AA690" s="40">
        <f ca="1">AA689+SUMIFS('Transactions (Dated)'!$E$2:$E$53,'Transactions (Dated)'!$D$2:$D$53,'Share Values'!$X690,'Transactions (Dated)'!$B$2:$B$53,'Share Values'!AA$11,'Transactions (Dated)'!$C$2:$C$53,"Buy")-SUMIFS('Transactions (Dated)'!$E$2:$E$53,'Transactions (Dated)'!$D$2:$D$53,'Share Values'!$X690,'Transactions (Dated)'!$B$2:$B$53,'Share Values'!AA$11,'Transactions (Dated)'!$C$2:$C$53,"Sell")</f>
        <v>26357</v>
      </c>
      <c r="AB690" s="40">
        <f ca="1">AB689+SUMIFS('Transactions (Dated)'!$E$2:$E$53,'Transactions (Dated)'!$D$2:$D$53,'Share Values'!$X690,'Transactions (Dated)'!$B$2:$B$53,'Share Values'!AB$11,'Transactions (Dated)'!$C$2:$C$53,"Buy")-SUMIFS('Transactions (Dated)'!$E$2:$E$53,'Transactions (Dated)'!$D$2:$D$53,'Share Values'!$X690,'Transactions (Dated)'!$B$2:$B$53,'Share Values'!AB$11,'Transactions (Dated)'!$C$2:$C$53,"Sell")</f>
        <v>1892</v>
      </c>
      <c r="AC690" s="40">
        <f ca="1">AC689+SUMIFS('Transactions (Dated)'!$E$2:$E$53,'Transactions (Dated)'!$D$2:$D$53,'Share Values'!$X690,'Transactions (Dated)'!$B$2:$B$53,'Share Values'!AC$11,'Transactions (Dated)'!$C$2:$C$53,"Buy")-SUMIFS('Transactions (Dated)'!$E$2:$E$53,'Transactions (Dated)'!$D$2:$D$53,'Share Values'!$X690,'Transactions (Dated)'!$B$2:$B$53,'Share Values'!AC$11,'Transactions (Dated)'!$C$2:$C$53,"Sell")</f>
        <v>2348</v>
      </c>
      <c r="AD690" s="40">
        <f ca="1">AD689+SUMIFS('Transactions (Dated)'!$E$2:$E$53,'Transactions (Dated)'!$D$2:$D$53,'Share Values'!$X690,'Transactions (Dated)'!$B$2:$B$53,'Share Values'!AD$11,'Transactions (Dated)'!$C$2:$C$53,"Buy")-SUMIFS('Transactions (Dated)'!$E$2:$E$53,'Transactions (Dated)'!$D$2:$D$53,'Share Values'!$X690,'Transactions (Dated)'!$B$2:$B$53,'Share Values'!AD$11,'Transactions (Dated)'!$C$2:$C$53,"Sell")</f>
        <v>0</v>
      </c>
      <c r="AE690" s="40">
        <f ca="1">AE689+SUMIFS('Transactions (Dated)'!$E$2:$E$53,'Transactions (Dated)'!$D$2:$D$53,'Share Values'!$X690,'Transactions (Dated)'!$B$2:$B$53,'Share Values'!AE$11,'Transactions (Dated)'!$C$2:$C$53,"Buy")-SUMIFS('Transactions (Dated)'!$E$2:$E$53,'Transactions (Dated)'!$D$2:$D$53,'Share Values'!$X690,'Transactions (Dated)'!$B$2:$B$53,'Share Values'!AE$11,'Transactions (Dated)'!$C$2:$C$53,"Sell")</f>
        <v>2900</v>
      </c>
      <c r="AF690" s="40">
        <f ca="1">AF689+SUMIFS('Transactions (Dated)'!$E$2:$E$53,'Transactions (Dated)'!$D$2:$D$53,'Share Values'!$X690,'Transactions (Dated)'!$B$2:$B$53,'Share Values'!AF$11,'Transactions (Dated)'!$C$2:$C$53,"Buy")-SUMIFS('Transactions (Dated)'!$E$2:$E$53,'Transactions (Dated)'!$D$2:$D$53,'Share Values'!$X690,'Transactions (Dated)'!$B$2:$B$53,'Share Values'!AF$11,'Transactions (Dated)'!$C$2:$C$53,"Sell")</f>
        <v>14201</v>
      </c>
      <c r="AG690" s="40">
        <f ca="1">AG689+SUMIFS('Transactions (Dated)'!$E$2:$E$53,'Transactions (Dated)'!$D$2:$D$53,'Share Values'!$X690,'Transactions (Dated)'!$B$2:$B$53,'Share Values'!AG$11,'Transactions (Dated)'!$C$2:$C$53,"Buy")-SUMIFS('Transactions (Dated)'!$E$2:$E$53,'Transactions (Dated)'!$D$2:$D$53,'Share Values'!$X690,'Transactions (Dated)'!$B$2:$B$53,'Share Values'!AG$11,'Transactions (Dated)'!$C$2:$C$53,"Sell")</f>
        <v>6835</v>
      </c>
      <c r="AH690" s="40">
        <f ca="1">AH689+SUMIFS('Transactions (Dated)'!$E$2:$E$53,'Transactions (Dated)'!$D$2:$D$53,'Share Values'!$X690,'Transactions (Dated)'!$B$2:$B$53,'Share Values'!AH$11,'Transactions (Dated)'!$C$2:$C$53,"Buy")-SUMIFS('Transactions (Dated)'!$E$2:$E$53,'Transactions (Dated)'!$D$2:$D$53,'Share Values'!$X690,'Transactions (Dated)'!$B$2:$B$53,'Share Values'!AH$11,'Transactions (Dated)'!$C$2:$C$53,"Sell")</f>
        <v>0</v>
      </c>
      <c r="AI690" s="40">
        <f ca="1">AI689+SUMIFS('Transactions (Dated)'!$E$2:$E$53,'Transactions (Dated)'!$D$2:$D$53,'Share Values'!$X690,'Transactions (Dated)'!$B$2:$B$53,'Share Values'!AI$11,'Transactions (Dated)'!$C$2:$C$53,"Buy")-SUMIFS('Transactions (Dated)'!$E$2:$E$53,'Transactions (Dated)'!$D$2:$D$53,'Share Values'!$X690,'Transactions (Dated)'!$B$2:$B$53,'Share Values'!AI$11,'Transactions (Dated)'!$C$2:$C$53,"Sell")</f>
        <v>0</v>
      </c>
      <c r="AJ690" s="40">
        <f ca="1">AJ689+SUMIFS('Transactions (Dated)'!$E$2:$E$53,'Transactions (Dated)'!$D$2:$D$53,'Share Values'!$X690,'Transactions (Dated)'!$B$2:$B$53,'Share Values'!AJ$11,'Transactions (Dated)'!$C$2:$C$53,"Buy")-SUMIFS('Transactions (Dated)'!$E$2:$E$53,'Transactions (Dated)'!$D$2:$D$53,'Share Values'!$X690,'Transactions (Dated)'!$B$2:$B$53,'Share Values'!AJ$11,'Transactions (Dated)'!$C$2:$C$53,"Sell")</f>
        <v>0</v>
      </c>
      <c r="AK690" s="40">
        <f ca="1">AK689+SUMIFS('Transactions (Dated)'!$E$2:$E$53,'Transactions (Dated)'!$D$2:$D$53,'Share Values'!$X690,'Transactions (Dated)'!$B$2:$B$53,'Share Values'!AK$11,'Transactions (Dated)'!$C$2:$C$53,"Buy")-SUMIFS('Transactions (Dated)'!$E$2:$E$53,'Transactions (Dated)'!$D$2:$D$53,'Share Values'!$X690,'Transactions (Dated)'!$B$2:$B$53,'Share Values'!AK$11,'Transactions (Dated)'!$C$2:$C$53,"Sell")</f>
        <v>0</v>
      </c>
      <c r="AL690" s="40">
        <f ca="1">AL689+SUMIFS('Transactions (Dated)'!$E$2:$E$53,'Transactions (Dated)'!$D$2:$D$53,'Share Values'!$X690,'Transactions (Dated)'!$B$2:$B$53,'Share Values'!AL$11,'Transactions (Dated)'!$C$2:$C$53,"Buy")-SUMIFS('Transactions (Dated)'!$E$2:$E$53,'Transactions (Dated)'!$D$2:$D$53,'Share Values'!$X690,'Transactions (Dated)'!$B$2:$B$53,'Share Values'!AL$11,'Transactions (Dated)'!$C$2:$C$53,"Sell")</f>
        <v>0</v>
      </c>
      <c r="AM690" s="40">
        <f ca="1">AM689+SUMIFS('Transactions (Dated)'!$E$2:$E$53,'Transactions (Dated)'!$D$2:$D$53,'Share Values'!$X690,'Transactions (Dated)'!$B$2:$B$53,'Share Values'!AM$11,'Transactions (Dated)'!$C$2:$C$53,"Buy")-SUMIFS('Transactions (Dated)'!$E$2:$E$53,'Transactions (Dated)'!$D$2:$D$53,'Share Values'!$X690,'Transactions (Dated)'!$B$2:$B$53,'Share Values'!AM$11,'Transactions (Dated)'!$C$2:$C$53,"Sell")</f>
        <v>0</v>
      </c>
      <c r="AN690" s="40">
        <f ca="1">AN689+SUMIFS('Transactions (Dated)'!$E$2:$E$53,'Transactions (Dated)'!$D$2:$D$53,'Share Values'!$X690,'Transactions (Dated)'!$B$2:$B$53,'Share Values'!AN$11,'Transactions (Dated)'!$C$2:$C$53,"Buy")-SUMIFS('Transactions (Dated)'!$E$2:$E$53,'Transactions (Dated)'!$D$2:$D$53,'Share Values'!$X690,'Transactions (Dated)'!$B$2:$B$53,'Share Values'!AN$11,'Transactions (Dated)'!$C$2:$C$53,"Sell")</f>
        <v>0</v>
      </c>
      <c r="AQ690" s="3">
        <f t="shared" si="296"/>
        <v>42900</v>
      </c>
      <c r="AR690" s="6">
        <f t="shared" ca="1" si="297"/>
        <v>64611.25</v>
      </c>
      <c r="AS690" s="6">
        <f t="shared" ca="1" si="298"/>
        <v>15750.000000000002</v>
      </c>
      <c r="AT690" s="6">
        <f t="shared" ca="1" si="299"/>
        <v>541899.91999999993</v>
      </c>
      <c r="AU690" s="6">
        <f t="shared" ca="1" si="300"/>
        <v>39836.06</v>
      </c>
      <c r="AV690" s="6">
        <f t="shared" ca="1" si="301"/>
        <v>33106.799999999996</v>
      </c>
      <c r="AW690" s="6">
        <f t="shared" ca="1" si="302"/>
        <v>0</v>
      </c>
      <c r="AX690" s="6">
        <f t="shared" ca="1" si="303"/>
        <v>45385</v>
      </c>
      <c r="AY690" s="6">
        <f t="shared" ca="1" si="304"/>
        <v>65040.58</v>
      </c>
      <c r="AZ690" s="6">
        <f t="shared" ca="1" si="305"/>
        <v>0</v>
      </c>
      <c r="BA690" s="6">
        <f t="shared" ca="1" si="306"/>
        <v>0</v>
      </c>
      <c r="BB690" s="6">
        <f t="shared" ca="1" si="307"/>
        <v>0</v>
      </c>
      <c r="BC690" s="6">
        <f t="shared" ca="1" si="308"/>
        <v>0</v>
      </c>
      <c r="BD690" s="6">
        <f t="shared" ca="1" si="309"/>
        <v>0</v>
      </c>
      <c r="BE690" s="6">
        <f t="shared" ca="1" si="310"/>
        <v>0</v>
      </c>
      <c r="BF690" s="6">
        <f t="shared" ca="1" si="293"/>
        <v>0</v>
      </c>
      <c r="BG690" s="6">
        <f t="shared" ca="1" si="294"/>
        <v>0</v>
      </c>
      <c r="BJ690" s="4">
        <f t="shared" ca="1" si="311"/>
        <v>805629.61</v>
      </c>
      <c r="BL690" s="3">
        <f t="shared" si="312"/>
        <v>42900</v>
      </c>
      <c r="BM690" s="6">
        <f>BM689+SUMIFS('Transactions (Dated)'!G:G,'Transactions (Dated)'!D:D,'Share Values'!AQ690)</f>
        <v>14317.649999999987</v>
      </c>
      <c r="BN690" s="6">
        <f ca="1">BN689+SUMIFS('Transactions (Dated)'!$F:$F,'Transactions (Dated)'!$D:$D,$BL690,'Transactions (Dated)'!$B:$B,BN$11,'Transactions (Dated)'!$C:$C,"Dividend (paid to cash)")*Y690</f>
        <v>0</v>
      </c>
      <c r="BO690" s="6">
        <f ca="1">BO689+SUMIFS('Transactions (Dated)'!$F:$F,'Transactions (Dated)'!$D:$D,$BL690,'Transactions (Dated)'!$B:$B,BO$11,'Transactions (Dated)'!$C:$C,"Dividend (paid to cash)")*Z690</f>
        <v>2421.875</v>
      </c>
      <c r="BP690" s="6">
        <f ca="1">BP689+SUMIFS('Transactions (Dated)'!$F:$F,'Transactions (Dated)'!$D:$D,$BL690,'Transactions (Dated)'!$B:$B,BP$11,'Transactions (Dated)'!$C:$C,"Dividend (paid to cash)")*AA690</f>
        <v>51745.237000000008</v>
      </c>
      <c r="BQ690" s="6">
        <f ca="1">BQ689+SUMIFS('Transactions (Dated)'!$F:$F,'Transactions (Dated)'!$D:$D,$BL690,'Transactions (Dated)'!$B:$B,BQ$11,'Transactions (Dated)'!$C:$C,"Dividend (paid to cash)")*AB690</f>
        <v>662.2</v>
      </c>
      <c r="BR690" s="6">
        <f ca="1">BR689+SUMIFS('Transactions (Dated)'!$F:$F,'Transactions (Dated)'!$D:$D,$BL690,'Transactions (Dated)'!$B:$B,BR$11,'Transactions (Dated)'!$C:$C,"Dividend (paid to cash)")*AC690</f>
        <v>0</v>
      </c>
      <c r="BS690" s="6">
        <f ca="1">BS689+SUMIFS('Transactions (Dated)'!$F:$F,'Transactions (Dated)'!$D:$D,$BL690,'Transactions (Dated)'!$B:$B,BS$11,'Transactions (Dated)'!$C:$C,"Dividend (paid to cash)")*AD690</f>
        <v>0</v>
      </c>
      <c r="BT690" s="6">
        <f ca="1">BT689+SUMIFS('Transactions (Dated)'!$F:$F,'Transactions (Dated)'!$D:$D,$BL690,'Transactions (Dated)'!$B:$B,BT$11,'Transactions (Dated)'!$C:$C,"Dividend (paid to cash)")*AE690</f>
        <v>4640</v>
      </c>
      <c r="BU690" s="6">
        <f ca="1">BU689+SUMIFS('Transactions (Dated)'!$F:$F,'Transactions (Dated)'!$D:$D,$BL690,'Transactions (Dated)'!$B:$B,BU$11,'Transactions (Dated)'!$C:$C,"Dividend (paid to cash)")*AF690</f>
        <v>0</v>
      </c>
      <c r="BV690" s="6">
        <f ca="1">BV689+SUMIFS('Transactions (Dated)'!$F:$F,'Transactions (Dated)'!$D:$D,$BL690,'Transactions (Dated)'!$B:$B,BV$11,'Transactions (Dated)'!$C:$C,"Dividend (paid to cash)")*AG690</f>
        <v>0</v>
      </c>
      <c r="BW690" s="6">
        <f ca="1">BW689+SUMIFS('Transactions (Dated)'!$F:$F,'Transactions (Dated)'!$D:$D,$BL690,'Transactions (Dated)'!$B:$B,BW$11,'Transactions (Dated)'!$C:$C,"Dividend (paid to cash)")*AH690</f>
        <v>0</v>
      </c>
      <c r="BX690" s="6">
        <f ca="1">BX689+SUMIFS('Transactions (Dated)'!$F:$F,'Transactions (Dated)'!$D:$D,$BL690,'Transactions (Dated)'!$B:$B,BX$11,'Transactions (Dated)'!$C:$C,"Dividend (paid to cash)")*AI690</f>
        <v>0</v>
      </c>
      <c r="BY690" s="6">
        <f ca="1">BY689+SUMIFS('Transactions (Dated)'!$F:$F,'Transactions (Dated)'!$D:$D,$BL690,'Transactions (Dated)'!$B:$B,BY$11,'Transactions (Dated)'!$C:$C,"Dividend (paid to cash)")*AJ690</f>
        <v>0</v>
      </c>
      <c r="BZ690" s="6">
        <f ca="1">BZ689+SUMIFS('Transactions (Dated)'!$F:$F,'Transactions (Dated)'!$D:$D,$BL690,'Transactions (Dated)'!$B:$B,BZ$11,'Transactions (Dated)'!$C:$C,"Dividend (paid to cash)")*AK690</f>
        <v>0</v>
      </c>
      <c r="CA690" s="6">
        <f ca="1">CA689+SUMIFS('Transactions (Dated)'!$F:$F,'Transactions (Dated)'!$D:$D,$BL690,'Transactions (Dated)'!$B:$B,CA$11,'Transactions (Dated)'!$C:$C,"Dividend (paid to cash)")*AL690</f>
        <v>0</v>
      </c>
      <c r="CB690" s="6">
        <v>0</v>
      </c>
      <c r="CC690" s="6">
        <v>0</v>
      </c>
      <c r="CF690" s="6">
        <f t="shared" ca="1" si="313"/>
        <v>73786.961999999985</v>
      </c>
      <c r="CH690" s="3">
        <f t="shared" si="314"/>
        <v>42900</v>
      </c>
      <c r="CI690" s="4">
        <f t="shared" ca="1" si="315"/>
        <v>805629.61</v>
      </c>
      <c r="CJ690" s="4">
        <f t="shared" ca="1" si="316"/>
        <v>73786.961999999985</v>
      </c>
      <c r="CL690" s="4">
        <f t="shared" ca="1" si="317"/>
        <v>879416.57199999993</v>
      </c>
    </row>
    <row r="691" spans="2:90" x14ac:dyDescent="0.15">
      <c r="B691" s="3">
        <v>42901</v>
      </c>
      <c r="E691" s="86">
        <v>42901</v>
      </c>
      <c r="F691" s="53">
        <v>13.97</v>
      </c>
      <c r="G691">
        <v>1.6099999999999999</v>
      </c>
      <c r="H691">
        <v>20.55</v>
      </c>
      <c r="I691">
        <v>20.954999999999998</v>
      </c>
      <c r="J691">
        <v>13.78</v>
      </c>
      <c r="K691">
        <v>15.76</v>
      </c>
      <c r="L691">
        <v>15.47</v>
      </c>
      <c r="M691">
        <v>4.68</v>
      </c>
      <c r="O691">
        <v>10.77</v>
      </c>
      <c r="Q691">
        <v>1.54</v>
      </c>
      <c r="R691">
        <v>6.5600000000000005</v>
      </c>
      <c r="S691">
        <v>45.56</v>
      </c>
      <c r="U691">
        <v>45.56</v>
      </c>
      <c r="X691" s="3">
        <f t="shared" si="295"/>
        <v>42901</v>
      </c>
      <c r="Y691" s="40">
        <f ca="1">Y690+SUMIFS('Transactions (Dated)'!$E$2:$E$53,'Transactions (Dated)'!$D$2:$D$53,'Share Values'!$X691,'Transactions (Dated)'!$B$2:$B$53,'Share Values'!Y$11,'Transactions (Dated)'!$C$2:$C$53,"Buy")-SUMIFS('Transactions (Dated)'!$E$2:$E$53,'Transactions (Dated)'!$D$2:$D$53,'Share Values'!$X691,'Transactions (Dated)'!$B$2:$B$53,'Share Values'!Y$11,'Transactions (Dated)'!$C$2:$C$53,"Sell")</f>
        <v>4625</v>
      </c>
      <c r="Z691" s="40">
        <f ca="1">Z690+SUMIFS('Transactions (Dated)'!$E$2:$E$53,'Transactions (Dated)'!$D$2:$D$53,'Share Values'!$X691,'Transactions (Dated)'!$B$2:$B$53,'Share Values'!Z$11,'Transactions (Dated)'!$C$2:$C$53,"Buy")-SUMIFS('Transactions (Dated)'!$E$2:$E$53,'Transactions (Dated)'!$D$2:$D$53,'Share Values'!$X691,'Transactions (Dated)'!$B$2:$B$53,'Share Values'!Z$11,'Transactions (Dated)'!$C$2:$C$53,"Sell")</f>
        <v>9375</v>
      </c>
      <c r="AA691" s="40">
        <f ca="1">AA690+SUMIFS('Transactions (Dated)'!$E$2:$E$53,'Transactions (Dated)'!$D$2:$D$53,'Share Values'!$X691,'Transactions (Dated)'!$B$2:$B$53,'Share Values'!AA$11,'Transactions (Dated)'!$C$2:$C$53,"Buy")-SUMIFS('Transactions (Dated)'!$E$2:$E$53,'Transactions (Dated)'!$D$2:$D$53,'Share Values'!$X691,'Transactions (Dated)'!$B$2:$B$53,'Share Values'!AA$11,'Transactions (Dated)'!$C$2:$C$53,"Sell")</f>
        <v>26357</v>
      </c>
      <c r="AB691" s="40">
        <f ca="1">AB690+SUMIFS('Transactions (Dated)'!$E$2:$E$53,'Transactions (Dated)'!$D$2:$D$53,'Share Values'!$X691,'Transactions (Dated)'!$B$2:$B$53,'Share Values'!AB$11,'Transactions (Dated)'!$C$2:$C$53,"Buy")-SUMIFS('Transactions (Dated)'!$E$2:$E$53,'Transactions (Dated)'!$D$2:$D$53,'Share Values'!$X691,'Transactions (Dated)'!$B$2:$B$53,'Share Values'!AB$11,'Transactions (Dated)'!$C$2:$C$53,"Sell")</f>
        <v>1892</v>
      </c>
      <c r="AC691" s="40">
        <f ca="1">AC690+SUMIFS('Transactions (Dated)'!$E$2:$E$53,'Transactions (Dated)'!$D$2:$D$53,'Share Values'!$X691,'Transactions (Dated)'!$B$2:$B$53,'Share Values'!AC$11,'Transactions (Dated)'!$C$2:$C$53,"Buy")-SUMIFS('Transactions (Dated)'!$E$2:$E$53,'Transactions (Dated)'!$D$2:$D$53,'Share Values'!$X691,'Transactions (Dated)'!$B$2:$B$53,'Share Values'!AC$11,'Transactions (Dated)'!$C$2:$C$53,"Sell")</f>
        <v>2348</v>
      </c>
      <c r="AD691" s="40">
        <f ca="1">AD690+SUMIFS('Transactions (Dated)'!$E$2:$E$53,'Transactions (Dated)'!$D$2:$D$53,'Share Values'!$X691,'Transactions (Dated)'!$B$2:$B$53,'Share Values'!AD$11,'Transactions (Dated)'!$C$2:$C$53,"Buy")-SUMIFS('Transactions (Dated)'!$E$2:$E$53,'Transactions (Dated)'!$D$2:$D$53,'Share Values'!$X691,'Transactions (Dated)'!$B$2:$B$53,'Share Values'!AD$11,'Transactions (Dated)'!$C$2:$C$53,"Sell")</f>
        <v>0</v>
      </c>
      <c r="AE691" s="40">
        <f ca="1">AE690+SUMIFS('Transactions (Dated)'!$E$2:$E$53,'Transactions (Dated)'!$D$2:$D$53,'Share Values'!$X691,'Transactions (Dated)'!$B$2:$B$53,'Share Values'!AE$11,'Transactions (Dated)'!$C$2:$C$53,"Buy")-SUMIFS('Transactions (Dated)'!$E$2:$E$53,'Transactions (Dated)'!$D$2:$D$53,'Share Values'!$X691,'Transactions (Dated)'!$B$2:$B$53,'Share Values'!AE$11,'Transactions (Dated)'!$C$2:$C$53,"Sell")</f>
        <v>2900</v>
      </c>
      <c r="AF691" s="40">
        <f ca="1">AF690+SUMIFS('Transactions (Dated)'!$E$2:$E$53,'Transactions (Dated)'!$D$2:$D$53,'Share Values'!$X691,'Transactions (Dated)'!$B$2:$B$53,'Share Values'!AF$11,'Transactions (Dated)'!$C$2:$C$53,"Buy")-SUMIFS('Transactions (Dated)'!$E$2:$E$53,'Transactions (Dated)'!$D$2:$D$53,'Share Values'!$X691,'Transactions (Dated)'!$B$2:$B$53,'Share Values'!AF$11,'Transactions (Dated)'!$C$2:$C$53,"Sell")</f>
        <v>14201</v>
      </c>
      <c r="AG691" s="40">
        <f ca="1">AG690+SUMIFS('Transactions (Dated)'!$E$2:$E$53,'Transactions (Dated)'!$D$2:$D$53,'Share Values'!$X691,'Transactions (Dated)'!$B$2:$B$53,'Share Values'!AG$11,'Transactions (Dated)'!$C$2:$C$53,"Buy")-SUMIFS('Transactions (Dated)'!$E$2:$E$53,'Transactions (Dated)'!$D$2:$D$53,'Share Values'!$X691,'Transactions (Dated)'!$B$2:$B$53,'Share Values'!AG$11,'Transactions (Dated)'!$C$2:$C$53,"Sell")</f>
        <v>6835</v>
      </c>
      <c r="AH691" s="40">
        <f ca="1">AH690+SUMIFS('Transactions (Dated)'!$E$2:$E$53,'Transactions (Dated)'!$D$2:$D$53,'Share Values'!$X691,'Transactions (Dated)'!$B$2:$B$53,'Share Values'!AH$11,'Transactions (Dated)'!$C$2:$C$53,"Buy")-SUMIFS('Transactions (Dated)'!$E$2:$E$53,'Transactions (Dated)'!$D$2:$D$53,'Share Values'!$X691,'Transactions (Dated)'!$B$2:$B$53,'Share Values'!AH$11,'Transactions (Dated)'!$C$2:$C$53,"Sell")</f>
        <v>0</v>
      </c>
      <c r="AI691" s="40">
        <f ca="1">AI690+SUMIFS('Transactions (Dated)'!$E$2:$E$53,'Transactions (Dated)'!$D$2:$D$53,'Share Values'!$X691,'Transactions (Dated)'!$B$2:$B$53,'Share Values'!AI$11,'Transactions (Dated)'!$C$2:$C$53,"Buy")-SUMIFS('Transactions (Dated)'!$E$2:$E$53,'Transactions (Dated)'!$D$2:$D$53,'Share Values'!$X691,'Transactions (Dated)'!$B$2:$B$53,'Share Values'!AI$11,'Transactions (Dated)'!$C$2:$C$53,"Sell")</f>
        <v>0</v>
      </c>
      <c r="AJ691" s="40">
        <f ca="1">AJ690+SUMIFS('Transactions (Dated)'!$E$2:$E$53,'Transactions (Dated)'!$D$2:$D$53,'Share Values'!$X691,'Transactions (Dated)'!$B$2:$B$53,'Share Values'!AJ$11,'Transactions (Dated)'!$C$2:$C$53,"Buy")-SUMIFS('Transactions (Dated)'!$E$2:$E$53,'Transactions (Dated)'!$D$2:$D$53,'Share Values'!$X691,'Transactions (Dated)'!$B$2:$B$53,'Share Values'!AJ$11,'Transactions (Dated)'!$C$2:$C$53,"Sell")</f>
        <v>0</v>
      </c>
      <c r="AK691" s="40">
        <f ca="1">AK690+SUMIFS('Transactions (Dated)'!$E$2:$E$53,'Transactions (Dated)'!$D$2:$D$53,'Share Values'!$X691,'Transactions (Dated)'!$B$2:$B$53,'Share Values'!AK$11,'Transactions (Dated)'!$C$2:$C$53,"Buy")-SUMIFS('Transactions (Dated)'!$E$2:$E$53,'Transactions (Dated)'!$D$2:$D$53,'Share Values'!$X691,'Transactions (Dated)'!$B$2:$B$53,'Share Values'!AK$11,'Transactions (Dated)'!$C$2:$C$53,"Sell")</f>
        <v>0</v>
      </c>
      <c r="AL691" s="40">
        <f ca="1">AL690+SUMIFS('Transactions (Dated)'!$E$2:$E$53,'Transactions (Dated)'!$D$2:$D$53,'Share Values'!$X691,'Transactions (Dated)'!$B$2:$B$53,'Share Values'!AL$11,'Transactions (Dated)'!$C$2:$C$53,"Buy")-SUMIFS('Transactions (Dated)'!$E$2:$E$53,'Transactions (Dated)'!$D$2:$D$53,'Share Values'!$X691,'Transactions (Dated)'!$B$2:$B$53,'Share Values'!AL$11,'Transactions (Dated)'!$C$2:$C$53,"Sell")</f>
        <v>0</v>
      </c>
      <c r="AM691" s="40">
        <f ca="1">AM690+SUMIFS('Transactions (Dated)'!$E$2:$E$53,'Transactions (Dated)'!$D$2:$D$53,'Share Values'!$X691,'Transactions (Dated)'!$B$2:$B$53,'Share Values'!AM$11,'Transactions (Dated)'!$C$2:$C$53,"Buy")-SUMIFS('Transactions (Dated)'!$E$2:$E$53,'Transactions (Dated)'!$D$2:$D$53,'Share Values'!$X691,'Transactions (Dated)'!$B$2:$B$53,'Share Values'!AM$11,'Transactions (Dated)'!$C$2:$C$53,"Sell")</f>
        <v>0</v>
      </c>
      <c r="AN691" s="40">
        <f ca="1">AN690+SUMIFS('Transactions (Dated)'!$E$2:$E$53,'Transactions (Dated)'!$D$2:$D$53,'Share Values'!$X691,'Transactions (Dated)'!$B$2:$B$53,'Share Values'!AN$11,'Transactions (Dated)'!$C$2:$C$53,"Buy")-SUMIFS('Transactions (Dated)'!$E$2:$E$53,'Transactions (Dated)'!$D$2:$D$53,'Share Values'!$X691,'Transactions (Dated)'!$B$2:$B$53,'Share Values'!AN$11,'Transactions (Dated)'!$C$2:$C$53,"Sell")</f>
        <v>0</v>
      </c>
      <c r="AQ691" s="3">
        <f t="shared" si="296"/>
        <v>42901</v>
      </c>
      <c r="AR691" s="6">
        <f t="shared" ca="1" si="297"/>
        <v>64611.25</v>
      </c>
      <c r="AS691" s="6">
        <f t="shared" ca="1" si="298"/>
        <v>15093.749999999998</v>
      </c>
      <c r="AT691" s="6">
        <f t="shared" ca="1" si="299"/>
        <v>541636.35</v>
      </c>
      <c r="AU691" s="6">
        <f t="shared" ca="1" si="300"/>
        <v>39646.859999999993</v>
      </c>
      <c r="AV691" s="6">
        <f t="shared" ca="1" si="301"/>
        <v>32355.439999999999</v>
      </c>
      <c r="AW691" s="6">
        <f t="shared" ca="1" si="302"/>
        <v>0</v>
      </c>
      <c r="AX691" s="6">
        <f t="shared" ca="1" si="303"/>
        <v>44863</v>
      </c>
      <c r="AY691" s="6">
        <f t="shared" ca="1" si="304"/>
        <v>66460.679999999993</v>
      </c>
      <c r="AZ691" s="6">
        <f t="shared" ca="1" si="305"/>
        <v>0</v>
      </c>
      <c r="BA691" s="6">
        <f t="shared" ca="1" si="306"/>
        <v>0</v>
      </c>
      <c r="BB691" s="6">
        <f t="shared" ca="1" si="307"/>
        <v>0</v>
      </c>
      <c r="BC691" s="6">
        <f t="shared" ca="1" si="308"/>
        <v>0</v>
      </c>
      <c r="BD691" s="6">
        <f t="shared" ca="1" si="309"/>
        <v>0</v>
      </c>
      <c r="BE691" s="6">
        <f t="shared" ca="1" si="310"/>
        <v>0</v>
      </c>
      <c r="BF691" s="6">
        <f t="shared" ca="1" si="293"/>
        <v>0</v>
      </c>
      <c r="BG691" s="6">
        <f t="shared" ca="1" si="294"/>
        <v>0</v>
      </c>
      <c r="BJ691" s="4">
        <f t="shared" ca="1" si="311"/>
        <v>804667.32999999984</v>
      </c>
      <c r="BL691" s="3">
        <f t="shared" si="312"/>
        <v>42901</v>
      </c>
      <c r="BM691" s="6">
        <f>BM690+SUMIFS('Transactions (Dated)'!G:G,'Transactions (Dated)'!D:D,'Share Values'!AQ691)</f>
        <v>14317.649999999987</v>
      </c>
      <c r="BN691" s="6">
        <f ca="1">BN690+SUMIFS('Transactions (Dated)'!$F:$F,'Transactions (Dated)'!$D:$D,$BL691,'Transactions (Dated)'!$B:$B,BN$11,'Transactions (Dated)'!$C:$C,"Dividend (paid to cash)")*Y691</f>
        <v>0</v>
      </c>
      <c r="BO691" s="6">
        <f ca="1">BO690+SUMIFS('Transactions (Dated)'!$F:$F,'Transactions (Dated)'!$D:$D,$BL691,'Transactions (Dated)'!$B:$B,BO$11,'Transactions (Dated)'!$C:$C,"Dividend (paid to cash)")*Z691</f>
        <v>2421.875</v>
      </c>
      <c r="BP691" s="6">
        <f ca="1">BP690+SUMIFS('Transactions (Dated)'!$F:$F,'Transactions (Dated)'!$D:$D,$BL691,'Transactions (Dated)'!$B:$B,BP$11,'Transactions (Dated)'!$C:$C,"Dividend (paid to cash)")*AA691</f>
        <v>51745.237000000008</v>
      </c>
      <c r="BQ691" s="6">
        <f ca="1">BQ690+SUMIFS('Transactions (Dated)'!$F:$F,'Transactions (Dated)'!$D:$D,$BL691,'Transactions (Dated)'!$B:$B,BQ$11,'Transactions (Dated)'!$C:$C,"Dividend (paid to cash)")*AB691</f>
        <v>662.2</v>
      </c>
      <c r="BR691" s="6">
        <f ca="1">BR690+SUMIFS('Transactions (Dated)'!$F:$F,'Transactions (Dated)'!$D:$D,$BL691,'Transactions (Dated)'!$B:$B,BR$11,'Transactions (Dated)'!$C:$C,"Dividend (paid to cash)")*AC691</f>
        <v>0</v>
      </c>
      <c r="BS691" s="6">
        <f ca="1">BS690+SUMIFS('Transactions (Dated)'!$F:$F,'Transactions (Dated)'!$D:$D,$BL691,'Transactions (Dated)'!$B:$B,BS$11,'Transactions (Dated)'!$C:$C,"Dividend (paid to cash)")*AD691</f>
        <v>0</v>
      </c>
      <c r="BT691" s="6">
        <f ca="1">BT690+SUMIFS('Transactions (Dated)'!$F:$F,'Transactions (Dated)'!$D:$D,$BL691,'Transactions (Dated)'!$B:$B,BT$11,'Transactions (Dated)'!$C:$C,"Dividend (paid to cash)")*AE691</f>
        <v>4640</v>
      </c>
      <c r="BU691" s="6">
        <f ca="1">BU690+SUMIFS('Transactions (Dated)'!$F:$F,'Transactions (Dated)'!$D:$D,$BL691,'Transactions (Dated)'!$B:$B,BU$11,'Transactions (Dated)'!$C:$C,"Dividend (paid to cash)")*AF691</f>
        <v>0</v>
      </c>
      <c r="BV691" s="6">
        <f ca="1">BV690+SUMIFS('Transactions (Dated)'!$F:$F,'Transactions (Dated)'!$D:$D,$BL691,'Transactions (Dated)'!$B:$B,BV$11,'Transactions (Dated)'!$C:$C,"Dividend (paid to cash)")*AG691</f>
        <v>0</v>
      </c>
      <c r="BW691" s="6">
        <f ca="1">BW690+SUMIFS('Transactions (Dated)'!$F:$F,'Transactions (Dated)'!$D:$D,$BL691,'Transactions (Dated)'!$B:$B,BW$11,'Transactions (Dated)'!$C:$C,"Dividend (paid to cash)")*AH691</f>
        <v>0</v>
      </c>
      <c r="BX691" s="6">
        <f ca="1">BX690+SUMIFS('Transactions (Dated)'!$F:$F,'Transactions (Dated)'!$D:$D,$BL691,'Transactions (Dated)'!$B:$B,BX$11,'Transactions (Dated)'!$C:$C,"Dividend (paid to cash)")*AI691</f>
        <v>0</v>
      </c>
      <c r="BY691" s="6">
        <f ca="1">BY690+SUMIFS('Transactions (Dated)'!$F:$F,'Transactions (Dated)'!$D:$D,$BL691,'Transactions (Dated)'!$B:$B,BY$11,'Transactions (Dated)'!$C:$C,"Dividend (paid to cash)")*AJ691</f>
        <v>0</v>
      </c>
      <c r="BZ691" s="6">
        <f ca="1">BZ690+SUMIFS('Transactions (Dated)'!$F:$F,'Transactions (Dated)'!$D:$D,$BL691,'Transactions (Dated)'!$B:$B,BZ$11,'Transactions (Dated)'!$C:$C,"Dividend (paid to cash)")*AK691</f>
        <v>0</v>
      </c>
      <c r="CA691" s="6">
        <f ca="1">CA690+SUMIFS('Transactions (Dated)'!$F:$F,'Transactions (Dated)'!$D:$D,$BL691,'Transactions (Dated)'!$B:$B,CA$11,'Transactions (Dated)'!$C:$C,"Dividend (paid to cash)")*AL691</f>
        <v>0</v>
      </c>
      <c r="CB691" s="6">
        <v>0</v>
      </c>
      <c r="CC691" s="6">
        <v>0</v>
      </c>
      <c r="CF691" s="6">
        <f t="shared" ca="1" si="313"/>
        <v>73786.961999999985</v>
      </c>
      <c r="CH691" s="3">
        <f t="shared" si="314"/>
        <v>42901</v>
      </c>
      <c r="CI691" s="4">
        <f t="shared" ca="1" si="315"/>
        <v>804667.32999999984</v>
      </c>
      <c r="CJ691" s="4">
        <f t="shared" ca="1" si="316"/>
        <v>73786.961999999985</v>
      </c>
      <c r="CL691" s="4">
        <f t="shared" ca="1" si="317"/>
        <v>878454.29199999978</v>
      </c>
    </row>
    <row r="692" spans="2:90" x14ac:dyDescent="0.15">
      <c r="B692" s="3">
        <v>42902</v>
      </c>
      <c r="E692" s="86">
        <v>42902</v>
      </c>
      <c r="F692" s="53">
        <v>13.9</v>
      </c>
      <c r="G692">
        <v>1.8</v>
      </c>
      <c r="H692">
        <v>20.61</v>
      </c>
      <c r="I692">
        <v>21.03</v>
      </c>
      <c r="J692">
        <v>13.55</v>
      </c>
      <c r="K692">
        <v>15.6</v>
      </c>
      <c r="L692">
        <v>15.5</v>
      </c>
      <c r="M692">
        <v>4.71</v>
      </c>
      <c r="O692">
        <v>10.66</v>
      </c>
      <c r="Q692">
        <v>1.51</v>
      </c>
      <c r="R692">
        <v>6.4</v>
      </c>
      <c r="S692">
        <v>45.79</v>
      </c>
      <c r="U692">
        <v>45.79</v>
      </c>
      <c r="X692" s="3">
        <f t="shared" si="295"/>
        <v>42902</v>
      </c>
      <c r="Y692" s="40">
        <f ca="1">Y691+SUMIFS('Transactions (Dated)'!$E$2:$E$53,'Transactions (Dated)'!$D$2:$D$53,'Share Values'!$X692,'Transactions (Dated)'!$B$2:$B$53,'Share Values'!Y$11,'Transactions (Dated)'!$C$2:$C$53,"Buy")-SUMIFS('Transactions (Dated)'!$E$2:$E$53,'Transactions (Dated)'!$D$2:$D$53,'Share Values'!$X692,'Transactions (Dated)'!$B$2:$B$53,'Share Values'!Y$11,'Transactions (Dated)'!$C$2:$C$53,"Sell")</f>
        <v>4625</v>
      </c>
      <c r="Z692" s="40">
        <f ca="1">Z691+SUMIFS('Transactions (Dated)'!$E$2:$E$53,'Transactions (Dated)'!$D$2:$D$53,'Share Values'!$X692,'Transactions (Dated)'!$B$2:$B$53,'Share Values'!Z$11,'Transactions (Dated)'!$C$2:$C$53,"Buy")-SUMIFS('Transactions (Dated)'!$E$2:$E$53,'Transactions (Dated)'!$D$2:$D$53,'Share Values'!$X692,'Transactions (Dated)'!$B$2:$B$53,'Share Values'!Z$11,'Transactions (Dated)'!$C$2:$C$53,"Sell")</f>
        <v>9375</v>
      </c>
      <c r="AA692" s="40">
        <f ca="1">AA691+SUMIFS('Transactions (Dated)'!$E$2:$E$53,'Transactions (Dated)'!$D$2:$D$53,'Share Values'!$X692,'Transactions (Dated)'!$B$2:$B$53,'Share Values'!AA$11,'Transactions (Dated)'!$C$2:$C$53,"Buy")-SUMIFS('Transactions (Dated)'!$E$2:$E$53,'Transactions (Dated)'!$D$2:$D$53,'Share Values'!$X692,'Transactions (Dated)'!$B$2:$B$53,'Share Values'!AA$11,'Transactions (Dated)'!$C$2:$C$53,"Sell")</f>
        <v>26357</v>
      </c>
      <c r="AB692" s="40">
        <f ca="1">AB691+SUMIFS('Transactions (Dated)'!$E$2:$E$53,'Transactions (Dated)'!$D$2:$D$53,'Share Values'!$X692,'Transactions (Dated)'!$B$2:$B$53,'Share Values'!AB$11,'Transactions (Dated)'!$C$2:$C$53,"Buy")-SUMIFS('Transactions (Dated)'!$E$2:$E$53,'Transactions (Dated)'!$D$2:$D$53,'Share Values'!$X692,'Transactions (Dated)'!$B$2:$B$53,'Share Values'!AB$11,'Transactions (Dated)'!$C$2:$C$53,"Sell")</f>
        <v>1892</v>
      </c>
      <c r="AC692" s="40">
        <f ca="1">AC691+SUMIFS('Transactions (Dated)'!$E$2:$E$53,'Transactions (Dated)'!$D$2:$D$53,'Share Values'!$X692,'Transactions (Dated)'!$B$2:$B$53,'Share Values'!AC$11,'Transactions (Dated)'!$C$2:$C$53,"Buy")-SUMIFS('Transactions (Dated)'!$E$2:$E$53,'Transactions (Dated)'!$D$2:$D$53,'Share Values'!$X692,'Transactions (Dated)'!$B$2:$B$53,'Share Values'!AC$11,'Transactions (Dated)'!$C$2:$C$53,"Sell")</f>
        <v>2348</v>
      </c>
      <c r="AD692" s="40">
        <f ca="1">AD691+SUMIFS('Transactions (Dated)'!$E$2:$E$53,'Transactions (Dated)'!$D$2:$D$53,'Share Values'!$X692,'Transactions (Dated)'!$B$2:$B$53,'Share Values'!AD$11,'Transactions (Dated)'!$C$2:$C$53,"Buy")-SUMIFS('Transactions (Dated)'!$E$2:$E$53,'Transactions (Dated)'!$D$2:$D$53,'Share Values'!$X692,'Transactions (Dated)'!$B$2:$B$53,'Share Values'!AD$11,'Transactions (Dated)'!$C$2:$C$53,"Sell")</f>
        <v>0</v>
      </c>
      <c r="AE692" s="40">
        <f ca="1">AE691+SUMIFS('Transactions (Dated)'!$E$2:$E$53,'Transactions (Dated)'!$D$2:$D$53,'Share Values'!$X692,'Transactions (Dated)'!$B$2:$B$53,'Share Values'!AE$11,'Transactions (Dated)'!$C$2:$C$53,"Buy")-SUMIFS('Transactions (Dated)'!$E$2:$E$53,'Transactions (Dated)'!$D$2:$D$53,'Share Values'!$X692,'Transactions (Dated)'!$B$2:$B$53,'Share Values'!AE$11,'Transactions (Dated)'!$C$2:$C$53,"Sell")</f>
        <v>2900</v>
      </c>
      <c r="AF692" s="40">
        <f ca="1">AF691+SUMIFS('Transactions (Dated)'!$E$2:$E$53,'Transactions (Dated)'!$D$2:$D$53,'Share Values'!$X692,'Transactions (Dated)'!$B$2:$B$53,'Share Values'!AF$11,'Transactions (Dated)'!$C$2:$C$53,"Buy")-SUMIFS('Transactions (Dated)'!$E$2:$E$53,'Transactions (Dated)'!$D$2:$D$53,'Share Values'!$X692,'Transactions (Dated)'!$B$2:$B$53,'Share Values'!AF$11,'Transactions (Dated)'!$C$2:$C$53,"Sell")</f>
        <v>14201</v>
      </c>
      <c r="AG692" s="40">
        <f ca="1">AG691+SUMIFS('Transactions (Dated)'!$E$2:$E$53,'Transactions (Dated)'!$D$2:$D$53,'Share Values'!$X692,'Transactions (Dated)'!$B$2:$B$53,'Share Values'!AG$11,'Transactions (Dated)'!$C$2:$C$53,"Buy")-SUMIFS('Transactions (Dated)'!$E$2:$E$53,'Transactions (Dated)'!$D$2:$D$53,'Share Values'!$X692,'Transactions (Dated)'!$B$2:$B$53,'Share Values'!AG$11,'Transactions (Dated)'!$C$2:$C$53,"Sell")</f>
        <v>6835</v>
      </c>
      <c r="AH692" s="40">
        <f ca="1">AH691+SUMIFS('Transactions (Dated)'!$E$2:$E$53,'Transactions (Dated)'!$D$2:$D$53,'Share Values'!$X692,'Transactions (Dated)'!$B$2:$B$53,'Share Values'!AH$11,'Transactions (Dated)'!$C$2:$C$53,"Buy")-SUMIFS('Transactions (Dated)'!$E$2:$E$53,'Transactions (Dated)'!$D$2:$D$53,'Share Values'!$X692,'Transactions (Dated)'!$B$2:$B$53,'Share Values'!AH$11,'Transactions (Dated)'!$C$2:$C$53,"Sell")</f>
        <v>0</v>
      </c>
      <c r="AI692" s="40">
        <f ca="1">AI691+SUMIFS('Transactions (Dated)'!$E$2:$E$53,'Transactions (Dated)'!$D$2:$D$53,'Share Values'!$X692,'Transactions (Dated)'!$B$2:$B$53,'Share Values'!AI$11,'Transactions (Dated)'!$C$2:$C$53,"Buy")-SUMIFS('Transactions (Dated)'!$E$2:$E$53,'Transactions (Dated)'!$D$2:$D$53,'Share Values'!$X692,'Transactions (Dated)'!$B$2:$B$53,'Share Values'!AI$11,'Transactions (Dated)'!$C$2:$C$53,"Sell")</f>
        <v>0</v>
      </c>
      <c r="AJ692" s="40">
        <f ca="1">AJ691+SUMIFS('Transactions (Dated)'!$E$2:$E$53,'Transactions (Dated)'!$D$2:$D$53,'Share Values'!$X692,'Transactions (Dated)'!$B$2:$B$53,'Share Values'!AJ$11,'Transactions (Dated)'!$C$2:$C$53,"Buy")-SUMIFS('Transactions (Dated)'!$E$2:$E$53,'Transactions (Dated)'!$D$2:$D$53,'Share Values'!$X692,'Transactions (Dated)'!$B$2:$B$53,'Share Values'!AJ$11,'Transactions (Dated)'!$C$2:$C$53,"Sell")</f>
        <v>0</v>
      </c>
      <c r="AK692" s="40">
        <f ca="1">AK691+SUMIFS('Transactions (Dated)'!$E$2:$E$53,'Transactions (Dated)'!$D$2:$D$53,'Share Values'!$X692,'Transactions (Dated)'!$B$2:$B$53,'Share Values'!AK$11,'Transactions (Dated)'!$C$2:$C$53,"Buy")-SUMIFS('Transactions (Dated)'!$E$2:$E$53,'Transactions (Dated)'!$D$2:$D$53,'Share Values'!$X692,'Transactions (Dated)'!$B$2:$B$53,'Share Values'!AK$11,'Transactions (Dated)'!$C$2:$C$53,"Sell")</f>
        <v>0</v>
      </c>
      <c r="AL692" s="40">
        <f ca="1">AL691+SUMIFS('Transactions (Dated)'!$E$2:$E$53,'Transactions (Dated)'!$D$2:$D$53,'Share Values'!$X692,'Transactions (Dated)'!$B$2:$B$53,'Share Values'!AL$11,'Transactions (Dated)'!$C$2:$C$53,"Buy")-SUMIFS('Transactions (Dated)'!$E$2:$E$53,'Transactions (Dated)'!$D$2:$D$53,'Share Values'!$X692,'Transactions (Dated)'!$B$2:$B$53,'Share Values'!AL$11,'Transactions (Dated)'!$C$2:$C$53,"Sell")</f>
        <v>0</v>
      </c>
      <c r="AM692" s="40">
        <f ca="1">AM691+SUMIFS('Transactions (Dated)'!$E$2:$E$53,'Transactions (Dated)'!$D$2:$D$53,'Share Values'!$X692,'Transactions (Dated)'!$B$2:$B$53,'Share Values'!AM$11,'Transactions (Dated)'!$C$2:$C$53,"Buy")-SUMIFS('Transactions (Dated)'!$E$2:$E$53,'Transactions (Dated)'!$D$2:$D$53,'Share Values'!$X692,'Transactions (Dated)'!$B$2:$B$53,'Share Values'!AM$11,'Transactions (Dated)'!$C$2:$C$53,"Sell")</f>
        <v>0</v>
      </c>
      <c r="AN692" s="40">
        <f ca="1">AN691+SUMIFS('Transactions (Dated)'!$E$2:$E$53,'Transactions (Dated)'!$D$2:$D$53,'Share Values'!$X692,'Transactions (Dated)'!$B$2:$B$53,'Share Values'!AN$11,'Transactions (Dated)'!$C$2:$C$53,"Buy")-SUMIFS('Transactions (Dated)'!$E$2:$E$53,'Transactions (Dated)'!$D$2:$D$53,'Share Values'!$X692,'Transactions (Dated)'!$B$2:$B$53,'Share Values'!AN$11,'Transactions (Dated)'!$C$2:$C$53,"Sell")</f>
        <v>0</v>
      </c>
      <c r="AQ692" s="3">
        <f t="shared" si="296"/>
        <v>42902</v>
      </c>
      <c r="AR692" s="6">
        <f t="shared" ca="1" si="297"/>
        <v>64287.5</v>
      </c>
      <c r="AS692" s="6">
        <f t="shared" ca="1" si="298"/>
        <v>16875</v>
      </c>
      <c r="AT692" s="6">
        <f t="shared" ca="1" si="299"/>
        <v>543217.77</v>
      </c>
      <c r="AU692" s="6">
        <f t="shared" ca="1" si="300"/>
        <v>39788.76</v>
      </c>
      <c r="AV692" s="6">
        <f t="shared" ca="1" si="301"/>
        <v>31815.4</v>
      </c>
      <c r="AW692" s="6">
        <f t="shared" ca="1" si="302"/>
        <v>0</v>
      </c>
      <c r="AX692" s="6">
        <f t="shared" ca="1" si="303"/>
        <v>44950</v>
      </c>
      <c r="AY692" s="6">
        <f t="shared" ca="1" si="304"/>
        <v>66886.710000000006</v>
      </c>
      <c r="AZ692" s="6">
        <f t="shared" ca="1" si="305"/>
        <v>0</v>
      </c>
      <c r="BA692" s="6">
        <f t="shared" ca="1" si="306"/>
        <v>0</v>
      </c>
      <c r="BB692" s="6">
        <f t="shared" ca="1" si="307"/>
        <v>0</v>
      </c>
      <c r="BC692" s="6">
        <f t="shared" ca="1" si="308"/>
        <v>0</v>
      </c>
      <c r="BD692" s="6">
        <f t="shared" ca="1" si="309"/>
        <v>0</v>
      </c>
      <c r="BE692" s="6">
        <f t="shared" ca="1" si="310"/>
        <v>0</v>
      </c>
      <c r="BF692" s="6">
        <f t="shared" ca="1" si="293"/>
        <v>0</v>
      </c>
      <c r="BG692" s="6">
        <f t="shared" ca="1" si="294"/>
        <v>0</v>
      </c>
      <c r="BJ692" s="4">
        <f t="shared" ca="1" si="311"/>
        <v>807821.14</v>
      </c>
      <c r="BL692" s="3">
        <f t="shared" si="312"/>
        <v>42902</v>
      </c>
      <c r="BM692" s="6">
        <f>BM691+SUMIFS('Transactions (Dated)'!G:G,'Transactions (Dated)'!D:D,'Share Values'!AQ692)</f>
        <v>14317.649999999987</v>
      </c>
      <c r="BN692" s="6">
        <f ca="1">BN691+SUMIFS('Transactions (Dated)'!$F:$F,'Transactions (Dated)'!$D:$D,$BL692,'Transactions (Dated)'!$B:$B,BN$11,'Transactions (Dated)'!$C:$C,"Dividend (paid to cash)")*Y692</f>
        <v>0</v>
      </c>
      <c r="BO692" s="6">
        <f ca="1">BO691+SUMIFS('Transactions (Dated)'!$F:$F,'Transactions (Dated)'!$D:$D,$BL692,'Transactions (Dated)'!$B:$B,BO$11,'Transactions (Dated)'!$C:$C,"Dividend (paid to cash)")*Z692</f>
        <v>2421.875</v>
      </c>
      <c r="BP692" s="6">
        <f ca="1">BP691+SUMIFS('Transactions (Dated)'!$F:$F,'Transactions (Dated)'!$D:$D,$BL692,'Transactions (Dated)'!$B:$B,BP$11,'Transactions (Dated)'!$C:$C,"Dividend (paid to cash)")*AA692</f>
        <v>51745.237000000008</v>
      </c>
      <c r="BQ692" s="6">
        <f ca="1">BQ691+SUMIFS('Transactions (Dated)'!$F:$F,'Transactions (Dated)'!$D:$D,$BL692,'Transactions (Dated)'!$B:$B,BQ$11,'Transactions (Dated)'!$C:$C,"Dividend (paid to cash)")*AB692</f>
        <v>662.2</v>
      </c>
      <c r="BR692" s="6">
        <f ca="1">BR691+SUMIFS('Transactions (Dated)'!$F:$F,'Transactions (Dated)'!$D:$D,$BL692,'Transactions (Dated)'!$B:$B,BR$11,'Transactions (Dated)'!$C:$C,"Dividend (paid to cash)")*AC692</f>
        <v>0</v>
      </c>
      <c r="BS692" s="6">
        <f ca="1">BS691+SUMIFS('Transactions (Dated)'!$F:$F,'Transactions (Dated)'!$D:$D,$BL692,'Transactions (Dated)'!$B:$B,BS$11,'Transactions (Dated)'!$C:$C,"Dividend (paid to cash)")*AD692</f>
        <v>0</v>
      </c>
      <c r="BT692" s="6">
        <f ca="1">BT691+SUMIFS('Transactions (Dated)'!$F:$F,'Transactions (Dated)'!$D:$D,$BL692,'Transactions (Dated)'!$B:$B,BT$11,'Transactions (Dated)'!$C:$C,"Dividend (paid to cash)")*AE692</f>
        <v>4640</v>
      </c>
      <c r="BU692" s="6">
        <f ca="1">BU691+SUMIFS('Transactions (Dated)'!$F:$F,'Transactions (Dated)'!$D:$D,$BL692,'Transactions (Dated)'!$B:$B,BU$11,'Transactions (Dated)'!$C:$C,"Dividend (paid to cash)")*AF692</f>
        <v>0</v>
      </c>
      <c r="BV692" s="6">
        <f ca="1">BV691+SUMIFS('Transactions (Dated)'!$F:$F,'Transactions (Dated)'!$D:$D,$BL692,'Transactions (Dated)'!$B:$B,BV$11,'Transactions (Dated)'!$C:$C,"Dividend (paid to cash)")*AG692</f>
        <v>0</v>
      </c>
      <c r="BW692" s="6">
        <f ca="1">BW691+SUMIFS('Transactions (Dated)'!$F:$F,'Transactions (Dated)'!$D:$D,$BL692,'Transactions (Dated)'!$B:$B,BW$11,'Transactions (Dated)'!$C:$C,"Dividend (paid to cash)")*AH692</f>
        <v>0</v>
      </c>
      <c r="BX692" s="6">
        <f ca="1">BX691+SUMIFS('Transactions (Dated)'!$F:$F,'Transactions (Dated)'!$D:$D,$BL692,'Transactions (Dated)'!$B:$B,BX$11,'Transactions (Dated)'!$C:$C,"Dividend (paid to cash)")*AI692</f>
        <v>0</v>
      </c>
      <c r="BY692" s="6">
        <f ca="1">BY691+SUMIFS('Transactions (Dated)'!$F:$F,'Transactions (Dated)'!$D:$D,$BL692,'Transactions (Dated)'!$B:$B,BY$11,'Transactions (Dated)'!$C:$C,"Dividend (paid to cash)")*AJ692</f>
        <v>0</v>
      </c>
      <c r="BZ692" s="6">
        <f ca="1">BZ691+SUMIFS('Transactions (Dated)'!$F:$F,'Transactions (Dated)'!$D:$D,$BL692,'Transactions (Dated)'!$B:$B,BZ$11,'Transactions (Dated)'!$C:$C,"Dividend (paid to cash)")*AK692</f>
        <v>0</v>
      </c>
      <c r="CA692" s="6">
        <f ca="1">CA691+SUMIFS('Transactions (Dated)'!$F:$F,'Transactions (Dated)'!$D:$D,$BL692,'Transactions (Dated)'!$B:$B,CA$11,'Transactions (Dated)'!$C:$C,"Dividend (paid to cash)")*AL692</f>
        <v>0</v>
      </c>
      <c r="CB692" s="6">
        <v>0</v>
      </c>
      <c r="CC692" s="6">
        <v>0</v>
      </c>
      <c r="CF692" s="6">
        <f t="shared" ca="1" si="313"/>
        <v>73786.961999999985</v>
      </c>
      <c r="CH692" s="3">
        <f t="shared" si="314"/>
        <v>42902</v>
      </c>
      <c r="CI692" s="4">
        <f t="shared" ca="1" si="315"/>
        <v>807821.14</v>
      </c>
      <c r="CJ692" s="4">
        <f t="shared" ca="1" si="316"/>
        <v>73786.961999999985</v>
      </c>
      <c r="CL692" s="4">
        <f t="shared" ca="1" si="317"/>
        <v>881608.10199999996</v>
      </c>
    </row>
    <row r="693" spans="2:90" x14ac:dyDescent="0.15">
      <c r="B693" s="3">
        <v>42905</v>
      </c>
      <c r="E693" s="86">
        <v>42905</v>
      </c>
      <c r="F693" s="53">
        <v>14.2</v>
      </c>
      <c r="G693">
        <v>1.78</v>
      </c>
      <c r="H693">
        <v>20.68</v>
      </c>
      <c r="I693">
        <v>21.065000000000001</v>
      </c>
      <c r="J693">
        <v>13.99</v>
      </c>
      <c r="K693">
        <v>15.55</v>
      </c>
      <c r="L693">
        <v>15.66</v>
      </c>
      <c r="M693">
        <v>4.7699999999999996</v>
      </c>
      <c r="O693">
        <v>10.82</v>
      </c>
      <c r="Q693">
        <v>1.6</v>
      </c>
      <c r="R693">
        <v>6.48</v>
      </c>
      <c r="S693">
        <v>45.87</v>
      </c>
      <c r="U693">
        <v>45.87</v>
      </c>
      <c r="X693" s="3">
        <f t="shared" si="295"/>
        <v>42905</v>
      </c>
      <c r="Y693" s="40">
        <f ca="1">Y692+SUMIFS('Transactions (Dated)'!$E$2:$E$53,'Transactions (Dated)'!$D$2:$D$53,'Share Values'!$X693,'Transactions (Dated)'!$B$2:$B$53,'Share Values'!Y$11,'Transactions (Dated)'!$C$2:$C$53,"Buy")-SUMIFS('Transactions (Dated)'!$E$2:$E$53,'Transactions (Dated)'!$D$2:$D$53,'Share Values'!$X693,'Transactions (Dated)'!$B$2:$B$53,'Share Values'!Y$11,'Transactions (Dated)'!$C$2:$C$53,"Sell")</f>
        <v>4625</v>
      </c>
      <c r="Z693" s="40">
        <f ca="1">Z692+SUMIFS('Transactions (Dated)'!$E$2:$E$53,'Transactions (Dated)'!$D$2:$D$53,'Share Values'!$X693,'Transactions (Dated)'!$B$2:$B$53,'Share Values'!Z$11,'Transactions (Dated)'!$C$2:$C$53,"Buy")-SUMIFS('Transactions (Dated)'!$E$2:$E$53,'Transactions (Dated)'!$D$2:$D$53,'Share Values'!$X693,'Transactions (Dated)'!$B$2:$B$53,'Share Values'!Z$11,'Transactions (Dated)'!$C$2:$C$53,"Sell")</f>
        <v>9375</v>
      </c>
      <c r="AA693" s="40">
        <f ca="1">AA692+SUMIFS('Transactions (Dated)'!$E$2:$E$53,'Transactions (Dated)'!$D$2:$D$53,'Share Values'!$X693,'Transactions (Dated)'!$B$2:$B$53,'Share Values'!AA$11,'Transactions (Dated)'!$C$2:$C$53,"Buy")-SUMIFS('Transactions (Dated)'!$E$2:$E$53,'Transactions (Dated)'!$D$2:$D$53,'Share Values'!$X693,'Transactions (Dated)'!$B$2:$B$53,'Share Values'!AA$11,'Transactions (Dated)'!$C$2:$C$53,"Sell")</f>
        <v>26357</v>
      </c>
      <c r="AB693" s="40">
        <f ca="1">AB692+SUMIFS('Transactions (Dated)'!$E$2:$E$53,'Transactions (Dated)'!$D$2:$D$53,'Share Values'!$X693,'Transactions (Dated)'!$B$2:$B$53,'Share Values'!AB$11,'Transactions (Dated)'!$C$2:$C$53,"Buy")-SUMIFS('Transactions (Dated)'!$E$2:$E$53,'Transactions (Dated)'!$D$2:$D$53,'Share Values'!$X693,'Transactions (Dated)'!$B$2:$B$53,'Share Values'!AB$11,'Transactions (Dated)'!$C$2:$C$53,"Sell")</f>
        <v>1892</v>
      </c>
      <c r="AC693" s="40">
        <f ca="1">AC692+SUMIFS('Transactions (Dated)'!$E$2:$E$53,'Transactions (Dated)'!$D$2:$D$53,'Share Values'!$X693,'Transactions (Dated)'!$B$2:$B$53,'Share Values'!AC$11,'Transactions (Dated)'!$C$2:$C$53,"Buy")-SUMIFS('Transactions (Dated)'!$E$2:$E$53,'Transactions (Dated)'!$D$2:$D$53,'Share Values'!$X693,'Transactions (Dated)'!$B$2:$B$53,'Share Values'!AC$11,'Transactions (Dated)'!$C$2:$C$53,"Sell")</f>
        <v>2348</v>
      </c>
      <c r="AD693" s="40">
        <f ca="1">AD692+SUMIFS('Transactions (Dated)'!$E$2:$E$53,'Transactions (Dated)'!$D$2:$D$53,'Share Values'!$X693,'Transactions (Dated)'!$B$2:$B$53,'Share Values'!AD$11,'Transactions (Dated)'!$C$2:$C$53,"Buy")-SUMIFS('Transactions (Dated)'!$E$2:$E$53,'Transactions (Dated)'!$D$2:$D$53,'Share Values'!$X693,'Transactions (Dated)'!$B$2:$B$53,'Share Values'!AD$11,'Transactions (Dated)'!$C$2:$C$53,"Sell")</f>
        <v>0</v>
      </c>
      <c r="AE693" s="40">
        <f ca="1">AE692+SUMIFS('Transactions (Dated)'!$E$2:$E$53,'Transactions (Dated)'!$D$2:$D$53,'Share Values'!$X693,'Transactions (Dated)'!$B$2:$B$53,'Share Values'!AE$11,'Transactions (Dated)'!$C$2:$C$53,"Buy")-SUMIFS('Transactions (Dated)'!$E$2:$E$53,'Transactions (Dated)'!$D$2:$D$53,'Share Values'!$X693,'Transactions (Dated)'!$B$2:$B$53,'Share Values'!AE$11,'Transactions (Dated)'!$C$2:$C$53,"Sell")</f>
        <v>2900</v>
      </c>
      <c r="AF693" s="40">
        <f ca="1">AF692+SUMIFS('Transactions (Dated)'!$E$2:$E$53,'Transactions (Dated)'!$D$2:$D$53,'Share Values'!$X693,'Transactions (Dated)'!$B$2:$B$53,'Share Values'!AF$11,'Transactions (Dated)'!$C$2:$C$53,"Buy")-SUMIFS('Transactions (Dated)'!$E$2:$E$53,'Transactions (Dated)'!$D$2:$D$53,'Share Values'!$X693,'Transactions (Dated)'!$B$2:$B$53,'Share Values'!AF$11,'Transactions (Dated)'!$C$2:$C$53,"Sell")</f>
        <v>14201</v>
      </c>
      <c r="AG693" s="40">
        <f ca="1">AG692+SUMIFS('Transactions (Dated)'!$E$2:$E$53,'Transactions (Dated)'!$D$2:$D$53,'Share Values'!$X693,'Transactions (Dated)'!$B$2:$B$53,'Share Values'!AG$11,'Transactions (Dated)'!$C$2:$C$53,"Buy")-SUMIFS('Transactions (Dated)'!$E$2:$E$53,'Transactions (Dated)'!$D$2:$D$53,'Share Values'!$X693,'Transactions (Dated)'!$B$2:$B$53,'Share Values'!AG$11,'Transactions (Dated)'!$C$2:$C$53,"Sell")</f>
        <v>6835</v>
      </c>
      <c r="AH693" s="40">
        <f ca="1">AH692+SUMIFS('Transactions (Dated)'!$E$2:$E$53,'Transactions (Dated)'!$D$2:$D$53,'Share Values'!$X693,'Transactions (Dated)'!$B$2:$B$53,'Share Values'!AH$11,'Transactions (Dated)'!$C$2:$C$53,"Buy")-SUMIFS('Transactions (Dated)'!$E$2:$E$53,'Transactions (Dated)'!$D$2:$D$53,'Share Values'!$X693,'Transactions (Dated)'!$B$2:$B$53,'Share Values'!AH$11,'Transactions (Dated)'!$C$2:$C$53,"Sell")</f>
        <v>0</v>
      </c>
      <c r="AI693" s="40">
        <f ca="1">AI692+SUMIFS('Transactions (Dated)'!$E$2:$E$53,'Transactions (Dated)'!$D$2:$D$53,'Share Values'!$X693,'Transactions (Dated)'!$B$2:$B$53,'Share Values'!AI$11,'Transactions (Dated)'!$C$2:$C$53,"Buy")-SUMIFS('Transactions (Dated)'!$E$2:$E$53,'Transactions (Dated)'!$D$2:$D$53,'Share Values'!$X693,'Transactions (Dated)'!$B$2:$B$53,'Share Values'!AI$11,'Transactions (Dated)'!$C$2:$C$53,"Sell")</f>
        <v>0</v>
      </c>
      <c r="AJ693" s="40">
        <f ca="1">AJ692+SUMIFS('Transactions (Dated)'!$E$2:$E$53,'Transactions (Dated)'!$D$2:$D$53,'Share Values'!$X693,'Transactions (Dated)'!$B$2:$B$53,'Share Values'!AJ$11,'Transactions (Dated)'!$C$2:$C$53,"Buy")-SUMIFS('Transactions (Dated)'!$E$2:$E$53,'Transactions (Dated)'!$D$2:$D$53,'Share Values'!$X693,'Transactions (Dated)'!$B$2:$B$53,'Share Values'!AJ$11,'Transactions (Dated)'!$C$2:$C$53,"Sell")</f>
        <v>0</v>
      </c>
      <c r="AK693" s="40">
        <f ca="1">AK692+SUMIFS('Transactions (Dated)'!$E$2:$E$53,'Transactions (Dated)'!$D$2:$D$53,'Share Values'!$X693,'Transactions (Dated)'!$B$2:$B$53,'Share Values'!AK$11,'Transactions (Dated)'!$C$2:$C$53,"Buy")-SUMIFS('Transactions (Dated)'!$E$2:$E$53,'Transactions (Dated)'!$D$2:$D$53,'Share Values'!$X693,'Transactions (Dated)'!$B$2:$B$53,'Share Values'!AK$11,'Transactions (Dated)'!$C$2:$C$53,"Sell")</f>
        <v>0</v>
      </c>
      <c r="AL693" s="40">
        <f ca="1">AL692+SUMIFS('Transactions (Dated)'!$E$2:$E$53,'Transactions (Dated)'!$D$2:$D$53,'Share Values'!$X693,'Transactions (Dated)'!$B$2:$B$53,'Share Values'!AL$11,'Transactions (Dated)'!$C$2:$C$53,"Buy")-SUMIFS('Transactions (Dated)'!$E$2:$E$53,'Transactions (Dated)'!$D$2:$D$53,'Share Values'!$X693,'Transactions (Dated)'!$B$2:$B$53,'Share Values'!AL$11,'Transactions (Dated)'!$C$2:$C$53,"Sell")</f>
        <v>0</v>
      </c>
      <c r="AM693" s="40">
        <f ca="1">AM692+SUMIFS('Transactions (Dated)'!$E$2:$E$53,'Transactions (Dated)'!$D$2:$D$53,'Share Values'!$X693,'Transactions (Dated)'!$B$2:$B$53,'Share Values'!AM$11,'Transactions (Dated)'!$C$2:$C$53,"Buy")-SUMIFS('Transactions (Dated)'!$E$2:$E$53,'Transactions (Dated)'!$D$2:$D$53,'Share Values'!$X693,'Transactions (Dated)'!$B$2:$B$53,'Share Values'!AM$11,'Transactions (Dated)'!$C$2:$C$53,"Sell")</f>
        <v>0</v>
      </c>
      <c r="AN693" s="40">
        <f ca="1">AN692+SUMIFS('Transactions (Dated)'!$E$2:$E$53,'Transactions (Dated)'!$D$2:$D$53,'Share Values'!$X693,'Transactions (Dated)'!$B$2:$B$53,'Share Values'!AN$11,'Transactions (Dated)'!$C$2:$C$53,"Buy")-SUMIFS('Transactions (Dated)'!$E$2:$E$53,'Transactions (Dated)'!$D$2:$D$53,'Share Values'!$X693,'Transactions (Dated)'!$B$2:$B$53,'Share Values'!AN$11,'Transactions (Dated)'!$C$2:$C$53,"Sell")</f>
        <v>0</v>
      </c>
      <c r="AQ693" s="3">
        <f t="shared" si="296"/>
        <v>42905</v>
      </c>
      <c r="AR693" s="6">
        <f t="shared" ca="1" si="297"/>
        <v>65675</v>
      </c>
      <c r="AS693" s="6">
        <f t="shared" ca="1" si="298"/>
        <v>16687.5</v>
      </c>
      <c r="AT693" s="6">
        <f t="shared" ca="1" si="299"/>
        <v>545062.76</v>
      </c>
      <c r="AU693" s="6">
        <f t="shared" ca="1" si="300"/>
        <v>39854.980000000003</v>
      </c>
      <c r="AV693" s="6">
        <f t="shared" ca="1" si="301"/>
        <v>32848.520000000004</v>
      </c>
      <c r="AW693" s="6">
        <f t="shared" ca="1" si="302"/>
        <v>0</v>
      </c>
      <c r="AX693" s="6">
        <f t="shared" ca="1" si="303"/>
        <v>45414</v>
      </c>
      <c r="AY693" s="6">
        <f t="shared" ca="1" si="304"/>
        <v>67738.76999999999</v>
      </c>
      <c r="AZ693" s="6">
        <f t="shared" ca="1" si="305"/>
        <v>0</v>
      </c>
      <c r="BA693" s="6">
        <f t="shared" ca="1" si="306"/>
        <v>0</v>
      </c>
      <c r="BB693" s="6">
        <f t="shared" ca="1" si="307"/>
        <v>0</v>
      </c>
      <c r="BC693" s="6">
        <f t="shared" ca="1" si="308"/>
        <v>0</v>
      </c>
      <c r="BD693" s="6">
        <f t="shared" ca="1" si="309"/>
        <v>0</v>
      </c>
      <c r="BE693" s="6">
        <f t="shared" ca="1" si="310"/>
        <v>0</v>
      </c>
      <c r="BF693" s="6">
        <f t="shared" ca="1" si="293"/>
        <v>0</v>
      </c>
      <c r="BG693" s="6">
        <f t="shared" ca="1" si="294"/>
        <v>0</v>
      </c>
      <c r="BJ693" s="4">
        <f t="shared" ca="1" si="311"/>
        <v>813281.53</v>
      </c>
      <c r="BL693" s="3">
        <f t="shared" si="312"/>
        <v>42905</v>
      </c>
      <c r="BM693" s="6">
        <f>BM692+SUMIFS('Transactions (Dated)'!G:G,'Transactions (Dated)'!D:D,'Share Values'!AQ693)</f>
        <v>14317.649999999987</v>
      </c>
      <c r="BN693" s="6">
        <f ca="1">BN692+SUMIFS('Transactions (Dated)'!$F:$F,'Transactions (Dated)'!$D:$D,$BL693,'Transactions (Dated)'!$B:$B,BN$11,'Transactions (Dated)'!$C:$C,"Dividend (paid to cash)")*Y693</f>
        <v>0</v>
      </c>
      <c r="BO693" s="6">
        <f ca="1">BO692+SUMIFS('Transactions (Dated)'!$F:$F,'Transactions (Dated)'!$D:$D,$BL693,'Transactions (Dated)'!$B:$B,BO$11,'Transactions (Dated)'!$C:$C,"Dividend (paid to cash)")*Z693</f>
        <v>2421.875</v>
      </c>
      <c r="BP693" s="6">
        <f ca="1">BP692+SUMIFS('Transactions (Dated)'!$F:$F,'Transactions (Dated)'!$D:$D,$BL693,'Transactions (Dated)'!$B:$B,BP$11,'Transactions (Dated)'!$C:$C,"Dividend (paid to cash)")*AA693</f>
        <v>51745.237000000008</v>
      </c>
      <c r="BQ693" s="6">
        <f ca="1">BQ692+SUMIFS('Transactions (Dated)'!$F:$F,'Transactions (Dated)'!$D:$D,$BL693,'Transactions (Dated)'!$B:$B,BQ$11,'Transactions (Dated)'!$C:$C,"Dividend (paid to cash)")*AB693</f>
        <v>662.2</v>
      </c>
      <c r="BR693" s="6">
        <f ca="1">BR692+SUMIFS('Transactions (Dated)'!$F:$F,'Transactions (Dated)'!$D:$D,$BL693,'Transactions (Dated)'!$B:$B,BR$11,'Transactions (Dated)'!$C:$C,"Dividend (paid to cash)")*AC693</f>
        <v>0</v>
      </c>
      <c r="BS693" s="6">
        <f ca="1">BS692+SUMIFS('Transactions (Dated)'!$F:$F,'Transactions (Dated)'!$D:$D,$BL693,'Transactions (Dated)'!$B:$B,BS$11,'Transactions (Dated)'!$C:$C,"Dividend (paid to cash)")*AD693</f>
        <v>0</v>
      </c>
      <c r="BT693" s="6">
        <f ca="1">BT692+SUMIFS('Transactions (Dated)'!$F:$F,'Transactions (Dated)'!$D:$D,$BL693,'Transactions (Dated)'!$B:$B,BT$11,'Transactions (Dated)'!$C:$C,"Dividend (paid to cash)")*AE693</f>
        <v>4640</v>
      </c>
      <c r="BU693" s="6">
        <f ca="1">BU692+SUMIFS('Transactions (Dated)'!$F:$F,'Transactions (Dated)'!$D:$D,$BL693,'Transactions (Dated)'!$B:$B,BU$11,'Transactions (Dated)'!$C:$C,"Dividend (paid to cash)")*AF693</f>
        <v>0</v>
      </c>
      <c r="BV693" s="6">
        <f ca="1">BV692+SUMIFS('Transactions (Dated)'!$F:$F,'Transactions (Dated)'!$D:$D,$BL693,'Transactions (Dated)'!$B:$B,BV$11,'Transactions (Dated)'!$C:$C,"Dividend (paid to cash)")*AG693</f>
        <v>0</v>
      </c>
      <c r="BW693" s="6">
        <f ca="1">BW692+SUMIFS('Transactions (Dated)'!$F:$F,'Transactions (Dated)'!$D:$D,$BL693,'Transactions (Dated)'!$B:$B,BW$11,'Transactions (Dated)'!$C:$C,"Dividend (paid to cash)")*AH693</f>
        <v>0</v>
      </c>
      <c r="BX693" s="6">
        <f ca="1">BX692+SUMIFS('Transactions (Dated)'!$F:$F,'Transactions (Dated)'!$D:$D,$BL693,'Transactions (Dated)'!$B:$B,BX$11,'Transactions (Dated)'!$C:$C,"Dividend (paid to cash)")*AI693</f>
        <v>0</v>
      </c>
      <c r="BY693" s="6">
        <f ca="1">BY692+SUMIFS('Transactions (Dated)'!$F:$F,'Transactions (Dated)'!$D:$D,$BL693,'Transactions (Dated)'!$B:$B,BY$11,'Transactions (Dated)'!$C:$C,"Dividend (paid to cash)")*AJ693</f>
        <v>0</v>
      </c>
      <c r="BZ693" s="6">
        <f ca="1">BZ692+SUMIFS('Transactions (Dated)'!$F:$F,'Transactions (Dated)'!$D:$D,$BL693,'Transactions (Dated)'!$B:$B,BZ$11,'Transactions (Dated)'!$C:$C,"Dividend (paid to cash)")*AK693</f>
        <v>0</v>
      </c>
      <c r="CA693" s="6">
        <f ca="1">CA692+SUMIFS('Transactions (Dated)'!$F:$F,'Transactions (Dated)'!$D:$D,$BL693,'Transactions (Dated)'!$B:$B,CA$11,'Transactions (Dated)'!$C:$C,"Dividend (paid to cash)")*AL693</f>
        <v>0</v>
      </c>
      <c r="CB693" s="6">
        <v>0</v>
      </c>
      <c r="CC693" s="6">
        <v>0</v>
      </c>
      <c r="CF693" s="6">
        <f t="shared" ca="1" si="313"/>
        <v>73786.961999999985</v>
      </c>
      <c r="CH693" s="3">
        <f t="shared" si="314"/>
        <v>42905</v>
      </c>
      <c r="CI693" s="4">
        <f t="shared" ca="1" si="315"/>
        <v>813281.53</v>
      </c>
      <c r="CJ693" s="4">
        <f t="shared" ca="1" si="316"/>
        <v>73786.961999999985</v>
      </c>
      <c r="CL693" s="4">
        <f t="shared" ca="1" si="317"/>
        <v>887068.49199999997</v>
      </c>
    </row>
    <row r="694" spans="2:90" x14ac:dyDescent="0.15">
      <c r="B694" s="3">
        <v>42906</v>
      </c>
      <c r="E694" s="86">
        <v>42906</v>
      </c>
      <c r="F694" s="53">
        <v>14.22</v>
      </c>
      <c r="G694">
        <v>1.74</v>
      </c>
      <c r="H694">
        <v>20.53</v>
      </c>
      <c r="I694">
        <v>21</v>
      </c>
      <c r="J694">
        <v>13.91</v>
      </c>
      <c r="K694">
        <v>15.61</v>
      </c>
      <c r="L694">
        <v>15.4</v>
      </c>
      <c r="M694">
        <v>4.8600000000000003</v>
      </c>
      <c r="O694">
        <v>10.7</v>
      </c>
      <c r="Q694">
        <v>1.6</v>
      </c>
      <c r="R694">
        <v>6.17</v>
      </c>
      <c r="S694">
        <v>45.59</v>
      </c>
      <c r="U694">
        <v>45.59</v>
      </c>
      <c r="X694" s="3">
        <f t="shared" si="295"/>
        <v>42906</v>
      </c>
      <c r="Y694" s="40">
        <f ca="1">Y693+SUMIFS('Transactions (Dated)'!$E$2:$E$53,'Transactions (Dated)'!$D$2:$D$53,'Share Values'!$X694,'Transactions (Dated)'!$B$2:$B$53,'Share Values'!Y$11,'Transactions (Dated)'!$C$2:$C$53,"Buy")-SUMIFS('Transactions (Dated)'!$E$2:$E$53,'Transactions (Dated)'!$D$2:$D$53,'Share Values'!$X694,'Transactions (Dated)'!$B$2:$B$53,'Share Values'!Y$11,'Transactions (Dated)'!$C$2:$C$53,"Sell")</f>
        <v>4625</v>
      </c>
      <c r="Z694" s="40">
        <f ca="1">Z693+SUMIFS('Transactions (Dated)'!$E$2:$E$53,'Transactions (Dated)'!$D$2:$D$53,'Share Values'!$X694,'Transactions (Dated)'!$B$2:$B$53,'Share Values'!Z$11,'Transactions (Dated)'!$C$2:$C$53,"Buy")-SUMIFS('Transactions (Dated)'!$E$2:$E$53,'Transactions (Dated)'!$D$2:$D$53,'Share Values'!$X694,'Transactions (Dated)'!$B$2:$B$53,'Share Values'!Z$11,'Transactions (Dated)'!$C$2:$C$53,"Sell")</f>
        <v>9375</v>
      </c>
      <c r="AA694" s="40">
        <f ca="1">AA693+SUMIFS('Transactions (Dated)'!$E$2:$E$53,'Transactions (Dated)'!$D$2:$D$53,'Share Values'!$X694,'Transactions (Dated)'!$B$2:$B$53,'Share Values'!AA$11,'Transactions (Dated)'!$C$2:$C$53,"Buy")-SUMIFS('Transactions (Dated)'!$E$2:$E$53,'Transactions (Dated)'!$D$2:$D$53,'Share Values'!$X694,'Transactions (Dated)'!$B$2:$B$53,'Share Values'!AA$11,'Transactions (Dated)'!$C$2:$C$53,"Sell")</f>
        <v>26357</v>
      </c>
      <c r="AB694" s="40">
        <f ca="1">AB693+SUMIFS('Transactions (Dated)'!$E$2:$E$53,'Transactions (Dated)'!$D$2:$D$53,'Share Values'!$X694,'Transactions (Dated)'!$B$2:$B$53,'Share Values'!AB$11,'Transactions (Dated)'!$C$2:$C$53,"Buy")-SUMIFS('Transactions (Dated)'!$E$2:$E$53,'Transactions (Dated)'!$D$2:$D$53,'Share Values'!$X694,'Transactions (Dated)'!$B$2:$B$53,'Share Values'!AB$11,'Transactions (Dated)'!$C$2:$C$53,"Sell")</f>
        <v>1892</v>
      </c>
      <c r="AC694" s="40">
        <f ca="1">AC693+SUMIFS('Transactions (Dated)'!$E$2:$E$53,'Transactions (Dated)'!$D$2:$D$53,'Share Values'!$X694,'Transactions (Dated)'!$B$2:$B$53,'Share Values'!AC$11,'Transactions (Dated)'!$C$2:$C$53,"Buy")-SUMIFS('Transactions (Dated)'!$E$2:$E$53,'Transactions (Dated)'!$D$2:$D$53,'Share Values'!$X694,'Transactions (Dated)'!$B$2:$B$53,'Share Values'!AC$11,'Transactions (Dated)'!$C$2:$C$53,"Sell")</f>
        <v>2348</v>
      </c>
      <c r="AD694" s="40">
        <f ca="1">AD693+SUMIFS('Transactions (Dated)'!$E$2:$E$53,'Transactions (Dated)'!$D$2:$D$53,'Share Values'!$X694,'Transactions (Dated)'!$B$2:$B$53,'Share Values'!AD$11,'Transactions (Dated)'!$C$2:$C$53,"Buy")-SUMIFS('Transactions (Dated)'!$E$2:$E$53,'Transactions (Dated)'!$D$2:$D$53,'Share Values'!$X694,'Transactions (Dated)'!$B$2:$B$53,'Share Values'!AD$11,'Transactions (Dated)'!$C$2:$C$53,"Sell")</f>
        <v>0</v>
      </c>
      <c r="AE694" s="40">
        <f ca="1">AE693+SUMIFS('Transactions (Dated)'!$E$2:$E$53,'Transactions (Dated)'!$D$2:$D$53,'Share Values'!$X694,'Transactions (Dated)'!$B$2:$B$53,'Share Values'!AE$11,'Transactions (Dated)'!$C$2:$C$53,"Buy")-SUMIFS('Transactions (Dated)'!$E$2:$E$53,'Transactions (Dated)'!$D$2:$D$53,'Share Values'!$X694,'Transactions (Dated)'!$B$2:$B$53,'Share Values'!AE$11,'Transactions (Dated)'!$C$2:$C$53,"Sell")</f>
        <v>2900</v>
      </c>
      <c r="AF694" s="40">
        <f ca="1">AF693+SUMIFS('Transactions (Dated)'!$E$2:$E$53,'Transactions (Dated)'!$D$2:$D$53,'Share Values'!$X694,'Transactions (Dated)'!$B$2:$B$53,'Share Values'!AF$11,'Transactions (Dated)'!$C$2:$C$53,"Buy")-SUMIFS('Transactions (Dated)'!$E$2:$E$53,'Transactions (Dated)'!$D$2:$D$53,'Share Values'!$X694,'Transactions (Dated)'!$B$2:$B$53,'Share Values'!AF$11,'Transactions (Dated)'!$C$2:$C$53,"Sell")</f>
        <v>14201</v>
      </c>
      <c r="AG694" s="40">
        <f ca="1">AG693+SUMIFS('Transactions (Dated)'!$E$2:$E$53,'Transactions (Dated)'!$D$2:$D$53,'Share Values'!$X694,'Transactions (Dated)'!$B$2:$B$53,'Share Values'!AG$11,'Transactions (Dated)'!$C$2:$C$53,"Buy")-SUMIFS('Transactions (Dated)'!$E$2:$E$53,'Transactions (Dated)'!$D$2:$D$53,'Share Values'!$X694,'Transactions (Dated)'!$B$2:$B$53,'Share Values'!AG$11,'Transactions (Dated)'!$C$2:$C$53,"Sell")</f>
        <v>6835</v>
      </c>
      <c r="AH694" s="40">
        <f ca="1">AH693+SUMIFS('Transactions (Dated)'!$E$2:$E$53,'Transactions (Dated)'!$D$2:$D$53,'Share Values'!$X694,'Transactions (Dated)'!$B$2:$B$53,'Share Values'!AH$11,'Transactions (Dated)'!$C$2:$C$53,"Buy")-SUMIFS('Transactions (Dated)'!$E$2:$E$53,'Transactions (Dated)'!$D$2:$D$53,'Share Values'!$X694,'Transactions (Dated)'!$B$2:$B$53,'Share Values'!AH$11,'Transactions (Dated)'!$C$2:$C$53,"Sell")</f>
        <v>0</v>
      </c>
      <c r="AI694" s="40">
        <f ca="1">AI693+SUMIFS('Transactions (Dated)'!$E$2:$E$53,'Transactions (Dated)'!$D$2:$D$53,'Share Values'!$X694,'Transactions (Dated)'!$B$2:$B$53,'Share Values'!AI$11,'Transactions (Dated)'!$C$2:$C$53,"Buy")-SUMIFS('Transactions (Dated)'!$E$2:$E$53,'Transactions (Dated)'!$D$2:$D$53,'Share Values'!$X694,'Transactions (Dated)'!$B$2:$B$53,'Share Values'!AI$11,'Transactions (Dated)'!$C$2:$C$53,"Sell")</f>
        <v>0</v>
      </c>
      <c r="AJ694" s="40">
        <f ca="1">AJ693+SUMIFS('Transactions (Dated)'!$E$2:$E$53,'Transactions (Dated)'!$D$2:$D$53,'Share Values'!$X694,'Transactions (Dated)'!$B$2:$B$53,'Share Values'!AJ$11,'Transactions (Dated)'!$C$2:$C$53,"Buy")-SUMIFS('Transactions (Dated)'!$E$2:$E$53,'Transactions (Dated)'!$D$2:$D$53,'Share Values'!$X694,'Transactions (Dated)'!$B$2:$B$53,'Share Values'!AJ$11,'Transactions (Dated)'!$C$2:$C$53,"Sell")</f>
        <v>0</v>
      </c>
      <c r="AK694" s="40">
        <f ca="1">AK693+SUMIFS('Transactions (Dated)'!$E$2:$E$53,'Transactions (Dated)'!$D$2:$D$53,'Share Values'!$X694,'Transactions (Dated)'!$B$2:$B$53,'Share Values'!AK$11,'Transactions (Dated)'!$C$2:$C$53,"Buy")-SUMIFS('Transactions (Dated)'!$E$2:$E$53,'Transactions (Dated)'!$D$2:$D$53,'Share Values'!$X694,'Transactions (Dated)'!$B$2:$B$53,'Share Values'!AK$11,'Transactions (Dated)'!$C$2:$C$53,"Sell")</f>
        <v>0</v>
      </c>
      <c r="AL694" s="40">
        <f ca="1">AL693+SUMIFS('Transactions (Dated)'!$E$2:$E$53,'Transactions (Dated)'!$D$2:$D$53,'Share Values'!$X694,'Transactions (Dated)'!$B$2:$B$53,'Share Values'!AL$11,'Transactions (Dated)'!$C$2:$C$53,"Buy")-SUMIFS('Transactions (Dated)'!$E$2:$E$53,'Transactions (Dated)'!$D$2:$D$53,'Share Values'!$X694,'Transactions (Dated)'!$B$2:$B$53,'Share Values'!AL$11,'Transactions (Dated)'!$C$2:$C$53,"Sell")</f>
        <v>0</v>
      </c>
      <c r="AM694" s="40">
        <f ca="1">AM693+SUMIFS('Transactions (Dated)'!$E$2:$E$53,'Transactions (Dated)'!$D$2:$D$53,'Share Values'!$X694,'Transactions (Dated)'!$B$2:$B$53,'Share Values'!AM$11,'Transactions (Dated)'!$C$2:$C$53,"Buy")-SUMIFS('Transactions (Dated)'!$E$2:$E$53,'Transactions (Dated)'!$D$2:$D$53,'Share Values'!$X694,'Transactions (Dated)'!$B$2:$B$53,'Share Values'!AM$11,'Transactions (Dated)'!$C$2:$C$53,"Sell")</f>
        <v>0</v>
      </c>
      <c r="AN694" s="40">
        <f ca="1">AN693+SUMIFS('Transactions (Dated)'!$E$2:$E$53,'Transactions (Dated)'!$D$2:$D$53,'Share Values'!$X694,'Transactions (Dated)'!$B$2:$B$53,'Share Values'!AN$11,'Transactions (Dated)'!$C$2:$C$53,"Buy")-SUMIFS('Transactions (Dated)'!$E$2:$E$53,'Transactions (Dated)'!$D$2:$D$53,'Share Values'!$X694,'Transactions (Dated)'!$B$2:$B$53,'Share Values'!AN$11,'Transactions (Dated)'!$C$2:$C$53,"Sell")</f>
        <v>0</v>
      </c>
      <c r="AQ694" s="3">
        <f t="shared" si="296"/>
        <v>42906</v>
      </c>
      <c r="AR694" s="6">
        <f t="shared" ca="1" si="297"/>
        <v>65767.5</v>
      </c>
      <c r="AS694" s="6">
        <f t="shared" ca="1" si="298"/>
        <v>16312.5</v>
      </c>
      <c r="AT694" s="6">
        <f t="shared" ca="1" si="299"/>
        <v>541109.21000000008</v>
      </c>
      <c r="AU694" s="6">
        <f t="shared" ca="1" si="300"/>
        <v>39732</v>
      </c>
      <c r="AV694" s="6">
        <f t="shared" ca="1" si="301"/>
        <v>32660.68</v>
      </c>
      <c r="AW694" s="6">
        <f t="shared" ca="1" si="302"/>
        <v>0</v>
      </c>
      <c r="AX694" s="6">
        <f t="shared" ca="1" si="303"/>
        <v>44660</v>
      </c>
      <c r="AY694" s="6">
        <f t="shared" ca="1" si="304"/>
        <v>69016.86</v>
      </c>
      <c r="AZ694" s="6">
        <f t="shared" ca="1" si="305"/>
        <v>0</v>
      </c>
      <c r="BA694" s="6">
        <f t="shared" ca="1" si="306"/>
        <v>0</v>
      </c>
      <c r="BB694" s="6">
        <f t="shared" ca="1" si="307"/>
        <v>0</v>
      </c>
      <c r="BC694" s="6">
        <f t="shared" ca="1" si="308"/>
        <v>0</v>
      </c>
      <c r="BD694" s="6">
        <f t="shared" ca="1" si="309"/>
        <v>0</v>
      </c>
      <c r="BE694" s="6">
        <f t="shared" ca="1" si="310"/>
        <v>0</v>
      </c>
      <c r="BF694" s="6">
        <f t="shared" ca="1" si="293"/>
        <v>0</v>
      </c>
      <c r="BG694" s="6">
        <f t="shared" ca="1" si="294"/>
        <v>0</v>
      </c>
      <c r="BJ694" s="4">
        <f t="shared" ca="1" si="311"/>
        <v>809258.75000000012</v>
      </c>
      <c r="BL694" s="3">
        <f t="shared" si="312"/>
        <v>42906</v>
      </c>
      <c r="BM694" s="6">
        <f>BM693+SUMIFS('Transactions (Dated)'!G:G,'Transactions (Dated)'!D:D,'Share Values'!AQ694)</f>
        <v>14317.649999999987</v>
      </c>
      <c r="BN694" s="6">
        <f ca="1">BN693+SUMIFS('Transactions (Dated)'!$F:$F,'Transactions (Dated)'!$D:$D,$BL694,'Transactions (Dated)'!$B:$B,BN$11,'Transactions (Dated)'!$C:$C,"Dividend (paid to cash)")*Y694</f>
        <v>0</v>
      </c>
      <c r="BO694" s="6">
        <f ca="1">BO693+SUMIFS('Transactions (Dated)'!$F:$F,'Transactions (Dated)'!$D:$D,$BL694,'Transactions (Dated)'!$B:$B,BO$11,'Transactions (Dated)'!$C:$C,"Dividend (paid to cash)")*Z694</f>
        <v>2421.875</v>
      </c>
      <c r="BP694" s="6">
        <f ca="1">BP693+SUMIFS('Transactions (Dated)'!$F:$F,'Transactions (Dated)'!$D:$D,$BL694,'Transactions (Dated)'!$B:$B,BP$11,'Transactions (Dated)'!$C:$C,"Dividend (paid to cash)")*AA694</f>
        <v>51745.237000000008</v>
      </c>
      <c r="BQ694" s="6">
        <f ca="1">BQ693+SUMIFS('Transactions (Dated)'!$F:$F,'Transactions (Dated)'!$D:$D,$BL694,'Transactions (Dated)'!$B:$B,BQ$11,'Transactions (Dated)'!$C:$C,"Dividend (paid to cash)")*AB694</f>
        <v>714.23</v>
      </c>
      <c r="BR694" s="6">
        <f ca="1">BR693+SUMIFS('Transactions (Dated)'!$F:$F,'Transactions (Dated)'!$D:$D,$BL694,'Transactions (Dated)'!$B:$B,BR$11,'Transactions (Dated)'!$C:$C,"Dividend (paid to cash)")*AC694</f>
        <v>0</v>
      </c>
      <c r="BS694" s="6">
        <f ca="1">BS693+SUMIFS('Transactions (Dated)'!$F:$F,'Transactions (Dated)'!$D:$D,$BL694,'Transactions (Dated)'!$B:$B,BS$11,'Transactions (Dated)'!$C:$C,"Dividend (paid to cash)")*AD694</f>
        <v>0</v>
      </c>
      <c r="BT694" s="6">
        <f ca="1">BT693+SUMIFS('Transactions (Dated)'!$F:$F,'Transactions (Dated)'!$D:$D,$BL694,'Transactions (Dated)'!$B:$B,BT$11,'Transactions (Dated)'!$C:$C,"Dividend (paid to cash)")*AE694</f>
        <v>4640</v>
      </c>
      <c r="BU694" s="6">
        <f ca="1">BU693+SUMIFS('Transactions (Dated)'!$F:$F,'Transactions (Dated)'!$D:$D,$BL694,'Transactions (Dated)'!$B:$B,BU$11,'Transactions (Dated)'!$C:$C,"Dividend (paid to cash)")*AF694</f>
        <v>0</v>
      </c>
      <c r="BV694" s="6">
        <f ca="1">BV693+SUMIFS('Transactions (Dated)'!$F:$F,'Transactions (Dated)'!$D:$D,$BL694,'Transactions (Dated)'!$B:$B,BV$11,'Transactions (Dated)'!$C:$C,"Dividend (paid to cash)")*AG694</f>
        <v>0</v>
      </c>
      <c r="BW694" s="6">
        <f ca="1">BW693+SUMIFS('Transactions (Dated)'!$F:$F,'Transactions (Dated)'!$D:$D,$BL694,'Transactions (Dated)'!$B:$B,BW$11,'Transactions (Dated)'!$C:$C,"Dividend (paid to cash)")*AH694</f>
        <v>0</v>
      </c>
      <c r="BX694" s="6">
        <f ca="1">BX693+SUMIFS('Transactions (Dated)'!$F:$F,'Transactions (Dated)'!$D:$D,$BL694,'Transactions (Dated)'!$B:$B,BX$11,'Transactions (Dated)'!$C:$C,"Dividend (paid to cash)")*AI694</f>
        <v>0</v>
      </c>
      <c r="BY694" s="6">
        <f ca="1">BY693+SUMIFS('Transactions (Dated)'!$F:$F,'Transactions (Dated)'!$D:$D,$BL694,'Transactions (Dated)'!$B:$B,BY$11,'Transactions (Dated)'!$C:$C,"Dividend (paid to cash)")*AJ694</f>
        <v>0</v>
      </c>
      <c r="BZ694" s="6">
        <f ca="1">BZ693+SUMIFS('Transactions (Dated)'!$F:$F,'Transactions (Dated)'!$D:$D,$BL694,'Transactions (Dated)'!$B:$B,BZ$11,'Transactions (Dated)'!$C:$C,"Dividend (paid to cash)")*AK694</f>
        <v>0</v>
      </c>
      <c r="CA694" s="6">
        <f ca="1">CA693+SUMIFS('Transactions (Dated)'!$F:$F,'Transactions (Dated)'!$D:$D,$BL694,'Transactions (Dated)'!$B:$B,CA$11,'Transactions (Dated)'!$C:$C,"Dividend (paid to cash)")*AL694</f>
        <v>0</v>
      </c>
      <c r="CB694" s="6">
        <v>0</v>
      </c>
      <c r="CC694" s="6">
        <v>0</v>
      </c>
      <c r="CF694" s="6">
        <f t="shared" ca="1" si="313"/>
        <v>73838.991999999984</v>
      </c>
      <c r="CH694" s="3">
        <f t="shared" si="314"/>
        <v>42906</v>
      </c>
      <c r="CI694" s="4">
        <f t="shared" ca="1" si="315"/>
        <v>809258.75000000012</v>
      </c>
      <c r="CJ694" s="4">
        <f t="shared" ca="1" si="316"/>
        <v>73838.991999999984</v>
      </c>
      <c r="CL694" s="4">
        <f t="shared" ca="1" si="317"/>
        <v>883097.74200000009</v>
      </c>
    </row>
    <row r="695" spans="2:90" x14ac:dyDescent="0.15">
      <c r="B695" s="3">
        <v>42907</v>
      </c>
      <c r="E695" s="86">
        <v>42907</v>
      </c>
      <c r="F695" s="53">
        <v>14.17</v>
      </c>
      <c r="G695">
        <v>1.62</v>
      </c>
      <c r="H695">
        <v>20.53</v>
      </c>
      <c r="I695">
        <v>21.06</v>
      </c>
      <c r="J695">
        <v>13.91</v>
      </c>
      <c r="K695">
        <v>15.61</v>
      </c>
      <c r="L695">
        <v>15.31</v>
      </c>
      <c r="M695">
        <v>4.93</v>
      </c>
      <c r="O695">
        <v>10.6</v>
      </c>
      <c r="Q695">
        <v>1.5899999999999999</v>
      </c>
      <c r="R695">
        <v>6.21</v>
      </c>
      <c r="S695">
        <v>45.73</v>
      </c>
      <c r="U695">
        <v>45.73</v>
      </c>
      <c r="X695" s="3">
        <f t="shared" si="295"/>
        <v>42907</v>
      </c>
      <c r="Y695" s="40">
        <f ca="1">Y694+SUMIFS('Transactions (Dated)'!$E$2:$E$53,'Transactions (Dated)'!$D$2:$D$53,'Share Values'!$X695,'Transactions (Dated)'!$B$2:$B$53,'Share Values'!Y$11,'Transactions (Dated)'!$C$2:$C$53,"Buy")-SUMIFS('Transactions (Dated)'!$E$2:$E$53,'Transactions (Dated)'!$D$2:$D$53,'Share Values'!$X695,'Transactions (Dated)'!$B$2:$B$53,'Share Values'!Y$11,'Transactions (Dated)'!$C$2:$C$53,"Sell")</f>
        <v>4625</v>
      </c>
      <c r="Z695" s="40">
        <f ca="1">Z694+SUMIFS('Transactions (Dated)'!$E$2:$E$53,'Transactions (Dated)'!$D$2:$D$53,'Share Values'!$X695,'Transactions (Dated)'!$B$2:$B$53,'Share Values'!Z$11,'Transactions (Dated)'!$C$2:$C$53,"Buy")-SUMIFS('Transactions (Dated)'!$E$2:$E$53,'Transactions (Dated)'!$D$2:$D$53,'Share Values'!$X695,'Transactions (Dated)'!$B$2:$B$53,'Share Values'!Z$11,'Transactions (Dated)'!$C$2:$C$53,"Sell")</f>
        <v>9375</v>
      </c>
      <c r="AA695" s="40">
        <f ca="1">AA694+SUMIFS('Transactions (Dated)'!$E$2:$E$53,'Transactions (Dated)'!$D$2:$D$53,'Share Values'!$X695,'Transactions (Dated)'!$B$2:$B$53,'Share Values'!AA$11,'Transactions (Dated)'!$C$2:$C$53,"Buy")-SUMIFS('Transactions (Dated)'!$E$2:$E$53,'Transactions (Dated)'!$D$2:$D$53,'Share Values'!$X695,'Transactions (Dated)'!$B$2:$B$53,'Share Values'!AA$11,'Transactions (Dated)'!$C$2:$C$53,"Sell")</f>
        <v>26357</v>
      </c>
      <c r="AB695" s="40">
        <f ca="1">AB694+SUMIFS('Transactions (Dated)'!$E$2:$E$53,'Transactions (Dated)'!$D$2:$D$53,'Share Values'!$X695,'Transactions (Dated)'!$B$2:$B$53,'Share Values'!AB$11,'Transactions (Dated)'!$C$2:$C$53,"Buy")-SUMIFS('Transactions (Dated)'!$E$2:$E$53,'Transactions (Dated)'!$D$2:$D$53,'Share Values'!$X695,'Transactions (Dated)'!$B$2:$B$53,'Share Values'!AB$11,'Transactions (Dated)'!$C$2:$C$53,"Sell")</f>
        <v>1892</v>
      </c>
      <c r="AC695" s="40">
        <f ca="1">AC694+SUMIFS('Transactions (Dated)'!$E$2:$E$53,'Transactions (Dated)'!$D$2:$D$53,'Share Values'!$X695,'Transactions (Dated)'!$B$2:$B$53,'Share Values'!AC$11,'Transactions (Dated)'!$C$2:$C$53,"Buy")-SUMIFS('Transactions (Dated)'!$E$2:$E$53,'Transactions (Dated)'!$D$2:$D$53,'Share Values'!$X695,'Transactions (Dated)'!$B$2:$B$53,'Share Values'!AC$11,'Transactions (Dated)'!$C$2:$C$53,"Sell")</f>
        <v>2348</v>
      </c>
      <c r="AD695" s="40">
        <f ca="1">AD694+SUMIFS('Transactions (Dated)'!$E$2:$E$53,'Transactions (Dated)'!$D$2:$D$53,'Share Values'!$X695,'Transactions (Dated)'!$B$2:$B$53,'Share Values'!AD$11,'Transactions (Dated)'!$C$2:$C$53,"Buy")-SUMIFS('Transactions (Dated)'!$E$2:$E$53,'Transactions (Dated)'!$D$2:$D$53,'Share Values'!$X695,'Transactions (Dated)'!$B$2:$B$53,'Share Values'!AD$11,'Transactions (Dated)'!$C$2:$C$53,"Sell")</f>
        <v>0</v>
      </c>
      <c r="AE695" s="40">
        <f ca="1">AE694+SUMIFS('Transactions (Dated)'!$E$2:$E$53,'Transactions (Dated)'!$D$2:$D$53,'Share Values'!$X695,'Transactions (Dated)'!$B$2:$B$53,'Share Values'!AE$11,'Transactions (Dated)'!$C$2:$C$53,"Buy")-SUMIFS('Transactions (Dated)'!$E$2:$E$53,'Transactions (Dated)'!$D$2:$D$53,'Share Values'!$X695,'Transactions (Dated)'!$B$2:$B$53,'Share Values'!AE$11,'Transactions (Dated)'!$C$2:$C$53,"Sell")</f>
        <v>2900</v>
      </c>
      <c r="AF695" s="40">
        <f ca="1">AF694+SUMIFS('Transactions (Dated)'!$E$2:$E$53,'Transactions (Dated)'!$D$2:$D$53,'Share Values'!$X695,'Transactions (Dated)'!$B$2:$B$53,'Share Values'!AF$11,'Transactions (Dated)'!$C$2:$C$53,"Buy")-SUMIFS('Transactions (Dated)'!$E$2:$E$53,'Transactions (Dated)'!$D$2:$D$53,'Share Values'!$X695,'Transactions (Dated)'!$B$2:$B$53,'Share Values'!AF$11,'Transactions (Dated)'!$C$2:$C$53,"Sell")</f>
        <v>14201</v>
      </c>
      <c r="AG695" s="40">
        <f ca="1">AG694+SUMIFS('Transactions (Dated)'!$E$2:$E$53,'Transactions (Dated)'!$D$2:$D$53,'Share Values'!$X695,'Transactions (Dated)'!$B$2:$B$53,'Share Values'!AG$11,'Transactions (Dated)'!$C$2:$C$53,"Buy")-SUMIFS('Transactions (Dated)'!$E$2:$E$53,'Transactions (Dated)'!$D$2:$D$53,'Share Values'!$X695,'Transactions (Dated)'!$B$2:$B$53,'Share Values'!AG$11,'Transactions (Dated)'!$C$2:$C$53,"Sell")</f>
        <v>6835</v>
      </c>
      <c r="AH695" s="40">
        <f ca="1">AH694+SUMIFS('Transactions (Dated)'!$E$2:$E$53,'Transactions (Dated)'!$D$2:$D$53,'Share Values'!$X695,'Transactions (Dated)'!$B$2:$B$53,'Share Values'!AH$11,'Transactions (Dated)'!$C$2:$C$53,"Buy")-SUMIFS('Transactions (Dated)'!$E$2:$E$53,'Transactions (Dated)'!$D$2:$D$53,'Share Values'!$X695,'Transactions (Dated)'!$B$2:$B$53,'Share Values'!AH$11,'Transactions (Dated)'!$C$2:$C$53,"Sell")</f>
        <v>0</v>
      </c>
      <c r="AI695" s="40">
        <f ca="1">AI694+SUMIFS('Transactions (Dated)'!$E$2:$E$53,'Transactions (Dated)'!$D$2:$D$53,'Share Values'!$X695,'Transactions (Dated)'!$B$2:$B$53,'Share Values'!AI$11,'Transactions (Dated)'!$C$2:$C$53,"Buy")-SUMIFS('Transactions (Dated)'!$E$2:$E$53,'Transactions (Dated)'!$D$2:$D$53,'Share Values'!$X695,'Transactions (Dated)'!$B$2:$B$53,'Share Values'!AI$11,'Transactions (Dated)'!$C$2:$C$53,"Sell")</f>
        <v>0</v>
      </c>
      <c r="AJ695" s="40">
        <f ca="1">AJ694+SUMIFS('Transactions (Dated)'!$E$2:$E$53,'Transactions (Dated)'!$D$2:$D$53,'Share Values'!$X695,'Transactions (Dated)'!$B$2:$B$53,'Share Values'!AJ$11,'Transactions (Dated)'!$C$2:$C$53,"Buy")-SUMIFS('Transactions (Dated)'!$E$2:$E$53,'Transactions (Dated)'!$D$2:$D$53,'Share Values'!$X695,'Transactions (Dated)'!$B$2:$B$53,'Share Values'!AJ$11,'Transactions (Dated)'!$C$2:$C$53,"Sell")</f>
        <v>0</v>
      </c>
      <c r="AK695" s="40">
        <f ca="1">AK694+SUMIFS('Transactions (Dated)'!$E$2:$E$53,'Transactions (Dated)'!$D$2:$D$53,'Share Values'!$X695,'Transactions (Dated)'!$B$2:$B$53,'Share Values'!AK$11,'Transactions (Dated)'!$C$2:$C$53,"Buy")-SUMIFS('Transactions (Dated)'!$E$2:$E$53,'Transactions (Dated)'!$D$2:$D$53,'Share Values'!$X695,'Transactions (Dated)'!$B$2:$B$53,'Share Values'!AK$11,'Transactions (Dated)'!$C$2:$C$53,"Sell")</f>
        <v>0</v>
      </c>
      <c r="AL695" s="40">
        <f ca="1">AL694+SUMIFS('Transactions (Dated)'!$E$2:$E$53,'Transactions (Dated)'!$D$2:$D$53,'Share Values'!$X695,'Transactions (Dated)'!$B$2:$B$53,'Share Values'!AL$11,'Transactions (Dated)'!$C$2:$C$53,"Buy")-SUMIFS('Transactions (Dated)'!$E$2:$E$53,'Transactions (Dated)'!$D$2:$D$53,'Share Values'!$X695,'Transactions (Dated)'!$B$2:$B$53,'Share Values'!AL$11,'Transactions (Dated)'!$C$2:$C$53,"Sell")</f>
        <v>0</v>
      </c>
      <c r="AM695" s="40">
        <f ca="1">AM694+SUMIFS('Transactions (Dated)'!$E$2:$E$53,'Transactions (Dated)'!$D$2:$D$53,'Share Values'!$X695,'Transactions (Dated)'!$B$2:$B$53,'Share Values'!AM$11,'Transactions (Dated)'!$C$2:$C$53,"Buy")-SUMIFS('Transactions (Dated)'!$E$2:$E$53,'Transactions (Dated)'!$D$2:$D$53,'Share Values'!$X695,'Transactions (Dated)'!$B$2:$B$53,'Share Values'!AM$11,'Transactions (Dated)'!$C$2:$C$53,"Sell")</f>
        <v>0</v>
      </c>
      <c r="AN695" s="40">
        <f ca="1">AN694+SUMIFS('Transactions (Dated)'!$E$2:$E$53,'Transactions (Dated)'!$D$2:$D$53,'Share Values'!$X695,'Transactions (Dated)'!$B$2:$B$53,'Share Values'!AN$11,'Transactions (Dated)'!$C$2:$C$53,"Buy")-SUMIFS('Transactions (Dated)'!$E$2:$E$53,'Transactions (Dated)'!$D$2:$D$53,'Share Values'!$X695,'Transactions (Dated)'!$B$2:$B$53,'Share Values'!AN$11,'Transactions (Dated)'!$C$2:$C$53,"Sell")</f>
        <v>0</v>
      </c>
      <c r="AQ695" s="3">
        <f t="shared" si="296"/>
        <v>42907</v>
      </c>
      <c r="AR695" s="6">
        <f t="shared" ca="1" si="297"/>
        <v>65536.25</v>
      </c>
      <c r="AS695" s="6">
        <f t="shared" ca="1" si="298"/>
        <v>15187.500000000002</v>
      </c>
      <c r="AT695" s="6">
        <f t="shared" ca="1" si="299"/>
        <v>541109.21000000008</v>
      </c>
      <c r="AU695" s="6">
        <f t="shared" ca="1" si="300"/>
        <v>39845.519999999997</v>
      </c>
      <c r="AV695" s="6">
        <f t="shared" ca="1" si="301"/>
        <v>32660.68</v>
      </c>
      <c r="AW695" s="6">
        <f t="shared" ca="1" si="302"/>
        <v>0</v>
      </c>
      <c r="AX695" s="6">
        <f t="shared" ca="1" si="303"/>
        <v>44399</v>
      </c>
      <c r="AY695" s="6">
        <f t="shared" ca="1" si="304"/>
        <v>70010.929999999993</v>
      </c>
      <c r="AZ695" s="6">
        <f t="shared" ca="1" si="305"/>
        <v>0</v>
      </c>
      <c r="BA695" s="6">
        <f t="shared" ca="1" si="306"/>
        <v>0</v>
      </c>
      <c r="BB695" s="6">
        <f t="shared" ca="1" si="307"/>
        <v>0</v>
      </c>
      <c r="BC695" s="6">
        <f t="shared" ca="1" si="308"/>
        <v>0</v>
      </c>
      <c r="BD695" s="6">
        <f t="shared" ca="1" si="309"/>
        <v>0</v>
      </c>
      <c r="BE695" s="6">
        <f t="shared" ca="1" si="310"/>
        <v>0</v>
      </c>
      <c r="BF695" s="6">
        <f t="shared" ca="1" si="293"/>
        <v>0</v>
      </c>
      <c r="BG695" s="6">
        <f t="shared" ca="1" si="294"/>
        <v>0</v>
      </c>
      <c r="BJ695" s="4">
        <f t="shared" ca="1" si="311"/>
        <v>808749.09000000008</v>
      </c>
      <c r="BL695" s="3">
        <f t="shared" si="312"/>
        <v>42907</v>
      </c>
      <c r="BM695" s="6">
        <f>BM694+SUMIFS('Transactions (Dated)'!G:G,'Transactions (Dated)'!D:D,'Share Values'!AQ695)</f>
        <v>14317.649999999987</v>
      </c>
      <c r="BN695" s="6">
        <f ca="1">BN694+SUMIFS('Transactions (Dated)'!$F:$F,'Transactions (Dated)'!$D:$D,$BL695,'Transactions (Dated)'!$B:$B,BN$11,'Transactions (Dated)'!$C:$C,"Dividend (paid to cash)")*Y695</f>
        <v>0</v>
      </c>
      <c r="BO695" s="6">
        <f ca="1">BO694+SUMIFS('Transactions (Dated)'!$F:$F,'Transactions (Dated)'!$D:$D,$BL695,'Transactions (Dated)'!$B:$B,BO$11,'Transactions (Dated)'!$C:$C,"Dividend (paid to cash)")*Z695</f>
        <v>2421.875</v>
      </c>
      <c r="BP695" s="6">
        <f ca="1">BP694+SUMIFS('Transactions (Dated)'!$F:$F,'Transactions (Dated)'!$D:$D,$BL695,'Transactions (Dated)'!$B:$B,BP$11,'Transactions (Dated)'!$C:$C,"Dividend (paid to cash)")*AA695</f>
        <v>51745.237000000008</v>
      </c>
      <c r="BQ695" s="6">
        <f ca="1">BQ694+SUMIFS('Transactions (Dated)'!$F:$F,'Transactions (Dated)'!$D:$D,$BL695,'Transactions (Dated)'!$B:$B,BQ$11,'Transactions (Dated)'!$C:$C,"Dividend (paid to cash)")*AB695</f>
        <v>714.23</v>
      </c>
      <c r="BR695" s="6">
        <f ca="1">BR694+SUMIFS('Transactions (Dated)'!$F:$F,'Transactions (Dated)'!$D:$D,$BL695,'Transactions (Dated)'!$B:$B,BR$11,'Transactions (Dated)'!$C:$C,"Dividend (paid to cash)")*AC695</f>
        <v>0</v>
      </c>
      <c r="BS695" s="6">
        <f ca="1">BS694+SUMIFS('Transactions (Dated)'!$F:$F,'Transactions (Dated)'!$D:$D,$BL695,'Transactions (Dated)'!$B:$B,BS$11,'Transactions (Dated)'!$C:$C,"Dividend (paid to cash)")*AD695</f>
        <v>0</v>
      </c>
      <c r="BT695" s="6">
        <f ca="1">BT694+SUMIFS('Transactions (Dated)'!$F:$F,'Transactions (Dated)'!$D:$D,$BL695,'Transactions (Dated)'!$B:$B,BT$11,'Transactions (Dated)'!$C:$C,"Dividend (paid to cash)")*AE695</f>
        <v>4640</v>
      </c>
      <c r="BU695" s="6">
        <f ca="1">BU694+SUMIFS('Transactions (Dated)'!$F:$F,'Transactions (Dated)'!$D:$D,$BL695,'Transactions (Dated)'!$B:$B,BU$11,'Transactions (Dated)'!$C:$C,"Dividend (paid to cash)")*AF695</f>
        <v>0</v>
      </c>
      <c r="BV695" s="6">
        <f ca="1">BV694+SUMIFS('Transactions (Dated)'!$F:$F,'Transactions (Dated)'!$D:$D,$BL695,'Transactions (Dated)'!$B:$B,BV$11,'Transactions (Dated)'!$C:$C,"Dividend (paid to cash)")*AG695</f>
        <v>0</v>
      </c>
      <c r="BW695" s="6">
        <f ca="1">BW694+SUMIFS('Transactions (Dated)'!$F:$F,'Transactions (Dated)'!$D:$D,$BL695,'Transactions (Dated)'!$B:$B,BW$11,'Transactions (Dated)'!$C:$C,"Dividend (paid to cash)")*AH695</f>
        <v>0</v>
      </c>
      <c r="BX695" s="6">
        <f ca="1">BX694+SUMIFS('Transactions (Dated)'!$F:$F,'Transactions (Dated)'!$D:$D,$BL695,'Transactions (Dated)'!$B:$B,BX$11,'Transactions (Dated)'!$C:$C,"Dividend (paid to cash)")*AI695</f>
        <v>0</v>
      </c>
      <c r="BY695" s="6">
        <f ca="1">BY694+SUMIFS('Transactions (Dated)'!$F:$F,'Transactions (Dated)'!$D:$D,$BL695,'Transactions (Dated)'!$B:$B,BY$11,'Transactions (Dated)'!$C:$C,"Dividend (paid to cash)")*AJ695</f>
        <v>0</v>
      </c>
      <c r="BZ695" s="6">
        <f ca="1">BZ694+SUMIFS('Transactions (Dated)'!$F:$F,'Transactions (Dated)'!$D:$D,$BL695,'Transactions (Dated)'!$B:$B,BZ$11,'Transactions (Dated)'!$C:$C,"Dividend (paid to cash)")*AK695</f>
        <v>0</v>
      </c>
      <c r="CA695" s="6">
        <f ca="1">CA694+SUMIFS('Transactions (Dated)'!$F:$F,'Transactions (Dated)'!$D:$D,$BL695,'Transactions (Dated)'!$B:$B,CA$11,'Transactions (Dated)'!$C:$C,"Dividend (paid to cash)")*AL695</f>
        <v>0</v>
      </c>
      <c r="CB695" s="6">
        <v>0</v>
      </c>
      <c r="CC695" s="6">
        <v>0</v>
      </c>
      <c r="CF695" s="6">
        <f t="shared" ca="1" si="313"/>
        <v>73838.991999999984</v>
      </c>
      <c r="CH695" s="3">
        <f t="shared" si="314"/>
        <v>42907</v>
      </c>
      <c r="CI695" s="4">
        <f t="shared" ca="1" si="315"/>
        <v>808749.09000000008</v>
      </c>
      <c r="CJ695" s="4">
        <f t="shared" ca="1" si="316"/>
        <v>73838.991999999984</v>
      </c>
      <c r="CL695" s="4">
        <f t="shared" ca="1" si="317"/>
        <v>882588.08200000005</v>
      </c>
    </row>
    <row r="696" spans="2:90" x14ac:dyDescent="0.15">
      <c r="B696" s="3">
        <v>42908</v>
      </c>
      <c r="E696" s="86">
        <v>42908</v>
      </c>
      <c r="F696" s="53">
        <v>14.78</v>
      </c>
      <c r="G696">
        <v>1.69</v>
      </c>
      <c r="H696">
        <v>20.62</v>
      </c>
      <c r="I696">
        <v>21.1</v>
      </c>
      <c r="J696">
        <v>14.16</v>
      </c>
      <c r="K696">
        <v>15.64</v>
      </c>
      <c r="L696">
        <v>15.38</v>
      </c>
      <c r="M696">
        <v>4.57</v>
      </c>
      <c r="O696">
        <v>10.76</v>
      </c>
      <c r="Q696">
        <v>1.55</v>
      </c>
      <c r="R696">
        <v>6.7</v>
      </c>
      <c r="S696">
        <v>46.34</v>
      </c>
      <c r="U696">
        <v>46.34</v>
      </c>
      <c r="X696" s="3">
        <f t="shared" si="295"/>
        <v>42908</v>
      </c>
      <c r="Y696" s="40">
        <f ca="1">Y695+SUMIFS('Transactions (Dated)'!$E$2:$E$53,'Transactions (Dated)'!$D$2:$D$53,'Share Values'!$X696,'Transactions (Dated)'!$B$2:$B$53,'Share Values'!Y$11,'Transactions (Dated)'!$C$2:$C$53,"Buy")-SUMIFS('Transactions (Dated)'!$E$2:$E$53,'Transactions (Dated)'!$D$2:$D$53,'Share Values'!$X696,'Transactions (Dated)'!$B$2:$B$53,'Share Values'!Y$11,'Transactions (Dated)'!$C$2:$C$53,"Sell")</f>
        <v>4625</v>
      </c>
      <c r="Z696" s="40">
        <f ca="1">Z695+SUMIFS('Transactions (Dated)'!$E$2:$E$53,'Transactions (Dated)'!$D$2:$D$53,'Share Values'!$X696,'Transactions (Dated)'!$B$2:$B$53,'Share Values'!Z$11,'Transactions (Dated)'!$C$2:$C$53,"Buy")-SUMIFS('Transactions (Dated)'!$E$2:$E$53,'Transactions (Dated)'!$D$2:$D$53,'Share Values'!$X696,'Transactions (Dated)'!$B$2:$B$53,'Share Values'!Z$11,'Transactions (Dated)'!$C$2:$C$53,"Sell")</f>
        <v>9375</v>
      </c>
      <c r="AA696" s="40">
        <f ca="1">AA695+SUMIFS('Transactions (Dated)'!$E$2:$E$53,'Transactions (Dated)'!$D$2:$D$53,'Share Values'!$X696,'Transactions (Dated)'!$B$2:$B$53,'Share Values'!AA$11,'Transactions (Dated)'!$C$2:$C$53,"Buy")-SUMIFS('Transactions (Dated)'!$E$2:$E$53,'Transactions (Dated)'!$D$2:$D$53,'Share Values'!$X696,'Transactions (Dated)'!$B$2:$B$53,'Share Values'!AA$11,'Transactions (Dated)'!$C$2:$C$53,"Sell")</f>
        <v>26357</v>
      </c>
      <c r="AB696" s="40">
        <f ca="1">AB695+SUMIFS('Transactions (Dated)'!$E$2:$E$53,'Transactions (Dated)'!$D$2:$D$53,'Share Values'!$X696,'Transactions (Dated)'!$B$2:$B$53,'Share Values'!AB$11,'Transactions (Dated)'!$C$2:$C$53,"Buy")-SUMIFS('Transactions (Dated)'!$E$2:$E$53,'Transactions (Dated)'!$D$2:$D$53,'Share Values'!$X696,'Transactions (Dated)'!$B$2:$B$53,'Share Values'!AB$11,'Transactions (Dated)'!$C$2:$C$53,"Sell")</f>
        <v>1892</v>
      </c>
      <c r="AC696" s="40">
        <f ca="1">AC695+SUMIFS('Transactions (Dated)'!$E$2:$E$53,'Transactions (Dated)'!$D$2:$D$53,'Share Values'!$X696,'Transactions (Dated)'!$B$2:$B$53,'Share Values'!AC$11,'Transactions (Dated)'!$C$2:$C$53,"Buy")-SUMIFS('Transactions (Dated)'!$E$2:$E$53,'Transactions (Dated)'!$D$2:$D$53,'Share Values'!$X696,'Transactions (Dated)'!$B$2:$B$53,'Share Values'!AC$11,'Transactions (Dated)'!$C$2:$C$53,"Sell")</f>
        <v>2348</v>
      </c>
      <c r="AD696" s="40">
        <f ca="1">AD695+SUMIFS('Transactions (Dated)'!$E$2:$E$53,'Transactions (Dated)'!$D$2:$D$53,'Share Values'!$X696,'Transactions (Dated)'!$B$2:$B$53,'Share Values'!AD$11,'Transactions (Dated)'!$C$2:$C$53,"Buy")-SUMIFS('Transactions (Dated)'!$E$2:$E$53,'Transactions (Dated)'!$D$2:$D$53,'Share Values'!$X696,'Transactions (Dated)'!$B$2:$B$53,'Share Values'!AD$11,'Transactions (Dated)'!$C$2:$C$53,"Sell")</f>
        <v>0</v>
      </c>
      <c r="AE696" s="40">
        <f ca="1">AE695+SUMIFS('Transactions (Dated)'!$E$2:$E$53,'Transactions (Dated)'!$D$2:$D$53,'Share Values'!$X696,'Transactions (Dated)'!$B$2:$B$53,'Share Values'!AE$11,'Transactions (Dated)'!$C$2:$C$53,"Buy")-SUMIFS('Transactions (Dated)'!$E$2:$E$53,'Transactions (Dated)'!$D$2:$D$53,'Share Values'!$X696,'Transactions (Dated)'!$B$2:$B$53,'Share Values'!AE$11,'Transactions (Dated)'!$C$2:$C$53,"Sell")</f>
        <v>2900</v>
      </c>
      <c r="AF696" s="40">
        <f ca="1">AF695+SUMIFS('Transactions (Dated)'!$E$2:$E$53,'Transactions (Dated)'!$D$2:$D$53,'Share Values'!$X696,'Transactions (Dated)'!$B$2:$B$53,'Share Values'!AF$11,'Transactions (Dated)'!$C$2:$C$53,"Buy")-SUMIFS('Transactions (Dated)'!$E$2:$E$53,'Transactions (Dated)'!$D$2:$D$53,'Share Values'!$X696,'Transactions (Dated)'!$B$2:$B$53,'Share Values'!AF$11,'Transactions (Dated)'!$C$2:$C$53,"Sell")</f>
        <v>14201</v>
      </c>
      <c r="AG696" s="40">
        <f ca="1">AG695+SUMIFS('Transactions (Dated)'!$E$2:$E$53,'Transactions (Dated)'!$D$2:$D$53,'Share Values'!$X696,'Transactions (Dated)'!$B$2:$B$53,'Share Values'!AG$11,'Transactions (Dated)'!$C$2:$C$53,"Buy")-SUMIFS('Transactions (Dated)'!$E$2:$E$53,'Transactions (Dated)'!$D$2:$D$53,'Share Values'!$X696,'Transactions (Dated)'!$B$2:$B$53,'Share Values'!AG$11,'Transactions (Dated)'!$C$2:$C$53,"Sell")</f>
        <v>6835</v>
      </c>
      <c r="AH696" s="40">
        <f ca="1">AH695+SUMIFS('Transactions (Dated)'!$E$2:$E$53,'Transactions (Dated)'!$D$2:$D$53,'Share Values'!$X696,'Transactions (Dated)'!$B$2:$B$53,'Share Values'!AH$11,'Transactions (Dated)'!$C$2:$C$53,"Buy")-SUMIFS('Transactions (Dated)'!$E$2:$E$53,'Transactions (Dated)'!$D$2:$D$53,'Share Values'!$X696,'Transactions (Dated)'!$B$2:$B$53,'Share Values'!AH$11,'Transactions (Dated)'!$C$2:$C$53,"Sell")</f>
        <v>0</v>
      </c>
      <c r="AI696" s="40">
        <f ca="1">AI695+SUMIFS('Transactions (Dated)'!$E$2:$E$53,'Transactions (Dated)'!$D$2:$D$53,'Share Values'!$X696,'Transactions (Dated)'!$B$2:$B$53,'Share Values'!AI$11,'Transactions (Dated)'!$C$2:$C$53,"Buy")-SUMIFS('Transactions (Dated)'!$E$2:$E$53,'Transactions (Dated)'!$D$2:$D$53,'Share Values'!$X696,'Transactions (Dated)'!$B$2:$B$53,'Share Values'!AI$11,'Transactions (Dated)'!$C$2:$C$53,"Sell")</f>
        <v>0</v>
      </c>
      <c r="AJ696" s="40">
        <f ca="1">AJ695+SUMIFS('Transactions (Dated)'!$E$2:$E$53,'Transactions (Dated)'!$D$2:$D$53,'Share Values'!$X696,'Transactions (Dated)'!$B$2:$B$53,'Share Values'!AJ$11,'Transactions (Dated)'!$C$2:$C$53,"Buy")-SUMIFS('Transactions (Dated)'!$E$2:$E$53,'Transactions (Dated)'!$D$2:$D$53,'Share Values'!$X696,'Transactions (Dated)'!$B$2:$B$53,'Share Values'!AJ$11,'Transactions (Dated)'!$C$2:$C$53,"Sell")</f>
        <v>0</v>
      </c>
      <c r="AK696" s="40">
        <f ca="1">AK695+SUMIFS('Transactions (Dated)'!$E$2:$E$53,'Transactions (Dated)'!$D$2:$D$53,'Share Values'!$X696,'Transactions (Dated)'!$B$2:$B$53,'Share Values'!AK$11,'Transactions (Dated)'!$C$2:$C$53,"Buy")-SUMIFS('Transactions (Dated)'!$E$2:$E$53,'Transactions (Dated)'!$D$2:$D$53,'Share Values'!$X696,'Transactions (Dated)'!$B$2:$B$53,'Share Values'!AK$11,'Transactions (Dated)'!$C$2:$C$53,"Sell")</f>
        <v>0</v>
      </c>
      <c r="AL696" s="40">
        <f ca="1">AL695+SUMIFS('Transactions (Dated)'!$E$2:$E$53,'Transactions (Dated)'!$D$2:$D$53,'Share Values'!$X696,'Transactions (Dated)'!$B$2:$B$53,'Share Values'!AL$11,'Transactions (Dated)'!$C$2:$C$53,"Buy")-SUMIFS('Transactions (Dated)'!$E$2:$E$53,'Transactions (Dated)'!$D$2:$D$53,'Share Values'!$X696,'Transactions (Dated)'!$B$2:$B$53,'Share Values'!AL$11,'Transactions (Dated)'!$C$2:$C$53,"Sell")</f>
        <v>0</v>
      </c>
      <c r="AM696" s="40">
        <f ca="1">AM695+SUMIFS('Transactions (Dated)'!$E$2:$E$53,'Transactions (Dated)'!$D$2:$D$53,'Share Values'!$X696,'Transactions (Dated)'!$B$2:$B$53,'Share Values'!AM$11,'Transactions (Dated)'!$C$2:$C$53,"Buy")-SUMIFS('Transactions (Dated)'!$E$2:$E$53,'Transactions (Dated)'!$D$2:$D$53,'Share Values'!$X696,'Transactions (Dated)'!$B$2:$B$53,'Share Values'!AM$11,'Transactions (Dated)'!$C$2:$C$53,"Sell")</f>
        <v>0</v>
      </c>
      <c r="AN696" s="40">
        <f ca="1">AN695+SUMIFS('Transactions (Dated)'!$E$2:$E$53,'Transactions (Dated)'!$D$2:$D$53,'Share Values'!$X696,'Transactions (Dated)'!$B$2:$B$53,'Share Values'!AN$11,'Transactions (Dated)'!$C$2:$C$53,"Buy")-SUMIFS('Transactions (Dated)'!$E$2:$E$53,'Transactions (Dated)'!$D$2:$D$53,'Share Values'!$X696,'Transactions (Dated)'!$B$2:$B$53,'Share Values'!AN$11,'Transactions (Dated)'!$C$2:$C$53,"Sell")</f>
        <v>0</v>
      </c>
      <c r="AQ696" s="3">
        <f t="shared" si="296"/>
        <v>42908</v>
      </c>
      <c r="AR696" s="6">
        <f t="shared" ca="1" si="297"/>
        <v>68357.5</v>
      </c>
      <c r="AS696" s="6">
        <f t="shared" ca="1" si="298"/>
        <v>15843.75</v>
      </c>
      <c r="AT696" s="6">
        <f t="shared" ca="1" si="299"/>
        <v>543481.34000000008</v>
      </c>
      <c r="AU696" s="6">
        <f t="shared" ca="1" si="300"/>
        <v>39921.200000000004</v>
      </c>
      <c r="AV696" s="6">
        <f t="shared" ca="1" si="301"/>
        <v>33247.68</v>
      </c>
      <c r="AW696" s="6">
        <f t="shared" ca="1" si="302"/>
        <v>0</v>
      </c>
      <c r="AX696" s="6">
        <f t="shared" ca="1" si="303"/>
        <v>44602</v>
      </c>
      <c r="AY696" s="6">
        <f t="shared" ca="1" si="304"/>
        <v>64898.570000000007</v>
      </c>
      <c r="AZ696" s="6">
        <f t="shared" ca="1" si="305"/>
        <v>0</v>
      </c>
      <c r="BA696" s="6">
        <f t="shared" ca="1" si="306"/>
        <v>0</v>
      </c>
      <c r="BB696" s="6">
        <f t="shared" ca="1" si="307"/>
        <v>0</v>
      </c>
      <c r="BC696" s="6">
        <f t="shared" ca="1" si="308"/>
        <v>0</v>
      </c>
      <c r="BD696" s="6">
        <f t="shared" ca="1" si="309"/>
        <v>0</v>
      </c>
      <c r="BE696" s="6">
        <f t="shared" ca="1" si="310"/>
        <v>0</v>
      </c>
      <c r="BF696" s="6">
        <f t="shared" ca="1" si="293"/>
        <v>0</v>
      </c>
      <c r="BG696" s="6">
        <f t="shared" ca="1" si="294"/>
        <v>0</v>
      </c>
      <c r="BJ696" s="4">
        <f t="shared" ca="1" si="311"/>
        <v>810352.04</v>
      </c>
      <c r="BL696" s="3">
        <f t="shared" si="312"/>
        <v>42908</v>
      </c>
      <c r="BM696" s="6">
        <f>BM695+SUMIFS('Transactions (Dated)'!G:G,'Transactions (Dated)'!D:D,'Share Values'!AQ696)</f>
        <v>14317.649999999987</v>
      </c>
      <c r="BN696" s="6">
        <f ca="1">BN695+SUMIFS('Transactions (Dated)'!$F:$F,'Transactions (Dated)'!$D:$D,$BL696,'Transactions (Dated)'!$B:$B,BN$11,'Transactions (Dated)'!$C:$C,"Dividend (paid to cash)")*Y696</f>
        <v>0</v>
      </c>
      <c r="BO696" s="6">
        <f ca="1">BO695+SUMIFS('Transactions (Dated)'!$F:$F,'Transactions (Dated)'!$D:$D,$BL696,'Transactions (Dated)'!$B:$B,BO$11,'Transactions (Dated)'!$C:$C,"Dividend (paid to cash)")*Z696</f>
        <v>2421.875</v>
      </c>
      <c r="BP696" s="6">
        <f ca="1">BP695+SUMIFS('Transactions (Dated)'!$F:$F,'Transactions (Dated)'!$D:$D,$BL696,'Transactions (Dated)'!$B:$B,BP$11,'Transactions (Dated)'!$C:$C,"Dividend (paid to cash)")*AA696</f>
        <v>51745.237000000008</v>
      </c>
      <c r="BQ696" s="6">
        <f ca="1">BQ695+SUMIFS('Transactions (Dated)'!$F:$F,'Transactions (Dated)'!$D:$D,$BL696,'Transactions (Dated)'!$B:$B,BQ$11,'Transactions (Dated)'!$C:$C,"Dividend (paid to cash)")*AB696</f>
        <v>714.23</v>
      </c>
      <c r="BR696" s="6">
        <f ca="1">BR695+SUMIFS('Transactions (Dated)'!$F:$F,'Transactions (Dated)'!$D:$D,$BL696,'Transactions (Dated)'!$B:$B,BR$11,'Transactions (Dated)'!$C:$C,"Dividend (paid to cash)")*AC696</f>
        <v>0</v>
      </c>
      <c r="BS696" s="6">
        <f ca="1">BS695+SUMIFS('Transactions (Dated)'!$F:$F,'Transactions (Dated)'!$D:$D,$BL696,'Transactions (Dated)'!$B:$B,BS$11,'Transactions (Dated)'!$C:$C,"Dividend (paid to cash)")*AD696</f>
        <v>0</v>
      </c>
      <c r="BT696" s="6">
        <f ca="1">BT695+SUMIFS('Transactions (Dated)'!$F:$F,'Transactions (Dated)'!$D:$D,$BL696,'Transactions (Dated)'!$B:$B,BT$11,'Transactions (Dated)'!$C:$C,"Dividend (paid to cash)")*AE696</f>
        <v>4640</v>
      </c>
      <c r="BU696" s="6">
        <f ca="1">BU695+SUMIFS('Transactions (Dated)'!$F:$F,'Transactions (Dated)'!$D:$D,$BL696,'Transactions (Dated)'!$B:$B,BU$11,'Transactions (Dated)'!$C:$C,"Dividend (paid to cash)")*AF696</f>
        <v>0</v>
      </c>
      <c r="BV696" s="6">
        <f ca="1">BV695+SUMIFS('Transactions (Dated)'!$F:$F,'Transactions (Dated)'!$D:$D,$BL696,'Transactions (Dated)'!$B:$B,BV$11,'Transactions (Dated)'!$C:$C,"Dividend (paid to cash)")*AG696</f>
        <v>0</v>
      </c>
      <c r="BW696" s="6">
        <f ca="1">BW695+SUMIFS('Transactions (Dated)'!$F:$F,'Transactions (Dated)'!$D:$D,$BL696,'Transactions (Dated)'!$B:$B,BW$11,'Transactions (Dated)'!$C:$C,"Dividend (paid to cash)")*AH696</f>
        <v>0</v>
      </c>
      <c r="BX696" s="6">
        <f ca="1">BX695+SUMIFS('Transactions (Dated)'!$F:$F,'Transactions (Dated)'!$D:$D,$BL696,'Transactions (Dated)'!$B:$B,BX$11,'Transactions (Dated)'!$C:$C,"Dividend (paid to cash)")*AI696</f>
        <v>0</v>
      </c>
      <c r="BY696" s="6">
        <f ca="1">BY695+SUMIFS('Transactions (Dated)'!$F:$F,'Transactions (Dated)'!$D:$D,$BL696,'Transactions (Dated)'!$B:$B,BY$11,'Transactions (Dated)'!$C:$C,"Dividend (paid to cash)")*AJ696</f>
        <v>0</v>
      </c>
      <c r="BZ696" s="6">
        <f ca="1">BZ695+SUMIFS('Transactions (Dated)'!$F:$F,'Transactions (Dated)'!$D:$D,$BL696,'Transactions (Dated)'!$B:$B,BZ$11,'Transactions (Dated)'!$C:$C,"Dividend (paid to cash)")*AK696</f>
        <v>0</v>
      </c>
      <c r="CA696" s="6">
        <f ca="1">CA695+SUMIFS('Transactions (Dated)'!$F:$F,'Transactions (Dated)'!$D:$D,$BL696,'Transactions (Dated)'!$B:$B,CA$11,'Transactions (Dated)'!$C:$C,"Dividend (paid to cash)")*AL696</f>
        <v>0</v>
      </c>
      <c r="CB696" s="6">
        <v>0</v>
      </c>
      <c r="CC696" s="6">
        <v>0</v>
      </c>
      <c r="CF696" s="6">
        <f t="shared" ca="1" si="313"/>
        <v>73838.991999999984</v>
      </c>
      <c r="CH696" s="3">
        <f t="shared" si="314"/>
        <v>42908</v>
      </c>
      <c r="CI696" s="4">
        <f t="shared" ca="1" si="315"/>
        <v>810352.04</v>
      </c>
      <c r="CJ696" s="4">
        <f t="shared" ca="1" si="316"/>
        <v>73838.991999999984</v>
      </c>
      <c r="CL696" s="4">
        <f t="shared" ca="1" si="317"/>
        <v>884191.03200000001</v>
      </c>
    </row>
    <row r="697" spans="2:90" x14ac:dyDescent="0.15">
      <c r="B697" s="3">
        <v>42909</v>
      </c>
      <c r="E697" s="86">
        <v>42909</v>
      </c>
      <c r="F697" s="53">
        <v>12.86</v>
      </c>
      <c r="G697">
        <v>1.74</v>
      </c>
      <c r="H697">
        <v>20.76</v>
      </c>
      <c r="I697">
        <v>21.204999999999998</v>
      </c>
      <c r="J697">
        <v>14.39</v>
      </c>
      <c r="K697">
        <v>15.72</v>
      </c>
      <c r="L697">
        <v>15.41</v>
      </c>
      <c r="M697">
        <v>4.76</v>
      </c>
      <c r="O697">
        <v>10.9</v>
      </c>
      <c r="Q697">
        <v>1.5699999999999998</v>
      </c>
      <c r="R697">
        <v>6.88</v>
      </c>
      <c r="S697">
        <v>46.67</v>
      </c>
      <c r="U697">
        <v>46.67</v>
      </c>
      <c r="X697" s="3">
        <f t="shared" si="295"/>
        <v>42909</v>
      </c>
      <c r="Y697" s="40">
        <f ca="1">Y696+SUMIFS('Transactions (Dated)'!$E$2:$E$53,'Transactions (Dated)'!$D$2:$D$53,'Share Values'!$X697,'Transactions (Dated)'!$B$2:$B$53,'Share Values'!Y$11,'Transactions (Dated)'!$C$2:$C$53,"Buy")-SUMIFS('Transactions (Dated)'!$E$2:$E$53,'Transactions (Dated)'!$D$2:$D$53,'Share Values'!$X697,'Transactions (Dated)'!$B$2:$B$53,'Share Values'!Y$11,'Transactions (Dated)'!$C$2:$C$53,"Sell")</f>
        <v>4625</v>
      </c>
      <c r="Z697" s="40">
        <f ca="1">Z696+SUMIFS('Transactions (Dated)'!$E$2:$E$53,'Transactions (Dated)'!$D$2:$D$53,'Share Values'!$X697,'Transactions (Dated)'!$B$2:$B$53,'Share Values'!Z$11,'Transactions (Dated)'!$C$2:$C$53,"Buy")-SUMIFS('Transactions (Dated)'!$E$2:$E$53,'Transactions (Dated)'!$D$2:$D$53,'Share Values'!$X697,'Transactions (Dated)'!$B$2:$B$53,'Share Values'!Z$11,'Transactions (Dated)'!$C$2:$C$53,"Sell")</f>
        <v>9375</v>
      </c>
      <c r="AA697" s="40">
        <f ca="1">AA696+SUMIFS('Transactions (Dated)'!$E$2:$E$53,'Transactions (Dated)'!$D$2:$D$53,'Share Values'!$X697,'Transactions (Dated)'!$B$2:$B$53,'Share Values'!AA$11,'Transactions (Dated)'!$C$2:$C$53,"Buy")-SUMIFS('Transactions (Dated)'!$E$2:$E$53,'Transactions (Dated)'!$D$2:$D$53,'Share Values'!$X697,'Transactions (Dated)'!$B$2:$B$53,'Share Values'!AA$11,'Transactions (Dated)'!$C$2:$C$53,"Sell")</f>
        <v>26357</v>
      </c>
      <c r="AB697" s="40">
        <f ca="1">AB696+SUMIFS('Transactions (Dated)'!$E$2:$E$53,'Transactions (Dated)'!$D$2:$D$53,'Share Values'!$X697,'Transactions (Dated)'!$B$2:$B$53,'Share Values'!AB$11,'Transactions (Dated)'!$C$2:$C$53,"Buy")-SUMIFS('Transactions (Dated)'!$E$2:$E$53,'Transactions (Dated)'!$D$2:$D$53,'Share Values'!$X697,'Transactions (Dated)'!$B$2:$B$53,'Share Values'!AB$11,'Transactions (Dated)'!$C$2:$C$53,"Sell")</f>
        <v>1892</v>
      </c>
      <c r="AC697" s="40">
        <f ca="1">AC696+SUMIFS('Transactions (Dated)'!$E$2:$E$53,'Transactions (Dated)'!$D$2:$D$53,'Share Values'!$X697,'Transactions (Dated)'!$B$2:$B$53,'Share Values'!AC$11,'Transactions (Dated)'!$C$2:$C$53,"Buy")-SUMIFS('Transactions (Dated)'!$E$2:$E$53,'Transactions (Dated)'!$D$2:$D$53,'Share Values'!$X697,'Transactions (Dated)'!$B$2:$B$53,'Share Values'!AC$11,'Transactions (Dated)'!$C$2:$C$53,"Sell")</f>
        <v>2348</v>
      </c>
      <c r="AD697" s="40">
        <f ca="1">AD696+SUMIFS('Transactions (Dated)'!$E$2:$E$53,'Transactions (Dated)'!$D$2:$D$53,'Share Values'!$X697,'Transactions (Dated)'!$B$2:$B$53,'Share Values'!AD$11,'Transactions (Dated)'!$C$2:$C$53,"Buy")-SUMIFS('Transactions (Dated)'!$E$2:$E$53,'Transactions (Dated)'!$D$2:$D$53,'Share Values'!$X697,'Transactions (Dated)'!$B$2:$B$53,'Share Values'!AD$11,'Transactions (Dated)'!$C$2:$C$53,"Sell")</f>
        <v>0</v>
      </c>
      <c r="AE697" s="40">
        <f ca="1">AE696+SUMIFS('Transactions (Dated)'!$E$2:$E$53,'Transactions (Dated)'!$D$2:$D$53,'Share Values'!$X697,'Transactions (Dated)'!$B$2:$B$53,'Share Values'!AE$11,'Transactions (Dated)'!$C$2:$C$53,"Buy")-SUMIFS('Transactions (Dated)'!$E$2:$E$53,'Transactions (Dated)'!$D$2:$D$53,'Share Values'!$X697,'Transactions (Dated)'!$B$2:$B$53,'Share Values'!AE$11,'Transactions (Dated)'!$C$2:$C$53,"Sell")</f>
        <v>2900</v>
      </c>
      <c r="AF697" s="40">
        <f ca="1">AF696+SUMIFS('Transactions (Dated)'!$E$2:$E$53,'Transactions (Dated)'!$D$2:$D$53,'Share Values'!$X697,'Transactions (Dated)'!$B$2:$B$53,'Share Values'!AF$11,'Transactions (Dated)'!$C$2:$C$53,"Buy")-SUMIFS('Transactions (Dated)'!$E$2:$E$53,'Transactions (Dated)'!$D$2:$D$53,'Share Values'!$X697,'Transactions (Dated)'!$B$2:$B$53,'Share Values'!AF$11,'Transactions (Dated)'!$C$2:$C$53,"Sell")</f>
        <v>14201</v>
      </c>
      <c r="AG697" s="40">
        <f ca="1">AG696+SUMIFS('Transactions (Dated)'!$E$2:$E$53,'Transactions (Dated)'!$D$2:$D$53,'Share Values'!$X697,'Transactions (Dated)'!$B$2:$B$53,'Share Values'!AG$11,'Transactions (Dated)'!$C$2:$C$53,"Buy")-SUMIFS('Transactions (Dated)'!$E$2:$E$53,'Transactions (Dated)'!$D$2:$D$53,'Share Values'!$X697,'Transactions (Dated)'!$B$2:$B$53,'Share Values'!AG$11,'Transactions (Dated)'!$C$2:$C$53,"Sell")</f>
        <v>6835</v>
      </c>
      <c r="AH697" s="40">
        <f ca="1">AH696+SUMIFS('Transactions (Dated)'!$E$2:$E$53,'Transactions (Dated)'!$D$2:$D$53,'Share Values'!$X697,'Transactions (Dated)'!$B$2:$B$53,'Share Values'!AH$11,'Transactions (Dated)'!$C$2:$C$53,"Buy")-SUMIFS('Transactions (Dated)'!$E$2:$E$53,'Transactions (Dated)'!$D$2:$D$53,'Share Values'!$X697,'Transactions (Dated)'!$B$2:$B$53,'Share Values'!AH$11,'Transactions (Dated)'!$C$2:$C$53,"Sell")</f>
        <v>0</v>
      </c>
      <c r="AI697" s="40">
        <f ca="1">AI696+SUMIFS('Transactions (Dated)'!$E$2:$E$53,'Transactions (Dated)'!$D$2:$D$53,'Share Values'!$X697,'Transactions (Dated)'!$B$2:$B$53,'Share Values'!AI$11,'Transactions (Dated)'!$C$2:$C$53,"Buy")-SUMIFS('Transactions (Dated)'!$E$2:$E$53,'Transactions (Dated)'!$D$2:$D$53,'Share Values'!$X697,'Transactions (Dated)'!$B$2:$B$53,'Share Values'!AI$11,'Transactions (Dated)'!$C$2:$C$53,"Sell")</f>
        <v>0</v>
      </c>
      <c r="AJ697" s="40">
        <f ca="1">AJ696+SUMIFS('Transactions (Dated)'!$E$2:$E$53,'Transactions (Dated)'!$D$2:$D$53,'Share Values'!$X697,'Transactions (Dated)'!$B$2:$B$53,'Share Values'!AJ$11,'Transactions (Dated)'!$C$2:$C$53,"Buy")-SUMIFS('Transactions (Dated)'!$E$2:$E$53,'Transactions (Dated)'!$D$2:$D$53,'Share Values'!$X697,'Transactions (Dated)'!$B$2:$B$53,'Share Values'!AJ$11,'Transactions (Dated)'!$C$2:$C$53,"Sell")</f>
        <v>0</v>
      </c>
      <c r="AK697" s="40">
        <f ca="1">AK696+SUMIFS('Transactions (Dated)'!$E$2:$E$53,'Transactions (Dated)'!$D$2:$D$53,'Share Values'!$X697,'Transactions (Dated)'!$B$2:$B$53,'Share Values'!AK$11,'Transactions (Dated)'!$C$2:$C$53,"Buy")-SUMIFS('Transactions (Dated)'!$E$2:$E$53,'Transactions (Dated)'!$D$2:$D$53,'Share Values'!$X697,'Transactions (Dated)'!$B$2:$B$53,'Share Values'!AK$11,'Transactions (Dated)'!$C$2:$C$53,"Sell")</f>
        <v>0</v>
      </c>
      <c r="AL697" s="40">
        <f ca="1">AL696+SUMIFS('Transactions (Dated)'!$E$2:$E$53,'Transactions (Dated)'!$D$2:$D$53,'Share Values'!$X697,'Transactions (Dated)'!$B$2:$B$53,'Share Values'!AL$11,'Transactions (Dated)'!$C$2:$C$53,"Buy")-SUMIFS('Transactions (Dated)'!$E$2:$E$53,'Transactions (Dated)'!$D$2:$D$53,'Share Values'!$X697,'Transactions (Dated)'!$B$2:$B$53,'Share Values'!AL$11,'Transactions (Dated)'!$C$2:$C$53,"Sell")</f>
        <v>0</v>
      </c>
      <c r="AM697" s="40">
        <f ca="1">AM696+SUMIFS('Transactions (Dated)'!$E$2:$E$53,'Transactions (Dated)'!$D$2:$D$53,'Share Values'!$X697,'Transactions (Dated)'!$B$2:$B$53,'Share Values'!AM$11,'Transactions (Dated)'!$C$2:$C$53,"Buy")-SUMIFS('Transactions (Dated)'!$E$2:$E$53,'Transactions (Dated)'!$D$2:$D$53,'Share Values'!$X697,'Transactions (Dated)'!$B$2:$B$53,'Share Values'!AM$11,'Transactions (Dated)'!$C$2:$C$53,"Sell")</f>
        <v>0</v>
      </c>
      <c r="AN697" s="40">
        <f ca="1">AN696+SUMIFS('Transactions (Dated)'!$E$2:$E$53,'Transactions (Dated)'!$D$2:$D$53,'Share Values'!$X697,'Transactions (Dated)'!$B$2:$B$53,'Share Values'!AN$11,'Transactions (Dated)'!$C$2:$C$53,"Buy")-SUMIFS('Transactions (Dated)'!$E$2:$E$53,'Transactions (Dated)'!$D$2:$D$53,'Share Values'!$X697,'Transactions (Dated)'!$B$2:$B$53,'Share Values'!AN$11,'Transactions (Dated)'!$C$2:$C$53,"Sell")</f>
        <v>0</v>
      </c>
      <c r="AQ697" s="3">
        <f t="shared" si="296"/>
        <v>42909</v>
      </c>
      <c r="AR697" s="6">
        <f t="shared" ca="1" si="297"/>
        <v>59477.5</v>
      </c>
      <c r="AS697" s="6">
        <f t="shared" ca="1" si="298"/>
        <v>16312.5</v>
      </c>
      <c r="AT697" s="6">
        <f t="shared" ca="1" si="299"/>
        <v>547171.32000000007</v>
      </c>
      <c r="AU697" s="6">
        <f t="shared" ca="1" si="300"/>
        <v>40119.859999999993</v>
      </c>
      <c r="AV697" s="6">
        <f t="shared" ca="1" si="301"/>
        <v>33787.72</v>
      </c>
      <c r="AW697" s="6">
        <f t="shared" ca="1" si="302"/>
        <v>0</v>
      </c>
      <c r="AX697" s="6">
        <f t="shared" ca="1" si="303"/>
        <v>44689</v>
      </c>
      <c r="AY697" s="6">
        <f t="shared" ca="1" si="304"/>
        <v>67596.759999999995</v>
      </c>
      <c r="AZ697" s="6">
        <f t="shared" ca="1" si="305"/>
        <v>0</v>
      </c>
      <c r="BA697" s="6">
        <f t="shared" ca="1" si="306"/>
        <v>0</v>
      </c>
      <c r="BB697" s="6">
        <f t="shared" ca="1" si="307"/>
        <v>0</v>
      </c>
      <c r="BC697" s="6">
        <f t="shared" ca="1" si="308"/>
        <v>0</v>
      </c>
      <c r="BD697" s="6">
        <f t="shared" ca="1" si="309"/>
        <v>0</v>
      </c>
      <c r="BE697" s="6">
        <f t="shared" ca="1" si="310"/>
        <v>0</v>
      </c>
      <c r="BF697" s="6">
        <f t="shared" ca="1" si="293"/>
        <v>0</v>
      </c>
      <c r="BG697" s="6">
        <f t="shared" ca="1" si="294"/>
        <v>0</v>
      </c>
      <c r="BJ697" s="4">
        <f t="shared" ca="1" si="311"/>
        <v>809154.66</v>
      </c>
      <c r="BL697" s="3">
        <f t="shared" si="312"/>
        <v>42909</v>
      </c>
      <c r="BM697" s="6">
        <f>BM696+SUMIFS('Transactions (Dated)'!G:G,'Transactions (Dated)'!D:D,'Share Values'!AQ697)</f>
        <v>14317.649999999987</v>
      </c>
      <c r="BN697" s="6">
        <f ca="1">BN696+SUMIFS('Transactions (Dated)'!$F:$F,'Transactions (Dated)'!$D:$D,$BL697,'Transactions (Dated)'!$B:$B,BN$11,'Transactions (Dated)'!$C:$C,"Dividend (paid to cash)")*Y697</f>
        <v>0</v>
      </c>
      <c r="BO697" s="6">
        <f ca="1">BO696+SUMIFS('Transactions (Dated)'!$F:$F,'Transactions (Dated)'!$D:$D,$BL697,'Transactions (Dated)'!$B:$B,BO$11,'Transactions (Dated)'!$C:$C,"Dividend (paid to cash)")*Z697</f>
        <v>2421.875</v>
      </c>
      <c r="BP697" s="6">
        <f ca="1">BP696+SUMIFS('Transactions (Dated)'!$F:$F,'Transactions (Dated)'!$D:$D,$BL697,'Transactions (Dated)'!$B:$B,BP$11,'Transactions (Dated)'!$C:$C,"Dividend (paid to cash)")*AA697</f>
        <v>51745.237000000008</v>
      </c>
      <c r="BQ697" s="6">
        <f ca="1">BQ696+SUMIFS('Transactions (Dated)'!$F:$F,'Transactions (Dated)'!$D:$D,$BL697,'Transactions (Dated)'!$B:$B,BQ$11,'Transactions (Dated)'!$C:$C,"Dividend (paid to cash)")*AB697</f>
        <v>714.23</v>
      </c>
      <c r="BR697" s="6">
        <f ca="1">BR696+SUMIFS('Transactions (Dated)'!$F:$F,'Transactions (Dated)'!$D:$D,$BL697,'Transactions (Dated)'!$B:$B,BR$11,'Transactions (Dated)'!$C:$C,"Dividend (paid to cash)")*AC697</f>
        <v>0</v>
      </c>
      <c r="BS697" s="6">
        <f ca="1">BS696+SUMIFS('Transactions (Dated)'!$F:$F,'Transactions (Dated)'!$D:$D,$BL697,'Transactions (Dated)'!$B:$B,BS$11,'Transactions (Dated)'!$C:$C,"Dividend (paid to cash)")*AD697</f>
        <v>0</v>
      </c>
      <c r="BT697" s="6">
        <f ca="1">BT696+SUMIFS('Transactions (Dated)'!$F:$F,'Transactions (Dated)'!$D:$D,$BL697,'Transactions (Dated)'!$B:$B,BT$11,'Transactions (Dated)'!$C:$C,"Dividend (paid to cash)")*AE697</f>
        <v>4640</v>
      </c>
      <c r="BU697" s="6">
        <f ca="1">BU696+SUMIFS('Transactions (Dated)'!$F:$F,'Transactions (Dated)'!$D:$D,$BL697,'Transactions (Dated)'!$B:$B,BU$11,'Transactions (Dated)'!$C:$C,"Dividend (paid to cash)")*AF697</f>
        <v>0</v>
      </c>
      <c r="BV697" s="6">
        <f ca="1">BV696+SUMIFS('Transactions (Dated)'!$F:$F,'Transactions (Dated)'!$D:$D,$BL697,'Transactions (Dated)'!$B:$B,BV$11,'Transactions (Dated)'!$C:$C,"Dividend (paid to cash)")*AG697</f>
        <v>0</v>
      </c>
      <c r="BW697" s="6">
        <f ca="1">BW696+SUMIFS('Transactions (Dated)'!$F:$F,'Transactions (Dated)'!$D:$D,$BL697,'Transactions (Dated)'!$B:$B,BW$11,'Transactions (Dated)'!$C:$C,"Dividend (paid to cash)")*AH697</f>
        <v>0</v>
      </c>
      <c r="BX697" s="6">
        <f ca="1">BX696+SUMIFS('Transactions (Dated)'!$F:$F,'Transactions (Dated)'!$D:$D,$BL697,'Transactions (Dated)'!$B:$B,BX$11,'Transactions (Dated)'!$C:$C,"Dividend (paid to cash)")*AI697</f>
        <v>0</v>
      </c>
      <c r="BY697" s="6">
        <f ca="1">BY696+SUMIFS('Transactions (Dated)'!$F:$F,'Transactions (Dated)'!$D:$D,$BL697,'Transactions (Dated)'!$B:$B,BY$11,'Transactions (Dated)'!$C:$C,"Dividend (paid to cash)")*AJ697</f>
        <v>0</v>
      </c>
      <c r="BZ697" s="6">
        <f ca="1">BZ696+SUMIFS('Transactions (Dated)'!$F:$F,'Transactions (Dated)'!$D:$D,$BL697,'Transactions (Dated)'!$B:$B,BZ$11,'Transactions (Dated)'!$C:$C,"Dividend (paid to cash)")*AK697</f>
        <v>0</v>
      </c>
      <c r="CA697" s="6">
        <f ca="1">CA696+SUMIFS('Transactions (Dated)'!$F:$F,'Transactions (Dated)'!$D:$D,$BL697,'Transactions (Dated)'!$B:$B,CA$11,'Transactions (Dated)'!$C:$C,"Dividend (paid to cash)")*AL697</f>
        <v>0</v>
      </c>
      <c r="CB697" s="6">
        <v>0</v>
      </c>
      <c r="CC697" s="6">
        <v>0</v>
      </c>
      <c r="CF697" s="6">
        <f t="shared" ca="1" si="313"/>
        <v>73838.991999999984</v>
      </c>
      <c r="CH697" s="3">
        <f t="shared" si="314"/>
        <v>42909</v>
      </c>
      <c r="CI697" s="4">
        <f t="shared" ca="1" si="315"/>
        <v>809154.66</v>
      </c>
      <c r="CJ697" s="4">
        <f t="shared" ca="1" si="316"/>
        <v>73838.991999999984</v>
      </c>
      <c r="CL697" s="4">
        <f t="shared" ca="1" si="317"/>
        <v>882993.652</v>
      </c>
    </row>
    <row r="698" spans="2:90" x14ac:dyDescent="0.15">
      <c r="B698" s="3">
        <v>42912</v>
      </c>
      <c r="E698" s="86">
        <v>42912</v>
      </c>
      <c r="F698" s="53">
        <v>13.59</v>
      </c>
      <c r="G698">
        <v>1.75</v>
      </c>
      <c r="H698">
        <v>20.77</v>
      </c>
      <c r="I698">
        <v>21.35</v>
      </c>
      <c r="J698">
        <v>14.47</v>
      </c>
      <c r="K698">
        <v>15.68</v>
      </c>
      <c r="L698">
        <v>15.49</v>
      </c>
      <c r="M698">
        <v>4.63</v>
      </c>
      <c r="O698">
        <v>11.1</v>
      </c>
      <c r="Q698">
        <v>1.5699999999999998</v>
      </c>
      <c r="R698">
        <v>7.06</v>
      </c>
      <c r="S698">
        <v>46.92</v>
      </c>
      <c r="U698">
        <v>46.92</v>
      </c>
      <c r="X698" s="3">
        <f t="shared" si="295"/>
        <v>42912</v>
      </c>
      <c r="Y698" s="40">
        <f ca="1">Y697+SUMIFS('Transactions (Dated)'!$E$2:$E$53,'Transactions (Dated)'!$D$2:$D$53,'Share Values'!$X698,'Transactions (Dated)'!$B$2:$B$53,'Share Values'!Y$11,'Transactions (Dated)'!$C$2:$C$53,"Buy")-SUMIFS('Transactions (Dated)'!$E$2:$E$53,'Transactions (Dated)'!$D$2:$D$53,'Share Values'!$X698,'Transactions (Dated)'!$B$2:$B$53,'Share Values'!Y$11,'Transactions (Dated)'!$C$2:$C$53,"Sell")</f>
        <v>4625</v>
      </c>
      <c r="Z698" s="40">
        <f ca="1">Z697+SUMIFS('Transactions (Dated)'!$E$2:$E$53,'Transactions (Dated)'!$D$2:$D$53,'Share Values'!$X698,'Transactions (Dated)'!$B$2:$B$53,'Share Values'!Z$11,'Transactions (Dated)'!$C$2:$C$53,"Buy")-SUMIFS('Transactions (Dated)'!$E$2:$E$53,'Transactions (Dated)'!$D$2:$D$53,'Share Values'!$X698,'Transactions (Dated)'!$B$2:$B$53,'Share Values'!Z$11,'Transactions (Dated)'!$C$2:$C$53,"Sell")</f>
        <v>9375</v>
      </c>
      <c r="AA698" s="40">
        <f ca="1">AA697+SUMIFS('Transactions (Dated)'!$E$2:$E$53,'Transactions (Dated)'!$D$2:$D$53,'Share Values'!$X698,'Transactions (Dated)'!$B$2:$B$53,'Share Values'!AA$11,'Transactions (Dated)'!$C$2:$C$53,"Buy")-SUMIFS('Transactions (Dated)'!$E$2:$E$53,'Transactions (Dated)'!$D$2:$D$53,'Share Values'!$X698,'Transactions (Dated)'!$B$2:$B$53,'Share Values'!AA$11,'Transactions (Dated)'!$C$2:$C$53,"Sell")</f>
        <v>26357</v>
      </c>
      <c r="AB698" s="40">
        <f ca="1">AB697+SUMIFS('Transactions (Dated)'!$E$2:$E$53,'Transactions (Dated)'!$D$2:$D$53,'Share Values'!$X698,'Transactions (Dated)'!$B$2:$B$53,'Share Values'!AB$11,'Transactions (Dated)'!$C$2:$C$53,"Buy")-SUMIFS('Transactions (Dated)'!$E$2:$E$53,'Transactions (Dated)'!$D$2:$D$53,'Share Values'!$X698,'Transactions (Dated)'!$B$2:$B$53,'Share Values'!AB$11,'Transactions (Dated)'!$C$2:$C$53,"Sell")</f>
        <v>1892</v>
      </c>
      <c r="AC698" s="40">
        <f ca="1">AC697+SUMIFS('Transactions (Dated)'!$E$2:$E$53,'Transactions (Dated)'!$D$2:$D$53,'Share Values'!$X698,'Transactions (Dated)'!$B$2:$B$53,'Share Values'!AC$11,'Transactions (Dated)'!$C$2:$C$53,"Buy")-SUMIFS('Transactions (Dated)'!$E$2:$E$53,'Transactions (Dated)'!$D$2:$D$53,'Share Values'!$X698,'Transactions (Dated)'!$B$2:$B$53,'Share Values'!AC$11,'Transactions (Dated)'!$C$2:$C$53,"Sell")</f>
        <v>2348</v>
      </c>
      <c r="AD698" s="40">
        <f ca="1">AD697+SUMIFS('Transactions (Dated)'!$E$2:$E$53,'Transactions (Dated)'!$D$2:$D$53,'Share Values'!$X698,'Transactions (Dated)'!$B$2:$B$53,'Share Values'!AD$11,'Transactions (Dated)'!$C$2:$C$53,"Buy")-SUMIFS('Transactions (Dated)'!$E$2:$E$53,'Transactions (Dated)'!$D$2:$D$53,'Share Values'!$X698,'Transactions (Dated)'!$B$2:$B$53,'Share Values'!AD$11,'Transactions (Dated)'!$C$2:$C$53,"Sell")</f>
        <v>0</v>
      </c>
      <c r="AE698" s="40">
        <f ca="1">AE697+SUMIFS('Transactions (Dated)'!$E$2:$E$53,'Transactions (Dated)'!$D$2:$D$53,'Share Values'!$X698,'Transactions (Dated)'!$B$2:$B$53,'Share Values'!AE$11,'Transactions (Dated)'!$C$2:$C$53,"Buy")-SUMIFS('Transactions (Dated)'!$E$2:$E$53,'Transactions (Dated)'!$D$2:$D$53,'Share Values'!$X698,'Transactions (Dated)'!$B$2:$B$53,'Share Values'!AE$11,'Transactions (Dated)'!$C$2:$C$53,"Sell")</f>
        <v>2900</v>
      </c>
      <c r="AF698" s="40">
        <f ca="1">AF697+SUMIFS('Transactions (Dated)'!$E$2:$E$53,'Transactions (Dated)'!$D$2:$D$53,'Share Values'!$X698,'Transactions (Dated)'!$B$2:$B$53,'Share Values'!AF$11,'Transactions (Dated)'!$C$2:$C$53,"Buy")-SUMIFS('Transactions (Dated)'!$E$2:$E$53,'Transactions (Dated)'!$D$2:$D$53,'Share Values'!$X698,'Transactions (Dated)'!$B$2:$B$53,'Share Values'!AF$11,'Transactions (Dated)'!$C$2:$C$53,"Sell")</f>
        <v>14201</v>
      </c>
      <c r="AG698" s="40">
        <f ca="1">AG697+SUMIFS('Transactions (Dated)'!$E$2:$E$53,'Transactions (Dated)'!$D$2:$D$53,'Share Values'!$X698,'Transactions (Dated)'!$B$2:$B$53,'Share Values'!AG$11,'Transactions (Dated)'!$C$2:$C$53,"Buy")-SUMIFS('Transactions (Dated)'!$E$2:$E$53,'Transactions (Dated)'!$D$2:$D$53,'Share Values'!$X698,'Transactions (Dated)'!$B$2:$B$53,'Share Values'!AG$11,'Transactions (Dated)'!$C$2:$C$53,"Sell")</f>
        <v>6835</v>
      </c>
      <c r="AH698" s="40">
        <f ca="1">AH697+SUMIFS('Transactions (Dated)'!$E$2:$E$53,'Transactions (Dated)'!$D$2:$D$53,'Share Values'!$X698,'Transactions (Dated)'!$B$2:$B$53,'Share Values'!AH$11,'Transactions (Dated)'!$C$2:$C$53,"Buy")-SUMIFS('Transactions (Dated)'!$E$2:$E$53,'Transactions (Dated)'!$D$2:$D$53,'Share Values'!$X698,'Transactions (Dated)'!$B$2:$B$53,'Share Values'!AH$11,'Transactions (Dated)'!$C$2:$C$53,"Sell")</f>
        <v>0</v>
      </c>
      <c r="AI698" s="40">
        <f ca="1">AI697+SUMIFS('Transactions (Dated)'!$E$2:$E$53,'Transactions (Dated)'!$D$2:$D$53,'Share Values'!$X698,'Transactions (Dated)'!$B$2:$B$53,'Share Values'!AI$11,'Transactions (Dated)'!$C$2:$C$53,"Buy")-SUMIFS('Transactions (Dated)'!$E$2:$E$53,'Transactions (Dated)'!$D$2:$D$53,'Share Values'!$X698,'Transactions (Dated)'!$B$2:$B$53,'Share Values'!AI$11,'Transactions (Dated)'!$C$2:$C$53,"Sell")</f>
        <v>0</v>
      </c>
      <c r="AJ698" s="40">
        <f ca="1">AJ697+SUMIFS('Transactions (Dated)'!$E$2:$E$53,'Transactions (Dated)'!$D$2:$D$53,'Share Values'!$X698,'Transactions (Dated)'!$B$2:$B$53,'Share Values'!AJ$11,'Transactions (Dated)'!$C$2:$C$53,"Buy")-SUMIFS('Transactions (Dated)'!$E$2:$E$53,'Transactions (Dated)'!$D$2:$D$53,'Share Values'!$X698,'Transactions (Dated)'!$B$2:$B$53,'Share Values'!AJ$11,'Transactions (Dated)'!$C$2:$C$53,"Sell")</f>
        <v>0</v>
      </c>
      <c r="AK698" s="40">
        <f ca="1">AK697+SUMIFS('Transactions (Dated)'!$E$2:$E$53,'Transactions (Dated)'!$D$2:$D$53,'Share Values'!$X698,'Transactions (Dated)'!$B$2:$B$53,'Share Values'!AK$11,'Transactions (Dated)'!$C$2:$C$53,"Buy")-SUMIFS('Transactions (Dated)'!$E$2:$E$53,'Transactions (Dated)'!$D$2:$D$53,'Share Values'!$X698,'Transactions (Dated)'!$B$2:$B$53,'Share Values'!AK$11,'Transactions (Dated)'!$C$2:$C$53,"Sell")</f>
        <v>0</v>
      </c>
      <c r="AL698" s="40">
        <f ca="1">AL697+SUMIFS('Transactions (Dated)'!$E$2:$E$53,'Transactions (Dated)'!$D$2:$D$53,'Share Values'!$X698,'Transactions (Dated)'!$B$2:$B$53,'Share Values'!AL$11,'Transactions (Dated)'!$C$2:$C$53,"Buy")-SUMIFS('Transactions (Dated)'!$E$2:$E$53,'Transactions (Dated)'!$D$2:$D$53,'Share Values'!$X698,'Transactions (Dated)'!$B$2:$B$53,'Share Values'!AL$11,'Transactions (Dated)'!$C$2:$C$53,"Sell")</f>
        <v>0</v>
      </c>
      <c r="AM698" s="40">
        <f ca="1">AM697+SUMIFS('Transactions (Dated)'!$E$2:$E$53,'Transactions (Dated)'!$D$2:$D$53,'Share Values'!$X698,'Transactions (Dated)'!$B$2:$B$53,'Share Values'!AM$11,'Transactions (Dated)'!$C$2:$C$53,"Buy")-SUMIFS('Transactions (Dated)'!$E$2:$E$53,'Transactions (Dated)'!$D$2:$D$53,'Share Values'!$X698,'Transactions (Dated)'!$B$2:$B$53,'Share Values'!AM$11,'Transactions (Dated)'!$C$2:$C$53,"Sell")</f>
        <v>0</v>
      </c>
      <c r="AN698" s="40">
        <f ca="1">AN697+SUMIFS('Transactions (Dated)'!$E$2:$E$53,'Transactions (Dated)'!$D$2:$D$53,'Share Values'!$X698,'Transactions (Dated)'!$B$2:$B$53,'Share Values'!AN$11,'Transactions (Dated)'!$C$2:$C$53,"Buy")-SUMIFS('Transactions (Dated)'!$E$2:$E$53,'Transactions (Dated)'!$D$2:$D$53,'Share Values'!$X698,'Transactions (Dated)'!$B$2:$B$53,'Share Values'!AN$11,'Transactions (Dated)'!$C$2:$C$53,"Sell")</f>
        <v>0</v>
      </c>
      <c r="AQ698" s="3">
        <f t="shared" si="296"/>
        <v>42912</v>
      </c>
      <c r="AR698" s="6">
        <f t="shared" ca="1" si="297"/>
        <v>62853.75</v>
      </c>
      <c r="AS698" s="6">
        <f t="shared" ca="1" si="298"/>
        <v>16406.25</v>
      </c>
      <c r="AT698" s="6">
        <f t="shared" ca="1" si="299"/>
        <v>547434.89</v>
      </c>
      <c r="AU698" s="6">
        <f t="shared" ca="1" si="300"/>
        <v>40394.200000000004</v>
      </c>
      <c r="AV698" s="6">
        <f t="shared" ca="1" si="301"/>
        <v>33975.560000000005</v>
      </c>
      <c r="AW698" s="6">
        <f t="shared" ca="1" si="302"/>
        <v>0</v>
      </c>
      <c r="AX698" s="6">
        <f t="shared" ca="1" si="303"/>
        <v>44921</v>
      </c>
      <c r="AY698" s="6">
        <f t="shared" ca="1" si="304"/>
        <v>65750.63</v>
      </c>
      <c r="AZ698" s="6">
        <f t="shared" ca="1" si="305"/>
        <v>0</v>
      </c>
      <c r="BA698" s="6">
        <f t="shared" ca="1" si="306"/>
        <v>0</v>
      </c>
      <c r="BB698" s="6">
        <f t="shared" ca="1" si="307"/>
        <v>0</v>
      </c>
      <c r="BC698" s="6">
        <f t="shared" ca="1" si="308"/>
        <v>0</v>
      </c>
      <c r="BD698" s="6">
        <f t="shared" ca="1" si="309"/>
        <v>0</v>
      </c>
      <c r="BE698" s="6">
        <f t="shared" ca="1" si="310"/>
        <v>0</v>
      </c>
      <c r="BF698" s="6">
        <f t="shared" ca="1" si="293"/>
        <v>0</v>
      </c>
      <c r="BG698" s="6">
        <f t="shared" ca="1" si="294"/>
        <v>0</v>
      </c>
      <c r="BJ698" s="4">
        <f t="shared" ca="1" si="311"/>
        <v>811736.28</v>
      </c>
      <c r="BL698" s="3">
        <f t="shared" si="312"/>
        <v>42912</v>
      </c>
      <c r="BM698" s="6">
        <f>BM697+SUMIFS('Transactions (Dated)'!G:G,'Transactions (Dated)'!D:D,'Share Values'!AQ698)</f>
        <v>14317.649999999987</v>
      </c>
      <c r="BN698" s="6">
        <f ca="1">BN697+SUMIFS('Transactions (Dated)'!$F:$F,'Transactions (Dated)'!$D:$D,$BL698,'Transactions (Dated)'!$B:$B,BN$11,'Transactions (Dated)'!$C:$C,"Dividend (paid to cash)")*Y698</f>
        <v>0</v>
      </c>
      <c r="BO698" s="6">
        <f ca="1">BO697+SUMIFS('Transactions (Dated)'!$F:$F,'Transactions (Dated)'!$D:$D,$BL698,'Transactions (Dated)'!$B:$B,BO$11,'Transactions (Dated)'!$C:$C,"Dividend (paid to cash)")*Z698</f>
        <v>2421.875</v>
      </c>
      <c r="BP698" s="6">
        <f ca="1">BP697+SUMIFS('Transactions (Dated)'!$F:$F,'Transactions (Dated)'!$D:$D,$BL698,'Transactions (Dated)'!$B:$B,BP$11,'Transactions (Dated)'!$C:$C,"Dividend (paid to cash)")*AA698</f>
        <v>51745.237000000008</v>
      </c>
      <c r="BQ698" s="6">
        <f ca="1">BQ697+SUMIFS('Transactions (Dated)'!$F:$F,'Transactions (Dated)'!$D:$D,$BL698,'Transactions (Dated)'!$B:$B,BQ$11,'Transactions (Dated)'!$C:$C,"Dividend (paid to cash)")*AB698</f>
        <v>714.23</v>
      </c>
      <c r="BR698" s="6">
        <f ca="1">BR697+SUMIFS('Transactions (Dated)'!$F:$F,'Transactions (Dated)'!$D:$D,$BL698,'Transactions (Dated)'!$B:$B,BR$11,'Transactions (Dated)'!$C:$C,"Dividend (paid to cash)")*AC698</f>
        <v>0</v>
      </c>
      <c r="BS698" s="6">
        <f ca="1">BS697+SUMIFS('Transactions (Dated)'!$F:$F,'Transactions (Dated)'!$D:$D,$BL698,'Transactions (Dated)'!$B:$B,BS$11,'Transactions (Dated)'!$C:$C,"Dividend (paid to cash)")*AD698</f>
        <v>0</v>
      </c>
      <c r="BT698" s="6">
        <f ca="1">BT697+SUMIFS('Transactions (Dated)'!$F:$F,'Transactions (Dated)'!$D:$D,$BL698,'Transactions (Dated)'!$B:$B,BT$11,'Transactions (Dated)'!$C:$C,"Dividend (paid to cash)")*AE698</f>
        <v>4640</v>
      </c>
      <c r="BU698" s="6">
        <f ca="1">BU697+SUMIFS('Transactions (Dated)'!$F:$F,'Transactions (Dated)'!$D:$D,$BL698,'Transactions (Dated)'!$B:$B,BU$11,'Transactions (Dated)'!$C:$C,"Dividend (paid to cash)")*AF698</f>
        <v>0</v>
      </c>
      <c r="BV698" s="6">
        <f ca="1">BV697+SUMIFS('Transactions (Dated)'!$F:$F,'Transactions (Dated)'!$D:$D,$BL698,'Transactions (Dated)'!$B:$B,BV$11,'Transactions (Dated)'!$C:$C,"Dividend (paid to cash)")*AG698</f>
        <v>0</v>
      </c>
      <c r="BW698" s="6">
        <f ca="1">BW697+SUMIFS('Transactions (Dated)'!$F:$F,'Transactions (Dated)'!$D:$D,$BL698,'Transactions (Dated)'!$B:$B,BW$11,'Transactions (Dated)'!$C:$C,"Dividend (paid to cash)")*AH698</f>
        <v>0</v>
      </c>
      <c r="BX698" s="6">
        <f ca="1">BX697+SUMIFS('Transactions (Dated)'!$F:$F,'Transactions (Dated)'!$D:$D,$BL698,'Transactions (Dated)'!$B:$B,BX$11,'Transactions (Dated)'!$C:$C,"Dividend (paid to cash)")*AI698</f>
        <v>0</v>
      </c>
      <c r="BY698" s="6">
        <f ca="1">BY697+SUMIFS('Transactions (Dated)'!$F:$F,'Transactions (Dated)'!$D:$D,$BL698,'Transactions (Dated)'!$B:$B,BY$11,'Transactions (Dated)'!$C:$C,"Dividend (paid to cash)")*AJ698</f>
        <v>0</v>
      </c>
      <c r="BZ698" s="6">
        <f ca="1">BZ697+SUMIFS('Transactions (Dated)'!$F:$F,'Transactions (Dated)'!$D:$D,$BL698,'Transactions (Dated)'!$B:$B,BZ$11,'Transactions (Dated)'!$C:$C,"Dividend (paid to cash)")*AK698</f>
        <v>0</v>
      </c>
      <c r="CA698" s="6">
        <f ca="1">CA697+SUMIFS('Transactions (Dated)'!$F:$F,'Transactions (Dated)'!$D:$D,$BL698,'Transactions (Dated)'!$B:$B,CA$11,'Transactions (Dated)'!$C:$C,"Dividend (paid to cash)")*AL698</f>
        <v>0</v>
      </c>
      <c r="CB698" s="6">
        <v>0</v>
      </c>
      <c r="CC698" s="6">
        <v>0</v>
      </c>
      <c r="CF698" s="6">
        <f t="shared" ca="1" si="313"/>
        <v>73838.991999999984</v>
      </c>
      <c r="CH698" s="3">
        <f t="shared" si="314"/>
        <v>42912</v>
      </c>
      <c r="CI698" s="4">
        <f t="shared" ca="1" si="315"/>
        <v>811736.28</v>
      </c>
      <c r="CJ698" s="4">
        <f t="shared" ca="1" si="316"/>
        <v>73838.991999999984</v>
      </c>
      <c r="CL698" s="4">
        <f t="shared" ca="1" si="317"/>
        <v>885575.272</v>
      </c>
    </row>
    <row r="699" spans="2:90" x14ac:dyDescent="0.15">
      <c r="B699" s="3">
        <v>42913</v>
      </c>
      <c r="E699" s="86">
        <v>42913</v>
      </c>
      <c r="F699" s="53">
        <v>13.14</v>
      </c>
      <c r="G699">
        <v>1.7</v>
      </c>
      <c r="H699">
        <v>20.57</v>
      </c>
      <c r="I699">
        <v>21.4</v>
      </c>
      <c r="J699">
        <v>14.48</v>
      </c>
      <c r="K699">
        <v>15.76</v>
      </c>
      <c r="L699">
        <v>15.49</v>
      </c>
      <c r="M699">
        <v>4.66</v>
      </c>
      <c r="O699">
        <v>11.11</v>
      </c>
      <c r="Q699">
        <v>1.5699999999999998</v>
      </c>
      <c r="R699">
        <v>7.43</v>
      </c>
      <c r="S699">
        <v>46.53</v>
      </c>
      <c r="U699">
        <v>46.53</v>
      </c>
      <c r="X699" s="3">
        <f t="shared" si="295"/>
        <v>42913</v>
      </c>
      <c r="Y699" s="40">
        <f ca="1">Y698+SUMIFS('Transactions (Dated)'!$E$2:$E$53,'Transactions (Dated)'!$D$2:$D$53,'Share Values'!$X699,'Transactions (Dated)'!$B$2:$B$53,'Share Values'!Y$11,'Transactions (Dated)'!$C$2:$C$53,"Buy")-SUMIFS('Transactions (Dated)'!$E$2:$E$53,'Transactions (Dated)'!$D$2:$D$53,'Share Values'!$X699,'Transactions (Dated)'!$B$2:$B$53,'Share Values'!Y$11,'Transactions (Dated)'!$C$2:$C$53,"Sell")</f>
        <v>4625</v>
      </c>
      <c r="Z699" s="40">
        <f ca="1">Z698+SUMIFS('Transactions (Dated)'!$E$2:$E$53,'Transactions (Dated)'!$D$2:$D$53,'Share Values'!$X699,'Transactions (Dated)'!$B$2:$B$53,'Share Values'!Z$11,'Transactions (Dated)'!$C$2:$C$53,"Buy")-SUMIFS('Transactions (Dated)'!$E$2:$E$53,'Transactions (Dated)'!$D$2:$D$53,'Share Values'!$X699,'Transactions (Dated)'!$B$2:$B$53,'Share Values'!Z$11,'Transactions (Dated)'!$C$2:$C$53,"Sell")</f>
        <v>9375</v>
      </c>
      <c r="AA699" s="40">
        <f ca="1">AA698+SUMIFS('Transactions (Dated)'!$E$2:$E$53,'Transactions (Dated)'!$D$2:$D$53,'Share Values'!$X699,'Transactions (Dated)'!$B$2:$B$53,'Share Values'!AA$11,'Transactions (Dated)'!$C$2:$C$53,"Buy")-SUMIFS('Transactions (Dated)'!$E$2:$E$53,'Transactions (Dated)'!$D$2:$D$53,'Share Values'!$X699,'Transactions (Dated)'!$B$2:$B$53,'Share Values'!AA$11,'Transactions (Dated)'!$C$2:$C$53,"Sell")</f>
        <v>26357</v>
      </c>
      <c r="AB699" s="40">
        <f ca="1">AB698+SUMIFS('Transactions (Dated)'!$E$2:$E$53,'Transactions (Dated)'!$D$2:$D$53,'Share Values'!$X699,'Transactions (Dated)'!$B$2:$B$53,'Share Values'!AB$11,'Transactions (Dated)'!$C$2:$C$53,"Buy")-SUMIFS('Transactions (Dated)'!$E$2:$E$53,'Transactions (Dated)'!$D$2:$D$53,'Share Values'!$X699,'Transactions (Dated)'!$B$2:$B$53,'Share Values'!AB$11,'Transactions (Dated)'!$C$2:$C$53,"Sell")</f>
        <v>1892</v>
      </c>
      <c r="AC699" s="40">
        <f ca="1">AC698+SUMIFS('Transactions (Dated)'!$E$2:$E$53,'Transactions (Dated)'!$D$2:$D$53,'Share Values'!$X699,'Transactions (Dated)'!$B$2:$B$53,'Share Values'!AC$11,'Transactions (Dated)'!$C$2:$C$53,"Buy")-SUMIFS('Transactions (Dated)'!$E$2:$E$53,'Transactions (Dated)'!$D$2:$D$53,'Share Values'!$X699,'Transactions (Dated)'!$B$2:$B$53,'Share Values'!AC$11,'Transactions (Dated)'!$C$2:$C$53,"Sell")</f>
        <v>2348</v>
      </c>
      <c r="AD699" s="40">
        <f ca="1">AD698+SUMIFS('Transactions (Dated)'!$E$2:$E$53,'Transactions (Dated)'!$D$2:$D$53,'Share Values'!$X699,'Transactions (Dated)'!$B$2:$B$53,'Share Values'!AD$11,'Transactions (Dated)'!$C$2:$C$53,"Buy")-SUMIFS('Transactions (Dated)'!$E$2:$E$53,'Transactions (Dated)'!$D$2:$D$53,'Share Values'!$X699,'Transactions (Dated)'!$B$2:$B$53,'Share Values'!AD$11,'Transactions (Dated)'!$C$2:$C$53,"Sell")</f>
        <v>0</v>
      </c>
      <c r="AE699" s="40">
        <f ca="1">AE698+SUMIFS('Transactions (Dated)'!$E$2:$E$53,'Transactions (Dated)'!$D$2:$D$53,'Share Values'!$X699,'Transactions (Dated)'!$B$2:$B$53,'Share Values'!AE$11,'Transactions (Dated)'!$C$2:$C$53,"Buy")-SUMIFS('Transactions (Dated)'!$E$2:$E$53,'Transactions (Dated)'!$D$2:$D$53,'Share Values'!$X699,'Transactions (Dated)'!$B$2:$B$53,'Share Values'!AE$11,'Transactions (Dated)'!$C$2:$C$53,"Sell")</f>
        <v>2900</v>
      </c>
      <c r="AF699" s="40">
        <f ca="1">AF698+SUMIFS('Transactions (Dated)'!$E$2:$E$53,'Transactions (Dated)'!$D$2:$D$53,'Share Values'!$X699,'Transactions (Dated)'!$B$2:$B$53,'Share Values'!AF$11,'Transactions (Dated)'!$C$2:$C$53,"Buy")-SUMIFS('Transactions (Dated)'!$E$2:$E$53,'Transactions (Dated)'!$D$2:$D$53,'Share Values'!$X699,'Transactions (Dated)'!$B$2:$B$53,'Share Values'!AF$11,'Transactions (Dated)'!$C$2:$C$53,"Sell")</f>
        <v>14201</v>
      </c>
      <c r="AG699" s="40">
        <f ca="1">AG698+SUMIFS('Transactions (Dated)'!$E$2:$E$53,'Transactions (Dated)'!$D$2:$D$53,'Share Values'!$X699,'Transactions (Dated)'!$B$2:$B$53,'Share Values'!AG$11,'Transactions (Dated)'!$C$2:$C$53,"Buy")-SUMIFS('Transactions (Dated)'!$E$2:$E$53,'Transactions (Dated)'!$D$2:$D$53,'Share Values'!$X699,'Transactions (Dated)'!$B$2:$B$53,'Share Values'!AG$11,'Transactions (Dated)'!$C$2:$C$53,"Sell")</f>
        <v>6835</v>
      </c>
      <c r="AH699" s="40">
        <f ca="1">AH698+SUMIFS('Transactions (Dated)'!$E$2:$E$53,'Transactions (Dated)'!$D$2:$D$53,'Share Values'!$X699,'Transactions (Dated)'!$B$2:$B$53,'Share Values'!AH$11,'Transactions (Dated)'!$C$2:$C$53,"Buy")-SUMIFS('Transactions (Dated)'!$E$2:$E$53,'Transactions (Dated)'!$D$2:$D$53,'Share Values'!$X699,'Transactions (Dated)'!$B$2:$B$53,'Share Values'!AH$11,'Transactions (Dated)'!$C$2:$C$53,"Sell")</f>
        <v>0</v>
      </c>
      <c r="AI699" s="40">
        <f ca="1">AI698+SUMIFS('Transactions (Dated)'!$E$2:$E$53,'Transactions (Dated)'!$D$2:$D$53,'Share Values'!$X699,'Transactions (Dated)'!$B$2:$B$53,'Share Values'!AI$11,'Transactions (Dated)'!$C$2:$C$53,"Buy")-SUMIFS('Transactions (Dated)'!$E$2:$E$53,'Transactions (Dated)'!$D$2:$D$53,'Share Values'!$X699,'Transactions (Dated)'!$B$2:$B$53,'Share Values'!AI$11,'Transactions (Dated)'!$C$2:$C$53,"Sell")</f>
        <v>0</v>
      </c>
      <c r="AJ699" s="40">
        <f ca="1">AJ698+SUMIFS('Transactions (Dated)'!$E$2:$E$53,'Transactions (Dated)'!$D$2:$D$53,'Share Values'!$X699,'Transactions (Dated)'!$B$2:$B$53,'Share Values'!AJ$11,'Transactions (Dated)'!$C$2:$C$53,"Buy")-SUMIFS('Transactions (Dated)'!$E$2:$E$53,'Transactions (Dated)'!$D$2:$D$53,'Share Values'!$X699,'Transactions (Dated)'!$B$2:$B$53,'Share Values'!AJ$11,'Transactions (Dated)'!$C$2:$C$53,"Sell")</f>
        <v>0</v>
      </c>
      <c r="AK699" s="40">
        <f ca="1">AK698+SUMIFS('Transactions (Dated)'!$E$2:$E$53,'Transactions (Dated)'!$D$2:$D$53,'Share Values'!$X699,'Transactions (Dated)'!$B$2:$B$53,'Share Values'!AK$11,'Transactions (Dated)'!$C$2:$C$53,"Buy")-SUMIFS('Transactions (Dated)'!$E$2:$E$53,'Transactions (Dated)'!$D$2:$D$53,'Share Values'!$X699,'Transactions (Dated)'!$B$2:$B$53,'Share Values'!AK$11,'Transactions (Dated)'!$C$2:$C$53,"Sell")</f>
        <v>0</v>
      </c>
      <c r="AL699" s="40">
        <f ca="1">AL698+SUMIFS('Transactions (Dated)'!$E$2:$E$53,'Transactions (Dated)'!$D$2:$D$53,'Share Values'!$X699,'Transactions (Dated)'!$B$2:$B$53,'Share Values'!AL$11,'Transactions (Dated)'!$C$2:$C$53,"Buy")-SUMIFS('Transactions (Dated)'!$E$2:$E$53,'Transactions (Dated)'!$D$2:$D$53,'Share Values'!$X699,'Transactions (Dated)'!$B$2:$B$53,'Share Values'!AL$11,'Transactions (Dated)'!$C$2:$C$53,"Sell")</f>
        <v>0</v>
      </c>
      <c r="AM699" s="40">
        <f ca="1">AM698+SUMIFS('Transactions (Dated)'!$E$2:$E$53,'Transactions (Dated)'!$D$2:$D$53,'Share Values'!$X699,'Transactions (Dated)'!$B$2:$B$53,'Share Values'!AM$11,'Transactions (Dated)'!$C$2:$C$53,"Buy")-SUMIFS('Transactions (Dated)'!$E$2:$E$53,'Transactions (Dated)'!$D$2:$D$53,'Share Values'!$X699,'Transactions (Dated)'!$B$2:$B$53,'Share Values'!AM$11,'Transactions (Dated)'!$C$2:$C$53,"Sell")</f>
        <v>0</v>
      </c>
      <c r="AN699" s="40">
        <f ca="1">AN698+SUMIFS('Transactions (Dated)'!$E$2:$E$53,'Transactions (Dated)'!$D$2:$D$53,'Share Values'!$X699,'Transactions (Dated)'!$B$2:$B$53,'Share Values'!AN$11,'Transactions (Dated)'!$C$2:$C$53,"Buy")-SUMIFS('Transactions (Dated)'!$E$2:$E$53,'Transactions (Dated)'!$D$2:$D$53,'Share Values'!$X699,'Transactions (Dated)'!$B$2:$B$53,'Share Values'!AN$11,'Transactions (Dated)'!$C$2:$C$53,"Sell")</f>
        <v>0</v>
      </c>
      <c r="AQ699" s="3">
        <f t="shared" si="296"/>
        <v>42913</v>
      </c>
      <c r="AR699" s="6">
        <f t="shared" ca="1" si="297"/>
        <v>60772.5</v>
      </c>
      <c r="AS699" s="6">
        <f t="shared" ca="1" si="298"/>
        <v>15937.5</v>
      </c>
      <c r="AT699" s="6">
        <f t="shared" ca="1" si="299"/>
        <v>542163.49</v>
      </c>
      <c r="AU699" s="6">
        <f t="shared" ca="1" si="300"/>
        <v>40488.799999999996</v>
      </c>
      <c r="AV699" s="6">
        <f t="shared" ca="1" si="301"/>
        <v>33999.040000000001</v>
      </c>
      <c r="AW699" s="6">
        <f t="shared" ca="1" si="302"/>
        <v>0</v>
      </c>
      <c r="AX699" s="6">
        <f t="shared" ca="1" si="303"/>
        <v>44921</v>
      </c>
      <c r="AY699" s="6">
        <f t="shared" ca="1" si="304"/>
        <v>66176.66</v>
      </c>
      <c r="AZ699" s="6">
        <f t="shared" ca="1" si="305"/>
        <v>0</v>
      </c>
      <c r="BA699" s="6">
        <f t="shared" ca="1" si="306"/>
        <v>0</v>
      </c>
      <c r="BB699" s="6">
        <f t="shared" ca="1" si="307"/>
        <v>0</v>
      </c>
      <c r="BC699" s="6">
        <f t="shared" ca="1" si="308"/>
        <v>0</v>
      </c>
      <c r="BD699" s="6">
        <f t="shared" ca="1" si="309"/>
        <v>0</v>
      </c>
      <c r="BE699" s="6">
        <f t="shared" ca="1" si="310"/>
        <v>0</v>
      </c>
      <c r="BF699" s="6">
        <f t="shared" ca="1" si="293"/>
        <v>0</v>
      </c>
      <c r="BG699" s="6">
        <f t="shared" ca="1" si="294"/>
        <v>0</v>
      </c>
      <c r="BJ699" s="4">
        <f t="shared" ca="1" si="311"/>
        <v>804458.99000000011</v>
      </c>
      <c r="BL699" s="3">
        <f t="shared" si="312"/>
        <v>42913</v>
      </c>
      <c r="BM699" s="6">
        <f>BM698+SUMIFS('Transactions (Dated)'!G:G,'Transactions (Dated)'!D:D,'Share Values'!AQ699)</f>
        <v>14317.649999999987</v>
      </c>
      <c r="BN699" s="6">
        <f ca="1">BN698+SUMIFS('Transactions (Dated)'!$F:$F,'Transactions (Dated)'!$D:$D,$BL699,'Transactions (Dated)'!$B:$B,BN$11,'Transactions (Dated)'!$C:$C,"Dividend (paid to cash)")*Y699</f>
        <v>0</v>
      </c>
      <c r="BO699" s="6">
        <f ca="1">BO698+SUMIFS('Transactions (Dated)'!$F:$F,'Transactions (Dated)'!$D:$D,$BL699,'Transactions (Dated)'!$B:$B,BO$11,'Transactions (Dated)'!$C:$C,"Dividend (paid to cash)")*Z699</f>
        <v>2421.875</v>
      </c>
      <c r="BP699" s="6">
        <f ca="1">BP698+SUMIFS('Transactions (Dated)'!$F:$F,'Transactions (Dated)'!$D:$D,$BL699,'Transactions (Dated)'!$B:$B,BP$11,'Transactions (Dated)'!$C:$C,"Dividend (paid to cash)")*AA699</f>
        <v>51745.237000000008</v>
      </c>
      <c r="BQ699" s="6">
        <f ca="1">BQ698+SUMIFS('Transactions (Dated)'!$F:$F,'Transactions (Dated)'!$D:$D,$BL699,'Transactions (Dated)'!$B:$B,BQ$11,'Transactions (Dated)'!$C:$C,"Dividend (paid to cash)")*AB699</f>
        <v>714.23</v>
      </c>
      <c r="BR699" s="6">
        <f ca="1">BR698+SUMIFS('Transactions (Dated)'!$F:$F,'Transactions (Dated)'!$D:$D,$BL699,'Transactions (Dated)'!$B:$B,BR$11,'Transactions (Dated)'!$C:$C,"Dividend (paid to cash)")*AC699</f>
        <v>0</v>
      </c>
      <c r="BS699" s="6">
        <f ca="1">BS698+SUMIFS('Transactions (Dated)'!$F:$F,'Transactions (Dated)'!$D:$D,$BL699,'Transactions (Dated)'!$B:$B,BS$11,'Transactions (Dated)'!$C:$C,"Dividend (paid to cash)")*AD699</f>
        <v>0</v>
      </c>
      <c r="BT699" s="6">
        <f ca="1">BT698+SUMIFS('Transactions (Dated)'!$F:$F,'Transactions (Dated)'!$D:$D,$BL699,'Transactions (Dated)'!$B:$B,BT$11,'Transactions (Dated)'!$C:$C,"Dividend (paid to cash)")*AE699</f>
        <v>4640</v>
      </c>
      <c r="BU699" s="6">
        <f ca="1">BU698+SUMIFS('Transactions (Dated)'!$F:$F,'Transactions (Dated)'!$D:$D,$BL699,'Transactions (Dated)'!$B:$B,BU$11,'Transactions (Dated)'!$C:$C,"Dividend (paid to cash)")*AF699</f>
        <v>0</v>
      </c>
      <c r="BV699" s="6">
        <f ca="1">BV698+SUMIFS('Transactions (Dated)'!$F:$F,'Transactions (Dated)'!$D:$D,$BL699,'Transactions (Dated)'!$B:$B,BV$11,'Transactions (Dated)'!$C:$C,"Dividend (paid to cash)")*AG699</f>
        <v>0</v>
      </c>
      <c r="BW699" s="6">
        <f ca="1">BW698+SUMIFS('Transactions (Dated)'!$F:$F,'Transactions (Dated)'!$D:$D,$BL699,'Transactions (Dated)'!$B:$B,BW$11,'Transactions (Dated)'!$C:$C,"Dividend (paid to cash)")*AH699</f>
        <v>0</v>
      </c>
      <c r="BX699" s="6">
        <f ca="1">BX698+SUMIFS('Transactions (Dated)'!$F:$F,'Transactions (Dated)'!$D:$D,$BL699,'Transactions (Dated)'!$B:$B,BX$11,'Transactions (Dated)'!$C:$C,"Dividend (paid to cash)")*AI699</f>
        <v>0</v>
      </c>
      <c r="BY699" s="6">
        <f ca="1">BY698+SUMIFS('Transactions (Dated)'!$F:$F,'Transactions (Dated)'!$D:$D,$BL699,'Transactions (Dated)'!$B:$B,BY$11,'Transactions (Dated)'!$C:$C,"Dividend (paid to cash)")*AJ699</f>
        <v>0</v>
      </c>
      <c r="BZ699" s="6">
        <f ca="1">BZ698+SUMIFS('Transactions (Dated)'!$F:$F,'Transactions (Dated)'!$D:$D,$BL699,'Transactions (Dated)'!$B:$B,BZ$11,'Transactions (Dated)'!$C:$C,"Dividend (paid to cash)")*AK699</f>
        <v>0</v>
      </c>
      <c r="CA699" s="6">
        <f ca="1">CA698+SUMIFS('Transactions (Dated)'!$F:$F,'Transactions (Dated)'!$D:$D,$BL699,'Transactions (Dated)'!$B:$B,CA$11,'Transactions (Dated)'!$C:$C,"Dividend (paid to cash)")*AL699</f>
        <v>0</v>
      </c>
      <c r="CB699" s="6">
        <v>0</v>
      </c>
      <c r="CC699" s="6">
        <v>0</v>
      </c>
      <c r="CF699" s="6">
        <f t="shared" ca="1" si="313"/>
        <v>73838.991999999984</v>
      </c>
      <c r="CH699" s="3">
        <f t="shared" si="314"/>
        <v>42913</v>
      </c>
      <c r="CI699" s="4">
        <f t="shared" ca="1" si="315"/>
        <v>804458.99000000011</v>
      </c>
      <c r="CJ699" s="4">
        <f t="shared" ca="1" si="316"/>
        <v>73838.991999999984</v>
      </c>
      <c r="CL699" s="4">
        <f t="shared" ca="1" si="317"/>
        <v>878297.98200000008</v>
      </c>
    </row>
    <row r="700" spans="2:90" x14ac:dyDescent="0.15">
      <c r="B700" s="3">
        <v>42914</v>
      </c>
      <c r="E700" s="86">
        <v>42914</v>
      </c>
      <c r="F700" s="53">
        <v>13.35</v>
      </c>
      <c r="G700">
        <v>1.6800000000000002</v>
      </c>
      <c r="H700">
        <v>20.68</v>
      </c>
      <c r="I700">
        <v>21.515000000000001</v>
      </c>
      <c r="J700">
        <v>14.33</v>
      </c>
      <c r="K700">
        <v>15.8</v>
      </c>
      <c r="L700">
        <v>16.059999999999999</v>
      </c>
      <c r="M700">
        <v>4.57</v>
      </c>
      <c r="O700">
        <v>11</v>
      </c>
      <c r="Q700">
        <v>1.62</v>
      </c>
      <c r="R700">
        <v>7.75</v>
      </c>
      <c r="S700">
        <v>46.41</v>
      </c>
      <c r="U700">
        <v>46.41</v>
      </c>
      <c r="X700" s="3">
        <f t="shared" si="295"/>
        <v>42914</v>
      </c>
      <c r="Y700" s="40">
        <f ca="1">Y699+SUMIFS('Transactions (Dated)'!$E$2:$E$53,'Transactions (Dated)'!$D$2:$D$53,'Share Values'!$X700,'Transactions (Dated)'!$B$2:$B$53,'Share Values'!Y$11,'Transactions (Dated)'!$C$2:$C$53,"Buy")-SUMIFS('Transactions (Dated)'!$E$2:$E$53,'Transactions (Dated)'!$D$2:$D$53,'Share Values'!$X700,'Transactions (Dated)'!$B$2:$B$53,'Share Values'!Y$11,'Transactions (Dated)'!$C$2:$C$53,"Sell")</f>
        <v>4625</v>
      </c>
      <c r="Z700" s="40">
        <f ca="1">Z699+SUMIFS('Transactions (Dated)'!$E$2:$E$53,'Transactions (Dated)'!$D$2:$D$53,'Share Values'!$X700,'Transactions (Dated)'!$B$2:$B$53,'Share Values'!Z$11,'Transactions (Dated)'!$C$2:$C$53,"Buy")-SUMIFS('Transactions (Dated)'!$E$2:$E$53,'Transactions (Dated)'!$D$2:$D$53,'Share Values'!$X700,'Transactions (Dated)'!$B$2:$B$53,'Share Values'!Z$11,'Transactions (Dated)'!$C$2:$C$53,"Sell")</f>
        <v>9375</v>
      </c>
      <c r="AA700" s="40">
        <f ca="1">AA699+SUMIFS('Transactions (Dated)'!$E$2:$E$53,'Transactions (Dated)'!$D$2:$D$53,'Share Values'!$X700,'Transactions (Dated)'!$B$2:$B$53,'Share Values'!AA$11,'Transactions (Dated)'!$C$2:$C$53,"Buy")-SUMIFS('Transactions (Dated)'!$E$2:$E$53,'Transactions (Dated)'!$D$2:$D$53,'Share Values'!$X700,'Transactions (Dated)'!$B$2:$B$53,'Share Values'!AA$11,'Transactions (Dated)'!$C$2:$C$53,"Sell")</f>
        <v>26357</v>
      </c>
      <c r="AB700" s="40">
        <f ca="1">AB699+SUMIFS('Transactions (Dated)'!$E$2:$E$53,'Transactions (Dated)'!$D$2:$D$53,'Share Values'!$X700,'Transactions (Dated)'!$B$2:$B$53,'Share Values'!AB$11,'Transactions (Dated)'!$C$2:$C$53,"Buy")-SUMIFS('Transactions (Dated)'!$E$2:$E$53,'Transactions (Dated)'!$D$2:$D$53,'Share Values'!$X700,'Transactions (Dated)'!$B$2:$B$53,'Share Values'!AB$11,'Transactions (Dated)'!$C$2:$C$53,"Sell")</f>
        <v>1892</v>
      </c>
      <c r="AC700" s="40">
        <f ca="1">AC699+SUMIFS('Transactions (Dated)'!$E$2:$E$53,'Transactions (Dated)'!$D$2:$D$53,'Share Values'!$X700,'Transactions (Dated)'!$B$2:$B$53,'Share Values'!AC$11,'Transactions (Dated)'!$C$2:$C$53,"Buy")-SUMIFS('Transactions (Dated)'!$E$2:$E$53,'Transactions (Dated)'!$D$2:$D$53,'Share Values'!$X700,'Transactions (Dated)'!$B$2:$B$53,'Share Values'!AC$11,'Transactions (Dated)'!$C$2:$C$53,"Sell")</f>
        <v>2348</v>
      </c>
      <c r="AD700" s="40">
        <f ca="1">AD699+SUMIFS('Transactions (Dated)'!$E$2:$E$53,'Transactions (Dated)'!$D$2:$D$53,'Share Values'!$X700,'Transactions (Dated)'!$B$2:$B$53,'Share Values'!AD$11,'Transactions (Dated)'!$C$2:$C$53,"Buy")-SUMIFS('Transactions (Dated)'!$E$2:$E$53,'Transactions (Dated)'!$D$2:$D$53,'Share Values'!$X700,'Transactions (Dated)'!$B$2:$B$53,'Share Values'!AD$11,'Transactions (Dated)'!$C$2:$C$53,"Sell")</f>
        <v>0</v>
      </c>
      <c r="AE700" s="40">
        <f ca="1">AE699+SUMIFS('Transactions (Dated)'!$E$2:$E$53,'Transactions (Dated)'!$D$2:$D$53,'Share Values'!$X700,'Transactions (Dated)'!$B$2:$B$53,'Share Values'!AE$11,'Transactions (Dated)'!$C$2:$C$53,"Buy")-SUMIFS('Transactions (Dated)'!$E$2:$E$53,'Transactions (Dated)'!$D$2:$D$53,'Share Values'!$X700,'Transactions (Dated)'!$B$2:$B$53,'Share Values'!AE$11,'Transactions (Dated)'!$C$2:$C$53,"Sell")</f>
        <v>2900</v>
      </c>
      <c r="AF700" s="40">
        <f ca="1">AF699+SUMIFS('Transactions (Dated)'!$E$2:$E$53,'Transactions (Dated)'!$D$2:$D$53,'Share Values'!$X700,'Transactions (Dated)'!$B$2:$B$53,'Share Values'!AF$11,'Transactions (Dated)'!$C$2:$C$53,"Buy")-SUMIFS('Transactions (Dated)'!$E$2:$E$53,'Transactions (Dated)'!$D$2:$D$53,'Share Values'!$X700,'Transactions (Dated)'!$B$2:$B$53,'Share Values'!AF$11,'Transactions (Dated)'!$C$2:$C$53,"Sell")</f>
        <v>14201</v>
      </c>
      <c r="AG700" s="40">
        <f ca="1">AG699+SUMIFS('Transactions (Dated)'!$E$2:$E$53,'Transactions (Dated)'!$D$2:$D$53,'Share Values'!$X700,'Transactions (Dated)'!$B$2:$B$53,'Share Values'!AG$11,'Transactions (Dated)'!$C$2:$C$53,"Buy")-SUMIFS('Transactions (Dated)'!$E$2:$E$53,'Transactions (Dated)'!$D$2:$D$53,'Share Values'!$X700,'Transactions (Dated)'!$B$2:$B$53,'Share Values'!AG$11,'Transactions (Dated)'!$C$2:$C$53,"Sell")</f>
        <v>6835</v>
      </c>
      <c r="AH700" s="40">
        <f ca="1">AH699+SUMIFS('Transactions (Dated)'!$E$2:$E$53,'Transactions (Dated)'!$D$2:$D$53,'Share Values'!$X700,'Transactions (Dated)'!$B$2:$B$53,'Share Values'!AH$11,'Transactions (Dated)'!$C$2:$C$53,"Buy")-SUMIFS('Transactions (Dated)'!$E$2:$E$53,'Transactions (Dated)'!$D$2:$D$53,'Share Values'!$X700,'Transactions (Dated)'!$B$2:$B$53,'Share Values'!AH$11,'Transactions (Dated)'!$C$2:$C$53,"Sell")</f>
        <v>0</v>
      </c>
      <c r="AI700" s="40">
        <f ca="1">AI699+SUMIFS('Transactions (Dated)'!$E$2:$E$53,'Transactions (Dated)'!$D$2:$D$53,'Share Values'!$X700,'Transactions (Dated)'!$B$2:$B$53,'Share Values'!AI$11,'Transactions (Dated)'!$C$2:$C$53,"Buy")-SUMIFS('Transactions (Dated)'!$E$2:$E$53,'Transactions (Dated)'!$D$2:$D$53,'Share Values'!$X700,'Transactions (Dated)'!$B$2:$B$53,'Share Values'!AI$11,'Transactions (Dated)'!$C$2:$C$53,"Sell")</f>
        <v>0</v>
      </c>
      <c r="AJ700" s="40">
        <f ca="1">AJ699+SUMIFS('Transactions (Dated)'!$E$2:$E$53,'Transactions (Dated)'!$D$2:$D$53,'Share Values'!$X700,'Transactions (Dated)'!$B$2:$B$53,'Share Values'!AJ$11,'Transactions (Dated)'!$C$2:$C$53,"Buy")-SUMIFS('Transactions (Dated)'!$E$2:$E$53,'Transactions (Dated)'!$D$2:$D$53,'Share Values'!$X700,'Transactions (Dated)'!$B$2:$B$53,'Share Values'!AJ$11,'Transactions (Dated)'!$C$2:$C$53,"Sell")</f>
        <v>0</v>
      </c>
      <c r="AK700" s="40">
        <f ca="1">AK699+SUMIFS('Transactions (Dated)'!$E$2:$E$53,'Transactions (Dated)'!$D$2:$D$53,'Share Values'!$X700,'Transactions (Dated)'!$B$2:$B$53,'Share Values'!AK$11,'Transactions (Dated)'!$C$2:$C$53,"Buy")-SUMIFS('Transactions (Dated)'!$E$2:$E$53,'Transactions (Dated)'!$D$2:$D$53,'Share Values'!$X700,'Transactions (Dated)'!$B$2:$B$53,'Share Values'!AK$11,'Transactions (Dated)'!$C$2:$C$53,"Sell")</f>
        <v>0</v>
      </c>
      <c r="AL700" s="40">
        <f ca="1">AL699+SUMIFS('Transactions (Dated)'!$E$2:$E$53,'Transactions (Dated)'!$D$2:$D$53,'Share Values'!$X700,'Transactions (Dated)'!$B$2:$B$53,'Share Values'!AL$11,'Transactions (Dated)'!$C$2:$C$53,"Buy")-SUMIFS('Transactions (Dated)'!$E$2:$E$53,'Transactions (Dated)'!$D$2:$D$53,'Share Values'!$X700,'Transactions (Dated)'!$B$2:$B$53,'Share Values'!AL$11,'Transactions (Dated)'!$C$2:$C$53,"Sell")</f>
        <v>0</v>
      </c>
      <c r="AM700" s="40">
        <f ca="1">AM699+SUMIFS('Transactions (Dated)'!$E$2:$E$53,'Transactions (Dated)'!$D$2:$D$53,'Share Values'!$X700,'Transactions (Dated)'!$B$2:$B$53,'Share Values'!AM$11,'Transactions (Dated)'!$C$2:$C$53,"Buy")-SUMIFS('Transactions (Dated)'!$E$2:$E$53,'Transactions (Dated)'!$D$2:$D$53,'Share Values'!$X700,'Transactions (Dated)'!$B$2:$B$53,'Share Values'!AM$11,'Transactions (Dated)'!$C$2:$C$53,"Sell")</f>
        <v>0</v>
      </c>
      <c r="AN700" s="40">
        <f ca="1">AN699+SUMIFS('Transactions (Dated)'!$E$2:$E$53,'Transactions (Dated)'!$D$2:$D$53,'Share Values'!$X700,'Transactions (Dated)'!$B$2:$B$53,'Share Values'!AN$11,'Transactions (Dated)'!$C$2:$C$53,"Buy")-SUMIFS('Transactions (Dated)'!$E$2:$E$53,'Transactions (Dated)'!$D$2:$D$53,'Share Values'!$X700,'Transactions (Dated)'!$B$2:$B$53,'Share Values'!AN$11,'Transactions (Dated)'!$C$2:$C$53,"Sell")</f>
        <v>0</v>
      </c>
      <c r="AQ700" s="3">
        <f t="shared" si="296"/>
        <v>42914</v>
      </c>
      <c r="AR700" s="6">
        <f t="shared" ca="1" si="297"/>
        <v>61743.75</v>
      </c>
      <c r="AS700" s="6">
        <f t="shared" ca="1" si="298"/>
        <v>15750.000000000002</v>
      </c>
      <c r="AT700" s="6">
        <f t="shared" ca="1" si="299"/>
        <v>545062.76</v>
      </c>
      <c r="AU700" s="6">
        <f t="shared" ca="1" si="300"/>
        <v>40706.380000000005</v>
      </c>
      <c r="AV700" s="6">
        <f t="shared" ca="1" si="301"/>
        <v>33646.840000000004</v>
      </c>
      <c r="AW700" s="6">
        <f t="shared" ca="1" si="302"/>
        <v>0</v>
      </c>
      <c r="AX700" s="6">
        <f t="shared" ca="1" si="303"/>
        <v>46573.999999999993</v>
      </c>
      <c r="AY700" s="6">
        <f t="shared" ca="1" si="304"/>
        <v>64898.570000000007</v>
      </c>
      <c r="AZ700" s="6">
        <f t="shared" ca="1" si="305"/>
        <v>0</v>
      </c>
      <c r="BA700" s="6">
        <f t="shared" ca="1" si="306"/>
        <v>0</v>
      </c>
      <c r="BB700" s="6">
        <f t="shared" ca="1" si="307"/>
        <v>0</v>
      </c>
      <c r="BC700" s="6">
        <f t="shared" ca="1" si="308"/>
        <v>0</v>
      </c>
      <c r="BD700" s="6">
        <f t="shared" ca="1" si="309"/>
        <v>0</v>
      </c>
      <c r="BE700" s="6">
        <f t="shared" ca="1" si="310"/>
        <v>0</v>
      </c>
      <c r="BF700" s="6">
        <f t="shared" ca="1" si="293"/>
        <v>0</v>
      </c>
      <c r="BG700" s="6">
        <f t="shared" ca="1" si="294"/>
        <v>0</v>
      </c>
      <c r="BJ700" s="4">
        <f t="shared" ca="1" si="311"/>
        <v>808382.3</v>
      </c>
      <c r="BL700" s="3">
        <f t="shared" si="312"/>
        <v>42914</v>
      </c>
      <c r="BM700" s="6">
        <f>BM699+SUMIFS('Transactions (Dated)'!G:G,'Transactions (Dated)'!D:D,'Share Values'!AQ700)</f>
        <v>14317.649999999987</v>
      </c>
      <c r="BN700" s="6">
        <f ca="1">BN699+SUMIFS('Transactions (Dated)'!$F:$F,'Transactions (Dated)'!$D:$D,$BL700,'Transactions (Dated)'!$B:$B,BN$11,'Transactions (Dated)'!$C:$C,"Dividend (paid to cash)")*Y700</f>
        <v>0</v>
      </c>
      <c r="BO700" s="6">
        <f ca="1">BO699+SUMIFS('Transactions (Dated)'!$F:$F,'Transactions (Dated)'!$D:$D,$BL700,'Transactions (Dated)'!$B:$B,BO$11,'Transactions (Dated)'!$C:$C,"Dividend (paid to cash)")*Z700</f>
        <v>2421.875</v>
      </c>
      <c r="BP700" s="6">
        <f ca="1">BP699+SUMIFS('Transactions (Dated)'!$F:$F,'Transactions (Dated)'!$D:$D,$BL700,'Transactions (Dated)'!$B:$B,BP$11,'Transactions (Dated)'!$C:$C,"Dividend (paid to cash)")*AA700</f>
        <v>51745.237000000008</v>
      </c>
      <c r="BQ700" s="6">
        <f ca="1">BQ699+SUMIFS('Transactions (Dated)'!$F:$F,'Transactions (Dated)'!$D:$D,$BL700,'Transactions (Dated)'!$B:$B,BQ$11,'Transactions (Dated)'!$C:$C,"Dividend (paid to cash)")*AB700</f>
        <v>714.23</v>
      </c>
      <c r="BR700" s="6">
        <f ca="1">BR699+SUMIFS('Transactions (Dated)'!$F:$F,'Transactions (Dated)'!$D:$D,$BL700,'Transactions (Dated)'!$B:$B,BR$11,'Transactions (Dated)'!$C:$C,"Dividend (paid to cash)")*AC700</f>
        <v>0</v>
      </c>
      <c r="BS700" s="6">
        <f ca="1">BS699+SUMIFS('Transactions (Dated)'!$F:$F,'Transactions (Dated)'!$D:$D,$BL700,'Transactions (Dated)'!$B:$B,BS$11,'Transactions (Dated)'!$C:$C,"Dividend (paid to cash)")*AD700</f>
        <v>0</v>
      </c>
      <c r="BT700" s="6">
        <f ca="1">BT699+SUMIFS('Transactions (Dated)'!$F:$F,'Transactions (Dated)'!$D:$D,$BL700,'Transactions (Dated)'!$B:$B,BT$11,'Transactions (Dated)'!$C:$C,"Dividend (paid to cash)")*AE700</f>
        <v>4640</v>
      </c>
      <c r="BU700" s="6">
        <f ca="1">BU699+SUMIFS('Transactions (Dated)'!$F:$F,'Transactions (Dated)'!$D:$D,$BL700,'Transactions (Dated)'!$B:$B,BU$11,'Transactions (Dated)'!$C:$C,"Dividend (paid to cash)")*AF700</f>
        <v>0</v>
      </c>
      <c r="BV700" s="6">
        <f ca="1">BV699+SUMIFS('Transactions (Dated)'!$F:$F,'Transactions (Dated)'!$D:$D,$BL700,'Transactions (Dated)'!$B:$B,BV$11,'Transactions (Dated)'!$C:$C,"Dividend (paid to cash)")*AG700</f>
        <v>0</v>
      </c>
      <c r="BW700" s="6">
        <f ca="1">BW699+SUMIFS('Transactions (Dated)'!$F:$F,'Transactions (Dated)'!$D:$D,$BL700,'Transactions (Dated)'!$B:$B,BW$11,'Transactions (Dated)'!$C:$C,"Dividend (paid to cash)")*AH700</f>
        <v>0</v>
      </c>
      <c r="BX700" s="6">
        <f ca="1">BX699+SUMIFS('Transactions (Dated)'!$F:$F,'Transactions (Dated)'!$D:$D,$BL700,'Transactions (Dated)'!$B:$B,BX$11,'Transactions (Dated)'!$C:$C,"Dividend (paid to cash)")*AI700</f>
        <v>0</v>
      </c>
      <c r="BY700" s="6">
        <f ca="1">BY699+SUMIFS('Transactions (Dated)'!$F:$F,'Transactions (Dated)'!$D:$D,$BL700,'Transactions (Dated)'!$B:$B,BY$11,'Transactions (Dated)'!$C:$C,"Dividend (paid to cash)")*AJ700</f>
        <v>0</v>
      </c>
      <c r="BZ700" s="6">
        <f ca="1">BZ699+SUMIFS('Transactions (Dated)'!$F:$F,'Transactions (Dated)'!$D:$D,$BL700,'Transactions (Dated)'!$B:$B,BZ$11,'Transactions (Dated)'!$C:$C,"Dividend (paid to cash)")*AK700</f>
        <v>0</v>
      </c>
      <c r="CA700" s="6">
        <f ca="1">CA699+SUMIFS('Transactions (Dated)'!$F:$F,'Transactions (Dated)'!$D:$D,$BL700,'Transactions (Dated)'!$B:$B,CA$11,'Transactions (Dated)'!$C:$C,"Dividend (paid to cash)")*AL700</f>
        <v>0</v>
      </c>
      <c r="CB700" s="6">
        <v>0</v>
      </c>
      <c r="CC700" s="6">
        <v>0</v>
      </c>
      <c r="CF700" s="6">
        <f t="shared" ca="1" si="313"/>
        <v>73838.991999999984</v>
      </c>
      <c r="CH700" s="3">
        <f t="shared" si="314"/>
        <v>42914</v>
      </c>
      <c r="CI700" s="4">
        <f t="shared" ca="1" si="315"/>
        <v>808382.3</v>
      </c>
      <c r="CJ700" s="4">
        <f t="shared" ca="1" si="316"/>
        <v>73838.991999999984</v>
      </c>
      <c r="CL700" s="4">
        <f t="shared" ca="1" si="317"/>
        <v>882221.29200000002</v>
      </c>
    </row>
    <row r="701" spans="2:90" x14ac:dyDescent="0.15">
      <c r="B701" s="3">
        <v>42915</v>
      </c>
      <c r="E701" s="86">
        <v>42915</v>
      </c>
      <c r="F701" s="53">
        <v>13.01</v>
      </c>
      <c r="G701">
        <v>1.6800000000000002</v>
      </c>
      <c r="H701">
        <v>20.5</v>
      </c>
      <c r="I701">
        <v>21.48</v>
      </c>
      <c r="J701">
        <v>14.33</v>
      </c>
      <c r="K701">
        <v>15.65</v>
      </c>
      <c r="L701">
        <v>16.93</v>
      </c>
      <c r="M701">
        <v>4.3899999999999997</v>
      </c>
      <c r="O701">
        <v>10.85</v>
      </c>
      <c r="Q701">
        <v>1.6</v>
      </c>
      <c r="R701">
        <v>7.5600000000000005</v>
      </c>
      <c r="S701">
        <v>45.82</v>
      </c>
      <c r="U701">
        <v>45.82</v>
      </c>
      <c r="X701" s="3">
        <f t="shared" si="295"/>
        <v>42915</v>
      </c>
      <c r="Y701" s="40">
        <f ca="1">Y700+SUMIFS('Transactions (Dated)'!$E$2:$E$53,'Transactions (Dated)'!$D$2:$D$53,'Share Values'!$X701,'Transactions (Dated)'!$B$2:$B$53,'Share Values'!Y$11,'Transactions (Dated)'!$C$2:$C$53,"Buy")-SUMIFS('Transactions (Dated)'!$E$2:$E$53,'Transactions (Dated)'!$D$2:$D$53,'Share Values'!$X701,'Transactions (Dated)'!$B$2:$B$53,'Share Values'!Y$11,'Transactions (Dated)'!$C$2:$C$53,"Sell")</f>
        <v>4625</v>
      </c>
      <c r="Z701" s="40">
        <f ca="1">Z700+SUMIFS('Transactions (Dated)'!$E$2:$E$53,'Transactions (Dated)'!$D$2:$D$53,'Share Values'!$X701,'Transactions (Dated)'!$B$2:$B$53,'Share Values'!Z$11,'Transactions (Dated)'!$C$2:$C$53,"Buy")-SUMIFS('Transactions (Dated)'!$E$2:$E$53,'Transactions (Dated)'!$D$2:$D$53,'Share Values'!$X701,'Transactions (Dated)'!$B$2:$B$53,'Share Values'!Z$11,'Transactions (Dated)'!$C$2:$C$53,"Sell")</f>
        <v>9375</v>
      </c>
      <c r="AA701" s="40">
        <f ca="1">AA700+SUMIFS('Transactions (Dated)'!$E$2:$E$53,'Transactions (Dated)'!$D$2:$D$53,'Share Values'!$X701,'Transactions (Dated)'!$B$2:$B$53,'Share Values'!AA$11,'Transactions (Dated)'!$C$2:$C$53,"Buy")-SUMIFS('Transactions (Dated)'!$E$2:$E$53,'Transactions (Dated)'!$D$2:$D$53,'Share Values'!$X701,'Transactions (Dated)'!$B$2:$B$53,'Share Values'!AA$11,'Transactions (Dated)'!$C$2:$C$53,"Sell")</f>
        <v>26357</v>
      </c>
      <c r="AB701" s="40">
        <f ca="1">AB700+SUMIFS('Transactions (Dated)'!$E$2:$E$53,'Transactions (Dated)'!$D$2:$D$53,'Share Values'!$X701,'Transactions (Dated)'!$B$2:$B$53,'Share Values'!AB$11,'Transactions (Dated)'!$C$2:$C$53,"Buy")-SUMIFS('Transactions (Dated)'!$E$2:$E$53,'Transactions (Dated)'!$D$2:$D$53,'Share Values'!$X701,'Transactions (Dated)'!$B$2:$B$53,'Share Values'!AB$11,'Transactions (Dated)'!$C$2:$C$53,"Sell")</f>
        <v>1892</v>
      </c>
      <c r="AC701" s="40">
        <f ca="1">AC700+SUMIFS('Transactions (Dated)'!$E$2:$E$53,'Transactions (Dated)'!$D$2:$D$53,'Share Values'!$X701,'Transactions (Dated)'!$B$2:$B$53,'Share Values'!AC$11,'Transactions (Dated)'!$C$2:$C$53,"Buy")-SUMIFS('Transactions (Dated)'!$E$2:$E$53,'Transactions (Dated)'!$D$2:$D$53,'Share Values'!$X701,'Transactions (Dated)'!$B$2:$B$53,'Share Values'!AC$11,'Transactions (Dated)'!$C$2:$C$53,"Sell")</f>
        <v>2348</v>
      </c>
      <c r="AD701" s="40">
        <f ca="1">AD700+SUMIFS('Transactions (Dated)'!$E$2:$E$53,'Transactions (Dated)'!$D$2:$D$53,'Share Values'!$X701,'Transactions (Dated)'!$B$2:$B$53,'Share Values'!AD$11,'Transactions (Dated)'!$C$2:$C$53,"Buy")-SUMIFS('Transactions (Dated)'!$E$2:$E$53,'Transactions (Dated)'!$D$2:$D$53,'Share Values'!$X701,'Transactions (Dated)'!$B$2:$B$53,'Share Values'!AD$11,'Transactions (Dated)'!$C$2:$C$53,"Sell")</f>
        <v>0</v>
      </c>
      <c r="AE701" s="40">
        <f ca="1">AE700+SUMIFS('Transactions (Dated)'!$E$2:$E$53,'Transactions (Dated)'!$D$2:$D$53,'Share Values'!$X701,'Transactions (Dated)'!$B$2:$B$53,'Share Values'!AE$11,'Transactions (Dated)'!$C$2:$C$53,"Buy")-SUMIFS('Transactions (Dated)'!$E$2:$E$53,'Transactions (Dated)'!$D$2:$D$53,'Share Values'!$X701,'Transactions (Dated)'!$B$2:$B$53,'Share Values'!AE$11,'Transactions (Dated)'!$C$2:$C$53,"Sell")</f>
        <v>2900</v>
      </c>
      <c r="AF701" s="40">
        <f ca="1">AF700+SUMIFS('Transactions (Dated)'!$E$2:$E$53,'Transactions (Dated)'!$D$2:$D$53,'Share Values'!$X701,'Transactions (Dated)'!$B$2:$B$53,'Share Values'!AF$11,'Transactions (Dated)'!$C$2:$C$53,"Buy")-SUMIFS('Transactions (Dated)'!$E$2:$E$53,'Transactions (Dated)'!$D$2:$D$53,'Share Values'!$X701,'Transactions (Dated)'!$B$2:$B$53,'Share Values'!AF$11,'Transactions (Dated)'!$C$2:$C$53,"Sell")</f>
        <v>14201</v>
      </c>
      <c r="AG701" s="40">
        <f ca="1">AG700+SUMIFS('Transactions (Dated)'!$E$2:$E$53,'Transactions (Dated)'!$D$2:$D$53,'Share Values'!$X701,'Transactions (Dated)'!$B$2:$B$53,'Share Values'!AG$11,'Transactions (Dated)'!$C$2:$C$53,"Buy")-SUMIFS('Transactions (Dated)'!$E$2:$E$53,'Transactions (Dated)'!$D$2:$D$53,'Share Values'!$X701,'Transactions (Dated)'!$B$2:$B$53,'Share Values'!AG$11,'Transactions (Dated)'!$C$2:$C$53,"Sell")</f>
        <v>6835</v>
      </c>
      <c r="AH701" s="40">
        <f ca="1">AH700+SUMIFS('Transactions (Dated)'!$E$2:$E$53,'Transactions (Dated)'!$D$2:$D$53,'Share Values'!$X701,'Transactions (Dated)'!$B$2:$B$53,'Share Values'!AH$11,'Transactions (Dated)'!$C$2:$C$53,"Buy")-SUMIFS('Transactions (Dated)'!$E$2:$E$53,'Transactions (Dated)'!$D$2:$D$53,'Share Values'!$X701,'Transactions (Dated)'!$B$2:$B$53,'Share Values'!AH$11,'Transactions (Dated)'!$C$2:$C$53,"Sell")</f>
        <v>0</v>
      </c>
      <c r="AI701" s="40">
        <f ca="1">AI700+SUMIFS('Transactions (Dated)'!$E$2:$E$53,'Transactions (Dated)'!$D$2:$D$53,'Share Values'!$X701,'Transactions (Dated)'!$B$2:$B$53,'Share Values'!AI$11,'Transactions (Dated)'!$C$2:$C$53,"Buy")-SUMIFS('Transactions (Dated)'!$E$2:$E$53,'Transactions (Dated)'!$D$2:$D$53,'Share Values'!$X701,'Transactions (Dated)'!$B$2:$B$53,'Share Values'!AI$11,'Transactions (Dated)'!$C$2:$C$53,"Sell")</f>
        <v>0</v>
      </c>
      <c r="AJ701" s="40">
        <f ca="1">AJ700+SUMIFS('Transactions (Dated)'!$E$2:$E$53,'Transactions (Dated)'!$D$2:$D$53,'Share Values'!$X701,'Transactions (Dated)'!$B$2:$B$53,'Share Values'!AJ$11,'Transactions (Dated)'!$C$2:$C$53,"Buy")-SUMIFS('Transactions (Dated)'!$E$2:$E$53,'Transactions (Dated)'!$D$2:$D$53,'Share Values'!$X701,'Transactions (Dated)'!$B$2:$B$53,'Share Values'!AJ$11,'Transactions (Dated)'!$C$2:$C$53,"Sell")</f>
        <v>0</v>
      </c>
      <c r="AK701" s="40">
        <f ca="1">AK700+SUMIFS('Transactions (Dated)'!$E$2:$E$53,'Transactions (Dated)'!$D$2:$D$53,'Share Values'!$X701,'Transactions (Dated)'!$B$2:$B$53,'Share Values'!AK$11,'Transactions (Dated)'!$C$2:$C$53,"Buy")-SUMIFS('Transactions (Dated)'!$E$2:$E$53,'Transactions (Dated)'!$D$2:$D$53,'Share Values'!$X701,'Transactions (Dated)'!$B$2:$B$53,'Share Values'!AK$11,'Transactions (Dated)'!$C$2:$C$53,"Sell")</f>
        <v>0</v>
      </c>
      <c r="AL701" s="40">
        <f ca="1">AL700+SUMIFS('Transactions (Dated)'!$E$2:$E$53,'Transactions (Dated)'!$D$2:$D$53,'Share Values'!$X701,'Transactions (Dated)'!$B$2:$B$53,'Share Values'!AL$11,'Transactions (Dated)'!$C$2:$C$53,"Buy")-SUMIFS('Transactions (Dated)'!$E$2:$E$53,'Transactions (Dated)'!$D$2:$D$53,'Share Values'!$X701,'Transactions (Dated)'!$B$2:$B$53,'Share Values'!AL$11,'Transactions (Dated)'!$C$2:$C$53,"Sell")</f>
        <v>0</v>
      </c>
      <c r="AM701" s="40">
        <f ca="1">AM700+SUMIFS('Transactions (Dated)'!$E$2:$E$53,'Transactions (Dated)'!$D$2:$D$53,'Share Values'!$X701,'Transactions (Dated)'!$B$2:$B$53,'Share Values'!AM$11,'Transactions (Dated)'!$C$2:$C$53,"Buy")-SUMIFS('Transactions (Dated)'!$E$2:$E$53,'Transactions (Dated)'!$D$2:$D$53,'Share Values'!$X701,'Transactions (Dated)'!$B$2:$B$53,'Share Values'!AM$11,'Transactions (Dated)'!$C$2:$C$53,"Sell")</f>
        <v>0</v>
      </c>
      <c r="AN701" s="40">
        <f ca="1">AN700+SUMIFS('Transactions (Dated)'!$E$2:$E$53,'Transactions (Dated)'!$D$2:$D$53,'Share Values'!$X701,'Transactions (Dated)'!$B$2:$B$53,'Share Values'!AN$11,'Transactions (Dated)'!$C$2:$C$53,"Buy")-SUMIFS('Transactions (Dated)'!$E$2:$E$53,'Transactions (Dated)'!$D$2:$D$53,'Share Values'!$X701,'Transactions (Dated)'!$B$2:$B$53,'Share Values'!AN$11,'Transactions (Dated)'!$C$2:$C$53,"Sell")</f>
        <v>0</v>
      </c>
      <c r="AQ701" s="3">
        <f t="shared" si="296"/>
        <v>42915</v>
      </c>
      <c r="AR701" s="6">
        <f t="shared" ca="1" si="297"/>
        <v>60171.25</v>
      </c>
      <c r="AS701" s="6">
        <f t="shared" ca="1" si="298"/>
        <v>15750.000000000002</v>
      </c>
      <c r="AT701" s="6">
        <f t="shared" ca="1" si="299"/>
        <v>540318.5</v>
      </c>
      <c r="AU701" s="6">
        <f t="shared" ca="1" si="300"/>
        <v>40640.160000000003</v>
      </c>
      <c r="AV701" s="6">
        <f t="shared" ca="1" si="301"/>
        <v>33646.840000000004</v>
      </c>
      <c r="AW701" s="6">
        <f t="shared" ca="1" si="302"/>
        <v>0</v>
      </c>
      <c r="AX701" s="6">
        <f t="shared" ca="1" si="303"/>
        <v>49097</v>
      </c>
      <c r="AY701" s="6">
        <f t="shared" ca="1" si="304"/>
        <v>62342.389999999992</v>
      </c>
      <c r="AZ701" s="6">
        <f t="shared" ca="1" si="305"/>
        <v>0</v>
      </c>
      <c r="BA701" s="6">
        <f t="shared" ca="1" si="306"/>
        <v>0</v>
      </c>
      <c r="BB701" s="6">
        <f t="shared" ca="1" si="307"/>
        <v>0</v>
      </c>
      <c r="BC701" s="6">
        <f t="shared" ca="1" si="308"/>
        <v>0</v>
      </c>
      <c r="BD701" s="6">
        <f t="shared" ca="1" si="309"/>
        <v>0</v>
      </c>
      <c r="BE701" s="6">
        <f t="shared" ca="1" si="310"/>
        <v>0</v>
      </c>
      <c r="BF701" s="6">
        <f t="shared" ca="1" si="293"/>
        <v>0</v>
      </c>
      <c r="BG701" s="6">
        <f t="shared" ca="1" si="294"/>
        <v>0</v>
      </c>
      <c r="BJ701" s="4">
        <f t="shared" ca="1" si="311"/>
        <v>801966.14</v>
      </c>
      <c r="BL701" s="3">
        <f t="shared" si="312"/>
        <v>42915</v>
      </c>
      <c r="BM701" s="6">
        <f>BM700+SUMIFS('Transactions (Dated)'!G:G,'Transactions (Dated)'!D:D,'Share Values'!AQ701)</f>
        <v>14317.649999999987</v>
      </c>
      <c r="BN701" s="6">
        <f ca="1">BN700+SUMIFS('Transactions (Dated)'!$F:$F,'Transactions (Dated)'!$D:$D,$BL701,'Transactions (Dated)'!$B:$B,BN$11,'Transactions (Dated)'!$C:$C,"Dividend (paid to cash)")*Y701</f>
        <v>0</v>
      </c>
      <c r="BO701" s="6">
        <f ca="1">BO700+SUMIFS('Transactions (Dated)'!$F:$F,'Transactions (Dated)'!$D:$D,$BL701,'Transactions (Dated)'!$B:$B,BO$11,'Transactions (Dated)'!$C:$C,"Dividend (paid to cash)")*Z701</f>
        <v>2421.875</v>
      </c>
      <c r="BP701" s="6">
        <f ca="1">BP700+SUMIFS('Transactions (Dated)'!$F:$F,'Transactions (Dated)'!$D:$D,$BL701,'Transactions (Dated)'!$B:$B,BP$11,'Transactions (Dated)'!$C:$C,"Dividend (paid to cash)")*AA701</f>
        <v>51745.237000000008</v>
      </c>
      <c r="BQ701" s="6">
        <f ca="1">BQ700+SUMIFS('Transactions (Dated)'!$F:$F,'Transactions (Dated)'!$D:$D,$BL701,'Transactions (Dated)'!$B:$B,BQ$11,'Transactions (Dated)'!$C:$C,"Dividend (paid to cash)")*AB701</f>
        <v>714.23</v>
      </c>
      <c r="BR701" s="6">
        <f ca="1">BR700+SUMIFS('Transactions (Dated)'!$F:$F,'Transactions (Dated)'!$D:$D,$BL701,'Transactions (Dated)'!$B:$B,BR$11,'Transactions (Dated)'!$C:$C,"Dividend (paid to cash)")*AC701</f>
        <v>0</v>
      </c>
      <c r="BS701" s="6">
        <f ca="1">BS700+SUMIFS('Transactions (Dated)'!$F:$F,'Transactions (Dated)'!$D:$D,$BL701,'Transactions (Dated)'!$B:$B,BS$11,'Transactions (Dated)'!$C:$C,"Dividend (paid to cash)")*AD701</f>
        <v>0</v>
      </c>
      <c r="BT701" s="6">
        <f ca="1">BT700+SUMIFS('Transactions (Dated)'!$F:$F,'Transactions (Dated)'!$D:$D,$BL701,'Transactions (Dated)'!$B:$B,BT$11,'Transactions (Dated)'!$C:$C,"Dividend (paid to cash)")*AE701</f>
        <v>4640</v>
      </c>
      <c r="BU701" s="6">
        <f ca="1">BU700+SUMIFS('Transactions (Dated)'!$F:$F,'Transactions (Dated)'!$D:$D,$BL701,'Transactions (Dated)'!$B:$B,BU$11,'Transactions (Dated)'!$C:$C,"Dividend (paid to cash)")*AF701</f>
        <v>0</v>
      </c>
      <c r="BV701" s="6">
        <f ca="1">BV700+SUMIFS('Transactions (Dated)'!$F:$F,'Transactions (Dated)'!$D:$D,$BL701,'Transactions (Dated)'!$B:$B,BV$11,'Transactions (Dated)'!$C:$C,"Dividend (paid to cash)")*AG701</f>
        <v>0</v>
      </c>
      <c r="BW701" s="6">
        <f ca="1">BW700+SUMIFS('Transactions (Dated)'!$F:$F,'Transactions (Dated)'!$D:$D,$BL701,'Transactions (Dated)'!$B:$B,BW$11,'Transactions (Dated)'!$C:$C,"Dividend (paid to cash)")*AH701</f>
        <v>0</v>
      </c>
      <c r="BX701" s="6">
        <f ca="1">BX700+SUMIFS('Transactions (Dated)'!$F:$F,'Transactions (Dated)'!$D:$D,$BL701,'Transactions (Dated)'!$B:$B,BX$11,'Transactions (Dated)'!$C:$C,"Dividend (paid to cash)")*AI701</f>
        <v>0</v>
      </c>
      <c r="BY701" s="6">
        <f ca="1">BY700+SUMIFS('Transactions (Dated)'!$F:$F,'Transactions (Dated)'!$D:$D,$BL701,'Transactions (Dated)'!$B:$B,BY$11,'Transactions (Dated)'!$C:$C,"Dividend (paid to cash)")*AJ701</f>
        <v>0</v>
      </c>
      <c r="BZ701" s="6">
        <f ca="1">BZ700+SUMIFS('Transactions (Dated)'!$F:$F,'Transactions (Dated)'!$D:$D,$BL701,'Transactions (Dated)'!$B:$B,BZ$11,'Transactions (Dated)'!$C:$C,"Dividend (paid to cash)")*AK701</f>
        <v>0</v>
      </c>
      <c r="CA701" s="6">
        <f ca="1">CA700+SUMIFS('Transactions (Dated)'!$F:$F,'Transactions (Dated)'!$D:$D,$BL701,'Transactions (Dated)'!$B:$B,CA$11,'Transactions (Dated)'!$C:$C,"Dividend (paid to cash)")*AL701</f>
        <v>0</v>
      </c>
      <c r="CB701" s="6">
        <v>0</v>
      </c>
      <c r="CC701" s="6">
        <v>0</v>
      </c>
      <c r="CF701" s="6">
        <f t="shared" ca="1" si="313"/>
        <v>73838.991999999984</v>
      </c>
      <c r="CH701" s="3">
        <f t="shared" si="314"/>
        <v>42915</v>
      </c>
      <c r="CI701" s="4">
        <f t="shared" ca="1" si="315"/>
        <v>801966.14</v>
      </c>
      <c r="CJ701" s="4">
        <f t="shared" ca="1" si="316"/>
        <v>73838.991999999984</v>
      </c>
      <c r="CL701" s="4">
        <f t="shared" ca="1" si="317"/>
        <v>875805.13199999998</v>
      </c>
    </row>
    <row r="702" spans="2:90" x14ac:dyDescent="0.15">
      <c r="B702" s="3">
        <v>42916</v>
      </c>
      <c r="E702" s="86">
        <v>42916</v>
      </c>
      <c r="F702" s="53">
        <v>12.96</v>
      </c>
      <c r="G702">
        <v>1.73</v>
      </c>
      <c r="H702">
        <v>20.46</v>
      </c>
      <c r="I702">
        <v>21.46</v>
      </c>
      <c r="J702">
        <v>14.39</v>
      </c>
      <c r="K702">
        <v>15.66</v>
      </c>
      <c r="L702">
        <v>16.75</v>
      </c>
      <c r="M702">
        <v>4.37</v>
      </c>
      <c r="O702">
        <v>10.95</v>
      </c>
      <c r="Q702">
        <v>1.5699999999999998</v>
      </c>
      <c r="R702">
        <v>7.5</v>
      </c>
      <c r="S702">
        <v>45.58</v>
      </c>
      <c r="U702">
        <v>45.58</v>
      </c>
      <c r="X702" s="3">
        <f t="shared" si="295"/>
        <v>42916</v>
      </c>
      <c r="Y702" s="40">
        <f ca="1">Y701+SUMIFS('Transactions (Dated)'!$E$2:$E$53,'Transactions (Dated)'!$D$2:$D$53,'Share Values'!$X702,'Transactions (Dated)'!$B$2:$B$53,'Share Values'!Y$11,'Transactions (Dated)'!$C$2:$C$53,"Buy")-SUMIFS('Transactions (Dated)'!$E$2:$E$53,'Transactions (Dated)'!$D$2:$D$53,'Share Values'!$X702,'Transactions (Dated)'!$B$2:$B$53,'Share Values'!Y$11,'Transactions (Dated)'!$C$2:$C$53,"Sell")</f>
        <v>4625</v>
      </c>
      <c r="Z702" s="40">
        <f ca="1">Z701+SUMIFS('Transactions (Dated)'!$E$2:$E$53,'Transactions (Dated)'!$D$2:$D$53,'Share Values'!$X702,'Transactions (Dated)'!$B$2:$B$53,'Share Values'!Z$11,'Transactions (Dated)'!$C$2:$C$53,"Buy")-SUMIFS('Transactions (Dated)'!$E$2:$E$53,'Transactions (Dated)'!$D$2:$D$53,'Share Values'!$X702,'Transactions (Dated)'!$B$2:$B$53,'Share Values'!Z$11,'Transactions (Dated)'!$C$2:$C$53,"Sell")</f>
        <v>9375</v>
      </c>
      <c r="AA702" s="40">
        <f ca="1">AA701+SUMIFS('Transactions (Dated)'!$E$2:$E$53,'Transactions (Dated)'!$D$2:$D$53,'Share Values'!$X702,'Transactions (Dated)'!$B$2:$B$53,'Share Values'!AA$11,'Transactions (Dated)'!$C$2:$C$53,"Buy")-SUMIFS('Transactions (Dated)'!$E$2:$E$53,'Transactions (Dated)'!$D$2:$D$53,'Share Values'!$X702,'Transactions (Dated)'!$B$2:$B$53,'Share Values'!AA$11,'Transactions (Dated)'!$C$2:$C$53,"Sell")</f>
        <v>26357</v>
      </c>
      <c r="AB702" s="40">
        <f ca="1">AB701+SUMIFS('Transactions (Dated)'!$E$2:$E$53,'Transactions (Dated)'!$D$2:$D$53,'Share Values'!$X702,'Transactions (Dated)'!$B$2:$B$53,'Share Values'!AB$11,'Transactions (Dated)'!$C$2:$C$53,"Buy")-SUMIFS('Transactions (Dated)'!$E$2:$E$53,'Transactions (Dated)'!$D$2:$D$53,'Share Values'!$X702,'Transactions (Dated)'!$B$2:$B$53,'Share Values'!AB$11,'Transactions (Dated)'!$C$2:$C$53,"Sell")</f>
        <v>1892</v>
      </c>
      <c r="AC702" s="40">
        <f ca="1">AC701+SUMIFS('Transactions (Dated)'!$E$2:$E$53,'Transactions (Dated)'!$D$2:$D$53,'Share Values'!$X702,'Transactions (Dated)'!$B$2:$B$53,'Share Values'!AC$11,'Transactions (Dated)'!$C$2:$C$53,"Buy")-SUMIFS('Transactions (Dated)'!$E$2:$E$53,'Transactions (Dated)'!$D$2:$D$53,'Share Values'!$X702,'Transactions (Dated)'!$B$2:$B$53,'Share Values'!AC$11,'Transactions (Dated)'!$C$2:$C$53,"Sell")</f>
        <v>2348</v>
      </c>
      <c r="AD702" s="40">
        <f ca="1">AD701+SUMIFS('Transactions (Dated)'!$E$2:$E$53,'Transactions (Dated)'!$D$2:$D$53,'Share Values'!$X702,'Transactions (Dated)'!$B$2:$B$53,'Share Values'!AD$11,'Transactions (Dated)'!$C$2:$C$53,"Buy")-SUMIFS('Transactions (Dated)'!$E$2:$E$53,'Transactions (Dated)'!$D$2:$D$53,'Share Values'!$X702,'Transactions (Dated)'!$B$2:$B$53,'Share Values'!AD$11,'Transactions (Dated)'!$C$2:$C$53,"Sell")</f>
        <v>0</v>
      </c>
      <c r="AE702" s="40">
        <f ca="1">AE701+SUMIFS('Transactions (Dated)'!$E$2:$E$53,'Transactions (Dated)'!$D$2:$D$53,'Share Values'!$X702,'Transactions (Dated)'!$B$2:$B$53,'Share Values'!AE$11,'Transactions (Dated)'!$C$2:$C$53,"Buy")-SUMIFS('Transactions (Dated)'!$E$2:$E$53,'Transactions (Dated)'!$D$2:$D$53,'Share Values'!$X702,'Transactions (Dated)'!$B$2:$B$53,'Share Values'!AE$11,'Transactions (Dated)'!$C$2:$C$53,"Sell")</f>
        <v>2900</v>
      </c>
      <c r="AF702" s="40">
        <f ca="1">AF701+SUMIFS('Transactions (Dated)'!$E$2:$E$53,'Transactions (Dated)'!$D$2:$D$53,'Share Values'!$X702,'Transactions (Dated)'!$B$2:$B$53,'Share Values'!AF$11,'Transactions (Dated)'!$C$2:$C$53,"Buy")-SUMIFS('Transactions (Dated)'!$E$2:$E$53,'Transactions (Dated)'!$D$2:$D$53,'Share Values'!$X702,'Transactions (Dated)'!$B$2:$B$53,'Share Values'!AF$11,'Transactions (Dated)'!$C$2:$C$53,"Sell")</f>
        <v>14201</v>
      </c>
      <c r="AG702" s="40">
        <f ca="1">AG701+SUMIFS('Transactions (Dated)'!$E$2:$E$53,'Transactions (Dated)'!$D$2:$D$53,'Share Values'!$X702,'Transactions (Dated)'!$B$2:$B$53,'Share Values'!AG$11,'Transactions (Dated)'!$C$2:$C$53,"Buy")-SUMIFS('Transactions (Dated)'!$E$2:$E$53,'Transactions (Dated)'!$D$2:$D$53,'Share Values'!$X702,'Transactions (Dated)'!$B$2:$B$53,'Share Values'!AG$11,'Transactions (Dated)'!$C$2:$C$53,"Sell")</f>
        <v>6835</v>
      </c>
      <c r="AH702" s="40">
        <f ca="1">AH701+SUMIFS('Transactions (Dated)'!$E$2:$E$53,'Transactions (Dated)'!$D$2:$D$53,'Share Values'!$X702,'Transactions (Dated)'!$B$2:$B$53,'Share Values'!AH$11,'Transactions (Dated)'!$C$2:$C$53,"Buy")-SUMIFS('Transactions (Dated)'!$E$2:$E$53,'Transactions (Dated)'!$D$2:$D$53,'Share Values'!$X702,'Transactions (Dated)'!$B$2:$B$53,'Share Values'!AH$11,'Transactions (Dated)'!$C$2:$C$53,"Sell")</f>
        <v>0</v>
      </c>
      <c r="AI702" s="40">
        <f ca="1">AI701+SUMIFS('Transactions (Dated)'!$E$2:$E$53,'Transactions (Dated)'!$D$2:$D$53,'Share Values'!$X702,'Transactions (Dated)'!$B$2:$B$53,'Share Values'!AI$11,'Transactions (Dated)'!$C$2:$C$53,"Buy")-SUMIFS('Transactions (Dated)'!$E$2:$E$53,'Transactions (Dated)'!$D$2:$D$53,'Share Values'!$X702,'Transactions (Dated)'!$B$2:$B$53,'Share Values'!AI$11,'Transactions (Dated)'!$C$2:$C$53,"Sell")</f>
        <v>0</v>
      </c>
      <c r="AJ702" s="40">
        <f ca="1">AJ701+SUMIFS('Transactions (Dated)'!$E$2:$E$53,'Transactions (Dated)'!$D$2:$D$53,'Share Values'!$X702,'Transactions (Dated)'!$B$2:$B$53,'Share Values'!AJ$11,'Transactions (Dated)'!$C$2:$C$53,"Buy")-SUMIFS('Transactions (Dated)'!$E$2:$E$53,'Transactions (Dated)'!$D$2:$D$53,'Share Values'!$X702,'Transactions (Dated)'!$B$2:$B$53,'Share Values'!AJ$11,'Transactions (Dated)'!$C$2:$C$53,"Sell")</f>
        <v>0</v>
      </c>
      <c r="AK702" s="40">
        <f ca="1">AK701+SUMIFS('Transactions (Dated)'!$E$2:$E$53,'Transactions (Dated)'!$D$2:$D$53,'Share Values'!$X702,'Transactions (Dated)'!$B$2:$B$53,'Share Values'!AK$11,'Transactions (Dated)'!$C$2:$C$53,"Buy")-SUMIFS('Transactions (Dated)'!$E$2:$E$53,'Transactions (Dated)'!$D$2:$D$53,'Share Values'!$X702,'Transactions (Dated)'!$B$2:$B$53,'Share Values'!AK$11,'Transactions (Dated)'!$C$2:$C$53,"Sell")</f>
        <v>0</v>
      </c>
      <c r="AL702" s="40">
        <f ca="1">AL701+SUMIFS('Transactions (Dated)'!$E$2:$E$53,'Transactions (Dated)'!$D$2:$D$53,'Share Values'!$X702,'Transactions (Dated)'!$B$2:$B$53,'Share Values'!AL$11,'Transactions (Dated)'!$C$2:$C$53,"Buy")-SUMIFS('Transactions (Dated)'!$E$2:$E$53,'Transactions (Dated)'!$D$2:$D$53,'Share Values'!$X702,'Transactions (Dated)'!$B$2:$B$53,'Share Values'!AL$11,'Transactions (Dated)'!$C$2:$C$53,"Sell")</f>
        <v>0</v>
      </c>
      <c r="AM702" s="40">
        <f ca="1">AM701+SUMIFS('Transactions (Dated)'!$E$2:$E$53,'Transactions (Dated)'!$D$2:$D$53,'Share Values'!$X702,'Transactions (Dated)'!$B$2:$B$53,'Share Values'!AM$11,'Transactions (Dated)'!$C$2:$C$53,"Buy")-SUMIFS('Transactions (Dated)'!$E$2:$E$53,'Transactions (Dated)'!$D$2:$D$53,'Share Values'!$X702,'Transactions (Dated)'!$B$2:$B$53,'Share Values'!AM$11,'Transactions (Dated)'!$C$2:$C$53,"Sell")</f>
        <v>0</v>
      </c>
      <c r="AN702" s="40">
        <f ca="1">AN701+SUMIFS('Transactions (Dated)'!$E$2:$E$53,'Transactions (Dated)'!$D$2:$D$53,'Share Values'!$X702,'Transactions (Dated)'!$B$2:$B$53,'Share Values'!AN$11,'Transactions (Dated)'!$C$2:$C$53,"Buy")-SUMIFS('Transactions (Dated)'!$E$2:$E$53,'Transactions (Dated)'!$D$2:$D$53,'Share Values'!$X702,'Transactions (Dated)'!$B$2:$B$53,'Share Values'!AN$11,'Transactions (Dated)'!$C$2:$C$53,"Sell")</f>
        <v>0</v>
      </c>
      <c r="AQ702" s="3">
        <f t="shared" si="296"/>
        <v>42916</v>
      </c>
      <c r="AR702" s="6">
        <f t="shared" ca="1" si="297"/>
        <v>59940.000000000007</v>
      </c>
      <c r="AS702" s="6">
        <f t="shared" ca="1" si="298"/>
        <v>16218.75</v>
      </c>
      <c r="AT702" s="6">
        <f t="shared" ca="1" si="299"/>
        <v>539264.22</v>
      </c>
      <c r="AU702" s="6">
        <f t="shared" ca="1" si="300"/>
        <v>40602.32</v>
      </c>
      <c r="AV702" s="6">
        <f t="shared" ca="1" si="301"/>
        <v>33787.72</v>
      </c>
      <c r="AW702" s="6">
        <f t="shared" ca="1" si="302"/>
        <v>0</v>
      </c>
      <c r="AX702" s="6">
        <f t="shared" ca="1" si="303"/>
        <v>48575</v>
      </c>
      <c r="AY702" s="6">
        <f t="shared" ca="1" si="304"/>
        <v>62058.37</v>
      </c>
      <c r="AZ702" s="6">
        <f t="shared" ca="1" si="305"/>
        <v>0</v>
      </c>
      <c r="BA702" s="6">
        <f t="shared" ca="1" si="306"/>
        <v>0</v>
      </c>
      <c r="BB702" s="6">
        <f t="shared" ca="1" si="307"/>
        <v>0</v>
      </c>
      <c r="BC702" s="6">
        <f t="shared" ca="1" si="308"/>
        <v>0</v>
      </c>
      <c r="BD702" s="6">
        <f t="shared" ca="1" si="309"/>
        <v>0</v>
      </c>
      <c r="BE702" s="6">
        <f t="shared" ca="1" si="310"/>
        <v>0</v>
      </c>
      <c r="BF702" s="6">
        <f t="shared" ca="1" si="293"/>
        <v>0</v>
      </c>
      <c r="BG702" s="6">
        <f t="shared" ca="1" si="294"/>
        <v>0</v>
      </c>
      <c r="BJ702" s="4">
        <f t="shared" ca="1" si="311"/>
        <v>800446.37999999989</v>
      </c>
      <c r="BL702" s="3">
        <f t="shared" si="312"/>
        <v>42916</v>
      </c>
      <c r="BM702" s="6">
        <f>BM701+SUMIFS('Transactions (Dated)'!G:G,'Transactions (Dated)'!D:D,'Share Values'!AQ702)</f>
        <v>14317.649999999987</v>
      </c>
      <c r="BN702" s="6">
        <f ca="1">BN701+SUMIFS('Transactions (Dated)'!$F:$F,'Transactions (Dated)'!$D:$D,$BL702,'Transactions (Dated)'!$B:$B,BN$11,'Transactions (Dated)'!$C:$C,"Dividend (paid to cash)")*Y702</f>
        <v>0</v>
      </c>
      <c r="BO702" s="6">
        <f ca="1">BO701+SUMIFS('Transactions (Dated)'!$F:$F,'Transactions (Dated)'!$D:$D,$BL702,'Transactions (Dated)'!$B:$B,BO$11,'Transactions (Dated)'!$C:$C,"Dividend (paid to cash)")*Z702</f>
        <v>2421.875</v>
      </c>
      <c r="BP702" s="6">
        <f ca="1">BP701+SUMIFS('Transactions (Dated)'!$F:$F,'Transactions (Dated)'!$D:$D,$BL702,'Transactions (Dated)'!$B:$B,BP$11,'Transactions (Dated)'!$C:$C,"Dividend (paid to cash)")*AA702</f>
        <v>51745.237000000008</v>
      </c>
      <c r="BQ702" s="6">
        <f ca="1">BQ701+SUMIFS('Transactions (Dated)'!$F:$F,'Transactions (Dated)'!$D:$D,$BL702,'Transactions (Dated)'!$B:$B,BQ$11,'Transactions (Dated)'!$C:$C,"Dividend (paid to cash)")*AB702</f>
        <v>714.23</v>
      </c>
      <c r="BR702" s="6">
        <f ca="1">BR701+SUMIFS('Transactions (Dated)'!$F:$F,'Transactions (Dated)'!$D:$D,$BL702,'Transactions (Dated)'!$B:$B,BR$11,'Transactions (Dated)'!$C:$C,"Dividend (paid to cash)")*AC702</f>
        <v>0</v>
      </c>
      <c r="BS702" s="6">
        <f ca="1">BS701+SUMIFS('Transactions (Dated)'!$F:$F,'Transactions (Dated)'!$D:$D,$BL702,'Transactions (Dated)'!$B:$B,BS$11,'Transactions (Dated)'!$C:$C,"Dividend (paid to cash)")*AD702</f>
        <v>0</v>
      </c>
      <c r="BT702" s="6">
        <f ca="1">BT701+SUMIFS('Transactions (Dated)'!$F:$F,'Transactions (Dated)'!$D:$D,$BL702,'Transactions (Dated)'!$B:$B,BT$11,'Transactions (Dated)'!$C:$C,"Dividend (paid to cash)")*AE702</f>
        <v>4640</v>
      </c>
      <c r="BU702" s="6">
        <f ca="1">BU701+SUMIFS('Transactions (Dated)'!$F:$F,'Transactions (Dated)'!$D:$D,$BL702,'Transactions (Dated)'!$B:$B,BU$11,'Transactions (Dated)'!$C:$C,"Dividend (paid to cash)")*AF702</f>
        <v>0</v>
      </c>
      <c r="BV702" s="6">
        <f ca="1">BV701+SUMIFS('Transactions (Dated)'!$F:$F,'Transactions (Dated)'!$D:$D,$BL702,'Transactions (Dated)'!$B:$B,BV$11,'Transactions (Dated)'!$C:$C,"Dividend (paid to cash)")*AG702</f>
        <v>0</v>
      </c>
      <c r="BW702" s="6">
        <f ca="1">BW701+SUMIFS('Transactions (Dated)'!$F:$F,'Transactions (Dated)'!$D:$D,$BL702,'Transactions (Dated)'!$B:$B,BW$11,'Transactions (Dated)'!$C:$C,"Dividend (paid to cash)")*AH702</f>
        <v>0</v>
      </c>
      <c r="BX702" s="6">
        <f ca="1">BX701+SUMIFS('Transactions (Dated)'!$F:$F,'Transactions (Dated)'!$D:$D,$BL702,'Transactions (Dated)'!$B:$B,BX$11,'Transactions (Dated)'!$C:$C,"Dividend (paid to cash)")*AI702</f>
        <v>0</v>
      </c>
      <c r="BY702" s="6">
        <f ca="1">BY701+SUMIFS('Transactions (Dated)'!$F:$F,'Transactions (Dated)'!$D:$D,$BL702,'Transactions (Dated)'!$B:$B,BY$11,'Transactions (Dated)'!$C:$C,"Dividend (paid to cash)")*AJ702</f>
        <v>0</v>
      </c>
      <c r="BZ702" s="6">
        <f ca="1">BZ701+SUMIFS('Transactions (Dated)'!$F:$F,'Transactions (Dated)'!$D:$D,$BL702,'Transactions (Dated)'!$B:$B,BZ$11,'Transactions (Dated)'!$C:$C,"Dividend (paid to cash)")*AK702</f>
        <v>0</v>
      </c>
      <c r="CA702" s="6">
        <f ca="1">CA701+SUMIFS('Transactions (Dated)'!$F:$F,'Transactions (Dated)'!$D:$D,$BL702,'Transactions (Dated)'!$B:$B,CA$11,'Transactions (Dated)'!$C:$C,"Dividend (paid to cash)")*AL702</f>
        <v>0</v>
      </c>
      <c r="CB702" s="6">
        <v>0</v>
      </c>
      <c r="CC702" s="6">
        <v>0</v>
      </c>
      <c r="CF702" s="6">
        <f t="shared" ca="1" si="313"/>
        <v>73838.991999999984</v>
      </c>
      <c r="CH702" s="3">
        <f t="shared" si="314"/>
        <v>42916</v>
      </c>
      <c r="CI702" s="4">
        <f t="shared" ca="1" si="315"/>
        <v>800446.37999999989</v>
      </c>
      <c r="CJ702" s="4">
        <f t="shared" ca="1" si="316"/>
        <v>73838.991999999984</v>
      </c>
      <c r="CL702" s="4">
        <f t="shared" ca="1" si="317"/>
        <v>874285.37199999986</v>
      </c>
    </row>
    <row r="703" spans="2:90" x14ac:dyDescent="0.15">
      <c r="B703" s="3">
        <v>42920</v>
      </c>
      <c r="E703" s="86">
        <v>42920</v>
      </c>
      <c r="F703" s="53">
        <v>12.73</v>
      </c>
      <c r="G703">
        <v>1.74</v>
      </c>
      <c r="H703">
        <v>20.39</v>
      </c>
      <c r="I703">
        <v>21.51</v>
      </c>
      <c r="J703">
        <v>14.1</v>
      </c>
      <c r="K703">
        <v>15.42</v>
      </c>
      <c r="L703">
        <v>16.059999999999999</v>
      </c>
      <c r="M703">
        <v>4.2699999999999996</v>
      </c>
      <c r="O703">
        <v>10.82</v>
      </c>
      <c r="Q703">
        <v>1.55</v>
      </c>
      <c r="R703">
        <v>7.32</v>
      </c>
      <c r="S703">
        <v>45.52</v>
      </c>
      <c r="U703">
        <v>45.52</v>
      </c>
      <c r="X703" s="3">
        <f t="shared" si="295"/>
        <v>42920</v>
      </c>
      <c r="Y703" s="40">
        <f ca="1">Y702+SUMIFS('Transactions (Dated)'!$E$2:$E$53,'Transactions (Dated)'!$D$2:$D$53,'Share Values'!$X703,'Transactions (Dated)'!$B$2:$B$53,'Share Values'!Y$11,'Transactions (Dated)'!$C$2:$C$53,"Buy")-SUMIFS('Transactions (Dated)'!$E$2:$E$53,'Transactions (Dated)'!$D$2:$D$53,'Share Values'!$X703,'Transactions (Dated)'!$B$2:$B$53,'Share Values'!Y$11,'Transactions (Dated)'!$C$2:$C$53,"Sell")</f>
        <v>4625</v>
      </c>
      <c r="Z703" s="40">
        <f ca="1">Z702+SUMIFS('Transactions (Dated)'!$E$2:$E$53,'Transactions (Dated)'!$D$2:$D$53,'Share Values'!$X703,'Transactions (Dated)'!$B$2:$B$53,'Share Values'!Z$11,'Transactions (Dated)'!$C$2:$C$53,"Buy")-SUMIFS('Transactions (Dated)'!$E$2:$E$53,'Transactions (Dated)'!$D$2:$D$53,'Share Values'!$X703,'Transactions (Dated)'!$B$2:$B$53,'Share Values'!Z$11,'Transactions (Dated)'!$C$2:$C$53,"Sell")</f>
        <v>9375</v>
      </c>
      <c r="AA703" s="40">
        <f ca="1">AA702+SUMIFS('Transactions (Dated)'!$E$2:$E$53,'Transactions (Dated)'!$D$2:$D$53,'Share Values'!$X703,'Transactions (Dated)'!$B$2:$B$53,'Share Values'!AA$11,'Transactions (Dated)'!$C$2:$C$53,"Buy")-SUMIFS('Transactions (Dated)'!$E$2:$E$53,'Transactions (Dated)'!$D$2:$D$53,'Share Values'!$X703,'Transactions (Dated)'!$B$2:$B$53,'Share Values'!AA$11,'Transactions (Dated)'!$C$2:$C$53,"Sell")</f>
        <v>26357</v>
      </c>
      <c r="AB703" s="40">
        <f ca="1">AB702+SUMIFS('Transactions (Dated)'!$E$2:$E$53,'Transactions (Dated)'!$D$2:$D$53,'Share Values'!$X703,'Transactions (Dated)'!$B$2:$B$53,'Share Values'!AB$11,'Transactions (Dated)'!$C$2:$C$53,"Buy")-SUMIFS('Transactions (Dated)'!$E$2:$E$53,'Transactions (Dated)'!$D$2:$D$53,'Share Values'!$X703,'Transactions (Dated)'!$B$2:$B$53,'Share Values'!AB$11,'Transactions (Dated)'!$C$2:$C$53,"Sell")</f>
        <v>1892</v>
      </c>
      <c r="AC703" s="40">
        <f ca="1">AC702+SUMIFS('Transactions (Dated)'!$E$2:$E$53,'Transactions (Dated)'!$D$2:$D$53,'Share Values'!$X703,'Transactions (Dated)'!$B$2:$B$53,'Share Values'!AC$11,'Transactions (Dated)'!$C$2:$C$53,"Buy")-SUMIFS('Transactions (Dated)'!$E$2:$E$53,'Transactions (Dated)'!$D$2:$D$53,'Share Values'!$X703,'Transactions (Dated)'!$B$2:$B$53,'Share Values'!AC$11,'Transactions (Dated)'!$C$2:$C$53,"Sell")</f>
        <v>2348</v>
      </c>
      <c r="AD703" s="40">
        <f ca="1">AD702+SUMIFS('Transactions (Dated)'!$E$2:$E$53,'Transactions (Dated)'!$D$2:$D$53,'Share Values'!$X703,'Transactions (Dated)'!$B$2:$B$53,'Share Values'!AD$11,'Transactions (Dated)'!$C$2:$C$53,"Buy")-SUMIFS('Transactions (Dated)'!$E$2:$E$53,'Transactions (Dated)'!$D$2:$D$53,'Share Values'!$X703,'Transactions (Dated)'!$B$2:$B$53,'Share Values'!AD$11,'Transactions (Dated)'!$C$2:$C$53,"Sell")</f>
        <v>0</v>
      </c>
      <c r="AE703" s="40">
        <f ca="1">AE702+SUMIFS('Transactions (Dated)'!$E$2:$E$53,'Transactions (Dated)'!$D$2:$D$53,'Share Values'!$X703,'Transactions (Dated)'!$B$2:$B$53,'Share Values'!AE$11,'Transactions (Dated)'!$C$2:$C$53,"Buy")-SUMIFS('Transactions (Dated)'!$E$2:$E$53,'Transactions (Dated)'!$D$2:$D$53,'Share Values'!$X703,'Transactions (Dated)'!$B$2:$B$53,'Share Values'!AE$11,'Transactions (Dated)'!$C$2:$C$53,"Sell")</f>
        <v>2900</v>
      </c>
      <c r="AF703" s="40">
        <f ca="1">AF702+SUMIFS('Transactions (Dated)'!$E$2:$E$53,'Transactions (Dated)'!$D$2:$D$53,'Share Values'!$X703,'Transactions (Dated)'!$B$2:$B$53,'Share Values'!AF$11,'Transactions (Dated)'!$C$2:$C$53,"Buy")-SUMIFS('Transactions (Dated)'!$E$2:$E$53,'Transactions (Dated)'!$D$2:$D$53,'Share Values'!$X703,'Transactions (Dated)'!$B$2:$B$53,'Share Values'!AF$11,'Transactions (Dated)'!$C$2:$C$53,"Sell")</f>
        <v>14201</v>
      </c>
      <c r="AG703" s="40">
        <f ca="1">AG702+SUMIFS('Transactions (Dated)'!$E$2:$E$53,'Transactions (Dated)'!$D$2:$D$53,'Share Values'!$X703,'Transactions (Dated)'!$B$2:$B$53,'Share Values'!AG$11,'Transactions (Dated)'!$C$2:$C$53,"Buy")-SUMIFS('Transactions (Dated)'!$E$2:$E$53,'Transactions (Dated)'!$D$2:$D$53,'Share Values'!$X703,'Transactions (Dated)'!$B$2:$B$53,'Share Values'!AG$11,'Transactions (Dated)'!$C$2:$C$53,"Sell")</f>
        <v>6835</v>
      </c>
      <c r="AH703" s="40">
        <f ca="1">AH702+SUMIFS('Transactions (Dated)'!$E$2:$E$53,'Transactions (Dated)'!$D$2:$D$53,'Share Values'!$X703,'Transactions (Dated)'!$B$2:$B$53,'Share Values'!AH$11,'Transactions (Dated)'!$C$2:$C$53,"Buy")-SUMIFS('Transactions (Dated)'!$E$2:$E$53,'Transactions (Dated)'!$D$2:$D$53,'Share Values'!$X703,'Transactions (Dated)'!$B$2:$B$53,'Share Values'!AH$11,'Transactions (Dated)'!$C$2:$C$53,"Sell")</f>
        <v>0</v>
      </c>
      <c r="AI703" s="40">
        <f ca="1">AI702+SUMIFS('Transactions (Dated)'!$E$2:$E$53,'Transactions (Dated)'!$D$2:$D$53,'Share Values'!$X703,'Transactions (Dated)'!$B$2:$B$53,'Share Values'!AI$11,'Transactions (Dated)'!$C$2:$C$53,"Buy")-SUMIFS('Transactions (Dated)'!$E$2:$E$53,'Transactions (Dated)'!$D$2:$D$53,'Share Values'!$X703,'Transactions (Dated)'!$B$2:$B$53,'Share Values'!AI$11,'Transactions (Dated)'!$C$2:$C$53,"Sell")</f>
        <v>0</v>
      </c>
      <c r="AJ703" s="40">
        <f ca="1">AJ702+SUMIFS('Transactions (Dated)'!$E$2:$E$53,'Transactions (Dated)'!$D$2:$D$53,'Share Values'!$X703,'Transactions (Dated)'!$B$2:$B$53,'Share Values'!AJ$11,'Transactions (Dated)'!$C$2:$C$53,"Buy")-SUMIFS('Transactions (Dated)'!$E$2:$E$53,'Transactions (Dated)'!$D$2:$D$53,'Share Values'!$X703,'Transactions (Dated)'!$B$2:$B$53,'Share Values'!AJ$11,'Transactions (Dated)'!$C$2:$C$53,"Sell")</f>
        <v>0</v>
      </c>
      <c r="AK703" s="40">
        <f ca="1">AK702+SUMIFS('Transactions (Dated)'!$E$2:$E$53,'Transactions (Dated)'!$D$2:$D$53,'Share Values'!$X703,'Transactions (Dated)'!$B$2:$B$53,'Share Values'!AK$11,'Transactions (Dated)'!$C$2:$C$53,"Buy")-SUMIFS('Transactions (Dated)'!$E$2:$E$53,'Transactions (Dated)'!$D$2:$D$53,'Share Values'!$X703,'Transactions (Dated)'!$B$2:$B$53,'Share Values'!AK$11,'Transactions (Dated)'!$C$2:$C$53,"Sell")</f>
        <v>0</v>
      </c>
      <c r="AL703" s="40">
        <f ca="1">AL702+SUMIFS('Transactions (Dated)'!$E$2:$E$53,'Transactions (Dated)'!$D$2:$D$53,'Share Values'!$X703,'Transactions (Dated)'!$B$2:$B$53,'Share Values'!AL$11,'Transactions (Dated)'!$C$2:$C$53,"Buy")-SUMIFS('Transactions (Dated)'!$E$2:$E$53,'Transactions (Dated)'!$D$2:$D$53,'Share Values'!$X703,'Transactions (Dated)'!$B$2:$B$53,'Share Values'!AL$11,'Transactions (Dated)'!$C$2:$C$53,"Sell")</f>
        <v>0</v>
      </c>
      <c r="AM703" s="40">
        <f ca="1">AM702+SUMIFS('Transactions (Dated)'!$E$2:$E$53,'Transactions (Dated)'!$D$2:$D$53,'Share Values'!$X703,'Transactions (Dated)'!$B$2:$B$53,'Share Values'!AM$11,'Transactions (Dated)'!$C$2:$C$53,"Buy")-SUMIFS('Transactions (Dated)'!$E$2:$E$53,'Transactions (Dated)'!$D$2:$D$53,'Share Values'!$X703,'Transactions (Dated)'!$B$2:$B$53,'Share Values'!AM$11,'Transactions (Dated)'!$C$2:$C$53,"Sell")</f>
        <v>0</v>
      </c>
      <c r="AN703" s="40">
        <f ca="1">AN702+SUMIFS('Transactions (Dated)'!$E$2:$E$53,'Transactions (Dated)'!$D$2:$D$53,'Share Values'!$X703,'Transactions (Dated)'!$B$2:$B$53,'Share Values'!AN$11,'Transactions (Dated)'!$C$2:$C$53,"Buy")-SUMIFS('Transactions (Dated)'!$E$2:$E$53,'Transactions (Dated)'!$D$2:$D$53,'Share Values'!$X703,'Transactions (Dated)'!$B$2:$B$53,'Share Values'!AN$11,'Transactions (Dated)'!$C$2:$C$53,"Sell")</f>
        <v>0</v>
      </c>
      <c r="AQ703" s="3">
        <f t="shared" si="296"/>
        <v>42920</v>
      </c>
      <c r="AR703" s="6">
        <f t="shared" ca="1" si="297"/>
        <v>58876.25</v>
      </c>
      <c r="AS703" s="6">
        <f t="shared" ca="1" si="298"/>
        <v>16312.5</v>
      </c>
      <c r="AT703" s="6">
        <f t="shared" ca="1" si="299"/>
        <v>537419.23</v>
      </c>
      <c r="AU703" s="6">
        <f t="shared" ca="1" si="300"/>
        <v>40696.920000000006</v>
      </c>
      <c r="AV703" s="6">
        <f t="shared" ca="1" si="301"/>
        <v>33106.799999999996</v>
      </c>
      <c r="AW703" s="6">
        <f t="shared" ca="1" si="302"/>
        <v>0</v>
      </c>
      <c r="AX703" s="6">
        <f t="shared" ca="1" si="303"/>
        <v>46573.999999999993</v>
      </c>
      <c r="AY703" s="6">
        <f t="shared" ca="1" si="304"/>
        <v>60638.27</v>
      </c>
      <c r="AZ703" s="6">
        <f t="shared" ca="1" si="305"/>
        <v>0</v>
      </c>
      <c r="BA703" s="6">
        <f t="shared" ca="1" si="306"/>
        <v>0</v>
      </c>
      <c r="BB703" s="6">
        <f t="shared" ca="1" si="307"/>
        <v>0</v>
      </c>
      <c r="BC703" s="6">
        <f t="shared" ca="1" si="308"/>
        <v>0</v>
      </c>
      <c r="BD703" s="6">
        <f t="shared" ca="1" si="309"/>
        <v>0</v>
      </c>
      <c r="BE703" s="6">
        <f t="shared" ca="1" si="310"/>
        <v>0</v>
      </c>
      <c r="BF703" s="6">
        <f t="shared" ca="1" si="293"/>
        <v>0</v>
      </c>
      <c r="BG703" s="6">
        <f t="shared" ca="1" si="294"/>
        <v>0</v>
      </c>
      <c r="BJ703" s="4">
        <f t="shared" ca="1" si="311"/>
        <v>793623.97000000009</v>
      </c>
      <c r="BL703" s="3">
        <f t="shared" si="312"/>
        <v>42920</v>
      </c>
      <c r="BM703" s="6">
        <f>BM702+SUMIFS('Transactions (Dated)'!G:G,'Transactions (Dated)'!D:D,'Share Values'!AQ703)</f>
        <v>14317.649999999987</v>
      </c>
      <c r="BN703" s="6">
        <f ca="1">BN702+SUMIFS('Transactions (Dated)'!$F:$F,'Transactions (Dated)'!$D:$D,$BL703,'Transactions (Dated)'!$B:$B,BN$11,'Transactions (Dated)'!$C:$C,"Dividend (paid to cash)")*Y703</f>
        <v>0</v>
      </c>
      <c r="BO703" s="6">
        <f ca="1">BO702+SUMIFS('Transactions (Dated)'!$F:$F,'Transactions (Dated)'!$D:$D,$BL703,'Transactions (Dated)'!$B:$B,BO$11,'Transactions (Dated)'!$C:$C,"Dividend (paid to cash)")*Z703</f>
        <v>2421.875</v>
      </c>
      <c r="BP703" s="6">
        <f ca="1">BP702+SUMIFS('Transactions (Dated)'!$F:$F,'Transactions (Dated)'!$D:$D,$BL703,'Transactions (Dated)'!$B:$B,BP$11,'Transactions (Dated)'!$C:$C,"Dividend (paid to cash)")*AA703</f>
        <v>51745.237000000008</v>
      </c>
      <c r="BQ703" s="6">
        <f ca="1">BQ702+SUMIFS('Transactions (Dated)'!$F:$F,'Transactions (Dated)'!$D:$D,$BL703,'Transactions (Dated)'!$B:$B,BQ$11,'Transactions (Dated)'!$C:$C,"Dividend (paid to cash)")*AB703</f>
        <v>714.23</v>
      </c>
      <c r="BR703" s="6">
        <f ca="1">BR702+SUMIFS('Transactions (Dated)'!$F:$F,'Transactions (Dated)'!$D:$D,$BL703,'Transactions (Dated)'!$B:$B,BR$11,'Transactions (Dated)'!$C:$C,"Dividend (paid to cash)")*AC703</f>
        <v>0</v>
      </c>
      <c r="BS703" s="6">
        <f ca="1">BS702+SUMIFS('Transactions (Dated)'!$F:$F,'Transactions (Dated)'!$D:$D,$BL703,'Transactions (Dated)'!$B:$B,BS$11,'Transactions (Dated)'!$C:$C,"Dividend (paid to cash)")*AD703</f>
        <v>0</v>
      </c>
      <c r="BT703" s="6">
        <f ca="1">BT702+SUMIFS('Transactions (Dated)'!$F:$F,'Transactions (Dated)'!$D:$D,$BL703,'Transactions (Dated)'!$B:$B,BT$11,'Transactions (Dated)'!$C:$C,"Dividend (paid to cash)")*AE703</f>
        <v>4640</v>
      </c>
      <c r="BU703" s="6">
        <f ca="1">BU702+SUMIFS('Transactions (Dated)'!$F:$F,'Transactions (Dated)'!$D:$D,$BL703,'Transactions (Dated)'!$B:$B,BU$11,'Transactions (Dated)'!$C:$C,"Dividend (paid to cash)")*AF703</f>
        <v>0</v>
      </c>
      <c r="BV703" s="6">
        <f ca="1">BV702+SUMIFS('Transactions (Dated)'!$F:$F,'Transactions (Dated)'!$D:$D,$BL703,'Transactions (Dated)'!$B:$B,BV$11,'Transactions (Dated)'!$C:$C,"Dividend (paid to cash)")*AG703</f>
        <v>0</v>
      </c>
      <c r="BW703" s="6">
        <f ca="1">BW702+SUMIFS('Transactions (Dated)'!$F:$F,'Transactions (Dated)'!$D:$D,$BL703,'Transactions (Dated)'!$B:$B,BW$11,'Transactions (Dated)'!$C:$C,"Dividend (paid to cash)")*AH703</f>
        <v>0</v>
      </c>
      <c r="BX703" s="6">
        <f ca="1">BX702+SUMIFS('Transactions (Dated)'!$F:$F,'Transactions (Dated)'!$D:$D,$BL703,'Transactions (Dated)'!$B:$B,BX$11,'Transactions (Dated)'!$C:$C,"Dividend (paid to cash)")*AI703</f>
        <v>0</v>
      </c>
      <c r="BY703" s="6">
        <f ca="1">BY702+SUMIFS('Transactions (Dated)'!$F:$F,'Transactions (Dated)'!$D:$D,$BL703,'Transactions (Dated)'!$B:$B,BY$11,'Transactions (Dated)'!$C:$C,"Dividend (paid to cash)")*AJ703</f>
        <v>0</v>
      </c>
      <c r="BZ703" s="6">
        <f ca="1">BZ702+SUMIFS('Transactions (Dated)'!$F:$F,'Transactions (Dated)'!$D:$D,$BL703,'Transactions (Dated)'!$B:$B,BZ$11,'Transactions (Dated)'!$C:$C,"Dividend (paid to cash)")*AK703</f>
        <v>0</v>
      </c>
      <c r="CA703" s="6">
        <f ca="1">CA702+SUMIFS('Transactions (Dated)'!$F:$F,'Transactions (Dated)'!$D:$D,$BL703,'Transactions (Dated)'!$B:$B,CA$11,'Transactions (Dated)'!$C:$C,"Dividend (paid to cash)")*AL703</f>
        <v>0</v>
      </c>
      <c r="CB703" s="6">
        <v>0</v>
      </c>
      <c r="CC703" s="6">
        <v>0</v>
      </c>
      <c r="CF703" s="6">
        <f t="shared" ca="1" si="313"/>
        <v>73838.991999999984</v>
      </c>
      <c r="CH703" s="3">
        <f t="shared" si="314"/>
        <v>42920</v>
      </c>
      <c r="CI703" s="4">
        <f t="shared" ca="1" si="315"/>
        <v>793623.97000000009</v>
      </c>
      <c r="CJ703" s="4">
        <f t="shared" ca="1" si="316"/>
        <v>73838.991999999984</v>
      </c>
      <c r="CL703" s="4">
        <f t="shared" ca="1" si="317"/>
        <v>867462.96200000006</v>
      </c>
    </row>
    <row r="704" spans="2:90" x14ac:dyDescent="0.15">
      <c r="B704" s="3">
        <v>42921</v>
      </c>
      <c r="E704" s="86">
        <v>42921</v>
      </c>
      <c r="F704" s="53">
        <v>12.82</v>
      </c>
      <c r="G704">
        <v>1.72</v>
      </c>
      <c r="H704">
        <v>20.43</v>
      </c>
      <c r="I704">
        <v>21.465</v>
      </c>
      <c r="J704">
        <v>14.19</v>
      </c>
      <c r="K704">
        <v>15.57</v>
      </c>
      <c r="L704">
        <v>16.399999999999999</v>
      </c>
      <c r="M704">
        <v>4.3600000000000003</v>
      </c>
      <c r="O704">
        <v>11.01</v>
      </c>
      <c r="Q704">
        <v>1.54</v>
      </c>
      <c r="R704">
        <v>7.38</v>
      </c>
      <c r="S704">
        <v>45.42</v>
      </c>
      <c r="U704">
        <v>45.42</v>
      </c>
      <c r="X704" s="3">
        <f t="shared" si="295"/>
        <v>42921</v>
      </c>
      <c r="Y704" s="40">
        <f ca="1">Y703+SUMIFS('Transactions (Dated)'!$E$2:$E$53,'Transactions (Dated)'!$D$2:$D$53,'Share Values'!$X704,'Transactions (Dated)'!$B$2:$B$53,'Share Values'!Y$11,'Transactions (Dated)'!$C$2:$C$53,"Buy")-SUMIFS('Transactions (Dated)'!$E$2:$E$53,'Transactions (Dated)'!$D$2:$D$53,'Share Values'!$X704,'Transactions (Dated)'!$B$2:$B$53,'Share Values'!Y$11,'Transactions (Dated)'!$C$2:$C$53,"Sell")</f>
        <v>4625</v>
      </c>
      <c r="Z704" s="40">
        <f ca="1">Z703+SUMIFS('Transactions (Dated)'!$E$2:$E$53,'Transactions (Dated)'!$D$2:$D$53,'Share Values'!$X704,'Transactions (Dated)'!$B$2:$B$53,'Share Values'!Z$11,'Transactions (Dated)'!$C$2:$C$53,"Buy")-SUMIFS('Transactions (Dated)'!$E$2:$E$53,'Transactions (Dated)'!$D$2:$D$53,'Share Values'!$X704,'Transactions (Dated)'!$B$2:$B$53,'Share Values'!Z$11,'Transactions (Dated)'!$C$2:$C$53,"Sell")</f>
        <v>9375</v>
      </c>
      <c r="AA704" s="40">
        <f ca="1">AA703+SUMIFS('Transactions (Dated)'!$E$2:$E$53,'Transactions (Dated)'!$D$2:$D$53,'Share Values'!$X704,'Transactions (Dated)'!$B$2:$B$53,'Share Values'!AA$11,'Transactions (Dated)'!$C$2:$C$53,"Buy")-SUMIFS('Transactions (Dated)'!$E$2:$E$53,'Transactions (Dated)'!$D$2:$D$53,'Share Values'!$X704,'Transactions (Dated)'!$B$2:$B$53,'Share Values'!AA$11,'Transactions (Dated)'!$C$2:$C$53,"Sell")</f>
        <v>26357</v>
      </c>
      <c r="AB704" s="40">
        <f ca="1">AB703+SUMIFS('Transactions (Dated)'!$E$2:$E$53,'Transactions (Dated)'!$D$2:$D$53,'Share Values'!$X704,'Transactions (Dated)'!$B$2:$B$53,'Share Values'!AB$11,'Transactions (Dated)'!$C$2:$C$53,"Buy")-SUMIFS('Transactions (Dated)'!$E$2:$E$53,'Transactions (Dated)'!$D$2:$D$53,'Share Values'!$X704,'Transactions (Dated)'!$B$2:$B$53,'Share Values'!AB$11,'Transactions (Dated)'!$C$2:$C$53,"Sell")</f>
        <v>1892</v>
      </c>
      <c r="AC704" s="40">
        <f ca="1">AC703+SUMIFS('Transactions (Dated)'!$E$2:$E$53,'Transactions (Dated)'!$D$2:$D$53,'Share Values'!$X704,'Transactions (Dated)'!$B$2:$B$53,'Share Values'!AC$11,'Transactions (Dated)'!$C$2:$C$53,"Buy")-SUMIFS('Transactions (Dated)'!$E$2:$E$53,'Transactions (Dated)'!$D$2:$D$53,'Share Values'!$X704,'Transactions (Dated)'!$B$2:$B$53,'Share Values'!AC$11,'Transactions (Dated)'!$C$2:$C$53,"Sell")</f>
        <v>2348</v>
      </c>
      <c r="AD704" s="40">
        <f ca="1">AD703+SUMIFS('Transactions (Dated)'!$E$2:$E$53,'Transactions (Dated)'!$D$2:$D$53,'Share Values'!$X704,'Transactions (Dated)'!$B$2:$B$53,'Share Values'!AD$11,'Transactions (Dated)'!$C$2:$C$53,"Buy")-SUMIFS('Transactions (Dated)'!$E$2:$E$53,'Transactions (Dated)'!$D$2:$D$53,'Share Values'!$X704,'Transactions (Dated)'!$B$2:$B$53,'Share Values'!AD$11,'Transactions (Dated)'!$C$2:$C$53,"Sell")</f>
        <v>0</v>
      </c>
      <c r="AE704" s="40">
        <f ca="1">AE703+SUMIFS('Transactions (Dated)'!$E$2:$E$53,'Transactions (Dated)'!$D$2:$D$53,'Share Values'!$X704,'Transactions (Dated)'!$B$2:$B$53,'Share Values'!AE$11,'Transactions (Dated)'!$C$2:$C$53,"Buy")-SUMIFS('Transactions (Dated)'!$E$2:$E$53,'Transactions (Dated)'!$D$2:$D$53,'Share Values'!$X704,'Transactions (Dated)'!$B$2:$B$53,'Share Values'!AE$11,'Transactions (Dated)'!$C$2:$C$53,"Sell")</f>
        <v>2900</v>
      </c>
      <c r="AF704" s="40">
        <f ca="1">AF703+SUMIFS('Transactions (Dated)'!$E$2:$E$53,'Transactions (Dated)'!$D$2:$D$53,'Share Values'!$X704,'Transactions (Dated)'!$B$2:$B$53,'Share Values'!AF$11,'Transactions (Dated)'!$C$2:$C$53,"Buy")-SUMIFS('Transactions (Dated)'!$E$2:$E$53,'Transactions (Dated)'!$D$2:$D$53,'Share Values'!$X704,'Transactions (Dated)'!$B$2:$B$53,'Share Values'!AF$11,'Transactions (Dated)'!$C$2:$C$53,"Sell")</f>
        <v>14201</v>
      </c>
      <c r="AG704" s="40">
        <f ca="1">AG703+SUMIFS('Transactions (Dated)'!$E$2:$E$53,'Transactions (Dated)'!$D$2:$D$53,'Share Values'!$X704,'Transactions (Dated)'!$B$2:$B$53,'Share Values'!AG$11,'Transactions (Dated)'!$C$2:$C$53,"Buy")-SUMIFS('Transactions (Dated)'!$E$2:$E$53,'Transactions (Dated)'!$D$2:$D$53,'Share Values'!$X704,'Transactions (Dated)'!$B$2:$B$53,'Share Values'!AG$11,'Transactions (Dated)'!$C$2:$C$53,"Sell")</f>
        <v>6835</v>
      </c>
      <c r="AH704" s="40">
        <f ca="1">AH703+SUMIFS('Transactions (Dated)'!$E$2:$E$53,'Transactions (Dated)'!$D$2:$D$53,'Share Values'!$X704,'Transactions (Dated)'!$B$2:$B$53,'Share Values'!AH$11,'Transactions (Dated)'!$C$2:$C$53,"Buy")-SUMIFS('Transactions (Dated)'!$E$2:$E$53,'Transactions (Dated)'!$D$2:$D$53,'Share Values'!$X704,'Transactions (Dated)'!$B$2:$B$53,'Share Values'!AH$11,'Transactions (Dated)'!$C$2:$C$53,"Sell")</f>
        <v>0</v>
      </c>
      <c r="AI704" s="40">
        <f ca="1">AI703+SUMIFS('Transactions (Dated)'!$E$2:$E$53,'Transactions (Dated)'!$D$2:$D$53,'Share Values'!$X704,'Transactions (Dated)'!$B$2:$B$53,'Share Values'!AI$11,'Transactions (Dated)'!$C$2:$C$53,"Buy")-SUMIFS('Transactions (Dated)'!$E$2:$E$53,'Transactions (Dated)'!$D$2:$D$53,'Share Values'!$X704,'Transactions (Dated)'!$B$2:$B$53,'Share Values'!AI$11,'Transactions (Dated)'!$C$2:$C$53,"Sell")</f>
        <v>0</v>
      </c>
      <c r="AJ704" s="40">
        <f ca="1">AJ703+SUMIFS('Transactions (Dated)'!$E$2:$E$53,'Transactions (Dated)'!$D$2:$D$53,'Share Values'!$X704,'Transactions (Dated)'!$B$2:$B$53,'Share Values'!AJ$11,'Transactions (Dated)'!$C$2:$C$53,"Buy")-SUMIFS('Transactions (Dated)'!$E$2:$E$53,'Transactions (Dated)'!$D$2:$D$53,'Share Values'!$X704,'Transactions (Dated)'!$B$2:$B$53,'Share Values'!AJ$11,'Transactions (Dated)'!$C$2:$C$53,"Sell")</f>
        <v>0</v>
      </c>
      <c r="AK704" s="40">
        <f ca="1">AK703+SUMIFS('Transactions (Dated)'!$E$2:$E$53,'Transactions (Dated)'!$D$2:$D$53,'Share Values'!$X704,'Transactions (Dated)'!$B$2:$B$53,'Share Values'!AK$11,'Transactions (Dated)'!$C$2:$C$53,"Buy")-SUMIFS('Transactions (Dated)'!$E$2:$E$53,'Transactions (Dated)'!$D$2:$D$53,'Share Values'!$X704,'Transactions (Dated)'!$B$2:$B$53,'Share Values'!AK$11,'Transactions (Dated)'!$C$2:$C$53,"Sell")</f>
        <v>0</v>
      </c>
      <c r="AL704" s="40">
        <f ca="1">AL703+SUMIFS('Transactions (Dated)'!$E$2:$E$53,'Transactions (Dated)'!$D$2:$D$53,'Share Values'!$X704,'Transactions (Dated)'!$B$2:$B$53,'Share Values'!AL$11,'Transactions (Dated)'!$C$2:$C$53,"Buy")-SUMIFS('Transactions (Dated)'!$E$2:$E$53,'Transactions (Dated)'!$D$2:$D$53,'Share Values'!$X704,'Transactions (Dated)'!$B$2:$B$53,'Share Values'!AL$11,'Transactions (Dated)'!$C$2:$C$53,"Sell")</f>
        <v>0</v>
      </c>
      <c r="AM704" s="40">
        <f ca="1">AM703+SUMIFS('Transactions (Dated)'!$E$2:$E$53,'Transactions (Dated)'!$D$2:$D$53,'Share Values'!$X704,'Transactions (Dated)'!$B$2:$B$53,'Share Values'!AM$11,'Transactions (Dated)'!$C$2:$C$53,"Buy")-SUMIFS('Transactions (Dated)'!$E$2:$E$53,'Transactions (Dated)'!$D$2:$D$53,'Share Values'!$X704,'Transactions (Dated)'!$B$2:$B$53,'Share Values'!AM$11,'Transactions (Dated)'!$C$2:$C$53,"Sell")</f>
        <v>0</v>
      </c>
      <c r="AN704" s="40">
        <f ca="1">AN703+SUMIFS('Transactions (Dated)'!$E$2:$E$53,'Transactions (Dated)'!$D$2:$D$53,'Share Values'!$X704,'Transactions (Dated)'!$B$2:$B$53,'Share Values'!AN$11,'Transactions (Dated)'!$C$2:$C$53,"Buy")-SUMIFS('Transactions (Dated)'!$E$2:$E$53,'Transactions (Dated)'!$D$2:$D$53,'Share Values'!$X704,'Transactions (Dated)'!$B$2:$B$53,'Share Values'!AN$11,'Transactions (Dated)'!$C$2:$C$53,"Sell")</f>
        <v>0</v>
      </c>
      <c r="AQ704" s="3">
        <f t="shared" si="296"/>
        <v>42921</v>
      </c>
      <c r="AR704" s="6">
        <f t="shared" ca="1" si="297"/>
        <v>59292.5</v>
      </c>
      <c r="AS704" s="6">
        <f t="shared" ca="1" si="298"/>
        <v>16125</v>
      </c>
      <c r="AT704" s="6">
        <f t="shared" ca="1" si="299"/>
        <v>538473.51</v>
      </c>
      <c r="AU704" s="6">
        <f t="shared" ca="1" si="300"/>
        <v>40611.78</v>
      </c>
      <c r="AV704" s="6">
        <f t="shared" ca="1" si="301"/>
        <v>33318.119999999995</v>
      </c>
      <c r="AW704" s="6">
        <f t="shared" ca="1" si="302"/>
        <v>0</v>
      </c>
      <c r="AX704" s="6">
        <f t="shared" ca="1" si="303"/>
        <v>47559.999999999993</v>
      </c>
      <c r="AY704" s="6">
        <f t="shared" ca="1" si="304"/>
        <v>61916.360000000008</v>
      </c>
      <c r="AZ704" s="6">
        <f t="shared" ca="1" si="305"/>
        <v>0</v>
      </c>
      <c r="BA704" s="6">
        <f t="shared" ca="1" si="306"/>
        <v>0</v>
      </c>
      <c r="BB704" s="6">
        <f t="shared" ca="1" si="307"/>
        <v>0</v>
      </c>
      <c r="BC704" s="6">
        <f t="shared" ca="1" si="308"/>
        <v>0</v>
      </c>
      <c r="BD704" s="6">
        <f t="shared" ca="1" si="309"/>
        <v>0</v>
      </c>
      <c r="BE704" s="6">
        <f t="shared" ca="1" si="310"/>
        <v>0</v>
      </c>
      <c r="BF704" s="6">
        <f t="shared" ca="1" si="293"/>
        <v>0</v>
      </c>
      <c r="BG704" s="6">
        <f t="shared" ca="1" si="294"/>
        <v>0</v>
      </c>
      <c r="BJ704" s="4">
        <f t="shared" ca="1" si="311"/>
        <v>797297.27</v>
      </c>
      <c r="BL704" s="3">
        <f t="shared" si="312"/>
        <v>42921</v>
      </c>
      <c r="BM704" s="6">
        <f>BM703+SUMIFS('Transactions (Dated)'!G:G,'Transactions (Dated)'!D:D,'Share Values'!AQ704)</f>
        <v>14317.649999999987</v>
      </c>
      <c r="BN704" s="6">
        <f ca="1">BN703+SUMIFS('Transactions (Dated)'!$F:$F,'Transactions (Dated)'!$D:$D,$BL704,'Transactions (Dated)'!$B:$B,BN$11,'Transactions (Dated)'!$C:$C,"Dividend (paid to cash)")*Y704</f>
        <v>0</v>
      </c>
      <c r="BO704" s="6">
        <f ca="1">BO703+SUMIFS('Transactions (Dated)'!$F:$F,'Transactions (Dated)'!$D:$D,$BL704,'Transactions (Dated)'!$B:$B,BO$11,'Transactions (Dated)'!$C:$C,"Dividend (paid to cash)")*Z704</f>
        <v>2421.875</v>
      </c>
      <c r="BP704" s="6">
        <f ca="1">BP703+SUMIFS('Transactions (Dated)'!$F:$F,'Transactions (Dated)'!$D:$D,$BL704,'Transactions (Dated)'!$B:$B,BP$11,'Transactions (Dated)'!$C:$C,"Dividend (paid to cash)")*AA704</f>
        <v>51745.237000000008</v>
      </c>
      <c r="BQ704" s="6">
        <f ca="1">BQ703+SUMIFS('Transactions (Dated)'!$F:$F,'Transactions (Dated)'!$D:$D,$BL704,'Transactions (Dated)'!$B:$B,BQ$11,'Transactions (Dated)'!$C:$C,"Dividend (paid to cash)")*AB704</f>
        <v>714.23</v>
      </c>
      <c r="BR704" s="6">
        <f ca="1">BR703+SUMIFS('Transactions (Dated)'!$F:$F,'Transactions (Dated)'!$D:$D,$BL704,'Transactions (Dated)'!$B:$B,BR$11,'Transactions (Dated)'!$C:$C,"Dividend (paid to cash)")*AC704</f>
        <v>0</v>
      </c>
      <c r="BS704" s="6">
        <f ca="1">BS703+SUMIFS('Transactions (Dated)'!$F:$F,'Transactions (Dated)'!$D:$D,$BL704,'Transactions (Dated)'!$B:$B,BS$11,'Transactions (Dated)'!$C:$C,"Dividend (paid to cash)")*AD704</f>
        <v>0</v>
      </c>
      <c r="BT704" s="6">
        <f ca="1">BT703+SUMIFS('Transactions (Dated)'!$F:$F,'Transactions (Dated)'!$D:$D,$BL704,'Transactions (Dated)'!$B:$B,BT$11,'Transactions (Dated)'!$C:$C,"Dividend (paid to cash)")*AE704</f>
        <v>4640</v>
      </c>
      <c r="BU704" s="6">
        <f ca="1">BU703+SUMIFS('Transactions (Dated)'!$F:$F,'Transactions (Dated)'!$D:$D,$BL704,'Transactions (Dated)'!$B:$B,BU$11,'Transactions (Dated)'!$C:$C,"Dividend (paid to cash)")*AF704</f>
        <v>0</v>
      </c>
      <c r="BV704" s="6">
        <f ca="1">BV703+SUMIFS('Transactions (Dated)'!$F:$F,'Transactions (Dated)'!$D:$D,$BL704,'Transactions (Dated)'!$B:$B,BV$11,'Transactions (Dated)'!$C:$C,"Dividend (paid to cash)")*AG704</f>
        <v>0</v>
      </c>
      <c r="BW704" s="6">
        <f ca="1">BW703+SUMIFS('Transactions (Dated)'!$F:$F,'Transactions (Dated)'!$D:$D,$BL704,'Transactions (Dated)'!$B:$B,BW$11,'Transactions (Dated)'!$C:$C,"Dividend (paid to cash)")*AH704</f>
        <v>0</v>
      </c>
      <c r="BX704" s="6">
        <f ca="1">BX703+SUMIFS('Transactions (Dated)'!$F:$F,'Transactions (Dated)'!$D:$D,$BL704,'Transactions (Dated)'!$B:$B,BX$11,'Transactions (Dated)'!$C:$C,"Dividend (paid to cash)")*AI704</f>
        <v>0</v>
      </c>
      <c r="BY704" s="6">
        <f ca="1">BY703+SUMIFS('Transactions (Dated)'!$F:$F,'Transactions (Dated)'!$D:$D,$BL704,'Transactions (Dated)'!$B:$B,BY$11,'Transactions (Dated)'!$C:$C,"Dividend (paid to cash)")*AJ704</f>
        <v>0</v>
      </c>
      <c r="BZ704" s="6">
        <f ca="1">BZ703+SUMIFS('Transactions (Dated)'!$F:$F,'Transactions (Dated)'!$D:$D,$BL704,'Transactions (Dated)'!$B:$B,BZ$11,'Transactions (Dated)'!$C:$C,"Dividend (paid to cash)")*AK704</f>
        <v>0</v>
      </c>
      <c r="CA704" s="6">
        <f ca="1">CA703+SUMIFS('Transactions (Dated)'!$F:$F,'Transactions (Dated)'!$D:$D,$BL704,'Transactions (Dated)'!$B:$B,CA$11,'Transactions (Dated)'!$C:$C,"Dividend (paid to cash)")*AL704</f>
        <v>0</v>
      </c>
      <c r="CB704" s="6">
        <v>0</v>
      </c>
      <c r="CC704" s="6">
        <v>0</v>
      </c>
      <c r="CF704" s="6">
        <f t="shared" ca="1" si="313"/>
        <v>73838.991999999984</v>
      </c>
      <c r="CH704" s="3">
        <f t="shared" si="314"/>
        <v>42921</v>
      </c>
      <c r="CI704" s="4">
        <f t="shared" ca="1" si="315"/>
        <v>797297.27</v>
      </c>
      <c r="CJ704" s="4">
        <f t="shared" ca="1" si="316"/>
        <v>73838.991999999984</v>
      </c>
      <c r="CL704" s="4">
        <f t="shared" ca="1" si="317"/>
        <v>871136.26199999999</v>
      </c>
    </row>
    <row r="705" spans="2:90" x14ac:dyDescent="0.15">
      <c r="B705" s="3">
        <v>42922</v>
      </c>
      <c r="E705" s="86">
        <v>42922</v>
      </c>
      <c r="F705" s="53">
        <v>12.59</v>
      </c>
      <c r="G705">
        <v>1.69</v>
      </c>
      <c r="H705">
        <v>20.34</v>
      </c>
      <c r="I705">
        <v>21.565000000000001</v>
      </c>
      <c r="J705">
        <v>14.06</v>
      </c>
      <c r="K705">
        <v>15.47</v>
      </c>
      <c r="L705">
        <v>18.5</v>
      </c>
      <c r="M705">
        <v>4.3600000000000003</v>
      </c>
      <c r="O705">
        <v>11.06</v>
      </c>
      <c r="Q705">
        <v>1.55</v>
      </c>
      <c r="R705">
        <v>7.35</v>
      </c>
      <c r="S705">
        <v>44.97</v>
      </c>
      <c r="U705">
        <v>44.97</v>
      </c>
      <c r="X705" s="3">
        <f t="shared" si="295"/>
        <v>42922</v>
      </c>
      <c r="Y705" s="40">
        <f ca="1">Y704+SUMIFS('Transactions (Dated)'!$E$2:$E$53,'Transactions (Dated)'!$D$2:$D$53,'Share Values'!$X705,'Transactions (Dated)'!$B$2:$B$53,'Share Values'!Y$11,'Transactions (Dated)'!$C$2:$C$53,"Buy")-SUMIFS('Transactions (Dated)'!$E$2:$E$53,'Transactions (Dated)'!$D$2:$D$53,'Share Values'!$X705,'Transactions (Dated)'!$B$2:$B$53,'Share Values'!Y$11,'Transactions (Dated)'!$C$2:$C$53,"Sell")</f>
        <v>4625</v>
      </c>
      <c r="Z705" s="40">
        <f ca="1">Z704+SUMIFS('Transactions (Dated)'!$E$2:$E$53,'Transactions (Dated)'!$D$2:$D$53,'Share Values'!$X705,'Transactions (Dated)'!$B$2:$B$53,'Share Values'!Z$11,'Transactions (Dated)'!$C$2:$C$53,"Buy")-SUMIFS('Transactions (Dated)'!$E$2:$E$53,'Transactions (Dated)'!$D$2:$D$53,'Share Values'!$X705,'Transactions (Dated)'!$B$2:$B$53,'Share Values'!Z$11,'Transactions (Dated)'!$C$2:$C$53,"Sell")</f>
        <v>9375</v>
      </c>
      <c r="AA705" s="40">
        <f ca="1">AA704+SUMIFS('Transactions (Dated)'!$E$2:$E$53,'Transactions (Dated)'!$D$2:$D$53,'Share Values'!$X705,'Transactions (Dated)'!$B$2:$B$53,'Share Values'!AA$11,'Transactions (Dated)'!$C$2:$C$53,"Buy")-SUMIFS('Transactions (Dated)'!$E$2:$E$53,'Transactions (Dated)'!$D$2:$D$53,'Share Values'!$X705,'Transactions (Dated)'!$B$2:$B$53,'Share Values'!AA$11,'Transactions (Dated)'!$C$2:$C$53,"Sell")</f>
        <v>26357</v>
      </c>
      <c r="AB705" s="40">
        <f ca="1">AB704+SUMIFS('Transactions (Dated)'!$E$2:$E$53,'Transactions (Dated)'!$D$2:$D$53,'Share Values'!$X705,'Transactions (Dated)'!$B$2:$B$53,'Share Values'!AB$11,'Transactions (Dated)'!$C$2:$C$53,"Buy")-SUMIFS('Transactions (Dated)'!$E$2:$E$53,'Transactions (Dated)'!$D$2:$D$53,'Share Values'!$X705,'Transactions (Dated)'!$B$2:$B$53,'Share Values'!AB$11,'Transactions (Dated)'!$C$2:$C$53,"Sell")</f>
        <v>1892</v>
      </c>
      <c r="AC705" s="40">
        <f ca="1">AC704+SUMIFS('Transactions (Dated)'!$E$2:$E$53,'Transactions (Dated)'!$D$2:$D$53,'Share Values'!$X705,'Transactions (Dated)'!$B$2:$B$53,'Share Values'!AC$11,'Transactions (Dated)'!$C$2:$C$53,"Buy")-SUMIFS('Transactions (Dated)'!$E$2:$E$53,'Transactions (Dated)'!$D$2:$D$53,'Share Values'!$X705,'Transactions (Dated)'!$B$2:$B$53,'Share Values'!AC$11,'Transactions (Dated)'!$C$2:$C$53,"Sell")</f>
        <v>2348</v>
      </c>
      <c r="AD705" s="40">
        <f ca="1">AD704+SUMIFS('Transactions (Dated)'!$E$2:$E$53,'Transactions (Dated)'!$D$2:$D$53,'Share Values'!$X705,'Transactions (Dated)'!$B$2:$B$53,'Share Values'!AD$11,'Transactions (Dated)'!$C$2:$C$53,"Buy")-SUMIFS('Transactions (Dated)'!$E$2:$E$53,'Transactions (Dated)'!$D$2:$D$53,'Share Values'!$X705,'Transactions (Dated)'!$B$2:$B$53,'Share Values'!AD$11,'Transactions (Dated)'!$C$2:$C$53,"Sell")</f>
        <v>0</v>
      </c>
      <c r="AE705" s="40">
        <f ca="1">AE704+SUMIFS('Transactions (Dated)'!$E$2:$E$53,'Transactions (Dated)'!$D$2:$D$53,'Share Values'!$X705,'Transactions (Dated)'!$B$2:$B$53,'Share Values'!AE$11,'Transactions (Dated)'!$C$2:$C$53,"Buy")-SUMIFS('Transactions (Dated)'!$E$2:$E$53,'Transactions (Dated)'!$D$2:$D$53,'Share Values'!$X705,'Transactions (Dated)'!$B$2:$B$53,'Share Values'!AE$11,'Transactions (Dated)'!$C$2:$C$53,"Sell")</f>
        <v>2900</v>
      </c>
      <c r="AF705" s="40">
        <f ca="1">AF704+SUMIFS('Transactions (Dated)'!$E$2:$E$53,'Transactions (Dated)'!$D$2:$D$53,'Share Values'!$X705,'Transactions (Dated)'!$B$2:$B$53,'Share Values'!AF$11,'Transactions (Dated)'!$C$2:$C$53,"Buy")-SUMIFS('Transactions (Dated)'!$E$2:$E$53,'Transactions (Dated)'!$D$2:$D$53,'Share Values'!$X705,'Transactions (Dated)'!$B$2:$B$53,'Share Values'!AF$11,'Transactions (Dated)'!$C$2:$C$53,"Sell")</f>
        <v>14201</v>
      </c>
      <c r="AG705" s="40">
        <f ca="1">AG704+SUMIFS('Transactions (Dated)'!$E$2:$E$53,'Transactions (Dated)'!$D$2:$D$53,'Share Values'!$X705,'Transactions (Dated)'!$B$2:$B$53,'Share Values'!AG$11,'Transactions (Dated)'!$C$2:$C$53,"Buy")-SUMIFS('Transactions (Dated)'!$E$2:$E$53,'Transactions (Dated)'!$D$2:$D$53,'Share Values'!$X705,'Transactions (Dated)'!$B$2:$B$53,'Share Values'!AG$11,'Transactions (Dated)'!$C$2:$C$53,"Sell")</f>
        <v>6835</v>
      </c>
      <c r="AH705" s="40">
        <f ca="1">AH704+SUMIFS('Transactions (Dated)'!$E$2:$E$53,'Transactions (Dated)'!$D$2:$D$53,'Share Values'!$X705,'Transactions (Dated)'!$B$2:$B$53,'Share Values'!AH$11,'Transactions (Dated)'!$C$2:$C$53,"Buy")-SUMIFS('Transactions (Dated)'!$E$2:$E$53,'Transactions (Dated)'!$D$2:$D$53,'Share Values'!$X705,'Transactions (Dated)'!$B$2:$B$53,'Share Values'!AH$11,'Transactions (Dated)'!$C$2:$C$53,"Sell")</f>
        <v>0</v>
      </c>
      <c r="AI705" s="40">
        <f ca="1">AI704+SUMIFS('Transactions (Dated)'!$E$2:$E$53,'Transactions (Dated)'!$D$2:$D$53,'Share Values'!$X705,'Transactions (Dated)'!$B$2:$B$53,'Share Values'!AI$11,'Transactions (Dated)'!$C$2:$C$53,"Buy")-SUMIFS('Transactions (Dated)'!$E$2:$E$53,'Transactions (Dated)'!$D$2:$D$53,'Share Values'!$X705,'Transactions (Dated)'!$B$2:$B$53,'Share Values'!AI$11,'Transactions (Dated)'!$C$2:$C$53,"Sell")</f>
        <v>0</v>
      </c>
      <c r="AJ705" s="40">
        <f ca="1">AJ704+SUMIFS('Transactions (Dated)'!$E$2:$E$53,'Transactions (Dated)'!$D$2:$D$53,'Share Values'!$X705,'Transactions (Dated)'!$B$2:$B$53,'Share Values'!AJ$11,'Transactions (Dated)'!$C$2:$C$53,"Buy")-SUMIFS('Transactions (Dated)'!$E$2:$E$53,'Transactions (Dated)'!$D$2:$D$53,'Share Values'!$X705,'Transactions (Dated)'!$B$2:$B$53,'Share Values'!AJ$11,'Transactions (Dated)'!$C$2:$C$53,"Sell")</f>
        <v>0</v>
      </c>
      <c r="AK705" s="40">
        <f ca="1">AK704+SUMIFS('Transactions (Dated)'!$E$2:$E$53,'Transactions (Dated)'!$D$2:$D$53,'Share Values'!$X705,'Transactions (Dated)'!$B$2:$B$53,'Share Values'!AK$11,'Transactions (Dated)'!$C$2:$C$53,"Buy")-SUMIFS('Transactions (Dated)'!$E$2:$E$53,'Transactions (Dated)'!$D$2:$D$53,'Share Values'!$X705,'Transactions (Dated)'!$B$2:$B$53,'Share Values'!AK$11,'Transactions (Dated)'!$C$2:$C$53,"Sell")</f>
        <v>0</v>
      </c>
      <c r="AL705" s="40">
        <f ca="1">AL704+SUMIFS('Transactions (Dated)'!$E$2:$E$53,'Transactions (Dated)'!$D$2:$D$53,'Share Values'!$X705,'Transactions (Dated)'!$B$2:$B$53,'Share Values'!AL$11,'Transactions (Dated)'!$C$2:$C$53,"Buy")-SUMIFS('Transactions (Dated)'!$E$2:$E$53,'Transactions (Dated)'!$D$2:$D$53,'Share Values'!$X705,'Transactions (Dated)'!$B$2:$B$53,'Share Values'!AL$11,'Transactions (Dated)'!$C$2:$C$53,"Sell")</f>
        <v>0</v>
      </c>
      <c r="AM705" s="40">
        <f ca="1">AM704+SUMIFS('Transactions (Dated)'!$E$2:$E$53,'Transactions (Dated)'!$D$2:$D$53,'Share Values'!$X705,'Transactions (Dated)'!$B$2:$B$53,'Share Values'!AM$11,'Transactions (Dated)'!$C$2:$C$53,"Buy")-SUMIFS('Transactions (Dated)'!$E$2:$E$53,'Transactions (Dated)'!$D$2:$D$53,'Share Values'!$X705,'Transactions (Dated)'!$B$2:$B$53,'Share Values'!AM$11,'Transactions (Dated)'!$C$2:$C$53,"Sell")</f>
        <v>0</v>
      </c>
      <c r="AN705" s="40">
        <f ca="1">AN704+SUMIFS('Transactions (Dated)'!$E$2:$E$53,'Transactions (Dated)'!$D$2:$D$53,'Share Values'!$X705,'Transactions (Dated)'!$B$2:$B$53,'Share Values'!AN$11,'Transactions (Dated)'!$C$2:$C$53,"Buy")-SUMIFS('Transactions (Dated)'!$E$2:$E$53,'Transactions (Dated)'!$D$2:$D$53,'Share Values'!$X705,'Transactions (Dated)'!$B$2:$B$53,'Share Values'!AN$11,'Transactions (Dated)'!$C$2:$C$53,"Sell")</f>
        <v>0</v>
      </c>
      <c r="AQ705" s="3">
        <f t="shared" si="296"/>
        <v>42922</v>
      </c>
      <c r="AR705" s="6">
        <f t="shared" ca="1" si="297"/>
        <v>58228.75</v>
      </c>
      <c r="AS705" s="6">
        <f t="shared" ca="1" si="298"/>
        <v>15843.75</v>
      </c>
      <c r="AT705" s="6">
        <f t="shared" ca="1" si="299"/>
        <v>536101.38</v>
      </c>
      <c r="AU705" s="6">
        <f t="shared" ca="1" si="300"/>
        <v>40800.980000000003</v>
      </c>
      <c r="AV705" s="6">
        <f t="shared" ca="1" si="301"/>
        <v>33012.880000000005</v>
      </c>
      <c r="AW705" s="6">
        <f t="shared" ca="1" si="302"/>
        <v>0</v>
      </c>
      <c r="AX705" s="6">
        <f t="shared" ca="1" si="303"/>
        <v>53650</v>
      </c>
      <c r="AY705" s="6">
        <f t="shared" ca="1" si="304"/>
        <v>61916.360000000008</v>
      </c>
      <c r="AZ705" s="6">
        <f t="shared" ca="1" si="305"/>
        <v>0</v>
      </c>
      <c r="BA705" s="6">
        <f t="shared" ca="1" si="306"/>
        <v>0</v>
      </c>
      <c r="BB705" s="6">
        <f t="shared" ca="1" si="307"/>
        <v>0</v>
      </c>
      <c r="BC705" s="6">
        <f t="shared" ca="1" si="308"/>
        <v>0</v>
      </c>
      <c r="BD705" s="6">
        <f t="shared" ca="1" si="309"/>
        <v>0</v>
      </c>
      <c r="BE705" s="6">
        <f t="shared" ca="1" si="310"/>
        <v>0</v>
      </c>
      <c r="BF705" s="6">
        <f t="shared" ca="1" si="293"/>
        <v>0</v>
      </c>
      <c r="BG705" s="6">
        <f t="shared" ca="1" si="294"/>
        <v>0</v>
      </c>
      <c r="BJ705" s="4">
        <f t="shared" ca="1" si="311"/>
        <v>799554.1</v>
      </c>
      <c r="BL705" s="3">
        <f t="shared" si="312"/>
        <v>42922</v>
      </c>
      <c r="BM705" s="6">
        <f>BM704+SUMIFS('Transactions (Dated)'!G:G,'Transactions (Dated)'!D:D,'Share Values'!AQ705)</f>
        <v>14317.649999999987</v>
      </c>
      <c r="BN705" s="6">
        <f ca="1">BN704+SUMIFS('Transactions (Dated)'!$F:$F,'Transactions (Dated)'!$D:$D,$BL705,'Transactions (Dated)'!$B:$B,BN$11,'Transactions (Dated)'!$C:$C,"Dividend (paid to cash)")*Y705</f>
        <v>0</v>
      </c>
      <c r="BO705" s="6">
        <f ca="1">BO704+SUMIFS('Transactions (Dated)'!$F:$F,'Transactions (Dated)'!$D:$D,$BL705,'Transactions (Dated)'!$B:$B,BO$11,'Transactions (Dated)'!$C:$C,"Dividend (paid to cash)")*Z705</f>
        <v>2421.875</v>
      </c>
      <c r="BP705" s="6">
        <f ca="1">BP704+SUMIFS('Transactions (Dated)'!$F:$F,'Transactions (Dated)'!$D:$D,$BL705,'Transactions (Dated)'!$B:$B,BP$11,'Transactions (Dated)'!$C:$C,"Dividend (paid to cash)")*AA705</f>
        <v>51745.237000000008</v>
      </c>
      <c r="BQ705" s="6">
        <f ca="1">BQ704+SUMIFS('Transactions (Dated)'!$F:$F,'Transactions (Dated)'!$D:$D,$BL705,'Transactions (Dated)'!$B:$B,BQ$11,'Transactions (Dated)'!$C:$C,"Dividend (paid to cash)")*AB705</f>
        <v>714.23</v>
      </c>
      <c r="BR705" s="6">
        <f ca="1">BR704+SUMIFS('Transactions (Dated)'!$F:$F,'Transactions (Dated)'!$D:$D,$BL705,'Transactions (Dated)'!$B:$B,BR$11,'Transactions (Dated)'!$C:$C,"Dividend (paid to cash)")*AC705</f>
        <v>0</v>
      </c>
      <c r="BS705" s="6">
        <f ca="1">BS704+SUMIFS('Transactions (Dated)'!$F:$F,'Transactions (Dated)'!$D:$D,$BL705,'Transactions (Dated)'!$B:$B,BS$11,'Transactions (Dated)'!$C:$C,"Dividend (paid to cash)")*AD705</f>
        <v>0</v>
      </c>
      <c r="BT705" s="6">
        <f ca="1">BT704+SUMIFS('Transactions (Dated)'!$F:$F,'Transactions (Dated)'!$D:$D,$BL705,'Transactions (Dated)'!$B:$B,BT$11,'Transactions (Dated)'!$C:$C,"Dividend (paid to cash)")*AE705</f>
        <v>4640</v>
      </c>
      <c r="BU705" s="6">
        <f ca="1">BU704+SUMIFS('Transactions (Dated)'!$F:$F,'Transactions (Dated)'!$D:$D,$BL705,'Transactions (Dated)'!$B:$B,BU$11,'Transactions (Dated)'!$C:$C,"Dividend (paid to cash)")*AF705</f>
        <v>0</v>
      </c>
      <c r="BV705" s="6">
        <f ca="1">BV704+SUMIFS('Transactions (Dated)'!$F:$F,'Transactions (Dated)'!$D:$D,$BL705,'Transactions (Dated)'!$B:$B,BV$11,'Transactions (Dated)'!$C:$C,"Dividend (paid to cash)")*AG705</f>
        <v>0</v>
      </c>
      <c r="BW705" s="6">
        <f ca="1">BW704+SUMIFS('Transactions (Dated)'!$F:$F,'Transactions (Dated)'!$D:$D,$BL705,'Transactions (Dated)'!$B:$B,BW$11,'Transactions (Dated)'!$C:$C,"Dividend (paid to cash)")*AH705</f>
        <v>0</v>
      </c>
      <c r="BX705" s="6">
        <f ca="1">BX704+SUMIFS('Transactions (Dated)'!$F:$F,'Transactions (Dated)'!$D:$D,$BL705,'Transactions (Dated)'!$B:$B,BX$11,'Transactions (Dated)'!$C:$C,"Dividend (paid to cash)")*AI705</f>
        <v>0</v>
      </c>
      <c r="BY705" s="6">
        <f ca="1">BY704+SUMIFS('Transactions (Dated)'!$F:$F,'Transactions (Dated)'!$D:$D,$BL705,'Transactions (Dated)'!$B:$B,BY$11,'Transactions (Dated)'!$C:$C,"Dividend (paid to cash)")*AJ705</f>
        <v>0</v>
      </c>
      <c r="BZ705" s="6">
        <f ca="1">BZ704+SUMIFS('Transactions (Dated)'!$F:$F,'Transactions (Dated)'!$D:$D,$BL705,'Transactions (Dated)'!$B:$B,BZ$11,'Transactions (Dated)'!$C:$C,"Dividend (paid to cash)")*AK705</f>
        <v>0</v>
      </c>
      <c r="CA705" s="6">
        <f ca="1">CA704+SUMIFS('Transactions (Dated)'!$F:$F,'Transactions (Dated)'!$D:$D,$BL705,'Transactions (Dated)'!$B:$B,CA$11,'Transactions (Dated)'!$C:$C,"Dividend (paid to cash)")*AL705</f>
        <v>0</v>
      </c>
      <c r="CB705" s="6">
        <v>0</v>
      </c>
      <c r="CC705" s="6">
        <v>0</v>
      </c>
      <c r="CF705" s="6">
        <f t="shared" ca="1" si="313"/>
        <v>73838.991999999984</v>
      </c>
      <c r="CH705" s="3">
        <f t="shared" si="314"/>
        <v>42922</v>
      </c>
      <c r="CI705" s="4">
        <f t="shared" ca="1" si="315"/>
        <v>799554.1</v>
      </c>
      <c r="CJ705" s="4">
        <f t="shared" ca="1" si="316"/>
        <v>73838.991999999984</v>
      </c>
      <c r="CL705" s="4">
        <f t="shared" ca="1" si="317"/>
        <v>873393.09199999995</v>
      </c>
    </row>
    <row r="706" spans="2:90" x14ac:dyDescent="0.15">
      <c r="B706" s="3">
        <v>42923</v>
      </c>
      <c r="E706" s="86">
        <v>42923</v>
      </c>
      <c r="F706" s="53">
        <v>12.75</v>
      </c>
      <c r="G706">
        <v>1.6800000000000002</v>
      </c>
      <c r="H706">
        <v>20.260000000000002</v>
      </c>
      <c r="I706">
        <v>21.61</v>
      </c>
      <c r="J706">
        <v>14.31</v>
      </c>
      <c r="K706">
        <v>15.39</v>
      </c>
      <c r="L706">
        <v>18.170000000000002</v>
      </c>
      <c r="M706">
        <v>4.1100000000000003</v>
      </c>
      <c r="O706">
        <v>11.17</v>
      </c>
      <c r="Q706">
        <v>1.54</v>
      </c>
      <c r="R706">
        <v>7.3</v>
      </c>
      <c r="S706">
        <v>44.62</v>
      </c>
      <c r="U706">
        <v>44.62</v>
      </c>
      <c r="X706" s="3">
        <f t="shared" si="295"/>
        <v>42923</v>
      </c>
      <c r="Y706" s="40">
        <f ca="1">Y705+SUMIFS('Transactions (Dated)'!$E$2:$E$53,'Transactions (Dated)'!$D$2:$D$53,'Share Values'!$X706,'Transactions (Dated)'!$B$2:$B$53,'Share Values'!Y$11,'Transactions (Dated)'!$C$2:$C$53,"Buy")-SUMIFS('Transactions (Dated)'!$E$2:$E$53,'Transactions (Dated)'!$D$2:$D$53,'Share Values'!$X706,'Transactions (Dated)'!$B$2:$B$53,'Share Values'!Y$11,'Transactions (Dated)'!$C$2:$C$53,"Sell")</f>
        <v>4625</v>
      </c>
      <c r="Z706" s="40">
        <f ca="1">Z705+SUMIFS('Transactions (Dated)'!$E$2:$E$53,'Transactions (Dated)'!$D$2:$D$53,'Share Values'!$X706,'Transactions (Dated)'!$B$2:$B$53,'Share Values'!Z$11,'Transactions (Dated)'!$C$2:$C$53,"Buy")-SUMIFS('Transactions (Dated)'!$E$2:$E$53,'Transactions (Dated)'!$D$2:$D$53,'Share Values'!$X706,'Transactions (Dated)'!$B$2:$B$53,'Share Values'!Z$11,'Transactions (Dated)'!$C$2:$C$53,"Sell")</f>
        <v>9375</v>
      </c>
      <c r="AA706" s="40">
        <f ca="1">AA705+SUMIFS('Transactions (Dated)'!$E$2:$E$53,'Transactions (Dated)'!$D$2:$D$53,'Share Values'!$X706,'Transactions (Dated)'!$B$2:$B$53,'Share Values'!AA$11,'Transactions (Dated)'!$C$2:$C$53,"Buy")-SUMIFS('Transactions (Dated)'!$E$2:$E$53,'Transactions (Dated)'!$D$2:$D$53,'Share Values'!$X706,'Transactions (Dated)'!$B$2:$B$53,'Share Values'!AA$11,'Transactions (Dated)'!$C$2:$C$53,"Sell")</f>
        <v>26357</v>
      </c>
      <c r="AB706" s="40">
        <f ca="1">AB705+SUMIFS('Transactions (Dated)'!$E$2:$E$53,'Transactions (Dated)'!$D$2:$D$53,'Share Values'!$X706,'Transactions (Dated)'!$B$2:$B$53,'Share Values'!AB$11,'Transactions (Dated)'!$C$2:$C$53,"Buy")-SUMIFS('Transactions (Dated)'!$E$2:$E$53,'Transactions (Dated)'!$D$2:$D$53,'Share Values'!$X706,'Transactions (Dated)'!$B$2:$B$53,'Share Values'!AB$11,'Transactions (Dated)'!$C$2:$C$53,"Sell")</f>
        <v>1892</v>
      </c>
      <c r="AC706" s="40">
        <f ca="1">AC705+SUMIFS('Transactions (Dated)'!$E$2:$E$53,'Transactions (Dated)'!$D$2:$D$53,'Share Values'!$X706,'Transactions (Dated)'!$B$2:$B$53,'Share Values'!AC$11,'Transactions (Dated)'!$C$2:$C$53,"Buy")-SUMIFS('Transactions (Dated)'!$E$2:$E$53,'Transactions (Dated)'!$D$2:$D$53,'Share Values'!$X706,'Transactions (Dated)'!$B$2:$B$53,'Share Values'!AC$11,'Transactions (Dated)'!$C$2:$C$53,"Sell")</f>
        <v>2348</v>
      </c>
      <c r="AD706" s="40">
        <f ca="1">AD705+SUMIFS('Transactions (Dated)'!$E$2:$E$53,'Transactions (Dated)'!$D$2:$D$53,'Share Values'!$X706,'Transactions (Dated)'!$B$2:$B$53,'Share Values'!AD$11,'Transactions (Dated)'!$C$2:$C$53,"Buy")-SUMIFS('Transactions (Dated)'!$E$2:$E$53,'Transactions (Dated)'!$D$2:$D$53,'Share Values'!$X706,'Transactions (Dated)'!$B$2:$B$53,'Share Values'!AD$11,'Transactions (Dated)'!$C$2:$C$53,"Sell")</f>
        <v>0</v>
      </c>
      <c r="AE706" s="40">
        <f ca="1">AE705+SUMIFS('Transactions (Dated)'!$E$2:$E$53,'Transactions (Dated)'!$D$2:$D$53,'Share Values'!$X706,'Transactions (Dated)'!$B$2:$B$53,'Share Values'!AE$11,'Transactions (Dated)'!$C$2:$C$53,"Buy")-SUMIFS('Transactions (Dated)'!$E$2:$E$53,'Transactions (Dated)'!$D$2:$D$53,'Share Values'!$X706,'Transactions (Dated)'!$B$2:$B$53,'Share Values'!AE$11,'Transactions (Dated)'!$C$2:$C$53,"Sell")</f>
        <v>2900</v>
      </c>
      <c r="AF706" s="40">
        <f ca="1">AF705+SUMIFS('Transactions (Dated)'!$E$2:$E$53,'Transactions (Dated)'!$D$2:$D$53,'Share Values'!$X706,'Transactions (Dated)'!$B$2:$B$53,'Share Values'!AF$11,'Transactions (Dated)'!$C$2:$C$53,"Buy")-SUMIFS('Transactions (Dated)'!$E$2:$E$53,'Transactions (Dated)'!$D$2:$D$53,'Share Values'!$X706,'Transactions (Dated)'!$B$2:$B$53,'Share Values'!AF$11,'Transactions (Dated)'!$C$2:$C$53,"Sell")</f>
        <v>14201</v>
      </c>
      <c r="AG706" s="40">
        <f ca="1">AG705+SUMIFS('Transactions (Dated)'!$E$2:$E$53,'Transactions (Dated)'!$D$2:$D$53,'Share Values'!$X706,'Transactions (Dated)'!$B$2:$B$53,'Share Values'!AG$11,'Transactions (Dated)'!$C$2:$C$53,"Buy")-SUMIFS('Transactions (Dated)'!$E$2:$E$53,'Transactions (Dated)'!$D$2:$D$53,'Share Values'!$X706,'Transactions (Dated)'!$B$2:$B$53,'Share Values'!AG$11,'Transactions (Dated)'!$C$2:$C$53,"Sell")</f>
        <v>6835</v>
      </c>
      <c r="AH706" s="40">
        <f ca="1">AH705+SUMIFS('Transactions (Dated)'!$E$2:$E$53,'Transactions (Dated)'!$D$2:$D$53,'Share Values'!$X706,'Transactions (Dated)'!$B$2:$B$53,'Share Values'!AH$11,'Transactions (Dated)'!$C$2:$C$53,"Buy")-SUMIFS('Transactions (Dated)'!$E$2:$E$53,'Transactions (Dated)'!$D$2:$D$53,'Share Values'!$X706,'Transactions (Dated)'!$B$2:$B$53,'Share Values'!AH$11,'Transactions (Dated)'!$C$2:$C$53,"Sell")</f>
        <v>0</v>
      </c>
      <c r="AI706" s="40">
        <f ca="1">AI705+SUMIFS('Transactions (Dated)'!$E$2:$E$53,'Transactions (Dated)'!$D$2:$D$53,'Share Values'!$X706,'Transactions (Dated)'!$B$2:$B$53,'Share Values'!AI$11,'Transactions (Dated)'!$C$2:$C$53,"Buy")-SUMIFS('Transactions (Dated)'!$E$2:$E$53,'Transactions (Dated)'!$D$2:$D$53,'Share Values'!$X706,'Transactions (Dated)'!$B$2:$B$53,'Share Values'!AI$11,'Transactions (Dated)'!$C$2:$C$53,"Sell")</f>
        <v>0</v>
      </c>
      <c r="AJ706" s="40">
        <f ca="1">AJ705+SUMIFS('Transactions (Dated)'!$E$2:$E$53,'Transactions (Dated)'!$D$2:$D$53,'Share Values'!$X706,'Transactions (Dated)'!$B$2:$B$53,'Share Values'!AJ$11,'Transactions (Dated)'!$C$2:$C$53,"Buy")-SUMIFS('Transactions (Dated)'!$E$2:$E$53,'Transactions (Dated)'!$D$2:$D$53,'Share Values'!$X706,'Transactions (Dated)'!$B$2:$B$53,'Share Values'!AJ$11,'Transactions (Dated)'!$C$2:$C$53,"Sell")</f>
        <v>0</v>
      </c>
      <c r="AK706" s="40">
        <f ca="1">AK705+SUMIFS('Transactions (Dated)'!$E$2:$E$53,'Transactions (Dated)'!$D$2:$D$53,'Share Values'!$X706,'Transactions (Dated)'!$B$2:$B$53,'Share Values'!AK$11,'Transactions (Dated)'!$C$2:$C$53,"Buy")-SUMIFS('Transactions (Dated)'!$E$2:$E$53,'Transactions (Dated)'!$D$2:$D$53,'Share Values'!$X706,'Transactions (Dated)'!$B$2:$B$53,'Share Values'!AK$11,'Transactions (Dated)'!$C$2:$C$53,"Sell")</f>
        <v>0</v>
      </c>
      <c r="AL706" s="40">
        <f ca="1">AL705+SUMIFS('Transactions (Dated)'!$E$2:$E$53,'Transactions (Dated)'!$D$2:$D$53,'Share Values'!$X706,'Transactions (Dated)'!$B$2:$B$53,'Share Values'!AL$11,'Transactions (Dated)'!$C$2:$C$53,"Buy")-SUMIFS('Transactions (Dated)'!$E$2:$E$53,'Transactions (Dated)'!$D$2:$D$53,'Share Values'!$X706,'Transactions (Dated)'!$B$2:$B$53,'Share Values'!AL$11,'Transactions (Dated)'!$C$2:$C$53,"Sell")</f>
        <v>0</v>
      </c>
      <c r="AM706" s="40">
        <f ca="1">AM705+SUMIFS('Transactions (Dated)'!$E$2:$E$53,'Transactions (Dated)'!$D$2:$D$53,'Share Values'!$X706,'Transactions (Dated)'!$B$2:$B$53,'Share Values'!AM$11,'Transactions (Dated)'!$C$2:$C$53,"Buy")-SUMIFS('Transactions (Dated)'!$E$2:$E$53,'Transactions (Dated)'!$D$2:$D$53,'Share Values'!$X706,'Transactions (Dated)'!$B$2:$B$53,'Share Values'!AM$11,'Transactions (Dated)'!$C$2:$C$53,"Sell")</f>
        <v>0</v>
      </c>
      <c r="AN706" s="40">
        <f ca="1">AN705+SUMIFS('Transactions (Dated)'!$E$2:$E$53,'Transactions (Dated)'!$D$2:$D$53,'Share Values'!$X706,'Transactions (Dated)'!$B$2:$B$53,'Share Values'!AN$11,'Transactions (Dated)'!$C$2:$C$53,"Buy")-SUMIFS('Transactions (Dated)'!$E$2:$E$53,'Transactions (Dated)'!$D$2:$D$53,'Share Values'!$X706,'Transactions (Dated)'!$B$2:$B$53,'Share Values'!AN$11,'Transactions (Dated)'!$C$2:$C$53,"Sell")</f>
        <v>0</v>
      </c>
      <c r="AQ706" s="3">
        <f t="shared" si="296"/>
        <v>42923</v>
      </c>
      <c r="AR706" s="6">
        <f t="shared" ca="1" si="297"/>
        <v>58968.75</v>
      </c>
      <c r="AS706" s="6">
        <f t="shared" ca="1" si="298"/>
        <v>15750.000000000002</v>
      </c>
      <c r="AT706" s="6">
        <f t="shared" ca="1" si="299"/>
        <v>533992.82000000007</v>
      </c>
      <c r="AU706" s="6">
        <f t="shared" ca="1" si="300"/>
        <v>40886.119999999995</v>
      </c>
      <c r="AV706" s="6">
        <f t="shared" ca="1" si="301"/>
        <v>33599.880000000005</v>
      </c>
      <c r="AW706" s="6">
        <f t="shared" ca="1" si="302"/>
        <v>0</v>
      </c>
      <c r="AX706" s="6">
        <f t="shared" ca="1" si="303"/>
        <v>52693.000000000007</v>
      </c>
      <c r="AY706" s="6">
        <f t="shared" ca="1" si="304"/>
        <v>58366.110000000008</v>
      </c>
      <c r="AZ706" s="6">
        <f t="shared" ca="1" si="305"/>
        <v>0</v>
      </c>
      <c r="BA706" s="6">
        <f t="shared" ca="1" si="306"/>
        <v>0</v>
      </c>
      <c r="BB706" s="6">
        <f t="shared" ca="1" si="307"/>
        <v>0</v>
      </c>
      <c r="BC706" s="6">
        <f t="shared" ca="1" si="308"/>
        <v>0</v>
      </c>
      <c r="BD706" s="6">
        <f t="shared" ca="1" si="309"/>
        <v>0</v>
      </c>
      <c r="BE706" s="6">
        <f t="shared" ca="1" si="310"/>
        <v>0</v>
      </c>
      <c r="BF706" s="6">
        <f t="shared" ca="1" si="293"/>
        <v>0</v>
      </c>
      <c r="BG706" s="6">
        <f t="shared" ca="1" si="294"/>
        <v>0</v>
      </c>
      <c r="BJ706" s="4">
        <f t="shared" ca="1" si="311"/>
        <v>794256.68</v>
      </c>
      <c r="BL706" s="3">
        <f t="shared" si="312"/>
        <v>42923</v>
      </c>
      <c r="BM706" s="6">
        <f>BM705+SUMIFS('Transactions (Dated)'!G:G,'Transactions (Dated)'!D:D,'Share Values'!AQ706)</f>
        <v>14317.649999999987</v>
      </c>
      <c r="BN706" s="6">
        <f ca="1">BN705+SUMIFS('Transactions (Dated)'!$F:$F,'Transactions (Dated)'!$D:$D,$BL706,'Transactions (Dated)'!$B:$B,BN$11,'Transactions (Dated)'!$C:$C,"Dividend (paid to cash)")*Y706</f>
        <v>0</v>
      </c>
      <c r="BO706" s="6">
        <f ca="1">BO705+SUMIFS('Transactions (Dated)'!$F:$F,'Transactions (Dated)'!$D:$D,$BL706,'Transactions (Dated)'!$B:$B,BO$11,'Transactions (Dated)'!$C:$C,"Dividend (paid to cash)")*Z706</f>
        <v>2421.875</v>
      </c>
      <c r="BP706" s="6">
        <f ca="1">BP705+SUMIFS('Transactions (Dated)'!$F:$F,'Transactions (Dated)'!$D:$D,$BL706,'Transactions (Dated)'!$B:$B,BP$11,'Transactions (Dated)'!$C:$C,"Dividend (paid to cash)")*AA706</f>
        <v>51745.237000000008</v>
      </c>
      <c r="BQ706" s="6">
        <f ca="1">BQ705+SUMIFS('Transactions (Dated)'!$F:$F,'Transactions (Dated)'!$D:$D,$BL706,'Transactions (Dated)'!$B:$B,BQ$11,'Transactions (Dated)'!$C:$C,"Dividend (paid to cash)")*AB706</f>
        <v>714.23</v>
      </c>
      <c r="BR706" s="6">
        <f ca="1">BR705+SUMIFS('Transactions (Dated)'!$F:$F,'Transactions (Dated)'!$D:$D,$BL706,'Transactions (Dated)'!$B:$B,BR$11,'Transactions (Dated)'!$C:$C,"Dividend (paid to cash)")*AC706</f>
        <v>0</v>
      </c>
      <c r="BS706" s="6">
        <f ca="1">BS705+SUMIFS('Transactions (Dated)'!$F:$F,'Transactions (Dated)'!$D:$D,$BL706,'Transactions (Dated)'!$B:$B,BS$11,'Transactions (Dated)'!$C:$C,"Dividend (paid to cash)")*AD706</f>
        <v>0</v>
      </c>
      <c r="BT706" s="6">
        <f ca="1">BT705+SUMIFS('Transactions (Dated)'!$F:$F,'Transactions (Dated)'!$D:$D,$BL706,'Transactions (Dated)'!$B:$B,BT$11,'Transactions (Dated)'!$C:$C,"Dividend (paid to cash)")*AE706</f>
        <v>4640</v>
      </c>
      <c r="BU706" s="6">
        <f ca="1">BU705+SUMIFS('Transactions (Dated)'!$F:$F,'Transactions (Dated)'!$D:$D,$BL706,'Transactions (Dated)'!$B:$B,BU$11,'Transactions (Dated)'!$C:$C,"Dividend (paid to cash)")*AF706</f>
        <v>0</v>
      </c>
      <c r="BV706" s="6">
        <f ca="1">BV705+SUMIFS('Transactions (Dated)'!$F:$F,'Transactions (Dated)'!$D:$D,$BL706,'Transactions (Dated)'!$B:$B,BV$11,'Transactions (Dated)'!$C:$C,"Dividend (paid to cash)")*AG706</f>
        <v>0</v>
      </c>
      <c r="BW706" s="6">
        <f ca="1">BW705+SUMIFS('Transactions (Dated)'!$F:$F,'Transactions (Dated)'!$D:$D,$BL706,'Transactions (Dated)'!$B:$B,BW$11,'Transactions (Dated)'!$C:$C,"Dividend (paid to cash)")*AH706</f>
        <v>0</v>
      </c>
      <c r="BX706" s="6">
        <f ca="1">BX705+SUMIFS('Transactions (Dated)'!$F:$F,'Transactions (Dated)'!$D:$D,$BL706,'Transactions (Dated)'!$B:$B,BX$11,'Transactions (Dated)'!$C:$C,"Dividend (paid to cash)")*AI706</f>
        <v>0</v>
      </c>
      <c r="BY706" s="6">
        <f ca="1">BY705+SUMIFS('Transactions (Dated)'!$F:$F,'Transactions (Dated)'!$D:$D,$BL706,'Transactions (Dated)'!$B:$B,BY$11,'Transactions (Dated)'!$C:$C,"Dividend (paid to cash)")*AJ706</f>
        <v>0</v>
      </c>
      <c r="BZ706" s="6">
        <f ca="1">BZ705+SUMIFS('Transactions (Dated)'!$F:$F,'Transactions (Dated)'!$D:$D,$BL706,'Transactions (Dated)'!$B:$B,BZ$11,'Transactions (Dated)'!$C:$C,"Dividend (paid to cash)")*AK706</f>
        <v>0</v>
      </c>
      <c r="CA706" s="6">
        <f ca="1">CA705+SUMIFS('Transactions (Dated)'!$F:$F,'Transactions (Dated)'!$D:$D,$BL706,'Transactions (Dated)'!$B:$B,CA$11,'Transactions (Dated)'!$C:$C,"Dividend (paid to cash)")*AL706</f>
        <v>0</v>
      </c>
      <c r="CB706" s="6">
        <v>0</v>
      </c>
      <c r="CC706" s="6">
        <v>0</v>
      </c>
      <c r="CF706" s="6">
        <f t="shared" ca="1" si="313"/>
        <v>73838.991999999984</v>
      </c>
      <c r="CH706" s="3">
        <f t="shared" si="314"/>
        <v>42923</v>
      </c>
      <c r="CI706" s="4">
        <f t="shared" ca="1" si="315"/>
        <v>794256.68</v>
      </c>
      <c r="CJ706" s="4">
        <f t="shared" ca="1" si="316"/>
        <v>73838.991999999984</v>
      </c>
      <c r="CL706" s="4">
        <f t="shared" ca="1" si="317"/>
        <v>868095.67200000002</v>
      </c>
    </row>
    <row r="707" spans="2:90" x14ac:dyDescent="0.15">
      <c r="B707" s="3">
        <v>42926</v>
      </c>
      <c r="E707" s="86">
        <v>42926</v>
      </c>
      <c r="F707" s="53">
        <v>12.71</v>
      </c>
      <c r="G707">
        <v>1.6600000000000001</v>
      </c>
      <c r="H707">
        <v>20.37</v>
      </c>
      <c r="I707">
        <v>21.795000000000002</v>
      </c>
      <c r="J707">
        <v>14.53</v>
      </c>
      <c r="K707">
        <v>15.52</v>
      </c>
      <c r="L707">
        <v>17.920000000000002</v>
      </c>
      <c r="M707">
        <v>4.46</v>
      </c>
      <c r="O707">
        <v>11.12</v>
      </c>
      <c r="Q707">
        <v>1.54</v>
      </c>
      <c r="R707">
        <v>7.66</v>
      </c>
      <c r="S707">
        <v>44.71</v>
      </c>
      <c r="U707">
        <v>44.71</v>
      </c>
      <c r="X707" s="3">
        <f t="shared" si="295"/>
        <v>42926</v>
      </c>
      <c r="Y707" s="40">
        <f ca="1">Y706+SUMIFS('Transactions (Dated)'!$E$2:$E$53,'Transactions (Dated)'!$D$2:$D$53,'Share Values'!$X707,'Transactions (Dated)'!$B$2:$B$53,'Share Values'!Y$11,'Transactions (Dated)'!$C$2:$C$53,"Buy")-SUMIFS('Transactions (Dated)'!$E$2:$E$53,'Transactions (Dated)'!$D$2:$D$53,'Share Values'!$X707,'Transactions (Dated)'!$B$2:$B$53,'Share Values'!Y$11,'Transactions (Dated)'!$C$2:$C$53,"Sell")</f>
        <v>4625</v>
      </c>
      <c r="Z707" s="40">
        <f ca="1">Z706+SUMIFS('Transactions (Dated)'!$E$2:$E$53,'Transactions (Dated)'!$D$2:$D$53,'Share Values'!$X707,'Transactions (Dated)'!$B$2:$B$53,'Share Values'!Z$11,'Transactions (Dated)'!$C$2:$C$53,"Buy")-SUMIFS('Transactions (Dated)'!$E$2:$E$53,'Transactions (Dated)'!$D$2:$D$53,'Share Values'!$X707,'Transactions (Dated)'!$B$2:$B$53,'Share Values'!Z$11,'Transactions (Dated)'!$C$2:$C$53,"Sell")</f>
        <v>9375</v>
      </c>
      <c r="AA707" s="40">
        <f ca="1">AA706+SUMIFS('Transactions (Dated)'!$E$2:$E$53,'Transactions (Dated)'!$D$2:$D$53,'Share Values'!$X707,'Transactions (Dated)'!$B$2:$B$53,'Share Values'!AA$11,'Transactions (Dated)'!$C$2:$C$53,"Buy")-SUMIFS('Transactions (Dated)'!$E$2:$E$53,'Transactions (Dated)'!$D$2:$D$53,'Share Values'!$X707,'Transactions (Dated)'!$B$2:$B$53,'Share Values'!AA$11,'Transactions (Dated)'!$C$2:$C$53,"Sell")</f>
        <v>26357</v>
      </c>
      <c r="AB707" s="40">
        <f ca="1">AB706+SUMIFS('Transactions (Dated)'!$E$2:$E$53,'Transactions (Dated)'!$D$2:$D$53,'Share Values'!$X707,'Transactions (Dated)'!$B$2:$B$53,'Share Values'!AB$11,'Transactions (Dated)'!$C$2:$C$53,"Buy")-SUMIFS('Transactions (Dated)'!$E$2:$E$53,'Transactions (Dated)'!$D$2:$D$53,'Share Values'!$X707,'Transactions (Dated)'!$B$2:$B$53,'Share Values'!AB$11,'Transactions (Dated)'!$C$2:$C$53,"Sell")</f>
        <v>1892</v>
      </c>
      <c r="AC707" s="40">
        <f ca="1">AC706+SUMIFS('Transactions (Dated)'!$E$2:$E$53,'Transactions (Dated)'!$D$2:$D$53,'Share Values'!$X707,'Transactions (Dated)'!$B$2:$B$53,'Share Values'!AC$11,'Transactions (Dated)'!$C$2:$C$53,"Buy")-SUMIFS('Transactions (Dated)'!$E$2:$E$53,'Transactions (Dated)'!$D$2:$D$53,'Share Values'!$X707,'Transactions (Dated)'!$B$2:$B$53,'Share Values'!AC$11,'Transactions (Dated)'!$C$2:$C$53,"Sell")</f>
        <v>2348</v>
      </c>
      <c r="AD707" s="40">
        <f ca="1">AD706+SUMIFS('Transactions (Dated)'!$E$2:$E$53,'Transactions (Dated)'!$D$2:$D$53,'Share Values'!$X707,'Transactions (Dated)'!$B$2:$B$53,'Share Values'!AD$11,'Transactions (Dated)'!$C$2:$C$53,"Buy")-SUMIFS('Transactions (Dated)'!$E$2:$E$53,'Transactions (Dated)'!$D$2:$D$53,'Share Values'!$X707,'Transactions (Dated)'!$B$2:$B$53,'Share Values'!AD$11,'Transactions (Dated)'!$C$2:$C$53,"Sell")</f>
        <v>0</v>
      </c>
      <c r="AE707" s="40">
        <f ca="1">AE706+SUMIFS('Transactions (Dated)'!$E$2:$E$53,'Transactions (Dated)'!$D$2:$D$53,'Share Values'!$X707,'Transactions (Dated)'!$B$2:$B$53,'Share Values'!AE$11,'Transactions (Dated)'!$C$2:$C$53,"Buy")-SUMIFS('Transactions (Dated)'!$E$2:$E$53,'Transactions (Dated)'!$D$2:$D$53,'Share Values'!$X707,'Transactions (Dated)'!$B$2:$B$53,'Share Values'!AE$11,'Transactions (Dated)'!$C$2:$C$53,"Sell")</f>
        <v>2900</v>
      </c>
      <c r="AF707" s="40">
        <f ca="1">AF706+SUMIFS('Transactions (Dated)'!$E$2:$E$53,'Transactions (Dated)'!$D$2:$D$53,'Share Values'!$X707,'Transactions (Dated)'!$B$2:$B$53,'Share Values'!AF$11,'Transactions (Dated)'!$C$2:$C$53,"Buy")-SUMIFS('Transactions (Dated)'!$E$2:$E$53,'Transactions (Dated)'!$D$2:$D$53,'Share Values'!$X707,'Transactions (Dated)'!$B$2:$B$53,'Share Values'!AF$11,'Transactions (Dated)'!$C$2:$C$53,"Sell")</f>
        <v>14201</v>
      </c>
      <c r="AG707" s="40">
        <f ca="1">AG706+SUMIFS('Transactions (Dated)'!$E$2:$E$53,'Transactions (Dated)'!$D$2:$D$53,'Share Values'!$X707,'Transactions (Dated)'!$B$2:$B$53,'Share Values'!AG$11,'Transactions (Dated)'!$C$2:$C$53,"Buy")-SUMIFS('Transactions (Dated)'!$E$2:$E$53,'Transactions (Dated)'!$D$2:$D$53,'Share Values'!$X707,'Transactions (Dated)'!$B$2:$B$53,'Share Values'!AG$11,'Transactions (Dated)'!$C$2:$C$53,"Sell")</f>
        <v>6835</v>
      </c>
      <c r="AH707" s="40">
        <f ca="1">AH706+SUMIFS('Transactions (Dated)'!$E$2:$E$53,'Transactions (Dated)'!$D$2:$D$53,'Share Values'!$X707,'Transactions (Dated)'!$B$2:$B$53,'Share Values'!AH$11,'Transactions (Dated)'!$C$2:$C$53,"Buy")-SUMIFS('Transactions (Dated)'!$E$2:$E$53,'Transactions (Dated)'!$D$2:$D$53,'Share Values'!$X707,'Transactions (Dated)'!$B$2:$B$53,'Share Values'!AH$11,'Transactions (Dated)'!$C$2:$C$53,"Sell")</f>
        <v>0</v>
      </c>
      <c r="AI707" s="40">
        <f ca="1">AI706+SUMIFS('Transactions (Dated)'!$E$2:$E$53,'Transactions (Dated)'!$D$2:$D$53,'Share Values'!$X707,'Transactions (Dated)'!$B$2:$B$53,'Share Values'!AI$11,'Transactions (Dated)'!$C$2:$C$53,"Buy")-SUMIFS('Transactions (Dated)'!$E$2:$E$53,'Transactions (Dated)'!$D$2:$D$53,'Share Values'!$X707,'Transactions (Dated)'!$B$2:$B$53,'Share Values'!AI$11,'Transactions (Dated)'!$C$2:$C$53,"Sell")</f>
        <v>0</v>
      </c>
      <c r="AJ707" s="40">
        <f ca="1">AJ706+SUMIFS('Transactions (Dated)'!$E$2:$E$53,'Transactions (Dated)'!$D$2:$D$53,'Share Values'!$X707,'Transactions (Dated)'!$B$2:$B$53,'Share Values'!AJ$11,'Transactions (Dated)'!$C$2:$C$53,"Buy")-SUMIFS('Transactions (Dated)'!$E$2:$E$53,'Transactions (Dated)'!$D$2:$D$53,'Share Values'!$X707,'Transactions (Dated)'!$B$2:$B$53,'Share Values'!AJ$11,'Transactions (Dated)'!$C$2:$C$53,"Sell")</f>
        <v>0</v>
      </c>
      <c r="AK707" s="40">
        <f ca="1">AK706+SUMIFS('Transactions (Dated)'!$E$2:$E$53,'Transactions (Dated)'!$D$2:$D$53,'Share Values'!$X707,'Transactions (Dated)'!$B$2:$B$53,'Share Values'!AK$11,'Transactions (Dated)'!$C$2:$C$53,"Buy")-SUMIFS('Transactions (Dated)'!$E$2:$E$53,'Transactions (Dated)'!$D$2:$D$53,'Share Values'!$X707,'Transactions (Dated)'!$B$2:$B$53,'Share Values'!AK$11,'Transactions (Dated)'!$C$2:$C$53,"Sell")</f>
        <v>0</v>
      </c>
      <c r="AL707" s="40">
        <f ca="1">AL706+SUMIFS('Transactions (Dated)'!$E$2:$E$53,'Transactions (Dated)'!$D$2:$D$53,'Share Values'!$X707,'Transactions (Dated)'!$B$2:$B$53,'Share Values'!AL$11,'Transactions (Dated)'!$C$2:$C$53,"Buy")-SUMIFS('Transactions (Dated)'!$E$2:$E$53,'Transactions (Dated)'!$D$2:$D$53,'Share Values'!$X707,'Transactions (Dated)'!$B$2:$B$53,'Share Values'!AL$11,'Transactions (Dated)'!$C$2:$C$53,"Sell")</f>
        <v>0</v>
      </c>
      <c r="AM707" s="40">
        <f ca="1">AM706+SUMIFS('Transactions (Dated)'!$E$2:$E$53,'Transactions (Dated)'!$D$2:$D$53,'Share Values'!$X707,'Transactions (Dated)'!$B$2:$B$53,'Share Values'!AM$11,'Transactions (Dated)'!$C$2:$C$53,"Buy")-SUMIFS('Transactions (Dated)'!$E$2:$E$53,'Transactions (Dated)'!$D$2:$D$53,'Share Values'!$X707,'Transactions (Dated)'!$B$2:$B$53,'Share Values'!AM$11,'Transactions (Dated)'!$C$2:$C$53,"Sell")</f>
        <v>0</v>
      </c>
      <c r="AN707" s="40">
        <f ca="1">AN706+SUMIFS('Transactions (Dated)'!$E$2:$E$53,'Transactions (Dated)'!$D$2:$D$53,'Share Values'!$X707,'Transactions (Dated)'!$B$2:$B$53,'Share Values'!AN$11,'Transactions (Dated)'!$C$2:$C$53,"Buy")-SUMIFS('Transactions (Dated)'!$E$2:$E$53,'Transactions (Dated)'!$D$2:$D$53,'Share Values'!$X707,'Transactions (Dated)'!$B$2:$B$53,'Share Values'!AN$11,'Transactions (Dated)'!$C$2:$C$53,"Sell")</f>
        <v>0</v>
      </c>
      <c r="AQ707" s="3">
        <f t="shared" si="296"/>
        <v>42926</v>
      </c>
      <c r="AR707" s="6">
        <f t="shared" ca="1" si="297"/>
        <v>58783.750000000007</v>
      </c>
      <c r="AS707" s="6">
        <f t="shared" ca="1" si="298"/>
        <v>15562.500000000002</v>
      </c>
      <c r="AT707" s="6">
        <f t="shared" ca="1" si="299"/>
        <v>536892.09000000008</v>
      </c>
      <c r="AU707" s="6">
        <f t="shared" ca="1" si="300"/>
        <v>41236.140000000007</v>
      </c>
      <c r="AV707" s="6">
        <f t="shared" ca="1" si="301"/>
        <v>34116.439999999995</v>
      </c>
      <c r="AW707" s="6">
        <f t="shared" ca="1" si="302"/>
        <v>0</v>
      </c>
      <c r="AX707" s="6">
        <f t="shared" ca="1" si="303"/>
        <v>51968.000000000007</v>
      </c>
      <c r="AY707" s="6">
        <f t="shared" ca="1" si="304"/>
        <v>63336.46</v>
      </c>
      <c r="AZ707" s="6">
        <f t="shared" ca="1" si="305"/>
        <v>0</v>
      </c>
      <c r="BA707" s="6">
        <f t="shared" ca="1" si="306"/>
        <v>0</v>
      </c>
      <c r="BB707" s="6">
        <f t="shared" ca="1" si="307"/>
        <v>0</v>
      </c>
      <c r="BC707" s="6">
        <f t="shared" ca="1" si="308"/>
        <v>0</v>
      </c>
      <c r="BD707" s="6">
        <f t="shared" ca="1" si="309"/>
        <v>0</v>
      </c>
      <c r="BE707" s="6">
        <f t="shared" ca="1" si="310"/>
        <v>0</v>
      </c>
      <c r="BF707" s="6">
        <f t="shared" ca="1" si="293"/>
        <v>0</v>
      </c>
      <c r="BG707" s="6">
        <f t="shared" ca="1" si="294"/>
        <v>0</v>
      </c>
      <c r="BJ707" s="4">
        <f t="shared" ca="1" si="311"/>
        <v>801895.38</v>
      </c>
      <c r="BL707" s="3">
        <f t="shared" si="312"/>
        <v>42926</v>
      </c>
      <c r="BM707" s="6">
        <f>BM706+SUMIFS('Transactions (Dated)'!G:G,'Transactions (Dated)'!D:D,'Share Values'!AQ707)</f>
        <v>14317.649999999987</v>
      </c>
      <c r="BN707" s="6">
        <f ca="1">BN706+SUMIFS('Transactions (Dated)'!$F:$F,'Transactions (Dated)'!$D:$D,$BL707,'Transactions (Dated)'!$B:$B,BN$11,'Transactions (Dated)'!$C:$C,"Dividend (paid to cash)")*Y707</f>
        <v>0</v>
      </c>
      <c r="BO707" s="6">
        <f ca="1">BO706+SUMIFS('Transactions (Dated)'!$F:$F,'Transactions (Dated)'!$D:$D,$BL707,'Transactions (Dated)'!$B:$B,BO$11,'Transactions (Dated)'!$C:$C,"Dividend (paid to cash)")*Z707</f>
        <v>2421.875</v>
      </c>
      <c r="BP707" s="6">
        <f ca="1">BP706+SUMIFS('Transactions (Dated)'!$F:$F,'Transactions (Dated)'!$D:$D,$BL707,'Transactions (Dated)'!$B:$B,BP$11,'Transactions (Dated)'!$C:$C,"Dividend (paid to cash)")*AA707</f>
        <v>51745.237000000008</v>
      </c>
      <c r="BQ707" s="6">
        <f ca="1">BQ706+SUMIFS('Transactions (Dated)'!$F:$F,'Transactions (Dated)'!$D:$D,$BL707,'Transactions (Dated)'!$B:$B,BQ$11,'Transactions (Dated)'!$C:$C,"Dividend (paid to cash)")*AB707</f>
        <v>714.23</v>
      </c>
      <c r="BR707" s="6">
        <f ca="1">BR706+SUMIFS('Transactions (Dated)'!$F:$F,'Transactions (Dated)'!$D:$D,$BL707,'Transactions (Dated)'!$B:$B,BR$11,'Transactions (Dated)'!$C:$C,"Dividend (paid to cash)")*AC707</f>
        <v>0</v>
      </c>
      <c r="BS707" s="6">
        <f ca="1">BS706+SUMIFS('Transactions (Dated)'!$F:$F,'Transactions (Dated)'!$D:$D,$BL707,'Transactions (Dated)'!$B:$B,BS$11,'Transactions (Dated)'!$C:$C,"Dividend (paid to cash)")*AD707</f>
        <v>0</v>
      </c>
      <c r="BT707" s="6">
        <f ca="1">BT706+SUMIFS('Transactions (Dated)'!$F:$F,'Transactions (Dated)'!$D:$D,$BL707,'Transactions (Dated)'!$B:$B,BT$11,'Transactions (Dated)'!$C:$C,"Dividend (paid to cash)")*AE707</f>
        <v>4640</v>
      </c>
      <c r="BU707" s="6">
        <f ca="1">BU706+SUMIFS('Transactions (Dated)'!$F:$F,'Transactions (Dated)'!$D:$D,$BL707,'Transactions (Dated)'!$B:$B,BU$11,'Transactions (Dated)'!$C:$C,"Dividend (paid to cash)")*AF707</f>
        <v>0</v>
      </c>
      <c r="BV707" s="6">
        <f ca="1">BV706+SUMIFS('Transactions (Dated)'!$F:$F,'Transactions (Dated)'!$D:$D,$BL707,'Transactions (Dated)'!$B:$B,BV$11,'Transactions (Dated)'!$C:$C,"Dividend (paid to cash)")*AG707</f>
        <v>0</v>
      </c>
      <c r="BW707" s="6">
        <f ca="1">BW706+SUMIFS('Transactions (Dated)'!$F:$F,'Transactions (Dated)'!$D:$D,$BL707,'Transactions (Dated)'!$B:$B,BW$11,'Transactions (Dated)'!$C:$C,"Dividend (paid to cash)")*AH707</f>
        <v>0</v>
      </c>
      <c r="BX707" s="6">
        <f ca="1">BX706+SUMIFS('Transactions (Dated)'!$F:$F,'Transactions (Dated)'!$D:$D,$BL707,'Transactions (Dated)'!$B:$B,BX$11,'Transactions (Dated)'!$C:$C,"Dividend (paid to cash)")*AI707</f>
        <v>0</v>
      </c>
      <c r="BY707" s="6">
        <f ca="1">BY706+SUMIFS('Transactions (Dated)'!$F:$F,'Transactions (Dated)'!$D:$D,$BL707,'Transactions (Dated)'!$B:$B,BY$11,'Transactions (Dated)'!$C:$C,"Dividend (paid to cash)")*AJ707</f>
        <v>0</v>
      </c>
      <c r="BZ707" s="6">
        <f ca="1">BZ706+SUMIFS('Transactions (Dated)'!$F:$F,'Transactions (Dated)'!$D:$D,$BL707,'Transactions (Dated)'!$B:$B,BZ$11,'Transactions (Dated)'!$C:$C,"Dividend (paid to cash)")*AK707</f>
        <v>0</v>
      </c>
      <c r="CA707" s="6">
        <f ca="1">CA706+SUMIFS('Transactions (Dated)'!$F:$F,'Transactions (Dated)'!$D:$D,$BL707,'Transactions (Dated)'!$B:$B,CA$11,'Transactions (Dated)'!$C:$C,"Dividend (paid to cash)")*AL707</f>
        <v>0</v>
      </c>
      <c r="CB707" s="6">
        <v>0</v>
      </c>
      <c r="CC707" s="6">
        <v>0</v>
      </c>
      <c r="CF707" s="6">
        <f t="shared" ca="1" si="313"/>
        <v>73838.991999999984</v>
      </c>
      <c r="CH707" s="3">
        <f t="shared" si="314"/>
        <v>42926</v>
      </c>
      <c r="CI707" s="4">
        <f t="shared" ca="1" si="315"/>
        <v>801895.38</v>
      </c>
      <c r="CJ707" s="4">
        <f t="shared" ca="1" si="316"/>
        <v>73838.991999999984</v>
      </c>
      <c r="CL707" s="4">
        <f t="shared" ca="1" si="317"/>
        <v>875734.37199999997</v>
      </c>
    </row>
    <row r="708" spans="2:90" x14ac:dyDescent="0.15">
      <c r="B708" s="3">
        <v>42927</v>
      </c>
      <c r="E708" s="86">
        <v>42927</v>
      </c>
      <c r="F708" s="53">
        <v>12.85</v>
      </c>
      <c r="G708">
        <v>1.65</v>
      </c>
      <c r="H708">
        <v>20.420000000000002</v>
      </c>
      <c r="I708">
        <v>21.8</v>
      </c>
      <c r="J708">
        <v>14.17</v>
      </c>
      <c r="K708">
        <v>15.68</v>
      </c>
      <c r="L708">
        <v>17.84</v>
      </c>
      <c r="M708">
        <v>4.4800000000000004</v>
      </c>
      <c r="O708">
        <v>11.16</v>
      </c>
      <c r="Q708">
        <v>1.53</v>
      </c>
      <c r="R708">
        <v>8.08</v>
      </c>
      <c r="S708">
        <v>44.58</v>
      </c>
      <c r="U708">
        <v>44.58</v>
      </c>
      <c r="X708" s="3">
        <f t="shared" si="295"/>
        <v>42927</v>
      </c>
      <c r="Y708" s="40">
        <f ca="1">Y707+SUMIFS('Transactions (Dated)'!$E$2:$E$53,'Transactions (Dated)'!$D$2:$D$53,'Share Values'!$X708,'Transactions (Dated)'!$B$2:$B$53,'Share Values'!Y$11,'Transactions (Dated)'!$C$2:$C$53,"Buy")-SUMIFS('Transactions (Dated)'!$E$2:$E$53,'Transactions (Dated)'!$D$2:$D$53,'Share Values'!$X708,'Transactions (Dated)'!$B$2:$B$53,'Share Values'!Y$11,'Transactions (Dated)'!$C$2:$C$53,"Sell")</f>
        <v>4625</v>
      </c>
      <c r="Z708" s="40">
        <f ca="1">Z707+SUMIFS('Transactions (Dated)'!$E$2:$E$53,'Transactions (Dated)'!$D$2:$D$53,'Share Values'!$X708,'Transactions (Dated)'!$B$2:$B$53,'Share Values'!Z$11,'Transactions (Dated)'!$C$2:$C$53,"Buy")-SUMIFS('Transactions (Dated)'!$E$2:$E$53,'Transactions (Dated)'!$D$2:$D$53,'Share Values'!$X708,'Transactions (Dated)'!$B$2:$B$53,'Share Values'!Z$11,'Transactions (Dated)'!$C$2:$C$53,"Sell")</f>
        <v>9375</v>
      </c>
      <c r="AA708" s="40">
        <f ca="1">AA707+SUMIFS('Transactions (Dated)'!$E$2:$E$53,'Transactions (Dated)'!$D$2:$D$53,'Share Values'!$X708,'Transactions (Dated)'!$B$2:$B$53,'Share Values'!AA$11,'Transactions (Dated)'!$C$2:$C$53,"Buy")-SUMIFS('Transactions (Dated)'!$E$2:$E$53,'Transactions (Dated)'!$D$2:$D$53,'Share Values'!$X708,'Transactions (Dated)'!$B$2:$B$53,'Share Values'!AA$11,'Transactions (Dated)'!$C$2:$C$53,"Sell")</f>
        <v>26357</v>
      </c>
      <c r="AB708" s="40">
        <f ca="1">AB707+SUMIFS('Transactions (Dated)'!$E$2:$E$53,'Transactions (Dated)'!$D$2:$D$53,'Share Values'!$X708,'Transactions (Dated)'!$B$2:$B$53,'Share Values'!AB$11,'Transactions (Dated)'!$C$2:$C$53,"Buy")-SUMIFS('Transactions (Dated)'!$E$2:$E$53,'Transactions (Dated)'!$D$2:$D$53,'Share Values'!$X708,'Transactions (Dated)'!$B$2:$B$53,'Share Values'!AB$11,'Transactions (Dated)'!$C$2:$C$53,"Sell")</f>
        <v>1892</v>
      </c>
      <c r="AC708" s="40">
        <f ca="1">AC707+SUMIFS('Transactions (Dated)'!$E$2:$E$53,'Transactions (Dated)'!$D$2:$D$53,'Share Values'!$X708,'Transactions (Dated)'!$B$2:$B$53,'Share Values'!AC$11,'Transactions (Dated)'!$C$2:$C$53,"Buy")-SUMIFS('Transactions (Dated)'!$E$2:$E$53,'Transactions (Dated)'!$D$2:$D$53,'Share Values'!$X708,'Transactions (Dated)'!$B$2:$B$53,'Share Values'!AC$11,'Transactions (Dated)'!$C$2:$C$53,"Sell")</f>
        <v>2348</v>
      </c>
      <c r="AD708" s="40">
        <f ca="1">AD707+SUMIFS('Transactions (Dated)'!$E$2:$E$53,'Transactions (Dated)'!$D$2:$D$53,'Share Values'!$X708,'Transactions (Dated)'!$B$2:$B$53,'Share Values'!AD$11,'Transactions (Dated)'!$C$2:$C$53,"Buy")-SUMIFS('Transactions (Dated)'!$E$2:$E$53,'Transactions (Dated)'!$D$2:$D$53,'Share Values'!$X708,'Transactions (Dated)'!$B$2:$B$53,'Share Values'!AD$11,'Transactions (Dated)'!$C$2:$C$53,"Sell")</f>
        <v>0</v>
      </c>
      <c r="AE708" s="40">
        <f ca="1">AE707+SUMIFS('Transactions (Dated)'!$E$2:$E$53,'Transactions (Dated)'!$D$2:$D$53,'Share Values'!$X708,'Transactions (Dated)'!$B$2:$B$53,'Share Values'!AE$11,'Transactions (Dated)'!$C$2:$C$53,"Buy")-SUMIFS('Transactions (Dated)'!$E$2:$E$53,'Transactions (Dated)'!$D$2:$D$53,'Share Values'!$X708,'Transactions (Dated)'!$B$2:$B$53,'Share Values'!AE$11,'Transactions (Dated)'!$C$2:$C$53,"Sell")</f>
        <v>2900</v>
      </c>
      <c r="AF708" s="40">
        <f ca="1">AF707+SUMIFS('Transactions (Dated)'!$E$2:$E$53,'Transactions (Dated)'!$D$2:$D$53,'Share Values'!$X708,'Transactions (Dated)'!$B$2:$B$53,'Share Values'!AF$11,'Transactions (Dated)'!$C$2:$C$53,"Buy")-SUMIFS('Transactions (Dated)'!$E$2:$E$53,'Transactions (Dated)'!$D$2:$D$53,'Share Values'!$X708,'Transactions (Dated)'!$B$2:$B$53,'Share Values'!AF$11,'Transactions (Dated)'!$C$2:$C$53,"Sell")</f>
        <v>14201</v>
      </c>
      <c r="AG708" s="40">
        <f ca="1">AG707+SUMIFS('Transactions (Dated)'!$E$2:$E$53,'Transactions (Dated)'!$D$2:$D$53,'Share Values'!$X708,'Transactions (Dated)'!$B$2:$B$53,'Share Values'!AG$11,'Transactions (Dated)'!$C$2:$C$53,"Buy")-SUMIFS('Transactions (Dated)'!$E$2:$E$53,'Transactions (Dated)'!$D$2:$D$53,'Share Values'!$X708,'Transactions (Dated)'!$B$2:$B$53,'Share Values'!AG$11,'Transactions (Dated)'!$C$2:$C$53,"Sell")</f>
        <v>6835</v>
      </c>
      <c r="AH708" s="40">
        <f ca="1">AH707+SUMIFS('Transactions (Dated)'!$E$2:$E$53,'Transactions (Dated)'!$D$2:$D$53,'Share Values'!$X708,'Transactions (Dated)'!$B$2:$B$53,'Share Values'!AH$11,'Transactions (Dated)'!$C$2:$C$53,"Buy")-SUMIFS('Transactions (Dated)'!$E$2:$E$53,'Transactions (Dated)'!$D$2:$D$53,'Share Values'!$X708,'Transactions (Dated)'!$B$2:$B$53,'Share Values'!AH$11,'Transactions (Dated)'!$C$2:$C$53,"Sell")</f>
        <v>0</v>
      </c>
      <c r="AI708" s="40">
        <f ca="1">AI707+SUMIFS('Transactions (Dated)'!$E$2:$E$53,'Transactions (Dated)'!$D$2:$D$53,'Share Values'!$X708,'Transactions (Dated)'!$B$2:$B$53,'Share Values'!AI$11,'Transactions (Dated)'!$C$2:$C$53,"Buy")-SUMIFS('Transactions (Dated)'!$E$2:$E$53,'Transactions (Dated)'!$D$2:$D$53,'Share Values'!$X708,'Transactions (Dated)'!$B$2:$B$53,'Share Values'!AI$11,'Transactions (Dated)'!$C$2:$C$53,"Sell")</f>
        <v>0</v>
      </c>
      <c r="AJ708" s="40">
        <f ca="1">AJ707+SUMIFS('Transactions (Dated)'!$E$2:$E$53,'Transactions (Dated)'!$D$2:$D$53,'Share Values'!$X708,'Transactions (Dated)'!$B$2:$B$53,'Share Values'!AJ$11,'Transactions (Dated)'!$C$2:$C$53,"Buy")-SUMIFS('Transactions (Dated)'!$E$2:$E$53,'Transactions (Dated)'!$D$2:$D$53,'Share Values'!$X708,'Transactions (Dated)'!$B$2:$B$53,'Share Values'!AJ$11,'Transactions (Dated)'!$C$2:$C$53,"Sell")</f>
        <v>0</v>
      </c>
      <c r="AK708" s="40">
        <f ca="1">AK707+SUMIFS('Transactions (Dated)'!$E$2:$E$53,'Transactions (Dated)'!$D$2:$D$53,'Share Values'!$X708,'Transactions (Dated)'!$B$2:$B$53,'Share Values'!AK$11,'Transactions (Dated)'!$C$2:$C$53,"Buy")-SUMIFS('Transactions (Dated)'!$E$2:$E$53,'Transactions (Dated)'!$D$2:$D$53,'Share Values'!$X708,'Transactions (Dated)'!$B$2:$B$53,'Share Values'!AK$11,'Transactions (Dated)'!$C$2:$C$53,"Sell")</f>
        <v>0</v>
      </c>
      <c r="AL708" s="40">
        <f ca="1">AL707+SUMIFS('Transactions (Dated)'!$E$2:$E$53,'Transactions (Dated)'!$D$2:$D$53,'Share Values'!$X708,'Transactions (Dated)'!$B$2:$B$53,'Share Values'!AL$11,'Transactions (Dated)'!$C$2:$C$53,"Buy")-SUMIFS('Transactions (Dated)'!$E$2:$E$53,'Transactions (Dated)'!$D$2:$D$53,'Share Values'!$X708,'Transactions (Dated)'!$B$2:$B$53,'Share Values'!AL$11,'Transactions (Dated)'!$C$2:$C$53,"Sell")</f>
        <v>0</v>
      </c>
      <c r="AM708" s="40">
        <f ca="1">AM707+SUMIFS('Transactions (Dated)'!$E$2:$E$53,'Transactions (Dated)'!$D$2:$D$53,'Share Values'!$X708,'Transactions (Dated)'!$B$2:$B$53,'Share Values'!AM$11,'Transactions (Dated)'!$C$2:$C$53,"Buy")-SUMIFS('Transactions (Dated)'!$E$2:$E$53,'Transactions (Dated)'!$D$2:$D$53,'Share Values'!$X708,'Transactions (Dated)'!$B$2:$B$53,'Share Values'!AM$11,'Transactions (Dated)'!$C$2:$C$53,"Sell")</f>
        <v>0</v>
      </c>
      <c r="AN708" s="40">
        <f ca="1">AN707+SUMIFS('Transactions (Dated)'!$E$2:$E$53,'Transactions (Dated)'!$D$2:$D$53,'Share Values'!$X708,'Transactions (Dated)'!$B$2:$B$53,'Share Values'!AN$11,'Transactions (Dated)'!$C$2:$C$53,"Buy")-SUMIFS('Transactions (Dated)'!$E$2:$E$53,'Transactions (Dated)'!$D$2:$D$53,'Share Values'!$X708,'Transactions (Dated)'!$B$2:$B$53,'Share Values'!AN$11,'Transactions (Dated)'!$C$2:$C$53,"Sell")</f>
        <v>0</v>
      </c>
      <c r="AQ708" s="3">
        <f t="shared" si="296"/>
        <v>42927</v>
      </c>
      <c r="AR708" s="6">
        <f t="shared" ca="1" si="297"/>
        <v>59431.25</v>
      </c>
      <c r="AS708" s="6">
        <f t="shared" ca="1" si="298"/>
        <v>15468.75</v>
      </c>
      <c r="AT708" s="6">
        <f t="shared" ca="1" si="299"/>
        <v>538209.94000000006</v>
      </c>
      <c r="AU708" s="6">
        <f t="shared" ca="1" si="300"/>
        <v>41245.599999999999</v>
      </c>
      <c r="AV708" s="6">
        <f t="shared" ca="1" si="301"/>
        <v>33271.159999999996</v>
      </c>
      <c r="AW708" s="6">
        <f t="shared" ca="1" si="302"/>
        <v>0</v>
      </c>
      <c r="AX708" s="6">
        <f t="shared" ca="1" si="303"/>
        <v>51736</v>
      </c>
      <c r="AY708" s="6">
        <f t="shared" ca="1" si="304"/>
        <v>63620.480000000003</v>
      </c>
      <c r="AZ708" s="6">
        <f t="shared" ca="1" si="305"/>
        <v>0</v>
      </c>
      <c r="BA708" s="6">
        <f t="shared" ca="1" si="306"/>
        <v>0</v>
      </c>
      <c r="BB708" s="6">
        <f t="shared" ca="1" si="307"/>
        <v>0</v>
      </c>
      <c r="BC708" s="6">
        <f t="shared" ca="1" si="308"/>
        <v>0</v>
      </c>
      <c r="BD708" s="6">
        <f t="shared" ca="1" si="309"/>
        <v>0</v>
      </c>
      <c r="BE708" s="6">
        <f t="shared" ca="1" si="310"/>
        <v>0</v>
      </c>
      <c r="BF708" s="6">
        <f t="shared" ca="1" si="293"/>
        <v>0</v>
      </c>
      <c r="BG708" s="6">
        <f t="shared" ca="1" si="294"/>
        <v>0</v>
      </c>
      <c r="BJ708" s="4">
        <f t="shared" ca="1" si="311"/>
        <v>802983.18</v>
      </c>
      <c r="BL708" s="3">
        <f t="shared" si="312"/>
        <v>42927</v>
      </c>
      <c r="BM708" s="6">
        <f>BM707+SUMIFS('Transactions (Dated)'!G:G,'Transactions (Dated)'!D:D,'Share Values'!AQ708)</f>
        <v>14317.649999999987</v>
      </c>
      <c r="BN708" s="6">
        <f ca="1">BN707+SUMIFS('Transactions (Dated)'!$F:$F,'Transactions (Dated)'!$D:$D,$BL708,'Transactions (Dated)'!$B:$B,BN$11,'Transactions (Dated)'!$C:$C,"Dividend (paid to cash)")*Y708</f>
        <v>0</v>
      </c>
      <c r="BO708" s="6">
        <f ca="1">BO707+SUMIFS('Transactions (Dated)'!$F:$F,'Transactions (Dated)'!$D:$D,$BL708,'Transactions (Dated)'!$B:$B,BO$11,'Transactions (Dated)'!$C:$C,"Dividend (paid to cash)")*Z708</f>
        <v>2421.875</v>
      </c>
      <c r="BP708" s="6">
        <f ca="1">BP707+SUMIFS('Transactions (Dated)'!$F:$F,'Transactions (Dated)'!$D:$D,$BL708,'Transactions (Dated)'!$B:$B,BP$11,'Transactions (Dated)'!$C:$C,"Dividend (paid to cash)")*AA708</f>
        <v>51745.237000000008</v>
      </c>
      <c r="BQ708" s="6">
        <f ca="1">BQ707+SUMIFS('Transactions (Dated)'!$F:$F,'Transactions (Dated)'!$D:$D,$BL708,'Transactions (Dated)'!$B:$B,BQ$11,'Transactions (Dated)'!$C:$C,"Dividend (paid to cash)")*AB708</f>
        <v>714.23</v>
      </c>
      <c r="BR708" s="6">
        <f ca="1">BR707+SUMIFS('Transactions (Dated)'!$F:$F,'Transactions (Dated)'!$D:$D,$BL708,'Transactions (Dated)'!$B:$B,BR$11,'Transactions (Dated)'!$C:$C,"Dividend (paid to cash)")*AC708</f>
        <v>0</v>
      </c>
      <c r="BS708" s="6">
        <f ca="1">BS707+SUMIFS('Transactions (Dated)'!$F:$F,'Transactions (Dated)'!$D:$D,$BL708,'Transactions (Dated)'!$B:$B,BS$11,'Transactions (Dated)'!$C:$C,"Dividend (paid to cash)")*AD708</f>
        <v>0</v>
      </c>
      <c r="BT708" s="6">
        <f ca="1">BT707+SUMIFS('Transactions (Dated)'!$F:$F,'Transactions (Dated)'!$D:$D,$BL708,'Transactions (Dated)'!$B:$B,BT$11,'Transactions (Dated)'!$C:$C,"Dividend (paid to cash)")*AE708</f>
        <v>4640</v>
      </c>
      <c r="BU708" s="6">
        <f ca="1">BU707+SUMIFS('Transactions (Dated)'!$F:$F,'Transactions (Dated)'!$D:$D,$BL708,'Transactions (Dated)'!$B:$B,BU$11,'Transactions (Dated)'!$C:$C,"Dividend (paid to cash)")*AF708</f>
        <v>0</v>
      </c>
      <c r="BV708" s="6">
        <f ca="1">BV707+SUMIFS('Transactions (Dated)'!$F:$F,'Transactions (Dated)'!$D:$D,$BL708,'Transactions (Dated)'!$B:$B,BV$11,'Transactions (Dated)'!$C:$C,"Dividend (paid to cash)")*AG708</f>
        <v>0</v>
      </c>
      <c r="BW708" s="6">
        <f ca="1">BW707+SUMIFS('Transactions (Dated)'!$F:$F,'Transactions (Dated)'!$D:$D,$BL708,'Transactions (Dated)'!$B:$B,BW$11,'Transactions (Dated)'!$C:$C,"Dividend (paid to cash)")*AH708</f>
        <v>0</v>
      </c>
      <c r="BX708" s="6">
        <f ca="1">BX707+SUMIFS('Transactions (Dated)'!$F:$F,'Transactions (Dated)'!$D:$D,$BL708,'Transactions (Dated)'!$B:$B,BX$11,'Transactions (Dated)'!$C:$C,"Dividend (paid to cash)")*AI708</f>
        <v>0</v>
      </c>
      <c r="BY708" s="6">
        <f ca="1">BY707+SUMIFS('Transactions (Dated)'!$F:$F,'Transactions (Dated)'!$D:$D,$BL708,'Transactions (Dated)'!$B:$B,BY$11,'Transactions (Dated)'!$C:$C,"Dividend (paid to cash)")*AJ708</f>
        <v>0</v>
      </c>
      <c r="BZ708" s="6">
        <f ca="1">BZ707+SUMIFS('Transactions (Dated)'!$F:$F,'Transactions (Dated)'!$D:$D,$BL708,'Transactions (Dated)'!$B:$B,BZ$11,'Transactions (Dated)'!$C:$C,"Dividend (paid to cash)")*AK708</f>
        <v>0</v>
      </c>
      <c r="CA708" s="6">
        <f ca="1">CA707+SUMIFS('Transactions (Dated)'!$F:$F,'Transactions (Dated)'!$D:$D,$BL708,'Transactions (Dated)'!$B:$B,CA$11,'Transactions (Dated)'!$C:$C,"Dividend (paid to cash)")*AL708</f>
        <v>0</v>
      </c>
      <c r="CB708" s="6">
        <v>0</v>
      </c>
      <c r="CC708" s="6">
        <v>0</v>
      </c>
      <c r="CF708" s="6">
        <f t="shared" ca="1" si="313"/>
        <v>73838.991999999984</v>
      </c>
      <c r="CH708" s="3">
        <f t="shared" si="314"/>
        <v>42927</v>
      </c>
      <c r="CI708" s="4">
        <f t="shared" ca="1" si="315"/>
        <v>802983.18</v>
      </c>
      <c r="CJ708" s="4">
        <f t="shared" ca="1" si="316"/>
        <v>73838.991999999984</v>
      </c>
      <c r="CL708" s="4">
        <f t="shared" ca="1" si="317"/>
        <v>876822.17200000002</v>
      </c>
    </row>
    <row r="709" spans="2:90" x14ac:dyDescent="0.15">
      <c r="B709" s="3">
        <v>42928</v>
      </c>
      <c r="E709" s="86">
        <v>42928</v>
      </c>
      <c r="F709" s="53">
        <v>12.61</v>
      </c>
      <c r="G709">
        <v>1.67</v>
      </c>
      <c r="H709">
        <v>20.420000000000002</v>
      </c>
      <c r="I709">
        <v>21.895</v>
      </c>
      <c r="J709">
        <v>14.36</v>
      </c>
      <c r="K709">
        <v>15.5</v>
      </c>
      <c r="L709">
        <v>17.95</v>
      </c>
      <c r="M709">
        <v>4.38</v>
      </c>
      <c r="O709">
        <v>11.18</v>
      </c>
      <c r="Q709">
        <v>1.54</v>
      </c>
      <c r="R709">
        <v>8.2899999999999991</v>
      </c>
      <c r="S709">
        <v>44.4</v>
      </c>
      <c r="U709">
        <v>44.4</v>
      </c>
      <c r="X709" s="3">
        <f t="shared" si="295"/>
        <v>42928</v>
      </c>
      <c r="Y709" s="40">
        <f ca="1">Y708+SUMIFS('Transactions (Dated)'!$E$2:$E$53,'Transactions (Dated)'!$D$2:$D$53,'Share Values'!$X709,'Transactions (Dated)'!$B$2:$B$53,'Share Values'!Y$11,'Transactions (Dated)'!$C$2:$C$53,"Buy")-SUMIFS('Transactions (Dated)'!$E$2:$E$53,'Transactions (Dated)'!$D$2:$D$53,'Share Values'!$X709,'Transactions (Dated)'!$B$2:$B$53,'Share Values'!Y$11,'Transactions (Dated)'!$C$2:$C$53,"Sell")</f>
        <v>4625</v>
      </c>
      <c r="Z709" s="40">
        <f ca="1">Z708+SUMIFS('Transactions (Dated)'!$E$2:$E$53,'Transactions (Dated)'!$D$2:$D$53,'Share Values'!$X709,'Transactions (Dated)'!$B$2:$B$53,'Share Values'!Z$11,'Transactions (Dated)'!$C$2:$C$53,"Buy")-SUMIFS('Transactions (Dated)'!$E$2:$E$53,'Transactions (Dated)'!$D$2:$D$53,'Share Values'!$X709,'Transactions (Dated)'!$B$2:$B$53,'Share Values'!Z$11,'Transactions (Dated)'!$C$2:$C$53,"Sell")</f>
        <v>9375</v>
      </c>
      <c r="AA709" s="40">
        <f ca="1">AA708+SUMIFS('Transactions (Dated)'!$E$2:$E$53,'Transactions (Dated)'!$D$2:$D$53,'Share Values'!$X709,'Transactions (Dated)'!$B$2:$B$53,'Share Values'!AA$11,'Transactions (Dated)'!$C$2:$C$53,"Buy")-SUMIFS('Transactions (Dated)'!$E$2:$E$53,'Transactions (Dated)'!$D$2:$D$53,'Share Values'!$X709,'Transactions (Dated)'!$B$2:$B$53,'Share Values'!AA$11,'Transactions (Dated)'!$C$2:$C$53,"Sell")</f>
        <v>26357</v>
      </c>
      <c r="AB709" s="40">
        <f ca="1">AB708+SUMIFS('Transactions (Dated)'!$E$2:$E$53,'Transactions (Dated)'!$D$2:$D$53,'Share Values'!$X709,'Transactions (Dated)'!$B$2:$B$53,'Share Values'!AB$11,'Transactions (Dated)'!$C$2:$C$53,"Buy")-SUMIFS('Transactions (Dated)'!$E$2:$E$53,'Transactions (Dated)'!$D$2:$D$53,'Share Values'!$X709,'Transactions (Dated)'!$B$2:$B$53,'Share Values'!AB$11,'Transactions (Dated)'!$C$2:$C$53,"Sell")</f>
        <v>1892</v>
      </c>
      <c r="AC709" s="40">
        <f ca="1">AC708+SUMIFS('Transactions (Dated)'!$E$2:$E$53,'Transactions (Dated)'!$D$2:$D$53,'Share Values'!$X709,'Transactions (Dated)'!$B$2:$B$53,'Share Values'!AC$11,'Transactions (Dated)'!$C$2:$C$53,"Buy")-SUMIFS('Transactions (Dated)'!$E$2:$E$53,'Transactions (Dated)'!$D$2:$D$53,'Share Values'!$X709,'Transactions (Dated)'!$B$2:$B$53,'Share Values'!AC$11,'Transactions (Dated)'!$C$2:$C$53,"Sell")</f>
        <v>2348</v>
      </c>
      <c r="AD709" s="40">
        <f ca="1">AD708+SUMIFS('Transactions (Dated)'!$E$2:$E$53,'Transactions (Dated)'!$D$2:$D$53,'Share Values'!$X709,'Transactions (Dated)'!$B$2:$B$53,'Share Values'!AD$11,'Transactions (Dated)'!$C$2:$C$53,"Buy")-SUMIFS('Transactions (Dated)'!$E$2:$E$53,'Transactions (Dated)'!$D$2:$D$53,'Share Values'!$X709,'Transactions (Dated)'!$B$2:$B$53,'Share Values'!AD$11,'Transactions (Dated)'!$C$2:$C$53,"Sell")</f>
        <v>0</v>
      </c>
      <c r="AE709" s="40">
        <f ca="1">AE708+SUMIFS('Transactions (Dated)'!$E$2:$E$53,'Transactions (Dated)'!$D$2:$D$53,'Share Values'!$X709,'Transactions (Dated)'!$B$2:$B$53,'Share Values'!AE$11,'Transactions (Dated)'!$C$2:$C$53,"Buy")-SUMIFS('Transactions (Dated)'!$E$2:$E$53,'Transactions (Dated)'!$D$2:$D$53,'Share Values'!$X709,'Transactions (Dated)'!$B$2:$B$53,'Share Values'!AE$11,'Transactions (Dated)'!$C$2:$C$53,"Sell")</f>
        <v>2900</v>
      </c>
      <c r="AF709" s="40">
        <f ca="1">AF708+SUMIFS('Transactions (Dated)'!$E$2:$E$53,'Transactions (Dated)'!$D$2:$D$53,'Share Values'!$X709,'Transactions (Dated)'!$B$2:$B$53,'Share Values'!AF$11,'Transactions (Dated)'!$C$2:$C$53,"Buy")-SUMIFS('Transactions (Dated)'!$E$2:$E$53,'Transactions (Dated)'!$D$2:$D$53,'Share Values'!$X709,'Transactions (Dated)'!$B$2:$B$53,'Share Values'!AF$11,'Transactions (Dated)'!$C$2:$C$53,"Sell")</f>
        <v>14201</v>
      </c>
      <c r="AG709" s="40">
        <f ca="1">AG708+SUMIFS('Transactions (Dated)'!$E$2:$E$53,'Transactions (Dated)'!$D$2:$D$53,'Share Values'!$X709,'Transactions (Dated)'!$B$2:$B$53,'Share Values'!AG$11,'Transactions (Dated)'!$C$2:$C$53,"Buy")-SUMIFS('Transactions (Dated)'!$E$2:$E$53,'Transactions (Dated)'!$D$2:$D$53,'Share Values'!$X709,'Transactions (Dated)'!$B$2:$B$53,'Share Values'!AG$11,'Transactions (Dated)'!$C$2:$C$53,"Sell")</f>
        <v>6835</v>
      </c>
      <c r="AH709" s="40">
        <f ca="1">AH708+SUMIFS('Transactions (Dated)'!$E$2:$E$53,'Transactions (Dated)'!$D$2:$D$53,'Share Values'!$X709,'Transactions (Dated)'!$B$2:$B$53,'Share Values'!AH$11,'Transactions (Dated)'!$C$2:$C$53,"Buy")-SUMIFS('Transactions (Dated)'!$E$2:$E$53,'Transactions (Dated)'!$D$2:$D$53,'Share Values'!$X709,'Transactions (Dated)'!$B$2:$B$53,'Share Values'!AH$11,'Transactions (Dated)'!$C$2:$C$53,"Sell")</f>
        <v>0</v>
      </c>
      <c r="AI709" s="40">
        <f ca="1">AI708+SUMIFS('Transactions (Dated)'!$E$2:$E$53,'Transactions (Dated)'!$D$2:$D$53,'Share Values'!$X709,'Transactions (Dated)'!$B$2:$B$53,'Share Values'!AI$11,'Transactions (Dated)'!$C$2:$C$53,"Buy")-SUMIFS('Transactions (Dated)'!$E$2:$E$53,'Transactions (Dated)'!$D$2:$D$53,'Share Values'!$X709,'Transactions (Dated)'!$B$2:$B$53,'Share Values'!AI$11,'Transactions (Dated)'!$C$2:$C$53,"Sell")</f>
        <v>0</v>
      </c>
      <c r="AJ709" s="40">
        <f ca="1">AJ708+SUMIFS('Transactions (Dated)'!$E$2:$E$53,'Transactions (Dated)'!$D$2:$D$53,'Share Values'!$X709,'Transactions (Dated)'!$B$2:$B$53,'Share Values'!AJ$11,'Transactions (Dated)'!$C$2:$C$53,"Buy")-SUMIFS('Transactions (Dated)'!$E$2:$E$53,'Transactions (Dated)'!$D$2:$D$53,'Share Values'!$X709,'Transactions (Dated)'!$B$2:$B$53,'Share Values'!AJ$11,'Transactions (Dated)'!$C$2:$C$53,"Sell")</f>
        <v>0</v>
      </c>
      <c r="AK709" s="40">
        <f ca="1">AK708+SUMIFS('Transactions (Dated)'!$E$2:$E$53,'Transactions (Dated)'!$D$2:$D$53,'Share Values'!$X709,'Transactions (Dated)'!$B$2:$B$53,'Share Values'!AK$11,'Transactions (Dated)'!$C$2:$C$53,"Buy")-SUMIFS('Transactions (Dated)'!$E$2:$E$53,'Transactions (Dated)'!$D$2:$D$53,'Share Values'!$X709,'Transactions (Dated)'!$B$2:$B$53,'Share Values'!AK$11,'Transactions (Dated)'!$C$2:$C$53,"Sell")</f>
        <v>0</v>
      </c>
      <c r="AL709" s="40">
        <f ca="1">AL708+SUMIFS('Transactions (Dated)'!$E$2:$E$53,'Transactions (Dated)'!$D$2:$D$53,'Share Values'!$X709,'Transactions (Dated)'!$B$2:$B$53,'Share Values'!AL$11,'Transactions (Dated)'!$C$2:$C$53,"Buy")-SUMIFS('Transactions (Dated)'!$E$2:$E$53,'Transactions (Dated)'!$D$2:$D$53,'Share Values'!$X709,'Transactions (Dated)'!$B$2:$B$53,'Share Values'!AL$11,'Transactions (Dated)'!$C$2:$C$53,"Sell")</f>
        <v>0</v>
      </c>
      <c r="AM709" s="40">
        <f ca="1">AM708+SUMIFS('Transactions (Dated)'!$E$2:$E$53,'Transactions (Dated)'!$D$2:$D$53,'Share Values'!$X709,'Transactions (Dated)'!$B$2:$B$53,'Share Values'!AM$11,'Transactions (Dated)'!$C$2:$C$53,"Buy")-SUMIFS('Transactions (Dated)'!$E$2:$E$53,'Transactions (Dated)'!$D$2:$D$53,'Share Values'!$X709,'Transactions (Dated)'!$B$2:$B$53,'Share Values'!AM$11,'Transactions (Dated)'!$C$2:$C$53,"Sell")</f>
        <v>0</v>
      </c>
      <c r="AN709" s="40">
        <f ca="1">AN708+SUMIFS('Transactions (Dated)'!$E$2:$E$53,'Transactions (Dated)'!$D$2:$D$53,'Share Values'!$X709,'Transactions (Dated)'!$B$2:$B$53,'Share Values'!AN$11,'Transactions (Dated)'!$C$2:$C$53,"Buy")-SUMIFS('Transactions (Dated)'!$E$2:$E$53,'Transactions (Dated)'!$D$2:$D$53,'Share Values'!$X709,'Transactions (Dated)'!$B$2:$B$53,'Share Values'!AN$11,'Transactions (Dated)'!$C$2:$C$53,"Sell")</f>
        <v>0</v>
      </c>
      <c r="AQ709" s="3">
        <f t="shared" si="296"/>
        <v>42928</v>
      </c>
      <c r="AR709" s="6">
        <f t="shared" ca="1" si="297"/>
        <v>58321.25</v>
      </c>
      <c r="AS709" s="6">
        <f t="shared" ca="1" si="298"/>
        <v>15656.25</v>
      </c>
      <c r="AT709" s="6">
        <f t="shared" ca="1" si="299"/>
        <v>538209.94000000006</v>
      </c>
      <c r="AU709" s="6">
        <f t="shared" ca="1" si="300"/>
        <v>41425.339999999997</v>
      </c>
      <c r="AV709" s="6">
        <f t="shared" ca="1" si="301"/>
        <v>33717.279999999999</v>
      </c>
      <c r="AW709" s="6">
        <f t="shared" ca="1" si="302"/>
        <v>0</v>
      </c>
      <c r="AX709" s="6">
        <f t="shared" ca="1" si="303"/>
        <v>52055</v>
      </c>
      <c r="AY709" s="6">
        <f t="shared" ca="1" si="304"/>
        <v>62200.38</v>
      </c>
      <c r="AZ709" s="6">
        <f t="shared" ca="1" si="305"/>
        <v>0</v>
      </c>
      <c r="BA709" s="6">
        <f t="shared" ca="1" si="306"/>
        <v>0</v>
      </c>
      <c r="BB709" s="6">
        <f t="shared" ca="1" si="307"/>
        <v>0</v>
      </c>
      <c r="BC709" s="6">
        <f t="shared" ca="1" si="308"/>
        <v>0</v>
      </c>
      <c r="BD709" s="6">
        <f t="shared" ca="1" si="309"/>
        <v>0</v>
      </c>
      <c r="BE709" s="6">
        <f t="shared" ca="1" si="310"/>
        <v>0</v>
      </c>
      <c r="BF709" s="6">
        <f t="shared" ca="1" si="293"/>
        <v>0</v>
      </c>
      <c r="BG709" s="6">
        <f t="shared" ca="1" si="294"/>
        <v>0</v>
      </c>
      <c r="BJ709" s="4">
        <f t="shared" ca="1" si="311"/>
        <v>801585.44000000006</v>
      </c>
      <c r="BL709" s="3">
        <f t="shared" si="312"/>
        <v>42928</v>
      </c>
      <c r="BM709" s="6">
        <f>BM708+SUMIFS('Transactions (Dated)'!G:G,'Transactions (Dated)'!D:D,'Share Values'!AQ709)</f>
        <v>14317.649999999987</v>
      </c>
      <c r="BN709" s="6">
        <f ca="1">BN708+SUMIFS('Transactions (Dated)'!$F:$F,'Transactions (Dated)'!$D:$D,$BL709,'Transactions (Dated)'!$B:$B,BN$11,'Transactions (Dated)'!$C:$C,"Dividend (paid to cash)")*Y709</f>
        <v>0</v>
      </c>
      <c r="BO709" s="6">
        <f ca="1">BO708+SUMIFS('Transactions (Dated)'!$F:$F,'Transactions (Dated)'!$D:$D,$BL709,'Transactions (Dated)'!$B:$B,BO$11,'Transactions (Dated)'!$C:$C,"Dividend (paid to cash)")*Z709</f>
        <v>2421.875</v>
      </c>
      <c r="BP709" s="6">
        <f ca="1">BP708+SUMIFS('Transactions (Dated)'!$F:$F,'Transactions (Dated)'!$D:$D,$BL709,'Transactions (Dated)'!$B:$B,BP$11,'Transactions (Dated)'!$C:$C,"Dividend (paid to cash)")*AA709</f>
        <v>51745.237000000008</v>
      </c>
      <c r="BQ709" s="6">
        <f ca="1">BQ708+SUMIFS('Transactions (Dated)'!$F:$F,'Transactions (Dated)'!$D:$D,$BL709,'Transactions (Dated)'!$B:$B,BQ$11,'Transactions (Dated)'!$C:$C,"Dividend (paid to cash)")*AB709</f>
        <v>714.23</v>
      </c>
      <c r="BR709" s="6">
        <f ca="1">BR708+SUMIFS('Transactions (Dated)'!$F:$F,'Transactions (Dated)'!$D:$D,$BL709,'Transactions (Dated)'!$B:$B,BR$11,'Transactions (Dated)'!$C:$C,"Dividend (paid to cash)")*AC709</f>
        <v>0</v>
      </c>
      <c r="BS709" s="6">
        <f ca="1">BS708+SUMIFS('Transactions (Dated)'!$F:$F,'Transactions (Dated)'!$D:$D,$BL709,'Transactions (Dated)'!$B:$B,BS$11,'Transactions (Dated)'!$C:$C,"Dividend (paid to cash)")*AD709</f>
        <v>0</v>
      </c>
      <c r="BT709" s="6">
        <f ca="1">BT708+SUMIFS('Transactions (Dated)'!$F:$F,'Transactions (Dated)'!$D:$D,$BL709,'Transactions (Dated)'!$B:$B,BT$11,'Transactions (Dated)'!$C:$C,"Dividend (paid to cash)")*AE709</f>
        <v>4640</v>
      </c>
      <c r="BU709" s="6">
        <f ca="1">BU708+SUMIFS('Transactions (Dated)'!$F:$F,'Transactions (Dated)'!$D:$D,$BL709,'Transactions (Dated)'!$B:$B,BU$11,'Transactions (Dated)'!$C:$C,"Dividend (paid to cash)")*AF709</f>
        <v>0</v>
      </c>
      <c r="BV709" s="6">
        <f ca="1">BV708+SUMIFS('Transactions (Dated)'!$F:$F,'Transactions (Dated)'!$D:$D,$BL709,'Transactions (Dated)'!$B:$B,BV$11,'Transactions (Dated)'!$C:$C,"Dividend (paid to cash)")*AG709</f>
        <v>0</v>
      </c>
      <c r="BW709" s="6">
        <f ca="1">BW708+SUMIFS('Transactions (Dated)'!$F:$F,'Transactions (Dated)'!$D:$D,$BL709,'Transactions (Dated)'!$B:$B,BW$11,'Transactions (Dated)'!$C:$C,"Dividend (paid to cash)")*AH709</f>
        <v>0</v>
      </c>
      <c r="BX709" s="6">
        <f ca="1">BX708+SUMIFS('Transactions (Dated)'!$F:$F,'Transactions (Dated)'!$D:$D,$BL709,'Transactions (Dated)'!$B:$B,BX$11,'Transactions (Dated)'!$C:$C,"Dividend (paid to cash)")*AI709</f>
        <v>0</v>
      </c>
      <c r="BY709" s="6">
        <f ca="1">BY708+SUMIFS('Transactions (Dated)'!$F:$F,'Transactions (Dated)'!$D:$D,$BL709,'Transactions (Dated)'!$B:$B,BY$11,'Transactions (Dated)'!$C:$C,"Dividend (paid to cash)")*AJ709</f>
        <v>0</v>
      </c>
      <c r="BZ709" s="6">
        <f ca="1">BZ708+SUMIFS('Transactions (Dated)'!$F:$F,'Transactions (Dated)'!$D:$D,$BL709,'Transactions (Dated)'!$B:$B,BZ$11,'Transactions (Dated)'!$C:$C,"Dividend (paid to cash)")*AK709</f>
        <v>0</v>
      </c>
      <c r="CA709" s="6">
        <f ca="1">CA708+SUMIFS('Transactions (Dated)'!$F:$F,'Transactions (Dated)'!$D:$D,$BL709,'Transactions (Dated)'!$B:$B,CA$11,'Transactions (Dated)'!$C:$C,"Dividend (paid to cash)")*AL709</f>
        <v>0</v>
      </c>
      <c r="CB709" s="6">
        <v>0</v>
      </c>
      <c r="CC709" s="6">
        <v>0</v>
      </c>
      <c r="CF709" s="6">
        <f t="shared" ca="1" si="313"/>
        <v>73838.991999999984</v>
      </c>
      <c r="CH709" s="3">
        <f t="shared" si="314"/>
        <v>42928</v>
      </c>
      <c r="CI709" s="4">
        <f t="shared" ca="1" si="315"/>
        <v>801585.44000000006</v>
      </c>
      <c r="CJ709" s="4">
        <f t="shared" ca="1" si="316"/>
        <v>73838.991999999984</v>
      </c>
      <c r="CL709" s="4">
        <f t="shared" ca="1" si="317"/>
        <v>875424.43200000003</v>
      </c>
    </row>
    <row r="710" spans="2:90" x14ac:dyDescent="0.15">
      <c r="B710" s="3">
        <v>42929</v>
      </c>
      <c r="E710" s="86">
        <v>42929</v>
      </c>
      <c r="F710" s="53">
        <v>12.58</v>
      </c>
      <c r="G710">
        <v>1.71</v>
      </c>
      <c r="H710">
        <v>20.41</v>
      </c>
      <c r="I710">
        <v>21.754999999999999</v>
      </c>
      <c r="J710">
        <v>14.37</v>
      </c>
      <c r="K710">
        <v>15.23</v>
      </c>
      <c r="L710">
        <v>17.95</v>
      </c>
      <c r="M710">
        <v>4.28</v>
      </c>
      <c r="O710">
        <v>11.11</v>
      </c>
      <c r="Q710">
        <v>1.53</v>
      </c>
      <c r="R710">
        <v>8.2799999999999994</v>
      </c>
      <c r="S710">
        <v>44.09</v>
      </c>
      <c r="U710">
        <v>44.09</v>
      </c>
      <c r="X710" s="3">
        <f t="shared" si="295"/>
        <v>42929</v>
      </c>
      <c r="Y710" s="40">
        <f ca="1">Y709+SUMIFS('Transactions (Dated)'!$E$2:$E$53,'Transactions (Dated)'!$D$2:$D$53,'Share Values'!$X710,'Transactions (Dated)'!$B$2:$B$53,'Share Values'!Y$11,'Transactions (Dated)'!$C$2:$C$53,"Buy")-SUMIFS('Transactions (Dated)'!$E$2:$E$53,'Transactions (Dated)'!$D$2:$D$53,'Share Values'!$X710,'Transactions (Dated)'!$B$2:$B$53,'Share Values'!Y$11,'Transactions (Dated)'!$C$2:$C$53,"Sell")</f>
        <v>4625</v>
      </c>
      <c r="Z710" s="40">
        <f ca="1">Z709+SUMIFS('Transactions (Dated)'!$E$2:$E$53,'Transactions (Dated)'!$D$2:$D$53,'Share Values'!$X710,'Transactions (Dated)'!$B$2:$B$53,'Share Values'!Z$11,'Transactions (Dated)'!$C$2:$C$53,"Buy")-SUMIFS('Transactions (Dated)'!$E$2:$E$53,'Transactions (Dated)'!$D$2:$D$53,'Share Values'!$X710,'Transactions (Dated)'!$B$2:$B$53,'Share Values'!Z$11,'Transactions (Dated)'!$C$2:$C$53,"Sell")</f>
        <v>9375</v>
      </c>
      <c r="AA710" s="40">
        <f ca="1">AA709+SUMIFS('Transactions (Dated)'!$E$2:$E$53,'Transactions (Dated)'!$D$2:$D$53,'Share Values'!$X710,'Transactions (Dated)'!$B$2:$B$53,'Share Values'!AA$11,'Transactions (Dated)'!$C$2:$C$53,"Buy")-SUMIFS('Transactions (Dated)'!$E$2:$E$53,'Transactions (Dated)'!$D$2:$D$53,'Share Values'!$X710,'Transactions (Dated)'!$B$2:$B$53,'Share Values'!AA$11,'Transactions (Dated)'!$C$2:$C$53,"Sell")</f>
        <v>26357</v>
      </c>
      <c r="AB710" s="40">
        <f ca="1">AB709+SUMIFS('Transactions (Dated)'!$E$2:$E$53,'Transactions (Dated)'!$D$2:$D$53,'Share Values'!$X710,'Transactions (Dated)'!$B$2:$B$53,'Share Values'!AB$11,'Transactions (Dated)'!$C$2:$C$53,"Buy")-SUMIFS('Transactions (Dated)'!$E$2:$E$53,'Transactions (Dated)'!$D$2:$D$53,'Share Values'!$X710,'Transactions (Dated)'!$B$2:$B$53,'Share Values'!AB$11,'Transactions (Dated)'!$C$2:$C$53,"Sell")</f>
        <v>1892</v>
      </c>
      <c r="AC710" s="40">
        <f ca="1">AC709+SUMIFS('Transactions (Dated)'!$E$2:$E$53,'Transactions (Dated)'!$D$2:$D$53,'Share Values'!$X710,'Transactions (Dated)'!$B$2:$B$53,'Share Values'!AC$11,'Transactions (Dated)'!$C$2:$C$53,"Buy")-SUMIFS('Transactions (Dated)'!$E$2:$E$53,'Transactions (Dated)'!$D$2:$D$53,'Share Values'!$X710,'Transactions (Dated)'!$B$2:$B$53,'Share Values'!AC$11,'Transactions (Dated)'!$C$2:$C$53,"Sell")</f>
        <v>2348</v>
      </c>
      <c r="AD710" s="40">
        <f ca="1">AD709+SUMIFS('Transactions (Dated)'!$E$2:$E$53,'Transactions (Dated)'!$D$2:$D$53,'Share Values'!$X710,'Transactions (Dated)'!$B$2:$B$53,'Share Values'!AD$11,'Transactions (Dated)'!$C$2:$C$53,"Buy")-SUMIFS('Transactions (Dated)'!$E$2:$E$53,'Transactions (Dated)'!$D$2:$D$53,'Share Values'!$X710,'Transactions (Dated)'!$B$2:$B$53,'Share Values'!AD$11,'Transactions (Dated)'!$C$2:$C$53,"Sell")</f>
        <v>0</v>
      </c>
      <c r="AE710" s="40">
        <f ca="1">AE709+SUMIFS('Transactions (Dated)'!$E$2:$E$53,'Transactions (Dated)'!$D$2:$D$53,'Share Values'!$X710,'Transactions (Dated)'!$B$2:$B$53,'Share Values'!AE$11,'Transactions (Dated)'!$C$2:$C$53,"Buy")-SUMIFS('Transactions (Dated)'!$E$2:$E$53,'Transactions (Dated)'!$D$2:$D$53,'Share Values'!$X710,'Transactions (Dated)'!$B$2:$B$53,'Share Values'!AE$11,'Transactions (Dated)'!$C$2:$C$53,"Sell")</f>
        <v>2900</v>
      </c>
      <c r="AF710" s="40">
        <f ca="1">AF709+SUMIFS('Transactions (Dated)'!$E$2:$E$53,'Transactions (Dated)'!$D$2:$D$53,'Share Values'!$X710,'Transactions (Dated)'!$B$2:$B$53,'Share Values'!AF$11,'Transactions (Dated)'!$C$2:$C$53,"Buy")-SUMIFS('Transactions (Dated)'!$E$2:$E$53,'Transactions (Dated)'!$D$2:$D$53,'Share Values'!$X710,'Transactions (Dated)'!$B$2:$B$53,'Share Values'!AF$11,'Transactions (Dated)'!$C$2:$C$53,"Sell")</f>
        <v>14201</v>
      </c>
      <c r="AG710" s="40">
        <f ca="1">AG709+SUMIFS('Transactions (Dated)'!$E$2:$E$53,'Transactions (Dated)'!$D$2:$D$53,'Share Values'!$X710,'Transactions (Dated)'!$B$2:$B$53,'Share Values'!AG$11,'Transactions (Dated)'!$C$2:$C$53,"Buy")-SUMIFS('Transactions (Dated)'!$E$2:$E$53,'Transactions (Dated)'!$D$2:$D$53,'Share Values'!$X710,'Transactions (Dated)'!$B$2:$B$53,'Share Values'!AG$11,'Transactions (Dated)'!$C$2:$C$53,"Sell")</f>
        <v>6835</v>
      </c>
      <c r="AH710" s="40">
        <f ca="1">AH709+SUMIFS('Transactions (Dated)'!$E$2:$E$53,'Transactions (Dated)'!$D$2:$D$53,'Share Values'!$X710,'Transactions (Dated)'!$B$2:$B$53,'Share Values'!AH$11,'Transactions (Dated)'!$C$2:$C$53,"Buy")-SUMIFS('Transactions (Dated)'!$E$2:$E$53,'Transactions (Dated)'!$D$2:$D$53,'Share Values'!$X710,'Transactions (Dated)'!$B$2:$B$53,'Share Values'!AH$11,'Transactions (Dated)'!$C$2:$C$53,"Sell")</f>
        <v>0</v>
      </c>
      <c r="AI710" s="40">
        <f ca="1">AI709+SUMIFS('Transactions (Dated)'!$E$2:$E$53,'Transactions (Dated)'!$D$2:$D$53,'Share Values'!$X710,'Transactions (Dated)'!$B$2:$B$53,'Share Values'!AI$11,'Transactions (Dated)'!$C$2:$C$53,"Buy")-SUMIFS('Transactions (Dated)'!$E$2:$E$53,'Transactions (Dated)'!$D$2:$D$53,'Share Values'!$X710,'Transactions (Dated)'!$B$2:$B$53,'Share Values'!AI$11,'Transactions (Dated)'!$C$2:$C$53,"Sell")</f>
        <v>0</v>
      </c>
      <c r="AJ710" s="40">
        <f ca="1">AJ709+SUMIFS('Transactions (Dated)'!$E$2:$E$53,'Transactions (Dated)'!$D$2:$D$53,'Share Values'!$X710,'Transactions (Dated)'!$B$2:$B$53,'Share Values'!AJ$11,'Transactions (Dated)'!$C$2:$C$53,"Buy")-SUMIFS('Transactions (Dated)'!$E$2:$E$53,'Transactions (Dated)'!$D$2:$D$53,'Share Values'!$X710,'Transactions (Dated)'!$B$2:$B$53,'Share Values'!AJ$11,'Transactions (Dated)'!$C$2:$C$53,"Sell")</f>
        <v>0</v>
      </c>
      <c r="AK710" s="40">
        <f ca="1">AK709+SUMIFS('Transactions (Dated)'!$E$2:$E$53,'Transactions (Dated)'!$D$2:$D$53,'Share Values'!$X710,'Transactions (Dated)'!$B$2:$B$53,'Share Values'!AK$11,'Transactions (Dated)'!$C$2:$C$53,"Buy")-SUMIFS('Transactions (Dated)'!$E$2:$E$53,'Transactions (Dated)'!$D$2:$D$53,'Share Values'!$X710,'Transactions (Dated)'!$B$2:$B$53,'Share Values'!AK$11,'Transactions (Dated)'!$C$2:$C$53,"Sell")</f>
        <v>0</v>
      </c>
      <c r="AL710" s="40">
        <f ca="1">AL709+SUMIFS('Transactions (Dated)'!$E$2:$E$53,'Transactions (Dated)'!$D$2:$D$53,'Share Values'!$X710,'Transactions (Dated)'!$B$2:$B$53,'Share Values'!AL$11,'Transactions (Dated)'!$C$2:$C$53,"Buy")-SUMIFS('Transactions (Dated)'!$E$2:$E$53,'Transactions (Dated)'!$D$2:$D$53,'Share Values'!$X710,'Transactions (Dated)'!$B$2:$B$53,'Share Values'!AL$11,'Transactions (Dated)'!$C$2:$C$53,"Sell")</f>
        <v>0</v>
      </c>
      <c r="AM710" s="40">
        <f ca="1">AM709+SUMIFS('Transactions (Dated)'!$E$2:$E$53,'Transactions (Dated)'!$D$2:$D$53,'Share Values'!$X710,'Transactions (Dated)'!$B$2:$B$53,'Share Values'!AM$11,'Transactions (Dated)'!$C$2:$C$53,"Buy")-SUMIFS('Transactions (Dated)'!$E$2:$E$53,'Transactions (Dated)'!$D$2:$D$53,'Share Values'!$X710,'Transactions (Dated)'!$B$2:$B$53,'Share Values'!AM$11,'Transactions (Dated)'!$C$2:$C$53,"Sell")</f>
        <v>0</v>
      </c>
      <c r="AN710" s="40">
        <f ca="1">AN709+SUMIFS('Transactions (Dated)'!$E$2:$E$53,'Transactions (Dated)'!$D$2:$D$53,'Share Values'!$X710,'Transactions (Dated)'!$B$2:$B$53,'Share Values'!AN$11,'Transactions (Dated)'!$C$2:$C$53,"Buy")-SUMIFS('Transactions (Dated)'!$E$2:$E$53,'Transactions (Dated)'!$D$2:$D$53,'Share Values'!$X710,'Transactions (Dated)'!$B$2:$B$53,'Share Values'!AN$11,'Transactions (Dated)'!$C$2:$C$53,"Sell")</f>
        <v>0</v>
      </c>
      <c r="AQ710" s="3">
        <f t="shared" si="296"/>
        <v>42929</v>
      </c>
      <c r="AR710" s="6">
        <f t="shared" ca="1" si="297"/>
        <v>58182.5</v>
      </c>
      <c r="AS710" s="6">
        <f t="shared" ca="1" si="298"/>
        <v>16031.25</v>
      </c>
      <c r="AT710" s="6">
        <f t="shared" ca="1" si="299"/>
        <v>537946.37</v>
      </c>
      <c r="AU710" s="6">
        <f t="shared" ca="1" si="300"/>
        <v>41160.46</v>
      </c>
      <c r="AV710" s="6">
        <f t="shared" ca="1" si="301"/>
        <v>33740.759999999995</v>
      </c>
      <c r="AW710" s="6">
        <f t="shared" ca="1" si="302"/>
        <v>0</v>
      </c>
      <c r="AX710" s="6">
        <f t="shared" ca="1" si="303"/>
        <v>52055</v>
      </c>
      <c r="AY710" s="6">
        <f t="shared" ca="1" si="304"/>
        <v>60780.280000000006</v>
      </c>
      <c r="AZ710" s="6">
        <f t="shared" ca="1" si="305"/>
        <v>0</v>
      </c>
      <c r="BA710" s="6">
        <f t="shared" ca="1" si="306"/>
        <v>0</v>
      </c>
      <c r="BB710" s="6">
        <f t="shared" ca="1" si="307"/>
        <v>0</v>
      </c>
      <c r="BC710" s="6">
        <f t="shared" ca="1" si="308"/>
        <v>0</v>
      </c>
      <c r="BD710" s="6">
        <f t="shared" ca="1" si="309"/>
        <v>0</v>
      </c>
      <c r="BE710" s="6">
        <f t="shared" ca="1" si="310"/>
        <v>0</v>
      </c>
      <c r="BF710" s="6">
        <f t="shared" ca="1" si="293"/>
        <v>0</v>
      </c>
      <c r="BG710" s="6">
        <f t="shared" ca="1" si="294"/>
        <v>0</v>
      </c>
      <c r="BJ710" s="4">
        <f t="shared" ca="1" si="311"/>
        <v>799896.62</v>
      </c>
      <c r="BL710" s="3">
        <f t="shared" si="312"/>
        <v>42929</v>
      </c>
      <c r="BM710" s="6">
        <f>BM709+SUMIFS('Transactions (Dated)'!G:G,'Transactions (Dated)'!D:D,'Share Values'!AQ710)</f>
        <v>14317.649999999987</v>
      </c>
      <c r="BN710" s="6">
        <f ca="1">BN709+SUMIFS('Transactions (Dated)'!$F:$F,'Transactions (Dated)'!$D:$D,$BL710,'Transactions (Dated)'!$B:$B,BN$11,'Transactions (Dated)'!$C:$C,"Dividend (paid to cash)")*Y710</f>
        <v>0</v>
      </c>
      <c r="BO710" s="6">
        <f ca="1">BO709+SUMIFS('Transactions (Dated)'!$F:$F,'Transactions (Dated)'!$D:$D,$BL710,'Transactions (Dated)'!$B:$B,BO$11,'Transactions (Dated)'!$C:$C,"Dividend (paid to cash)")*Z710</f>
        <v>2421.875</v>
      </c>
      <c r="BP710" s="6">
        <f ca="1">BP709+SUMIFS('Transactions (Dated)'!$F:$F,'Transactions (Dated)'!$D:$D,$BL710,'Transactions (Dated)'!$B:$B,BP$11,'Transactions (Dated)'!$C:$C,"Dividend (paid to cash)")*AA710</f>
        <v>51745.237000000008</v>
      </c>
      <c r="BQ710" s="6">
        <f ca="1">BQ709+SUMIFS('Transactions (Dated)'!$F:$F,'Transactions (Dated)'!$D:$D,$BL710,'Transactions (Dated)'!$B:$B,BQ$11,'Transactions (Dated)'!$C:$C,"Dividend (paid to cash)")*AB710</f>
        <v>714.23</v>
      </c>
      <c r="BR710" s="6">
        <f ca="1">BR709+SUMIFS('Transactions (Dated)'!$F:$F,'Transactions (Dated)'!$D:$D,$BL710,'Transactions (Dated)'!$B:$B,BR$11,'Transactions (Dated)'!$C:$C,"Dividend (paid to cash)")*AC710</f>
        <v>0</v>
      </c>
      <c r="BS710" s="6">
        <f ca="1">BS709+SUMIFS('Transactions (Dated)'!$F:$F,'Transactions (Dated)'!$D:$D,$BL710,'Transactions (Dated)'!$B:$B,BS$11,'Transactions (Dated)'!$C:$C,"Dividend (paid to cash)")*AD710</f>
        <v>0</v>
      </c>
      <c r="BT710" s="6">
        <f ca="1">BT709+SUMIFS('Transactions (Dated)'!$F:$F,'Transactions (Dated)'!$D:$D,$BL710,'Transactions (Dated)'!$B:$B,BT$11,'Transactions (Dated)'!$C:$C,"Dividend (paid to cash)")*AE710</f>
        <v>4640</v>
      </c>
      <c r="BU710" s="6">
        <f ca="1">BU709+SUMIFS('Transactions (Dated)'!$F:$F,'Transactions (Dated)'!$D:$D,$BL710,'Transactions (Dated)'!$B:$B,BU$11,'Transactions (Dated)'!$C:$C,"Dividend (paid to cash)")*AF710</f>
        <v>0</v>
      </c>
      <c r="BV710" s="6">
        <f ca="1">BV709+SUMIFS('Transactions (Dated)'!$F:$F,'Transactions (Dated)'!$D:$D,$BL710,'Transactions (Dated)'!$B:$B,BV$11,'Transactions (Dated)'!$C:$C,"Dividend (paid to cash)")*AG710</f>
        <v>0</v>
      </c>
      <c r="BW710" s="6">
        <f ca="1">BW709+SUMIFS('Transactions (Dated)'!$F:$F,'Transactions (Dated)'!$D:$D,$BL710,'Transactions (Dated)'!$B:$B,BW$11,'Transactions (Dated)'!$C:$C,"Dividend (paid to cash)")*AH710</f>
        <v>0</v>
      </c>
      <c r="BX710" s="6">
        <f ca="1">BX709+SUMIFS('Transactions (Dated)'!$F:$F,'Transactions (Dated)'!$D:$D,$BL710,'Transactions (Dated)'!$B:$B,BX$11,'Transactions (Dated)'!$C:$C,"Dividend (paid to cash)")*AI710</f>
        <v>0</v>
      </c>
      <c r="BY710" s="6">
        <f ca="1">BY709+SUMIFS('Transactions (Dated)'!$F:$F,'Transactions (Dated)'!$D:$D,$BL710,'Transactions (Dated)'!$B:$B,BY$11,'Transactions (Dated)'!$C:$C,"Dividend (paid to cash)")*AJ710</f>
        <v>0</v>
      </c>
      <c r="BZ710" s="6">
        <f ca="1">BZ709+SUMIFS('Transactions (Dated)'!$F:$F,'Transactions (Dated)'!$D:$D,$BL710,'Transactions (Dated)'!$B:$B,BZ$11,'Transactions (Dated)'!$C:$C,"Dividend (paid to cash)")*AK710</f>
        <v>0</v>
      </c>
      <c r="CA710" s="6">
        <f ca="1">CA709+SUMIFS('Transactions (Dated)'!$F:$F,'Transactions (Dated)'!$D:$D,$BL710,'Transactions (Dated)'!$B:$B,CA$11,'Transactions (Dated)'!$C:$C,"Dividend (paid to cash)")*AL710</f>
        <v>0</v>
      </c>
      <c r="CB710" s="6">
        <v>0</v>
      </c>
      <c r="CC710" s="6">
        <v>0</v>
      </c>
      <c r="CF710" s="6">
        <f t="shared" ca="1" si="313"/>
        <v>73838.991999999984</v>
      </c>
      <c r="CH710" s="3">
        <f t="shared" si="314"/>
        <v>42929</v>
      </c>
      <c r="CI710" s="4">
        <f t="shared" ca="1" si="315"/>
        <v>799896.62</v>
      </c>
      <c r="CJ710" s="4">
        <f t="shared" ca="1" si="316"/>
        <v>73838.991999999984</v>
      </c>
      <c r="CL710" s="4">
        <f t="shared" ca="1" si="317"/>
        <v>873735.61199999996</v>
      </c>
    </row>
    <row r="711" spans="2:90" x14ac:dyDescent="0.15">
      <c r="B711" s="3">
        <v>42930</v>
      </c>
      <c r="E711" s="86">
        <v>42930</v>
      </c>
      <c r="F711" s="53">
        <v>12.6</v>
      </c>
      <c r="G711">
        <v>1.6800000000000002</v>
      </c>
      <c r="H711">
        <v>20.46</v>
      </c>
      <c r="I711">
        <v>22.114999999999998</v>
      </c>
      <c r="J711">
        <v>14.58</v>
      </c>
      <c r="K711">
        <v>15.26</v>
      </c>
      <c r="L711">
        <v>17.97</v>
      </c>
      <c r="M711">
        <v>4.18</v>
      </c>
      <c r="O711">
        <v>11.16</v>
      </c>
      <c r="Q711">
        <v>1.51</v>
      </c>
      <c r="R711">
        <v>8.18</v>
      </c>
      <c r="S711">
        <v>44.15</v>
      </c>
      <c r="U711">
        <v>44.15</v>
      </c>
      <c r="X711" s="3">
        <f t="shared" si="295"/>
        <v>42930</v>
      </c>
      <c r="Y711" s="40">
        <f ca="1">Y710+SUMIFS('Transactions (Dated)'!$E$2:$E$53,'Transactions (Dated)'!$D$2:$D$53,'Share Values'!$X711,'Transactions (Dated)'!$B$2:$B$53,'Share Values'!Y$11,'Transactions (Dated)'!$C$2:$C$53,"Buy")-SUMIFS('Transactions (Dated)'!$E$2:$E$53,'Transactions (Dated)'!$D$2:$D$53,'Share Values'!$X711,'Transactions (Dated)'!$B$2:$B$53,'Share Values'!Y$11,'Transactions (Dated)'!$C$2:$C$53,"Sell")</f>
        <v>4625</v>
      </c>
      <c r="Z711" s="40">
        <f ca="1">Z710+SUMIFS('Transactions (Dated)'!$E$2:$E$53,'Transactions (Dated)'!$D$2:$D$53,'Share Values'!$X711,'Transactions (Dated)'!$B$2:$B$53,'Share Values'!Z$11,'Transactions (Dated)'!$C$2:$C$53,"Buy")-SUMIFS('Transactions (Dated)'!$E$2:$E$53,'Transactions (Dated)'!$D$2:$D$53,'Share Values'!$X711,'Transactions (Dated)'!$B$2:$B$53,'Share Values'!Z$11,'Transactions (Dated)'!$C$2:$C$53,"Sell")</f>
        <v>9375</v>
      </c>
      <c r="AA711" s="40">
        <f ca="1">AA710+SUMIFS('Transactions (Dated)'!$E$2:$E$53,'Transactions (Dated)'!$D$2:$D$53,'Share Values'!$X711,'Transactions (Dated)'!$B$2:$B$53,'Share Values'!AA$11,'Transactions (Dated)'!$C$2:$C$53,"Buy")-SUMIFS('Transactions (Dated)'!$E$2:$E$53,'Transactions (Dated)'!$D$2:$D$53,'Share Values'!$X711,'Transactions (Dated)'!$B$2:$B$53,'Share Values'!AA$11,'Transactions (Dated)'!$C$2:$C$53,"Sell")</f>
        <v>26357</v>
      </c>
      <c r="AB711" s="40">
        <f ca="1">AB710+SUMIFS('Transactions (Dated)'!$E$2:$E$53,'Transactions (Dated)'!$D$2:$D$53,'Share Values'!$X711,'Transactions (Dated)'!$B$2:$B$53,'Share Values'!AB$11,'Transactions (Dated)'!$C$2:$C$53,"Buy")-SUMIFS('Transactions (Dated)'!$E$2:$E$53,'Transactions (Dated)'!$D$2:$D$53,'Share Values'!$X711,'Transactions (Dated)'!$B$2:$B$53,'Share Values'!AB$11,'Transactions (Dated)'!$C$2:$C$53,"Sell")</f>
        <v>1892</v>
      </c>
      <c r="AC711" s="40">
        <f ca="1">AC710+SUMIFS('Transactions (Dated)'!$E$2:$E$53,'Transactions (Dated)'!$D$2:$D$53,'Share Values'!$X711,'Transactions (Dated)'!$B$2:$B$53,'Share Values'!AC$11,'Transactions (Dated)'!$C$2:$C$53,"Buy")-SUMIFS('Transactions (Dated)'!$E$2:$E$53,'Transactions (Dated)'!$D$2:$D$53,'Share Values'!$X711,'Transactions (Dated)'!$B$2:$B$53,'Share Values'!AC$11,'Transactions (Dated)'!$C$2:$C$53,"Sell")</f>
        <v>2348</v>
      </c>
      <c r="AD711" s="40">
        <f ca="1">AD710+SUMIFS('Transactions (Dated)'!$E$2:$E$53,'Transactions (Dated)'!$D$2:$D$53,'Share Values'!$X711,'Transactions (Dated)'!$B$2:$B$53,'Share Values'!AD$11,'Transactions (Dated)'!$C$2:$C$53,"Buy")-SUMIFS('Transactions (Dated)'!$E$2:$E$53,'Transactions (Dated)'!$D$2:$D$53,'Share Values'!$X711,'Transactions (Dated)'!$B$2:$B$53,'Share Values'!AD$11,'Transactions (Dated)'!$C$2:$C$53,"Sell")</f>
        <v>0</v>
      </c>
      <c r="AE711" s="40">
        <f ca="1">AE710+SUMIFS('Transactions (Dated)'!$E$2:$E$53,'Transactions (Dated)'!$D$2:$D$53,'Share Values'!$X711,'Transactions (Dated)'!$B$2:$B$53,'Share Values'!AE$11,'Transactions (Dated)'!$C$2:$C$53,"Buy")-SUMIFS('Transactions (Dated)'!$E$2:$E$53,'Transactions (Dated)'!$D$2:$D$53,'Share Values'!$X711,'Transactions (Dated)'!$B$2:$B$53,'Share Values'!AE$11,'Transactions (Dated)'!$C$2:$C$53,"Sell")</f>
        <v>2900</v>
      </c>
      <c r="AF711" s="40">
        <f ca="1">AF710+SUMIFS('Transactions (Dated)'!$E$2:$E$53,'Transactions (Dated)'!$D$2:$D$53,'Share Values'!$X711,'Transactions (Dated)'!$B$2:$B$53,'Share Values'!AF$11,'Transactions (Dated)'!$C$2:$C$53,"Buy")-SUMIFS('Transactions (Dated)'!$E$2:$E$53,'Transactions (Dated)'!$D$2:$D$53,'Share Values'!$X711,'Transactions (Dated)'!$B$2:$B$53,'Share Values'!AF$11,'Transactions (Dated)'!$C$2:$C$53,"Sell")</f>
        <v>14201</v>
      </c>
      <c r="AG711" s="40">
        <f ca="1">AG710+SUMIFS('Transactions (Dated)'!$E$2:$E$53,'Transactions (Dated)'!$D$2:$D$53,'Share Values'!$X711,'Transactions (Dated)'!$B$2:$B$53,'Share Values'!AG$11,'Transactions (Dated)'!$C$2:$C$53,"Buy")-SUMIFS('Transactions (Dated)'!$E$2:$E$53,'Transactions (Dated)'!$D$2:$D$53,'Share Values'!$X711,'Transactions (Dated)'!$B$2:$B$53,'Share Values'!AG$11,'Transactions (Dated)'!$C$2:$C$53,"Sell")</f>
        <v>6835</v>
      </c>
      <c r="AH711" s="40">
        <f ca="1">AH710+SUMIFS('Transactions (Dated)'!$E$2:$E$53,'Transactions (Dated)'!$D$2:$D$53,'Share Values'!$X711,'Transactions (Dated)'!$B$2:$B$53,'Share Values'!AH$11,'Transactions (Dated)'!$C$2:$C$53,"Buy")-SUMIFS('Transactions (Dated)'!$E$2:$E$53,'Transactions (Dated)'!$D$2:$D$53,'Share Values'!$X711,'Transactions (Dated)'!$B$2:$B$53,'Share Values'!AH$11,'Transactions (Dated)'!$C$2:$C$53,"Sell")</f>
        <v>0</v>
      </c>
      <c r="AI711" s="40">
        <f ca="1">AI710+SUMIFS('Transactions (Dated)'!$E$2:$E$53,'Transactions (Dated)'!$D$2:$D$53,'Share Values'!$X711,'Transactions (Dated)'!$B$2:$B$53,'Share Values'!AI$11,'Transactions (Dated)'!$C$2:$C$53,"Buy")-SUMIFS('Transactions (Dated)'!$E$2:$E$53,'Transactions (Dated)'!$D$2:$D$53,'Share Values'!$X711,'Transactions (Dated)'!$B$2:$B$53,'Share Values'!AI$11,'Transactions (Dated)'!$C$2:$C$53,"Sell")</f>
        <v>0</v>
      </c>
      <c r="AJ711" s="40">
        <f ca="1">AJ710+SUMIFS('Transactions (Dated)'!$E$2:$E$53,'Transactions (Dated)'!$D$2:$D$53,'Share Values'!$X711,'Transactions (Dated)'!$B$2:$B$53,'Share Values'!AJ$11,'Transactions (Dated)'!$C$2:$C$53,"Buy")-SUMIFS('Transactions (Dated)'!$E$2:$E$53,'Transactions (Dated)'!$D$2:$D$53,'Share Values'!$X711,'Transactions (Dated)'!$B$2:$B$53,'Share Values'!AJ$11,'Transactions (Dated)'!$C$2:$C$53,"Sell")</f>
        <v>0</v>
      </c>
      <c r="AK711" s="40">
        <f ca="1">AK710+SUMIFS('Transactions (Dated)'!$E$2:$E$53,'Transactions (Dated)'!$D$2:$D$53,'Share Values'!$X711,'Transactions (Dated)'!$B$2:$B$53,'Share Values'!AK$11,'Transactions (Dated)'!$C$2:$C$53,"Buy")-SUMIFS('Transactions (Dated)'!$E$2:$E$53,'Transactions (Dated)'!$D$2:$D$53,'Share Values'!$X711,'Transactions (Dated)'!$B$2:$B$53,'Share Values'!AK$11,'Transactions (Dated)'!$C$2:$C$53,"Sell")</f>
        <v>0</v>
      </c>
      <c r="AL711" s="40">
        <f ca="1">AL710+SUMIFS('Transactions (Dated)'!$E$2:$E$53,'Transactions (Dated)'!$D$2:$D$53,'Share Values'!$X711,'Transactions (Dated)'!$B$2:$B$53,'Share Values'!AL$11,'Transactions (Dated)'!$C$2:$C$53,"Buy")-SUMIFS('Transactions (Dated)'!$E$2:$E$53,'Transactions (Dated)'!$D$2:$D$53,'Share Values'!$X711,'Transactions (Dated)'!$B$2:$B$53,'Share Values'!AL$11,'Transactions (Dated)'!$C$2:$C$53,"Sell")</f>
        <v>0</v>
      </c>
      <c r="AM711" s="40">
        <f ca="1">AM710+SUMIFS('Transactions (Dated)'!$E$2:$E$53,'Transactions (Dated)'!$D$2:$D$53,'Share Values'!$X711,'Transactions (Dated)'!$B$2:$B$53,'Share Values'!AM$11,'Transactions (Dated)'!$C$2:$C$53,"Buy")-SUMIFS('Transactions (Dated)'!$E$2:$E$53,'Transactions (Dated)'!$D$2:$D$53,'Share Values'!$X711,'Transactions (Dated)'!$B$2:$B$53,'Share Values'!AM$11,'Transactions (Dated)'!$C$2:$C$53,"Sell")</f>
        <v>0</v>
      </c>
      <c r="AN711" s="40">
        <f ca="1">AN710+SUMIFS('Transactions (Dated)'!$E$2:$E$53,'Transactions (Dated)'!$D$2:$D$53,'Share Values'!$X711,'Transactions (Dated)'!$B$2:$B$53,'Share Values'!AN$11,'Transactions (Dated)'!$C$2:$C$53,"Buy")-SUMIFS('Transactions (Dated)'!$E$2:$E$53,'Transactions (Dated)'!$D$2:$D$53,'Share Values'!$X711,'Transactions (Dated)'!$B$2:$B$53,'Share Values'!AN$11,'Transactions (Dated)'!$C$2:$C$53,"Sell")</f>
        <v>0</v>
      </c>
      <c r="AQ711" s="3">
        <f t="shared" si="296"/>
        <v>42930</v>
      </c>
      <c r="AR711" s="6">
        <f t="shared" ca="1" si="297"/>
        <v>58275</v>
      </c>
      <c r="AS711" s="6">
        <f t="shared" ca="1" si="298"/>
        <v>15750.000000000002</v>
      </c>
      <c r="AT711" s="6">
        <f t="shared" ca="1" si="299"/>
        <v>539264.22</v>
      </c>
      <c r="AU711" s="6">
        <f t="shared" ca="1" si="300"/>
        <v>41841.579999999994</v>
      </c>
      <c r="AV711" s="6">
        <f t="shared" ca="1" si="301"/>
        <v>34233.840000000004</v>
      </c>
      <c r="AW711" s="6">
        <f t="shared" ca="1" si="302"/>
        <v>0</v>
      </c>
      <c r="AX711" s="6">
        <f t="shared" ca="1" si="303"/>
        <v>52113</v>
      </c>
      <c r="AY711" s="6">
        <f t="shared" ca="1" si="304"/>
        <v>59360.179999999993</v>
      </c>
      <c r="AZ711" s="6">
        <f t="shared" ca="1" si="305"/>
        <v>0</v>
      </c>
      <c r="BA711" s="6">
        <f t="shared" ca="1" si="306"/>
        <v>0</v>
      </c>
      <c r="BB711" s="6">
        <f t="shared" ca="1" si="307"/>
        <v>0</v>
      </c>
      <c r="BC711" s="6">
        <f t="shared" ca="1" si="308"/>
        <v>0</v>
      </c>
      <c r="BD711" s="6">
        <f t="shared" ca="1" si="309"/>
        <v>0</v>
      </c>
      <c r="BE711" s="6">
        <f t="shared" ca="1" si="310"/>
        <v>0</v>
      </c>
      <c r="BF711" s="6">
        <f t="shared" ca="1" si="293"/>
        <v>0</v>
      </c>
      <c r="BG711" s="6">
        <f t="shared" ca="1" si="294"/>
        <v>0</v>
      </c>
      <c r="BJ711" s="4">
        <f t="shared" ca="1" si="311"/>
        <v>800837.81999999983</v>
      </c>
      <c r="BL711" s="3">
        <f t="shared" si="312"/>
        <v>42930</v>
      </c>
      <c r="BM711" s="6">
        <f>BM710+SUMIFS('Transactions (Dated)'!G:G,'Transactions (Dated)'!D:D,'Share Values'!AQ711)</f>
        <v>14317.649999999987</v>
      </c>
      <c r="BN711" s="6">
        <f ca="1">BN710+SUMIFS('Transactions (Dated)'!$F:$F,'Transactions (Dated)'!$D:$D,$BL711,'Transactions (Dated)'!$B:$B,BN$11,'Transactions (Dated)'!$C:$C,"Dividend (paid to cash)")*Y711</f>
        <v>0</v>
      </c>
      <c r="BO711" s="6">
        <f ca="1">BO710+SUMIFS('Transactions (Dated)'!$F:$F,'Transactions (Dated)'!$D:$D,$BL711,'Transactions (Dated)'!$B:$B,BO$11,'Transactions (Dated)'!$C:$C,"Dividend (paid to cash)")*Z711</f>
        <v>2421.875</v>
      </c>
      <c r="BP711" s="6">
        <f ca="1">BP710+SUMIFS('Transactions (Dated)'!$F:$F,'Transactions (Dated)'!$D:$D,$BL711,'Transactions (Dated)'!$B:$B,BP$11,'Transactions (Dated)'!$C:$C,"Dividend (paid to cash)")*AA711</f>
        <v>51745.237000000008</v>
      </c>
      <c r="BQ711" s="6">
        <f ca="1">BQ710+SUMIFS('Transactions (Dated)'!$F:$F,'Transactions (Dated)'!$D:$D,$BL711,'Transactions (Dated)'!$B:$B,BQ$11,'Transactions (Dated)'!$C:$C,"Dividend (paid to cash)")*AB711</f>
        <v>714.23</v>
      </c>
      <c r="BR711" s="6">
        <f ca="1">BR710+SUMIFS('Transactions (Dated)'!$F:$F,'Transactions (Dated)'!$D:$D,$BL711,'Transactions (Dated)'!$B:$B,BR$11,'Transactions (Dated)'!$C:$C,"Dividend (paid to cash)")*AC711</f>
        <v>0</v>
      </c>
      <c r="BS711" s="6">
        <f ca="1">BS710+SUMIFS('Transactions (Dated)'!$F:$F,'Transactions (Dated)'!$D:$D,$BL711,'Transactions (Dated)'!$B:$B,BS$11,'Transactions (Dated)'!$C:$C,"Dividend (paid to cash)")*AD711</f>
        <v>0</v>
      </c>
      <c r="BT711" s="6">
        <f ca="1">BT710+SUMIFS('Transactions (Dated)'!$F:$F,'Transactions (Dated)'!$D:$D,$BL711,'Transactions (Dated)'!$B:$B,BT$11,'Transactions (Dated)'!$C:$C,"Dividend (paid to cash)")*AE711</f>
        <v>4640</v>
      </c>
      <c r="BU711" s="6">
        <f ca="1">BU710+SUMIFS('Transactions (Dated)'!$F:$F,'Transactions (Dated)'!$D:$D,$BL711,'Transactions (Dated)'!$B:$B,BU$11,'Transactions (Dated)'!$C:$C,"Dividend (paid to cash)")*AF711</f>
        <v>0</v>
      </c>
      <c r="BV711" s="6">
        <f ca="1">BV710+SUMIFS('Transactions (Dated)'!$F:$F,'Transactions (Dated)'!$D:$D,$BL711,'Transactions (Dated)'!$B:$B,BV$11,'Transactions (Dated)'!$C:$C,"Dividend (paid to cash)")*AG711</f>
        <v>0</v>
      </c>
      <c r="BW711" s="6">
        <f ca="1">BW710+SUMIFS('Transactions (Dated)'!$F:$F,'Transactions (Dated)'!$D:$D,$BL711,'Transactions (Dated)'!$B:$B,BW$11,'Transactions (Dated)'!$C:$C,"Dividend (paid to cash)")*AH711</f>
        <v>0</v>
      </c>
      <c r="BX711" s="6">
        <f ca="1">BX710+SUMIFS('Transactions (Dated)'!$F:$F,'Transactions (Dated)'!$D:$D,$BL711,'Transactions (Dated)'!$B:$B,BX$11,'Transactions (Dated)'!$C:$C,"Dividend (paid to cash)")*AI711</f>
        <v>0</v>
      </c>
      <c r="BY711" s="6">
        <f ca="1">BY710+SUMIFS('Transactions (Dated)'!$F:$F,'Transactions (Dated)'!$D:$D,$BL711,'Transactions (Dated)'!$B:$B,BY$11,'Transactions (Dated)'!$C:$C,"Dividend (paid to cash)")*AJ711</f>
        <v>0</v>
      </c>
      <c r="BZ711" s="6">
        <f ca="1">BZ710+SUMIFS('Transactions (Dated)'!$F:$F,'Transactions (Dated)'!$D:$D,$BL711,'Transactions (Dated)'!$B:$B,BZ$11,'Transactions (Dated)'!$C:$C,"Dividend (paid to cash)")*AK711</f>
        <v>0</v>
      </c>
      <c r="CA711" s="6">
        <f ca="1">CA710+SUMIFS('Transactions (Dated)'!$F:$F,'Transactions (Dated)'!$D:$D,$BL711,'Transactions (Dated)'!$B:$B,CA$11,'Transactions (Dated)'!$C:$C,"Dividend (paid to cash)")*AL711</f>
        <v>0</v>
      </c>
      <c r="CB711" s="6">
        <v>0</v>
      </c>
      <c r="CC711" s="6">
        <v>0</v>
      </c>
      <c r="CF711" s="6">
        <f t="shared" ca="1" si="313"/>
        <v>73838.991999999984</v>
      </c>
      <c r="CH711" s="3">
        <f t="shared" si="314"/>
        <v>42930</v>
      </c>
      <c r="CI711" s="4">
        <f t="shared" ca="1" si="315"/>
        <v>800837.81999999983</v>
      </c>
      <c r="CJ711" s="4">
        <f t="shared" ca="1" si="316"/>
        <v>73838.991999999984</v>
      </c>
      <c r="CL711" s="4">
        <f t="shared" ca="1" si="317"/>
        <v>874676.8119999998</v>
      </c>
    </row>
    <row r="712" spans="2:90" x14ac:dyDescent="0.15">
      <c r="B712" s="3">
        <v>42933</v>
      </c>
      <c r="E712" s="86">
        <v>42933</v>
      </c>
      <c r="F712" s="53">
        <v>12.62</v>
      </c>
      <c r="G712">
        <v>1.7</v>
      </c>
      <c r="H712">
        <v>20.440000000000001</v>
      </c>
      <c r="I712">
        <v>21.905000000000001</v>
      </c>
      <c r="J712">
        <v>14.68</v>
      </c>
      <c r="K712">
        <v>15.29</v>
      </c>
      <c r="L712">
        <v>17.41</v>
      </c>
      <c r="M712">
        <v>4.28</v>
      </c>
      <c r="O712">
        <v>11</v>
      </c>
      <c r="Q712">
        <v>1.5</v>
      </c>
      <c r="R712">
        <v>8.7200000000000006</v>
      </c>
      <c r="S712">
        <v>44.2</v>
      </c>
      <c r="U712">
        <v>44.2</v>
      </c>
      <c r="X712" s="3">
        <f t="shared" si="295"/>
        <v>42933</v>
      </c>
      <c r="Y712" s="40">
        <f ca="1">Y711+SUMIFS('Transactions (Dated)'!$E$2:$E$53,'Transactions (Dated)'!$D$2:$D$53,'Share Values'!$X712,'Transactions (Dated)'!$B$2:$B$53,'Share Values'!Y$11,'Transactions (Dated)'!$C$2:$C$53,"Buy")-SUMIFS('Transactions (Dated)'!$E$2:$E$53,'Transactions (Dated)'!$D$2:$D$53,'Share Values'!$X712,'Transactions (Dated)'!$B$2:$B$53,'Share Values'!Y$11,'Transactions (Dated)'!$C$2:$C$53,"Sell")</f>
        <v>4625</v>
      </c>
      <c r="Z712" s="40">
        <f ca="1">Z711+SUMIFS('Transactions (Dated)'!$E$2:$E$53,'Transactions (Dated)'!$D$2:$D$53,'Share Values'!$X712,'Transactions (Dated)'!$B$2:$B$53,'Share Values'!Z$11,'Transactions (Dated)'!$C$2:$C$53,"Buy")-SUMIFS('Transactions (Dated)'!$E$2:$E$53,'Transactions (Dated)'!$D$2:$D$53,'Share Values'!$X712,'Transactions (Dated)'!$B$2:$B$53,'Share Values'!Z$11,'Transactions (Dated)'!$C$2:$C$53,"Sell")</f>
        <v>9375</v>
      </c>
      <c r="AA712" s="40">
        <f ca="1">AA711+SUMIFS('Transactions (Dated)'!$E$2:$E$53,'Transactions (Dated)'!$D$2:$D$53,'Share Values'!$X712,'Transactions (Dated)'!$B$2:$B$53,'Share Values'!AA$11,'Transactions (Dated)'!$C$2:$C$53,"Buy")-SUMIFS('Transactions (Dated)'!$E$2:$E$53,'Transactions (Dated)'!$D$2:$D$53,'Share Values'!$X712,'Transactions (Dated)'!$B$2:$B$53,'Share Values'!AA$11,'Transactions (Dated)'!$C$2:$C$53,"Sell")</f>
        <v>26357</v>
      </c>
      <c r="AB712" s="40">
        <f ca="1">AB711+SUMIFS('Transactions (Dated)'!$E$2:$E$53,'Transactions (Dated)'!$D$2:$D$53,'Share Values'!$X712,'Transactions (Dated)'!$B$2:$B$53,'Share Values'!AB$11,'Transactions (Dated)'!$C$2:$C$53,"Buy")-SUMIFS('Transactions (Dated)'!$E$2:$E$53,'Transactions (Dated)'!$D$2:$D$53,'Share Values'!$X712,'Transactions (Dated)'!$B$2:$B$53,'Share Values'!AB$11,'Transactions (Dated)'!$C$2:$C$53,"Sell")</f>
        <v>1892</v>
      </c>
      <c r="AC712" s="40">
        <f ca="1">AC711+SUMIFS('Transactions (Dated)'!$E$2:$E$53,'Transactions (Dated)'!$D$2:$D$53,'Share Values'!$X712,'Transactions (Dated)'!$B$2:$B$53,'Share Values'!AC$11,'Transactions (Dated)'!$C$2:$C$53,"Buy")-SUMIFS('Transactions (Dated)'!$E$2:$E$53,'Transactions (Dated)'!$D$2:$D$53,'Share Values'!$X712,'Transactions (Dated)'!$B$2:$B$53,'Share Values'!AC$11,'Transactions (Dated)'!$C$2:$C$53,"Sell")</f>
        <v>2348</v>
      </c>
      <c r="AD712" s="40">
        <f ca="1">AD711+SUMIFS('Transactions (Dated)'!$E$2:$E$53,'Transactions (Dated)'!$D$2:$D$53,'Share Values'!$X712,'Transactions (Dated)'!$B$2:$B$53,'Share Values'!AD$11,'Transactions (Dated)'!$C$2:$C$53,"Buy")-SUMIFS('Transactions (Dated)'!$E$2:$E$53,'Transactions (Dated)'!$D$2:$D$53,'Share Values'!$X712,'Transactions (Dated)'!$B$2:$B$53,'Share Values'!AD$11,'Transactions (Dated)'!$C$2:$C$53,"Sell")</f>
        <v>0</v>
      </c>
      <c r="AE712" s="40">
        <f ca="1">AE711+SUMIFS('Transactions (Dated)'!$E$2:$E$53,'Transactions (Dated)'!$D$2:$D$53,'Share Values'!$X712,'Transactions (Dated)'!$B$2:$B$53,'Share Values'!AE$11,'Transactions (Dated)'!$C$2:$C$53,"Buy")-SUMIFS('Transactions (Dated)'!$E$2:$E$53,'Transactions (Dated)'!$D$2:$D$53,'Share Values'!$X712,'Transactions (Dated)'!$B$2:$B$53,'Share Values'!AE$11,'Transactions (Dated)'!$C$2:$C$53,"Sell")</f>
        <v>2900</v>
      </c>
      <c r="AF712" s="40">
        <f ca="1">AF711+SUMIFS('Transactions (Dated)'!$E$2:$E$53,'Transactions (Dated)'!$D$2:$D$53,'Share Values'!$X712,'Transactions (Dated)'!$B$2:$B$53,'Share Values'!AF$11,'Transactions (Dated)'!$C$2:$C$53,"Buy")-SUMIFS('Transactions (Dated)'!$E$2:$E$53,'Transactions (Dated)'!$D$2:$D$53,'Share Values'!$X712,'Transactions (Dated)'!$B$2:$B$53,'Share Values'!AF$11,'Transactions (Dated)'!$C$2:$C$53,"Sell")</f>
        <v>14201</v>
      </c>
      <c r="AG712" s="40">
        <f ca="1">AG711+SUMIFS('Transactions (Dated)'!$E$2:$E$53,'Transactions (Dated)'!$D$2:$D$53,'Share Values'!$X712,'Transactions (Dated)'!$B$2:$B$53,'Share Values'!AG$11,'Transactions (Dated)'!$C$2:$C$53,"Buy")-SUMIFS('Transactions (Dated)'!$E$2:$E$53,'Transactions (Dated)'!$D$2:$D$53,'Share Values'!$X712,'Transactions (Dated)'!$B$2:$B$53,'Share Values'!AG$11,'Transactions (Dated)'!$C$2:$C$53,"Sell")</f>
        <v>6835</v>
      </c>
      <c r="AH712" s="40">
        <f ca="1">AH711+SUMIFS('Transactions (Dated)'!$E$2:$E$53,'Transactions (Dated)'!$D$2:$D$53,'Share Values'!$X712,'Transactions (Dated)'!$B$2:$B$53,'Share Values'!AH$11,'Transactions (Dated)'!$C$2:$C$53,"Buy")-SUMIFS('Transactions (Dated)'!$E$2:$E$53,'Transactions (Dated)'!$D$2:$D$53,'Share Values'!$X712,'Transactions (Dated)'!$B$2:$B$53,'Share Values'!AH$11,'Transactions (Dated)'!$C$2:$C$53,"Sell")</f>
        <v>0</v>
      </c>
      <c r="AI712" s="40">
        <f ca="1">AI711+SUMIFS('Transactions (Dated)'!$E$2:$E$53,'Transactions (Dated)'!$D$2:$D$53,'Share Values'!$X712,'Transactions (Dated)'!$B$2:$B$53,'Share Values'!AI$11,'Transactions (Dated)'!$C$2:$C$53,"Buy")-SUMIFS('Transactions (Dated)'!$E$2:$E$53,'Transactions (Dated)'!$D$2:$D$53,'Share Values'!$X712,'Transactions (Dated)'!$B$2:$B$53,'Share Values'!AI$11,'Transactions (Dated)'!$C$2:$C$53,"Sell")</f>
        <v>0</v>
      </c>
      <c r="AJ712" s="40">
        <f ca="1">AJ711+SUMIFS('Transactions (Dated)'!$E$2:$E$53,'Transactions (Dated)'!$D$2:$D$53,'Share Values'!$X712,'Transactions (Dated)'!$B$2:$B$53,'Share Values'!AJ$11,'Transactions (Dated)'!$C$2:$C$53,"Buy")-SUMIFS('Transactions (Dated)'!$E$2:$E$53,'Transactions (Dated)'!$D$2:$D$53,'Share Values'!$X712,'Transactions (Dated)'!$B$2:$B$53,'Share Values'!AJ$11,'Transactions (Dated)'!$C$2:$C$53,"Sell")</f>
        <v>0</v>
      </c>
      <c r="AK712" s="40">
        <f ca="1">AK711+SUMIFS('Transactions (Dated)'!$E$2:$E$53,'Transactions (Dated)'!$D$2:$D$53,'Share Values'!$X712,'Transactions (Dated)'!$B$2:$B$53,'Share Values'!AK$11,'Transactions (Dated)'!$C$2:$C$53,"Buy")-SUMIFS('Transactions (Dated)'!$E$2:$E$53,'Transactions (Dated)'!$D$2:$D$53,'Share Values'!$X712,'Transactions (Dated)'!$B$2:$B$53,'Share Values'!AK$11,'Transactions (Dated)'!$C$2:$C$53,"Sell")</f>
        <v>0</v>
      </c>
      <c r="AL712" s="40">
        <f ca="1">AL711+SUMIFS('Transactions (Dated)'!$E$2:$E$53,'Transactions (Dated)'!$D$2:$D$53,'Share Values'!$X712,'Transactions (Dated)'!$B$2:$B$53,'Share Values'!AL$11,'Transactions (Dated)'!$C$2:$C$53,"Buy")-SUMIFS('Transactions (Dated)'!$E$2:$E$53,'Transactions (Dated)'!$D$2:$D$53,'Share Values'!$X712,'Transactions (Dated)'!$B$2:$B$53,'Share Values'!AL$11,'Transactions (Dated)'!$C$2:$C$53,"Sell")</f>
        <v>0</v>
      </c>
      <c r="AM712" s="40">
        <f ca="1">AM711+SUMIFS('Transactions (Dated)'!$E$2:$E$53,'Transactions (Dated)'!$D$2:$D$53,'Share Values'!$X712,'Transactions (Dated)'!$B$2:$B$53,'Share Values'!AM$11,'Transactions (Dated)'!$C$2:$C$53,"Buy")-SUMIFS('Transactions (Dated)'!$E$2:$E$53,'Transactions (Dated)'!$D$2:$D$53,'Share Values'!$X712,'Transactions (Dated)'!$B$2:$B$53,'Share Values'!AM$11,'Transactions (Dated)'!$C$2:$C$53,"Sell")</f>
        <v>0</v>
      </c>
      <c r="AN712" s="40">
        <f ca="1">AN711+SUMIFS('Transactions (Dated)'!$E$2:$E$53,'Transactions (Dated)'!$D$2:$D$53,'Share Values'!$X712,'Transactions (Dated)'!$B$2:$B$53,'Share Values'!AN$11,'Transactions (Dated)'!$C$2:$C$53,"Buy")-SUMIFS('Transactions (Dated)'!$E$2:$E$53,'Transactions (Dated)'!$D$2:$D$53,'Share Values'!$X712,'Transactions (Dated)'!$B$2:$B$53,'Share Values'!AN$11,'Transactions (Dated)'!$C$2:$C$53,"Sell")</f>
        <v>0</v>
      </c>
      <c r="AQ712" s="3">
        <f t="shared" si="296"/>
        <v>42933</v>
      </c>
      <c r="AR712" s="6">
        <f t="shared" ca="1" si="297"/>
        <v>58367.5</v>
      </c>
      <c r="AS712" s="6">
        <f t="shared" ca="1" si="298"/>
        <v>15937.5</v>
      </c>
      <c r="AT712" s="6">
        <f t="shared" ca="1" si="299"/>
        <v>538737.08000000007</v>
      </c>
      <c r="AU712" s="6">
        <f t="shared" ca="1" si="300"/>
        <v>41444.26</v>
      </c>
      <c r="AV712" s="6">
        <f t="shared" ca="1" si="301"/>
        <v>34468.639999999999</v>
      </c>
      <c r="AW712" s="6">
        <f t="shared" ca="1" si="302"/>
        <v>0</v>
      </c>
      <c r="AX712" s="6">
        <f t="shared" ca="1" si="303"/>
        <v>50489</v>
      </c>
      <c r="AY712" s="6">
        <f t="shared" ca="1" si="304"/>
        <v>60780.280000000006</v>
      </c>
      <c r="AZ712" s="6">
        <f t="shared" ca="1" si="305"/>
        <v>0</v>
      </c>
      <c r="BA712" s="6">
        <f t="shared" ca="1" si="306"/>
        <v>0</v>
      </c>
      <c r="BB712" s="6">
        <f t="shared" ca="1" si="307"/>
        <v>0</v>
      </c>
      <c r="BC712" s="6">
        <f t="shared" ca="1" si="308"/>
        <v>0</v>
      </c>
      <c r="BD712" s="6">
        <f t="shared" ca="1" si="309"/>
        <v>0</v>
      </c>
      <c r="BE712" s="6">
        <f t="shared" ca="1" si="310"/>
        <v>0</v>
      </c>
      <c r="BF712" s="6">
        <f t="shared" ca="1" si="293"/>
        <v>0</v>
      </c>
      <c r="BG712" s="6">
        <f t="shared" ca="1" si="294"/>
        <v>0</v>
      </c>
      <c r="BJ712" s="4">
        <f t="shared" ca="1" si="311"/>
        <v>800224.26000000013</v>
      </c>
      <c r="BL712" s="3">
        <f t="shared" si="312"/>
        <v>42933</v>
      </c>
      <c r="BM712" s="6">
        <f>BM711+SUMIFS('Transactions (Dated)'!G:G,'Transactions (Dated)'!D:D,'Share Values'!AQ712)</f>
        <v>14317.649999999987</v>
      </c>
      <c r="BN712" s="6">
        <f ca="1">BN711+SUMIFS('Transactions (Dated)'!$F:$F,'Transactions (Dated)'!$D:$D,$BL712,'Transactions (Dated)'!$B:$B,BN$11,'Transactions (Dated)'!$C:$C,"Dividend (paid to cash)")*Y712</f>
        <v>0</v>
      </c>
      <c r="BO712" s="6">
        <f ca="1">BO711+SUMIFS('Transactions (Dated)'!$F:$F,'Transactions (Dated)'!$D:$D,$BL712,'Transactions (Dated)'!$B:$B,BO$11,'Transactions (Dated)'!$C:$C,"Dividend (paid to cash)")*Z712</f>
        <v>2421.875</v>
      </c>
      <c r="BP712" s="6">
        <f ca="1">BP711+SUMIFS('Transactions (Dated)'!$F:$F,'Transactions (Dated)'!$D:$D,$BL712,'Transactions (Dated)'!$B:$B,BP$11,'Transactions (Dated)'!$C:$C,"Dividend (paid to cash)")*AA712</f>
        <v>51745.237000000008</v>
      </c>
      <c r="BQ712" s="6">
        <f ca="1">BQ711+SUMIFS('Transactions (Dated)'!$F:$F,'Transactions (Dated)'!$D:$D,$BL712,'Transactions (Dated)'!$B:$B,BQ$11,'Transactions (Dated)'!$C:$C,"Dividend (paid to cash)")*AB712</f>
        <v>714.23</v>
      </c>
      <c r="BR712" s="6">
        <f ca="1">BR711+SUMIFS('Transactions (Dated)'!$F:$F,'Transactions (Dated)'!$D:$D,$BL712,'Transactions (Dated)'!$B:$B,BR$11,'Transactions (Dated)'!$C:$C,"Dividend (paid to cash)")*AC712</f>
        <v>0</v>
      </c>
      <c r="BS712" s="6">
        <f ca="1">BS711+SUMIFS('Transactions (Dated)'!$F:$F,'Transactions (Dated)'!$D:$D,$BL712,'Transactions (Dated)'!$B:$B,BS$11,'Transactions (Dated)'!$C:$C,"Dividend (paid to cash)")*AD712</f>
        <v>0</v>
      </c>
      <c r="BT712" s="6">
        <f ca="1">BT711+SUMIFS('Transactions (Dated)'!$F:$F,'Transactions (Dated)'!$D:$D,$BL712,'Transactions (Dated)'!$B:$B,BT$11,'Transactions (Dated)'!$C:$C,"Dividend (paid to cash)")*AE712</f>
        <v>4640</v>
      </c>
      <c r="BU712" s="6">
        <f ca="1">BU711+SUMIFS('Transactions (Dated)'!$F:$F,'Transactions (Dated)'!$D:$D,$BL712,'Transactions (Dated)'!$B:$B,BU$11,'Transactions (Dated)'!$C:$C,"Dividend (paid to cash)")*AF712</f>
        <v>0</v>
      </c>
      <c r="BV712" s="6">
        <f ca="1">BV711+SUMIFS('Transactions (Dated)'!$F:$F,'Transactions (Dated)'!$D:$D,$BL712,'Transactions (Dated)'!$B:$B,BV$11,'Transactions (Dated)'!$C:$C,"Dividend (paid to cash)")*AG712</f>
        <v>0</v>
      </c>
      <c r="BW712" s="6">
        <f ca="1">BW711+SUMIFS('Transactions (Dated)'!$F:$F,'Transactions (Dated)'!$D:$D,$BL712,'Transactions (Dated)'!$B:$B,BW$11,'Transactions (Dated)'!$C:$C,"Dividend (paid to cash)")*AH712</f>
        <v>0</v>
      </c>
      <c r="BX712" s="6">
        <f ca="1">BX711+SUMIFS('Transactions (Dated)'!$F:$F,'Transactions (Dated)'!$D:$D,$BL712,'Transactions (Dated)'!$B:$B,BX$11,'Transactions (Dated)'!$C:$C,"Dividend (paid to cash)")*AI712</f>
        <v>0</v>
      </c>
      <c r="BY712" s="6">
        <f ca="1">BY711+SUMIFS('Transactions (Dated)'!$F:$F,'Transactions (Dated)'!$D:$D,$BL712,'Transactions (Dated)'!$B:$B,BY$11,'Transactions (Dated)'!$C:$C,"Dividend (paid to cash)")*AJ712</f>
        <v>0</v>
      </c>
      <c r="BZ712" s="6">
        <f ca="1">BZ711+SUMIFS('Transactions (Dated)'!$F:$F,'Transactions (Dated)'!$D:$D,$BL712,'Transactions (Dated)'!$B:$B,BZ$11,'Transactions (Dated)'!$C:$C,"Dividend (paid to cash)")*AK712</f>
        <v>0</v>
      </c>
      <c r="CA712" s="6">
        <f ca="1">CA711+SUMIFS('Transactions (Dated)'!$F:$F,'Transactions (Dated)'!$D:$D,$BL712,'Transactions (Dated)'!$B:$B,CA$11,'Transactions (Dated)'!$C:$C,"Dividend (paid to cash)")*AL712</f>
        <v>0</v>
      </c>
      <c r="CB712" s="6">
        <v>0</v>
      </c>
      <c r="CC712" s="6">
        <v>0</v>
      </c>
      <c r="CF712" s="6">
        <f t="shared" ca="1" si="313"/>
        <v>73838.991999999984</v>
      </c>
      <c r="CH712" s="3">
        <f t="shared" si="314"/>
        <v>42933</v>
      </c>
      <c r="CI712" s="4">
        <f t="shared" ca="1" si="315"/>
        <v>800224.26000000013</v>
      </c>
      <c r="CJ712" s="4">
        <f t="shared" ca="1" si="316"/>
        <v>73838.991999999984</v>
      </c>
      <c r="CL712" s="4">
        <f t="shared" ca="1" si="317"/>
        <v>874063.25200000009</v>
      </c>
    </row>
    <row r="713" spans="2:90" x14ac:dyDescent="0.15">
      <c r="B713" s="3">
        <v>42934</v>
      </c>
      <c r="E713" s="86">
        <v>42934</v>
      </c>
      <c r="F713" s="53">
        <v>12.46</v>
      </c>
      <c r="G713">
        <v>1.72</v>
      </c>
      <c r="H713">
        <v>20.420000000000002</v>
      </c>
      <c r="I713">
        <v>21.95</v>
      </c>
      <c r="J713">
        <v>14.21</v>
      </c>
      <c r="K713">
        <v>15.3</v>
      </c>
      <c r="L713">
        <v>17.55</v>
      </c>
      <c r="M713">
        <v>4.1900000000000004</v>
      </c>
      <c r="O713">
        <v>11.06</v>
      </c>
      <c r="Q713">
        <v>1.51</v>
      </c>
      <c r="R713">
        <v>8.7799999999999994</v>
      </c>
      <c r="S713">
        <v>44.15</v>
      </c>
      <c r="U713">
        <v>44.15</v>
      </c>
      <c r="X713" s="3">
        <f t="shared" si="295"/>
        <v>42934</v>
      </c>
      <c r="Y713" s="40">
        <f ca="1">Y712+SUMIFS('Transactions (Dated)'!$E$2:$E$53,'Transactions (Dated)'!$D$2:$D$53,'Share Values'!$X713,'Transactions (Dated)'!$B$2:$B$53,'Share Values'!Y$11,'Transactions (Dated)'!$C$2:$C$53,"Buy")-SUMIFS('Transactions (Dated)'!$E$2:$E$53,'Transactions (Dated)'!$D$2:$D$53,'Share Values'!$X713,'Transactions (Dated)'!$B$2:$B$53,'Share Values'!Y$11,'Transactions (Dated)'!$C$2:$C$53,"Sell")</f>
        <v>4625</v>
      </c>
      <c r="Z713" s="40">
        <f ca="1">Z712+SUMIFS('Transactions (Dated)'!$E$2:$E$53,'Transactions (Dated)'!$D$2:$D$53,'Share Values'!$X713,'Transactions (Dated)'!$B$2:$B$53,'Share Values'!Z$11,'Transactions (Dated)'!$C$2:$C$53,"Buy")-SUMIFS('Transactions (Dated)'!$E$2:$E$53,'Transactions (Dated)'!$D$2:$D$53,'Share Values'!$X713,'Transactions (Dated)'!$B$2:$B$53,'Share Values'!Z$11,'Transactions (Dated)'!$C$2:$C$53,"Sell")</f>
        <v>9375</v>
      </c>
      <c r="AA713" s="40">
        <f ca="1">AA712+SUMIFS('Transactions (Dated)'!$E$2:$E$53,'Transactions (Dated)'!$D$2:$D$53,'Share Values'!$X713,'Transactions (Dated)'!$B$2:$B$53,'Share Values'!AA$11,'Transactions (Dated)'!$C$2:$C$53,"Buy")-SUMIFS('Transactions (Dated)'!$E$2:$E$53,'Transactions (Dated)'!$D$2:$D$53,'Share Values'!$X713,'Transactions (Dated)'!$B$2:$B$53,'Share Values'!AA$11,'Transactions (Dated)'!$C$2:$C$53,"Sell")</f>
        <v>26357</v>
      </c>
      <c r="AB713" s="40">
        <f ca="1">AB712+SUMIFS('Transactions (Dated)'!$E$2:$E$53,'Transactions (Dated)'!$D$2:$D$53,'Share Values'!$X713,'Transactions (Dated)'!$B$2:$B$53,'Share Values'!AB$11,'Transactions (Dated)'!$C$2:$C$53,"Buy")-SUMIFS('Transactions (Dated)'!$E$2:$E$53,'Transactions (Dated)'!$D$2:$D$53,'Share Values'!$X713,'Transactions (Dated)'!$B$2:$B$53,'Share Values'!AB$11,'Transactions (Dated)'!$C$2:$C$53,"Sell")</f>
        <v>1892</v>
      </c>
      <c r="AC713" s="40">
        <f ca="1">AC712+SUMIFS('Transactions (Dated)'!$E$2:$E$53,'Transactions (Dated)'!$D$2:$D$53,'Share Values'!$X713,'Transactions (Dated)'!$B$2:$B$53,'Share Values'!AC$11,'Transactions (Dated)'!$C$2:$C$53,"Buy")-SUMIFS('Transactions (Dated)'!$E$2:$E$53,'Transactions (Dated)'!$D$2:$D$53,'Share Values'!$X713,'Transactions (Dated)'!$B$2:$B$53,'Share Values'!AC$11,'Transactions (Dated)'!$C$2:$C$53,"Sell")</f>
        <v>2348</v>
      </c>
      <c r="AD713" s="40">
        <f ca="1">AD712+SUMIFS('Transactions (Dated)'!$E$2:$E$53,'Transactions (Dated)'!$D$2:$D$53,'Share Values'!$X713,'Transactions (Dated)'!$B$2:$B$53,'Share Values'!AD$11,'Transactions (Dated)'!$C$2:$C$53,"Buy")-SUMIFS('Transactions (Dated)'!$E$2:$E$53,'Transactions (Dated)'!$D$2:$D$53,'Share Values'!$X713,'Transactions (Dated)'!$B$2:$B$53,'Share Values'!AD$11,'Transactions (Dated)'!$C$2:$C$53,"Sell")</f>
        <v>0</v>
      </c>
      <c r="AE713" s="40">
        <f ca="1">AE712+SUMIFS('Transactions (Dated)'!$E$2:$E$53,'Transactions (Dated)'!$D$2:$D$53,'Share Values'!$X713,'Transactions (Dated)'!$B$2:$B$53,'Share Values'!AE$11,'Transactions (Dated)'!$C$2:$C$53,"Buy")-SUMIFS('Transactions (Dated)'!$E$2:$E$53,'Transactions (Dated)'!$D$2:$D$53,'Share Values'!$X713,'Transactions (Dated)'!$B$2:$B$53,'Share Values'!AE$11,'Transactions (Dated)'!$C$2:$C$53,"Sell")</f>
        <v>2900</v>
      </c>
      <c r="AF713" s="40">
        <f ca="1">AF712+SUMIFS('Transactions (Dated)'!$E$2:$E$53,'Transactions (Dated)'!$D$2:$D$53,'Share Values'!$X713,'Transactions (Dated)'!$B$2:$B$53,'Share Values'!AF$11,'Transactions (Dated)'!$C$2:$C$53,"Buy")-SUMIFS('Transactions (Dated)'!$E$2:$E$53,'Transactions (Dated)'!$D$2:$D$53,'Share Values'!$X713,'Transactions (Dated)'!$B$2:$B$53,'Share Values'!AF$11,'Transactions (Dated)'!$C$2:$C$53,"Sell")</f>
        <v>14201</v>
      </c>
      <c r="AG713" s="40">
        <f ca="1">AG712+SUMIFS('Transactions (Dated)'!$E$2:$E$53,'Transactions (Dated)'!$D$2:$D$53,'Share Values'!$X713,'Transactions (Dated)'!$B$2:$B$53,'Share Values'!AG$11,'Transactions (Dated)'!$C$2:$C$53,"Buy")-SUMIFS('Transactions (Dated)'!$E$2:$E$53,'Transactions (Dated)'!$D$2:$D$53,'Share Values'!$X713,'Transactions (Dated)'!$B$2:$B$53,'Share Values'!AG$11,'Transactions (Dated)'!$C$2:$C$53,"Sell")</f>
        <v>6835</v>
      </c>
      <c r="AH713" s="40">
        <f ca="1">AH712+SUMIFS('Transactions (Dated)'!$E$2:$E$53,'Transactions (Dated)'!$D$2:$D$53,'Share Values'!$X713,'Transactions (Dated)'!$B$2:$B$53,'Share Values'!AH$11,'Transactions (Dated)'!$C$2:$C$53,"Buy")-SUMIFS('Transactions (Dated)'!$E$2:$E$53,'Transactions (Dated)'!$D$2:$D$53,'Share Values'!$X713,'Transactions (Dated)'!$B$2:$B$53,'Share Values'!AH$11,'Transactions (Dated)'!$C$2:$C$53,"Sell")</f>
        <v>0</v>
      </c>
      <c r="AI713" s="40">
        <f ca="1">AI712+SUMIFS('Transactions (Dated)'!$E$2:$E$53,'Transactions (Dated)'!$D$2:$D$53,'Share Values'!$X713,'Transactions (Dated)'!$B$2:$B$53,'Share Values'!AI$11,'Transactions (Dated)'!$C$2:$C$53,"Buy")-SUMIFS('Transactions (Dated)'!$E$2:$E$53,'Transactions (Dated)'!$D$2:$D$53,'Share Values'!$X713,'Transactions (Dated)'!$B$2:$B$53,'Share Values'!AI$11,'Transactions (Dated)'!$C$2:$C$53,"Sell")</f>
        <v>0</v>
      </c>
      <c r="AJ713" s="40">
        <f ca="1">AJ712+SUMIFS('Transactions (Dated)'!$E$2:$E$53,'Transactions (Dated)'!$D$2:$D$53,'Share Values'!$X713,'Transactions (Dated)'!$B$2:$B$53,'Share Values'!AJ$11,'Transactions (Dated)'!$C$2:$C$53,"Buy")-SUMIFS('Transactions (Dated)'!$E$2:$E$53,'Transactions (Dated)'!$D$2:$D$53,'Share Values'!$X713,'Transactions (Dated)'!$B$2:$B$53,'Share Values'!AJ$11,'Transactions (Dated)'!$C$2:$C$53,"Sell")</f>
        <v>0</v>
      </c>
      <c r="AK713" s="40">
        <f ca="1">AK712+SUMIFS('Transactions (Dated)'!$E$2:$E$53,'Transactions (Dated)'!$D$2:$D$53,'Share Values'!$X713,'Transactions (Dated)'!$B$2:$B$53,'Share Values'!AK$11,'Transactions (Dated)'!$C$2:$C$53,"Buy")-SUMIFS('Transactions (Dated)'!$E$2:$E$53,'Transactions (Dated)'!$D$2:$D$53,'Share Values'!$X713,'Transactions (Dated)'!$B$2:$B$53,'Share Values'!AK$11,'Transactions (Dated)'!$C$2:$C$53,"Sell")</f>
        <v>0</v>
      </c>
      <c r="AL713" s="40">
        <f ca="1">AL712+SUMIFS('Transactions (Dated)'!$E$2:$E$53,'Transactions (Dated)'!$D$2:$D$53,'Share Values'!$X713,'Transactions (Dated)'!$B$2:$B$53,'Share Values'!AL$11,'Transactions (Dated)'!$C$2:$C$53,"Buy")-SUMIFS('Transactions (Dated)'!$E$2:$E$53,'Transactions (Dated)'!$D$2:$D$53,'Share Values'!$X713,'Transactions (Dated)'!$B$2:$B$53,'Share Values'!AL$11,'Transactions (Dated)'!$C$2:$C$53,"Sell")</f>
        <v>0</v>
      </c>
      <c r="AM713" s="40">
        <f ca="1">AM712+SUMIFS('Transactions (Dated)'!$E$2:$E$53,'Transactions (Dated)'!$D$2:$D$53,'Share Values'!$X713,'Transactions (Dated)'!$B$2:$B$53,'Share Values'!AM$11,'Transactions (Dated)'!$C$2:$C$53,"Buy")-SUMIFS('Transactions (Dated)'!$E$2:$E$53,'Transactions (Dated)'!$D$2:$D$53,'Share Values'!$X713,'Transactions (Dated)'!$B$2:$B$53,'Share Values'!AM$11,'Transactions (Dated)'!$C$2:$C$53,"Sell")</f>
        <v>0</v>
      </c>
      <c r="AN713" s="40">
        <f ca="1">AN712+SUMIFS('Transactions (Dated)'!$E$2:$E$53,'Transactions (Dated)'!$D$2:$D$53,'Share Values'!$X713,'Transactions (Dated)'!$B$2:$B$53,'Share Values'!AN$11,'Transactions (Dated)'!$C$2:$C$53,"Buy")-SUMIFS('Transactions (Dated)'!$E$2:$E$53,'Transactions (Dated)'!$D$2:$D$53,'Share Values'!$X713,'Transactions (Dated)'!$B$2:$B$53,'Share Values'!AN$11,'Transactions (Dated)'!$C$2:$C$53,"Sell")</f>
        <v>0</v>
      </c>
      <c r="AQ713" s="3">
        <f t="shared" si="296"/>
        <v>42934</v>
      </c>
      <c r="AR713" s="6">
        <f t="shared" ca="1" si="297"/>
        <v>57627.500000000007</v>
      </c>
      <c r="AS713" s="6">
        <f t="shared" ca="1" si="298"/>
        <v>16125</v>
      </c>
      <c r="AT713" s="6">
        <f t="shared" ca="1" si="299"/>
        <v>538209.94000000006</v>
      </c>
      <c r="AU713" s="6">
        <f t="shared" ca="1" si="300"/>
        <v>41529.4</v>
      </c>
      <c r="AV713" s="6">
        <f t="shared" ca="1" si="301"/>
        <v>33365.08</v>
      </c>
      <c r="AW713" s="6">
        <f t="shared" ca="1" si="302"/>
        <v>0</v>
      </c>
      <c r="AX713" s="6">
        <f t="shared" ca="1" si="303"/>
        <v>50895</v>
      </c>
      <c r="AY713" s="6">
        <f t="shared" ca="1" si="304"/>
        <v>59502.19</v>
      </c>
      <c r="AZ713" s="6">
        <f t="shared" ca="1" si="305"/>
        <v>0</v>
      </c>
      <c r="BA713" s="6">
        <f t="shared" ca="1" si="306"/>
        <v>0</v>
      </c>
      <c r="BB713" s="6">
        <f t="shared" ca="1" si="307"/>
        <v>0</v>
      </c>
      <c r="BC713" s="6">
        <f t="shared" ca="1" si="308"/>
        <v>0</v>
      </c>
      <c r="BD713" s="6">
        <f t="shared" ca="1" si="309"/>
        <v>0</v>
      </c>
      <c r="BE713" s="6">
        <f t="shared" ca="1" si="310"/>
        <v>0</v>
      </c>
      <c r="BF713" s="6">
        <f t="shared" ca="1" si="293"/>
        <v>0</v>
      </c>
      <c r="BG713" s="6">
        <f t="shared" ca="1" si="294"/>
        <v>0</v>
      </c>
      <c r="BJ713" s="4">
        <f t="shared" ca="1" si="311"/>
        <v>797254.1100000001</v>
      </c>
      <c r="BL713" s="3">
        <f t="shared" si="312"/>
        <v>42934</v>
      </c>
      <c r="BM713" s="6">
        <f>BM712+SUMIFS('Transactions (Dated)'!G:G,'Transactions (Dated)'!D:D,'Share Values'!AQ713)</f>
        <v>14317.649999999987</v>
      </c>
      <c r="BN713" s="6">
        <f ca="1">BN712+SUMIFS('Transactions (Dated)'!$F:$F,'Transactions (Dated)'!$D:$D,$BL713,'Transactions (Dated)'!$B:$B,BN$11,'Transactions (Dated)'!$C:$C,"Dividend (paid to cash)")*Y713</f>
        <v>0</v>
      </c>
      <c r="BO713" s="6">
        <f ca="1">BO712+SUMIFS('Transactions (Dated)'!$F:$F,'Transactions (Dated)'!$D:$D,$BL713,'Transactions (Dated)'!$B:$B,BO$11,'Transactions (Dated)'!$C:$C,"Dividend (paid to cash)")*Z713</f>
        <v>2421.875</v>
      </c>
      <c r="BP713" s="6">
        <f ca="1">BP712+SUMIFS('Transactions (Dated)'!$F:$F,'Transactions (Dated)'!$D:$D,$BL713,'Transactions (Dated)'!$B:$B,BP$11,'Transactions (Dated)'!$C:$C,"Dividend (paid to cash)")*AA713</f>
        <v>51745.237000000008</v>
      </c>
      <c r="BQ713" s="6">
        <f ca="1">BQ712+SUMIFS('Transactions (Dated)'!$F:$F,'Transactions (Dated)'!$D:$D,$BL713,'Transactions (Dated)'!$B:$B,BQ$11,'Transactions (Dated)'!$C:$C,"Dividend (paid to cash)")*AB713</f>
        <v>714.23</v>
      </c>
      <c r="BR713" s="6">
        <f ca="1">BR712+SUMIFS('Transactions (Dated)'!$F:$F,'Transactions (Dated)'!$D:$D,$BL713,'Transactions (Dated)'!$B:$B,BR$11,'Transactions (Dated)'!$C:$C,"Dividend (paid to cash)")*AC713</f>
        <v>0</v>
      </c>
      <c r="BS713" s="6">
        <f ca="1">BS712+SUMIFS('Transactions (Dated)'!$F:$F,'Transactions (Dated)'!$D:$D,$BL713,'Transactions (Dated)'!$B:$B,BS$11,'Transactions (Dated)'!$C:$C,"Dividend (paid to cash)")*AD713</f>
        <v>0</v>
      </c>
      <c r="BT713" s="6">
        <f ca="1">BT712+SUMIFS('Transactions (Dated)'!$F:$F,'Transactions (Dated)'!$D:$D,$BL713,'Transactions (Dated)'!$B:$B,BT$11,'Transactions (Dated)'!$C:$C,"Dividend (paid to cash)")*AE713</f>
        <v>4640</v>
      </c>
      <c r="BU713" s="6">
        <f ca="1">BU712+SUMIFS('Transactions (Dated)'!$F:$F,'Transactions (Dated)'!$D:$D,$BL713,'Transactions (Dated)'!$B:$B,BU$11,'Transactions (Dated)'!$C:$C,"Dividend (paid to cash)")*AF713</f>
        <v>0</v>
      </c>
      <c r="BV713" s="6">
        <f ca="1">BV712+SUMIFS('Transactions (Dated)'!$F:$F,'Transactions (Dated)'!$D:$D,$BL713,'Transactions (Dated)'!$B:$B,BV$11,'Transactions (Dated)'!$C:$C,"Dividend (paid to cash)")*AG713</f>
        <v>0</v>
      </c>
      <c r="BW713" s="6">
        <f ca="1">BW712+SUMIFS('Transactions (Dated)'!$F:$F,'Transactions (Dated)'!$D:$D,$BL713,'Transactions (Dated)'!$B:$B,BW$11,'Transactions (Dated)'!$C:$C,"Dividend (paid to cash)")*AH713</f>
        <v>0</v>
      </c>
      <c r="BX713" s="6">
        <f ca="1">BX712+SUMIFS('Transactions (Dated)'!$F:$F,'Transactions (Dated)'!$D:$D,$BL713,'Transactions (Dated)'!$B:$B,BX$11,'Transactions (Dated)'!$C:$C,"Dividend (paid to cash)")*AI713</f>
        <v>0</v>
      </c>
      <c r="BY713" s="6">
        <f ca="1">BY712+SUMIFS('Transactions (Dated)'!$F:$F,'Transactions (Dated)'!$D:$D,$BL713,'Transactions (Dated)'!$B:$B,BY$11,'Transactions (Dated)'!$C:$C,"Dividend (paid to cash)")*AJ713</f>
        <v>0</v>
      </c>
      <c r="BZ713" s="6">
        <f ca="1">BZ712+SUMIFS('Transactions (Dated)'!$F:$F,'Transactions (Dated)'!$D:$D,$BL713,'Transactions (Dated)'!$B:$B,BZ$11,'Transactions (Dated)'!$C:$C,"Dividend (paid to cash)")*AK713</f>
        <v>0</v>
      </c>
      <c r="CA713" s="6">
        <f ca="1">CA712+SUMIFS('Transactions (Dated)'!$F:$F,'Transactions (Dated)'!$D:$D,$BL713,'Transactions (Dated)'!$B:$B,CA$11,'Transactions (Dated)'!$C:$C,"Dividend (paid to cash)")*AL713</f>
        <v>0</v>
      </c>
      <c r="CB713" s="6">
        <v>0</v>
      </c>
      <c r="CC713" s="6">
        <v>0</v>
      </c>
      <c r="CF713" s="6">
        <f t="shared" ca="1" si="313"/>
        <v>73838.991999999984</v>
      </c>
      <c r="CH713" s="3">
        <f t="shared" si="314"/>
        <v>42934</v>
      </c>
      <c r="CI713" s="4">
        <f t="shared" ca="1" si="315"/>
        <v>797254.1100000001</v>
      </c>
      <c r="CJ713" s="4">
        <f t="shared" ca="1" si="316"/>
        <v>73838.991999999984</v>
      </c>
      <c r="CL713" s="4">
        <f t="shared" ca="1" si="317"/>
        <v>871093.10200000007</v>
      </c>
    </row>
    <row r="714" spans="2:90" x14ac:dyDescent="0.15">
      <c r="B714" s="3">
        <v>42935</v>
      </c>
      <c r="E714" s="86">
        <v>42935</v>
      </c>
      <c r="F714" s="53">
        <v>12.78</v>
      </c>
      <c r="G714">
        <v>1.71</v>
      </c>
      <c r="H714">
        <v>20.56</v>
      </c>
      <c r="I714">
        <v>21.92</v>
      </c>
      <c r="J714">
        <v>14.33</v>
      </c>
      <c r="K714">
        <v>14.52</v>
      </c>
      <c r="L714">
        <v>17.309999999999999</v>
      </c>
      <c r="M714">
        <v>4.3099999999999996</v>
      </c>
      <c r="O714">
        <v>11</v>
      </c>
      <c r="Q714">
        <v>1.5</v>
      </c>
      <c r="R714">
        <v>8.58</v>
      </c>
      <c r="S714">
        <v>44.28</v>
      </c>
      <c r="U714">
        <v>44.28</v>
      </c>
      <c r="X714" s="3">
        <f t="shared" si="295"/>
        <v>42935</v>
      </c>
      <c r="Y714" s="40">
        <f ca="1">Y713+SUMIFS('Transactions (Dated)'!$E$2:$E$53,'Transactions (Dated)'!$D$2:$D$53,'Share Values'!$X714,'Transactions (Dated)'!$B$2:$B$53,'Share Values'!Y$11,'Transactions (Dated)'!$C$2:$C$53,"Buy")-SUMIFS('Transactions (Dated)'!$E$2:$E$53,'Transactions (Dated)'!$D$2:$D$53,'Share Values'!$X714,'Transactions (Dated)'!$B$2:$B$53,'Share Values'!Y$11,'Transactions (Dated)'!$C$2:$C$53,"Sell")</f>
        <v>4625</v>
      </c>
      <c r="Z714" s="40">
        <f ca="1">Z713+SUMIFS('Transactions (Dated)'!$E$2:$E$53,'Transactions (Dated)'!$D$2:$D$53,'Share Values'!$X714,'Transactions (Dated)'!$B$2:$B$53,'Share Values'!Z$11,'Transactions (Dated)'!$C$2:$C$53,"Buy")-SUMIFS('Transactions (Dated)'!$E$2:$E$53,'Transactions (Dated)'!$D$2:$D$53,'Share Values'!$X714,'Transactions (Dated)'!$B$2:$B$53,'Share Values'!Z$11,'Transactions (Dated)'!$C$2:$C$53,"Sell")</f>
        <v>9375</v>
      </c>
      <c r="AA714" s="40">
        <f ca="1">AA713+SUMIFS('Transactions (Dated)'!$E$2:$E$53,'Transactions (Dated)'!$D$2:$D$53,'Share Values'!$X714,'Transactions (Dated)'!$B$2:$B$53,'Share Values'!AA$11,'Transactions (Dated)'!$C$2:$C$53,"Buy")-SUMIFS('Transactions (Dated)'!$E$2:$E$53,'Transactions (Dated)'!$D$2:$D$53,'Share Values'!$X714,'Transactions (Dated)'!$B$2:$B$53,'Share Values'!AA$11,'Transactions (Dated)'!$C$2:$C$53,"Sell")</f>
        <v>26357</v>
      </c>
      <c r="AB714" s="40">
        <f ca="1">AB713+SUMIFS('Transactions (Dated)'!$E$2:$E$53,'Transactions (Dated)'!$D$2:$D$53,'Share Values'!$X714,'Transactions (Dated)'!$B$2:$B$53,'Share Values'!AB$11,'Transactions (Dated)'!$C$2:$C$53,"Buy")-SUMIFS('Transactions (Dated)'!$E$2:$E$53,'Transactions (Dated)'!$D$2:$D$53,'Share Values'!$X714,'Transactions (Dated)'!$B$2:$B$53,'Share Values'!AB$11,'Transactions (Dated)'!$C$2:$C$53,"Sell")</f>
        <v>1892</v>
      </c>
      <c r="AC714" s="40">
        <f ca="1">AC713+SUMIFS('Transactions (Dated)'!$E$2:$E$53,'Transactions (Dated)'!$D$2:$D$53,'Share Values'!$X714,'Transactions (Dated)'!$B$2:$B$53,'Share Values'!AC$11,'Transactions (Dated)'!$C$2:$C$53,"Buy")-SUMIFS('Transactions (Dated)'!$E$2:$E$53,'Transactions (Dated)'!$D$2:$D$53,'Share Values'!$X714,'Transactions (Dated)'!$B$2:$B$53,'Share Values'!AC$11,'Transactions (Dated)'!$C$2:$C$53,"Sell")</f>
        <v>2348</v>
      </c>
      <c r="AD714" s="40">
        <f ca="1">AD713+SUMIFS('Transactions (Dated)'!$E$2:$E$53,'Transactions (Dated)'!$D$2:$D$53,'Share Values'!$X714,'Transactions (Dated)'!$B$2:$B$53,'Share Values'!AD$11,'Transactions (Dated)'!$C$2:$C$53,"Buy")-SUMIFS('Transactions (Dated)'!$E$2:$E$53,'Transactions (Dated)'!$D$2:$D$53,'Share Values'!$X714,'Transactions (Dated)'!$B$2:$B$53,'Share Values'!AD$11,'Transactions (Dated)'!$C$2:$C$53,"Sell")</f>
        <v>0</v>
      </c>
      <c r="AE714" s="40">
        <f ca="1">AE713+SUMIFS('Transactions (Dated)'!$E$2:$E$53,'Transactions (Dated)'!$D$2:$D$53,'Share Values'!$X714,'Transactions (Dated)'!$B$2:$B$53,'Share Values'!AE$11,'Transactions (Dated)'!$C$2:$C$53,"Buy")-SUMIFS('Transactions (Dated)'!$E$2:$E$53,'Transactions (Dated)'!$D$2:$D$53,'Share Values'!$X714,'Transactions (Dated)'!$B$2:$B$53,'Share Values'!AE$11,'Transactions (Dated)'!$C$2:$C$53,"Sell")</f>
        <v>2900</v>
      </c>
      <c r="AF714" s="40">
        <f ca="1">AF713+SUMIFS('Transactions (Dated)'!$E$2:$E$53,'Transactions (Dated)'!$D$2:$D$53,'Share Values'!$X714,'Transactions (Dated)'!$B$2:$B$53,'Share Values'!AF$11,'Transactions (Dated)'!$C$2:$C$53,"Buy")-SUMIFS('Transactions (Dated)'!$E$2:$E$53,'Transactions (Dated)'!$D$2:$D$53,'Share Values'!$X714,'Transactions (Dated)'!$B$2:$B$53,'Share Values'!AF$11,'Transactions (Dated)'!$C$2:$C$53,"Sell")</f>
        <v>14201</v>
      </c>
      <c r="AG714" s="40">
        <f ca="1">AG713+SUMIFS('Transactions (Dated)'!$E$2:$E$53,'Transactions (Dated)'!$D$2:$D$53,'Share Values'!$X714,'Transactions (Dated)'!$B$2:$B$53,'Share Values'!AG$11,'Transactions (Dated)'!$C$2:$C$53,"Buy")-SUMIFS('Transactions (Dated)'!$E$2:$E$53,'Transactions (Dated)'!$D$2:$D$53,'Share Values'!$X714,'Transactions (Dated)'!$B$2:$B$53,'Share Values'!AG$11,'Transactions (Dated)'!$C$2:$C$53,"Sell")</f>
        <v>6835</v>
      </c>
      <c r="AH714" s="40">
        <f ca="1">AH713+SUMIFS('Transactions (Dated)'!$E$2:$E$53,'Transactions (Dated)'!$D$2:$D$53,'Share Values'!$X714,'Transactions (Dated)'!$B$2:$B$53,'Share Values'!AH$11,'Transactions (Dated)'!$C$2:$C$53,"Buy")-SUMIFS('Transactions (Dated)'!$E$2:$E$53,'Transactions (Dated)'!$D$2:$D$53,'Share Values'!$X714,'Transactions (Dated)'!$B$2:$B$53,'Share Values'!AH$11,'Transactions (Dated)'!$C$2:$C$53,"Sell")</f>
        <v>0</v>
      </c>
      <c r="AI714" s="40">
        <f ca="1">AI713+SUMIFS('Transactions (Dated)'!$E$2:$E$53,'Transactions (Dated)'!$D$2:$D$53,'Share Values'!$X714,'Transactions (Dated)'!$B$2:$B$53,'Share Values'!AI$11,'Transactions (Dated)'!$C$2:$C$53,"Buy")-SUMIFS('Transactions (Dated)'!$E$2:$E$53,'Transactions (Dated)'!$D$2:$D$53,'Share Values'!$X714,'Transactions (Dated)'!$B$2:$B$53,'Share Values'!AI$11,'Transactions (Dated)'!$C$2:$C$53,"Sell")</f>
        <v>0</v>
      </c>
      <c r="AJ714" s="40">
        <f ca="1">AJ713+SUMIFS('Transactions (Dated)'!$E$2:$E$53,'Transactions (Dated)'!$D$2:$D$53,'Share Values'!$X714,'Transactions (Dated)'!$B$2:$B$53,'Share Values'!AJ$11,'Transactions (Dated)'!$C$2:$C$53,"Buy")-SUMIFS('Transactions (Dated)'!$E$2:$E$53,'Transactions (Dated)'!$D$2:$D$53,'Share Values'!$X714,'Transactions (Dated)'!$B$2:$B$53,'Share Values'!AJ$11,'Transactions (Dated)'!$C$2:$C$53,"Sell")</f>
        <v>0</v>
      </c>
      <c r="AK714" s="40">
        <f ca="1">AK713+SUMIFS('Transactions (Dated)'!$E$2:$E$53,'Transactions (Dated)'!$D$2:$D$53,'Share Values'!$X714,'Transactions (Dated)'!$B$2:$B$53,'Share Values'!AK$11,'Transactions (Dated)'!$C$2:$C$53,"Buy")-SUMIFS('Transactions (Dated)'!$E$2:$E$53,'Transactions (Dated)'!$D$2:$D$53,'Share Values'!$X714,'Transactions (Dated)'!$B$2:$B$53,'Share Values'!AK$11,'Transactions (Dated)'!$C$2:$C$53,"Sell")</f>
        <v>0</v>
      </c>
      <c r="AL714" s="40">
        <f ca="1">AL713+SUMIFS('Transactions (Dated)'!$E$2:$E$53,'Transactions (Dated)'!$D$2:$D$53,'Share Values'!$X714,'Transactions (Dated)'!$B$2:$B$53,'Share Values'!AL$11,'Transactions (Dated)'!$C$2:$C$53,"Buy")-SUMIFS('Transactions (Dated)'!$E$2:$E$53,'Transactions (Dated)'!$D$2:$D$53,'Share Values'!$X714,'Transactions (Dated)'!$B$2:$B$53,'Share Values'!AL$11,'Transactions (Dated)'!$C$2:$C$53,"Sell")</f>
        <v>0</v>
      </c>
      <c r="AM714" s="40">
        <f ca="1">AM713+SUMIFS('Transactions (Dated)'!$E$2:$E$53,'Transactions (Dated)'!$D$2:$D$53,'Share Values'!$X714,'Transactions (Dated)'!$B$2:$B$53,'Share Values'!AM$11,'Transactions (Dated)'!$C$2:$C$53,"Buy")-SUMIFS('Transactions (Dated)'!$E$2:$E$53,'Transactions (Dated)'!$D$2:$D$53,'Share Values'!$X714,'Transactions (Dated)'!$B$2:$B$53,'Share Values'!AM$11,'Transactions (Dated)'!$C$2:$C$53,"Sell")</f>
        <v>0</v>
      </c>
      <c r="AN714" s="40">
        <f ca="1">AN713+SUMIFS('Transactions (Dated)'!$E$2:$E$53,'Transactions (Dated)'!$D$2:$D$53,'Share Values'!$X714,'Transactions (Dated)'!$B$2:$B$53,'Share Values'!AN$11,'Transactions (Dated)'!$C$2:$C$53,"Buy")-SUMIFS('Transactions (Dated)'!$E$2:$E$53,'Transactions (Dated)'!$D$2:$D$53,'Share Values'!$X714,'Transactions (Dated)'!$B$2:$B$53,'Share Values'!AN$11,'Transactions (Dated)'!$C$2:$C$53,"Sell")</f>
        <v>0</v>
      </c>
      <c r="AQ714" s="3">
        <f t="shared" si="296"/>
        <v>42935</v>
      </c>
      <c r="AR714" s="6">
        <f t="shared" ca="1" si="297"/>
        <v>59107.5</v>
      </c>
      <c r="AS714" s="6">
        <f t="shared" ca="1" si="298"/>
        <v>16031.25</v>
      </c>
      <c r="AT714" s="6">
        <f t="shared" ca="1" si="299"/>
        <v>541899.91999999993</v>
      </c>
      <c r="AU714" s="6">
        <f t="shared" ca="1" si="300"/>
        <v>41472.640000000007</v>
      </c>
      <c r="AV714" s="6">
        <f t="shared" ca="1" si="301"/>
        <v>33646.840000000004</v>
      </c>
      <c r="AW714" s="6">
        <f t="shared" ca="1" si="302"/>
        <v>0</v>
      </c>
      <c r="AX714" s="6">
        <f t="shared" ca="1" si="303"/>
        <v>50198.999999999993</v>
      </c>
      <c r="AY714" s="6">
        <f t="shared" ca="1" si="304"/>
        <v>61206.31</v>
      </c>
      <c r="AZ714" s="6">
        <f t="shared" ca="1" si="305"/>
        <v>0</v>
      </c>
      <c r="BA714" s="6">
        <f t="shared" ca="1" si="306"/>
        <v>0</v>
      </c>
      <c r="BB714" s="6">
        <f t="shared" ca="1" si="307"/>
        <v>0</v>
      </c>
      <c r="BC714" s="6">
        <f t="shared" ca="1" si="308"/>
        <v>0</v>
      </c>
      <c r="BD714" s="6">
        <f t="shared" ca="1" si="309"/>
        <v>0</v>
      </c>
      <c r="BE714" s="6">
        <f t="shared" ca="1" si="310"/>
        <v>0</v>
      </c>
      <c r="BF714" s="6">
        <f t="shared" ca="1" si="293"/>
        <v>0</v>
      </c>
      <c r="BG714" s="6">
        <f t="shared" ca="1" si="294"/>
        <v>0</v>
      </c>
      <c r="BJ714" s="4">
        <f t="shared" ca="1" si="311"/>
        <v>803563.46</v>
      </c>
      <c r="BL714" s="3">
        <f t="shared" si="312"/>
        <v>42935</v>
      </c>
      <c r="BM714" s="6">
        <f>BM713+SUMIFS('Transactions (Dated)'!G:G,'Transactions (Dated)'!D:D,'Share Values'!AQ714)</f>
        <v>14317.649999999987</v>
      </c>
      <c r="BN714" s="6">
        <f ca="1">BN713+SUMIFS('Transactions (Dated)'!$F:$F,'Transactions (Dated)'!$D:$D,$BL714,'Transactions (Dated)'!$B:$B,BN$11,'Transactions (Dated)'!$C:$C,"Dividend (paid to cash)")*Y714</f>
        <v>0</v>
      </c>
      <c r="BO714" s="6">
        <f ca="1">BO713+SUMIFS('Transactions (Dated)'!$F:$F,'Transactions (Dated)'!$D:$D,$BL714,'Transactions (Dated)'!$B:$B,BO$11,'Transactions (Dated)'!$C:$C,"Dividend (paid to cash)")*Z714</f>
        <v>2421.875</v>
      </c>
      <c r="BP714" s="6">
        <f ca="1">BP713+SUMIFS('Transactions (Dated)'!$F:$F,'Transactions (Dated)'!$D:$D,$BL714,'Transactions (Dated)'!$B:$B,BP$11,'Transactions (Dated)'!$C:$C,"Dividend (paid to cash)")*AA714</f>
        <v>51745.237000000008</v>
      </c>
      <c r="BQ714" s="6">
        <f ca="1">BQ713+SUMIFS('Transactions (Dated)'!$F:$F,'Transactions (Dated)'!$D:$D,$BL714,'Transactions (Dated)'!$B:$B,BQ$11,'Transactions (Dated)'!$C:$C,"Dividend (paid to cash)")*AB714</f>
        <v>714.23</v>
      </c>
      <c r="BR714" s="6">
        <f ca="1">BR713+SUMIFS('Transactions (Dated)'!$F:$F,'Transactions (Dated)'!$D:$D,$BL714,'Transactions (Dated)'!$B:$B,BR$11,'Transactions (Dated)'!$C:$C,"Dividend (paid to cash)")*AC714</f>
        <v>0</v>
      </c>
      <c r="BS714" s="6">
        <f ca="1">BS713+SUMIFS('Transactions (Dated)'!$F:$F,'Transactions (Dated)'!$D:$D,$BL714,'Transactions (Dated)'!$B:$B,BS$11,'Transactions (Dated)'!$C:$C,"Dividend (paid to cash)")*AD714</f>
        <v>0</v>
      </c>
      <c r="BT714" s="6">
        <f ca="1">BT713+SUMIFS('Transactions (Dated)'!$F:$F,'Transactions (Dated)'!$D:$D,$BL714,'Transactions (Dated)'!$B:$B,BT$11,'Transactions (Dated)'!$C:$C,"Dividend (paid to cash)")*AE714</f>
        <v>4640</v>
      </c>
      <c r="BU714" s="6">
        <f ca="1">BU713+SUMIFS('Transactions (Dated)'!$F:$F,'Transactions (Dated)'!$D:$D,$BL714,'Transactions (Dated)'!$B:$B,BU$11,'Transactions (Dated)'!$C:$C,"Dividend (paid to cash)")*AF714</f>
        <v>0</v>
      </c>
      <c r="BV714" s="6">
        <f ca="1">BV713+SUMIFS('Transactions (Dated)'!$F:$F,'Transactions (Dated)'!$D:$D,$BL714,'Transactions (Dated)'!$B:$B,BV$11,'Transactions (Dated)'!$C:$C,"Dividend (paid to cash)")*AG714</f>
        <v>0</v>
      </c>
      <c r="BW714" s="6">
        <f ca="1">BW713+SUMIFS('Transactions (Dated)'!$F:$F,'Transactions (Dated)'!$D:$D,$BL714,'Transactions (Dated)'!$B:$B,BW$11,'Transactions (Dated)'!$C:$C,"Dividend (paid to cash)")*AH714</f>
        <v>0</v>
      </c>
      <c r="BX714" s="6">
        <f ca="1">BX713+SUMIFS('Transactions (Dated)'!$F:$F,'Transactions (Dated)'!$D:$D,$BL714,'Transactions (Dated)'!$B:$B,BX$11,'Transactions (Dated)'!$C:$C,"Dividend (paid to cash)")*AI714</f>
        <v>0</v>
      </c>
      <c r="BY714" s="6">
        <f ca="1">BY713+SUMIFS('Transactions (Dated)'!$F:$F,'Transactions (Dated)'!$D:$D,$BL714,'Transactions (Dated)'!$B:$B,BY$11,'Transactions (Dated)'!$C:$C,"Dividend (paid to cash)")*AJ714</f>
        <v>0</v>
      </c>
      <c r="BZ714" s="6">
        <f ca="1">BZ713+SUMIFS('Transactions (Dated)'!$F:$F,'Transactions (Dated)'!$D:$D,$BL714,'Transactions (Dated)'!$B:$B,BZ$11,'Transactions (Dated)'!$C:$C,"Dividend (paid to cash)")*AK714</f>
        <v>0</v>
      </c>
      <c r="CA714" s="6">
        <f ca="1">CA713+SUMIFS('Transactions (Dated)'!$F:$F,'Transactions (Dated)'!$D:$D,$BL714,'Transactions (Dated)'!$B:$B,CA$11,'Transactions (Dated)'!$C:$C,"Dividend (paid to cash)")*AL714</f>
        <v>0</v>
      </c>
      <c r="CB714" s="6">
        <v>0</v>
      </c>
      <c r="CC714" s="6">
        <v>0</v>
      </c>
      <c r="CF714" s="6">
        <f t="shared" ca="1" si="313"/>
        <v>73838.991999999984</v>
      </c>
      <c r="CH714" s="3">
        <f t="shared" si="314"/>
        <v>42935</v>
      </c>
      <c r="CI714" s="4">
        <f t="shared" ca="1" si="315"/>
        <v>803563.46</v>
      </c>
      <c r="CJ714" s="4">
        <f t="shared" ca="1" si="316"/>
        <v>73838.991999999984</v>
      </c>
      <c r="CL714" s="4">
        <f t="shared" ca="1" si="317"/>
        <v>877402.45199999993</v>
      </c>
    </row>
    <row r="715" spans="2:90" x14ac:dyDescent="0.15">
      <c r="B715" s="3">
        <v>42936</v>
      </c>
      <c r="E715" s="86">
        <v>42936</v>
      </c>
      <c r="F715" s="53">
        <v>12.77</v>
      </c>
      <c r="G715">
        <v>1.71</v>
      </c>
      <c r="H715">
        <v>20.59</v>
      </c>
      <c r="I715">
        <v>22.015000000000001</v>
      </c>
      <c r="J715">
        <v>14.49</v>
      </c>
      <c r="K715">
        <v>14.56</v>
      </c>
      <c r="L715">
        <v>16.96</v>
      </c>
      <c r="M715">
        <v>4.28</v>
      </c>
      <c r="O715">
        <v>11</v>
      </c>
      <c r="Q715">
        <v>1.5</v>
      </c>
      <c r="R715">
        <v>8.18</v>
      </c>
      <c r="S715">
        <v>44.81</v>
      </c>
      <c r="U715">
        <v>44.81</v>
      </c>
      <c r="X715" s="3">
        <f t="shared" si="295"/>
        <v>42936</v>
      </c>
      <c r="Y715" s="40">
        <f ca="1">Y714+SUMIFS('Transactions (Dated)'!$E$2:$E$53,'Transactions (Dated)'!$D$2:$D$53,'Share Values'!$X715,'Transactions (Dated)'!$B$2:$B$53,'Share Values'!Y$11,'Transactions (Dated)'!$C$2:$C$53,"Buy")-SUMIFS('Transactions (Dated)'!$E$2:$E$53,'Transactions (Dated)'!$D$2:$D$53,'Share Values'!$X715,'Transactions (Dated)'!$B$2:$B$53,'Share Values'!Y$11,'Transactions (Dated)'!$C$2:$C$53,"Sell")</f>
        <v>4625</v>
      </c>
      <c r="Z715" s="40">
        <f ca="1">Z714+SUMIFS('Transactions (Dated)'!$E$2:$E$53,'Transactions (Dated)'!$D$2:$D$53,'Share Values'!$X715,'Transactions (Dated)'!$B$2:$B$53,'Share Values'!Z$11,'Transactions (Dated)'!$C$2:$C$53,"Buy")-SUMIFS('Transactions (Dated)'!$E$2:$E$53,'Transactions (Dated)'!$D$2:$D$53,'Share Values'!$X715,'Transactions (Dated)'!$B$2:$B$53,'Share Values'!Z$11,'Transactions (Dated)'!$C$2:$C$53,"Sell")</f>
        <v>9375</v>
      </c>
      <c r="AA715" s="40">
        <f ca="1">AA714+SUMIFS('Transactions (Dated)'!$E$2:$E$53,'Transactions (Dated)'!$D$2:$D$53,'Share Values'!$X715,'Transactions (Dated)'!$B$2:$B$53,'Share Values'!AA$11,'Transactions (Dated)'!$C$2:$C$53,"Buy")-SUMIFS('Transactions (Dated)'!$E$2:$E$53,'Transactions (Dated)'!$D$2:$D$53,'Share Values'!$X715,'Transactions (Dated)'!$B$2:$B$53,'Share Values'!AA$11,'Transactions (Dated)'!$C$2:$C$53,"Sell")</f>
        <v>26357</v>
      </c>
      <c r="AB715" s="40">
        <f ca="1">AB714+SUMIFS('Transactions (Dated)'!$E$2:$E$53,'Transactions (Dated)'!$D$2:$D$53,'Share Values'!$X715,'Transactions (Dated)'!$B$2:$B$53,'Share Values'!AB$11,'Transactions (Dated)'!$C$2:$C$53,"Buy")-SUMIFS('Transactions (Dated)'!$E$2:$E$53,'Transactions (Dated)'!$D$2:$D$53,'Share Values'!$X715,'Transactions (Dated)'!$B$2:$B$53,'Share Values'!AB$11,'Transactions (Dated)'!$C$2:$C$53,"Sell")</f>
        <v>1892</v>
      </c>
      <c r="AC715" s="40">
        <f ca="1">AC714+SUMIFS('Transactions (Dated)'!$E$2:$E$53,'Transactions (Dated)'!$D$2:$D$53,'Share Values'!$X715,'Transactions (Dated)'!$B$2:$B$53,'Share Values'!AC$11,'Transactions (Dated)'!$C$2:$C$53,"Buy")-SUMIFS('Transactions (Dated)'!$E$2:$E$53,'Transactions (Dated)'!$D$2:$D$53,'Share Values'!$X715,'Transactions (Dated)'!$B$2:$B$53,'Share Values'!AC$11,'Transactions (Dated)'!$C$2:$C$53,"Sell")</f>
        <v>2348</v>
      </c>
      <c r="AD715" s="40">
        <f ca="1">AD714+SUMIFS('Transactions (Dated)'!$E$2:$E$53,'Transactions (Dated)'!$D$2:$D$53,'Share Values'!$X715,'Transactions (Dated)'!$B$2:$B$53,'Share Values'!AD$11,'Transactions (Dated)'!$C$2:$C$53,"Buy")-SUMIFS('Transactions (Dated)'!$E$2:$E$53,'Transactions (Dated)'!$D$2:$D$53,'Share Values'!$X715,'Transactions (Dated)'!$B$2:$B$53,'Share Values'!AD$11,'Transactions (Dated)'!$C$2:$C$53,"Sell")</f>
        <v>0</v>
      </c>
      <c r="AE715" s="40">
        <f ca="1">AE714+SUMIFS('Transactions (Dated)'!$E$2:$E$53,'Transactions (Dated)'!$D$2:$D$53,'Share Values'!$X715,'Transactions (Dated)'!$B$2:$B$53,'Share Values'!AE$11,'Transactions (Dated)'!$C$2:$C$53,"Buy")-SUMIFS('Transactions (Dated)'!$E$2:$E$53,'Transactions (Dated)'!$D$2:$D$53,'Share Values'!$X715,'Transactions (Dated)'!$B$2:$B$53,'Share Values'!AE$11,'Transactions (Dated)'!$C$2:$C$53,"Sell")</f>
        <v>2900</v>
      </c>
      <c r="AF715" s="40">
        <f ca="1">AF714+SUMIFS('Transactions (Dated)'!$E$2:$E$53,'Transactions (Dated)'!$D$2:$D$53,'Share Values'!$X715,'Transactions (Dated)'!$B$2:$B$53,'Share Values'!AF$11,'Transactions (Dated)'!$C$2:$C$53,"Buy")-SUMIFS('Transactions (Dated)'!$E$2:$E$53,'Transactions (Dated)'!$D$2:$D$53,'Share Values'!$X715,'Transactions (Dated)'!$B$2:$B$53,'Share Values'!AF$11,'Transactions (Dated)'!$C$2:$C$53,"Sell")</f>
        <v>14201</v>
      </c>
      <c r="AG715" s="40">
        <f ca="1">AG714+SUMIFS('Transactions (Dated)'!$E$2:$E$53,'Transactions (Dated)'!$D$2:$D$53,'Share Values'!$X715,'Transactions (Dated)'!$B$2:$B$53,'Share Values'!AG$11,'Transactions (Dated)'!$C$2:$C$53,"Buy")-SUMIFS('Transactions (Dated)'!$E$2:$E$53,'Transactions (Dated)'!$D$2:$D$53,'Share Values'!$X715,'Transactions (Dated)'!$B$2:$B$53,'Share Values'!AG$11,'Transactions (Dated)'!$C$2:$C$53,"Sell")</f>
        <v>6835</v>
      </c>
      <c r="AH715" s="40">
        <f ca="1">AH714+SUMIFS('Transactions (Dated)'!$E$2:$E$53,'Transactions (Dated)'!$D$2:$D$53,'Share Values'!$X715,'Transactions (Dated)'!$B$2:$B$53,'Share Values'!AH$11,'Transactions (Dated)'!$C$2:$C$53,"Buy")-SUMIFS('Transactions (Dated)'!$E$2:$E$53,'Transactions (Dated)'!$D$2:$D$53,'Share Values'!$X715,'Transactions (Dated)'!$B$2:$B$53,'Share Values'!AH$11,'Transactions (Dated)'!$C$2:$C$53,"Sell")</f>
        <v>0</v>
      </c>
      <c r="AI715" s="40">
        <f ca="1">AI714+SUMIFS('Transactions (Dated)'!$E$2:$E$53,'Transactions (Dated)'!$D$2:$D$53,'Share Values'!$X715,'Transactions (Dated)'!$B$2:$B$53,'Share Values'!AI$11,'Transactions (Dated)'!$C$2:$C$53,"Buy")-SUMIFS('Transactions (Dated)'!$E$2:$E$53,'Transactions (Dated)'!$D$2:$D$53,'Share Values'!$X715,'Transactions (Dated)'!$B$2:$B$53,'Share Values'!AI$11,'Transactions (Dated)'!$C$2:$C$53,"Sell")</f>
        <v>0</v>
      </c>
      <c r="AJ715" s="40">
        <f ca="1">AJ714+SUMIFS('Transactions (Dated)'!$E$2:$E$53,'Transactions (Dated)'!$D$2:$D$53,'Share Values'!$X715,'Transactions (Dated)'!$B$2:$B$53,'Share Values'!AJ$11,'Transactions (Dated)'!$C$2:$C$53,"Buy")-SUMIFS('Transactions (Dated)'!$E$2:$E$53,'Transactions (Dated)'!$D$2:$D$53,'Share Values'!$X715,'Transactions (Dated)'!$B$2:$B$53,'Share Values'!AJ$11,'Transactions (Dated)'!$C$2:$C$53,"Sell")</f>
        <v>0</v>
      </c>
      <c r="AK715" s="40">
        <f ca="1">AK714+SUMIFS('Transactions (Dated)'!$E$2:$E$53,'Transactions (Dated)'!$D$2:$D$53,'Share Values'!$X715,'Transactions (Dated)'!$B$2:$B$53,'Share Values'!AK$11,'Transactions (Dated)'!$C$2:$C$53,"Buy")-SUMIFS('Transactions (Dated)'!$E$2:$E$53,'Transactions (Dated)'!$D$2:$D$53,'Share Values'!$X715,'Transactions (Dated)'!$B$2:$B$53,'Share Values'!AK$11,'Transactions (Dated)'!$C$2:$C$53,"Sell")</f>
        <v>0</v>
      </c>
      <c r="AL715" s="40">
        <f ca="1">AL714+SUMIFS('Transactions (Dated)'!$E$2:$E$53,'Transactions (Dated)'!$D$2:$D$53,'Share Values'!$X715,'Transactions (Dated)'!$B$2:$B$53,'Share Values'!AL$11,'Transactions (Dated)'!$C$2:$C$53,"Buy")-SUMIFS('Transactions (Dated)'!$E$2:$E$53,'Transactions (Dated)'!$D$2:$D$53,'Share Values'!$X715,'Transactions (Dated)'!$B$2:$B$53,'Share Values'!AL$11,'Transactions (Dated)'!$C$2:$C$53,"Sell")</f>
        <v>0</v>
      </c>
      <c r="AM715" s="40">
        <f ca="1">AM714+SUMIFS('Transactions (Dated)'!$E$2:$E$53,'Transactions (Dated)'!$D$2:$D$53,'Share Values'!$X715,'Transactions (Dated)'!$B$2:$B$53,'Share Values'!AM$11,'Transactions (Dated)'!$C$2:$C$53,"Buy")-SUMIFS('Transactions (Dated)'!$E$2:$E$53,'Transactions (Dated)'!$D$2:$D$53,'Share Values'!$X715,'Transactions (Dated)'!$B$2:$B$53,'Share Values'!AM$11,'Transactions (Dated)'!$C$2:$C$53,"Sell")</f>
        <v>0</v>
      </c>
      <c r="AN715" s="40">
        <f ca="1">AN714+SUMIFS('Transactions (Dated)'!$E$2:$E$53,'Transactions (Dated)'!$D$2:$D$53,'Share Values'!$X715,'Transactions (Dated)'!$B$2:$B$53,'Share Values'!AN$11,'Transactions (Dated)'!$C$2:$C$53,"Buy")-SUMIFS('Transactions (Dated)'!$E$2:$E$53,'Transactions (Dated)'!$D$2:$D$53,'Share Values'!$X715,'Transactions (Dated)'!$B$2:$B$53,'Share Values'!AN$11,'Transactions (Dated)'!$C$2:$C$53,"Sell")</f>
        <v>0</v>
      </c>
      <c r="AQ715" s="3">
        <f t="shared" si="296"/>
        <v>42936</v>
      </c>
      <c r="AR715" s="6">
        <f t="shared" ca="1" si="297"/>
        <v>59061.25</v>
      </c>
      <c r="AS715" s="6">
        <f t="shared" ca="1" si="298"/>
        <v>16031.25</v>
      </c>
      <c r="AT715" s="6">
        <f t="shared" ca="1" si="299"/>
        <v>542690.63</v>
      </c>
      <c r="AU715" s="6">
        <f t="shared" ca="1" si="300"/>
        <v>41652.380000000005</v>
      </c>
      <c r="AV715" s="6">
        <f t="shared" ca="1" si="301"/>
        <v>34022.520000000004</v>
      </c>
      <c r="AW715" s="6">
        <f t="shared" ca="1" si="302"/>
        <v>0</v>
      </c>
      <c r="AX715" s="6">
        <f t="shared" ca="1" si="303"/>
        <v>49184</v>
      </c>
      <c r="AY715" s="6">
        <f t="shared" ca="1" si="304"/>
        <v>60780.280000000006</v>
      </c>
      <c r="AZ715" s="6">
        <f t="shared" ca="1" si="305"/>
        <v>0</v>
      </c>
      <c r="BA715" s="6">
        <f t="shared" ca="1" si="306"/>
        <v>0</v>
      </c>
      <c r="BB715" s="6">
        <f t="shared" ca="1" si="307"/>
        <v>0</v>
      </c>
      <c r="BC715" s="6">
        <f t="shared" ca="1" si="308"/>
        <v>0</v>
      </c>
      <c r="BD715" s="6">
        <f t="shared" ca="1" si="309"/>
        <v>0</v>
      </c>
      <c r="BE715" s="6">
        <f t="shared" ca="1" si="310"/>
        <v>0</v>
      </c>
      <c r="BF715" s="6">
        <f t="shared" ca="1" si="293"/>
        <v>0</v>
      </c>
      <c r="BG715" s="6">
        <f t="shared" ca="1" si="294"/>
        <v>0</v>
      </c>
      <c r="BJ715" s="4">
        <f t="shared" ca="1" si="311"/>
        <v>803422.31</v>
      </c>
      <c r="BL715" s="3">
        <f t="shared" si="312"/>
        <v>42936</v>
      </c>
      <c r="BM715" s="6">
        <f>BM714+SUMIFS('Transactions (Dated)'!G:G,'Transactions (Dated)'!D:D,'Share Values'!AQ715)</f>
        <v>14317.649999999987</v>
      </c>
      <c r="BN715" s="6">
        <f ca="1">BN714+SUMIFS('Transactions (Dated)'!$F:$F,'Transactions (Dated)'!$D:$D,$BL715,'Transactions (Dated)'!$B:$B,BN$11,'Transactions (Dated)'!$C:$C,"Dividend (paid to cash)")*Y715</f>
        <v>0</v>
      </c>
      <c r="BO715" s="6">
        <f ca="1">BO714+SUMIFS('Transactions (Dated)'!$F:$F,'Transactions (Dated)'!$D:$D,$BL715,'Transactions (Dated)'!$B:$B,BO$11,'Transactions (Dated)'!$C:$C,"Dividend (paid to cash)")*Z715</f>
        <v>2421.875</v>
      </c>
      <c r="BP715" s="6">
        <f ca="1">BP714+SUMIFS('Transactions (Dated)'!$F:$F,'Transactions (Dated)'!$D:$D,$BL715,'Transactions (Dated)'!$B:$B,BP$11,'Transactions (Dated)'!$C:$C,"Dividend (paid to cash)")*AA715</f>
        <v>51745.237000000008</v>
      </c>
      <c r="BQ715" s="6">
        <f ca="1">BQ714+SUMIFS('Transactions (Dated)'!$F:$F,'Transactions (Dated)'!$D:$D,$BL715,'Transactions (Dated)'!$B:$B,BQ$11,'Transactions (Dated)'!$C:$C,"Dividend (paid to cash)")*AB715</f>
        <v>714.23</v>
      </c>
      <c r="BR715" s="6">
        <f ca="1">BR714+SUMIFS('Transactions (Dated)'!$F:$F,'Transactions (Dated)'!$D:$D,$BL715,'Transactions (Dated)'!$B:$B,BR$11,'Transactions (Dated)'!$C:$C,"Dividend (paid to cash)")*AC715</f>
        <v>0</v>
      </c>
      <c r="BS715" s="6">
        <f ca="1">BS714+SUMIFS('Transactions (Dated)'!$F:$F,'Transactions (Dated)'!$D:$D,$BL715,'Transactions (Dated)'!$B:$B,BS$11,'Transactions (Dated)'!$C:$C,"Dividend (paid to cash)")*AD715</f>
        <v>0</v>
      </c>
      <c r="BT715" s="6">
        <f ca="1">BT714+SUMIFS('Transactions (Dated)'!$F:$F,'Transactions (Dated)'!$D:$D,$BL715,'Transactions (Dated)'!$B:$B,BT$11,'Transactions (Dated)'!$C:$C,"Dividend (paid to cash)")*AE715</f>
        <v>4640</v>
      </c>
      <c r="BU715" s="6">
        <f ca="1">BU714+SUMIFS('Transactions (Dated)'!$F:$F,'Transactions (Dated)'!$D:$D,$BL715,'Transactions (Dated)'!$B:$B,BU$11,'Transactions (Dated)'!$C:$C,"Dividend (paid to cash)")*AF715</f>
        <v>0</v>
      </c>
      <c r="BV715" s="6">
        <f ca="1">BV714+SUMIFS('Transactions (Dated)'!$F:$F,'Transactions (Dated)'!$D:$D,$BL715,'Transactions (Dated)'!$B:$B,BV$11,'Transactions (Dated)'!$C:$C,"Dividend (paid to cash)")*AG715</f>
        <v>0</v>
      </c>
      <c r="BW715" s="6">
        <f ca="1">BW714+SUMIFS('Transactions (Dated)'!$F:$F,'Transactions (Dated)'!$D:$D,$BL715,'Transactions (Dated)'!$B:$B,BW$11,'Transactions (Dated)'!$C:$C,"Dividend (paid to cash)")*AH715</f>
        <v>0</v>
      </c>
      <c r="BX715" s="6">
        <f ca="1">BX714+SUMIFS('Transactions (Dated)'!$F:$F,'Transactions (Dated)'!$D:$D,$BL715,'Transactions (Dated)'!$B:$B,BX$11,'Transactions (Dated)'!$C:$C,"Dividend (paid to cash)")*AI715</f>
        <v>0</v>
      </c>
      <c r="BY715" s="6">
        <f ca="1">BY714+SUMIFS('Transactions (Dated)'!$F:$F,'Transactions (Dated)'!$D:$D,$BL715,'Transactions (Dated)'!$B:$B,BY$11,'Transactions (Dated)'!$C:$C,"Dividend (paid to cash)")*AJ715</f>
        <v>0</v>
      </c>
      <c r="BZ715" s="6">
        <f ca="1">BZ714+SUMIFS('Transactions (Dated)'!$F:$F,'Transactions (Dated)'!$D:$D,$BL715,'Transactions (Dated)'!$B:$B,BZ$11,'Transactions (Dated)'!$C:$C,"Dividend (paid to cash)")*AK715</f>
        <v>0</v>
      </c>
      <c r="CA715" s="6">
        <f ca="1">CA714+SUMIFS('Transactions (Dated)'!$F:$F,'Transactions (Dated)'!$D:$D,$BL715,'Transactions (Dated)'!$B:$B,CA$11,'Transactions (Dated)'!$C:$C,"Dividend (paid to cash)")*AL715</f>
        <v>0</v>
      </c>
      <c r="CB715" s="6">
        <v>0</v>
      </c>
      <c r="CC715" s="6">
        <v>0</v>
      </c>
      <c r="CF715" s="6">
        <f t="shared" ca="1" si="313"/>
        <v>73838.991999999984</v>
      </c>
      <c r="CH715" s="3">
        <f t="shared" si="314"/>
        <v>42936</v>
      </c>
      <c r="CI715" s="4">
        <f t="shared" ca="1" si="315"/>
        <v>803422.31</v>
      </c>
      <c r="CJ715" s="4">
        <f t="shared" ca="1" si="316"/>
        <v>73838.991999999984</v>
      </c>
      <c r="CL715" s="4">
        <f t="shared" ca="1" si="317"/>
        <v>877261.30200000003</v>
      </c>
    </row>
    <row r="716" spans="2:90" x14ac:dyDescent="0.15">
      <c r="B716" s="3">
        <v>42937</v>
      </c>
      <c r="E716" s="86">
        <v>42937</v>
      </c>
      <c r="F716" s="53">
        <v>12.57</v>
      </c>
      <c r="G716">
        <v>1.71</v>
      </c>
      <c r="H716">
        <v>20.48</v>
      </c>
      <c r="I716">
        <v>21.85</v>
      </c>
      <c r="J716">
        <v>14.5</v>
      </c>
      <c r="K716">
        <v>14.58</v>
      </c>
      <c r="L716">
        <v>17.239999999999998</v>
      </c>
      <c r="M716">
        <v>4.29</v>
      </c>
      <c r="O716">
        <v>11.01</v>
      </c>
      <c r="Q716">
        <v>1.49</v>
      </c>
      <c r="R716">
        <v>8.4</v>
      </c>
      <c r="S716">
        <v>44.8</v>
      </c>
      <c r="U716">
        <v>44.8</v>
      </c>
      <c r="X716" s="3">
        <f t="shared" si="295"/>
        <v>42937</v>
      </c>
      <c r="Y716" s="40">
        <f ca="1">Y715+SUMIFS('Transactions (Dated)'!$E$2:$E$53,'Transactions (Dated)'!$D$2:$D$53,'Share Values'!$X716,'Transactions (Dated)'!$B$2:$B$53,'Share Values'!Y$11,'Transactions (Dated)'!$C$2:$C$53,"Buy")-SUMIFS('Transactions (Dated)'!$E$2:$E$53,'Transactions (Dated)'!$D$2:$D$53,'Share Values'!$X716,'Transactions (Dated)'!$B$2:$B$53,'Share Values'!Y$11,'Transactions (Dated)'!$C$2:$C$53,"Sell")</f>
        <v>4625</v>
      </c>
      <c r="Z716" s="40">
        <f ca="1">Z715+SUMIFS('Transactions (Dated)'!$E$2:$E$53,'Transactions (Dated)'!$D$2:$D$53,'Share Values'!$X716,'Transactions (Dated)'!$B$2:$B$53,'Share Values'!Z$11,'Transactions (Dated)'!$C$2:$C$53,"Buy")-SUMIFS('Transactions (Dated)'!$E$2:$E$53,'Transactions (Dated)'!$D$2:$D$53,'Share Values'!$X716,'Transactions (Dated)'!$B$2:$B$53,'Share Values'!Z$11,'Transactions (Dated)'!$C$2:$C$53,"Sell")</f>
        <v>9375</v>
      </c>
      <c r="AA716" s="40">
        <f ca="1">AA715+SUMIFS('Transactions (Dated)'!$E$2:$E$53,'Transactions (Dated)'!$D$2:$D$53,'Share Values'!$X716,'Transactions (Dated)'!$B$2:$B$53,'Share Values'!AA$11,'Transactions (Dated)'!$C$2:$C$53,"Buy")-SUMIFS('Transactions (Dated)'!$E$2:$E$53,'Transactions (Dated)'!$D$2:$D$53,'Share Values'!$X716,'Transactions (Dated)'!$B$2:$B$53,'Share Values'!AA$11,'Transactions (Dated)'!$C$2:$C$53,"Sell")</f>
        <v>26357</v>
      </c>
      <c r="AB716" s="40">
        <f ca="1">AB715+SUMIFS('Transactions (Dated)'!$E$2:$E$53,'Transactions (Dated)'!$D$2:$D$53,'Share Values'!$X716,'Transactions (Dated)'!$B$2:$B$53,'Share Values'!AB$11,'Transactions (Dated)'!$C$2:$C$53,"Buy")-SUMIFS('Transactions (Dated)'!$E$2:$E$53,'Transactions (Dated)'!$D$2:$D$53,'Share Values'!$X716,'Transactions (Dated)'!$B$2:$B$53,'Share Values'!AB$11,'Transactions (Dated)'!$C$2:$C$53,"Sell")</f>
        <v>1892</v>
      </c>
      <c r="AC716" s="40">
        <f ca="1">AC715+SUMIFS('Transactions (Dated)'!$E$2:$E$53,'Transactions (Dated)'!$D$2:$D$53,'Share Values'!$X716,'Transactions (Dated)'!$B$2:$B$53,'Share Values'!AC$11,'Transactions (Dated)'!$C$2:$C$53,"Buy")-SUMIFS('Transactions (Dated)'!$E$2:$E$53,'Transactions (Dated)'!$D$2:$D$53,'Share Values'!$X716,'Transactions (Dated)'!$B$2:$B$53,'Share Values'!AC$11,'Transactions (Dated)'!$C$2:$C$53,"Sell")</f>
        <v>2348</v>
      </c>
      <c r="AD716" s="40">
        <f ca="1">AD715+SUMIFS('Transactions (Dated)'!$E$2:$E$53,'Transactions (Dated)'!$D$2:$D$53,'Share Values'!$X716,'Transactions (Dated)'!$B$2:$B$53,'Share Values'!AD$11,'Transactions (Dated)'!$C$2:$C$53,"Buy")-SUMIFS('Transactions (Dated)'!$E$2:$E$53,'Transactions (Dated)'!$D$2:$D$53,'Share Values'!$X716,'Transactions (Dated)'!$B$2:$B$53,'Share Values'!AD$11,'Transactions (Dated)'!$C$2:$C$53,"Sell")</f>
        <v>0</v>
      </c>
      <c r="AE716" s="40">
        <f ca="1">AE715+SUMIFS('Transactions (Dated)'!$E$2:$E$53,'Transactions (Dated)'!$D$2:$D$53,'Share Values'!$X716,'Transactions (Dated)'!$B$2:$B$53,'Share Values'!AE$11,'Transactions (Dated)'!$C$2:$C$53,"Buy")-SUMIFS('Transactions (Dated)'!$E$2:$E$53,'Transactions (Dated)'!$D$2:$D$53,'Share Values'!$X716,'Transactions (Dated)'!$B$2:$B$53,'Share Values'!AE$11,'Transactions (Dated)'!$C$2:$C$53,"Sell")</f>
        <v>2900</v>
      </c>
      <c r="AF716" s="40">
        <f ca="1">AF715+SUMIFS('Transactions (Dated)'!$E$2:$E$53,'Transactions (Dated)'!$D$2:$D$53,'Share Values'!$X716,'Transactions (Dated)'!$B$2:$B$53,'Share Values'!AF$11,'Transactions (Dated)'!$C$2:$C$53,"Buy")-SUMIFS('Transactions (Dated)'!$E$2:$E$53,'Transactions (Dated)'!$D$2:$D$53,'Share Values'!$X716,'Transactions (Dated)'!$B$2:$B$53,'Share Values'!AF$11,'Transactions (Dated)'!$C$2:$C$53,"Sell")</f>
        <v>14201</v>
      </c>
      <c r="AG716" s="40">
        <f ca="1">AG715+SUMIFS('Transactions (Dated)'!$E$2:$E$53,'Transactions (Dated)'!$D$2:$D$53,'Share Values'!$X716,'Transactions (Dated)'!$B$2:$B$53,'Share Values'!AG$11,'Transactions (Dated)'!$C$2:$C$53,"Buy")-SUMIFS('Transactions (Dated)'!$E$2:$E$53,'Transactions (Dated)'!$D$2:$D$53,'Share Values'!$X716,'Transactions (Dated)'!$B$2:$B$53,'Share Values'!AG$11,'Transactions (Dated)'!$C$2:$C$53,"Sell")</f>
        <v>6835</v>
      </c>
      <c r="AH716" s="40">
        <f ca="1">AH715+SUMIFS('Transactions (Dated)'!$E$2:$E$53,'Transactions (Dated)'!$D$2:$D$53,'Share Values'!$X716,'Transactions (Dated)'!$B$2:$B$53,'Share Values'!AH$11,'Transactions (Dated)'!$C$2:$C$53,"Buy")-SUMIFS('Transactions (Dated)'!$E$2:$E$53,'Transactions (Dated)'!$D$2:$D$53,'Share Values'!$X716,'Transactions (Dated)'!$B$2:$B$53,'Share Values'!AH$11,'Transactions (Dated)'!$C$2:$C$53,"Sell")</f>
        <v>0</v>
      </c>
      <c r="AI716" s="40">
        <f ca="1">AI715+SUMIFS('Transactions (Dated)'!$E$2:$E$53,'Transactions (Dated)'!$D$2:$D$53,'Share Values'!$X716,'Transactions (Dated)'!$B$2:$B$53,'Share Values'!AI$11,'Transactions (Dated)'!$C$2:$C$53,"Buy")-SUMIFS('Transactions (Dated)'!$E$2:$E$53,'Transactions (Dated)'!$D$2:$D$53,'Share Values'!$X716,'Transactions (Dated)'!$B$2:$B$53,'Share Values'!AI$11,'Transactions (Dated)'!$C$2:$C$53,"Sell")</f>
        <v>0</v>
      </c>
      <c r="AJ716" s="40">
        <f ca="1">AJ715+SUMIFS('Transactions (Dated)'!$E$2:$E$53,'Transactions (Dated)'!$D$2:$D$53,'Share Values'!$X716,'Transactions (Dated)'!$B$2:$B$53,'Share Values'!AJ$11,'Transactions (Dated)'!$C$2:$C$53,"Buy")-SUMIFS('Transactions (Dated)'!$E$2:$E$53,'Transactions (Dated)'!$D$2:$D$53,'Share Values'!$X716,'Transactions (Dated)'!$B$2:$B$53,'Share Values'!AJ$11,'Transactions (Dated)'!$C$2:$C$53,"Sell")</f>
        <v>0</v>
      </c>
      <c r="AK716" s="40">
        <f ca="1">AK715+SUMIFS('Transactions (Dated)'!$E$2:$E$53,'Transactions (Dated)'!$D$2:$D$53,'Share Values'!$X716,'Transactions (Dated)'!$B$2:$B$53,'Share Values'!AK$11,'Transactions (Dated)'!$C$2:$C$53,"Buy")-SUMIFS('Transactions (Dated)'!$E$2:$E$53,'Transactions (Dated)'!$D$2:$D$53,'Share Values'!$X716,'Transactions (Dated)'!$B$2:$B$53,'Share Values'!AK$11,'Transactions (Dated)'!$C$2:$C$53,"Sell")</f>
        <v>0</v>
      </c>
      <c r="AL716" s="40">
        <f ca="1">AL715+SUMIFS('Transactions (Dated)'!$E$2:$E$53,'Transactions (Dated)'!$D$2:$D$53,'Share Values'!$X716,'Transactions (Dated)'!$B$2:$B$53,'Share Values'!AL$11,'Transactions (Dated)'!$C$2:$C$53,"Buy")-SUMIFS('Transactions (Dated)'!$E$2:$E$53,'Transactions (Dated)'!$D$2:$D$53,'Share Values'!$X716,'Transactions (Dated)'!$B$2:$B$53,'Share Values'!AL$11,'Transactions (Dated)'!$C$2:$C$53,"Sell")</f>
        <v>0</v>
      </c>
      <c r="AM716" s="40">
        <f ca="1">AM715+SUMIFS('Transactions (Dated)'!$E$2:$E$53,'Transactions (Dated)'!$D$2:$D$53,'Share Values'!$X716,'Transactions (Dated)'!$B$2:$B$53,'Share Values'!AM$11,'Transactions (Dated)'!$C$2:$C$53,"Buy")-SUMIFS('Transactions (Dated)'!$E$2:$E$53,'Transactions (Dated)'!$D$2:$D$53,'Share Values'!$X716,'Transactions (Dated)'!$B$2:$B$53,'Share Values'!AM$11,'Transactions (Dated)'!$C$2:$C$53,"Sell")</f>
        <v>0</v>
      </c>
      <c r="AN716" s="40">
        <f ca="1">AN715+SUMIFS('Transactions (Dated)'!$E$2:$E$53,'Transactions (Dated)'!$D$2:$D$53,'Share Values'!$X716,'Transactions (Dated)'!$B$2:$B$53,'Share Values'!AN$11,'Transactions (Dated)'!$C$2:$C$53,"Buy")-SUMIFS('Transactions (Dated)'!$E$2:$E$53,'Transactions (Dated)'!$D$2:$D$53,'Share Values'!$X716,'Transactions (Dated)'!$B$2:$B$53,'Share Values'!AN$11,'Transactions (Dated)'!$C$2:$C$53,"Sell")</f>
        <v>0</v>
      </c>
      <c r="AQ716" s="3">
        <f t="shared" si="296"/>
        <v>42937</v>
      </c>
      <c r="AR716" s="6">
        <f t="shared" ca="1" si="297"/>
        <v>58136.25</v>
      </c>
      <c r="AS716" s="6">
        <f t="shared" ca="1" si="298"/>
        <v>16031.25</v>
      </c>
      <c r="AT716" s="6">
        <f t="shared" ca="1" si="299"/>
        <v>539791.35999999999</v>
      </c>
      <c r="AU716" s="6">
        <f t="shared" ca="1" si="300"/>
        <v>41340.200000000004</v>
      </c>
      <c r="AV716" s="6">
        <f t="shared" ca="1" si="301"/>
        <v>34046</v>
      </c>
      <c r="AW716" s="6">
        <f t="shared" ca="1" si="302"/>
        <v>0</v>
      </c>
      <c r="AX716" s="6">
        <f t="shared" ca="1" si="303"/>
        <v>49995.999999999993</v>
      </c>
      <c r="AY716" s="6">
        <f t="shared" ca="1" si="304"/>
        <v>60922.29</v>
      </c>
      <c r="AZ716" s="6">
        <f t="shared" ca="1" si="305"/>
        <v>0</v>
      </c>
      <c r="BA716" s="6">
        <f t="shared" ca="1" si="306"/>
        <v>0</v>
      </c>
      <c r="BB716" s="6">
        <f t="shared" ca="1" si="307"/>
        <v>0</v>
      </c>
      <c r="BC716" s="6">
        <f t="shared" ca="1" si="308"/>
        <v>0</v>
      </c>
      <c r="BD716" s="6">
        <f t="shared" ca="1" si="309"/>
        <v>0</v>
      </c>
      <c r="BE716" s="6">
        <f t="shared" ca="1" si="310"/>
        <v>0</v>
      </c>
      <c r="BF716" s="6">
        <f t="shared" ca="1" si="293"/>
        <v>0</v>
      </c>
      <c r="BG716" s="6">
        <f t="shared" ca="1" si="294"/>
        <v>0</v>
      </c>
      <c r="BJ716" s="4">
        <f t="shared" ca="1" si="311"/>
        <v>800263.35</v>
      </c>
      <c r="BL716" s="3">
        <f t="shared" si="312"/>
        <v>42937</v>
      </c>
      <c r="BM716" s="6">
        <f>BM715+SUMIFS('Transactions (Dated)'!G:G,'Transactions (Dated)'!D:D,'Share Values'!AQ716)</f>
        <v>14317.649999999987</v>
      </c>
      <c r="BN716" s="6">
        <f ca="1">BN715+SUMIFS('Transactions (Dated)'!$F:$F,'Transactions (Dated)'!$D:$D,$BL716,'Transactions (Dated)'!$B:$B,BN$11,'Transactions (Dated)'!$C:$C,"Dividend (paid to cash)")*Y716</f>
        <v>0</v>
      </c>
      <c r="BO716" s="6">
        <f ca="1">BO715+SUMIFS('Transactions (Dated)'!$F:$F,'Transactions (Dated)'!$D:$D,$BL716,'Transactions (Dated)'!$B:$B,BO$11,'Transactions (Dated)'!$C:$C,"Dividend (paid to cash)")*Z716</f>
        <v>2421.875</v>
      </c>
      <c r="BP716" s="6">
        <f ca="1">BP715+SUMIFS('Transactions (Dated)'!$F:$F,'Transactions (Dated)'!$D:$D,$BL716,'Transactions (Dated)'!$B:$B,BP$11,'Transactions (Dated)'!$C:$C,"Dividend (paid to cash)")*AA716</f>
        <v>51745.237000000008</v>
      </c>
      <c r="BQ716" s="6">
        <f ca="1">BQ715+SUMIFS('Transactions (Dated)'!$F:$F,'Transactions (Dated)'!$D:$D,$BL716,'Transactions (Dated)'!$B:$B,BQ$11,'Transactions (Dated)'!$C:$C,"Dividend (paid to cash)")*AB716</f>
        <v>714.23</v>
      </c>
      <c r="BR716" s="6">
        <f ca="1">BR715+SUMIFS('Transactions (Dated)'!$F:$F,'Transactions (Dated)'!$D:$D,$BL716,'Transactions (Dated)'!$B:$B,BR$11,'Transactions (Dated)'!$C:$C,"Dividend (paid to cash)")*AC716</f>
        <v>0</v>
      </c>
      <c r="BS716" s="6">
        <f ca="1">BS715+SUMIFS('Transactions (Dated)'!$F:$F,'Transactions (Dated)'!$D:$D,$BL716,'Transactions (Dated)'!$B:$B,BS$11,'Transactions (Dated)'!$C:$C,"Dividend (paid to cash)")*AD716</f>
        <v>0</v>
      </c>
      <c r="BT716" s="6">
        <f ca="1">BT715+SUMIFS('Transactions (Dated)'!$F:$F,'Transactions (Dated)'!$D:$D,$BL716,'Transactions (Dated)'!$B:$B,BT$11,'Transactions (Dated)'!$C:$C,"Dividend (paid to cash)")*AE716</f>
        <v>4640</v>
      </c>
      <c r="BU716" s="6">
        <f ca="1">BU715+SUMIFS('Transactions (Dated)'!$F:$F,'Transactions (Dated)'!$D:$D,$BL716,'Transactions (Dated)'!$B:$B,BU$11,'Transactions (Dated)'!$C:$C,"Dividend (paid to cash)")*AF716</f>
        <v>0</v>
      </c>
      <c r="BV716" s="6">
        <f ca="1">BV715+SUMIFS('Transactions (Dated)'!$F:$F,'Transactions (Dated)'!$D:$D,$BL716,'Transactions (Dated)'!$B:$B,BV$11,'Transactions (Dated)'!$C:$C,"Dividend (paid to cash)")*AG716</f>
        <v>0</v>
      </c>
      <c r="BW716" s="6">
        <f ca="1">BW715+SUMIFS('Transactions (Dated)'!$F:$F,'Transactions (Dated)'!$D:$D,$BL716,'Transactions (Dated)'!$B:$B,BW$11,'Transactions (Dated)'!$C:$C,"Dividend (paid to cash)")*AH716</f>
        <v>0</v>
      </c>
      <c r="BX716" s="6">
        <f ca="1">BX715+SUMIFS('Transactions (Dated)'!$F:$F,'Transactions (Dated)'!$D:$D,$BL716,'Transactions (Dated)'!$B:$B,BX$11,'Transactions (Dated)'!$C:$C,"Dividend (paid to cash)")*AI716</f>
        <v>0</v>
      </c>
      <c r="BY716" s="6">
        <f ca="1">BY715+SUMIFS('Transactions (Dated)'!$F:$F,'Transactions (Dated)'!$D:$D,$BL716,'Transactions (Dated)'!$B:$B,BY$11,'Transactions (Dated)'!$C:$C,"Dividend (paid to cash)")*AJ716</f>
        <v>0</v>
      </c>
      <c r="BZ716" s="6">
        <f ca="1">BZ715+SUMIFS('Transactions (Dated)'!$F:$F,'Transactions (Dated)'!$D:$D,$BL716,'Transactions (Dated)'!$B:$B,BZ$11,'Transactions (Dated)'!$C:$C,"Dividend (paid to cash)")*AK716</f>
        <v>0</v>
      </c>
      <c r="CA716" s="6">
        <f ca="1">CA715+SUMIFS('Transactions (Dated)'!$F:$F,'Transactions (Dated)'!$D:$D,$BL716,'Transactions (Dated)'!$B:$B,CA$11,'Transactions (Dated)'!$C:$C,"Dividend (paid to cash)")*AL716</f>
        <v>0</v>
      </c>
      <c r="CB716" s="6">
        <v>0</v>
      </c>
      <c r="CC716" s="6">
        <v>0</v>
      </c>
      <c r="CF716" s="6">
        <f t="shared" ca="1" si="313"/>
        <v>73838.991999999984</v>
      </c>
      <c r="CH716" s="3">
        <f t="shared" si="314"/>
        <v>42937</v>
      </c>
      <c r="CI716" s="4">
        <f t="shared" ca="1" si="315"/>
        <v>800263.35</v>
      </c>
      <c r="CJ716" s="4">
        <f t="shared" ca="1" si="316"/>
        <v>73838.991999999984</v>
      </c>
      <c r="CL716" s="4">
        <f t="shared" ca="1" si="317"/>
        <v>874102.34199999995</v>
      </c>
    </row>
    <row r="717" spans="2:90" x14ac:dyDescent="0.15">
      <c r="B717" s="3">
        <v>42940</v>
      </c>
      <c r="E717" s="86">
        <v>42940</v>
      </c>
      <c r="F717" s="53">
        <v>12.62</v>
      </c>
      <c r="G717">
        <v>1.7</v>
      </c>
      <c r="H717">
        <v>20.420000000000002</v>
      </c>
      <c r="I717">
        <v>21.96</v>
      </c>
      <c r="J717">
        <v>14.67</v>
      </c>
      <c r="K717">
        <v>14.57</v>
      </c>
      <c r="L717">
        <v>17.059999999999999</v>
      </c>
      <c r="M717">
        <v>4.0999999999999996</v>
      </c>
      <c r="O717">
        <v>11</v>
      </c>
      <c r="Q717">
        <v>1.48</v>
      </c>
      <c r="R717">
        <v>8.67</v>
      </c>
      <c r="S717">
        <v>44.67</v>
      </c>
      <c r="U717">
        <v>44.67</v>
      </c>
      <c r="X717" s="3">
        <f t="shared" si="295"/>
        <v>42940</v>
      </c>
      <c r="Y717" s="40">
        <f ca="1">Y716+SUMIFS('Transactions (Dated)'!$E$2:$E$53,'Transactions (Dated)'!$D$2:$D$53,'Share Values'!$X717,'Transactions (Dated)'!$B$2:$B$53,'Share Values'!Y$11,'Transactions (Dated)'!$C$2:$C$53,"Buy")-SUMIFS('Transactions (Dated)'!$E$2:$E$53,'Transactions (Dated)'!$D$2:$D$53,'Share Values'!$X717,'Transactions (Dated)'!$B$2:$B$53,'Share Values'!Y$11,'Transactions (Dated)'!$C$2:$C$53,"Sell")</f>
        <v>4625</v>
      </c>
      <c r="Z717" s="40">
        <f ca="1">Z716+SUMIFS('Transactions (Dated)'!$E$2:$E$53,'Transactions (Dated)'!$D$2:$D$53,'Share Values'!$X717,'Transactions (Dated)'!$B$2:$B$53,'Share Values'!Z$11,'Transactions (Dated)'!$C$2:$C$53,"Buy")-SUMIFS('Transactions (Dated)'!$E$2:$E$53,'Transactions (Dated)'!$D$2:$D$53,'Share Values'!$X717,'Transactions (Dated)'!$B$2:$B$53,'Share Values'!Z$11,'Transactions (Dated)'!$C$2:$C$53,"Sell")</f>
        <v>9375</v>
      </c>
      <c r="AA717" s="40">
        <f ca="1">AA716+SUMIFS('Transactions (Dated)'!$E$2:$E$53,'Transactions (Dated)'!$D$2:$D$53,'Share Values'!$X717,'Transactions (Dated)'!$B$2:$B$53,'Share Values'!AA$11,'Transactions (Dated)'!$C$2:$C$53,"Buy")-SUMIFS('Transactions (Dated)'!$E$2:$E$53,'Transactions (Dated)'!$D$2:$D$53,'Share Values'!$X717,'Transactions (Dated)'!$B$2:$B$53,'Share Values'!AA$11,'Transactions (Dated)'!$C$2:$C$53,"Sell")</f>
        <v>26357</v>
      </c>
      <c r="AB717" s="40">
        <f ca="1">AB716+SUMIFS('Transactions (Dated)'!$E$2:$E$53,'Transactions (Dated)'!$D$2:$D$53,'Share Values'!$X717,'Transactions (Dated)'!$B$2:$B$53,'Share Values'!AB$11,'Transactions (Dated)'!$C$2:$C$53,"Buy")-SUMIFS('Transactions (Dated)'!$E$2:$E$53,'Transactions (Dated)'!$D$2:$D$53,'Share Values'!$X717,'Transactions (Dated)'!$B$2:$B$53,'Share Values'!AB$11,'Transactions (Dated)'!$C$2:$C$53,"Sell")</f>
        <v>1892</v>
      </c>
      <c r="AC717" s="40">
        <f ca="1">AC716+SUMIFS('Transactions (Dated)'!$E$2:$E$53,'Transactions (Dated)'!$D$2:$D$53,'Share Values'!$X717,'Transactions (Dated)'!$B$2:$B$53,'Share Values'!AC$11,'Transactions (Dated)'!$C$2:$C$53,"Buy")-SUMIFS('Transactions (Dated)'!$E$2:$E$53,'Transactions (Dated)'!$D$2:$D$53,'Share Values'!$X717,'Transactions (Dated)'!$B$2:$B$53,'Share Values'!AC$11,'Transactions (Dated)'!$C$2:$C$53,"Sell")</f>
        <v>2348</v>
      </c>
      <c r="AD717" s="40">
        <f ca="1">AD716+SUMIFS('Transactions (Dated)'!$E$2:$E$53,'Transactions (Dated)'!$D$2:$D$53,'Share Values'!$X717,'Transactions (Dated)'!$B$2:$B$53,'Share Values'!AD$11,'Transactions (Dated)'!$C$2:$C$53,"Buy")-SUMIFS('Transactions (Dated)'!$E$2:$E$53,'Transactions (Dated)'!$D$2:$D$53,'Share Values'!$X717,'Transactions (Dated)'!$B$2:$B$53,'Share Values'!AD$11,'Transactions (Dated)'!$C$2:$C$53,"Sell")</f>
        <v>0</v>
      </c>
      <c r="AE717" s="40">
        <f ca="1">AE716+SUMIFS('Transactions (Dated)'!$E$2:$E$53,'Transactions (Dated)'!$D$2:$D$53,'Share Values'!$X717,'Transactions (Dated)'!$B$2:$B$53,'Share Values'!AE$11,'Transactions (Dated)'!$C$2:$C$53,"Buy")-SUMIFS('Transactions (Dated)'!$E$2:$E$53,'Transactions (Dated)'!$D$2:$D$53,'Share Values'!$X717,'Transactions (Dated)'!$B$2:$B$53,'Share Values'!AE$11,'Transactions (Dated)'!$C$2:$C$53,"Sell")</f>
        <v>2900</v>
      </c>
      <c r="AF717" s="40">
        <f ca="1">AF716+SUMIFS('Transactions (Dated)'!$E$2:$E$53,'Transactions (Dated)'!$D$2:$D$53,'Share Values'!$X717,'Transactions (Dated)'!$B$2:$B$53,'Share Values'!AF$11,'Transactions (Dated)'!$C$2:$C$53,"Buy")-SUMIFS('Transactions (Dated)'!$E$2:$E$53,'Transactions (Dated)'!$D$2:$D$53,'Share Values'!$X717,'Transactions (Dated)'!$B$2:$B$53,'Share Values'!AF$11,'Transactions (Dated)'!$C$2:$C$53,"Sell")</f>
        <v>14201</v>
      </c>
      <c r="AG717" s="40">
        <f ca="1">AG716+SUMIFS('Transactions (Dated)'!$E$2:$E$53,'Transactions (Dated)'!$D$2:$D$53,'Share Values'!$X717,'Transactions (Dated)'!$B$2:$B$53,'Share Values'!AG$11,'Transactions (Dated)'!$C$2:$C$53,"Buy")-SUMIFS('Transactions (Dated)'!$E$2:$E$53,'Transactions (Dated)'!$D$2:$D$53,'Share Values'!$X717,'Transactions (Dated)'!$B$2:$B$53,'Share Values'!AG$11,'Transactions (Dated)'!$C$2:$C$53,"Sell")</f>
        <v>6835</v>
      </c>
      <c r="AH717" s="40">
        <f ca="1">AH716+SUMIFS('Transactions (Dated)'!$E$2:$E$53,'Transactions (Dated)'!$D$2:$D$53,'Share Values'!$X717,'Transactions (Dated)'!$B$2:$B$53,'Share Values'!AH$11,'Transactions (Dated)'!$C$2:$C$53,"Buy")-SUMIFS('Transactions (Dated)'!$E$2:$E$53,'Transactions (Dated)'!$D$2:$D$53,'Share Values'!$X717,'Transactions (Dated)'!$B$2:$B$53,'Share Values'!AH$11,'Transactions (Dated)'!$C$2:$C$53,"Sell")</f>
        <v>0</v>
      </c>
      <c r="AI717" s="40">
        <f ca="1">AI716+SUMIFS('Transactions (Dated)'!$E$2:$E$53,'Transactions (Dated)'!$D$2:$D$53,'Share Values'!$X717,'Transactions (Dated)'!$B$2:$B$53,'Share Values'!AI$11,'Transactions (Dated)'!$C$2:$C$53,"Buy")-SUMIFS('Transactions (Dated)'!$E$2:$E$53,'Transactions (Dated)'!$D$2:$D$53,'Share Values'!$X717,'Transactions (Dated)'!$B$2:$B$53,'Share Values'!AI$11,'Transactions (Dated)'!$C$2:$C$53,"Sell")</f>
        <v>0</v>
      </c>
      <c r="AJ717" s="40">
        <f ca="1">AJ716+SUMIFS('Transactions (Dated)'!$E$2:$E$53,'Transactions (Dated)'!$D$2:$D$53,'Share Values'!$X717,'Transactions (Dated)'!$B$2:$B$53,'Share Values'!AJ$11,'Transactions (Dated)'!$C$2:$C$53,"Buy")-SUMIFS('Transactions (Dated)'!$E$2:$E$53,'Transactions (Dated)'!$D$2:$D$53,'Share Values'!$X717,'Transactions (Dated)'!$B$2:$B$53,'Share Values'!AJ$11,'Transactions (Dated)'!$C$2:$C$53,"Sell")</f>
        <v>0</v>
      </c>
      <c r="AK717" s="40">
        <f ca="1">AK716+SUMIFS('Transactions (Dated)'!$E$2:$E$53,'Transactions (Dated)'!$D$2:$D$53,'Share Values'!$X717,'Transactions (Dated)'!$B$2:$B$53,'Share Values'!AK$11,'Transactions (Dated)'!$C$2:$C$53,"Buy")-SUMIFS('Transactions (Dated)'!$E$2:$E$53,'Transactions (Dated)'!$D$2:$D$53,'Share Values'!$X717,'Transactions (Dated)'!$B$2:$B$53,'Share Values'!AK$11,'Transactions (Dated)'!$C$2:$C$53,"Sell")</f>
        <v>0</v>
      </c>
      <c r="AL717" s="40">
        <f ca="1">AL716+SUMIFS('Transactions (Dated)'!$E$2:$E$53,'Transactions (Dated)'!$D$2:$D$53,'Share Values'!$X717,'Transactions (Dated)'!$B$2:$B$53,'Share Values'!AL$11,'Transactions (Dated)'!$C$2:$C$53,"Buy")-SUMIFS('Transactions (Dated)'!$E$2:$E$53,'Transactions (Dated)'!$D$2:$D$53,'Share Values'!$X717,'Transactions (Dated)'!$B$2:$B$53,'Share Values'!AL$11,'Transactions (Dated)'!$C$2:$C$53,"Sell")</f>
        <v>0</v>
      </c>
      <c r="AM717" s="40">
        <f ca="1">AM716+SUMIFS('Transactions (Dated)'!$E$2:$E$53,'Transactions (Dated)'!$D$2:$D$53,'Share Values'!$X717,'Transactions (Dated)'!$B$2:$B$53,'Share Values'!AM$11,'Transactions (Dated)'!$C$2:$C$53,"Buy")-SUMIFS('Transactions (Dated)'!$E$2:$E$53,'Transactions (Dated)'!$D$2:$D$53,'Share Values'!$X717,'Transactions (Dated)'!$B$2:$B$53,'Share Values'!AM$11,'Transactions (Dated)'!$C$2:$C$53,"Sell")</f>
        <v>0</v>
      </c>
      <c r="AN717" s="40">
        <f ca="1">AN716+SUMIFS('Transactions (Dated)'!$E$2:$E$53,'Transactions (Dated)'!$D$2:$D$53,'Share Values'!$X717,'Transactions (Dated)'!$B$2:$B$53,'Share Values'!AN$11,'Transactions (Dated)'!$C$2:$C$53,"Buy")-SUMIFS('Transactions (Dated)'!$E$2:$E$53,'Transactions (Dated)'!$D$2:$D$53,'Share Values'!$X717,'Transactions (Dated)'!$B$2:$B$53,'Share Values'!AN$11,'Transactions (Dated)'!$C$2:$C$53,"Sell")</f>
        <v>0</v>
      </c>
      <c r="AQ717" s="3">
        <f t="shared" si="296"/>
        <v>42940</v>
      </c>
      <c r="AR717" s="6">
        <f t="shared" ca="1" si="297"/>
        <v>58367.5</v>
      </c>
      <c r="AS717" s="6">
        <f t="shared" ca="1" si="298"/>
        <v>15937.5</v>
      </c>
      <c r="AT717" s="6">
        <f t="shared" ca="1" si="299"/>
        <v>538209.94000000006</v>
      </c>
      <c r="AU717" s="6">
        <f t="shared" ca="1" si="300"/>
        <v>41548.32</v>
      </c>
      <c r="AV717" s="6">
        <f t="shared" ca="1" si="301"/>
        <v>34445.159999999996</v>
      </c>
      <c r="AW717" s="6">
        <f t="shared" ca="1" si="302"/>
        <v>0</v>
      </c>
      <c r="AX717" s="6">
        <f t="shared" ca="1" si="303"/>
        <v>49473.999999999993</v>
      </c>
      <c r="AY717" s="6">
        <f t="shared" ca="1" si="304"/>
        <v>58224.1</v>
      </c>
      <c r="AZ717" s="6">
        <f t="shared" ca="1" si="305"/>
        <v>0</v>
      </c>
      <c r="BA717" s="6">
        <f t="shared" ca="1" si="306"/>
        <v>0</v>
      </c>
      <c r="BB717" s="6">
        <f t="shared" ca="1" si="307"/>
        <v>0</v>
      </c>
      <c r="BC717" s="6">
        <f t="shared" ca="1" si="308"/>
        <v>0</v>
      </c>
      <c r="BD717" s="6">
        <f t="shared" ca="1" si="309"/>
        <v>0</v>
      </c>
      <c r="BE717" s="6">
        <f t="shared" ca="1" si="310"/>
        <v>0</v>
      </c>
      <c r="BF717" s="6">
        <f t="shared" ref="BF717:BF780" ca="1" si="318">+AM717*T717</f>
        <v>0</v>
      </c>
      <c r="BG717" s="6">
        <f t="shared" ref="BG717:BG780" ca="1" si="319">+AN717*U717</f>
        <v>0</v>
      </c>
      <c r="BJ717" s="4">
        <f t="shared" ca="1" si="311"/>
        <v>796206.52</v>
      </c>
      <c r="BL717" s="3">
        <f t="shared" si="312"/>
        <v>42940</v>
      </c>
      <c r="BM717" s="6">
        <f>BM716+SUMIFS('Transactions (Dated)'!G:G,'Transactions (Dated)'!D:D,'Share Values'!AQ717)</f>
        <v>14317.649999999987</v>
      </c>
      <c r="BN717" s="6">
        <f ca="1">BN716+SUMIFS('Transactions (Dated)'!$F:$F,'Transactions (Dated)'!$D:$D,$BL717,'Transactions (Dated)'!$B:$B,BN$11,'Transactions (Dated)'!$C:$C,"Dividend (paid to cash)")*Y717</f>
        <v>0</v>
      </c>
      <c r="BO717" s="6">
        <f ca="1">BO716+SUMIFS('Transactions (Dated)'!$F:$F,'Transactions (Dated)'!$D:$D,$BL717,'Transactions (Dated)'!$B:$B,BO$11,'Transactions (Dated)'!$C:$C,"Dividend (paid to cash)")*Z717</f>
        <v>2421.875</v>
      </c>
      <c r="BP717" s="6">
        <f ca="1">BP716+SUMIFS('Transactions (Dated)'!$F:$F,'Transactions (Dated)'!$D:$D,$BL717,'Transactions (Dated)'!$B:$B,BP$11,'Transactions (Dated)'!$C:$C,"Dividend (paid to cash)")*AA717</f>
        <v>51745.237000000008</v>
      </c>
      <c r="BQ717" s="6">
        <f ca="1">BQ716+SUMIFS('Transactions (Dated)'!$F:$F,'Transactions (Dated)'!$D:$D,$BL717,'Transactions (Dated)'!$B:$B,BQ$11,'Transactions (Dated)'!$C:$C,"Dividend (paid to cash)")*AB717</f>
        <v>714.23</v>
      </c>
      <c r="BR717" s="6">
        <f ca="1">BR716+SUMIFS('Transactions (Dated)'!$F:$F,'Transactions (Dated)'!$D:$D,$BL717,'Transactions (Dated)'!$B:$B,BR$11,'Transactions (Dated)'!$C:$C,"Dividend (paid to cash)")*AC717</f>
        <v>0</v>
      </c>
      <c r="BS717" s="6">
        <f ca="1">BS716+SUMIFS('Transactions (Dated)'!$F:$F,'Transactions (Dated)'!$D:$D,$BL717,'Transactions (Dated)'!$B:$B,BS$11,'Transactions (Dated)'!$C:$C,"Dividend (paid to cash)")*AD717</f>
        <v>0</v>
      </c>
      <c r="BT717" s="6">
        <f ca="1">BT716+SUMIFS('Transactions (Dated)'!$F:$F,'Transactions (Dated)'!$D:$D,$BL717,'Transactions (Dated)'!$B:$B,BT$11,'Transactions (Dated)'!$C:$C,"Dividend (paid to cash)")*AE717</f>
        <v>4640</v>
      </c>
      <c r="BU717" s="6">
        <f ca="1">BU716+SUMIFS('Transactions (Dated)'!$F:$F,'Transactions (Dated)'!$D:$D,$BL717,'Transactions (Dated)'!$B:$B,BU$11,'Transactions (Dated)'!$C:$C,"Dividend (paid to cash)")*AF717</f>
        <v>0</v>
      </c>
      <c r="BV717" s="6">
        <f ca="1">BV716+SUMIFS('Transactions (Dated)'!$F:$F,'Transactions (Dated)'!$D:$D,$BL717,'Transactions (Dated)'!$B:$B,BV$11,'Transactions (Dated)'!$C:$C,"Dividend (paid to cash)")*AG717</f>
        <v>0</v>
      </c>
      <c r="BW717" s="6">
        <f ca="1">BW716+SUMIFS('Transactions (Dated)'!$F:$F,'Transactions (Dated)'!$D:$D,$BL717,'Transactions (Dated)'!$B:$B,BW$11,'Transactions (Dated)'!$C:$C,"Dividend (paid to cash)")*AH717</f>
        <v>0</v>
      </c>
      <c r="BX717" s="6">
        <f ca="1">BX716+SUMIFS('Transactions (Dated)'!$F:$F,'Transactions (Dated)'!$D:$D,$BL717,'Transactions (Dated)'!$B:$B,BX$11,'Transactions (Dated)'!$C:$C,"Dividend (paid to cash)")*AI717</f>
        <v>0</v>
      </c>
      <c r="BY717" s="6">
        <f ca="1">BY716+SUMIFS('Transactions (Dated)'!$F:$F,'Transactions (Dated)'!$D:$D,$BL717,'Transactions (Dated)'!$B:$B,BY$11,'Transactions (Dated)'!$C:$C,"Dividend (paid to cash)")*AJ717</f>
        <v>0</v>
      </c>
      <c r="BZ717" s="6">
        <f ca="1">BZ716+SUMIFS('Transactions (Dated)'!$F:$F,'Transactions (Dated)'!$D:$D,$BL717,'Transactions (Dated)'!$B:$B,BZ$11,'Transactions (Dated)'!$C:$C,"Dividend (paid to cash)")*AK717</f>
        <v>0</v>
      </c>
      <c r="CA717" s="6">
        <f ca="1">CA716+SUMIFS('Transactions (Dated)'!$F:$F,'Transactions (Dated)'!$D:$D,$BL717,'Transactions (Dated)'!$B:$B,CA$11,'Transactions (Dated)'!$C:$C,"Dividend (paid to cash)")*AL717</f>
        <v>0</v>
      </c>
      <c r="CB717" s="6">
        <v>0</v>
      </c>
      <c r="CC717" s="6">
        <v>0</v>
      </c>
      <c r="CF717" s="6">
        <f t="shared" ca="1" si="313"/>
        <v>73838.991999999984</v>
      </c>
      <c r="CH717" s="3">
        <f t="shared" si="314"/>
        <v>42940</v>
      </c>
      <c r="CI717" s="4">
        <f t="shared" ca="1" si="315"/>
        <v>796206.52</v>
      </c>
      <c r="CJ717" s="4">
        <f t="shared" ca="1" si="316"/>
        <v>73838.991999999984</v>
      </c>
      <c r="CL717" s="4">
        <f t="shared" ca="1" si="317"/>
        <v>870045.51199999999</v>
      </c>
    </row>
    <row r="718" spans="2:90" x14ac:dyDescent="0.15">
      <c r="B718" s="3">
        <v>42941</v>
      </c>
      <c r="E718" s="86">
        <v>42941</v>
      </c>
      <c r="F718" s="53">
        <v>12.46</v>
      </c>
      <c r="G718">
        <v>1.7</v>
      </c>
      <c r="H718">
        <v>20.52</v>
      </c>
      <c r="I718">
        <v>21.895</v>
      </c>
      <c r="J718">
        <v>14.65</v>
      </c>
      <c r="K718">
        <v>14.58</v>
      </c>
      <c r="L718">
        <v>16.93</v>
      </c>
      <c r="M718">
        <v>3.91</v>
      </c>
      <c r="O718">
        <v>10.98</v>
      </c>
      <c r="Q718">
        <v>1.53</v>
      </c>
      <c r="R718">
        <v>9.35</v>
      </c>
      <c r="S718">
        <v>44.4</v>
      </c>
      <c r="U718">
        <v>44.4</v>
      </c>
      <c r="X718" s="3">
        <f t="shared" si="295"/>
        <v>42941</v>
      </c>
      <c r="Y718" s="40">
        <f ca="1">Y717+SUMIFS('Transactions (Dated)'!$E$2:$E$53,'Transactions (Dated)'!$D$2:$D$53,'Share Values'!$X718,'Transactions (Dated)'!$B$2:$B$53,'Share Values'!Y$11,'Transactions (Dated)'!$C$2:$C$53,"Buy")-SUMIFS('Transactions (Dated)'!$E$2:$E$53,'Transactions (Dated)'!$D$2:$D$53,'Share Values'!$X718,'Transactions (Dated)'!$B$2:$B$53,'Share Values'!Y$11,'Transactions (Dated)'!$C$2:$C$53,"Sell")</f>
        <v>4625</v>
      </c>
      <c r="Z718" s="40">
        <f ca="1">Z717+SUMIFS('Transactions (Dated)'!$E$2:$E$53,'Transactions (Dated)'!$D$2:$D$53,'Share Values'!$X718,'Transactions (Dated)'!$B$2:$B$53,'Share Values'!Z$11,'Transactions (Dated)'!$C$2:$C$53,"Buy")-SUMIFS('Transactions (Dated)'!$E$2:$E$53,'Transactions (Dated)'!$D$2:$D$53,'Share Values'!$X718,'Transactions (Dated)'!$B$2:$B$53,'Share Values'!Z$11,'Transactions (Dated)'!$C$2:$C$53,"Sell")</f>
        <v>9375</v>
      </c>
      <c r="AA718" s="40">
        <f ca="1">AA717+SUMIFS('Transactions (Dated)'!$E$2:$E$53,'Transactions (Dated)'!$D$2:$D$53,'Share Values'!$X718,'Transactions (Dated)'!$B$2:$B$53,'Share Values'!AA$11,'Transactions (Dated)'!$C$2:$C$53,"Buy")-SUMIFS('Transactions (Dated)'!$E$2:$E$53,'Transactions (Dated)'!$D$2:$D$53,'Share Values'!$X718,'Transactions (Dated)'!$B$2:$B$53,'Share Values'!AA$11,'Transactions (Dated)'!$C$2:$C$53,"Sell")</f>
        <v>26357</v>
      </c>
      <c r="AB718" s="40">
        <f ca="1">AB717+SUMIFS('Transactions (Dated)'!$E$2:$E$53,'Transactions (Dated)'!$D$2:$D$53,'Share Values'!$X718,'Transactions (Dated)'!$B$2:$B$53,'Share Values'!AB$11,'Transactions (Dated)'!$C$2:$C$53,"Buy")-SUMIFS('Transactions (Dated)'!$E$2:$E$53,'Transactions (Dated)'!$D$2:$D$53,'Share Values'!$X718,'Transactions (Dated)'!$B$2:$B$53,'Share Values'!AB$11,'Transactions (Dated)'!$C$2:$C$53,"Sell")</f>
        <v>1892</v>
      </c>
      <c r="AC718" s="40">
        <f ca="1">AC717+SUMIFS('Transactions (Dated)'!$E$2:$E$53,'Transactions (Dated)'!$D$2:$D$53,'Share Values'!$X718,'Transactions (Dated)'!$B$2:$B$53,'Share Values'!AC$11,'Transactions (Dated)'!$C$2:$C$53,"Buy")-SUMIFS('Transactions (Dated)'!$E$2:$E$53,'Transactions (Dated)'!$D$2:$D$53,'Share Values'!$X718,'Transactions (Dated)'!$B$2:$B$53,'Share Values'!AC$11,'Transactions (Dated)'!$C$2:$C$53,"Sell")</f>
        <v>2348</v>
      </c>
      <c r="AD718" s="40">
        <f ca="1">AD717+SUMIFS('Transactions (Dated)'!$E$2:$E$53,'Transactions (Dated)'!$D$2:$D$53,'Share Values'!$X718,'Transactions (Dated)'!$B$2:$B$53,'Share Values'!AD$11,'Transactions (Dated)'!$C$2:$C$53,"Buy")-SUMIFS('Transactions (Dated)'!$E$2:$E$53,'Transactions (Dated)'!$D$2:$D$53,'Share Values'!$X718,'Transactions (Dated)'!$B$2:$B$53,'Share Values'!AD$11,'Transactions (Dated)'!$C$2:$C$53,"Sell")</f>
        <v>0</v>
      </c>
      <c r="AE718" s="40">
        <f ca="1">AE717+SUMIFS('Transactions (Dated)'!$E$2:$E$53,'Transactions (Dated)'!$D$2:$D$53,'Share Values'!$X718,'Transactions (Dated)'!$B$2:$B$53,'Share Values'!AE$11,'Transactions (Dated)'!$C$2:$C$53,"Buy")-SUMIFS('Transactions (Dated)'!$E$2:$E$53,'Transactions (Dated)'!$D$2:$D$53,'Share Values'!$X718,'Transactions (Dated)'!$B$2:$B$53,'Share Values'!AE$11,'Transactions (Dated)'!$C$2:$C$53,"Sell")</f>
        <v>2900</v>
      </c>
      <c r="AF718" s="40">
        <f ca="1">AF717+SUMIFS('Transactions (Dated)'!$E$2:$E$53,'Transactions (Dated)'!$D$2:$D$53,'Share Values'!$X718,'Transactions (Dated)'!$B$2:$B$53,'Share Values'!AF$11,'Transactions (Dated)'!$C$2:$C$53,"Buy")-SUMIFS('Transactions (Dated)'!$E$2:$E$53,'Transactions (Dated)'!$D$2:$D$53,'Share Values'!$X718,'Transactions (Dated)'!$B$2:$B$53,'Share Values'!AF$11,'Transactions (Dated)'!$C$2:$C$53,"Sell")</f>
        <v>14201</v>
      </c>
      <c r="AG718" s="40">
        <f ca="1">AG717+SUMIFS('Transactions (Dated)'!$E$2:$E$53,'Transactions (Dated)'!$D$2:$D$53,'Share Values'!$X718,'Transactions (Dated)'!$B$2:$B$53,'Share Values'!AG$11,'Transactions (Dated)'!$C$2:$C$53,"Buy")-SUMIFS('Transactions (Dated)'!$E$2:$E$53,'Transactions (Dated)'!$D$2:$D$53,'Share Values'!$X718,'Transactions (Dated)'!$B$2:$B$53,'Share Values'!AG$11,'Transactions (Dated)'!$C$2:$C$53,"Sell")</f>
        <v>6835</v>
      </c>
      <c r="AH718" s="40">
        <f ca="1">AH717+SUMIFS('Transactions (Dated)'!$E$2:$E$53,'Transactions (Dated)'!$D$2:$D$53,'Share Values'!$X718,'Transactions (Dated)'!$B$2:$B$53,'Share Values'!AH$11,'Transactions (Dated)'!$C$2:$C$53,"Buy")-SUMIFS('Transactions (Dated)'!$E$2:$E$53,'Transactions (Dated)'!$D$2:$D$53,'Share Values'!$X718,'Transactions (Dated)'!$B$2:$B$53,'Share Values'!AH$11,'Transactions (Dated)'!$C$2:$C$53,"Sell")</f>
        <v>0</v>
      </c>
      <c r="AI718" s="40">
        <f ca="1">AI717+SUMIFS('Transactions (Dated)'!$E$2:$E$53,'Transactions (Dated)'!$D$2:$D$53,'Share Values'!$X718,'Transactions (Dated)'!$B$2:$B$53,'Share Values'!AI$11,'Transactions (Dated)'!$C$2:$C$53,"Buy")-SUMIFS('Transactions (Dated)'!$E$2:$E$53,'Transactions (Dated)'!$D$2:$D$53,'Share Values'!$X718,'Transactions (Dated)'!$B$2:$B$53,'Share Values'!AI$11,'Transactions (Dated)'!$C$2:$C$53,"Sell")</f>
        <v>0</v>
      </c>
      <c r="AJ718" s="40">
        <f ca="1">AJ717+SUMIFS('Transactions (Dated)'!$E$2:$E$53,'Transactions (Dated)'!$D$2:$D$53,'Share Values'!$X718,'Transactions (Dated)'!$B$2:$B$53,'Share Values'!AJ$11,'Transactions (Dated)'!$C$2:$C$53,"Buy")-SUMIFS('Transactions (Dated)'!$E$2:$E$53,'Transactions (Dated)'!$D$2:$D$53,'Share Values'!$X718,'Transactions (Dated)'!$B$2:$B$53,'Share Values'!AJ$11,'Transactions (Dated)'!$C$2:$C$53,"Sell")</f>
        <v>0</v>
      </c>
      <c r="AK718" s="40">
        <f ca="1">AK717+SUMIFS('Transactions (Dated)'!$E$2:$E$53,'Transactions (Dated)'!$D$2:$D$53,'Share Values'!$X718,'Transactions (Dated)'!$B$2:$B$53,'Share Values'!AK$11,'Transactions (Dated)'!$C$2:$C$53,"Buy")-SUMIFS('Transactions (Dated)'!$E$2:$E$53,'Transactions (Dated)'!$D$2:$D$53,'Share Values'!$X718,'Transactions (Dated)'!$B$2:$B$53,'Share Values'!AK$11,'Transactions (Dated)'!$C$2:$C$53,"Sell")</f>
        <v>0</v>
      </c>
      <c r="AL718" s="40">
        <f ca="1">AL717+SUMIFS('Transactions (Dated)'!$E$2:$E$53,'Transactions (Dated)'!$D$2:$D$53,'Share Values'!$X718,'Transactions (Dated)'!$B$2:$B$53,'Share Values'!AL$11,'Transactions (Dated)'!$C$2:$C$53,"Buy")-SUMIFS('Transactions (Dated)'!$E$2:$E$53,'Transactions (Dated)'!$D$2:$D$53,'Share Values'!$X718,'Transactions (Dated)'!$B$2:$B$53,'Share Values'!AL$11,'Transactions (Dated)'!$C$2:$C$53,"Sell")</f>
        <v>0</v>
      </c>
      <c r="AM718" s="40">
        <f ca="1">AM717+SUMIFS('Transactions (Dated)'!$E$2:$E$53,'Transactions (Dated)'!$D$2:$D$53,'Share Values'!$X718,'Transactions (Dated)'!$B$2:$B$53,'Share Values'!AM$11,'Transactions (Dated)'!$C$2:$C$53,"Buy")-SUMIFS('Transactions (Dated)'!$E$2:$E$53,'Transactions (Dated)'!$D$2:$D$53,'Share Values'!$X718,'Transactions (Dated)'!$B$2:$B$53,'Share Values'!AM$11,'Transactions (Dated)'!$C$2:$C$53,"Sell")</f>
        <v>0</v>
      </c>
      <c r="AN718" s="40">
        <f ca="1">AN717+SUMIFS('Transactions (Dated)'!$E$2:$E$53,'Transactions (Dated)'!$D$2:$D$53,'Share Values'!$X718,'Transactions (Dated)'!$B$2:$B$53,'Share Values'!AN$11,'Transactions (Dated)'!$C$2:$C$53,"Buy")-SUMIFS('Transactions (Dated)'!$E$2:$E$53,'Transactions (Dated)'!$D$2:$D$53,'Share Values'!$X718,'Transactions (Dated)'!$B$2:$B$53,'Share Values'!AN$11,'Transactions (Dated)'!$C$2:$C$53,"Sell")</f>
        <v>0</v>
      </c>
      <c r="AQ718" s="3">
        <f t="shared" si="296"/>
        <v>42941</v>
      </c>
      <c r="AR718" s="6">
        <f t="shared" ca="1" si="297"/>
        <v>57627.500000000007</v>
      </c>
      <c r="AS718" s="6">
        <f t="shared" ca="1" si="298"/>
        <v>15937.5</v>
      </c>
      <c r="AT718" s="6">
        <f t="shared" ca="1" si="299"/>
        <v>540845.64</v>
      </c>
      <c r="AU718" s="6">
        <f t="shared" ca="1" si="300"/>
        <v>41425.339999999997</v>
      </c>
      <c r="AV718" s="6">
        <f t="shared" ca="1" si="301"/>
        <v>34398.200000000004</v>
      </c>
      <c r="AW718" s="6">
        <f t="shared" ca="1" si="302"/>
        <v>0</v>
      </c>
      <c r="AX718" s="6">
        <f t="shared" ca="1" si="303"/>
        <v>49097</v>
      </c>
      <c r="AY718" s="6">
        <f t="shared" ca="1" si="304"/>
        <v>55525.91</v>
      </c>
      <c r="AZ718" s="6">
        <f t="shared" ca="1" si="305"/>
        <v>0</v>
      </c>
      <c r="BA718" s="6">
        <f t="shared" ca="1" si="306"/>
        <v>0</v>
      </c>
      <c r="BB718" s="6">
        <f t="shared" ca="1" si="307"/>
        <v>0</v>
      </c>
      <c r="BC718" s="6">
        <f t="shared" ca="1" si="308"/>
        <v>0</v>
      </c>
      <c r="BD718" s="6">
        <f t="shared" ca="1" si="309"/>
        <v>0</v>
      </c>
      <c r="BE718" s="6">
        <f t="shared" ca="1" si="310"/>
        <v>0</v>
      </c>
      <c r="BF718" s="6">
        <f t="shared" ca="1" si="318"/>
        <v>0</v>
      </c>
      <c r="BG718" s="6">
        <f t="shared" ca="1" si="319"/>
        <v>0</v>
      </c>
      <c r="BJ718" s="4">
        <f t="shared" ca="1" si="311"/>
        <v>794857.09</v>
      </c>
      <c r="BL718" s="3">
        <f t="shared" si="312"/>
        <v>42941</v>
      </c>
      <c r="BM718" s="6">
        <f>BM717+SUMIFS('Transactions (Dated)'!G:G,'Transactions (Dated)'!D:D,'Share Values'!AQ718)</f>
        <v>14317.649999999987</v>
      </c>
      <c r="BN718" s="6">
        <f ca="1">BN717+SUMIFS('Transactions (Dated)'!$F:$F,'Transactions (Dated)'!$D:$D,$BL718,'Transactions (Dated)'!$B:$B,BN$11,'Transactions (Dated)'!$C:$C,"Dividend (paid to cash)")*Y718</f>
        <v>0</v>
      </c>
      <c r="BO718" s="6">
        <f ca="1">BO717+SUMIFS('Transactions (Dated)'!$F:$F,'Transactions (Dated)'!$D:$D,$BL718,'Transactions (Dated)'!$B:$B,BO$11,'Transactions (Dated)'!$C:$C,"Dividend (paid to cash)")*Z718</f>
        <v>2421.875</v>
      </c>
      <c r="BP718" s="6">
        <f ca="1">BP717+SUMIFS('Transactions (Dated)'!$F:$F,'Transactions (Dated)'!$D:$D,$BL718,'Transactions (Dated)'!$B:$B,BP$11,'Transactions (Dated)'!$C:$C,"Dividend (paid to cash)")*AA718</f>
        <v>51745.237000000008</v>
      </c>
      <c r="BQ718" s="6">
        <f ca="1">BQ717+SUMIFS('Transactions (Dated)'!$F:$F,'Transactions (Dated)'!$D:$D,$BL718,'Transactions (Dated)'!$B:$B,BQ$11,'Transactions (Dated)'!$C:$C,"Dividend (paid to cash)")*AB718</f>
        <v>714.23</v>
      </c>
      <c r="BR718" s="6">
        <f ca="1">BR717+SUMIFS('Transactions (Dated)'!$F:$F,'Transactions (Dated)'!$D:$D,$BL718,'Transactions (Dated)'!$B:$B,BR$11,'Transactions (Dated)'!$C:$C,"Dividend (paid to cash)")*AC718</f>
        <v>0</v>
      </c>
      <c r="BS718" s="6">
        <f ca="1">BS717+SUMIFS('Transactions (Dated)'!$F:$F,'Transactions (Dated)'!$D:$D,$BL718,'Transactions (Dated)'!$B:$B,BS$11,'Transactions (Dated)'!$C:$C,"Dividend (paid to cash)")*AD718</f>
        <v>0</v>
      </c>
      <c r="BT718" s="6">
        <f ca="1">BT717+SUMIFS('Transactions (Dated)'!$F:$F,'Transactions (Dated)'!$D:$D,$BL718,'Transactions (Dated)'!$B:$B,BT$11,'Transactions (Dated)'!$C:$C,"Dividend (paid to cash)")*AE718</f>
        <v>4640</v>
      </c>
      <c r="BU718" s="6">
        <f ca="1">BU717+SUMIFS('Transactions (Dated)'!$F:$F,'Transactions (Dated)'!$D:$D,$BL718,'Transactions (Dated)'!$B:$B,BU$11,'Transactions (Dated)'!$C:$C,"Dividend (paid to cash)")*AF718</f>
        <v>0</v>
      </c>
      <c r="BV718" s="6">
        <f ca="1">BV717+SUMIFS('Transactions (Dated)'!$F:$F,'Transactions (Dated)'!$D:$D,$BL718,'Transactions (Dated)'!$B:$B,BV$11,'Transactions (Dated)'!$C:$C,"Dividend (paid to cash)")*AG718</f>
        <v>0</v>
      </c>
      <c r="BW718" s="6">
        <f ca="1">BW717+SUMIFS('Transactions (Dated)'!$F:$F,'Transactions (Dated)'!$D:$D,$BL718,'Transactions (Dated)'!$B:$B,BW$11,'Transactions (Dated)'!$C:$C,"Dividend (paid to cash)")*AH718</f>
        <v>0</v>
      </c>
      <c r="BX718" s="6">
        <f ca="1">BX717+SUMIFS('Transactions (Dated)'!$F:$F,'Transactions (Dated)'!$D:$D,$BL718,'Transactions (Dated)'!$B:$B,BX$11,'Transactions (Dated)'!$C:$C,"Dividend (paid to cash)")*AI718</f>
        <v>0</v>
      </c>
      <c r="BY718" s="6">
        <f ca="1">BY717+SUMIFS('Transactions (Dated)'!$F:$F,'Transactions (Dated)'!$D:$D,$BL718,'Transactions (Dated)'!$B:$B,BY$11,'Transactions (Dated)'!$C:$C,"Dividend (paid to cash)")*AJ718</f>
        <v>0</v>
      </c>
      <c r="BZ718" s="6">
        <f ca="1">BZ717+SUMIFS('Transactions (Dated)'!$F:$F,'Transactions (Dated)'!$D:$D,$BL718,'Transactions (Dated)'!$B:$B,BZ$11,'Transactions (Dated)'!$C:$C,"Dividend (paid to cash)")*AK718</f>
        <v>0</v>
      </c>
      <c r="CA718" s="6">
        <f ca="1">CA717+SUMIFS('Transactions (Dated)'!$F:$F,'Transactions (Dated)'!$D:$D,$BL718,'Transactions (Dated)'!$B:$B,CA$11,'Transactions (Dated)'!$C:$C,"Dividend (paid to cash)")*AL718</f>
        <v>0</v>
      </c>
      <c r="CB718" s="6">
        <v>0</v>
      </c>
      <c r="CC718" s="6">
        <v>0</v>
      </c>
      <c r="CF718" s="6">
        <f t="shared" ca="1" si="313"/>
        <v>73838.991999999984</v>
      </c>
      <c r="CH718" s="3">
        <f t="shared" si="314"/>
        <v>42941</v>
      </c>
      <c r="CI718" s="4">
        <f t="shared" ca="1" si="315"/>
        <v>794857.09</v>
      </c>
      <c r="CJ718" s="4">
        <f t="shared" ca="1" si="316"/>
        <v>73838.991999999984</v>
      </c>
      <c r="CL718" s="4">
        <f t="shared" ca="1" si="317"/>
        <v>868696.08199999994</v>
      </c>
    </row>
    <row r="719" spans="2:90" x14ac:dyDescent="0.15">
      <c r="B719" s="3">
        <v>42942</v>
      </c>
      <c r="E719" s="86">
        <v>42942</v>
      </c>
      <c r="F719" s="53">
        <v>12.3</v>
      </c>
      <c r="G719">
        <v>1.6800000000000002</v>
      </c>
      <c r="H719">
        <v>20.49</v>
      </c>
      <c r="I719">
        <v>21.85</v>
      </c>
      <c r="J719">
        <v>14.55</v>
      </c>
      <c r="K719">
        <v>14.56</v>
      </c>
      <c r="L719">
        <v>16.940000000000001</v>
      </c>
      <c r="M719">
        <v>4.08</v>
      </c>
      <c r="O719">
        <v>10.91</v>
      </c>
      <c r="Q719">
        <v>1.51</v>
      </c>
      <c r="R719">
        <v>9.94</v>
      </c>
      <c r="S719">
        <v>44.51</v>
      </c>
      <c r="U719">
        <v>44.51</v>
      </c>
      <c r="X719" s="3">
        <f t="shared" si="295"/>
        <v>42942</v>
      </c>
      <c r="Y719" s="40">
        <f ca="1">Y718+SUMIFS('Transactions (Dated)'!$E$2:$E$53,'Transactions (Dated)'!$D$2:$D$53,'Share Values'!$X719,'Transactions (Dated)'!$B$2:$B$53,'Share Values'!Y$11,'Transactions (Dated)'!$C$2:$C$53,"Buy")-SUMIFS('Transactions (Dated)'!$E$2:$E$53,'Transactions (Dated)'!$D$2:$D$53,'Share Values'!$X719,'Transactions (Dated)'!$B$2:$B$53,'Share Values'!Y$11,'Transactions (Dated)'!$C$2:$C$53,"Sell")</f>
        <v>4625</v>
      </c>
      <c r="Z719" s="40">
        <f ca="1">Z718+SUMIFS('Transactions (Dated)'!$E$2:$E$53,'Transactions (Dated)'!$D$2:$D$53,'Share Values'!$X719,'Transactions (Dated)'!$B$2:$B$53,'Share Values'!Z$11,'Transactions (Dated)'!$C$2:$C$53,"Buy")-SUMIFS('Transactions (Dated)'!$E$2:$E$53,'Transactions (Dated)'!$D$2:$D$53,'Share Values'!$X719,'Transactions (Dated)'!$B$2:$B$53,'Share Values'!Z$11,'Transactions (Dated)'!$C$2:$C$53,"Sell")</f>
        <v>9375</v>
      </c>
      <c r="AA719" s="40">
        <f ca="1">AA718+SUMIFS('Transactions (Dated)'!$E$2:$E$53,'Transactions (Dated)'!$D$2:$D$53,'Share Values'!$X719,'Transactions (Dated)'!$B$2:$B$53,'Share Values'!AA$11,'Transactions (Dated)'!$C$2:$C$53,"Buy")-SUMIFS('Transactions (Dated)'!$E$2:$E$53,'Transactions (Dated)'!$D$2:$D$53,'Share Values'!$X719,'Transactions (Dated)'!$B$2:$B$53,'Share Values'!AA$11,'Transactions (Dated)'!$C$2:$C$53,"Sell")</f>
        <v>26357</v>
      </c>
      <c r="AB719" s="40">
        <f ca="1">AB718+SUMIFS('Transactions (Dated)'!$E$2:$E$53,'Transactions (Dated)'!$D$2:$D$53,'Share Values'!$X719,'Transactions (Dated)'!$B$2:$B$53,'Share Values'!AB$11,'Transactions (Dated)'!$C$2:$C$53,"Buy")-SUMIFS('Transactions (Dated)'!$E$2:$E$53,'Transactions (Dated)'!$D$2:$D$53,'Share Values'!$X719,'Transactions (Dated)'!$B$2:$B$53,'Share Values'!AB$11,'Transactions (Dated)'!$C$2:$C$53,"Sell")</f>
        <v>1892</v>
      </c>
      <c r="AC719" s="40">
        <f ca="1">AC718+SUMIFS('Transactions (Dated)'!$E$2:$E$53,'Transactions (Dated)'!$D$2:$D$53,'Share Values'!$X719,'Transactions (Dated)'!$B$2:$B$53,'Share Values'!AC$11,'Transactions (Dated)'!$C$2:$C$53,"Buy")-SUMIFS('Transactions (Dated)'!$E$2:$E$53,'Transactions (Dated)'!$D$2:$D$53,'Share Values'!$X719,'Transactions (Dated)'!$B$2:$B$53,'Share Values'!AC$11,'Transactions (Dated)'!$C$2:$C$53,"Sell")</f>
        <v>2348</v>
      </c>
      <c r="AD719" s="40">
        <f ca="1">AD718+SUMIFS('Transactions (Dated)'!$E$2:$E$53,'Transactions (Dated)'!$D$2:$D$53,'Share Values'!$X719,'Transactions (Dated)'!$B$2:$B$53,'Share Values'!AD$11,'Transactions (Dated)'!$C$2:$C$53,"Buy")-SUMIFS('Transactions (Dated)'!$E$2:$E$53,'Transactions (Dated)'!$D$2:$D$53,'Share Values'!$X719,'Transactions (Dated)'!$B$2:$B$53,'Share Values'!AD$11,'Transactions (Dated)'!$C$2:$C$53,"Sell")</f>
        <v>0</v>
      </c>
      <c r="AE719" s="40">
        <f ca="1">AE718+SUMIFS('Transactions (Dated)'!$E$2:$E$53,'Transactions (Dated)'!$D$2:$D$53,'Share Values'!$X719,'Transactions (Dated)'!$B$2:$B$53,'Share Values'!AE$11,'Transactions (Dated)'!$C$2:$C$53,"Buy")-SUMIFS('Transactions (Dated)'!$E$2:$E$53,'Transactions (Dated)'!$D$2:$D$53,'Share Values'!$X719,'Transactions (Dated)'!$B$2:$B$53,'Share Values'!AE$11,'Transactions (Dated)'!$C$2:$C$53,"Sell")</f>
        <v>2900</v>
      </c>
      <c r="AF719" s="40">
        <f ca="1">AF718+SUMIFS('Transactions (Dated)'!$E$2:$E$53,'Transactions (Dated)'!$D$2:$D$53,'Share Values'!$X719,'Transactions (Dated)'!$B$2:$B$53,'Share Values'!AF$11,'Transactions (Dated)'!$C$2:$C$53,"Buy")-SUMIFS('Transactions (Dated)'!$E$2:$E$53,'Transactions (Dated)'!$D$2:$D$53,'Share Values'!$X719,'Transactions (Dated)'!$B$2:$B$53,'Share Values'!AF$11,'Transactions (Dated)'!$C$2:$C$53,"Sell")</f>
        <v>14201</v>
      </c>
      <c r="AG719" s="40">
        <f ca="1">AG718+SUMIFS('Transactions (Dated)'!$E$2:$E$53,'Transactions (Dated)'!$D$2:$D$53,'Share Values'!$X719,'Transactions (Dated)'!$B$2:$B$53,'Share Values'!AG$11,'Transactions (Dated)'!$C$2:$C$53,"Buy")-SUMIFS('Transactions (Dated)'!$E$2:$E$53,'Transactions (Dated)'!$D$2:$D$53,'Share Values'!$X719,'Transactions (Dated)'!$B$2:$B$53,'Share Values'!AG$11,'Transactions (Dated)'!$C$2:$C$53,"Sell")</f>
        <v>6835</v>
      </c>
      <c r="AH719" s="40">
        <f ca="1">AH718+SUMIFS('Transactions (Dated)'!$E$2:$E$53,'Transactions (Dated)'!$D$2:$D$53,'Share Values'!$X719,'Transactions (Dated)'!$B$2:$B$53,'Share Values'!AH$11,'Transactions (Dated)'!$C$2:$C$53,"Buy")-SUMIFS('Transactions (Dated)'!$E$2:$E$53,'Transactions (Dated)'!$D$2:$D$53,'Share Values'!$X719,'Transactions (Dated)'!$B$2:$B$53,'Share Values'!AH$11,'Transactions (Dated)'!$C$2:$C$53,"Sell")</f>
        <v>0</v>
      </c>
      <c r="AI719" s="40">
        <f ca="1">AI718+SUMIFS('Transactions (Dated)'!$E$2:$E$53,'Transactions (Dated)'!$D$2:$D$53,'Share Values'!$X719,'Transactions (Dated)'!$B$2:$B$53,'Share Values'!AI$11,'Transactions (Dated)'!$C$2:$C$53,"Buy")-SUMIFS('Transactions (Dated)'!$E$2:$E$53,'Transactions (Dated)'!$D$2:$D$53,'Share Values'!$X719,'Transactions (Dated)'!$B$2:$B$53,'Share Values'!AI$11,'Transactions (Dated)'!$C$2:$C$53,"Sell")</f>
        <v>0</v>
      </c>
      <c r="AJ719" s="40">
        <f ca="1">AJ718+SUMIFS('Transactions (Dated)'!$E$2:$E$53,'Transactions (Dated)'!$D$2:$D$53,'Share Values'!$X719,'Transactions (Dated)'!$B$2:$B$53,'Share Values'!AJ$11,'Transactions (Dated)'!$C$2:$C$53,"Buy")-SUMIFS('Transactions (Dated)'!$E$2:$E$53,'Transactions (Dated)'!$D$2:$D$53,'Share Values'!$X719,'Transactions (Dated)'!$B$2:$B$53,'Share Values'!AJ$11,'Transactions (Dated)'!$C$2:$C$53,"Sell")</f>
        <v>0</v>
      </c>
      <c r="AK719" s="40">
        <f ca="1">AK718+SUMIFS('Transactions (Dated)'!$E$2:$E$53,'Transactions (Dated)'!$D$2:$D$53,'Share Values'!$X719,'Transactions (Dated)'!$B$2:$B$53,'Share Values'!AK$11,'Transactions (Dated)'!$C$2:$C$53,"Buy")-SUMIFS('Transactions (Dated)'!$E$2:$E$53,'Transactions (Dated)'!$D$2:$D$53,'Share Values'!$X719,'Transactions (Dated)'!$B$2:$B$53,'Share Values'!AK$11,'Transactions (Dated)'!$C$2:$C$53,"Sell")</f>
        <v>0</v>
      </c>
      <c r="AL719" s="40">
        <f ca="1">AL718+SUMIFS('Transactions (Dated)'!$E$2:$E$53,'Transactions (Dated)'!$D$2:$D$53,'Share Values'!$X719,'Transactions (Dated)'!$B$2:$B$53,'Share Values'!AL$11,'Transactions (Dated)'!$C$2:$C$53,"Buy")-SUMIFS('Transactions (Dated)'!$E$2:$E$53,'Transactions (Dated)'!$D$2:$D$53,'Share Values'!$X719,'Transactions (Dated)'!$B$2:$B$53,'Share Values'!AL$11,'Transactions (Dated)'!$C$2:$C$53,"Sell")</f>
        <v>0</v>
      </c>
      <c r="AM719" s="40">
        <f ca="1">AM718+SUMIFS('Transactions (Dated)'!$E$2:$E$53,'Transactions (Dated)'!$D$2:$D$53,'Share Values'!$X719,'Transactions (Dated)'!$B$2:$B$53,'Share Values'!AM$11,'Transactions (Dated)'!$C$2:$C$53,"Buy")-SUMIFS('Transactions (Dated)'!$E$2:$E$53,'Transactions (Dated)'!$D$2:$D$53,'Share Values'!$X719,'Transactions (Dated)'!$B$2:$B$53,'Share Values'!AM$11,'Transactions (Dated)'!$C$2:$C$53,"Sell")</f>
        <v>0</v>
      </c>
      <c r="AN719" s="40">
        <f ca="1">AN718+SUMIFS('Transactions (Dated)'!$E$2:$E$53,'Transactions (Dated)'!$D$2:$D$53,'Share Values'!$X719,'Transactions (Dated)'!$B$2:$B$53,'Share Values'!AN$11,'Transactions (Dated)'!$C$2:$C$53,"Buy")-SUMIFS('Transactions (Dated)'!$E$2:$E$53,'Transactions (Dated)'!$D$2:$D$53,'Share Values'!$X719,'Transactions (Dated)'!$B$2:$B$53,'Share Values'!AN$11,'Transactions (Dated)'!$C$2:$C$53,"Sell")</f>
        <v>0</v>
      </c>
      <c r="AQ719" s="3">
        <f t="shared" si="296"/>
        <v>42942</v>
      </c>
      <c r="AR719" s="6">
        <f t="shared" ca="1" si="297"/>
        <v>56887.5</v>
      </c>
      <c r="AS719" s="6">
        <f t="shared" ca="1" si="298"/>
        <v>15750.000000000002</v>
      </c>
      <c r="AT719" s="6">
        <f t="shared" ca="1" si="299"/>
        <v>540054.92999999993</v>
      </c>
      <c r="AU719" s="6">
        <f t="shared" ca="1" si="300"/>
        <v>41340.200000000004</v>
      </c>
      <c r="AV719" s="6">
        <f t="shared" ca="1" si="301"/>
        <v>34163.4</v>
      </c>
      <c r="AW719" s="6">
        <f t="shared" ca="1" si="302"/>
        <v>0</v>
      </c>
      <c r="AX719" s="6">
        <f t="shared" ca="1" si="303"/>
        <v>49126.000000000007</v>
      </c>
      <c r="AY719" s="6">
        <f t="shared" ca="1" si="304"/>
        <v>57940.08</v>
      </c>
      <c r="AZ719" s="6">
        <f t="shared" ca="1" si="305"/>
        <v>0</v>
      </c>
      <c r="BA719" s="6">
        <f t="shared" ca="1" si="306"/>
        <v>0</v>
      </c>
      <c r="BB719" s="6">
        <f t="shared" ca="1" si="307"/>
        <v>0</v>
      </c>
      <c r="BC719" s="6">
        <f t="shared" ca="1" si="308"/>
        <v>0</v>
      </c>
      <c r="BD719" s="6">
        <f t="shared" ca="1" si="309"/>
        <v>0</v>
      </c>
      <c r="BE719" s="6">
        <f t="shared" ca="1" si="310"/>
        <v>0</v>
      </c>
      <c r="BF719" s="6">
        <f t="shared" ca="1" si="318"/>
        <v>0</v>
      </c>
      <c r="BG719" s="6">
        <f t="shared" ca="1" si="319"/>
        <v>0</v>
      </c>
      <c r="BJ719" s="4">
        <f t="shared" ca="1" si="311"/>
        <v>795262.10999999987</v>
      </c>
      <c r="BL719" s="3">
        <f t="shared" si="312"/>
        <v>42942</v>
      </c>
      <c r="BM719" s="6">
        <f>BM718+SUMIFS('Transactions (Dated)'!G:G,'Transactions (Dated)'!D:D,'Share Values'!AQ719)</f>
        <v>14317.649999999987</v>
      </c>
      <c r="BN719" s="6">
        <f ca="1">BN718+SUMIFS('Transactions (Dated)'!$F:$F,'Transactions (Dated)'!$D:$D,$BL719,'Transactions (Dated)'!$B:$B,BN$11,'Transactions (Dated)'!$C:$C,"Dividend (paid to cash)")*Y719</f>
        <v>0</v>
      </c>
      <c r="BO719" s="6">
        <f ca="1">BO718+SUMIFS('Transactions (Dated)'!$F:$F,'Transactions (Dated)'!$D:$D,$BL719,'Transactions (Dated)'!$B:$B,BO$11,'Transactions (Dated)'!$C:$C,"Dividend (paid to cash)")*Z719</f>
        <v>2421.875</v>
      </c>
      <c r="BP719" s="6">
        <f ca="1">BP718+SUMIFS('Transactions (Dated)'!$F:$F,'Transactions (Dated)'!$D:$D,$BL719,'Transactions (Dated)'!$B:$B,BP$11,'Transactions (Dated)'!$C:$C,"Dividend (paid to cash)")*AA719</f>
        <v>51745.237000000008</v>
      </c>
      <c r="BQ719" s="6">
        <f ca="1">BQ718+SUMIFS('Transactions (Dated)'!$F:$F,'Transactions (Dated)'!$D:$D,$BL719,'Transactions (Dated)'!$B:$B,BQ$11,'Transactions (Dated)'!$C:$C,"Dividend (paid to cash)")*AB719</f>
        <v>714.23</v>
      </c>
      <c r="BR719" s="6">
        <f ca="1">BR718+SUMIFS('Transactions (Dated)'!$F:$F,'Transactions (Dated)'!$D:$D,$BL719,'Transactions (Dated)'!$B:$B,BR$11,'Transactions (Dated)'!$C:$C,"Dividend (paid to cash)")*AC719</f>
        <v>0</v>
      </c>
      <c r="BS719" s="6">
        <f ca="1">BS718+SUMIFS('Transactions (Dated)'!$F:$F,'Transactions (Dated)'!$D:$D,$BL719,'Transactions (Dated)'!$B:$B,BS$11,'Transactions (Dated)'!$C:$C,"Dividend (paid to cash)")*AD719</f>
        <v>0</v>
      </c>
      <c r="BT719" s="6">
        <f ca="1">BT718+SUMIFS('Transactions (Dated)'!$F:$F,'Transactions (Dated)'!$D:$D,$BL719,'Transactions (Dated)'!$B:$B,BT$11,'Transactions (Dated)'!$C:$C,"Dividend (paid to cash)")*AE719</f>
        <v>4640</v>
      </c>
      <c r="BU719" s="6">
        <f ca="1">BU718+SUMIFS('Transactions (Dated)'!$F:$F,'Transactions (Dated)'!$D:$D,$BL719,'Transactions (Dated)'!$B:$B,BU$11,'Transactions (Dated)'!$C:$C,"Dividend (paid to cash)")*AF719</f>
        <v>0</v>
      </c>
      <c r="BV719" s="6">
        <f ca="1">BV718+SUMIFS('Transactions (Dated)'!$F:$F,'Transactions (Dated)'!$D:$D,$BL719,'Transactions (Dated)'!$B:$B,BV$11,'Transactions (Dated)'!$C:$C,"Dividend (paid to cash)")*AG719</f>
        <v>0</v>
      </c>
      <c r="BW719" s="6">
        <f ca="1">BW718+SUMIFS('Transactions (Dated)'!$F:$F,'Transactions (Dated)'!$D:$D,$BL719,'Transactions (Dated)'!$B:$B,BW$11,'Transactions (Dated)'!$C:$C,"Dividend (paid to cash)")*AH719</f>
        <v>0</v>
      </c>
      <c r="BX719" s="6">
        <f ca="1">BX718+SUMIFS('Transactions (Dated)'!$F:$F,'Transactions (Dated)'!$D:$D,$BL719,'Transactions (Dated)'!$B:$B,BX$11,'Transactions (Dated)'!$C:$C,"Dividend (paid to cash)")*AI719</f>
        <v>0</v>
      </c>
      <c r="BY719" s="6">
        <f ca="1">BY718+SUMIFS('Transactions (Dated)'!$F:$F,'Transactions (Dated)'!$D:$D,$BL719,'Transactions (Dated)'!$B:$B,BY$11,'Transactions (Dated)'!$C:$C,"Dividend (paid to cash)")*AJ719</f>
        <v>0</v>
      </c>
      <c r="BZ719" s="6">
        <f ca="1">BZ718+SUMIFS('Transactions (Dated)'!$F:$F,'Transactions (Dated)'!$D:$D,$BL719,'Transactions (Dated)'!$B:$B,BZ$11,'Transactions (Dated)'!$C:$C,"Dividend (paid to cash)")*AK719</f>
        <v>0</v>
      </c>
      <c r="CA719" s="6">
        <f ca="1">CA718+SUMIFS('Transactions (Dated)'!$F:$F,'Transactions (Dated)'!$D:$D,$BL719,'Transactions (Dated)'!$B:$B,CA$11,'Transactions (Dated)'!$C:$C,"Dividend (paid to cash)")*AL719</f>
        <v>0</v>
      </c>
      <c r="CB719" s="6">
        <v>0</v>
      </c>
      <c r="CC719" s="6">
        <v>0</v>
      </c>
      <c r="CF719" s="6">
        <f t="shared" ca="1" si="313"/>
        <v>73838.991999999984</v>
      </c>
      <c r="CH719" s="3">
        <f t="shared" si="314"/>
        <v>42942</v>
      </c>
      <c r="CI719" s="4">
        <f t="shared" ca="1" si="315"/>
        <v>795262.10999999987</v>
      </c>
      <c r="CJ719" s="4">
        <f t="shared" ca="1" si="316"/>
        <v>73838.991999999984</v>
      </c>
      <c r="CL719" s="4">
        <f t="shared" ca="1" si="317"/>
        <v>869101.10199999984</v>
      </c>
    </row>
    <row r="720" spans="2:90" x14ac:dyDescent="0.15">
      <c r="B720" s="3">
        <v>42943</v>
      </c>
      <c r="E720" s="86">
        <v>42943</v>
      </c>
      <c r="F720" s="53">
        <v>12.22</v>
      </c>
      <c r="G720">
        <v>1.69</v>
      </c>
      <c r="H720">
        <v>20.5</v>
      </c>
      <c r="I720">
        <v>22.14</v>
      </c>
      <c r="J720">
        <v>14.41</v>
      </c>
      <c r="K720">
        <v>14.55</v>
      </c>
      <c r="L720">
        <v>16.96</v>
      </c>
      <c r="M720">
        <v>4</v>
      </c>
      <c r="O720">
        <v>10.95</v>
      </c>
      <c r="Q720">
        <v>1.51</v>
      </c>
      <c r="R720">
        <v>9.42</v>
      </c>
      <c r="S720">
        <v>44.67</v>
      </c>
      <c r="U720">
        <v>44.67</v>
      </c>
      <c r="X720" s="3">
        <f t="shared" si="295"/>
        <v>42943</v>
      </c>
      <c r="Y720" s="40">
        <f ca="1">Y719+SUMIFS('Transactions (Dated)'!$E$2:$E$53,'Transactions (Dated)'!$D$2:$D$53,'Share Values'!$X720,'Transactions (Dated)'!$B$2:$B$53,'Share Values'!Y$11,'Transactions (Dated)'!$C$2:$C$53,"Buy")-SUMIFS('Transactions (Dated)'!$E$2:$E$53,'Transactions (Dated)'!$D$2:$D$53,'Share Values'!$X720,'Transactions (Dated)'!$B$2:$B$53,'Share Values'!Y$11,'Transactions (Dated)'!$C$2:$C$53,"Sell")</f>
        <v>4625</v>
      </c>
      <c r="Z720" s="40">
        <f ca="1">Z719+SUMIFS('Transactions (Dated)'!$E$2:$E$53,'Transactions (Dated)'!$D$2:$D$53,'Share Values'!$X720,'Transactions (Dated)'!$B$2:$B$53,'Share Values'!Z$11,'Transactions (Dated)'!$C$2:$C$53,"Buy")-SUMIFS('Transactions (Dated)'!$E$2:$E$53,'Transactions (Dated)'!$D$2:$D$53,'Share Values'!$X720,'Transactions (Dated)'!$B$2:$B$53,'Share Values'!Z$11,'Transactions (Dated)'!$C$2:$C$53,"Sell")</f>
        <v>9375</v>
      </c>
      <c r="AA720" s="40">
        <f ca="1">AA719+SUMIFS('Transactions (Dated)'!$E$2:$E$53,'Transactions (Dated)'!$D$2:$D$53,'Share Values'!$X720,'Transactions (Dated)'!$B$2:$B$53,'Share Values'!AA$11,'Transactions (Dated)'!$C$2:$C$53,"Buy")-SUMIFS('Transactions (Dated)'!$E$2:$E$53,'Transactions (Dated)'!$D$2:$D$53,'Share Values'!$X720,'Transactions (Dated)'!$B$2:$B$53,'Share Values'!AA$11,'Transactions (Dated)'!$C$2:$C$53,"Sell")</f>
        <v>26357</v>
      </c>
      <c r="AB720" s="40">
        <f ca="1">AB719+SUMIFS('Transactions (Dated)'!$E$2:$E$53,'Transactions (Dated)'!$D$2:$D$53,'Share Values'!$X720,'Transactions (Dated)'!$B$2:$B$53,'Share Values'!AB$11,'Transactions (Dated)'!$C$2:$C$53,"Buy")-SUMIFS('Transactions (Dated)'!$E$2:$E$53,'Transactions (Dated)'!$D$2:$D$53,'Share Values'!$X720,'Transactions (Dated)'!$B$2:$B$53,'Share Values'!AB$11,'Transactions (Dated)'!$C$2:$C$53,"Sell")</f>
        <v>1892</v>
      </c>
      <c r="AC720" s="40">
        <f ca="1">AC719+SUMIFS('Transactions (Dated)'!$E$2:$E$53,'Transactions (Dated)'!$D$2:$D$53,'Share Values'!$X720,'Transactions (Dated)'!$B$2:$B$53,'Share Values'!AC$11,'Transactions (Dated)'!$C$2:$C$53,"Buy")-SUMIFS('Transactions (Dated)'!$E$2:$E$53,'Transactions (Dated)'!$D$2:$D$53,'Share Values'!$X720,'Transactions (Dated)'!$B$2:$B$53,'Share Values'!AC$11,'Transactions (Dated)'!$C$2:$C$53,"Sell")</f>
        <v>2348</v>
      </c>
      <c r="AD720" s="40">
        <f ca="1">AD719+SUMIFS('Transactions (Dated)'!$E$2:$E$53,'Transactions (Dated)'!$D$2:$D$53,'Share Values'!$X720,'Transactions (Dated)'!$B$2:$B$53,'Share Values'!AD$11,'Transactions (Dated)'!$C$2:$C$53,"Buy")-SUMIFS('Transactions (Dated)'!$E$2:$E$53,'Transactions (Dated)'!$D$2:$D$53,'Share Values'!$X720,'Transactions (Dated)'!$B$2:$B$53,'Share Values'!AD$11,'Transactions (Dated)'!$C$2:$C$53,"Sell")</f>
        <v>0</v>
      </c>
      <c r="AE720" s="40">
        <f ca="1">AE719+SUMIFS('Transactions (Dated)'!$E$2:$E$53,'Transactions (Dated)'!$D$2:$D$53,'Share Values'!$X720,'Transactions (Dated)'!$B$2:$B$53,'Share Values'!AE$11,'Transactions (Dated)'!$C$2:$C$53,"Buy")-SUMIFS('Transactions (Dated)'!$E$2:$E$53,'Transactions (Dated)'!$D$2:$D$53,'Share Values'!$X720,'Transactions (Dated)'!$B$2:$B$53,'Share Values'!AE$11,'Transactions (Dated)'!$C$2:$C$53,"Sell")</f>
        <v>2900</v>
      </c>
      <c r="AF720" s="40">
        <f ca="1">AF719+SUMIFS('Transactions (Dated)'!$E$2:$E$53,'Transactions (Dated)'!$D$2:$D$53,'Share Values'!$X720,'Transactions (Dated)'!$B$2:$B$53,'Share Values'!AF$11,'Transactions (Dated)'!$C$2:$C$53,"Buy")-SUMIFS('Transactions (Dated)'!$E$2:$E$53,'Transactions (Dated)'!$D$2:$D$53,'Share Values'!$X720,'Transactions (Dated)'!$B$2:$B$53,'Share Values'!AF$11,'Transactions (Dated)'!$C$2:$C$53,"Sell")</f>
        <v>14201</v>
      </c>
      <c r="AG720" s="40">
        <f ca="1">AG719+SUMIFS('Transactions (Dated)'!$E$2:$E$53,'Transactions (Dated)'!$D$2:$D$53,'Share Values'!$X720,'Transactions (Dated)'!$B$2:$B$53,'Share Values'!AG$11,'Transactions (Dated)'!$C$2:$C$53,"Buy")-SUMIFS('Transactions (Dated)'!$E$2:$E$53,'Transactions (Dated)'!$D$2:$D$53,'Share Values'!$X720,'Transactions (Dated)'!$B$2:$B$53,'Share Values'!AG$11,'Transactions (Dated)'!$C$2:$C$53,"Sell")</f>
        <v>6835</v>
      </c>
      <c r="AH720" s="40">
        <f ca="1">AH719+SUMIFS('Transactions (Dated)'!$E$2:$E$53,'Transactions (Dated)'!$D$2:$D$53,'Share Values'!$X720,'Transactions (Dated)'!$B$2:$B$53,'Share Values'!AH$11,'Transactions (Dated)'!$C$2:$C$53,"Buy")-SUMIFS('Transactions (Dated)'!$E$2:$E$53,'Transactions (Dated)'!$D$2:$D$53,'Share Values'!$X720,'Transactions (Dated)'!$B$2:$B$53,'Share Values'!AH$11,'Transactions (Dated)'!$C$2:$C$53,"Sell")</f>
        <v>0</v>
      </c>
      <c r="AI720" s="40">
        <f ca="1">AI719+SUMIFS('Transactions (Dated)'!$E$2:$E$53,'Transactions (Dated)'!$D$2:$D$53,'Share Values'!$X720,'Transactions (Dated)'!$B$2:$B$53,'Share Values'!AI$11,'Transactions (Dated)'!$C$2:$C$53,"Buy")-SUMIFS('Transactions (Dated)'!$E$2:$E$53,'Transactions (Dated)'!$D$2:$D$53,'Share Values'!$X720,'Transactions (Dated)'!$B$2:$B$53,'Share Values'!AI$11,'Transactions (Dated)'!$C$2:$C$53,"Sell")</f>
        <v>0</v>
      </c>
      <c r="AJ720" s="40">
        <f ca="1">AJ719+SUMIFS('Transactions (Dated)'!$E$2:$E$53,'Transactions (Dated)'!$D$2:$D$53,'Share Values'!$X720,'Transactions (Dated)'!$B$2:$B$53,'Share Values'!AJ$11,'Transactions (Dated)'!$C$2:$C$53,"Buy")-SUMIFS('Transactions (Dated)'!$E$2:$E$53,'Transactions (Dated)'!$D$2:$D$53,'Share Values'!$X720,'Transactions (Dated)'!$B$2:$B$53,'Share Values'!AJ$11,'Transactions (Dated)'!$C$2:$C$53,"Sell")</f>
        <v>0</v>
      </c>
      <c r="AK720" s="40">
        <f ca="1">AK719+SUMIFS('Transactions (Dated)'!$E$2:$E$53,'Transactions (Dated)'!$D$2:$D$53,'Share Values'!$X720,'Transactions (Dated)'!$B$2:$B$53,'Share Values'!AK$11,'Transactions (Dated)'!$C$2:$C$53,"Buy")-SUMIFS('Transactions (Dated)'!$E$2:$E$53,'Transactions (Dated)'!$D$2:$D$53,'Share Values'!$X720,'Transactions (Dated)'!$B$2:$B$53,'Share Values'!AK$11,'Transactions (Dated)'!$C$2:$C$53,"Sell")</f>
        <v>0</v>
      </c>
      <c r="AL720" s="40">
        <f ca="1">AL719+SUMIFS('Transactions (Dated)'!$E$2:$E$53,'Transactions (Dated)'!$D$2:$D$53,'Share Values'!$X720,'Transactions (Dated)'!$B$2:$B$53,'Share Values'!AL$11,'Transactions (Dated)'!$C$2:$C$53,"Buy")-SUMIFS('Transactions (Dated)'!$E$2:$E$53,'Transactions (Dated)'!$D$2:$D$53,'Share Values'!$X720,'Transactions (Dated)'!$B$2:$B$53,'Share Values'!AL$11,'Transactions (Dated)'!$C$2:$C$53,"Sell")</f>
        <v>0</v>
      </c>
      <c r="AM720" s="40">
        <f ca="1">AM719+SUMIFS('Transactions (Dated)'!$E$2:$E$53,'Transactions (Dated)'!$D$2:$D$53,'Share Values'!$X720,'Transactions (Dated)'!$B$2:$B$53,'Share Values'!AM$11,'Transactions (Dated)'!$C$2:$C$53,"Buy")-SUMIFS('Transactions (Dated)'!$E$2:$E$53,'Transactions (Dated)'!$D$2:$D$53,'Share Values'!$X720,'Transactions (Dated)'!$B$2:$B$53,'Share Values'!AM$11,'Transactions (Dated)'!$C$2:$C$53,"Sell")</f>
        <v>0</v>
      </c>
      <c r="AN720" s="40">
        <f ca="1">AN719+SUMIFS('Transactions (Dated)'!$E$2:$E$53,'Transactions (Dated)'!$D$2:$D$53,'Share Values'!$X720,'Transactions (Dated)'!$B$2:$B$53,'Share Values'!AN$11,'Transactions (Dated)'!$C$2:$C$53,"Buy")-SUMIFS('Transactions (Dated)'!$E$2:$E$53,'Transactions (Dated)'!$D$2:$D$53,'Share Values'!$X720,'Transactions (Dated)'!$B$2:$B$53,'Share Values'!AN$11,'Transactions (Dated)'!$C$2:$C$53,"Sell")</f>
        <v>0</v>
      </c>
      <c r="AQ720" s="3">
        <f t="shared" si="296"/>
        <v>42943</v>
      </c>
      <c r="AR720" s="6">
        <f t="shared" ca="1" si="297"/>
        <v>56517.5</v>
      </c>
      <c r="AS720" s="6">
        <f t="shared" ca="1" si="298"/>
        <v>15843.75</v>
      </c>
      <c r="AT720" s="6">
        <f t="shared" ca="1" si="299"/>
        <v>540318.5</v>
      </c>
      <c r="AU720" s="6">
        <f t="shared" ca="1" si="300"/>
        <v>41888.880000000005</v>
      </c>
      <c r="AV720" s="6">
        <f t="shared" ca="1" si="301"/>
        <v>33834.68</v>
      </c>
      <c r="AW720" s="6">
        <f t="shared" ca="1" si="302"/>
        <v>0</v>
      </c>
      <c r="AX720" s="6">
        <f t="shared" ca="1" si="303"/>
        <v>49184</v>
      </c>
      <c r="AY720" s="6">
        <f t="shared" ca="1" si="304"/>
        <v>56804</v>
      </c>
      <c r="AZ720" s="6">
        <f t="shared" ca="1" si="305"/>
        <v>0</v>
      </c>
      <c r="BA720" s="6">
        <f t="shared" ca="1" si="306"/>
        <v>0</v>
      </c>
      <c r="BB720" s="6">
        <f t="shared" ca="1" si="307"/>
        <v>0</v>
      </c>
      <c r="BC720" s="6">
        <f t="shared" ca="1" si="308"/>
        <v>0</v>
      </c>
      <c r="BD720" s="6">
        <f t="shared" ca="1" si="309"/>
        <v>0</v>
      </c>
      <c r="BE720" s="6">
        <f t="shared" ca="1" si="310"/>
        <v>0</v>
      </c>
      <c r="BF720" s="6">
        <f t="shared" ca="1" si="318"/>
        <v>0</v>
      </c>
      <c r="BG720" s="6">
        <f t="shared" ca="1" si="319"/>
        <v>0</v>
      </c>
      <c r="BJ720" s="4">
        <f t="shared" ca="1" si="311"/>
        <v>794391.31</v>
      </c>
      <c r="BL720" s="3">
        <f t="shared" si="312"/>
        <v>42943</v>
      </c>
      <c r="BM720" s="6">
        <f>BM719+SUMIFS('Transactions (Dated)'!G:G,'Transactions (Dated)'!D:D,'Share Values'!AQ720)</f>
        <v>14317.649999999987</v>
      </c>
      <c r="BN720" s="6">
        <f ca="1">BN719+SUMIFS('Transactions (Dated)'!$F:$F,'Transactions (Dated)'!$D:$D,$BL720,'Transactions (Dated)'!$B:$B,BN$11,'Transactions (Dated)'!$C:$C,"Dividend (paid to cash)")*Y720</f>
        <v>0</v>
      </c>
      <c r="BO720" s="6">
        <f ca="1">BO719+SUMIFS('Transactions (Dated)'!$F:$F,'Transactions (Dated)'!$D:$D,$BL720,'Transactions (Dated)'!$B:$B,BO$11,'Transactions (Dated)'!$C:$C,"Dividend (paid to cash)")*Z720</f>
        <v>2421.875</v>
      </c>
      <c r="BP720" s="6">
        <f ca="1">BP719+SUMIFS('Transactions (Dated)'!$F:$F,'Transactions (Dated)'!$D:$D,$BL720,'Transactions (Dated)'!$B:$B,BP$11,'Transactions (Dated)'!$C:$C,"Dividend (paid to cash)")*AA720</f>
        <v>51745.237000000008</v>
      </c>
      <c r="BQ720" s="6">
        <f ca="1">BQ719+SUMIFS('Transactions (Dated)'!$F:$F,'Transactions (Dated)'!$D:$D,$BL720,'Transactions (Dated)'!$B:$B,BQ$11,'Transactions (Dated)'!$C:$C,"Dividend (paid to cash)")*AB720</f>
        <v>714.23</v>
      </c>
      <c r="BR720" s="6">
        <f ca="1">BR719+SUMIFS('Transactions (Dated)'!$F:$F,'Transactions (Dated)'!$D:$D,$BL720,'Transactions (Dated)'!$B:$B,BR$11,'Transactions (Dated)'!$C:$C,"Dividend (paid to cash)")*AC720</f>
        <v>0</v>
      </c>
      <c r="BS720" s="6">
        <f ca="1">BS719+SUMIFS('Transactions (Dated)'!$F:$F,'Transactions (Dated)'!$D:$D,$BL720,'Transactions (Dated)'!$B:$B,BS$11,'Transactions (Dated)'!$C:$C,"Dividend (paid to cash)")*AD720</f>
        <v>0</v>
      </c>
      <c r="BT720" s="6">
        <f ca="1">BT719+SUMIFS('Transactions (Dated)'!$F:$F,'Transactions (Dated)'!$D:$D,$BL720,'Transactions (Dated)'!$B:$B,BT$11,'Transactions (Dated)'!$C:$C,"Dividend (paid to cash)")*AE720</f>
        <v>4640</v>
      </c>
      <c r="BU720" s="6">
        <f ca="1">BU719+SUMIFS('Transactions (Dated)'!$F:$F,'Transactions (Dated)'!$D:$D,$BL720,'Transactions (Dated)'!$B:$B,BU$11,'Transactions (Dated)'!$C:$C,"Dividend (paid to cash)")*AF720</f>
        <v>0</v>
      </c>
      <c r="BV720" s="6">
        <f ca="1">BV719+SUMIFS('Transactions (Dated)'!$F:$F,'Transactions (Dated)'!$D:$D,$BL720,'Transactions (Dated)'!$B:$B,BV$11,'Transactions (Dated)'!$C:$C,"Dividend (paid to cash)")*AG720</f>
        <v>0</v>
      </c>
      <c r="BW720" s="6">
        <f ca="1">BW719+SUMIFS('Transactions (Dated)'!$F:$F,'Transactions (Dated)'!$D:$D,$BL720,'Transactions (Dated)'!$B:$B,BW$11,'Transactions (Dated)'!$C:$C,"Dividend (paid to cash)")*AH720</f>
        <v>0</v>
      </c>
      <c r="BX720" s="6">
        <f ca="1">BX719+SUMIFS('Transactions (Dated)'!$F:$F,'Transactions (Dated)'!$D:$D,$BL720,'Transactions (Dated)'!$B:$B,BX$11,'Transactions (Dated)'!$C:$C,"Dividend (paid to cash)")*AI720</f>
        <v>0</v>
      </c>
      <c r="BY720" s="6">
        <f ca="1">BY719+SUMIFS('Transactions (Dated)'!$F:$F,'Transactions (Dated)'!$D:$D,$BL720,'Transactions (Dated)'!$B:$B,BY$11,'Transactions (Dated)'!$C:$C,"Dividend (paid to cash)")*AJ720</f>
        <v>0</v>
      </c>
      <c r="BZ720" s="6">
        <f ca="1">BZ719+SUMIFS('Transactions (Dated)'!$F:$F,'Transactions (Dated)'!$D:$D,$BL720,'Transactions (Dated)'!$B:$B,BZ$11,'Transactions (Dated)'!$C:$C,"Dividend (paid to cash)")*AK720</f>
        <v>0</v>
      </c>
      <c r="CA720" s="6">
        <f ca="1">CA719+SUMIFS('Transactions (Dated)'!$F:$F,'Transactions (Dated)'!$D:$D,$BL720,'Transactions (Dated)'!$B:$B,CA$11,'Transactions (Dated)'!$C:$C,"Dividend (paid to cash)")*AL720</f>
        <v>0</v>
      </c>
      <c r="CB720" s="6">
        <v>0</v>
      </c>
      <c r="CC720" s="6">
        <v>0</v>
      </c>
      <c r="CF720" s="6">
        <f t="shared" ca="1" si="313"/>
        <v>73838.991999999984</v>
      </c>
      <c r="CH720" s="3">
        <f t="shared" si="314"/>
        <v>42943</v>
      </c>
      <c r="CI720" s="4">
        <f t="shared" ca="1" si="315"/>
        <v>794391.31</v>
      </c>
      <c r="CJ720" s="4">
        <f t="shared" ca="1" si="316"/>
        <v>73838.991999999984</v>
      </c>
      <c r="CL720" s="4">
        <f t="shared" ca="1" si="317"/>
        <v>868230.30200000003</v>
      </c>
    </row>
    <row r="721" spans="2:90" x14ac:dyDescent="0.15">
      <c r="B721" s="3">
        <v>42944</v>
      </c>
      <c r="E721" s="86">
        <v>42944</v>
      </c>
      <c r="F721" s="53">
        <v>12.11</v>
      </c>
      <c r="G721">
        <v>1.72</v>
      </c>
      <c r="H721">
        <v>20.43</v>
      </c>
      <c r="I721">
        <v>21.984999999999999</v>
      </c>
      <c r="J721">
        <v>13.99</v>
      </c>
      <c r="K721">
        <v>14.83</v>
      </c>
      <c r="L721">
        <v>16.82</v>
      </c>
      <c r="M721">
        <v>4.01</v>
      </c>
      <c r="O721">
        <v>10.96</v>
      </c>
      <c r="Q721">
        <v>1.48</v>
      </c>
      <c r="R721">
        <v>9.56</v>
      </c>
      <c r="S721">
        <v>45.08</v>
      </c>
      <c r="U721">
        <v>45.08</v>
      </c>
      <c r="X721" s="3">
        <f t="shared" si="295"/>
        <v>42944</v>
      </c>
      <c r="Y721" s="40">
        <f ca="1">Y720+SUMIFS('Transactions (Dated)'!$E$2:$E$53,'Transactions (Dated)'!$D$2:$D$53,'Share Values'!$X721,'Transactions (Dated)'!$B$2:$B$53,'Share Values'!Y$11,'Transactions (Dated)'!$C$2:$C$53,"Buy")-SUMIFS('Transactions (Dated)'!$E$2:$E$53,'Transactions (Dated)'!$D$2:$D$53,'Share Values'!$X721,'Transactions (Dated)'!$B$2:$B$53,'Share Values'!Y$11,'Transactions (Dated)'!$C$2:$C$53,"Sell")</f>
        <v>4625</v>
      </c>
      <c r="Z721" s="40">
        <f ca="1">Z720+SUMIFS('Transactions (Dated)'!$E$2:$E$53,'Transactions (Dated)'!$D$2:$D$53,'Share Values'!$X721,'Transactions (Dated)'!$B$2:$B$53,'Share Values'!Z$11,'Transactions (Dated)'!$C$2:$C$53,"Buy")-SUMIFS('Transactions (Dated)'!$E$2:$E$53,'Transactions (Dated)'!$D$2:$D$53,'Share Values'!$X721,'Transactions (Dated)'!$B$2:$B$53,'Share Values'!Z$11,'Transactions (Dated)'!$C$2:$C$53,"Sell")</f>
        <v>9375</v>
      </c>
      <c r="AA721" s="40">
        <f ca="1">AA720+SUMIFS('Transactions (Dated)'!$E$2:$E$53,'Transactions (Dated)'!$D$2:$D$53,'Share Values'!$X721,'Transactions (Dated)'!$B$2:$B$53,'Share Values'!AA$11,'Transactions (Dated)'!$C$2:$C$53,"Buy")-SUMIFS('Transactions (Dated)'!$E$2:$E$53,'Transactions (Dated)'!$D$2:$D$53,'Share Values'!$X721,'Transactions (Dated)'!$B$2:$B$53,'Share Values'!AA$11,'Transactions (Dated)'!$C$2:$C$53,"Sell")</f>
        <v>26357</v>
      </c>
      <c r="AB721" s="40">
        <f ca="1">AB720+SUMIFS('Transactions (Dated)'!$E$2:$E$53,'Transactions (Dated)'!$D$2:$D$53,'Share Values'!$X721,'Transactions (Dated)'!$B$2:$B$53,'Share Values'!AB$11,'Transactions (Dated)'!$C$2:$C$53,"Buy")-SUMIFS('Transactions (Dated)'!$E$2:$E$53,'Transactions (Dated)'!$D$2:$D$53,'Share Values'!$X721,'Transactions (Dated)'!$B$2:$B$53,'Share Values'!AB$11,'Transactions (Dated)'!$C$2:$C$53,"Sell")</f>
        <v>1892</v>
      </c>
      <c r="AC721" s="40">
        <f ca="1">AC720+SUMIFS('Transactions (Dated)'!$E$2:$E$53,'Transactions (Dated)'!$D$2:$D$53,'Share Values'!$X721,'Transactions (Dated)'!$B$2:$B$53,'Share Values'!AC$11,'Transactions (Dated)'!$C$2:$C$53,"Buy")-SUMIFS('Transactions (Dated)'!$E$2:$E$53,'Transactions (Dated)'!$D$2:$D$53,'Share Values'!$X721,'Transactions (Dated)'!$B$2:$B$53,'Share Values'!AC$11,'Transactions (Dated)'!$C$2:$C$53,"Sell")</f>
        <v>2348</v>
      </c>
      <c r="AD721" s="40">
        <f ca="1">AD720+SUMIFS('Transactions (Dated)'!$E$2:$E$53,'Transactions (Dated)'!$D$2:$D$53,'Share Values'!$X721,'Transactions (Dated)'!$B$2:$B$53,'Share Values'!AD$11,'Transactions (Dated)'!$C$2:$C$53,"Buy")-SUMIFS('Transactions (Dated)'!$E$2:$E$53,'Transactions (Dated)'!$D$2:$D$53,'Share Values'!$X721,'Transactions (Dated)'!$B$2:$B$53,'Share Values'!AD$11,'Transactions (Dated)'!$C$2:$C$53,"Sell")</f>
        <v>0</v>
      </c>
      <c r="AE721" s="40">
        <f ca="1">AE720+SUMIFS('Transactions (Dated)'!$E$2:$E$53,'Transactions (Dated)'!$D$2:$D$53,'Share Values'!$X721,'Transactions (Dated)'!$B$2:$B$53,'Share Values'!AE$11,'Transactions (Dated)'!$C$2:$C$53,"Buy")-SUMIFS('Transactions (Dated)'!$E$2:$E$53,'Transactions (Dated)'!$D$2:$D$53,'Share Values'!$X721,'Transactions (Dated)'!$B$2:$B$53,'Share Values'!AE$11,'Transactions (Dated)'!$C$2:$C$53,"Sell")</f>
        <v>2900</v>
      </c>
      <c r="AF721" s="40">
        <f ca="1">AF720+SUMIFS('Transactions (Dated)'!$E$2:$E$53,'Transactions (Dated)'!$D$2:$D$53,'Share Values'!$X721,'Transactions (Dated)'!$B$2:$B$53,'Share Values'!AF$11,'Transactions (Dated)'!$C$2:$C$53,"Buy")-SUMIFS('Transactions (Dated)'!$E$2:$E$53,'Transactions (Dated)'!$D$2:$D$53,'Share Values'!$X721,'Transactions (Dated)'!$B$2:$B$53,'Share Values'!AF$11,'Transactions (Dated)'!$C$2:$C$53,"Sell")</f>
        <v>14201</v>
      </c>
      <c r="AG721" s="40">
        <f ca="1">AG720+SUMIFS('Transactions (Dated)'!$E$2:$E$53,'Transactions (Dated)'!$D$2:$D$53,'Share Values'!$X721,'Transactions (Dated)'!$B$2:$B$53,'Share Values'!AG$11,'Transactions (Dated)'!$C$2:$C$53,"Buy")-SUMIFS('Transactions (Dated)'!$E$2:$E$53,'Transactions (Dated)'!$D$2:$D$53,'Share Values'!$X721,'Transactions (Dated)'!$B$2:$B$53,'Share Values'!AG$11,'Transactions (Dated)'!$C$2:$C$53,"Sell")</f>
        <v>6835</v>
      </c>
      <c r="AH721" s="40">
        <f ca="1">AH720+SUMIFS('Transactions (Dated)'!$E$2:$E$53,'Transactions (Dated)'!$D$2:$D$53,'Share Values'!$X721,'Transactions (Dated)'!$B$2:$B$53,'Share Values'!AH$11,'Transactions (Dated)'!$C$2:$C$53,"Buy")-SUMIFS('Transactions (Dated)'!$E$2:$E$53,'Transactions (Dated)'!$D$2:$D$53,'Share Values'!$X721,'Transactions (Dated)'!$B$2:$B$53,'Share Values'!AH$11,'Transactions (Dated)'!$C$2:$C$53,"Sell")</f>
        <v>0</v>
      </c>
      <c r="AI721" s="40">
        <f ca="1">AI720+SUMIFS('Transactions (Dated)'!$E$2:$E$53,'Transactions (Dated)'!$D$2:$D$53,'Share Values'!$X721,'Transactions (Dated)'!$B$2:$B$53,'Share Values'!AI$11,'Transactions (Dated)'!$C$2:$C$53,"Buy")-SUMIFS('Transactions (Dated)'!$E$2:$E$53,'Transactions (Dated)'!$D$2:$D$53,'Share Values'!$X721,'Transactions (Dated)'!$B$2:$B$53,'Share Values'!AI$11,'Transactions (Dated)'!$C$2:$C$53,"Sell")</f>
        <v>0</v>
      </c>
      <c r="AJ721" s="40">
        <f ca="1">AJ720+SUMIFS('Transactions (Dated)'!$E$2:$E$53,'Transactions (Dated)'!$D$2:$D$53,'Share Values'!$X721,'Transactions (Dated)'!$B$2:$B$53,'Share Values'!AJ$11,'Transactions (Dated)'!$C$2:$C$53,"Buy")-SUMIFS('Transactions (Dated)'!$E$2:$E$53,'Transactions (Dated)'!$D$2:$D$53,'Share Values'!$X721,'Transactions (Dated)'!$B$2:$B$53,'Share Values'!AJ$11,'Transactions (Dated)'!$C$2:$C$53,"Sell")</f>
        <v>0</v>
      </c>
      <c r="AK721" s="40">
        <f ca="1">AK720+SUMIFS('Transactions (Dated)'!$E$2:$E$53,'Transactions (Dated)'!$D$2:$D$53,'Share Values'!$X721,'Transactions (Dated)'!$B$2:$B$53,'Share Values'!AK$11,'Transactions (Dated)'!$C$2:$C$53,"Buy")-SUMIFS('Transactions (Dated)'!$E$2:$E$53,'Transactions (Dated)'!$D$2:$D$53,'Share Values'!$X721,'Transactions (Dated)'!$B$2:$B$53,'Share Values'!AK$11,'Transactions (Dated)'!$C$2:$C$53,"Sell")</f>
        <v>0</v>
      </c>
      <c r="AL721" s="40">
        <f ca="1">AL720+SUMIFS('Transactions (Dated)'!$E$2:$E$53,'Transactions (Dated)'!$D$2:$D$53,'Share Values'!$X721,'Transactions (Dated)'!$B$2:$B$53,'Share Values'!AL$11,'Transactions (Dated)'!$C$2:$C$53,"Buy")-SUMIFS('Transactions (Dated)'!$E$2:$E$53,'Transactions (Dated)'!$D$2:$D$53,'Share Values'!$X721,'Transactions (Dated)'!$B$2:$B$53,'Share Values'!AL$11,'Transactions (Dated)'!$C$2:$C$53,"Sell")</f>
        <v>0</v>
      </c>
      <c r="AM721" s="40">
        <f ca="1">AM720+SUMIFS('Transactions (Dated)'!$E$2:$E$53,'Transactions (Dated)'!$D$2:$D$53,'Share Values'!$X721,'Transactions (Dated)'!$B$2:$B$53,'Share Values'!AM$11,'Transactions (Dated)'!$C$2:$C$53,"Buy")-SUMIFS('Transactions (Dated)'!$E$2:$E$53,'Transactions (Dated)'!$D$2:$D$53,'Share Values'!$X721,'Transactions (Dated)'!$B$2:$B$53,'Share Values'!AM$11,'Transactions (Dated)'!$C$2:$C$53,"Sell")</f>
        <v>0</v>
      </c>
      <c r="AN721" s="40">
        <f ca="1">AN720+SUMIFS('Transactions (Dated)'!$E$2:$E$53,'Transactions (Dated)'!$D$2:$D$53,'Share Values'!$X721,'Transactions (Dated)'!$B$2:$B$53,'Share Values'!AN$11,'Transactions (Dated)'!$C$2:$C$53,"Buy")-SUMIFS('Transactions (Dated)'!$E$2:$E$53,'Transactions (Dated)'!$D$2:$D$53,'Share Values'!$X721,'Transactions (Dated)'!$B$2:$B$53,'Share Values'!AN$11,'Transactions (Dated)'!$C$2:$C$53,"Sell")</f>
        <v>0</v>
      </c>
      <c r="AQ721" s="3">
        <f t="shared" si="296"/>
        <v>42944</v>
      </c>
      <c r="AR721" s="6">
        <f t="shared" ca="1" si="297"/>
        <v>56008.75</v>
      </c>
      <c r="AS721" s="6">
        <f t="shared" ca="1" si="298"/>
        <v>16125</v>
      </c>
      <c r="AT721" s="6">
        <f t="shared" ca="1" si="299"/>
        <v>538473.51</v>
      </c>
      <c r="AU721" s="6">
        <f t="shared" ca="1" si="300"/>
        <v>41595.619999999995</v>
      </c>
      <c r="AV721" s="6">
        <f t="shared" ca="1" si="301"/>
        <v>32848.520000000004</v>
      </c>
      <c r="AW721" s="6">
        <f t="shared" ca="1" si="302"/>
        <v>0</v>
      </c>
      <c r="AX721" s="6">
        <f t="shared" ca="1" si="303"/>
        <v>48778</v>
      </c>
      <c r="AY721" s="6">
        <f t="shared" ca="1" si="304"/>
        <v>56946.009999999995</v>
      </c>
      <c r="AZ721" s="6">
        <f t="shared" ca="1" si="305"/>
        <v>0</v>
      </c>
      <c r="BA721" s="6">
        <f t="shared" ca="1" si="306"/>
        <v>0</v>
      </c>
      <c r="BB721" s="6">
        <f t="shared" ca="1" si="307"/>
        <v>0</v>
      </c>
      <c r="BC721" s="6">
        <f t="shared" ca="1" si="308"/>
        <v>0</v>
      </c>
      <c r="BD721" s="6">
        <f t="shared" ca="1" si="309"/>
        <v>0</v>
      </c>
      <c r="BE721" s="6">
        <f t="shared" ca="1" si="310"/>
        <v>0</v>
      </c>
      <c r="BF721" s="6">
        <f t="shared" ca="1" si="318"/>
        <v>0</v>
      </c>
      <c r="BG721" s="6">
        <f t="shared" ca="1" si="319"/>
        <v>0</v>
      </c>
      <c r="BJ721" s="4">
        <f t="shared" ca="1" si="311"/>
        <v>790775.41</v>
      </c>
      <c r="BL721" s="3">
        <f t="shared" si="312"/>
        <v>42944</v>
      </c>
      <c r="BM721" s="6">
        <f>BM720+SUMIFS('Transactions (Dated)'!G:G,'Transactions (Dated)'!D:D,'Share Values'!AQ721)</f>
        <v>14317.649999999987</v>
      </c>
      <c r="BN721" s="6">
        <f ca="1">BN720+SUMIFS('Transactions (Dated)'!$F:$F,'Transactions (Dated)'!$D:$D,$BL721,'Transactions (Dated)'!$B:$B,BN$11,'Transactions (Dated)'!$C:$C,"Dividend (paid to cash)")*Y721</f>
        <v>0</v>
      </c>
      <c r="BO721" s="6">
        <f ca="1">BO720+SUMIFS('Transactions (Dated)'!$F:$F,'Transactions (Dated)'!$D:$D,$BL721,'Transactions (Dated)'!$B:$B,BO$11,'Transactions (Dated)'!$C:$C,"Dividend (paid to cash)")*Z721</f>
        <v>2421.875</v>
      </c>
      <c r="BP721" s="6">
        <f ca="1">BP720+SUMIFS('Transactions (Dated)'!$F:$F,'Transactions (Dated)'!$D:$D,$BL721,'Transactions (Dated)'!$B:$B,BP$11,'Transactions (Dated)'!$C:$C,"Dividend (paid to cash)")*AA721</f>
        <v>51745.237000000008</v>
      </c>
      <c r="BQ721" s="6">
        <f ca="1">BQ720+SUMIFS('Transactions (Dated)'!$F:$F,'Transactions (Dated)'!$D:$D,$BL721,'Transactions (Dated)'!$B:$B,BQ$11,'Transactions (Dated)'!$C:$C,"Dividend (paid to cash)")*AB721</f>
        <v>714.23</v>
      </c>
      <c r="BR721" s="6">
        <f ca="1">BR720+SUMIFS('Transactions (Dated)'!$F:$F,'Transactions (Dated)'!$D:$D,$BL721,'Transactions (Dated)'!$B:$B,BR$11,'Transactions (Dated)'!$C:$C,"Dividend (paid to cash)")*AC721</f>
        <v>0</v>
      </c>
      <c r="BS721" s="6">
        <f ca="1">BS720+SUMIFS('Transactions (Dated)'!$F:$F,'Transactions (Dated)'!$D:$D,$BL721,'Transactions (Dated)'!$B:$B,BS$11,'Transactions (Dated)'!$C:$C,"Dividend (paid to cash)")*AD721</f>
        <v>0</v>
      </c>
      <c r="BT721" s="6">
        <f ca="1">BT720+SUMIFS('Transactions (Dated)'!$F:$F,'Transactions (Dated)'!$D:$D,$BL721,'Transactions (Dated)'!$B:$B,BT$11,'Transactions (Dated)'!$C:$C,"Dividend (paid to cash)")*AE721</f>
        <v>4640</v>
      </c>
      <c r="BU721" s="6">
        <f ca="1">BU720+SUMIFS('Transactions (Dated)'!$F:$F,'Transactions (Dated)'!$D:$D,$BL721,'Transactions (Dated)'!$B:$B,BU$11,'Transactions (Dated)'!$C:$C,"Dividend (paid to cash)")*AF721</f>
        <v>0</v>
      </c>
      <c r="BV721" s="6">
        <f ca="1">BV720+SUMIFS('Transactions (Dated)'!$F:$F,'Transactions (Dated)'!$D:$D,$BL721,'Transactions (Dated)'!$B:$B,BV$11,'Transactions (Dated)'!$C:$C,"Dividend (paid to cash)")*AG721</f>
        <v>0</v>
      </c>
      <c r="BW721" s="6">
        <f ca="1">BW720+SUMIFS('Transactions (Dated)'!$F:$F,'Transactions (Dated)'!$D:$D,$BL721,'Transactions (Dated)'!$B:$B,BW$11,'Transactions (Dated)'!$C:$C,"Dividend (paid to cash)")*AH721</f>
        <v>0</v>
      </c>
      <c r="BX721" s="6">
        <f ca="1">BX720+SUMIFS('Transactions (Dated)'!$F:$F,'Transactions (Dated)'!$D:$D,$BL721,'Transactions (Dated)'!$B:$B,BX$11,'Transactions (Dated)'!$C:$C,"Dividend (paid to cash)")*AI721</f>
        <v>0</v>
      </c>
      <c r="BY721" s="6">
        <f ca="1">BY720+SUMIFS('Transactions (Dated)'!$F:$F,'Transactions (Dated)'!$D:$D,$BL721,'Transactions (Dated)'!$B:$B,BY$11,'Transactions (Dated)'!$C:$C,"Dividend (paid to cash)")*AJ721</f>
        <v>0</v>
      </c>
      <c r="BZ721" s="6">
        <f ca="1">BZ720+SUMIFS('Transactions (Dated)'!$F:$F,'Transactions (Dated)'!$D:$D,$BL721,'Transactions (Dated)'!$B:$B,BZ$11,'Transactions (Dated)'!$C:$C,"Dividend (paid to cash)")*AK721</f>
        <v>0</v>
      </c>
      <c r="CA721" s="6">
        <f ca="1">CA720+SUMIFS('Transactions (Dated)'!$F:$F,'Transactions (Dated)'!$D:$D,$BL721,'Transactions (Dated)'!$B:$B,CA$11,'Transactions (Dated)'!$C:$C,"Dividend (paid to cash)")*AL721</f>
        <v>0</v>
      </c>
      <c r="CB721" s="6">
        <v>0</v>
      </c>
      <c r="CC721" s="6">
        <v>0</v>
      </c>
      <c r="CF721" s="6">
        <f t="shared" ca="1" si="313"/>
        <v>73838.991999999984</v>
      </c>
      <c r="CH721" s="3">
        <f t="shared" si="314"/>
        <v>42944</v>
      </c>
      <c r="CI721" s="4">
        <f t="shared" ca="1" si="315"/>
        <v>790775.41</v>
      </c>
      <c r="CJ721" s="4">
        <f t="shared" ca="1" si="316"/>
        <v>73838.991999999984</v>
      </c>
      <c r="CL721" s="4">
        <f t="shared" ca="1" si="317"/>
        <v>864614.402</v>
      </c>
    </row>
    <row r="722" spans="2:90" x14ac:dyDescent="0.15">
      <c r="B722" s="3">
        <v>42947</v>
      </c>
      <c r="E722" s="86">
        <v>42947</v>
      </c>
      <c r="F722" s="53">
        <v>11.69</v>
      </c>
      <c r="G722">
        <v>1.7</v>
      </c>
      <c r="H722">
        <v>20.47</v>
      </c>
      <c r="I722">
        <v>21.605</v>
      </c>
      <c r="J722">
        <v>14.18</v>
      </c>
      <c r="K722">
        <v>14.62</v>
      </c>
      <c r="L722">
        <v>16.97</v>
      </c>
      <c r="M722">
        <v>3.9699999999999998</v>
      </c>
      <c r="O722">
        <v>11.1</v>
      </c>
      <c r="Q722">
        <v>1.49</v>
      </c>
      <c r="R722">
        <v>9.68</v>
      </c>
      <c r="S722">
        <v>45.46</v>
      </c>
      <c r="U722">
        <v>45.46</v>
      </c>
      <c r="X722" s="3">
        <f t="shared" si="295"/>
        <v>42947</v>
      </c>
      <c r="Y722" s="40">
        <f ca="1">Y721+SUMIFS('Transactions (Dated)'!$E$2:$E$53,'Transactions (Dated)'!$D$2:$D$53,'Share Values'!$X722,'Transactions (Dated)'!$B$2:$B$53,'Share Values'!Y$11,'Transactions (Dated)'!$C$2:$C$53,"Buy")-SUMIFS('Transactions (Dated)'!$E$2:$E$53,'Transactions (Dated)'!$D$2:$D$53,'Share Values'!$X722,'Transactions (Dated)'!$B$2:$B$53,'Share Values'!Y$11,'Transactions (Dated)'!$C$2:$C$53,"Sell")</f>
        <v>4625</v>
      </c>
      <c r="Z722" s="40">
        <f ca="1">Z721+SUMIFS('Transactions (Dated)'!$E$2:$E$53,'Transactions (Dated)'!$D$2:$D$53,'Share Values'!$X722,'Transactions (Dated)'!$B$2:$B$53,'Share Values'!Z$11,'Transactions (Dated)'!$C$2:$C$53,"Buy")-SUMIFS('Transactions (Dated)'!$E$2:$E$53,'Transactions (Dated)'!$D$2:$D$53,'Share Values'!$X722,'Transactions (Dated)'!$B$2:$B$53,'Share Values'!Z$11,'Transactions (Dated)'!$C$2:$C$53,"Sell")</f>
        <v>9375</v>
      </c>
      <c r="AA722" s="40">
        <f ca="1">AA721+SUMIFS('Transactions (Dated)'!$E$2:$E$53,'Transactions (Dated)'!$D$2:$D$53,'Share Values'!$X722,'Transactions (Dated)'!$B$2:$B$53,'Share Values'!AA$11,'Transactions (Dated)'!$C$2:$C$53,"Buy")-SUMIFS('Transactions (Dated)'!$E$2:$E$53,'Transactions (Dated)'!$D$2:$D$53,'Share Values'!$X722,'Transactions (Dated)'!$B$2:$B$53,'Share Values'!AA$11,'Transactions (Dated)'!$C$2:$C$53,"Sell")</f>
        <v>26357</v>
      </c>
      <c r="AB722" s="40">
        <f ca="1">AB721+SUMIFS('Transactions (Dated)'!$E$2:$E$53,'Transactions (Dated)'!$D$2:$D$53,'Share Values'!$X722,'Transactions (Dated)'!$B$2:$B$53,'Share Values'!AB$11,'Transactions (Dated)'!$C$2:$C$53,"Buy")-SUMIFS('Transactions (Dated)'!$E$2:$E$53,'Transactions (Dated)'!$D$2:$D$53,'Share Values'!$X722,'Transactions (Dated)'!$B$2:$B$53,'Share Values'!AB$11,'Transactions (Dated)'!$C$2:$C$53,"Sell")</f>
        <v>1892</v>
      </c>
      <c r="AC722" s="40">
        <f ca="1">AC721+SUMIFS('Transactions (Dated)'!$E$2:$E$53,'Transactions (Dated)'!$D$2:$D$53,'Share Values'!$X722,'Transactions (Dated)'!$B$2:$B$53,'Share Values'!AC$11,'Transactions (Dated)'!$C$2:$C$53,"Buy")-SUMIFS('Transactions (Dated)'!$E$2:$E$53,'Transactions (Dated)'!$D$2:$D$53,'Share Values'!$X722,'Transactions (Dated)'!$B$2:$B$53,'Share Values'!AC$11,'Transactions (Dated)'!$C$2:$C$53,"Sell")</f>
        <v>2348</v>
      </c>
      <c r="AD722" s="40">
        <f ca="1">AD721+SUMIFS('Transactions (Dated)'!$E$2:$E$53,'Transactions (Dated)'!$D$2:$D$53,'Share Values'!$X722,'Transactions (Dated)'!$B$2:$B$53,'Share Values'!AD$11,'Transactions (Dated)'!$C$2:$C$53,"Buy")-SUMIFS('Transactions (Dated)'!$E$2:$E$53,'Transactions (Dated)'!$D$2:$D$53,'Share Values'!$X722,'Transactions (Dated)'!$B$2:$B$53,'Share Values'!AD$11,'Transactions (Dated)'!$C$2:$C$53,"Sell")</f>
        <v>0</v>
      </c>
      <c r="AE722" s="40">
        <f ca="1">AE721+SUMIFS('Transactions (Dated)'!$E$2:$E$53,'Transactions (Dated)'!$D$2:$D$53,'Share Values'!$X722,'Transactions (Dated)'!$B$2:$B$53,'Share Values'!AE$11,'Transactions (Dated)'!$C$2:$C$53,"Buy")-SUMIFS('Transactions (Dated)'!$E$2:$E$53,'Transactions (Dated)'!$D$2:$D$53,'Share Values'!$X722,'Transactions (Dated)'!$B$2:$B$53,'Share Values'!AE$11,'Transactions (Dated)'!$C$2:$C$53,"Sell")</f>
        <v>2900</v>
      </c>
      <c r="AF722" s="40">
        <f ca="1">AF721+SUMIFS('Transactions (Dated)'!$E$2:$E$53,'Transactions (Dated)'!$D$2:$D$53,'Share Values'!$X722,'Transactions (Dated)'!$B$2:$B$53,'Share Values'!AF$11,'Transactions (Dated)'!$C$2:$C$53,"Buy")-SUMIFS('Transactions (Dated)'!$E$2:$E$53,'Transactions (Dated)'!$D$2:$D$53,'Share Values'!$X722,'Transactions (Dated)'!$B$2:$B$53,'Share Values'!AF$11,'Transactions (Dated)'!$C$2:$C$53,"Sell")</f>
        <v>14201</v>
      </c>
      <c r="AG722" s="40">
        <f ca="1">AG721+SUMIFS('Transactions (Dated)'!$E$2:$E$53,'Transactions (Dated)'!$D$2:$D$53,'Share Values'!$X722,'Transactions (Dated)'!$B$2:$B$53,'Share Values'!AG$11,'Transactions (Dated)'!$C$2:$C$53,"Buy")-SUMIFS('Transactions (Dated)'!$E$2:$E$53,'Transactions (Dated)'!$D$2:$D$53,'Share Values'!$X722,'Transactions (Dated)'!$B$2:$B$53,'Share Values'!AG$11,'Transactions (Dated)'!$C$2:$C$53,"Sell")</f>
        <v>6835</v>
      </c>
      <c r="AH722" s="40">
        <f ca="1">AH721+SUMIFS('Transactions (Dated)'!$E$2:$E$53,'Transactions (Dated)'!$D$2:$D$53,'Share Values'!$X722,'Transactions (Dated)'!$B$2:$B$53,'Share Values'!AH$11,'Transactions (Dated)'!$C$2:$C$53,"Buy")-SUMIFS('Transactions (Dated)'!$E$2:$E$53,'Transactions (Dated)'!$D$2:$D$53,'Share Values'!$X722,'Transactions (Dated)'!$B$2:$B$53,'Share Values'!AH$11,'Transactions (Dated)'!$C$2:$C$53,"Sell")</f>
        <v>0</v>
      </c>
      <c r="AI722" s="40">
        <f ca="1">AI721+SUMIFS('Transactions (Dated)'!$E$2:$E$53,'Transactions (Dated)'!$D$2:$D$53,'Share Values'!$X722,'Transactions (Dated)'!$B$2:$B$53,'Share Values'!AI$11,'Transactions (Dated)'!$C$2:$C$53,"Buy")-SUMIFS('Transactions (Dated)'!$E$2:$E$53,'Transactions (Dated)'!$D$2:$D$53,'Share Values'!$X722,'Transactions (Dated)'!$B$2:$B$53,'Share Values'!AI$11,'Transactions (Dated)'!$C$2:$C$53,"Sell")</f>
        <v>0</v>
      </c>
      <c r="AJ722" s="40">
        <f ca="1">AJ721+SUMIFS('Transactions (Dated)'!$E$2:$E$53,'Transactions (Dated)'!$D$2:$D$53,'Share Values'!$X722,'Transactions (Dated)'!$B$2:$B$53,'Share Values'!AJ$11,'Transactions (Dated)'!$C$2:$C$53,"Buy")-SUMIFS('Transactions (Dated)'!$E$2:$E$53,'Transactions (Dated)'!$D$2:$D$53,'Share Values'!$X722,'Transactions (Dated)'!$B$2:$B$53,'Share Values'!AJ$11,'Transactions (Dated)'!$C$2:$C$53,"Sell")</f>
        <v>0</v>
      </c>
      <c r="AK722" s="40">
        <f ca="1">AK721+SUMIFS('Transactions (Dated)'!$E$2:$E$53,'Transactions (Dated)'!$D$2:$D$53,'Share Values'!$X722,'Transactions (Dated)'!$B$2:$B$53,'Share Values'!AK$11,'Transactions (Dated)'!$C$2:$C$53,"Buy")-SUMIFS('Transactions (Dated)'!$E$2:$E$53,'Transactions (Dated)'!$D$2:$D$53,'Share Values'!$X722,'Transactions (Dated)'!$B$2:$B$53,'Share Values'!AK$11,'Transactions (Dated)'!$C$2:$C$53,"Sell")</f>
        <v>0</v>
      </c>
      <c r="AL722" s="40">
        <f ca="1">AL721+SUMIFS('Transactions (Dated)'!$E$2:$E$53,'Transactions (Dated)'!$D$2:$D$53,'Share Values'!$X722,'Transactions (Dated)'!$B$2:$B$53,'Share Values'!AL$11,'Transactions (Dated)'!$C$2:$C$53,"Buy")-SUMIFS('Transactions (Dated)'!$E$2:$E$53,'Transactions (Dated)'!$D$2:$D$53,'Share Values'!$X722,'Transactions (Dated)'!$B$2:$B$53,'Share Values'!AL$11,'Transactions (Dated)'!$C$2:$C$53,"Sell")</f>
        <v>0</v>
      </c>
      <c r="AM722" s="40">
        <f ca="1">AM721+SUMIFS('Transactions (Dated)'!$E$2:$E$53,'Transactions (Dated)'!$D$2:$D$53,'Share Values'!$X722,'Transactions (Dated)'!$B$2:$B$53,'Share Values'!AM$11,'Transactions (Dated)'!$C$2:$C$53,"Buy")-SUMIFS('Transactions (Dated)'!$E$2:$E$53,'Transactions (Dated)'!$D$2:$D$53,'Share Values'!$X722,'Transactions (Dated)'!$B$2:$B$53,'Share Values'!AM$11,'Transactions (Dated)'!$C$2:$C$53,"Sell")</f>
        <v>0</v>
      </c>
      <c r="AN722" s="40">
        <f ca="1">AN721+SUMIFS('Transactions (Dated)'!$E$2:$E$53,'Transactions (Dated)'!$D$2:$D$53,'Share Values'!$X722,'Transactions (Dated)'!$B$2:$B$53,'Share Values'!AN$11,'Transactions (Dated)'!$C$2:$C$53,"Buy")-SUMIFS('Transactions (Dated)'!$E$2:$E$53,'Transactions (Dated)'!$D$2:$D$53,'Share Values'!$X722,'Transactions (Dated)'!$B$2:$B$53,'Share Values'!AN$11,'Transactions (Dated)'!$C$2:$C$53,"Sell")</f>
        <v>0</v>
      </c>
      <c r="AQ722" s="3">
        <f t="shared" si="296"/>
        <v>42947</v>
      </c>
      <c r="AR722" s="6">
        <f t="shared" ca="1" si="297"/>
        <v>54066.25</v>
      </c>
      <c r="AS722" s="6">
        <f t="shared" ca="1" si="298"/>
        <v>15937.5</v>
      </c>
      <c r="AT722" s="6">
        <f t="shared" ca="1" si="299"/>
        <v>539527.78999999992</v>
      </c>
      <c r="AU722" s="6">
        <f t="shared" ca="1" si="300"/>
        <v>40876.660000000003</v>
      </c>
      <c r="AV722" s="6">
        <f t="shared" ca="1" si="301"/>
        <v>33294.639999999999</v>
      </c>
      <c r="AW722" s="6">
        <f t="shared" ca="1" si="302"/>
        <v>0</v>
      </c>
      <c r="AX722" s="6">
        <f t="shared" ca="1" si="303"/>
        <v>49213</v>
      </c>
      <c r="AY722" s="6">
        <f t="shared" ca="1" si="304"/>
        <v>56377.969999999994</v>
      </c>
      <c r="AZ722" s="6">
        <f t="shared" ca="1" si="305"/>
        <v>0</v>
      </c>
      <c r="BA722" s="6">
        <f t="shared" ca="1" si="306"/>
        <v>0</v>
      </c>
      <c r="BB722" s="6">
        <f t="shared" ca="1" si="307"/>
        <v>0</v>
      </c>
      <c r="BC722" s="6">
        <f t="shared" ca="1" si="308"/>
        <v>0</v>
      </c>
      <c r="BD722" s="6">
        <f t="shared" ca="1" si="309"/>
        <v>0</v>
      </c>
      <c r="BE722" s="6">
        <f t="shared" ca="1" si="310"/>
        <v>0</v>
      </c>
      <c r="BF722" s="6">
        <f t="shared" ca="1" si="318"/>
        <v>0</v>
      </c>
      <c r="BG722" s="6">
        <f t="shared" ca="1" si="319"/>
        <v>0</v>
      </c>
      <c r="BJ722" s="4">
        <f t="shared" ca="1" si="311"/>
        <v>789293.80999999994</v>
      </c>
      <c r="BL722" s="3">
        <f t="shared" si="312"/>
        <v>42947</v>
      </c>
      <c r="BM722" s="6">
        <f>BM721+SUMIFS('Transactions (Dated)'!G:G,'Transactions (Dated)'!D:D,'Share Values'!AQ722)</f>
        <v>14317.649999999987</v>
      </c>
      <c r="BN722" s="6">
        <f ca="1">BN721+SUMIFS('Transactions (Dated)'!$F:$F,'Transactions (Dated)'!$D:$D,$BL722,'Transactions (Dated)'!$B:$B,BN$11,'Transactions (Dated)'!$C:$C,"Dividend (paid to cash)")*Y722</f>
        <v>0</v>
      </c>
      <c r="BO722" s="6">
        <f ca="1">BO721+SUMIFS('Transactions (Dated)'!$F:$F,'Transactions (Dated)'!$D:$D,$BL722,'Transactions (Dated)'!$B:$B,BO$11,'Transactions (Dated)'!$C:$C,"Dividend (paid to cash)")*Z722</f>
        <v>2421.875</v>
      </c>
      <c r="BP722" s="6">
        <f ca="1">BP721+SUMIFS('Transactions (Dated)'!$F:$F,'Transactions (Dated)'!$D:$D,$BL722,'Transactions (Dated)'!$B:$B,BP$11,'Transactions (Dated)'!$C:$C,"Dividend (paid to cash)")*AA722</f>
        <v>51745.237000000008</v>
      </c>
      <c r="BQ722" s="6">
        <f ca="1">BQ721+SUMIFS('Transactions (Dated)'!$F:$F,'Transactions (Dated)'!$D:$D,$BL722,'Transactions (Dated)'!$B:$B,BQ$11,'Transactions (Dated)'!$C:$C,"Dividend (paid to cash)")*AB722</f>
        <v>714.23</v>
      </c>
      <c r="BR722" s="6">
        <f ca="1">BR721+SUMIFS('Transactions (Dated)'!$F:$F,'Transactions (Dated)'!$D:$D,$BL722,'Transactions (Dated)'!$B:$B,BR$11,'Transactions (Dated)'!$C:$C,"Dividend (paid to cash)")*AC722</f>
        <v>0</v>
      </c>
      <c r="BS722" s="6">
        <f ca="1">BS721+SUMIFS('Transactions (Dated)'!$F:$F,'Transactions (Dated)'!$D:$D,$BL722,'Transactions (Dated)'!$B:$B,BS$11,'Transactions (Dated)'!$C:$C,"Dividend (paid to cash)")*AD722</f>
        <v>0</v>
      </c>
      <c r="BT722" s="6">
        <f ca="1">BT721+SUMIFS('Transactions (Dated)'!$F:$F,'Transactions (Dated)'!$D:$D,$BL722,'Transactions (Dated)'!$B:$B,BT$11,'Transactions (Dated)'!$C:$C,"Dividend (paid to cash)")*AE722</f>
        <v>4640</v>
      </c>
      <c r="BU722" s="6">
        <f ca="1">BU721+SUMIFS('Transactions (Dated)'!$F:$F,'Transactions (Dated)'!$D:$D,$BL722,'Transactions (Dated)'!$B:$B,BU$11,'Transactions (Dated)'!$C:$C,"Dividend (paid to cash)")*AF722</f>
        <v>0</v>
      </c>
      <c r="BV722" s="6">
        <f ca="1">BV721+SUMIFS('Transactions (Dated)'!$F:$F,'Transactions (Dated)'!$D:$D,$BL722,'Transactions (Dated)'!$B:$B,BV$11,'Transactions (Dated)'!$C:$C,"Dividend (paid to cash)")*AG722</f>
        <v>0</v>
      </c>
      <c r="BW722" s="6">
        <f ca="1">BW721+SUMIFS('Transactions (Dated)'!$F:$F,'Transactions (Dated)'!$D:$D,$BL722,'Transactions (Dated)'!$B:$B,BW$11,'Transactions (Dated)'!$C:$C,"Dividend (paid to cash)")*AH722</f>
        <v>0</v>
      </c>
      <c r="BX722" s="6">
        <f ca="1">BX721+SUMIFS('Transactions (Dated)'!$F:$F,'Transactions (Dated)'!$D:$D,$BL722,'Transactions (Dated)'!$B:$B,BX$11,'Transactions (Dated)'!$C:$C,"Dividend (paid to cash)")*AI722</f>
        <v>0</v>
      </c>
      <c r="BY722" s="6">
        <f ca="1">BY721+SUMIFS('Transactions (Dated)'!$F:$F,'Transactions (Dated)'!$D:$D,$BL722,'Transactions (Dated)'!$B:$B,BY$11,'Transactions (Dated)'!$C:$C,"Dividend (paid to cash)")*AJ722</f>
        <v>0</v>
      </c>
      <c r="BZ722" s="6">
        <f ca="1">BZ721+SUMIFS('Transactions (Dated)'!$F:$F,'Transactions (Dated)'!$D:$D,$BL722,'Transactions (Dated)'!$B:$B,BZ$11,'Transactions (Dated)'!$C:$C,"Dividend (paid to cash)")*AK722</f>
        <v>0</v>
      </c>
      <c r="CA722" s="6">
        <f ca="1">CA721+SUMIFS('Transactions (Dated)'!$F:$F,'Transactions (Dated)'!$D:$D,$BL722,'Transactions (Dated)'!$B:$B,CA$11,'Transactions (Dated)'!$C:$C,"Dividend (paid to cash)")*AL722</f>
        <v>0</v>
      </c>
      <c r="CB722" s="6">
        <v>0</v>
      </c>
      <c r="CC722" s="6">
        <v>0</v>
      </c>
      <c r="CF722" s="6">
        <f t="shared" ca="1" si="313"/>
        <v>73838.991999999984</v>
      </c>
      <c r="CH722" s="3">
        <f t="shared" si="314"/>
        <v>42947</v>
      </c>
      <c r="CI722" s="4">
        <f t="shared" ca="1" si="315"/>
        <v>789293.80999999994</v>
      </c>
      <c r="CJ722" s="4">
        <f t="shared" ca="1" si="316"/>
        <v>73838.991999999984</v>
      </c>
      <c r="CL722" s="4">
        <f t="shared" ca="1" si="317"/>
        <v>863132.80199999991</v>
      </c>
    </row>
    <row r="723" spans="2:90" x14ac:dyDescent="0.15">
      <c r="B723" s="3">
        <v>42948</v>
      </c>
      <c r="E723" s="86">
        <v>42948</v>
      </c>
      <c r="F723" s="53">
        <v>11.91</v>
      </c>
      <c r="G723">
        <v>1.67</v>
      </c>
      <c r="H723">
        <v>20.54</v>
      </c>
      <c r="I723">
        <v>21.465</v>
      </c>
      <c r="J723">
        <v>14.11</v>
      </c>
      <c r="K723">
        <v>14.36</v>
      </c>
      <c r="L723">
        <v>16.8</v>
      </c>
      <c r="M723">
        <v>3.95</v>
      </c>
      <c r="O723">
        <v>11.09</v>
      </c>
      <c r="Q723">
        <v>1.5</v>
      </c>
      <c r="R723">
        <v>9.77</v>
      </c>
      <c r="S723">
        <v>45.75</v>
      </c>
      <c r="U723">
        <v>45.75</v>
      </c>
      <c r="X723" s="3">
        <f t="shared" si="295"/>
        <v>42948</v>
      </c>
      <c r="Y723" s="40">
        <f ca="1">Y722+SUMIFS('Transactions (Dated)'!$E$2:$E$53,'Transactions (Dated)'!$D$2:$D$53,'Share Values'!$X723,'Transactions (Dated)'!$B$2:$B$53,'Share Values'!Y$11,'Transactions (Dated)'!$C$2:$C$53,"Buy")-SUMIFS('Transactions (Dated)'!$E$2:$E$53,'Transactions (Dated)'!$D$2:$D$53,'Share Values'!$X723,'Transactions (Dated)'!$B$2:$B$53,'Share Values'!Y$11,'Transactions (Dated)'!$C$2:$C$53,"Sell")</f>
        <v>4625</v>
      </c>
      <c r="Z723" s="40">
        <f ca="1">Z722+SUMIFS('Transactions (Dated)'!$E$2:$E$53,'Transactions (Dated)'!$D$2:$D$53,'Share Values'!$X723,'Transactions (Dated)'!$B$2:$B$53,'Share Values'!Z$11,'Transactions (Dated)'!$C$2:$C$53,"Buy")-SUMIFS('Transactions (Dated)'!$E$2:$E$53,'Transactions (Dated)'!$D$2:$D$53,'Share Values'!$X723,'Transactions (Dated)'!$B$2:$B$53,'Share Values'!Z$11,'Transactions (Dated)'!$C$2:$C$53,"Sell")</f>
        <v>9375</v>
      </c>
      <c r="AA723" s="40">
        <f ca="1">AA722+SUMIFS('Transactions (Dated)'!$E$2:$E$53,'Transactions (Dated)'!$D$2:$D$53,'Share Values'!$X723,'Transactions (Dated)'!$B$2:$B$53,'Share Values'!AA$11,'Transactions (Dated)'!$C$2:$C$53,"Buy")-SUMIFS('Transactions (Dated)'!$E$2:$E$53,'Transactions (Dated)'!$D$2:$D$53,'Share Values'!$X723,'Transactions (Dated)'!$B$2:$B$53,'Share Values'!AA$11,'Transactions (Dated)'!$C$2:$C$53,"Sell")</f>
        <v>26357</v>
      </c>
      <c r="AB723" s="40">
        <f ca="1">AB722+SUMIFS('Transactions (Dated)'!$E$2:$E$53,'Transactions (Dated)'!$D$2:$D$53,'Share Values'!$X723,'Transactions (Dated)'!$B$2:$B$53,'Share Values'!AB$11,'Transactions (Dated)'!$C$2:$C$53,"Buy")-SUMIFS('Transactions (Dated)'!$E$2:$E$53,'Transactions (Dated)'!$D$2:$D$53,'Share Values'!$X723,'Transactions (Dated)'!$B$2:$B$53,'Share Values'!AB$11,'Transactions (Dated)'!$C$2:$C$53,"Sell")</f>
        <v>1892</v>
      </c>
      <c r="AC723" s="40">
        <f ca="1">AC722+SUMIFS('Transactions (Dated)'!$E$2:$E$53,'Transactions (Dated)'!$D$2:$D$53,'Share Values'!$X723,'Transactions (Dated)'!$B$2:$B$53,'Share Values'!AC$11,'Transactions (Dated)'!$C$2:$C$53,"Buy")-SUMIFS('Transactions (Dated)'!$E$2:$E$53,'Transactions (Dated)'!$D$2:$D$53,'Share Values'!$X723,'Transactions (Dated)'!$B$2:$B$53,'Share Values'!AC$11,'Transactions (Dated)'!$C$2:$C$53,"Sell")</f>
        <v>2348</v>
      </c>
      <c r="AD723" s="40">
        <f ca="1">AD722+SUMIFS('Transactions (Dated)'!$E$2:$E$53,'Transactions (Dated)'!$D$2:$D$53,'Share Values'!$X723,'Transactions (Dated)'!$B$2:$B$53,'Share Values'!AD$11,'Transactions (Dated)'!$C$2:$C$53,"Buy")-SUMIFS('Transactions (Dated)'!$E$2:$E$53,'Transactions (Dated)'!$D$2:$D$53,'Share Values'!$X723,'Transactions (Dated)'!$B$2:$B$53,'Share Values'!AD$11,'Transactions (Dated)'!$C$2:$C$53,"Sell")</f>
        <v>0</v>
      </c>
      <c r="AE723" s="40">
        <f ca="1">AE722+SUMIFS('Transactions (Dated)'!$E$2:$E$53,'Transactions (Dated)'!$D$2:$D$53,'Share Values'!$X723,'Transactions (Dated)'!$B$2:$B$53,'Share Values'!AE$11,'Transactions (Dated)'!$C$2:$C$53,"Buy")-SUMIFS('Transactions (Dated)'!$E$2:$E$53,'Transactions (Dated)'!$D$2:$D$53,'Share Values'!$X723,'Transactions (Dated)'!$B$2:$B$53,'Share Values'!AE$11,'Transactions (Dated)'!$C$2:$C$53,"Sell")</f>
        <v>2900</v>
      </c>
      <c r="AF723" s="40">
        <f ca="1">AF722+SUMIFS('Transactions (Dated)'!$E$2:$E$53,'Transactions (Dated)'!$D$2:$D$53,'Share Values'!$X723,'Transactions (Dated)'!$B$2:$B$53,'Share Values'!AF$11,'Transactions (Dated)'!$C$2:$C$53,"Buy")-SUMIFS('Transactions (Dated)'!$E$2:$E$53,'Transactions (Dated)'!$D$2:$D$53,'Share Values'!$X723,'Transactions (Dated)'!$B$2:$B$53,'Share Values'!AF$11,'Transactions (Dated)'!$C$2:$C$53,"Sell")</f>
        <v>14201</v>
      </c>
      <c r="AG723" s="40">
        <f ca="1">AG722+SUMIFS('Transactions (Dated)'!$E$2:$E$53,'Transactions (Dated)'!$D$2:$D$53,'Share Values'!$X723,'Transactions (Dated)'!$B$2:$B$53,'Share Values'!AG$11,'Transactions (Dated)'!$C$2:$C$53,"Buy")-SUMIFS('Transactions (Dated)'!$E$2:$E$53,'Transactions (Dated)'!$D$2:$D$53,'Share Values'!$X723,'Transactions (Dated)'!$B$2:$B$53,'Share Values'!AG$11,'Transactions (Dated)'!$C$2:$C$53,"Sell")</f>
        <v>6835</v>
      </c>
      <c r="AH723" s="40">
        <f ca="1">AH722+SUMIFS('Transactions (Dated)'!$E$2:$E$53,'Transactions (Dated)'!$D$2:$D$53,'Share Values'!$X723,'Transactions (Dated)'!$B$2:$B$53,'Share Values'!AH$11,'Transactions (Dated)'!$C$2:$C$53,"Buy")-SUMIFS('Transactions (Dated)'!$E$2:$E$53,'Transactions (Dated)'!$D$2:$D$53,'Share Values'!$X723,'Transactions (Dated)'!$B$2:$B$53,'Share Values'!AH$11,'Transactions (Dated)'!$C$2:$C$53,"Sell")</f>
        <v>0</v>
      </c>
      <c r="AI723" s="40">
        <f ca="1">AI722+SUMIFS('Transactions (Dated)'!$E$2:$E$53,'Transactions (Dated)'!$D$2:$D$53,'Share Values'!$X723,'Transactions (Dated)'!$B$2:$B$53,'Share Values'!AI$11,'Transactions (Dated)'!$C$2:$C$53,"Buy")-SUMIFS('Transactions (Dated)'!$E$2:$E$53,'Transactions (Dated)'!$D$2:$D$53,'Share Values'!$X723,'Transactions (Dated)'!$B$2:$B$53,'Share Values'!AI$11,'Transactions (Dated)'!$C$2:$C$53,"Sell")</f>
        <v>0</v>
      </c>
      <c r="AJ723" s="40">
        <f ca="1">AJ722+SUMIFS('Transactions (Dated)'!$E$2:$E$53,'Transactions (Dated)'!$D$2:$D$53,'Share Values'!$X723,'Transactions (Dated)'!$B$2:$B$53,'Share Values'!AJ$11,'Transactions (Dated)'!$C$2:$C$53,"Buy")-SUMIFS('Transactions (Dated)'!$E$2:$E$53,'Transactions (Dated)'!$D$2:$D$53,'Share Values'!$X723,'Transactions (Dated)'!$B$2:$B$53,'Share Values'!AJ$11,'Transactions (Dated)'!$C$2:$C$53,"Sell")</f>
        <v>0</v>
      </c>
      <c r="AK723" s="40">
        <f ca="1">AK722+SUMIFS('Transactions (Dated)'!$E$2:$E$53,'Transactions (Dated)'!$D$2:$D$53,'Share Values'!$X723,'Transactions (Dated)'!$B$2:$B$53,'Share Values'!AK$11,'Transactions (Dated)'!$C$2:$C$53,"Buy")-SUMIFS('Transactions (Dated)'!$E$2:$E$53,'Transactions (Dated)'!$D$2:$D$53,'Share Values'!$X723,'Transactions (Dated)'!$B$2:$B$53,'Share Values'!AK$11,'Transactions (Dated)'!$C$2:$C$53,"Sell")</f>
        <v>0</v>
      </c>
      <c r="AL723" s="40">
        <f ca="1">AL722+SUMIFS('Transactions (Dated)'!$E$2:$E$53,'Transactions (Dated)'!$D$2:$D$53,'Share Values'!$X723,'Transactions (Dated)'!$B$2:$B$53,'Share Values'!AL$11,'Transactions (Dated)'!$C$2:$C$53,"Buy")-SUMIFS('Transactions (Dated)'!$E$2:$E$53,'Transactions (Dated)'!$D$2:$D$53,'Share Values'!$X723,'Transactions (Dated)'!$B$2:$B$53,'Share Values'!AL$11,'Transactions (Dated)'!$C$2:$C$53,"Sell")</f>
        <v>0</v>
      </c>
      <c r="AM723" s="40">
        <f ca="1">AM722+SUMIFS('Transactions (Dated)'!$E$2:$E$53,'Transactions (Dated)'!$D$2:$D$53,'Share Values'!$X723,'Transactions (Dated)'!$B$2:$B$53,'Share Values'!AM$11,'Transactions (Dated)'!$C$2:$C$53,"Buy")-SUMIFS('Transactions (Dated)'!$E$2:$E$53,'Transactions (Dated)'!$D$2:$D$53,'Share Values'!$X723,'Transactions (Dated)'!$B$2:$B$53,'Share Values'!AM$11,'Transactions (Dated)'!$C$2:$C$53,"Sell")</f>
        <v>0</v>
      </c>
      <c r="AN723" s="40">
        <f ca="1">AN722+SUMIFS('Transactions (Dated)'!$E$2:$E$53,'Transactions (Dated)'!$D$2:$D$53,'Share Values'!$X723,'Transactions (Dated)'!$B$2:$B$53,'Share Values'!AN$11,'Transactions (Dated)'!$C$2:$C$53,"Buy")-SUMIFS('Transactions (Dated)'!$E$2:$E$53,'Transactions (Dated)'!$D$2:$D$53,'Share Values'!$X723,'Transactions (Dated)'!$B$2:$B$53,'Share Values'!AN$11,'Transactions (Dated)'!$C$2:$C$53,"Sell")</f>
        <v>0</v>
      </c>
      <c r="AQ723" s="3">
        <f t="shared" si="296"/>
        <v>42948</v>
      </c>
      <c r="AR723" s="6">
        <f t="shared" ca="1" si="297"/>
        <v>55083.75</v>
      </c>
      <c r="AS723" s="6">
        <f t="shared" ca="1" si="298"/>
        <v>15656.25</v>
      </c>
      <c r="AT723" s="6">
        <f t="shared" ca="1" si="299"/>
        <v>541372.78</v>
      </c>
      <c r="AU723" s="6">
        <f t="shared" ca="1" si="300"/>
        <v>40611.78</v>
      </c>
      <c r="AV723" s="6">
        <f t="shared" ca="1" si="301"/>
        <v>33130.28</v>
      </c>
      <c r="AW723" s="6">
        <f t="shared" ca="1" si="302"/>
        <v>0</v>
      </c>
      <c r="AX723" s="6">
        <f t="shared" ca="1" si="303"/>
        <v>48720</v>
      </c>
      <c r="AY723" s="6">
        <f t="shared" ca="1" si="304"/>
        <v>56093.950000000004</v>
      </c>
      <c r="AZ723" s="6">
        <f t="shared" ca="1" si="305"/>
        <v>0</v>
      </c>
      <c r="BA723" s="6">
        <f t="shared" ca="1" si="306"/>
        <v>0</v>
      </c>
      <c r="BB723" s="6">
        <f t="shared" ca="1" si="307"/>
        <v>0</v>
      </c>
      <c r="BC723" s="6">
        <f t="shared" ca="1" si="308"/>
        <v>0</v>
      </c>
      <c r="BD723" s="6">
        <f t="shared" ca="1" si="309"/>
        <v>0</v>
      </c>
      <c r="BE723" s="6">
        <f t="shared" ca="1" si="310"/>
        <v>0</v>
      </c>
      <c r="BF723" s="6">
        <f t="shared" ca="1" si="318"/>
        <v>0</v>
      </c>
      <c r="BG723" s="6">
        <f t="shared" ca="1" si="319"/>
        <v>0</v>
      </c>
      <c r="BJ723" s="4">
        <f t="shared" ca="1" si="311"/>
        <v>790668.79</v>
      </c>
      <c r="BL723" s="3">
        <f t="shared" si="312"/>
        <v>42948</v>
      </c>
      <c r="BM723" s="6">
        <f>BM722+SUMIFS('Transactions (Dated)'!G:G,'Transactions (Dated)'!D:D,'Share Values'!AQ723)</f>
        <v>14317.649999999987</v>
      </c>
      <c r="BN723" s="6">
        <f ca="1">BN722+SUMIFS('Transactions (Dated)'!$F:$F,'Transactions (Dated)'!$D:$D,$BL723,'Transactions (Dated)'!$B:$B,BN$11,'Transactions (Dated)'!$C:$C,"Dividend (paid to cash)")*Y723</f>
        <v>0</v>
      </c>
      <c r="BO723" s="6">
        <f ca="1">BO722+SUMIFS('Transactions (Dated)'!$F:$F,'Transactions (Dated)'!$D:$D,$BL723,'Transactions (Dated)'!$B:$B,BO$11,'Transactions (Dated)'!$C:$C,"Dividend (paid to cash)")*Z723</f>
        <v>2421.875</v>
      </c>
      <c r="BP723" s="6">
        <f ca="1">BP722+SUMIFS('Transactions (Dated)'!$F:$F,'Transactions (Dated)'!$D:$D,$BL723,'Transactions (Dated)'!$B:$B,BP$11,'Transactions (Dated)'!$C:$C,"Dividend (paid to cash)")*AA723</f>
        <v>51745.237000000008</v>
      </c>
      <c r="BQ723" s="6">
        <f ca="1">BQ722+SUMIFS('Transactions (Dated)'!$F:$F,'Transactions (Dated)'!$D:$D,$BL723,'Transactions (Dated)'!$B:$B,BQ$11,'Transactions (Dated)'!$C:$C,"Dividend (paid to cash)")*AB723</f>
        <v>714.23</v>
      </c>
      <c r="BR723" s="6">
        <f ca="1">BR722+SUMIFS('Transactions (Dated)'!$F:$F,'Transactions (Dated)'!$D:$D,$BL723,'Transactions (Dated)'!$B:$B,BR$11,'Transactions (Dated)'!$C:$C,"Dividend (paid to cash)")*AC723</f>
        <v>0</v>
      </c>
      <c r="BS723" s="6">
        <f ca="1">BS722+SUMIFS('Transactions (Dated)'!$F:$F,'Transactions (Dated)'!$D:$D,$BL723,'Transactions (Dated)'!$B:$B,BS$11,'Transactions (Dated)'!$C:$C,"Dividend (paid to cash)")*AD723</f>
        <v>0</v>
      </c>
      <c r="BT723" s="6">
        <f ca="1">BT722+SUMIFS('Transactions (Dated)'!$F:$F,'Transactions (Dated)'!$D:$D,$BL723,'Transactions (Dated)'!$B:$B,BT$11,'Transactions (Dated)'!$C:$C,"Dividend (paid to cash)")*AE723</f>
        <v>4640</v>
      </c>
      <c r="BU723" s="6">
        <f ca="1">BU722+SUMIFS('Transactions (Dated)'!$F:$F,'Transactions (Dated)'!$D:$D,$BL723,'Transactions (Dated)'!$B:$B,BU$11,'Transactions (Dated)'!$C:$C,"Dividend (paid to cash)")*AF723</f>
        <v>0</v>
      </c>
      <c r="BV723" s="6">
        <f ca="1">BV722+SUMIFS('Transactions (Dated)'!$F:$F,'Transactions (Dated)'!$D:$D,$BL723,'Transactions (Dated)'!$B:$B,BV$11,'Transactions (Dated)'!$C:$C,"Dividend (paid to cash)")*AG723</f>
        <v>0</v>
      </c>
      <c r="BW723" s="6">
        <f ca="1">BW722+SUMIFS('Transactions (Dated)'!$F:$F,'Transactions (Dated)'!$D:$D,$BL723,'Transactions (Dated)'!$B:$B,BW$11,'Transactions (Dated)'!$C:$C,"Dividend (paid to cash)")*AH723</f>
        <v>0</v>
      </c>
      <c r="BX723" s="6">
        <f ca="1">BX722+SUMIFS('Transactions (Dated)'!$F:$F,'Transactions (Dated)'!$D:$D,$BL723,'Transactions (Dated)'!$B:$B,BX$11,'Transactions (Dated)'!$C:$C,"Dividend (paid to cash)")*AI723</f>
        <v>0</v>
      </c>
      <c r="BY723" s="6">
        <f ca="1">BY722+SUMIFS('Transactions (Dated)'!$F:$F,'Transactions (Dated)'!$D:$D,$BL723,'Transactions (Dated)'!$B:$B,BY$11,'Transactions (Dated)'!$C:$C,"Dividend (paid to cash)")*AJ723</f>
        <v>0</v>
      </c>
      <c r="BZ723" s="6">
        <f ca="1">BZ722+SUMIFS('Transactions (Dated)'!$F:$F,'Transactions (Dated)'!$D:$D,$BL723,'Transactions (Dated)'!$B:$B,BZ$11,'Transactions (Dated)'!$C:$C,"Dividend (paid to cash)")*AK723</f>
        <v>0</v>
      </c>
      <c r="CA723" s="6">
        <f ca="1">CA722+SUMIFS('Transactions (Dated)'!$F:$F,'Transactions (Dated)'!$D:$D,$BL723,'Transactions (Dated)'!$B:$B,CA$11,'Transactions (Dated)'!$C:$C,"Dividend (paid to cash)")*AL723</f>
        <v>0</v>
      </c>
      <c r="CB723" s="6">
        <v>0</v>
      </c>
      <c r="CC723" s="6">
        <v>0</v>
      </c>
      <c r="CF723" s="6">
        <f t="shared" ca="1" si="313"/>
        <v>73838.991999999984</v>
      </c>
      <c r="CH723" s="3">
        <f t="shared" si="314"/>
        <v>42948</v>
      </c>
      <c r="CI723" s="4">
        <f t="shared" ca="1" si="315"/>
        <v>790668.79</v>
      </c>
      <c r="CJ723" s="4">
        <f t="shared" ca="1" si="316"/>
        <v>73838.991999999984</v>
      </c>
      <c r="CL723" s="4">
        <f t="shared" ca="1" si="317"/>
        <v>864507.78200000001</v>
      </c>
    </row>
    <row r="724" spans="2:90" x14ac:dyDescent="0.15">
      <c r="B724" s="3">
        <v>42949</v>
      </c>
      <c r="E724" s="86">
        <v>42949</v>
      </c>
      <c r="F724" s="53">
        <v>11.93</v>
      </c>
      <c r="G724">
        <v>1.6400000000000001</v>
      </c>
      <c r="H724">
        <v>20.6</v>
      </c>
      <c r="I724">
        <v>21.574999999999999</v>
      </c>
      <c r="J724">
        <v>14.61</v>
      </c>
      <c r="K724">
        <v>14.29</v>
      </c>
      <c r="L724">
        <v>17.25</v>
      </c>
      <c r="M724">
        <v>3.94</v>
      </c>
      <c r="O724">
        <v>11.04</v>
      </c>
      <c r="Q724">
        <v>1.52</v>
      </c>
      <c r="R724">
        <v>9.65</v>
      </c>
      <c r="S724">
        <v>46.25</v>
      </c>
      <c r="U724">
        <v>46.25</v>
      </c>
      <c r="X724" s="3">
        <f t="shared" ref="X724:X787" si="320">E724</f>
        <v>42949</v>
      </c>
      <c r="Y724" s="40">
        <f ca="1">Y723+SUMIFS('Transactions (Dated)'!$E$2:$E$53,'Transactions (Dated)'!$D$2:$D$53,'Share Values'!$X724,'Transactions (Dated)'!$B$2:$B$53,'Share Values'!Y$11,'Transactions (Dated)'!$C$2:$C$53,"Buy")-SUMIFS('Transactions (Dated)'!$E$2:$E$53,'Transactions (Dated)'!$D$2:$D$53,'Share Values'!$X724,'Transactions (Dated)'!$B$2:$B$53,'Share Values'!Y$11,'Transactions (Dated)'!$C$2:$C$53,"Sell")</f>
        <v>4625</v>
      </c>
      <c r="Z724" s="40">
        <f ca="1">Z723+SUMIFS('Transactions (Dated)'!$E$2:$E$53,'Transactions (Dated)'!$D$2:$D$53,'Share Values'!$X724,'Transactions (Dated)'!$B$2:$B$53,'Share Values'!Z$11,'Transactions (Dated)'!$C$2:$C$53,"Buy")-SUMIFS('Transactions (Dated)'!$E$2:$E$53,'Transactions (Dated)'!$D$2:$D$53,'Share Values'!$X724,'Transactions (Dated)'!$B$2:$B$53,'Share Values'!Z$11,'Transactions (Dated)'!$C$2:$C$53,"Sell")</f>
        <v>9375</v>
      </c>
      <c r="AA724" s="40">
        <f ca="1">AA723+SUMIFS('Transactions (Dated)'!$E$2:$E$53,'Transactions (Dated)'!$D$2:$D$53,'Share Values'!$X724,'Transactions (Dated)'!$B$2:$B$53,'Share Values'!AA$11,'Transactions (Dated)'!$C$2:$C$53,"Buy")-SUMIFS('Transactions (Dated)'!$E$2:$E$53,'Transactions (Dated)'!$D$2:$D$53,'Share Values'!$X724,'Transactions (Dated)'!$B$2:$B$53,'Share Values'!AA$11,'Transactions (Dated)'!$C$2:$C$53,"Sell")</f>
        <v>26357</v>
      </c>
      <c r="AB724" s="40">
        <f ca="1">AB723+SUMIFS('Transactions (Dated)'!$E$2:$E$53,'Transactions (Dated)'!$D$2:$D$53,'Share Values'!$X724,'Transactions (Dated)'!$B$2:$B$53,'Share Values'!AB$11,'Transactions (Dated)'!$C$2:$C$53,"Buy")-SUMIFS('Transactions (Dated)'!$E$2:$E$53,'Transactions (Dated)'!$D$2:$D$53,'Share Values'!$X724,'Transactions (Dated)'!$B$2:$B$53,'Share Values'!AB$11,'Transactions (Dated)'!$C$2:$C$53,"Sell")</f>
        <v>1892</v>
      </c>
      <c r="AC724" s="40">
        <f ca="1">AC723+SUMIFS('Transactions (Dated)'!$E$2:$E$53,'Transactions (Dated)'!$D$2:$D$53,'Share Values'!$X724,'Transactions (Dated)'!$B$2:$B$53,'Share Values'!AC$11,'Transactions (Dated)'!$C$2:$C$53,"Buy")-SUMIFS('Transactions (Dated)'!$E$2:$E$53,'Transactions (Dated)'!$D$2:$D$53,'Share Values'!$X724,'Transactions (Dated)'!$B$2:$B$53,'Share Values'!AC$11,'Transactions (Dated)'!$C$2:$C$53,"Sell")</f>
        <v>2348</v>
      </c>
      <c r="AD724" s="40">
        <f ca="1">AD723+SUMIFS('Transactions (Dated)'!$E$2:$E$53,'Transactions (Dated)'!$D$2:$D$53,'Share Values'!$X724,'Transactions (Dated)'!$B$2:$B$53,'Share Values'!AD$11,'Transactions (Dated)'!$C$2:$C$53,"Buy")-SUMIFS('Transactions (Dated)'!$E$2:$E$53,'Transactions (Dated)'!$D$2:$D$53,'Share Values'!$X724,'Transactions (Dated)'!$B$2:$B$53,'Share Values'!AD$11,'Transactions (Dated)'!$C$2:$C$53,"Sell")</f>
        <v>0</v>
      </c>
      <c r="AE724" s="40">
        <f ca="1">AE723+SUMIFS('Transactions (Dated)'!$E$2:$E$53,'Transactions (Dated)'!$D$2:$D$53,'Share Values'!$X724,'Transactions (Dated)'!$B$2:$B$53,'Share Values'!AE$11,'Transactions (Dated)'!$C$2:$C$53,"Buy")-SUMIFS('Transactions (Dated)'!$E$2:$E$53,'Transactions (Dated)'!$D$2:$D$53,'Share Values'!$X724,'Transactions (Dated)'!$B$2:$B$53,'Share Values'!AE$11,'Transactions (Dated)'!$C$2:$C$53,"Sell")</f>
        <v>2900</v>
      </c>
      <c r="AF724" s="40">
        <f ca="1">AF723+SUMIFS('Transactions (Dated)'!$E$2:$E$53,'Transactions (Dated)'!$D$2:$D$53,'Share Values'!$X724,'Transactions (Dated)'!$B$2:$B$53,'Share Values'!AF$11,'Transactions (Dated)'!$C$2:$C$53,"Buy")-SUMIFS('Transactions (Dated)'!$E$2:$E$53,'Transactions (Dated)'!$D$2:$D$53,'Share Values'!$X724,'Transactions (Dated)'!$B$2:$B$53,'Share Values'!AF$11,'Transactions (Dated)'!$C$2:$C$53,"Sell")</f>
        <v>14201</v>
      </c>
      <c r="AG724" s="40">
        <f ca="1">AG723+SUMIFS('Transactions (Dated)'!$E$2:$E$53,'Transactions (Dated)'!$D$2:$D$53,'Share Values'!$X724,'Transactions (Dated)'!$B$2:$B$53,'Share Values'!AG$11,'Transactions (Dated)'!$C$2:$C$53,"Buy")-SUMIFS('Transactions (Dated)'!$E$2:$E$53,'Transactions (Dated)'!$D$2:$D$53,'Share Values'!$X724,'Transactions (Dated)'!$B$2:$B$53,'Share Values'!AG$11,'Transactions (Dated)'!$C$2:$C$53,"Sell")</f>
        <v>6835</v>
      </c>
      <c r="AH724" s="40">
        <f ca="1">AH723+SUMIFS('Transactions (Dated)'!$E$2:$E$53,'Transactions (Dated)'!$D$2:$D$53,'Share Values'!$X724,'Transactions (Dated)'!$B$2:$B$53,'Share Values'!AH$11,'Transactions (Dated)'!$C$2:$C$53,"Buy")-SUMIFS('Transactions (Dated)'!$E$2:$E$53,'Transactions (Dated)'!$D$2:$D$53,'Share Values'!$X724,'Transactions (Dated)'!$B$2:$B$53,'Share Values'!AH$11,'Transactions (Dated)'!$C$2:$C$53,"Sell")</f>
        <v>0</v>
      </c>
      <c r="AI724" s="40">
        <f ca="1">AI723+SUMIFS('Transactions (Dated)'!$E$2:$E$53,'Transactions (Dated)'!$D$2:$D$53,'Share Values'!$X724,'Transactions (Dated)'!$B$2:$B$53,'Share Values'!AI$11,'Transactions (Dated)'!$C$2:$C$53,"Buy")-SUMIFS('Transactions (Dated)'!$E$2:$E$53,'Transactions (Dated)'!$D$2:$D$53,'Share Values'!$X724,'Transactions (Dated)'!$B$2:$B$53,'Share Values'!AI$11,'Transactions (Dated)'!$C$2:$C$53,"Sell")</f>
        <v>0</v>
      </c>
      <c r="AJ724" s="40">
        <f ca="1">AJ723+SUMIFS('Transactions (Dated)'!$E$2:$E$53,'Transactions (Dated)'!$D$2:$D$53,'Share Values'!$X724,'Transactions (Dated)'!$B$2:$B$53,'Share Values'!AJ$11,'Transactions (Dated)'!$C$2:$C$53,"Buy")-SUMIFS('Transactions (Dated)'!$E$2:$E$53,'Transactions (Dated)'!$D$2:$D$53,'Share Values'!$X724,'Transactions (Dated)'!$B$2:$B$53,'Share Values'!AJ$11,'Transactions (Dated)'!$C$2:$C$53,"Sell")</f>
        <v>0</v>
      </c>
      <c r="AK724" s="40">
        <f ca="1">AK723+SUMIFS('Transactions (Dated)'!$E$2:$E$53,'Transactions (Dated)'!$D$2:$D$53,'Share Values'!$X724,'Transactions (Dated)'!$B$2:$B$53,'Share Values'!AK$11,'Transactions (Dated)'!$C$2:$C$53,"Buy")-SUMIFS('Transactions (Dated)'!$E$2:$E$53,'Transactions (Dated)'!$D$2:$D$53,'Share Values'!$X724,'Transactions (Dated)'!$B$2:$B$53,'Share Values'!AK$11,'Transactions (Dated)'!$C$2:$C$53,"Sell")</f>
        <v>0</v>
      </c>
      <c r="AL724" s="40">
        <f ca="1">AL723+SUMIFS('Transactions (Dated)'!$E$2:$E$53,'Transactions (Dated)'!$D$2:$D$53,'Share Values'!$X724,'Transactions (Dated)'!$B$2:$B$53,'Share Values'!AL$11,'Transactions (Dated)'!$C$2:$C$53,"Buy")-SUMIFS('Transactions (Dated)'!$E$2:$E$53,'Transactions (Dated)'!$D$2:$D$53,'Share Values'!$X724,'Transactions (Dated)'!$B$2:$B$53,'Share Values'!AL$11,'Transactions (Dated)'!$C$2:$C$53,"Sell")</f>
        <v>0</v>
      </c>
      <c r="AM724" s="40">
        <f ca="1">AM723+SUMIFS('Transactions (Dated)'!$E$2:$E$53,'Transactions (Dated)'!$D$2:$D$53,'Share Values'!$X724,'Transactions (Dated)'!$B$2:$B$53,'Share Values'!AM$11,'Transactions (Dated)'!$C$2:$C$53,"Buy")-SUMIFS('Transactions (Dated)'!$E$2:$E$53,'Transactions (Dated)'!$D$2:$D$53,'Share Values'!$X724,'Transactions (Dated)'!$B$2:$B$53,'Share Values'!AM$11,'Transactions (Dated)'!$C$2:$C$53,"Sell")</f>
        <v>0</v>
      </c>
      <c r="AN724" s="40">
        <f ca="1">AN723+SUMIFS('Transactions (Dated)'!$E$2:$E$53,'Transactions (Dated)'!$D$2:$D$53,'Share Values'!$X724,'Transactions (Dated)'!$B$2:$B$53,'Share Values'!AN$11,'Transactions (Dated)'!$C$2:$C$53,"Buy")-SUMIFS('Transactions (Dated)'!$E$2:$E$53,'Transactions (Dated)'!$D$2:$D$53,'Share Values'!$X724,'Transactions (Dated)'!$B$2:$B$53,'Share Values'!AN$11,'Transactions (Dated)'!$C$2:$C$53,"Sell")</f>
        <v>0</v>
      </c>
      <c r="AQ724" s="3">
        <f t="shared" ref="AQ724:AQ787" si="321">+X724</f>
        <v>42949</v>
      </c>
      <c r="AR724" s="6">
        <f t="shared" ref="AR724:AR787" ca="1" si="322">+Y724*F724</f>
        <v>55176.25</v>
      </c>
      <c r="AS724" s="6">
        <f t="shared" ref="AS724:AS787" ca="1" si="323">+Z724*G724</f>
        <v>15375.000000000002</v>
      </c>
      <c r="AT724" s="6">
        <f t="shared" ref="AT724:AT787" ca="1" si="324">+AA724*H724</f>
        <v>542954.20000000007</v>
      </c>
      <c r="AU724" s="6">
        <f t="shared" ref="AU724:AU787" ca="1" si="325">+AB724*I724</f>
        <v>40819.9</v>
      </c>
      <c r="AV724" s="6">
        <f t="shared" ref="AV724:AV787" ca="1" si="326">+AC724*J724</f>
        <v>34304.28</v>
      </c>
      <c r="AW724" s="6">
        <f t="shared" ref="AW724:AW787" ca="1" si="327">+AD724*K724</f>
        <v>0</v>
      </c>
      <c r="AX724" s="6">
        <f t="shared" ref="AX724:AX787" ca="1" si="328">+AE724*L724</f>
        <v>50025</v>
      </c>
      <c r="AY724" s="6">
        <f t="shared" ref="AY724:AY787" ca="1" si="329">+AF724*M724</f>
        <v>55951.94</v>
      </c>
      <c r="AZ724" s="6">
        <f t="shared" ref="AZ724:AZ787" ca="1" si="330">+AG724*N724</f>
        <v>0</v>
      </c>
      <c r="BA724" s="6">
        <f t="shared" ref="BA724:BA787" ca="1" si="331">+AH724*O724</f>
        <v>0</v>
      </c>
      <c r="BB724" s="6">
        <f t="shared" ref="BB724:BB787" ca="1" si="332">+AI724*P724</f>
        <v>0</v>
      </c>
      <c r="BC724" s="6">
        <f t="shared" ref="BC724:BC787" ca="1" si="333">+AJ724*Q724</f>
        <v>0</v>
      </c>
      <c r="BD724" s="6">
        <f t="shared" ref="BD724:BD787" ca="1" si="334">+AK724*R724</f>
        <v>0</v>
      </c>
      <c r="BE724" s="6">
        <f t="shared" ref="BE724:BE787" ca="1" si="335">+AL724*S724</f>
        <v>0</v>
      </c>
      <c r="BF724" s="6">
        <f t="shared" ca="1" si="318"/>
        <v>0</v>
      </c>
      <c r="BG724" s="6">
        <f t="shared" ca="1" si="319"/>
        <v>0</v>
      </c>
      <c r="BJ724" s="4">
        <f t="shared" ref="BJ724:BJ787" ca="1" si="336">SUM(AR724:BI724)</f>
        <v>794606.57000000007</v>
      </c>
      <c r="BL724" s="3">
        <f t="shared" ref="BL724:BL787" si="337">+X724</f>
        <v>42949</v>
      </c>
      <c r="BM724" s="6">
        <f>BM723+SUMIFS('Transactions (Dated)'!G:G,'Transactions (Dated)'!D:D,'Share Values'!AQ724)</f>
        <v>14317.649999999987</v>
      </c>
      <c r="BN724" s="6">
        <f ca="1">BN723+SUMIFS('Transactions (Dated)'!$F:$F,'Transactions (Dated)'!$D:$D,$BL724,'Transactions (Dated)'!$B:$B,BN$11,'Transactions (Dated)'!$C:$C,"Dividend (paid to cash)")*Y724</f>
        <v>0</v>
      </c>
      <c r="BO724" s="6">
        <f ca="1">BO723+SUMIFS('Transactions (Dated)'!$F:$F,'Transactions (Dated)'!$D:$D,$BL724,'Transactions (Dated)'!$B:$B,BO$11,'Transactions (Dated)'!$C:$C,"Dividend (paid to cash)")*Z724</f>
        <v>2421.875</v>
      </c>
      <c r="BP724" s="6">
        <f ca="1">BP723+SUMIFS('Transactions (Dated)'!$F:$F,'Transactions (Dated)'!$D:$D,$BL724,'Transactions (Dated)'!$B:$B,BP$11,'Transactions (Dated)'!$C:$C,"Dividend (paid to cash)")*AA724</f>
        <v>51745.237000000008</v>
      </c>
      <c r="BQ724" s="6">
        <f ca="1">BQ723+SUMIFS('Transactions (Dated)'!$F:$F,'Transactions (Dated)'!$D:$D,$BL724,'Transactions (Dated)'!$B:$B,BQ$11,'Transactions (Dated)'!$C:$C,"Dividend (paid to cash)")*AB724</f>
        <v>714.23</v>
      </c>
      <c r="BR724" s="6">
        <f ca="1">BR723+SUMIFS('Transactions (Dated)'!$F:$F,'Transactions (Dated)'!$D:$D,$BL724,'Transactions (Dated)'!$B:$B,BR$11,'Transactions (Dated)'!$C:$C,"Dividend (paid to cash)")*AC724</f>
        <v>0</v>
      </c>
      <c r="BS724" s="6">
        <f ca="1">BS723+SUMIFS('Transactions (Dated)'!$F:$F,'Transactions (Dated)'!$D:$D,$BL724,'Transactions (Dated)'!$B:$B,BS$11,'Transactions (Dated)'!$C:$C,"Dividend (paid to cash)")*AD724</f>
        <v>0</v>
      </c>
      <c r="BT724" s="6">
        <f ca="1">BT723+SUMIFS('Transactions (Dated)'!$F:$F,'Transactions (Dated)'!$D:$D,$BL724,'Transactions (Dated)'!$B:$B,BT$11,'Transactions (Dated)'!$C:$C,"Dividend (paid to cash)")*AE724</f>
        <v>4640</v>
      </c>
      <c r="BU724" s="6">
        <f ca="1">BU723+SUMIFS('Transactions (Dated)'!$F:$F,'Transactions (Dated)'!$D:$D,$BL724,'Transactions (Dated)'!$B:$B,BU$11,'Transactions (Dated)'!$C:$C,"Dividend (paid to cash)")*AF724</f>
        <v>0</v>
      </c>
      <c r="BV724" s="6">
        <f ca="1">BV723+SUMIFS('Transactions (Dated)'!$F:$F,'Transactions (Dated)'!$D:$D,$BL724,'Transactions (Dated)'!$B:$B,BV$11,'Transactions (Dated)'!$C:$C,"Dividend (paid to cash)")*AG724</f>
        <v>0</v>
      </c>
      <c r="BW724" s="6">
        <f ca="1">BW723+SUMIFS('Transactions (Dated)'!$F:$F,'Transactions (Dated)'!$D:$D,$BL724,'Transactions (Dated)'!$B:$B,BW$11,'Transactions (Dated)'!$C:$C,"Dividend (paid to cash)")*AH724</f>
        <v>0</v>
      </c>
      <c r="BX724" s="6">
        <f ca="1">BX723+SUMIFS('Transactions (Dated)'!$F:$F,'Transactions (Dated)'!$D:$D,$BL724,'Transactions (Dated)'!$B:$B,BX$11,'Transactions (Dated)'!$C:$C,"Dividend (paid to cash)")*AI724</f>
        <v>0</v>
      </c>
      <c r="BY724" s="6">
        <f ca="1">BY723+SUMIFS('Transactions (Dated)'!$F:$F,'Transactions (Dated)'!$D:$D,$BL724,'Transactions (Dated)'!$B:$B,BY$11,'Transactions (Dated)'!$C:$C,"Dividend (paid to cash)")*AJ724</f>
        <v>0</v>
      </c>
      <c r="BZ724" s="6">
        <f ca="1">BZ723+SUMIFS('Transactions (Dated)'!$F:$F,'Transactions (Dated)'!$D:$D,$BL724,'Transactions (Dated)'!$B:$B,BZ$11,'Transactions (Dated)'!$C:$C,"Dividend (paid to cash)")*AK724</f>
        <v>0</v>
      </c>
      <c r="CA724" s="6">
        <f ca="1">CA723+SUMIFS('Transactions (Dated)'!$F:$F,'Transactions (Dated)'!$D:$D,$BL724,'Transactions (Dated)'!$B:$B,CA$11,'Transactions (Dated)'!$C:$C,"Dividend (paid to cash)")*AL724</f>
        <v>0</v>
      </c>
      <c r="CB724" s="6">
        <v>0</v>
      </c>
      <c r="CC724" s="6">
        <v>0</v>
      </c>
      <c r="CF724" s="6">
        <f t="shared" ref="CF724:CF787" ca="1" si="338">SUM(BM724:CE724)</f>
        <v>73838.991999999984</v>
      </c>
      <c r="CH724" s="3">
        <f t="shared" ref="CH724:CH787" si="339">BL724</f>
        <v>42949</v>
      </c>
      <c r="CI724" s="4">
        <f t="shared" ref="CI724:CI787" ca="1" si="340">SUM(AR724:BI724)</f>
        <v>794606.57000000007</v>
      </c>
      <c r="CJ724" s="4">
        <f t="shared" ref="CJ724:CJ787" ca="1" si="341">+CF724</f>
        <v>73838.991999999984</v>
      </c>
      <c r="CL724" s="4">
        <f t="shared" ref="CL724:CL787" ca="1" si="342">CI724+CJ724</f>
        <v>868445.56200000003</v>
      </c>
    </row>
    <row r="725" spans="2:90" x14ac:dyDescent="0.15">
      <c r="B725" s="3">
        <v>42950</v>
      </c>
      <c r="E725" s="86">
        <v>42950</v>
      </c>
      <c r="F725" s="53">
        <v>11.85</v>
      </c>
      <c r="G725">
        <v>1.6099999999999999</v>
      </c>
      <c r="H725">
        <v>20.52</v>
      </c>
      <c r="I725">
        <v>21.48</v>
      </c>
      <c r="J725">
        <v>14.19</v>
      </c>
      <c r="K725">
        <v>14.29</v>
      </c>
      <c r="L725">
        <v>16.91</v>
      </c>
      <c r="M725">
        <v>3.96</v>
      </c>
      <c r="O725">
        <v>11.04</v>
      </c>
      <c r="Q725">
        <v>1.6</v>
      </c>
      <c r="R725">
        <v>9.7100000000000009</v>
      </c>
      <c r="S725">
        <v>45.83</v>
      </c>
      <c r="U725">
        <v>45.83</v>
      </c>
      <c r="X725" s="3">
        <f t="shared" si="320"/>
        <v>42950</v>
      </c>
      <c r="Y725" s="40">
        <f ca="1">Y724+SUMIFS('Transactions (Dated)'!$E$2:$E$53,'Transactions (Dated)'!$D$2:$D$53,'Share Values'!$X725,'Transactions (Dated)'!$B$2:$B$53,'Share Values'!Y$11,'Transactions (Dated)'!$C$2:$C$53,"Buy")-SUMIFS('Transactions (Dated)'!$E$2:$E$53,'Transactions (Dated)'!$D$2:$D$53,'Share Values'!$X725,'Transactions (Dated)'!$B$2:$B$53,'Share Values'!Y$11,'Transactions (Dated)'!$C$2:$C$53,"Sell")</f>
        <v>4625</v>
      </c>
      <c r="Z725" s="40">
        <f ca="1">Z724+SUMIFS('Transactions (Dated)'!$E$2:$E$53,'Transactions (Dated)'!$D$2:$D$53,'Share Values'!$X725,'Transactions (Dated)'!$B$2:$B$53,'Share Values'!Z$11,'Transactions (Dated)'!$C$2:$C$53,"Buy")-SUMIFS('Transactions (Dated)'!$E$2:$E$53,'Transactions (Dated)'!$D$2:$D$53,'Share Values'!$X725,'Transactions (Dated)'!$B$2:$B$53,'Share Values'!Z$11,'Transactions (Dated)'!$C$2:$C$53,"Sell")</f>
        <v>9375</v>
      </c>
      <c r="AA725" s="40">
        <f ca="1">AA724+SUMIFS('Transactions (Dated)'!$E$2:$E$53,'Transactions (Dated)'!$D$2:$D$53,'Share Values'!$X725,'Transactions (Dated)'!$B$2:$B$53,'Share Values'!AA$11,'Transactions (Dated)'!$C$2:$C$53,"Buy")-SUMIFS('Transactions (Dated)'!$E$2:$E$53,'Transactions (Dated)'!$D$2:$D$53,'Share Values'!$X725,'Transactions (Dated)'!$B$2:$B$53,'Share Values'!AA$11,'Transactions (Dated)'!$C$2:$C$53,"Sell")</f>
        <v>26357</v>
      </c>
      <c r="AB725" s="40">
        <f ca="1">AB724+SUMIFS('Transactions (Dated)'!$E$2:$E$53,'Transactions (Dated)'!$D$2:$D$53,'Share Values'!$X725,'Transactions (Dated)'!$B$2:$B$53,'Share Values'!AB$11,'Transactions (Dated)'!$C$2:$C$53,"Buy")-SUMIFS('Transactions (Dated)'!$E$2:$E$53,'Transactions (Dated)'!$D$2:$D$53,'Share Values'!$X725,'Transactions (Dated)'!$B$2:$B$53,'Share Values'!AB$11,'Transactions (Dated)'!$C$2:$C$53,"Sell")</f>
        <v>1892</v>
      </c>
      <c r="AC725" s="40">
        <f ca="1">AC724+SUMIFS('Transactions (Dated)'!$E$2:$E$53,'Transactions (Dated)'!$D$2:$D$53,'Share Values'!$X725,'Transactions (Dated)'!$B$2:$B$53,'Share Values'!AC$11,'Transactions (Dated)'!$C$2:$C$53,"Buy")-SUMIFS('Transactions (Dated)'!$E$2:$E$53,'Transactions (Dated)'!$D$2:$D$53,'Share Values'!$X725,'Transactions (Dated)'!$B$2:$B$53,'Share Values'!AC$11,'Transactions (Dated)'!$C$2:$C$53,"Sell")</f>
        <v>2348</v>
      </c>
      <c r="AD725" s="40">
        <f ca="1">AD724+SUMIFS('Transactions (Dated)'!$E$2:$E$53,'Transactions (Dated)'!$D$2:$D$53,'Share Values'!$X725,'Transactions (Dated)'!$B$2:$B$53,'Share Values'!AD$11,'Transactions (Dated)'!$C$2:$C$53,"Buy")-SUMIFS('Transactions (Dated)'!$E$2:$E$53,'Transactions (Dated)'!$D$2:$D$53,'Share Values'!$X725,'Transactions (Dated)'!$B$2:$B$53,'Share Values'!AD$11,'Transactions (Dated)'!$C$2:$C$53,"Sell")</f>
        <v>0</v>
      </c>
      <c r="AE725" s="40">
        <f ca="1">AE724+SUMIFS('Transactions (Dated)'!$E$2:$E$53,'Transactions (Dated)'!$D$2:$D$53,'Share Values'!$X725,'Transactions (Dated)'!$B$2:$B$53,'Share Values'!AE$11,'Transactions (Dated)'!$C$2:$C$53,"Buy")-SUMIFS('Transactions (Dated)'!$E$2:$E$53,'Transactions (Dated)'!$D$2:$D$53,'Share Values'!$X725,'Transactions (Dated)'!$B$2:$B$53,'Share Values'!AE$11,'Transactions (Dated)'!$C$2:$C$53,"Sell")</f>
        <v>2900</v>
      </c>
      <c r="AF725" s="40">
        <f ca="1">AF724+SUMIFS('Transactions (Dated)'!$E$2:$E$53,'Transactions (Dated)'!$D$2:$D$53,'Share Values'!$X725,'Transactions (Dated)'!$B$2:$B$53,'Share Values'!AF$11,'Transactions (Dated)'!$C$2:$C$53,"Buy")-SUMIFS('Transactions (Dated)'!$E$2:$E$53,'Transactions (Dated)'!$D$2:$D$53,'Share Values'!$X725,'Transactions (Dated)'!$B$2:$B$53,'Share Values'!AF$11,'Transactions (Dated)'!$C$2:$C$53,"Sell")</f>
        <v>14201</v>
      </c>
      <c r="AG725" s="40">
        <f ca="1">AG724+SUMIFS('Transactions (Dated)'!$E$2:$E$53,'Transactions (Dated)'!$D$2:$D$53,'Share Values'!$X725,'Transactions (Dated)'!$B$2:$B$53,'Share Values'!AG$11,'Transactions (Dated)'!$C$2:$C$53,"Buy")-SUMIFS('Transactions (Dated)'!$E$2:$E$53,'Transactions (Dated)'!$D$2:$D$53,'Share Values'!$X725,'Transactions (Dated)'!$B$2:$B$53,'Share Values'!AG$11,'Transactions (Dated)'!$C$2:$C$53,"Sell")</f>
        <v>6835</v>
      </c>
      <c r="AH725" s="40">
        <f ca="1">AH724+SUMIFS('Transactions (Dated)'!$E$2:$E$53,'Transactions (Dated)'!$D$2:$D$53,'Share Values'!$X725,'Transactions (Dated)'!$B$2:$B$53,'Share Values'!AH$11,'Transactions (Dated)'!$C$2:$C$53,"Buy")-SUMIFS('Transactions (Dated)'!$E$2:$E$53,'Transactions (Dated)'!$D$2:$D$53,'Share Values'!$X725,'Transactions (Dated)'!$B$2:$B$53,'Share Values'!AH$11,'Transactions (Dated)'!$C$2:$C$53,"Sell")</f>
        <v>0</v>
      </c>
      <c r="AI725" s="40">
        <f ca="1">AI724+SUMIFS('Transactions (Dated)'!$E$2:$E$53,'Transactions (Dated)'!$D$2:$D$53,'Share Values'!$X725,'Transactions (Dated)'!$B$2:$B$53,'Share Values'!AI$11,'Transactions (Dated)'!$C$2:$C$53,"Buy")-SUMIFS('Transactions (Dated)'!$E$2:$E$53,'Transactions (Dated)'!$D$2:$D$53,'Share Values'!$X725,'Transactions (Dated)'!$B$2:$B$53,'Share Values'!AI$11,'Transactions (Dated)'!$C$2:$C$53,"Sell")</f>
        <v>0</v>
      </c>
      <c r="AJ725" s="40">
        <f ca="1">AJ724+SUMIFS('Transactions (Dated)'!$E$2:$E$53,'Transactions (Dated)'!$D$2:$D$53,'Share Values'!$X725,'Transactions (Dated)'!$B$2:$B$53,'Share Values'!AJ$11,'Transactions (Dated)'!$C$2:$C$53,"Buy")-SUMIFS('Transactions (Dated)'!$E$2:$E$53,'Transactions (Dated)'!$D$2:$D$53,'Share Values'!$X725,'Transactions (Dated)'!$B$2:$B$53,'Share Values'!AJ$11,'Transactions (Dated)'!$C$2:$C$53,"Sell")</f>
        <v>0</v>
      </c>
      <c r="AK725" s="40">
        <f ca="1">AK724+SUMIFS('Transactions (Dated)'!$E$2:$E$53,'Transactions (Dated)'!$D$2:$D$53,'Share Values'!$X725,'Transactions (Dated)'!$B$2:$B$53,'Share Values'!AK$11,'Transactions (Dated)'!$C$2:$C$53,"Buy")-SUMIFS('Transactions (Dated)'!$E$2:$E$53,'Transactions (Dated)'!$D$2:$D$53,'Share Values'!$X725,'Transactions (Dated)'!$B$2:$B$53,'Share Values'!AK$11,'Transactions (Dated)'!$C$2:$C$53,"Sell")</f>
        <v>0</v>
      </c>
      <c r="AL725" s="40">
        <f ca="1">AL724+SUMIFS('Transactions (Dated)'!$E$2:$E$53,'Transactions (Dated)'!$D$2:$D$53,'Share Values'!$X725,'Transactions (Dated)'!$B$2:$B$53,'Share Values'!AL$11,'Transactions (Dated)'!$C$2:$C$53,"Buy")-SUMIFS('Transactions (Dated)'!$E$2:$E$53,'Transactions (Dated)'!$D$2:$D$53,'Share Values'!$X725,'Transactions (Dated)'!$B$2:$B$53,'Share Values'!AL$11,'Transactions (Dated)'!$C$2:$C$53,"Sell")</f>
        <v>0</v>
      </c>
      <c r="AM725" s="40">
        <f ca="1">AM724+SUMIFS('Transactions (Dated)'!$E$2:$E$53,'Transactions (Dated)'!$D$2:$D$53,'Share Values'!$X725,'Transactions (Dated)'!$B$2:$B$53,'Share Values'!AM$11,'Transactions (Dated)'!$C$2:$C$53,"Buy")-SUMIFS('Transactions (Dated)'!$E$2:$E$53,'Transactions (Dated)'!$D$2:$D$53,'Share Values'!$X725,'Transactions (Dated)'!$B$2:$B$53,'Share Values'!AM$11,'Transactions (Dated)'!$C$2:$C$53,"Sell")</f>
        <v>0</v>
      </c>
      <c r="AN725" s="40">
        <f ca="1">AN724+SUMIFS('Transactions (Dated)'!$E$2:$E$53,'Transactions (Dated)'!$D$2:$D$53,'Share Values'!$X725,'Transactions (Dated)'!$B$2:$B$53,'Share Values'!AN$11,'Transactions (Dated)'!$C$2:$C$53,"Buy")-SUMIFS('Transactions (Dated)'!$E$2:$E$53,'Transactions (Dated)'!$D$2:$D$53,'Share Values'!$X725,'Transactions (Dated)'!$B$2:$B$53,'Share Values'!AN$11,'Transactions (Dated)'!$C$2:$C$53,"Sell")</f>
        <v>0</v>
      </c>
      <c r="AQ725" s="3">
        <f t="shared" si="321"/>
        <v>42950</v>
      </c>
      <c r="AR725" s="6">
        <f t="shared" ca="1" si="322"/>
        <v>54806.25</v>
      </c>
      <c r="AS725" s="6">
        <f t="shared" ca="1" si="323"/>
        <v>15093.749999999998</v>
      </c>
      <c r="AT725" s="6">
        <f t="shared" ca="1" si="324"/>
        <v>540845.64</v>
      </c>
      <c r="AU725" s="6">
        <f t="shared" ca="1" si="325"/>
        <v>40640.160000000003</v>
      </c>
      <c r="AV725" s="6">
        <f t="shared" ca="1" si="326"/>
        <v>33318.119999999995</v>
      </c>
      <c r="AW725" s="6">
        <f t="shared" ca="1" si="327"/>
        <v>0</v>
      </c>
      <c r="AX725" s="6">
        <f t="shared" ca="1" si="328"/>
        <v>49039</v>
      </c>
      <c r="AY725" s="6">
        <f t="shared" ca="1" si="329"/>
        <v>56235.96</v>
      </c>
      <c r="AZ725" s="6">
        <f t="shared" ca="1" si="330"/>
        <v>0</v>
      </c>
      <c r="BA725" s="6">
        <f t="shared" ca="1" si="331"/>
        <v>0</v>
      </c>
      <c r="BB725" s="6">
        <f t="shared" ca="1" si="332"/>
        <v>0</v>
      </c>
      <c r="BC725" s="6">
        <f t="shared" ca="1" si="333"/>
        <v>0</v>
      </c>
      <c r="BD725" s="6">
        <f t="shared" ca="1" si="334"/>
        <v>0</v>
      </c>
      <c r="BE725" s="6">
        <f t="shared" ca="1" si="335"/>
        <v>0</v>
      </c>
      <c r="BF725" s="6">
        <f t="shared" ca="1" si="318"/>
        <v>0</v>
      </c>
      <c r="BG725" s="6">
        <f t="shared" ca="1" si="319"/>
        <v>0</v>
      </c>
      <c r="BJ725" s="4">
        <f t="shared" ca="1" si="336"/>
        <v>789978.88</v>
      </c>
      <c r="BL725" s="3">
        <f t="shared" si="337"/>
        <v>42950</v>
      </c>
      <c r="BM725" s="6">
        <f>BM724+SUMIFS('Transactions (Dated)'!G:G,'Transactions (Dated)'!D:D,'Share Values'!AQ725)</f>
        <v>14317.649999999987</v>
      </c>
      <c r="BN725" s="6">
        <f ca="1">BN724+SUMIFS('Transactions (Dated)'!$F:$F,'Transactions (Dated)'!$D:$D,$BL725,'Transactions (Dated)'!$B:$B,BN$11,'Transactions (Dated)'!$C:$C,"Dividend (paid to cash)")*Y725</f>
        <v>0</v>
      </c>
      <c r="BO725" s="6">
        <f ca="1">BO724+SUMIFS('Transactions (Dated)'!$F:$F,'Transactions (Dated)'!$D:$D,$BL725,'Transactions (Dated)'!$B:$B,BO$11,'Transactions (Dated)'!$C:$C,"Dividend (paid to cash)")*Z725</f>
        <v>2421.875</v>
      </c>
      <c r="BP725" s="6">
        <f ca="1">BP724+SUMIFS('Transactions (Dated)'!$F:$F,'Transactions (Dated)'!$D:$D,$BL725,'Transactions (Dated)'!$B:$B,BP$11,'Transactions (Dated)'!$C:$C,"Dividend (paid to cash)")*AA725</f>
        <v>51745.237000000008</v>
      </c>
      <c r="BQ725" s="6">
        <f ca="1">BQ724+SUMIFS('Transactions (Dated)'!$F:$F,'Transactions (Dated)'!$D:$D,$BL725,'Transactions (Dated)'!$B:$B,BQ$11,'Transactions (Dated)'!$C:$C,"Dividend (paid to cash)")*AB725</f>
        <v>714.23</v>
      </c>
      <c r="BR725" s="6">
        <f ca="1">BR724+SUMIFS('Transactions (Dated)'!$F:$F,'Transactions (Dated)'!$D:$D,$BL725,'Transactions (Dated)'!$B:$B,BR$11,'Transactions (Dated)'!$C:$C,"Dividend (paid to cash)")*AC725</f>
        <v>0</v>
      </c>
      <c r="BS725" s="6">
        <f ca="1">BS724+SUMIFS('Transactions (Dated)'!$F:$F,'Transactions (Dated)'!$D:$D,$BL725,'Transactions (Dated)'!$B:$B,BS$11,'Transactions (Dated)'!$C:$C,"Dividend (paid to cash)")*AD725</f>
        <v>0</v>
      </c>
      <c r="BT725" s="6">
        <f ca="1">BT724+SUMIFS('Transactions (Dated)'!$F:$F,'Transactions (Dated)'!$D:$D,$BL725,'Transactions (Dated)'!$B:$B,BT$11,'Transactions (Dated)'!$C:$C,"Dividend (paid to cash)")*AE725</f>
        <v>4640</v>
      </c>
      <c r="BU725" s="6">
        <f ca="1">BU724+SUMIFS('Transactions (Dated)'!$F:$F,'Transactions (Dated)'!$D:$D,$BL725,'Transactions (Dated)'!$B:$B,BU$11,'Transactions (Dated)'!$C:$C,"Dividend (paid to cash)")*AF725</f>
        <v>0</v>
      </c>
      <c r="BV725" s="6">
        <f ca="1">BV724+SUMIFS('Transactions (Dated)'!$F:$F,'Transactions (Dated)'!$D:$D,$BL725,'Transactions (Dated)'!$B:$B,BV$11,'Transactions (Dated)'!$C:$C,"Dividend (paid to cash)")*AG725</f>
        <v>0</v>
      </c>
      <c r="BW725" s="6">
        <f ca="1">BW724+SUMIFS('Transactions (Dated)'!$F:$F,'Transactions (Dated)'!$D:$D,$BL725,'Transactions (Dated)'!$B:$B,BW$11,'Transactions (Dated)'!$C:$C,"Dividend (paid to cash)")*AH725</f>
        <v>0</v>
      </c>
      <c r="BX725" s="6">
        <f ca="1">BX724+SUMIFS('Transactions (Dated)'!$F:$F,'Transactions (Dated)'!$D:$D,$BL725,'Transactions (Dated)'!$B:$B,BX$11,'Transactions (Dated)'!$C:$C,"Dividend (paid to cash)")*AI725</f>
        <v>0</v>
      </c>
      <c r="BY725" s="6">
        <f ca="1">BY724+SUMIFS('Transactions (Dated)'!$F:$F,'Transactions (Dated)'!$D:$D,$BL725,'Transactions (Dated)'!$B:$B,BY$11,'Transactions (Dated)'!$C:$C,"Dividend (paid to cash)")*AJ725</f>
        <v>0</v>
      </c>
      <c r="BZ725" s="6">
        <f ca="1">BZ724+SUMIFS('Transactions (Dated)'!$F:$F,'Transactions (Dated)'!$D:$D,$BL725,'Transactions (Dated)'!$B:$B,BZ$11,'Transactions (Dated)'!$C:$C,"Dividend (paid to cash)")*AK725</f>
        <v>0</v>
      </c>
      <c r="CA725" s="6">
        <f ca="1">CA724+SUMIFS('Transactions (Dated)'!$F:$F,'Transactions (Dated)'!$D:$D,$BL725,'Transactions (Dated)'!$B:$B,CA$11,'Transactions (Dated)'!$C:$C,"Dividend (paid to cash)")*AL725</f>
        <v>0</v>
      </c>
      <c r="CB725" s="6">
        <v>0</v>
      </c>
      <c r="CC725" s="6">
        <v>0</v>
      </c>
      <c r="CF725" s="6">
        <f t="shared" ca="1" si="338"/>
        <v>73838.991999999984</v>
      </c>
      <c r="CH725" s="3">
        <f t="shared" si="339"/>
        <v>42950</v>
      </c>
      <c r="CI725" s="4">
        <f t="shared" ca="1" si="340"/>
        <v>789978.88</v>
      </c>
      <c r="CJ725" s="4">
        <f t="shared" ca="1" si="341"/>
        <v>73838.991999999984</v>
      </c>
      <c r="CL725" s="4">
        <f t="shared" ca="1" si="342"/>
        <v>863817.87199999997</v>
      </c>
    </row>
    <row r="726" spans="2:90" x14ac:dyDescent="0.15">
      <c r="B726" s="3">
        <v>42951</v>
      </c>
      <c r="E726" s="86">
        <v>42951</v>
      </c>
      <c r="F726" s="53">
        <v>11.95</v>
      </c>
      <c r="G726">
        <v>1.6400000000000001</v>
      </c>
      <c r="H726">
        <v>20.6</v>
      </c>
      <c r="I726">
        <v>21.684999999999999</v>
      </c>
      <c r="J726">
        <v>14.07</v>
      </c>
      <c r="K726">
        <v>14.25</v>
      </c>
      <c r="L726">
        <v>16.79</v>
      </c>
      <c r="M726">
        <v>3.79</v>
      </c>
      <c r="O726">
        <v>11.04</v>
      </c>
      <c r="Q726">
        <v>1.58</v>
      </c>
      <c r="R726">
        <v>9.3800000000000008</v>
      </c>
      <c r="S726">
        <v>45.9</v>
      </c>
      <c r="U726">
        <v>45.9</v>
      </c>
      <c r="X726" s="3">
        <f t="shared" si="320"/>
        <v>42951</v>
      </c>
      <c r="Y726" s="40">
        <f ca="1">Y725+SUMIFS('Transactions (Dated)'!$E$2:$E$53,'Transactions (Dated)'!$D$2:$D$53,'Share Values'!$X726,'Transactions (Dated)'!$B$2:$B$53,'Share Values'!Y$11,'Transactions (Dated)'!$C$2:$C$53,"Buy")-SUMIFS('Transactions (Dated)'!$E$2:$E$53,'Transactions (Dated)'!$D$2:$D$53,'Share Values'!$X726,'Transactions (Dated)'!$B$2:$B$53,'Share Values'!Y$11,'Transactions (Dated)'!$C$2:$C$53,"Sell")</f>
        <v>4625</v>
      </c>
      <c r="Z726" s="40">
        <f ca="1">Z725+SUMIFS('Transactions (Dated)'!$E$2:$E$53,'Transactions (Dated)'!$D$2:$D$53,'Share Values'!$X726,'Transactions (Dated)'!$B$2:$B$53,'Share Values'!Z$11,'Transactions (Dated)'!$C$2:$C$53,"Buy")-SUMIFS('Transactions (Dated)'!$E$2:$E$53,'Transactions (Dated)'!$D$2:$D$53,'Share Values'!$X726,'Transactions (Dated)'!$B$2:$B$53,'Share Values'!Z$11,'Transactions (Dated)'!$C$2:$C$53,"Sell")</f>
        <v>9375</v>
      </c>
      <c r="AA726" s="40">
        <f ca="1">AA725+SUMIFS('Transactions (Dated)'!$E$2:$E$53,'Transactions (Dated)'!$D$2:$D$53,'Share Values'!$X726,'Transactions (Dated)'!$B$2:$B$53,'Share Values'!AA$11,'Transactions (Dated)'!$C$2:$C$53,"Buy")-SUMIFS('Transactions (Dated)'!$E$2:$E$53,'Transactions (Dated)'!$D$2:$D$53,'Share Values'!$X726,'Transactions (Dated)'!$B$2:$B$53,'Share Values'!AA$11,'Transactions (Dated)'!$C$2:$C$53,"Sell")</f>
        <v>26357</v>
      </c>
      <c r="AB726" s="40">
        <f ca="1">AB725+SUMIFS('Transactions (Dated)'!$E$2:$E$53,'Transactions (Dated)'!$D$2:$D$53,'Share Values'!$X726,'Transactions (Dated)'!$B$2:$B$53,'Share Values'!AB$11,'Transactions (Dated)'!$C$2:$C$53,"Buy")-SUMIFS('Transactions (Dated)'!$E$2:$E$53,'Transactions (Dated)'!$D$2:$D$53,'Share Values'!$X726,'Transactions (Dated)'!$B$2:$B$53,'Share Values'!AB$11,'Transactions (Dated)'!$C$2:$C$53,"Sell")</f>
        <v>1892</v>
      </c>
      <c r="AC726" s="40">
        <f ca="1">AC725+SUMIFS('Transactions (Dated)'!$E$2:$E$53,'Transactions (Dated)'!$D$2:$D$53,'Share Values'!$X726,'Transactions (Dated)'!$B$2:$B$53,'Share Values'!AC$11,'Transactions (Dated)'!$C$2:$C$53,"Buy")-SUMIFS('Transactions (Dated)'!$E$2:$E$53,'Transactions (Dated)'!$D$2:$D$53,'Share Values'!$X726,'Transactions (Dated)'!$B$2:$B$53,'Share Values'!AC$11,'Transactions (Dated)'!$C$2:$C$53,"Sell")</f>
        <v>2348</v>
      </c>
      <c r="AD726" s="40">
        <f ca="1">AD725+SUMIFS('Transactions (Dated)'!$E$2:$E$53,'Transactions (Dated)'!$D$2:$D$53,'Share Values'!$X726,'Transactions (Dated)'!$B$2:$B$53,'Share Values'!AD$11,'Transactions (Dated)'!$C$2:$C$53,"Buy")-SUMIFS('Transactions (Dated)'!$E$2:$E$53,'Transactions (Dated)'!$D$2:$D$53,'Share Values'!$X726,'Transactions (Dated)'!$B$2:$B$53,'Share Values'!AD$11,'Transactions (Dated)'!$C$2:$C$53,"Sell")</f>
        <v>0</v>
      </c>
      <c r="AE726" s="40">
        <f ca="1">AE725+SUMIFS('Transactions (Dated)'!$E$2:$E$53,'Transactions (Dated)'!$D$2:$D$53,'Share Values'!$X726,'Transactions (Dated)'!$B$2:$B$53,'Share Values'!AE$11,'Transactions (Dated)'!$C$2:$C$53,"Buy")-SUMIFS('Transactions (Dated)'!$E$2:$E$53,'Transactions (Dated)'!$D$2:$D$53,'Share Values'!$X726,'Transactions (Dated)'!$B$2:$B$53,'Share Values'!AE$11,'Transactions (Dated)'!$C$2:$C$53,"Sell")</f>
        <v>2900</v>
      </c>
      <c r="AF726" s="40">
        <f ca="1">AF725+SUMIFS('Transactions (Dated)'!$E$2:$E$53,'Transactions (Dated)'!$D$2:$D$53,'Share Values'!$X726,'Transactions (Dated)'!$B$2:$B$53,'Share Values'!AF$11,'Transactions (Dated)'!$C$2:$C$53,"Buy")-SUMIFS('Transactions (Dated)'!$E$2:$E$53,'Transactions (Dated)'!$D$2:$D$53,'Share Values'!$X726,'Transactions (Dated)'!$B$2:$B$53,'Share Values'!AF$11,'Transactions (Dated)'!$C$2:$C$53,"Sell")</f>
        <v>14201</v>
      </c>
      <c r="AG726" s="40">
        <f ca="1">AG725+SUMIFS('Transactions (Dated)'!$E$2:$E$53,'Transactions (Dated)'!$D$2:$D$53,'Share Values'!$X726,'Transactions (Dated)'!$B$2:$B$53,'Share Values'!AG$11,'Transactions (Dated)'!$C$2:$C$53,"Buy")-SUMIFS('Transactions (Dated)'!$E$2:$E$53,'Transactions (Dated)'!$D$2:$D$53,'Share Values'!$X726,'Transactions (Dated)'!$B$2:$B$53,'Share Values'!AG$11,'Transactions (Dated)'!$C$2:$C$53,"Sell")</f>
        <v>6835</v>
      </c>
      <c r="AH726" s="40">
        <f ca="1">AH725+SUMIFS('Transactions (Dated)'!$E$2:$E$53,'Transactions (Dated)'!$D$2:$D$53,'Share Values'!$X726,'Transactions (Dated)'!$B$2:$B$53,'Share Values'!AH$11,'Transactions (Dated)'!$C$2:$C$53,"Buy")-SUMIFS('Transactions (Dated)'!$E$2:$E$53,'Transactions (Dated)'!$D$2:$D$53,'Share Values'!$X726,'Transactions (Dated)'!$B$2:$B$53,'Share Values'!AH$11,'Transactions (Dated)'!$C$2:$C$53,"Sell")</f>
        <v>0</v>
      </c>
      <c r="AI726" s="40">
        <f ca="1">AI725+SUMIFS('Transactions (Dated)'!$E$2:$E$53,'Transactions (Dated)'!$D$2:$D$53,'Share Values'!$X726,'Transactions (Dated)'!$B$2:$B$53,'Share Values'!AI$11,'Transactions (Dated)'!$C$2:$C$53,"Buy")-SUMIFS('Transactions (Dated)'!$E$2:$E$53,'Transactions (Dated)'!$D$2:$D$53,'Share Values'!$X726,'Transactions (Dated)'!$B$2:$B$53,'Share Values'!AI$11,'Transactions (Dated)'!$C$2:$C$53,"Sell")</f>
        <v>0</v>
      </c>
      <c r="AJ726" s="40">
        <f ca="1">AJ725+SUMIFS('Transactions (Dated)'!$E$2:$E$53,'Transactions (Dated)'!$D$2:$D$53,'Share Values'!$X726,'Transactions (Dated)'!$B$2:$B$53,'Share Values'!AJ$11,'Transactions (Dated)'!$C$2:$C$53,"Buy")-SUMIFS('Transactions (Dated)'!$E$2:$E$53,'Transactions (Dated)'!$D$2:$D$53,'Share Values'!$X726,'Transactions (Dated)'!$B$2:$B$53,'Share Values'!AJ$11,'Transactions (Dated)'!$C$2:$C$53,"Sell")</f>
        <v>0</v>
      </c>
      <c r="AK726" s="40">
        <f ca="1">AK725+SUMIFS('Transactions (Dated)'!$E$2:$E$53,'Transactions (Dated)'!$D$2:$D$53,'Share Values'!$X726,'Transactions (Dated)'!$B$2:$B$53,'Share Values'!AK$11,'Transactions (Dated)'!$C$2:$C$53,"Buy")-SUMIFS('Transactions (Dated)'!$E$2:$E$53,'Transactions (Dated)'!$D$2:$D$53,'Share Values'!$X726,'Transactions (Dated)'!$B$2:$B$53,'Share Values'!AK$11,'Transactions (Dated)'!$C$2:$C$53,"Sell")</f>
        <v>0</v>
      </c>
      <c r="AL726" s="40">
        <f ca="1">AL725+SUMIFS('Transactions (Dated)'!$E$2:$E$53,'Transactions (Dated)'!$D$2:$D$53,'Share Values'!$X726,'Transactions (Dated)'!$B$2:$B$53,'Share Values'!AL$11,'Transactions (Dated)'!$C$2:$C$53,"Buy")-SUMIFS('Transactions (Dated)'!$E$2:$E$53,'Transactions (Dated)'!$D$2:$D$53,'Share Values'!$X726,'Transactions (Dated)'!$B$2:$B$53,'Share Values'!AL$11,'Transactions (Dated)'!$C$2:$C$53,"Sell")</f>
        <v>0</v>
      </c>
      <c r="AM726" s="40">
        <f ca="1">AM725+SUMIFS('Transactions (Dated)'!$E$2:$E$53,'Transactions (Dated)'!$D$2:$D$53,'Share Values'!$X726,'Transactions (Dated)'!$B$2:$B$53,'Share Values'!AM$11,'Transactions (Dated)'!$C$2:$C$53,"Buy")-SUMIFS('Transactions (Dated)'!$E$2:$E$53,'Transactions (Dated)'!$D$2:$D$53,'Share Values'!$X726,'Transactions (Dated)'!$B$2:$B$53,'Share Values'!AM$11,'Transactions (Dated)'!$C$2:$C$53,"Sell")</f>
        <v>0</v>
      </c>
      <c r="AN726" s="40">
        <f ca="1">AN725+SUMIFS('Transactions (Dated)'!$E$2:$E$53,'Transactions (Dated)'!$D$2:$D$53,'Share Values'!$X726,'Transactions (Dated)'!$B$2:$B$53,'Share Values'!AN$11,'Transactions (Dated)'!$C$2:$C$53,"Buy")-SUMIFS('Transactions (Dated)'!$E$2:$E$53,'Transactions (Dated)'!$D$2:$D$53,'Share Values'!$X726,'Transactions (Dated)'!$B$2:$B$53,'Share Values'!AN$11,'Transactions (Dated)'!$C$2:$C$53,"Sell")</f>
        <v>0</v>
      </c>
      <c r="AQ726" s="3">
        <f t="shared" si="321"/>
        <v>42951</v>
      </c>
      <c r="AR726" s="6">
        <f t="shared" ca="1" si="322"/>
        <v>55268.75</v>
      </c>
      <c r="AS726" s="6">
        <f t="shared" ca="1" si="323"/>
        <v>15375.000000000002</v>
      </c>
      <c r="AT726" s="6">
        <f t="shared" ca="1" si="324"/>
        <v>542954.20000000007</v>
      </c>
      <c r="AU726" s="6">
        <f t="shared" ca="1" si="325"/>
        <v>41028.019999999997</v>
      </c>
      <c r="AV726" s="6">
        <f t="shared" ca="1" si="326"/>
        <v>33036.36</v>
      </c>
      <c r="AW726" s="6">
        <f t="shared" ca="1" si="327"/>
        <v>0</v>
      </c>
      <c r="AX726" s="6">
        <f t="shared" ca="1" si="328"/>
        <v>48691</v>
      </c>
      <c r="AY726" s="6">
        <f t="shared" ca="1" si="329"/>
        <v>53821.79</v>
      </c>
      <c r="AZ726" s="6">
        <f t="shared" ca="1" si="330"/>
        <v>0</v>
      </c>
      <c r="BA726" s="6">
        <f t="shared" ca="1" si="331"/>
        <v>0</v>
      </c>
      <c r="BB726" s="6">
        <f t="shared" ca="1" si="332"/>
        <v>0</v>
      </c>
      <c r="BC726" s="6">
        <f t="shared" ca="1" si="333"/>
        <v>0</v>
      </c>
      <c r="BD726" s="6">
        <f t="shared" ca="1" si="334"/>
        <v>0</v>
      </c>
      <c r="BE726" s="6">
        <f t="shared" ca="1" si="335"/>
        <v>0</v>
      </c>
      <c r="BF726" s="6">
        <f t="shared" ca="1" si="318"/>
        <v>0</v>
      </c>
      <c r="BG726" s="6">
        <f t="shared" ca="1" si="319"/>
        <v>0</v>
      </c>
      <c r="BJ726" s="4">
        <f t="shared" ca="1" si="336"/>
        <v>790175.12000000011</v>
      </c>
      <c r="BL726" s="3">
        <f t="shared" si="337"/>
        <v>42951</v>
      </c>
      <c r="BM726" s="6">
        <f>BM725+SUMIFS('Transactions (Dated)'!G:G,'Transactions (Dated)'!D:D,'Share Values'!AQ726)</f>
        <v>14317.649999999987</v>
      </c>
      <c r="BN726" s="6">
        <f ca="1">BN725+SUMIFS('Transactions (Dated)'!$F:$F,'Transactions (Dated)'!$D:$D,$BL726,'Transactions (Dated)'!$B:$B,BN$11,'Transactions (Dated)'!$C:$C,"Dividend (paid to cash)")*Y726</f>
        <v>0</v>
      </c>
      <c r="BO726" s="6">
        <f ca="1">BO725+SUMIFS('Transactions (Dated)'!$F:$F,'Transactions (Dated)'!$D:$D,$BL726,'Transactions (Dated)'!$B:$B,BO$11,'Transactions (Dated)'!$C:$C,"Dividend (paid to cash)")*Z726</f>
        <v>2421.875</v>
      </c>
      <c r="BP726" s="6">
        <f ca="1">BP725+SUMIFS('Transactions (Dated)'!$F:$F,'Transactions (Dated)'!$D:$D,$BL726,'Transactions (Dated)'!$B:$B,BP$11,'Transactions (Dated)'!$C:$C,"Dividend (paid to cash)")*AA726</f>
        <v>51745.237000000008</v>
      </c>
      <c r="BQ726" s="6">
        <f ca="1">BQ725+SUMIFS('Transactions (Dated)'!$F:$F,'Transactions (Dated)'!$D:$D,$BL726,'Transactions (Dated)'!$B:$B,BQ$11,'Transactions (Dated)'!$C:$C,"Dividend (paid to cash)")*AB726</f>
        <v>714.23</v>
      </c>
      <c r="BR726" s="6">
        <f ca="1">BR725+SUMIFS('Transactions (Dated)'!$F:$F,'Transactions (Dated)'!$D:$D,$BL726,'Transactions (Dated)'!$B:$B,BR$11,'Transactions (Dated)'!$C:$C,"Dividend (paid to cash)")*AC726</f>
        <v>0</v>
      </c>
      <c r="BS726" s="6">
        <f ca="1">BS725+SUMIFS('Transactions (Dated)'!$F:$F,'Transactions (Dated)'!$D:$D,$BL726,'Transactions (Dated)'!$B:$B,BS$11,'Transactions (Dated)'!$C:$C,"Dividend (paid to cash)")*AD726</f>
        <v>0</v>
      </c>
      <c r="BT726" s="6">
        <f ca="1">BT725+SUMIFS('Transactions (Dated)'!$F:$F,'Transactions (Dated)'!$D:$D,$BL726,'Transactions (Dated)'!$B:$B,BT$11,'Transactions (Dated)'!$C:$C,"Dividend (paid to cash)")*AE726</f>
        <v>4640</v>
      </c>
      <c r="BU726" s="6">
        <f ca="1">BU725+SUMIFS('Transactions (Dated)'!$F:$F,'Transactions (Dated)'!$D:$D,$BL726,'Transactions (Dated)'!$B:$B,BU$11,'Transactions (Dated)'!$C:$C,"Dividend (paid to cash)")*AF726</f>
        <v>0</v>
      </c>
      <c r="BV726" s="6">
        <f ca="1">BV725+SUMIFS('Transactions (Dated)'!$F:$F,'Transactions (Dated)'!$D:$D,$BL726,'Transactions (Dated)'!$B:$B,BV$11,'Transactions (Dated)'!$C:$C,"Dividend (paid to cash)")*AG726</f>
        <v>0</v>
      </c>
      <c r="BW726" s="6">
        <f ca="1">BW725+SUMIFS('Transactions (Dated)'!$F:$F,'Transactions (Dated)'!$D:$D,$BL726,'Transactions (Dated)'!$B:$B,BW$11,'Transactions (Dated)'!$C:$C,"Dividend (paid to cash)")*AH726</f>
        <v>0</v>
      </c>
      <c r="BX726" s="6">
        <f ca="1">BX725+SUMIFS('Transactions (Dated)'!$F:$F,'Transactions (Dated)'!$D:$D,$BL726,'Transactions (Dated)'!$B:$B,BX$11,'Transactions (Dated)'!$C:$C,"Dividend (paid to cash)")*AI726</f>
        <v>0</v>
      </c>
      <c r="BY726" s="6">
        <f ca="1">BY725+SUMIFS('Transactions (Dated)'!$F:$F,'Transactions (Dated)'!$D:$D,$BL726,'Transactions (Dated)'!$B:$B,BY$11,'Transactions (Dated)'!$C:$C,"Dividend (paid to cash)")*AJ726</f>
        <v>0</v>
      </c>
      <c r="BZ726" s="6">
        <f ca="1">BZ725+SUMIFS('Transactions (Dated)'!$F:$F,'Transactions (Dated)'!$D:$D,$BL726,'Transactions (Dated)'!$B:$B,BZ$11,'Transactions (Dated)'!$C:$C,"Dividend (paid to cash)")*AK726</f>
        <v>0</v>
      </c>
      <c r="CA726" s="6">
        <f ca="1">CA725+SUMIFS('Transactions (Dated)'!$F:$F,'Transactions (Dated)'!$D:$D,$BL726,'Transactions (Dated)'!$B:$B,CA$11,'Transactions (Dated)'!$C:$C,"Dividend (paid to cash)")*AL726</f>
        <v>0</v>
      </c>
      <c r="CB726" s="6">
        <v>0</v>
      </c>
      <c r="CC726" s="6">
        <v>0</v>
      </c>
      <c r="CF726" s="6">
        <f t="shared" ca="1" si="338"/>
        <v>73838.991999999984</v>
      </c>
      <c r="CH726" s="3">
        <f t="shared" si="339"/>
        <v>42951</v>
      </c>
      <c r="CI726" s="4">
        <f t="shared" ca="1" si="340"/>
        <v>790175.12000000011</v>
      </c>
      <c r="CJ726" s="4">
        <f t="shared" ca="1" si="341"/>
        <v>73838.991999999984</v>
      </c>
      <c r="CL726" s="4">
        <f t="shared" ca="1" si="342"/>
        <v>864014.11200000008</v>
      </c>
    </row>
    <row r="727" spans="2:90" x14ac:dyDescent="0.15">
      <c r="B727" s="3">
        <v>42955</v>
      </c>
      <c r="E727" s="86">
        <v>42955</v>
      </c>
      <c r="F727" s="53">
        <v>11.41</v>
      </c>
      <c r="G727">
        <v>1.6</v>
      </c>
      <c r="H727">
        <v>20.59</v>
      </c>
      <c r="I727">
        <v>21.645</v>
      </c>
      <c r="J727">
        <v>13.8</v>
      </c>
      <c r="K727">
        <v>14.23</v>
      </c>
      <c r="L727">
        <v>16.62</v>
      </c>
      <c r="M727">
        <v>3.65</v>
      </c>
      <c r="O727">
        <v>11.1</v>
      </c>
      <c r="Q727">
        <v>1.5699999999999998</v>
      </c>
      <c r="R727">
        <v>9.77</v>
      </c>
      <c r="S727">
        <v>46.1</v>
      </c>
      <c r="U727">
        <v>46.1</v>
      </c>
      <c r="X727" s="3">
        <f t="shared" si="320"/>
        <v>42955</v>
      </c>
      <c r="Y727" s="40">
        <f ca="1">Y726+SUMIFS('Transactions (Dated)'!$E$2:$E$53,'Transactions (Dated)'!$D$2:$D$53,'Share Values'!$X727,'Transactions (Dated)'!$B$2:$B$53,'Share Values'!Y$11,'Transactions (Dated)'!$C$2:$C$53,"Buy")-SUMIFS('Transactions (Dated)'!$E$2:$E$53,'Transactions (Dated)'!$D$2:$D$53,'Share Values'!$X727,'Transactions (Dated)'!$B$2:$B$53,'Share Values'!Y$11,'Transactions (Dated)'!$C$2:$C$53,"Sell")</f>
        <v>4625</v>
      </c>
      <c r="Z727" s="40">
        <f ca="1">Z726+SUMIFS('Transactions (Dated)'!$E$2:$E$53,'Transactions (Dated)'!$D$2:$D$53,'Share Values'!$X727,'Transactions (Dated)'!$B$2:$B$53,'Share Values'!Z$11,'Transactions (Dated)'!$C$2:$C$53,"Buy")-SUMIFS('Transactions (Dated)'!$E$2:$E$53,'Transactions (Dated)'!$D$2:$D$53,'Share Values'!$X727,'Transactions (Dated)'!$B$2:$B$53,'Share Values'!Z$11,'Transactions (Dated)'!$C$2:$C$53,"Sell")</f>
        <v>9375</v>
      </c>
      <c r="AA727" s="40">
        <f ca="1">AA726+SUMIFS('Transactions (Dated)'!$E$2:$E$53,'Transactions (Dated)'!$D$2:$D$53,'Share Values'!$X727,'Transactions (Dated)'!$B$2:$B$53,'Share Values'!AA$11,'Transactions (Dated)'!$C$2:$C$53,"Buy")-SUMIFS('Transactions (Dated)'!$E$2:$E$53,'Transactions (Dated)'!$D$2:$D$53,'Share Values'!$X727,'Transactions (Dated)'!$B$2:$B$53,'Share Values'!AA$11,'Transactions (Dated)'!$C$2:$C$53,"Sell")</f>
        <v>26357</v>
      </c>
      <c r="AB727" s="40">
        <f ca="1">AB726+SUMIFS('Transactions (Dated)'!$E$2:$E$53,'Transactions (Dated)'!$D$2:$D$53,'Share Values'!$X727,'Transactions (Dated)'!$B$2:$B$53,'Share Values'!AB$11,'Transactions (Dated)'!$C$2:$C$53,"Buy")-SUMIFS('Transactions (Dated)'!$E$2:$E$53,'Transactions (Dated)'!$D$2:$D$53,'Share Values'!$X727,'Transactions (Dated)'!$B$2:$B$53,'Share Values'!AB$11,'Transactions (Dated)'!$C$2:$C$53,"Sell")</f>
        <v>1892</v>
      </c>
      <c r="AC727" s="40">
        <f ca="1">AC726+SUMIFS('Transactions (Dated)'!$E$2:$E$53,'Transactions (Dated)'!$D$2:$D$53,'Share Values'!$X727,'Transactions (Dated)'!$B$2:$B$53,'Share Values'!AC$11,'Transactions (Dated)'!$C$2:$C$53,"Buy")-SUMIFS('Transactions (Dated)'!$E$2:$E$53,'Transactions (Dated)'!$D$2:$D$53,'Share Values'!$X727,'Transactions (Dated)'!$B$2:$B$53,'Share Values'!AC$11,'Transactions (Dated)'!$C$2:$C$53,"Sell")</f>
        <v>2348</v>
      </c>
      <c r="AD727" s="40">
        <f ca="1">AD726+SUMIFS('Transactions (Dated)'!$E$2:$E$53,'Transactions (Dated)'!$D$2:$D$53,'Share Values'!$X727,'Transactions (Dated)'!$B$2:$B$53,'Share Values'!AD$11,'Transactions (Dated)'!$C$2:$C$53,"Buy")-SUMIFS('Transactions (Dated)'!$E$2:$E$53,'Transactions (Dated)'!$D$2:$D$53,'Share Values'!$X727,'Transactions (Dated)'!$B$2:$B$53,'Share Values'!AD$11,'Transactions (Dated)'!$C$2:$C$53,"Sell")</f>
        <v>0</v>
      </c>
      <c r="AE727" s="40">
        <f ca="1">AE726+SUMIFS('Transactions (Dated)'!$E$2:$E$53,'Transactions (Dated)'!$D$2:$D$53,'Share Values'!$X727,'Transactions (Dated)'!$B$2:$B$53,'Share Values'!AE$11,'Transactions (Dated)'!$C$2:$C$53,"Buy")-SUMIFS('Transactions (Dated)'!$E$2:$E$53,'Transactions (Dated)'!$D$2:$D$53,'Share Values'!$X727,'Transactions (Dated)'!$B$2:$B$53,'Share Values'!AE$11,'Transactions (Dated)'!$C$2:$C$53,"Sell")</f>
        <v>2900</v>
      </c>
      <c r="AF727" s="40">
        <f ca="1">AF726+SUMIFS('Transactions (Dated)'!$E$2:$E$53,'Transactions (Dated)'!$D$2:$D$53,'Share Values'!$X727,'Transactions (Dated)'!$B$2:$B$53,'Share Values'!AF$11,'Transactions (Dated)'!$C$2:$C$53,"Buy")-SUMIFS('Transactions (Dated)'!$E$2:$E$53,'Transactions (Dated)'!$D$2:$D$53,'Share Values'!$X727,'Transactions (Dated)'!$B$2:$B$53,'Share Values'!AF$11,'Transactions (Dated)'!$C$2:$C$53,"Sell")</f>
        <v>14201</v>
      </c>
      <c r="AG727" s="40">
        <f ca="1">AG726+SUMIFS('Transactions (Dated)'!$E$2:$E$53,'Transactions (Dated)'!$D$2:$D$53,'Share Values'!$X727,'Transactions (Dated)'!$B$2:$B$53,'Share Values'!AG$11,'Transactions (Dated)'!$C$2:$C$53,"Buy")-SUMIFS('Transactions (Dated)'!$E$2:$E$53,'Transactions (Dated)'!$D$2:$D$53,'Share Values'!$X727,'Transactions (Dated)'!$B$2:$B$53,'Share Values'!AG$11,'Transactions (Dated)'!$C$2:$C$53,"Sell")</f>
        <v>6835</v>
      </c>
      <c r="AH727" s="40">
        <f ca="1">AH726+SUMIFS('Transactions (Dated)'!$E$2:$E$53,'Transactions (Dated)'!$D$2:$D$53,'Share Values'!$X727,'Transactions (Dated)'!$B$2:$B$53,'Share Values'!AH$11,'Transactions (Dated)'!$C$2:$C$53,"Buy")-SUMIFS('Transactions (Dated)'!$E$2:$E$53,'Transactions (Dated)'!$D$2:$D$53,'Share Values'!$X727,'Transactions (Dated)'!$B$2:$B$53,'Share Values'!AH$11,'Transactions (Dated)'!$C$2:$C$53,"Sell")</f>
        <v>0</v>
      </c>
      <c r="AI727" s="40">
        <f ca="1">AI726+SUMIFS('Transactions (Dated)'!$E$2:$E$53,'Transactions (Dated)'!$D$2:$D$53,'Share Values'!$X727,'Transactions (Dated)'!$B$2:$B$53,'Share Values'!AI$11,'Transactions (Dated)'!$C$2:$C$53,"Buy")-SUMIFS('Transactions (Dated)'!$E$2:$E$53,'Transactions (Dated)'!$D$2:$D$53,'Share Values'!$X727,'Transactions (Dated)'!$B$2:$B$53,'Share Values'!AI$11,'Transactions (Dated)'!$C$2:$C$53,"Sell")</f>
        <v>0</v>
      </c>
      <c r="AJ727" s="40">
        <f ca="1">AJ726+SUMIFS('Transactions (Dated)'!$E$2:$E$53,'Transactions (Dated)'!$D$2:$D$53,'Share Values'!$X727,'Transactions (Dated)'!$B$2:$B$53,'Share Values'!AJ$11,'Transactions (Dated)'!$C$2:$C$53,"Buy")-SUMIFS('Transactions (Dated)'!$E$2:$E$53,'Transactions (Dated)'!$D$2:$D$53,'Share Values'!$X727,'Transactions (Dated)'!$B$2:$B$53,'Share Values'!AJ$11,'Transactions (Dated)'!$C$2:$C$53,"Sell")</f>
        <v>0</v>
      </c>
      <c r="AK727" s="40">
        <f ca="1">AK726+SUMIFS('Transactions (Dated)'!$E$2:$E$53,'Transactions (Dated)'!$D$2:$D$53,'Share Values'!$X727,'Transactions (Dated)'!$B$2:$B$53,'Share Values'!AK$11,'Transactions (Dated)'!$C$2:$C$53,"Buy")-SUMIFS('Transactions (Dated)'!$E$2:$E$53,'Transactions (Dated)'!$D$2:$D$53,'Share Values'!$X727,'Transactions (Dated)'!$B$2:$B$53,'Share Values'!AK$11,'Transactions (Dated)'!$C$2:$C$53,"Sell")</f>
        <v>0</v>
      </c>
      <c r="AL727" s="40">
        <f ca="1">AL726+SUMIFS('Transactions (Dated)'!$E$2:$E$53,'Transactions (Dated)'!$D$2:$D$53,'Share Values'!$X727,'Transactions (Dated)'!$B$2:$B$53,'Share Values'!AL$11,'Transactions (Dated)'!$C$2:$C$53,"Buy")-SUMIFS('Transactions (Dated)'!$E$2:$E$53,'Transactions (Dated)'!$D$2:$D$53,'Share Values'!$X727,'Transactions (Dated)'!$B$2:$B$53,'Share Values'!AL$11,'Transactions (Dated)'!$C$2:$C$53,"Sell")</f>
        <v>0</v>
      </c>
      <c r="AM727" s="40">
        <f ca="1">AM726+SUMIFS('Transactions (Dated)'!$E$2:$E$53,'Transactions (Dated)'!$D$2:$D$53,'Share Values'!$X727,'Transactions (Dated)'!$B$2:$B$53,'Share Values'!AM$11,'Transactions (Dated)'!$C$2:$C$53,"Buy")-SUMIFS('Transactions (Dated)'!$E$2:$E$53,'Transactions (Dated)'!$D$2:$D$53,'Share Values'!$X727,'Transactions (Dated)'!$B$2:$B$53,'Share Values'!AM$11,'Transactions (Dated)'!$C$2:$C$53,"Sell")</f>
        <v>0</v>
      </c>
      <c r="AN727" s="40">
        <f ca="1">AN726+SUMIFS('Transactions (Dated)'!$E$2:$E$53,'Transactions (Dated)'!$D$2:$D$53,'Share Values'!$X727,'Transactions (Dated)'!$B$2:$B$53,'Share Values'!AN$11,'Transactions (Dated)'!$C$2:$C$53,"Buy")-SUMIFS('Transactions (Dated)'!$E$2:$E$53,'Transactions (Dated)'!$D$2:$D$53,'Share Values'!$X727,'Transactions (Dated)'!$B$2:$B$53,'Share Values'!AN$11,'Transactions (Dated)'!$C$2:$C$53,"Sell")</f>
        <v>0</v>
      </c>
      <c r="AQ727" s="3">
        <f t="shared" si="321"/>
        <v>42955</v>
      </c>
      <c r="AR727" s="6">
        <f t="shared" ca="1" si="322"/>
        <v>52771.25</v>
      </c>
      <c r="AS727" s="6">
        <f t="shared" ca="1" si="323"/>
        <v>15000</v>
      </c>
      <c r="AT727" s="6">
        <f t="shared" ca="1" si="324"/>
        <v>542690.63</v>
      </c>
      <c r="AU727" s="6">
        <f t="shared" ca="1" si="325"/>
        <v>40952.339999999997</v>
      </c>
      <c r="AV727" s="6">
        <f t="shared" ca="1" si="326"/>
        <v>32402.400000000001</v>
      </c>
      <c r="AW727" s="6">
        <f t="shared" ca="1" si="327"/>
        <v>0</v>
      </c>
      <c r="AX727" s="6">
        <f t="shared" ca="1" si="328"/>
        <v>48198</v>
      </c>
      <c r="AY727" s="6">
        <f t="shared" ca="1" si="329"/>
        <v>51833.65</v>
      </c>
      <c r="AZ727" s="6">
        <f t="shared" ca="1" si="330"/>
        <v>0</v>
      </c>
      <c r="BA727" s="6">
        <f t="shared" ca="1" si="331"/>
        <v>0</v>
      </c>
      <c r="BB727" s="6">
        <f t="shared" ca="1" si="332"/>
        <v>0</v>
      </c>
      <c r="BC727" s="6">
        <f t="shared" ca="1" si="333"/>
        <v>0</v>
      </c>
      <c r="BD727" s="6">
        <f t="shared" ca="1" si="334"/>
        <v>0</v>
      </c>
      <c r="BE727" s="6">
        <f t="shared" ca="1" si="335"/>
        <v>0</v>
      </c>
      <c r="BF727" s="6">
        <f t="shared" ca="1" si="318"/>
        <v>0</v>
      </c>
      <c r="BG727" s="6">
        <f t="shared" ca="1" si="319"/>
        <v>0</v>
      </c>
      <c r="BJ727" s="4">
        <f t="shared" ca="1" si="336"/>
        <v>783848.27</v>
      </c>
      <c r="BL727" s="3">
        <f t="shared" si="337"/>
        <v>42955</v>
      </c>
      <c r="BM727" s="6">
        <f>BM726+SUMIFS('Transactions (Dated)'!G:G,'Transactions (Dated)'!D:D,'Share Values'!AQ727)</f>
        <v>14317.649999999987</v>
      </c>
      <c r="BN727" s="6">
        <f ca="1">BN726+SUMIFS('Transactions (Dated)'!$F:$F,'Transactions (Dated)'!$D:$D,$BL727,'Transactions (Dated)'!$B:$B,BN$11,'Transactions (Dated)'!$C:$C,"Dividend (paid to cash)")*Y727</f>
        <v>0</v>
      </c>
      <c r="BO727" s="6">
        <f ca="1">BO726+SUMIFS('Transactions (Dated)'!$F:$F,'Transactions (Dated)'!$D:$D,$BL727,'Transactions (Dated)'!$B:$B,BO$11,'Transactions (Dated)'!$C:$C,"Dividend (paid to cash)")*Z727</f>
        <v>2421.875</v>
      </c>
      <c r="BP727" s="6">
        <f ca="1">BP726+SUMIFS('Transactions (Dated)'!$F:$F,'Transactions (Dated)'!$D:$D,$BL727,'Transactions (Dated)'!$B:$B,BP$11,'Transactions (Dated)'!$C:$C,"Dividend (paid to cash)")*AA727</f>
        <v>51745.237000000008</v>
      </c>
      <c r="BQ727" s="6">
        <f ca="1">BQ726+SUMIFS('Transactions (Dated)'!$F:$F,'Transactions (Dated)'!$D:$D,$BL727,'Transactions (Dated)'!$B:$B,BQ$11,'Transactions (Dated)'!$C:$C,"Dividend (paid to cash)")*AB727</f>
        <v>714.23</v>
      </c>
      <c r="BR727" s="6">
        <f ca="1">BR726+SUMIFS('Transactions (Dated)'!$F:$F,'Transactions (Dated)'!$D:$D,$BL727,'Transactions (Dated)'!$B:$B,BR$11,'Transactions (Dated)'!$C:$C,"Dividend (paid to cash)")*AC727</f>
        <v>0</v>
      </c>
      <c r="BS727" s="6">
        <f ca="1">BS726+SUMIFS('Transactions (Dated)'!$F:$F,'Transactions (Dated)'!$D:$D,$BL727,'Transactions (Dated)'!$B:$B,BS$11,'Transactions (Dated)'!$C:$C,"Dividend (paid to cash)")*AD727</f>
        <v>0</v>
      </c>
      <c r="BT727" s="6">
        <f ca="1">BT726+SUMIFS('Transactions (Dated)'!$F:$F,'Transactions (Dated)'!$D:$D,$BL727,'Transactions (Dated)'!$B:$B,BT$11,'Transactions (Dated)'!$C:$C,"Dividend (paid to cash)")*AE727</f>
        <v>4640</v>
      </c>
      <c r="BU727" s="6">
        <f ca="1">BU726+SUMIFS('Transactions (Dated)'!$F:$F,'Transactions (Dated)'!$D:$D,$BL727,'Transactions (Dated)'!$B:$B,BU$11,'Transactions (Dated)'!$C:$C,"Dividend (paid to cash)")*AF727</f>
        <v>0</v>
      </c>
      <c r="BV727" s="6">
        <f ca="1">BV726+SUMIFS('Transactions (Dated)'!$F:$F,'Transactions (Dated)'!$D:$D,$BL727,'Transactions (Dated)'!$B:$B,BV$11,'Transactions (Dated)'!$C:$C,"Dividend (paid to cash)")*AG727</f>
        <v>0</v>
      </c>
      <c r="BW727" s="6">
        <f ca="1">BW726+SUMIFS('Transactions (Dated)'!$F:$F,'Transactions (Dated)'!$D:$D,$BL727,'Transactions (Dated)'!$B:$B,BW$11,'Transactions (Dated)'!$C:$C,"Dividend (paid to cash)")*AH727</f>
        <v>0</v>
      </c>
      <c r="BX727" s="6">
        <f ca="1">BX726+SUMIFS('Transactions (Dated)'!$F:$F,'Transactions (Dated)'!$D:$D,$BL727,'Transactions (Dated)'!$B:$B,BX$11,'Transactions (Dated)'!$C:$C,"Dividend (paid to cash)")*AI727</f>
        <v>0</v>
      </c>
      <c r="BY727" s="6">
        <f ca="1">BY726+SUMIFS('Transactions (Dated)'!$F:$F,'Transactions (Dated)'!$D:$D,$BL727,'Transactions (Dated)'!$B:$B,BY$11,'Transactions (Dated)'!$C:$C,"Dividend (paid to cash)")*AJ727</f>
        <v>0</v>
      </c>
      <c r="BZ727" s="6">
        <f ca="1">BZ726+SUMIFS('Transactions (Dated)'!$F:$F,'Transactions (Dated)'!$D:$D,$BL727,'Transactions (Dated)'!$B:$B,BZ$11,'Transactions (Dated)'!$C:$C,"Dividend (paid to cash)")*AK727</f>
        <v>0</v>
      </c>
      <c r="CA727" s="6">
        <f ca="1">CA726+SUMIFS('Transactions (Dated)'!$F:$F,'Transactions (Dated)'!$D:$D,$BL727,'Transactions (Dated)'!$B:$B,CA$11,'Transactions (Dated)'!$C:$C,"Dividend (paid to cash)")*AL727</f>
        <v>0</v>
      </c>
      <c r="CB727" s="6">
        <v>0</v>
      </c>
      <c r="CC727" s="6">
        <v>0</v>
      </c>
      <c r="CF727" s="6">
        <f t="shared" ca="1" si="338"/>
        <v>73838.991999999984</v>
      </c>
      <c r="CH727" s="3">
        <f t="shared" si="339"/>
        <v>42955</v>
      </c>
      <c r="CI727" s="4">
        <f t="shared" ca="1" si="340"/>
        <v>783848.27</v>
      </c>
      <c r="CJ727" s="4">
        <f t="shared" ca="1" si="341"/>
        <v>73838.991999999984</v>
      </c>
      <c r="CL727" s="4">
        <f t="shared" ca="1" si="342"/>
        <v>857687.26199999999</v>
      </c>
    </row>
    <row r="728" spans="2:90" x14ac:dyDescent="0.15">
      <c r="B728" s="3">
        <v>42956</v>
      </c>
      <c r="E728" s="86">
        <v>42956</v>
      </c>
      <c r="F728" s="53">
        <v>11.37</v>
      </c>
      <c r="G728">
        <v>1.5899999999999999</v>
      </c>
      <c r="H728">
        <v>20.55</v>
      </c>
      <c r="I728">
        <v>21.664999999999999</v>
      </c>
      <c r="J728">
        <v>14.35</v>
      </c>
      <c r="K728">
        <v>14.15</v>
      </c>
      <c r="L728">
        <v>16.63</v>
      </c>
      <c r="M728">
        <v>3.64</v>
      </c>
      <c r="O728">
        <v>11.234999999999999</v>
      </c>
      <c r="Q728">
        <v>1.58</v>
      </c>
      <c r="R728">
        <v>9.4499999999999993</v>
      </c>
      <c r="S728">
        <v>45.73</v>
      </c>
      <c r="U728">
        <v>45.73</v>
      </c>
      <c r="X728" s="3">
        <f t="shared" si="320"/>
        <v>42956</v>
      </c>
      <c r="Y728" s="40">
        <f ca="1">Y727+SUMIFS('Transactions (Dated)'!$E$2:$E$53,'Transactions (Dated)'!$D$2:$D$53,'Share Values'!$X728,'Transactions (Dated)'!$B$2:$B$53,'Share Values'!Y$11,'Transactions (Dated)'!$C$2:$C$53,"Buy")-SUMIFS('Transactions (Dated)'!$E$2:$E$53,'Transactions (Dated)'!$D$2:$D$53,'Share Values'!$X728,'Transactions (Dated)'!$B$2:$B$53,'Share Values'!Y$11,'Transactions (Dated)'!$C$2:$C$53,"Sell")</f>
        <v>4625</v>
      </c>
      <c r="Z728" s="40">
        <f ca="1">Z727+SUMIFS('Transactions (Dated)'!$E$2:$E$53,'Transactions (Dated)'!$D$2:$D$53,'Share Values'!$X728,'Transactions (Dated)'!$B$2:$B$53,'Share Values'!Z$11,'Transactions (Dated)'!$C$2:$C$53,"Buy")-SUMIFS('Transactions (Dated)'!$E$2:$E$53,'Transactions (Dated)'!$D$2:$D$53,'Share Values'!$X728,'Transactions (Dated)'!$B$2:$B$53,'Share Values'!Z$11,'Transactions (Dated)'!$C$2:$C$53,"Sell")</f>
        <v>9375</v>
      </c>
      <c r="AA728" s="40">
        <f ca="1">AA727+SUMIFS('Transactions (Dated)'!$E$2:$E$53,'Transactions (Dated)'!$D$2:$D$53,'Share Values'!$X728,'Transactions (Dated)'!$B$2:$B$53,'Share Values'!AA$11,'Transactions (Dated)'!$C$2:$C$53,"Buy")-SUMIFS('Transactions (Dated)'!$E$2:$E$53,'Transactions (Dated)'!$D$2:$D$53,'Share Values'!$X728,'Transactions (Dated)'!$B$2:$B$53,'Share Values'!AA$11,'Transactions (Dated)'!$C$2:$C$53,"Sell")</f>
        <v>26357</v>
      </c>
      <c r="AB728" s="40">
        <f ca="1">AB727+SUMIFS('Transactions (Dated)'!$E$2:$E$53,'Transactions (Dated)'!$D$2:$D$53,'Share Values'!$X728,'Transactions (Dated)'!$B$2:$B$53,'Share Values'!AB$11,'Transactions (Dated)'!$C$2:$C$53,"Buy")-SUMIFS('Transactions (Dated)'!$E$2:$E$53,'Transactions (Dated)'!$D$2:$D$53,'Share Values'!$X728,'Transactions (Dated)'!$B$2:$B$53,'Share Values'!AB$11,'Transactions (Dated)'!$C$2:$C$53,"Sell")</f>
        <v>1892</v>
      </c>
      <c r="AC728" s="40">
        <f ca="1">AC727+SUMIFS('Transactions (Dated)'!$E$2:$E$53,'Transactions (Dated)'!$D$2:$D$53,'Share Values'!$X728,'Transactions (Dated)'!$B$2:$B$53,'Share Values'!AC$11,'Transactions (Dated)'!$C$2:$C$53,"Buy")-SUMIFS('Transactions (Dated)'!$E$2:$E$53,'Transactions (Dated)'!$D$2:$D$53,'Share Values'!$X728,'Transactions (Dated)'!$B$2:$B$53,'Share Values'!AC$11,'Transactions (Dated)'!$C$2:$C$53,"Sell")</f>
        <v>2348</v>
      </c>
      <c r="AD728" s="40">
        <f ca="1">AD727+SUMIFS('Transactions (Dated)'!$E$2:$E$53,'Transactions (Dated)'!$D$2:$D$53,'Share Values'!$X728,'Transactions (Dated)'!$B$2:$B$53,'Share Values'!AD$11,'Transactions (Dated)'!$C$2:$C$53,"Buy")-SUMIFS('Transactions (Dated)'!$E$2:$E$53,'Transactions (Dated)'!$D$2:$D$53,'Share Values'!$X728,'Transactions (Dated)'!$B$2:$B$53,'Share Values'!AD$11,'Transactions (Dated)'!$C$2:$C$53,"Sell")</f>
        <v>0</v>
      </c>
      <c r="AE728" s="40">
        <f ca="1">AE727+SUMIFS('Transactions (Dated)'!$E$2:$E$53,'Transactions (Dated)'!$D$2:$D$53,'Share Values'!$X728,'Transactions (Dated)'!$B$2:$B$53,'Share Values'!AE$11,'Transactions (Dated)'!$C$2:$C$53,"Buy")-SUMIFS('Transactions (Dated)'!$E$2:$E$53,'Transactions (Dated)'!$D$2:$D$53,'Share Values'!$X728,'Transactions (Dated)'!$B$2:$B$53,'Share Values'!AE$11,'Transactions (Dated)'!$C$2:$C$53,"Sell")</f>
        <v>2900</v>
      </c>
      <c r="AF728" s="40">
        <f ca="1">AF727+SUMIFS('Transactions (Dated)'!$E$2:$E$53,'Transactions (Dated)'!$D$2:$D$53,'Share Values'!$X728,'Transactions (Dated)'!$B$2:$B$53,'Share Values'!AF$11,'Transactions (Dated)'!$C$2:$C$53,"Buy")-SUMIFS('Transactions (Dated)'!$E$2:$E$53,'Transactions (Dated)'!$D$2:$D$53,'Share Values'!$X728,'Transactions (Dated)'!$B$2:$B$53,'Share Values'!AF$11,'Transactions (Dated)'!$C$2:$C$53,"Sell")</f>
        <v>14201</v>
      </c>
      <c r="AG728" s="40">
        <f ca="1">AG727+SUMIFS('Transactions (Dated)'!$E$2:$E$53,'Transactions (Dated)'!$D$2:$D$53,'Share Values'!$X728,'Transactions (Dated)'!$B$2:$B$53,'Share Values'!AG$11,'Transactions (Dated)'!$C$2:$C$53,"Buy")-SUMIFS('Transactions (Dated)'!$E$2:$E$53,'Transactions (Dated)'!$D$2:$D$53,'Share Values'!$X728,'Transactions (Dated)'!$B$2:$B$53,'Share Values'!AG$11,'Transactions (Dated)'!$C$2:$C$53,"Sell")</f>
        <v>6835</v>
      </c>
      <c r="AH728" s="40">
        <f ca="1">AH727+SUMIFS('Transactions (Dated)'!$E$2:$E$53,'Transactions (Dated)'!$D$2:$D$53,'Share Values'!$X728,'Transactions (Dated)'!$B$2:$B$53,'Share Values'!AH$11,'Transactions (Dated)'!$C$2:$C$53,"Buy")-SUMIFS('Transactions (Dated)'!$E$2:$E$53,'Transactions (Dated)'!$D$2:$D$53,'Share Values'!$X728,'Transactions (Dated)'!$B$2:$B$53,'Share Values'!AH$11,'Transactions (Dated)'!$C$2:$C$53,"Sell")</f>
        <v>0</v>
      </c>
      <c r="AI728" s="40">
        <f ca="1">AI727+SUMIFS('Transactions (Dated)'!$E$2:$E$53,'Transactions (Dated)'!$D$2:$D$53,'Share Values'!$X728,'Transactions (Dated)'!$B$2:$B$53,'Share Values'!AI$11,'Transactions (Dated)'!$C$2:$C$53,"Buy")-SUMIFS('Transactions (Dated)'!$E$2:$E$53,'Transactions (Dated)'!$D$2:$D$53,'Share Values'!$X728,'Transactions (Dated)'!$B$2:$B$53,'Share Values'!AI$11,'Transactions (Dated)'!$C$2:$C$53,"Sell")</f>
        <v>0</v>
      </c>
      <c r="AJ728" s="40">
        <f ca="1">AJ727+SUMIFS('Transactions (Dated)'!$E$2:$E$53,'Transactions (Dated)'!$D$2:$D$53,'Share Values'!$X728,'Transactions (Dated)'!$B$2:$B$53,'Share Values'!AJ$11,'Transactions (Dated)'!$C$2:$C$53,"Buy")-SUMIFS('Transactions (Dated)'!$E$2:$E$53,'Transactions (Dated)'!$D$2:$D$53,'Share Values'!$X728,'Transactions (Dated)'!$B$2:$B$53,'Share Values'!AJ$11,'Transactions (Dated)'!$C$2:$C$53,"Sell")</f>
        <v>0</v>
      </c>
      <c r="AK728" s="40">
        <f ca="1">AK727+SUMIFS('Transactions (Dated)'!$E$2:$E$53,'Transactions (Dated)'!$D$2:$D$53,'Share Values'!$X728,'Transactions (Dated)'!$B$2:$B$53,'Share Values'!AK$11,'Transactions (Dated)'!$C$2:$C$53,"Buy")-SUMIFS('Transactions (Dated)'!$E$2:$E$53,'Transactions (Dated)'!$D$2:$D$53,'Share Values'!$X728,'Transactions (Dated)'!$B$2:$B$53,'Share Values'!AK$11,'Transactions (Dated)'!$C$2:$C$53,"Sell")</f>
        <v>0</v>
      </c>
      <c r="AL728" s="40">
        <f ca="1">AL727+SUMIFS('Transactions (Dated)'!$E$2:$E$53,'Transactions (Dated)'!$D$2:$D$53,'Share Values'!$X728,'Transactions (Dated)'!$B$2:$B$53,'Share Values'!AL$11,'Transactions (Dated)'!$C$2:$C$53,"Buy")-SUMIFS('Transactions (Dated)'!$E$2:$E$53,'Transactions (Dated)'!$D$2:$D$53,'Share Values'!$X728,'Transactions (Dated)'!$B$2:$B$53,'Share Values'!AL$11,'Transactions (Dated)'!$C$2:$C$53,"Sell")</f>
        <v>0</v>
      </c>
      <c r="AM728" s="40">
        <f ca="1">AM727+SUMIFS('Transactions (Dated)'!$E$2:$E$53,'Transactions (Dated)'!$D$2:$D$53,'Share Values'!$X728,'Transactions (Dated)'!$B$2:$B$53,'Share Values'!AM$11,'Transactions (Dated)'!$C$2:$C$53,"Buy")-SUMIFS('Transactions (Dated)'!$E$2:$E$53,'Transactions (Dated)'!$D$2:$D$53,'Share Values'!$X728,'Transactions (Dated)'!$B$2:$B$53,'Share Values'!AM$11,'Transactions (Dated)'!$C$2:$C$53,"Sell")</f>
        <v>0</v>
      </c>
      <c r="AN728" s="40">
        <f ca="1">AN727+SUMIFS('Transactions (Dated)'!$E$2:$E$53,'Transactions (Dated)'!$D$2:$D$53,'Share Values'!$X728,'Transactions (Dated)'!$B$2:$B$53,'Share Values'!AN$11,'Transactions (Dated)'!$C$2:$C$53,"Buy")-SUMIFS('Transactions (Dated)'!$E$2:$E$53,'Transactions (Dated)'!$D$2:$D$53,'Share Values'!$X728,'Transactions (Dated)'!$B$2:$B$53,'Share Values'!AN$11,'Transactions (Dated)'!$C$2:$C$53,"Sell")</f>
        <v>0</v>
      </c>
      <c r="AQ728" s="3">
        <f t="shared" si="321"/>
        <v>42956</v>
      </c>
      <c r="AR728" s="6">
        <f t="shared" ca="1" si="322"/>
        <v>52586.25</v>
      </c>
      <c r="AS728" s="6">
        <f t="shared" ca="1" si="323"/>
        <v>14906.249999999998</v>
      </c>
      <c r="AT728" s="6">
        <f t="shared" ca="1" si="324"/>
        <v>541636.35</v>
      </c>
      <c r="AU728" s="6">
        <f t="shared" ca="1" si="325"/>
        <v>40990.18</v>
      </c>
      <c r="AV728" s="6">
        <f t="shared" ca="1" si="326"/>
        <v>33693.799999999996</v>
      </c>
      <c r="AW728" s="6">
        <f t="shared" ca="1" si="327"/>
        <v>0</v>
      </c>
      <c r="AX728" s="6">
        <f t="shared" ca="1" si="328"/>
        <v>48227</v>
      </c>
      <c r="AY728" s="6">
        <f t="shared" ca="1" si="329"/>
        <v>51691.64</v>
      </c>
      <c r="AZ728" s="6">
        <f t="shared" ca="1" si="330"/>
        <v>0</v>
      </c>
      <c r="BA728" s="6">
        <f t="shared" ca="1" si="331"/>
        <v>0</v>
      </c>
      <c r="BB728" s="6">
        <f t="shared" ca="1" si="332"/>
        <v>0</v>
      </c>
      <c r="BC728" s="6">
        <f t="shared" ca="1" si="333"/>
        <v>0</v>
      </c>
      <c r="BD728" s="6">
        <f t="shared" ca="1" si="334"/>
        <v>0</v>
      </c>
      <c r="BE728" s="6">
        <f t="shared" ca="1" si="335"/>
        <v>0</v>
      </c>
      <c r="BF728" s="6">
        <f t="shared" ca="1" si="318"/>
        <v>0</v>
      </c>
      <c r="BG728" s="6">
        <f t="shared" ca="1" si="319"/>
        <v>0</v>
      </c>
      <c r="BJ728" s="4">
        <f t="shared" ca="1" si="336"/>
        <v>783731.47000000009</v>
      </c>
      <c r="BL728" s="3">
        <f t="shared" si="337"/>
        <v>42956</v>
      </c>
      <c r="BM728" s="6">
        <f>BM727+SUMIFS('Transactions (Dated)'!G:G,'Transactions (Dated)'!D:D,'Share Values'!AQ728)</f>
        <v>14317.649999999987</v>
      </c>
      <c r="BN728" s="6">
        <f ca="1">BN727+SUMIFS('Transactions (Dated)'!$F:$F,'Transactions (Dated)'!$D:$D,$BL728,'Transactions (Dated)'!$B:$B,BN$11,'Transactions (Dated)'!$C:$C,"Dividend (paid to cash)")*Y728</f>
        <v>0</v>
      </c>
      <c r="BO728" s="6">
        <f ca="1">BO727+SUMIFS('Transactions (Dated)'!$F:$F,'Transactions (Dated)'!$D:$D,$BL728,'Transactions (Dated)'!$B:$B,BO$11,'Transactions (Dated)'!$C:$C,"Dividend (paid to cash)")*Z728</f>
        <v>2421.875</v>
      </c>
      <c r="BP728" s="6">
        <f ca="1">BP727+SUMIFS('Transactions (Dated)'!$F:$F,'Transactions (Dated)'!$D:$D,$BL728,'Transactions (Dated)'!$B:$B,BP$11,'Transactions (Dated)'!$C:$C,"Dividend (paid to cash)")*AA728</f>
        <v>51745.237000000008</v>
      </c>
      <c r="BQ728" s="6">
        <f ca="1">BQ727+SUMIFS('Transactions (Dated)'!$F:$F,'Transactions (Dated)'!$D:$D,$BL728,'Transactions (Dated)'!$B:$B,BQ$11,'Transactions (Dated)'!$C:$C,"Dividend (paid to cash)")*AB728</f>
        <v>714.23</v>
      </c>
      <c r="BR728" s="6">
        <f ca="1">BR727+SUMIFS('Transactions (Dated)'!$F:$F,'Transactions (Dated)'!$D:$D,$BL728,'Transactions (Dated)'!$B:$B,BR$11,'Transactions (Dated)'!$C:$C,"Dividend (paid to cash)")*AC728</f>
        <v>0</v>
      </c>
      <c r="BS728" s="6">
        <f ca="1">BS727+SUMIFS('Transactions (Dated)'!$F:$F,'Transactions (Dated)'!$D:$D,$BL728,'Transactions (Dated)'!$B:$B,BS$11,'Transactions (Dated)'!$C:$C,"Dividend (paid to cash)")*AD728</f>
        <v>0</v>
      </c>
      <c r="BT728" s="6">
        <f ca="1">BT727+SUMIFS('Transactions (Dated)'!$F:$F,'Transactions (Dated)'!$D:$D,$BL728,'Transactions (Dated)'!$B:$B,BT$11,'Transactions (Dated)'!$C:$C,"Dividend (paid to cash)")*AE728</f>
        <v>4640</v>
      </c>
      <c r="BU728" s="6">
        <f ca="1">BU727+SUMIFS('Transactions (Dated)'!$F:$F,'Transactions (Dated)'!$D:$D,$BL728,'Transactions (Dated)'!$B:$B,BU$11,'Transactions (Dated)'!$C:$C,"Dividend (paid to cash)")*AF728</f>
        <v>0</v>
      </c>
      <c r="BV728" s="6">
        <f ca="1">BV727+SUMIFS('Transactions (Dated)'!$F:$F,'Transactions (Dated)'!$D:$D,$BL728,'Transactions (Dated)'!$B:$B,BV$11,'Transactions (Dated)'!$C:$C,"Dividend (paid to cash)")*AG728</f>
        <v>0</v>
      </c>
      <c r="BW728" s="6">
        <f ca="1">BW727+SUMIFS('Transactions (Dated)'!$F:$F,'Transactions (Dated)'!$D:$D,$BL728,'Transactions (Dated)'!$B:$B,BW$11,'Transactions (Dated)'!$C:$C,"Dividend (paid to cash)")*AH728</f>
        <v>0</v>
      </c>
      <c r="BX728" s="6">
        <f ca="1">BX727+SUMIFS('Transactions (Dated)'!$F:$F,'Transactions (Dated)'!$D:$D,$BL728,'Transactions (Dated)'!$B:$B,BX$11,'Transactions (Dated)'!$C:$C,"Dividend (paid to cash)")*AI728</f>
        <v>0</v>
      </c>
      <c r="BY728" s="6">
        <f ca="1">BY727+SUMIFS('Transactions (Dated)'!$F:$F,'Transactions (Dated)'!$D:$D,$BL728,'Transactions (Dated)'!$B:$B,BY$11,'Transactions (Dated)'!$C:$C,"Dividend (paid to cash)")*AJ728</f>
        <v>0</v>
      </c>
      <c r="BZ728" s="6">
        <f ca="1">BZ727+SUMIFS('Transactions (Dated)'!$F:$F,'Transactions (Dated)'!$D:$D,$BL728,'Transactions (Dated)'!$B:$B,BZ$11,'Transactions (Dated)'!$C:$C,"Dividend (paid to cash)")*AK728</f>
        <v>0</v>
      </c>
      <c r="CA728" s="6">
        <f ca="1">CA727+SUMIFS('Transactions (Dated)'!$F:$F,'Transactions (Dated)'!$D:$D,$BL728,'Transactions (Dated)'!$B:$B,CA$11,'Transactions (Dated)'!$C:$C,"Dividend (paid to cash)")*AL728</f>
        <v>0</v>
      </c>
      <c r="CB728" s="6">
        <v>0</v>
      </c>
      <c r="CC728" s="6">
        <v>0</v>
      </c>
      <c r="CF728" s="6">
        <f t="shared" ca="1" si="338"/>
        <v>73838.991999999984</v>
      </c>
      <c r="CH728" s="3">
        <f t="shared" si="339"/>
        <v>42956</v>
      </c>
      <c r="CI728" s="4">
        <f t="shared" ca="1" si="340"/>
        <v>783731.47000000009</v>
      </c>
      <c r="CJ728" s="4">
        <f t="shared" ca="1" si="341"/>
        <v>73838.991999999984</v>
      </c>
      <c r="CL728" s="4">
        <f t="shared" ca="1" si="342"/>
        <v>857570.46200000006</v>
      </c>
    </row>
    <row r="729" spans="2:90" x14ac:dyDescent="0.15">
      <c r="B729" s="3">
        <v>42957</v>
      </c>
      <c r="E729" s="86">
        <v>42957</v>
      </c>
      <c r="F729" s="53">
        <v>11.11</v>
      </c>
      <c r="G729">
        <v>1.54</v>
      </c>
      <c r="H729">
        <v>20.350000000000001</v>
      </c>
      <c r="I729">
        <v>22.6</v>
      </c>
      <c r="J729">
        <v>16</v>
      </c>
      <c r="K729">
        <v>13.96</v>
      </c>
      <c r="L729">
        <v>16.690000000000001</v>
      </c>
      <c r="M729">
        <v>3.77</v>
      </c>
      <c r="O729">
        <v>11.05</v>
      </c>
      <c r="Q729">
        <v>1.63</v>
      </c>
      <c r="R729">
        <v>9.19</v>
      </c>
      <c r="S729">
        <v>45.95</v>
      </c>
      <c r="U729">
        <v>45.95</v>
      </c>
      <c r="X729" s="3">
        <f t="shared" si="320"/>
        <v>42957</v>
      </c>
      <c r="Y729" s="40">
        <f ca="1">Y728+SUMIFS('Transactions (Dated)'!$E$2:$E$53,'Transactions (Dated)'!$D$2:$D$53,'Share Values'!$X729,'Transactions (Dated)'!$B$2:$B$53,'Share Values'!Y$11,'Transactions (Dated)'!$C$2:$C$53,"Buy")-SUMIFS('Transactions (Dated)'!$E$2:$E$53,'Transactions (Dated)'!$D$2:$D$53,'Share Values'!$X729,'Transactions (Dated)'!$B$2:$B$53,'Share Values'!Y$11,'Transactions (Dated)'!$C$2:$C$53,"Sell")</f>
        <v>4625</v>
      </c>
      <c r="Z729" s="40">
        <f ca="1">Z728+SUMIFS('Transactions (Dated)'!$E$2:$E$53,'Transactions (Dated)'!$D$2:$D$53,'Share Values'!$X729,'Transactions (Dated)'!$B$2:$B$53,'Share Values'!Z$11,'Transactions (Dated)'!$C$2:$C$53,"Buy")-SUMIFS('Transactions (Dated)'!$E$2:$E$53,'Transactions (Dated)'!$D$2:$D$53,'Share Values'!$X729,'Transactions (Dated)'!$B$2:$B$53,'Share Values'!Z$11,'Transactions (Dated)'!$C$2:$C$53,"Sell")</f>
        <v>9375</v>
      </c>
      <c r="AA729" s="40">
        <f ca="1">AA728+SUMIFS('Transactions (Dated)'!$E$2:$E$53,'Transactions (Dated)'!$D$2:$D$53,'Share Values'!$X729,'Transactions (Dated)'!$B$2:$B$53,'Share Values'!AA$11,'Transactions (Dated)'!$C$2:$C$53,"Buy")-SUMIFS('Transactions (Dated)'!$E$2:$E$53,'Transactions (Dated)'!$D$2:$D$53,'Share Values'!$X729,'Transactions (Dated)'!$B$2:$B$53,'Share Values'!AA$11,'Transactions (Dated)'!$C$2:$C$53,"Sell")</f>
        <v>26357</v>
      </c>
      <c r="AB729" s="40">
        <f ca="1">AB728+SUMIFS('Transactions (Dated)'!$E$2:$E$53,'Transactions (Dated)'!$D$2:$D$53,'Share Values'!$X729,'Transactions (Dated)'!$B$2:$B$53,'Share Values'!AB$11,'Transactions (Dated)'!$C$2:$C$53,"Buy")-SUMIFS('Transactions (Dated)'!$E$2:$E$53,'Transactions (Dated)'!$D$2:$D$53,'Share Values'!$X729,'Transactions (Dated)'!$B$2:$B$53,'Share Values'!AB$11,'Transactions (Dated)'!$C$2:$C$53,"Sell")</f>
        <v>1892</v>
      </c>
      <c r="AC729" s="40">
        <f ca="1">AC728+SUMIFS('Transactions (Dated)'!$E$2:$E$53,'Transactions (Dated)'!$D$2:$D$53,'Share Values'!$X729,'Transactions (Dated)'!$B$2:$B$53,'Share Values'!AC$11,'Transactions (Dated)'!$C$2:$C$53,"Buy")-SUMIFS('Transactions (Dated)'!$E$2:$E$53,'Transactions (Dated)'!$D$2:$D$53,'Share Values'!$X729,'Transactions (Dated)'!$B$2:$B$53,'Share Values'!AC$11,'Transactions (Dated)'!$C$2:$C$53,"Sell")</f>
        <v>2348</v>
      </c>
      <c r="AD729" s="40">
        <f ca="1">AD728+SUMIFS('Transactions (Dated)'!$E$2:$E$53,'Transactions (Dated)'!$D$2:$D$53,'Share Values'!$X729,'Transactions (Dated)'!$B$2:$B$53,'Share Values'!AD$11,'Transactions (Dated)'!$C$2:$C$53,"Buy")-SUMIFS('Transactions (Dated)'!$E$2:$E$53,'Transactions (Dated)'!$D$2:$D$53,'Share Values'!$X729,'Transactions (Dated)'!$B$2:$B$53,'Share Values'!AD$11,'Transactions (Dated)'!$C$2:$C$53,"Sell")</f>
        <v>0</v>
      </c>
      <c r="AE729" s="40">
        <f ca="1">AE728+SUMIFS('Transactions (Dated)'!$E$2:$E$53,'Transactions (Dated)'!$D$2:$D$53,'Share Values'!$X729,'Transactions (Dated)'!$B$2:$B$53,'Share Values'!AE$11,'Transactions (Dated)'!$C$2:$C$53,"Buy")-SUMIFS('Transactions (Dated)'!$E$2:$E$53,'Transactions (Dated)'!$D$2:$D$53,'Share Values'!$X729,'Transactions (Dated)'!$B$2:$B$53,'Share Values'!AE$11,'Transactions (Dated)'!$C$2:$C$53,"Sell")</f>
        <v>2900</v>
      </c>
      <c r="AF729" s="40">
        <f ca="1">AF728+SUMIFS('Transactions (Dated)'!$E$2:$E$53,'Transactions (Dated)'!$D$2:$D$53,'Share Values'!$X729,'Transactions (Dated)'!$B$2:$B$53,'Share Values'!AF$11,'Transactions (Dated)'!$C$2:$C$53,"Buy")-SUMIFS('Transactions (Dated)'!$E$2:$E$53,'Transactions (Dated)'!$D$2:$D$53,'Share Values'!$X729,'Transactions (Dated)'!$B$2:$B$53,'Share Values'!AF$11,'Transactions (Dated)'!$C$2:$C$53,"Sell")</f>
        <v>14201</v>
      </c>
      <c r="AG729" s="40">
        <f ca="1">AG728+SUMIFS('Transactions (Dated)'!$E$2:$E$53,'Transactions (Dated)'!$D$2:$D$53,'Share Values'!$X729,'Transactions (Dated)'!$B$2:$B$53,'Share Values'!AG$11,'Transactions (Dated)'!$C$2:$C$53,"Buy")-SUMIFS('Transactions (Dated)'!$E$2:$E$53,'Transactions (Dated)'!$D$2:$D$53,'Share Values'!$X729,'Transactions (Dated)'!$B$2:$B$53,'Share Values'!AG$11,'Transactions (Dated)'!$C$2:$C$53,"Sell")</f>
        <v>6835</v>
      </c>
      <c r="AH729" s="40">
        <f ca="1">AH728+SUMIFS('Transactions (Dated)'!$E$2:$E$53,'Transactions (Dated)'!$D$2:$D$53,'Share Values'!$X729,'Transactions (Dated)'!$B$2:$B$53,'Share Values'!AH$11,'Transactions (Dated)'!$C$2:$C$53,"Buy")-SUMIFS('Transactions (Dated)'!$E$2:$E$53,'Transactions (Dated)'!$D$2:$D$53,'Share Values'!$X729,'Transactions (Dated)'!$B$2:$B$53,'Share Values'!AH$11,'Transactions (Dated)'!$C$2:$C$53,"Sell")</f>
        <v>0</v>
      </c>
      <c r="AI729" s="40">
        <f ca="1">AI728+SUMIFS('Transactions (Dated)'!$E$2:$E$53,'Transactions (Dated)'!$D$2:$D$53,'Share Values'!$X729,'Transactions (Dated)'!$B$2:$B$53,'Share Values'!AI$11,'Transactions (Dated)'!$C$2:$C$53,"Buy")-SUMIFS('Transactions (Dated)'!$E$2:$E$53,'Transactions (Dated)'!$D$2:$D$53,'Share Values'!$X729,'Transactions (Dated)'!$B$2:$B$53,'Share Values'!AI$11,'Transactions (Dated)'!$C$2:$C$53,"Sell")</f>
        <v>0</v>
      </c>
      <c r="AJ729" s="40">
        <f ca="1">AJ728+SUMIFS('Transactions (Dated)'!$E$2:$E$53,'Transactions (Dated)'!$D$2:$D$53,'Share Values'!$X729,'Transactions (Dated)'!$B$2:$B$53,'Share Values'!AJ$11,'Transactions (Dated)'!$C$2:$C$53,"Buy")-SUMIFS('Transactions (Dated)'!$E$2:$E$53,'Transactions (Dated)'!$D$2:$D$53,'Share Values'!$X729,'Transactions (Dated)'!$B$2:$B$53,'Share Values'!AJ$11,'Transactions (Dated)'!$C$2:$C$53,"Sell")</f>
        <v>0</v>
      </c>
      <c r="AK729" s="40">
        <f ca="1">AK728+SUMIFS('Transactions (Dated)'!$E$2:$E$53,'Transactions (Dated)'!$D$2:$D$53,'Share Values'!$X729,'Transactions (Dated)'!$B$2:$B$53,'Share Values'!AK$11,'Transactions (Dated)'!$C$2:$C$53,"Buy")-SUMIFS('Transactions (Dated)'!$E$2:$E$53,'Transactions (Dated)'!$D$2:$D$53,'Share Values'!$X729,'Transactions (Dated)'!$B$2:$B$53,'Share Values'!AK$11,'Transactions (Dated)'!$C$2:$C$53,"Sell")</f>
        <v>0</v>
      </c>
      <c r="AL729" s="40">
        <f ca="1">AL728+SUMIFS('Transactions (Dated)'!$E$2:$E$53,'Transactions (Dated)'!$D$2:$D$53,'Share Values'!$X729,'Transactions (Dated)'!$B$2:$B$53,'Share Values'!AL$11,'Transactions (Dated)'!$C$2:$C$53,"Buy")-SUMIFS('Transactions (Dated)'!$E$2:$E$53,'Transactions (Dated)'!$D$2:$D$53,'Share Values'!$X729,'Transactions (Dated)'!$B$2:$B$53,'Share Values'!AL$11,'Transactions (Dated)'!$C$2:$C$53,"Sell")</f>
        <v>0</v>
      </c>
      <c r="AM729" s="40">
        <f ca="1">AM728+SUMIFS('Transactions (Dated)'!$E$2:$E$53,'Transactions (Dated)'!$D$2:$D$53,'Share Values'!$X729,'Transactions (Dated)'!$B$2:$B$53,'Share Values'!AM$11,'Transactions (Dated)'!$C$2:$C$53,"Buy")-SUMIFS('Transactions (Dated)'!$E$2:$E$53,'Transactions (Dated)'!$D$2:$D$53,'Share Values'!$X729,'Transactions (Dated)'!$B$2:$B$53,'Share Values'!AM$11,'Transactions (Dated)'!$C$2:$C$53,"Sell")</f>
        <v>0</v>
      </c>
      <c r="AN729" s="40">
        <f ca="1">AN728+SUMIFS('Transactions (Dated)'!$E$2:$E$53,'Transactions (Dated)'!$D$2:$D$53,'Share Values'!$X729,'Transactions (Dated)'!$B$2:$B$53,'Share Values'!AN$11,'Transactions (Dated)'!$C$2:$C$53,"Buy")-SUMIFS('Transactions (Dated)'!$E$2:$E$53,'Transactions (Dated)'!$D$2:$D$53,'Share Values'!$X729,'Transactions (Dated)'!$B$2:$B$53,'Share Values'!AN$11,'Transactions (Dated)'!$C$2:$C$53,"Sell")</f>
        <v>0</v>
      </c>
      <c r="AQ729" s="3">
        <f t="shared" si="321"/>
        <v>42957</v>
      </c>
      <c r="AR729" s="6">
        <f t="shared" ca="1" si="322"/>
        <v>51383.75</v>
      </c>
      <c r="AS729" s="6">
        <f t="shared" ca="1" si="323"/>
        <v>14437.5</v>
      </c>
      <c r="AT729" s="6">
        <f t="shared" ca="1" si="324"/>
        <v>536364.95000000007</v>
      </c>
      <c r="AU729" s="6">
        <f t="shared" ca="1" si="325"/>
        <v>42759.200000000004</v>
      </c>
      <c r="AV729" s="6">
        <f t="shared" ca="1" si="326"/>
        <v>37568</v>
      </c>
      <c r="AW729" s="6">
        <f t="shared" ca="1" si="327"/>
        <v>0</v>
      </c>
      <c r="AX729" s="6">
        <f t="shared" ca="1" si="328"/>
        <v>48401.000000000007</v>
      </c>
      <c r="AY729" s="6">
        <f t="shared" ca="1" si="329"/>
        <v>53537.77</v>
      </c>
      <c r="AZ729" s="6">
        <f t="shared" ca="1" si="330"/>
        <v>0</v>
      </c>
      <c r="BA729" s="6">
        <f t="shared" ca="1" si="331"/>
        <v>0</v>
      </c>
      <c r="BB729" s="6">
        <f t="shared" ca="1" si="332"/>
        <v>0</v>
      </c>
      <c r="BC729" s="6">
        <f t="shared" ca="1" si="333"/>
        <v>0</v>
      </c>
      <c r="BD729" s="6">
        <f t="shared" ca="1" si="334"/>
        <v>0</v>
      </c>
      <c r="BE729" s="6">
        <f t="shared" ca="1" si="335"/>
        <v>0</v>
      </c>
      <c r="BF729" s="6">
        <f t="shared" ca="1" si="318"/>
        <v>0</v>
      </c>
      <c r="BG729" s="6">
        <f t="shared" ca="1" si="319"/>
        <v>0</v>
      </c>
      <c r="BJ729" s="4">
        <f t="shared" ca="1" si="336"/>
        <v>784452.17</v>
      </c>
      <c r="BL729" s="3">
        <f t="shared" si="337"/>
        <v>42957</v>
      </c>
      <c r="BM729" s="6">
        <f>BM728+SUMIFS('Transactions (Dated)'!G:G,'Transactions (Dated)'!D:D,'Share Values'!AQ729)</f>
        <v>14317.649999999987</v>
      </c>
      <c r="BN729" s="6">
        <f ca="1">BN728+SUMIFS('Transactions (Dated)'!$F:$F,'Transactions (Dated)'!$D:$D,$BL729,'Transactions (Dated)'!$B:$B,BN$11,'Transactions (Dated)'!$C:$C,"Dividend (paid to cash)")*Y729</f>
        <v>0</v>
      </c>
      <c r="BO729" s="6">
        <f ca="1">BO728+SUMIFS('Transactions (Dated)'!$F:$F,'Transactions (Dated)'!$D:$D,$BL729,'Transactions (Dated)'!$B:$B,BO$11,'Transactions (Dated)'!$C:$C,"Dividend (paid to cash)")*Z729</f>
        <v>2421.875</v>
      </c>
      <c r="BP729" s="6">
        <f ca="1">BP728+SUMIFS('Transactions (Dated)'!$F:$F,'Transactions (Dated)'!$D:$D,$BL729,'Transactions (Dated)'!$B:$B,BP$11,'Transactions (Dated)'!$C:$C,"Dividend (paid to cash)")*AA729</f>
        <v>51745.237000000008</v>
      </c>
      <c r="BQ729" s="6">
        <f ca="1">BQ728+SUMIFS('Transactions (Dated)'!$F:$F,'Transactions (Dated)'!$D:$D,$BL729,'Transactions (Dated)'!$B:$B,BQ$11,'Transactions (Dated)'!$C:$C,"Dividend (paid to cash)")*AB729</f>
        <v>714.23</v>
      </c>
      <c r="BR729" s="6">
        <f ca="1">BR728+SUMIFS('Transactions (Dated)'!$F:$F,'Transactions (Dated)'!$D:$D,$BL729,'Transactions (Dated)'!$B:$B,BR$11,'Transactions (Dated)'!$C:$C,"Dividend (paid to cash)")*AC729</f>
        <v>0</v>
      </c>
      <c r="BS729" s="6">
        <f ca="1">BS728+SUMIFS('Transactions (Dated)'!$F:$F,'Transactions (Dated)'!$D:$D,$BL729,'Transactions (Dated)'!$B:$B,BS$11,'Transactions (Dated)'!$C:$C,"Dividend (paid to cash)")*AD729</f>
        <v>0</v>
      </c>
      <c r="BT729" s="6">
        <f ca="1">BT728+SUMIFS('Transactions (Dated)'!$F:$F,'Transactions (Dated)'!$D:$D,$BL729,'Transactions (Dated)'!$B:$B,BT$11,'Transactions (Dated)'!$C:$C,"Dividend (paid to cash)")*AE729</f>
        <v>4640</v>
      </c>
      <c r="BU729" s="6">
        <f ca="1">BU728+SUMIFS('Transactions (Dated)'!$F:$F,'Transactions (Dated)'!$D:$D,$BL729,'Transactions (Dated)'!$B:$B,BU$11,'Transactions (Dated)'!$C:$C,"Dividend (paid to cash)")*AF729</f>
        <v>0</v>
      </c>
      <c r="BV729" s="6">
        <f ca="1">BV728+SUMIFS('Transactions (Dated)'!$F:$F,'Transactions (Dated)'!$D:$D,$BL729,'Transactions (Dated)'!$B:$B,BV$11,'Transactions (Dated)'!$C:$C,"Dividend (paid to cash)")*AG729</f>
        <v>0</v>
      </c>
      <c r="BW729" s="6">
        <f ca="1">BW728+SUMIFS('Transactions (Dated)'!$F:$F,'Transactions (Dated)'!$D:$D,$BL729,'Transactions (Dated)'!$B:$B,BW$11,'Transactions (Dated)'!$C:$C,"Dividend (paid to cash)")*AH729</f>
        <v>0</v>
      </c>
      <c r="BX729" s="6">
        <f ca="1">BX728+SUMIFS('Transactions (Dated)'!$F:$F,'Transactions (Dated)'!$D:$D,$BL729,'Transactions (Dated)'!$B:$B,BX$11,'Transactions (Dated)'!$C:$C,"Dividend (paid to cash)")*AI729</f>
        <v>0</v>
      </c>
      <c r="BY729" s="6">
        <f ca="1">BY728+SUMIFS('Transactions (Dated)'!$F:$F,'Transactions (Dated)'!$D:$D,$BL729,'Transactions (Dated)'!$B:$B,BY$11,'Transactions (Dated)'!$C:$C,"Dividend (paid to cash)")*AJ729</f>
        <v>0</v>
      </c>
      <c r="BZ729" s="6">
        <f ca="1">BZ728+SUMIFS('Transactions (Dated)'!$F:$F,'Transactions (Dated)'!$D:$D,$BL729,'Transactions (Dated)'!$B:$B,BZ$11,'Transactions (Dated)'!$C:$C,"Dividend (paid to cash)")*AK729</f>
        <v>0</v>
      </c>
      <c r="CA729" s="6">
        <f ca="1">CA728+SUMIFS('Transactions (Dated)'!$F:$F,'Transactions (Dated)'!$D:$D,$BL729,'Transactions (Dated)'!$B:$B,CA$11,'Transactions (Dated)'!$C:$C,"Dividend (paid to cash)")*AL729</f>
        <v>0</v>
      </c>
      <c r="CB729" s="6">
        <v>0</v>
      </c>
      <c r="CC729" s="6">
        <v>0</v>
      </c>
      <c r="CF729" s="6">
        <f t="shared" ca="1" si="338"/>
        <v>73838.991999999984</v>
      </c>
      <c r="CH729" s="3">
        <f t="shared" si="339"/>
        <v>42957</v>
      </c>
      <c r="CI729" s="4">
        <f t="shared" ca="1" si="340"/>
        <v>784452.17</v>
      </c>
      <c r="CJ729" s="4">
        <f t="shared" ca="1" si="341"/>
        <v>73838.991999999984</v>
      </c>
      <c r="CL729" s="4">
        <f t="shared" ca="1" si="342"/>
        <v>858291.16200000001</v>
      </c>
    </row>
    <row r="730" spans="2:90" x14ac:dyDescent="0.15">
      <c r="B730" s="3">
        <v>42958</v>
      </c>
      <c r="E730" s="86">
        <v>42958</v>
      </c>
      <c r="F730" s="53">
        <v>11.14</v>
      </c>
      <c r="G730">
        <v>1.52</v>
      </c>
      <c r="H730">
        <v>20.32</v>
      </c>
      <c r="I730">
        <v>23.135000000000002</v>
      </c>
      <c r="J730">
        <v>16.16</v>
      </c>
      <c r="K730">
        <v>13.98</v>
      </c>
      <c r="L730">
        <v>16.649999999999999</v>
      </c>
      <c r="M730">
        <v>4.0999999999999996</v>
      </c>
      <c r="O730">
        <v>11.01</v>
      </c>
      <c r="Q730">
        <v>1.6099999999999999</v>
      </c>
      <c r="R730">
        <v>8.99</v>
      </c>
      <c r="S730">
        <v>45.92</v>
      </c>
      <c r="U730">
        <v>45.92</v>
      </c>
      <c r="X730" s="3">
        <f t="shared" si="320"/>
        <v>42958</v>
      </c>
      <c r="Y730" s="40">
        <f ca="1">Y729+SUMIFS('Transactions (Dated)'!$E$2:$E$53,'Transactions (Dated)'!$D$2:$D$53,'Share Values'!$X730,'Transactions (Dated)'!$B$2:$B$53,'Share Values'!Y$11,'Transactions (Dated)'!$C$2:$C$53,"Buy")-SUMIFS('Transactions (Dated)'!$E$2:$E$53,'Transactions (Dated)'!$D$2:$D$53,'Share Values'!$X730,'Transactions (Dated)'!$B$2:$B$53,'Share Values'!Y$11,'Transactions (Dated)'!$C$2:$C$53,"Sell")</f>
        <v>4625</v>
      </c>
      <c r="Z730" s="40">
        <f ca="1">Z729+SUMIFS('Transactions (Dated)'!$E$2:$E$53,'Transactions (Dated)'!$D$2:$D$53,'Share Values'!$X730,'Transactions (Dated)'!$B$2:$B$53,'Share Values'!Z$11,'Transactions (Dated)'!$C$2:$C$53,"Buy")-SUMIFS('Transactions (Dated)'!$E$2:$E$53,'Transactions (Dated)'!$D$2:$D$53,'Share Values'!$X730,'Transactions (Dated)'!$B$2:$B$53,'Share Values'!Z$11,'Transactions (Dated)'!$C$2:$C$53,"Sell")</f>
        <v>9375</v>
      </c>
      <c r="AA730" s="40">
        <f ca="1">AA729+SUMIFS('Transactions (Dated)'!$E$2:$E$53,'Transactions (Dated)'!$D$2:$D$53,'Share Values'!$X730,'Transactions (Dated)'!$B$2:$B$53,'Share Values'!AA$11,'Transactions (Dated)'!$C$2:$C$53,"Buy")-SUMIFS('Transactions (Dated)'!$E$2:$E$53,'Transactions (Dated)'!$D$2:$D$53,'Share Values'!$X730,'Transactions (Dated)'!$B$2:$B$53,'Share Values'!AA$11,'Transactions (Dated)'!$C$2:$C$53,"Sell")</f>
        <v>26357</v>
      </c>
      <c r="AB730" s="40">
        <f ca="1">AB729+SUMIFS('Transactions (Dated)'!$E$2:$E$53,'Transactions (Dated)'!$D$2:$D$53,'Share Values'!$X730,'Transactions (Dated)'!$B$2:$B$53,'Share Values'!AB$11,'Transactions (Dated)'!$C$2:$C$53,"Buy")-SUMIFS('Transactions (Dated)'!$E$2:$E$53,'Transactions (Dated)'!$D$2:$D$53,'Share Values'!$X730,'Transactions (Dated)'!$B$2:$B$53,'Share Values'!AB$11,'Transactions (Dated)'!$C$2:$C$53,"Sell")</f>
        <v>1892</v>
      </c>
      <c r="AC730" s="40">
        <f ca="1">AC729+SUMIFS('Transactions (Dated)'!$E$2:$E$53,'Transactions (Dated)'!$D$2:$D$53,'Share Values'!$X730,'Transactions (Dated)'!$B$2:$B$53,'Share Values'!AC$11,'Transactions (Dated)'!$C$2:$C$53,"Buy")-SUMIFS('Transactions (Dated)'!$E$2:$E$53,'Transactions (Dated)'!$D$2:$D$53,'Share Values'!$X730,'Transactions (Dated)'!$B$2:$B$53,'Share Values'!AC$11,'Transactions (Dated)'!$C$2:$C$53,"Sell")</f>
        <v>2348</v>
      </c>
      <c r="AD730" s="40">
        <f ca="1">AD729+SUMIFS('Transactions (Dated)'!$E$2:$E$53,'Transactions (Dated)'!$D$2:$D$53,'Share Values'!$X730,'Transactions (Dated)'!$B$2:$B$53,'Share Values'!AD$11,'Transactions (Dated)'!$C$2:$C$53,"Buy")-SUMIFS('Transactions (Dated)'!$E$2:$E$53,'Transactions (Dated)'!$D$2:$D$53,'Share Values'!$X730,'Transactions (Dated)'!$B$2:$B$53,'Share Values'!AD$11,'Transactions (Dated)'!$C$2:$C$53,"Sell")</f>
        <v>0</v>
      </c>
      <c r="AE730" s="40">
        <f ca="1">AE729+SUMIFS('Transactions (Dated)'!$E$2:$E$53,'Transactions (Dated)'!$D$2:$D$53,'Share Values'!$X730,'Transactions (Dated)'!$B$2:$B$53,'Share Values'!AE$11,'Transactions (Dated)'!$C$2:$C$53,"Buy")-SUMIFS('Transactions (Dated)'!$E$2:$E$53,'Transactions (Dated)'!$D$2:$D$53,'Share Values'!$X730,'Transactions (Dated)'!$B$2:$B$53,'Share Values'!AE$11,'Transactions (Dated)'!$C$2:$C$53,"Sell")</f>
        <v>2900</v>
      </c>
      <c r="AF730" s="40">
        <f ca="1">AF729+SUMIFS('Transactions (Dated)'!$E$2:$E$53,'Transactions (Dated)'!$D$2:$D$53,'Share Values'!$X730,'Transactions (Dated)'!$B$2:$B$53,'Share Values'!AF$11,'Transactions (Dated)'!$C$2:$C$53,"Buy")-SUMIFS('Transactions (Dated)'!$E$2:$E$53,'Transactions (Dated)'!$D$2:$D$53,'Share Values'!$X730,'Transactions (Dated)'!$B$2:$B$53,'Share Values'!AF$11,'Transactions (Dated)'!$C$2:$C$53,"Sell")</f>
        <v>14201</v>
      </c>
      <c r="AG730" s="40">
        <f ca="1">AG729+SUMIFS('Transactions (Dated)'!$E$2:$E$53,'Transactions (Dated)'!$D$2:$D$53,'Share Values'!$X730,'Transactions (Dated)'!$B$2:$B$53,'Share Values'!AG$11,'Transactions (Dated)'!$C$2:$C$53,"Buy")-SUMIFS('Transactions (Dated)'!$E$2:$E$53,'Transactions (Dated)'!$D$2:$D$53,'Share Values'!$X730,'Transactions (Dated)'!$B$2:$B$53,'Share Values'!AG$11,'Transactions (Dated)'!$C$2:$C$53,"Sell")</f>
        <v>6835</v>
      </c>
      <c r="AH730" s="40">
        <f ca="1">AH729+SUMIFS('Transactions (Dated)'!$E$2:$E$53,'Transactions (Dated)'!$D$2:$D$53,'Share Values'!$X730,'Transactions (Dated)'!$B$2:$B$53,'Share Values'!AH$11,'Transactions (Dated)'!$C$2:$C$53,"Buy")-SUMIFS('Transactions (Dated)'!$E$2:$E$53,'Transactions (Dated)'!$D$2:$D$53,'Share Values'!$X730,'Transactions (Dated)'!$B$2:$B$53,'Share Values'!AH$11,'Transactions (Dated)'!$C$2:$C$53,"Sell")</f>
        <v>0</v>
      </c>
      <c r="AI730" s="40">
        <f ca="1">AI729+SUMIFS('Transactions (Dated)'!$E$2:$E$53,'Transactions (Dated)'!$D$2:$D$53,'Share Values'!$X730,'Transactions (Dated)'!$B$2:$B$53,'Share Values'!AI$11,'Transactions (Dated)'!$C$2:$C$53,"Buy")-SUMIFS('Transactions (Dated)'!$E$2:$E$53,'Transactions (Dated)'!$D$2:$D$53,'Share Values'!$X730,'Transactions (Dated)'!$B$2:$B$53,'Share Values'!AI$11,'Transactions (Dated)'!$C$2:$C$53,"Sell")</f>
        <v>0</v>
      </c>
      <c r="AJ730" s="40">
        <f ca="1">AJ729+SUMIFS('Transactions (Dated)'!$E$2:$E$53,'Transactions (Dated)'!$D$2:$D$53,'Share Values'!$X730,'Transactions (Dated)'!$B$2:$B$53,'Share Values'!AJ$11,'Transactions (Dated)'!$C$2:$C$53,"Buy")-SUMIFS('Transactions (Dated)'!$E$2:$E$53,'Transactions (Dated)'!$D$2:$D$53,'Share Values'!$X730,'Transactions (Dated)'!$B$2:$B$53,'Share Values'!AJ$11,'Transactions (Dated)'!$C$2:$C$53,"Sell")</f>
        <v>0</v>
      </c>
      <c r="AK730" s="40">
        <f ca="1">AK729+SUMIFS('Transactions (Dated)'!$E$2:$E$53,'Transactions (Dated)'!$D$2:$D$53,'Share Values'!$X730,'Transactions (Dated)'!$B$2:$B$53,'Share Values'!AK$11,'Transactions (Dated)'!$C$2:$C$53,"Buy")-SUMIFS('Transactions (Dated)'!$E$2:$E$53,'Transactions (Dated)'!$D$2:$D$53,'Share Values'!$X730,'Transactions (Dated)'!$B$2:$B$53,'Share Values'!AK$11,'Transactions (Dated)'!$C$2:$C$53,"Sell")</f>
        <v>0</v>
      </c>
      <c r="AL730" s="40">
        <f ca="1">AL729+SUMIFS('Transactions (Dated)'!$E$2:$E$53,'Transactions (Dated)'!$D$2:$D$53,'Share Values'!$X730,'Transactions (Dated)'!$B$2:$B$53,'Share Values'!AL$11,'Transactions (Dated)'!$C$2:$C$53,"Buy")-SUMIFS('Transactions (Dated)'!$E$2:$E$53,'Transactions (Dated)'!$D$2:$D$53,'Share Values'!$X730,'Transactions (Dated)'!$B$2:$B$53,'Share Values'!AL$11,'Transactions (Dated)'!$C$2:$C$53,"Sell")</f>
        <v>0</v>
      </c>
      <c r="AM730" s="40">
        <f ca="1">AM729+SUMIFS('Transactions (Dated)'!$E$2:$E$53,'Transactions (Dated)'!$D$2:$D$53,'Share Values'!$X730,'Transactions (Dated)'!$B$2:$B$53,'Share Values'!AM$11,'Transactions (Dated)'!$C$2:$C$53,"Buy")-SUMIFS('Transactions (Dated)'!$E$2:$E$53,'Transactions (Dated)'!$D$2:$D$53,'Share Values'!$X730,'Transactions (Dated)'!$B$2:$B$53,'Share Values'!AM$11,'Transactions (Dated)'!$C$2:$C$53,"Sell")</f>
        <v>0</v>
      </c>
      <c r="AN730" s="40">
        <f ca="1">AN729+SUMIFS('Transactions (Dated)'!$E$2:$E$53,'Transactions (Dated)'!$D$2:$D$53,'Share Values'!$X730,'Transactions (Dated)'!$B$2:$B$53,'Share Values'!AN$11,'Transactions (Dated)'!$C$2:$C$53,"Buy")-SUMIFS('Transactions (Dated)'!$E$2:$E$53,'Transactions (Dated)'!$D$2:$D$53,'Share Values'!$X730,'Transactions (Dated)'!$B$2:$B$53,'Share Values'!AN$11,'Transactions (Dated)'!$C$2:$C$53,"Sell")</f>
        <v>0</v>
      </c>
      <c r="AQ730" s="3">
        <f t="shared" si="321"/>
        <v>42958</v>
      </c>
      <c r="AR730" s="6">
        <f t="shared" ca="1" si="322"/>
        <v>51522.5</v>
      </c>
      <c r="AS730" s="6">
        <f t="shared" ca="1" si="323"/>
        <v>14250</v>
      </c>
      <c r="AT730" s="6">
        <f t="shared" ca="1" si="324"/>
        <v>535574.24</v>
      </c>
      <c r="AU730" s="6">
        <f t="shared" ca="1" si="325"/>
        <v>43771.420000000006</v>
      </c>
      <c r="AV730" s="6">
        <f t="shared" ca="1" si="326"/>
        <v>37943.68</v>
      </c>
      <c r="AW730" s="6">
        <f t="shared" ca="1" si="327"/>
        <v>0</v>
      </c>
      <c r="AX730" s="6">
        <f t="shared" ca="1" si="328"/>
        <v>48284.999999999993</v>
      </c>
      <c r="AY730" s="6">
        <f t="shared" ca="1" si="329"/>
        <v>58224.1</v>
      </c>
      <c r="AZ730" s="6">
        <f t="shared" ca="1" si="330"/>
        <v>0</v>
      </c>
      <c r="BA730" s="6">
        <f t="shared" ca="1" si="331"/>
        <v>0</v>
      </c>
      <c r="BB730" s="6">
        <f t="shared" ca="1" si="332"/>
        <v>0</v>
      </c>
      <c r="BC730" s="6">
        <f t="shared" ca="1" si="333"/>
        <v>0</v>
      </c>
      <c r="BD730" s="6">
        <f t="shared" ca="1" si="334"/>
        <v>0</v>
      </c>
      <c r="BE730" s="6">
        <f t="shared" ca="1" si="335"/>
        <v>0</v>
      </c>
      <c r="BF730" s="6">
        <f t="shared" ca="1" si="318"/>
        <v>0</v>
      </c>
      <c r="BG730" s="6">
        <f t="shared" ca="1" si="319"/>
        <v>0</v>
      </c>
      <c r="BJ730" s="4">
        <f t="shared" ca="1" si="336"/>
        <v>789570.94000000006</v>
      </c>
      <c r="BL730" s="3">
        <f t="shared" si="337"/>
        <v>42958</v>
      </c>
      <c r="BM730" s="6">
        <f>BM729+SUMIFS('Transactions (Dated)'!G:G,'Transactions (Dated)'!D:D,'Share Values'!AQ730)</f>
        <v>14317.649999999987</v>
      </c>
      <c r="BN730" s="6">
        <f ca="1">BN729+SUMIFS('Transactions (Dated)'!$F:$F,'Transactions (Dated)'!$D:$D,$BL730,'Transactions (Dated)'!$B:$B,BN$11,'Transactions (Dated)'!$C:$C,"Dividend (paid to cash)")*Y730</f>
        <v>0</v>
      </c>
      <c r="BO730" s="6">
        <f ca="1">BO729+SUMIFS('Transactions (Dated)'!$F:$F,'Transactions (Dated)'!$D:$D,$BL730,'Transactions (Dated)'!$B:$B,BO$11,'Transactions (Dated)'!$C:$C,"Dividend (paid to cash)")*Z730</f>
        <v>2421.875</v>
      </c>
      <c r="BP730" s="6">
        <f ca="1">BP729+SUMIFS('Transactions (Dated)'!$F:$F,'Transactions (Dated)'!$D:$D,$BL730,'Transactions (Dated)'!$B:$B,BP$11,'Transactions (Dated)'!$C:$C,"Dividend (paid to cash)")*AA730</f>
        <v>51745.237000000008</v>
      </c>
      <c r="BQ730" s="6">
        <f ca="1">BQ729+SUMIFS('Transactions (Dated)'!$F:$F,'Transactions (Dated)'!$D:$D,$BL730,'Transactions (Dated)'!$B:$B,BQ$11,'Transactions (Dated)'!$C:$C,"Dividend (paid to cash)")*AB730</f>
        <v>714.23</v>
      </c>
      <c r="BR730" s="6">
        <f ca="1">BR729+SUMIFS('Transactions (Dated)'!$F:$F,'Transactions (Dated)'!$D:$D,$BL730,'Transactions (Dated)'!$B:$B,BR$11,'Transactions (Dated)'!$C:$C,"Dividend (paid to cash)")*AC730</f>
        <v>0</v>
      </c>
      <c r="BS730" s="6">
        <f ca="1">BS729+SUMIFS('Transactions (Dated)'!$F:$F,'Transactions (Dated)'!$D:$D,$BL730,'Transactions (Dated)'!$B:$B,BS$11,'Transactions (Dated)'!$C:$C,"Dividend (paid to cash)")*AD730</f>
        <v>0</v>
      </c>
      <c r="BT730" s="6">
        <f ca="1">BT729+SUMIFS('Transactions (Dated)'!$F:$F,'Transactions (Dated)'!$D:$D,$BL730,'Transactions (Dated)'!$B:$B,BT$11,'Transactions (Dated)'!$C:$C,"Dividend (paid to cash)")*AE730</f>
        <v>4640</v>
      </c>
      <c r="BU730" s="6">
        <f ca="1">BU729+SUMIFS('Transactions (Dated)'!$F:$F,'Transactions (Dated)'!$D:$D,$BL730,'Transactions (Dated)'!$B:$B,BU$11,'Transactions (Dated)'!$C:$C,"Dividend (paid to cash)")*AF730</f>
        <v>0</v>
      </c>
      <c r="BV730" s="6">
        <f ca="1">BV729+SUMIFS('Transactions (Dated)'!$F:$F,'Transactions (Dated)'!$D:$D,$BL730,'Transactions (Dated)'!$B:$B,BV$11,'Transactions (Dated)'!$C:$C,"Dividend (paid to cash)")*AG730</f>
        <v>0</v>
      </c>
      <c r="BW730" s="6">
        <f ca="1">BW729+SUMIFS('Transactions (Dated)'!$F:$F,'Transactions (Dated)'!$D:$D,$BL730,'Transactions (Dated)'!$B:$B,BW$11,'Transactions (Dated)'!$C:$C,"Dividend (paid to cash)")*AH730</f>
        <v>0</v>
      </c>
      <c r="BX730" s="6">
        <f ca="1">BX729+SUMIFS('Transactions (Dated)'!$F:$F,'Transactions (Dated)'!$D:$D,$BL730,'Transactions (Dated)'!$B:$B,BX$11,'Transactions (Dated)'!$C:$C,"Dividend (paid to cash)")*AI730</f>
        <v>0</v>
      </c>
      <c r="BY730" s="6">
        <f ca="1">BY729+SUMIFS('Transactions (Dated)'!$F:$F,'Transactions (Dated)'!$D:$D,$BL730,'Transactions (Dated)'!$B:$B,BY$11,'Transactions (Dated)'!$C:$C,"Dividend (paid to cash)")*AJ730</f>
        <v>0</v>
      </c>
      <c r="BZ730" s="6">
        <f ca="1">BZ729+SUMIFS('Transactions (Dated)'!$F:$F,'Transactions (Dated)'!$D:$D,$BL730,'Transactions (Dated)'!$B:$B,BZ$11,'Transactions (Dated)'!$C:$C,"Dividend (paid to cash)")*AK730</f>
        <v>0</v>
      </c>
      <c r="CA730" s="6">
        <f ca="1">CA729+SUMIFS('Transactions (Dated)'!$F:$F,'Transactions (Dated)'!$D:$D,$BL730,'Transactions (Dated)'!$B:$B,CA$11,'Transactions (Dated)'!$C:$C,"Dividend (paid to cash)")*AL730</f>
        <v>0</v>
      </c>
      <c r="CB730" s="6">
        <v>0</v>
      </c>
      <c r="CC730" s="6">
        <v>0</v>
      </c>
      <c r="CF730" s="6">
        <f t="shared" ca="1" si="338"/>
        <v>73838.991999999984</v>
      </c>
      <c r="CH730" s="3">
        <f t="shared" si="339"/>
        <v>42958</v>
      </c>
      <c r="CI730" s="4">
        <f t="shared" ca="1" si="340"/>
        <v>789570.94000000006</v>
      </c>
      <c r="CJ730" s="4">
        <f t="shared" ca="1" si="341"/>
        <v>73838.991999999984</v>
      </c>
      <c r="CL730" s="4">
        <f t="shared" ca="1" si="342"/>
        <v>863409.93200000003</v>
      </c>
    </row>
    <row r="731" spans="2:90" x14ac:dyDescent="0.15">
      <c r="B731" s="3">
        <v>42961</v>
      </c>
      <c r="E731" s="86">
        <v>42961</v>
      </c>
      <c r="F731" s="53">
        <v>11.4</v>
      </c>
      <c r="G731">
        <v>1.49</v>
      </c>
      <c r="H731">
        <v>20.43</v>
      </c>
      <c r="I731">
        <v>23.114999999999998</v>
      </c>
      <c r="J731">
        <v>16.45</v>
      </c>
      <c r="K731">
        <v>14.04</v>
      </c>
      <c r="L731">
        <v>16.46</v>
      </c>
      <c r="M731">
        <v>4.07</v>
      </c>
      <c r="O731">
        <v>11.16</v>
      </c>
      <c r="Q731">
        <v>1.58</v>
      </c>
      <c r="R731">
        <v>9.2200000000000006</v>
      </c>
      <c r="S731">
        <v>45.97</v>
      </c>
      <c r="U731">
        <v>45.97</v>
      </c>
      <c r="X731" s="3">
        <f t="shared" si="320"/>
        <v>42961</v>
      </c>
      <c r="Y731" s="40">
        <f ca="1">Y730+SUMIFS('Transactions (Dated)'!$E$2:$E$53,'Transactions (Dated)'!$D$2:$D$53,'Share Values'!$X731,'Transactions (Dated)'!$B$2:$B$53,'Share Values'!Y$11,'Transactions (Dated)'!$C$2:$C$53,"Buy")-SUMIFS('Transactions (Dated)'!$E$2:$E$53,'Transactions (Dated)'!$D$2:$D$53,'Share Values'!$X731,'Transactions (Dated)'!$B$2:$B$53,'Share Values'!Y$11,'Transactions (Dated)'!$C$2:$C$53,"Sell")</f>
        <v>4625</v>
      </c>
      <c r="Z731" s="40">
        <f ca="1">Z730+SUMIFS('Transactions (Dated)'!$E$2:$E$53,'Transactions (Dated)'!$D$2:$D$53,'Share Values'!$X731,'Transactions (Dated)'!$B$2:$B$53,'Share Values'!Z$11,'Transactions (Dated)'!$C$2:$C$53,"Buy")-SUMIFS('Transactions (Dated)'!$E$2:$E$53,'Transactions (Dated)'!$D$2:$D$53,'Share Values'!$X731,'Transactions (Dated)'!$B$2:$B$53,'Share Values'!Z$11,'Transactions (Dated)'!$C$2:$C$53,"Sell")</f>
        <v>9375</v>
      </c>
      <c r="AA731" s="40">
        <f ca="1">AA730+SUMIFS('Transactions (Dated)'!$E$2:$E$53,'Transactions (Dated)'!$D$2:$D$53,'Share Values'!$X731,'Transactions (Dated)'!$B$2:$B$53,'Share Values'!AA$11,'Transactions (Dated)'!$C$2:$C$53,"Buy")-SUMIFS('Transactions (Dated)'!$E$2:$E$53,'Transactions (Dated)'!$D$2:$D$53,'Share Values'!$X731,'Transactions (Dated)'!$B$2:$B$53,'Share Values'!AA$11,'Transactions (Dated)'!$C$2:$C$53,"Sell")</f>
        <v>26357</v>
      </c>
      <c r="AB731" s="40">
        <f ca="1">AB730+SUMIFS('Transactions (Dated)'!$E$2:$E$53,'Transactions (Dated)'!$D$2:$D$53,'Share Values'!$X731,'Transactions (Dated)'!$B$2:$B$53,'Share Values'!AB$11,'Transactions (Dated)'!$C$2:$C$53,"Buy")-SUMIFS('Transactions (Dated)'!$E$2:$E$53,'Transactions (Dated)'!$D$2:$D$53,'Share Values'!$X731,'Transactions (Dated)'!$B$2:$B$53,'Share Values'!AB$11,'Transactions (Dated)'!$C$2:$C$53,"Sell")</f>
        <v>1892</v>
      </c>
      <c r="AC731" s="40">
        <f ca="1">AC730+SUMIFS('Transactions (Dated)'!$E$2:$E$53,'Transactions (Dated)'!$D$2:$D$53,'Share Values'!$X731,'Transactions (Dated)'!$B$2:$B$53,'Share Values'!AC$11,'Transactions (Dated)'!$C$2:$C$53,"Buy")-SUMIFS('Transactions (Dated)'!$E$2:$E$53,'Transactions (Dated)'!$D$2:$D$53,'Share Values'!$X731,'Transactions (Dated)'!$B$2:$B$53,'Share Values'!AC$11,'Transactions (Dated)'!$C$2:$C$53,"Sell")</f>
        <v>2348</v>
      </c>
      <c r="AD731" s="40">
        <f ca="1">AD730+SUMIFS('Transactions (Dated)'!$E$2:$E$53,'Transactions (Dated)'!$D$2:$D$53,'Share Values'!$X731,'Transactions (Dated)'!$B$2:$B$53,'Share Values'!AD$11,'Transactions (Dated)'!$C$2:$C$53,"Buy")-SUMIFS('Transactions (Dated)'!$E$2:$E$53,'Transactions (Dated)'!$D$2:$D$53,'Share Values'!$X731,'Transactions (Dated)'!$B$2:$B$53,'Share Values'!AD$11,'Transactions (Dated)'!$C$2:$C$53,"Sell")</f>
        <v>0</v>
      </c>
      <c r="AE731" s="40">
        <f ca="1">AE730+SUMIFS('Transactions (Dated)'!$E$2:$E$53,'Transactions (Dated)'!$D$2:$D$53,'Share Values'!$X731,'Transactions (Dated)'!$B$2:$B$53,'Share Values'!AE$11,'Transactions (Dated)'!$C$2:$C$53,"Buy")-SUMIFS('Transactions (Dated)'!$E$2:$E$53,'Transactions (Dated)'!$D$2:$D$53,'Share Values'!$X731,'Transactions (Dated)'!$B$2:$B$53,'Share Values'!AE$11,'Transactions (Dated)'!$C$2:$C$53,"Sell")</f>
        <v>2900</v>
      </c>
      <c r="AF731" s="40">
        <f ca="1">AF730+SUMIFS('Transactions (Dated)'!$E$2:$E$53,'Transactions (Dated)'!$D$2:$D$53,'Share Values'!$X731,'Transactions (Dated)'!$B$2:$B$53,'Share Values'!AF$11,'Transactions (Dated)'!$C$2:$C$53,"Buy")-SUMIFS('Transactions (Dated)'!$E$2:$E$53,'Transactions (Dated)'!$D$2:$D$53,'Share Values'!$X731,'Transactions (Dated)'!$B$2:$B$53,'Share Values'!AF$11,'Transactions (Dated)'!$C$2:$C$53,"Sell")</f>
        <v>14201</v>
      </c>
      <c r="AG731" s="40">
        <f ca="1">AG730+SUMIFS('Transactions (Dated)'!$E$2:$E$53,'Transactions (Dated)'!$D$2:$D$53,'Share Values'!$X731,'Transactions (Dated)'!$B$2:$B$53,'Share Values'!AG$11,'Transactions (Dated)'!$C$2:$C$53,"Buy")-SUMIFS('Transactions (Dated)'!$E$2:$E$53,'Transactions (Dated)'!$D$2:$D$53,'Share Values'!$X731,'Transactions (Dated)'!$B$2:$B$53,'Share Values'!AG$11,'Transactions (Dated)'!$C$2:$C$53,"Sell")</f>
        <v>6835</v>
      </c>
      <c r="AH731" s="40">
        <f ca="1">AH730+SUMIFS('Transactions (Dated)'!$E$2:$E$53,'Transactions (Dated)'!$D$2:$D$53,'Share Values'!$X731,'Transactions (Dated)'!$B$2:$B$53,'Share Values'!AH$11,'Transactions (Dated)'!$C$2:$C$53,"Buy")-SUMIFS('Transactions (Dated)'!$E$2:$E$53,'Transactions (Dated)'!$D$2:$D$53,'Share Values'!$X731,'Transactions (Dated)'!$B$2:$B$53,'Share Values'!AH$11,'Transactions (Dated)'!$C$2:$C$53,"Sell")</f>
        <v>0</v>
      </c>
      <c r="AI731" s="40">
        <f ca="1">AI730+SUMIFS('Transactions (Dated)'!$E$2:$E$53,'Transactions (Dated)'!$D$2:$D$53,'Share Values'!$X731,'Transactions (Dated)'!$B$2:$B$53,'Share Values'!AI$11,'Transactions (Dated)'!$C$2:$C$53,"Buy")-SUMIFS('Transactions (Dated)'!$E$2:$E$53,'Transactions (Dated)'!$D$2:$D$53,'Share Values'!$X731,'Transactions (Dated)'!$B$2:$B$53,'Share Values'!AI$11,'Transactions (Dated)'!$C$2:$C$53,"Sell")</f>
        <v>0</v>
      </c>
      <c r="AJ731" s="40">
        <f ca="1">AJ730+SUMIFS('Transactions (Dated)'!$E$2:$E$53,'Transactions (Dated)'!$D$2:$D$53,'Share Values'!$X731,'Transactions (Dated)'!$B$2:$B$53,'Share Values'!AJ$11,'Transactions (Dated)'!$C$2:$C$53,"Buy")-SUMIFS('Transactions (Dated)'!$E$2:$E$53,'Transactions (Dated)'!$D$2:$D$53,'Share Values'!$X731,'Transactions (Dated)'!$B$2:$B$53,'Share Values'!AJ$11,'Transactions (Dated)'!$C$2:$C$53,"Sell")</f>
        <v>0</v>
      </c>
      <c r="AK731" s="40">
        <f ca="1">AK730+SUMIFS('Transactions (Dated)'!$E$2:$E$53,'Transactions (Dated)'!$D$2:$D$53,'Share Values'!$X731,'Transactions (Dated)'!$B$2:$B$53,'Share Values'!AK$11,'Transactions (Dated)'!$C$2:$C$53,"Buy")-SUMIFS('Transactions (Dated)'!$E$2:$E$53,'Transactions (Dated)'!$D$2:$D$53,'Share Values'!$X731,'Transactions (Dated)'!$B$2:$B$53,'Share Values'!AK$11,'Transactions (Dated)'!$C$2:$C$53,"Sell")</f>
        <v>0</v>
      </c>
      <c r="AL731" s="40">
        <f ca="1">AL730+SUMIFS('Transactions (Dated)'!$E$2:$E$53,'Transactions (Dated)'!$D$2:$D$53,'Share Values'!$X731,'Transactions (Dated)'!$B$2:$B$53,'Share Values'!AL$11,'Transactions (Dated)'!$C$2:$C$53,"Buy")-SUMIFS('Transactions (Dated)'!$E$2:$E$53,'Transactions (Dated)'!$D$2:$D$53,'Share Values'!$X731,'Transactions (Dated)'!$B$2:$B$53,'Share Values'!AL$11,'Transactions (Dated)'!$C$2:$C$53,"Sell")</f>
        <v>0</v>
      </c>
      <c r="AM731" s="40">
        <f ca="1">AM730+SUMIFS('Transactions (Dated)'!$E$2:$E$53,'Transactions (Dated)'!$D$2:$D$53,'Share Values'!$X731,'Transactions (Dated)'!$B$2:$B$53,'Share Values'!AM$11,'Transactions (Dated)'!$C$2:$C$53,"Buy")-SUMIFS('Transactions (Dated)'!$E$2:$E$53,'Transactions (Dated)'!$D$2:$D$53,'Share Values'!$X731,'Transactions (Dated)'!$B$2:$B$53,'Share Values'!AM$11,'Transactions (Dated)'!$C$2:$C$53,"Sell")</f>
        <v>0</v>
      </c>
      <c r="AN731" s="40">
        <f ca="1">AN730+SUMIFS('Transactions (Dated)'!$E$2:$E$53,'Transactions (Dated)'!$D$2:$D$53,'Share Values'!$X731,'Transactions (Dated)'!$B$2:$B$53,'Share Values'!AN$11,'Transactions (Dated)'!$C$2:$C$53,"Buy")-SUMIFS('Transactions (Dated)'!$E$2:$E$53,'Transactions (Dated)'!$D$2:$D$53,'Share Values'!$X731,'Transactions (Dated)'!$B$2:$B$53,'Share Values'!AN$11,'Transactions (Dated)'!$C$2:$C$53,"Sell")</f>
        <v>0</v>
      </c>
      <c r="AQ731" s="3">
        <f t="shared" si="321"/>
        <v>42961</v>
      </c>
      <c r="AR731" s="6">
        <f t="shared" ca="1" si="322"/>
        <v>52725</v>
      </c>
      <c r="AS731" s="6">
        <f t="shared" ca="1" si="323"/>
        <v>13968.75</v>
      </c>
      <c r="AT731" s="6">
        <f t="shared" ca="1" si="324"/>
        <v>538473.51</v>
      </c>
      <c r="AU731" s="6">
        <f t="shared" ca="1" si="325"/>
        <v>43733.579999999994</v>
      </c>
      <c r="AV731" s="6">
        <f t="shared" ca="1" si="326"/>
        <v>38624.6</v>
      </c>
      <c r="AW731" s="6">
        <f t="shared" ca="1" si="327"/>
        <v>0</v>
      </c>
      <c r="AX731" s="6">
        <f t="shared" ca="1" si="328"/>
        <v>47734</v>
      </c>
      <c r="AY731" s="6">
        <f t="shared" ca="1" si="329"/>
        <v>57798.070000000007</v>
      </c>
      <c r="AZ731" s="6">
        <f t="shared" ca="1" si="330"/>
        <v>0</v>
      </c>
      <c r="BA731" s="6">
        <f t="shared" ca="1" si="331"/>
        <v>0</v>
      </c>
      <c r="BB731" s="6">
        <f t="shared" ca="1" si="332"/>
        <v>0</v>
      </c>
      <c r="BC731" s="6">
        <f t="shared" ca="1" si="333"/>
        <v>0</v>
      </c>
      <c r="BD731" s="6">
        <f t="shared" ca="1" si="334"/>
        <v>0</v>
      </c>
      <c r="BE731" s="6">
        <f t="shared" ca="1" si="335"/>
        <v>0</v>
      </c>
      <c r="BF731" s="6">
        <f t="shared" ca="1" si="318"/>
        <v>0</v>
      </c>
      <c r="BG731" s="6">
        <f t="shared" ca="1" si="319"/>
        <v>0</v>
      </c>
      <c r="BJ731" s="4">
        <f t="shared" ca="1" si="336"/>
        <v>793057.51</v>
      </c>
      <c r="BL731" s="3">
        <f t="shared" si="337"/>
        <v>42961</v>
      </c>
      <c r="BM731" s="6">
        <f>BM730+SUMIFS('Transactions (Dated)'!G:G,'Transactions (Dated)'!D:D,'Share Values'!AQ731)</f>
        <v>14317.649999999987</v>
      </c>
      <c r="BN731" s="6">
        <f ca="1">BN730+SUMIFS('Transactions (Dated)'!$F:$F,'Transactions (Dated)'!$D:$D,$BL731,'Transactions (Dated)'!$B:$B,BN$11,'Transactions (Dated)'!$C:$C,"Dividend (paid to cash)")*Y731</f>
        <v>0</v>
      </c>
      <c r="BO731" s="6">
        <f ca="1">BO730+SUMIFS('Transactions (Dated)'!$F:$F,'Transactions (Dated)'!$D:$D,$BL731,'Transactions (Dated)'!$B:$B,BO$11,'Transactions (Dated)'!$C:$C,"Dividend (paid to cash)")*Z731</f>
        <v>2421.875</v>
      </c>
      <c r="BP731" s="6">
        <f ca="1">BP730+SUMIFS('Transactions (Dated)'!$F:$F,'Transactions (Dated)'!$D:$D,$BL731,'Transactions (Dated)'!$B:$B,BP$11,'Transactions (Dated)'!$C:$C,"Dividend (paid to cash)")*AA731</f>
        <v>51745.237000000008</v>
      </c>
      <c r="BQ731" s="6">
        <f ca="1">BQ730+SUMIFS('Transactions (Dated)'!$F:$F,'Transactions (Dated)'!$D:$D,$BL731,'Transactions (Dated)'!$B:$B,BQ$11,'Transactions (Dated)'!$C:$C,"Dividend (paid to cash)")*AB731</f>
        <v>714.23</v>
      </c>
      <c r="BR731" s="6">
        <f ca="1">BR730+SUMIFS('Transactions (Dated)'!$F:$F,'Transactions (Dated)'!$D:$D,$BL731,'Transactions (Dated)'!$B:$B,BR$11,'Transactions (Dated)'!$C:$C,"Dividend (paid to cash)")*AC731</f>
        <v>0</v>
      </c>
      <c r="BS731" s="6">
        <f ca="1">BS730+SUMIFS('Transactions (Dated)'!$F:$F,'Transactions (Dated)'!$D:$D,$BL731,'Transactions (Dated)'!$B:$B,BS$11,'Transactions (Dated)'!$C:$C,"Dividend (paid to cash)")*AD731</f>
        <v>0</v>
      </c>
      <c r="BT731" s="6">
        <f ca="1">BT730+SUMIFS('Transactions (Dated)'!$F:$F,'Transactions (Dated)'!$D:$D,$BL731,'Transactions (Dated)'!$B:$B,BT$11,'Transactions (Dated)'!$C:$C,"Dividend (paid to cash)")*AE731</f>
        <v>4640</v>
      </c>
      <c r="BU731" s="6">
        <f ca="1">BU730+SUMIFS('Transactions (Dated)'!$F:$F,'Transactions (Dated)'!$D:$D,$BL731,'Transactions (Dated)'!$B:$B,BU$11,'Transactions (Dated)'!$C:$C,"Dividend (paid to cash)")*AF731</f>
        <v>0</v>
      </c>
      <c r="BV731" s="6">
        <f ca="1">BV730+SUMIFS('Transactions (Dated)'!$F:$F,'Transactions (Dated)'!$D:$D,$BL731,'Transactions (Dated)'!$B:$B,BV$11,'Transactions (Dated)'!$C:$C,"Dividend (paid to cash)")*AG731</f>
        <v>0</v>
      </c>
      <c r="BW731" s="6">
        <f ca="1">BW730+SUMIFS('Transactions (Dated)'!$F:$F,'Transactions (Dated)'!$D:$D,$BL731,'Transactions (Dated)'!$B:$B,BW$11,'Transactions (Dated)'!$C:$C,"Dividend (paid to cash)")*AH731</f>
        <v>0</v>
      </c>
      <c r="BX731" s="6">
        <f ca="1">BX730+SUMIFS('Transactions (Dated)'!$F:$F,'Transactions (Dated)'!$D:$D,$BL731,'Transactions (Dated)'!$B:$B,BX$11,'Transactions (Dated)'!$C:$C,"Dividend (paid to cash)")*AI731</f>
        <v>0</v>
      </c>
      <c r="BY731" s="6">
        <f ca="1">BY730+SUMIFS('Transactions (Dated)'!$F:$F,'Transactions (Dated)'!$D:$D,$BL731,'Transactions (Dated)'!$B:$B,BY$11,'Transactions (Dated)'!$C:$C,"Dividend (paid to cash)")*AJ731</f>
        <v>0</v>
      </c>
      <c r="BZ731" s="6">
        <f ca="1">BZ730+SUMIFS('Transactions (Dated)'!$F:$F,'Transactions (Dated)'!$D:$D,$BL731,'Transactions (Dated)'!$B:$B,BZ$11,'Transactions (Dated)'!$C:$C,"Dividend (paid to cash)")*AK731</f>
        <v>0</v>
      </c>
      <c r="CA731" s="6">
        <f ca="1">CA730+SUMIFS('Transactions (Dated)'!$F:$F,'Transactions (Dated)'!$D:$D,$BL731,'Transactions (Dated)'!$B:$B,CA$11,'Transactions (Dated)'!$C:$C,"Dividend (paid to cash)")*AL731</f>
        <v>0</v>
      </c>
      <c r="CB731" s="6">
        <v>0</v>
      </c>
      <c r="CC731" s="6">
        <v>0</v>
      </c>
      <c r="CF731" s="6">
        <f t="shared" ca="1" si="338"/>
        <v>73838.991999999984</v>
      </c>
      <c r="CH731" s="3">
        <f t="shared" si="339"/>
        <v>42961</v>
      </c>
      <c r="CI731" s="4">
        <f t="shared" ca="1" si="340"/>
        <v>793057.51</v>
      </c>
      <c r="CJ731" s="4">
        <f t="shared" ca="1" si="341"/>
        <v>73838.991999999984</v>
      </c>
      <c r="CL731" s="4">
        <f t="shared" ca="1" si="342"/>
        <v>866896.50199999998</v>
      </c>
    </row>
    <row r="732" spans="2:90" x14ac:dyDescent="0.15">
      <c r="B732" s="3">
        <v>42962</v>
      </c>
      <c r="E732" s="86">
        <v>42962</v>
      </c>
      <c r="F732" s="53">
        <v>11.24</v>
      </c>
      <c r="G732">
        <v>1.51</v>
      </c>
      <c r="H732">
        <v>20.41</v>
      </c>
      <c r="I732">
        <v>23.08</v>
      </c>
      <c r="J732">
        <v>16.5</v>
      </c>
      <c r="K732">
        <v>14.25</v>
      </c>
      <c r="L732">
        <v>17.18</v>
      </c>
      <c r="M732">
        <v>4.12</v>
      </c>
      <c r="O732">
        <v>11.08</v>
      </c>
      <c r="Q732">
        <v>1.53</v>
      </c>
      <c r="R732">
        <v>9.18</v>
      </c>
      <c r="S732">
        <v>46.04</v>
      </c>
      <c r="U732">
        <v>46.04</v>
      </c>
      <c r="X732" s="3">
        <f t="shared" si="320"/>
        <v>42962</v>
      </c>
      <c r="Y732" s="40">
        <f ca="1">Y731+SUMIFS('Transactions (Dated)'!$E$2:$E$53,'Transactions (Dated)'!$D$2:$D$53,'Share Values'!$X732,'Transactions (Dated)'!$B$2:$B$53,'Share Values'!Y$11,'Transactions (Dated)'!$C$2:$C$53,"Buy")-SUMIFS('Transactions (Dated)'!$E$2:$E$53,'Transactions (Dated)'!$D$2:$D$53,'Share Values'!$X732,'Transactions (Dated)'!$B$2:$B$53,'Share Values'!Y$11,'Transactions (Dated)'!$C$2:$C$53,"Sell")</f>
        <v>4625</v>
      </c>
      <c r="Z732" s="40">
        <f ca="1">Z731+SUMIFS('Transactions (Dated)'!$E$2:$E$53,'Transactions (Dated)'!$D$2:$D$53,'Share Values'!$X732,'Transactions (Dated)'!$B$2:$B$53,'Share Values'!Z$11,'Transactions (Dated)'!$C$2:$C$53,"Buy")-SUMIFS('Transactions (Dated)'!$E$2:$E$53,'Transactions (Dated)'!$D$2:$D$53,'Share Values'!$X732,'Transactions (Dated)'!$B$2:$B$53,'Share Values'!Z$11,'Transactions (Dated)'!$C$2:$C$53,"Sell")</f>
        <v>9375</v>
      </c>
      <c r="AA732" s="40">
        <f ca="1">AA731+SUMIFS('Transactions (Dated)'!$E$2:$E$53,'Transactions (Dated)'!$D$2:$D$53,'Share Values'!$X732,'Transactions (Dated)'!$B$2:$B$53,'Share Values'!AA$11,'Transactions (Dated)'!$C$2:$C$53,"Buy")-SUMIFS('Transactions (Dated)'!$E$2:$E$53,'Transactions (Dated)'!$D$2:$D$53,'Share Values'!$X732,'Transactions (Dated)'!$B$2:$B$53,'Share Values'!AA$11,'Transactions (Dated)'!$C$2:$C$53,"Sell")</f>
        <v>26357</v>
      </c>
      <c r="AB732" s="40">
        <f ca="1">AB731+SUMIFS('Transactions (Dated)'!$E$2:$E$53,'Transactions (Dated)'!$D$2:$D$53,'Share Values'!$X732,'Transactions (Dated)'!$B$2:$B$53,'Share Values'!AB$11,'Transactions (Dated)'!$C$2:$C$53,"Buy")-SUMIFS('Transactions (Dated)'!$E$2:$E$53,'Transactions (Dated)'!$D$2:$D$53,'Share Values'!$X732,'Transactions (Dated)'!$B$2:$B$53,'Share Values'!AB$11,'Transactions (Dated)'!$C$2:$C$53,"Sell")</f>
        <v>1892</v>
      </c>
      <c r="AC732" s="40">
        <f ca="1">AC731+SUMIFS('Transactions (Dated)'!$E$2:$E$53,'Transactions (Dated)'!$D$2:$D$53,'Share Values'!$X732,'Transactions (Dated)'!$B$2:$B$53,'Share Values'!AC$11,'Transactions (Dated)'!$C$2:$C$53,"Buy")-SUMIFS('Transactions (Dated)'!$E$2:$E$53,'Transactions (Dated)'!$D$2:$D$53,'Share Values'!$X732,'Transactions (Dated)'!$B$2:$B$53,'Share Values'!AC$11,'Transactions (Dated)'!$C$2:$C$53,"Sell")</f>
        <v>2348</v>
      </c>
      <c r="AD732" s="40">
        <f ca="1">AD731+SUMIFS('Transactions (Dated)'!$E$2:$E$53,'Transactions (Dated)'!$D$2:$D$53,'Share Values'!$X732,'Transactions (Dated)'!$B$2:$B$53,'Share Values'!AD$11,'Transactions (Dated)'!$C$2:$C$53,"Buy")-SUMIFS('Transactions (Dated)'!$E$2:$E$53,'Transactions (Dated)'!$D$2:$D$53,'Share Values'!$X732,'Transactions (Dated)'!$B$2:$B$53,'Share Values'!AD$11,'Transactions (Dated)'!$C$2:$C$53,"Sell")</f>
        <v>0</v>
      </c>
      <c r="AE732" s="40">
        <f ca="1">AE731+SUMIFS('Transactions (Dated)'!$E$2:$E$53,'Transactions (Dated)'!$D$2:$D$53,'Share Values'!$X732,'Transactions (Dated)'!$B$2:$B$53,'Share Values'!AE$11,'Transactions (Dated)'!$C$2:$C$53,"Buy")-SUMIFS('Transactions (Dated)'!$E$2:$E$53,'Transactions (Dated)'!$D$2:$D$53,'Share Values'!$X732,'Transactions (Dated)'!$B$2:$B$53,'Share Values'!AE$11,'Transactions (Dated)'!$C$2:$C$53,"Sell")</f>
        <v>2900</v>
      </c>
      <c r="AF732" s="40">
        <f ca="1">AF731+SUMIFS('Transactions (Dated)'!$E$2:$E$53,'Transactions (Dated)'!$D$2:$D$53,'Share Values'!$X732,'Transactions (Dated)'!$B$2:$B$53,'Share Values'!AF$11,'Transactions (Dated)'!$C$2:$C$53,"Buy")-SUMIFS('Transactions (Dated)'!$E$2:$E$53,'Transactions (Dated)'!$D$2:$D$53,'Share Values'!$X732,'Transactions (Dated)'!$B$2:$B$53,'Share Values'!AF$11,'Transactions (Dated)'!$C$2:$C$53,"Sell")</f>
        <v>14201</v>
      </c>
      <c r="AG732" s="40">
        <f ca="1">AG731+SUMIFS('Transactions (Dated)'!$E$2:$E$53,'Transactions (Dated)'!$D$2:$D$53,'Share Values'!$X732,'Transactions (Dated)'!$B$2:$B$53,'Share Values'!AG$11,'Transactions (Dated)'!$C$2:$C$53,"Buy")-SUMIFS('Transactions (Dated)'!$E$2:$E$53,'Transactions (Dated)'!$D$2:$D$53,'Share Values'!$X732,'Transactions (Dated)'!$B$2:$B$53,'Share Values'!AG$11,'Transactions (Dated)'!$C$2:$C$53,"Sell")</f>
        <v>6835</v>
      </c>
      <c r="AH732" s="40">
        <f ca="1">AH731+SUMIFS('Transactions (Dated)'!$E$2:$E$53,'Transactions (Dated)'!$D$2:$D$53,'Share Values'!$X732,'Transactions (Dated)'!$B$2:$B$53,'Share Values'!AH$11,'Transactions (Dated)'!$C$2:$C$53,"Buy")-SUMIFS('Transactions (Dated)'!$E$2:$E$53,'Transactions (Dated)'!$D$2:$D$53,'Share Values'!$X732,'Transactions (Dated)'!$B$2:$B$53,'Share Values'!AH$11,'Transactions (Dated)'!$C$2:$C$53,"Sell")</f>
        <v>0</v>
      </c>
      <c r="AI732" s="40">
        <f ca="1">AI731+SUMIFS('Transactions (Dated)'!$E$2:$E$53,'Transactions (Dated)'!$D$2:$D$53,'Share Values'!$X732,'Transactions (Dated)'!$B$2:$B$53,'Share Values'!AI$11,'Transactions (Dated)'!$C$2:$C$53,"Buy")-SUMIFS('Transactions (Dated)'!$E$2:$E$53,'Transactions (Dated)'!$D$2:$D$53,'Share Values'!$X732,'Transactions (Dated)'!$B$2:$B$53,'Share Values'!AI$11,'Transactions (Dated)'!$C$2:$C$53,"Sell")</f>
        <v>0</v>
      </c>
      <c r="AJ732" s="40">
        <f ca="1">AJ731+SUMIFS('Transactions (Dated)'!$E$2:$E$53,'Transactions (Dated)'!$D$2:$D$53,'Share Values'!$X732,'Transactions (Dated)'!$B$2:$B$53,'Share Values'!AJ$11,'Transactions (Dated)'!$C$2:$C$53,"Buy")-SUMIFS('Transactions (Dated)'!$E$2:$E$53,'Transactions (Dated)'!$D$2:$D$53,'Share Values'!$X732,'Transactions (Dated)'!$B$2:$B$53,'Share Values'!AJ$11,'Transactions (Dated)'!$C$2:$C$53,"Sell")</f>
        <v>0</v>
      </c>
      <c r="AK732" s="40">
        <f ca="1">AK731+SUMIFS('Transactions (Dated)'!$E$2:$E$53,'Transactions (Dated)'!$D$2:$D$53,'Share Values'!$X732,'Transactions (Dated)'!$B$2:$B$53,'Share Values'!AK$11,'Transactions (Dated)'!$C$2:$C$53,"Buy")-SUMIFS('Transactions (Dated)'!$E$2:$E$53,'Transactions (Dated)'!$D$2:$D$53,'Share Values'!$X732,'Transactions (Dated)'!$B$2:$B$53,'Share Values'!AK$11,'Transactions (Dated)'!$C$2:$C$53,"Sell")</f>
        <v>0</v>
      </c>
      <c r="AL732" s="40">
        <f ca="1">AL731+SUMIFS('Transactions (Dated)'!$E$2:$E$53,'Transactions (Dated)'!$D$2:$D$53,'Share Values'!$X732,'Transactions (Dated)'!$B$2:$B$53,'Share Values'!AL$11,'Transactions (Dated)'!$C$2:$C$53,"Buy")-SUMIFS('Transactions (Dated)'!$E$2:$E$53,'Transactions (Dated)'!$D$2:$D$53,'Share Values'!$X732,'Transactions (Dated)'!$B$2:$B$53,'Share Values'!AL$11,'Transactions (Dated)'!$C$2:$C$53,"Sell")</f>
        <v>0</v>
      </c>
      <c r="AM732" s="40">
        <f ca="1">AM731+SUMIFS('Transactions (Dated)'!$E$2:$E$53,'Transactions (Dated)'!$D$2:$D$53,'Share Values'!$X732,'Transactions (Dated)'!$B$2:$B$53,'Share Values'!AM$11,'Transactions (Dated)'!$C$2:$C$53,"Buy")-SUMIFS('Transactions (Dated)'!$E$2:$E$53,'Transactions (Dated)'!$D$2:$D$53,'Share Values'!$X732,'Transactions (Dated)'!$B$2:$B$53,'Share Values'!AM$11,'Transactions (Dated)'!$C$2:$C$53,"Sell")</f>
        <v>0</v>
      </c>
      <c r="AN732" s="40">
        <f ca="1">AN731+SUMIFS('Transactions (Dated)'!$E$2:$E$53,'Transactions (Dated)'!$D$2:$D$53,'Share Values'!$X732,'Transactions (Dated)'!$B$2:$B$53,'Share Values'!AN$11,'Transactions (Dated)'!$C$2:$C$53,"Buy")-SUMIFS('Transactions (Dated)'!$E$2:$E$53,'Transactions (Dated)'!$D$2:$D$53,'Share Values'!$X732,'Transactions (Dated)'!$B$2:$B$53,'Share Values'!AN$11,'Transactions (Dated)'!$C$2:$C$53,"Sell")</f>
        <v>0</v>
      </c>
      <c r="AQ732" s="3">
        <f t="shared" si="321"/>
        <v>42962</v>
      </c>
      <c r="AR732" s="6">
        <f t="shared" ca="1" si="322"/>
        <v>51985</v>
      </c>
      <c r="AS732" s="6">
        <f t="shared" ca="1" si="323"/>
        <v>14156.25</v>
      </c>
      <c r="AT732" s="6">
        <f t="shared" ca="1" si="324"/>
        <v>537946.37</v>
      </c>
      <c r="AU732" s="6">
        <f t="shared" ca="1" si="325"/>
        <v>43667.359999999993</v>
      </c>
      <c r="AV732" s="6">
        <f t="shared" ca="1" si="326"/>
        <v>38742</v>
      </c>
      <c r="AW732" s="6">
        <f t="shared" ca="1" si="327"/>
        <v>0</v>
      </c>
      <c r="AX732" s="6">
        <f t="shared" ca="1" si="328"/>
        <v>49822</v>
      </c>
      <c r="AY732" s="6">
        <f t="shared" ca="1" si="329"/>
        <v>58508.12</v>
      </c>
      <c r="AZ732" s="6">
        <f t="shared" ca="1" si="330"/>
        <v>0</v>
      </c>
      <c r="BA732" s="6">
        <f t="shared" ca="1" si="331"/>
        <v>0</v>
      </c>
      <c r="BB732" s="6">
        <f t="shared" ca="1" si="332"/>
        <v>0</v>
      </c>
      <c r="BC732" s="6">
        <f t="shared" ca="1" si="333"/>
        <v>0</v>
      </c>
      <c r="BD732" s="6">
        <f t="shared" ca="1" si="334"/>
        <v>0</v>
      </c>
      <c r="BE732" s="6">
        <f t="shared" ca="1" si="335"/>
        <v>0</v>
      </c>
      <c r="BF732" s="6">
        <f t="shared" ca="1" si="318"/>
        <v>0</v>
      </c>
      <c r="BG732" s="6">
        <f t="shared" ca="1" si="319"/>
        <v>0</v>
      </c>
      <c r="BJ732" s="4">
        <f t="shared" ca="1" si="336"/>
        <v>794827.1</v>
      </c>
      <c r="BL732" s="3">
        <f t="shared" si="337"/>
        <v>42962</v>
      </c>
      <c r="BM732" s="6">
        <f>BM731+SUMIFS('Transactions (Dated)'!G:G,'Transactions (Dated)'!D:D,'Share Values'!AQ732)</f>
        <v>14317.649999999987</v>
      </c>
      <c r="BN732" s="6">
        <f ca="1">BN731+SUMIFS('Transactions (Dated)'!$F:$F,'Transactions (Dated)'!$D:$D,$BL732,'Transactions (Dated)'!$B:$B,BN$11,'Transactions (Dated)'!$C:$C,"Dividend (paid to cash)")*Y732</f>
        <v>0</v>
      </c>
      <c r="BO732" s="6">
        <f ca="1">BO731+SUMIFS('Transactions (Dated)'!$F:$F,'Transactions (Dated)'!$D:$D,$BL732,'Transactions (Dated)'!$B:$B,BO$11,'Transactions (Dated)'!$C:$C,"Dividend (paid to cash)")*Z732</f>
        <v>2421.875</v>
      </c>
      <c r="BP732" s="6">
        <f ca="1">BP731+SUMIFS('Transactions (Dated)'!$F:$F,'Transactions (Dated)'!$D:$D,$BL732,'Transactions (Dated)'!$B:$B,BP$11,'Transactions (Dated)'!$C:$C,"Dividend (paid to cash)")*AA732</f>
        <v>51745.237000000008</v>
      </c>
      <c r="BQ732" s="6">
        <f ca="1">BQ731+SUMIFS('Transactions (Dated)'!$F:$F,'Transactions (Dated)'!$D:$D,$BL732,'Transactions (Dated)'!$B:$B,BQ$11,'Transactions (Dated)'!$C:$C,"Dividend (paid to cash)")*AB732</f>
        <v>714.23</v>
      </c>
      <c r="BR732" s="6">
        <f ca="1">BR731+SUMIFS('Transactions (Dated)'!$F:$F,'Transactions (Dated)'!$D:$D,$BL732,'Transactions (Dated)'!$B:$B,BR$11,'Transactions (Dated)'!$C:$C,"Dividend (paid to cash)")*AC732</f>
        <v>0</v>
      </c>
      <c r="BS732" s="6">
        <f ca="1">BS731+SUMIFS('Transactions (Dated)'!$F:$F,'Transactions (Dated)'!$D:$D,$BL732,'Transactions (Dated)'!$B:$B,BS$11,'Transactions (Dated)'!$C:$C,"Dividend (paid to cash)")*AD732</f>
        <v>0</v>
      </c>
      <c r="BT732" s="6">
        <f ca="1">BT731+SUMIFS('Transactions (Dated)'!$F:$F,'Transactions (Dated)'!$D:$D,$BL732,'Transactions (Dated)'!$B:$B,BT$11,'Transactions (Dated)'!$C:$C,"Dividend (paid to cash)")*AE732</f>
        <v>4640</v>
      </c>
      <c r="BU732" s="6">
        <f ca="1">BU731+SUMIFS('Transactions (Dated)'!$F:$F,'Transactions (Dated)'!$D:$D,$BL732,'Transactions (Dated)'!$B:$B,BU$11,'Transactions (Dated)'!$C:$C,"Dividend (paid to cash)")*AF732</f>
        <v>0</v>
      </c>
      <c r="BV732" s="6">
        <f ca="1">BV731+SUMIFS('Transactions (Dated)'!$F:$F,'Transactions (Dated)'!$D:$D,$BL732,'Transactions (Dated)'!$B:$B,BV$11,'Transactions (Dated)'!$C:$C,"Dividend (paid to cash)")*AG732</f>
        <v>0</v>
      </c>
      <c r="BW732" s="6">
        <f ca="1">BW731+SUMIFS('Transactions (Dated)'!$F:$F,'Transactions (Dated)'!$D:$D,$BL732,'Transactions (Dated)'!$B:$B,BW$11,'Transactions (Dated)'!$C:$C,"Dividend (paid to cash)")*AH732</f>
        <v>0</v>
      </c>
      <c r="BX732" s="6">
        <f ca="1">BX731+SUMIFS('Transactions (Dated)'!$F:$F,'Transactions (Dated)'!$D:$D,$BL732,'Transactions (Dated)'!$B:$B,BX$11,'Transactions (Dated)'!$C:$C,"Dividend (paid to cash)")*AI732</f>
        <v>0</v>
      </c>
      <c r="BY732" s="6">
        <f ca="1">BY731+SUMIFS('Transactions (Dated)'!$F:$F,'Transactions (Dated)'!$D:$D,$BL732,'Transactions (Dated)'!$B:$B,BY$11,'Transactions (Dated)'!$C:$C,"Dividend (paid to cash)")*AJ732</f>
        <v>0</v>
      </c>
      <c r="BZ732" s="6">
        <f ca="1">BZ731+SUMIFS('Transactions (Dated)'!$F:$F,'Transactions (Dated)'!$D:$D,$BL732,'Transactions (Dated)'!$B:$B,BZ$11,'Transactions (Dated)'!$C:$C,"Dividend (paid to cash)")*AK732</f>
        <v>0</v>
      </c>
      <c r="CA732" s="6">
        <f ca="1">CA731+SUMIFS('Transactions (Dated)'!$F:$F,'Transactions (Dated)'!$D:$D,$BL732,'Transactions (Dated)'!$B:$B,CA$11,'Transactions (Dated)'!$C:$C,"Dividend (paid to cash)")*AL732</f>
        <v>0</v>
      </c>
      <c r="CB732" s="6">
        <v>0</v>
      </c>
      <c r="CC732" s="6">
        <v>0</v>
      </c>
      <c r="CF732" s="6">
        <f t="shared" ca="1" si="338"/>
        <v>73838.991999999984</v>
      </c>
      <c r="CH732" s="3">
        <f t="shared" si="339"/>
        <v>42962</v>
      </c>
      <c r="CI732" s="4">
        <f t="shared" ca="1" si="340"/>
        <v>794827.1</v>
      </c>
      <c r="CJ732" s="4">
        <f t="shared" ca="1" si="341"/>
        <v>73838.991999999984</v>
      </c>
      <c r="CL732" s="4">
        <f t="shared" ca="1" si="342"/>
        <v>868666.09199999995</v>
      </c>
    </row>
    <row r="733" spans="2:90" x14ac:dyDescent="0.15">
      <c r="B733" s="3">
        <v>42963</v>
      </c>
      <c r="E733" s="86">
        <v>42963</v>
      </c>
      <c r="F733" s="53">
        <v>11.15</v>
      </c>
      <c r="G733">
        <v>1.55</v>
      </c>
      <c r="H733">
        <v>20.38</v>
      </c>
      <c r="I733">
        <v>23.41</v>
      </c>
      <c r="J733">
        <v>16.3</v>
      </c>
      <c r="K733">
        <v>14.29</v>
      </c>
      <c r="L733">
        <v>17.22</v>
      </c>
      <c r="M733">
        <v>4.2300000000000004</v>
      </c>
      <c r="O733">
        <v>10.98</v>
      </c>
      <c r="Q733">
        <v>1.55</v>
      </c>
      <c r="R733">
        <v>10.26</v>
      </c>
      <c r="S733">
        <v>46.02</v>
      </c>
      <c r="U733">
        <v>46.02</v>
      </c>
      <c r="X733" s="3">
        <f t="shared" si="320"/>
        <v>42963</v>
      </c>
      <c r="Y733" s="40">
        <f ca="1">Y732+SUMIFS('Transactions (Dated)'!$E$2:$E$53,'Transactions (Dated)'!$D$2:$D$53,'Share Values'!$X733,'Transactions (Dated)'!$B$2:$B$53,'Share Values'!Y$11,'Transactions (Dated)'!$C$2:$C$53,"Buy")-SUMIFS('Transactions (Dated)'!$E$2:$E$53,'Transactions (Dated)'!$D$2:$D$53,'Share Values'!$X733,'Transactions (Dated)'!$B$2:$B$53,'Share Values'!Y$11,'Transactions (Dated)'!$C$2:$C$53,"Sell")</f>
        <v>4625</v>
      </c>
      <c r="Z733" s="40">
        <f ca="1">Z732+SUMIFS('Transactions (Dated)'!$E$2:$E$53,'Transactions (Dated)'!$D$2:$D$53,'Share Values'!$X733,'Transactions (Dated)'!$B$2:$B$53,'Share Values'!Z$11,'Transactions (Dated)'!$C$2:$C$53,"Buy")-SUMIFS('Transactions (Dated)'!$E$2:$E$53,'Transactions (Dated)'!$D$2:$D$53,'Share Values'!$X733,'Transactions (Dated)'!$B$2:$B$53,'Share Values'!Z$11,'Transactions (Dated)'!$C$2:$C$53,"Sell")</f>
        <v>9375</v>
      </c>
      <c r="AA733" s="40">
        <f ca="1">AA732+SUMIFS('Transactions (Dated)'!$E$2:$E$53,'Transactions (Dated)'!$D$2:$D$53,'Share Values'!$X733,'Transactions (Dated)'!$B$2:$B$53,'Share Values'!AA$11,'Transactions (Dated)'!$C$2:$C$53,"Buy")-SUMIFS('Transactions (Dated)'!$E$2:$E$53,'Transactions (Dated)'!$D$2:$D$53,'Share Values'!$X733,'Transactions (Dated)'!$B$2:$B$53,'Share Values'!AA$11,'Transactions (Dated)'!$C$2:$C$53,"Sell")</f>
        <v>26357</v>
      </c>
      <c r="AB733" s="40">
        <f ca="1">AB732+SUMIFS('Transactions (Dated)'!$E$2:$E$53,'Transactions (Dated)'!$D$2:$D$53,'Share Values'!$X733,'Transactions (Dated)'!$B$2:$B$53,'Share Values'!AB$11,'Transactions (Dated)'!$C$2:$C$53,"Buy")-SUMIFS('Transactions (Dated)'!$E$2:$E$53,'Transactions (Dated)'!$D$2:$D$53,'Share Values'!$X733,'Transactions (Dated)'!$B$2:$B$53,'Share Values'!AB$11,'Transactions (Dated)'!$C$2:$C$53,"Sell")</f>
        <v>1892</v>
      </c>
      <c r="AC733" s="40">
        <f ca="1">AC732+SUMIFS('Transactions (Dated)'!$E$2:$E$53,'Transactions (Dated)'!$D$2:$D$53,'Share Values'!$X733,'Transactions (Dated)'!$B$2:$B$53,'Share Values'!AC$11,'Transactions (Dated)'!$C$2:$C$53,"Buy")-SUMIFS('Transactions (Dated)'!$E$2:$E$53,'Transactions (Dated)'!$D$2:$D$53,'Share Values'!$X733,'Transactions (Dated)'!$B$2:$B$53,'Share Values'!AC$11,'Transactions (Dated)'!$C$2:$C$53,"Sell")</f>
        <v>2348</v>
      </c>
      <c r="AD733" s="40">
        <f ca="1">AD732+SUMIFS('Transactions (Dated)'!$E$2:$E$53,'Transactions (Dated)'!$D$2:$D$53,'Share Values'!$X733,'Transactions (Dated)'!$B$2:$B$53,'Share Values'!AD$11,'Transactions (Dated)'!$C$2:$C$53,"Buy")-SUMIFS('Transactions (Dated)'!$E$2:$E$53,'Transactions (Dated)'!$D$2:$D$53,'Share Values'!$X733,'Transactions (Dated)'!$B$2:$B$53,'Share Values'!AD$11,'Transactions (Dated)'!$C$2:$C$53,"Sell")</f>
        <v>0</v>
      </c>
      <c r="AE733" s="40">
        <f ca="1">AE732+SUMIFS('Transactions (Dated)'!$E$2:$E$53,'Transactions (Dated)'!$D$2:$D$53,'Share Values'!$X733,'Transactions (Dated)'!$B$2:$B$53,'Share Values'!AE$11,'Transactions (Dated)'!$C$2:$C$53,"Buy")-SUMIFS('Transactions (Dated)'!$E$2:$E$53,'Transactions (Dated)'!$D$2:$D$53,'Share Values'!$X733,'Transactions (Dated)'!$B$2:$B$53,'Share Values'!AE$11,'Transactions (Dated)'!$C$2:$C$53,"Sell")</f>
        <v>2900</v>
      </c>
      <c r="AF733" s="40">
        <f ca="1">AF732+SUMIFS('Transactions (Dated)'!$E$2:$E$53,'Transactions (Dated)'!$D$2:$D$53,'Share Values'!$X733,'Transactions (Dated)'!$B$2:$B$53,'Share Values'!AF$11,'Transactions (Dated)'!$C$2:$C$53,"Buy")-SUMIFS('Transactions (Dated)'!$E$2:$E$53,'Transactions (Dated)'!$D$2:$D$53,'Share Values'!$X733,'Transactions (Dated)'!$B$2:$B$53,'Share Values'!AF$11,'Transactions (Dated)'!$C$2:$C$53,"Sell")</f>
        <v>14201</v>
      </c>
      <c r="AG733" s="40">
        <f ca="1">AG732+SUMIFS('Transactions (Dated)'!$E$2:$E$53,'Transactions (Dated)'!$D$2:$D$53,'Share Values'!$X733,'Transactions (Dated)'!$B$2:$B$53,'Share Values'!AG$11,'Transactions (Dated)'!$C$2:$C$53,"Buy")-SUMIFS('Transactions (Dated)'!$E$2:$E$53,'Transactions (Dated)'!$D$2:$D$53,'Share Values'!$X733,'Transactions (Dated)'!$B$2:$B$53,'Share Values'!AG$11,'Transactions (Dated)'!$C$2:$C$53,"Sell")</f>
        <v>6835</v>
      </c>
      <c r="AH733" s="40">
        <f ca="1">AH732+SUMIFS('Transactions (Dated)'!$E$2:$E$53,'Transactions (Dated)'!$D$2:$D$53,'Share Values'!$X733,'Transactions (Dated)'!$B$2:$B$53,'Share Values'!AH$11,'Transactions (Dated)'!$C$2:$C$53,"Buy")-SUMIFS('Transactions (Dated)'!$E$2:$E$53,'Transactions (Dated)'!$D$2:$D$53,'Share Values'!$X733,'Transactions (Dated)'!$B$2:$B$53,'Share Values'!AH$11,'Transactions (Dated)'!$C$2:$C$53,"Sell")</f>
        <v>0</v>
      </c>
      <c r="AI733" s="40">
        <f ca="1">AI732+SUMIFS('Transactions (Dated)'!$E$2:$E$53,'Transactions (Dated)'!$D$2:$D$53,'Share Values'!$X733,'Transactions (Dated)'!$B$2:$B$53,'Share Values'!AI$11,'Transactions (Dated)'!$C$2:$C$53,"Buy")-SUMIFS('Transactions (Dated)'!$E$2:$E$53,'Transactions (Dated)'!$D$2:$D$53,'Share Values'!$X733,'Transactions (Dated)'!$B$2:$B$53,'Share Values'!AI$11,'Transactions (Dated)'!$C$2:$C$53,"Sell")</f>
        <v>0</v>
      </c>
      <c r="AJ733" s="40">
        <f ca="1">AJ732+SUMIFS('Transactions (Dated)'!$E$2:$E$53,'Transactions (Dated)'!$D$2:$D$53,'Share Values'!$X733,'Transactions (Dated)'!$B$2:$B$53,'Share Values'!AJ$11,'Transactions (Dated)'!$C$2:$C$53,"Buy")-SUMIFS('Transactions (Dated)'!$E$2:$E$53,'Transactions (Dated)'!$D$2:$D$53,'Share Values'!$X733,'Transactions (Dated)'!$B$2:$B$53,'Share Values'!AJ$11,'Transactions (Dated)'!$C$2:$C$53,"Sell")</f>
        <v>0</v>
      </c>
      <c r="AK733" s="40">
        <f ca="1">AK732+SUMIFS('Transactions (Dated)'!$E$2:$E$53,'Transactions (Dated)'!$D$2:$D$53,'Share Values'!$X733,'Transactions (Dated)'!$B$2:$B$53,'Share Values'!AK$11,'Transactions (Dated)'!$C$2:$C$53,"Buy")-SUMIFS('Transactions (Dated)'!$E$2:$E$53,'Transactions (Dated)'!$D$2:$D$53,'Share Values'!$X733,'Transactions (Dated)'!$B$2:$B$53,'Share Values'!AK$11,'Transactions (Dated)'!$C$2:$C$53,"Sell")</f>
        <v>0</v>
      </c>
      <c r="AL733" s="40">
        <f ca="1">AL732+SUMIFS('Transactions (Dated)'!$E$2:$E$53,'Transactions (Dated)'!$D$2:$D$53,'Share Values'!$X733,'Transactions (Dated)'!$B$2:$B$53,'Share Values'!AL$11,'Transactions (Dated)'!$C$2:$C$53,"Buy")-SUMIFS('Transactions (Dated)'!$E$2:$E$53,'Transactions (Dated)'!$D$2:$D$53,'Share Values'!$X733,'Transactions (Dated)'!$B$2:$B$53,'Share Values'!AL$11,'Transactions (Dated)'!$C$2:$C$53,"Sell")</f>
        <v>0</v>
      </c>
      <c r="AM733" s="40">
        <f ca="1">AM732+SUMIFS('Transactions (Dated)'!$E$2:$E$53,'Transactions (Dated)'!$D$2:$D$53,'Share Values'!$X733,'Transactions (Dated)'!$B$2:$B$53,'Share Values'!AM$11,'Transactions (Dated)'!$C$2:$C$53,"Buy")-SUMIFS('Transactions (Dated)'!$E$2:$E$53,'Transactions (Dated)'!$D$2:$D$53,'Share Values'!$X733,'Transactions (Dated)'!$B$2:$B$53,'Share Values'!AM$11,'Transactions (Dated)'!$C$2:$C$53,"Sell")</f>
        <v>0</v>
      </c>
      <c r="AN733" s="40">
        <f ca="1">AN732+SUMIFS('Transactions (Dated)'!$E$2:$E$53,'Transactions (Dated)'!$D$2:$D$53,'Share Values'!$X733,'Transactions (Dated)'!$B$2:$B$53,'Share Values'!AN$11,'Transactions (Dated)'!$C$2:$C$53,"Buy")-SUMIFS('Transactions (Dated)'!$E$2:$E$53,'Transactions (Dated)'!$D$2:$D$53,'Share Values'!$X733,'Transactions (Dated)'!$B$2:$B$53,'Share Values'!AN$11,'Transactions (Dated)'!$C$2:$C$53,"Sell")</f>
        <v>0</v>
      </c>
      <c r="AQ733" s="3">
        <f t="shared" si="321"/>
        <v>42963</v>
      </c>
      <c r="AR733" s="6">
        <f t="shared" ca="1" si="322"/>
        <v>51568.75</v>
      </c>
      <c r="AS733" s="6">
        <f t="shared" ca="1" si="323"/>
        <v>14531.25</v>
      </c>
      <c r="AT733" s="6">
        <f t="shared" ca="1" si="324"/>
        <v>537155.65999999992</v>
      </c>
      <c r="AU733" s="6">
        <f t="shared" ca="1" si="325"/>
        <v>44291.72</v>
      </c>
      <c r="AV733" s="6">
        <f t="shared" ca="1" si="326"/>
        <v>38272.400000000001</v>
      </c>
      <c r="AW733" s="6">
        <f t="shared" ca="1" si="327"/>
        <v>0</v>
      </c>
      <c r="AX733" s="6">
        <f t="shared" ca="1" si="328"/>
        <v>49938</v>
      </c>
      <c r="AY733" s="6">
        <f t="shared" ca="1" si="329"/>
        <v>60070.23</v>
      </c>
      <c r="AZ733" s="6">
        <f t="shared" ca="1" si="330"/>
        <v>0</v>
      </c>
      <c r="BA733" s="6">
        <f t="shared" ca="1" si="331"/>
        <v>0</v>
      </c>
      <c r="BB733" s="6">
        <f t="shared" ca="1" si="332"/>
        <v>0</v>
      </c>
      <c r="BC733" s="6">
        <f t="shared" ca="1" si="333"/>
        <v>0</v>
      </c>
      <c r="BD733" s="6">
        <f t="shared" ca="1" si="334"/>
        <v>0</v>
      </c>
      <c r="BE733" s="6">
        <f t="shared" ca="1" si="335"/>
        <v>0</v>
      </c>
      <c r="BF733" s="6">
        <f t="shared" ca="1" si="318"/>
        <v>0</v>
      </c>
      <c r="BG733" s="6">
        <f t="shared" ca="1" si="319"/>
        <v>0</v>
      </c>
      <c r="BJ733" s="4">
        <f t="shared" ca="1" si="336"/>
        <v>795828.00999999989</v>
      </c>
      <c r="BL733" s="3">
        <f t="shared" si="337"/>
        <v>42963</v>
      </c>
      <c r="BM733" s="6">
        <f>BM732+SUMIFS('Transactions (Dated)'!G:G,'Transactions (Dated)'!D:D,'Share Values'!AQ733)</f>
        <v>14317.649999999987</v>
      </c>
      <c r="BN733" s="6">
        <f ca="1">BN732+SUMIFS('Transactions (Dated)'!$F:$F,'Transactions (Dated)'!$D:$D,$BL733,'Transactions (Dated)'!$B:$B,BN$11,'Transactions (Dated)'!$C:$C,"Dividend (paid to cash)")*Y733</f>
        <v>0</v>
      </c>
      <c r="BO733" s="6">
        <f ca="1">BO732+SUMIFS('Transactions (Dated)'!$F:$F,'Transactions (Dated)'!$D:$D,$BL733,'Transactions (Dated)'!$B:$B,BO$11,'Transactions (Dated)'!$C:$C,"Dividend (paid to cash)")*Z733</f>
        <v>2421.875</v>
      </c>
      <c r="BP733" s="6">
        <f ca="1">BP732+SUMIFS('Transactions (Dated)'!$F:$F,'Transactions (Dated)'!$D:$D,$BL733,'Transactions (Dated)'!$B:$B,BP$11,'Transactions (Dated)'!$C:$C,"Dividend (paid to cash)")*AA733</f>
        <v>51745.237000000008</v>
      </c>
      <c r="BQ733" s="6">
        <f ca="1">BQ732+SUMIFS('Transactions (Dated)'!$F:$F,'Transactions (Dated)'!$D:$D,$BL733,'Transactions (Dated)'!$B:$B,BQ$11,'Transactions (Dated)'!$C:$C,"Dividend (paid to cash)")*AB733</f>
        <v>714.23</v>
      </c>
      <c r="BR733" s="6">
        <f ca="1">BR732+SUMIFS('Transactions (Dated)'!$F:$F,'Transactions (Dated)'!$D:$D,$BL733,'Transactions (Dated)'!$B:$B,BR$11,'Transactions (Dated)'!$C:$C,"Dividend (paid to cash)")*AC733</f>
        <v>0</v>
      </c>
      <c r="BS733" s="6">
        <f ca="1">BS732+SUMIFS('Transactions (Dated)'!$F:$F,'Transactions (Dated)'!$D:$D,$BL733,'Transactions (Dated)'!$B:$B,BS$11,'Transactions (Dated)'!$C:$C,"Dividend (paid to cash)")*AD733</f>
        <v>0</v>
      </c>
      <c r="BT733" s="6">
        <f ca="1">BT732+SUMIFS('Transactions (Dated)'!$F:$F,'Transactions (Dated)'!$D:$D,$BL733,'Transactions (Dated)'!$B:$B,BT$11,'Transactions (Dated)'!$C:$C,"Dividend (paid to cash)")*AE733</f>
        <v>4640</v>
      </c>
      <c r="BU733" s="6">
        <f ca="1">BU732+SUMIFS('Transactions (Dated)'!$F:$F,'Transactions (Dated)'!$D:$D,$BL733,'Transactions (Dated)'!$B:$B,BU$11,'Transactions (Dated)'!$C:$C,"Dividend (paid to cash)")*AF733</f>
        <v>0</v>
      </c>
      <c r="BV733" s="6">
        <f ca="1">BV732+SUMIFS('Transactions (Dated)'!$F:$F,'Transactions (Dated)'!$D:$D,$BL733,'Transactions (Dated)'!$B:$B,BV$11,'Transactions (Dated)'!$C:$C,"Dividend (paid to cash)")*AG733</f>
        <v>0</v>
      </c>
      <c r="BW733" s="6">
        <f ca="1">BW732+SUMIFS('Transactions (Dated)'!$F:$F,'Transactions (Dated)'!$D:$D,$BL733,'Transactions (Dated)'!$B:$B,BW$11,'Transactions (Dated)'!$C:$C,"Dividend (paid to cash)")*AH733</f>
        <v>0</v>
      </c>
      <c r="BX733" s="6">
        <f ca="1">BX732+SUMIFS('Transactions (Dated)'!$F:$F,'Transactions (Dated)'!$D:$D,$BL733,'Transactions (Dated)'!$B:$B,BX$11,'Transactions (Dated)'!$C:$C,"Dividend (paid to cash)")*AI733</f>
        <v>0</v>
      </c>
      <c r="BY733" s="6">
        <f ca="1">BY732+SUMIFS('Transactions (Dated)'!$F:$F,'Transactions (Dated)'!$D:$D,$BL733,'Transactions (Dated)'!$B:$B,BY$11,'Transactions (Dated)'!$C:$C,"Dividend (paid to cash)")*AJ733</f>
        <v>0</v>
      </c>
      <c r="BZ733" s="6">
        <f ca="1">BZ732+SUMIFS('Transactions (Dated)'!$F:$F,'Transactions (Dated)'!$D:$D,$BL733,'Transactions (Dated)'!$B:$B,BZ$11,'Transactions (Dated)'!$C:$C,"Dividend (paid to cash)")*AK733</f>
        <v>0</v>
      </c>
      <c r="CA733" s="6">
        <f ca="1">CA732+SUMIFS('Transactions (Dated)'!$F:$F,'Transactions (Dated)'!$D:$D,$BL733,'Transactions (Dated)'!$B:$B,CA$11,'Transactions (Dated)'!$C:$C,"Dividend (paid to cash)")*AL733</f>
        <v>0</v>
      </c>
      <c r="CB733" s="6">
        <v>0</v>
      </c>
      <c r="CC733" s="6">
        <v>0</v>
      </c>
      <c r="CF733" s="6">
        <f t="shared" ca="1" si="338"/>
        <v>73838.991999999984</v>
      </c>
      <c r="CH733" s="3">
        <f t="shared" si="339"/>
        <v>42963</v>
      </c>
      <c r="CI733" s="4">
        <f t="shared" ca="1" si="340"/>
        <v>795828.00999999989</v>
      </c>
      <c r="CJ733" s="4">
        <f t="shared" ca="1" si="341"/>
        <v>73838.991999999984</v>
      </c>
      <c r="CL733" s="4">
        <f t="shared" ca="1" si="342"/>
        <v>869667.00199999986</v>
      </c>
    </row>
    <row r="734" spans="2:90" x14ac:dyDescent="0.15">
      <c r="B734" s="3">
        <v>42964</v>
      </c>
      <c r="E734" s="86">
        <v>42964</v>
      </c>
      <c r="F734" s="53">
        <v>11.05</v>
      </c>
      <c r="G734">
        <v>1.53</v>
      </c>
      <c r="H734">
        <v>20.309999999999999</v>
      </c>
      <c r="I734">
        <v>23.484999999999999</v>
      </c>
      <c r="J734">
        <v>16.25</v>
      </c>
      <c r="K734">
        <v>14.29</v>
      </c>
      <c r="L734">
        <v>17.29</v>
      </c>
      <c r="M734">
        <v>4.08</v>
      </c>
      <c r="O734">
        <v>10.95</v>
      </c>
      <c r="Q734">
        <v>1.51</v>
      </c>
      <c r="R734">
        <v>9.83</v>
      </c>
      <c r="S734">
        <v>45.53</v>
      </c>
      <c r="U734">
        <v>45.53</v>
      </c>
      <c r="X734" s="3">
        <f t="shared" si="320"/>
        <v>42964</v>
      </c>
      <c r="Y734" s="40">
        <f ca="1">Y733+SUMIFS('Transactions (Dated)'!$E$2:$E$53,'Transactions (Dated)'!$D$2:$D$53,'Share Values'!$X734,'Transactions (Dated)'!$B$2:$B$53,'Share Values'!Y$11,'Transactions (Dated)'!$C$2:$C$53,"Buy")-SUMIFS('Transactions (Dated)'!$E$2:$E$53,'Transactions (Dated)'!$D$2:$D$53,'Share Values'!$X734,'Transactions (Dated)'!$B$2:$B$53,'Share Values'!Y$11,'Transactions (Dated)'!$C$2:$C$53,"Sell")</f>
        <v>4625</v>
      </c>
      <c r="Z734" s="40">
        <f ca="1">Z733+SUMIFS('Transactions (Dated)'!$E$2:$E$53,'Transactions (Dated)'!$D$2:$D$53,'Share Values'!$X734,'Transactions (Dated)'!$B$2:$B$53,'Share Values'!Z$11,'Transactions (Dated)'!$C$2:$C$53,"Buy")-SUMIFS('Transactions (Dated)'!$E$2:$E$53,'Transactions (Dated)'!$D$2:$D$53,'Share Values'!$X734,'Transactions (Dated)'!$B$2:$B$53,'Share Values'!Z$11,'Transactions (Dated)'!$C$2:$C$53,"Sell")</f>
        <v>9375</v>
      </c>
      <c r="AA734" s="40">
        <f ca="1">AA733+SUMIFS('Transactions (Dated)'!$E$2:$E$53,'Transactions (Dated)'!$D$2:$D$53,'Share Values'!$X734,'Transactions (Dated)'!$B$2:$B$53,'Share Values'!AA$11,'Transactions (Dated)'!$C$2:$C$53,"Buy")-SUMIFS('Transactions (Dated)'!$E$2:$E$53,'Transactions (Dated)'!$D$2:$D$53,'Share Values'!$X734,'Transactions (Dated)'!$B$2:$B$53,'Share Values'!AA$11,'Transactions (Dated)'!$C$2:$C$53,"Sell")</f>
        <v>26357</v>
      </c>
      <c r="AB734" s="40">
        <f ca="1">AB733+SUMIFS('Transactions (Dated)'!$E$2:$E$53,'Transactions (Dated)'!$D$2:$D$53,'Share Values'!$X734,'Transactions (Dated)'!$B$2:$B$53,'Share Values'!AB$11,'Transactions (Dated)'!$C$2:$C$53,"Buy")-SUMIFS('Transactions (Dated)'!$E$2:$E$53,'Transactions (Dated)'!$D$2:$D$53,'Share Values'!$X734,'Transactions (Dated)'!$B$2:$B$53,'Share Values'!AB$11,'Transactions (Dated)'!$C$2:$C$53,"Sell")</f>
        <v>1892</v>
      </c>
      <c r="AC734" s="40">
        <f ca="1">AC733+SUMIFS('Transactions (Dated)'!$E$2:$E$53,'Transactions (Dated)'!$D$2:$D$53,'Share Values'!$X734,'Transactions (Dated)'!$B$2:$B$53,'Share Values'!AC$11,'Transactions (Dated)'!$C$2:$C$53,"Buy")-SUMIFS('Transactions (Dated)'!$E$2:$E$53,'Transactions (Dated)'!$D$2:$D$53,'Share Values'!$X734,'Transactions (Dated)'!$B$2:$B$53,'Share Values'!AC$11,'Transactions (Dated)'!$C$2:$C$53,"Sell")</f>
        <v>2348</v>
      </c>
      <c r="AD734" s="40">
        <f ca="1">AD733+SUMIFS('Transactions (Dated)'!$E$2:$E$53,'Transactions (Dated)'!$D$2:$D$53,'Share Values'!$X734,'Transactions (Dated)'!$B$2:$B$53,'Share Values'!AD$11,'Transactions (Dated)'!$C$2:$C$53,"Buy")-SUMIFS('Transactions (Dated)'!$E$2:$E$53,'Transactions (Dated)'!$D$2:$D$53,'Share Values'!$X734,'Transactions (Dated)'!$B$2:$B$53,'Share Values'!AD$11,'Transactions (Dated)'!$C$2:$C$53,"Sell")</f>
        <v>0</v>
      </c>
      <c r="AE734" s="40">
        <f ca="1">AE733+SUMIFS('Transactions (Dated)'!$E$2:$E$53,'Transactions (Dated)'!$D$2:$D$53,'Share Values'!$X734,'Transactions (Dated)'!$B$2:$B$53,'Share Values'!AE$11,'Transactions (Dated)'!$C$2:$C$53,"Buy")-SUMIFS('Transactions (Dated)'!$E$2:$E$53,'Transactions (Dated)'!$D$2:$D$53,'Share Values'!$X734,'Transactions (Dated)'!$B$2:$B$53,'Share Values'!AE$11,'Transactions (Dated)'!$C$2:$C$53,"Sell")</f>
        <v>2900</v>
      </c>
      <c r="AF734" s="40">
        <f ca="1">AF733+SUMIFS('Transactions (Dated)'!$E$2:$E$53,'Transactions (Dated)'!$D$2:$D$53,'Share Values'!$X734,'Transactions (Dated)'!$B$2:$B$53,'Share Values'!AF$11,'Transactions (Dated)'!$C$2:$C$53,"Buy")-SUMIFS('Transactions (Dated)'!$E$2:$E$53,'Transactions (Dated)'!$D$2:$D$53,'Share Values'!$X734,'Transactions (Dated)'!$B$2:$B$53,'Share Values'!AF$11,'Transactions (Dated)'!$C$2:$C$53,"Sell")</f>
        <v>14201</v>
      </c>
      <c r="AG734" s="40">
        <f ca="1">AG733+SUMIFS('Transactions (Dated)'!$E$2:$E$53,'Transactions (Dated)'!$D$2:$D$53,'Share Values'!$X734,'Transactions (Dated)'!$B$2:$B$53,'Share Values'!AG$11,'Transactions (Dated)'!$C$2:$C$53,"Buy")-SUMIFS('Transactions (Dated)'!$E$2:$E$53,'Transactions (Dated)'!$D$2:$D$53,'Share Values'!$X734,'Transactions (Dated)'!$B$2:$B$53,'Share Values'!AG$11,'Transactions (Dated)'!$C$2:$C$53,"Sell")</f>
        <v>6835</v>
      </c>
      <c r="AH734" s="40">
        <f ca="1">AH733+SUMIFS('Transactions (Dated)'!$E$2:$E$53,'Transactions (Dated)'!$D$2:$D$53,'Share Values'!$X734,'Transactions (Dated)'!$B$2:$B$53,'Share Values'!AH$11,'Transactions (Dated)'!$C$2:$C$53,"Buy")-SUMIFS('Transactions (Dated)'!$E$2:$E$53,'Transactions (Dated)'!$D$2:$D$53,'Share Values'!$X734,'Transactions (Dated)'!$B$2:$B$53,'Share Values'!AH$11,'Transactions (Dated)'!$C$2:$C$53,"Sell")</f>
        <v>0</v>
      </c>
      <c r="AI734" s="40">
        <f ca="1">AI733+SUMIFS('Transactions (Dated)'!$E$2:$E$53,'Transactions (Dated)'!$D$2:$D$53,'Share Values'!$X734,'Transactions (Dated)'!$B$2:$B$53,'Share Values'!AI$11,'Transactions (Dated)'!$C$2:$C$53,"Buy")-SUMIFS('Transactions (Dated)'!$E$2:$E$53,'Transactions (Dated)'!$D$2:$D$53,'Share Values'!$X734,'Transactions (Dated)'!$B$2:$B$53,'Share Values'!AI$11,'Transactions (Dated)'!$C$2:$C$53,"Sell")</f>
        <v>0</v>
      </c>
      <c r="AJ734" s="40">
        <f ca="1">AJ733+SUMIFS('Transactions (Dated)'!$E$2:$E$53,'Transactions (Dated)'!$D$2:$D$53,'Share Values'!$X734,'Transactions (Dated)'!$B$2:$B$53,'Share Values'!AJ$11,'Transactions (Dated)'!$C$2:$C$53,"Buy")-SUMIFS('Transactions (Dated)'!$E$2:$E$53,'Transactions (Dated)'!$D$2:$D$53,'Share Values'!$X734,'Transactions (Dated)'!$B$2:$B$53,'Share Values'!AJ$11,'Transactions (Dated)'!$C$2:$C$53,"Sell")</f>
        <v>0</v>
      </c>
      <c r="AK734" s="40">
        <f ca="1">AK733+SUMIFS('Transactions (Dated)'!$E$2:$E$53,'Transactions (Dated)'!$D$2:$D$53,'Share Values'!$X734,'Transactions (Dated)'!$B$2:$B$53,'Share Values'!AK$11,'Transactions (Dated)'!$C$2:$C$53,"Buy")-SUMIFS('Transactions (Dated)'!$E$2:$E$53,'Transactions (Dated)'!$D$2:$D$53,'Share Values'!$X734,'Transactions (Dated)'!$B$2:$B$53,'Share Values'!AK$11,'Transactions (Dated)'!$C$2:$C$53,"Sell")</f>
        <v>0</v>
      </c>
      <c r="AL734" s="40">
        <f ca="1">AL733+SUMIFS('Transactions (Dated)'!$E$2:$E$53,'Transactions (Dated)'!$D$2:$D$53,'Share Values'!$X734,'Transactions (Dated)'!$B$2:$B$53,'Share Values'!AL$11,'Transactions (Dated)'!$C$2:$C$53,"Buy")-SUMIFS('Transactions (Dated)'!$E$2:$E$53,'Transactions (Dated)'!$D$2:$D$53,'Share Values'!$X734,'Transactions (Dated)'!$B$2:$B$53,'Share Values'!AL$11,'Transactions (Dated)'!$C$2:$C$53,"Sell")</f>
        <v>0</v>
      </c>
      <c r="AM734" s="40">
        <f ca="1">AM733+SUMIFS('Transactions (Dated)'!$E$2:$E$53,'Transactions (Dated)'!$D$2:$D$53,'Share Values'!$X734,'Transactions (Dated)'!$B$2:$B$53,'Share Values'!AM$11,'Transactions (Dated)'!$C$2:$C$53,"Buy")-SUMIFS('Transactions (Dated)'!$E$2:$E$53,'Transactions (Dated)'!$D$2:$D$53,'Share Values'!$X734,'Transactions (Dated)'!$B$2:$B$53,'Share Values'!AM$11,'Transactions (Dated)'!$C$2:$C$53,"Sell")</f>
        <v>0</v>
      </c>
      <c r="AN734" s="40">
        <f ca="1">AN733+SUMIFS('Transactions (Dated)'!$E$2:$E$53,'Transactions (Dated)'!$D$2:$D$53,'Share Values'!$X734,'Transactions (Dated)'!$B$2:$B$53,'Share Values'!AN$11,'Transactions (Dated)'!$C$2:$C$53,"Buy")-SUMIFS('Transactions (Dated)'!$E$2:$E$53,'Transactions (Dated)'!$D$2:$D$53,'Share Values'!$X734,'Transactions (Dated)'!$B$2:$B$53,'Share Values'!AN$11,'Transactions (Dated)'!$C$2:$C$53,"Sell")</f>
        <v>0</v>
      </c>
      <c r="AQ734" s="3">
        <f t="shared" si="321"/>
        <v>42964</v>
      </c>
      <c r="AR734" s="6">
        <f t="shared" ca="1" si="322"/>
        <v>51106.25</v>
      </c>
      <c r="AS734" s="6">
        <f t="shared" ca="1" si="323"/>
        <v>14343.75</v>
      </c>
      <c r="AT734" s="6">
        <f t="shared" ca="1" si="324"/>
        <v>535310.66999999993</v>
      </c>
      <c r="AU734" s="6">
        <f t="shared" ca="1" si="325"/>
        <v>44433.619999999995</v>
      </c>
      <c r="AV734" s="6">
        <f t="shared" ca="1" si="326"/>
        <v>38155</v>
      </c>
      <c r="AW734" s="6">
        <f t="shared" ca="1" si="327"/>
        <v>0</v>
      </c>
      <c r="AX734" s="6">
        <f t="shared" ca="1" si="328"/>
        <v>50141</v>
      </c>
      <c r="AY734" s="6">
        <f t="shared" ca="1" si="329"/>
        <v>57940.08</v>
      </c>
      <c r="AZ734" s="6">
        <f t="shared" ca="1" si="330"/>
        <v>0</v>
      </c>
      <c r="BA734" s="6">
        <f t="shared" ca="1" si="331"/>
        <v>0</v>
      </c>
      <c r="BB734" s="6">
        <f t="shared" ca="1" si="332"/>
        <v>0</v>
      </c>
      <c r="BC734" s="6">
        <f t="shared" ca="1" si="333"/>
        <v>0</v>
      </c>
      <c r="BD734" s="6">
        <f t="shared" ca="1" si="334"/>
        <v>0</v>
      </c>
      <c r="BE734" s="6">
        <f t="shared" ca="1" si="335"/>
        <v>0</v>
      </c>
      <c r="BF734" s="6">
        <f t="shared" ca="1" si="318"/>
        <v>0</v>
      </c>
      <c r="BG734" s="6">
        <f t="shared" ca="1" si="319"/>
        <v>0</v>
      </c>
      <c r="BJ734" s="4">
        <f t="shared" ca="1" si="336"/>
        <v>791430.36999999988</v>
      </c>
      <c r="BL734" s="3">
        <f t="shared" si="337"/>
        <v>42964</v>
      </c>
      <c r="BM734" s="6">
        <f>BM733+SUMIFS('Transactions (Dated)'!G:G,'Transactions (Dated)'!D:D,'Share Values'!AQ734)</f>
        <v>14317.649999999987</v>
      </c>
      <c r="BN734" s="6">
        <f ca="1">BN733+SUMIFS('Transactions (Dated)'!$F:$F,'Transactions (Dated)'!$D:$D,$BL734,'Transactions (Dated)'!$B:$B,BN$11,'Transactions (Dated)'!$C:$C,"Dividend (paid to cash)")*Y734</f>
        <v>0</v>
      </c>
      <c r="BO734" s="6">
        <f ca="1">BO733+SUMIFS('Transactions (Dated)'!$F:$F,'Transactions (Dated)'!$D:$D,$BL734,'Transactions (Dated)'!$B:$B,BO$11,'Transactions (Dated)'!$C:$C,"Dividend (paid to cash)")*Z734</f>
        <v>2421.875</v>
      </c>
      <c r="BP734" s="6">
        <f ca="1">BP733+SUMIFS('Transactions (Dated)'!$F:$F,'Transactions (Dated)'!$D:$D,$BL734,'Transactions (Dated)'!$B:$B,BP$11,'Transactions (Dated)'!$C:$C,"Dividend (paid to cash)")*AA734</f>
        <v>51745.237000000008</v>
      </c>
      <c r="BQ734" s="6">
        <f ca="1">BQ733+SUMIFS('Transactions (Dated)'!$F:$F,'Transactions (Dated)'!$D:$D,$BL734,'Transactions (Dated)'!$B:$B,BQ$11,'Transactions (Dated)'!$C:$C,"Dividend (paid to cash)")*AB734</f>
        <v>714.23</v>
      </c>
      <c r="BR734" s="6">
        <f ca="1">BR733+SUMIFS('Transactions (Dated)'!$F:$F,'Transactions (Dated)'!$D:$D,$BL734,'Transactions (Dated)'!$B:$B,BR$11,'Transactions (Dated)'!$C:$C,"Dividend (paid to cash)")*AC734</f>
        <v>0</v>
      </c>
      <c r="BS734" s="6">
        <f ca="1">BS733+SUMIFS('Transactions (Dated)'!$F:$F,'Transactions (Dated)'!$D:$D,$BL734,'Transactions (Dated)'!$B:$B,BS$11,'Transactions (Dated)'!$C:$C,"Dividend (paid to cash)")*AD734</f>
        <v>0</v>
      </c>
      <c r="BT734" s="6">
        <f ca="1">BT733+SUMIFS('Transactions (Dated)'!$F:$F,'Transactions (Dated)'!$D:$D,$BL734,'Transactions (Dated)'!$B:$B,BT$11,'Transactions (Dated)'!$C:$C,"Dividend (paid to cash)")*AE734</f>
        <v>4640</v>
      </c>
      <c r="BU734" s="6">
        <f ca="1">BU733+SUMIFS('Transactions (Dated)'!$F:$F,'Transactions (Dated)'!$D:$D,$BL734,'Transactions (Dated)'!$B:$B,BU$11,'Transactions (Dated)'!$C:$C,"Dividend (paid to cash)")*AF734</f>
        <v>0</v>
      </c>
      <c r="BV734" s="6">
        <f ca="1">BV733+SUMIFS('Transactions (Dated)'!$F:$F,'Transactions (Dated)'!$D:$D,$BL734,'Transactions (Dated)'!$B:$B,BV$11,'Transactions (Dated)'!$C:$C,"Dividend (paid to cash)")*AG734</f>
        <v>0</v>
      </c>
      <c r="BW734" s="6">
        <f ca="1">BW733+SUMIFS('Transactions (Dated)'!$F:$F,'Transactions (Dated)'!$D:$D,$BL734,'Transactions (Dated)'!$B:$B,BW$11,'Transactions (Dated)'!$C:$C,"Dividend (paid to cash)")*AH734</f>
        <v>0</v>
      </c>
      <c r="BX734" s="6">
        <f ca="1">BX733+SUMIFS('Transactions (Dated)'!$F:$F,'Transactions (Dated)'!$D:$D,$BL734,'Transactions (Dated)'!$B:$B,BX$11,'Transactions (Dated)'!$C:$C,"Dividend (paid to cash)")*AI734</f>
        <v>0</v>
      </c>
      <c r="BY734" s="6">
        <f ca="1">BY733+SUMIFS('Transactions (Dated)'!$F:$F,'Transactions (Dated)'!$D:$D,$BL734,'Transactions (Dated)'!$B:$B,BY$11,'Transactions (Dated)'!$C:$C,"Dividend (paid to cash)")*AJ734</f>
        <v>0</v>
      </c>
      <c r="BZ734" s="6">
        <f ca="1">BZ733+SUMIFS('Transactions (Dated)'!$F:$F,'Transactions (Dated)'!$D:$D,$BL734,'Transactions (Dated)'!$B:$B,BZ$11,'Transactions (Dated)'!$C:$C,"Dividend (paid to cash)")*AK734</f>
        <v>0</v>
      </c>
      <c r="CA734" s="6">
        <f ca="1">CA733+SUMIFS('Transactions (Dated)'!$F:$F,'Transactions (Dated)'!$D:$D,$BL734,'Transactions (Dated)'!$B:$B,CA$11,'Transactions (Dated)'!$C:$C,"Dividend (paid to cash)")*AL734</f>
        <v>0</v>
      </c>
      <c r="CB734" s="6">
        <v>0</v>
      </c>
      <c r="CC734" s="6">
        <v>0</v>
      </c>
      <c r="CF734" s="6">
        <f t="shared" ca="1" si="338"/>
        <v>73838.991999999984</v>
      </c>
      <c r="CH734" s="3">
        <f t="shared" si="339"/>
        <v>42964</v>
      </c>
      <c r="CI734" s="4">
        <f t="shared" ca="1" si="340"/>
        <v>791430.36999999988</v>
      </c>
      <c r="CJ734" s="4">
        <f t="shared" ca="1" si="341"/>
        <v>73838.991999999984</v>
      </c>
      <c r="CL734" s="4">
        <f t="shared" ca="1" si="342"/>
        <v>865269.36199999985</v>
      </c>
    </row>
    <row r="735" spans="2:90" x14ac:dyDescent="0.15">
      <c r="B735" s="3">
        <v>42965</v>
      </c>
      <c r="E735" s="86">
        <v>42965</v>
      </c>
      <c r="F735" s="53">
        <v>10.92</v>
      </c>
      <c r="G735">
        <v>1.49</v>
      </c>
      <c r="H735">
        <v>20.2</v>
      </c>
      <c r="I735">
        <v>23.62</v>
      </c>
      <c r="J735">
        <v>16.39</v>
      </c>
      <c r="K735">
        <v>14.31</v>
      </c>
      <c r="L735">
        <v>16.809999999999999</v>
      </c>
      <c r="M735">
        <v>4.04</v>
      </c>
      <c r="O735">
        <v>11.1</v>
      </c>
      <c r="Q735">
        <v>1.52</v>
      </c>
      <c r="R735">
        <v>9.9600000000000009</v>
      </c>
      <c r="S735">
        <v>45.4</v>
      </c>
      <c r="U735">
        <v>45.4</v>
      </c>
      <c r="X735" s="3">
        <f t="shared" si="320"/>
        <v>42965</v>
      </c>
      <c r="Y735" s="40">
        <f ca="1">Y734+SUMIFS('Transactions (Dated)'!$E$2:$E$53,'Transactions (Dated)'!$D$2:$D$53,'Share Values'!$X735,'Transactions (Dated)'!$B$2:$B$53,'Share Values'!Y$11,'Transactions (Dated)'!$C$2:$C$53,"Buy")-SUMIFS('Transactions (Dated)'!$E$2:$E$53,'Transactions (Dated)'!$D$2:$D$53,'Share Values'!$X735,'Transactions (Dated)'!$B$2:$B$53,'Share Values'!Y$11,'Transactions (Dated)'!$C$2:$C$53,"Sell")</f>
        <v>4625</v>
      </c>
      <c r="Z735" s="40">
        <f ca="1">Z734+SUMIFS('Transactions (Dated)'!$E$2:$E$53,'Transactions (Dated)'!$D$2:$D$53,'Share Values'!$X735,'Transactions (Dated)'!$B$2:$B$53,'Share Values'!Z$11,'Transactions (Dated)'!$C$2:$C$53,"Buy")-SUMIFS('Transactions (Dated)'!$E$2:$E$53,'Transactions (Dated)'!$D$2:$D$53,'Share Values'!$X735,'Transactions (Dated)'!$B$2:$B$53,'Share Values'!Z$11,'Transactions (Dated)'!$C$2:$C$53,"Sell")</f>
        <v>9375</v>
      </c>
      <c r="AA735" s="40">
        <f ca="1">AA734+SUMIFS('Transactions (Dated)'!$E$2:$E$53,'Transactions (Dated)'!$D$2:$D$53,'Share Values'!$X735,'Transactions (Dated)'!$B$2:$B$53,'Share Values'!AA$11,'Transactions (Dated)'!$C$2:$C$53,"Buy")-SUMIFS('Transactions (Dated)'!$E$2:$E$53,'Transactions (Dated)'!$D$2:$D$53,'Share Values'!$X735,'Transactions (Dated)'!$B$2:$B$53,'Share Values'!AA$11,'Transactions (Dated)'!$C$2:$C$53,"Sell")</f>
        <v>26357</v>
      </c>
      <c r="AB735" s="40">
        <f ca="1">AB734+SUMIFS('Transactions (Dated)'!$E$2:$E$53,'Transactions (Dated)'!$D$2:$D$53,'Share Values'!$X735,'Transactions (Dated)'!$B$2:$B$53,'Share Values'!AB$11,'Transactions (Dated)'!$C$2:$C$53,"Buy")-SUMIFS('Transactions (Dated)'!$E$2:$E$53,'Transactions (Dated)'!$D$2:$D$53,'Share Values'!$X735,'Transactions (Dated)'!$B$2:$B$53,'Share Values'!AB$11,'Transactions (Dated)'!$C$2:$C$53,"Sell")</f>
        <v>1892</v>
      </c>
      <c r="AC735" s="40">
        <f ca="1">AC734+SUMIFS('Transactions (Dated)'!$E$2:$E$53,'Transactions (Dated)'!$D$2:$D$53,'Share Values'!$X735,'Transactions (Dated)'!$B$2:$B$53,'Share Values'!AC$11,'Transactions (Dated)'!$C$2:$C$53,"Buy")-SUMIFS('Transactions (Dated)'!$E$2:$E$53,'Transactions (Dated)'!$D$2:$D$53,'Share Values'!$X735,'Transactions (Dated)'!$B$2:$B$53,'Share Values'!AC$11,'Transactions (Dated)'!$C$2:$C$53,"Sell")</f>
        <v>2348</v>
      </c>
      <c r="AD735" s="40">
        <f ca="1">AD734+SUMIFS('Transactions (Dated)'!$E$2:$E$53,'Transactions (Dated)'!$D$2:$D$53,'Share Values'!$X735,'Transactions (Dated)'!$B$2:$B$53,'Share Values'!AD$11,'Transactions (Dated)'!$C$2:$C$53,"Buy")-SUMIFS('Transactions (Dated)'!$E$2:$E$53,'Transactions (Dated)'!$D$2:$D$53,'Share Values'!$X735,'Transactions (Dated)'!$B$2:$B$53,'Share Values'!AD$11,'Transactions (Dated)'!$C$2:$C$53,"Sell")</f>
        <v>0</v>
      </c>
      <c r="AE735" s="40">
        <f ca="1">AE734+SUMIFS('Transactions (Dated)'!$E$2:$E$53,'Transactions (Dated)'!$D$2:$D$53,'Share Values'!$X735,'Transactions (Dated)'!$B$2:$B$53,'Share Values'!AE$11,'Transactions (Dated)'!$C$2:$C$53,"Buy")-SUMIFS('Transactions (Dated)'!$E$2:$E$53,'Transactions (Dated)'!$D$2:$D$53,'Share Values'!$X735,'Transactions (Dated)'!$B$2:$B$53,'Share Values'!AE$11,'Transactions (Dated)'!$C$2:$C$53,"Sell")</f>
        <v>2900</v>
      </c>
      <c r="AF735" s="40">
        <f ca="1">AF734+SUMIFS('Transactions (Dated)'!$E$2:$E$53,'Transactions (Dated)'!$D$2:$D$53,'Share Values'!$X735,'Transactions (Dated)'!$B$2:$B$53,'Share Values'!AF$11,'Transactions (Dated)'!$C$2:$C$53,"Buy")-SUMIFS('Transactions (Dated)'!$E$2:$E$53,'Transactions (Dated)'!$D$2:$D$53,'Share Values'!$X735,'Transactions (Dated)'!$B$2:$B$53,'Share Values'!AF$11,'Transactions (Dated)'!$C$2:$C$53,"Sell")</f>
        <v>14201</v>
      </c>
      <c r="AG735" s="40">
        <f ca="1">AG734+SUMIFS('Transactions (Dated)'!$E$2:$E$53,'Transactions (Dated)'!$D$2:$D$53,'Share Values'!$X735,'Transactions (Dated)'!$B$2:$B$53,'Share Values'!AG$11,'Transactions (Dated)'!$C$2:$C$53,"Buy")-SUMIFS('Transactions (Dated)'!$E$2:$E$53,'Transactions (Dated)'!$D$2:$D$53,'Share Values'!$X735,'Transactions (Dated)'!$B$2:$B$53,'Share Values'!AG$11,'Transactions (Dated)'!$C$2:$C$53,"Sell")</f>
        <v>6835</v>
      </c>
      <c r="AH735" s="40">
        <f ca="1">AH734+SUMIFS('Transactions (Dated)'!$E$2:$E$53,'Transactions (Dated)'!$D$2:$D$53,'Share Values'!$X735,'Transactions (Dated)'!$B$2:$B$53,'Share Values'!AH$11,'Transactions (Dated)'!$C$2:$C$53,"Buy")-SUMIFS('Transactions (Dated)'!$E$2:$E$53,'Transactions (Dated)'!$D$2:$D$53,'Share Values'!$X735,'Transactions (Dated)'!$B$2:$B$53,'Share Values'!AH$11,'Transactions (Dated)'!$C$2:$C$53,"Sell")</f>
        <v>0</v>
      </c>
      <c r="AI735" s="40">
        <f ca="1">AI734+SUMIFS('Transactions (Dated)'!$E$2:$E$53,'Transactions (Dated)'!$D$2:$D$53,'Share Values'!$X735,'Transactions (Dated)'!$B$2:$B$53,'Share Values'!AI$11,'Transactions (Dated)'!$C$2:$C$53,"Buy")-SUMIFS('Transactions (Dated)'!$E$2:$E$53,'Transactions (Dated)'!$D$2:$D$53,'Share Values'!$X735,'Transactions (Dated)'!$B$2:$B$53,'Share Values'!AI$11,'Transactions (Dated)'!$C$2:$C$53,"Sell")</f>
        <v>0</v>
      </c>
      <c r="AJ735" s="40">
        <f ca="1">AJ734+SUMIFS('Transactions (Dated)'!$E$2:$E$53,'Transactions (Dated)'!$D$2:$D$53,'Share Values'!$X735,'Transactions (Dated)'!$B$2:$B$53,'Share Values'!AJ$11,'Transactions (Dated)'!$C$2:$C$53,"Buy")-SUMIFS('Transactions (Dated)'!$E$2:$E$53,'Transactions (Dated)'!$D$2:$D$53,'Share Values'!$X735,'Transactions (Dated)'!$B$2:$B$53,'Share Values'!AJ$11,'Transactions (Dated)'!$C$2:$C$53,"Sell")</f>
        <v>0</v>
      </c>
      <c r="AK735" s="40">
        <f ca="1">AK734+SUMIFS('Transactions (Dated)'!$E$2:$E$53,'Transactions (Dated)'!$D$2:$D$53,'Share Values'!$X735,'Transactions (Dated)'!$B$2:$B$53,'Share Values'!AK$11,'Transactions (Dated)'!$C$2:$C$53,"Buy")-SUMIFS('Transactions (Dated)'!$E$2:$E$53,'Transactions (Dated)'!$D$2:$D$53,'Share Values'!$X735,'Transactions (Dated)'!$B$2:$B$53,'Share Values'!AK$11,'Transactions (Dated)'!$C$2:$C$53,"Sell")</f>
        <v>0</v>
      </c>
      <c r="AL735" s="40">
        <f ca="1">AL734+SUMIFS('Transactions (Dated)'!$E$2:$E$53,'Transactions (Dated)'!$D$2:$D$53,'Share Values'!$X735,'Transactions (Dated)'!$B$2:$B$53,'Share Values'!AL$11,'Transactions (Dated)'!$C$2:$C$53,"Buy")-SUMIFS('Transactions (Dated)'!$E$2:$E$53,'Transactions (Dated)'!$D$2:$D$53,'Share Values'!$X735,'Transactions (Dated)'!$B$2:$B$53,'Share Values'!AL$11,'Transactions (Dated)'!$C$2:$C$53,"Sell")</f>
        <v>0</v>
      </c>
      <c r="AM735" s="40">
        <f ca="1">AM734+SUMIFS('Transactions (Dated)'!$E$2:$E$53,'Transactions (Dated)'!$D$2:$D$53,'Share Values'!$X735,'Transactions (Dated)'!$B$2:$B$53,'Share Values'!AM$11,'Transactions (Dated)'!$C$2:$C$53,"Buy")-SUMIFS('Transactions (Dated)'!$E$2:$E$53,'Transactions (Dated)'!$D$2:$D$53,'Share Values'!$X735,'Transactions (Dated)'!$B$2:$B$53,'Share Values'!AM$11,'Transactions (Dated)'!$C$2:$C$53,"Sell")</f>
        <v>0</v>
      </c>
      <c r="AN735" s="40">
        <f ca="1">AN734+SUMIFS('Transactions (Dated)'!$E$2:$E$53,'Transactions (Dated)'!$D$2:$D$53,'Share Values'!$X735,'Transactions (Dated)'!$B$2:$B$53,'Share Values'!AN$11,'Transactions (Dated)'!$C$2:$C$53,"Buy")-SUMIFS('Transactions (Dated)'!$E$2:$E$53,'Transactions (Dated)'!$D$2:$D$53,'Share Values'!$X735,'Transactions (Dated)'!$B$2:$B$53,'Share Values'!AN$11,'Transactions (Dated)'!$C$2:$C$53,"Sell")</f>
        <v>0</v>
      </c>
      <c r="AQ735" s="3">
        <f t="shared" si="321"/>
        <v>42965</v>
      </c>
      <c r="AR735" s="6">
        <f t="shared" ca="1" si="322"/>
        <v>50505</v>
      </c>
      <c r="AS735" s="6">
        <f t="shared" ca="1" si="323"/>
        <v>13968.75</v>
      </c>
      <c r="AT735" s="6">
        <f t="shared" ca="1" si="324"/>
        <v>532411.4</v>
      </c>
      <c r="AU735" s="6">
        <f t="shared" ca="1" si="325"/>
        <v>44689.04</v>
      </c>
      <c r="AV735" s="6">
        <f t="shared" ca="1" si="326"/>
        <v>38483.72</v>
      </c>
      <c r="AW735" s="6">
        <f t="shared" ca="1" si="327"/>
        <v>0</v>
      </c>
      <c r="AX735" s="6">
        <f t="shared" ca="1" si="328"/>
        <v>48748.999999999993</v>
      </c>
      <c r="AY735" s="6">
        <f t="shared" ca="1" si="329"/>
        <v>57372.04</v>
      </c>
      <c r="AZ735" s="6">
        <f t="shared" ca="1" si="330"/>
        <v>0</v>
      </c>
      <c r="BA735" s="6">
        <f t="shared" ca="1" si="331"/>
        <v>0</v>
      </c>
      <c r="BB735" s="6">
        <f t="shared" ca="1" si="332"/>
        <v>0</v>
      </c>
      <c r="BC735" s="6">
        <f t="shared" ca="1" si="333"/>
        <v>0</v>
      </c>
      <c r="BD735" s="6">
        <f t="shared" ca="1" si="334"/>
        <v>0</v>
      </c>
      <c r="BE735" s="6">
        <f t="shared" ca="1" si="335"/>
        <v>0</v>
      </c>
      <c r="BF735" s="6">
        <f t="shared" ca="1" si="318"/>
        <v>0</v>
      </c>
      <c r="BG735" s="6">
        <f t="shared" ca="1" si="319"/>
        <v>0</v>
      </c>
      <c r="BJ735" s="4">
        <f t="shared" ca="1" si="336"/>
        <v>786178.95000000007</v>
      </c>
      <c r="BL735" s="3">
        <f t="shared" si="337"/>
        <v>42965</v>
      </c>
      <c r="BM735" s="6">
        <f>BM734+SUMIFS('Transactions (Dated)'!G:G,'Transactions (Dated)'!D:D,'Share Values'!AQ735)</f>
        <v>14317.649999999987</v>
      </c>
      <c r="BN735" s="6">
        <f ca="1">BN734+SUMIFS('Transactions (Dated)'!$F:$F,'Transactions (Dated)'!$D:$D,$BL735,'Transactions (Dated)'!$B:$B,BN$11,'Transactions (Dated)'!$C:$C,"Dividend (paid to cash)")*Y735</f>
        <v>0</v>
      </c>
      <c r="BO735" s="6">
        <f ca="1">BO734+SUMIFS('Transactions (Dated)'!$F:$F,'Transactions (Dated)'!$D:$D,$BL735,'Transactions (Dated)'!$B:$B,BO$11,'Transactions (Dated)'!$C:$C,"Dividend (paid to cash)")*Z735</f>
        <v>2421.875</v>
      </c>
      <c r="BP735" s="6">
        <f ca="1">BP734+SUMIFS('Transactions (Dated)'!$F:$F,'Transactions (Dated)'!$D:$D,$BL735,'Transactions (Dated)'!$B:$B,BP$11,'Transactions (Dated)'!$C:$C,"Dividend (paid to cash)")*AA735</f>
        <v>51745.237000000008</v>
      </c>
      <c r="BQ735" s="6">
        <f ca="1">BQ734+SUMIFS('Transactions (Dated)'!$F:$F,'Transactions (Dated)'!$D:$D,$BL735,'Transactions (Dated)'!$B:$B,BQ$11,'Transactions (Dated)'!$C:$C,"Dividend (paid to cash)")*AB735</f>
        <v>714.23</v>
      </c>
      <c r="BR735" s="6">
        <f ca="1">BR734+SUMIFS('Transactions (Dated)'!$F:$F,'Transactions (Dated)'!$D:$D,$BL735,'Transactions (Dated)'!$B:$B,BR$11,'Transactions (Dated)'!$C:$C,"Dividend (paid to cash)")*AC735</f>
        <v>0</v>
      </c>
      <c r="BS735" s="6">
        <f ca="1">BS734+SUMIFS('Transactions (Dated)'!$F:$F,'Transactions (Dated)'!$D:$D,$BL735,'Transactions (Dated)'!$B:$B,BS$11,'Transactions (Dated)'!$C:$C,"Dividend (paid to cash)")*AD735</f>
        <v>0</v>
      </c>
      <c r="BT735" s="6">
        <f ca="1">BT734+SUMIFS('Transactions (Dated)'!$F:$F,'Transactions (Dated)'!$D:$D,$BL735,'Transactions (Dated)'!$B:$B,BT$11,'Transactions (Dated)'!$C:$C,"Dividend (paid to cash)")*AE735</f>
        <v>4640</v>
      </c>
      <c r="BU735" s="6">
        <f ca="1">BU734+SUMIFS('Transactions (Dated)'!$F:$F,'Transactions (Dated)'!$D:$D,$BL735,'Transactions (Dated)'!$B:$B,BU$11,'Transactions (Dated)'!$C:$C,"Dividend (paid to cash)")*AF735</f>
        <v>0</v>
      </c>
      <c r="BV735" s="6">
        <f ca="1">BV734+SUMIFS('Transactions (Dated)'!$F:$F,'Transactions (Dated)'!$D:$D,$BL735,'Transactions (Dated)'!$B:$B,BV$11,'Transactions (Dated)'!$C:$C,"Dividend (paid to cash)")*AG735</f>
        <v>0</v>
      </c>
      <c r="BW735" s="6">
        <f ca="1">BW734+SUMIFS('Transactions (Dated)'!$F:$F,'Transactions (Dated)'!$D:$D,$BL735,'Transactions (Dated)'!$B:$B,BW$11,'Transactions (Dated)'!$C:$C,"Dividend (paid to cash)")*AH735</f>
        <v>0</v>
      </c>
      <c r="BX735" s="6">
        <f ca="1">BX734+SUMIFS('Transactions (Dated)'!$F:$F,'Transactions (Dated)'!$D:$D,$BL735,'Transactions (Dated)'!$B:$B,BX$11,'Transactions (Dated)'!$C:$C,"Dividend (paid to cash)")*AI735</f>
        <v>0</v>
      </c>
      <c r="BY735" s="6">
        <f ca="1">BY734+SUMIFS('Transactions (Dated)'!$F:$F,'Transactions (Dated)'!$D:$D,$BL735,'Transactions (Dated)'!$B:$B,BY$11,'Transactions (Dated)'!$C:$C,"Dividend (paid to cash)")*AJ735</f>
        <v>0</v>
      </c>
      <c r="BZ735" s="6">
        <f ca="1">BZ734+SUMIFS('Transactions (Dated)'!$F:$F,'Transactions (Dated)'!$D:$D,$BL735,'Transactions (Dated)'!$B:$B,BZ$11,'Transactions (Dated)'!$C:$C,"Dividend (paid to cash)")*AK735</f>
        <v>0</v>
      </c>
      <c r="CA735" s="6">
        <f ca="1">CA734+SUMIFS('Transactions (Dated)'!$F:$F,'Transactions (Dated)'!$D:$D,$BL735,'Transactions (Dated)'!$B:$B,CA$11,'Transactions (Dated)'!$C:$C,"Dividend (paid to cash)")*AL735</f>
        <v>0</v>
      </c>
      <c r="CB735" s="6">
        <v>0</v>
      </c>
      <c r="CC735" s="6">
        <v>0</v>
      </c>
      <c r="CF735" s="6">
        <f t="shared" ca="1" si="338"/>
        <v>73838.991999999984</v>
      </c>
      <c r="CH735" s="3">
        <f t="shared" si="339"/>
        <v>42965</v>
      </c>
      <c r="CI735" s="4">
        <f t="shared" ca="1" si="340"/>
        <v>786178.95000000007</v>
      </c>
      <c r="CJ735" s="4">
        <f t="shared" ca="1" si="341"/>
        <v>73838.991999999984</v>
      </c>
      <c r="CL735" s="4">
        <f t="shared" ca="1" si="342"/>
        <v>860017.94200000004</v>
      </c>
    </row>
    <row r="736" spans="2:90" x14ac:dyDescent="0.15">
      <c r="B736" s="3">
        <v>42968</v>
      </c>
      <c r="E736" s="86">
        <v>42968</v>
      </c>
      <c r="F736" s="53">
        <v>10.79</v>
      </c>
      <c r="G736">
        <v>1.53</v>
      </c>
      <c r="H736">
        <v>20.209199999999999</v>
      </c>
      <c r="I736">
        <v>23.75</v>
      </c>
      <c r="J736">
        <v>16.53</v>
      </c>
      <c r="K736">
        <v>14.26</v>
      </c>
      <c r="L736">
        <v>16.829999999999998</v>
      </c>
      <c r="M736">
        <v>4.01</v>
      </c>
      <c r="O736">
        <v>10.93</v>
      </c>
      <c r="Q736">
        <v>1.52</v>
      </c>
      <c r="R736">
        <v>10.38</v>
      </c>
      <c r="S736">
        <v>45.28</v>
      </c>
      <c r="U736">
        <v>45.28</v>
      </c>
      <c r="X736" s="3">
        <f t="shared" si="320"/>
        <v>42968</v>
      </c>
      <c r="Y736" s="40">
        <f ca="1">Y735+SUMIFS('Transactions (Dated)'!$E$2:$E$53,'Transactions (Dated)'!$D$2:$D$53,'Share Values'!$X736,'Transactions (Dated)'!$B$2:$B$53,'Share Values'!Y$11,'Transactions (Dated)'!$C$2:$C$53,"Buy")-SUMIFS('Transactions (Dated)'!$E$2:$E$53,'Transactions (Dated)'!$D$2:$D$53,'Share Values'!$X736,'Transactions (Dated)'!$B$2:$B$53,'Share Values'!Y$11,'Transactions (Dated)'!$C$2:$C$53,"Sell")</f>
        <v>4625</v>
      </c>
      <c r="Z736" s="40">
        <f ca="1">Z735+SUMIFS('Transactions (Dated)'!$E$2:$E$53,'Transactions (Dated)'!$D$2:$D$53,'Share Values'!$X736,'Transactions (Dated)'!$B$2:$B$53,'Share Values'!Z$11,'Transactions (Dated)'!$C$2:$C$53,"Buy")-SUMIFS('Transactions (Dated)'!$E$2:$E$53,'Transactions (Dated)'!$D$2:$D$53,'Share Values'!$X736,'Transactions (Dated)'!$B$2:$B$53,'Share Values'!Z$11,'Transactions (Dated)'!$C$2:$C$53,"Sell")</f>
        <v>9375</v>
      </c>
      <c r="AA736" s="40">
        <f ca="1">AA735+SUMIFS('Transactions (Dated)'!$E$2:$E$53,'Transactions (Dated)'!$D$2:$D$53,'Share Values'!$X736,'Transactions (Dated)'!$B$2:$B$53,'Share Values'!AA$11,'Transactions (Dated)'!$C$2:$C$53,"Buy")-SUMIFS('Transactions (Dated)'!$E$2:$E$53,'Transactions (Dated)'!$D$2:$D$53,'Share Values'!$X736,'Transactions (Dated)'!$B$2:$B$53,'Share Values'!AA$11,'Transactions (Dated)'!$C$2:$C$53,"Sell")</f>
        <v>26357</v>
      </c>
      <c r="AB736" s="40">
        <f ca="1">AB735+SUMIFS('Transactions (Dated)'!$E$2:$E$53,'Transactions (Dated)'!$D$2:$D$53,'Share Values'!$X736,'Transactions (Dated)'!$B$2:$B$53,'Share Values'!AB$11,'Transactions (Dated)'!$C$2:$C$53,"Buy")-SUMIFS('Transactions (Dated)'!$E$2:$E$53,'Transactions (Dated)'!$D$2:$D$53,'Share Values'!$X736,'Transactions (Dated)'!$B$2:$B$53,'Share Values'!AB$11,'Transactions (Dated)'!$C$2:$C$53,"Sell")</f>
        <v>1892</v>
      </c>
      <c r="AC736" s="40">
        <f ca="1">AC735+SUMIFS('Transactions (Dated)'!$E$2:$E$53,'Transactions (Dated)'!$D$2:$D$53,'Share Values'!$X736,'Transactions (Dated)'!$B$2:$B$53,'Share Values'!AC$11,'Transactions (Dated)'!$C$2:$C$53,"Buy")-SUMIFS('Transactions (Dated)'!$E$2:$E$53,'Transactions (Dated)'!$D$2:$D$53,'Share Values'!$X736,'Transactions (Dated)'!$B$2:$B$53,'Share Values'!AC$11,'Transactions (Dated)'!$C$2:$C$53,"Sell")</f>
        <v>2348</v>
      </c>
      <c r="AD736" s="40">
        <f ca="1">AD735+SUMIFS('Transactions (Dated)'!$E$2:$E$53,'Transactions (Dated)'!$D$2:$D$53,'Share Values'!$X736,'Transactions (Dated)'!$B$2:$B$53,'Share Values'!AD$11,'Transactions (Dated)'!$C$2:$C$53,"Buy")-SUMIFS('Transactions (Dated)'!$E$2:$E$53,'Transactions (Dated)'!$D$2:$D$53,'Share Values'!$X736,'Transactions (Dated)'!$B$2:$B$53,'Share Values'!AD$11,'Transactions (Dated)'!$C$2:$C$53,"Sell")</f>
        <v>0</v>
      </c>
      <c r="AE736" s="40">
        <f ca="1">AE735+SUMIFS('Transactions (Dated)'!$E$2:$E$53,'Transactions (Dated)'!$D$2:$D$53,'Share Values'!$X736,'Transactions (Dated)'!$B$2:$B$53,'Share Values'!AE$11,'Transactions (Dated)'!$C$2:$C$53,"Buy")-SUMIFS('Transactions (Dated)'!$E$2:$E$53,'Transactions (Dated)'!$D$2:$D$53,'Share Values'!$X736,'Transactions (Dated)'!$B$2:$B$53,'Share Values'!AE$11,'Transactions (Dated)'!$C$2:$C$53,"Sell")</f>
        <v>2900</v>
      </c>
      <c r="AF736" s="40">
        <f ca="1">AF735+SUMIFS('Transactions (Dated)'!$E$2:$E$53,'Transactions (Dated)'!$D$2:$D$53,'Share Values'!$X736,'Transactions (Dated)'!$B$2:$B$53,'Share Values'!AF$11,'Transactions (Dated)'!$C$2:$C$53,"Buy")-SUMIFS('Transactions (Dated)'!$E$2:$E$53,'Transactions (Dated)'!$D$2:$D$53,'Share Values'!$X736,'Transactions (Dated)'!$B$2:$B$53,'Share Values'!AF$11,'Transactions (Dated)'!$C$2:$C$53,"Sell")</f>
        <v>14201</v>
      </c>
      <c r="AG736" s="40">
        <f ca="1">AG735+SUMIFS('Transactions (Dated)'!$E$2:$E$53,'Transactions (Dated)'!$D$2:$D$53,'Share Values'!$X736,'Transactions (Dated)'!$B$2:$B$53,'Share Values'!AG$11,'Transactions (Dated)'!$C$2:$C$53,"Buy")-SUMIFS('Transactions (Dated)'!$E$2:$E$53,'Transactions (Dated)'!$D$2:$D$53,'Share Values'!$X736,'Transactions (Dated)'!$B$2:$B$53,'Share Values'!AG$11,'Transactions (Dated)'!$C$2:$C$53,"Sell")</f>
        <v>6835</v>
      </c>
      <c r="AH736" s="40">
        <f ca="1">AH735+SUMIFS('Transactions (Dated)'!$E$2:$E$53,'Transactions (Dated)'!$D$2:$D$53,'Share Values'!$X736,'Transactions (Dated)'!$B$2:$B$53,'Share Values'!AH$11,'Transactions (Dated)'!$C$2:$C$53,"Buy")-SUMIFS('Transactions (Dated)'!$E$2:$E$53,'Transactions (Dated)'!$D$2:$D$53,'Share Values'!$X736,'Transactions (Dated)'!$B$2:$B$53,'Share Values'!AH$11,'Transactions (Dated)'!$C$2:$C$53,"Sell")</f>
        <v>0</v>
      </c>
      <c r="AI736" s="40">
        <f ca="1">AI735+SUMIFS('Transactions (Dated)'!$E$2:$E$53,'Transactions (Dated)'!$D$2:$D$53,'Share Values'!$X736,'Transactions (Dated)'!$B$2:$B$53,'Share Values'!AI$11,'Transactions (Dated)'!$C$2:$C$53,"Buy")-SUMIFS('Transactions (Dated)'!$E$2:$E$53,'Transactions (Dated)'!$D$2:$D$53,'Share Values'!$X736,'Transactions (Dated)'!$B$2:$B$53,'Share Values'!AI$11,'Transactions (Dated)'!$C$2:$C$53,"Sell")</f>
        <v>0</v>
      </c>
      <c r="AJ736" s="40">
        <f ca="1">AJ735+SUMIFS('Transactions (Dated)'!$E$2:$E$53,'Transactions (Dated)'!$D$2:$D$53,'Share Values'!$X736,'Transactions (Dated)'!$B$2:$B$53,'Share Values'!AJ$11,'Transactions (Dated)'!$C$2:$C$53,"Buy")-SUMIFS('Transactions (Dated)'!$E$2:$E$53,'Transactions (Dated)'!$D$2:$D$53,'Share Values'!$X736,'Transactions (Dated)'!$B$2:$B$53,'Share Values'!AJ$11,'Transactions (Dated)'!$C$2:$C$53,"Sell")</f>
        <v>0</v>
      </c>
      <c r="AK736" s="40">
        <f ca="1">AK735+SUMIFS('Transactions (Dated)'!$E$2:$E$53,'Transactions (Dated)'!$D$2:$D$53,'Share Values'!$X736,'Transactions (Dated)'!$B$2:$B$53,'Share Values'!AK$11,'Transactions (Dated)'!$C$2:$C$53,"Buy")-SUMIFS('Transactions (Dated)'!$E$2:$E$53,'Transactions (Dated)'!$D$2:$D$53,'Share Values'!$X736,'Transactions (Dated)'!$B$2:$B$53,'Share Values'!AK$11,'Transactions (Dated)'!$C$2:$C$53,"Sell")</f>
        <v>0</v>
      </c>
      <c r="AL736" s="40">
        <f ca="1">AL735+SUMIFS('Transactions (Dated)'!$E$2:$E$53,'Transactions (Dated)'!$D$2:$D$53,'Share Values'!$X736,'Transactions (Dated)'!$B$2:$B$53,'Share Values'!AL$11,'Transactions (Dated)'!$C$2:$C$53,"Buy")-SUMIFS('Transactions (Dated)'!$E$2:$E$53,'Transactions (Dated)'!$D$2:$D$53,'Share Values'!$X736,'Transactions (Dated)'!$B$2:$B$53,'Share Values'!AL$11,'Transactions (Dated)'!$C$2:$C$53,"Sell")</f>
        <v>0</v>
      </c>
      <c r="AM736" s="40">
        <f ca="1">AM735+SUMIFS('Transactions (Dated)'!$E$2:$E$53,'Transactions (Dated)'!$D$2:$D$53,'Share Values'!$X736,'Transactions (Dated)'!$B$2:$B$53,'Share Values'!AM$11,'Transactions (Dated)'!$C$2:$C$53,"Buy")-SUMIFS('Transactions (Dated)'!$E$2:$E$53,'Transactions (Dated)'!$D$2:$D$53,'Share Values'!$X736,'Transactions (Dated)'!$B$2:$B$53,'Share Values'!AM$11,'Transactions (Dated)'!$C$2:$C$53,"Sell")</f>
        <v>0</v>
      </c>
      <c r="AN736" s="40">
        <f ca="1">AN735+SUMIFS('Transactions (Dated)'!$E$2:$E$53,'Transactions (Dated)'!$D$2:$D$53,'Share Values'!$X736,'Transactions (Dated)'!$B$2:$B$53,'Share Values'!AN$11,'Transactions (Dated)'!$C$2:$C$53,"Buy")-SUMIFS('Transactions (Dated)'!$E$2:$E$53,'Transactions (Dated)'!$D$2:$D$53,'Share Values'!$X736,'Transactions (Dated)'!$B$2:$B$53,'Share Values'!AN$11,'Transactions (Dated)'!$C$2:$C$53,"Sell")</f>
        <v>0</v>
      </c>
      <c r="AQ736" s="3">
        <f t="shared" si="321"/>
        <v>42968</v>
      </c>
      <c r="AR736" s="6">
        <f t="shared" ca="1" si="322"/>
        <v>49903.749999999993</v>
      </c>
      <c r="AS736" s="6">
        <f t="shared" ca="1" si="323"/>
        <v>14343.75</v>
      </c>
      <c r="AT736" s="6">
        <f t="shared" ca="1" si="324"/>
        <v>532653.88439999998</v>
      </c>
      <c r="AU736" s="6">
        <f t="shared" ca="1" si="325"/>
        <v>44935</v>
      </c>
      <c r="AV736" s="6">
        <f t="shared" ca="1" si="326"/>
        <v>38812.44</v>
      </c>
      <c r="AW736" s="6">
        <f t="shared" ca="1" si="327"/>
        <v>0</v>
      </c>
      <c r="AX736" s="6">
        <f t="shared" ca="1" si="328"/>
        <v>48806.999999999993</v>
      </c>
      <c r="AY736" s="6">
        <f t="shared" ca="1" si="329"/>
        <v>56946.009999999995</v>
      </c>
      <c r="AZ736" s="6">
        <f t="shared" ca="1" si="330"/>
        <v>0</v>
      </c>
      <c r="BA736" s="6">
        <f t="shared" ca="1" si="331"/>
        <v>0</v>
      </c>
      <c r="BB736" s="6">
        <f t="shared" ca="1" si="332"/>
        <v>0</v>
      </c>
      <c r="BC736" s="6">
        <f t="shared" ca="1" si="333"/>
        <v>0</v>
      </c>
      <c r="BD736" s="6">
        <f t="shared" ca="1" si="334"/>
        <v>0</v>
      </c>
      <c r="BE736" s="6">
        <f t="shared" ca="1" si="335"/>
        <v>0</v>
      </c>
      <c r="BF736" s="6">
        <f t="shared" ca="1" si="318"/>
        <v>0</v>
      </c>
      <c r="BG736" s="6">
        <f t="shared" ca="1" si="319"/>
        <v>0</v>
      </c>
      <c r="BJ736" s="4">
        <f t="shared" ca="1" si="336"/>
        <v>786401.83440000005</v>
      </c>
      <c r="BL736" s="3">
        <f t="shared" si="337"/>
        <v>42968</v>
      </c>
      <c r="BM736" s="6">
        <f>BM735+SUMIFS('Transactions (Dated)'!G:G,'Transactions (Dated)'!D:D,'Share Values'!AQ736)</f>
        <v>14317.649999999987</v>
      </c>
      <c r="BN736" s="6">
        <f ca="1">BN735+SUMIFS('Transactions (Dated)'!$F:$F,'Transactions (Dated)'!$D:$D,$BL736,'Transactions (Dated)'!$B:$B,BN$11,'Transactions (Dated)'!$C:$C,"Dividend (paid to cash)")*Y736</f>
        <v>0</v>
      </c>
      <c r="BO736" s="6">
        <f ca="1">BO735+SUMIFS('Transactions (Dated)'!$F:$F,'Transactions (Dated)'!$D:$D,$BL736,'Transactions (Dated)'!$B:$B,BO$11,'Transactions (Dated)'!$C:$C,"Dividend (paid to cash)")*Z736</f>
        <v>2421.875</v>
      </c>
      <c r="BP736" s="6">
        <f ca="1">BP735+SUMIFS('Transactions (Dated)'!$F:$F,'Transactions (Dated)'!$D:$D,$BL736,'Transactions (Dated)'!$B:$B,BP$11,'Transactions (Dated)'!$C:$C,"Dividend (paid to cash)")*AA736</f>
        <v>51745.237000000008</v>
      </c>
      <c r="BQ736" s="6">
        <f ca="1">BQ735+SUMIFS('Transactions (Dated)'!$F:$F,'Transactions (Dated)'!$D:$D,$BL736,'Transactions (Dated)'!$B:$B,BQ$11,'Transactions (Dated)'!$C:$C,"Dividend (paid to cash)")*AB736</f>
        <v>714.23</v>
      </c>
      <c r="BR736" s="6">
        <f ca="1">BR735+SUMIFS('Transactions (Dated)'!$F:$F,'Transactions (Dated)'!$D:$D,$BL736,'Transactions (Dated)'!$B:$B,BR$11,'Transactions (Dated)'!$C:$C,"Dividend (paid to cash)")*AC736</f>
        <v>0</v>
      </c>
      <c r="BS736" s="6">
        <f ca="1">BS735+SUMIFS('Transactions (Dated)'!$F:$F,'Transactions (Dated)'!$D:$D,$BL736,'Transactions (Dated)'!$B:$B,BS$11,'Transactions (Dated)'!$C:$C,"Dividend (paid to cash)")*AD736</f>
        <v>0</v>
      </c>
      <c r="BT736" s="6">
        <f ca="1">BT735+SUMIFS('Transactions (Dated)'!$F:$F,'Transactions (Dated)'!$D:$D,$BL736,'Transactions (Dated)'!$B:$B,BT$11,'Transactions (Dated)'!$C:$C,"Dividend (paid to cash)")*AE736</f>
        <v>4640</v>
      </c>
      <c r="BU736" s="6">
        <f ca="1">BU735+SUMIFS('Transactions (Dated)'!$F:$F,'Transactions (Dated)'!$D:$D,$BL736,'Transactions (Dated)'!$B:$B,BU$11,'Transactions (Dated)'!$C:$C,"Dividend (paid to cash)")*AF736</f>
        <v>0</v>
      </c>
      <c r="BV736" s="6">
        <f ca="1">BV735+SUMIFS('Transactions (Dated)'!$F:$F,'Transactions (Dated)'!$D:$D,$BL736,'Transactions (Dated)'!$B:$B,BV$11,'Transactions (Dated)'!$C:$C,"Dividend (paid to cash)")*AG736</f>
        <v>0</v>
      </c>
      <c r="BW736" s="6">
        <f ca="1">BW735+SUMIFS('Transactions (Dated)'!$F:$F,'Transactions (Dated)'!$D:$D,$BL736,'Transactions (Dated)'!$B:$B,BW$11,'Transactions (Dated)'!$C:$C,"Dividend (paid to cash)")*AH736</f>
        <v>0</v>
      </c>
      <c r="BX736" s="6">
        <f ca="1">BX735+SUMIFS('Transactions (Dated)'!$F:$F,'Transactions (Dated)'!$D:$D,$BL736,'Transactions (Dated)'!$B:$B,BX$11,'Transactions (Dated)'!$C:$C,"Dividend (paid to cash)")*AI736</f>
        <v>0</v>
      </c>
      <c r="BY736" s="6">
        <f ca="1">BY735+SUMIFS('Transactions (Dated)'!$F:$F,'Transactions (Dated)'!$D:$D,$BL736,'Transactions (Dated)'!$B:$B,BY$11,'Transactions (Dated)'!$C:$C,"Dividend (paid to cash)")*AJ736</f>
        <v>0</v>
      </c>
      <c r="BZ736" s="6">
        <f ca="1">BZ735+SUMIFS('Transactions (Dated)'!$F:$F,'Transactions (Dated)'!$D:$D,$BL736,'Transactions (Dated)'!$B:$B,BZ$11,'Transactions (Dated)'!$C:$C,"Dividend (paid to cash)")*AK736</f>
        <v>0</v>
      </c>
      <c r="CA736" s="6">
        <f ca="1">CA735+SUMIFS('Transactions (Dated)'!$F:$F,'Transactions (Dated)'!$D:$D,$BL736,'Transactions (Dated)'!$B:$B,CA$11,'Transactions (Dated)'!$C:$C,"Dividend (paid to cash)")*AL736</f>
        <v>0</v>
      </c>
      <c r="CB736" s="6">
        <v>0</v>
      </c>
      <c r="CC736" s="6">
        <v>0</v>
      </c>
      <c r="CF736" s="6">
        <f t="shared" ca="1" si="338"/>
        <v>73838.991999999984</v>
      </c>
      <c r="CH736" s="3">
        <f t="shared" si="339"/>
        <v>42968</v>
      </c>
      <c r="CI736" s="4">
        <f t="shared" ca="1" si="340"/>
        <v>786401.83440000005</v>
      </c>
      <c r="CJ736" s="4">
        <f t="shared" ca="1" si="341"/>
        <v>73838.991999999984</v>
      </c>
      <c r="CL736" s="4">
        <f t="shared" ca="1" si="342"/>
        <v>860240.82640000002</v>
      </c>
    </row>
    <row r="737" spans="2:90" x14ac:dyDescent="0.15">
      <c r="B737" s="3">
        <v>42969</v>
      </c>
      <c r="E737" s="86">
        <v>42969</v>
      </c>
      <c r="F737" s="53">
        <v>11.04</v>
      </c>
      <c r="G737">
        <v>1.51</v>
      </c>
      <c r="H737">
        <v>20.255600000000001</v>
      </c>
      <c r="I737">
        <v>24.03</v>
      </c>
      <c r="J737">
        <v>16.39</v>
      </c>
      <c r="K737">
        <v>14.35</v>
      </c>
      <c r="L737">
        <v>17.149999999999999</v>
      </c>
      <c r="M737">
        <v>4.0199999999999996</v>
      </c>
      <c r="O737">
        <v>10.89</v>
      </c>
      <c r="Q737">
        <v>1.51</v>
      </c>
      <c r="R737">
        <v>10.38</v>
      </c>
      <c r="S737">
        <v>45.31</v>
      </c>
      <c r="U737">
        <v>45.31</v>
      </c>
      <c r="X737" s="3">
        <f t="shared" si="320"/>
        <v>42969</v>
      </c>
      <c r="Y737" s="40">
        <f ca="1">Y736+SUMIFS('Transactions (Dated)'!$E$2:$E$53,'Transactions (Dated)'!$D$2:$D$53,'Share Values'!$X737,'Transactions (Dated)'!$B$2:$B$53,'Share Values'!Y$11,'Transactions (Dated)'!$C$2:$C$53,"Buy")-SUMIFS('Transactions (Dated)'!$E$2:$E$53,'Transactions (Dated)'!$D$2:$D$53,'Share Values'!$X737,'Transactions (Dated)'!$B$2:$B$53,'Share Values'!Y$11,'Transactions (Dated)'!$C$2:$C$53,"Sell")</f>
        <v>4625</v>
      </c>
      <c r="Z737" s="40">
        <f ca="1">Z736+SUMIFS('Transactions (Dated)'!$E$2:$E$53,'Transactions (Dated)'!$D$2:$D$53,'Share Values'!$X737,'Transactions (Dated)'!$B$2:$B$53,'Share Values'!Z$11,'Transactions (Dated)'!$C$2:$C$53,"Buy")-SUMIFS('Transactions (Dated)'!$E$2:$E$53,'Transactions (Dated)'!$D$2:$D$53,'Share Values'!$X737,'Transactions (Dated)'!$B$2:$B$53,'Share Values'!Z$11,'Transactions (Dated)'!$C$2:$C$53,"Sell")</f>
        <v>9375</v>
      </c>
      <c r="AA737" s="40">
        <f ca="1">AA736+SUMIFS('Transactions (Dated)'!$E$2:$E$53,'Transactions (Dated)'!$D$2:$D$53,'Share Values'!$X737,'Transactions (Dated)'!$B$2:$B$53,'Share Values'!AA$11,'Transactions (Dated)'!$C$2:$C$53,"Buy")-SUMIFS('Transactions (Dated)'!$E$2:$E$53,'Transactions (Dated)'!$D$2:$D$53,'Share Values'!$X737,'Transactions (Dated)'!$B$2:$B$53,'Share Values'!AA$11,'Transactions (Dated)'!$C$2:$C$53,"Sell")</f>
        <v>26357</v>
      </c>
      <c r="AB737" s="40">
        <f ca="1">AB736+SUMIFS('Transactions (Dated)'!$E$2:$E$53,'Transactions (Dated)'!$D$2:$D$53,'Share Values'!$X737,'Transactions (Dated)'!$B$2:$B$53,'Share Values'!AB$11,'Transactions (Dated)'!$C$2:$C$53,"Buy")-SUMIFS('Transactions (Dated)'!$E$2:$E$53,'Transactions (Dated)'!$D$2:$D$53,'Share Values'!$X737,'Transactions (Dated)'!$B$2:$B$53,'Share Values'!AB$11,'Transactions (Dated)'!$C$2:$C$53,"Sell")</f>
        <v>1892</v>
      </c>
      <c r="AC737" s="40">
        <f ca="1">AC736+SUMIFS('Transactions (Dated)'!$E$2:$E$53,'Transactions (Dated)'!$D$2:$D$53,'Share Values'!$X737,'Transactions (Dated)'!$B$2:$B$53,'Share Values'!AC$11,'Transactions (Dated)'!$C$2:$C$53,"Buy")-SUMIFS('Transactions (Dated)'!$E$2:$E$53,'Transactions (Dated)'!$D$2:$D$53,'Share Values'!$X737,'Transactions (Dated)'!$B$2:$B$53,'Share Values'!AC$11,'Transactions (Dated)'!$C$2:$C$53,"Sell")</f>
        <v>2348</v>
      </c>
      <c r="AD737" s="40">
        <f ca="1">AD736+SUMIFS('Transactions (Dated)'!$E$2:$E$53,'Transactions (Dated)'!$D$2:$D$53,'Share Values'!$X737,'Transactions (Dated)'!$B$2:$B$53,'Share Values'!AD$11,'Transactions (Dated)'!$C$2:$C$53,"Buy")-SUMIFS('Transactions (Dated)'!$E$2:$E$53,'Transactions (Dated)'!$D$2:$D$53,'Share Values'!$X737,'Transactions (Dated)'!$B$2:$B$53,'Share Values'!AD$11,'Transactions (Dated)'!$C$2:$C$53,"Sell")</f>
        <v>0</v>
      </c>
      <c r="AE737" s="40">
        <f ca="1">AE736+SUMIFS('Transactions (Dated)'!$E$2:$E$53,'Transactions (Dated)'!$D$2:$D$53,'Share Values'!$X737,'Transactions (Dated)'!$B$2:$B$53,'Share Values'!AE$11,'Transactions (Dated)'!$C$2:$C$53,"Buy")-SUMIFS('Transactions (Dated)'!$E$2:$E$53,'Transactions (Dated)'!$D$2:$D$53,'Share Values'!$X737,'Transactions (Dated)'!$B$2:$B$53,'Share Values'!AE$11,'Transactions (Dated)'!$C$2:$C$53,"Sell")</f>
        <v>2900</v>
      </c>
      <c r="AF737" s="40">
        <f ca="1">AF736+SUMIFS('Transactions (Dated)'!$E$2:$E$53,'Transactions (Dated)'!$D$2:$D$53,'Share Values'!$X737,'Transactions (Dated)'!$B$2:$B$53,'Share Values'!AF$11,'Transactions (Dated)'!$C$2:$C$53,"Buy")-SUMIFS('Transactions (Dated)'!$E$2:$E$53,'Transactions (Dated)'!$D$2:$D$53,'Share Values'!$X737,'Transactions (Dated)'!$B$2:$B$53,'Share Values'!AF$11,'Transactions (Dated)'!$C$2:$C$53,"Sell")</f>
        <v>14201</v>
      </c>
      <c r="AG737" s="40">
        <f ca="1">AG736+SUMIFS('Transactions (Dated)'!$E$2:$E$53,'Transactions (Dated)'!$D$2:$D$53,'Share Values'!$X737,'Transactions (Dated)'!$B$2:$B$53,'Share Values'!AG$11,'Transactions (Dated)'!$C$2:$C$53,"Buy")-SUMIFS('Transactions (Dated)'!$E$2:$E$53,'Transactions (Dated)'!$D$2:$D$53,'Share Values'!$X737,'Transactions (Dated)'!$B$2:$B$53,'Share Values'!AG$11,'Transactions (Dated)'!$C$2:$C$53,"Sell")</f>
        <v>6835</v>
      </c>
      <c r="AH737" s="40">
        <f ca="1">AH736+SUMIFS('Transactions (Dated)'!$E$2:$E$53,'Transactions (Dated)'!$D$2:$D$53,'Share Values'!$X737,'Transactions (Dated)'!$B$2:$B$53,'Share Values'!AH$11,'Transactions (Dated)'!$C$2:$C$53,"Buy")-SUMIFS('Transactions (Dated)'!$E$2:$E$53,'Transactions (Dated)'!$D$2:$D$53,'Share Values'!$X737,'Transactions (Dated)'!$B$2:$B$53,'Share Values'!AH$11,'Transactions (Dated)'!$C$2:$C$53,"Sell")</f>
        <v>0</v>
      </c>
      <c r="AI737" s="40">
        <f ca="1">AI736+SUMIFS('Transactions (Dated)'!$E$2:$E$53,'Transactions (Dated)'!$D$2:$D$53,'Share Values'!$X737,'Transactions (Dated)'!$B$2:$B$53,'Share Values'!AI$11,'Transactions (Dated)'!$C$2:$C$53,"Buy")-SUMIFS('Transactions (Dated)'!$E$2:$E$53,'Transactions (Dated)'!$D$2:$D$53,'Share Values'!$X737,'Transactions (Dated)'!$B$2:$B$53,'Share Values'!AI$11,'Transactions (Dated)'!$C$2:$C$53,"Sell")</f>
        <v>0</v>
      </c>
      <c r="AJ737" s="40">
        <f ca="1">AJ736+SUMIFS('Transactions (Dated)'!$E$2:$E$53,'Transactions (Dated)'!$D$2:$D$53,'Share Values'!$X737,'Transactions (Dated)'!$B$2:$B$53,'Share Values'!AJ$11,'Transactions (Dated)'!$C$2:$C$53,"Buy")-SUMIFS('Transactions (Dated)'!$E$2:$E$53,'Transactions (Dated)'!$D$2:$D$53,'Share Values'!$X737,'Transactions (Dated)'!$B$2:$B$53,'Share Values'!AJ$11,'Transactions (Dated)'!$C$2:$C$53,"Sell")</f>
        <v>0</v>
      </c>
      <c r="AK737" s="40">
        <f ca="1">AK736+SUMIFS('Transactions (Dated)'!$E$2:$E$53,'Transactions (Dated)'!$D$2:$D$53,'Share Values'!$X737,'Transactions (Dated)'!$B$2:$B$53,'Share Values'!AK$11,'Transactions (Dated)'!$C$2:$C$53,"Buy")-SUMIFS('Transactions (Dated)'!$E$2:$E$53,'Transactions (Dated)'!$D$2:$D$53,'Share Values'!$X737,'Transactions (Dated)'!$B$2:$B$53,'Share Values'!AK$11,'Transactions (Dated)'!$C$2:$C$53,"Sell")</f>
        <v>0</v>
      </c>
      <c r="AL737" s="40">
        <f ca="1">AL736+SUMIFS('Transactions (Dated)'!$E$2:$E$53,'Transactions (Dated)'!$D$2:$D$53,'Share Values'!$X737,'Transactions (Dated)'!$B$2:$B$53,'Share Values'!AL$11,'Transactions (Dated)'!$C$2:$C$53,"Buy")-SUMIFS('Transactions (Dated)'!$E$2:$E$53,'Transactions (Dated)'!$D$2:$D$53,'Share Values'!$X737,'Transactions (Dated)'!$B$2:$B$53,'Share Values'!AL$11,'Transactions (Dated)'!$C$2:$C$53,"Sell")</f>
        <v>0</v>
      </c>
      <c r="AM737" s="40">
        <f ca="1">AM736+SUMIFS('Transactions (Dated)'!$E$2:$E$53,'Transactions (Dated)'!$D$2:$D$53,'Share Values'!$X737,'Transactions (Dated)'!$B$2:$B$53,'Share Values'!AM$11,'Transactions (Dated)'!$C$2:$C$53,"Buy")-SUMIFS('Transactions (Dated)'!$E$2:$E$53,'Transactions (Dated)'!$D$2:$D$53,'Share Values'!$X737,'Transactions (Dated)'!$B$2:$B$53,'Share Values'!AM$11,'Transactions (Dated)'!$C$2:$C$53,"Sell")</f>
        <v>0</v>
      </c>
      <c r="AN737" s="40">
        <f ca="1">AN736+SUMIFS('Transactions (Dated)'!$E$2:$E$53,'Transactions (Dated)'!$D$2:$D$53,'Share Values'!$X737,'Transactions (Dated)'!$B$2:$B$53,'Share Values'!AN$11,'Transactions (Dated)'!$C$2:$C$53,"Buy")-SUMIFS('Transactions (Dated)'!$E$2:$E$53,'Transactions (Dated)'!$D$2:$D$53,'Share Values'!$X737,'Transactions (Dated)'!$B$2:$B$53,'Share Values'!AN$11,'Transactions (Dated)'!$C$2:$C$53,"Sell")</f>
        <v>0</v>
      </c>
      <c r="AQ737" s="3">
        <f t="shared" si="321"/>
        <v>42969</v>
      </c>
      <c r="AR737" s="6">
        <f t="shared" ca="1" si="322"/>
        <v>51059.999999999993</v>
      </c>
      <c r="AS737" s="6">
        <f t="shared" ca="1" si="323"/>
        <v>14156.25</v>
      </c>
      <c r="AT737" s="6">
        <f t="shared" ca="1" si="324"/>
        <v>533876.84920000006</v>
      </c>
      <c r="AU737" s="6">
        <f t="shared" ca="1" si="325"/>
        <v>45464.76</v>
      </c>
      <c r="AV737" s="6">
        <f t="shared" ca="1" si="326"/>
        <v>38483.72</v>
      </c>
      <c r="AW737" s="6">
        <f t="shared" ca="1" si="327"/>
        <v>0</v>
      </c>
      <c r="AX737" s="6">
        <f t="shared" ca="1" si="328"/>
        <v>49734.999999999993</v>
      </c>
      <c r="AY737" s="6">
        <f t="shared" ca="1" si="329"/>
        <v>57088.02</v>
      </c>
      <c r="AZ737" s="6">
        <f t="shared" ca="1" si="330"/>
        <v>0</v>
      </c>
      <c r="BA737" s="6">
        <f t="shared" ca="1" si="331"/>
        <v>0</v>
      </c>
      <c r="BB737" s="6">
        <f t="shared" ca="1" si="332"/>
        <v>0</v>
      </c>
      <c r="BC737" s="6">
        <f t="shared" ca="1" si="333"/>
        <v>0</v>
      </c>
      <c r="BD737" s="6">
        <f t="shared" ca="1" si="334"/>
        <v>0</v>
      </c>
      <c r="BE737" s="6">
        <f t="shared" ca="1" si="335"/>
        <v>0</v>
      </c>
      <c r="BF737" s="6">
        <f t="shared" ca="1" si="318"/>
        <v>0</v>
      </c>
      <c r="BG737" s="6">
        <f t="shared" ca="1" si="319"/>
        <v>0</v>
      </c>
      <c r="BJ737" s="4">
        <f t="shared" ca="1" si="336"/>
        <v>789864.59920000006</v>
      </c>
      <c r="BL737" s="3">
        <f t="shared" si="337"/>
        <v>42969</v>
      </c>
      <c r="BM737" s="6">
        <f>BM736+SUMIFS('Transactions (Dated)'!G:G,'Transactions (Dated)'!D:D,'Share Values'!AQ737)</f>
        <v>14317.649999999987</v>
      </c>
      <c r="BN737" s="6">
        <f ca="1">BN736+SUMIFS('Transactions (Dated)'!$F:$F,'Transactions (Dated)'!$D:$D,$BL737,'Transactions (Dated)'!$B:$B,BN$11,'Transactions (Dated)'!$C:$C,"Dividend (paid to cash)")*Y737</f>
        <v>0</v>
      </c>
      <c r="BO737" s="6">
        <f ca="1">BO736+SUMIFS('Transactions (Dated)'!$F:$F,'Transactions (Dated)'!$D:$D,$BL737,'Transactions (Dated)'!$B:$B,BO$11,'Transactions (Dated)'!$C:$C,"Dividend (paid to cash)")*Z737</f>
        <v>2421.875</v>
      </c>
      <c r="BP737" s="6">
        <f ca="1">BP736+SUMIFS('Transactions (Dated)'!$F:$F,'Transactions (Dated)'!$D:$D,$BL737,'Transactions (Dated)'!$B:$B,BP$11,'Transactions (Dated)'!$C:$C,"Dividend (paid to cash)")*AA737</f>
        <v>51745.237000000008</v>
      </c>
      <c r="BQ737" s="6">
        <f ca="1">BQ736+SUMIFS('Transactions (Dated)'!$F:$F,'Transactions (Dated)'!$D:$D,$BL737,'Transactions (Dated)'!$B:$B,BQ$11,'Transactions (Dated)'!$C:$C,"Dividend (paid to cash)")*AB737</f>
        <v>714.23</v>
      </c>
      <c r="BR737" s="6">
        <f ca="1">BR736+SUMIFS('Transactions (Dated)'!$F:$F,'Transactions (Dated)'!$D:$D,$BL737,'Transactions (Dated)'!$B:$B,BR$11,'Transactions (Dated)'!$C:$C,"Dividend (paid to cash)")*AC737</f>
        <v>0</v>
      </c>
      <c r="BS737" s="6">
        <f ca="1">BS736+SUMIFS('Transactions (Dated)'!$F:$F,'Transactions (Dated)'!$D:$D,$BL737,'Transactions (Dated)'!$B:$B,BS$11,'Transactions (Dated)'!$C:$C,"Dividend (paid to cash)")*AD737</f>
        <v>0</v>
      </c>
      <c r="BT737" s="6">
        <f ca="1">BT736+SUMIFS('Transactions (Dated)'!$F:$F,'Transactions (Dated)'!$D:$D,$BL737,'Transactions (Dated)'!$B:$B,BT$11,'Transactions (Dated)'!$C:$C,"Dividend (paid to cash)")*AE737</f>
        <v>4640</v>
      </c>
      <c r="BU737" s="6">
        <f ca="1">BU736+SUMIFS('Transactions (Dated)'!$F:$F,'Transactions (Dated)'!$D:$D,$BL737,'Transactions (Dated)'!$B:$B,BU$11,'Transactions (Dated)'!$C:$C,"Dividend (paid to cash)")*AF737</f>
        <v>0</v>
      </c>
      <c r="BV737" s="6">
        <f ca="1">BV736+SUMIFS('Transactions (Dated)'!$F:$F,'Transactions (Dated)'!$D:$D,$BL737,'Transactions (Dated)'!$B:$B,BV$11,'Transactions (Dated)'!$C:$C,"Dividend (paid to cash)")*AG737</f>
        <v>0</v>
      </c>
      <c r="BW737" s="6">
        <f ca="1">BW736+SUMIFS('Transactions (Dated)'!$F:$F,'Transactions (Dated)'!$D:$D,$BL737,'Transactions (Dated)'!$B:$B,BW$11,'Transactions (Dated)'!$C:$C,"Dividend (paid to cash)")*AH737</f>
        <v>0</v>
      </c>
      <c r="BX737" s="6">
        <f ca="1">BX736+SUMIFS('Transactions (Dated)'!$F:$F,'Transactions (Dated)'!$D:$D,$BL737,'Transactions (Dated)'!$B:$B,BX$11,'Transactions (Dated)'!$C:$C,"Dividend (paid to cash)")*AI737</f>
        <v>0</v>
      </c>
      <c r="BY737" s="6">
        <f ca="1">BY736+SUMIFS('Transactions (Dated)'!$F:$F,'Transactions (Dated)'!$D:$D,$BL737,'Transactions (Dated)'!$B:$B,BY$11,'Transactions (Dated)'!$C:$C,"Dividend (paid to cash)")*AJ737</f>
        <v>0</v>
      </c>
      <c r="BZ737" s="6">
        <f ca="1">BZ736+SUMIFS('Transactions (Dated)'!$F:$F,'Transactions (Dated)'!$D:$D,$BL737,'Transactions (Dated)'!$B:$B,BZ$11,'Transactions (Dated)'!$C:$C,"Dividend (paid to cash)")*AK737</f>
        <v>0</v>
      </c>
      <c r="CA737" s="6">
        <f ca="1">CA736+SUMIFS('Transactions (Dated)'!$F:$F,'Transactions (Dated)'!$D:$D,$BL737,'Transactions (Dated)'!$B:$B,CA$11,'Transactions (Dated)'!$C:$C,"Dividend (paid to cash)")*AL737</f>
        <v>0</v>
      </c>
      <c r="CB737" s="6">
        <v>0</v>
      </c>
      <c r="CC737" s="6">
        <v>0</v>
      </c>
      <c r="CF737" s="6">
        <f t="shared" ca="1" si="338"/>
        <v>73838.991999999984</v>
      </c>
      <c r="CH737" s="3">
        <f t="shared" si="339"/>
        <v>42969</v>
      </c>
      <c r="CI737" s="4">
        <f t="shared" ca="1" si="340"/>
        <v>789864.59920000006</v>
      </c>
      <c r="CJ737" s="4">
        <f t="shared" ca="1" si="341"/>
        <v>73838.991999999984</v>
      </c>
      <c r="CL737" s="4">
        <f t="shared" ca="1" si="342"/>
        <v>863703.59120000002</v>
      </c>
    </row>
    <row r="738" spans="2:90" x14ac:dyDescent="0.15">
      <c r="B738" s="3">
        <v>42970</v>
      </c>
      <c r="E738" s="86">
        <v>42970</v>
      </c>
      <c r="F738" s="53">
        <v>11.06</v>
      </c>
      <c r="G738">
        <v>1.56</v>
      </c>
      <c r="H738">
        <v>20.37</v>
      </c>
      <c r="I738">
        <v>23.9</v>
      </c>
      <c r="J738">
        <v>16.43</v>
      </c>
      <c r="K738">
        <v>14.42</v>
      </c>
      <c r="L738">
        <v>17.71</v>
      </c>
      <c r="M738">
        <v>4.04</v>
      </c>
      <c r="O738">
        <v>10.82</v>
      </c>
      <c r="Q738">
        <v>1.49</v>
      </c>
      <c r="R738">
        <v>10.72</v>
      </c>
      <c r="S738">
        <v>45.82</v>
      </c>
      <c r="U738">
        <v>45.82</v>
      </c>
      <c r="X738" s="3">
        <f t="shared" si="320"/>
        <v>42970</v>
      </c>
      <c r="Y738" s="40">
        <f ca="1">Y737+SUMIFS('Transactions (Dated)'!$E$2:$E$53,'Transactions (Dated)'!$D$2:$D$53,'Share Values'!$X738,'Transactions (Dated)'!$B$2:$B$53,'Share Values'!Y$11,'Transactions (Dated)'!$C$2:$C$53,"Buy")-SUMIFS('Transactions (Dated)'!$E$2:$E$53,'Transactions (Dated)'!$D$2:$D$53,'Share Values'!$X738,'Transactions (Dated)'!$B$2:$B$53,'Share Values'!Y$11,'Transactions (Dated)'!$C$2:$C$53,"Sell")</f>
        <v>4625</v>
      </c>
      <c r="Z738" s="40">
        <f ca="1">Z737+SUMIFS('Transactions (Dated)'!$E$2:$E$53,'Transactions (Dated)'!$D$2:$D$53,'Share Values'!$X738,'Transactions (Dated)'!$B$2:$B$53,'Share Values'!Z$11,'Transactions (Dated)'!$C$2:$C$53,"Buy")-SUMIFS('Transactions (Dated)'!$E$2:$E$53,'Transactions (Dated)'!$D$2:$D$53,'Share Values'!$X738,'Transactions (Dated)'!$B$2:$B$53,'Share Values'!Z$11,'Transactions (Dated)'!$C$2:$C$53,"Sell")</f>
        <v>9375</v>
      </c>
      <c r="AA738" s="40">
        <f ca="1">AA737+SUMIFS('Transactions (Dated)'!$E$2:$E$53,'Transactions (Dated)'!$D$2:$D$53,'Share Values'!$X738,'Transactions (Dated)'!$B$2:$B$53,'Share Values'!AA$11,'Transactions (Dated)'!$C$2:$C$53,"Buy")-SUMIFS('Transactions (Dated)'!$E$2:$E$53,'Transactions (Dated)'!$D$2:$D$53,'Share Values'!$X738,'Transactions (Dated)'!$B$2:$B$53,'Share Values'!AA$11,'Transactions (Dated)'!$C$2:$C$53,"Sell")</f>
        <v>26357</v>
      </c>
      <c r="AB738" s="40">
        <f ca="1">AB737+SUMIFS('Transactions (Dated)'!$E$2:$E$53,'Transactions (Dated)'!$D$2:$D$53,'Share Values'!$X738,'Transactions (Dated)'!$B$2:$B$53,'Share Values'!AB$11,'Transactions (Dated)'!$C$2:$C$53,"Buy")-SUMIFS('Transactions (Dated)'!$E$2:$E$53,'Transactions (Dated)'!$D$2:$D$53,'Share Values'!$X738,'Transactions (Dated)'!$B$2:$B$53,'Share Values'!AB$11,'Transactions (Dated)'!$C$2:$C$53,"Sell")</f>
        <v>1892</v>
      </c>
      <c r="AC738" s="40">
        <f ca="1">AC737+SUMIFS('Transactions (Dated)'!$E$2:$E$53,'Transactions (Dated)'!$D$2:$D$53,'Share Values'!$X738,'Transactions (Dated)'!$B$2:$B$53,'Share Values'!AC$11,'Transactions (Dated)'!$C$2:$C$53,"Buy")-SUMIFS('Transactions (Dated)'!$E$2:$E$53,'Transactions (Dated)'!$D$2:$D$53,'Share Values'!$X738,'Transactions (Dated)'!$B$2:$B$53,'Share Values'!AC$11,'Transactions (Dated)'!$C$2:$C$53,"Sell")</f>
        <v>2348</v>
      </c>
      <c r="AD738" s="40">
        <f ca="1">AD737+SUMIFS('Transactions (Dated)'!$E$2:$E$53,'Transactions (Dated)'!$D$2:$D$53,'Share Values'!$X738,'Transactions (Dated)'!$B$2:$B$53,'Share Values'!AD$11,'Transactions (Dated)'!$C$2:$C$53,"Buy")-SUMIFS('Transactions (Dated)'!$E$2:$E$53,'Transactions (Dated)'!$D$2:$D$53,'Share Values'!$X738,'Transactions (Dated)'!$B$2:$B$53,'Share Values'!AD$11,'Transactions (Dated)'!$C$2:$C$53,"Sell")</f>
        <v>0</v>
      </c>
      <c r="AE738" s="40">
        <f ca="1">AE737+SUMIFS('Transactions (Dated)'!$E$2:$E$53,'Transactions (Dated)'!$D$2:$D$53,'Share Values'!$X738,'Transactions (Dated)'!$B$2:$B$53,'Share Values'!AE$11,'Transactions (Dated)'!$C$2:$C$53,"Buy")-SUMIFS('Transactions (Dated)'!$E$2:$E$53,'Transactions (Dated)'!$D$2:$D$53,'Share Values'!$X738,'Transactions (Dated)'!$B$2:$B$53,'Share Values'!AE$11,'Transactions (Dated)'!$C$2:$C$53,"Sell")</f>
        <v>2900</v>
      </c>
      <c r="AF738" s="40">
        <f ca="1">AF737+SUMIFS('Transactions (Dated)'!$E$2:$E$53,'Transactions (Dated)'!$D$2:$D$53,'Share Values'!$X738,'Transactions (Dated)'!$B$2:$B$53,'Share Values'!AF$11,'Transactions (Dated)'!$C$2:$C$53,"Buy")-SUMIFS('Transactions (Dated)'!$E$2:$E$53,'Transactions (Dated)'!$D$2:$D$53,'Share Values'!$X738,'Transactions (Dated)'!$B$2:$B$53,'Share Values'!AF$11,'Transactions (Dated)'!$C$2:$C$53,"Sell")</f>
        <v>14201</v>
      </c>
      <c r="AG738" s="40">
        <f ca="1">AG737+SUMIFS('Transactions (Dated)'!$E$2:$E$53,'Transactions (Dated)'!$D$2:$D$53,'Share Values'!$X738,'Transactions (Dated)'!$B$2:$B$53,'Share Values'!AG$11,'Transactions (Dated)'!$C$2:$C$53,"Buy")-SUMIFS('Transactions (Dated)'!$E$2:$E$53,'Transactions (Dated)'!$D$2:$D$53,'Share Values'!$X738,'Transactions (Dated)'!$B$2:$B$53,'Share Values'!AG$11,'Transactions (Dated)'!$C$2:$C$53,"Sell")</f>
        <v>6835</v>
      </c>
      <c r="AH738" s="40">
        <f ca="1">AH737+SUMIFS('Transactions (Dated)'!$E$2:$E$53,'Transactions (Dated)'!$D$2:$D$53,'Share Values'!$X738,'Transactions (Dated)'!$B$2:$B$53,'Share Values'!AH$11,'Transactions (Dated)'!$C$2:$C$53,"Buy")-SUMIFS('Transactions (Dated)'!$E$2:$E$53,'Transactions (Dated)'!$D$2:$D$53,'Share Values'!$X738,'Transactions (Dated)'!$B$2:$B$53,'Share Values'!AH$11,'Transactions (Dated)'!$C$2:$C$53,"Sell")</f>
        <v>0</v>
      </c>
      <c r="AI738" s="40">
        <f ca="1">AI737+SUMIFS('Transactions (Dated)'!$E$2:$E$53,'Transactions (Dated)'!$D$2:$D$53,'Share Values'!$X738,'Transactions (Dated)'!$B$2:$B$53,'Share Values'!AI$11,'Transactions (Dated)'!$C$2:$C$53,"Buy")-SUMIFS('Transactions (Dated)'!$E$2:$E$53,'Transactions (Dated)'!$D$2:$D$53,'Share Values'!$X738,'Transactions (Dated)'!$B$2:$B$53,'Share Values'!AI$11,'Transactions (Dated)'!$C$2:$C$53,"Sell")</f>
        <v>0</v>
      </c>
      <c r="AJ738" s="40">
        <f ca="1">AJ737+SUMIFS('Transactions (Dated)'!$E$2:$E$53,'Transactions (Dated)'!$D$2:$D$53,'Share Values'!$X738,'Transactions (Dated)'!$B$2:$B$53,'Share Values'!AJ$11,'Transactions (Dated)'!$C$2:$C$53,"Buy")-SUMIFS('Transactions (Dated)'!$E$2:$E$53,'Transactions (Dated)'!$D$2:$D$53,'Share Values'!$X738,'Transactions (Dated)'!$B$2:$B$53,'Share Values'!AJ$11,'Transactions (Dated)'!$C$2:$C$53,"Sell")</f>
        <v>0</v>
      </c>
      <c r="AK738" s="40">
        <f ca="1">AK737+SUMIFS('Transactions (Dated)'!$E$2:$E$53,'Transactions (Dated)'!$D$2:$D$53,'Share Values'!$X738,'Transactions (Dated)'!$B$2:$B$53,'Share Values'!AK$11,'Transactions (Dated)'!$C$2:$C$53,"Buy")-SUMIFS('Transactions (Dated)'!$E$2:$E$53,'Transactions (Dated)'!$D$2:$D$53,'Share Values'!$X738,'Transactions (Dated)'!$B$2:$B$53,'Share Values'!AK$11,'Transactions (Dated)'!$C$2:$C$53,"Sell")</f>
        <v>0</v>
      </c>
      <c r="AL738" s="40">
        <f ca="1">AL737+SUMIFS('Transactions (Dated)'!$E$2:$E$53,'Transactions (Dated)'!$D$2:$D$53,'Share Values'!$X738,'Transactions (Dated)'!$B$2:$B$53,'Share Values'!AL$11,'Transactions (Dated)'!$C$2:$C$53,"Buy")-SUMIFS('Transactions (Dated)'!$E$2:$E$53,'Transactions (Dated)'!$D$2:$D$53,'Share Values'!$X738,'Transactions (Dated)'!$B$2:$B$53,'Share Values'!AL$11,'Transactions (Dated)'!$C$2:$C$53,"Sell")</f>
        <v>0</v>
      </c>
      <c r="AM738" s="40">
        <f ca="1">AM737+SUMIFS('Transactions (Dated)'!$E$2:$E$53,'Transactions (Dated)'!$D$2:$D$53,'Share Values'!$X738,'Transactions (Dated)'!$B$2:$B$53,'Share Values'!AM$11,'Transactions (Dated)'!$C$2:$C$53,"Buy")-SUMIFS('Transactions (Dated)'!$E$2:$E$53,'Transactions (Dated)'!$D$2:$D$53,'Share Values'!$X738,'Transactions (Dated)'!$B$2:$B$53,'Share Values'!AM$11,'Transactions (Dated)'!$C$2:$C$53,"Sell")</f>
        <v>0</v>
      </c>
      <c r="AN738" s="40">
        <f ca="1">AN737+SUMIFS('Transactions (Dated)'!$E$2:$E$53,'Transactions (Dated)'!$D$2:$D$53,'Share Values'!$X738,'Transactions (Dated)'!$B$2:$B$53,'Share Values'!AN$11,'Transactions (Dated)'!$C$2:$C$53,"Buy")-SUMIFS('Transactions (Dated)'!$E$2:$E$53,'Transactions (Dated)'!$D$2:$D$53,'Share Values'!$X738,'Transactions (Dated)'!$B$2:$B$53,'Share Values'!AN$11,'Transactions (Dated)'!$C$2:$C$53,"Sell")</f>
        <v>0</v>
      </c>
      <c r="AQ738" s="3">
        <f t="shared" si="321"/>
        <v>42970</v>
      </c>
      <c r="AR738" s="6">
        <f t="shared" ca="1" si="322"/>
        <v>51152.5</v>
      </c>
      <c r="AS738" s="6">
        <f t="shared" ca="1" si="323"/>
        <v>14625</v>
      </c>
      <c r="AT738" s="6">
        <f t="shared" ca="1" si="324"/>
        <v>536892.09000000008</v>
      </c>
      <c r="AU738" s="6">
        <f t="shared" ca="1" si="325"/>
        <v>45218.799999999996</v>
      </c>
      <c r="AV738" s="6">
        <f t="shared" ca="1" si="326"/>
        <v>38577.64</v>
      </c>
      <c r="AW738" s="6">
        <f t="shared" ca="1" si="327"/>
        <v>0</v>
      </c>
      <c r="AX738" s="6">
        <f t="shared" ca="1" si="328"/>
        <v>51359</v>
      </c>
      <c r="AY738" s="6">
        <f t="shared" ca="1" si="329"/>
        <v>57372.04</v>
      </c>
      <c r="AZ738" s="6">
        <f t="shared" ca="1" si="330"/>
        <v>0</v>
      </c>
      <c r="BA738" s="6">
        <f t="shared" ca="1" si="331"/>
        <v>0</v>
      </c>
      <c r="BB738" s="6">
        <f t="shared" ca="1" si="332"/>
        <v>0</v>
      </c>
      <c r="BC738" s="6">
        <f t="shared" ca="1" si="333"/>
        <v>0</v>
      </c>
      <c r="BD738" s="6">
        <f t="shared" ca="1" si="334"/>
        <v>0</v>
      </c>
      <c r="BE738" s="6">
        <f t="shared" ca="1" si="335"/>
        <v>0</v>
      </c>
      <c r="BF738" s="6">
        <f t="shared" ca="1" si="318"/>
        <v>0</v>
      </c>
      <c r="BG738" s="6">
        <f t="shared" ca="1" si="319"/>
        <v>0</v>
      </c>
      <c r="BJ738" s="4">
        <f t="shared" ca="1" si="336"/>
        <v>795197.07000000018</v>
      </c>
      <c r="BL738" s="3">
        <f t="shared" si="337"/>
        <v>42970</v>
      </c>
      <c r="BM738" s="6">
        <f>BM737+SUMIFS('Transactions (Dated)'!G:G,'Transactions (Dated)'!D:D,'Share Values'!AQ738)</f>
        <v>14317.649999999987</v>
      </c>
      <c r="BN738" s="6">
        <f ca="1">BN737+SUMIFS('Transactions (Dated)'!$F:$F,'Transactions (Dated)'!$D:$D,$BL738,'Transactions (Dated)'!$B:$B,BN$11,'Transactions (Dated)'!$C:$C,"Dividend (paid to cash)")*Y738</f>
        <v>0</v>
      </c>
      <c r="BO738" s="6">
        <f ca="1">BO737+SUMIFS('Transactions (Dated)'!$F:$F,'Transactions (Dated)'!$D:$D,$BL738,'Transactions (Dated)'!$B:$B,BO$11,'Transactions (Dated)'!$C:$C,"Dividend (paid to cash)")*Z738</f>
        <v>2421.875</v>
      </c>
      <c r="BP738" s="6">
        <f ca="1">BP737+SUMIFS('Transactions (Dated)'!$F:$F,'Transactions (Dated)'!$D:$D,$BL738,'Transactions (Dated)'!$B:$B,BP$11,'Transactions (Dated)'!$C:$C,"Dividend (paid to cash)")*AA738</f>
        <v>51745.237000000008</v>
      </c>
      <c r="BQ738" s="6">
        <f ca="1">BQ737+SUMIFS('Transactions (Dated)'!$F:$F,'Transactions (Dated)'!$D:$D,$BL738,'Transactions (Dated)'!$B:$B,BQ$11,'Transactions (Dated)'!$C:$C,"Dividend (paid to cash)")*AB738</f>
        <v>714.23</v>
      </c>
      <c r="BR738" s="6">
        <f ca="1">BR737+SUMIFS('Transactions (Dated)'!$F:$F,'Transactions (Dated)'!$D:$D,$BL738,'Transactions (Dated)'!$B:$B,BR$11,'Transactions (Dated)'!$C:$C,"Dividend (paid to cash)")*AC738</f>
        <v>0</v>
      </c>
      <c r="BS738" s="6">
        <f ca="1">BS737+SUMIFS('Transactions (Dated)'!$F:$F,'Transactions (Dated)'!$D:$D,$BL738,'Transactions (Dated)'!$B:$B,BS$11,'Transactions (Dated)'!$C:$C,"Dividend (paid to cash)")*AD738</f>
        <v>0</v>
      </c>
      <c r="BT738" s="6">
        <f ca="1">BT737+SUMIFS('Transactions (Dated)'!$F:$F,'Transactions (Dated)'!$D:$D,$BL738,'Transactions (Dated)'!$B:$B,BT$11,'Transactions (Dated)'!$C:$C,"Dividend (paid to cash)")*AE738</f>
        <v>4640</v>
      </c>
      <c r="BU738" s="6">
        <f ca="1">BU737+SUMIFS('Transactions (Dated)'!$F:$F,'Transactions (Dated)'!$D:$D,$BL738,'Transactions (Dated)'!$B:$B,BU$11,'Transactions (Dated)'!$C:$C,"Dividend (paid to cash)")*AF738</f>
        <v>0</v>
      </c>
      <c r="BV738" s="6">
        <f ca="1">BV737+SUMIFS('Transactions (Dated)'!$F:$F,'Transactions (Dated)'!$D:$D,$BL738,'Transactions (Dated)'!$B:$B,BV$11,'Transactions (Dated)'!$C:$C,"Dividend (paid to cash)")*AG738</f>
        <v>0</v>
      </c>
      <c r="BW738" s="6">
        <f ca="1">BW737+SUMIFS('Transactions (Dated)'!$F:$F,'Transactions (Dated)'!$D:$D,$BL738,'Transactions (Dated)'!$B:$B,BW$11,'Transactions (Dated)'!$C:$C,"Dividend (paid to cash)")*AH738</f>
        <v>0</v>
      </c>
      <c r="BX738" s="6">
        <f ca="1">BX737+SUMIFS('Transactions (Dated)'!$F:$F,'Transactions (Dated)'!$D:$D,$BL738,'Transactions (Dated)'!$B:$B,BX$11,'Transactions (Dated)'!$C:$C,"Dividend (paid to cash)")*AI738</f>
        <v>0</v>
      </c>
      <c r="BY738" s="6">
        <f ca="1">BY737+SUMIFS('Transactions (Dated)'!$F:$F,'Transactions (Dated)'!$D:$D,$BL738,'Transactions (Dated)'!$B:$B,BY$11,'Transactions (Dated)'!$C:$C,"Dividend (paid to cash)")*AJ738</f>
        <v>0</v>
      </c>
      <c r="BZ738" s="6">
        <f ca="1">BZ737+SUMIFS('Transactions (Dated)'!$F:$F,'Transactions (Dated)'!$D:$D,$BL738,'Transactions (Dated)'!$B:$B,BZ$11,'Transactions (Dated)'!$C:$C,"Dividend (paid to cash)")*AK738</f>
        <v>0</v>
      </c>
      <c r="CA738" s="6">
        <f ca="1">CA737+SUMIFS('Transactions (Dated)'!$F:$F,'Transactions (Dated)'!$D:$D,$BL738,'Transactions (Dated)'!$B:$B,CA$11,'Transactions (Dated)'!$C:$C,"Dividend (paid to cash)")*AL738</f>
        <v>0</v>
      </c>
      <c r="CB738" s="6">
        <v>0</v>
      </c>
      <c r="CC738" s="6">
        <v>0</v>
      </c>
      <c r="CF738" s="6">
        <f t="shared" ca="1" si="338"/>
        <v>73838.991999999984</v>
      </c>
      <c r="CH738" s="3">
        <f t="shared" si="339"/>
        <v>42970</v>
      </c>
      <c r="CI738" s="4">
        <f t="shared" ca="1" si="340"/>
        <v>795197.07000000018</v>
      </c>
      <c r="CJ738" s="4">
        <f t="shared" ca="1" si="341"/>
        <v>73838.991999999984</v>
      </c>
      <c r="CL738" s="4">
        <f t="shared" ca="1" si="342"/>
        <v>869036.06200000015</v>
      </c>
    </row>
    <row r="739" spans="2:90" x14ac:dyDescent="0.15">
      <c r="B739" s="3">
        <v>42971</v>
      </c>
      <c r="E739" s="86">
        <v>42971</v>
      </c>
      <c r="F739" s="53">
        <v>11.21</v>
      </c>
      <c r="G739">
        <v>1.6400000000000001</v>
      </c>
      <c r="H739">
        <v>20.38</v>
      </c>
      <c r="I739">
        <v>23.89</v>
      </c>
      <c r="J739">
        <v>16.43</v>
      </c>
      <c r="K739">
        <v>14.39</v>
      </c>
      <c r="L739">
        <v>17.510000000000002</v>
      </c>
      <c r="M739">
        <v>4.03</v>
      </c>
      <c r="O739">
        <v>10.95</v>
      </c>
      <c r="Q739">
        <v>1.47</v>
      </c>
      <c r="R739">
        <v>11.13</v>
      </c>
      <c r="S739">
        <v>45.79</v>
      </c>
      <c r="U739">
        <v>45.79</v>
      </c>
      <c r="X739" s="3">
        <f t="shared" si="320"/>
        <v>42971</v>
      </c>
      <c r="Y739" s="40">
        <f ca="1">Y738+SUMIFS('Transactions (Dated)'!$E$2:$E$53,'Transactions (Dated)'!$D$2:$D$53,'Share Values'!$X739,'Transactions (Dated)'!$B$2:$B$53,'Share Values'!Y$11,'Transactions (Dated)'!$C$2:$C$53,"Buy")-SUMIFS('Transactions (Dated)'!$E$2:$E$53,'Transactions (Dated)'!$D$2:$D$53,'Share Values'!$X739,'Transactions (Dated)'!$B$2:$B$53,'Share Values'!Y$11,'Transactions (Dated)'!$C$2:$C$53,"Sell")</f>
        <v>4625</v>
      </c>
      <c r="Z739" s="40">
        <f ca="1">Z738+SUMIFS('Transactions (Dated)'!$E$2:$E$53,'Transactions (Dated)'!$D$2:$D$53,'Share Values'!$X739,'Transactions (Dated)'!$B$2:$B$53,'Share Values'!Z$11,'Transactions (Dated)'!$C$2:$C$53,"Buy")-SUMIFS('Transactions (Dated)'!$E$2:$E$53,'Transactions (Dated)'!$D$2:$D$53,'Share Values'!$X739,'Transactions (Dated)'!$B$2:$B$53,'Share Values'!Z$11,'Transactions (Dated)'!$C$2:$C$53,"Sell")</f>
        <v>9375</v>
      </c>
      <c r="AA739" s="40">
        <f ca="1">AA738+SUMIFS('Transactions (Dated)'!$E$2:$E$53,'Transactions (Dated)'!$D$2:$D$53,'Share Values'!$X739,'Transactions (Dated)'!$B$2:$B$53,'Share Values'!AA$11,'Transactions (Dated)'!$C$2:$C$53,"Buy")-SUMIFS('Transactions (Dated)'!$E$2:$E$53,'Transactions (Dated)'!$D$2:$D$53,'Share Values'!$X739,'Transactions (Dated)'!$B$2:$B$53,'Share Values'!AA$11,'Transactions (Dated)'!$C$2:$C$53,"Sell")</f>
        <v>26357</v>
      </c>
      <c r="AB739" s="40">
        <f ca="1">AB738+SUMIFS('Transactions (Dated)'!$E$2:$E$53,'Transactions (Dated)'!$D$2:$D$53,'Share Values'!$X739,'Transactions (Dated)'!$B$2:$B$53,'Share Values'!AB$11,'Transactions (Dated)'!$C$2:$C$53,"Buy")-SUMIFS('Transactions (Dated)'!$E$2:$E$53,'Transactions (Dated)'!$D$2:$D$53,'Share Values'!$X739,'Transactions (Dated)'!$B$2:$B$53,'Share Values'!AB$11,'Transactions (Dated)'!$C$2:$C$53,"Sell")</f>
        <v>1892</v>
      </c>
      <c r="AC739" s="40">
        <f ca="1">AC738+SUMIFS('Transactions (Dated)'!$E$2:$E$53,'Transactions (Dated)'!$D$2:$D$53,'Share Values'!$X739,'Transactions (Dated)'!$B$2:$B$53,'Share Values'!AC$11,'Transactions (Dated)'!$C$2:$C$53,"Buy")-SUMIFS('Transactions (Dated)'!$E$2:$E$53,'Transactions (Dated)'!$D$2:$D$53,'Share Values'!$X739,'Transactions (Dated)'!$B$2:$B$53,'Share Values'!AC$11,'Transactions (Dated)'!$C$2:$C$53,"Sell")</f>
        <v>2348</v>
      </c>
      <c r="AD739" s="40">
        <f ca="1">AD738+SUMIFS('Transactions (Dated)'!$E$2:$E$53,'Transactions (Dated)'!$D$2:$D$53,'Share Values'!$X739,'Transactions (Dated)'!$B$2:$B$53,'Share Values'!AD$11,'Transactions (Dated)'!$C$2:$C$53,"Buy")-SUMIFS('Transactions (Dated)'!$E$2:$E$53,'Transactions (Dated)'!$D$2:$D$53,'Share Values'!$X739,'Transactions (Dated)'!$B$2:$B$53,'Share Values'!AD$11,'Transactions (Dated)'!$C$2:$C$53,"Sell")</f>
        <v>0</v>
      </c>
      <c r="AE739" s="40">
        <f ca="1">AE738+SUMIFS('Transactions (Dated)'!$E$2:$E$53,'Transactions (Dated)'!$D$2:$D$53,'Share Values'!$X739,'Transactions (Dated)'!$B$2:$B$53,'Share Values'!AE$11,'Transactions (Dated)'!$C$2:$C$53,"Buy")-SUMIFS('Transactions (Dated)'!$E$2:$E$53,'Transactions (Dated)'!$D$2:$D$53,'Share Values'!$X739,'Transactions (Dated)'!$B$2:$B$53,'Share Values'!AE$11,'Transactions (Dated)'!$C$2:$C$53,"Sell")</f>
        <v>2900</v>
      </c>
      <c r="AF739" s="40">
        <f ca="1">AF738+SUMIFS('Transactions (Dated)'!$E$2:$E$53,'Transactions (Dated)'!$D$2:$D$53,'Share Values'!$X739,'Transactions (Dated)'!$B$2:$B$53,'Share Values'!AF$11,'Transactions (Dated)'!$C$2:$C$53,"Buy")-SUMIFS('Transactions (Dated)'!$E$2:$E$53,'Transactions (Dated)'!$D$2:$D$53,'Share Values'!$X739,'Transactions (Dated)'!$B$2:$B$53,'Share Values'!AF$11,'Transactions (Dated)'!$C$2:$C$53,"Sell")</f>
        <v>14201</v>
      </c>
      <c r="AG739" s="40">
        <f ca="1">AG738+SUMIFS('Transactions (Dated)'!$E$2:$E$53,'Transactions (Dated)'!$D$2:$D$53,'Share Values'!$X739,'Transactions (Dated)'!$B$2:$B$53,'Share Values'!AG$11,'Transactions (Dated)'!$C$2:$C$53,"Buy")-SUMIFS('Transactions (Dated)'!$E$2:$E$53,'Transactions (Dated)'!$D$2:$D$53,'Share Values'!$X739,'Transactions (Dated)'!$B$2:$B$53,'Share Values'!AG$11,'Transactions (Dated)'!$C$2:$C$53,"Sell")</f>
        <v>6835</v>
      </c>
      <c r="AH739" s="40">
        <f ca="1">AH738+SUMIFS('Transactions (Dated)'!$E$2:$E$53,'Transactions (Dated)'!$D$2:$D$53,'Share Values'!$X739,'Transactions (Dated)'!$B$2:$B$53,'Share Values'!AH$11,'Transactions (Dated)'!$C$2:$C$53,"Buy")-SUMIFS('Transactions (Dated)'!$E$2:$E$53,'Transactions (Dated)'!$D$2:$D$53,'Share Values'!$X739,'Transactions (Dated)'!$B$2:$B$53,'Share Values'!AH$11,'Transactions (Dated)'!$C$2:$C$53,"Sell")</f>
        <v>0</v>
      </c>
      <c r="AI739" s="40">
        <f ca="1">AI738+SUMIFS('Transactions (Dated)'!$E$2:$E$53,'Transactions (Dated)'!$D$2:$D$53,'Share Values'!$X739,'Transactions (Dated)'!$B$2:$B$53,'Share Values'!AI$11,'Transactions (Dated)'!$C$2:$C$53,"Buy")-SUMIFS('Transactions (Dated)'!$E$2:$E$53,'Transactions (Dated)'!$D$2:$D$53,'Share Values'!$X739,'Transactions (Dated)'!$B$2:$B$53,'Share Values'!AI$11,'Transactions (Dated)'!$C$2:$C$53,"Sell")</f>
        <v>0</v>
      </c>
      <c r="AJ739" s="40">
        <f ca="1">AJ738+SUMIFS('Transactions (Dated)'!$E$2:$E$53,'Transactions (Dated)'!$D$2:$D$53,'Share Values'!$X739,'Transactions (Dated)'!$B$2:$B$53,'Share Values'!AJ$11,'Transactions (Dated)'!$C$2:$C$53,"Buy")-SUMIFS('Transactions (Dated)'!$E$2:$E$53,'Transactions (Dated)'!$D$2:$D$53,'Share Values'!$X739,'Transactions (Dated)'!$B$2:$B$53,'Share Values'!AJ$11,'Transactions (Dated)'!$C$2:$C$53,"Sell")</f>
        <v>0</v>
      </c>
      <c r="AK739" s="40">
        <f ca="1">AK738+SUMIFS('Transactions (Dated)'!$E$2:$E$53,'Transactions (Dated)'!$D$2:$D$53,'Share Values'!$X739,'Transactions (Dated)'!$B$2:$B$53,'Share Values'!AK$11,'Transactions (Dated)'!$C$2:$C$53,"Buy")-SUMIFS('Transactions (Dated)'!$E$2:$E$53,'Transactions (Dated)'!$D$2:$D$53,'Share Values'!$X739,'Transactions (Dated)'!$B$2:$B$53,'Share Values'!AK$11,'Transactions (Dated)'!$C$2:$C$53,"Sell")</f>
        <v>0</v>
      </c>
      <c r="AL739" s="40">
        <f ca="1">AL738+SUMIFS('Transactions (Dated)'!$E$2:$E$53,'Transactions (Dated)'!$D$2:$D$53,'Share Values'!$X739,'Transactions (Dated)'!$B$2:$B$53,'Share Values'!AL$11,'Transactions (Dated)'!$C$2:$C$53,"Buy")-SUMIFS('Transactions (Dated)'!$E$2:$E$53,'Transactions (Dated)'!$D$2:$D$53,'Share Values'!$X739,'Transactions (Dated)'!$B$2:$B$53,'Share Values'!AL$11,'Transactions (Dated)'!$C$2:$C$53,"Sell")</f>
        <v>0</v>
      </c>
      <c r="AM739" s="40">
        <f ca="1">AM738+SUMIFS('Transactions (Dated)'!$E$2:$E$53,'Transactions (Dated)'!$D$2:$D$53,'Share Values'!$X739,'Transactions (Dated)'!$B$2:$B$53,'Share Values'!AM$11,'Transactions (Dated)'!$C$2:$C$53,"Buy")-SUMIFS('Transactions (Dated)'!$E$2:$E$53,'Transactions (Dated)'!$D$2:$D$53,'Share Values'!$X739,'Transactions (Dated)'!$B$2:$B$53,'Share Values'!AM$11,'Transactions (Dated)'!$C$2:$C$53,"Sell")</f>
        <v>0</v>
      </c>
      <c r="AN739" s="40">
        <f ca="1">AN738+SUMIFS('Transactions (Dated)'!$E$2:$E$53,'Transactions (Dated)'!$D$2:$D$53,'Share Values'!$X739,'Transactions (Dated)'!$B$2:$B$53,'Share Values'!AN$11,'Transactions (Dated)'!$C$2:$C$53,"Buy")-SUMIFS('Transactions (Dated)'!$E$2:$E$53,'Transactions (Dated)'!$D$2:$D$53,'Share Values'!$X739,'Transactions (Dated)'!$B$2:$B$53,'Share Values'!AN$11,'Transactions (Dated)'!$C$2:$C$53,"Sell")</f>
        <v>0</v>
      </c>
      <c r="AQ739" s="3">
        <f t="shared" si="321"/>
        <v>42971</v>
      </c>
      <c r="AR739" s="6">
        <f t="shared" ca="1" si="322"/>
        <v>51846.250000000007</v>
      </c>
      <c r="AS739" s="6">
        <f t="shared" ca="1" si="323"/>
        <v>15375.000000000002</v>
      </c>
      <c r="AT739" s="6">
        <f t="shared" ca="1" si="324"/>
        <v>537155.65999999992</v>
      </c>
      <c r="AU739" s="6">
        <f t="shared" ca="1" si="325"/>
        <v>45199.880000000005</v>
      </c>
      <c r="AV739" s="6">
        <f t="shared" ca="1" si="326"/>
        <v>38577.64</v>
      </c>
      <c r="AW739" s="6">
        <f t="shared" ca="1" si="327"/>
        <v>0</v>
      </c>
      <c r="AX739" s="6">
        <f t="shared" ca="1" si="328"/>
        <v>50779.000000000007</v>
      </c>
      <c r="AY739" s="6">
        <f t="shared" ca="1" si="329"/>
        <v>57230.030000000006</v>
      </c>
      <c r="AZ739" s="6">
        <f t="shared" ca="1" si="330"/>
        <v>0</v>
      </c>
      <c r="BA739" s="6">
        <f t="shared" ca="1" si="331"/>
        <v>0</v>
      </c>
      <c r="BB739" s="6">
        <f t="shared" ca="1" si="332"/>
        <v>0</v>
      </c>
      <c r="BC739" s="6">
        <f t="shared" ca="1" si="333"/>
        <v>0</v>
      </c>
      <c r="BD739" s="6">
        <f t="shared" ca="1" si="334"/>
        <v>0</v>
      </c>
      <c r="BE739" s="6">
        <f t="shared" ca="1" si="335"/>
        <v>0</v>
      </c>
      <c r="BF739" s="6">
        <f t="shared" ca="1" si="318"/>
        <v>0</v>
      </c>
      <c r="BG739" s="6">
        <f t="shared" ca="1" si="319"/>
        <v>0</v>
      </c>
      <c r="BJ739" s="4">
        <f t="shared" ca="1" si="336"/>
        <v>796163.46</v>
      </c>
      <c r="BL739" s="3">
        <f t="shared" si="337"/>
        <v>42971</v>
      </c>
      <c r="BM739" s="6">
        <f>BM738+SUMIFS('Transactions (Dated)'!G:G,'Transactions (Dated)'!D:D,'Share Values'!AQ739)</f>
        <v>14317.649999999987</v>
      </c>
      <c r="BN739" s="6">
        <f ca="1">BN738+SUMIFS('Transactions (Dated)'!$F:$F,'Transactions (Dated)'!$D:$D,$BL739,'Transactions (Dated)'!$B:$B,BN$11,'Transactions (Dated)'!$C:$C,"Dividend (paid to cash)")*Y739</f>
        <v>0</v>
      </c>
      <c r="BO739" s="6">
        <f ca="1">BO738+SUMIFS('Transactions (Dated)'!$F:$F,'Transactions (Dated)'!$D:$D,$BL739,'Transactions (Dated)'!$B:$B,BO$11,'Transactions (Dated)'!$C:$C,"Dividend (paid to cash)")*Z739</f>
        <v>2421.875</v>
      </c>
      <c r="BP739" s="6">
        <f ca="1">BP738+SUMIFS('Transactions (Dated)'!$F:$F,'Transactions (Dated)'!$D:$D,$BL739,'Transactions (Dated)'!$B:$B,BP$11,'Transactions (Dated)'!$C:$C,"Dividend (paid to cash)")*AA739</f>
        <v>51745.237000000008</v>
      </c>
      <c r="BQ739" s="6">
        <f ca="1">BQ738+SUMIFS('Transactions (Dated)'!$F:$F,'Transactions (Dated)'!$D:$D,$BL739,'Transactions (Dated)'!$B:$B,BQ$11,'Transactions (Dated)'!$C:$C,"Dividend (paid to cash)")*AB739</f>
        <v>714.23</v>
      </c>
      <c r="BR739" s="6">
        <f ca="1">BR738+SUMIFS('Transactions (Dated)'!$F:$F,'Transactions (Dated)'!$D:$D,$BL739,'Transactions (Dated)'!$B:$B,BR$11,'Transactions (Dated)'!$C:$C,"Dividend (paid to cash)")*AC739</f>
        <v>0</v>
      </c>
      <c r="BS739" s="6">
        <f ca="1">BS738+SUMIFS('Transactions (Dated)'!$F:$F,'Transactions (Dated)'!$D:$D,$BL739,'Transactions (Dated)'!$B:$B,BS$11,'Transactions (Dated)'!$C:$C,"Dividend (paid to cash)")*AD739</f>
        <v>0</v>
      </c>
      <c r="BT739" s="6">
        <f ca="1">BT738+SUMIFS('Transactions (Dated)'!$F:$F,'Transactions (Dated)'!$D:$D,$BL739,'Transactions (Dated)'!$B:$B,BT$11,'Transactions (Dated)'!$C:$C,"Dividend (paid to cash)")*AE739</f>
        <v>4640</v>
      </c>
      <c r="BU739" s="6">
        <f ca="1">BU738+SUMIFS('Transactions (Dated)'!$F:$F,'Transactions (Dated)'!$D:$D,$BL739,'Transactions (Dated)'!$B:$B,BU$11,'Transactions (Dated)'!$C:$C,"Dividend (paid to cash)")*AF739</f>
        <v>0</v>
      </c>
      <c r="BV739" s="6">
        <f ca="1">BV738+SUMIFS('Transactions (Dated)'!$F:$F,'Transactions (Dated)'!$D:$D,$BL739,'Transactions (Dated)'!$B:$B,BV$11,'Transactions (Dated)'!$C:$C,"Dividend (paid to cash)")*AG739</f>
        <v>0</v>
      </c>
      <c r="BW739" s="6">
        <f ca="1">BW738+SUMIFS('Transactions (Dated)'!$F:$F,'Transactions (Dated)'!$D:$D,$BL739,'Transactions (Dated)'!$B:$B,BW$11,'Transactions (Dated)'!$C:$C,"Dividend (paid to cash)")*AH739</f>
        <v>0</v>
      </c>
      <c r="BX739" s="6">
        <f ca="1">BX738+SUMIFS('Transactions (Dated)'!$F:$F,'Transactions (Dated)'!$D:$D,$BL739,'Transactions (Dated)'!$B:$B,BX$11,'Transactions (Dated)'!$C:$C,"Dividend (paid to cash)")*AI739</f>
        <v>0</v>
      </c>
      <c r="BY739" s="6">
        <f ca="1">BY738+SUMIFS('Transactions (Dated)'!$F:$F,'Transactions (Dated)'!$D:$D,$BL739,'Transactions (Dated)'!$B:$B,BY$11,'Transactions (Dated)'!$C:$C,"Dividend (paid to cash)")*AJ739</f>
        <v>0</v>
      </c>
      <c r="BZ739" s="6">
        <f ca="1">BZ738+SUMIFS('Transactions (Dated)'!$F:$F,'Transactions (Dated)'!$D:$D,$BL739,'Transactions (Dated)'!$B:$B,BZ$11,'Transactions (Dated)'!$C:$C,"Dividend (paid to cash)")*AK739</f>
        <v>0</v>
      </c>
      <c r="CA739" s="6">
        <f ca="1">CA738+SUMIFS('Transactions (Dated)'!$F:$F,'Transactions (Dated)'!$D:$D,$BL739,'Transactions (Dated)'!$B:$B,CA$11,'Transactions (Dated)'!$C:$C,"Dividend (paid to cash)")*AL739</f>
        <v>0</v>
      </c>
      <c r="CB739" s="6">
        <v>0</v>
      </c>
      <c r="CC739" s="6">
        <v>0</v>
      </c>
      <c r="CF739" s="6">
        <f t="shared" ca="1" si="338"/>
        <v>73838.991999999984</v>
      </c>
      <c r="CH739" s="3">
        <f t="shared" si="339"/>
        <v>42971</v>
      </c>
      <c r="CI739" s="4">
        <f t="shared" ca="1" si="340"/>
        <v>796163.46</v>
      </c>
      <c r="CJ739" s="4">
        <f t="shared" ca="1" si="341"/>
        <v>73838.991999999984</v>
      </c>
      <c r="CL739" s="4">
        <f t="shared" ca="1" si="342"/>
        <v>870002.45199999993</v>
      </c>
    </row>
    <row r="740" spans="2:90" x14ac:dyDescent="0.15">
      <c r="B740" s="3">
        <v>42972</v>
      </c>
      <c r="E740" s="86">
        <v>42972</v>
      </c>
      <c r="F740" s="53">
        <v>11.2</v>
      </c>
      <c r="G740">
        <v>1.56</v>
      </c>
      <c r="H740">
        <v>20.36</v>
      </c>
      <c r="I740">
        <v>24.035</v>
      </c>
      <c r="J740">
        <v>16.420000000000002</v>
      </c>
      <c r="K740">
        <v>14.35</v>
      </c>
      <c r="L740">
        <v>17.39</v>
      </c>
      <c r="M740">
        <v>4</v>
      </c>
      <c r="O740">
        <v>10.77</v>
      </c>
      <c r="Q740">
        <v>1.46</v>
      </c>
      <c r="R740">
        <v>10.88</v>
      </c>
      <c r="S740">
        <v>45.91</v>
      </c>
      <c r="U740">
        <v>45.91</v>
      </c>
      <c r="X740" s="3">
        <f t="shared" si="320"/>
        <v>42972</v>
      </c>
      <c r="Y740" s="40">
        <f ca="1">Y739+SUMIFS('Transactions (Dated)'!$E$2:$E$53,'Transactions (Dated)'!$D$2:$D$53,'Share Values'!$X740,'Transactions (Dated)'!$B$2:$B$53,'Share Values'!Y$11,'Transactions (Dated)'!$C$2:$C$53,"Buy")-SUMIFS('Transactions (Dated)'!$E$2:$E$53,'Transactions (Dated)'!$D$2:$D$53,'Share Values'!$X740,'Transactions (Dated)'!$B$2:$B$53,'Share Values'!Y$11,'Transactions (Dated)'!$C$2:$C$53,"Sell")</f>
        <v>4625</v>
      </c>
      <c r="Z740" s="40">
        <f ca="1">Z739+SUMIFS('Transactions (Dated)'!$E$2:$E$53,'Transactions (Dated)'!$D$2:$D$53,'Share Values'!$X740,'Transactions (Dated)'!$B$2:$B$53,'Share Values'!Z$11,'Transactions (Dated)'!$C$2:$C$53,"Buy")-SUMIFS('Transactions (Dated)'!$E$2:$E$53,'Transactions (Dated)'!$D$2:$D$53,'Share Values'!$X740,'Transactions (Dated)'!$B$2:$B$53,'Share Values'!Z$11,'Transactions (Dated)'!$C$2:$C$53,"Sell")</f>
        <v>9375</v>
      </c>
      <c r="AA740" s="40">
        <f ca="1">AA739+SUMIFS('Transactions (Dated)'!$E$2:$E$53,'Transactions (Dated)'!$D$2:$D$53,'Share Values'!$X740,'Transactions (Dated)'!$B$2:$B$53,'Share Values'!AA$11,'Transactions (Dated)'!$C$2:$C$53,"Buy")-SUMIFS('Transactions (Dated)'!$E$2:$E$53,'Transactions (Dated)'!$D$2:$D$53,'Share Values'!$X740,'Transactions (Dated)'!$B$2:$B$53,'Share Values'!AA$11,'Transactions (Dated)'!$C$2:$C$53,"Sell")</f>
        <v>26357</v>
      </c>
      <c r="AB740" s="40">
        <f ca="1">AB739+SUMIFS('Transactions (Dated)'!$E$2:$E$53,'Transactions (Dated)'!$D$2:$D$53,'Share Values'!$X740,'Transactions (Dated)'!$B$2:$B$53,'Share Values'!AB$11,'Transactions (Dated)'!$C$2:$C$53,"Buy")-SUMIFS('Transactions (Dated)'!$E$2:$E$53,'Transactions (Dated)'!$D$2:$D$53,'Share Values'!$X740,'Transactions (Dated)'!$B$2:$B$53,'Share Values'!AB$11,'Transactions (Dated)'!$C$2:$C$53,"Sell")</f>
        <v>1892</v>
      </c>
      <c r="AC740" s="40">
        <f ca="1">AC739+SUMIFS('Transactions (Dated)'!$E$2:$E$53,'Transactions (Dated)'!$D$2:$D$53,'Share Values'!$X740,'Transactions (Dated)'!$B$2:$B$53,'Share Values'!AC$11,'Transactions (Dated)'!$C$2:$C$53,"Buy")-SUMIFS('Transactions (Dated)'!$E$2:$E$53,'Transactions (Dated)'!$D$2:$D$53,'Share Values'!$X740,'Transactions (Dated)'!$B$2:$B$53,'Share Values'!AC$11,'Transactions (Dated)'!$C$2:$C$53,"Sell")</f>
        <v>2348</v>
      </c>
      <c r="AD740" s="40">
        <f ca="1">AD739+SUMIFS('Transactions (Dated)'!$E$2:$E$53,'Transactions (Dated)'!$D$2:$D$53,'Share Values'!$X740,'Transactions (Dated)'!$B$2:$B$53,'Share Values'!AD$11,'Transactions (Dated)'!$C$2:$C$53,"Buy")-SUMIFS('Transactions (Dated)'!$E$2:$E$53,'Transactions (Dated)'!$D$2:$D$53,'Share Values'!$X740,'Transactions (Dated)'!$B$2:$B$53,'Share Values'!AD$11,'Transactions (Dated)'!$C$2:$C$53,"Sell")</f>
        <v>0</v>
      </c>
      <c r="AE740" s="40">
        <f ca="1">AE739+SUMIFS('Transactions (Dated)'!$E$2:$E$53,'Transactions (Dated)'!$D$2:$D$53,'Share Values'!$X740,'Transactions (Dated)'!$B$2:$B$53,'Share Values'!AE$11,'Transactions (Dated)'!$C$2:$C$53,"Buy")-SUMIFS('Transactions (Dated)'!$E$2:$E$53,'Transactions (Dated)'!$D$2:$D$53,'Share Values'!$X740,'Transactions (Dated)'!$B$2:$B$53,'Share Values'!AE$11,'Transactions (Dated)'!$C$2:$C$53,"Sell")</f>
        <v>2900</v>
      </c>
      <c r="AF740" s="40">
        <f ca="1">AF739+SUMIFS('Transactions (Dated)'!$E$2:$E$53,'Transactions (Dated)'!$D$2:$D$53,'Share Values'!$X740,'Transactions (Dated)'!$B$2:$B$53,'Share Values'!AF$11,'Transactions (Dated)'!$C$2:$C$53,"Buy")-SUMIFS('Transactions (Dated)'!$E$2:$E$53,'Transactions (Dated)'!$D$2:$D$53,'Share Values'!$X740,'Transactions (Dated)'!$B$2:$B$53,'Share Values'!AF$11,'Transactions (Dated)'!$C$2:$C$53,"Sell")</f>
        <v>14201</v>
      </c>
      <c r="AG740" s="40">
        <f ca="1">AG739+SUMIFS('Transactions (Dated)'!$E$2:$E$53,'Transactions (Dated)'!$D$2:$D$53,'Share Values'!$X740,'Transactions (Dated)'!$B$2:$B$53,'Share Values'!AG$11,'Transactions (Dated)'!$C$2:$C$53,"Buy")-SUMIFS('Transactions (Dated)'!$E$2:$E$53,'Transactions (Dated)'!$D$2:$D$53,'Share Values'!$X740,'Transactions (Dated)'!$B$2:$B$53,'Share Values'!AG$11,'Transactions (Dated)'!$C$2:$C$53,"Sell")</f>
        <v>6835</v>
      </c>
      <c r="AH740" s="40">
        <f ca="1">AH739+SUMIFS('Transactions (Dated)'!$E$2:$E$53,'Transactions (Dated)'!$D$2:$D$53,'Share Values'!$X740,'Transactions (Dated)'!$B$2:$B$53,'Share Values'!AH$11,'Transactions (Dated)'!$C$2:$C$53,"Buy")-SUMIFS('Transactions (Dated)'!$E$2:$E$53,'Transactions (Dated)'!$D$2:$D$53,'Share Values'!$X740,'Transactions (Dated)'!$B$2:$B$53,'Share Values'!AH$11,'Transactions (Dated)'!$C$2:$C$53,"Sell")</f>
        <v>0</v>
      </c>
      <c r="AI740" s="40">
        <f ca="1">AI739+SUMIFS('Transactions (Dated)'!$E$2:$E$53,'Transactions (Dated)'!$D$2:$D$53,'Share Values'!$X740,'Transactions (Dated)'!$B$2:$B$53,'Share Values'!AI$11,'Transactions (Dated)'!$C$2:$C$53,"Buy")-SUMIFS('Transactions (Dated)'!$E$2:$E$53,'Transactions (Dated)'!$D$2:$D$53,'Share Values'!$X740,'Transactions (Dated)'!$B$2:$B$53,'Share Values'!AI$11,'Transactions (Dated)'!$C$2:$C$53,"Sell")</f>
        <v>0</v>
      </c>
      <c r="AJ740" s="40">
        <f ca="1">AJ739+SUMIFS('Transactions (Dated)'!$E$2:$E$53,'Transactions (Dated)'!$D$2:$D$53,'Share Values'!$X740,'Transactions (Dated)'!$B$2:$B$53,'Share Values'!AJ$11,'Transactions (Dated)'!$C$2:$C$53,"Buy")-SUMIFS('Transactions (Dated)'!$E$2:$E$53,'Transactions (Dated)'!$D$2:$D$53,'Share Values'!$X740,'Transactions (Dated)'!$B$2:$B$53,'Share Values'!AJ$11,'Transactions (Dated)'!$C$2:$C$53,"Sell")</f>
        <v>0</v>
      </c>
      <c r="AK740" s="40">
        <f ca="1">AK739+SUMIFS('Transactions (Dated)'!$E$2:$E$53,'Transactions (Dated)'!$D$2:$D$53,'Share Values'!$X740,'Transactions (Dated)'!$B$2:$B$53,'Share Values'!AK$11,'Transactions (Dated)'!$C$2:$C$53,"Buy")-SUMIFS('Transactions (Dated)'!$E$2:$E$53,'Transactions (Dated)'!$D$2:$D$53,'Share Values'!$X740,'Transactions (Dated)'!$B$2:$B$53,'Share Values'!AK$11,'Transactions (Dated)'!$C$2:$C$53,"Sell")</f>
        <v>0</v>
      </c>
      <c r="AL740" s="40">
        <f ca="1">AL739+SUMIFS('Transactions (Dated)'!$E$2:$E$53,'Transactions (Dated)'!$D$2:$D$53,'Share Values'!$X740,'Transactions (Dated)'!$B$2:$B$53,'Share Values'!AL$11,'Transactions (Dated)'!$C$2:$C$53,"Buy")-SUMIFS('Transactions (Dated)'!$E$2:$E$53,'Transactions (Dated)'!$D$2:$D$53,'Share Values'!$X740,'Transactions (Dated)'!$B$2:$B$53,'Share Values'!AL$11,'Transactions (Dated)'!$C$2:$C$53,"Sell")</f>
        <v>0</v>
      </c>
      <c r="AM740" s="40">
        <f ca="1">AM739+SUMIFS('Transactions (Dated)'!$E$2:$E$53,'Transactions (Dated)'!$D$2:$D$53,'Share Values'!$X740,'Transactions (Dated)'!$B$2:$B$53,'Share Values'!AM$11,'Transactions (Dated)'!$C$2:$C$53,"Buy")-SUMIFS('Transactions (Dated)'!$E$2:$E$53,'Transactions (Dated)'!$D$2:$D$53,'Share Values'!$X740,'Transactions (Dated)'!$B$2:$B$53,'Share Values'!AM$11,'Transactions (Dated)'!$C$2:$C$53,"Sell")</f>
        <v>0</v>
      </c>
      <c r="AN740" s="40">
        <f ca="1">AN739+SUMIFS('Transactions (Dated)'!$E$2:$E$53,'Transactions (Dated)'!$D$2:$D$53,'Share Values'!$X740,'Transactions (Dated)'!$B$2:$B$53,'Share Values'!AN$11,'Transactions (Dated)'!$C$2:$C$53,"Buy")-SUMIFS('Transactions (Dated)'!$E$2:$E$53,'Transactions (Dated)'!$D$2:$D$53,'Share Values'!$X740,'Transactions (Dated)'!$B$2:$B$53,'Share Values'!AN$11,'Transactions (Dated)'!$C$2:$C$53,"Sell")</f>
        <v>0</v>
      </c>
      <c r="AQ740" s="3">
        <f t="shared" si="321"/>
        <v>42972</v>
      </c>
      <c r="AR740" s="6">
        <f t="shared" ca="1" si="322"/>
        <v>51800</v>
      </c>
      <c r="AS740" s="6">
        <f t="shared" ca="1" si="323"/>
        <v>14625</v>
      </c>
      <c r="AT740" s="6">
        <f t="shared" ca="1" si="324"/>
        <v>536628.52</v>
      </c>
      <c r="AU740" s="6">
        <f t="shared" ca="1" si="325"/>
        <v>45474.22</v>
      </c>
      <c r="AV740" s="6">
        <f t="shared" ca="1" si="326"/>
        <v>38554.160000000003</v>
      </c>
      <c r="AW740" s="6">
        <f t="shared" ca="1" si="327"/>
        <v>0</v>
      </c>
      <c r="AX740" s="6">
        <f t="shared" ca="1" si="328"/>
        <v>50431</v>
      </c>
      <c r="AY740" s="6">
        <f t="shared" ca="1" si="329"/>
        <v>56804</v>
      </c>
      <c r="AZ740" s="6">
        <f t="shared" ca="1" si="330"/>
        <v>0</v>
      </c>
      <c r="BA740" s="6">
        <f t="shared" ca="1" si="331"/>
        <v>0</v>
      </c>
      <c r="BB740" s="6">
        <f t="shared" ca="1" si="332"/>
        <v>0</v>
      </c>
      <c r="BC740" s="6">
        <f t="shared" ca="1" si="333"/>
        <v>0</v>
      </c>
      <c r="BD740" s="6">
        <f t="shared" ca="1" si="334"/>
        <v>0</v>
      </c>
      <c r="BE740" s="6">
        <f t="shared" ca="1" si="335"/>
        <v>0</v>
      </c>
      <c r="BF740" s="6">
        <f t="shared" ca="1" si="318"/>
        <v>0</v>
      </c>
      <c r="BG740" s="6">
        <f t="shared" ca="1" si="319"/>
        <v>0</v>
      </c>
      <c r="BJ740" s="4">
        <f t="shared" ca="1" si="336"/>
        <v>794316.9</v>
      </c>
      <c r="BL740" s="3">
        <f t="shared" si="337"/>
        <v>42972</v>
      </c>
      <c r="BM740" s="6">
        <f>BM739+SUMIFS('Transactions (Dated)'!G:G,'Transactions (Dated)'!D:D,'Share Values'!AQ740)</f>
        <v>14317.649999999987</v>
      </c>
      <c r="BN740" s="6">
        <f ca="1">BN739+SUMIFS('Transactions (Dated)'!$F:$F,'Transactions (Dated)'!$D:$D,$BL740,'Transactions (Dated)'!$B:$B,BN$11,'Transactions (Dated)'!$C:$C,"Dividend (paid to cash)")*Y740</f>
        <v>0</v>
      </c>
      <c r="BO740" s="6">
        <f ca="1">BO739+SUMIFS('Transactions (Dated)'!$F:$F,'Transactions (Dated)'!$D:$D,$BL740,'Transactions (Dated)'!$B:$B,BO$11,'Transactions (Dated)'!$C:$C,"Dividend (paid to cash)")*Z740</f>
        <v>2421.875</v>
      </c>
      <c r="BP740" s="6">
        <f ca="1">BP739+SUMIFS('Transactions (Dated)'!$F:$F,'Transactions (Dated)'!$D:$D,$BL740,'Transactions (Dated)'!$B:$B,BP$11,'Transactions (Dated)'!$C:$C,"Dividend (paid to cash)")*AA740</f>
        <v>51745.237000000008</v>
      </c>
      <c r="BQ740" s="6">
        <f ca="1">BQ739+SUMIFS('Transactions (Dated)'!$F:$F,'Transactions (Dated)'!$D:$D,$BL740,'Transactions (Dated)'!$B:$B,BQ$11,'Transactions (Dated)'!$C:$C,"Dividend (paid to cash)")*AB740</f>
        <v>714.23</v>
      </c>
      <c r="BR740" s="6">
        <f ca="1">BR739+SUMIFS('Transactions (Dated)'!$F:$F,'Transactions (Dated)'!$D:$D,$BL740,'Transactions (Dated)'!$B:$B,BR$11,'Transactions (Dated)'!$C:$C,"Dividend (paid to cash)")*AC740</f>
        <v>0</v>
      </c>
      <c r="BS740" s="6">
        <f ca="1">BS739+SUMIFS('Transactions (Dated)'!$F:$F,'Transactions (Dated)'!$D:$D,$BL740,'Transactions (Dated)'!$B:$B,BS$11,'Transactions (Dated)'!$C:$C,"Dividend (paid to cash)")*AD740</f>
        <v>0</v>
      </c>
      <c r="BT740" s="6">
        <f ca="1">BT739+SUMIFS('Transactions (Dated)'!$F:$F,'Transactions (Dated)'!$D:$D,$BL740,'Transactions (Dated)'!$B:$B,BT$11,'Transactions (Dated)'!$C:$C,"Dividend (paid to cash)")*AE740</f>
        <v>4640</v>
      </c>
      <c r="BU740" s="6">
        <f ca="1">BU739+SUMIFS('Transactions (Dated)'!$F:$F,'Transactions (Dated)'!$D:$D,$BL740,'Transactions (Dated)'!$B:$B,BU$11,'Transactions (Dated)'!$C:$C,"Dividend (paid to cash)")*AF740</f>
        <v>0</v>
      </c>
      <c r="BV740" s="6">
        <f ca="1">BV739+SUMIFS('Transactions (Dated)'!$F:$F,'Transactions (Dated)'!$D:$D,$BL740,'Transactions (Dated)'!$B:$B,BV$11,'Transactions (Dated)'!$C:$C,"Dividend (paid to cash)")*AG740</f>
        <v>0</v>
      </c>
      <c r="BW740" s="6">
        <f ca="1">BW739+SUMIFS('Transactions (Dated)'!$F:$F,'Transactions (Dated)'!$D:$D,$BL740,'Transactions (Dated)'!$B:$B,BW$11,'Transactions (Dated)'!$C:$C,"Dividend (paid to cash)")*AH740</f>
        <v>0</v>
      </c>
      <c r="BX740" s="6">
        <f ca="1">BX739+SUMIFS('Transactions (Dated)'!$F:$F,'Transactions (Dated)'!$D:$D,$BL740,'Transactions (Dated)'!$B:$B,BX$11,'Transactions (Dated)'!$C:$C,"Dividend (paid to cash)")*AI740</f>
        <v>0</v>
      </c>
      <c r="BY740" s="6">
        <f ca="1">BY739+SUMIFS('Transactions (Dated)'!$F:$F,'Transactions (Dated)'!$D:$D,$BL740,'Transactions (Dated)'!$B:$B,BY$11,'Transactions (Dated)'!$C:$C,"Dividend (paid to cash)")*AJ740</f>
        <v>0</v>
      </c>
      <c r="BZ740" s="6">
        <f ca="1">BZ739+SUMIFS('Transactions (Dated)'!$F:$F,'Transactions (Dated)'!$D:$D,$BL740,'Transactions (Dated)'!$B:$B,BZ$11,'Transactions (Dated)'!$C:$C,"Dividend (paid to cash)")*AK740</f>
        <v>0</v>
      </c>
      <c r="CA740" s="6">
        <f ca="1">CA739+SUMIFS('Transactions (Dated)'!$F:$F,'Transactions (Dated)'!$D:$D,$BL740,'Transactions (Dated)'!$B:$B,CA$11,'Transactions (Dated)'!$C:$C,"Dividend (paid to cash)")*AL740</f>
        <v>0</v>
      </c>
      <c r="CB740" s="6">
        <v>0</v>
      </c>
      <c r="CC740" s="6">
        <v>0</v>
      </c>
      <c r="CF740" s="6">
        <f t="shared" ca="1" si="338"/>
        <v>73838.991999999984</v>
      </c>
      <c r="CH740" s="3">
        <f t="shared" si="339"/>
        <v>42972</v>
      </c>
      <c r="CI740" s="4">
        <f t="shared" ca="1" si="340"/>
        <v>794316.9</v>
      </c>
      <c r="CJ740" s="4">
        <f t="shared" ca="1" si="341"/>
        <v>73838.991999999984</v>
      </c>
      <c r="CL740" s="4">
        <f t="shared" ca="1" si="342"/>
        <v>868155.89199999999</v>
      </c>
    </row>
    <row r="741" spans="2:90" x14ac:dyDescent="0.15">
      <c r="B741" s="3">
        <v>42975</v>
      </c>
      <c r="E741" s="86">
        <v>42975</v>
      </c>
      <c r="F741" s="53">
        <v>11.25</v>
      </c>
      <c r="G741">
        <v>1.56</v>
      </c>
      <c r="H741">
        <v>20.350000000000001</v>
      </c>
      <c r="I741">
        <v>23.76</v>
      </c>
      <c r="J741">
        <v>16.45</v>
      </c>
      <c r="K741">
        <v>14.33</v>
      </c>
      <c r="L741">
        <v>17.29</v>
      </c>
      <c r="M741">
        <v>4.13</v>
      </c>
      <c r="O741">
        <v>10.75</v>
      </c>
      <c r="Q741">
        <v>1.44</v>
      </c>
      <c r="R741">
        <v>11.23</v>
      </c>
      <c r="S741">
        <v>45.88</v>
      </c>
      <c r="U741">
        <v>45.88</v>
      </c>
      <c r="X741" s="3">
        <f t="shared" si="320"/>
        <v>42975</v>
      </c>
      <c r="Y741" s="40">
        <f ca="1">Y740+SUMIFS('Transactions (Dated)'!$E$2:$E$53,'Transactions (Dated)'!$D$2:$D$53,'Share Values'!$X741,'Transactions (Dated)'!$B$2:$B$53,'Share Values'!Y$11,'Transactions (Dated)'!$C$2:$C$53,"Buy")-SUMIFS('Transactions (Dated)'!$E$2:$E$53,'Transactions (Dated)'!$D$2:$D$53,'Share Values'!$X741,'Transactions (Dated)'!$B$2:$B$53,'Share Values'!Y$11,'Transactions (Dated)'!$C$2:$C$53,"Sell")</f>
        <v>4625</v>
      </c>
      <c r="Z741" s="40">
        <f ca="1">Z740+SUMIFS('Transactions (Dated)'!$E$2:$E$53,'Transactions (Dated)'!$D$2:$D$53,'Share Values'!$X741,'Transactions (Dated)'!$B$2:$B$53,'Share Values'!Z$11,'Transactions (Dated)'!$C$2:$C$53,"Buy")-SUMIFS('Transactions (Dated)'!$E$2:$E$53,'Transactions (Dated)'!$D$2:$D$53,'Share Values'!$X741,'Transactions (Dated)'!$B$2:$B$53,'Share Values'!Z$11,'Transactions (Dated)'!$C$2:$C$53,"Sell")</f>
        <v>9375</v>
      </c>
      <c r="AA741" s="40">
        <f ca="1">AA740+SUMIFS('Transactions (Dated)'!$E$2:$E$53,'Transactions (Dated)'!$D$2:$D$53,'Share Values'!$X741,'Transactions (Dated)'!$B$2:$B$53,'Share Values'!AA$11,'Transactions (Dated)'!$C$2:$C$53,"Buy")-SUMIFS('Transactions (Dated)'!$E$2:$E$53,'Transactions (Dated)'!$D$2:$D$53,'Share Values'!$X741,'Transactions (Dated)'!$B$2:$B$53,'Share Values'!AA$11,'Transactions (Dated)'!$C$2:$C$53,"Sell")</f>
        <v>26357</v>
      </c>
      <c r="AB741" s="40">
        <f ca="1">AB740+SUMIFS('Transactions (Dated)'!$E$2:$E$53,'Transactions (Dated)'!$D$2:$D$53,'Share Values'!$X741,'Transactions (Dated)'!$B$2:$B$53,'Share Values'!AB$11,'Transactions (Dated)'!$C$2:$C$53,"Buy")-SUMIFS('Transactions (Dated)'!$E$2:$E$53,'Transactions (Dated)'!$D$2:$D$53,'Share Values'!$X741,'Transactions (Dated)'!$B$2:$B$53,'Share Values'!AB$11,'Transactions (Dated)'!$C$2:$C$53,"Sell")</f>
        <v>1892</v>
      </c>
      <c r="AC741" s="40">
        <f ca="1">AC740+SUMIFS('Transactions (Dated)'!$E$2:$E$53,'Transactions (Dated)'!$D$2:$D$53,'Share Values'!$X741,'Transactions (Dated)'!$B$2:$B$53,'Share Values'!AC$11,'Transactions (Dated)'!$C$2:$C$53,"Buy")-SUMIFS('Transactions (Dated)'!$E$2:$E$53,'Transactions (Dated)'!$D$2:$D$53,'Share Values'!$X741,'Transactions (Dated)'!$B$2:$B$53,'Share Values'!AC$11,'Transactions (Dated)'!$C$2:$C$53,"Sell")</f>
        <v>2348</v>
      </c>
      <c r="AD741" s="40">
        <f ca="1">AD740+SUMIFS('Transactions (Dated)'!$E$2:$E$53,'Transactions (Dated)'!$D$2:$D$53,'Share Values'!$X741,'Transactions (Dated)'!$B$2:$B$53,'Share Values'!AD$11,'Transactions (Dated)'!$C$2:$C$53,"Buy")-SUMIFS('Transactions (Dated)'!$E$2:$E$53,'Transactions (Dated)'!$D$2:$D$53,'Share Values'!$X741,'Transactions (Dated)'!$B$2:$B$53,'Share Values'!AD$11,'Transactions (Dated)'!$C$2:$C$53,"Sell")</f>
        <v>0</v>
      </c>
      <c r="AE741" s="40">
        <f ca="1">AE740+SUMIFS('Transactions (Dated)'!$E$2:$E$53,'Transactions (Dated)'!$D$2:$D$53,'Share Values'!$X741,'Transactions (Dated)'!$B$2:$B$53,'Share Values'!AE$11,'Transactions (Dated)'!$C$2:$C$53,"Buy")-SUMIFS('Transactions (Dated)'!$E$2:$E$53,'Transactions (Dated)'!$D$2:$D$53,'Share Values'!$X741,'Transactions (Dated)'!$B$2:$B$53,'Share Values'!AE$11,'Transactions (Dated)'!$C$2:$C$53,"Sell")</f>
        <v>2900</v>
      </c>
      <c r="AF741" s="40">
        <f ca="1">AF740+SUMIFS('Transactions (Dated)'!$E$2:$E$53,'Transactions (Dated)'!$D$2:$D$53,'Share Values'!$X741,'Transactions (Dated)'!$B$2:$B$53,'Share Values'!AF$11,'Transactions (Dated)'!$C$2:$C$53,"Buy")-SUMIFS('Transactions (Dated)'!$E$2:$E$53,'Transactions (Dated)'!$D$2:$D$53,'Share Values'!$X741,'Transactions (Dated)'!$B$2:$B$53,'Share Values'!AF$11,'Transactions (Dated)'!$C$2:$C$53,"Sell")</f>
        <v>14201</v>
      </c>
      <c r="AG741" s="40">
        <f ca="1">AG740+SUMIFS('Transactions (Dated)'!$E$2:$E$53,'Transactions (Dated)'!$D$2:$D$53,'Share Values'!$X741,'Transactions (Dated)'!$B$2:$B$53,'Share Values'!AG$11,'Transactions (Dated)'!$C$2:$C$53,"Buy")-SUMIFS('Transactions (Dated)'!$E$2:$E$53,'Transactions (Dated)'!$D$2:$D$53,'Share Values'!$X741,'Transactions (Dated)'!$B$2:$B$53,'Share Values'!AG$11,'Transactions (Dated)'!$C$2:$C$53,"Sell")</f>
        <v>6835</v>
      </c>
      <c r="AH741" s="40">
        <f ca="1">AH740+SUMIFS('Transactions (Dated)'!$E$2:$E$53,'Transactions (Dated)'!$D$2:$D$53,'Share Values'!$X741,'Transactions (Dated)'!$B$2:$B$53,'Share Values'!AH$11,'Transactions (Dated)'!$C$2:$C$53,"Buy")-SUMIFS('Transactions (Dated)'!$E$2:$E$53,'Transactions (Dated)'!$D$2:$D$53,'Share Values'!$X741,'Transactions (Dated)'!$B$2:$B$53,'Share Values'!AH$11,'Transactions (Dated)'!$C$2:$C$53,"Sell")</f>
        <v>0</v>
      </c>
      <c r="AI741" s="40">
        <f ca="1">AI740+SUMIFS('Transactions (Dated)'!$E$2:$E$53,'Transactions (Dated)'!$D$2:$D$53,'Share Values'!$X741,'Transactions (Dated)'!$B$2:$B$53,'Share Values'!AI$11,'Transactions (Dated)'!$C$2:$C$53,"Buy")-SUMIFS('Transactions (Dated)'!$E$2:$E$53,'Transactions (Dated)'!$D$2:$D$53,'Share Values'!$X741,'Transactions (Dated)'!$B$2:$B$53,'Share Values'!AI$11,'Transactions (Dated)'!$C$2:$C$53,"Sell")</f>
        <v>0</v>
      </c>
      <c r="AJ741" s="40">
        <f ca="1">AJ740+SUMIFS('Transactions (Dated)'!$E$2:$E$53,'Transactions (Dated)'!$D$2:$D$53,'Share Values'!$X741,'Transactions (Dated)'!$B$2:$B$53,'Share Values'!AJ$11,'Transactions (Dated)'!$C$2:$C$53,"Buy")-SUMIFS('Transactions (Dated)'!$E$2:$E$53,'Transactions (Dated)'!$D$2:$D$53,'Share Values'!$X741,'Transactions (Dated)'!$B$2:$B$53,'Share Values'!AJ$11,'Transactions (Dated)'!$C$2:$C$53,"Sell")</f>
        <v>0</v>
      </c>
      <c r="AK741" s="40">
        <f ca="1">AK740+SUMIFS('Transactions (Dated)'!$E$2:$E$53,'Transactions (Dated)'!$D$2:$D$53,'Share Values'!$X741,'Transactions (Dated)'!$B$2:$B$53,'Share Values'!AK$11,'Transactions (Dated)'!$C$2:$C$53,"Buy")-SUMIFS('Transactions (Dated)'!$E$2:$E$53,'Transactions (Dated)'!$D$2:$D$53,'Share Values'!$X741,'Transactions (Dated)'!$B$2:$B$53,'Share Values'!AK$11,'Transactions (Dated)'!$C$2:$C$53,"Sell")</f>
        <v>0</v>
      </c>
      <c r="AL741" s="40">
        <f ca="1">AL740+SUMIFS('Transactions (Dated)'!$E$2:$E$53,'Transactions (Dated)'!$D$2:$D$53,'Share Values'!$X741,'Transactions (Dated)'!$B$2:$B$53,'Share Values'!AL$11,'Transactions (Dated)'!$C$2:$C$53,"Buy")-SUMIFS('Transactions (Dated)'!$E$2:$E$53,'Transactions (Dated)'!$D$2:$D$53,'Share Values'!$X741,'Transactions (Dated)'!$B$2:$B$53,'Share Values'!AL$11,'Transactions (Dated)'!$C$2:$C$53,"Sell")</f>
        <v>0</v>
      </c>
      <c r="AM741" s="40">
        <f ca="1">AM740+SUMIFS('Transactions (Dated)'!$E$2:$E$53,'Transactions (Dated)'!$D$2:$D$53,'Share Values'!$X741,'Transactions (Dated)'!$B$2:$B$53,'Share Values'!AM$11,'Transactions (Dated)'!$C$2:$C$53,"Buy")-SUMIFS('Transactions (Dated)'!$E$2:$E$53,'Transactions (Dated)'!$D$2:$D$53,'Share Values'!$X741,'Transactions (Dated)'!$B$2:$B$53,'Share Values'!AM$11,'Transactions (Dated)'!$C$2:$C$53,"Sell")</f>
        <v>0</v>
      </c>
      <c r="AN741" s="40">
        <f ca="1">AN740+SUMIFS('Transactions (Dated)'!$E$2:$E$53,'Transactions (Dated)'!$D$2:$D$53,'Share Values'!$X741,'Transactions (Dated)'!$B$2:$B$53,'Share Values'!AN$11,'Transactions (Dated)'!$C$2:$C$53,"Buy")-SUMIFS('Transactions (Dated)'!$E$2:$E$53,'Transactions (Dated)'!$D$2:$D$53,'Share Values'!$X741,'Transactions (Dated)'!$B$2:$B$53,'Share Values'!AN$11,'Transactions (Dated)'!$C$2:$C$53,"Sell")</f>
        <v>0</v>
      </c>
      <c r="AQ741" s="3">
        <f t="shared" si="321"/>
        <v>42975</v>
      </c>
      <c r="AR741" s="6">
        <f t="shared" ca="1" si="322"/>
        <v>52031.25</v>
      </c>
      <c r="AS741" s="6">
        <f t="shared" ca="1" si="323"/>
        <v>14625</v>
      </c>
      <c r="AT741" s="6">
        <f t="shared" ca="1" si="324"/>
        <v>536364.95000000007</v>
      </c>
      <c r="AU741" s="6">
        <f t="shared" ca="1" si="325"/>
        <v>44953.920000000006</v>
      </c>
      <c r="AV741" s="6">
        <f t="shared" ca="1" si="326"/>
        <v>38624.6</v>
      </c>
      <c r="AW741" s="6">
        <f t="shared" ca="1" si="327"/>
        <v>0</v>
      </c>
      <c r="AX741" s="6">
        <f t="shared" ca="1" si="328"/>
        <v>50141</v>
      </c>
      <c r="AY741" s="6">
        <f t="shared" ca="1" si="329"/>
        <v>58650.13</v>
      </c>
      <c r="AZ741" s="6">
        <f t="shared" ca="1" si="330"/>
        <v>0</v>
      </c>
      <c r="BA741" s="6">
        <f t="shared" ca="1" si="331"/>
        <v>0</v>
      </c>
      <c r="BB741" s="6">
        <f t="shared" ca="1" si="332"/>
        <v>0</v>
      </c>
      <c r="BC741" s="6">
        <f t="shared" ca="1" si="333"/>
        <v>0</v>
      </c>
      <c r="BD741" s="6">
        <f t="shared" ca="1" si="334"/>
        <v>0</v>
      </c>
      <c r="BE741" s="6">
        <f t="shared" ca="1" si="335"/>
        <v>0</v>
      </c>
      <c r="BF741" s="6">
        <f t="shared" ca="1" si="318"/>
        <v>0</v>
      </c>
      <c r="BG741" s="6">
        <f t="shared" ca="1" si="319"/>
        <v>0</v>
      </c>
      <c r="BJ741" s="4">
        <f t="shared" ca="1" si="336"/>
        <v>795390.85000000009</v>
      </c>
      <c r="BL741" s="3">
        <f t="shared" si="337"/>
        <v>42975</v>
      </c>
      <c r="BM741" s="6">
        <f>BM740+SUMIFS('Transactions (Dated)'!G:G,'Transactions (Dated)'!D:D,'Share Values'!AQ741)</f>
        <v>14317.649999999987</v>
      </c>
      <c r="BN741" s="6">
        <f ca="1">BN740+SUMIFS('Transactions (Dated)'!$F:$F,'Transactions (Dated)'!$D:$D,$BL741,'Transactions (Dated)'!$B:$B,BN$11,'Transactions (Dated)'!$C:$C,"Dividend (paid to cash)")*Y741</f>
        <v>0</v>
      </c>
      <c r="BO741" s="6">
        <f ca="1">BO740+SUMIFS('Transactions (Dated)'!$F:$F,'Transactions (Dated)'!$D:$D,$BL741,'Transactions (Dated)'!$B:$B,BO$11,'Transactions (Dated)'!$C:$C,"Dividend (paid to cash)")*Z741</f>
        <v>2421.875</v>
      </c>
      <c r="BP741" s="6">
        <f ca="1">BP740+SUMIFS('Transactions (Dated)'!$F:$F,'Transactions (Dated)'!$D:$D,$BL741,'Transactions (Dated)'!$B:$B,BP$11,'Transactions (Dated)'!$C:$C,"Dividend (paid to cash)")*AA741</f>
        <v>51745.237000000008</v>
      </c>
      <c r="BQ741" s="6">
        <f ca="1">BQ740+SUMIFS('Transactions (Dated)'!$F:$F,'Transactions (Dated)'!$D:$D,$BL741,'Transactions (Dated)'!$B:$B,BQ$11,'Transactions (Dated)'!$C:$C,"Dividend (paid to cash)")*AB741</f>
        <v>714.23</v>
      </c>
      <c r="BR741" s="6">
        <f ca="1">BR740+SUMIFS('Transactions (Dated)'!$F:$F,'Transactions (Dated)'!$D:$D,$BL741,'Transactions (Dated)'!$B:$B,BR$11,'Transactions (Dated)'!$C:$C,"Dividend (paid to cash)")*AC741</f>
        <v>0</v>
      </c>
      <c r="BS741" s="6">
        <f ca="1">BS740+SUMIFS('Transactions (Dated)'!$F:$F,'Transactions (Dated)'!$D:$D,$BL741,'Transactions (Dated)'!$B:$B,BS$11,'Transactions (Dated)'!$C:$C,"Dividend (paid to cash)")*AD741</f>
        <v>0</v>
      </c>
      <c r="BT741" s="6">
        <f ca="1">BT740+SUMIFS('Transactions (Dated)'!$F:$F,'Transactions (Dated)'!$D:$D,$BL741,'Transactions (Dated)'!$B:$B,BT$11,'Transactions (Dated)'!$C:$C,"Dividend (paid to cash)")*AE741</f>
        <v>4640</v>
      </c>
      <c r="BU741" s="6">
        <f ca="1">BU740+SUMIFS('Transactions (Dated)'!$F:$F,'Transactions (Dated)'!$D:$D,$BL741,'Transactions (Dated)'!$B:$B,BU$11,'Transactions (Dated)'!$C:$C,"Dividend (paid to cash)")*AF741</f>
        <v>0</v>
      </c>
      <c r="BV741" s="6">
        <f ca="1">BV740+SUMIFS('Transactions (Dated)'!$F:$F,'Transactions (Dated)'!$D:$D,$BL741,'Transactions (Dated)'!$B:$B,BV$11,'Transactions (Dated)'!$C:$C,"Dividend (paid to cash)")*AG741</f>
        <v>0</v>
      </c>
      <c r="BW741" s="6">
        <f ca="1">BW740+SUMIFS('Transactions (Dated)'!$F:$F,'Transactions (Dated)'!$D:$D,$BL741,'Transactions (Dated)'!$B:$B,BW$11,'Transactions (Dated)'!$C:$C,"Dividend (paid to cash)")*AH741</f>
        <v>0</v>
      </c>
      <c r="BX741" s="6">
        <f ca="1">BX740+SUMIFS('Transactions (Dated)'!$F:$F,'Transactions (Dated)'!$D:$D,$BL741,'Transactions (Dated)'!$B:$B,BX$11,'Transactions (Dated)'!$C:$C,"Dividend (paid to cash)")*AI741</f>
        <v>0</v>
      </c>
      <c r="BY741" s="6">
        <f ca="1">BY740+SUMIFS('Transactions (Dated)'!$F:$F,'Transactions (Dated)'!$D:$D,$BL741,'Transactions (Dated)'!$B:$B,BY$11,'Transactions (Dated)'!$C:$C,"Dividend (paid to cash)")*AJ741</f>
        <v>0</v>
      </c>
      <c r="BZ741" s="6">
        <f ca="1">BZ740+SUMIFS('Transactions (Dated)'!$F:$F,'Transactions (Dated)'!$D:$D,$BL741,'Transactions (Dated)'!$B:$B,BZ$11,'Transactions (Dated)'!$C:$C,"Dividend (paid to cash)")*AK741</f>
        <v>0</v>
      </c>
      <c r="CA741" s="6">
        <f ca="1">CA740+SUMIFS('Transactions (Dated)'!$F:$F,'Transactions (Dated)'!$D:$D,$BL741,'Transactions (Dated)'!$B:$B,CA$11,'Transactions (Dated)'!$C:$C,"Dividend (paid to cash)")*AL741</f>
        <v>0</v>
      </c>
      <c r="CB741" s="6">
        <v>0</v>
      </c>
      <c r="CC741" s="6">
        <v>0</v>
      </c>
      <c r="CF741" s="6">
        <f t="shared" ca="1" si="338"/>
        <v>73838.991999999984</v>
      </c>
      <c r="CH741" s="3">
        <f t="shared" si="339"/>
        <v>42975</v>
      </c>
      <c r="CI741" s="4">
        <f t="shared" ca="1" si="340"/>
        <v>795390.85000000009</v>
      </c>
      <c r="CJ741" s="4">
        <f t="shared" ca="1" si="341"/>
        <v>73838.991999999984</v>
      </c>
      <c r="CL741" s="4">
        <f t="shared" ca="1" si="342"/>
        <v>869229.84200000006</v>
      </c>
    </row>
    <row r="742" spans="2:90" x14ac:dyDescent="0.15">
      <c r="B742" s="3">
        <v>42976</v>
      </c>
      <c r="E742" s="86">
        <v>42976</v>
      </c>
      <c r="F742" s="53">
        <v>11.32</v>
      </c>
      <c r="G742">
        <v>1.6</v>
      </c>
      <c r="H742">
        <v>20.399999999999999</v>
      </c>
      <c r="I742">
        <v>23.67</v>
      </c>
      <c r="J742">
        <v>16.239999999999998</v>
      </c>
      <c r="K742">
        <v>14.22</v>
      </c>
      <c r="L742">
        <v>17.11</v>
      </c>
      <c r="M742">
        <v>4</v>
      </c>
      <c r="O742">
        <v>10.76</v>
      </c>
      <c r="Q742">
        <v>1.48</v>
      </c>
      <c r="R742">
        <v>11.13</v>
      </c>
      <c r="S742">
        <v>45.75</v>
      </c>
      <c r="U742">
        <v>45.75</v>
      </c>
      <c r="X742" s="3">
        <f t="shared" si="320"/>
        <v>42976</v>
      </c>
      <c r="Y742" s="40">
        <f ca="1">Y741+SUMIFS('Transactions (Dated)'!$E$2:$E$53,'Transactions (Dated)'!$D$2:$D$53,'Share Values'!$X742,'Transactions (Dated)'!$B$2:$B$53,'Share Values'!Y$11,'Transactions (Dated)'!$C$2:$C$53,"Buy")-SUMIFS('Transactions (Dated)'!$E$2:$E$53,'Transactions (Dated)'!$D$2:$D$53,'Share Values'!$X742,'Transactions (Dated)'!$B$2:$B$53,'Share Values'!Y$11,'Transactions (Dated)'!$C$2:$C$53,"Sell")</f>
        <v>4625</v>
      </c>
      <c r="Z742" s="40">
        <f ca="1">Z741+SUMIFS('Transactions (Dated)'!$E$2:$E$53,'Transactions (Dated)'!$D$2:$D$53,'Share Values'!$X742,'Transactions (Dated)'!$B$2:$B$53,'Share Values'!Z$11,'Transactions (Dated)'!$C$2:$C$53,"Buy")-SUMIFS('Transactions (Dated)'!$E$2:$E$53,'Transactions (Dated)'!$D$2:$D$53,'Share Values'!$X742,'Transactions (Dated)'!$B$2:$B$53,'Share Values'!Z$11,'Transactions (Dated)'!$C$2:$C$53,"Sell")</f>
        <v>9375</v>
      </c>
      <c r="AA742" s="40">
        <f ca="1">AA741+SUMIFS('Transactions (Dated)'!$E$2:$E$53,'Transactions (Dated)'!$D$2:$D$53,'Share Values'!$X742,'Transactions (Dated)'!$B$2:$B$53,'Share Values'!AA$11,'Transactions (Dated)'!$C$2:$C$53,"Buy")-SUMIFS('Transactions (Dated)'!$E$2:$E$53,'Transactions (Dated)'!$D$2:$D$53,'Share Values'!$X742,'Transactions (Dated)'!$B$2:$B$53,'Share Values'!AA$11,'Transactions (Dated)'!$C$2:$C$53,"Sell")</f>
        <v>26357</v>
      </c>
      <c r="AB742" s="40">
        <f ca="1">AB741+SUMIFS('Transactions (Dated)'!$E$2:$E$53,'Transactions (Dated)'!$D$2:$D$53,'Share Values'!$X742,'Transactions (Dated)'!$B$2:$B$53,'Share Values'!AB$11,'Transactions (Dated)'!$C$2:$C$53,"Buy")-SUMIFS('Transactions (Dated)'!$E$2:$E$53,'Transactions (Dated)'!$D$2:$D$53,'Share Values'!$X742,'Transactions (Dated)'!$B$2:$B$53,'Share Values'!AB$11,'Transactions (Dated)'!$C$2:$C$53,"Sell")</f>
        <v>1892</v>
      </c>
      <c r="AC742" s="40">
        <f ca="1">AC741+SUMIFS('Transactions (Dated)'!$E$2:$E$53,'Transactions (Dated)'!$D$2:$D$53,'Share Values'!$X742,'Transactions (Dated)'!$B$2:$B$53,'Share Values'!AC$11,'Transactions (Dated)'!$C$2:$C$53,"Buy")-SUMIFS('Transactions (Dated)'!$E$2:$E$53,'Transactions (Dated)'!$D$2:$D$53,'Share Values'!$X742,'Transactions (Dated)'!$B$2:$B$53,'Share Values'!AC$11,'Transactions (Dated)'!$C$2:$C$53,"Sell")</f>
        <v>2348</v>
      </c>
      <c r="AD742" s="40">
        <f ca="1">AD741+SUMIFS('Transactions (Dated)'!$E$2:$E$53,'Transactions (Dated)'!$D$2:$D$53,'Share Values'!$X742,'Transactions (Dated)'!$B$2:$B$53,'Share Values'!AD$11,'Transactions (Dated)'!$C$2:$C$53,"Buy")-SUMIFS('Transactions (Dated)'!$E$2:$E$53,'Transactions (Dated)'!$D$2:$D$53,'Share Values'!$X742,'Transactions (Dated)'!$B$2:$B$53,'Share Values'!AD$11,'Transactions (Dated)'!$C$2:$C$53,"Sell")</f>
        <v>0</v>
      </c>
      <c r="AE742" s="40">
        <f ca="1">AE741+SUMIFS('Transactions (Dated)'!$E$2:$E$53,'Transactions (Dated)'!$D$2:$D$53,'Share Values'!$X742,'Transactions (Dated)'!$B$2:$B$53,'Share Values'!AE$11,'Transactions (Dated)'!$C$2:$C$53,"Buy")-SUMIFS('Transactions (Dated)'!$E$2:$E$53,'Transactions (Dated)'!$D$2:$D$53,'Share Values'!$X742,'Transactions (Dated)'!$B$2:$B$53,'Share Values'!AE$11,'Transactions (Dated)'!$C$2:$C$53,"Sell")</f>
        <v>2900</v>
      </c>
      <c r="AF742" s="40">
        <f ca="1">AF741+SUMIFS('Transactions (Dated)'!$E$2:$E$53,'Transactions (Dated)'!$D$2:$D$53,'Share Values'!$X742,'Transactions (Dated)'!$B$2:$B$53,'Share Values'!AF$11,'Transactions (Dated)'!$C$2:$C$53,"Buy")-SUMIFS('Transactions (Dated)'!$E$2:$E$53,'Transactions (Dated)'!$D$2:$D$53,'Share Values'!$X742,'Transactions (Dated)'!$B$2:$B$53,'Share Values'!AF$11,'Transactions (Dated)'!$C$2:$C$53,"Sell")</f>
        <v>14201</v>
      </c>
      <c r="AG742" s="40">
        <f ca="1">AG741+SUMIFS('Transactions (Dated)'!$E$2:$E$53,'Transactions (Dated)'!$D$2:$D$53,'Share Values'!$X742,'Transactions (Dated)'!$B$2:$B$53,'Share Values'!AG$11,'Transactions (Dated)'!$C$2:$C$53,"Buy")-SUMIFS('Transactions (Dated)'!$E$2:$E$53,'Transactions (Dated)'!$D$2:$D$53,'Share Values'!$X742,'Transactions (Dated)'!$B$2:$B$53,'Share Values'!AG$11,'Transactions (Dated)'!$C$2:$C$53,"Sell")</f>
        <v>6835</v>
      </c>
      <c r="AH742" s="40">
        <f ca="1">AH741+SUMIFS('Transactions (Dated)'!$E$2:$E$53,'Transactions (Dated)'!$D$2:$D$53,'Share Values'!$X742,'Transactions (Dated)'!$B$2:$B$53,'Share Values'!AH$11,'Transactions (Dated)'!$C$2:$C$53,"Buy")-SUMIFS('Transactions (Dated)'!$E$2:$E$53,'Transactions (Dated)'!$D$2:$D$53,'Share Values'!$X742,'Transactions (Dated)'!$B$2:$B$53,'Share Values'!AH$11,'Transactions (Dated)'!$C$2:$C$53,"Sell")</f>
        <v>0</v>
      </c>
      <c r="AI742" s="40">
        <f ca="1">AI741+SUMIFS('Transactions (Dated)'!$E$2:$E$53,'Transactions (Dated)'!$D$2:$D$53,'Share Values'!$X742,'Transactions (Dated)'!$B$2:$B$53,'Share Values'!AI$11,'Transactions (Dated)'!$C$2:$C$53,"Buy")-SUMIFS('Transactions (Dated)'!$E$2:$E$53,'Transactions (Dated)'!$D$2:$D$53,'Share Values'!$X742,'Transactions (Dated)'!$B$2:$B$53,'Share Values'!AI$11,'Transactions (Dated)'!$C$2:$C$53,"Sell")</f>
        <v>0</v>
      </c>
      <c r="AJ742" s="40">
        <f ca="1">AJ741+SUMIFS('Transactions (Dated)'!$E$2:$E$53,'Transactions (Dated)'!$D$2:$D$53,'Share Values'!$X742,'Transactions (Dated)'!$B$2:$B$53,'Share Values'!AJ$11,'Transactions (Dated)'!$C$2:$C$53,"Buy")-SUMIFS('Transactions (Dated)'!$E$2:$E$53,'Transactions (Dated)'!$D$2:$D$53,'Share Values'!$X742,'Transactions (Dated)'!$B$2:$B$53,'Share Values'!AJ$11,'Transactions (Dated)'!$C$2:$C$53,"Sell")</f>
        <v>0</v>
      </c>
      <c r="AK742" s="40">
        <f ca="1">AK741+SUMIFS('Transactions (Dated)'!$E$2:$E$53,'Transactions (Dated)'!$D$2:$D$53,'Share Values'!$X742,'Transactions (Dated)'!$B$2:$B$53,'Share Values'!AK$11,'Transactions (Dated)'!$C$2:$C$53,"Buy")-SUMIFS('Transactions (Dated)'!$E$2:$E$53,'Transactions (Dated)'!$D$2:$D$53,'Share Values'!$X742,'Transactions (Dated)'!$B$2:$B$53,'Share Values'!AK$11,'Transactions (Dated)'!$C$2:$C$53,"Sell")</f>
        <v>0</v>
      </c>
      <c r="AL742" s="40">
        <f ca="1">AL741+SUMIFS('Transactions (Dated)'!$E$2:$E$53,'Transactions (Dated)'!$D$2:$D$53,'Share Values'!$X742,'Transactions (Dated)'!$B$2:$B$53,'Share Values'!AL$11,'Transactions (Dated)'!$C$2:$C$53,"Buy")-SUMIFS('Transactions (Dated)'!$E$2:$E$53,'Transactions (Dated)'!$D$2:$D$53,'Share Values'!$X742,'Transactions (Dated)'!$B$2:$B$53,'Share Values'!AL$11,'Transactions (Dated)'!$C$2:$C$53,"Sell")</f>
        <v>0</v>
      </c>
      <c r="AM742" s="40">
        <f ca="1">AM741+SUMIFS('Transactions (Dated)'!$E$2:$E$53,'Transactions (Dated)'!$D$2:$D$53,'Share Values'!$X742,'Transactions (Dated)'!$B$2:$B$53,'Share Values'!AM$11,'Transactions (Dated)'!$C$2:$C$53,"Buy")-SUMIFS('Transactions (Dated)'!$E$2:$E$53,'Transactions (Dated)'!$D$2:$D$53,'Share Values'!$X742,'Transactions (Dated)'!$B$2:$B$53,'Share Values'!AM$11,'Transactions (Dated)'!$C$2:$C$53,"Sell")</f>
        <v>0</v>
      </c>
      <c r="AN742" s="40">
        <f ca="1">AN741+SUMIFS('Transactions (Dated)'!$E$2:$E$53,'Transactions (Dated)'!$D$2:$D$53,'Share Values'!$X742,'Transactions (Dated)'!$B$2:$B$53,'Share Values'!AN$11,'Transactions (Dated)'!$C$2:$C$53,"Buy")-SUMIFS('Transactions (Dated)'!$E$2:$E$53,'Transactions (Dated)'!$D$2:$D$53,'Share Values'!$X742,'Transactions (Dated)'!$B$2:$B$53,'Share Values'!AN$11,'Transactions (Dated)'!$C$2:$C$53,"Sell")</f>
        <v>0</v>
      </c>
      <c r="AQ742" s="3">
        <f t="shared" si="321"/>
        <v>42976</v>
      </c>
      <c r="AR742" s="6">
        <f t="shared" ca="1" si="322"/>
        <v>52355</v>
      </c>
      <c r="AS742" s="6">
        <f t="shared" ca="1" si="323"/>
        <v>15000</v>
      </c>
      <c r="AT742" s="6">
        <f t="shared" ca="1" si="324"/>
        <v>537682.79999999993</v>
      </c>
      <c r="AU742" s="6">
        <f t="shared" ca="1" si="325"/>
        <v>44783.640000000007</v>
      </c>
      <c r="AV742" s="6">
        <f t="shared" ca="1" si="326"/>
        <v>38131.519999999997</v>
      </c>
      <c r="AW742" s="6">
        <f t="shared" ca="1" si="327"/>
        <v>0</v>
      </c>
      <c r="AX742" s="6">
        <f t="shared" ca="1" si="328"/>
        <v>49619</v>
      </c>
      <c r="AY742" s="6">
        <f t="shared" ca="1" si="329"/>
        <v>56804</v>
      </c>
      <c r="AZ742" s="6">
        <f t="shared" ca="1" si="330"/>
        <v>0</v>
      </c>
      <c r="BA742" s="6">
        <f t="shared" ca="1" si="331"/>
        <v>0</v>
      </c>
      <c r="BB742" s="6">
        <f t="shared" ca="1" si="332"/>
        <v>0</v>
      </c>
      <c r="BC742" s="6">
        <f t="shared" ca="1" si="333"/>
        <v>0</v>
      </c>
      <c r="BD742" s="6">
        <f t="shared" ca="1" si="334"/>
        <v>0</v>
      </c>
      <c r="BE742" s="6">
        <f t="shared" ca="1" si="335"/>
        <v>0</v>
      </c>
      <c r="BF742" s="6">
        <f t="shared" ca="1" si="318"/>
        <v>0</v>
      </c>
      <c r="BG742" s="6">
        <f t="shared" ca="1" si="319"/>
        <v>0</v>
      </c>
      <c r="BJ742" s="4">
        <f t="shared" ca="1" si="336"/>
        <v>794375.96</v>
      </c>
      <c r="BL742" s="3">
        <f t="shared" si="337"/>
        <v>42976</v>
      </c>
      <c r="BM742" s="6">
        <f>BM741+SUMIFS('Transactions (Dated)'!G:G,'Transactions (Dated)'!D:D,'Share Values'!AQ742)</f>
        <v>14317.649999999987</v>
      </c>
      <c r="BN742" s="6">
        <f ca="1">BN741+SUMIFS('Transactions (Dated)'!$F:$F,'Transactions (Dated)'!$D:$D,$BL742,'Transactions (Dated)'!$B:$B,BN$11,'Transactions (Dated)'!$C:$C,"Dividend (paid to cash)")*Y742</f>
        <v>0</v>
      </c>
      <c r="BO742" s="6">
        <f ca="1">BO741+SUMIFS('Transactions (Dated)'!$F:$F,'Transactions (Dated)'!$D:$D,$BL742,'Transactions (Dated)'!$B:$B,BO$11,'Transactions (Dated)'!$C:$C,"Dividend (paid to cash)")*Z742</f>
        <v>2421.875</v>
      </c>
      <c r="BP742" s="6">
        <f ca="1">BP741+SUMIFS('Transactions (Dated)'!$F:$F,'Transactions (Dated)'!$D:$D,$BL742,'Transactions (Dated)'!$B:$B,BP$11,'Transactions (Dated)'!$C:$C,"Dividend (paid to cash)")*AA742</f>
        <v>51745.237000000008</v>
      </c>
      <c r="BQ742" s="6">
        <f ca="1">BQ741+SUMIFS('Transactions (Dated)'!$F:$F,'Transactions (Dated)'!$D:$D,$BL742,'Transactions (Dated)'!$B:$B,BQ$11,'Transactions (Dated)'!$C:$C,"Dividend (paid to cash)")*AB742</f>
        <v>714.23</v>
      </c>
      <c r="BR742" s="6">
        <f ca="1">BR741+SUMIFS('Transactions (Dated)'!$F:$F,'Transactions (Dated)'!$D:$D,$BL742,'Transactions (Dated)'!$B:$B,BR$11,'Transactions (Dated)'!$C:$C,"Dividend (paid to cash)")*AC742</f>
        <v>0</v>
      </c>
      <c r="BS742" s="6">
        <f ca="1">BS741+SUMIFS('Transactions (Dated)'!$F:$F,'Transactions (Dated)'!$D:$D,$BL742,'Transactions (Dated)'!$B:$B,BS$11,'Transactions (Dated)'!$C:$C,"Dividend (paid to cash)")*AD742</f>
        <v>0</v>
      </c>
      <c r="BT742" s="6">
        <f ca="1">BT741+SUMIFS('Transactions (Dated)'!$F:$F,'Transactions (Dated)'!$D:$D,$BL742,'Transactions (Dated)'!$B:$B,BT$11,'Transactions (Dated)'!$C:$C,"Dividend (paid to cash)")*AE742</f>
        <v>4640</v>
      </c>
      <c r="BU742" s="6">
        <f ca="1">BU741+SUMIFS('Transactions (Dated)'!$F:$F,'Transactions (Dated)'!$D:$D,$BL742,'Transactions (Dated)'!$B:$B,BU$11,'Transactions (Dated)'!$C:$C,"Dividend (paid to cash)")*AF742</f>
        <v>0</v>
      </c>
      <c r="BV742" s="6">
        <f ca="1">BV741+SUMIFS('Transactions (Dated)'!$F:$F,'Transactions (Dated)'!$D:$D,$BL742,'Transactions (Dated)'!$B:$B,BV$11,'Transactions (Dated)'!$C:$C,"Dividend (paid to cash)")*AG742</f>
        <v>0</v>
      </c>
      <c r="BW742" s="6">
        <f ca="1">BW741+SUMIFS('Transactions (Dated)'!$F:$F,'Transactions (Dated)'!$D:$D,$BL742,'Transactions (Dated)'!$B:$B,BW$11,'Transactions (Dated)'!$C:$C,"Dividend (paid to cash)")*AH742</f>
        <v>0</v>
      </c>
      <c r="BX742" s="6">
        <f ca="1">BX741+SUMIFS('Transactions (Dated)'!$F:$F,'Transactions (Dated)'!$D:$D,$BL742,'Transactions (Dated)'!$B:$B,BX$11,'Transactions (Dated)'!$C:$C,"Dividend (paid to cash)")*AI742</f>
        <v>0</v>
      </c>
      <c r="BY742" s="6">
        <f ca="1">BY741+SUMIFS('Transactions (Dated)'!$F:$F,'Transactions (Dated)'!$D:$D,$BL742,'Transactions (Dated)'!$B:$B,BY$11,'Transactions (Dated)'!$C:$C,"Dividend (paid to cash)")*AJ742</f>
        <v>0</v>
      </c>
      <c r="BZ742" s="6">
        <f ca="1">BZ741+SUMIFS('Transactions (Dated)'!$F:$F,'Transactions (Dated)'!$D:$D,$BL742,'Transactions (Dated)'!$B:$B,BZ$11,'Transactions (Dated)'!$C:$C,"Dividend (paid to cash)")*AK742</f>
        <v>0</v>
      </c>
      <c r="CA742" s="6">
        <f ca="1">CA741+SUMIFS('Transactions (Dated)'!$F:$F,'Transactions (Dated)'!$D:$D,$BL742,'Transactions (Dated)'!$B:$B,CA$11,'Transactions (Dated)'!$C:$C,"Dividend (paid to cash)")*AL742</f>
        <v>0</v>
      </c>
      <c r="CB742" s="6">
        <v>0</v>
      </c>
      <c r="CC742" s="6">
        <v>0</v>
      </c>
      <c r="CF742" s="6">
        <f t="shared" ca="1" si="338"/>
        <v>73838.991999999984</v>
      </c>
      <c r="CH742" s="3">
        <f t="shared" si="339"/>
        <v>42976</v>
      </c>
      <c r="CI742" s="4">
        <f t="shared" ca="1" si="340"/>
        <v>794375.96</v>
      </c>
      <c r="CJ742" s="4">
        <f t="shared" ca="1" si="341"/>
        <v>73838.991999999984</v>
      </c>
      <c r="CL742" s="4">
        <f t="shared" ca="1" si="342"/>
        <v>868214.95199999993</v>
      </c>
    </row>
    <row r="743" spans="2:90" x14ac:dyDescent="0.15">
      <c r="B743" s="3">
        <v>42977</v>
      </c>
      <c r="E743" s="86">
        <v>42977</v>
      </c>
      <c r="F743" s="53">
        <v>11.42</v>
      </c>
      <c r="G743">
        <v>1.6</v>
      </c>
      <c r="H743">
        <v>20.48</v>
      </c>
      <c r="I743">
        <v>23.684999999999999</v>
      </c>
      <c r="J743">
        <v>16.21</v>
      </c>
      <c r="K743">
        <v>14.16</v>
      </c>
      <c r="L743">
        <v>17.12</v>
      </c>
      <c r="M743">
        <v>3.99</v>
      </c>
      <c r="O743">
        <v>10.84</v>
      </c>
      <c r="Q743">
        <v>1.47</v>
      </c>
      <c r="R743">
        <v>10.86</v>
      </c>
      <c r="S743">
        <v>45.72</v>
      </c>
      <c r="U743">
        <v>45.72</v>
      </c>
      <c r="X743" s="3">
        <f t="shared" si="320"/>
        <v>42977</v>
      </c>
      <c r="Y743" s="40">
        <f ca="1">Y742+SUMIFS('Transactions (Dated)'!$E$2:$E$53,'Transactions (Dated)'!$D$2:$D$53,'Share Values'!$X743,'Transactions (Dated)'!$B$2:$B$53,'Share Values'!Y$11,'Transactions (Dated)'!$C$2:$C$53,"Buy")-SUMIFS('Transactions (Dated)'!$E$2:$E$53,'Transactions (Dated)'!$D$2:$D$53,'Share Values'!$X743,'Transactions (Dated)'!$B$2:$B$53,'Share Values'!Y$11,'Transactions (Dated)'!$C$2:$C$53,"Sell")</f>
        <v>4625</v>
      </c>
      <c r="Z743" s="40">
        <f ca="1">Z742+SUMIFS('Transactions (Dated)'!$E$2:$E$53,'Transactions (Dated)'!$D$2:$D$53,'Share Values'!$X743,'Transactions (Dated)'!$B$2:$B$53,'Share Values'!Z$11,'Transactions (Dated)'!$C$2:$C$53,"Buy")-SUMIFS('Transactions (Dated)'!$E$2:$E$53,'Transactions (Dated)'!$D$2:$D$53,'Share Values'!$X743,'Transactions (Dated)'!$B$2:$B$53,'Share Values'!Z$11,'Transactions (Dated)'!$C$2:$C$53,"Sell")</f>
        <v>9375</v>
      </c>
      <c r="AA743" s="40">
        <f ca="1">AA742+SUMIFS('Transactions (Dated)'!$E$2:$E$53,'Transactions (Dated)'!$D$2:$D$53,'Share Values'!$X743,'Transactions (Dated)'!$B$2:$B$53,'Share Values'!AA$11,'Transactions (Dated)'!$C$2:$C$53,"Buy")-SUMIFS('Transactions (Dated)'!$E$2:$E$53,'Transactions (Dated)'!$D$2:$D$53,'Share Values'!$X743,'Transactions (Dated)'!$B$2:$B$53,'Share Values'!AA$11,'Transactions (Dated)'!$C$2:$C$53,"Sell")</f>
        <v>26357</v>
      </c>
      <c r="AB743" s="40">
        <f ca="1">AB742+SUMIFS('Transactions (Dated)'!$E$2:$E$53,'Transactions (Dated)'!$D$2:$D$53,'Share Values'!$X743,'Transactions (Dated)'!$B$2:$B$53,'Share Values'!AB$11,'Transactions (Dated)'!$C$2:$C$53,"Buy")-SUMIFS('Transactions (Dated)'!$E$2:$E$53,'Transactions (Dated)'!$D$2:$D$53,'Share Values'!$X743,'Transactions (Dated)'!$B$2:$B$53,'Share Values'!AB$11,'Transactions (Dated)'!$C$2:$C$53,"Sell")</f>
        <v>1892</v>
      </c>
      <c r="AC743" s="40">
        <f ca="1">AC742+SUMIFS('Transactions (Dated)'!$E$2:$E$53,'Transactions (Dated)'!$D$2:$D$53,'Share Values'!$X743,'Transactions (Dated)'!$B$2:$B$53,'Share Values'!AC$11,'Transactions (Dated)'!$C$2:$C$53,"Buy")-SUMIFS('Transactions (Dated)'!$E$2:$E$53,'Transactions (Dated)'!$D$2:$D$53,'Share Values'!$X743,'Transactions (Dated)'!$B$2:$B$53,'Share Values'!AC$11,'Transactions (Dated)'!$C$2:$C$53,"Sell")</f>
        <v>2348</v>
      </c>
      <c r="AD743" s="40">
        <f ca="1">AD742+SUMIFS('Transactions (Dated)'!$E$2:$E$53,'Transactions (Dated)'!$D$2:$D$53,'Share Values'!$X743,'Transactions (Dated)'!$B$2:$B$53,'Share Values'!AD$11,'Transactions (Dated)'!$C$2:$C$53,"Buy")-SUMIFS('Transactions (Dated)'!$E$2:$E$53,'Transactions (Dated)'!$D$2:$D$53,'Share Values'!$X743,'Transactions (Dated)'!$B$2:$B$53,'Share Values'!AD$11,'Transactions (Dated)'!$C$2:$C$53,"Sell")</f>
        <v>0</v>
      </c>
      <c r="AE743" s="40">
        <f ca="1">AE742+SUMIFS('Transactions (Dated)'!$E$2:$E$53,'Transactions (Dated)'!$D$2:$D$53,'Share Values'!$X743,'Transactions (Dated)'!$B$2:$B$53,'Share Values'!AE$11,'Transactions (Dated)'!$C$2:$C$53,"Buy")-SUMIFS('Transactions (Dated)'!$E$2:$E$53,'Transactions (Dated)'!$D$2:$D$53,'Share Values'!$X743,'Transactions (Dated)'!$B$2:$B$53,'Share Values'!AE$11,'Transactions (Dated)'!$C$2:$C$53,"Sell")</f>
        <v>2900</v>
      </c>
      <c r="AF743" s="40">
        <f ca="1">AF742+SUMIFS('Transactions (Dated)'!$E$2:$E$53,'Transactions (Dated)'!$D$2:$D$53,'Share Values'!$X743,'Transactions (Dated)'!$B$2:$B$53,'Share Values'!AF$11,'Transactions (Dated)'!$C$2:$C$53,"Buy")-SUMIFS('Transactions (Dated)'!$E$2:$E$53,'Transactions (Dated)'!$D$2:$D$53,'Share Values'!$X743,'Transactions (Dated)'!$B$2:$B$53,'Share Values'!AF$11,'Transactions (Dated)'!$C$2:$C$53,"Sell")</f>
        <v>14201</v>
      </c>
      <c r="AG743" s="40">
        <f ca="1">AG742+SUMIFS('Transactions (Dated)'!$E$2:$E$53,'Transactions (Dated)'!$D$2:$D$53,'Share Values'!$X743,'Transactions (Dated)'!$B$2:$B$53,'Share Values'!AG$11,'Transactions (Dated)'!$C$2:$C$53,"Buy")-SUMIFS('Transactions (Dated)'!$E$2:$E$53,'Transactions (Dated)'!$D$2:$D$53,'Share Values'!$X743,'Transactions (Dated)'!$B$2:$B$53,'Share Values'!AG$11,'Transactions (Dated)'!$C$2:$C$53,"Sell")</f>
        <v>6835</v>
      </c>
      <c r="AH743" s="40">
        <f ca="1">AH742+SUMIFS('Transactions (Dated)'!$E$2:$E$53,'Transactions (Dated)'!$D$2:$D$53,'Share Values'!$X743,'Transactions (Dated)'!$B$2:$B$53,'Share Values'!AH$11,'Transactions (Dated)'!$C$2:$C$53,"Buy")-SUMIFS('Transactions (Dated)'!$E$2:$E$53,'Transactions (Dated)'!$D$2:$D$53,'Share Values'!$X743,'Transactions (Dated)'!$B$2:$B$53,'Share Values'!AH$11,'Transactions (Dated)'!$C$2:$C$53,"Sell")</f>
        <v>0</v>
      </c>
      <c r="AI743" s="40">
        <f ca="1">AI742+SUMIFS('Transactions (Dated)'!$E$2:$E$53,'Transactions (Dated)'!$D$2:$D$53,'Share Values'!$X743,'Transactions (Dated)'!$B$2:$B$53,'Share Values'!AI$11,'Transactions (Dated)'!$C$2:$C$53,"Buy")-SUMIFS('Transactions (Dated)'!$E$2:$E$53,'Transactions (Dated)'!$D$2:$D$53,'Share Values'!$X743,'Transactions (Dated)'!$B$2:$B$53,'Share Values'!AI$11,'Transactions (Dated)'!$C$2:$C$53,"Sell")</f>
        <v>0</v>
      </c>
      <c r="AJ743" s="40">
        <f ca="1">AJ742+SUMIFS('Transactions (Dated)'!$E$2:$E$53,'Transactions (Dated)'!$D$2:$D$53,'Share Values'!$X743,'Transactions (Dated)'!$B$2:$B$53,'Share Values'!AJ$11,'Transactions (Dated)'!$C$2:$C$53,"Buy")-SUMIFS('Transactions (Dated)'!$E$2:$E$53,'Transactions (Dated)'!$D$2:$D$53,'Share Values'!$X743,'Transactions (Dated)'!$B$2:$B$53,'Share Values'!AJ$11,'Transactions (Dated)'!$C$2:$C$53,"Sell")</f>
        <v>0</v>
      </c>
      <c r="AK743" s="40">
        <f ca="1">AK742+SUMIFS('Transactions (Dated)'!$E$2:$E$53,'Transactions (Dated)'!$D$2:$D$53,'Share Values'!$X743,'Transactions (Dated)'!$B$2:$B$53,'Share Values'!AK$11,'Transactions (Dated)'!$C$2:$C$53,"Buy")-SUMIFS('Transactions (Dated)'!$E$2:$E$53,'Transactions (Dated)'!$D$2:$D$53,'Share Values'!$X743,'Transactions (Dated)'!$B$2:$B$53,'Share Values'!AK$11,'Transactions (Dated)'!$C$2:$C$53,"Sell")</f>
        <v>0</v>
      </c>
      <c r="AL743" s="40">
        <f ca="1">AL742+SUMIFS('Transactions (Dated)'!$E$2:$E$53,'Transactions (Dated)'!$D$2:$D$53,'Share Values'!$X743,'Transactions (Dated)'!$B$2:$B$53,'Share Values'!AL$11,'Transactions (Dated)'!$C$2:$C$53,"Buy")-SUMIFS('Transactions (Dated)'!$E$2:$E$53,'Transactions (Dated)'!$D$2:$D$53,'Share Values'!$X743,'Transactions (Dated)'!$B$2:$B$53,'Share Values'!AL$11,'Transactions (Dated)'!$C$2:$C$53,"Sell")</f>
        <v>0</v>
      </c>
      <c r="AM743" s="40">
        <f ca="1">AM742+SUMIFS('Transactions (Dated)'!$E$2:$E$53,'Transactions (Dated)'!$D$2:$D$53,'Share Values'!$X743,'Transactions (Dated)'!$B$2:$B$53,'Share Values'!AM$11,'Transactions (Dated)'!$C$2:$C$53,"Buy")-SUMIFS('Transactions (Dated)'!$E$2:$E$53,'Transactions (Dated)'!$D$2:$D$53,'Share Values'!$X743,'Transactions (Dated)'!$B$2:$B$53,'Share Values'!AM$11,'Transactions (Dated)'!$C$2:$C$53,"Sell")</f>
        <v>0</v>
      </c>
      <c r="AN743" s="40">
        <f ca="1">AN742+SUMIFS('Transactions (Dated)'!$E$2:$E$53,'Transactions (Dated)'!$D$2:$D$53,'Share Values'!$X743,'Transactions (Dated)'!$B$2:$B$53,'Share Values'!AN$11,'Transactions (Dated)'!$C$2:$C$53,"Buy")-SUMIFS('Transactions (Dated)'!$E$2:$E$53,'Transactions (Dated)'!$D$2:$D$53,'Share Values'!$X743,'Transactions (Dated)'!$B$2:$B$53,'Share Values'!AN$11,'Transactions (Dated)'!$C$2:$C$53,"Sell")</f>
        <v>0</v>
      </c>
      <c r="AQ743" s="3">
        <f t="shared" si="321"/>
        <v>42977</v>
      </c>
      <c r="AR743" s="6">
        <f t="shared" ca="1" si="322"/>
        <v>52817.5</v>
      </c>
      <c r="AS743" s="6">
        <f t="shared" ca="1" si="323"/>
        <v>15000</v>
      </c>
      <c r="AT743" s="6">
        <f t="shared" ca="1" si="324"/>
        <v>539791.35999999999</v>
      </c>
      <c r="AU743" s="6">
        <f t="shared" ca="1" si="325"/>
        <v>44812.02</v>
      </c>
      <c r="AV743" s="6">
        <f t="shared" ca="1" si="326"/>
        <v>38061.08</v>
      </c>
      <c r="AW743" s="6">
        <f t="shared" ca="1" si="327"/>
        <v>0</v>
      </c>
      <c r="AX743" s="6">
        <f t="shared" ca="1" si="328"/>
        <v>49648</v>
      </c>
      <c r="AY743" s="6">
        <f t="shared" ca="1" si="329"/>
        <v>56661.990000000005</v>
      </c>
      <c r="AZ743" s="6">
        <f t="shared" ca="1" si="330"/>
        <v>0</v>
      </c>
      <c r="BA743" s="6">
        <f t="shared" ca="1" si="331"/>
        <v>0</v>
      </c>
      <c r="BB743" s="6">
        <f t="shared" ca="1" si="332"/>
        <v>0</v>
      </c>
      <c r="BC743" s="6">
        <f t="shared" ca="1" si="333"/>
        <v>0</v>
      </c>
      <c r="BD743" s="6">
        <f t="shared" ca="1" si="334"/>
        <v>0</v>
      </c>
      <c r="BE743" s="6">
        <f t="shared" ca="1" si="335"/>
        <v>0</v>
      </c>
      <c r="BF743" s="6">
        <f t="shared" ca="1" si="318"/>
        <v>0</v>
      </c>
      <c r="BG743" s="6">
        <f t="shared" ca="1" si="319"/>
        <v>0</v>
      </c>
      <c r="BJ743" s="4">
        <f t="shared" ca="1" si="336"/>
        <v>796791.95</v>
      </c>
      <c r="BL743" s="3">
        <f t="shared" si="337"/>
        <v>42977</v>
      </c>
      <c r="BM743" s="6">
        <f>BM742+SUMIFS('Transactions (Dated)'!G:G,'Transactions (Dated)'!D:D,'Share Values'!AQ743)</f>
        <v>14317.649999999987</v>
      </c>
      <c r="BN743" s="6">
        <f ca="1">BN742+SUMIFS('Transactions (Dated)'!$F:$F,'Transactions (Dated)'!$D:$D,$BL743,'Transactions (Dated)'!$B:$B,BN$11,'Transactions (Dated)'!$C:$C,"Dividend (paid to cash)")*Y743</f>
        <v>0</v>
      </c>
      <c r="BO743" s="6">
        <f ca="1">BO742+SUMIFS('Transactions (Dated)'!$F:$F,'Transactions (Dated)'!$D:$D,$BL743,'Transactions (Dated)'!$B:$B,BO$11,'Transactions (Dated)'!$C:$C,"Dividend (paid to cash)")*Z743</f>
        <v>2421.875</v>
      </c>
      <c r="BP743" s="6">
        <f ca="1">BP742+SUMIFS('Transactions (Dated)'!$F:$F,'Transactions (Dated)'!$D:$D,$BL743,'Transactions (Dated)'!$B:$B,BP$11,'Transactions (Dated)'!$C:$C,"Dividend (paid to cash)")*AA743</f>
        <v>51745.237000000008</v>
      </c>
      <c r="BQ743" s="6">
        <f ca="1">BQ742+SUMIFS('Transactions (Dated)'!$F:$F,'Transactions (Dated)'!$D:$D,$BL743,'Transactions (Dated)'!$B:$B,BQ$11,'Transactions (Dated)'!$C:$C,"Dividend (paid to cash)")*AB743</f>
        <v>714.23</v>
      </c>
      <c r="BR743" s="6">
        <f ca="1">BR742+SUMIFS('Transactions (Dated)'!$F:$F,'Transactions (Dated)'!$D:$D,$BL743,'Transactions (Dated)'!$B:$B,BR$11,'Transactions (Dated)'!$C:$C,"Dividend (paid to cash)")*AC743</f>
        <v>0</v>
      </c>
      <c r="BS743" s="6">
        <f ca="1">BS742+SUMIFS('Transactions (Dated)'!$F:$F,'Transactions (Dated)'!$D:$D,$BL743,'Transactions (Dated)'!$B:$B,BS$11,'Transactions (Dated)'!$C:$C,"Dividend (paid to cash)")*AD743</f>
        <v>0</v>
      </c>
      <c r="BT743" s="6">
        <f ca="1">BT742+SUMIFS('Transactions (Dated)'!$F:$F,'Transactions (Dated)'!$D:$D,$BL743,'Transactions (Dated)'!$B:$B,BT$11,'Transactions (Dated)'!$C:$C,"Dividend (paid to cash)")*AE743</f>
        <v>4640</v>
      </c>
      <c r="BU743" s="6">
        <f ca="1">BU742+SUMIFS('Transactions (Dated)'!$F:$F,'Transactions (Dated)'!$D:$D,$BL743,'Transactions (Dated)'!$B:$B,BU$11,'Transactions (Dated)'!$C:$C,"Dividend (paid to cash)")*AF743</f>
        <v>0</v>
      </c>
      <c r="BV743" s="6">
        <f ca="1">BV742+SUMIFS('Transactions (Dated)'!$F:$F,'Transactions (Dated)'!$D:$D,$BL743,'Transactions (Dated)'!$B:$B,BV$11,'Transactions (Dated)'!$C:$C,"Dividend (paid to cash)")*AG743</f>
        <v>0</v>
      </c>
      <c r="BW743" s="6">
        <f ca="1">BW742+SUMIFS('Transactions (Dated)'!$F:$F,'Transactions (Dated)'!$D:$D,$BL743,'Transactions (Dated)'!$B:$B,BW$11,'Transactions (Dated)'!$C:$C,"Dividend (paid to cash)")*AH743</f>
        <v>0</v>
      </c>
      <c r="BX743" s="6">
        <f ca="1">BX742+SUMIFS('Transactions (Dated)'!$F:$F,'Transactions (Dated)'!$D:$D,$BL743,'Transactions (Dated)'!$B:$B,BX$11,'Transactions (Dated)'!$C:$C,"Dividend (paid to cash)")*AI743</f>
        <v>0</v>
      </c>
      <c r="BY743" s="6">
        <f ca="1">BY742+SUMIFS('Transactions (Dated)'!$F:$F,'Transactions (Dated)'!$D:$D,$BL743,'Transactions (Dated)'!$B:$B,BY$11,'Transactions (Dated)'!$C:$C,"Dividend (paid to cash)")*AJ743</f>
        <v>0</v>
      </c>
      <c r="BZ743" s="6">
        <f ca="1">BZ742+SUMIFS('Transactions (Dated)'!$F:$F,'Transactions (Dated)'!$D:$D,$BL743,'Transactions (Dated)'!$B:$B,BZ$11,'Transactions (Dated)'!$C:$C,"Dividend (paid to cash)")*AK743</f>
        <v>0</v>
      </c>
      <c r="CA743" s="6">
        <f ca="1">CA742+SUMIFS('Transactions (Dated)'!$F:$F,'Transactions (Dated)'!$D:$D,$BL743,'Transactions (Dated)'!$B:$B,CA$11,'Transactions (Dated)'!$C:$C,"Dividend (paid to cash)")*AL743</f>
        <v>0</v>
      </c>
      <c r="CB743" s="6">
        <v>0</v>
      </c>
      <c r="CC743" s="6">
        <v>0</v>
      </c>
      <c r="CF743" s="6">
        <f t="shared" ca="1" si="338"/>
        <v>73838.991999999984</v>
      </c>
      <c r="CH743" s="3">
        <f t="shared" si="339"/>
        <v>42977</v>
      </c>
      <c r="CI743" s="4">
        <f t="shared" ca="1" si="340"/>
        <v>796791.95</v>
      </c>
      <c r="CJ743" s="4">
        <f t="shared" ca="1" si="341"/>
        <v>73838.991999999984</v>
      </c>
      <c r="CL743" s="4">
        <f t="shared" ca="1" si="342"/>
        <v>870630.94199999992</v>
      </c>
    </row>
    <row r="744" spans="2:90" x14ac:dyDescent="0.15">
      <c r="B744" s="3">
        <v>42978</v>
      </c>
      <c r="E744" s="86">
        <v>42978</v>
      </c>
      <c r="F744" s="53">
        <v>11.57</v>
      </c>
      <c r="G744">
        <v>1.6600000000000001</v>
      </c>
      <c r="H744">
        <v>20.58</v>
      </c>
      <c r="I744">
        <v>23.895</v>
      </c>
      <c r="J744">
        <v>16.47</v>
      </c>
      <c r="K744">
        <v>14.2</v>
      </c>
      <c r="L744">
        <v>16.96</v>
      </c>
      <c r="M744">
        <v>4.2</v>
      </c>
      <c r="O744">
        <v>10.93</v>
      </c>
      <c r="Q744">
        <v>1.48</v>
      </c>
      <c r="R744">
        <v>10.89</v>
      </c>
      <c r="S744">
        <v>45.69</v>
      </c>
      <c r="U744">
        <v>45.69</v>
      </c>
      <c r="X744" s="3">
        <f t="shared" si="320"/>
        <v>42978</v>
      </c>
      <c r="Y744" s="40">
        <f ca="1">Y743+SUMIFS('Transactions (Dated)'!$E$2:$E$53,'Transactions (Dated)'!$D$2:$D$53,'Share Values'!$X744,'Transactions (Dated)'!$B$2:$B$53,'Share Values'!Y$11,'Transactions (Dated)'!$C$2:$C$53,"Buy")-SUMIFS('Transactions (Dated)'!$E$2:$E$53,'Transactions (Dated)'!$D$2:$D$53,'Share Values'!$X744,'Transactions (Dated)'!$B$2:$B$53,'Share Values'!Y$11,'Transactions (Dated)'!$C$2:$C$53,"Sell")</f>
        <v>4625</v>
      </c>
      <c r="Z744" s="40">
        <f ca="1">Z743+SUMIFS('Transactions (Dated)'!$E$2:$E$53,'Transactions (Dated)'!$D$2:$D$53,'Share Values'!$X744,'Transactions (Dated)'!$B$2:$B$53,'Share Values'!Z$11,'Transactions (Dated)'!$C$2:$C$53,"Buy")-SUMIFS('Transactions (Dated)'!$E$2:$E$53,'Transactions (Dated)'!$D$2:$D$53,'Share Values'!$X744,'Transactions (Dated)'!$B$2:$B$53,'Share Values'!Z$11,'Transactions (Dated)'!$C$2:$C$53,"Sell")</f>
        <v>9375</v>
      </c>
      <c r="AA744" s="40">
        <f ca="1">AA743+SUMIFS('Transactions (Dated)'!$E$2:$E$53,'Transactions (Dated)'!$D$2:$D$53,'Share Values'!$X744,'Transactions (Dated)'!$B$2:$B$53,'Share Values'!AA$11,'Transactions (Dated)'!$C$2:$C$53,"Buy")-SUMIFS('Transactions (Dated)'!$E$2:$E$53,'Transactions (Dated)'!$D$2:$D$53,'Share Values'!$X744,'Transactions (Dated)'!$B$2:$B$53,'Share Values'!AA$11,'Transactions (Dated)'!$C$2:$C$53,"Sell")</f>
        <v>26357</v>
      </c>
      <c r="AB744" s="40">
        <f ca="1">AB743+SUMIFS('Transactions (Dated)'!$E$2:$E$53,'Transactions (Dated)'!$D$2:$D$53,'Share Values'!$X744,'Transactions (Dated)'!$B$2:$B$53,'Share Values'!AB$11,'Transactions (Dated)'!$C$2:$C$53,"Buy")-SUMIFS('Transactions (Dated)'!$E$2:$E$53,'Transactions (Dated)'!$D$2:$D$53,'Share Values'!$X744,'Transactions (Dated)'!$B$2:$B$53,'Share Values'!AB$11,'Transactions (Dated)'!$C$2:$C$53,"Sell")</f>
        <v>1892</v>
      </c>
      <c r="AC744" s="40">
        <f ca="1">AC743+SUMIFS('Transactions (Dated)'!$E$2:$E$53,'Transactions (Dated)'!$D$2:$D$53,'Share Values'!$X744,'Transactions (Dated)'!$B$2:$B$53,'Share Values'!AC$11,'Transactions (Dated)'!$C$2:$C$53,"Buy")-SUMIFS('Transactions (Dated)'!$E$2:$E$53,'Transactions (Dated)'!$D$2:$D$53,'Share Values'!$X744,'Transactions (Dated)'!$B$2:$B$53,'Share Values'!AC$11,'Transactions (Dated)'!$C$2:$C$53,"Sell")</f>
        <v>2348</v>
      </c>
      <c r="AD744" s="40">
        <f ca="1">AD743+SUMIFS('Transactions (Dated)'!$E$2:$E$53,'Transactions (Dated)'!$D$2:$D$53,'Share Values'!$X744,'Transactions (Dated)'!$B$2:$B$53,'Share Values'!AD$11,'Transactions (Dated)'!$C$2:$C$53,"Buy")-SUMIFS('Transactions (Dated)'!$E$2:$E$53,'Transactions (Dated)'!$D$2:$D$53,'Share Values'!$X744,'Transactions (Dated)'!$B$2:$B$53,'Share Values'!AD$11,'Transactions (Dated)'!$C$2:$C$53,"Sell")</f>
        <v>0</v>
      </c>
      <c r="AE744" s="40">
        <f ca="1">AE743+SUMIFS('Transactions (Dated)'!$E$2:$E$53,'Transactions (Dated)'!$D$2:$D$53,'Share Values'!$X744,'Transactions (Dated)'!$B$2:$B$53,'Share Values'!AE$11,'Transactions (Dated)'!$C$2:$C$53,"Buy")-SUMIFS('Transactions (Dated)'!$E$2:$E$53,'Transactions (Dated)'!$D$2:$D$53,'Share Values'!$X744,'Transactions (Dated)'!$B$2:$B$53,'Share Values'!AE$11,'Transactions (Dated)'!$C$2:$C$53,"Sell")</f>
        <v>2900</v>
      </c>
      <c r="AF744" s="40">
        <f ca="1">AF743+SUMIFS('Transactions (Dated)'!$E$2:$E$53,'Transactions (Dated)'!$D$2:$D$53,'Share Values'!$X744,'Transactions (Dated)'!$B$2:$B$53,'Share Values'!AF$11,'Transactions (Dated)'!$C$2:$C$53,"Buy")-SUMIFS('Transactions (Dated)'!$E$2:$E$53,'Transactions (Dated)'!$D$2:$D$53,'Share Values'!$X744,'Transactions (Dated)'!$B$2:$B$53,'Share Values'!AF$11,'Transactions (Dated)'!$C$2:$C$53,"Sell")</f>
        <v>14201</v>
      </c>
      <c r="AG744" s="40">
        <f ca="1">AG743+SUMIFS('Transactions (Dated)'!$E$2:$E$53,'Transactions (Dated)'!$D$2:$D$53,'Share Values'!$X744,'Transactions (Dated)'!$B$2:$B$53,'Share Values'!AG$11,'Transactions (Dated)'!$C$2:$C$53,"Buy")-SUMIFS('Transactions (Dated)'!$E$2:$E$53,'Transactions (Dated)'!$D$2:$D$53,'Share Values'!$X744,'Transactions (Dated)'!$B$2:$B$53,'Share Values'!AG$11,'Transactions (Dated)'!$C$2:$C$53,"Sell")</f>
        <v>6835</v>
      </c>
      <c r="AH744" s="40">
        <f ca="1">AH743+SUMIFS('Transactions (Dated)'!$E$2:$E$53,'Transactions (Dated)'!$D$2:$D$53,'Share Values'!$X744,'Transactions (Dated)'!$B$2:$B$53,'Share Values'!AH$11,'Transactions (Dated)'!$C$2:$C$53,"Buy")-SUMIFS('Transactions (Dated)'!$E$2:$E$53,'Transactions (Dated)'!$D$2:$D$53,'Share Values'!$X744,'Transactions (Dated)'!$B$2:$B$53,'Share Values'!AH$11,'Transactions (Dated)'!$C$2:$C$53,"Sell")</f>
        <v>0</v>
      </c>
      <c r="AI744" s="40">
        <f ca="1">AI743+SUMIFS('Transactions (Dated)'!$E$2:$E$53,'Transactions (Dated)'!$D$2:$D$53,'Share Values'!$X744,'Transactions (Dated)'!$B$2:$B$53,'Share Values'!AI$11,'Transactions (Dated)'!$C$2:$C$53,"Buy")-SUMIFS('Transactions (Dated)'!$E$2:$E$53,'Transactions (Dated)'!$D$2:$D$53,'Share Values'!$X744,'Transactions (Dated)'!$B$2:$B$53,'Share Values'!AI$11,'Transactions (Dated)'!$C$2:$C$53,"Sell")</f>
        <v>0</v>
      </c>
      <c r="AJ744" s="40">
        <f ca="1">AJ743+SUMIFS('Transactions (Dated)'!$E$2:$E$53,'Transactions (Dated)'!$D$2:$D$53,'Share Values'!$X744,'Transactions (Dated)'!$B$2:$B$53,'Share Values'!AJ$11,'Transactions (Dated)'!$C$2:$C$53,"Buy")-SUMIFS('Transactions (Dated)'!$E$2:$E$53,'Transactions (Dated)'!$D$2:$D$53,'Share Values'!$X744,'Transactions (Dated)'!$B$2:$B$53,'Share Values'!AJ$11,'Transactions (Dated)'!$C$2:$C$53,"Sell")</f>
        <v>0</v>
      </c>
      <c r="AK744" s="40">
        <f ca="1">AK743+SUMIFS('Transactions (Dated)'!$E$2:$E$53,'Transactions (Dated)'!$D$2:$D$53,'Share Values'!$X744,'Transactions (Dated)'!$B$2:$B$53,'Share Values'!AK$11,'Transactions (Dated)'!$C$2:$C$53,"Buy")-SUMIFS('Transactions (Dated)'!$E$2:$E$53,'Transactions (Dated)'!$D$2:$D$53,'Share Values'!$X744,'Transactions (Dated)'!$B$2:$B$53,'Share Values'!AK$11,'Transactions (Dated)'!$C$2:$C$53,"Sell")</f>
        <v>0</v>
      </c>
      <c r="AL744" s="40">
        <f ca="1">AL743+SUMIFS('Transactions (Dated)'!$E$2:$E$53,'Transactions (Dated)'!$D$2:$D$53,'Share Values'!$X744,'Transactions (Dated)'!$B$2:$B$53,'Share Values'!AL$11,'Transactions (Dated)'!$C$2:$C$53,"Buy")-SUMIFS('Transactions (Dated)'!$E$2:$E$53,'Transactions (Dated)'!$D$2:$D$53,'Share Values'!$X744,'Transactions (Dated)'!$B$2:$B$53,'Share Values'!AL$11,'Transactions (Dated)'!$C$2:$C$53,"Sell")</f>
        <v>0</v>
      </c>
      <c r="AM744" s="40">
        <f ca="1">AM743+SUMIFS('Transactions (Dated)'!$E$2:$E$53,'Transactions (Dated)'!$D$2:$D$53,'Share Values'!$X744,'Transactions (Dated)'!$B$2:$B$53,'Share Values'!AM$11,'Transactions (Dated)'!$C$2:$C$53,"Buy")-SUMIFS('Transactions (Dated)'!$E$2:$E$53,'Transactions (Dated)'!$D$2:$D$53,'Share Values'!$X744,'Transactions (Dated)'!$B$2:$B$53,'Share Values'!AM$11,'Transactions (Dated)'!$C$2:$C$53,"Sell")</f>
        <v>0</v>
      </c>
      <c r="AN744" s="40">
        <f ca="1">AN743+SUMIFS('Transactions (Dated)'!$E$2:$E$53,'Transactions (Dated)'!$D$2:$D$53,'Share Values'!$X744,'Transactions (Dated)'!$B$2:$B$53,'Share Values'!AN$11,'Transactions (Dated)'!$C$2:$C$53,"Buy")-SUMIFS('Transactions (Dated)'!$E$2:$E$53,'Transactions (Dated)'!$D$2:$D$53,'Share Values'!$X744,'Transactions (Dated)'!$B$2:$B$53,'Share Values'!AN$11,'Transactions (Dated)'!$C$2:$C$53,"Sell")</f>
        <v>0</v>
      </c>
      <c r="AQ744" s="3">
        <f t="shared" si="321"/>
        <v>42978</v>
      </c>
      <c r="AR744" s="6">
        <f t="shared" ca="1" si="322"/>
        <v>53511.25</v>
      </c>
      <c r="AS744" s="6">
        <f t="shared" ca="1" si="323"/>
        <v>15562.500000000002</v>
      </c>
      <c r="AT744" s="6">
        <f t="shared" ca="1" si="324"/>
        <v>542427.05999999994</v>
      </c>
      <c r="AU744" s="6">
        <f t="shared" ca="1" si="325"/>
        <v>45209.34</v>
      </c>
      <c r="AV744" s="6">
        <f t="shared" ca="1" si="326"/>
        <v>38671.56</v>
      </c>
      <c r="AW744" s="6">
        <f t="shared" ca="1" si="327"/>
        <v>0</v>
      </c>
      <c r="AX744" s="6">
        <f t="shared" ca="1" si="328"/>
        <v>49184</v>
      </c>
      <c r="AY744" s="6">
        <f t="shared" ca="1" si="329"/>
        <v>59644.200000000004</v>
      </c>
      <c r="AZ744" s="6">
        <f t="shared" ca="1" si="330"/>
        <v>0</v>
      </c>
      <c r="BA744" s="6">
        <f t="shared" ca="1" si="331"/>
        <v>0</v>
      </c>
      <c r="BB744" s="6">
        <f t="shared" ca="1" si="332"/>
        <v>0</v>
      </c>
      <c r="BC744" s="6">
        <f t="shared" ca="1" si="333"/>
        <v>0</v>
      </c>
      <c r="BD744" s="6">
        <f t="shared" ca="1" si="334"/>
        <v>0</v>
      </c>
      <c r="BE744" s="6">
        <f t="shared" ca="1" si="335"/>
        <v>0</v>
      </c>
      <c r="BF744" s="6">
        <f t="shared" ca="1" si="318"/>
        <v>0</v>
      </c>
      <c r="BG744" s="6">
        <f t="shared" ca="1" si="319"/>
        <v>0</v>
      </c>
      <c r="BJ744" s="4">
        <f t="shared" ca="1" si="336"/>
        <v>804209.90999999992</v>
      </c>
      <c r="BL744" s="3">
        <f t="shared" si="337"/>
        <v>42978</v>
      </c>
      <c r="BM744" s="6">
        <f>BM743+SUMIFS('Transactions (Dated)'!G:G,'Transactions (Dated)'!D:D,'Share Values'!AQ744)</f>
        <v>14317.649999999987</v>
      </c>
      <c r="BN744" s="6">
        <f ca="1">BN743+SUMIFS('Transactions (Dated)'!$F:$F,'Transactions (Dated)'!$D:$D,$BL744,'Transactions (Dated)'!$B:$B,BN$11,'Transactions (Dated)'!$C:$C,"Dividend (paid to cash)")*Y744</f>
        <v>0</v>
      </c>
      <c r="BO744" s="6">
        <f ca="1">BO743+SUMIFS('Transactions (Dated)'!$F:$F,'Transactions (Dated)'!$D:$D,$BL744,'Transactions (Dated)'!$B:$B,BO$11,'Transactions (Dated)'!$C:$C,"Dividend (paid to cash)")*Z744</f>
        <v>2421.875</v>
      </c>
      <c r="BP744" s="6">
        <f ca="1">BP743+SUMIFS('Transactions (Dated)'!$F:$F,'Transactions (Dated)'!$D:$D,$BL744,'Transactions (Dated)'!$B:$B,BP$11,'Transactions (Dated)'!$C:$C,"Dividend (paid to cash)")*AA744</f>
        <v>51745.237000000008</v>
      </c>
      <c r="BQ744" s="6">
        <f ca="1">BQ743+SUMIFS('Transactions (Dated)'!$F:$F,'Transactions (Dated)'!$D:$D,$BL744,'Transactions (Dated)'!$B:$B,BQ$11,'Transactions (Dated)'!$C:$C,"Dividend (paid to cash)")*AB744</f>
        <v>714.23</v>
      </c>
      <c r="BR744" s="6">
        <f ca="1">BR743+SUMIFS('Transactions (Dated)'!$F:$F,'Transactions (Dated)'!$D:$D,$BL744,'Transactions (Dated)'!$B:$B,BR$11,'Transactions (Dated)'!$C:$C,"Dividend (paid to cash)")*AC744</f>
        <v>0</v>
      </c>
      <c r="BS744" s="6">
        <f ca="1">BS743+SUMIFS('Transactions (Dated)'!$F:$F,'Transactions (Dated)'!$D:$D,$BL744,'Transactions (Dated)'!$B:$B,BS$11,'Transactions (Dated)'!$C:$C,"Dividend (paid to cash)")*AD744</f>
        <v>0</v>
      </c>
      <c r="BT744" s="6">
        <f ca="1">BT743+SUMIFS('Transactions (Dated)'!$F:$F,'Transactions (Dated)'!$D:$D,$BL744,'Transactions (Dated)'!$B:$B,BT$11,'Transactions (Dated)'!$C:$C,"Dividend (paid to cash)")*AE744</f>
        <v>4640</v>
      </c>
      <c r="BU744" s="6">
        <f ca="1">BU743+SUMIFS('Transactions (Dated)'!$F:$F,'Transactions (Dated)'!$D:$D,$BL744,'Transactions (Dated)'!$B:$B,BU$11,'Transactions (Dated)'!$C:$C,"Dividend (paid to cash)")*AF744</f>
        <v>0</v>
      </c>
      <c r="BV744" s="6">
        <f ca="1">BV743+SUMIFS('Transactions (Dated)'!$F:$F,'Transactions (Dated)'!$D:$D,$BL744,'Transactions (Dated)'!$B:$B,BV$11,'Transactions (Dated)'!$C:$C,"Dividend (paid to cash)")*AG744</f>
        <v>0</v>
      </c>
      <c r="BW744" s="6">
        <f ca="1">BW743+SUMIFS('Transactions (Dated)'!$F:$F,'Transactions (Dated)'!$D:$D,$BL744,'Transactions (Dated)'!$B:$B,BW$11,'Transactions (Dated)'!$C:$C,"Dividend (paid to cash)")*AH744</f>
        <v>0</v>
      </c>
      <c r="BX744" s="6">
        <f ca="1">BX743+SUMIFS('Transactions (Dated)'!$F:$F,'Transactions (Dated)'!$D:$D,$BL744,'Transactions (Dated)'!$B:$B,BX$11,'Transactions (Dated)'!$C:$C,"Dividend (paid to cash)")*AI744</f>
        <v>0</v>
      </c>
      <c r="BY744" s="6">
        <f ca="1">BY743+SUMIFS('Transactions (Dated)'!$F:$F,'Transactions (Dated)'!$D:$D,$BL744,'Transactions (Dated)'!$B:$B,BY$11,'Transactions (Dated)'!$C:$C,"Dividend (paid to cash)")*AJ744</f>
        <v>0</v>
      </c>
      <c r="BZ744" s="6">
        <f ca="1">BZ743+SUMIFS('Transactions (Dated)'!$F:$F,'Transactions (Dated)'!$D:$D,$BL744,'Transactions (Dated)'!$B:$B,BZ$11,'Transactions (Dated)'!$C:$C,"Dividend (paid to cash)")*AK744</f>
        <v>0</v>
      </c>
      <c r="CA744" s="6">
        <f ca="1">CA743+SUMIFS('Transactions (Dated)'!$F:$F,'Transactions (Dated)'!$D:$D,$BL744,'Transactions (Dated)'!$B:$B,CA$11,'Transactions (Dated)'!$C:$C,"Dividend (paid to cash)")*AL744</f>
        <v>0</v>
      </c>
      <c r="CB744" s="6">
        <v>0</v>
      </c>
      <c r="CC744" s="6">
        <v>0</v>
      </c>
      <c r="CF744" s="6">
        <f t="shared" ca="1" si="338"/>
        <v>73838.991999999984</v>
      </c>
      <c r="CH744" s="3">
        <f t="shared" si="339"/>
        <v>42978</v>
      </c>
      <c r="CI744" s="4">
        <f t="shared" ca="1" si="340"/>
        <v>804209.90999999992</v>
      </c>
      <c r="CJ744" s="4">
        <f t="shared" ca="1" si="341"/>
        <v>73838.991999999984</v>
      </c>
      <c r="CL744" s="4">
        <f t="shared" ca="1" si="342"/>
        <v>878048.90199999989</v>
      </c>
    </row>
    <row r="745" spans="2:90" x14ac:dyDescent="0.15">
      <c r="B745" s="3">
        <v>42979</v>
      </c>
      <c r="E745" s="86">
        <v>42979</v>
      </c>
      <c r="F745" s="53">
        <v>11.34</v>
      </c>
      <c r="G745">
        <v>1.5899999999999999</v>
      </c>
      <c r="H745">
        <v>20.56</v>
      </c>
      <c r="I745">
        <v>23.984999999999999</v>
      </c>
      <c r="J745">
        <v>16.690000000000001</v>
      </c>
      <c r="K745">
        <v>14.27</v>
      </c>
      <c r="L745">
        <v>17.12</v>
      </c>
      <c r="M745">
        <v>4.22</v>
      </c>
      <c r="O745">
        <v>10.98</v>
      </c>
      <c r="Q745">
        <v>1.46</v>
      </c>
      <c r="R745">
        <v>11.15</v>
      </c>
      <c r="S745">
        <v>45.66</v>
      </c>
      <c r="U745">
        <v>45.66</v>
      </c>
      <c r="X745" s="3">
        <f t="shared" si="320"/>
        <v>42979</v>
      </c>
      <c r="Y745" s="40">
        <f ca="1">Y744+SUMIFS('Transactions (Dated)'!$E$2:$E$53,'Transactions (Dated)'!$D$2:$D$53,'Share Values'!$X745,'Transactions (Dated)'!$B$2:$B$53,'Share Values'!Y$11,'Transactions (Dated)'!$C$2:$C$53,"Buy")-SUMIFS('Transactions (Dated)'!$E$2:$E$53,'Transactions (Dated)'!$D$2:$D$53,'Share Values'!$X745,'Transactions (Dated)'!$B$2:$B$53,'Share Values'!Y$11,'Transactions (Dated)'!$C$2:$C$53,"Sell")</f>
        <v>4625</v>
      </c>
      <c r="Z745" s="40">
        <f ca="1">Z744+SUMIFS('Transactions (Dated)'!$E$2:$E$53,'Transactions (Dated)'!$D$2:$D$53,'Share Values'!$X745,'Transactions (Dated)'!$B$2:$B$53,'Share Values'!Z$11,'Transactions (Dated)'!$C$2:$C$53,"Buy")-SUMIFS('Transactions (Dated)'!$E$2:$E$53,'Transactions (Dated)'!$D$2:$D$53,'Share Values'!$X745,'Transactions (Dated)'!$B$2:$B$53,'Share Values'!Z$11,'Transactions (Dated)'!$C$2:$C$53,"Sell")</f>
        <v>9375</v>
      </c>
      <c r="AA745" s="40">
        <f ca="1">AA744+SUMIFS('Transactions (Dated)'!$E$2:$E$53,'Transactions (Dated)'!$D$2:$D$53,'Share Values'!$X745,'Transactions (Dated)'!$B$2:$B$53,'Share Values'!AA$11,'Transactions (Dated)'!$C$2:$C$53,"Buy")-SUMIFS('Transactions (Dated)'!$E$2:$E$53,'Transactions (Dated)'!$D$2:$D$53,'Share Values'!$X745,'Transactions (Dated)'!$B$2:$B$53,'Share Values'!AA$11,'Transactions (Dated)'!$C$2:$C$53,"Sell")</f>
        <v>26357</v>
      </c>
      <c r="AB745" s="40">
        <f ca="1">AB744+SUMIFS('Transactions (Dated)'!$E$2:$E$53,'Transactions (Dated)'!$D$2:$D$53,'Share Values'!$X745,'Transactions (Dated)'!$B$2:$B$53,'Share Values'!AB$11,'Transactions (Dated)'!$C$2:$C$53,"Buy")-SUMIFS('Transactions (Dated)'!$E$2:$E$53,'Transactions (Dated)'!$D$2:$D$53,'Share Values'!$X745,'Transactions (Dated)'!$B$2:$B$53,'Share Values'!AB$11,'Transactions (Dated)'!$C$2:$C$53,"Sell")</f>
        <v>1892</v>
      </c>
      <c r="AC745" s="40">
        <f ca="1">AC744+SUMIFS('Transactions (Dated)'!$E$2:$E$53,'Transactions (Dated)'!$D$2:$D$53,'Share Values'!$X745,'Transactions (Dated)'!$B$2:$B$53,'Share Values'!AC$11,'Transactions (Dated)'!$C$2:$C$53,"Buy")-SUMIFS('Transactions (Dated)'!$E$2:$E$53,'Transactions (Dated)'!$D$2:$D$53,'Share Values'!$X745,'Transactions (Dated)'!$B$2:$B$53,'Share Values'!AC$11,'Transactions (Dated)'!$C$2:$C$53,"Sell")</f>
        <v>2348</v>
      </c>
      <c r="AD745" s="40">
        <f ca="1">AD744+SUMIFS('Transactions (Dated)'!$E$2:$E$53,'Transactions (Dated)'!$D$2:$D$53,'Share Values'!$X745,'Transactions (Dated)'!$B$2:$B$53,'Share Values'!AD$11,'Transactions (Dated)'!$C$2:$C$53,"Buy")-SUMIFS('Transactions (Dated)'!$E$2:$E$53,'Transactions (Dated)'!$D$2:$D$53,'Share Values'!$X745,'Transactions (Dated)'!$B$2:$B$53,'Share Values'!AD$11,'Transactions (Dated)'!$C$2:$C$53,"Sell")</f>
        <v>0</v>
      </c>
      <c r="AE745" s="40">
        <f ca="1">AE744+SUMIFS('Transactions (Dated)'!$E$2:$E$53,'Transactions (Dated)'!$D$2:$D$53,'Share Values'!$X745,'Transactions (Dated)'!$B$2:$B$53,'Share Values'!AE$11,'Transactions (Dated)'!$C$2:$C$53,"Buy")-SUMIFS('Transactions (Dated)'!$E$2:$E$53,'Transactions (Dated)'!$D$2:$D$53,'Share Values'!$X745,'Transactions (Dated)'!$B$2:$B$53,'Share Values'!AE$11,'Transactions (Dated)'!$C$2:$C$53,"Sell")</f>
        <v>2900</v>
      </c>
      <c r="AF745" s="40">
        <f ca="1">AF744+SUMIFS('Transactions (Dated)'!$E$2:$E$53,'Transactions (Dated)'!$D$2:$D$53,'Share Values'!$X745,'Transactions (Dated)'!$B$2:$B$53,'Share Values'!AF$11,'Transactions (Dated)'!$C$2:$C$53,"Buy")-SUMIFS('Transactions (Dated)'!$E$2:$E$53,'Transactions (Dated)'!$D$2:$D$53,'Share Values'!$X745,'Transactions (Dated)'!$B$2:$B$53,'Share Values'!AF$11,'Transactions (Dated)'!$C$2:$C$53,"Sell")</f>
        <v>14201</v>
      </c>
      <c r="AG745" s="40">
        <f ca="1">AG744+SUMIFS('Transactions (Dated)'!$E$2:$E$53,'Transactions (Dated)'!$D$2:$D$53,'Share Values'!$X745,'Transactions (Dated)'!$B$2:$B$53,'Share Values'!AG$11,'Transactions (Dated)'!$C$2:$C$53,"Buy")-SUMIFS('Transactions (Dated)'!$E$2:$E$53,'Transactions (Dated)'!$D$2:$D$53,'Share Values'!$X745,'Transactions (Dated)'!$B$2:$B$53,'Share Values'!AG$11,'Transactions (Dated)'!$C$2:$C$53,"Sell")</f>
        <v>6835</v>
      </c>
      <c r="AH745" s="40">
        <f ca="1">AH744+SUMIFS('Transactions (Dated)'!$E$2:$E$53,'Transactions (Dated)'!$D$2:$D$53,'Share Values'!$X745,'Transactions (Dated)'!$B$2:$B$53,'Share Values'!AH$11,'Transactions (Dated)'!$C$2:$C$53,"Buy")-SUMIFS('Transactions (Dated)'!$E$2:$E$53,'Transactions (Dated)'!$D$2:$D$53,'Share Values'!$X745,'Transactions (Dated)'!$B$2:$B$53,'Share Values'!AH$11,'Transactions (Dated)'!$C$2:$C$53,"Sell")</f>
        <v>0</v>
      </c>
      <c r="AI745" s="40">
        <f ca="1">AI744+SUMIFS('Transactions (Dated)'!$E$2:$E$53,'Transactions (Dated)'!$D$2:$D$53,'Share Values'!$X745,'Transactions (Dated)'!$B$2:$B$53,'Share Values'!AI$11,'Transactions (Dated)'!$C$2:$C$53,"Buy")-SUMIFS('Transactions (Dated)'!$E$2:$E$53,'Transactions (Dated)'!$D$2:$D$53,'Share Values'!$X745,'Transactions (Dated)'!$B$2:$B$53,'Share Values'!AI$11,'Transactions (Dated)'!$C$2:$C$53,"Sell")</f>
        <v>0</v>
      </c>
      <c r="AJ745" s="40">
        <f ca="1">AJ744+SUMIFS('Transactions (Dated)'!$E$2:$E$53,'Transactions (Dated)'!$D$2:$D$53,'Share Values'!$X745,'Transactions (Dated)'!$B$2:$B$53,'Share Values'!AJ$11,'Transactions (Dated)'!$C$2:$C$53,"Buy")-SUMIFS('Transactions (Dated)'!$E$2:$E$53,'Transactions (Dated)'!$D$2:$D$53,'Share Values'!$X745,'Transactions (Dated)'!$B$2:$B$53,'Share Values'!AJ$11,'Transactions (Dated)'!$C$2:$C$53,"Sell")</f>
        <v>0</v>
      </c>
      <c r="AK745" s="40">
        <f ca="1">AK744+SUMIFS('Transactions (Dated)'!$E$2:$E$53,'Transactions (Dated)'!$D$2:$D$53,'Share Values'!$X745,'Transactions (Dated)'!$B$2:$B$53,'Share Values'!AK$11,'Transactions (Dated)'!$C$2:$C$53,"Buy")-SUMIFS('Transactions (Dated)'!$E$2:$E$53,'Transactions (Dated)'!$D$2:$D$53,'Share Values'!$X745,'Transactions (Dated)'!$B$2:$B$53,'Share Values'!AK$11,'Transactions (Dated)'!$C$2:$C$53,"Sell")</f>
        <v>0</v>
      </c>
      <c r="AL745" s="40">
        <f ca="1">AL744+SUMIFS('Transactions (Dated)'!$E$2:$E$53,'Transactions (Dated)'!$D$2:$D$53,'Share Values'!$X745,'Transactions (Dated)'!$B$2:$B$53,'Share Values'!AL$11,'Transactions (Dated)'!$C$2:$C$53,"Buy")-SUMIFS('Transactions (Dated)'!$E$2:$E$53,'Transactions (Dated)'!$D$2:$D$53,'Share Values'!$X745,'Transactions (Dated)'!$B$2:$B$53,'Share Values'!AL$11,'Transactions (Dated)'!$C$2:$C$53,"Sell")</f>
        <v>0</v>
      </c>
      <c r="AM745" s="40">
        <f ca="1">AM744+SUMIFS('Transactions (Dated)'!$E$2:$E$53,'Transactions (Dated)'!$D$2:$D$53,'Share Values'!$X745,'Transactions (Dated)'!$B$2:$B$53,'Share Values'!AM$11,'Transactions (Dated)'!$C$2:$C$53,"Buy")-SUMIFS('Transactions (Dated)'!$E$2:$E$53,'Transactions (Dated)'!$D$2:$D$53,'Share Values'!$X745,'Transactions (Dated)'!$B$2:$B$53,'Share Values'!AM$11,'Transactions (Dated)'!$C$2:$C$53,"Sell")</f>
        <v>0</v>
      </c>
      <c r="AN745" s="40">
        <f ca="1">AN744+SUMIFS('Transactions (Dated)'!$E$2:$E$53,'Transactions (Dated)'!$D$2:$D$53,'Share Values'!$X745,'Transactions (Dated)'!$B$2:$B$53,'Share Values'!AN$11,'Transactions (Dated)'!$C$2:$C$53,"Buy")-SUMIFS('Transactions (Dated)'!$E$2:$E$53,'Transactions (Dated)'!$D$2:$D$53,'Share Values'!$X745,'Transactions (Dated)'!$B$2:$B$53,'Share Values'!AN$11,'Transactions (Dated)'!$C$2:$C$53,"Sell")</f>
        <v>0</v>
      </c>
      <c r="AQ745" s="3">
        <f t="shared" si="321"/>
        <v>42979</v>
      </c>
      <c r="AR745" s="6">
        <f t="shared" ca="1" si="322"/>
        <v>52447.5</v>
      </c>
      <c r="AS745" s="6">
        <f t="shared" ca="1" si="323"/>
        <v>14906.249999999998</v>
      </c>
      <c r="AT745" s="6">
        <f t="shared" ca="1" si="324"/>
        <v>541899.91999999993</v>
      </c>
      <c r="AU745" s="6">
        <f t="shared" ca="1" si="325"/>
        <v>45379.619999999995</v>
      </c>
      <c r="AV745" s="6">
        <f t="shared" ca="1" si="326"/>
        <v>39188.120000000003</v>
      </c>
      <c r="AW745" s="6">
        <f t="shared" ca="1" si="327"/>
        <v>0</v>
      </c>
      <c r="AX745" s="6">
        <f t="shared" ca="1" si="328"/>
        <v>49648</v>
      </c>
      <c r="AY745" s="6">
        <f t="shared" ca="1" si="329"/>
        <v>59928.219999999994</v>
      </c>
      <c r="AZ745" s="6">
        <f t="shared" ca="1" si="330"/>
        <v>0</v>
      </c>
      <c r="BA745" s="6">
        <f t="shared" ca="1" si="331"/>
        <v>0</v>
      </c>
      <c r="BB745" s="6">
        <f t="shared" ca="1" si="332"/>
        <v>0</v>
      </c>
      <c r="BC745" s="6">
        <f t="shared" ca="1" si="333"/>
        <v>0</v>
      </c>
      <c r="BD745" s="6">
        <f t="shared" ca="1" si="334"/>
        <v>0</v>
      </c>
      <c r="BE745" s="6">
        <f t="shared" ca="1" si="335"/>
        <v>0</v>
      </c>
      <c r="BF745" s="6">
        <f t="shared" ca="1" si="318"/>
        <v>0</v>
      </c>
      <c r="BG745" s="6">
        <f t="shared" ca="1" si="319"/>
        <v>0</v>
      </c>
      <c r="BJ745" s="4">
        <f t="shared" ca="1" si="336"/>
        <v>803397.62999999989</v>
      </c>
      <c r="BL745" s="3">
        <f t="shared" si="337"/>
        <v>42979</v>
      </c>
      <c r="BM745" s="6">
        <f>BM744+SUMIFS('Transactions (Dated)'!G:G,'Transactions (Dated)'!D:D,'Share Values'!AQ745)</f>
        <v>14317.649999999987</v>
      </c>
      <c r="BN745" s="6">
        <f ca="1">BN744+SUMIFS('Transactions (Dated)'!$F:$F,'Transactions (Dated)'!$D:$D,$BL745,'Transactions (Dated)'!$B:$B,BN$11,'Transactions (Dated)'!$C:$C,"Dividend (paid to cash)")*Y745</f>
        <v>0</v>
      </c>
      <c r="BO745" s="6">
        <f ca="1">BO744+SUMIFS('Transactions (Dated)'!$F:$F,'Transactions (Dated)'!$D:$D,$BL745,'Transactions (Dated)'!$B:$B,BO$11,'Transactions (Dated)'!$C:$C,"Dividend (paid to cash)")*Z745</f>
        <v>2421.875</v>
      </c>
      <c r="BP745" s="6">
        <f ca="1">BP744+SUMIFS('Transactions (Dated)'!$F:$F,'Transactions (Dated)'!$D:$D,$BL745,'Transactions (Dated)'!$B:$B,BP$11,'Transactions (Dated)'!$C:$C,"Dividend (paid to cash)")*AA745</f>
        <v>51745.237000000008</v>
      </c>
      <c r="BQ745" s="6">
        <f ca="1">BQ744+SUMIFS('Transactions (Dated)'!$F:$F,'Transactions (Dated)'!$D:$D,$BL745,'Transactions (Dated)'!$B:$B,BQ$11,'Transactions (Dated)'!$C:$C,"Dividend (paid to cash)")*AB745</f>
        <v>714.23</v>
      </c>
      <c r="BR745" s="6">
        <f ca="1">BR744+SUMIFS('Transactions (Dated)'!$F:$F,'Transactions (Dated)'!$D:$D,$BL745,'Transactions (Dated)'!$B:$B,BR$11,'Transactions (Dated)'!$C:$C,"Dividend (paid to cash)")*AC745</f>
        <v>0</v>
      </c>
      <c r="BS745" s="6">
        <f ca="1">BS744+SUMIFS('Transactions (Dated)'!$F:$F,'Transactions (Dated)'!$D:$D,$BL745,'Transactions (Dated)'!$B:$B,BS$11,'Transactions (Dated)'!$C:$C,"Dividend (paid to cash)")*AD745</f>
        <v>0</v>
      </c>
      <c r="BT745" s="6">
        <f ca="1">BT744+SUMIFS('Transactions (Dated)'!$F:$F,'Transactions (Dated)'!$D:$D,$BL745,'Transactions (Dated)'!$B:$B,BT$11,'Transactions (Dated)'!$C:$C,"Dividend (paid to cash)")*AE745</f>
        <v>4640</v>
      </c>
      <c r="BU745" s="6">
        <f ca="1">BU744+SUMIFS('Transactions (Dated)'!$F:$F,'Transactions (Dated)'!$D:$D,$BL745,'Transactions (Dated)'!$B:$B,BU$11,'Transactions (Dated)'!$C:$C,"Dividend (paid to cash)")*AF745</f>
        <v>0</v>
      </c>
      <c r="BV745" s="6">
        <f ca="1">BV744+SUMIFS('Transactions (Dated)'!$F:$F,'Transactions (Dated)'!$D:$D,$BL745,'Transactions (Dated)'!$B:$B,BV$11,'Transactions (Dated)'!$C:$C,"Dividend (paid to cash)")*AG745</f>
        <v>0</v>
      </c>
      <c r="BW745" s="6">
        <f ca="1">BW744+SUMIFS('Transactions (Dated)'!$F:$F,'Transactions (Dated)'!$D:$D,$BL745,'Transactions (Dated)'!$B:$B,BW$11,'Transactions (Dated)'!$C:$C,"Dividend (paid to cash)")*AH745</f>
        <v>0</v>
      </c>
      <c r="BX745" s="6">
        <f ca="1">BX744+SUMIFS('Transactions (Dated)'!$F:$F,'Transactions (Dated)'!$D:$D,$BL745,'Transactions (Dated)'!$B:$B,BX$11,'Transactions (Dated)'!$C:$C,"Dividend (paid to cash)")*AI745</f>
        <v>0</v>
      </c>
      <c r="BY745" s="6">
        <f ca="1">BY744+SUMIFS('Transactions (Dated)'!$F:$F,'Transactions (Dated)'!$D:$D,$BL745,'Transactions (Dated)'!$B:$B,BY$11,'Transactions (Dated)'!$C:$C,"Dividend (paid to cash)")*AJ745</f>
        <v>0</v>
      </c>
      <c r="BZ745" s="6">
        <f ca="1">BZ744+SUMIFS('Transactions (Dated)'!$F:$F,'Transactions (Dated)'!$D:$D,$BL745,'Transactions (Dated)'!$B:$B,BZ$11,'Transactions (Dated)'!$C:$C,"Dividend (paid to cash)")*AK745</f>
        <v>0</v>
      </c>
      <c r="CA745" s="6">
        <f ca="1">CA744+SUMIFS('Transactions (Dated)'!$F:$F,'Transactions (Dated)'!$D:$D,$BL745,'Transactions (Dated)'!$B:$B,CA$11,'Transactions (Dated)'!$C:$C,"Dividend (paid to cash)")*AL745</f>
        <v>0</v>
      </c>
      <c r="CB745" s="6">
        <v>0</v>
      </c>
      <c r="CC745" s="6">
        <v>0</v>
      </c>
      <c r="CF745" s="6">
        <f t="shared" ca="1" si="338"/>
        <v>73838.991999999984</v>
      </c>
      <c r="CH745" s="3">
        <f t="shared" si="339"/>
        <v>42979</v>
      </c>
      <c r="CI745" s="4">
        <f t="shared" ca="1" si="340"/>
        <v>803397.62999999989</v>
      </c>
      <c r="CJ745" s="4">
        <f t="shared" ca="1" si="341"/>
        <v>73838.991999999984</v>
      </c>
      <c r="CL745" s="4">
        <f t="shared" ca="1" si="342"/>
        <v>877236.62199999986</v>
      </c>
    </row>
    <row r="746" spans="2:90" x14ac:dyDescent="0.15">
      <c r="B746" s="3">
        <v>42983</v>
      </c>
      <c r="E746" s="86">
        <v>42983</v>
      </c>
      <c r="F746" s="53">
        <v>11.16</v>
      </c>
      <c r="G746">
        <v>1.5899999999999999</v>
      </c>
      <c r="H746">
        <v>20.41</v>
      </c>
      <c r="I746">
        <v>23.78</v>
      </c>
      <c r="J746">
        <v>16.600000000000001</v>
      </c>
      <c r="K746">
        <v>14.36</v>
      </c>
      <c r="L746">
        <v>17.02</v>
      </c>
      <c r="M746">
        <v>4.47</v>
      </c>
      <c r="O746">
        <v>10.85</v>
      </c>
      <c r="Q746">
        <v>1.45</v>
      </c>
      <c r="R746">
        <v>11.21</v>
      </c>
      <c r="S746">
        <v>45.68</v>
      </c>
      <c r="U746">
        <v>45.68</v>
      </c>
      <c r="X746" s="3">
        <f t="shared" si="320"/>
        <v>42983</v>
      </c>
      <c r="Y746" s="40">
        <f ca="1">Y745+SUMIFS('Transactions (Dated)'!$E$2:$E$53,'Transactions (Dated)'!$D$2:$D$53,'Share Values'!$X746,'Transactions (Dated)'!$B$2:$B$53,'Share Values'!Y$11,'Transactions (Dated)'!$C$2:$C$53,"Buy")-SUMIFS('Transactions (Dated)'!$E$2:$E$53,'Transactions (Dated)'!$D$2:$D$53,'Share Values'!$X746,'Transactions (Dated)'!$B$2:$B$53,'Share Values'!Y$11,'Transactions (Dated)'!$C$2:$C$53,"Sell")</f>
        <v>4625</v>
      </c>
      <c r="Z746" s="40">
        <f ca="1">Z745+SUMIFS('Transactions (Dated)'!$E$2:$E$53,'Transactions (Dated)'!$D$2:$D$53,'Share Values'!$X746,'Transactions (Dated)'!$B$2:$B$53,'Share Values'!Z$11,'Transactions (Dated)'!$C$2:$C$53,"Buy")-SUMIFS('Transactions (Dated)'!$E$2:$E$53,'Transactions (Dated)'!$D$2:$D$53,'Share Values'!$X746,'Transactions (Dated)'!$B$2:$B$53,'Share Values'!Z$11,'Transactions (Dated)'!$C$2:$C$53,"Sell")</f>
        <v>9375</v>
      </c>
      <c r="AA746" s="40">
        <f ca="1">AA745+SUMIFS('Transactions (Dated)'!$E$2:$E$53,'Transactions (Dated)'!$D$2:$D$53,'Share Values'!$X746,'Transactions (Dated)'!$B$2:$B$53,'Share Values'!AA$11,'Transactions (Dated)'!$C$2:$C$53,"Buy")-SUMIFS('Transactions (Dated)'!$E$2:$E$53,'Transactions (Dated)'!$D$2:$D$53,'Share Values'!$X746,'Transactions (Dated)'!$B$2:$B$53,'Share Values'!AA$11,'Transactions (Dated)'!$C$2:$C$53,"Sell")</f>
        <v>26357</v>
      </c>
      <c r="AB746" s="40">
        <f ca="1">AB745+SUMIFS('Transactions (Dated)'!$E$2:$E$53,'Transactions (Dated)'!$D$2:$D$53,'Share Values'!$X746,'Transactions (Dated)'!$B$2:$B$53,'Share Values'!AB$11,'Transactions (Dated)'!$C$2:$C$53,"Buy")-SUMIFS('Transactions (Dated)'!$E$2:$E$53,'Transactions (Dated)'!$D$2:$D$53,'Share Values'!$X746,'Transactions (Dated)'!$B$2:$B$53,'Share Values'!AB$11,'Transactions (Dated)'!$C$2:$C$53,"Sell")</f>
        <v>1892</v>
      </c>
      <c r="AC746" s="40">
        <f ca="1">AC745+SUMIFS('Transactions (Dated)'!$E$2:$E$53,'Transactions (Dated)'!$D$2:$D$53,'Share Values'!$X746,'Transactions (Dated)'!$B$2:$B$53,'Share Values'!AC$11,'Transactions (Dated)'!$C$2:$C$53,"Buy")-SUMIFS('Transactions (Dated)'!$E$2:$E$53,'Transactions (Dated)'!$D$2:$D$53,'Share Values'!$X746,'Transactions (Dated)'!$B$2:$B$53,'Share Values'!AC$11,'Transactions (Dated)'!$C$2:$C$53,"Sell")</f>
        <v>2348</v>
      </c>
      <c r="AD746" s="40">
        <f ca="1">AD745+SUMIFS('Transactions (Dated)'!$E$2:$E$53,'Transactions (Dated)'!$D$2:$D$53,'Share Values'!$X746,'Transactions (Dated)'!$B$2:$B$53,'Share Values'!AD$11,'Transactions (Dated)'!$C$2:$C$53,"Buy")-SUMIFS('Transactions (Dated)'!$E$2:$E$53,'Transactions (Dated)'!$D$2:$D$53,'Share Values'!$X746,'Transactions (Dated)'!$B$2:$B$53,'Share Values'!AD$11,'Transactions (Dated)'!$C$2:$C$53,"Sell")</f>
        <v>0</v>
      </c>
      <c r="AE746" s="40">
        <f ca="1">AE745+SUMIFS('Transactions (Dated)'!$E$2:$E$53,'Transactions (Dated)'!$D$2:$D$53,'Share Values'!$X746,'Transactions (Dated)'!$B$2:$B$53,'Share Values'!AE$11,'Transactions (Dated)'!$C$2:$C$53,"Buy")-SUMIFS('Transactions (Dated)'!$E$2:$E$53,'Transactions (Dated)'!$D$2:$D$53,'Share Values'!$X746,'Transactions (Dated)'!$B$2:$B$53,'Share Values'!AE$11,'Transactions (Dated)'!$C$2:$C$53,"Sell")</f>
        <v>2900</v>
      </c>
      <c r="AF746" s="40">
        <f ca="1">AF745+SUMIFS('Transactions (Dated)'!$E$2:$E$53,'Transactions (Dated)'!$D$2:$D$53,'Share Values'!$X746,'Transactions (Dated)'!$B$2:$B$53,'Share Values'!AF$11,'Transactions (Dated)'!$C$2:$C$53,"Buy")-SUMIFS('Transactions (Dated)'!$E$2:$E$53,'Transactions (Dated)'!$D$2:$D$53,'Share Values'!$X746,'Transactions (Dated)'!$B$2:$B$53,'Share Values'!AF$11,'Transactions (Dated)'!$C$2:$C$53,"Sell")</f>
        <v>14201</v>
      </c>
      <c r="AG746" s="40">
        <f ca="1">AG745+SUMIFS('Transactions (Dated)'!$E$2:$E$53,'Transactions (Dated)'!$D$2:$D$53,'Share Values'!$X746,'Transactions (Dated)'!$B$2:$B$53,'Share Values'!AG$11,'Transactions (Dated)'!$C$2:$C$53,"Buy")-SUMIFS('Transactions (Dated)'!$E$2:$E$53,'Transactions (Dated)'!$D$2:$D$53,'Share Values'!$X746,'Transactions (Dated)'!$B$2:$B$53,'Share Values'!AG$11,'Transactions (Dated)'!$C$2:$C$53,"Sell")</f>
        <v>6835</v>
      </c>
      <c r="AH746" s="40">
        <f ca="1">AH745+SUMIFS('Transactions (Dated)'!$E$2:$E$53,'Transactions (Dated)'!$D$2:$D$53,'Share Values'!$X746,'Transactions (Dated)'!$B$2:$B$53,'Share Values'!AH$11,'Transactions (Dated)'!$C$2:$C$53,"Buy")-SUMIFS('Transactions (Dated)'!$E$2:$E$53,'Transactions (Dated)'!$D$2:$D$53,'Share Values'!$X746,'Transactions (Dated)'!$B$2:$B$53,'Share Values'!AH$11,'Transactions (Dated)'!$C$2:$C$53,"Sell")</f>
        <v>0</v>
      </c>
      <c r="AI746" s="40">
        <f ca="1">AI745+SUMIFS('Transactions (Dated)'!$E$2:$E$53,'Transactions (Dated)'!$D$2:$D$53,'Share Values'!$X746,'Transactions (Dated)'!$B$2:$B$53,'Share Values'!AI$11,'Transactions (Dated)'!$C$2:$C$53,"Buy")-SUMIFS('Transactions (Dated)'!$E$2:$E$53,'Transactions (Dated)'!$D$2:$D$53,'Share Values'!$X746,'Transactions (Dated)'!$B$2:$B$53,'Share Values'!AI$11,'Transactions (Dated)'!$C$2:$C$53,"Sell")</f>
        <v>0</v>
      </c>
      <c r="AJ746" s="40">
        <f ca="1">AJ745+SUMIFS('Transactions (Dated)'!$E$2:$E$53,'Transactions (Dated)'!$D$2:$D$53,'Share Values'!$X746,'Transactions (Dated)'!$B$2:$B$53,'Share Values'!AJ$11,'Transactions (Dated)'!$C$2:$C$53,"Buy")-SUMIFS('Transactions (Dated)'!$E$2:$E$53,'Transactions (Dated)'!$D$2:$D$53,'Share Values'!$X746,'Transactions (Dated)'!$B$2:$B$53,'Share Values'!AJ$11,'Transactions (Dated)'!$C$2:$C$53,"Sell")</f>
        <v>0</v>
      </c>
      <c r="AK746" s="40">
        <f ca="1">AK745+SUMIFS('Transactions (Dated)'!$E$2:$E$53,'Transactions (Dated)'!$D$2:$D$53,'Share Values'!$X746,'Transactions (Dated)'!$B$2:$B$53,'Share Values'!AK$11,'Transactions (Dated)'!$C$2:$C$53,"Buy")-SUMIFS('Transactions (Dated)'!$E$2:$E$53,'Transactions (Dated)'!$D$2:$D$53,'Share Values'!$X746,'Transactions (Dated)'!$B$2:$B$53,'Share Values'!AK$11,'Transactions (Dated)'!$C$2:$C$53,"Sell")</f>
        <v>0</v>
      </c>
      <c r="AL746" s="40">
        <f ca="1">AL745+SUMIFS('Transactions (Dated)'!$E$2:$E$53,'Transactions (Dated)'!$D$2:$D$53,'Share Values'!$X746,'Transactions (Dated)'!$B$2:$B$53,'Share Values'!AL$11,'Transactions (Dated)'!$C$2:$C$53,"Buy")-SUMIFS('Transactions (Dated)'!$E$2:$E$53,'Transactions (Dated)'!$D$2:$D$53,'Share Values'!$X746,'Transactions (Dated)'!$B$2:$B$53,'Share Values'!AL$11,'Transactions (Dated)'!$C$2:$C$53,"Sell")</f>
        <v>0</v>
      </c>
      <c r="AM746" s="40">
        <f ca="1">AM745+SUMIFS('Transactions (Dated)'!$E$2:$E$53,'Transactions (Dated)'!$D$2:$D$53,'Share Values'!$X746,'Transactions (Dated)'!$B$2:$B$53,'Share Values'!AM$11,'Transactions (Dated)'!$C$2:$C$53,"Buy")-SUMIFS('Transactions (Dated)'!$E$2:$E$53,'Transactions (Dated)'!$D$2:$D$53,'Share Values'!$X746,'Transactions (Dated)'!$B$2:$B$53,'Share Values'!AM$11,'Transactions (Dated)'!$C$2:$C$53,"Sell")</f>
        <v>0</v>
      </c>
      <c r="AN746" s="40">
        <f ca="1">AN745+SUMIFS('Transactions (Dated)'!$E$2:$E$53,'Transactions (Dated)'!$D$2:$D$53,'Share Values'!$X746,'Transactions (Dated)'!$B$2:$B$53,'Share Values'!AN$11,'Transactions (Dated)'!$C$2:$C$53,"Buy")-SUMIFS('Transactions (Dated)'!$E$2:$E$53,'Transactions (Dated)'!$D$2:$D$53,'Share Values'!$X746,'Transactions (Dated)'!$B$2:$B$53,'Share Values'!AN$11,'Transactions (Dated)'!$C$2:$C$53,"Sell")</f>
        <v>0</v>
      </c>
      <c r="AQ746" s="3">
        <f t="shared" si="321"/>
        <v>42983</v>
      </c>
      <c r="AR746" s="6">
        <f t="shared" ca="1" si="322"/>
        <v>51615</v>
      </c>
      <c r="AS746" s="6">
        <f t="shared" ca="1" si="323"/>
        <v>14906.249999999998</v>
      </c>
      <c r="AT746" s="6">
        <f t="shared" ca="1" si="324"/>
        <v>537946.37</v>
      </c>
      <c r="AU746" s="6">
        <f t="shared" ca="1" si="325"/>
        <v>44991.76</v>
      </c>
      <c r="AV746" s="6">
        <f t="shared" ca="1" si="326"/>
        <v>38976.800000000003</v>
      </c>
      <c r="AW746" s="6">
        <f t="shared" ca="1" si="327"/>
        <v>0</v>
      </c>
      <c r="AX746" s="6">
        <f t="shared" ca="1" si="328"/>
        <v>49358</v>
      </c>
      <c r="AY746" s="6">
        <f t="shared" ca="1" si="329"/>
        <v>63478.469999999994</v>
      </c>
      <c r="AZ746" s="6">
        <f t="shared" ca="1" si="330"/>
        <v>0</v>
      </c>
      <c r="BA746" s="6">
        <f t="shared" ca="1" si="331"/>
        <v>0</v>
      </c>
      <c r="BB746" s="6">
        <f t="shared" ca="1" si="332"/>
        <v>0</v>
      </c>
      <c r="BC746" s="6">
        <f t="shared" ca="1" si="333"/>
        <v>0</v>
      </c>
      <c r="BD746" s="6">
        <f t="shared" ca="1" si="334"/>
        <v>0</v>
      </c>
      <c r="BE746" s="6">
        <f t="shared" ca="1" si="335"/>
        <v>0</v>
      </c>
      <c r="BF746" s="6">
        <f t="shared" ca="1" si="318"/>
        <v>0</v>
      </c>
      <c r="BG746" s="6">
        <f t="shared" ca="1" si="319"/>
        <v>0</v>
      </c>
      <c r="BJ746" s="4">
        <f t="shared" ca="1" si="336"/>
        <v>801272.65</v>
      </c>
      <c r="BL746" s="3">
        <f t="shared" si="337"/>
        <v>42983</v>
      </c>
      <c r="BM746" s="6">
        <f>BM745+SUMIFS('Transactions (Dated)'!G:G,'Transactions (Dated)'!D:D,'Share Values'!AQ746)</f>
        <v>14317.649999999987</v>
      </c>
      <c r="BN746" s="6">
        <f ca="1">BN745+SUMIFS('Transactions (Dated)'!$F:$F,'Transactions (Dated)'!$D:$D,$BL746,'Transactions (Dated)'!$B:$B,BN$11,'Transactions (Dated)'!$C:$C,"Dividend (paid to cash)")*Y746</f>
        <v>0</v>
      </c>
      <c r="BO746" s="6">
        <f ca="1">BO745+SUMIFS('Transactions (Dated)'!$F:$F,'Transactions (Dated)'!$D:$D,$BL746,'Transactions (Dated)'!$B:$B,BO$11,'Transactions (Dated)'!$C:$C,"Dividend (paid to cash)")*Z746</f>
        <v>2421.875</v>
      </c>
      <c r="BP746" s="6">
        <f ca="1">BP745+SUMIFS('Transactions (Dated)'!$F:$F,'Transactions (Dated)'!$D:$D,$BL746,'Transactions (Dated)'!$B:$B,BP$11,'Transactions (Dated)'!$C:$C,"Dividend (paid to cash)")*AA746</f>
        <v>51745.237000000008</v>
      </c>
      <c r="BQ746" s="6">
        <f ca="1">BQ745+SUMIFS('Transactions (Dated)'!$F:$F,'Transactions (Dated)'!$D:$D,$BL746,'Transactions (Dated)'!$B:$B,BQ$11,'Transactions (Dated)'!$C:$C,"Dividend (paid to cash)")*AB746</f>
        <v>714.23</v>
      </c>
      <c r="BR746" s="6">
        <f ca="1">BR745+SUMIFS('Transactions (Dated)'!$F:$F,'Transactions (Dated)'!$D:$D,$BL746,'Transactions (Dated)'!$B:$B,BR$11,'Transactions (Dated)'!$C:$C,"Dividend (paid to cash)")*AC746</f>
        <v>0</v>
      </c>
      <c r="BS746" s="6">
        <f ca="1">BS745+SUMIFS('Transactions (Dated)'!$F:$F,'Transactions (Dated)'!$D:$D,$BL746,'Transactions (Dated)'!$B:$B,BS$11,'Transactions (Dated)'!$C:$C,"Dividend (paid to cash)")*AD746</f>
        <v>0</v>
      </c>
      <c r="BT746" s="6">
        <f ca="1">BT745+SUMIFS('Transactions (Dated)'!$F:$F,'Transactions (Dated)'!$D:$D,$BL746,'Transactions (Dated)'!$B:$B,BT$11,'Transactions (Dated)'!$C:$C,"Dividend (paid to cash)")*AE746</f>
        <v>4640</v>
      </c>
      <c r="BU746" s="6">
        <f ca="1">BU745+SUMIFS('Transactions (Dated)'!$F:$F,'Transactions (Dated)'!$D:$D,$BL746,'Transactions (Dated)'!$B:$B,BU$11,'Transactions (Dated)'!$C:$C,"Dividend (paid to cash)")*AF746</f>
        <v>0</v>
      </c>
      <c r="BV746" s="6">
        <f ca="1">BV745+SUMIFS('Transactions (Dated)'!$F:$F,'Transactions (Dated)'!$D:$D,$BL746,'Transactions (Dated)'!$B:$B,BV$11,'Transactions (Dated)'!$C:$C,"Dividend (paid to cash)")*AG746</f>
        <v>0</v>
      </c>
      <c r="BW746" s="6">
        <f ca="1">BW745+SUMIFS('Transactions (Dated)'!$F:$F,'Transactions (Dated)'!$D:$D,$BL746,'Transactions (Dated)'!$B:$B,BW$11,'Transactions (Dated)'!$C:$C,"Dividend (paid to cash)")*AH746</f>
        <v>0</v>
      </c>
      <c r="BX746" s="6">
        <f ca="1">BX745+SUMIFS('Transactions (Dated)'!$F:$F,'Transactions (Dated)'!$D:$D,$BL746,'Transactions (Dated)'!$B:$B,BX$11,'Transactions (Dated)'!$C:$C,"Dividend (paid to cash)")*AI746</f>
        <v>0</v>
      </c>
      <c r="BY746" s="6">
        <f ca="1">BY745+SUMIFS('Transactions (Dated)'!$F:$F,'Transactions (Dated)'!$D:$D,$BL746,'Transactions (Dated)'!$B:$B,BY$11,'Transactions (Dated)'!$C:$C,"Dividend (paid to cash)")*AJ746</f>
        <v>0</v>
      </c>
      <c r="BZ746" s="6">
        <f ca="1">BZ745+SUMIFS('Transactions (Dated)'!$F:$F,'Transactions (Dated)'!$D:$D,$BL746,'Transactions (Dated)'!$B:$B,BZ$11,'Transactions (Dated)'!$C:$C,"Dividend (paid to cash)")*AK746</f>
        <v>0</v>
      </c>
      <c r="CA746" s="6">
        <f ca="1">CA745+SUMIFS('Transactions (Dated)'!$F:$F,'Transactions (Dated)'!$D:$D,$BL746,'Transactions (Dated)'!$B:$B,CA$11,'Transactions (Dated)'!$C:$C,"Dividend (paid to cash)")*AL746</f>
        <v>0</v>
      </c>
      <c r="CB746" s="6">
        <v>0</v>
      </c>
      <c r="CC746" s="6">
        <v>0</v>
      </c>
      <c r="CF746" s="6">
        <f t="shared" ca="1" si="338"/>
        <v>73838.991999999984</v>
      </c>
      <c r="CH746" s="3">
        <f t="shared" si="339"/>
        <v>42983</v>
      </c>
      <c r="CI746" s="4">
        <f t="shared" ca="1" si="340"/>
        <v>801272.65</v>
      </c>
      <c r="CJ746" s="4">
        <f t="shared" ca="1" si="341"/>
        <v>73838.991999999984</v>
      </c>
      <c r="CL746" s="4">
        <f t="shared" ca="1" si="342"/>
        <v>875111.64199999999</v>
      </c>
    </row>
    <row r="747" spans="2:90" x14ac:dyDescent="0.15">
      <c r="B747" s="3">
        <v>42984</v>
      </c>
      <c r="E747" s="86">
        <v>42984</v>
      </c>
      <c r="F747" s="53">
        <v>11.06</v>
      </c>
      <c r="G747">
        <v>1.56</v>
      </c>
      <c r="H747">
        <v>20.39</v>
      </c>
      <c r="I747">
        <v>23.77</v>
      </c>
      <c r="J747">
        <v>16.899999999999999</v>
      </c>
      <c r="K747">
        <v>14.3</v>
      </c>
      <c r="L747">
        <v>16.91</v>
      </c>
      <c r="M747">
        <v>4.28</v>
      </c>
      <c r="O747">
        <v>10.95</v>
      </c>
      <c r="Q747">
        <v>1.44</v>
      </c>
      <c r="R747">
        <v>11.29</v>
      </c>
      <c r="S747">
        <v>45.33</v>
      </c>
      <c r="U747">
        <v>45.33</v>
      </c>
      <c r="X747" s="3">
        <f t="shared" si="320"/>
        <v>42984</v>
      </c>
      <c r="Y747" s="40">
        <f ca="1">Y746+SUMIFS('Transactions (Dated)'!$E$2:$E$53,'Transactions (Dated)'!$D$2:$D$53,'Share Values'!$X747,'Transactions (Dated)'!$B$2:$B$53,'Share Values'!Y$11,'Transactions (Dated)'!$C$2:$C$53,"Buy")-SUMIFS('Transactions (Dated)'!$E$2:$E$53,'Transactions (Dated)'!$D$2:$D$53,'Share Values'!$X747,'Transactions (Dated)'!$B$2:$B$53,'Share Values'!Y$11,'Transactions (Dated)'!$C$2:$C$53,"Sell")</f>
        <v>4625</v>
      </c>
      <c r="Z747" s="40">
        <f ca="1">Z746+SUMIFS('Transactions (Dated)'!$E$2:$E$53,'Transactions (Dated)'!$D$2:$D$53,'Share Values'!$X747,'Transactions (Dated)'!$B$2:$B$53,'Share Values'!Z$11,'Transactions (Dated)'!$C$2:$C$53,"Buy")-SUMIFS('Transactions (Dated)'!$E$2:$E$53,'Transactions (Dated)'!$D$2:$D$53,'Share Values'!$X747,'Transactions (Dated)'!$B$2:$B$53,'Share Values'!Z$11,'Transactions (Dated)'!$C$2:$C$53,"Sell")</f>
        <v>9375</v>
      </c>
      <c r="AA747" s="40">
        <f ca="1">AA746+SUMIFS('Transactions (Dated)'!$E$2:$E$53,'Transactions (Dated)'!$D$2:$D$53,'Share Values'!$X747,'Transactions (Dated)'!$B$2:$B$53,'Share Values'!AA$11,'Transactions (Dated)'!$C$2:$C$53,"Buy")-SUMIFS('Transactions (Dated)'!$E$2:$E$53,'Transactions (Dated)'!$D$2:$D$53,'Share Values'!$X747,'Transactions (Dated)'!$B$2:$B$53,'Share Values'!AA$11,'Transactions (Dated)'!$C$2:$C$53,"Sell")</f>
        <v>26357</v>
      </c>
      <c r="AB747" s="40">
        <f ca="1">AB746+SUMIFS('Transactions (Dated)'!$E$2:$E$53,'Transactions (Dated)'!$D$2:$D$53,'Share Values'!$X747,'Transactions (Dated)'!$B$2:$B$53,'Share Values'!AB$11,'Transactions (Dated)'!$C$2:$C$53,"Buy")-SUMIFS('Transactions (Dated)'!$E$2:$E$53,'Transactions (Dated)'!$D$2:$D$53,'Share Values'!$X747,'Transactions (Dated)'!$B$2:$B$53,'Share Values'!AB$11,'Transactions (Dated)'!$C$2:$C$53,"Sell")</f>
        <v>1892</v>
      </c>
      <c r="AC747" s="40">
        <f ca="1">AC746+SUMIFS('Transactions (Dated)'!$E$2:$E$53,'Transactions (Dated)'!$D$2:$D$53,'Share Values'!$X747,'Transactions (Dated)'!$B$2:$B$53,'Share Values'!AC$11,'Transactions (Dated)'!$C$2:$C$53,"Buy")-SUMIFS('Transactions (Dated)'!$E$2:$E$53,'Transactions (Dated)'!$D$2:$D$53,'Share Values'!$X747,'Transactions (Dated)'!$B$2:$B$53,'Share Values'!AC$11,'Transactions (Dated)'!$C$2:$C$53,"Sell")</f>
        <v>2348</v>
      </c>
      <c r="AD747" s="40">
        <f ca="1">AD746+SUMIFS('Transactions (Dated)'!$E$2:$E$53,'Transactions (Dated)'!$D$2:$D$53,'Share Values'!$X747,'Transactions (Dated)'!$B$2:$B$53,'Share Values'!AD$11,'Transactions (Dated)'!$C$2:$C$53,"Buy")-SUMIFS('Transactions (Dated)'!$E$2:$E$53,'Transactions (Dated)'!$D$2:$D$53,'Share Values'!$X747,'Transactions (Dated)'!$B$2:$B$53,'Share Values'!AD$11,'Transactions (Dated)'!$C$2:$C$53,"Sell")</f>
        <v>0</v>
      </c>
      <c r="AE747" s="40">
        <f ca="1">AE746+SUMIFS('Transactions (Dated)'!$E$2:$E$53,'Transactions (Dated)'!$D$2:$D$53,'Share Values'!$X747,'Transactions (Dated)'!$B$2:$B$53,'Share Values'!AE$11,'Transactions (Dated)'!$C$2:$C$53,"Buy")-SUMIFS('Transactions (Dated)'!$E$2:$E$53,'Transactions (Dated)'!$D$2:$D$53,'Share Values'!$X747,'Transactions (Dated)'!$B$2:$B$53,'Share Values'!AE$11,'Transactions (Dated)'!$C$2:$C$53,"Sell")</f>
        <v>2900</v>
      </c>
      <c r="AF747" s="40">
        <f ca="1">AF746+SUMIFS('Transactions (Dated)'!$E$2:$E$53,'Transactions (Dated)'!$D$2:$D$53,'Share Values'!$X747,'Transactions (Dated)'!$B$2:$B$53,'Share Values'!AF$11,'Transactions (Dated)'!$C$2:$C$53,"Buy")-SUMIFS('Transactions (Dated)'!$E$2:$E$53,'Transactions (Dated)'!$D$2:$D$53,'Share Values'!$X747,'Transactions (Dated)'!$B$2:$B$53,'Share Values'!AF$11,'Transactions (Dated)'!$C$2:$C$53,"Sell")</f>
        <v>14201</v>
      </c>
      <c r="AG747" s="40">
        <f ca="1">AG746+SUMIFS('Transactions (Dated)'!$E$2:$E$53,'Transactions (Dated)'!$D$2:$D$53,'Share Values'!$X747,'Transactions (Dated)'!$B$2:$B$53,'Share Values'!AG$11,'Transactions (Dated)'!$C$2:$C$53,"Buy")-SUMIFS('Transactions (Dated)'!$E$2:$E$53,'Transactions (Dated)'!$D$2:$D$53,'Share Values'!$X747,'Transactions (Dated)'!$B$2:$B$53,'Share Values'!AG$11,'Transactions (Dated)'!$C$2:$C$53,"Sell")</f>
        <v>6835</v>
      </c>
      <c r="AH747" s="40">
        <f ca="1">AH746+SUMIFS('Transactions (Dated)'!$E$2:$E$53,'Transactions (Dated)'!$D$2:$D$53,'Share Values'!$X747,'Transactions (Dated)'!$B$2:$B$53,'Share Values'!AH$11,'Transactions (Dated)'!$C$2:$C$53,"Buy")-SUMIFS('Transactions (Dated)'!$E$2:$E$53,'Transactions (Dated)'!$D$2:$D$53,'Share Values'!$X747,'Transactions (Dated)'!$B$2:$B$53,'Share Values'!AH$11,'Transactions (Dated)'!$C$2:$C$53,"Sell")</f>
        <v>0</v>
      </c>
      <c r="AI747" s="40">
        <f ca="1">AI746+SUMIFS('Transactions (Dated)'!$E$2:$E$53,'Transactions (Dated)'!$D$2:$D$53,'Share Values'!$X747,'Transactions (Dated)'!$B$2:$B$53,'Share Values'!AI$11,'Transactions (Dated)'!$C$2:$C$53,"Buy")-SUMIFS('Transactions (Dated)'!$E$2:$E$53,'Transactions (Dated)'!$D$2:$D$53,'Share Values'!$X747,'Transactions (Dated)'!$B$2:$B$53,'Share Values'!AI$11,'Transactions (Dated)'!$C$2:$C$53,"Sell")</f>
        <v>0</v>
      </c>
      <c r="AJ747" s="40">
        <f ca="1">AJ746+SUMIFS('Transactions (Dated)'!$E$2:$E$53,'Transactions (Dated)'!$D$2:$D$53,'Share Values'!$X747,'Transactions (Dated)'!$B$2:$B$53,'Share Values'!AJ$11,'Transactions (Dated)'!$C$2:$C$53,"Buy")-SUMIFS('Transactions (Dated)'!$E$2:$E$53,'Transactions (Dated)'!$D$2:$D$53,'Share Values'!$X747,'Transactions (Dated)'!$B$2:$B$53,'Share Values'!AJ$11,'Transactions (Dated)'!$C$2:$C$53,"Sell")</f>
        <v>0</v>
      </c>
      <c r="AK747" s="40">
        <f ca="1">AK746+SUMIFS('Transactions (Dated)'!$E$2:$E$53,'Transactions (Dated)'!$D$2:$D$53,'Share Values'!$X747,'Transactions (Dated)'!$B$2:$B$53,'Share Values'!AK$11,'Transactions (Dated)'!$C$2:$C$53,"Buy")-SUMIFS('Transactions (Dated)'!$E$2:$E$53,'Transactions (Dated)'!$D$2:$D$53,'Share Values'!$X747,'Transactions (Dated)'!$B$2:$B$53,'Share Values'!AK$11,'Transactions (Dated)'!$C$2:$C$53,"Sell")</f>
        <v>0</v>
      </c>
      <c r="AL747" s="40">
        <f ca="1">AL746+SUMIFS('Transactions (Dated)'!$E$2:$E$53,'Transactions (Dated)'!$D$2:$D$53,'Share Values'!$X747,'Transactions (Dated)'!$B$2:$B$53,'Share Values'!AL$11,'Transactions (Dated)'!$C$2:$C$53,"Buy")-SUMIFS('Transactions (Dated)'!$E$2:$E$53,'Transactions (Dated)'!$D$2:$D$53,'Share Values'!$X747,'Transactions (Dated)'!$B$2:$B$53,'Share Values'!AL$11,'Transactions (Dated)'!$C$2:$C$53,"Sell")</f>
        <v>0</v>
      </c>
      <c r="AM747" s="40">
        <f ca="1">AM746+SUMIFS('Transactions (Dated)'!$E$2:$E$53,'Transactions (Dated)'!$D$2:$D$53,'Share Values'!$X747,'Transactions (Dated)'!$B$2:$B$53,'Share Values'!AM$11,'Transactions (Dated)'!$C$2:$C$53,"Buy")-SUMIFS('Transactions (Dated)'!$E$2:$E$53,'Transactions (Dated)'!$D$2:$D$53,'Share Values'!$X747,'Transactions (Dated)'!$B$2:$B$53,'Share Values'!AM$11,'Transactions (Dated)'!$C$2:$C$53,"Sell")</f>
        <v>0</v>
      </c>
      <c r="AN747" s="40">
        <f ca="1">AN746+SUMIFS('Transactions (Dated)'!$E$2:$E$53,'Transactions (Dated)'!$D$2:$D$53,'Share Values'!$X747,'Transactions (Dated)'!$B$2:$B$53,'Share Values'!AN$11,'Transactions (Dated)'!$C$2:$C$53,"Buy")-SUMIFS('Transactions (Dated)'!$E$2:$E$53,'Transactions (Dated)'!$D$2:$D$53,'Share Values'!$X747,'Transactions (Dated)'!$B$2:$B$53,'Share Values'!AN$11,'Transactions (Dated)'!$C$2:$C$53,"Sell")</f>
        <v>0</v>
      </c>
      <c r="AQ747" s="3">
        <f t="shared" si="321"/>
        <v>42984</v>
      </c>
      <c r="AR747" s="6">
        <f t="shared" ca="1" si="322"/>
        <v>51152.5</v>
      </c>
      <c r="AS747" s="6">
        <f t="shared" ca="1" si="323"/>
        <v>14625</v>
      </c>
      <c r="AT747" s="6">
        <f t="shared" ca="1" si="324"/>
        <v>537419.23</v>
      </c>
      <c r="AU747" s="6">
        <f t="shared" ca="1" si="325"/>
        <v>44972.84</v>
      </c>
      <c r="AV747" s="6">
        <f t="shared" ca="1" si="326"/>
        <v>39681.199999999997</v>
      </c>
      <c r="AW747" s="6">
        <f t="shared" ca="1" si="327"/>
        <v>0</v>
      </c>
      <c r="AX747" s="6">
        <f t="shared" ca="1" si="328"/>
        <v>49039</v>
      </c>
      <c r="AY747" s="6">
        <f t="shared" ca="1" si="329"/>
        <v>60780.280000000006</v>
      </c>
      <c r="AZ747" s="6">
        <f t="shared" ca="1" si="330"/>
        <v>0</v>
      </c>
      <c r="BA747" s="6">
        <f t="shared" ca="1" si="331"/>
        <v>0</v>
      </c>
      <c r="BB747" s="6">
        <f t="shared" ca="1" si="332"/>
        <v>0</v>
      </c>
      <c r="BC747" s="6">
        <f t="shared" ca="1" si="333"/>
        <v>0</v>
      </c>
      <c r="BD747" s="6">
        <f t="shared" ca="1" si="334"/>
        <v>0</v>
      </c>
      <c r="BE747" s="6">
        <f t="shared" ca="1" si="335"/>
        <v>0</v>
      </c>
      <c r="BF747" s="6">
        <f t="shared" ca="1" si="318"/>
        <v>0</v>
      </c>
      <c r="BG747" s="6">
        <f t="shared" ca="1" si="319"/>
        <v>0</v>
      </c>
      <c r="BJ747" s="4">
        <f t="shared" ca="1" si="336"/>
        <v>797670.04999999993</v>
      </c>
      <c r="BL747" s="3">
        <f t="shared" si="337"/>
        <v>42984</v>
      </c>
      <c r="BM747" s="6">
        <f>BM746+SUMIFS('Transactions (Dated)'!G:G,'Transactions (Dated)'!D:D,'Share Values'!AQ747)</f>
        <v>14317.649999999987</v>
      </c>
      <c r="BN747" s="6">
        <f ca="1">BN746+SUMIFS('Transactions (Dated)'!$F:$F,'Transactions (Dated)'!$D:$D,$BL747,'Transactions (Dated)'!$B:$B,BN$11,'Transactions (Dated)'!$C:$C,"Dividend (paid to cash)")*Y747</f>
        <v>0</v>
      </c>
      <c r="BO747" s="6">
        <f ca="1">BO746+SUMIFS('Transactions (Dated)'!$F:$F,'Transactions (Dated)'!$D:$D,$BL747,'Transactions (Dated)'!$B:$B,BO$11,'Transactions (Dated)'!$C:$C,"Dividend (paid to cash)")*Z747</f>
        <v>2421.875</v>
      </c>
      <c r="BP747" s="6">
        <f ca="1">BP746+SUMIFS('Transactions (Dated)'!$F:$F,'Transactions (Dated)'!$D:$D,$BL747,'Transactions (Dated)'!$B:$B,BP$11,'Transactions (Dated)'!$C:$C,"Dividend (paid to cash)")*AA747</f>
        <v>51745.237000000008</v>
      </c>
      <c r="BQ747" s="6">
        <f ca="1">BQ746+SUMIFS('Transactions (Dated)'!$F:$F,'Transactions (Dated)'!$D:$D,$BL747,'Transactions (Dated)'!$B:$B,BQ$11,'Transactions (Dated)'!$C:$C,"Dividend (paid to cash)")*AB747</f>
        <v>714.23</v>
      </c>
      <c r="BR747" s="6">
        <f ca="1">BR746+SUMIFS('Transactions (Dated)'!$F:$F,'Transactions (Dated)'!$D:$D,$BL747,'Transactions (Dated)'!$B:$B,BR$11,'Transactions (Dated)'!$C:$C,"Dividend (paid to cash)")*AC747</f>
        <v>0</v>
      </c>
      <c r="BS747" s="6">
        <f ca="1">BS746+SUMIFS('Transactions (Dated)'!$F:$F,'Transactions (Dated)'!$D:$D,$BL747,'Transactions (Dated)'!$B:$B,BS$11,'Transactions (Dated)'!$C:$C,"Dividend (paid to cash)")*AD747</f>
        <v>0</v>
      </c>
      <c r="BT747" s="6">
        <f ca="1">BT746+SUMIFS('Transactions (Dated)'!$F:$F,'Transactions (Dated)'!$D:$D,$BL747,'Transactions (Dated)'!$B:$B,BT$11,'Transactions (Dated)'!$C:$C,"Dividend (paid to cash)")*AE747</f>
        <v>4640</v>
      </c>
      <c r="BU747" s="6">
        <f ca="1">BU746+SUMIFS('Transactions (Dated)'!$F:$F,'Transactions (Dated)'!$D:$D,$BL747,'Transactions (Dated)'!$B:$B,BU$11,'Transactions (Dated)'!$C:$C,"Dividend (paid to cash)")*AF747</f>
        <v>0</v>
      </c>
      <c r="BV747" s="6">
        <f ca="1">BV746+SUMIFS('Transactions (Dated)'!$F:$F,'Transactions (Dated)'!$D:$D,$BL747,'Transactions (Dated)'!$B:$B,BV$11,'Transactions (Dated)'!$C:$C,"Dividend (paid to cash)")*AG747</f>
        <v>0</v>
      </c>
      <c r="BW747" s="6">
        <f ca="1">BW746+SUMIFS('Transactions (Dated)'!$F:$F,'Transactions (Dated)'!$D:$D,$BL747,'Transactions (Dated)'!$B:$B,BW$11,'Transactions (Dated)'!$C:$C,"Dividend (paid to cash)")*AH747</f>
        <v>0</v>
      </c>
      <c r="BX747" s="6">
        <f ca="1">BX746+SUMIFS('Transactions (Dated)'!$F:$F,'Transactions (Dated)'!$D:$D,$BL747,'Transactions (Dated)'!$B:$B,BX$11,'Transactions (Dated)'!$C:$C,"Dividend (paid to cash)")*AI747</f>
        <v>0</v>
      </c>
      <c r="BY747" s="6">
        <f ca="1">BY746+SUMIFS('Transactions (Dated)'!$F:$F,'Transactions (Dated)'!$D:$D,$BL747,'Transactions (Dated)'!$B:$B,BY$11,'Transactions (Dated)'!$C:$C,"Dividend (paid to cash)")*AJ747</f>
        <v>0</v>
      </c>
      <c r="BZ747" s="6">
        <f ca="1">BZ746+SUMIFS('Transactions (Dated)'!$F:$F,'Transactions (Dated)'!$D:$D,$BL747,'Transactions (Dated)'!$B:$B,BZ$11,'Transactions (Dated)'!$C:$C,"Dividend (paid to cash)")*AK747</f>
        <v>0</v>
      </c>
      <c r="CA747" s="6">
        <f ca="1">CA746+SUMIFS('Transactions (Dated)'!$F:$F,'Transactions (Dated)'!$D:$D,$BL747,'Transactions (Dated)'!$B:$B,CA$11,'Transactions (Dated)'!$C:$C,"Dividend (paid to cash)")*AL747</f>
        <v>0</v>
      </c>
      <c r="CB747" s="6">
        <v>0</v>
      </c>
      <c r="CC747" s="6">
        <v>0</v>
      </c>
      <c r="CF747" s="6">
        <f t="shared" ca="1" si="338"/>
        <v>73838.991999999984</v>
      </c>
      <c r="CH747" s="3">
        <f t="shared" si="339"/>
        <v>42984</v>
      </c>
      <c r="CI747" s="4">
        <f t="shared" ca="1" si="340"/>
        <v>797670.04999999993</v>
      </c>
      <c r="CJ747" s="4">
        <f t="shared" ca="1" si="341"/>
        <v>73838.991999999984</v>
      </c>
      <c r="CL747" s="4">
        <f t="shared" ca="1" si="342"/>
        <v>871509.0419999999</v>
      </c>
    </row>
    <row r="748" spans="2:90" x14ac:dyDescent="0.15">
      <c r="B748" s="3">
        <v>42985</v>
      </c>
      <c r="E748" s="86">
        <v>42985</v>
      </c>
      <c r="F748" s="53">
        <v>11.05</v>
      </c>
      <c r="G748">
        <v>1.55</v>
      </c>
      <c r="H748">
        <v>20.34</v>
      </c>
      <c r="I748">
        <v>23.77</v>
      </c>
      <c r="J748">
        <v>17.12</v>
      </c>
      <c r="K748">
        <v>14.43</v>
      </c>
      <c r="L748">
        <v>16.850000000000001</v>
      </c>
      <c r="M748">
        <v>4.26</v>
      </c>
      <c r="O748">
        <v>10.99</v>
      </c>
      <c r="Q748">
        <v>1.43</v>
      </c>
      <c r="R748">
        <v>10.75</v>
      </c>
      <c r="S748">
        <v>45.49</v>
      </c>
      <c r="U748">
        <v>45.49</v>
      </c>
      <c r="X748" s="3">
        <f t="shared" si="320"/>
        <v>42985</v>
      </c>
      <c r="Y748" s="40">
        <f ca="1">Y747+SUMIFS('Transactions (Dated)'!$E$2:$E$53,'Transactions (Dated)'!$D$2:$D$53,'Share Values'!$X748,'Transactions (Dated)'!$B$2:$B$53,'Share Values'!Y$11,'Transactions (Dated)'!$C$2:$C$53,"Buy")-SUMIFS('Transactions (Dated)'!$E$2:$E$53,'Transactions (Dated)'!$D$2:$D$53,'Share Values'!$X748,'Transactions (Dated)'!$B$2:$B$53,'Share Values'!Y$11,'Transactions (Dated)'!$C$2:$C$53,"Sell")</f>
        <v>4625</v>
      </c>
      <c r="Z748" s="40">
        <f ca="1">Z747+SUMIFS('Transactions (Dated)'!$E$2:$E$53,'Transactions (Dated)'!$D$2:$D$53,'Share Values'!$X748,'Transactions (Dated)'!$B$2:$B$53,'Share Values'!Z$11,'Transactions (Dated)'!$C$2:$C$53,"Buy")-SUMIFS('Transactions (Dated)'!$E$2:$E$53,'Transactions (Dated)'!$D$2:$D$53,'Share Values'!$X748,'Transactions (Dated)'!$B$2:$B$53,'Share Values'!Z$11,'Transactions (Dated)'!$C$2:$C$53,"Sell")</f>
        <v>9375</v>
      </c>
      <c r="AA748" s="40">
        <f ca="1">AA747+SUMIFS('Transactions (Dated)'!$E$2:$E$53,'Transactions (Dated)'!$D$2:$D$53,'Share Values'!$X748,'Transactions (Dated)'!$B$2:$B$53,'Share Values'!AA$11,'Transactions (Dated)'!$C$2:$C$53,"Buy")-SUMIFS('Transactions (Dated)'!$E$2:$E$53,'Transactions (Dated)'!$D$2:$D$53,'Share Values'!$X748,'Transactions (Dated)'!$B$2:$B$53,'Share Values'!AA$11,'Transactions (Dated)'!$C$2:$C$53,"Sell")</f>
        <v>26357</v>
      </c>
      <c r="AB748" s="40">
        <f ca="1">AB747+SUMIFS('Transactions (Dated)'!$E$2:$E$53,'Transactions (Dated)'!$D$2:$D$53,'Share Values'!$X748,'Transactions (Dated)'!$B$2:$B$53,'Share Values'!AB$11,'Transactions (Dated)'!$C$2:$C$53,"Buy")-SUMIFS('Transactions (Dated)'!$E$2:$E$53,'Transactions (Dated)'!$D$2:$D$53,'Share Values'!$X748,'Transactions (Dated)'!$B$2:$B$53,'Share Values'!AB$11,'Transactions (Dated)'!$C$2:$C$53,"Sell")</f>
        <v>1892</v>
      </c>
      <c r="AC748" s="40">
        <f ca="1">AC747+SUMIFS('Transactions (Dated)'!$E$2:$E$53,'Transactions (Dated)'!$D$2:$D$53,'Share Values'!$X748,'Transactions (Dated)'!$B$2:$B$53,'Share Values'!AC$11,'Transactions (Dated)'!$C$2:$C$53,"Buy")-SUMIFS('Transactions (Dated)'!$E$2:$E$53,'Transactions (Dated)'!$D$2:$D$53,'Share Values'!$X748,'Transactions (Dated)'!$B$2:$B$53,'Share Values'!AC$11,'Transactions (Dated)'!$C$2:$C$53,"Sell")</f>
        <v>2348</v>
      </c>
      <c r="AD748" s="40">
        <f ca="1">AD747+SUMIFS('Transactions (Dated)'!$E$2:$E$53,'Transactions (Dated)'!$D$2:$D$53,'Share Values'!$X748,'Transactions (Dated)'!$B$2:$B$53,'Share Values'!AD$11,'Transactions (Dated)'!$C$2:$C$53,"Buy")-SUMIFS('Transactions (Dated)'!$E$2:$E$53,'Transactions (Dated)'!$D$2:$D$53,'Share Values'!$X748,'Transactions (Dated)'!$B$2:$B$53,'Share Values'!AD$11,'Transactions (Dated)'!$C$2:$C$53,"Sell")</f>
        <v>0</v>
      </c>
      <c r="AE748" s="40">
        <f ca="1">AE747+SUMIFS('Transactions (Dated)'!$E$2:$E$53,'Transactions (Dated)'!$D$2:$D$53,'Share Values'!$X748,'Transactions (Dated)'!$B$2:$B$53,'Share Values'!AE$11,'Transactions (Dated)'!$C$2:$C$53,"Buy")-SUMIFS('Transactions (Dated)'!$E$2:$E$53,'Transactions (Dated)'!$D$2:$D$53,'Share Values'!$X748,'Transactions (Dated)'!$B$2:$B$53,'Share Values'!AE$11,'Transactions (Dated)'!$C$2:$C$53,"Sell")</f>
        <v>2900</v>
      </c>
      <c r="AF748" s="40">
        <f ca="1">AF747+SUMIFS('Transactions (Dated)'!$E$2:$E$53,'Transactions (Dated)'!$D$2:$D$53,'Share Values'!$X748,'Transactions (Dated)'!$B$2:$B$53,'Share Values'!AF$11,'Transactions (Dated)'!$C$2:$C$53,"Buy")-SUMIFS('Transactions (Dated)'!$E$2:$E$53,'Transactions (Dated)'!$D$2:$D$53,'Share Values'!$X748,'Transactions (Dated)'!$B$2:$B$53,'Share Values'!AF$11,'Transactions (Dated)'!$C$2:$C$53,"Sell")</f>
        <v>14201</v>
      </c>
      <c r="AG748" s="40">
        <f ca="1">AG747+SUMIFS('Transactions (Dated)'!$E$2:$E$53,'Transactions (Dated)'!$D$2:$D$53,'Share Values'!$X748,'Transactions (Dated)'!$B$2:$B$53,'Share Values'!AG$11,'Transactions (Dated)'!$C$2:$C$53,"Buy")-SUMIFS('Transactions (Dated)'!$E$2:$E$53,'Transactions (Dated)'!$D$2:$D$53,'Share Values'!$X748,'Transactions (Dated)'!$B$2:$B$53,'Share Values'!AG$11,'Transactions (Dated)'!$C$2:$C$53,"Sell")</f>
        <v>6835</v>
      </c>
      <c r="AH748" s="40">
        <f ca="1">AH747+SUMIFS('Transactions (Dated)'!$E$2:$E$53,'Transactions (Dated)'!$D$2:$D$53,'Share Values'!$X748,'Transactions (Dated)'!$B$2:$B$53,'Share Values'!AH$11,'Transactions (Dated)'!$C$2:$C$53,"Buy")-SUMIFS('Transactions (Dated)'!$E$2:$E$53,'Transactions (Dated)'!$D$2:$D$53,'Share Values'!$X748,'Transactions (Dated)'!$B$2:$B$53,'Share Values'!AH$11,'Transactions (Dated)'!$C$2:$C$53,"Sell")</f>
        <v>0</v>
      </c>
      <c r="AI748" s="40">
        <f ca="1">AI747+SUMIFS('Transactions (Dated)'!$E$2:$E$53,'Transactions (Dated)'!$D$2:$D$53,'Share Values'!$X748,'Transactions (Dated)'!$B$2:$B$53,'Share Values'!AI$11,'Transactions (Dated)'!$C$2:$C$53,"Buy")-SUMIFS('Transactions (Dated)'!$E$2:$E$53,'Transactions (Dated)'!$D$2:$D$53,'Share Values'!$X748,'Transactions (Dated)'!$B$2:$B$53,'Share Values'!AI$11,'Transactions (Dated)'!$C$2:$C$53,"Sell")</f>
        <v>0</v>
      </c>
      <c r="AJ748" s="40">
        <f ca="1">AJ747+SUMIFS('Transactions (Dated)'!$E$2:$E$53,'Transactions (Dated)'!$D$2:$D$53,'Share Values'!$X748,'Transactions (Dated)'!$B$2:$B$53,'Share Values'!AJ$11,'Transactions (Dated)'!$C$2:$C$53,"Buy")-SUMIFS('Transactions (Dated)'!$E$2:$E$53,'Transactions (Dated)'!$D$2:$D$53,'Share Values'!$X748,'Transactions (Dated)'!$B$2:$B$53,'Share Values'!AJ$11,'Transactions (Dated)'!$C$2:$C$53,"Sell")</f>
        <v>0</v>
      </c>
      <c r="AK748" s="40">
        <f ca="1">AK747+SUMIFS('Transactions (Dated)'!$E$2:$E$53,'Transactions (Dated)'!$D$2:$D$53,'Share Values'!$X748,'Transactions (Dated)'!$B$2:$B$53,'Share Values'!AK$11,'Transactions (Dated)'!$C$2:$C$53,"Buy")-SUMIFS('Transactions (Dated)'!$E$2:$E$53,'Transactions (Dated)'!$D$2:$D$53,'Share Values'!$X748,'Transactions (Dated)'!$B$2:$B$53,'Share Values'!AK$11,'Transactions (Dated)'!$C$2:$C$53,"Sell")</f>
        <v>0</v>
      </c>
      <c r="AL748" s="40">
        <f ca="1">AL747+SUMIFS('Transactions (Dated)'!$E$2:$E$53,'Transactions (Dated)'!$D$2:$D$53,'Share Values'!$X748,'Transactions (Dated)'!$B$2:$B$53,'Share Values'!AL$11,'Transactions (Dated)'!$C$2:$C$53,"Buy")-SUMIFS('Transactions (Dated)'!$E$2:$E$53,'Transactions (Dated)'!$D$2:$D$53,'Share Values'!$X748,'Transactions (Dated)'!$B$2:$B$53,'Share Values'!AL$11,'Transactions (Dated)'!$C$2:$C$53,"Sell")</f>
        <v>0</v>
      </c>
      <c r="AM748" s="40">
        <f ca="1">AM747+SUMIFS('Transactions (Dated)'!$E$2:$E$53,'Transactions (Dated)'!$D$2:$D$53,'Share Values'!$X748,'Transactions (Dated)'!$B$2:$B$53,'Share Values'!AM$11,'Transactions (Dated)'!$C$2:$C$53,"Buy")-SUMIFS('Transactions (Dated)'!$E$2:$E$53,'Transactions (Dated)'!$D$2:$D$53,'Share Values'!$X748,'Transactions (Dated)'!$B$2:$B$53,'Share Values'!AM$11,'Transactions (Dated)'!$C$2:$C$53,"Sell")</f>
        <v>0</v>
      </c>
      <c r="AN748" s="40">
        <f ca="1">AN747+SUMIFS('Transactions (Dated)'!$E$2:$E$53,'Transactions (Dated)'!$D$2:$D$53,'Share Values'!$X748,'Transactions (Dated)'!$B$2:$B$53,'Share Values'!AN$11,'Transactions (Dated)'!$C$2:$C$53,"Buy")-SUMIFS('Transactions (Dated)'!$E$2:$E$53,'Transactions (Dated)'!$D$2:$D$53,'Share Values'!$X748,'Transactions (Dated)'!$B$2:$B$53,'Share Values'!AN$11,'Transactions (Dated)'!$C$2:$C$53,"Sell")</f>
        <v>0</v>
      </c>
      <c r="AQ748" s="3">
        <f t="shared" si="321"/>
        <v>42985</v>
      </c>
      <c r="AR748" s="6">
        <f t="shared" ca="1" si="322"/>
        <v>51106.25</v>
      </c>
      <c r="AS748" s="6">
        <f t="shared" ca="1" si="323"/>
        <v>14531.25</v>
      </c>
      <c r="AT748" s="6">
        <f t="shared" ca="1" si="324"/>
        <v>536101.38</v>
      </c>
      <c r="AU748" s="6">
        <f t="shared" ca="1" si="325"/>
        <v>44972.84</v>
      </c>
      <c r="AV748" s="6">
        <f t="shared" ca="1" si="326"/>
        <v>40197.760000000002</v>
      </c>
      <c r="AW748" s="6">
        <f t="shared" ca="1" si="327"/>
        <v>0</v>
      </c>
      <c r="AX748" s="6">
        <f t="shared" ca="1" si="328"/>
        <v>48865.000000000007</v>
      </c>
      <c r="AY748" s="6">
        <f t="shared" ca="1" si="329"/>
        <v>60496.259999999995</v>
      </c>
      <c r="AZ748" s="6">
        <f t="shared" ca="1" si="330"/>
        <v>0</v>
      </c>
      <c r="BA748" s="6">
        <f t="shared" ca="1" si="331"/>
        <v>0</v>
      </c>
      <c r="BB748" s="6">
        <f t="shared" ca="1" si="332"/>
        <v>0</v>
      </c>
      <c r="BC748" s="6">
        <f t="shared" ca="1" si="333"/>
        <v>0</v>
      </c>
      <c r="BD748" s="6">
        <f t="shared" ca="1" si="334"/>
        <v>0</v>
      </c>
      <c r="BE748" s="6">
        <f t="shared" ca="1" si="335"/>
        <v>0</v>
      </c>
      <c r="BF748" s="6">
        <f t="shared" ca="1" si="318"/>
        <v>0</v>
      </c>
      <c r="BG748" s="6">
        <f t="shared" ca="1" si="319"/>
        <v>0</v>
      </c>
      <c r="BJ748" s="4">
        <f t="shared" ca="1" si="336"/>
        <v>796270.74</v>
      </c>
      <c r="BL748" s="3">
        <f t="shared" si="337"/>
        <v>42985</v>
      </c>
      <c r="BM748" s="6">
        <f>BM747+SUMIFS('Transactions (Dated)'!G:G,'Transactions (Dated)'!D:D,'Share Values'!AQ748)</f>
        <v>14317.649999999987</v>
      </c>
      <c r="BN748" s="6">
        <f ca="1">BN747+SUMIFS('Transactions (Dated)'!$F:$F,'Transactions (Dated)'!$D:$D,$BL748,'Transactions (Dated)'!$B:$B,BN$11,'Transactions (Dated)'!$C:$C,"Dividend (paid to cash)")*Y748</f>
        <v>0</v>
      </c>
      <c r="BO748" s="6">
        <f ca="1">BO747+SUMIFS('Transactions (Dated)'!$F:$F,'Transactions (Dated)'!$D:$D,$BL748,'Transactions (Dated)'!$B:$B,BO$11,'Transactions (Dated)'!$C:$C,"Dividend (paid to cash)")*Z748</f>
        <v>2421.875</v>
      </c>
      <c r="BP748" s="6">
        <f ca="1">BP747+SUMIFS('Transactions (Dated)'!$F:$F,'Transactions (Dated)'!$D:$D,$BL748,'Transactions (Dated)'!$B:$B,BP$11,'Transactions (Dated)'!$C:$C,"Dividend (paid to cash)")*AA748</f>
        <v>51745.237000000008</v>
      </c>
      <c r="BQ748" s="6">
        <f ca="1">BQ747+SUMIFS('Transactions (Dated)'!$F:$F,'Transactions (Dated)'!$D:$D,$BL748,'Transactions (Dated)'!$B:$B,BQ$11,'Transactions (Dated)'!$C:$C,"Dividend (paid to cash)")*AB748</f>
        <v>714.23</v>
      </c>
      <c r="BR748" s="6">
        <f ca="1">BR747+SUMIFS('Transactions (Dated)'!$F:$F,'Transactions (Dated)'!$D:$D,$BL748,'Transactions (Dated)'!$B:$B,BR$11,'Transactions (Dated)'!$C:$C,"Dividend (paid to cash)")*AC748</f>
        <v>0</v>
      </c>
      <c r="BS748" s="6">
        <f ca="1">BS747+SUMIFS('Transactions (Dated)'!$F:$F,'Transactions (Dated)'!$D:$D,$BL748,'Transactions (Dated)'!$B:$B,BS$11,'Transactions (Dated)'!$C:$C,"Dividend (paid to cash)")*AD748</f>
        <v>0</v>
      </c>
      <c r="BT748" s="6">
        <f ca="1">BT747+SUMIFS('Transactions (Dated)'!$F:$F,'Transactions (Dated)'!$D:$D,$BL748,'Transactions (Dated)'!$B:$B,BT$11,'Transactions (Dated)'!$C:$C,"Dividend (paid to cash)")*AE748</f>
        <v>4640</v>
      </c>
      <c r="BU748" s="6">
        <f ca="1">BU747+SUMIFS('Transactions (Dated)'!$F:$F,'Transactions (Dated)'!$D:$D,$BL748,'Transactions (Dated)'!$B:$B,BU$11,'Transactions (Dated)'!$C:$C,"Dividend (paid to cash)")*AF748</f>
        <v>0</v>
      </c>
      <c r="BV748" s="6">
        <f ca="1">BV747+SUMIFS('Transactions (Dated)'!$F:$F,'Transactions (Dated)'!$D:$D,$BL748,'Transactions (Dated)'!$B:$B,BV$11,'Transactions (Dated)'!$C:$C,"Dividend (paid to cash)")*AG748</f>
        <v>0</v>
      </c>
      <c r="BW748" s="6">
        <f ca="1">BW747+SUMIFS('Transactions (Dated)'!$F:$F,'Transactions (Dated)'!$D:$D,$BL748,'Transactions (Dated)'!$B:$B,BW$11,'Transactions (Dated)'!$C:$C,"Dividend (paid to cash)")*AH748</f>
        <v>0</v>
      </c>
      <c r="BX748" s="6">
        <f ca="1">BX747+SUMIFS('Transactions (Dated)'!$F:$F,'Transactions (Dated)'!$D:$D,$BL748,'Transactions (Dated)'!$B:$B,BX$11,'Transactions (Dated)'!$C:$C,"Dividend (paid to cash)")*AI748</f>
        <v>0</v>
      </c>
      <c r="BY748" s="6">
        <f ca="1">BY747+SUMIFS('Transactions (Dated)'!$F:$F,'Transactions (Dated)'!$D:$D,$BL748,'Transactions (Dated)'!$B:$B,BY$11,'Transactions (Dated)'!$C:$C,"Dividend (paid to cash)")*AJ748</f>
        <v>0</v>
      </c>
      <c r="BZ748" s="6">
        <f ca="1">BZ747+SUMIFS('Transactions (Dated)'!$F:$F,'Transactions (Dated)'!$D:$D,$BL748,'Transactions (Dated)'!$B:$B,BZ$11,'Transactions (Dated)'!$C:$C,"Dividend (paid to cash)")*AK748</f>
        <v>0</v>
      </c>
      <c r="CA748" s="6">
        <f ca="1">CA747+SUMIFS('Transactions (Dated)'!$F:$F,'Transactions (Dated)'!$D:$D,$BL748,'Transactions (Dated)'!$B:$B,CA$11,'Transactions (Dated)'!$C:$C,"Dividend (paid to cash)")*AL748</f>
        <v>0</v>
      </c>
      <c r="CB748" s="6">
        <v>0</v>
      </c>
      <c r="CC748" s="6">
        <v>0</v>
      </c>
      <c r="CF748" s="6">
        <f t="shared" ca="1" si="338"/>
        <v>73838.991999999984</v>
      </c>
      <c r="CH748" s="3">
        <f t="shared" si="339"/>
        <v>42985</v>
      </c>
      <c r="CI748" s="4">
        <f t="shared" ca="1" si="340"/>
        <v>796270.74</v>
      </c>
      <c r="CJ748" s="4">
        <f t="shared" ca="1" si="341"/>
        <v>73838.991999999984</v>
      </c>
      <c r="CL748" s="4">
        <f t="shared" ca="1" si="342"/>
        <v>870109.73199999996</v>
      </c>
    </row>
    <row r="749" spans="2:90" x14ac:dyDescent="0.15">
      <c r="B749" s="3">
        <v>42986</v>
      </c>
      <c r="E749" s="86">
        <v>42986</v>
      </c>
      <c r="F749" s="53">
        <v>10.94</v>
      </c>
      <c r="G749">
        <v>1.53</v>
      </c>
      <c r="H749">
        <v>20.3</v>
      </c>
      <c r="I749">
        <v>23.43</v>
      </c>
      <c r="J749">
        <v>17.2</v>
      </c>
      <c r="K749">
        <v>14.51</v>
      </c>
      <c r="L749">
        <v>16.91</v>
      </c>
      <c r="M749">
        <v>4.12</v>
      </c>
      <c r="O749">
        <v>10.91</v>
      </c>
      <c r="Q749">
        <v>1.3900000000000001</v>
      </c>
      <c r="R749">
        <v>9.8000000000000007</v>
      </c>
      <c r="S749">
        <v>45.67</v>
      </c>
      <c r="U749">
        <v>45.67</v>
      </c>
      <c r="X749" s="3">
        <f t="shared" si="320"/>
        <v>42986</v>
      </c>
      <c r="Y749" s="40">
        <f ca="1">Y748+SUMIFS('Transactions (Dated)'!$E$2:$E$53,'Transactions (Dated)'!$D$2:$D$53,'Share Values'!$X749,'Transactions (Dated)'!$B$2:$B$53,'Share Values'!Y$11,'Transactions (Dated)'!$C$2:$C$53,"Buy")-SUMIFS('Transactions (Dated)'!$E$2:$E$53,'Transactions (Dated)'!$D$2:$D$53,'Share Values'!$X749,'Transactions (Dated)'!$B$2:$B$53,'Share Values'!Y$11,'Transactions (Dated)'!$C$2:$C$53,"Sell")</f>
        <v>4625</v>
      </c>
      <c r="Z749" s="40">
        <f ca="1">Z748+SUMIFS('Transactions (Dated)'!$E$2:$E$53,'Transactions (Dated)'!$D$2:$D$53,'Share Values'!$X749,'Transactions (Dated)'!$B$2:$B$53,'Share Values'!Z$11,'Transactions (Dated)'!$C$2:$C$53,"Buy")-SUMIFS('Transactions (Dated)'!$E$2:$E$53,'Transactions (Dated)'!$D$2:$D$53,'Share Values'!$X749,'Transactions (Dated)'!$B$2:$B$53,'Share Values'!Z$11,'Transactions (Dated)'!$C$2:$C$53,"Sell")</f>
        <v>9375</v>
      </c>
      <c r="AA749" s="40">
        <f ca="1">AA748+SUMIFS('Transactions (Dated)'!$E$2:$E$53,'Transactions (Dated)'!$D$2:$D$53,'Share Values'!$X749,'Transactions (Dated)'!$B$2:$B$53,'Share Values'!AA$11,'Transactions (Dated)'!$C$2:$C$53,"Buy")-SUMIFS('Transactions (Dated)'!$E$2:$E$53,'Transactions (Dated)'!$D$2:$D$53,'Share Values'!$X749,'Transactions (Dated)'!$B$2:$B$53,'Share Values'!AA$11,'Transactions (Dated)'!$C$2:$C$53,"Sell")</f>
        <v>26357</v>
      </c>
      <c r="AB749" s="40">
        <f ca="1">AB748+SUMIFS('Transactions (Dated)'!$E$2:$E$53,'Transactions (Dated)'!$D$2:$D$53,'Share Values'!$X749,'Transactions (Dated)'!$B$2:$B$53,'Share Values'!AB$11,'Transactions (Dated)'!$C$2:$C$53,"Buy")-SUMIFS('Transactions (Dated)'!$E$2:$E$53,'Transactions (Dated)'!$D$2:$D$53,'Share Values'!$X749,'Transactions (Dated)'!$B$2:$B$53,'Share Values'!AB$11,'Transactions (Dated)'!$C$2:$C$53,"Sell")</f>
        <v>1892</v>
      </c>
      <c r="AC749" s="40">
        <f ca="1">AC748+SUMIFS('Transactions (Dated)'!$E$2:$E$53,'Transactions (Dated)'!$D$2:$D$53,'Share Values'!$X749,'Transactions (Dated)'!$B$2:$B$53,'Share Values'!AC$11,'Transactions (Dated)'!$C$2:$C$53,"Buy")-SUMIFS('Transactions (Dated)'!$E$2:$E$53,'Transactions (Dated)'!$D$2:$D$53,'Share Values'!$X749,'Transactions (Dated)'!$B$2:$B$53,'Share Values'!AC$11,'Transactions (Dated)'!$C$2:$C$53,"Sell")</f>
        <v>2348</v>
      </c>
      <c r="AD749" s="40">
        <f ca="1">AD748+SUMIFS('Transactions (Dated)'!$E$2:$E$53,'Transactions (Dated)'!$D$2:$D$53,'Share Values'!$X749,'Transactions (Dated)'!$B$2:$B$53,'Share Values'!AD$11,'Transactions (Dated)'!$C$2:$C$53,"Buy")-SUMIFS('Transactions (Dated)'!$E$2:$E$53,'Transactions (Dated)'!$D$2:$D$53,'Share Values'!$X749,'Transactions (Dated)'!$B$2:$B$53,'Share Values'!AD$11,'Transactions (Dated)'!$C$2:$C$53,"Sell")</f>
        <v>0</v>
      </c>
      <c r="AE749" s="40">
        <f ca="1">AE748+SUMIFS('Transactions (Dated)'!$E$2:$E$53,'Transactions (Dated)'!$D$2:$D$53,'Share Values'!$X749,'Transactions (Dated)'!$B$2:$B$53,'Share Values'!AE$11,'Transactions (Dated)'!$C$2:$C$53,"Buy")-SUMIFS('Transactions (Dated)'!$E$2:$E$53,'Transactions (Dated)'!$D$2:$D$53,'Share Values'!$X749,'Transactions (Dated)'!$B$2:$B$53,'Share Values'!AE$11,'Transactions (Dated)'!$C$2:$C$53,"Sell")</f>
        <v>2900</v>
      </c>
      <c r="AF749" s="40">
        <f ca="1">AF748+SUMIFS('Transactions (Dated)'!$E$2:$E$53,'Transactions (Dated)'!$D$2:$D$53,'Share Values'!$X749,'Transactions (Dated)'!$B$2:$B$53,'Share Values'!AF$11,'Transactions (Dated)'!$C$2:$C$53,"Buy")-SUMIFS('Transactions (Dated)'!$E$2:$E$53,'Transactions (Dated)'!$D$2:$D$53,'Share Values'!$X749,'Transactions (Dated)'!$B$2:$B$53,'Share Values'!AF$11,'Transactions (Dated)'!$C$2:$C$53,"Sell")</f>
        <v>14201</v>
      </c>
      <c r="AG749" s="40">
        <f ca="1">AG748+SUMIFS('Transactions (Dated)'!$E$2:$E$53,'Transactions (Dated)'!$D$2:$D$53,'Share Values'!$X749,'Transactions (Dated)'!$B$2:$B$53,'Share Values'!AG$11,'Transactions (Dated)'!$C$2:$C$53,"Buy")-SUMIFS('Transactions (Dated)'!$E$2:$E$53,'Transactions (Dated)'!$D$2:$D$53,'Share Values'!$X749,'Transactions (Dated)'!$B$2:$B$53,'Share Values'!AG$11,'Transactions (Dated)'!$C$2:$C$53,"Sell")</f>
        <v>6835</v>
      </c>
      <c r="AH749" s="40">
        <f ca="1">AH748+SUMIFS('Transactions (Dated)'!$E$2:$E$53,'Transactions (Dated)'!$D$2:$D$53,'Share Values'!$X749,'Transactions (Dated)'!$B$2:$B$53,'Share Values'!AH$11,'Transactions (Dated)'!$C$2:$C$53,"Buy")-SUMIFS('Transactions (Dated)'!$E$2:$E$53,'Transactions (Dated)'!$D$2:$D$53,'Share Values'!$X749,'Transactions (Dated)'!$B$2:$B$53,'Share Values'!AH$11,'Transactions (Dated)'!$C$2:$C$53,"Sell")</f>
        <v>0</v>
      </c>
      <c r="AI749" s="40">
        <f ca="1">AI748+SUMIFS('Transactions (Dated)'!$E$2:$E$53,'Transactions (Dated)'!$D$2:$D$53,'Share Values'!$X749,'Transactions (Dated)'!$B$2:$B$53,'Share Values'!AI$11,'Transactions (Dated)'!$C$2:$C$53,"Buy")-SUMIFS('Transactions (Dated)'!$E$2:$E$53,'Transactions (Dated)'!$D$2:$D$53,'Share Values'!$X749,'Transactions (Dated)'!$B$2:$B$53,'Share Values'!AI$11,'Transactions (Dated)'!$C$2:$C$53,"Sell")</f>
        <v>0</v>
      </c>
      <c r="AJ749" s="40">
        <f ca="1">AJ748+SUMIFS('Transactions (Dated)'!$E$2:$E$53,'Transactions (Dated)'!$D$2:$D$53,'Share Values'!$X749,'Transactions (Dated)'!$B$2:$B$53,'Share Values'!AJ$11,'Transactions (Dated)'!$C$2:$C$53,"Buy")-SUMIFS('Transactions (Dated)'!$E$2:$E$53,'Transactions (Dated)'!$D$2:$D$53,'Share Values'!$X749,'Transactions (Dated)'!$B$2:$B$53,'Share Values'!AJ$11,'Transactions (Dated)'!$C$2:$C$53,"Sell")</f>
        <v>0</v>
      </c>
      <c r="AK749" s="40">
        <f ca="1">AK748+SUMIFS('Transactions (Dated)'!$E$2:$E$53,'Transactions (Dated)'!$D$2:$D$53,'Share Values'!$X749,'Transactions (Dated)'!$B$2:$B$53,'Share Values'!AK$11,'Transactions (Dated)'!$C$2:$C$53,"Buy")-SUMIFS('Transactions (Dated)'!$E$2:$E$53,'Transactions (Dated)'!$D$2:$D$53,'Share Values'!$X749,'Transactions (Dated)'!$B$2:$B$53,'Share Values'!AK$11,'Transactions (Dated)'!$C$2:$C$53,"Sell")</f>
        <v>0</v>
      </c>
      <c r="AL749" s="40">
        <f ca="1">AL748+SUMIFS('Transactions (Dated)'!$E$2:$E$53,'Transactions (Dated)'!$D$2:$D$53,'Share Values'!$X749,'Transactions (Dated)'!$B$2:$B$53,'Share Values'!AL$11,'Transactions (Dated)'!$C$2:$C$53,"Buy")-SUMIFS('Transactions (Dated)'!$E$2:$E$53,'Transactions (Dated)'!$D$2:$D$53,'Share Values'!$X749,'Transactions (Dated)'!$B$2:$B$53,'Share Values'!AL$11,'Transactions (Dated)'!$C$2:$C$53,"Sell")</f>
        <v>0</v>
      </c>
      <c r="AM749" s="40">
        <f ca="1">AM748+SUMIFS('Transactions (Dated)'!$E$2:$E$53,'Transactions (Dated)'!$D$2:$D$53,'Share Values'!$X749,'Transactions (Dated)'!$B$2:$B$53,'Share Values'!AM$11,'Transactions (Dated)'!$C$2:$C$53,"Buy")-SUMIFS('Transactions (Dated)'!$E$2:$E$53,'Transactions (Dated)'!$D$2:$D$53,'Share Values'!$X749,'Transactions (Dated)'!$B$2:$B$53,'Share Values'!AM$11,'Transactions (Dated)'!$C$2:$C$53,"Sell")</f>
        <v>0</v>
      </c>
      <c r="AN749" s="40">
        <f ca="1">AN748+SUMIFS('Transactions (Dated)'!$E$2:$E$53,'Transactions (Dated)'!$D$2:$D$53,'Share Values'!$X749,'Transactions (Dated)'!$B$2:$B$53,'Share Values'!AN$11,'Transactions (Dated)'!$C$2:$C$53,"Buy")-SUMIFS('Transactions (Dated)'!$E$2:$E$53,'Transactions (Dated)'!$D$2:$D$53,'Share Values'!$X749,'Transactions (Dated)'!$B$2:$B$53,'Share Values'!AN$11,'Transactions (Dated)'!$C$2:$C$53,"Sell")</f>
        <v>0</v>
      </c>
      <c r="AQ749" s="3">
        <f t="shared" si="321"/>
        <v>42986</v>
      </c>
      <c r="AR749" s="6">
        <f t="shared" ca="1" si="322"/>
        <v>50597.5</v>
      </c>
      <c r="AS749" s="6">
        <f t="shared" ca="1" si="323"/>
        <v>14343.75</v>
      </c>
      <c r="AT749" s="6">
        <f t="shared" ca="1" si="324"/>
        <v>535047.1</v>
      </c>
      <c r="AU749" s="6">
        <f t="shared" ca="1" si="325"/>
        <v>44329.56</v>
      </c>
      <c r="AV749" s="6">
        <f t="shared" ca="1" si="326"/>
        <v>40385.599999999999</v>
      </c>
      <c r="AW749" s="6">
        <f t="shared" ca="1" si="327"/>
        <v>0</v>
      </c>
      <c r="AX749" s="6">
        <f t="shared" ca="1" si="328"/>
        <v>49039</v>
      </c>
      <c r="AY749" s="6">
        <f t="shared" ca="1" si="329"/>
        <v>58508.12</v>
      </c>
      <c r="AZ749" s="6">
        <f t="shared" ca="1" si="330"/>
        <v>0</v>
      </c>
      <c r="BA749" s="6">
        <f t="shared" ca="1" si="331"/>
        <v>0</v>
      </c>
      <c r="BB749" s="6">
        <f t="shared" ca="1" si="332"/>
        <v>0</v>
      </c>
      <c r="BC749" s="6">
        <f t="shared" ca="1" si="333"/>
        <v>0</v>
      </c>
      <c r="BD749" s="6">
        <f t="shared" ca="1" si="334"/>
        <v>0</v>
      </c>
      <c r="BE749" s="6">
        <f t="shared" ca="1" si="335"/>
        <v>0</v>
      </c>
      <c r="BF749" s="6">
        <f t="shared" ca="1" si="318"/>
        <v>0</v>
      </c>
      <c r="BG749" s="6">
        <f t="shared" ca="1" si="319"/>
        <v>0</v>
      </c>
      <c r="BJ749" s="4">
        <f t="shared" ca="1" si="336"/>
        <v>792250.62999999989</v>
      </c>
      <c r="BL749" s="3">
        <f t="shared" si="337"/>
        <v>42986</v>
      </c>
      <c r="BM749" s="6">
        <f>BM748+SUMIFS('Transactions (Dated)'!G:G,'Transactions (Dated)'!D:D,'Share Values'!AQ749)</f>
        <v>14317.649999999987</v>
      </c>
      <c r="BN749" s="6">
        <f ca="1">BN748+SUMIFS('Transactions (Dated)'!$F:$F,'Transactions (Dated)'!$D:$D,$BL749,'Transactions (Dated)'!$B:$B,BN$11,'Transactions (Dated)'!$C:$C,"Dividend (paid to cash)")*Y749</f>
        <v>0</v>
      </c>
      <c r="BO749" s="6">
        <f ca="1">BO748+SUMIFS('Transactions (Dated)'!$F:$F,'Transactions (Dated)'!$D:$D,$BL749,'Transactions (Dated)'!$B:$B,BO$11,'Transactions (Dated)'!$C:$C,"Dividend (paid to cash)")*Z749</f>
        <v>2421.875</v>
      </c>
      <c r="BP749" s="6">
        <f ca="1">BP748+SUMIFS('Transactions (Dated)'!$F:$F,'Transactions (Dated)'!$D:$D,$BL749,'Transactions (Dated)'!$B:$B,BP$11,'Transactions (Dated)'!$C:$C,"Dividend (paid to cash)")*AA749</f>
        <v>51745.237000000008</v>
      </c>
      <c r="BQ749" s="6">
        <f ca="1">BQ748+SUMIFS('Transactions (Dated)'!$F:$F,'Transactions (Dated)'!$D:$D,$BL749,'Transactions (Dated)'!$B:$B,BQ$11,'Transactions (Dated)'!$C:$C,"Dividend (paid to cash)")*AB749</f>
        <v>714.23</v>
      </c>
      <c r="BR749" s="6">
        <f ca="1">BR748+SUMIFS('Transactions (Dated)'!$F:$F,'Transactions (Dated)'!$D:$D,$BL749,'Transactions (Dated)'!$B:$B,BR$11,'Transactions (Dated)'!$C:$C,"Dividend (paid to cash)")*AC749</f>
        <v>0</v>
      </c>
      <c r="BS749" s="6">
        <f ca="1">BS748+SUMIFS('Transactions (Dated)'!$F:$F,'Transactions (Dated)'!$D:$D,$BL749,'Transactions (Dated)'!$B:$B,BS$11,'Transactions (Dated)'!$C:$C,"Dividend (paid to cash)")*AD749</f>
        <v>0</v>
      </c>
      <c r="BT749" s="6">
        <f ca="1">BT748+SUMIFS('Transactions (Dated)'!$F:$F,'Transactions (Dated)'!$D:$D,$BL749,'Transactions (Dated)'!$B:$B,BT$11,'Transactions (Dated)'!$C:$C,"Dividend (paid to cash)")*AE749</f>
        <v>4640</v>
      </c>
      <c r="BU749" s="6">
        <f ca="1">BU748+SUMIFS('Transactions (Dated)'!$F:$F,'Transactions (Dated)'!$D:$D,$BL749,'Transactions (Dated)'!$B:$B,BU$11,'Transactions (Dated)'!$C:$C,"Dividend (paid to cash)")*AF749</f>
        <v>0</v>
      </c>
      <c r="BV749" s="6">
        <f ca="1">BV748+SUMIFS('Transactions (Dated)'!$F:$F,'Transactions (Dated)'!$D:$D,$BL749,'Transactions (Dated)'!$B:$B,BV$11,'Transactions (Dated)'!$C:$C,"Dividend (paid to cash)")*AG749</f>
        <v>0</v>
      </c>
      <c r="BW749" s="6">
        <f ca="1">BW748+SUMIFS('Transactions (Dated)'!$F:$F,'Transactions (Dated)'!$D:$D,$BL749,'Transactions (Dated)'!$B:$B,BW$11,'Transactions (Dated)'!$C:$C,"Dividend (paid to cash)")*AH749</f>
        <v>0</v>
      </c>
      <c r="BX749" s="6">
        <f ca="1">BX748+SUMIFS('Transactions (Dated)'!$F:$F,'Transactions (Dated)'!$D:$D,$BL749,'Transactions (Dated)'!$B:$B,BX$11,'Transactions (Dated)'!$C:$C,"Dividend (paid to cash)")*AI749</f>
        <v>0</v>
      </c>
      <c r="BY749" s="6">
        <f ca="1">BY748+SUMIFS('Transactions (Dated)'!$F:$F,'Transactions (Dated)'!$D:$D,$BL749,'Transactions (Dated)'!$B:$B,BY$11,'Transactions (Dated)'!$C:$C,"Dividend (paid to cash)")*AJ749</f>
        <v>0</v>
      </c>
      <c r="BZ749" s="6">
        <f ca="1">BZ748+SUMIFS('Transactions (Dated)'!$F:$F,'Transactions (Dated)'!$D:$D,$BL749,'Transactions (Dated)'!$B:$B,BZ$11,'Transactions (Dated)'!$C:$C,"Dividend (paid to cash)")*AK749</f>
        <v>0</v>
      </c>
      <c r="CA749" s="6">
        <f ca="1">CA748+SUMIFS('Transactions (Dated)'!$F:$F,'Transactions (Dated)'!$D:$D,$BL749,'Transactions (Dated)'!$B:$B,CA$11,'Transactions (Dated)'!$C:$C,"Dividend (paid to cash)")*AL749</f>
        <v>0</v>
      </c>
      <c r="CB749" s="6">
        <v>0</v>
      </c>
      <c r="CC749" s="6">
        <v>0</v>
      </c>
      <c r="CF749" s="6">
        <f t="shared" ca="1" si="338"/>
        <v>73838.991999999984</v>
      </c>
      <c r="CH749" s="3">
        <f t="shared" si="339"/>
        <v>42986</v>
      </c>
      <c r="CI749" s="4">
        <f t="shared" ca="1" si="340"/>
        <v>792250.62999999989</v>
      </c>
      <c r="CJ749" s="4">
        <f t="shared" ca="1" si="341"/>
        <v>73838.991999999984</v>
      </c>
      <c r="CL749" s="4">
        <f t="shared" ca="1" si="342"/>
        <v>866089.62199999986</v>
      </c>
    </row>
    <row r="750" spans="2:90" x14ac:dyDescent="0.15">
      <c r="B750" s="3">
        <v>42989</v>
      </c>
      <c r="E750" s="86">
        <v>42989</v>
      </c>
      <c r="F750" s="53">
        <v>11.09</v>
      </c>
      <c r="G750">
        <v>1.46</v>
      </c>
      <c r="H750">
        <v>20.37</v>
      </c>
      <c r="I750">
        <v>23.34</v>
      </c>
      <c r="J750">
        <v>17.36</v>
      </c>
      <c r="K750">
        <v>14.53</v>
      </c>
      <c r="L750">
        <v>16.989999999999998</v>
      </c>
      <c r="M750">
        <v>3.98</v>
      </c>
      <c r="O750">
        <v>10.95</v>
      </c>
      <c r="Q750">
        <v>1.37</v>
      </c>
      <c r="R750">
        <v>9.4700000000000006</v>
      </c>
      <c r="S750">
        <v>45.46</v>
      </c>
      <c r="U750">
        <v>45.46</v>
      </c>
      <c r="X750" s="3">
        <f t="shared" si="320"/>
        <v>42989</v>
      </c>
      <c r="Y750" s="40">
        <f ca="1">Y749+SUMIFS('Transactions (Dated)'!$E$2:$E$53,'Transactions (Dated)'!$D$2:$D$53,'Share Values'!$X750,'Transactions (Dated)'!$B$2:$B$53,'Share Values'!Y$11,'Transactions (Dated)'!$C$2:$C$53,"Buy")-SUMIFS('Transactions (Dated)'!$E$2:$E$53,'Transactions (Dated)'!$D$2:$D$53,'Share Values'!$X750,'Transactions (Dated)'!$B$2:$B$53,'Share Values'!Y$11,'Transactions (Dated)'!$C$2:$C$53,"Sell")</f>
        <v>4625</v>
      </c>
      <c r="Z750" s="40">
        <f ca="1">Z749+SUMIFS('Transactions (Dated)'!$E$2:$E$53,'Transactions (Dated)'!$D$2:$D$53,'Share Values'!$X750,'Transactions (Dated)'!$B$2:$B$53,'Share Values'!Z$11,'Transactions (Dated)'!$C$2:$C$53,"Buy")-SUMIFS('Transactions (Dated)'!$E$2:$E$53,'Transactions (Dated)'!$D$2:$D$53,'Share Values'!$X750,'Transactions (Dated)'!$B$2:$B$53,'Share Values'!Z$11,'Transactions (Dated)'!$C$2:$C$53,"Sell")</f>
        <v>9375</v>
      </c>
      <c r="AA750" s="40">
        <f ca="1">AA749+SUMIFS('Transactions (Dated)'!$E$2:$E$53,'Transactions (Dated)'!$D$2:$D$53,'Share Values'!$X750,'Transactions (Dated)'!$B$2:$B$53,'Share Values'!AA$11,'Transactions (Dated)'!$C$2:$C$53,"Buy")-SUMIFS('Transactions (Dated)'!$E$2:$E$53,'Transactions (Dated)'!$D$2:$D$53,'Share Values'!$X750,'Transactions (Dated)'!$B$2:$B$53,'Share Values'!AA$11,'Transactions (Dated)'!$C$2:$C$53,"Sell")</f>
        <v>26357</v>
      </c>
      <c r="AB750" s="40">
        <f ca="1">AB749+SUMIFS('Transactions (Dated)'!$E$2:$E$53,'Transactions (Dated)'!$D$2:$D$53,'Share Values'!$X750,'Transactions (Dated)'!$B$2:$B$53,'Share Values'!AB$11,'Transactions (Dated)'!$C$2:$C$53,"Buy")-SUMIFS('Transactions (Dated)'!$E$2:$E$53,'Transactions (Dated)'!$D$2:$D$53,'Share Values'!$X750,'Transactions (Dated)'!$B$2:$B$53,'Share Values'!AB$11,'Transactions (Dated)'!$C$2:$C$53,"Sell")</f>
        <v>1892</v>
      </c>
      <c r="AC750" s="40">
        <f ca="1">AC749+SUMIFS('Transactions (Dated)'!$E$2:$E$53,'Transactions (Dated)'!$D$2:$D$53,'Share Values'!$X750,'Transactions (Dated)'!$B$2:$B$53,'Share Values'!AC$11,'Transactions (Dated)'!$C$2:$C$53,"Buy")-SUMIFS('Transactions (Dated)'!$E$2:$E$53,'Transactions (Dated)'!$D$2:$D$53,'Share Values'!$X750,'Transactions (Dated)'!$B$2:$B$53,'Share Values'!AC$11,'Transactions (Dated)'!$C$2:$C$53,"Sell")</f>
        <v>2348</v>
      </c>
      <c r="AD750" s="40">
        <f ca="1">AD749+SUMIFS('Transactions (Dated)'!$E$2:$E$53,'Transactions (Dated)'!$D$2:$D$53,'Share Values'!$X750,'Transactions (Dated)'!$B$2:$B$53,'Share Values'!AD$11,'Transactions (Dated)'!$C$2:$C$53,"Buy")-SUMIFS('Transactions (Dated)'!$E$2:$E$53,'Transactions (Dated)'!$D$2:$D$53,'Share Values'!$X750,'Transactions (Dated)'!$B$2:$B$53,'Share Values'!AD$11,'Transactions (Dated)'!$C$2:$C$53,"Sell")</f>
        <v>0</v>
      </c>
      <c r="AE750" s="40">
        <f ca="1">AE749+SUMIFS('Transactions (Dated)'!$E$2:$E$53,'Transactions (Dated)'!$D$2:$D$53,'Share Values'!$X750,'Transactions (Dated)'!$B$2:$B$53,'Share Values'!AE$11,'Transactions (Dated)'!$C$2:$C$53,"Buy")-SUMIFS('Transactions (Dated)'!$E$2:$E$53,'Transactions (Dated)'!$D$2:$D$53,'Share Values'!$X750,'Transactions (Dated)'!$B$2:$B$53,'Share Values'!AE$11,'Transactions (Dated)'!$C$2:$C$53,"Sell")</f>
        <v>2900</v>
      </c>
      <c r="AF750" s="40">
        <f ca="1">AF749+SUMIFS('Transactions (Dated)'!$E$2:$E$53,'Transactions (Dated)'!$D$2:$D$53,'Share Values'!$X750,'Transactions (Dated)'!$B$2:$B$53,'Share Values'!AF$11,'Transactions (Dated)'!$C$2:$C$53,"Buy")-SUMIFS('Transactions (Dated)'!$E$2:$E$53,'Transactions (Dated)'!$D$2:$D$53,'Share Values'!$X750,'Transactions (Dated)'!$B$2:$B$53,'Share Values'!AF$11,'Transactions (Dated)'!$C$2:$C$53,"Sell")</f>
        <v>14201</v>
      </c>
      <c r="AG750" s="40">
        <f ca="1">AG749+SUMIFS('Transactions (Dated)'!$E$2:$E$53,'Transactions (Dated)'!$D$2:$D$53,'Share Values'!$X750,'Transactions (Dated)'!$B$2:$B$53,'Share Values'!AG$11,'Transactions (Dated)'!$C$2:$C$53,"Buy")-SUMIFS('Transactions (Dated)'!$E$2:$E$53,'Transactions (Dated)'!$D$2:$D$53,'Share Values'!$X750,'Transactions (Dated)'!$B$2:$B$53,'Share Values'!AG$11,'Transactions (Dated)'!$C$2:$C$53,"Sell")</f>
        <v>6835</v>
      </c>
      <c r="AH750" s="40">
        <f ca="1">AH749+SUMIFS('Transactions (Dated)'!$E$2:$E$53,'Transactions (Dated)'!$D$2:$D$53,'Share Values'!$X750,'Transactions (Dated)'!$B$2:$B$53,'Share Values'!AH$11,'Transactions (Dated)'!$C$2:$C$53,"Buy")-SUMIFS('Transactions (Dated)'!$E$2:$E$53,'Transactions (Dated)'!$D$2:$D$53,'Share Values'!$X750,'Transactions (Dated)'!$B$2:$B$53,'Share Values'!AH$11,'Transactions (Dated)'!$C$2:$C$53,"Sell")</f>
        <v>0</v>
      </c>
      <c r="AI750" s="40">
        <f ca="1">AI749+SUMIFS('Transactions (Dated)'!$E$2:$E$53,'Transactions (Dated)'!$D$2:$D$53,'Share Values'!$X750,'Transactions (Dated)'!$B$2:$B$53,'Share Values'!AI$11,'Transactions (Dated)'!$C$2:$C$53,"Buy")-SUMIFS('Transactions (Dated)'!$E$2:$E$53,'Transactions (Dated)'!$D$2:$D$53,'Share Values'!$X750,'Transactions (Dated)'!$B$2:$B$53,'Share Values'!AI$11,'Transactions (Dated)'!$C$2:$C$53,"Sell")</f>
        <v>0</v>
      </c>
      <c r="AJ750" s="40">
        <f ca="1">AJ749+SUMIFS('Transactions (Dated)'!$E$2:$E$53,'Transactions (Dated)'!$D$2:$D$53,'Share Values'!$X750,'Transactions (Dated)'!$B$2:$B$53,'Share Values'!AJ$11,'Transactions (Dated)'!$C$2:$C$53,"Buy")-SUMIFS('Transactions (Dated)'!$E$2:$E$53,'Transactions (Dated)'!$D$2:$D$53,'Share Values'!$X750,'Transactions (Dated)'!$B$2:$B$53,'Share Values'!AJ$11,'Transactions (Dated)'!$C$2:$C$53,"Sell")</f>
        <v>0</v>
      </c>
      <c r="AK750" s="40">
        <f ca="1">AK749+SUMIFS('Transactions (Dated)'!$E$2:$E$53,'Transactions (Dated)'!$D$2:$D$53,'Share Values'!$X750,'Transactions (Dated)'!$B$2:$B$53,'Share Values'!AK$11,'Transactions (Dated)'!$C$2:$C$53,"Buy")-SUMIFS('Transactions (Dated)'!$E$2:$E$53,'Transactions (Dated)'!$D$2:$D$53,'Share Values'!$X750,'Transactions (Dated)'!$B$2:$B$53,'Share Values'!AK$11,'Transactions (Dated)'!$C$2:$C$53,"Sell")</f>
        <v>0</v>
      </c>
      <c r="AL750" s="40">
        <f ca="1">AL749+SUMIFS('Transactions (Dated)'!$E$2:$E$53,'Transactions (Dated)'!$D$2:$D$53,'Share Values'!$X750,'Transactions (Dated)'!$B$2:$B$53,'Share Values'!AL$11,'Transactions (Dated)'!$C$2:$C$53,"Buy")-SUMIFS('Transactions (Dated)'!$E$2:$E$53,'Transactions (Dated)'!$D$2:$D$53,'Share Values'!$X750,'Transactions (Dated)'!$B$2:$B$53,'Share Values'!AL$11,'Transactions (Dated)'!$C$2:$C$53,"Sell")</f>
        <v>0</v>
      </c>
      <c r="AM750" s="40">
        <f ca="1">AM749+SUMIFS('Transactions (Dated)'!$E$2:$E$53,'Transactions (Dated)'!$D$2:$D$53,'Share Values'!$X750,'Transactions (Dated)'!$B$2:$B$53,'Share Values'!AM$11,'Transactions (Dated)'!$C$2:$C$53,"Buy")-SUMIFS('Transactions (Dated)'!$E$2:$E$53,'Transactions (Dated)'!$D$2:$D$53,'Share Values'!$X750,'Transactions (Dated)'!$B$2:$B$53,'Share Values'!AM$11,'Transactions (Dated)'!$C$2:$C$53,"Sell")</f>
        <v>0</v>
      </c>
      <c r="AN750" s="40">
        <f ca="1">AN749+SUMIFS('Transactions (Dated)'!$E$2:$E$53,'Transactions (Dated)'!$D$2:$D$53,'Share Values'!$X750,'Transactions (Dated)'!$B$2:$B$53,'Share Values'!AN$11,'Transactions (Dated)'!$C$2:$C$53,"Buy")-SUMIFS('Transactions (Dated)'!$E$2:$E$53,'Transactions (Dated)'!$D$2:$D$53,'Share Values'!$X750,'Transactions (Dated)'!$B$2:$B$53,'Share Values'!AN$11,'Transactions (Dated)'!$C$2:$C$53,"Sell")</f>
        <v>0</v>
      </c>
      <c r="AQ750" s="3">
        <f t="shared" si="321"/>
        <v>42989</v>
      </c>
      <c r="AR750" s="6">
        <f t="shared" ca="1" si="322"/>
        <v>51291.25</v>
      </c>
      <c r="AS750" s="6">
        <f t="shared" ca="1" si="323"/>
        <v>13687.5</v>
      </c>
      <c r="AT750" s="6">
        <f t="shared" ca="1" si="324"/>
        <v>536892.09000000008</v>
      </c>
      <c r="AU750" s="6">
        <f t="shared" ca="1" si="325"/>
        <v>44159.28</v>
      </c>
      <c r="AV750" s="6">
        <f t="shared" ca="1" si="326"/>
        <v>40761.279999999999</v>
      </c>
      <c r="AW750" s="6">
        <f t="shared" ca="1" si="327"/>
        <v>0</v>
      </c>
      <c r="AX750" s="6">
        <f t="shared" ca="1" si="328"/>
        <v>49270.999999999993</v>
      </c>
      <c r="AY750" s="6">
        <f t="shared" ca="1" si="329"/>
        <v>56519.98</v>
      </c>
      <c r="AZ750" s="6">
        <f t="shared" ca="1" si="330"/>
        <v>0</v>
      </c>
      <c r="BA750" s="6">
        <f t="shared" ca="1" si="331"/>
        <v>0</v>
      </c>
      <c r="BB750" s="6">
        <f t="shared" ca="1" si="332"/>
        <v>0</v>
      </c>
      <c r="BC750" s="6">
        <f t="shared" ca="1" si="333"/>
        <v>0</v>
      </c>
      <c r="BD750" s="6">
        <f t="shared" ca="1" si="334"/>
        <v>0</v>
      </c>
      <c r="BE750" s="6">
        <f t="shared" ca="1" si="335"/>
        <v>0</v>
      </c>
      <c r="BF750" s="6">
        <f t="shared" ca="1" si="318"/>
        <v>0</v>
      </c>
      <c r="BG750" s="6">
        <f t="shared" ca="1" si="319"/>
        <v>0</v>
      </c>
      <c r="BJ750" s="4">
        <f t="shared" ca="1" si="336"/>
        <v>792582.38000000012</v>
      </c>
      <c r="BL750" s="3">
        <f t="shared" si="337"/>
        <v>42989</v>
      </c>
      <c r="BM750" s="6">
        <f>BM749+SUMIFS('Transactions (Dated)'!G:G,'Transactions (Dated)'!D:D,'Share Values'!AQ750)</f>
        <v>14317.649999999987</v>
      </c>
      <c r="BN750" s="6">
        <f ca="1">BN749+SUMIFS('Transactions (Dated)'!$F:$F,'Transactions (Dated)'!$D:$D,$BL750,'Transactions (Dated)'!$B:$B,BN$11,'Transactions (Dated)'!$C:$C,"Dividend (paid to cash)")*Y750</f>
        <v>0</v>
      </c>
      <c r="BO750" s="6">
        <f ca="1">BO749+SUMIFS('Transactions (Dated)'!$F:$F,'Transactions (Dated)'!$D:$D,$BL750,'Transactions (Dated)'!$B:$B,BO$11,'Transactions (Dated)'!$C:$C,"Dividend (paid to cash)")*Z750</f>
        <v>2421.875</v>
      </c>
      <c r="BP750" s="6">
        <f ca="1">BP749+SUMIFS('Transactions (Dated)'!$F:$F,'Transactions (Dated)'!$D:$D,$BL750,'Transactions (Dated)'!$B:$B,BP$11,'Transactions (Dated)'!$C:$C,"Dividend (paid to cash)")*AA750</f>
        <v>51745.237000000008</v>
      </c>
      <c r="BQ750" s="6">
        <f ca="1">BQ749+SUMIFS('Transactions (Dated)'!$F:$F,'Transactions (Dated)'!$D:$D,$BL750,'Transactions (Dated)'!$B:$B,BQ$11,'Transactions (Dated)'!$C:$C,"Dividend (paid to cash)")*AB750</f>
        <v>714.23</v>
      </c>
      <c r="BR750" s="6">
        <f ca="1">BR749+SUMIFS('Transactions (Dated)'!$F:$F,'Transactions (Dated)'!$D:$D,$BL750,'Transactions (Dated)'!$B:$B,BR$11,'Transactions (Dated)'!$C:$C,"Dividend (paid to cash)")*AC750</f>
        <v>0</v>
      </c>
      <c r="BS750" s="6">
        <f ca="1">BS749+SUMIFS('Transactions (Dated)'!$F:$F,'Transactions (Dated)'!$D:$D,$BL750,'Transactions (Dated)'!$B:$B,BS$11,'Transactions (Dated)'!$C:$C,"Dividend (paid to cash)")*AD750</f>
        <v>0</v>
      </c>
      <c r="BT750" s="6">
        <f ca="1">BT749+SUMIFS('Transactions (Dated)'!$F:$F,'Transactions (Dated)'!$D:$D,$BL750,'Transactions (Dated)'!$B:$B,BT$11,'Transactions (Dated)'!$C:$C,"Dividend (paid to cash)")*AE750</f>
        <v>4640</v>
      </c>
      <c r="BU750" s="6">
        <f ca="1">BU749+SUMIFS('Transactions (Dated)'!$F:$F,'Transactions (Dated)'!$D:$D,$BL750,'Transactions (Dated)'!$B:$B,BU$11,'Transactions (Dated)'!$C:$C,"Dividend (paid to cash)")*AF750</f>
        <v>0</v>
      </c>
      <c r="BV750" s="6">
        <f ca="1">BV749+SUMIFS('Transactions (Dated)'!$F:$F,'Transactions (Dated)'!$D:$D,$BL750,'Transactions (Dated)'!$B:$B,BV$11,'Transactions (Dated)'!$C:$C,"Dividend (paid to cash)")*AG750</f>
        <v>0</v>
      </c>
      <c r="BW750" s="6">
        <f ca="1">BW749+SUMIFS('Transactions (Dated)'!$F:$F,'Transactions (Dated)'!$D:$D,$BL750,'Transactions (Dated)'!$B:$B,BW$11,'Transactions (Dated)'!$C:$C,"Dividend (paid to cash)")*AH750</f>
        <v>0</v>
      </c>
      <c r="BX750" s="6">
        <f ca="1">BX749+SUMIFS('Transactions (Dated)'!$F:$F,'Transactions (Dated)'!$D:$D,$BL750,'Transactions (Dated)'!$B:$B,BX$11,'Transactions (Dated)'!$C:$C,"Dividend (paid to cash)")*AI750</f>
        <v>0</v>
      </c>
      <c r="BY750" s="6">
        <f ca="1">BY749+SUMIFS('Transactions (Dated)'!$F:$F,'Transactions (Dated)'!$D:$D,$BL750,'Transactions (Dated)'!$B:$B,BY$11,'Transactions (Dated)'!$C:$C,"Dividend (paid to cash)")*AJ750</f>
        <v>0</v>
      </c>
      <c r="BZ750" s="6">
        <f ca="1">BZ749+SUMIFS('Transactions (Dated)'!$F:$F,'Transactions (Dated)'!$D:$D,$BL750,'Transactions (Dated)'!$B:$B,BZ$11,'Transactions (Dated)'!$C:$C,"Dividend (paid to cash)")*AK750</f>
        <v>0</v>
      </c>
      <c r="CA750" s="6">
        <f ca="1">CA749+SUMIFS('Transactions (Dated)'!$F:$F,'Transactions (Dated)'!$D:$D,$BL750,'Transactions (Dated)'!$B:$B,CA$11,'Transactions (Dated)'!$C:$C,"Dividend (paid to cash)")*AL750</f>
        <v>0</v>
      </c>
      <c r="CB750" s="6">
        <v>0</v>
      </c>
      <c r="CC750" s="6">
        <v>0</v>
      </c>
      <c r="CF750" s="6">
        <f t="shared" ca="1" si="338"/>
        <v>73838.991999999984</v>
      </c>
      <c r="CH750" s="3">
        <f t="shared" si="339"/>
        <v>42989</v>
      </c>
      <c r="CI750" s="4">
        <f t="shared" ca="1" si="340"/>
        <v>792582.38000000012</v>
      </c>
      <c r="CJ750" s="4">
        <f t="shared" ca="1" si="341"/>
        <v>73838.991999999984</v>
      </c>
      <c r="CL750" s="4">
        <f t="shared" ca="1" si="342"/>
        <v>866421.37200000009</v>
      </c>
    </row>
    <row r="751" spans="2:90" x14ac:dyDescent="0.15">
      <c r="B751" s="3">
        <v>42990</v>
      </c>
      <c r="E751" s="86">
        <v>42990</v>
      </c>
      <c r="F751" s="53">
        <v>11.31</v>
      </c>
      <c r="G751">
        <v>1.42</v>
      </c>
      <c r="H751">
        <v>20.49</v>
      </c>
      <c r="I751">
        <v>23.27</v>
      </c>
      <c r="J751">
        <v>17.53</v>
      </c>
      <c r="K751">
        <v>14.36</v>
      </c>
      <c r="L751">
        <v>17.2</v>
      </c>
      <c r="M751">
        <v>4.13</v>
      </c>
      <c r="O751">
        <v>11.074999999999999</v>
      </c>
      <c r="Q751">
        <v>1.42</v>
      </c>
      <c r="R751">
        <v>9.5299999999999994</v>
      </c>
      <c r="S751">
        <v>45</v>
      </c>
      <c r="U751">
        <v>45</v>
      </c>
      <c r="X751" s="3">
        <f t="shared" si="320"/>
        <v>42990</v>
      </c>
      <c r="Y751" s="40">
        <f ca="1">Y750+SUMIFS('Transactions (Dated)'!$E$2:$E$53,'Transactions (Dated)'!$D$2:$D$53,'Share Values'!$X751,'Transactions (Dated)'!$B$2:$B$53,'Share Values'!Y$11,'Transactions (Dated)'!$C$2:$C$53,"Buy")-SUMIFS('Transactions (Dated)'!$E$2:$E$53,'Transactions (Dated)'!$D$2:$D$53,'Share Values'!$X751,'Transactions (Dated)'!$B$2:$B$53,'Share Values'!Y$11,'Transactions (Dated)'!$C$2:$C$53,"Sell")</f>
        <v>4625</v>
      </c>
      <c r="Z751" s="40">
        <f ca="1">Z750+SUMIFS('Transactions (Dated)'!$E$2:$E$53,'Transactions (Dated)'!$D$2:$D$53,'Share Values'!$X751,'Transactions (Dated)'!$B$2:$B$53,'Share Values'!Z$11,'Transactions (Dated)'!$C$2:$C$53,"Buy")-SUMIFS('Transactions (Dated)'!$E$2:$E$53,'Transactions (Dated)'!$D$2:$D$53,'Share Values'!$X751,'Transactions (Dated)'!$B$2:$B$53,'Share Values'!Z$11,'Transactions (Dated)'!$C$2:$C$53,"Sell")</f>
        <v>9375</v>
      </c>
      <c r="AA751" s="40">
        <f ca="1">AA750+SUMIFS('Transactions (Dated)'!$E$2:$E$53,'Transactions (Dated)'!$D$2:$D$53,'Share Values'!$X751,'Transactions (Dated)'!$B$2:$B$53,'Share Values'!AA$11,'Transactions (Dated)'!$C$2:$C$53,"Buy")-SUMIFS('Transactions (Dated)'!$E$2:$E$53,'Transactions (Dated)'!$D$2:$D$53,'Share Values'!$X751,'Transactions (Dated)'!$B$2:$B$53,'Share Values'!AA$11,'Transactions (Dated)'!$C$2:$C$53,"Sell")</f>
        <v>26357</v>
      </c>
      <c r="AB751" s="40">
        <f ca="1">AB750+SUMIFS('Transactions (Dated)'!$E$2:$E$53,'Transactions (Dated)'!$D$2:$D$53,'Share Values'!$X751,'Transactions (Dated)'!$B$2:$B$53,'Share Values'!AB$11,'Transactions (Dated)'!$C$2:$C$53,"Buy")-SUMIFS('Transactions (Dated)'!$E$2:$E$53,'Transactions (Dated)'!$D$2:$D$53,'Share Values'!$X751,'Transactions (Dated)'!$B$2:$B$53,'Share Values'!AB$11,'Transactions (Dated)'!$C$2:$C$53,"Sell")</f>
        <v>1892</v>
      </c>
      <c r="AC751" s="40">
        <f ca="1">AC750+SUMIFS('Transactions (Dated)'!$E$2:$E$53,'Transactions (Dated)'!$D$2:$D$53,'Share Values'!$X751,'Transactions (Dated)'!$B$2:$B$53,'Share Values'!AC$11,'Transactions (Dated)'!$C$2:$C$53,"Buy")-SUMIFS('Transactions (Dated)'!$E$2:$E$53,'Transactions (Dated)'!$D$2:$D$53,'Share Values'!$X751,'Transactions (Dated)'!$B$2:$B$53,'Share Values'!AC$11,'Transactions (Dated)'!$C$2:$C$53,"Sell")</f>
        <v>2348</v>
      </c>
      <c r="AD751" s="40">
        <f ca="1">AD750+SUMIFS('Transactions (Dated)'!$E$2:$E$53,'Transactions (Dated)'!$D$2:$D$53,'Share Values'!$X751,'Transactions (Dated)'!$B$2:$B$53,'Share Values'!AD$11,'Transactions (Dated)'!$C$2:$C$53,"Buy")-SUMIFS('Transactions (Dated)'!$E$2:$E$53,'Transactions (Dated)'!$D$2:$D$53,'Share Values'!$X751,'Transactions (Dated)'!$B$2:$B$53,'Share Values'!AD$11,'Transactions (Dated)'!$C$2:$C$53,"Sell")</f>
        <v>0</v>
      </c>
      <c r="AE751" s="40">
        <f ca="1">AE750+SUMIFS('Transactions (Dated)'!$E$2:$E$53,'Transactions (Dated)'!$D$2:$D$53,'Share Values'!$X751,'Transactions (Dated)'!$B$2:$B$53,'Share Values'!AE$11,'Transactions (Dated)'!$C$2:$C$53,"Buy")-SUMIFS('Transactions (Dated)'!$E$2:$E$53,'Transactions (Dated)'!$D$2:$D$53,'Share Values'!$X751,'Transactions (Dated)'!$B$2:$B$53,'Share Values'!AE$11,'Transactions (Dated)'!$C$2:$C$53,"Sell")</f>
        <v>2900</v>
      </c>
      <c r="AF751" s="40">
        <f ca="1">AF750+SUMIFS('Transactions (Dated)'!$E$2:$E$53,'Transactions (Dated)'!$D$2:$D$53,'Share Values'!$X751,'Transactions (Dated)'!$B$2:$B$53,'Share Values'!AF$11,'Transactions (Dated)'!$C$2:$C$53,"Buy")-SUMIFS('Transactions (Dated)'!$E$2:$E$53,'Transactions (Dated)'!$D$2:$D$53,'Share Values'!$X751,'Transactions (Dated)'!$B$2:$B$53,'Share Values'!AF$11,'Transactions (Dated)'!$C$2:$C$53,"Sell")</f>
        <v>14201</v>
      </c>
      <c r="AG751" s="40">
        <f ca="1">AG750+SUMIFS('Transactions (Dated)'!$E$2:$E$53,'Transactions (Dated)'!$D$2:$D$53,'Share Values'!$X751,'Transactions (Dated)'!$B$2:$B$53,'Share Values'!AG$11,'Transactions (Dated)'!$C$2:$C$53,"Buy")-SUMIFS('Transactions (Dated)'!$E$2:$E$53,'Transactions (Dated)'!$D$2:$D$53,'Share Values'!$X751,'Transactions (Dated)'!$B$2:$B$53,'Share Values'!AG$11,'Transactions (Dated)'!$C$2:$C$53,"Sell")</f>
        <v>6835</v>
      </c>
      <c r="AH751" s="40">
        <f ca="1">AH750+SUMIFS('Transactions (Dated)'!$E$2:$E$53,'Transactions (Dated)'!$D$2:$D$53,'Share Values'!$X751,'Transactions (Dated)'!$B$2:$B$53,'Share Values'!AH$11,'Transactions (Dated)'!$C$2:$C$53,"Buy")-SUMIFS('Transactions (Dated)'!$E$2:$E$53,'Transactions (Dated)'!$D$2:$D$53,'Share Values'!$X751,'Transactions (Dated)'!$B$2:$B$53,'Share Values'!AH$11,'Transactions (Dated)'!$C$2:$C$53,"Sell")</f>
        <v>0</v>
      </c>
      <c r="AI751" s="40">
        <f ca="1">AI750+SUMIFS('Transactions (Dated)'!$E$2:$E$53,'Transactions (Dated)'!$D$2:$D$53,'Share Values'!$X751,'Transactions (Dated)'!$B$2:$B$53,'Share Values'!AI$11,'Transactions (Dated)'!$C$2:$C$53,"Buy")-SUMIFS('Transactions (Dated)'!$E$2:$E$53,'Transactions (Dated)'!$D$2:$D$53,'Share Values'!$X751,'Transactions (Dated)'!$B$2:$B$53,'Share Values'!AI$11,'Transactions (Dated)'!$C$2:$C$53,"Sell")</f>
        <v>0</v>
      </c>
      <c r="AJ751" s="40">
        <f ca="1">AJ750+SUMIFS('Transactions (Dated)'!$E$2:$E$53,'Transactions (Dated)'!$D$2:$D$53,'Share Values'!$X751,'Transactions (Dated)'!$B$2:$B$53,'Share Values'!AJ$11,'Transactions (Dated)'!$C$2:$C$53,"Buy")-SUMIFS('Transactions (Dated)'!$E$2:$E$53,'Transactions (Dated)'!$D$2:$D$53,'Share Values'!$X751,'Transactions (Dated)'!$B$2:$B$53,'Share Values'!AJ$11,'Transactions (Dated)'!$C$2:$C$53,"Sell")</f>
        <v>0</v>
      </c>
      <c r="AK751" s="40">
        <f ca="1">AK750+SUMIFS('Transactions (Dated)'!$E$2:$E$53,'Transactions (Dated)'!$D$2:$D$53,'Share Values'!$X751,'Transactions (Dated)'!$B$2:$B$53,'Share Values'!AK$11,'Transactions (Dated)'!$C$2:$C$53,"Buy")-SUMIFS('Transactions (Dated)'!$E$2:$E$53,'Transactions (Dated)'!$D$2:$D$53,'Share Values'!$X751,'Transactions (Dated)'!$B$2:$B$53,'Share Values'!AK$11,'Transactions (Dated)'!$C$2:$C$53,"Sell")</f>
        <v>0</v>
      </c>
      <c r="AL751" s="40">
        <f ca="1">AL750+SUMIFS('Transactions (Dated)'!$E$2:$E$53,'Transactions (Dated)'!$D$2:$D$53,'Share Values'!$X751,'Transactions (Dated)'!$B$2:$B$53,'Share Values'!AL$11,'Transactions (Dated)'!$C$2:$C$53,"Buy")-SUMIFS('Transactions (Dated)'!$E$2:$E$53,'Transactions (Dated)'!$D$2:$D$53,'Share Values'!$X751,'Transactions (Dated)'!$B$2:$B$53,'Share Values'!AL$11,'Transactions (Dated)'!$C$2:$C$53,"Sell")</f>
        <v>0</v>
      </c>
      <c r="AM751" s="40">
        <f ca="1">AM750+SUMIFS('Transactions (Dated)'!$E$2:$E$53,'Transactions (Dated)'!$D$2:$D$53,'Share Values'!$X751,'Transactions (Dated)'!$B$2:$B$53,'Share Values'!AM$11,'Transactions (Dated)'!$C$2:$C$53,"Buy")-SUMIFS('Transactions (Dated)'!$E$2:$E$53,'Transactions (Dated)'!$D$2:$D$53,'Share Values'!$X751,'Transactions (Dated)'!$B$2:$B$53,'Share Values'!AM$11,'Transactions (Dated)'!$C$2:$C$53,"Sell")</f>
        <v>0</v>
      </c>
      <c r="AN751" s="40">
        <f ca="1">AN750+SUMIFS('Transactions (Dated)'!$E$2:$E$53,'Transactions (Dated)'!$D$2:$D$53,'Share Values'!$X751,'Transactions (Dated)'!$B$2:$B$53,'Share Values'!AN$11,'Transactions (Dated)'!$C$2:$C$53,"Buy")-SUMIFS('Transactions (Dated)'!$E$2:$E$53,'Transactions (Dated)'!$D$2:$D$53,'Share Values'!$X751,'Transactions (Dated)'!$B$2:$B$53,'Share Values'!AN$11,'Transactions (Dated)'!$C$2:$C$53,"Sell")</f>
        <v>0</v>
      </c>
      <c r="AQ751" s="3">
        <f t="shared" si="321"/>
        <v>42990</v>
      </c>
      <c r="AR751" s="6">
        <f t="shared" ca="1" si="322"/>
        <v>52308.75</v>
      </c>
      <c r="AS751" s="6">
        <f t="shared" ca="1" si="323"/>
        <v>13312.5</v>
      </c>
      <c r="AT751" s="6">
        <f t="shared" ca="1" si="324"/>
        <v>540054.92999999993</v>
      </c>
      <c r="AU751" s="6">
        <f t="shared" ca="1" si="325"/>
        <v>44026.84</v>
      </c>
      <c r="AV751" s="6">
        <f t="shared" ca="1" si="326"/>
        <v>41160.44</v>
      </c>
      <c r="AW751" s="6">
        <f t="shared" ca="1" si="327"/>
        <v>0</v>
      </c>
      <c r="AX751" s="6">
        <f t="shared" ca="1" si="328"/>
        <v>49880</v>
      </c>
      <c r="AY751" s="6">
        <f t="shared" ca="1" si="329"/>
        <v>58650.13</v>
      </c>
      <c r="AZ751" s="6">
        <f t="shared" ca="1" si="330"/>
        <v>0</v>
      </c>
      <c r="BA751" s="6">
        <f t="shared" ca="1" si="331"/>
        <v>0</v>
      </c>
      <c r="BB751" s="6">
        <f t="shared" ca="1" si="332"/>
        <v>0</v>
      </c>
      <c r="BC751" s="6">
        <f t="shared" ca="1" si="333"/>
        <v>0</v>
      </c>
      <c r="BD751" s="6">
        <f t="shared" ca="1" si="334"/>
        <v>0</v>
      </c>
      <c r="BE751" s="6">
        <f t="shared" ca="1" si="335"/>
        <v>0</v>
      </c>
      <c r="BF751" s="6">
        <f t="shared" ca="1" si="318"/>
        <v>0</v>
      </c>
      <c r="BG751" s="6">
        <f t="shared" ca="1" si="319"/>
        <v>0</v>
      </c>
      <c r="BJ751" s="4">
        <f t="shared" ca="1" si="336"/>
        <v>799393.59</v>
      </c>
      <c r="BL751" s="3">
        <f t="shared" si="337"/>
        <v>42990</v>
      </c>
      <c r="BM751" s="6">
        <f>BM750+SUMIFS('Transactions (Dated)'!G:G,'Transactions (Dated)'!D:D,'Share Values'!AQ751)</f>
        <v>14317.649999999987</v>
      </c>
      <c r="BN751" s="6">
        <f ca="1">BN750+SUMIFS('Transactions (Dated)'!$F:$F,'Transactions (Dated)'!$D:$D,$BL751,'Transactions (Dated)'!$B:$B,BN$11,'Transactions (Dated)'!$C:$C,"Dividend (paid to cash)")*Y751</f>
        <v>0</v>
      </c>
      <c r="BO751" s="6">
        <f ca="1">BO750+SUMIFS('Transactions (Dated)'!$F:$F,'Transactions (Dated)'!$D:$D,$BL751,'Transactions (Dated)'!$B:$B,BO$11,'Transactions (Dated)'!$C:$C,"Dividend (paid to cash)")*Z751</f>
        <v>2421.875</v>
      </c>
      <c r="BP751" s="6">
        <f ca="1">BP750+SUMIFS('Transactions (Dated)'!$F:$F,'Transactions (Dated)'!$D:$D,$BL751,'Transactions (Dated)'!$B:$B,BP$11,'Transactions (Dated)'!$C:$C,"Dividend (paid to cash)")*AA751</f>
        <v>51745.237000000008</v>
      </c>
      <c r="BQ751" s="6">
        <f ca="1">BQ750+SUMIFS('Transactions (Dated)'!$F:$F,'Transactions (Dated)'!$D:$D,$BL751,'Transactions (Dated)'!$B:$B,BQ$11,'Transactions (Dated)'!$C:$C,"Dividend (paid to cash)")*AB751</f>
        <v>714.23</v>
      </c>
      <c r="BR751" s="6">
        <f ca="1">BR750+SUMIFS('Transactions (Dated)'!$F:$F,'Transactions (Dated)'!$D:$D,$BL751,'Transactions (Dated)'!$B:$B,BR$11,'Transactions (Dated)'!$C:$C,"Dividend (paid to cash)")*AC751</f>
        <v>0</v>
      </c>
      <c r="BS751" s="6">
        <f ca="1">BS750+SUMIFS('Transactions (Dated)'!$F:$F,'Transactions (Dated)'!$D:$D,$BL751,'Transactions (Dated)'!$B:$B,BS$11,'Transactions (Dated)'!$C:$C,"Dividend (paid to cash)")*AD751</f>
        <v>0</v>
      </c>
      <c r="BT751" s="6">
        <f ca="1">BT750+SUMIFS('Transactions (Dated)'!$F:$F,'Transactions (Dated)'!$D:$D,$BL751,'Transactions (Dated)'!$B:$B,BT$11,'Transactions (Dated)'!$C:$C,"Dividend (paid to cash)")*AE751</f>
        <v>4640</v>
      </c>
      <c r="BU751" s="6">
        <f ca="1">BU750+SUMIFS('Transactions (Dated)'!$F:$F,'Transactions (Dated)'!$D:$D,$BL751,'Transactions (Dated)'!$B:$B,BU$11,'Transactions (Dated)'!$C:$C,"Dividend (paid to cash)")*AF751</f>
        <v>0</v>
      </c>
      <c r="BV751" s="6">
        <f ca="1">BV750+SUMIFS('Transactions (Dated)'!$F:$F,'Transactions (Dated)'!$D:$D,$BL751,'Transactions (Dated)'!$B:$B,BV$11,'Transactions (Dated)'!$C:$C,"Dividend (paid to cash)")*AG751</f>
        <v>0</v>
      </c>
      <c r="BW751" s="6">
        <f ca="1">BW750+SUMIFS('Transactions (Dated)'!$F:$F,'Transactions (Dated)'!$D:$D,$BL751,'Transactions (Dated)'!$B:$B,BW$11,'Transactions (Dated)'!$C:$C,"Dividend (paid to cash)")*AH751</f>
        <v>0</v>
      </c>
      <c r="BX751" s="6">
        <f ca="1">BX750+SUMIFS('Transactions (Dated)'!$F:$F,'Transactions (Dated)'!$D:$D,$BL751,'Transactions (Dated)'!$B:$B,BX$11,'Transactions (Dated)'!$C:$C,"Dividend (paid to cash)")*AI751</f>
        <v>0</v>
      </c>
      <c r="BY751" s="6">
        <f ca="1">BY750+SUMIFS('Transactions (Dated)'!$F:$F,'Transactions (Dated)'!$D:$D,$BL751,'Transactions (Dated)'!$B:$B,BY$11,'Transactions (Dated)'!$C:$C,"Dividend (paid to cash)")*AJ751</f>
        <v>0</v>
      </c>
      <c r="BZ751" s="6">
        <f ca="1">BZ750+SUMIFS('Transactions (Dated)'!$F:$F,'Transactions (Dated)'!$D:$D,$BL751,'Transactions (Dated)'!$B:$B,BZ$11,'Transactions (Dated)'!$C:$C,"Dividend (paid to cash)")*AK751</f>
        <v>0</v>
      </c>
      <c r="CA751" s="6">
        <f ca="1">CA750+SUMIFS('Transactions (Dated)'!$F:$F,'Transactions (Dated)'!$D:$D,$BL751,'Transactions (Dated)'!$B:$B,CA$11,'Transactions (Dated)'!$C:$C,"Dividend (paid to cash)")*AL751</f>
        <v>0</v>
      </c>
      <c r="CB751" s="6">
        <v>0</v>
      </c>
      <c r="CC751" s="6">
        <v>0</v>
      </c>
      <c r="CF751" s="6">
        <f t="shared" ca="1" si="338"/>
        <v>73838.991999999984</v>
      </c>
      <c r="CH751" s="3">
        <f t="shared" si="339"/>
        <v>42990</v>
      </c>
      <c r="CI751" s="4">
        <f t="shared" ca="1" si="340"/>
        <v>799393.59</v>
      </c>
      <c r="CJ751" s="4">
        <f t="shared" ca="1" si="341"/>
        <v>73838.991999999984</v>
      </c>
      <c r="CL751" s="4">
        <f t="shared" ca="1" si="342"/>
        <v>873232.58199999994</v>
      </c>
    </row>
    <row r="752" spans="2:90" x14ac:dyDescent="0.15">
      <c r="B752" s="3">
        <v>42991</v>
      </c>
      <c r="E752" s="86">
        <v>42991</v>
      </c>
      <c r="F752" s="53">
        <v>11.17</v>
      </c>
      <c r="G752">
        <v>1.47</v>
      </c>
      <c r="H752">
        <v>20.48</v>
      </c>
      <c r="I752">
        <v>23.13</v>
      </c>
      <c r="J752">
        <v>17.5</v>
      </c>
      <c r="K752">
        <v>14.31</v>
      </c>
      <c r="L752">
        <v>17.399999999999999</v>
      </c>
      <c r="M752">
        <v>4.01</v>
      </c>
      <c r="O752">
        <v>11.095000000000001</v>
      </c>
      <c r="Q752">
        <v>1.48</v>
      </c>
      <c r="R752">
        <v>9.1199999999999992</v>
      </c>
      <c r="S752">
        <v>44.43</v>
      </c>
      <c r="U752">
        <v>44.43</v>
      </c>
      <c r="X752" s="3">
        <f t="shared" si="320"/>
        <v>42991</v>
      </c>
      <c r="Y752" s="40">
        <f ca="1">Y751+SUMIFS('Transactions (Dated)'!$E$2:$E$53,'Transactions (Dated)'!$D$2:$D$53,'Share Values'!$X752,'Transactions (Dated)'!$B$2:$B$53,'Share Values'!Y$11,'Transactions (Dated)'!$C$2:$C$53,"Buy")-SUMIFS('Transactions (Dated)'!$E$2:$E$53,'Transactions (Dated)'!$D$2:$D$53,'Share Values'!$X752,'Transactions (Dated)'!$B$2:$B$53,'Share Values'!Y$11,'Transactions (Dated)'!$C$2:$C$53,"Sell")</f>
        <v>4625</v>
      </c>
      <c r="Z752" s="40">
        <f ca="1">Z751+SUMIFS('Transactions (Dated)'!$E$2:$E$53,'Transactions (Dated)'!$D$2:$D$53,'Share Values'!$X752,'Transactions (Dated)'!$B$2:$B$53,'Share Values'!Z$11,'Transactions (Dated)'!$C$2:$C$53,"Buy")-SUMIFS('Transactions (Dated)'!$E$2:$E$53,'Transactions (Dated)'!$D$2:$D$53,'Share Values'!$X752,'Transactions (Dated)'!$B$2:$B$53,'Share Values'!Z$11,'Transactions (Dated)'!$C$2:$C$53,"Sell")</f>
        <v>9375</v>
      </c>
      <c r="AA752" s="40">
        <f ca="1">AA751+SUMIFS('Transactions (Dated)'!$E$2:$E$53,'Transactions (Dated)'!$D$2:$D$53,'Share Values'!$X752,'Transactions (Dated)'!$B$2:$B$53,'Share Values'!AA$11,'Transactions (Dated)'!$C$2:$C$53,"Buy")-SUMIFS('Transactions (Dated)'!$E$2:$E$53,'Transactions (Dated)'!$D$2:$D$53,'Share Values'!$X752,'Transactions (Dated)'!$B$2:$B$53,'Share Values'!AA$11,'Transactions (Dated)'!$C$2:$C$53,"Sell")</f>
        <v>26357</v>
      </c>
      <c r="AB752" s="40">
        <f ca="1">AB751+SUMIFS('Transactions (Dated)'!$E$2:$E$53,'Transactions (Dated)'!$D$2:$D$53,'Share Values'!$X752,'Transactions (Dated)'!$B$2:$B$53,'Share Values'!AB$11,'Transactions (Dated)'!$C$2:$C$53,"Buy")-SUMIFS('Transactions (Dated)'!$E$2:$E$53,'Transactions (Dated)'!$D$2:$D$53,'Share Values'!$X752,'Transactions (Dated)'!$B$2:$B$53,'Share Values'!AB$11,'Transactions (Dated)'!$C$2:$C$53,"Sell")</f>
        <v>1892</v>
      </c>
      <c r="AC752" s="40">
        <f ca="1">AC751+SUMIFS('Transactions (Dated)'!$E$2:$E$53,'Transactions (Dated)'!$D$2:$D$53,'Share Values'!$X752,'Transactions (Dated)'!$B$2:$B$53,'Share Values'!AC$11,'Transactions (Dated)'!$C$2:$C$53,"Buy")-SUMIFS('Transactions (Dated)'!$E$2:$E$53,'Transactions (Dated)'!$D$2:$D$53,'Share Values'!$X752,'Transactions (Dated)'!$B$2:$B$53,'Share Values'!AC$11,'Transactions (Dated)'!$C$2:$C$53,"Sell")</f>
        <v>2348</v>
      </c>
      <c r="AD752" s="40">
        <f ca="1">AD751+SUMIFS('Transactions (Dated)'!$E$2:$E$53,'Transactions (Dated)'!$D$2:$D$53,'Share Values'!$X752,'Transactions (Dated)'!$B$2:$B$53,'Share Values'!AD$11,'Transactions (Dated)'!$C$2:$C$53,"Buy")-SUMIFS('Transactions (Dated)'!$E$2:$E$53,'Transactions (Dated)'!$D$2:$D$53,'Share Values'!$X752,'Transactions (Dated)'!$B$2:$B$53,'Share Values'!AD$11,'Transactions (Dated)'!$C$2:$C$53,"Sell")</f>
        <v>0</v>
      </c>
      <c r="AE752" s="40">
        <f ca="1">AE751+SUMIFS('Transactions (Dated)'!$E$2:$E$53,'Transactions (Dated)'!$D$2:$D$53,'Share Values'!$X752,'Transactions (Dated)'!$B$2:$B$53,'Share Values'!AE$11,'Transactions (Dated)'!$C$2:$C$53,"Buy")-SUMIFS('Transactions (Dated)'!$E$2:$E$53,'Transactions (Dated)'!$D$2:$D$53,'Share Values'!$X752,'Transactions (Dated)'!$B$2:$B$53,'Share Values'!AE$11,'Transactions (Dated)'!$C$2:$C$53,"Sell")</f>
        <v>2900</v>
      </c>
      <c r="AF752" s="40">
        <f ca="1">AF751+SUMIFS('Transactions (Dated)'!$E$2:$E$53,'Transactions (Dated)'!$D$2:$D$53,'Share Values'!$X752,'Transactions (Dated)'!$B$2:$B$53,'Share Values'!AF$11,'Transactions (Dated)'!$C$2:$C$53,"Buy")-SUMIFS('Transactions (Dated)'!$E$2:$E$53,'Transactions (Dated)'!$D$2:$D$53,'Share Values'!$X752,'Transactions (Dated)'!$B$2:$B$53,'Share Values'!AF$11,'Transactions (Dated)'!$C$2:$C$53,"Sell")</f>
        <v>14201</v>
      </c>
      <c r="AG752" s="40">
        <f ca="1">AG751+SUMIFS('Transactions (Dated)'!$E$2:$E$53,'Transactions (Dated)'!$D$2:$D$53,'Share Values'!$X752,'Transactions (Dated)'!$B$2:$B$53,'Share Values'!AG$11,'Transactions (Dated)'!$C$2:$C$53,"Buy")-SUMIFS('Transactions (Dated)'!$E$2:$E$53,'Transactions (Dated)'!$D$2:$D$53,'Share Values'!$X752,'Transactions (Dated)'!$B$2:$B$53,'Share Values'!AG$11,'Transactions (Dated)'!$C$2:$C$53,"Sell")</f>
        <v>6835</v>
      </c>
      <c r="AH752" s="40">
        <f ca="1">AH751+SUMIFS('Transactions (Dated)'!$E$2:$E$53,'Transactions (Dated)'!$D$2:$D$53,'Share Values'!$X752,'Transactions (Dated)'!$B$2:$B$53,'Share Values'!AH$11,'Transactions (Dated)'!$C$2:$C$53,"Buy")-SUMIFS('Transactions (Dated)'!$E$2:$E$53,'Transactions (Dated)'!$D$2:$D$53,'Share Values'!$X752,'Transactions (Dated)'!$B$2:$B$53,'Share Values'!AH$11,'Transactions (Dated)'!$C$2:$C$53,"Sell")</f>
        <v>0</v>
      </c>
      <c r="AI752" s="40">
        <f ca="1">AI751+SUMIFS('Transactions (Dated)'!$E$2:$E$53,'Transactions (Dated)'!$D$2:$D$53,'Share Values'!$X752,'Transactions (Dated)'!$B$2:$B$53,'Share Values'!AI$11,'Transactions (Dated)'!$C$2:$C$53,"Buy")-SUMIFS('Transactions (Dated)'!$E$2:$E$53,'Transactions (Dated)'!$D$2:$D$53,'Share Values'!$X752,'Transactions (Dated)'!$B$2:$B$53,'Share Values'!AI$11,'Transactions (Dated)'!$C$2:$C$53,"Sell")</f>
        <v>0</v>
      </c>
      <c r="AJ752" s="40">
        <f ca="1">AJ751+SUMIFS('Transactions (Dated)'!$E$2:$E$53,'Transactions (Dated)'!$D$2:$D$53,'Share Values'!$X752,'Transactions (Dated)'!$B$2:$B$53,'Share Values'!AJ$11,'Transactions (Dated)'!$C$2:$C$53,"Buy")-SUMIFS('Transactions (Dated)'!$E$2:$E$53,'Transactions (Dated)'!$D$2:$D$53,'Share Values'!$X752,'Transactions (Dated)'!$B$2:$B$53,'Share Values'!AJ$11,'Transactions (Dated)'!$C$2:$C$53,"Sell")</f>
        <v>0</v>
      </c>
      <c r="AK752" s="40">
        <f ca="1">AK751+SUMIFS('Transactions (Dated)'!$E$2:$E$53,'Transactions (Dated)'!$D$2:$D$53,'Share Values'!$X752,'Transactions (Dated)'!$B$2:$B$53,'Share Values'!AK$11,'Transactions (Dated)'!$C$2:$C$53,"Buy")-SUMIFS('Transactions (Dated)'!$E$2:$E$53,'Transactions (Dated)'!$D$2:$D$53,'Share Values'!$X752,'Transactions (Dated)'!$B$2:$B$53,'Share Values'!AK$11,'Transactions (Dated)'!$C$2:$C$53,"Sell")</f>
        <v>0</v>
      </c>
      <c r="AL752" s="40">
        <f ca="1">AL751+SUMIFS('Transactions (Dated)'!$E$2:$E$53,'Transactions (Dated)'!$D$2:$D$53,'Share Values'!$X752,'Transactions (Dated)'!$B$2:$B$53,'Share Values'!AL$11,'Transactions (Dated)'!$C$2:$C$53,"Buy")-SUMIFS('Transactions (Dated)'!$E$2:$E$53,'Transactions (Dated)'!$D$2:$D$53,'Share Values'!$X752,'Transactions (Dated)'!$B$2:$B$53,'Share Values'!AL$11,'Transactions (Dated)'!$C$2:$C$53,"Sell")</f>
        <v>0</v>
      </c>
      <c r="AM752" s="40">
        <f ca="1">AM751+SUMIFS('Transactions (Dated)'!$E$2:$E$53,'Transactions (Dated)'!$D$2:$D$53,'Share Values'!$X752,'Transactions (Dated)'!$B$2:$B$53,'Share Values'!AM$11,'Transactions (Dated)'!$C$2:$C$53,"Buy")-SUMIFS('Transactions (Dated)'!$E$2:$E$53,'Transactions (Dated)'!$D$2:$D$53,'Share Values'!$X752,'Transactions (Dated)'!$B$2:$B$53,'Share Values'!AM$11,'Transactions (Dated)'!$C$2:$C$53,"Sell")</f>
        <v>0</v>
      </c>
      <c r="AN752" s="40">
        <f ca="1">AN751+SUMIFS('Transactions (Dated)'!$E$2:$E$53,'Transactions (Dated)'!$D$2:$D$53,'Share Values'!$X752,'Transactions (Dated)'!$B$2:$B$53,'Share Values'!AN$11,'Transactions (Dated)'!$C$2:$C$53,"Buy")-SUMIFS('Transactions (Dated)'!$E$2:$E$53,'Transactions (Dated)'!$D$2:$D$53,'Share Values'!$X752,'Transactions (Dated)'!$B$2:$B$53,'Share Values'!AN$11,'Transactions (Dated)'!$C$2:$C$53,"Sell")</f>
        <v>0</v>
      </c>
      <c r="AQ752" s="3">
        <f t="shared" si="321"/>
        <v>42991</v>
      </c>
      <c r="AR752" s="6">
        <f t="shared" ca="1" si="322"/>
        <v>51661.25</v>
      </c>
      <c r="AS752" s="6">
        <f t="shared" ca="1" si="323"/>
        <v>13781.25</v>
      </c>
      <c r="AT752" s="6">
        <f t="shared" ca="1" si="324"/>
        <v>539791.35999999999</v>
      </c>
      <c r="AU752" s="6">
        <f t="shared" ca="1" si="325"/>
        <v>43761.96</v>
      </c>
      <c r="AV752" s="6">
        <f t="shared" ca="1" si="326"/>
        <v>41090</v>
      </c>
      <c r="AW752" s="6">
        <f t="shared" ca="1" si="327"/>
        <v>0</v>
      </c>
      <c r="AX752" s="6">
        <f t="shared" ca="1" si="328"/>
        <v>50459.999999999993</v>
      </c>
      <c r="AY752" s="6">
        <f t="shared" ca="1" si="329"/>
        <v>56946.009999999995</v>
      </c>
      <c r="AZ752" s="6">
        <f t="shared" ca="1" si="330"/>
        <v>0</v>
      </c>
      <c r="BA752" s="6">
        <f t="shared" ca="1" si="331"/>
        <v>0</v>
      </c>
      <c r="BB752" s="6">
        <f t="shared" ca="1" si="332"/>
        <v>0</v>
      </c>
      <c r="BC752" s="6">
        <f t="shared" ca="1" si="333"/>
        <v>0</v>
      </c>
      <c r="BD752" s="6">
        <f t="shared" ca="1" si="334"/>
        <v>0</v>
      </c>
      <c r="BE752" s="6">
        <f t="shared" ca="1" si="335"/>
        <v>0</v>
      </c>
      <c r="BF752" s="6">
        <f t="shared" ca="1" si="318"/>
        <v>0</v>
      </c>
      <c r="BG752" s="6">
        <f t="shared" ca="1" si="319"/>
        <v>0</v>
      </c>
      <c r="BJ752" s="4">
        <f t="shared" ca="1" si="336"/>
        <v>797491.83</v>
      </c>
      <c r="BL752" s="3">
        <f t="shared" si="337"/>
        <v>42991</v>
      </c>
      <c r="BM752" s="6">
        <f>BM751+SUMIFS('Transactions (Dated)'!G:G,'Transactions (Dated)'!D:D,'Share Values'!AQ752)</f>
        <v>14317.649999999987</v>
      </c>
      <c r="BN752" s="6">
        <f ca="1">BN751+SUMIFS('Transactions (Dated)'!$F:$F,'Transactions (Dated)'!$D:$D,$BL752,'Transactions (Dated)'!$B:$B,BN$11,'Transactions (Dated)'!$C:$C,"Dividend (paid to cash)")*Y752</f>
        <v>0</v>
      </c>
      <c r="BO752" s="6">
        <f ca="1">BO751+SUMIFS('Transactions (Dated)'!$F:$F,'Transactions (Dated)'!$D:$D,$BL752,'Transactions (Dated)'!$B:$B,BO$11,'Transactions (Dated)'!$C:$C,"Dividend (paid to cash)")*Z752</f>
        <v>2421.875</v>
      </c>
      <c r="BP752" s="6">
        <f ca="1">BP751+SUMIFS('Transactions (Dated)'!$F:$F,'Transactions (Dated)'!$D:$D,$BL752,'Transactions (Dated)'!$B:$B,BP$11,'Transactions (Dated)'!$C:$C,"Dividend (paid to cash)")*AA752</f>
        <v>51745.237000000008</v>
      </c>
      <c r="BQ752" s="6">
        <f ca="1">BQ751+SUMIFS('Transactions (Dated)'!$F:$F,'Transactions (Dated)'!$D:$D,$BL752,'Transactions (Dated)'!$B:$B,BQ$11,'Transactions (Dated)'!$C:$C,"Dividend (paid to cash)")*AB752</f>
        <v>714.23</v>
      </c>
      <c r="BR752" s="6">
        <f ca="1">BR751+SUMIFS('Transactions (Dated)'!$F:$F,'Transactions (Dated)'!$D:$D,$BL752,'Transactions (Dated)'!$B:$B,BR$11,'Transactions (Dated)'!$C:$C,"Dividend (paid to cash)")*AC752</f>
        <v>0</v>
      </c>
      <c r="BS752" s="6">
        <f ca="1">BS751+SUMIFS('Transactions (Dated)'!$F:$F,'Transactions (Dated)'!$D:$D,$BL752,'Transactions (Dated)'!$B:$B,BS$11,'Transactions (Dated)'!$C:$C,"Dividend (paid to cash)")*AD752</f>
        <v>0</v>
      </c>
      <c r="BT752" s="6">
        <f ca="1">BT751+SUMIFS('Transactions (Dated)'!$F:$F,'Transactions (Dated)'!$D:$D,$BL752,'Transactions (Dated)'!$B:$B,BT$11,'Transactions (Dated)'!$C:$C,"Dividend (paid to cash)")*AE752</f>
        <v>4640</v>
      </c>
      <c r="BU752" s="6">
        <f ca="1">BU751+SUMIFS('Transactions (Dated)'!$F:$F,'Transactions (Dated)'!$D:$D,$BL752,'Transactions (Dated)'!$B:$B,BU$11,'Transactions (Dated)'!$C:$C,"Dividend (paid to cash)")*AF752</f>
        <v>0</v>
      </c>
      <c r="BV752" s="6">
        <f ca="1">BV751+SUMIFS('Transactions (Dated)'!$F:$F,'Transactions (Dated)'!$D:$D,$BL752,'Transactions (Dated)'!$B:$B,BV$11,'Transactions (Dated)'!$C:$C,"Dividend (paid to cash)")*AG752</f>
        <v>0</v>
      </c>
      <c r="BW752" s="6">
        <f ca="1">BW751+SUMIFS('Transactions (Dated)'!$F:$F,'Transactions (Dated)'!$D:$D,$BL752,'Transactions (Dated)'!$B:$B,BW$11,'Transactions (Dated)'!$C:$C,"Dividend (paid to cash)")*AH752</f>
        <v>0</v>
      </c>
      <c r="BX752" s="6">
        <f ca="1">BX751+SUMIFS('Transactions (Dated)'!$F:$F,'Transactions (Dated)'!$D:$D,$BL752,'Transactions (Dated)'!$B:$B,BX$11,'Transactions (Dated)'!$C:$C,"Dividend (paid to cash)")*AI752</f>
        <v>0</v>
      </c>
      <c r="BY752" s="6">
        <f ca="1">BY751+SUMIFS('Transactions (Dated)'!$F:$F,'Transactions (Dated)'!$D:$D,$BL752,'Transactions (Dated)'!$B:$B,BY$11,'Transactions (Dated)'!$C:$C,"Dividend (paid to cash)")*AJ752</f>
        <v>0</v>
      </c>
      <c r="BZ752" s="6">
        <f ca="1">BZ751+SUMIFS('Transactions (Dated)'!$F:$F,'Transactions (Dated)'!$D:$D,$BL752,'Transactions (Dated)'!$B:$B,BZ$11,'Transactions (Dated)'!$C:$C,"Dividend (paid to cash)")*AK752</f>
        <v>0</v>
      </c>
      <c r="CA752" s="6">
        <f ca="1">CA751+SUMIFS('Transactions (Dated)'!$F:$F,'Transactions (Dated)'!$D:$D,$BL752,'Transactions (Dated)'!$B:$B,CA$11,'Transactions (Dated)'!$C:$C,"Dividend (paid to cash)")*AL752</f>
        <v>0</v>
      </c>
      <c r="CB752" s="6">
        <v>0</v>
      </c>
      <c r="CC752" s="6">
        <v>0</v>
      </c>
      <c r="CF752" s="6">
        <f t="shared" ca="1" si="338"/>
        <v>73838.991999999984</v>
      </c>
      <c r="CH752" s="3">
        <f t="shared" si="339"/>
        <v>42991</v>
      </c>
      <c r="CI752" s="4">
        <f t="shared" ca="1" si="340"/>
        <v>797491.83</v>
      </c>
      <c r="CJ752" s="4">
        <f t="shared" ca="1" si="341"/>
        <v>73838.991999999984</v>
      </c>
      <c r="CL752" s="4">
        <f t="shared" ca="1" si="342"/>
        <v>871330.82199999993</v>
      </c>
    </row>
    <row r="753" spans="2:90" x14ac:dyDescent="0.15">
      <c r="B753" s="3">
        <v>42992</v>
      </c>
      <c r="E753" s="86">
        <v>42992</v>
      </c>
      <c r="F753" s="53">
        <v>11.3</v>
      </c>
      <c r="G753">
        <v>1.5</v>
      </c>
      <c r="H753">
        <v>20.55</v>
      </c>
      <c r="I753">
        <v>23.52</v>
      </c>
      <c r="J753">
        <v>17.89</v>
      </c>
      <c r="K753">
        <v>14.24</v>
      </c>
      <c r="L753">
        <v>17.78</v>
      </c>
      <c r="M753">
        <v>4.1900000000000004</v>
      </c>
      <c r="O753">
        <v>11.24</v>
      </c>
      <c r="Q753">
        <v>1.45</v>
      </c>
      <c r="R753">
        <v>9.27</v>
      </c>
      <c r="S753">
        <v>44.58</v>
      </c>
      <c r="U753">
        <v>44.58</v>
      </c>
      <c r="X753" s="3">
        <f t="shared" si="320"/>
        <v>42992</v>
      </c>
      <c r="Y753" s="40">
        <f ca="1">Y752+SUMIFS('Transactions (Dated)'!$E$2:$E$53,'Transactions (Dated)'!$D$2:$D$53,'Share Values'!$X753,'Transactions (Dated)'!$B$2:$B$53,'Share Values'!Y$11,'Transactions (Dated)'!$C$2:$C$53,"Buy")-SUMIFS('Transactions (Dated)'!$E$2:$E$53,'Transactions (Dated)'!$D$2:$D$53,'Share Values'!$X753,'Transactions (Dated)'!$B$2:$B$53,'Share Values'!Y$11,'Transactions (Dated)'!$C$2:$C$53,"Sell")</f>
        <v>4625</v>
      </c>
      <c r="Z753" s="40">
        <f ca="1">Z752+SUMIFS('Transactions (Dated)'!$E$2:$E$53,'Transactions (Dated)'!$D$2:$D$53,'Share Values'!$X753,'Transactions (Dated)'!$B$2:$B$53,'Share Values'!Z$11,'Transactions (Dated)'!$C$2:$C$53,"Buy")-SUMIFS('Transactions (Dated)'!$E$2:$E$53,'Transactions (Dated)'!$D$2:$D$53,'Share Values'!$X753,'Transactions (Dated)'!$B$2:$B$53,'Share Values'!Z$11,'Transactions (Dated)'!$C$2:$C$53,"Sell")</f>
        <v>9375</v>
      </c>
      <c r="AA753" s="40">
        <f ca="1">AA752+SUMIFS('Transactions (Dated)'!$E$2:$E$53,'Transactions (Dated)'!$D$2:$D$53,'Share Values'!$X753,'Transactions (Dated)'!$B$2:$B$53,'Share Values'!AA$11,'Transactions (Dated)'!$C$2:$C$53,"Buy")-SUMIFS('Transactions (Dated)'!$E$2:$E$53,'Transactions (Dated)'!$D$2:$D$53,'Share Values'!$X753,'Transactions (Dated)'!$B$2:$B$53,'Share Values'!AA$11,'Transactions (Dated)'!$C$2:$C$53,"Sell")</f>
        <v>26357</v>
      </c>
      <c r="AB753" s="40">
        <f ca="1">AB752+SUMIFS('Transactions (Dated)'!$E$2:$E$53,'Transactions (Dated)'!$D$2:$D$53,'Share Values'!$X753,'Transactions (Dated)'!$B$2:$B$53,'Share Values'!AB$11,'Transactions (Dated)'!$C$2:$C$53,"Buy")-SUMIFS('Transactions (Dated)'!$E$2:$E$53,'Transactions (Dated)'!$D$2:$D$53,'Share Values'!$X753,'Transactions (Dated)'!$B$2:$B$53,'Share Values'!AB$11,'Transactions (Dated)'!$C$2:$C$53,"Sell")</f>
        <v>1892</v>
      </c>
      <c r="AC753" s="40">
        <f ca="1">AC752+SUMIFS('Transactions (Dated)'!$E$2:$E$53,'Transactions (Dated)'!$D$2:$D$53,'Share Values'!$X753,'Transactions (Dated)'!$B$2:$B$53,'Share Values'!AC$11,'Transactions (Dated)'!$C$2:$C$53,"Buy")-SUMIFS('Transactions (Dated)'!$E$2:$E$53,'Transactions (Dated)'!$D$2:$D$53,'Share Values'!$X753,'Transactions (Dated)'!$B$2:$B$53,'Share Values'!AC$11,'Transactions (Dated)'!$C$2:$C$53,"Sell")</f>
        <v>2348</v>
      </c>
      <c r="AD753" s="40">
        <f ca="1">AD752+SUMIFS('Transactions (Dated)'!$E$2:$E$53,'Transactions (Dated)'!$D$2:$D$53,'Share Values'!$X753,'Transactions (Dated)'!$B$2:$B$53,'Share Values'!AD$11,'Transactions (Dated)'!$C$2:$C$53,"Buy")-SUMIFS('Transactions (Dated)'!$E$2:$E$53,'Transactions (Dated)'!$D$2:$D$53,'Share Values'!$X753,'Transactions (Dated)'!$B$2:$B$53,'Share Values'!AD$11,'Transactions (Dated)'!$C$2:$C$53,"Sell")</f>
        <v>0</v>
      </c>
      <c r="AE753" s="40">
        <f ca="1">AE752+SUMIFS('Transactions (Dated)'!$E$2:$E$53,'Transactions (Dated)'!$D$2:$D$53,'Share Values'!$X753,'Transactions (Dated)'!$B$2:$B$53,'Share Values'!AE$11,'Transactions (Dated)'!$C$2:$C$53,"Buy")-SUMIFS('Transactions (Dated)'!$E$2:$E$53,'Transactions (Dated)'!$D$2:$D$53,'Share Values'!$X753,'Transactions (Dated)'!$B$2:$B$53,'Share Values'!AE$11,'Transactions (Dated)'!$C$2:$C$53,"Sell")</f>
        <v>2900</v>
      </c>
      <c r="AF753" s="40">
        <f ca="1">AF752+SUMIFS('Transactions (Dated)'!$E$2:$E$53,'Transactions (Dated)'!$D$2:$D$53,'Share Values'!$X753,'Transactions (Dated)'!$B$2:$B$53,'Share Values'!AF$11,'Transactions (Dated)'!$C$2:$C$53,"Buy")-SUMIFS('Transactions (Dated)'!$E$2:$E$53,'Transactions (Dated)'!$D$2:$D$53,'Share Values'!$X753,'Transactions (Dated)'!$B$2:$B$53,'Share Values'!AF$11,'Transactions (Dated)'!$C$2:$C$53,"Sell")</f>
        <v>14201</v>
      </c>
      <c r="AG753" s="40">
        <f ca="1">AG752+SUMIFS('Transactions (Dated)'!$E$2:$E$53,'Transactions (Dated)'!$D$2:$D$53,'Share Values'!$X753,'Transactions (Dated)'!$B$2:$B$53,'Share Values'!AG$11,'Transactions (Dated)'!$C$2:$C$53,"Buy")-SUMIFS('Transactions (Dated)'!$E$2:$E$53,'Transactions (Dated)'!$D$2:$D$53,'Share Values'!$X753,'Transactions (Dated)'!$B$2:$B$53,'Share Values'!AG$11,'Transactions (Dated)'!$C$2:$C$53,"Sell")</f>
        <v>6835</v>
      </c>
      <c r="AH753" s="40">
        <f ca="1">AH752+SUMIFS('Transactions (Dated)'!$E$2:$E$53,'Transactions (Dated)'!$D$2:$D$53,'Share Values'!$X753,'Transactions (Dated)'!$B$2:$B$53,'Share Values'!AH$11,'Transactions (Dated)'!$C$2:$C$53,"Buy")-SUMIFS('Transactions (Dated)'!$E$2:$E$53,'Transactions (Dated)'!$D$2:$D$53,'Share Values'!$X753,'Transactions (Dated)'!$B$2:$B$53,'Share Values'!AH$11,'Transactions (Dated)'!$C$2:$C$53,"Sell")</f>
        <v>0</v>
      </c>
      <c r="AI753" s="40">
        <f ca="1">AI752+SUMIFS('Transactions (Dated)'!$E$2:$E$53,'Transactions (Dated)'!$D$2:$D$53,'Share Values'!$X753,'Transactions (Dated)'!$B$2:$B$53,'Share Values'!AI$11,'Transactions (Dated)'!$C$2:$C$53,"Buy")-SUMIFS('Transactions (Dated)'!$E$2:$E$53,'Transactions (Dated)'!$D$2:$D$53,'Share Values'!$X753,'Transactions (Dated)'!$B$2:$B$53,'Share Values'!AI$11,'Transactions (Dated)'!$C$2:$C$53,"Sell")</f>
        <v>0</v>
      </c>
      <c r="AJ753" s="40">
        <f ca="1">AJ752+SUMIFS('Transactions (Dated)'!$E$2:$E$53,'Transactions (Dated)'!$D$2:$D$53,'Share Values'!$X753,'Transactions (Dated)'!$B$2:$B$53,'Share Values'!AJ$11,'Transactions (Dated)'!$C$2:$C$53,"Buy")-SUMIFS('Transactions (Dated)'!$E$2:$E$53,'Transactions (Dated)'!$D$2:$D$53,'Share Values'!$X753,'Transactions (Dated)'!$B$2:$B$53,'Share Values'!AJ$11,'Transactions (Dated)'!$C$2:$C$53,"Sell")</f>
        <v>0</v>
      </c>
      <c r="AK753" s="40">
        <f ca="1">AK752+SUMIFS('Transactions (Dated)'!$E$2:$E$53,'Transactions (Dated)'!$D$2:$D$53,'Share Values'!$X753,'Transactions (Dated)'!$B$2:$B$53,'Share Values'!AK$11,'Transactions (Dated)'!$C$2:$C$53,"Buy")-SUMIFS('Transactions (Dated)'!$E$2:$E$53,'Transactions (Dated)'!$D$2:$D$53,'Share Values'!$X753,'Transactions (Dated)'!$B$2:$B$53,'Share Values'!AK$11,'Transactions (Dated)'!$C$2:$C$53,"Sell")</f>
        <v>0</v>
      </c>
      <c r="AL753" s="40">
        <f ca="1">AL752+SUMIFS('Transactions (Dated)'!$E$2:$E$53,'Transactions (Dated)'!$D$2:$D$53,'Share Values'!$X753,'Transactions (Dated)'!$B$2:$B$53,'Share Values'!AL$11,'Transactions (Dated)'!$C$2:$C$53,"Buy")-SUMIFS('Transactions (Dated)'!$E$2:$E$53,'Transactions (Dated)'!$D$2:$D$53,'Share Values'!$X753,'Transactions (Dated)'!$B$2:$B$53,'Share Values'!AL$11,'Transactions (Dated)'!$C$2:$C$53,"Sell")</f>
        <v>0</v>
      </c>
      <c r="AM753" s="40">
        <f ca="1">AM752+SUMIFS('Transactions (Dated)'!$E$2:$E$53,'Transactions (Dated)'!$D$2:$D$53,'Share Values'!$X753,'Transactions (Dated)'!$B$2:$B$53,'Share Values'!AM$11,'Transactions (Dated)'!$C$2:$C$53,"Buy")-SUMIFS('Transactions (Dated)'!$E$2:$E$53,'Transactions (Dated)'!$D$2:$D$53,'Share Values'!$X753,'Transactions (Dated)'!$B$2:$B$53,'Share Values'!AM$11,'Transactions (Dated)'!$C$2:$C$53,"Sell")</f>
        <v>0</v>
      </c>
      <c r="AN753" s="40">
        <f ca="1">AN752+SUMIFS('Transactions (Dated)'!$E$2:$E$53,'Transactions (Dated)'!$D$2:$D$53,'Share Values'!$X753,'Transactions (Dated)'!$B$2:$B$53,'Share Values'!AN$11,'Transactions (Dated)'!$C$2:$C$53,"Buy")-SUMIFS('Transactions (Dated)'!$E$2:$E$53,'Transactions (Dated)'!$D$2:$D$53,'Share Values'!$X753,'Transactions (Dated)'!$B$2:$B$53,'Share Values'!AN$11,'Transactions (Dated)'!$C$2:$C$53,"Sell")</f>
        <v>0</v>
      </c>
      <c r="AQ753" s="3">
        <f t="shared" si="321"/>
        <v>42992</v>
      </c>
      <c r="AR753" s="6">
        <f t="shared" ca="1" si="322"/>
        <v>52262.5</v>
      </c>
      <c r="AS753" s="6">
        <f t="shared" ca="1" si="323"/>
        <v>14062.5</v>
      </c>
      <c r="AT753" s="6">
        <f t="shared" ca="1" si="324"/>
        <v>541636.35</v>
      </c>
      <c r="AU753" s="6">
        <f t="shared" ca="1" si="325"/>
        <v>44499.839999999997</v>
      </c>
      <c r="AV753" s="6">
        <f t="shared" ca="1" si="326"/>
        <v>42005.72</v>
      </c>
      <c r="AW753" s="6">
        <f t="shared" ca="1" si="327"/>
        <v>0</v>
      </c>
      <c r="AX753" s="6">
        <f t="shared" ca="1" si="328"/>
        <v>51562</v>
      </c>
      <c r="AY753" s="6">
        <f t="shared" ca="1" si="329"/>
        <v>59502.19</v>
      </c>
      <c r="AZ753" s="6">
        <f t="shared" ca="1" si="330"/>
        <v>0</v>
      </c>
      <c r="BA753" s="6">
        <f t="shared" ca="1" si="331"/>
        <v>0</v>
      </c>
      <c r="BB753" s="6">
        <f t="shared" ca="1" si="332"/>
        <v>0</v>
      </c>
      <c r="BC753" s="6">
        <f t="shared" ca="1" si="333"/>
        <v>0</v>
      </c>
      <c r="BD753" s="6">
        <f t="shared" ca="1" si="334"/>
        <v>0</v>
      </c>
      <c r="BE753" s="6">
        <f t="shared" ca="1" si="335"/>
        <v>0</v>
      </c>
      <c r="BF753" s="6">
        <f t="shared" ca="1" si="318"/>
        <v>0</v>
      </c>
      <c r="BG753" s="6">
        <f t="shared" ca="1" si="319"/>
        <v>0</v>
      </c>
      <c r="BJ753" s="4">
        <f t="shared" ca="1" si="336"/>
        <v>805531.09999999986</v>
      </c>
      <c r="BL753" s="3">
        <f t="shared" si="337"/>
        <v>42992</v>
      </c>
      <c r="BM753" s="6">
        <f>BM752+SUMIFS('Transactions (Dated)'!G:G,'Transactions (Dated)'!D:D,'Share Values'!AQ753)</f>
        <v>14317.649999999987</v>
      </c>
      <c r="BN753" s="6">
        <f ca="1">BN752+SUMIFS('Transactions (Dated)'!$F:$F,'Transactions (Dated)'!$D:$D,$BL753,'Transactions (Dated)'!$B:$B,BN$11,'Transactions (Dated)'!$C:$C,"Dividend (paid to cash)")*Y753</f>
        <v>0</v>
      </c>
      <c r="BO753" s="6">
        <f ca="1">BO752+SUMIFS('Transactions (Dated)'!$F:$F,'Transactions (Dated)'!$D:$D,$BL753,'Transactions (Dated)'!$B:$B,BO$11,'Transactions (Dated)'!$C:$C,"Dividend (paid to cash)")*Z753</f>
        <v>2421.875</v>
      </c>
      <c r="BP753" s="6">
        <f ca="1">BP752+SUMIFS('Transactions (Dated)'!$F:$F,'Transactions (Dated)'!$D:$D,$BL753,'Transactions (Dated)'!$B:$B,BP$11,'Transactions (Dated)'!$C:$C,"Dividend (paid to cash)")*AA753</f>
        <v>51745.237000000008</v>
      </c>
      <c r="BQ753" s="6">
        <f ca="1">BQ752+SUMIFS('Transactions (Dated)'!$F:$F,'Transactions (Dated)'!$D:$D,$BL753,'Transactions (Dated)'!$B:$B,BQ$11,'Transactions (Dated)'!$C:$C,"Dividend (paid to cash)")*AB753</f>
        <v>714.23</v>
      </c>
      <c r="BR753" s="6">
        <f ca="1">BR752+SUMIFS('Transactions (Dated)'!$F:$F,'Transactions (Dated)'!$D:$D,$BL753,'Transactions (Dated)'!$B:$B,BR$11,'Transactions (Dated)'!$C:$C,"Dividend (paid to cash)")*AC753</f>
        <v>0</v>
      </c>
      <c r="BS753" s="6">
        <f ca="1">BS752+SUMIFS('Transactions (Dated)'!$F:$F,'Transactions (Dated)'!$D:$D,$BL753,'Transactions (Dated)'!$B:$B,BS$11,'Transactions (Dated)'!$C:$C,"Dividend (paid to cash)")*AD753</f>
        <v>0</v>
      </c>
      <c r="BT753" s="6">
        <f ca="1">BT752+SUMIFS('Transactions (Dated)'!$F:$F,'Transactions (Dated)'!$D:$D,$BL753,'Transactions (Dated)'!$B:$B,BT$11,'Transactions (Dated)'!$C:$C,"Dividend (paid to cash)")*AE753</f>
        <v>4640</v>
      </c>
      <c r="BU753" s="6">
        <f ca="1">BU752+SUMIFS('Transactions (Dated)'!$F:$F,'Transactions (Dated)'!$D:$D,$BL753,'Transactions (Dated)'!$B:$B,BU$11,'Transactions (Dated)'!$C:$C,"Dividend (paid to cash)")*AF753</f>
        <v>0</v>
      </c>
      <c r="BV753" s="6">
        <f ca="1">BV752+SUMIFS('Transactions (Dated)'!$F:$F,'Transactions (Dated)'!$D:$D,$BL753,'Transactions (Dated)'!$B:$B,BV$11,'Transactions (Dated)'!$C:$C,"Dividend (paid to cash)")*AG753</f>
        <v>0</v>
      </c>
      <c r="BW753" s="6">
        <f ca="1">BW752+SUMIFS('Transactions (Dated)'!$F:$F,'Transactions (Dated)'!$D:$D,$BL753,'Transactions (Dated)'!$B:$B,BW$11,'Transactions (Dated)'!$C:$C,"Dividend (paid to cash)")*AH753</f>
        <v>0</v>
      </c>
      <c r="BX753" s="6">
        <f ca="1">BX752+SUMIFS('Transactions (Dated)'!$F:$F,'Transactions (Dated)'!$D:$D,$BL753,'Transactions (Dated)'!$B:$B,BX$11,'Transactions (Dated)'!$C:$C,"Dividend (paid to cash)")*AI753</f>
        <v>0</v>
      </c>
      <c r="BY753" s="6">
        <f ca="1">BY752+SUMIFS('Transactions (Dated)'!$F:$F,'Transactions (Dated)'!$D:$D,$BL753,'Transactions (Dated)'!$B:$B,BY$11,'Transactions (Dated)'!$C:$C,"Dividend (paid to cash)")*AJ753</f>
        <v>0</v>
      </c>
      <c r="BZ753" s="6">
        <f ca="1">BZ752+SUMIFS('Transactions (Dated)'!$F:$F,'Transactions (Dated)'!$D:$D,$BL753,'Transactions (Dated)'!$B:$B,BZ$11,'Transactions (Dated)'!$C:$C,"Dividend (paid to cash)")*AK753</f>
        <v>0</v>
      </c>
      <c r="CA753" s="6">
        <f ca="1">CA752+SUMIFS('Transactions (Dated)'!$F:$F,'Transactions (Dated)'!$D:$D,$BL753,'Transactions (Dated)'!$B:$B,CA$11,'Transactions (Dated)'!$C:$C,"Dividend (paid to cash)")*AL753</f>
        <v>0</v>
      </c>
      <c r="CB753" s="6">
        <v>0</v>
      </c>
      <c r="CC753" s="6">
        <v>0</v>
      </c>
      <c r="CF753" s="6">
        <f t="shared" ca="1" si="338"/>
        <v>73838.991999999984</v>
      </c>
      <c r="CH753" s="3">
        <f t="shared" si="339"/>
        <v>42992</v>
      </c>
      <c r="CI753" s="4">
        <f t="shared" ca="1" si="340"/>
        <v>805531.09999999986</v>
      </c>
      <c r="CJ753" s="4">
        <f t="shared" ca="1" si="341"/>
        <v>73838.991999999984</v>
      </c>
      <c r="CL753" s="4">
        <f t="shared" ca="1" si="342"/>
        <v>879370.09199999983</v>
      </c>
    </row>
    <row r="754" spans="2:90" x14ac:dyDescent="0.15">
      <c r="B754" s="3">
        <v>42993</v>
      </c>
      <c r="E754" s="86">
        <v>42993</v>
      </c>
      <c r="F754" s="53">
        <v>11.28</v>
      </c>
      <c r="G754">
        <v>1.33</v>
      </c>
      <c r="H754">
        <v>20.56</v>
      </c>
      <c r="I754">
        <v>23.195</v>
      </c>
      <c r="J754">
        <v>18.239999999999998</v>
      </c>
      <c r="K754">
        <v>14.08</v>
      </c>
      <c r="L754">
        <v>17.670000000000002</v>
      </c>
      <c r="M754">
        <v>4.2699999999999996</v>
      </c>
      <c r="O754">
        <v>11.36</v>
      </c>
      <c r="Q754">
        <v>1.46</v>
      </c>
      <c r="R754">
        <v>9.16</v>
      </c>
      <c r="S754">
        <v>44.37</v>
      </c>
      <c r="U754">
        <v>44.37</v>
      </c>
      <c r="X754" s="3">
        <f t="shared" si="320"/>
        <v>42993</v>
      </c>
      <c r="Y754" s="40">
        <f ca="1">Y753+SUMIFS('Transactions (Dated)'!$E$2:$E$53,'Transactions (Dated)'!$D$2:$D$53,'Share Values'!$X754,'Transactions (Dated)'!$B$2:$B$53,'Share Values'!Y$11,'Transactions (Dated)'!$C$2:$C$53,"Buy")-SUMIFS('Transactions (Dated)'!$E$2:$E$53,'Transactions (Dated)'!$D$2:$D$53,'Share Values'!$X754,'Transactions (Dated)'!$B$2:$B$53,'Share Values'!Y$11,'Transactions (Dated)'!$C$2:$C$53,"Sell")</f>
        <v>4625</v>
      </c>
      <c r="Z754" s="40">
        <f ca="1">Z753+SUMIFS('Transactions (Dated)'!$E$2:$E$53,'Transactions (Dated)'!$D$2:$D$53,'Share Values'!$X754,'Transactions (Dated)'!$B$2:$B$53,'Share Values'!Z$11,'Transactions (Dated)'!$C$2:$C$53,"Buy")-SUMIFS('Transactions (Dated)'!$E$2:$E$53,'Transactions (Dated)'!$D$2:$D$53,'Share Values'!$X754,'Transactions (Dated)'!$B$2:$B$53,'Share Values'!Z$11,'Transactions (Dated)'!$C$2:$C$53,"Sell")</f>
        <v>9375</v>
      </c>
      <c r="AA754" s="40">
        <f ca="1">AA753+SUMIFS('Transactions (Dated)'!$E$2:$E$53,'Transactions (Dated)'!$D$2:$D$53,'Share Values'!$X754,'Transactions (Dated)'!$B$2:$B$53,'Share Values'!AA$11,'Transactions (Dated)'!$C$2:$C$53,"Buy")-SUMIFS('Transactions (Dated)'!$E$2:$E$53,'Transactions (Dated)'!$D$2:$D$53,'Share Values'!$X754,'Transactions (Dated)'!$B$2:$B$53,'Share Values'!AA$11,'Transactions (Dated)'!$C$2:$C$53,"Sell")</f>
        <v>26357</v>
      </c>
      <c r="AB754" s="40">
        <f ca="1">AB753+SUMIFS('Transactions (Dated)'!$E$2:$E$53,'Transactions (Dated)'!$D$2:$D$53,'Share Values'!$X754,'Transactions (Dated)'!$B$2:$B$53,'Share Values'!AB$11,'Transactions (Dated)'!$C$2:$C$53,"Buy")-SUMIFS('Transactions (Dated)'!$E$2:$E$53,'Transactions (Dated)'!$D$2:$D$53,'Share Values'!$X754,'Transactions (Dated)'!$B$2:$B$53,'Share Values'!AB$11,'Transactions (Dated)'!$C$2:$C$53,"Sell")</f>
        <v>1892</v>
      </c>
      <c r="AC754" s="40">
        <f ca="1">AC753+SUMIFS('Transactions (Dated)'!$E$2:$E$53,'Transactions (Dated)'!$D$2:$D$53,'Share Values'!$X754,'Transactions (Dated)'!$B$2:$B$53,'Share Values'!AC$11,'Transactions (Dated)'!$C$2:$C$53,"Buy")-SUMIFS('Transactions (Dated)'!$E$2:$E$53,'Transactions (Dated)'!$D$2:$D$53,'Share Values'!$X754,'Transactions (Dated)'!$B$2:$B$53,'Share Values'!AC$11,'Transactions (Dated)'!$C$2:$C$53,"Sell")</f>
        <v>2348</v>
      </c>
      <c r="AD754" s="40">
        <f ca="1">AD753+SUMIFS('Transactions (Dated)'!$E$2:$E$53,'Transactions (Dated)'!$D$2:$D$53,'Share Values'!$X754,'Transactions (Dated)'!$B$2:$B$53,'Share Values'!AD$11,'Transactions (Dated)'!$C$2:$C$53,"Buy")-SUMIFS('Transactions (Dated)'!$E$2:$E$53,'Transactions (Dated)'!$D$2:$D$53,'Share Values'!$X754,'Transactions (Dated)'!$B$2:$B$53,'Share Values'!AD$11,'Transactions (Dated)'!$C$2:$C$53,"Sell")</f>
        <v>0</v>
      </c>
      <c r="AE754" s="40">
        <f ca="1">AE753+SUMIFS('Transactions (Dated)'!$E$2:$E$53,'Transactions (Dated)'!$D$2:$D$53,'Share Values'!$X754,'Transactions (Dated)'!$B$2:$B$53,'Share Values'!AE$11,'Transactions (Dated)'!$C$2:$C$53,"Buy")-SUMIFS('Transactions (Dated)'!$E$2:$E$53,'Transactions (Dated)'!$D$2:$D$53,'Share Values'!$X754,'Transactions (Dated)'!$B$2:$B$53,'Share Values'!AE$11,'Transactions (Dated)'!$C$2:$C$53,"Sell")</f>
        <v>2900</v>
      </c>
      <c r="AF754" s="40">
        <f ca="1">AF753+SUMIFS('Transactions (Dated)'!$E$2:$E$53,'Transactions (Dated)'!$D$2:$D$53,'Share Values'!$X754,'Transactions (Dated)'!$B$2:$B$53,'Share Values'!AF$11,'Transactions (Dated)'!$C$2:$C$53,"Buy")-SUMIFS('Transactions (Dated)'!$E$2:$E$53,'Transactions (Dated)'!$D$2:$D$53,'Share Values'!$X754,'Transactions (Dated)'!$B$2:$B$53,'Share Values'!AF$11,'Transactions (Dated)'!$C$2:$C$53,"Sell")</f>
        <v>14201</v>
      </c>
      <c r="AG754" s="40">
        <f ca="1">AG753+SUMIFS('Transactions (Dated)'!$E$2:$E$53,'Transactions (Dated)'!$D$2:$D$53,'Share Values'!$X754,'Transactions (Dated)'!$B$2:$B$53,'Share Values'!AG$11,'Transactions (Dated)'!$C$2:$C$53,"Buy")-SUMIFS('Transactions (Dated)'!$E$2:$E$53,'Transactions (Dated)'!$D$2:$D$53,'Share Values'!$X754,'Transactions (Dated)'!$B$2:$B$53,'Share Values'!AG$11,'Transactions (Dated)'!$C$2:$C$53,"Sell")</f>
        <v>6835</v>
      </c>
      <c r="AH754" s="40">
        <f ca="1">AH753+SUMIFS('Transactions (Dated)'!$E$2:$E$53,'Transactions (Dated)'!$D$2:$D$53,'Share Values'!$X754,'Transactions (Dated)'!$B$2:$B$53,'Share Values'!AH$11,'Transactions (Dated)'!$C$2:$C$53,"Buy")-SUMIFS('Transactions (Dated)'!$E$2:$E$53,'Transactions (Dated)'!$D$2:$D$53,'Share Values'!$X754,'Transactions (Dated)'!$B$2:$B$53,'Share Values'!AH$11,'Transactions (Dated)'!$C$2:$C$53,"Sell")</f>
        <v>0</v>
      </c>
      <c r="AI754" s="40">
        <f ca="1">AI753+SUMIFS('Transactions (Dated)'!$E$2:$E$53,'Transactions (Dated)'!$D$2:$D$53,'Share Values'!$X754,'Transactions (Dated)'!$B$2:$B$53,'Share Values'!AI$11,'Transactions (Dated)'!$C$2:$C$53,"Buy")-SUMIFS('Transactions (Dated)'!$E$2:$E$53,'Transactions (Dated)'!$D$2:$D$53,'Share Values'!$X754,'Transactions (Dated)'!$B$2:$B$53,'Share Values'!AI$11,'Transactions (Dated)'!$C$2:$C$53,"Sell")</f>
        <v>0</v>
      </c>
      <c r="AJ754" s="40">
        <f ca="1">AJ753+SUMIFS('Transactions (Dated)'!$E$2:$E$53,'Transactions (Dated)'!$D$2:$D$53,'Share Values'!$X754,'Transactions (Dated)'!$B$2:$B$53,'Share Values'!AJ$11,'Transactions (Dated)'!$C$2:$C$53,"Buy")-SUMIFS('Transactions (Dated)'!$E$2:$E$53,'Transactions (Dated)'!$D$2:$D$53,'Share Values'!$X754,'Transactions (Dated)'!$B$2:$B$53,'Share Values'!AJ$11,'Transactions (Dated)'!$C$2:$C$53,"Sell")</f>
        <v>0</v>
      </c>
      <c r="AK754" s="40">
        <f ca="1">AK753+SUMIFS('Transactions (Dated)'!$E$2:$E$53,'Transactions (Dated)'!$D$2:$D$53,'Share Values'!$X754,'Transactions (Dated)'!$B$2:$B$53,'Share Values'!AK$11,'Transactions (Dated)'!$C$2:$C$53,"Buy")-SUMIFS('Transactions (Dated)'!$E$2:$E$53,'Transactions (Dated)'!$D$2:$D$53,'Share Values'!$X754,'Transactions (Dated)'!$B$2:$B$53,'Share Values'!AK$11,'Transactions (Dated)'!$C$2:$C$53,"Sell")</f>
        <v>0</v>
      </c>
      <c r="AL754" s="40">
        <f ca="1">AL753+SUMIFS('Transactions (Dated)'!$E$2:$E$53,'Transactions (Dated)'!$D$2:$D$53,'Share Values'!$X754,'Transactions (Dated)'!$B$2:$B$53,'Share Values'!AL$11,'Transactions (Dated)'!$C$2:$C$53,"Buy")-SUMIFS('Transactions (Dated)'!$E$2:$E$53,'Transactions (Dated)'!$D$2:$D$53,'Share Values'!$X754,'Transactions (Dated)'!$B$2:$B$53,'Share Values'!AL$11,'Transactions (Dated)'!$C$2:$C$53,"Sell")</f>
        <v>0</v>
      </c>
      <c r="AM754" s="40">
        <f ca="1">AM753+SUMIFS('Transactions (Dated)'!$E$2:$E$53,'Transactions (Dated)'!$D$2:$D$53,'Share Values'!$X754,'Transactions (Dated)'!$B$2:$B$53,'Share Values'!AM$11,'Transactions (Dated)'!$C$2:$C$53,"Buy")-SUMIFS('Transactions (Dated)'!$E$2:$E$53,'Transactions (Dated)'!$D$2:$D$53,'Share Values'!$X754,'Transactions (Dated)'!$B$2:$B$53,'Share Values'!AM$11,'Transactions (Dated)'!$C$2:$C$53,"Sell")</f>
        <v>0</v>
      </c>
      <c r="AN754" s="40">
        <f ca="1">AN753+SUMIFS('Transactions (Dated)'!$E$2:$E$53,'Transactions (Dated)'!$D$2:$D$53,'Share Values'!$X754,'Transactions (Dated)'!$B$2:$B$53,'Share Values'!AN$11,'Transactions (Dated)'!$C$2:$C$53,"Buy")-SUMIFS('Transactions (Dated)'!$E$2:$E$53,'Transactions (Dated)'!$D$2:$D$53,'Share Values'!$X754,'Transactions (Dated)'!$B$2:$B$53,'Share Values'!AN$11,'Transactions (Dated)'!$C$2:$C$53,"Sell")</f>
        <v>0</v>
      </c>
      <c r="AQ754" s="3">
        <f t="shared" si="321"/>
        <v>42993</v>
      </c>
      <c r="AR754" s="6">
        <f t="shared" ca="1" si="322"/>
        <v>52170</v>
      </c>
      <c r="AS754" s="6">
        <f t="shared" ca="1" si="323"/>
        <v>12468.75</v>
      </c>
      <c r="AT754" s="6">
        <f t="shared" ca="1" si="324"/>
        <v>541899.91999999993</v>
      </c>
      <c r="AU754" s="6">
        <f t="shared" ca="1" si="325"/>
        <v>43884.94</v>
      </c>
      <c r="AV754" s="6">
        <f t="shared" ca="1" si="326"/>
        <v>42827.519999999997</v>
      </c>
      <c r="AW754" s="6">
        <f t="shared" ca="1" si="327"/>
        <v>0</v>
      </c>
      <c r="AX754" s="6">
        <f t="shared" ca="1" si="328"/>
        <v>51243.000000000007</v>
      </c>
      <c r="AY754" s="6">
        <f t="shared" ca="1" si="329"/>
        <v>60638.27</v>
      </c>
      <c r="AZ754" s="6">
        <f t="shared" ca="1" si="330"/>
        <v>0</v>
      </c>
      <c r="BA754" s="6">
        <f t="shared" ca="1" si="331"/>
        <v>0</v>
      </c>
      <c r="BB754" s="6">
        <f t="shared" ca="1" si="332"/>
        <v>0</v>
      </c>
      <c r="BC754" s="6">
        <f t="shared" ca="1" si="333"/>
        <v>0</v>
      </c>
      <c r="BD754" s="6">
        <f t="shared" ca="1" si="334"/>
        <v>0</v>
      </c>
      <c r="BE754" s="6">
        <f t="shared" ca="1" si="335"/>
        <v>0</v>
      </c>
      <c r="BF754" s="6">
        <f t="shared" ca="1" si="318"/>
        <v>0</v>
      </c>
      <c r="BG754" s="6">
        <f t="shared" ca="1" si="319"/>
        <v>0</v>
      </c>
      <c r="BJ754" s="4">
        <f t="shared" ca="1" si="336"/>
        <v>805132.39999999991</v>
      </c>
      <c r="BL754" s="3">
        <f t="shared" si="337"/>
        <v>42993</v>
      </c>
      <c r="BM754" s="6">
        <f>BM753+SUMIFS('Transactions (Dated)'!G:G,'Transactions (Dated)'!D:D,'Share Values'!AQ754)</f>
        <v>14317.649999999987</v>
      </c>
      <c r="BN754" s="6">
        <f ca="1">BN753+SUMIFS('Transactions (Dated)'!$F:$F,'Transactions (Dated)'!$D:$D,$BL754,'Transactions (Dated)'!$B:$B,BN$11,'Transactions (Dated)'!$C:$C,"Dividend (paid to cash)")*Y754</f>
        <v>0</v>
      </c>
      <c r="BO754" s="6">
        <f ca="1">BO753+SUMIFS('Transactions (Dated)'!$F:$F,'Transactions (Dated)'!$D:$D,$BL754,'Transactions (Dated)'!$B:$B,BO$11,'Transactions (Dated)'!$C:$C,"Dividend (paid to cash)")*Z754</f>
        <v>2421.875</v>
      </c>
      <c r="BP754" s="6">
        <f ca="1">BP753+SUMIFS('Transactions (Dated)'!$F:$F,'Transactions (Dated)'!$D:$D,$BL754,'Transactions (Dated)'!$B:$B,BP$11,'Transactions (Dated)'!$C:$C,"Dividend (paid to cash)")*AA754</f>
        <v>51745.237000000008</v>
      </c>
      <c r="BQ754" s="6">
        <f ca="1">BQ753+SUMIFS('Transactions (Dated)'!$F:$F,'Transactions (Dated)'!$D:$D,$BL754,'Transactions (Dated)'!$B:$B,BQ$11,'Transactions (Dated)'!$C:$C,"Dividend (paid to cash)")*AB754</f>
        <v>714.23</v>
      </c>
      <c r="BR754" s="6">
        <f ca="1">BR753+SUMIFS('Transactions (Dated)'!$F:$F,'Transactions (Dated)'!$D:$D,$BL754,'Transactions (Dated)'!$B:$B,BR$11,'Transactions (Dated)'!$C:$C,"Dividend (paid to cash)")*AC754</f>
        <v>0</v>
      </c>
      <c r="BS754" s="6">
        <f ca="1">BS753+SUMIFS('Transactions (Dated)'!$F:$F,'Transactions (Dated)'!$D:$D,$BL754,'Transactions (Dated)'!$B:$B,BS$11,'Transactions (Dated)'!$C:$C,"Dividend (paid to cash)")*AD754</f>
        <v>0</v>
      </c>
      <c r="BT754" s="6">
        <f ca="1">BT753+SUMIFS('Transactions (Dated)'!$F:$F,'Transactions (Dated)'!$D:$D,$BL754,'Transactions (Dated)'!$B:$B,BT$11,'Transactions (Dated)'!$C:$C,"Dividend (paid to cash)")*AE754</f>
        <v>4640</v>
      </c>
      <c r="BU754" s="6">
        <f ca="1">BU753+SUMIFS('Transactions (Dated)'!$F:$F,'Transactions (Dated)'!$D:$D,$BL754,'Transactions (Dated)'!$B:$B,BU$11,'Transactions (Dated)'!$C:$C,"Dividend (paid to cash)")*AF754</f>
        <v>0</v>
      </c>
      <c r="BV754" s="6">
        <f ca="1">BV753+SUMIFS('Transactions (Dated)'!$F:$F,'Transactions (Dated)'!$D:$D,$BL754,'Transactions (Dated)'!$B:$B,BV$11,'Transactions (Dated)'!$C:$C,"Dividend (paid to cash)")*AG754</f>
        <v>0</v>
      </c>
      <c r="BW754" s="6">
        <f ca="1">BW753+SUMIFS('Transactions (Dated)'!$F:$F,'Transactions (Dated)'!$D:$D,$BL754,'Transactions (Dated)'!$B:$B,BW$11,'Transactions (Dated)'!$C:$C,"Dividend (paid to cash)")*AH754</f>
        <v>0</v>
      </c>
      <c r="BX754" s="6">
        <f ca="1">BX753+SUMIFS('Transactions (Dated)'!$F:$F,'Transactions (Dated)'!$D:$D,$BL754,'Transactions (Dated)'!$B:$B,BX$11,'Transactions (Dated)'!$C:$C,"Dividend (paid to cash)")*AI754</f>
        <v>0</v>
      </c>
      <c r="BY754" s="6">
        <f ca="1">BY753+SUMIFS('Transactions (Dated)'!$F:$F,'Transactions (Dated)'!$D:$D,$BL754,'Transactions (Dated)'!$B:$B,BY$11,'Transactions (Dated)'!$C:$C,"Dividend (paid to cash)")*AJ754</f>
        <v>0</v>
      </c>
      <c r="BZ754" s="6">
        <f ca="1">BZ753+SUMIFS('Transactions (Dated)'!$F:$F,'Transactions (Dated)'!$D:$D,$BL754,'Transactions (Dated)'!$B:$B,BZ$11,'Transactions (Dated)'!$C:$C,"Dividend (paid to cash)")*AK754</f>
        <v>0</v>
      </c>
      <c r="CA754" s="6">
        <f ca="1">CA753+SUMIFS('Transactions (Dated)'!$F:$F,'Transactions (Dated)'!$D:$D,$BL754,'Transactions (Dated)'!$B:$B,CA$11,'Transactions (Dated)'!$C:$C,"Dividend (paid to cash)")*AL754</f>
        <v>0</v>
      </c>
      <c r="CB754" s="6">
        <v>0</v>
      </c>
      <c r="CC754" s="6">
        <v>0</v>
      </c>
      <c r="CF754" s="6">
        <f t="shared" ca="1" si="338"/>
        <v>73838.991999999984</v>
      </c>
      <c r="CH754" s="3">
        <f t="shared" si="339"/>
        <v>42993</v>
      </c>
      <c r="CI754" s="4">
        <f t="shared" ca="1" si="340"/>
        <v>805132.39999999991</v>
      </c>
      <c r="CJ754" s="4">
        <f t="shared" ca="1" si="341"/>
        <v>73838.991999999984</v>
      </c>
      <c r="CL754" s="4">
        <f t="shared" ca="1" si="342"/>
        <v>878971.39199999988</v>
      </c>
    </row>
    <row r="755" spans="2:90" x14ac:dyDescent="0.15">
      <c r="B755" s="3">
        <v>42996</v>
      </c>
      <c r="E755" s="86">
        <v>42996</v>
      </c>
      <c r="F755" s="53">
        <v>11.37</v>
      </c>
      <c r="G755">
        <v>1.38</v>
      </c>
      <c r="H755">
        <v>20.64</v>
      </c>
      <c r="I755">
        <v>23.44</v>
      </c>
      <c r="J755">
        <v>18</v>
      </c>
      <c r="K755">
        <v>14.09</v>
      </c>
      <c r="L755">
        <v>17.91</v>
      </c>
      <c r="M755">
        <v>4.3499999999999996</v>
      </c>
      <c r="O755">
        <v>11.75</v>
      </c>
      <c r="Q755">
        <v>1.44</v>
      </c>
      <c r="R755">
        <v>9.3800000000000008</v>
      </c>
      <c r="S755">
        <v>44.76</v>
      </c>
      <c r="U755">
        <v>44.76</v>
      </c>
      <c r="X755" s="3">
        <f t="shared" si="320"/>
        <v>42996</v>
      </c>
      <c r="Y755" s="40">
        <f ca="1">Y754+SUMIFS('Transactions (Dated)'!$E$2:$E$53,'Transactions (Dated)'!$D$2:$D$53,'Share Values'!$X755,'Transactions (Dated)'!$B$2:$B$53,'Share Values'!Y$11,'Transactions (Dated)'!$C$2:$C$53,"Buy")-SUMIFS('Transactions (Dated)'!$E$2:$E$53,'Transactions (Dated)'!$D$2:$D$53,'Share Values'!$X755,'Transactions (Dated)'!$B$2:$B$53,'Share Values'!Y$11,'Transactions (Dated)'!$C$2:$C$53,"Sell")</f>
        <v>4625</v>
      </c>
      <c r="Z755" s="40">
        <f ca="1">Z754+SUMIFS('Transactions (Dated)'!$E$2:$E$53,'Transactions (Dated)'!$D$2:$D$53,'Share Values'!$X755,'Transactions (Dated)'!$B$2:$B$53,'Share Values'!Z$11,'Transactions (Dated)'!$C$2:$C$53,"Buy")-SUMIFS('Transactions (Dated)'!$E$2:$E$53,'Transactions (Dated)'!$D$2:$D$53,'Share Values'!$X755,'Transactions (Dated)'!$B$2:$B$53,'Share Values'!Z$11,'Transactions (Dated)'!$C$2:$C$53,"Sell")</f>
        <v>9375</v>
      </c>
      <c r="AA755" s="40">
        <f ca="1">AA754+SUMIFS('Transactions (Dated)'!$E$2:$E$53,'Transactions (Dated)'!$D$2:$D$53,'Share Values'!$X755,'Transactions (Dated)'!$B$2:$B$53,'Share Values'!AA$11,'Transactions (Dated)'!$C$2:$C$53,"Buy")-SUMIFS('Transactions (Dated)'!$E$2:$E$53,'Transactions (Dated)'!$D$2:$D$53,'Share Values'!$X755,'Transactions (Dated)'!$B$2:$B$53,'Share Values'!AA$11,'Transactions (Dated)'!$C$2:$C$53,"Sell")</f>
        <v>26357</v>
      </c>
      <c r="AB755" s="40">
        <f ca="1">AB754+SUMIFS('Transactions (Dated)'!$E$2:$E$53,'Transactions (Dated)'!$D$2:$D$53,'Share Values'!$X755,'Transactions (Dated)'!$B$2:$B$53,'Share Values'!AB$11,'Transactions (Dated)'!$C$2:$C$53,"Buy")-SUMIFS('Transactions (Dated)'!$E$2:$E$53,'Transactions (Dated)'!$D$2:$D$53,'Share Values'!$X755,'Transactions (Dated)'!$B$2:$B$53,'Share Values'!AB$11,'Transactions (Dated)'!$C$2:$C$53,"Sell")</f>
        <v>1892</v>
      </c>
      <c r="AC755" s="40">
        <f ca="1">AC754+SUMIFS('Transactions (Dated)'!$E$2:$E$53,'Transactions (Dated)'!$D$2:$D$53,'Share Values'!$X755,'Transactions (Dated)'!$B$2:$B$53,'Share Values'!AC$11,'Transactions (Dated)'!$C$2:$C$53,"Buy")-SUMIFS('Transactions (Dated)'!$E$2:$E$53,'Transactions (Dated)'!$D$2:$D$53,'Share Values'!$X755,'Transactions (Dated)'!$B$2:$B$53,'Share Values'!AC$11,'Transactions (Dated)'!$C$2:$C$53,"Sell")</f>
        <v>2348</v>
      </c>
      <c r="AD755" s="40">
        <f ca="1">AD754+SUMIFS('Transactions (Dated)'!$E$2:$E$53,'Transactions (Dated)'!$D$2:$D$53,'Share Values'!$X755,'Transactions (Dated)'!$B$2:$B$53,'Share Values'!AD$11,'Transactions (Dated)'!$C$2:$C$53,"Buy")-SUMIFS('Transactions (Dated)'!$E$2:$E$53,'Transactions (Dated)'!$D$2:$D$53,'Share Values'!$X755,'Transactions (Dated)'!$B$2:$B$53,'Share Values'!AD$11,'Transactions (Dated)'!$C$2:$C$53,"Sell")</f>
        <v>0</v>
      </c>
      <c r="AE755" s="40">
        <f ca="1">AE754+SUMIFS('Transactions (Dated)'!$E$2:$E$53,'Transactions (Dated)'!$D$2:$D$53,'Share Values'!$X755,'Transactions (Dated)'!$B$2:$B$53,'Share Values'!AE$11,'Transactions (Dated)'!$C$2:$C$53,"Buy")-SUMIFS('Transactions (Dated)'!$E$2:$E$53,'Transactions (Dated)'!$D$2:$D$53,'Share Values'!$X755,'Transactions (Dated)'!$B$2:$B$53,'Share Values'!AE$11,'Transactions (Dated)'!$C$2:$C$53,"Sell")</f>
        <v>2900</v>
      </c>
      <c r="AF755" s="40">
        <f ca="1">AF754+SUMIFS('Transactions (Dated)'!$E$2:$E$53,'Transactions (Dated)'!$D$2:$D$53,'Share Values'!$X755,'Transactions (Dated)'!$B$2:$B$53,'Share Values'!AF$11,'Transactions (Dated)'!$C$2:$C$53,"Buy")-SUMIFS('Transactions (Dated)'!$E$2:$E$53,'Transactions (Dated)'!$D$2:$D$53,'Share Values'!$X755,'Transactions (Dated)'!$B$2:$B$53,'Share Values'!AF$11,'Transactions (Dated)'!$C$2:$C$53,"Sell")</f>
        <v>14201</v>
      </c>
      <c r="AG755" s="40">
        <f ca="1">AG754+SUMIFS('Transactions (Dated)'!$E$2:$E$53,'Transactions (Dated)'!$D$2:$D$53,'Share Values'!$X755,'Transactions (Dated)'!$B$2:$B$53,'Share Values'!AG$11,'Transactions (Dated)'!$C$2:$C$53,"Buy")-SUMIFS('Transactions (Dated)'!$E$2:$E$53,'Transactions (Dated)'!$D$2:$D$53,'Share Values'!$X755,'Transactions (Dated)'!$B$2:$B$53,'Share Values'!AG$11,'Transactions (Dated)'!$C$2:$C$53,"Sell")</f>
        <v>6835</v>
      </c>
      <c r="AH755" s="40">
        <f ca="1">AH754+SUMIFS('Transactions (Dated)'!$E$2:$E$53,'Transactions (Dated)'!$D$2:$D$53,'Share Values'!$X755,'Transactions (Dated)'!$B$2:$B$53,'Share Values'!AH$11,'Transactions (Dated)'!$C$2:$C$53,"Buy")-SUMIFS('Transactions (Dated)'!$E$2:$E$53,'Transactions (Dated)'!$D$2:$D$53,'Share Values'!$X755,'Transactions (Dated)'!$B$2:$B$53,'Share Values'!AH$11,'Transactions (Dated)'!$C$2:$C$53,"Sell")</f>
        <v>0</v>
      </c>
      <c r="AI755" s="40">
        <f ca="1">AI754+SUMIFS('Transactions (Dated)'!$E$2:$E$53,'Transactions (Dated)'!$D$2:$D$53,'Share Values'!$X755,'Transactions (Dated)'!$B$2:$B$53,'Share Values'!AI$11,'Transactions (Dated)'!$C$2:$C$53,"Buy")-SUMIFS('Transactions (Dated)'!$E$2:$E$53,'Transactions (Dated)'!$D$2:$D$53,'Share Values'!$X755,'Transactions (Dated)'!$B$2:$B$53,'Share Values'!AI$11,'Transactions (Dated)'!$C$2:$C$53,"Sell")</f>
        <v>0</v>
      </c>
      <c r="AJ755" s="40">
        <f ca="1">AJ754+SUMIFS('Transactions (Dated)'!$E$2:$E$53,'Transactions (Dated)'!$D$2:$D$53,'Share Values'!$X755,'Transactions (Dated)'!$B$2:$B$53,'Share Values'!AJ$11,'Transactions (Dated)'!$C$2:$C$53,"Buy")-SUMIFS('Transactions (Dated)'!$E$2:$E$53,'Transactions (Dated)'!$D$2:$D$53,'Share Values'!$X755,'Transactions (Dated)'!$B$2:$B$53,'Share Values'!AJ$11,'Transactions (Dated)'!$C$2:$C$53,"Sell")</f>
        <v>0</v>
      </c>
      <c r="AK755" s="40">
        <f ca="1">AK754+SUMIFS('Transactions (Dated)'!$E$2:$E$53,'Transactions (Dated)'!$D$2:$D$53,'Share Values'!$X755,'Transactions (Dated)'!$B$2:$B$53,'Share Values'!AK$11,'Transactions (Dated)'!$C$2:$C$53,"Buy")-SUMIFS('Transactions (Dated)'!$E$2:$E$53,'Transactions (Dated)'!$D$2:$D$53,'Share Values'!$X755,'Transactions (Dated)'!$B$2:$B$53,'Share Values'!AK$11,'Transactions (Dated)'!$C$2:$C$53,"Sell")</f>
        <v>0</v>
      </c>
      <c r="AL755" s="40">
        <f ca="1">AL754+SUMIFS('Transactions (Dated)'!$E$2:$E$53,'Transactions (Dated)'!$D$2:$D$53,'Share Values'!$X755,'Transactions (Dated)'!$B$2:$B$53,'Share Values'!AL$11,'Transactions (Dated)'!$C$2:$C$53,"Buy")-SUMIFS('Transactions (Dated)'!$E$2:$E$53,'Transactions (Dated)'!$D$2:$D$53,'Share Values'!$X755,'Transactions (Dated)'!$B$2:$B$53,'Share Values'!AL$11,'Transactions (Dated)'!$C$2:$C$53,"Sell")</f>
        <v>0</v>
      </c>
      <c r="AM755" s="40">
        <f ca="1">AM754+SUMIFS('Transactions (Dated)'!$E$2:$E$53,'Transactions (Dated)'!$D$2:$D$53,'Share Values'!$X755,'Transactions (Dated)'!$B$2:$B$53,'Share Values'!AM$11,'Transactions (Dated)'!$C$2:$C$53,"Buy")-SUMIFS('Transactions (Dated)'!$E$2:$E$53,'Transactions (Dated)'!$D$2:$D$53,'Share Values'!$X755,'Transactions (Dated)'!$B$2:$B$53,'Share Values'!AM$11,'Transactions (Dated)'!$C$2:$C$53,"Sell")</f>
        <v>0</v>
      </c>
      <c r="AN755" s="40">
        <f ca="1">AN754+SUMIFS('Transactions (Dated)'!$E$2:$E$53,'Transactions (Dated)'!$D$2:$D$53,'Share Values'!$X755,'Transactions (Dated)'!$B$2:$B$53,'Share Values'!AN$11,'Transactions (Dated)'!$C$2:$C$53,"Buy")-SUMIFS('Transactions (Dated)'!$E$2:$E$53,'Transactions (Dated)'!$D$2:$D$53,'Share Values'!$X755,'Transactions (Dated)'!$B$2:$B$53,'Share Values'!AN$11,'Transactions (Dated)'!$C$2:$C$53,"Sell")</f>
        <v>0</v>
      </c>
      <c r="AQ755" s="3">
        <f t="shared" si="321"/>
        <v>42996</v>
      </c>
      <c r="AR755" s="6">
        <f t="shared" ca="1" si="322"/>
        <v>52586.25</v>
      </c>
      <c r="AS755" s="6">
        <f t="shared" ca="1" si="323"/>
        <v>12937.499999999998</v>
      </c>
      <c r="AT755" s="6">
        <f t="shared" ca="1" si="324"/>
        <v>544008.48</v>
      </c>
      <c r="AU755" s="6">
        <f t="shared" ca="1" si="325"/>
        <v>44348.480000000003</v>
      </c>
      <c r="AV755" s="6">
        <f t="shared" ca="1" si="326"/>
        <v>42264</v>
      </c>
      <c r="AW755" s="6">
        <f t="shared" ca="1" si="327"/>
        <v>0</v>
      </c>
      <c r="AX755" s="6">
        <f t="shared" ca="1" si="328"/>
        <v>51939</v>
      </c>
      <c r="AY755" s="6">
        <f t="shared" ca="1" si="329"/>
        <v>61774.35</v>
      </c>
      <c r="AZ755" s="6">
        <f t="shared" ca="1" si="330"/>
        <v>0</v>
      </c>
      <c r="BA755" s="6">
        <f t="shared" ca="1" si="331"/>
        <v>0</v>
      </c>
      <c r="BB755" s="6">
        <f t="shared" ca="1" si="332"/>
        <v>0</v>
      </c>
      <c r="BC755" s="6">
        <f t="shared" ca="1" si="333"/>
        <v>0</v>
      </c>
      <c r="BD755" s="6">
        <f t="shared" ca="1" si="334"/>
        <v>0</v>
      </c>
      <c r="BE755" s="6">
        <f t="shared" ca="1" si="335"/>
        <v>0</v>
      </c>
      <c r="BF755" s="6">
        <f t="shared" ca="1" si="318"/>
        <v>0</v>
      </c>
      <c r="BG755" s="6">
        <f t="shared" ca="1" si="319"/>
        <v>0</v>
      </c>
      <c r="BJ755" s="4">
        <f t="shared" ca="1" si="336"/>
        <v>809858.05999999994</v>
      </c>
      <c r="BL755" s="3">
        <f t="shared" si="337"/>
        <v>42996</v>
      </c>
      <c r="BM755" s="6">
        <f>BM754+SUMIFS('Transactions (Dated)'!G:G,'Transactions (Dated)'!D:D,'Share Values'!AQ755)</f>
        <v>14317.649999999987</v>
      </c>
      <c r="BN755" s="6">
        <f ca="1">BN754+SUMIFS('Transactions (Dated)'!$F:$F,'Transactions (Dated)'!$D:$D,$BL755,'Transactions (Dated)'!$B:$B,BN$11,'Transactions (Dated)'!$C:$C,"Dividend (paid to cash)")*Y755</f>
        <v>0</v>
      </c>
      <c r="BO755" s="6">
        <f ca="1">BO754+SUMIFS('Transactions (Dated)'!$F:$F,'Transactions (Dated)'!$D:$D,$BL755,'Transactions (Dated)'!$B:$B,BO$11,'Transactions (Dated)'!$C:$C,"Dividend (paid to cash)")*Z755</f>
        <v>2421.875</v>
      </c>
      <c r="BP755" s="6">
        <f ca="1">BP754+SUMIFS('Transactions (Dated)'!$F:$F,'Transactions (Dated)'!$D:$D,$BL755,'Transactions (Dated)'!$B:$B,BP$11,'Transactions (Dated)'!$C:$C,"Dividend (paid to cash)")*AA755</f>
        <v>51745.237000000008</v>
      </c>
      <c r="BQ755" s="6">
        <f ca="1">BQ754+SUMIFS('Transactions (Dated)'!$F:$F,'Transactions (Dated)'!$D:$D,$BL755,'Transactions (Dated)'!$B:$B,BQ$11,'Transactions (Dated)'!$C:$C,"Dividend (paid to cash)")*AB755</f>
        <v>714.23</v>
      </c>
      <c r="BR755" s="6">
        <f ca="1">BR754+SUMIFS('Transactions (Dated)'!$F:$F,'Transactions (Dated)'!$D:$D,$BL755,'Transactions (Dated)'!$B:$B,BR$11,'Transactions (Dated)'!$C:$C,"Dividend (paid to cash)")*AC755</f>
        <v>0</v>
      </c>
      <c r="BS755" s="6">
        <f ca="1">BS754+SUMIFS('Transactions (Dated)'!$F:$F,'Transactions (Dated)'!$D:$D,$BL755,'Transactions (Dated)'!$B:$B,BS$11,'Transactions (Dated)'!$C:$C,"Dividend (paid to cash)")*AD755</f>
        <v>0</v>
      </c>
      <c r="BT755" s="6">
        <f ca="1">BT754+SUMIFS('Transactions (Dated)'!$F:$F,'Transactions (Dated)'!$D:$D,$BL755,'Transactions (Dated)'!$B:$B,BT$11,'Transactions (Dated)'!$C:$C,"Dividend (paid to cash)")*AE755</f>
        <v>4640</v>
      </c>
      <c r="BU755" s="6">
        <f ca="1">BU754+SUMIFS('Transactions (Dated)'!$F:$F,'Transactions (Dated)'!$D:$D,$BL755,'Transactions (Dated)'!$B:$B,BU$11,'Transactions (Dated)'!$C:$C,"Dividend (paid to cash)")*AF755</f>
        <v>0</v>
      </c>
      <c r="BV755" s="6">
        <f ca="1">BV754+SUMIFS('Transactions (Dated)'!$F:$F,'Transactions (Dated)'!$D:$D,$BL755,'Transactions (Dated)'!$B:$B,BV$11,'Transactions (Dated)'!$C:$C,"Dividend (paid to cash)")*AG755</f>
        <v>0</v>
      </c>
      <c r="BW755" s="6">
        <f ca="1">BW754+SUMIFS('Transactions (Dated)'!$F:$F,'Transactions (Dated)'!$D:$D,$BL755,'Transactions (Dated)'!$B:$B,BW$11,'Transactions (Dated)'!$C:$C,"Dividend (paid to cash)")*AH755</f>
        <v>0</v>
      </c>
      <c r="BX755" s="6">
        <f ca="1">BX754+SUMIFS('Transactions (Dated)'!$F:$F,'Transactions (Dated)'!$D:$D,$BL755,'Transactions (Dated)'!$B:$B,BX$11,'Transactions (Dated)'!$C:$C,"Dividend (paid to cash)")*AI755</f>
        <v>0</v>
      </c>
      <c r="BY755" s="6">
        <f ca="1">BY754+SUMIFS('Transactions (Dated)'!$F:$F,'Transactions (Dated)'!$D:$D,$BL755,'Transactions (Dated)'!$B:$B,BY$11,'Transactions (Dated)'!$C:$C,"Dividend (paid to cash)")*AJ755</f>
        <v>0</v>
      </c>
      <c r="BZ755" s="6">
        <f ca="1">BZ754+SUMIFS('Transactions (Dated)'!$F:$F,'Transactions (Dated)'!$D:$D,$BL755,'Transactions (Dated)'!$B:$B,BZ$11,'Transactions (Dated)'!$C:$C,"Dividend (paid to cash)")*AK755</f>
        <v>0</v>
      </c>
      <c r="CA755" s="6">
        <f ca="1">CA754+SUMIFS('Transactions (Dated)'!$F:$F,'Transactions (Dated)'!$D:$D,$BL755,'Transactions (Dated)'!$B:$B,CA$11,'Transactions (Dated)'!$C:$C,"Dividend (paid to cash)")*AL755</f>
        <v>0</v>
      </c>
      <c r="CB755" s="6">
        <v>0</v>
      </c>
      <c r="CC755" s="6">
        <v>0</v>
      </c>
      <c r="CF755" s="6">
        <f t="shared" ca="1" si="338"/>
        <v>73838.991999999984</v>
      </c>
      <c r="CH755" s="3">
        <f t="shared" si="339"/>
        <v>42996</v>
      </c>
      <c r="CI755" s="4">
        <f t="shared" ca="1" si="340"/>
        <v>809858.05999999994</v>
      </c>
      <c r="CJ755" s="4">
        <f t="shared" ca="1" si="341"/>
        <v>73838.991999999984</v>
      </c>
      <c r="CL755" s="4">
        <f t="shared" ca="1" si="342"/>
        <v>883697.05199999991</v>
      </c>
    </row>
    <row r="756" spans="2:90" x14ac:dyDescent="0.15">
      <c r="B756" s="3">
        <v>42997</v>
      </c>
      <c r="E756" s="86">
        <v>42997</v>
      </c>
      <c r="F756" s="53">
        <v>11.19</v>
      </c>
      <c r="G756">
        <v>1.4</v>
      </c>
      <c r="H756">
        <v>20.71</v>
      </c>
      <c r="I756">
        <v>23.465</v>
      </c>
      <c r="J756">
        <v>17.920000000000002</v>
      </c>
      <c r="K756">
        <v>13.98</v>
      </c>
      <c r="L756">
        <v>17.989999999999998</v>
      </c>
      <c r="M756">
        <v>4.4000000000000004</v>
      </c>
      <c r="O756">
        <v>11.93</v>
      </c>
      <c r="Q756">
        <v>1.42</v>
      </c>
      <c r="R756">
        <v>9.42</v>
      </c>
      <c r="S756">
        <v>44.53</v>
      </c>
      <c r="U756">
        <v>44.53</v>
      </c>
      <c r="X756" s="3">
        <f t="shared" si="320"/>
        <v>42997</v>
      </c>
      <c r="Y756" s="40">
        <f ca="1">Y755+SUMIFS('Transactions (Dated)'!$E$2:$E$53,'Transactions (Dated)'!$D$2:$D$53,'Share Values'!$X756,'Transactions (Dated)'!$B$2:$B$53,'Share Values'!Y$11,'Transactions (Dated)'!$C$2:$C$53,"Buy")-SUMIFS('Transactions (Dated)'!$E$2:$E$53,'Transactions (Dated)'!$D$2:$D$53,'Share Values'!$X756,'Transactions (Dated)'!$B$2:$B$53,'Share Values'!Y$11,'Transactions (Dated)'!$C$2:$C$53,"Sell")</f>
        <v>4625</v>
      </c>
      <c r="Z756" s="40">
        <f ca="1">Z755+SUMIFS('Transactions (Dated)'!$E$2:$E$53,'Transactions (Dated)'!$D$2:$D$53,'Share Values'!$X756,'Transactions (Dated)'!$B$2:$B$53,'Share Values'!Z$11,'Transactions (Dated)'!$C$2:$C$53,"Buy")-SUMIFS('Transactions (Dated)'!$E$2:$E$53,'Transactions (Dated)'!$D$2:$D$53,'Share Values'!$X756,'Transactions (Dated)'!$B$2:$B$53,'Share Values'!Z$11,'Transactions (Dated)'!$C$2:$C$53,"Sell")</f>
        <v>9375</v>
      </c>
      <c r="AA756" s="40">
        <f ca="1">AA755+SUMIFS('Transactions (Dated)'!$E$2:$E$53,'Transactions (Dated)'!$D$2:$D$53,'Share Values'!$X756,'Transactions (Dated)'!$B$2:$B$53,'Share Values'!AA$11,'Transactions (Dated)'!$C$2:$C$53,"Buy")-SUMIFS('Transactions (Dated)'!$E$2:$E$53,'Transactions (Dated)'!$D$2:$D$53,'Share Values'!$X756,'Transactions (Dated)'!$B$2:$B$53,'Share Values'!AA$11,'Transactions (Dated)'!$C$2:$C$53,"Sell")</f>
        <v>26357</v>
      </c>
      <c r="AB756" s="40">
        <f ca="1">AB755+SUMIFS('Transactions (Dated)'!$E$2:$E$53,'Transactions (Dated)'!$D$2:$D$53,'Share Values'!$X756,'Transactions (Dated)'!$B$2:$B$53,'Share Values'!AB$11,'Transactions (Dated)'!$C$2:$C$53,"Buy")-SUMIFS('Transactions (Dated)'!$E$2:$E$53,'Transactions (Dated)'!$D$2:$D$53,'Share Values'!$X756,'Transactions (Dated)'!$B$2:$B$53,'Share Values'!AB$11,'Transactions (Dated)'!$C$2:$C$53,"Sell")</f>
        <v>1892</v>
      </c>
      <c r="AC756" s="40">
        <f ca="1">AC755+SUMIFS('Transactions (Dated)'!$E$2:$E$53,'Transactions (Dated)'!$D$2:$D$53,'Share Values'!$X756,'Transactions (Dated)'!$B$2:$B$53,'Share Values'!AC$11,'Transactions (Dated)'!$C$2:$C$53,"Buy")-SUMIFS('Transactions (Dated)'!$E$2:$E$53,'Transactions (Dated)'!$D$2:$D$53,'Share Values'!$X756,'Transactions (Dated)'!$B$2:$B$53,'Share Values'!AC$11,'Transactions (Dated)'!$C$2:$C$53,"Sell")</f>
        <v>2348</v>
      </c>
      <c r="AD756" s="40">
        <f ca="1">AD755+SUMIFS('Transactions (Dated)'!$E$2:$E$53,'Transactions (Dated)'!$D$2:$D$53,'Share Values'!$X756,'Transactions (Dated)'!$B$2:$B$53,'Share Values'!AD$11,'Transactions (Dated)'!$C$2:$C$53,"Buy")-SUMIFS('Transactions (Dated)'!$E$2:$E$53,'Transactions (Dated)'!$D$2:$D$53,'Share Values'!$X756,'Transactions (Dated)'!$B$2:$B$53,'Share Values'!AD$11,'Transactions (Dated)'!$C$2:$C$53,"Sell")</f>
        <v>0</v>
      </c>
      <c r="AE756" s="40">
        <f ca="1">AE755+SUMIFS('Transactions (Dated)'!$E$2:$E$53,'Transactions (Dated)'!$D$2:$D$53,'Share Values'!$X756,'Transactions (Dated)'!$B$2:$B$53,'Share Values'!AE$11,'Transactions (Dated)'!$C$2:$C$53,"Buy")-SUMIFS('Transactions (Dated)'!$E$2:$E$53,'Transactions (Dated)'!$D$2:$D$53,'Share Values'!$X756,'Transactions (Dated)'!$B$2:$B$53,'Share Values'!AE$11,'Transactions (Dated)'!$C$2:$C$53,"Sell")</f>
        <v>2900</v>
      </c>
      <c r="AF756" s="40">
        <f ca="1">AF755+SUMIFS('Transactions (Dated)'!$E$2:$E$53,'Transactions (Dated)'!$D$2:$D$53,'Share Values'!$X756,'Transactions (Dated)'!$B$2:$B$53,'Share Values'!AF$11,'Transactions (Dated)'!$C$2:$C$53,"Buy")-SUMIFS('Transactions (Dated)'!$E$2:$E$53,'Transactions (Dated)'!$D$2:$D$53,'Share Values'!$X756,'Transactions (Dated)'!$B$2:$B$53,'Share Values'!AF$11,'Transactions (Dated)'!$C$2:$C$53,"Sell")</f>
        <v>14201</v>
      </c>
      <c r="AG756" s="40">
        <f ca="1">AG755+SUMIFS('Transactions (Dated)'!$E$2:$E$53,'Transactions (Dated)'!$D$2:$D$53,'Share Values'!$X756,'Transactions (Dated)'!$B$2:$B$53,'Share Values'!AG$11,'Transactions (Dated)'!$C$2:$C$53,"Buy")-SUMIFS('Transactions (Dated)'!$E$2:$E$53,'Transactions (Dated)'!$D$2:$D$53,'Share Values'!$X756,'Transactions (Dated)'!$B$2:$B$53,'Share Values'!AG$11,'Transactions (Dated)'!$C$2:$C$53,"Sell")</f>
        <v>6835</v>
      </c>
      <c r="AH756" s="40">
        <f ca="1">AH755+SUMIFS('Transactions (Dated)'!$E$2:$E$53,'Transactions (Dated)'!$D$2:$D$53,'Share Values'!$X756,'Transactions (Dated)'!$B$2:$B$53,'Share Values'!AH$11,'Transactions (Dated)'!$C$2:$C$53,"Buy")-SUMIFS('Transactions (Dated)'!$E$2:$E$53,'Transactions (Dated)'!$D$2:$D$53,'Share Values'!$X756,'Transactions (Dated)'!$B$2:$B$53,'Share Values'!AH$11,'Transactions (Dated)'!$C$2:$C$53,"Sell")</f>
        <v>0</v>
      </c>
      <c r="AI756" s="40">
        <f ca="1">AI755+SUMIFS('Transactions (Dated)'!$E$2:$E$53,'Transactions (Dated)'!$D$2:$D$53,'Share Values'!$X756,'Transactions (Dated)'!$B$2:$B$53,'Share Values'!AI$11,'Transactions (Dated)'!$C$2:$C$53,"Buy")-SUMIFS('Transactions (Dated)'!$E$2:$E$53,'Transactions (Dated)'!$D$2:$D$53,'Share Values'!$X756,'Transactions (Dated)'!$B$2:$B$53,'Share Values'!AI$11,'Transactions (Dated)'!$C$2:$C$53,"Sell")</f>
        <v>0</v>
      </c>
      <c r="AJ756" s="40">
        <f ca="1">AJ755+SUMIFS('Transactions (Dated)'!$E$2:$E$53,'Transactions (Dated)'!$D$2:$D$53,'Share Values'!$X756,'Transactions (Dated)'!$B$2:$B$53,'Share Values'!AJ$11,'Transactions (Dated)'!$C$2:$C$53,"Buy")-SUMIFS('Transactions (Dated)'!$E$2:$E$53,'Transactions (Dated)'!$D$2:$D$53,'Share Values'!$X756,'Transactions (Dated)'!$B$2:$B$53,'Share Values'!AJ$11,'Transactions (Dated)'!$C$2:$C$53,"Sell")</f>
        <v>0</v>
      </c>
      <c r="AK756" s="40">
        <f ca="1">AK755+SUMIFS('Transactions (Dated)'!$E$2:$E$53,'Transactions (Dated)'!$D$2:$D$53,'Share Values'!$X756,'Transactions (Dated)'!$B$2:$B$53,'Share Values'!AK$11,'Transactions (Dated)'!$C$2:$C$53,"Buy")-SUMIFS('Transactions (Dated)'!$E$2:$E$53,'Transactions (Dated)'!$D$2:$D$53,'Share Values'!$X756,'Transactions (Dated)'!$B$2:$B$53,'Share Values'!AK$11,'Transactions (Dated)'!$C$2:$C$53,"Sell")</f>
        <v>0</v>
      </c>
      <c r="AL756" s="40">
        <f ca="1">AL755+SUMIFS('Transactions (Dated)'!$E$2:$E$53,'Transactions (Dated)'!$D$2:$D$53,'Share Values'!$X756,'Transactions (Dated)'!$B$2:$B$53,'Share Values'!AL$11,'Transactions (Dated)'!$C$2:$C$53,"Buy")-SUMIFS('Transactions (Dated)'!$E$2:$E$53,'Transactions (Dated)'!$D$2:$D$53,'Share Values'!$X756,'Transactions (Dated)'!$B$2:$B$53,'Share Values'!AL$11,'Transactions (Dated)'!$C$2:$C$53,"Sell")</f>
        <v>0</v>
      </c>
      <c r="AM756" s="40">
        <f ca="1">AM755+SUMIFS('Transactions (Dated)'!$E$2:$E$53,'Transactions (Dated)'!$D$2:$D$53,'Share Values'!$X756,'Transactions (Dated)'!$B$2:$B$53,'Share Values'!AM$11,'Transactions (Dated)'!$C$2:$C$53,"Buy")-SUMIFS('Transactions (Dated)'!$E$2:$E$53,'Transactions (Dated)'!$D$2:$D$53,'Share Values'!$X756,'Transactions (Dated)'!$B$2:$B$53,'Share Values'!AM$11,'Transactions (Dated)'!$C$2:$C$53,"Sell")</f>
        <v>0</v>
      </c>
      <c r="AN756" s="40">
        <f ca="1">AN755+SUMIFS('Transactions (Dated)'!$E$2:$E$53,'Transactions (Dated)'!$D$2:$D$53,'Share Values'!$X756,'Transactions (Dated)'!$B$2:$B$53,'Share Values'!AN$11,'Transactions (Dated)'!$C$2:$C$53,"Buy")-SUMIFS('Transactions (Dated)'!$E$2:$E$53,'Transactions (Dated)'!$D$2:$D$53,'Share Values'!$X756,'Transactions (Dated)'!$B$2:$B$53,'Share Values'!AN$11,'Transactions (Dated)'!$C$2:$C$53,"Sell")</f>
        <v>0</v>
      </c>
      <c r="AQ756" s="3">
        <f t="shared" si="321"/>
        <v>42997</v>
      </c>
      <c r="AR756" s="6">
        <f t="shared" ca="1" si="322"/>
        <v>51753.75</v>
      </c>
      <c r="AS756" s="6">
        <f t="shared" ca="1" si="323"/>
        <v>13125</v>
      </c>
      <c r="AT756" s="6">
        <f t="shared" ca="1" si="324"/>
        <v>545853.47</v>
      </c>
      <c r="AU756" s="6">
        <f t="shared" ca="1" si="325"/>
        <v>44395.78</v>
      </c>
      <c r="AV756" s="6">
        <f t="shared" ca="1" si="326"/>
        <v>42076.160000000003</v>
      </c>
      <c r="AW756" s="6">
        <f t="shared" ca="1" si="327"/>
        <v>0</v>
      </c>
      <c r="AX756" s="6">
        <f t="shared" ca="1" si="328"/>
        <v>52170.999999999993</v>
      </c>
      <c r="AY756" s="6">
        <f t="shared" ca="1" si="329"/>
        <v>62484.4</v>
      </c>
      <c r="AZ756" s="6">
        <f t="shared" ca="1" si="330"/>
        <v>0</v>
      </c>
      <c r="BA756" s="6">
        <f t="shared" ca="1" si="331"/>
        <v>0</v>
      </c>
      <c r="BB756" s="6">
        <f t="shared" ca="1" si="332"/>
        <v>0</v>
      </c>
      <c r="BC756" s="6">
        <f t="shared" ca="1" si="333"/>
        <v>0</v>
      </c>
      <c r="BD756" s="6">
        <f t="shared" ca="1" si="334"/>
        <v>0</v>
      </c>
      <c r="BE756" s="6">
        <f t="shared" ca="1" si="335"/>
        <v>0</v>
      </c>
      <c r="BF756" s="6">
        <f t="shared" ca="1" si="318"/>
        <v>0</v>
      </c>
      <c r="BG756" s="6">
        <f t="shared" ca="1" si="319"/>
        <v>0</v>
      </c>
      <c r="BJ756" s="4">
        <f t="shared" ca="1" si="336"/>
        <v>811859.56</v>
      </c>
      <c r="BL756" s="3">
        <f t="shared" si="337"/>
        <v>42997</v>
      </c>
      <c r="BM756" s="6">
        <f>BM755+SUMIFS('Transactions (Dated)'!G:G,'Transactions (Dated)'!D:D,'Share Values'!AQ756)</f>
        <v>14317.649999999987</v>
      </c>
      <c r="BN756" s="6">
        <f ca="1">BN755+SUMIFS('Transactions (Dated)'!$F:$F,'Transactions (Dated)'!$D:$D,$BL756,'Transactions (Dated)'!$B:$B,BN$11,'Transactions (Dated)'!$C:$C,"Dividend (paid to cash)")*Y756</f>
        <v>0</v>
      </c>
      <c r="BO756" s="6">
        <f ca="1">BO755+SUMIFS('Transactions (Dated)'!$F:$F,'Transactions (Dated)'!$D:$D,$BL756,'Transactions (Dated)'!$B:$B,BO$11,'Transactions (Dated)'!$C:$C,"Dividend (paid to cash)")*Z756</f>
        <v>2421.875</v>
      </c>
      <c r="BP756" s="6">
        <f ca="1">BP755+SUMIFS('Transactions (Dated)'!$F:$F,'Transactions (Dated)'!$D:$D,$BL756,'Transactions (Dated)'!$B:$B,BP$11,'Transactions (Dated)'!$C:$C,"Dividend (paid to cash)")*AA756</f>
        <v>51745.237000000008</v>
      </c>
      <c r="BQ756" s="6">
        <f ca="1">BQ755+SUMIFS('Transactions (Dated)'!$F:$F,'Transactions (Dated)'!$D:$D,$BL756,'Transactions (Dated)'!$B:$B,BQ$11,'Transactions (Dated)'!$C:$C,"Dividend (paid to cash)")*AB756</f>
        <v>766.26</v>
      </c>
      <c r="BR756" s="6">
        <f ca="1">BR755+SUMIFS('Transactions (Dated)'!$F:$F,'Transactions (Dated)'!$D:$D,$BL756,'Transactions (Dated)'!$B:$B,BR$11,'Transactions (Dated)'!$C:$C,"Dividend (paid to cash)")*AC756</f>
        <v>0</v>
      </c>
      <c r="BS756" s="6">
        <f ca="1">BS755+SUMIFS('Transactions (Dated)'!$F:$F,'Transactions (Dated)'!$D:$D,$BL756,'Transactions (Dated)'!$B:$B,BS$11,'Transactions (Dated)'!$C:$C,"Dividend (paid to cash)")*AD756</f>
        <v>0</v>
      </c>
      <c r="BT756" s="6">
        <f ca="1">BT755+SUMIFS('Transactions (Dated)'!$F:$F,'Transactions (Dated)'!$D:$D,$BL756,'Transactions (Dated)'!$B:$B,BT$11,'Transactions (Dated)'!$C:$C,"Dividend (paid to cash)")*AE756</f>
        <v>4640</v>
      </c>
      <c r="BU756" s="6">
        <f ca="1">BU755+SUMIFS('Transactions (Dated)'!$F:$F,'Transactions (Dated)'!$D:$D,$BL756,'Transactions (Dated)'!$B:$B,BU$11,'Transactions (Dated)'!$C:$C,"Dividend (paid to cash)")*AF756</f>
        <v>0</v>
      </c>
      <c r="BV756" s="6">
        <f ca="1">BV755+SUMIFS('Transactions (Dated)'!$F:$F,'Transactions (Dated)'!$D:$D,$BL756,'Transactions (Dated)'!$B:$B,BV$11,'Transactions (Dated)'!$C:$C,"Dividend (paid to cash)")*AG756</f>
        <v>0</v>
      </c>
      <c r="BW756" s="6">
        <f ca="1">BW755+SUMIFS('Transactions (Dated)'!$F:$F,'Transactions (Dated)'!$D:$D,$BL756,'Transactions (Dated)'!$B:$B,BW$11,'Transactions (Dated)'!$C:$C,"Dividend (paid to cash)")*AH756</f>
        <v>0</v>
      </c>
      <c r="BX756" s="6">
        <f ca="1">BX755+SUMIFS('Transactions (Dated)'!$F:$F,'Transactions (Dated)'!$D:$D,$BL756,'Transactions (Dated)'!$B:$B,BX$11,'Transactions (Dated)'!$C:$C,"Dividend (paid to cash)")*AI756</f>
        <v>0</v>
      </c>
      <c r="BY756" s="6">
        <f ca="1">BY755+SUMIFS('Transactions (Dated)'!$F:$F,'Transactions (Dated)'!$D:$D,$BL756,'Transactions (Dated)'!$B:$B,BY$11,'Transactions (Dated)'!$C:$C,"Dividend (paid to cash)")*AJ756</f>
        <v>0</v>
      </c>
      <c r="BZ756" s="6">
        <f ca="1">BZ755+SUMIFS('Transactions (Dated)'!$F:$F,'Transactions (Dated)'!$D:$D,$BL756,'Transactions (Dated)'!$B:$B,BZ$11,'Transactions (Dated)'!$C:$C,"Dividend (paid to cash)")*AK756</f>
        <v>0</v>
      </c>
      <c r="CA756" s="6">
        <f ca="1">CA755+SUMIFS('Transactions (Dated)'!$F:$F,'Transactions (Dated)'!$D:$D,$BL756,'Transactions (Dated)'!$B:$B,CA$11,'Transactions (Dated)'!$C:$C,"Dividend (paid to cash)")*AL756</f>
        <v>0</v>
      </c>
      <c r="CB756" s="6">
        <v>0</v>
      </c>
      <c r="CC756" s="6">
        <v>0</v>
      </c>
      <c r="CF756" s="6">
        <f t="shared" ca="1" si="338"/>
        <v>73891.021999999983</v>
      </c>
      <c r="CH756" s="3">
        <f t="shared" si="339"/>
        <v>42997</v>
      </c>
      <c r="CI756" s="4">
        <f t="shared" ca="1" si="340"/>
        <v>811859.56</v>
      </c>
      <c r="CJ756" s="4">
        <f t="shared" ca="1" si="341"/>
        <v>73891.021999999983</v>
      </c>
      <c r="CL756" s="4">
        <f t="shared" ca="1" si="342"/>
        <v>885750.58200000005</v>
      </c>
    </row>
    <row r="757" spans="2:90" x14ac:dyDescent="0.15">
      <c r="B757" s="3">
        <v>42998</v>
      </c>
      <c r="E757" s="86">
        <v>42998</v>
      </c>
      <c r="F757" s="53">
        <v>12.15</v>
      </c>
      <c r="G757">
        <v>1.44</v>
      </c>
      <c r="H757">
        <v>20.85</v>
      </c>
      <c r="I757">
        <v>23.484999999999999</v>
      </c>
      <c r="J757">
        <v>17.91</v>
      </c>
      <c r="K757">
        <v>13.92</v>
      </c>
      <c r="L757">
        <v>18.055</v>
      </c>
      <c r="M757">
        <v>4.45</v>
      </c>
      <c r="O757">
        <v>11.93</v>
      </c>
      <c r="Q757">
        <v>1.4</v>
      </c>
      <c r="R757">
        <v>9.5299999999999994</v>
      </c>
      <c r="S757">
        <v>44.96</v>
      </c>
      <c r="U757">
        <v>44.96</v>
      </c>
      <c r="X757" s="3">
        <f t="shared" si="320"/>
        <v>42998</v>
      </c>
      <c r="Y757" s="40">
        <f ca="1">Y756+SUMIFS('Transactions (Dated)'!$E$2:$E$53,'Transactions (Dated)'!$D$2:$D$53,'Share Values'!$X757,'Transactions (Dated)'!$B$2:$B$53,'Share Values'!Y$11,'Transactions (Dated)'!$C$2:$C$53,"Buy")-SUMIFS('Transactions (Dated)'!$E$2:$E$53,'Transactions (Dated)'!$D$2:$D$53,'Share Values'!$X757,'Transactions (Dated)'!$B$2:$B$53,'Share Values'!Y$11,'Transactions (Dated)'!$C$2:$C$53,"Sell")</f>
        <v>4625</v>
      </c>
      <c r="Z757" s="40">
        <f ca="1">Z756+SUMIFS('Transactions (Dated)'!$E$2:$E$53,'Transactions (Dated)'!$D$2:$D$53,'Share Values'!$X757,'Transactions (Dated)'!$B$2:$B$53,'Share Values'!Z$11,'Transactions (Dated)'!$C$2:$C$53,"Buy")-SUMIFS('Transactions (Dated)'!$E$2:$E$53,'Transactions (Dated)'!$D$2:$D$53,'Share Values'!$X757,'Transactions (Dated)'!$B$2:$B$53,'Share Values'!Z$11,'Transactions (Dated)'!$C$2:$C$53,"Sell")</f>
        <v>9375</v>
      </c>
      <c r="AA757" s="40">
        <f ca="1">AA756+SUMIFS('Transactions (Dated)'!$E$2:$E$53,'Transactions (Dated)'!$D$2:$D$53,'Share Values'!$X757,'Transactions (Dated)'!$B$2:$B$53,'Share Values'!AA$11,'Transactions (Dated)'!$C$2:$C$53,"Buy")-SUMIFS('Transactions (Dated)'!$E$2:$E$53,'Transactions (Dated)'!$D$2:$D$53,'Share Values'!$X757,'Transactions (Dated)'!$B$2:$B$53,'Share Values'!AA$11,'Transactions (Dated)'!$C$2:$C$53,"Sell")</f>
        <v>26357</v>
      </c>
      <c r="AB757" s="40">
        <f ca="1">AB756+SUMIFS('Transactions (Dated)'!$E$2:$E$53,'Transactions (Dated)'!$D$2:$D$53,'Share Values'!$X757,'Transactions (Dated)'!$B$2:$B$53,'Share Values'!AB$11,'Transactions (Dated)'!$C$2:$C$53,"Buy")-SUMIFS('Transactions (Dated)'!$E$2:$E$53,'Transactions (Dated)'!$D$2:$D$53,'Share Values'!$X757,'Transactions (Dated)'!$B$2:$B$53,'Share Values'!AB$11,'Transactions (Dated)'!$C$2:$C$53,"Sell")</f>
        <v>1892</v>
      </c>
      <c r="AC757" s="40">
        <f ca="1">AC756+SUMIFS('Transactions (Dated)'!$E$2:$E$53,'Transactions (Dated)'!$D$2:$D$53,'Share Values'!$X757,'Transactions (Dated)'!$B$2:$B$53,'Share Values'!AC$11,'Transactions (Dated)'!$C$2:$C$53,"Buy")-SUMIFS('Transactions (Dated)'!$E$2:$E$53,'Transactions (Dated)'!$D$2:$D$53,'Share Values'!$X757,'Transactions (Dated)'!$B$2:$B$53,'Share Values'!AC$11,'Transactions (Dated)'!$C$2:$C$53,"Sell")</f>
        <v>2348</v>
      </c>
      <c r="AD757" s="40">
        <f ca="1">AD756+SUMIFS('Transactions (Dated)'!$E$2:$E$53,'Transactions (Dated)'!$D$2:$D$53,'Share Values'!$X757,'Transactions (Dated)'!$B$2:$B$53,'Share Values'!AD$11,'Transactions (Dated)'!$C$2:$C$53,"Buy")-SUMIFS('Transactions (Dated)'!$E$2:$E$53,'Transactions (Dated)'!$D$2:$D$53,'Share Values'!$X757,'Transactions (Dated)'!$B$2:$B$53,'Share Values'!AD$11,'Transactions (Dated)'!$C$2:$C$53,"Sell")</f>
        <v>0</v>
      </c>
      <c r="AE757" s="40">
        <f ca="1">AE756+SUMIFS('Transactions (Dated)'!$E$2:$E$53,'Transactions (Dated)'!$D$2:$D$53,'Share Values'!$X757,'Transactions (Dated)'!$B$2:$B$53,'Share Values'!AE$11,'Transactions (Dated)'!$C$2:$C$53,"Buy")-SUMIFS('Transactions (Dated)'!$E$2:$E$53,'Transactions (Dated)'!$D$2:$D$53,'Share Values'!$X757,'Transactions (Dated)'!$B$2:$B$53,'Share Values'!AE$11,'Transactions (Dated)'!$C$2:$C$53,"Sell")</f>
        <v>2900</v>
      </c>
      <c r="AF757" s="40">
        <f ca="1">AF756+SUMIFS('Transactions (Dated)'!$E$2:$E$53,'Transactions (Dated)'!$D$2:$D$53,'Share Values'!$X757,'Transactions (Dated)'!$B$2:$B$53,'Share Values'!AF$11,'Transactions (Dated)'!$C$2:$C$53,"Buy")-SUMIFS('Transactions (Dated)'!$E$2:$E$53,'Transactions (Dated)'!$D$2:$D$53,'Share Values'!$X757,'Transactions (Dated)'!$B$2:$B$53,'Share Values'!AF$11,'Transactions (Dated)'!$C$2:$C$53,"Sell")</f>
        <v>14201</v>
      </c>
      <c r="AG757" s="40">
        <f ca="1">AG756+SUMIFS('Transactions (Dated)'!$E$2:$E$53,'Transactions (Dated)'!$D$2:$D$53,'Share Values'!$X757,'Transactions (Dated)'!$B$2:$B$53,'Share Values'!AG$11,'Transactions (Dated)'!$C$2:$C$53,"Buy")-SUMIFS('Transactions (Dated)'!$E$2:$E$53,'Transactions (Dated)'!$D$2:$D$53,'Share Values'!$X757,'Transactions (Dated)'!$B$2:$B$53,'Share Values'!AG$11,'Transactions (Dated)'!$C$2:$C$53,"Sell")</f>
        <v>6835</v>
      </c>
      <c r="AH757" s="40">
        <f ca="1">AH756+SUMIFS('Transactions (Dated)'!$E$2:$E$53,'Transactions (Dated)'!$D$2:$D$53,'Share Values'!$X757,'Transactions (Dated)'!$B$2:$B$53,'Share Values'!AH$11,'Transactions (Dated)'!$C$2:$C$53,"Buy")-SUMIFS('Transactions (Dated)'!$E$2:$E$53,'Transactions (Dated)'!$D$2:$D$53,'Share Values'!$X757,'Transactions (Dated)'!$B$2:$B$53,'Share Values'!AH$11,'Transactions (Dated)'!$C$2:$C$53,"Sell")</f>
        <v>0</v>
      </c>
      <c r="AI757" s="40">
        <f ca="1">AI756+SUMIFS('Transactions (Dated)'!$E$2:$E$53,'Transactions (Dated)'!$D$2:$D$53,'Share Values'!$X757,'Transactions (Dated)'!$B$2:$B$53,'Share Values'!AI$11,'Transactions (Dated)'!$C$2:$C$53,"Buy")-SUMIFS('Transactions (Dated)'!$E$2:$E$53,'Transactions (Dated)'!$D$2:$D$53,'Share Values'!$X757,'Transactions (Dated)'!$B$2:$B$53,'Share Values'!AI$11,'Transactions (Dated)'!$C$2:$C$53,"Sell")</f>
        <v>0</v>
      </c>
      <c r="AJ757" s="40">
        <f ca="1">AJ756+SUMIFS('Transactions (Dated)'!$E$2:$E$53,'Transactions (Dated)'!$D$2:$D$53,'Share Values'!$X757,'Transactions (Dated)'!$B$2:$B$53,'Share Values'!AJ$11,'Transactions (Dated)'!$C$2:$C$53,"Buy")-SUMIFS('Transactions (Dated)'!$E$2:$E$53,'Transactions (Dated)'!$D$2:$D$53,'Share Values'!$X757,'Transactions (Dated)'!$B$2:$B$53,'Share Values'!AJ$11,'Transactions (Dated)'!$C$2:$C$53,"Sell")</f>
        <v>0</v>
      </c>
      <c r="AK757" s="40">
        <f ca="1">AK756+SUMIFS('Transactions (Dated)'!$E$2:$E$53,'Transactions (Dated)'!$D$2:$D$53,'Share Values'!$X757,'Transactions (Dated)'!$B$2:$B$53,'Share Values'!AK$11,'Transactions (Dated)'!$C$2:$C$53,"Buy")-SUMIFS('Transactions (Dated)'!$E$2:$E$53,'Transactions (Dated)'!$D$2:$D$53,'Share Values'!$X757,'Transactions (Dated)'!$B$2:$B$53,'Share Values'!AK$11,'Transactions (Dated)'!$C$2:$C$53,"Sell")</f>
        <v>0</v>
      </c>
      <c r="AL757" s="40">
        <f ca="1">AL756+SUMIFS('Transactions (Dated)'!$E$2:$E$53,'Transactions (Dated)'!$D$2:$D$53,'Share Values'!$X757,'Transactions (Dated)'!$B$2:$B$53,'Share Values'!AL$11,'Transactions (Dated)'!$C$2:$C$53,"Buy")-SUMIFS('Transactions (Dated)'!$E$2:$E$53,'Transactions (Dated)'!$D$2:$D$53,'Share Values'!$X757,'Transactions (Dated)'!$B$2:$B$53,'Share Values'!AL$11,'Transactions (Dated)'!$C$2:$C$53,"Sell")</f>
        <v>0</v>
      </c>
      <c r="AM757" s="40">
        <f ca="1">AM756+SUMIFS('Transactions (Dated)'!$E$2:$E$53,'Transactions (Dated)'!$D$2:$D$53,'Share Values'!$X757,'Transactions (Dated)'!$B$2:$B$53,'Share Values'!AM$11,'Transactions (Dated)'!$C$2:$C$53,"Buy")-SUMIFS('Transactions (Dated)'!$E$2:$E$53,'Transactions (Dated)'!$D$2:$D$53,'Share Values'!$X757,'Transactions (Dated)'!$B$2:$B$53,'Share Values'!AM$11,'Transactions (Dated)'!$C$2:$C$53,"Sell")</f>
        <v>0</v>
      </c>
      <c r="AN757" s="40">
        <f ca="1">AN756+SUMIFS('Transactions (Dated)'!$E$2:$E$53,'Transactions (Dated)'!$D$2:$D$53,'Share Values'!$X757,'Transactions (Dated)'!$B$2:$B$53,'Share Values'!AN$11,'Transactions (Dated)'!$C$2:$C$53,"Buy")-SUMIFS('Transactions (Dated)'!$E$2:$E$53,'Transactions (Dated)'!$D$2:$D$53,'Share Values'!$X757,'Transactions (Dated)'!$B$2:$B$53,'Share Values'!AN$11,'Transactions (Dated)'!$C$2:$C$53,"Sell")</f>
        <v>0</v>
      </c>
      <c r="AQ757" s="3">
        <f t="shared" si="321"/>
        <v>42998</v>
      </c>
      <c r="AR757" s="6">
        <f t="shared" ca="1" si="322"/>
        <v>56193.75</v>
      </c>
      <c r="AS757" s="6">
        <f t="shared" ca="1" si="323"/>
        <v>13500</v>
      </c>
      <c r="AT757" s="6">
        <f t="shared" ca="1" si="324"/>
        <v>549543.45000000007</v>
      </c>
      <c r="AU757" s="6">
        <f t="shared" ca="1" si="325"/>
        <v>44433.619999999995</v>
      </c>
      <c r="AV757" s="6">
        <f t="shared" ca="1" si="326"/>
        <v>42052.68</v>
      </c>
      <c r="AW757" s="6">
        <f t="shared" ca="1" si="327"/>
        <v>0</v>
      </c>
      <c r="AX757" s="6">
        <f t="shared" ca="1" si="328"/>
        <v>52359.5</v>
      </c>
      <c r="AY757" s="6">
        <f t="shared" ca="1" si="329"/>
        <v>63194.450000000004</v>
      </c>
      <c r="AZ757" s="6">
        <f t="shared" ca="1" si="330"/>
        <v>0</v>
      </c>
      <c r="BA757" s="6">
        <f t="shared" ca="1" si="331"/>
        <v>0</v>
      </c>
      <c r="BB757" s="6">
        <f t="shared" ca="1" si="332"/>
        <v>0</v>
      </c>
      <c r="BC757" s="6">
        <f t="shared" ca="1" si="333"/>
        <v>0</v>
      </c>
      <c r="BD757" s="6">
        <f t="shared" ca="1" si="334"/>
        <v>0</v>
      </c>
      <c r="BE757" s="6">
        <f t="shared" ca="1" si="335"/>
        <v>0</v>
      </c>
      <c r="BF757" s="6">
        <f t="shared" ca="1" si="318"/>
        <v>0</v>
      </c>
      <c r="BG757" s="6">
        <f t="shared" ca="1" si="319"/>
        <v>0</v>
      </c>
      <c r="BJ757" s="4">
        <f t="shared" ca="1" si="336"/>
        <v>821277.45000000007</v>
      </c>
      <c r="BL757" s="3">
        <f t="shared" si="337"/>
        <v>42998</v>
      </c>
      <c r="BM757" s="6">
        <f>BM756+SUMIFS('Transactions (Dated)'!G:G,'Transactions (Dated)'!D:D,'Share Values'!AQ757)</f>
        <v>14317.649999999987</v>
      </c>
      <c r="BN757" s="6">
        <f ca="1">BN756+SUMIFS('Transactions (Dated)'!$F:$F,'Transactions (Dated)'!$D:$D,$BL757,'Transactions (Dated)'!$B:$B,BN$11,'Transactions (Dated)'!$C:$C,"Dividend (paid to cash)")*Y757</f>
        <v>0</v>
      </c>
      <c r="BO757" s="6">
        <f ca="1">BO756+SUMIFS('Transactions (Dated)'!$F:$F,'Transactions (Dated)'!$D:$D,$BL757,'Transactions (Dated)'!$B:$B,BO$11,'Transactions (Dated)'!$C:$C,"Dividend (paid to cash)")*Z757</f>
        <v>2421.875</v>
      </c>
      <c r="BP757" s="6">
        <f ca="1">BP756+SUMIFS('Transactions (Dated)'!$F:$F,'Transactions (Dated)'!$D:$D,$BL757,'Transactions (Dated)'!$B:$B,BP$11,'Transactions (Dated)'!$C:$C,"Dividend (paid to cash)")*AA757</f>
        <v>51745.237000000008</v>
      </c>
      <c r="BQ757" s="6">
        <f ca="1">BQ756+SUMIFS('Transactions (Dated)'!$F:$F,'Transactions (Dated)'!$D:$D,$BL757,'Transactions (Dated)'!$B:$B,BQ$11,'Transactions (Dated)'!$C:$C,"Dividend (paid to cash)")*AB757</f>
        <v>766.26</v>
      </c>
      <c r="BR757" s="6">
        <f ca="1">BR756+SUMIFS('Transactions (Dated)'!$F:$F,'Transactions (Dated)'!$D:$D,$BL757,'Transactions (Dated)'!$B:$B,BR$11,'Transactions (Dated)'!$C:$C,"Dividend (paid to cash)")*AC757</f>
        <v>0</v>
      </c>
      <c r="BS757" s="6">
        <f ca="1">BS756+SUMIFS('Transactions (Dated)'!$F:$F,'Transactions (Dated)'!$D:$D,$BL757,'Transactions (Dated)'!$B:$B,BS$11,'Transactions (Dated)'!$C:$C,"Dividend (paid to cash)")*AD757</f>
        <v>0</v>
      </c>
      <c r="BT757" s="6">
        <f ca="1">BT756+SUMIFS('Transactions (Dated)'!$F:$F,'Transactions (Dated)'!$D:$D,$BL757,'Transactions (Dated)'!$B:$B,BT$11,'Transactions (Dated)'!$C:$C,"Dividend (paid to cash)")*AE757</f>
        <v>4640</v>
      </c>
      <c r="BU757" s="6">
        <f ca="1">BU756+SUMIFS('Transactions (Dated)'!$F:$F,'Transactions (Dated)'!$D:$D,$BL757,'Transactions (Dated)'!$B:$B,BU$11,'Transactions (Dated)'!$C:$C,"Dividend (paid to cash)")*AF757</f>
        <v>0</v>
      </c>
      <c r="BV757" s="6">
        <f ca="1">BV756+SUMIFS('Transactions (Dated)'!$F:$F,'Transactions (Dated)'!$D:$D,$BL757,'Transactions (Dated)'!$B:$B,BV$11,'Transactions (Dated)'!$C:$C,"Dividend (paid to cash)")*AG757</f>
        <v>0</v>
      </c>
      <c r="BW757" s="6">
        <f ca="1">BW756+SUMIFS('Transactions (Dated)'!$F:$F,'Transactions (Dated)'!$D:$D,$BL757,'Transactions (Dated)'!$B:$B,BW$11,'Transactions (Dated)'!$C:$C,"Dividend (paid to cash)")*AH757</f>
        <v>0</v>
      </c>
      <c r="BX757" s="6">
        <f ca="1">BX756+SUMIFS('Transactions (Dated)'!$F:$F,'Transactions (Dated)'!$D:$D,$BL757,'Transactions (Dated)'!$B:$B,BX$11,'Transactions (Dated)'!$C:$C,"Dividend (paid to cash)")*AI757</f>
        <v>0</v>
      </c>
      <c r="BY757" s="6">
        <f ca="1">BY756+SUMIFS('Transactions (Dated)'!$F:$F,'Transactions (Dated)'!$D:$D,$BL757,'Transactions (Dated)'!$B:$B,BY$11,'Transactions (Dated)'!$C:$C,"Dividend (paid to cash)")*AJ757</f>
        <v>0</v>
      </c>
      <c r="BZ757" s="6">
        <f ca="1">BZ756+SUMIFS('Transactions (Dated)'!$F:$F,'Transactions (Dated)'!$D:$D,$BL757,'Transactions (Dated)'!$B:$B,BZ$11,'Transactions (Dated)'!$C:$C,"Dividend (paid to cash)")*AK757</f>
        <v>0</v>
      </c>
      <c r="CA757" s="6">
        <f ca="1">CA756+SUMIFS('Transactions (Dated)'!$F:$F,'Transactions (Dated)'!$D:$D,$BL757,'Transactions (Dated)'!$B:$B,CA$11,'Transactions (Dated)'!$C:$C,"Dividend (paid to cash)")*AL757</f>
        <v>0</v>
      </c>
      <c r="CB757" s="6">
        <v>0</v>
      </c>
      <c r="CC757" s="6">
        <v>0</v>
      </c>
      <c r="CF757" s="6">
        <f t="shared" ca="1" si="338"/>
        <v>73891.021999999983</v>
      </c>
      <c r="CH757" s="3">
        <f t="shared" si="339"/>
        <v>42998</v>
      </c>
      <c r="CI757" s="4">
        <f t="shared" ca="1" si="340"/>
        <v>821277.45000000007</v>
      </c>
      <c r="CJ757" s="4">
        <f t="shared" ca="1" si="341"/>
        <v>73891.021999999983</v>
      </c>
      <c r="CL757" s="4">
        <f t="shared" ca="1" si="342"/>
        <v>895168.47200000007</v>
      </c>
    </row>
    <row r="758" spans="2:90" x14ac:dyDescent="0.15">
      <c r="B758" s="3">
        <v>42999</v>
      </c>
      <c r="E758" s="86">
        <v>42999</v>
      </c>
      <c r="F758" s="53">
        <v>11.84</v>
      </c>
      <c r="G758">
        <v>1.5</v>
      </c>
      <c r="H758">
        <v>20.95</v>
      </c>
      <c r="I758">
        <v>23.504999999999999</v>
      </c>
      <c r="J758">
        <v>17.57</v>
      </c>
      <c r="K758">
        <v>13.66</v>
      </c>
      <c r="L758">
        <v>18.309999999999999</v>
      </c>
      <c r="M758">
        <v>4.37</v>
      </c>
      <c r="O758">
        <v>11.75</v>
      </c>
      <c r="Q758">
        <v>1.41</v>
      </c>
      <c r="R758">
        <v>9.3800000000000008</v>
      </c>
      <c r="S758">
        <v>45.17</v>
      </c>
      <c r="U758">
        <v>45.17</v>
      </c>
      <c r="X758" s="3">
        <f t="shared" si="320"/>
        <v>42999</v>
      </c>
      <c r="Y758" s="40">
        <f ca="1">Y757+SUMIFS('Transactions (Dated)'!$E$2:$E$53,'Transactions (Dated)'!$D$2:$D$53,'Share Values'!$X758,'Transactions (Dated)'!$B$2:$B$53,'Share Values'!Y$11,'Transactions (Dated)'!$C$2:$C$53,"Buy")-SUMIFS('Transactions (Dated)'!$E$2:$E$53,'Transactions (Dated)'!$D$2:$D$53,'Share Values'!$X758,'Transactions (Dated)'!$B$2:$B$53,'Share Values'!Y$11,'Transactions (Dated)'!$C$2:$C$53,"Sell")</f>
        <v>4625</v>
      </c>
      <c r="Z758" s="40">
        <f ca="1">Z757+SUMIFS('Transactions (Dated)'!$E$2:$E$53,'Transactions (Dated)'!$D$2:$D$53,'Share Values'!$X758,'Transactions (Dated)'!$B$2:$B$53,'Share Values'!Z$11,'Transactions (Dated)'!$C$2:$C$53,"Buy")-SUMIFS('Transactions (Dated)'!$E$2:$E$53,'Transactions (Dated)'!$D$2:$D$53,'Share Values'!$X758,'Transactions (Dated)'!$B$2:$B$53,'Share Values'!Z$11,'Transactions (Dated)'!$C$2:$C$53,"Sell")</f>
        <v>9375</v>
      </c>
      <c r="AA758" s="40">
        <f ca="1">AA757+SUMIFS('Transactions (Dated)'!$E$2:$E$53,'Transactions (Dated)'!$D$2:$D$53,'Share Values'!$X758,'Transactions (Dated)'!$B$2:$B$53,'Share Values'!AA$11,'Transactions (Dated)'!$C$2:$C$53,"Buy")-SUMIFS('Transactions (Dated)'!$E$2:$E$53,'Transactions (Dated)'!$D$2:$D$53,'Share Values'!$X758,'Transactions (Dated)'!$B$2:$B$53,'Share Values'!AA$11,'Transactions (Dated)'!$C$2:$C$53,"Sell")</f>
        <v>26357</v>
      </c>
      <c r="AB758" s="40">
        <f ca="1">AB757+SUMIFS('Transactions (Dated)'!$E$2:$E$53,'Transactions (Dated)'!$D$2:$D$53,'Share Values'!$X758,'Transactions (Dated)'!$B$2:$B$53,'Share Values'!AB$11,'Transactions (Dated)'!$C$2:$C$53,"Buy")-SUMIFS('Transactions (Dated)'!$E$2:$E$53,'Transactions (Dated)'!$D$2:$D$53,'Share Values'!$X758,'Transactions (Dated)'!$B$2:$B$53,'Share Values'!AB$11,'Transactions (Dated)'!$C$2:$C$53,"Sell")</f>
        <v>1892</v>
      </c>
      <c r="AC758" s="40">
        <f ca="1">AC757+SUMIFS('Transactions (Dated)'!$E$2:$E$53,'Transactions (Dated)'!$D$2:$D$53,'Share Values'!$X758,'Transactions (Dated)'!$B$2:$B$53,'Share Values'!AC$11,'Transactions (Dated)'!$C$2:$C$53,"Buy")-SUMIFS('Transactions (Dated)'!$E$2:$E$53,'Transactions (Dated)'!$D$2:$D$53,'Share Values'!$X758,'Transactions (Dated)'!$B$2:$B$53,'Share Values'!AC$11,'Transactions (Dated)'!$C$2:$C$53,"Sell")</f>
        <v>2348</v>
      </c>
      <c r="AD758" s="40">
        <f ca="1">AD757+SUMIFS('Transactions (Dated)'!$E$2:$E$53,'Transactions (Dated)'!$D$2:$D$53,'Share Values'!$X758,'Transactions (Dated)'!$B$2:$B$53,'Share Values'!AD$11,'Transactions (Dated)'!$C$2:$C$53,"Buy")-SUMIFS('Transactions (Dated)'!$E$2:$E$53,'Transactions (Dated)'!$D$2:$D$53,'Share Values'!$X758,'Transactions (Dated)'!$B$2:$B$53,'Share Values'!AD$11,'Transactions (Dated)'!$C$2:$C$53,"Sell")</f>
        <v>0</v>
      </c>
      <c r="AE758" s="40">
        <f ca="1">AE757+SUMIFS('Transactions (Dated)'!$E$2:$E$53,'Transactions (Dated)'!$D$2:$D$53,'Share Values'!$X758,'Transactions (Dated)'!$B$2:$B$53,'Share Values'!AE$11,'Transactions (Dated)'!$C$2:$C$53,"Buy")-SUMIFS('Transactions (Dated)'!$E$2:$E$53,'Transactions (Dated)'!$D$2:$D$53,'Share Values'!$X758,'Transactions (Dated)'!$B$2:$B$53,'Share Values'!AE$11,'Transactions (Dated)'!$C$2:$C$53,"Sell")</f>
        <v>2900</v>
      </c>
      <c r="AF758" s="40">
        <f ca="1">AF757+SUMIFS('Transactions (Dated)'!$E$2:$E$53,'Transactions (Dated)'!$D$2:$D$53,'Share Values'!$X758,'Transactions (Dated)'!$B$2:$B$53,'Share Values'!AF$11,'Transactions (Dated)'!$C$2:$C$53,"Buy")-SUMIFS('Transactions (Dated)'!$E$2:$E$53,'Transactions (Dated)'!$D$2:$D$53,'Share Values'!$X758,'Transactions (Dated)'!$B$2:$B$53,'Share Values'!AF$11,'Transactions (Dated)'!$C$2:$C$53,"Sell")</f>
        <v>14201</v>
      </c>
      <c r="AG758" s="40">
        <f ca="1">AG757+SUMIFS('Transactions (Dated)'!$E$2:$E$53,'Transactions (Dated)'!$D$2:$D$53,'Share Values'!$X758,'Transactions (Dated)'!$B$2:$B$53,'Share Values'!AG$11,'Transactions (Dated)'!$C$2:$C$53,"Buy")-SUMIFS('Transactions (Dated)'!$E$2:$E$53,'Transactions (Dated)'!$D$2:$D$53,'Share Values'!$X758,'Transactions (Dated)'!$B$2:$B$53,'Share Values'!AG$11,'Transactions (Dated)'!$C$2:$C$53,"Sell")</f>
        <v>6835</v>
      </c>
      <c r="AH758" s="40">
        <f ca="1">AH757+SUMIFS('Transactions (Dated)'!$E$2:$E$53,'Transactions (Dated)'!$D$2:$D$53,'Share Values'!$X758,'Transactions (Dated)'!$B$2:$B$53,'Share Values'!AH$11,'Transactions (Dated)'!$C$2:$C$53,"Buy")-SUMIFS('Transactions (Dated)'!$E$2:$E$53,'Transactions (Dated)'!$D$2:$D$53,'Share Values'!$X758,'Transactions (Dated)'!$B$2:$B$53,'Share Values'!AH$11,'Transactions (Dated)'!$C$2:$C$53,"Sell")</f>
        <v>0</v>
      </c>
      <c r="AI758" s="40">
        <f ca="1">AI757+SUMIFS('Transactions (Dated)'!$E$2:$E$53,'Transactions (Dated)'!$D$2:$D$53,'Share Values'!$X758,'Transactions (Dated)'!$B$2:$B$53,'Share Values'!AI$11,'Transactions (Dated)'!$C$2:$C$53,"Buy")-SUMIFS('Transactions (Dated)'!$E$2:$E$53,'Transactions (Dated)'!$D$2:$D$53,'Share Values'!$X758,'Transactions (Dated)'!$B$2:$B$53,'Share Values'!AI$11,'Transactions (Dated)'!$C$2:$C$53,"Sell")</f>
        <v>0</v>
      </c>
      <c r="AJ758" s="40">
        <f ca="1">AJ757+SUMIFS('Transactions (Dated)'!$E$2:$E$53,'Transactions (Dated)'!$D$2:$D$53,'Share Values'!$X758,'Transactions (Dated)'!$B$2:$B$53,'Share Values'!AJ$11,'Transactions (Dated)'!$C$2:$C$53,"Buy")-SUMIFS('Transactions (Dated)'!$E$2:$E$53,'Transactions (Dated)'!$D$2:$D$53,'Share Values'!$X758,'Transactions (Dated)'!$B$2:$B$53,'Share Values'!AJ$11,'Transactions (Dated)'!$C$2:$C$53,"Sell")</f>
        <v>0</v>
      </c>
      <c r="AK758" s="40">
        <f ca="1">AK757+SUMIFS('Transactions (Dated)'!$E$2:$E$53,'Transactions (Dated)'!$D$2:$D$53,'Share Values'!$X758,'Transactions (Dated)'!$B$2:$B$53,'Share Values'!AK$11,'Transactions (Dated)'!$C$2:$C$53,"Buy")-SUMIFS('Transactions (Dated)'!$E$2:$E$53,'Transactions (Dated)'!$D$2:$D$53,'Share Values'!$X758,'Transactions (Dated)'!$B$2:$B$53,'Share Values'!AK$11,'Transactions (Dated)'!$C$2:$C$53,"Sell")</f>
        <v>0</v>
      </c>
      <c r="AL758" s="40">
        <f ca="1">AL757+SUMIFS('Transactions (Dated)'!$E$2:$E$53,'Transactions (Dated)'!$D$2:$D$53,'Share Values'!$X758,'Transactions (Dated)'!$B$2:$B$53,'Share Values'!AL$11,'Transactions (Dated)'!$C$2:$C$53,"Buy")-SUMIFS('Transactions (Dated)'!$E$2:$E$53,'Transactions (Dated)'!$D$2:$D$53,'Share Values'!$X758,'Transactions (Dated)'!$B$2:$B$53,'Share Values'!AL$11,'Transactions (Dated)'!$C$2:$C$53,"Sell")</f>
        <v>0</v>
      </c>
      <c r="AM758" s="40">
        <f ca="1">AM757+SUMIFS('Transactions (Dated)'!$E$2:$E$53,'Transactions (Dated)'!$D$2:$D$53,'Share Values'!$X758,'Transactions (Dated)'!$B$2:$B$53,'Share Values'!AM$11,'Transactions (Dated)'!$C$2:$C$53,"Buy")-SUMIFS('Transactions (Dated)'!$E$2:$E$53,'Transactions (Dated)'!$D$2:$D$53,'Share Values'!$X758,'Transactions (Dated)'!$B$2:$B$53,'Share Values'!AM$11,'Transactions (Dated)'!$C$2:$C$53,"Sell")</f>
        <v>0</v>
      </c>
      <c r="AN758" s="40">
        <f ca="1">AN757+SUMIFS('Transactions (Dated)'!$E$2:$E$53,'Transactions (Dated)'!$D$2:$D$53,'Share Values'!$X758,'Transactions (Dated)'!$B$2:$B$53,'Share Values'!AN$11,'Transactions (Dated)'!$C$2:$C$53,"Buy")-SUMIFS('Transactions (Dated)'!$E$2:$E$53,'Transactions (Dated)'!$D$2:$D$53,'Share Values'!$X758,'Transactions (Dated)'!$B$2:$B$53,'Share Values'!AN$11,'Transactions (Dated)'!$C$2:$C$53,"Sell")</f>
        <v>0</v>
      </c>
      <c r="AQ758" s="3">
        <f t="shared" si="321"/>
        <v>42999</v>
      </c>
      <c r="AR758" s="6">
        <f t="shared" ca="1" si="322"/>
        <v>54760</v>
      </c>
      <c r="AS758" s="6">
        <f t="shared" ca="1" si="323"/>
        <v>14062.5</v>
      </c>
      <c r="AT758" s="6">
        <f t="shared" ca="1" si="324"/>
        <v>552179.15</v>
      </c>
      <c r="AU758" s="6">
        <f t="shared" ca="1" si="325"/>
        <v>44471.46</v>
      </c>
      <c r="AV758" s="6">
        <f t="shared" ca="1" si="326"/>
        <v>41254.36</v>
      </c>
      <c r="AW758" s="6">
        <f t="shared" ca="1" si="327"/>
        <v>0</v>
      </c>
      <c r="AX758" s="6">
        <f t="shared" ca="1" si="328"/>
        <v>53098.999999999993</v>
      </c>
      <c r="AY758" s="6">
        <f t="shared" ca="1" si="329"/>
        <v>62058.37</v>
      </c>
      <c r="AZ758" s="6">
        <f t="shared" ca="1" si="330"/>
        <v>0</v>
      </c>
      <c r="BA758" s="6">
        <f t="shared" ca="1" si="331"/>
        <v>0</v>
      </c>
      <c r="BB758" s="6">
        <f t="shared" ca="1" si="332"/>
        <v>0</v>
      </c>
      <c r="BC758" s="6">
        <f t="shared" ca="1" si="333"/>
        <v>0</v>
      </c>
      <c r="BD758" s="6">
        <f t="shared" ca="1" si="334"/>
        <v>0</v>
      </c>
      <c r="BE758" s="6">
        <f t="shared" ca="1" si="335"/>
        <v>0</v>
      </c>
      <c r="BF758" s="6">
        <f t="shared" ca="1" si="318"/>
        <v>0</v>
      </c>
      <c r="BG758" s="6">
        <f t="shared" ca="1" si="319"/>
        <v>0</v>
      </c>
      <c r="BJ758" s="4">
        <f t="shared" ca="1" si="336"/>
        <v>821884.84</v>
      </c>
      <c r="BL758" s="3">
        <f t="shared" si="337"/>
        <v>42999</v>
      </c>
      <c r="BM758" s="6">
        <f>BM757+SUMIFS('Transactions (Dated)'!G:G,'Transactions (Dated)'!D:D,'Share Values'!AQ758)</f>
        <v>14317.649999999987</v>
      </c>
      <c r="BN758" s="6">
        <f ca="1">BN757+SUMIFS('Transactions (Dated)'!$F:$F,'Transactions (Dated)'!$D:$D,$BL758,'Transactions (Dated)'!$B:$B,BN$11,'Transactions (Dated)'!$C:$C,"Dividend (paid to cash)")*Y758</f>
        <v>0</v>
      </c>
      <c r="BO758" s="6">
        <f ca="1">BO757+SUMIFS('Transactions (Dated)'!$F:$F,'Transactions (Dated)'!$D:$D,$BL758,'Transactions (Dated)'!$B:$B,BO$11,'Transactions (Dated)'!$C:$C,"Dividend (paid to cash)")*Z758</f>
        <v>2421.875</v>
      </c>
      <c r="BP758" s="6">
        <f ca="1">BP757+SUMIFS('Transactions (Dated)'!$F:$F,'Transactions (Dated)'!$D:$D,$BL758,'Transactions (Dated)'!$B:$B,BP$11,'Transactions (Dated)'!$C:$C,"Dividend (paid to cash)")*AA758</f>
        <v>51745.237000000008</v>
      </c>
      <c r="BQ758" s="6">
        <f ca="1">BQ757+SUMIFS('Transactions (Dated)'!$F:$F,'Transactions (Dated)'!$D:$D,$BL758,'Transactions (Dated)'!$B:$B,BQ$11,'Transactions (Dated)'!$C:$C,"Dividend (paid to cash)")*AB758</f>
        <v>766.26</v>
      </c>
      <c r="BR758" s="6">
        <f ca="1">BR757+SUMIFS('Transactions (Dated)'!$F:$F,'Transactions (Dated)'!$D:$D,$BL758,'Transactions (Dated)'!$B:$B,BR$11,'Transactions (Dated)'!$C:$C,"Dividend (paid to cash)")*AC758</f>
        <v>0</v>
      </c>
      <c r="BS758" s="6">
        <f ca="1">BS757+SUMIFS('Transactions (Dated)'!$F:$F,'Transactions (Dated)'!$D:$D,$BL758,'Transactions (Dated)'!$B:$B,BS$11,'Transactions (Dated)'!$C:$C,"Dividend (paid to cash)")*AD758</f>
        <v>0</v>
      </c>
      <c r="BT758" s="6">
        <f ca="1">BT757+SUMIFS('Transactions (Dated)'!$F:$F,'Transactions (Dated)'!$D:$D,$BL758,'Transactions (Dated)'!$B:$B,BT$11,'Transactions (Dated)'!$C:$C,"Dividend (paid to cash)")*AE758</f>
        <v>4640</v>
      </c>
      <c r="BU758" s="6">
        <f ca="1">BU757+SUMIFS('Transactions (Dated)'!$F:$F,'Transactions (Dated)'!$D:$D,$BL758,'Transactions (Dated)'!$B:$B,BU$11,'Transactions (Dated)'!$C:$C,"Dividend (paid to cash)")*AF758</f>
        <v>0</v>
      </c>
      <c r="BV758" s="6">
        <f ca="1">BV757+SUMIFS('Transactions (Dated)'!$F:$F,'Transactions (Dated)'!$D:$D,$BL758,'Transactions (Dated)'!$B:$B,BV$11,'Transactions (Dated)'!$C:$C,"Dividend (paid to cash)")*AG758</f>
        <v>0</v>
      </c>
      <c r="BW758" s="6">
        <f ca="1">BW757+SUMIFS('Transactions (Dated)'!$F:$F,'Transactions (Dated)'!$D:$D,$BL758,'Transactions (Dated)'!$B:$B,BW$11,'Transactions (Dated)'!$C:$C,"Dividend (paid to cash)")*AH758</f>
        <v>0</v>
      </c>
      <c r="BX758" s="6">
        <f ca="1">BX757+SUMIFS('Transactions (Dated)'!$F:$F,'Transactions (Dated)'!$D:$D,$BL758,'Transactions (Dated)'!$B:$B,BX$11,'Transactions (Dated)'!$C:$C,"Dividend (paid to cash)")*AI758</f>
        <v>0</v>
      </c>
      <c r="BY758" s="6">
        <f ca="1">BY757+SUMIFS('Transactions (Dated)'!$F:$F,'Transactions (Dated)'!$D:$D,$BL758,'Transactions (Dated)'!$B:$B,BY$11,'Transactions (Dated)'!$C:$C,"Dividend (paid to cash)")*AJ758</f>
        <v>0</v>
      </c>
      <c r="BZ758" s="6">
        <f ca="1">BZ757+SUMIFS('Transactions (Dated)'!$F:$F,'Transactions (Dated)'!$D:$D,$BL758,'Transactions (Dated)'!$B:$B,BZ$11,'Transactions (Dated)'!$C:$C,"Dividend (paid to cash)")*AK758</f>
        <v>0</v>
      </c>
      <c r="CA758" s="6">
        <f ca="1">CA757+SUMIFS('Transactions (Dated)'!$F:$F,'Transactions (Dated)'!$D:$D,$BL758,'Transactions (Dated)'!$B:$B,CA$11,'Transactions (Dated)'!$C:$C,"Dividend (paid to cash)")*AL758</f>
        <v>0</v>
      </c>
      <c r="CB758" s="6">
        <v>0</v>
      </c>
      <c r="CC758" s="6">
        <v>0</v>
      </c>
      <c r="CF758" s="6">
        <f t="shared" ca="1" si="338"/>
        <v>73891.021999999983</v>
      </c>
      <c r="CH758" s="3">
        <f t="shared" si="339"/>
        <v>42999</v>
      </c>
      <c r="CI758" s="4">
        <f t="shared" ca="1" si="340"/>
        <v>821884.84</v>
      </c>
      <c r="CJ758" s="4">
        <f t="shared" ca="1" si="341"/>
        <v>73891.021999999983</v>
      </c>
      <c r="CL758" s="4">
        <f t="shared" ca="1" si="342"/>
        <v>895775.86199999996</v>
      </c>
    </row>
    <row r="759" spans="2:90" x14ac:dyDescent="0.15">
      <c r="B759" s="3">
        <v>43000</v>
      </c>
      <c r="E759" s="86">
        <v>43000</v>
      </c>
      <c r="F759" s="53">
        <v>11.26</v>
      </c>
      <c r="G759">
        <v>1.56</v>
      </c>
      <c r="H759">
        <v>20.95</v>
      </c>
      <c r="I759">
        <v>23.434999999999999</v>
      </c>
      <c r="J759">
        <v>17.54</v>
      </c>
      <c r="K759">
        <v>13.61</v>
      </c>
      <c r="L759">
        <v>18.89</v>
      </c>
      <c r="M759">
        <v>4.46</v>
      </c>
      <c r="O759">
        <v>11.55</v>
      </c>
      <c r="Q759">
        <v>1.44</v>
      </c>
      <c r="R759">
        <v>9.15</v>
      </c>
      <c r="S759">
        <v>44.92</v>
      </c>
      <c r="U759">
        <v>44.92</v>
      </c>
      <c r="X759" s="3">
        <f t="shared" si="320"/>
        <v>43000</v>
      </c>
      <c r="Y759" s="40">
        <f ca="1">Y758+SUMIFS('Transactions (Dated)'!$E$2:$E$53,'Transactions (Dated)'!$D$2:$D$53,'Share Values'!$X759,'Transactions (Dated)'!$B$2:$B$53,'Share Values'!Y$11,'Transactions (Dated)'!$C$2:$C$53,"Buy")-SUMIFS('Transactions (Dated)'!$E$2:$E$53,'Transactions (Dated)'!$D$2:$D$53,'Share Values'!$X759,'Transactions (Dated)'!$B$2:$B$53,'Share Values'!Y$11,'Transactions (Dated)'!$C$2:$C$53,"Sell")</f>
        <v>4625</v>
      </c>
      <c r="Z759" s="40">
        <f ca="1">Z758+SUMIFS('Transactions (Dated)'!$E$2:$E$53,'Transactions (Dated)'!$D$2:$D$53,'Share Values'!$X759,'Transactions (Dated)'!$B$2:$B$53,'Share Values'!Z$11,'Transactions (Dated)'!$C$2:$C$53,"Buy")-SUMIFS('Transactions (Dated)'!$E$2:$E$53,'Transactions (Dated)'!$D$2:$D$53,'Share Values'!$X759,'Transactions (Dated)'!$B$2:$B$53,'Share Values'!Z$11,'Transactions (Dated)'!$C$2:$C$53,"Sell")</f>
        <v>9375</v>
      </c>
      <c r="AA759" s="40">
        <f ca="1">AA758+SUMIFS('Transactions (Dated)'!$E$2:$E$53,'Transactions (Dated)'!$D$2:$D$53,'Share Values'!$X759,'Transactions (Dated)'!$B$2:$B$53,'Share Values'!AA$11,'Transactions (Dated)'!$C$2:$C$53,"Buy")-SUMIFS('Transactions (Dated)'!$E$2:$E$53,'Transactions (Dated)'!$D$2:$D$53,'Share Values'!$X759,'Transactions (Dated)'!$B$2:$B$53,'Share Values'!AA$11,'Transactions (Dated)'!$C$2:$C$53,"Sell")</f>
        <v>26357</v>
      </c>
      <c r="AB759" s="40">
        <f ca="1">AB758+SUMIFS('Transactions (Dated)'!$E$2:$E$53,'Transactions (Dated)'!$D$2:$D$53,'Share Values'!$X759,'Transactions (Dated)'!$B$2:$B$53,'Share Values'!AB$11,'Transactions (Dated)'!$C$2:$C$53,"Buy")-SUMIFS('Transactions (Dated)'!$E$2:$E$53,'Transactions (Dated)'!$D$2:$D$53,'Share Values'!$X759,'Transactions (Dated)'!$B$2:$B$53,'Share Values'!AB$11,'Transactions (Dated)'!$C$2:$C$53,"Sell")</f>
        <v>1892</v>
      </c>
      <c r="AC759" s="40">
        <f ca="1">AC758+SUMIFS('Transactions (Dated)'!$E$2:$E$53,'Transactions (Dated)'!$D$2:$D$53,'Share Values'!$X759,'Transactions (Dated)'!$B$2:$B$53,'Share Values'!AC$11,'Transactions (Dated)'!$C$2:$C$53,"Buy")-SUMIFS('Transactions (Dated)'!$E$2:$E$53,'Transactions (Dated)'!$D$2:$D$53,'Share Values'!$X759,'Transactions (Dated)'!$B$2:$B$53,'Share Values'!AC$11,'Transactions (Dated)'!$C$2:$C$53,"Sell")</f>
        <v>2348</v>
      </c>
      <c r="AD759" s="40">
        <f ca="1">AD758+SUMIFS('Transactions (Dated)'!$E$2:$E$53,'Transactions (Dated)'!$D$2:$D$53,'Share Values'!$X759,'Transactions (Dated)'!$B$2:$B$53,'Share Values'!AD$11,'Transactions (Dated)'!$C$2:$C$53,"Buy")-SUMIFS('Transactions (Dated)'!$E$2:$E$53,'Transactions (Dated)'!$D$2:$D$53,'Share Values'!$X759,'Transactions (Dated)'!$B$2:$B$53,'Share Values'!AD$11,'Transactions (Dated)'!$C$2:$C$53,"Sell")</f>
        <v>0</v>
      </c>
      <c r="AE759" s="40">
        <f ca="1">AE758+SUMIFS('Transactions (Dated)'!$E$2:$E$53,'Transactions (Dated)'!$D$2:$D$53,'Share Values'!$X759,'Transactions (Dated)'!$B$2:$B$53,'Share Values'!AE$11,'Transactions (Dated)'!$C$2:$C$53,"Buy")-SUMIFS('Transactions (Dated)'!$E$2:$E$53,'Transactions (Dated)'!$D$2:$D$53,'Share Values'!$X759,'Transactions (Dated)'!$B$2:$B$53,'Share Values'!AE$11,'Transactions (Dated)'!$C$2:$C$53,"Sell")</f>
        <v>2900</v>
      </c>
      <c r="AF759" s="40">
        <f ca="1">AF758+SUMIFS('Transactions (Dated)'!$E$2:$E$53,'Transactions (Dated)'!$D$2:$D$53,'Share Values'!$X759,'Transactions (Dated)'!$B$2:$B$53,'Share Values'!AF$11,'Transactions (Dated)'!$C$2:$C$53,"Buy")-SUMIFS('Transactions (Dated)'!$E$2:$E$53,'Transactions (Dated)'!$D$2:$D$53,'Share Values'!$X759,'Transactions (Dated)'!$B$2:$B$53,'Share Values'!AF$11,'Transactions (Dated)'!$C$2:$C$53,"Sell")</f>
        <v>14201</v>
      </c>
      <c r="AG759" s="40">
        <f ca="1">AG758+SUMIFS('Transactions (Dated)'!$E$2:$E$53,'Transactions (Dated)'!$D$2:$D$53,'Share Values'!$X759,'Transactions (Dated)'!$B$2:$B$53,'Share Values'!AG$11,'Transactions (Dated)'!$C$2:$C$53,"Buy")-SUMIFS('Transactions (Dated)'!$E$2:$E$53,'Transactions (Dated)'!$D$2:$D$53,'Share Values'!$X759,'Transactions (Dated)'!$B$2:$B$53,'Share Values'!AG$11,'Transactions (Dated)'!$C$2:$C$53,"Sell")</f>
        <v>6835</v>
      </c>
      <c r="AH759" s="40">
        <f ca="1">AH758+SUMIFS('Transactions (Dated)'!$E$2:$E$53,'Transactions (Dated)'!$D$2:$D$53,'Share Values'!$X759,'Transactions (Dated)'!$B$2:$B$53,'Share Values'!AH$11,'Transactions (Dated)'!$C$2:$C$53,"Buy")-SUMIFS('Transactions (Dated)'!$E$2:$E$53,'Transactions (Dated)'!$D$2:$D$53,'Share Values'!$X759,'Transactions (Dated)'!$B$2:$B$53,'Share Values'!AH$11,'Transactions (Dated)'!$C$2:$C$53,"Sell")</f>
        <v>0</v>
      </c>
      <c r="AI759" s="40">
        <f ca="1">AI758+SUMIFS('Transactions (Dated)'!$E$2:$E$53,'Transactions (Dated)'!$D$2:$D$53,'Share Values'!$X759,'Transactions (Dated)'!$B$2:$B$53,'Share Values'!AI$11,'Transactions (Dated)'!$C$2:$C$53,"Buy")-SUMIFS('Transactions (Dated)'!$E$2:$E$53,'Transactions (Dated)'!$D$2:$D$53,'Share Values'!$X759,'Transactions (Dated)'!$B$2:$B$53,'Share Values'!AI$11,'Transactions (Dated)'!$C$2:$C$53,"Sell")</f>
        <v>0</v>
      </c>
      <c r="AJ759" s="40">
        <f ca="1">AJ758+SUMIFS('Transactions (Dated)'!$E$2:$E$53,'Transactions (Dated)'!$D$2:$D$53,'Share Values'!$X759,'Transactions (Dated)'!$B$2:$B$53,'Share Values'!AJ$11,'Transactions (Dated)'!$C$2:$C$53,"Buy")-SUMIFS('Transactions (Dated)'!$E$2:$E$53,'Transactions (Dated)'!$D$2:$D$53,'Share Values'!$X759,'Transactions (Dated)'!$B$2:$B$53,'Share Values'!AJ$11,'Transactions (Dated)'!$C$2:$C$53,"Sell")</f>
        <v>0</v>
      </c>
      <c r="AK759" s="40">
        <f ca="1">AK758+SUMIFS('Transactions (Dated)'!$E$2:$E$53,'Transactions (Dated)'!$D$2:$D$53,'Share Values'!$X759,'Transactions (Dated)'!$B$2:$B$53,'Share Values'!AK$11,'Transactions (Dated)'!$C$2:$C$53,"Buy")-SUMIFS('Transactions (Dated)'!$E$2:$E$53,'Transactions (Dated)'!$D$2:$D$53,'Share Values'!$X759,'Transactions (Dated)'!$B$2:$B$53,'Share Values'!AK$11,'Transactions (Dated)'!$C$2:$C$53,"Sell")</f>
        <v>0</v>
      </c>
      <c r="AL759" s="40">
        <f ca="1">AL758+SUMIFS('Transactions (Dated)'!$E$2:$E$53,'Transactions (Dated)'!$D$2:$D$53,'Share Values'!$X759,'Transactions (Dated)'!$B$2:$B$53,'Share Values'!AL$11,'Transactions (Dated)'!$C$2:$C$53,"Buy")-SUMIFS('Transactions (Dated)'!$E$2:$E$53,'Transactions (Dated)'!$D$2:$D$53,'Share Values'!$X759,'Transactions (Dated)'!$B$2:$B$53,'Share Values'!AL$11,'Transactions (Dated)'!$C$2:$C$53,"Sell")</f>
        <v>0</v>
      </c>
      <c r="AM759" s="40">
        <f ca="1">AM758+SUMIFS('Transactions (Dated)'!$E$2:$E$53,'Transactions (Dated)'!$D$2:$D$53,'Share Values'!$X759,'Transactions (Dated)'!$B$2:$B$53,'Share Values'!AM$11,'Transactions (Dated)'!$C$2:$C$53,"Buy")-SUMIFS('Transactions (Dated)'!$E$2:$E$53,'Transactions (Dated)'!$D$2:$D$53,'Share Values'!$X759,'Transactions (Dated)'!$B$2:$B$53,'Share Values'!AM$11,'Transactions (Dated)'!$C$2:$C$53,"Sell")</f>
        <v>0</v>
      </c>
      <c r="AN759" s="40">
        <f ca="1">AN758+SUMIFS('Transactions (Dated)'!$E$2:$E$53,'Transactions (Dated)'!$D$2:$D$53,'Share Values'!$X759,'Transactions (Dated)'!$B$2:$B$53,'Share Values'!AN$11,'Transactions (Dated)'!$C$2:$C$53,"Buy")-SUMIFS('Transactions (Dated)'!$E$2:$E$53,'Transactions (Dated)'!$D$2:$D$53,'Share Values'!$X759,'Transactions (Dated)'!$B$2:$B$53,'Share Values'!AN$11,'Transactions (Dated)'!$C$2:$C$53,"Sell")</f>
        <v>0</v>
      </c>
      <c r="AQ759" s="3">
        <f t="shared" si="321"/>
        <v>43000</v>
      </c>
      <c r="AR759" s="6">
        <f t="shared" ca="1" si="322"/>
        <v>52077.5</v>
      </c>
      <c r="AS759" s="6">
        <f t="shared" ca="1" si="323"/>
        <v>14625</v>
      </c>
      <c r="AT759" s="6">
        <f t="shared" ca="1" si="324"/>
        <v>552179.15</v>
      </c>
      <c r="AU759" s="6">
        <f t="shared" ca="1" si="325"/>
        <v>44339.02</v>
      </c>
      <c r="AV759" s="6">
        <f t="shared" ca="1" si="326"/>
        <v>41183.919999999998</v>
      </c>
      <c r="AW759" s="6">
        <f t="shared" ca="1" si="327"/>
        <v>0</v>
      </c>
      <c r="AX759" s="6">
        <f t="shared" ca="1" si="328"/>
        <v>54781</v>
      </c>
      <c r="AY759" s="6">
        <f t="shared" ca="1" si="329"/>
        <v>63336.46</v>
      </c>
      <c r="AZ759" s="6">
        <f t="shared" ca="1" si="330"/>
        <v>0</v>
      </c>
      <c r="BA759" s="6">
        <f t="shared" ca="1" si="331"/>
        <v>0</v>
      </c>
      <c r="BB759" s="6">
        <f t="shared" ca="1" si="332"/>
        <v>0</v>
      </c>
      <c r="BC759" s="6">
        <f t="shared" ca="1" si="333"/>
        <v>0</v>
      </c>
      <c r="BD759" s="6">
        <f t="shared" ca="1" si="334"/>
        <v>0</v>
      </c>
      <c r="BE759" s="6">
        <f t="shared" ca="1" si="335"/>
        <v>0</v>
      </c>
      <c r="BF759" s="6">
        <f t="shared" ca="1" si="318"/>
        <v>0</v>
      </c>
      <c r="BG759" s="6">
        <f t="shared" ca="1" si="319"/>
        <v>0</v>
      </c>
      <c r="BJ759" s="4">
        <f t="shared" ca="1" si="336"/>
        <v>822522.05</v>
      </c>
      <c r="BL759" s="3">
        <f t="shared" si="337"/>
        <v>43000</v>
      </c>
      <c r="BM759" s="6">
        <f>BM758+SUMIFS('Transactions (Dated)'!G:G,'Transactions (Dated)'!D:D,'Share Values'!AQ759)</f>
        <v>14317.649999999987</v>
      </c>
      <c r="BN759" s="6">
        <f ca="1">BN758+SUMIFS('Transactions (Dated)'!$F:$F,'Transactions (Dated)'!$D:$D,$BL759,'Transactions (Dated)'!$B:$B,BN$11,'Transactions (Dated)'!$C:$C,"Dividend (paid to cash)")*Y759</f>
        <v>0</v>
      </c>
      <c r="BO759" s="6">
        <f ca="1">BO758+SUMIFS('Transactions (Dated)'!$F:$F,'Transactions (Dated)'!$D:$D,$BL759,'Transactions (Dated)'!$B:$B,BO$11,'Transactions (Dated)'!$C:$C,"Dividend (paid to cash)")*Z759</f>
        <v>2421.875</v>
      </c>
      <c r="BP759" s="6">
        <f ca="1">BP758+SUMIFS('Transactions (Dated)'!$F:$F,'Transactions (Dated)'!$D:$D,$BL759,'Transactions (Dated)'!$B:$B,BP$11,'Transactions (Dated)'!$C:$C,"Dividend (paid to cash)")*AA759</f>
        <v>51745.237000000008</v>
      </c>
      <c r="BQ759" s="6">
        <f ca="1">BQ758+SUMIFS('Transactions (Dated)'!$F:$F,'Transactions (Dated)'!$D:$D,$BL759,'Transactions (Dated)'!$B:$B,BQ$11,'Transactions (Dated)'!$C:$C,"Dividend (paid to cash)")*AB759</f>
        <v>766.26</v>
      </c>
      <c r="BR759" s="6">
        <f ca="1">BR758+SUMIFS('Transactions (Dated)'!$F:$F,'Transactions (Dated)'!$D:$D,$BL759,'Transactions (Dated)'!$B:$B,BR$11,'Transactions (Dated)'!$C:$C,"Dividend (paid to cash)")*AC759</f>
        <v>0</v>
      </c>
      <c r="BS759" s="6">
        <f ca="1">BS758+SUMIFS('Transactions (Dated)'!$F:$F,'Transactions (Dated)'!$D:$D,$BL759,'Transactions (Dated)'!$B:$B,BS$11,'Transactions (Dated)'!$C:$C,"Dividend (paid to cash)")*AD759</f>
        <v>0</v>
      </c>
      <c r="BT759" s="6">
        <f ca="1">BT758+SUMIFS('Transactions (Dated)'!$F:$F,'Transactions (Dated)'!$D:$D,$BL759,'Transactions (Dated)'!$B:$B,BT$11,'Transactions (Dated)'!$C:$C,"Dividend (paid to cash)")*AE759</f>
        <v>4640</v>
      </c>
      <c r="BU759" s="6">
        <f ca="1">BU758+SUMIFS('Transactions (Dated)'!$F:$F,'Transactions (Dated)'!$D:$D,$BL759,'Transactions (Dated)'!$B:$B,BU$11,'Transactions (Dated)'!$C:$C,"Dividend (paid to cash)")*AF759</f>
        <v>0</v>
      </c>
      <c r="BV759" s="6">
        <f ca="1">BV758+SUMIFS('Transactions (Dated)'!$F:$F,'Transactions (Dated)'!$D:$D,$BL759,'Transactions (Dated)'!$B:$B,BV$11,'Transactions (Dated)'!$C:$C,"Dividend (paid to cash)")*AG759</f>
        <v>0</v>
      </c>
      <c r="BW759" s="6">
        <f ca="1">BW758+SUMIFS('Transactions (Dated)'!$F:$F,'Transactions (Dated)'!$D:$D,$BL759,'Transactions (Dated)'!$B:$B,BW$11,'Transactions (Dated)'!$C:$C,"Dividend (paid to cash)")*AH759</f>
        <v>0</v>
      </c>
      <c r="BX759" s="6">
        <f ca="1">BX758+SUMIFS('Transactions (Dated)'!$F:$F,'Transactions (Dated)'!$D:$D,$BL759,'Transactions (Dated)'!$B:$B,BX$11,'Transactions (Dated)'!$C:$C,"Dividend (paid to cash)")*AI759</f>
        <v>0</v>
      </c>
      <c r="BY759" s="6">
        <f ca="1">BY758+SUMIFS('Transactions (Dated)'!$F:$F,'Transactions (Dated)'!$D:$D,$BL759,'Transactions (Dated)'!$B:$B,BY$11,'Transactions (Dated)'!$C:$C,"Dividend (paid to cash)")*AJ759</f>
        <v>0</v>
      </c>
      <c r="BZ759" s="6">
        <f ca="1">BZ758+SUMIFS('Transactions (Dated)'!$F:$F,'Transactions (Dated)'!$D:$D,$BL759,'Transactions (Dated)'!$B:$B,BZ$11,'Transactions (Dated)'!$C:$C,"Dividend (paid to cash)")*AK759</f>
        <v>0</v>
      </c>
      <c r="CA759" s="6">
        <f ca="1">CA758+SUMIFS('Transactions (Dated)'!$F:$F,'Transactions (Dated)'!$D:$D,$BL759,'Transactions (Dated)'!$B:$B,CA$11,'Transactions (Dated)'!$C:$C,"Dividend (paid to cash)")*AL759</f>
        <v>0</v>
      </c>
      <c r="CB759" s="6">
        <v>0</v>
      </c>
      <c r="CC759" s="6">
        <v>0</v>
      </c>
      <c r="CF759" s="6">
        <f t="shared" ca="1" si="338"/>
        <v>73891.021999999983</v>
      </c>
      <c r="CH759" s="3">
        <f t="shared" si="339"/>
        <v>43000</v>
      </c>
      <c r="CI759" s="4">
        <f t="shared" ca="1" si="340"/>
        <v>822522.05</v>
      </c>
      <c r="CJ759" s="4">
        <f t="shared" ca="1" si="341"/>
        <v>73891.021999999983</v>
      </c>
      <c r="CL759" s="4">
        <f t="shared" ca="1" si="342"/>
        <v>896413.07200000004</v>
      </c>
    </row>
    <row r="760" spans="2:90" x14ac:dyDescent="0.15">
      <c r="B760" s="3">
        <v>43003</v>
      </c>
      <c r="E760" s="86">
        <v>43003</v>
      </c>
      <c r="F760" s="53">
        <v>11.31</v>
      </c>
      <c r="G760">
        <v>1.6</v>
      </c>
      <c r="H760">
        <v>21.04</v>
      </c>
      <c r="I760">
        <v>23.305</v>
      </c>
      <c r="J760">
        <v>17.48</v>
      </c>
      <c r="K760">
        <v>13.84</v>
      </c>
      <c r="L760">
        <v>18.82</v>
      </c>
      <c r="M760">
        <v>4.5600000000000005</v>
      </c>
      <c r="O760">
        <v>11.79</v>
      </c>
      <c r="Q760">
        <v>1.4</v>
      </c>
      <c r="R760">
        <v>8.9</v>
      </c>
      <c r="S760">
        <v>45.05</v>
      </c>
      <c r="U760">
        <v>45.05</v>
      </c>
      <c r="X760" s="3">
        <f t="shared" si="320"/>
        <v>43003</v>
      </c>
      <c r="Y760" s="40">
        <f ca="1">Y759+SUMIFS('Transactions (Dated)'!$E$2:$E$53,'Transactions (Dated)'!$D$2:$D$53,'Share Values'!$X760,'Transactions (Dated)'!$B$2:$B$53,'Share Values'!Y$11,'Transactions (Dated)'!$C$2:$C$53,"Buy")-SUMIFS('Transactions (Dated)'!$E$2:$E$53,'Transactions (Dated)'!$D$2:$D$53,'Share Values'!$X760,'Transactions (Dated)'!$B$2:$B$53,'Share Values'!Y$11,'Transactions (Dated)'!$C$2:$C$53,"Sell")</f>
        <v>4625</v>
      </c>
      <c r="Z760" s="40">
        <f ca="1">Z759+SUMIFS('Transactions (Dated)'!$E$2:$E$53,'Transactions (Dated)'!$D$2:$D$53,'Share Values'!$X760,'Transactions (Dated)'!$B$2:$B$53,'Share Values'!Z$11,'Transactions (Dated)'!$C$2:$C$53,"Buy")-SUMIFS('Transactions (Dated)'!$E$2:$E$53,'Transactions (Dated)'!$D$2:$D$53,'Share Values'!$X760,'Transactions (Dated)'!$B$2:$B$53,'Share Values'!Z$11,'Transactions (Dated)'!$C$2:$C$53,"Sell")</f>
        <v>9375</v>
      </c>
      <c r="AA760" s="40">
        <f ca="1">AA759+SUMIFS('Transactions (Dated)'!$E$2:$E$53,'Transactions (Dated)'!$D$2:$D$53,'Share Values'!$X760,'Transactions (Dated)'!$B$2:$B$53,'Share Values'!AA$11,'Transactions (Dated)'!$C$2:$C$53,"Buy")-SUMIFS('Transactions (Dated)'!$E$2:$E$53,'Transactions (Dated)'!$D$2:$D$53,'Share Values'!$X760,'Transactions (Dated)'!$B$2:$B$53,'Share Values'!AA$11,'Transactions (Dated)'!$C$2:$C$53,"Sell")</f>
        <v>26357</v>
      </c>
      <c r="AB760" s="40">
        <f ca="1">AB759+SUMIFS('Transactions (Dated)'!$E$2:$E$53,'Transactions (Dated)'!$D$2:$D$53,'Share Values'!$X760,'Transactions (Dated)'!$B$2:$B$53,'Share Values'!AB$11,'Transactions (Dated)'!$C$2:$C$53,"Buy")-SUMIFS('Transactions (Dated)'!$E$2:$E$53,'Transactions (Dated)'!$D$2:$D$53,'Share Values'!$X760,'Transactions (Dated)'!$B$2:$B$53,'Share Values'!AB$11,'Transactions (Dated)'!$C$2:$C$53,"Sell")</f>
        <v>1892</v>
      </c>
      <c r="AC760" s="40">
        <f ca="1">AC759+SUMIFS('Transactions (Dated)'!$E$2:$E$53,'Transactions (Dated)'!$D$2:$D$53,'Share Values'!$X760,'Transactions (Dated)'!$B$2:$B$53,'Share Values'!AC$11,'Transactions (Dated)'!$C$2:$C$53,"Buy")-SUMIFS('Transactions (Dated)'!$E$2:$E$53,'Transactions (Dated)'!$D$2:$D$53,'Share Values'!$X760,'Transactions (Dated)'!$B$2:$B$53,'Share Values'!AC$11,'Transactions (Dated)'!$C$2:$C$53,"Sell")</f>
        <v>2348</v>
      </c>
      <c r="AD760" s="40">
        <f ca="1">AD759+SUMIFS('Transactions (Dated)'!$E$2:$E$53,'Transactions (Dated)'!$D$2:$D$53,'Share Values'!$X760,'Transactions (Dated)'!$B$2:$B$53,'Share Values'!AD$11,'Transactions (Dated)'!$C$2:$C$53,"Buy")-SUMIFS('Transactions (Dated)'!$E$2:$E$53,'Transactions (Dated)'!$D$2:$D$53,'Share Values'!$X760,'Transactions (Dated)'!$B$2:$B$53,'Share Values'!AD$11,'Transactions (Dated)'!$C$2:$C$53,"Sell")</f>
        <v>0</v>
      </c>
      <c r="AE760" s="40">
        <f ca="1">AE759+SUMIFS('Transactions (Dated)'!$E$2:$E$53,'Transactions (Dated)'!$D$2:$D$53,'Share Values'!$X760,'Transactions (Dated)'!$B$2:$B$53,'Share Values'!AE$11,'Transactions (Dated)'!$C$2:$C$53,"Buy")-SUMIFS('Transactions (Dated)'!$E$2:$E$53,'Transactions (Dated)'!$D$2:$D$53,'Share Values'!$X760,'Transactions (Dated)'!$B$2:$B$53,'Share Values'!AE$11,'Transactions (Dated)'!$C$2:$C$53,"Sell")</f>
        <v>2900</v>
      </c>
      <c r="AF760" s="40">
        <f ca="1">AF759+SUMIFS('Transactions (Dated)'!$E$2:$E$53,'Transactions (Dated)'!$D$2:$D$53,'Share Values'!$X760,'Transactions (Dated)'!$B$2:$B$53,'Share Values'!AF$11,'Transactions (Dated)'!$C$2:$C$53,"Buy")-SUMIFS('Transactions (Dated)'!$E$2:$E$53,'Transactions (Dated)'!$D$2:$D$53,'Share Values'!$X760,'Transactions (Dated)'!$B$2:$B$53,'Share Values'!AF$11,'Transactions (Dated)'!$C$2:$C$53,"Sell")</f>
        <v>14201</v>
      </c>
      <c r="AG760" s="40">
        <f ca="1">AG759+SUMIFS('Transactions (Dated)'!$E$2:$E$53,'Transactions (Dated)'!$D$2:$D$53,'Share Values'!$X760,'Transactions (Dated)'!$B$2:$B$53,'Share Values'!AG$11,'Transactions (Dated)'!$C$2:$C$53,"Buy")-SUMIFS('Transactions (Dated)'!$E$2:$E$53,'Transactions (Dated)'!$D$2:$D$53,'Share Values'!$X760,'Transactions (Dated)'!$B$2:$B$53,'Share Values'!AG$11,'Transactions (Dated)'!$C$2:$C$53,"Sell")</f>
        <v>6835</v>
      </c>
      <c r="AH760" s="40">
        <f ca="1">AH759+SUMIFS('Transactions (Dated)'!$E$2:$E$53,'Transactions (Dated)'!$D$2:$D$53,'Share Values'!$X760,'Transactions (Dated)'!$B$2:$B$53,'Share Values'!AH$11,'Transactions (Dated)'!$C$2:$C$53,"Buy")-SUMIFS('Transactions (Dated)'!$E$2:$E$53,'Transactions (Dated)'!$D$2:$D$53,'Share Values'!$X760,'Transactions (Dated)'!$B$2:$B$53,'Share Values'!AH$11,'Transactions (Dated)'!$C$2:$C$53,"Sell")</f>
        <v>0</v>
      </c>
      <c r="AI760" s="40">
        <f ca="1">AI759+SUMIFS('Transactions (Dated)'!$E$2:$E$53,'Transactions (Dated)'!$D$2:$D$53,'Share Values'!$X760,'Transactions (Dated)'!$B$2:$B$53,'Share Values'!AI$11,'Transactions (Dated)'!$C$2:$C$53,"Buy")-SUMIFS('Transactions (Dated)'!$E$2:$E$53,'Transactions (Dated)'!$D$2:$D$53,'Share Values'!$X760,'Transactions (Dated)'!$B$2:$B$53,'Share Values'!AI$11,'Transactions (Dated)'!$C$2:$C$53,"Sell")</f>
        <v>0</v>
      </c>
      <c r="AJ760" s="40">
        <f ca="1">AJ759+SUMIFS('Transactions (Dated)'!$E$2:$E$53,'Transactions (Dated)'!$D$2:$D$53,'Share Values'!$X760,'Transactions (Dated)'!$B$2:$B$53,'Share Values'!AJ$11,'Transactions (Dated)'!$C$2:$C$53,"Buy")-SUMIFS('Transactions (Dated)'!$E$2:$E$53,'Transactions (Dated)'!$D$2:$D$53,'Share Values'!$X760,'Transactions (Dated)'!$B$2:$B$53,'Share Values'!AJ$11,'Transactions (Dated)'!$C$2:$C$53,"Sell")</f>
        <v>0</v>
      </c>
      <c r="AK760" s="40">
        <f ca="1">AK759+SUMIFS('Transactions (Dated)'!$E$2:$E$53,'Transactions (Dated)'!$D$2:$D$53,'Share Values'!$X760,'Transactions (Dated)'!$B$2:$B$53,'Share Values'!AK$11,'Transactions (Dated)'!$C$2:$C$53,"Buy")-SUMIFS('Transactions (Dated)'!$E$2:$E$53,'Transactions (Dated)'!$D$2:$D$53,'Share Values'!$X760,'Transactions (Dated)'!$B$2:$B$53,'Share Values'!AK$11,'Transactions (Dated)'!$C$2:$C$53,"Sell")</f>
        <v>0</v>
      </c>
      <c r="AL760" s="40">
        <f ca="1">AL759+SUMIFS('Transactions (Dated)'!$E$2:$E$53,'Transactions (Dated)'!$D$2:$D$53,'Share Values'!$X760,'Transactions (Dated)'!$B$2:$B$53,'Share Values'!AL$11,'Transactions (Dated)'!$C$2:$C$53,"Buy")-SUMIFS('Transactions (Dated)'!$E$2:$E$53,'Transactions (Dated)'!$D$2:$D$53,'Share Values'!$X760,'Transactions (Dated)'!$B$2:$B$53,'Share Values'!AL$11,'Transactions (Dated)'!$C$2:$C$53,"Sell")</f>
        <v>0</v>
      </c>
      <c r="AM760" s="40">
        <f ca="1">AM759+SUMIFS('Transactions (Dated)'!$E$2:$E$53,'Transactions (Dated)'!$D$2:$D$53,'Share Values'!$X760,'Transactions (Dated)'!$B$2:$B$53,'Share Values'!AM$11,'Transactions (Dated)'!$C$2:$C$53,"Buy")-SUMIFS('Transactions (Dated)'!$E$2:$E$53,'Transactions (Dated)'!$D$2:$D$53,'Share Values'!$X760,'Transactions (Dated)'!$B$2:$B$53,'Share Values'!AM$11,'Transactions (Dated)'!$C$2:$C$53,"Sell")</f>
        <v>0</v>
      </c>
      <c r="AN760" s="40">
        <f ca="1">AN759+SUMIFS('Transactions (Dated)'!$E$2:$E$53,'Transactions (Dated)'!$D$2:$D$53,'Share Values'!$X760,'Transactions (Dated)'!$B$2:$B$53,'Share Values'!AN$11,'Transactions (Dated)'!$C$2:$C$53,"Buy")-SUMIFS('Transactions (Dated)'!$E$2:$E$53,'Transactions (Dated)'!$D$2:$D$53,'Share Values'!$X760,'Transactions (Dated)'!$B$2:$B$53,'Share Values'!AN$11,'Transactions (Dated)'!$C$2:$C$53,"Sell")</f>
        <v>0</v>
      </c>
      <c r="AQ760" s="3">
        <f t="shared" si="321"/>
        <v>43003</v>
      </c>
      <c r="AR760" s="6">
        <f t="shared" ca="1" si="322"/>
        <v>52308.75</v>
      </c>
      <c r="AS760" s="6">
        <f t="shared" ca="1" si="323"/>
        <v>15000</v>
      </c>
      <c r="AT760" s="6">
        <f t="shared" ca="1" si="324"/>
        <v>554551.28</v>
      </c>
      <c r="AU760" s="6">
        <f t="shared" ca="1" si="325"/>
        <v>44093.06</v>
      </c>
      <c r="AV760" s="6">
        <f t="shared" ca="1" si="326"/>
        <v>41043.040000000001</v>
      </c>
      <c r="AW760" s="6">
        <f t="shared" ca="1" si="327"/>
        <v>0</v>
      </c>
      <c r="AX760" s="6">
        <f t="shared" ca="1" si="328"/>
        <v>54578</v>
      </c>
      <c r="AY760" s="6">
        <f t="shared" ca="1" si="329"/>
        <v>64756.560000000005</v>
      </c>
      <c r="AZ760" s="6">
        <f t="shared" ca="1" si="330"/>
        <v>0</v>
      </c>
      <c r="BA760" s="6">
        <f t="shared" ca="1" si="331"/>
        <v>0</v>
      </c>
      <c r="BB760" s="6">
        <f t="shared" ca="1" si="332"/>
        <v>0</v>
      </c>
      <c r="BC760" s="6">
        <f t="shared" ca="1" si="333"/>
        <v>0</v>
      </c>
      <c r="BD760" s="6">
        <f t="shared" ca="1" si="334"/>
        <v>0</v>
      </c>
      <c r="BE760" s="6">
        <f t="shared" ca="1" si="335"/>
        <v>0</v>
      </c>
      <c r="BF760" s="6">
        <f t="shared" ca="1" si="318"/>
        <v>0</v>
      </c>
      <c r="BG760" s="6">
        <f t="shared" ca="1" si="319"/>
        <v>0</v>
      </c>
      <c r="BJ760" s="4">
        <f t="shared" ca="1" si="336"/>
        <v>826330.69000000018</v>
      </c>
      <c r="BL760" s="3">
        <f t="shared" si="337"/>
        <v>43003</v>
      </c>
      <c r="BM760" s="6">
        <f>BM759+SUMIFS('Transactions (Dated)'!G:G,'Transactions (Dated)'!D:D,'Share Values'!AQ760)</f>
        <v>14317.649999999987</v>
      </c>
      <c r="BN760" s="6">
        <f ca="1">BN759+SUMIFS('Transactions (Dated)'!$F:$F,'Transactions (Dated)'!$D:$D,$BL760,'Transactions (Dated)'!$B:$B,BN$11,'Transactions (Dated)'!$C:$C,"Dividend (paid to cash)")*Y760</f>
        <v>0</v>
      </c>
      <c r="BO760" s="6">
        <f ca="1">BO759+SUMIFS('Transactions (Dated)'!$F:$F,'Transactions (Dated)'!$D:$D,$BL760,'Transactions (Dated)'!$B:$B,BO$11,'Transactions (Dated)'!$C:$C,"Dividend (paid to cash)")*Z760</f>
        <v>2421.875</v>
      </c>
      <c r="BP760" s="6">
        <f ca="1">BP759+SUMIFS('Transactions (Dated)'!$F:$F,'Transactions (Dated)'!$D:$D,$BL760,'Transactions (Dated)'!$B:$B,BP$11,'Transactions (Dated)'!$C:$C,"Dividend (paid to cash)")*AA760</f>
        <v>51745.237000000008</v>
      </c>
      <c r="BQ760" s="6">
        <f ca="1">BQ759+SUMIFS('Transactions (Dated)'!$F:$F,'Transactions (Dated)'!$D:$D,$BL760,'Transactions (Dated)'!$B:$B,BQ$11,'Transactions (Dated)'!$C:$C,"Dividend (paid to cash)")*AB760</f>
        <v>766.26</v>
      </c>
      <c r="BR760" s="6">
        <f ca="1">BR759+SUMIFS('Transactions (Dated)'!$F:$F,'Transactions (Dated)'!$D:$D,$BL760,'Transactions (Dated)'!$B:$B,BR$11,'Transactions (Dated)'!$C:$C,"Dividend (paid to cash)")*AC760</f>
        <v>0</v>
      </c>
      <c r="BS760" s="6">
        <f ca="1">BS759+SUMIFS('Transactions (Dated)'!$F:$F,'Transactions (Dated)'!$D:$D,$BL760,'Transactions (Dated)'!$B:$B,BS$11,'Transactions (Dated)'!$C:$C,"Dividend (paid to cash)")*AD760</f>
        <v>0</v>
      </c>
      <c r="BT760" s="6">
        <f ca="1">BT759+SUMIFS('Transactions (Dated)'!$F:$F,'Transactions (Dated)'!$D:$D,$BL760,'Transactions (Dated)'!$B:$B,BT$11,'Transactions (Dated)'!$C:$C,"Dividend (paid to cash)")*AE760</f>
        <v>4640</v>
      </c>
      <c r="BU760" s="6">
        <f ca="1">BU759+SUMIFS('Transactions (Dated)'!$F:$F,'Transactions (Dated)'!$D:$D,$BL760,'Transactions (Dated)'!$B:$B,BU$11,'Transactions (Dated)'!$C:$C,"Dividend (paid to cash)")*AF760</f>
        <v>0</v>
      </c>
      <c r="BV760" s="6">
        <f ca="1">BV759+SUMIFS('Transactions (Dated)'!$F:$F,'Transactions (Dated)'!$D:$D,$BL760,'Transactions (Dated)'!$B:$B,BV$11,'Transactions (Dated)'!$C:$C,"Dividend (paid to cash)")*AG760</f>
        <v>0</v>
      </c>
      <c r="BW760" s="6">
        <f ca="1">BW759+SUMIFS('Transactions (Dated)'!$F:$F,'Transactions (Dated)'!$D:$D,$BL760,'Transactions (Dated)'!$B:$B,BW$11,'Transactions (Dated)'!$C:$C,"Dividend (paid to cash)")*AH760</f>
        <v>0</v>
      </c>
      <c r="BX760" s="6">
        <f ca="1">BX759+SUMIFS('Transactions (Dated)'!$F:$F,'Transactions (Dated)'!$D:$D,$BL760,'Transactions (Dated)'!$B:$B,BX$11,'Transactions (Dated)'!$C:$C,"Dividend (paid to cash)")*AI760</f>
        <v>0</v>
      </c>
      <c r="BY760" s="6">
        <f ca="1">BY759+SUMIFS('Transactions (Dated)'!$F:$F,'Transactions (Dated)'!$D:$D,$BL760,'Transactions (Dated)'!$B:$B,BY$11,'Transactions (Dated)'!$C:$C,"Dividend (paid to cash)")*AJ760</f>
        <v>0</v>
      </c>
      <c r="BZ760" s="6">
        <f ca="1">BZ759+SUMIFS('Transactions (Dated)'!$F:$F,'Transactions (Dated)'!$D:$D,$BL760,'Transactions (Dated)'!$B:$B,BZ$11,'Transactions (Dated)'!$C:$C,"Dividend (paid to cash)")*AK760</f>
        <v>0</v>
      </c>
      <c r="CA760" s="6">
        <f ca="1">CA759+SUMIFS('Transactions (Dated)'!$F:$F,'Transactions (Dated)'!$D:$D,$BL760,'Transactions (Dated)'!$B:$B,CA$11,'Transactions (Dated)'!$C:$C,"Dividend (paid to cash)")*AL760</f>
        <v>0</v>
      </c>
      <c r="CB760" s="6">
        <v>0</v>
      </c>
      <c r="CC760" s="6">
        <v>0</v>
      </c>
      <c r="CF760" s="6">
        <f t="shared" ca="1" si="338"/>
        <v>73891.021999999983</v>
      </c>
      <c r="CH760" s="3">
        <f t="shared" si="339"/>
        <v>43003</v>
      </c>
      <c r="CI760" s="4">
        <f t="shared" ca="1" si="340"/>
        <v>826330.69000000018</v>
      </c>
      <c r="CJ760" s="4">
        <f t="shared" ca="1" si="341"/>
        <v>73891.021999999983</v>
      </c>
      <c r="CL760" s="4">
        <f t="shared" ca="1" si="342"/>
        <v>900221.71200000017</v>
      </c>
    </row>
    <row r="761" spans="2:90" x14ac:dyDescent="0.15">
      <c r="B761" s="3">
        <v>43004</v>
      </c>
      <c r="E761" s="86">
        <v>43004</v>
      </c>
      <c r="F761" s="53">
        <v>11.29</v>
      </c>
      <c r="G761">
        <v>1.6400000000000001</v>
      </c>
      <c r="H761">
        <v>20.965</v>
      </c>
      <c r="I761">
        <v>23.324999999999999</v>
      </c>
      <c r="J761">
        <v>17.87</v>
      </c>
      <c r="K761">
        <v>13.85</v>
      </c>
      <c r="L761">
        <v>18.77</v>
      </c>
      <c r="M761">
        <v>4.47</v>
      </c>
      <c r="O761">
        <v>11.89</v>
      </c>
      <c r="Q761">
        <v>1.34</v>
      </c>
      <c r="R761">
        <v>8.73</v>
      </c>
      <c r="S761">
        <v>44.4</v>
      </c>
      <c r="U761">
        <v>44.4</v>
      </c>
      <c r="X761" s="3">
        <f t="shared" si="320"/>
        <v>43004</v>
      </c>
      <c r="Y761" s="40">
        <f ca="1">Y760+SUMIFS('Transactions (Dated)'!$E$2:$E$53,'Transactions (Dated)'!$D$2:$D$53,'Share Values'!$X761,'Transactions (Dated)'!$B$2:$B$53,'Share Values'!Y$11,'Transactions (Dated)'!$C$2:$C$53,"Buy")-SUMIFS('Transactions (Dated)'!$E$2:$E$53,'Transactions (Dated)'!$D$2:$D$53,'Share Values'!$X761,'Transactions (Dated)'!$B$2:$B$53,'Share Values'!Y$11,'Transactions (Dated)'!$C$2:$C$53,"Sell")</f>
        <v>4625</v>
      </c>
      <c r="Z761" s="40">
        <f ca="1">Z760+SUMIFS('Transactions (Dated)'!$E$2:$E$53,'Transactions (Dated)'!$D$2:$D$53,'Share Values'!$X761,'Transactions (Dated)'!$B$2:$B$53,'Share Values'!Z$11,'Transactions (Dated)'!$C$2:$C$53,"Buy")-SUMIFS('Transactions (Dated)'!$E$2:$E$53,'Transactions (Dated)'!$D$2:$D$53,'Share Values'!$X761,'Transactions (Dated)'!$B$2:$B$53,'Share Values'!Z$11,'Transactions (Dated)'!$C$2:$C$53,"Sell")</f>
        <v>9375</v>
      </c>
      <c r="AA761" s="40">
        <f ca="1">AA760+SUMIFS('Transactions (Dated)'!$E$2:$E$53,'Transactions (Dated)'!$D$2:$D$53,'Share Values'!$X761,'Transactions (Dated)'!$B$2:$B$53,'Share Values'!AA$11,'Transactions (Dated)'!$C$2:$C$53,"Buy")-SUMIFS('Transactions (Dated)'!$E$2:$E$53,'Transactions (Dated)'!$D$2:$D$53,'Share Values'!$X761,'Transactions (Dated)'!$B$2:$B$53,'Share Values'!AA$11,'Transactions (Dated)'!$C$2:$C$53,"Sell")</f>
        <v>26357</v>
      </c>
      <c r="AB761" s="40">
        <f ca="1">AB760+SUMIFS('Transactions (Dated)'!$E$2:$E$53,'Transactions (Dated)'!$D$2:$D$53,'Share Values'!$X761,'Transactions (Dated)'!$B$2:$B$53,'Share Values'!AB$11,'Transactions (Dated)'!$C$2:$C$53,"Buy")-SUMIFS('Transactions (Dated)'!$E$2:$E$53,'Transactions (Dated)'!$D$2:$D$53,'Share Values'!$X761,'Transactions (Dated)'!$B$2:$B$53,'Share Values'!AB$11,'Transactions (Dated)'!$C$2:$C$53,"Sell")</f>
        <v>1892</v>
      </c>
      <c r="AC761" s="40">
        <f ca="1">AC760+SUMIFS('Transactions (Dated)'!$E$2:$E$53,'Transactions (Dated)'!$D$2:$D$53,'Share Values'!$X761,'Transactions (Dated)'!$B$2:$B$53,'Share Values'!AC$11,'Transactions (Dated)'!$C$2:$C$53,"Buy")-SUMIFS('Transactions (Dated)'!$E$2:$E$53,'Transactions (Dated)'!$D$2:$D$53,'Share Values'!$X761,'Transactions (Dated)'!$B$2:$B$53,'Share Values'!AC$11,'Transactions (Dated)'!$C$2:$C$53,"Sell")</f>
        <v>2348</v>
      </c>
      <c r="AD761" s="40">
        <f ca="1">AD760+SUMIFS('Transactions (Dated)'!$E$2:$E$53,'Transactions (Dated)'!$D$2:$D$53,'Share Values'!$X761,'Transactions (Dated)'!$B$2:$B$53,'Share Values'!AD$11,'Transactions (Dated)'!$C$2:$C$53,"Buy")-SUMIFS('Transactions (Dated)'!$E$2:$E$53,'Transactions (Dated)'!$D$2:$D$53,'Share Values'!$X761,'Transactions (Dated)'!$B$2:$B$53,'Share Values'!AD$11,'Transactions (Dated)'!$C$2:$C$53,"Sell")</f>
        <v>0</v>
      </c>
      <c r="AE761" s="40">
        <f ca="1">AE760+SUMIFS('Transactions (Dated)'!$E$2:$E$53,'Transactions (Dated)'!$D$2:$D$53,'Share Values'!$X761,'Transactions (Dated)'!$B$2:$B$53,'Share Values'!AE$11,'Transactions (Dated)'!$C$2:$C$53,"Buy")-SUMIFS('Transactions (Dated)'!$E$2:$E$53,'Transactions (Dated)'!$D$2:$D$53,'Share Values'!$X761,'Transactions (Dated)'!$B$2:$B$53,'Share Values'!AE$11,'Transactions (Dated)'!$C$2:$C$53,"Sell")</f>
        <v>2900</v>
      </c>
      <c r="AF761" s="40">
        <f ca="1">AF760+SUMIFS('Transactions (Dated)'!$E$2:$E$53,'Transactions (Dated)'!$D$2:$D$53,'Share Values'!$X761,'Transactions (Dated)'!$B$2:$B$53,'Share Values'!AF$11,'Transactions (Dated)'!$C$2:$C$53,"Buy")-SUMIFS('Transactions (Dated)'!$E$2:$E$53,'Transactions (Dated)'!$D$2:$D$53,'Share Values'!$X761,'Transactions (Dated)'!$B$2:$B$53,'Share Values'!AF$11,'Transactions (Dated)'!$C$2:$C$53,"Sell")</f>
        <v>14201</v>
      </c>
      <c r="AG761" s="40">
        <f ca="1">AG760+SUMIFS('Transactions (Dated)'!$E$2:$E$53,'Transactions (Dated)'!$D$2:$D$53,'Share Values'!$X761,'Transactions (Dated)'!$B$2:$B$53,'Share Values'!AG$11,'Transactions (Dated)'!$C$2:$C$53,"Buy")-SUMIFS('Transactions (Dated)'!$E$2:$E$53,'Transactions (Dated)'!$D$2:$D$53,'Share Values'!$X761,'Transactions (Dated)'!$B$2:$B$53,'Share Values'!AG$11,'Transactions (Dated)'!$C$2:$C$53,"Sell")</f>
        <v>6835</v>
      </c>
      <c r="AH761" s="40">
        <f ca="1">AH760+SUMIFS('Transactions (Dated)'!$E$2:$E$53,'Transactions (Dated)'!$D$2:$D$53,'Share Values'!$X761,'Transactions (Dated)'!$B$2:$B$53,'Share Values'!AH$11,'Transactions (Dated)'!$C$2:$C$53,"Buy")-SUMIFS('Transactions (Dated)'!$E$2:$E$53,'Transactions (Dated)'!$D$2:$D$53,'Share Values'!$X761,'Transactions (Dated)'!$B$2:$B$53,'Share Values'!AH$11,'Transactions (Dated)'!$C$2:$C$53,"Sell")</f>
        <v>0</v>
      </c>
      <c r="AI761" s="40">
        <f ca="1">AI760+SUMIFS('Transactions (Dated)'!$E$2:$E$53,'Transactions (Dated)'!$D$2:$D$53,'Share Values'!$X761,'Transactions (Dated)'!$B$2:$B$53,'Share Values'!AI$11,'Transactions (Dated)'!$C$2:$C$53,"Buy")-SUMIFS('Transactions (Dated)'!$E$2:$E$53,'Transactions (Dated)'!$D$2:$D$53,'Share Values'!$X761,'Transactions (Dated)'!$B$2:$B$53,'Share Values'!AI$11,'Transactions (Dated)'!$C$2:$C$53,"Sell")</f>
        <v>0</v>
      </c>
      <c r="AJ761" s="40">
        <f ca="1">AJ760+SUMIFS('Transactions (Dated)'!$E$2:$E$53,'Transactions (Dated)'!$D$2:$D$53,'Share Values'!$X761,'Transactions (Dated)'!$B$2:$B$53,'Share Values'!AJ$11,'Transactions (Dated)'!$C$2:$C$53,"Buy")-SUMIFS('Transactions (Dated)'!$E$2:$E$53,'Transactions (Dated)'!$D$2:$D$53,'Share Values'!$X761,'Transactions (Dated)'!$B$2:$B$53,'Share Values'!AJ$11,'Transactions (Dated)'!$C$2:$C$53,"Sell")</f>
        <v>0</v>
      </c>
      <c r="AK761" s="40">
        <f ca="1">AK760+SUMIFS('Transactions (Dated)'!$E$2:$E$53,'Transactions (Dated)'!$D$2:$D$53,'Share Values'!$X761,'Transactions (Dated)'!$B$2:$B$53,'Share Values'!AK$11,'Transactions (Dated)'!$C$2:$C$53,"Buy")-SUMIFS('Transactions (Dated)'!$E$2:$E$53,'Transactions (Dated)'!$D$2:$D$53,'Share Values'!$X761,'Transactions (Dated)'!$B$2:$B$53,'Share Values'!AK$11,'Transactions (Dated)'!$C$2:$C$53,"Sell")</f>
        <v>0</v>
      </c>
      <c r="AL761" s="40">
        <f ca="1">AL760+SUMIFS('Transactions (Dated)'!$E$2:$E$53,'Transactions (Dated)'!$D$2:$D$53,'Share Values'!$X761,'Transactions (Dated)'!$B$2:$B$53,'Share Values'!AL$11,'Transactions (Dated)'!$C$2:$C$53,"Buy")-SUMIFS('Transactions (Dated)'!$E$2:$E$53,'Transactions (Dated)'!$D$2:$D$53,'Share Values'!$X761,'Transactions (Dated)'!$B$2:$B$53,'Share Values'!AL$11,'Transactions (Dated)'!$C$2:$C$53,"Sell")</f>
        <v>0</v>
      </c>
      <c r="AM761" s="40">
        <f ca="1">AM760+SUMIFS('Transactions (Dated)'!$E$2:$E$53,'Transactions (Dated)'!$D$2:$D$53,'Share Values'!$X761,'Transactions (Dated)'!$B$2:$B$53,'Share Values'!AM$11,'Transactions (Dated)'!$C$2:$C$53,"Buy")-SUMIFS('Transactions (Dated)'!$E$2:$E$53,'Transactions (Dated)'!$D$2:$D$53,'Share Values'!$X761,'Transactions (Dated)'!$B$2:$B$53,'Share Values'!AM$11,'Transactions (Dated)'!$C$2:$C$53,"Sell")</f>
        <v>0</v>
      </c>
      <c r="AN761" s="40">
        <f ca="1">AN760+SUMIFS('Transactions (Dated)'!$E$2:$E$53,'Transactions (Dated)'!$D$2:$D$53,'Share Values'!$X761,'Transactions (Dated)'!$B$2:$B$53,'Share Values'!AN$11,'Transactions (Dated)'!$C$2:$C$53,"Buy")-SUMIFS('Transactions (Dated)'!$E$2:$E$53,'Transactions (Dated)'!$D$2:$D$53,'Share Values'!$X761,'Transactions (Dated)'!$B$2:$B$53,'Share Values'!AN$11,'Transactions (Dated)'!$C$2:$C$53,"Sell")</f>
        <v>0</v>
      </c>
      <c r="AQ761" s="3">
        <f t="shared" si="321"/>
        <v>43004</v>
      </c>
      <c r="AR761" s="6">
        <f t="shared" ca="1" si="322"/>
        <v>52216.249999999993</v>
      </c>
      <c r="AS761" s="6">
        <f t="shared" ca="1" si="323"/>
        <v>15375.000000000002</v>
      </c>
      <c r="AT761" s="6">
        <f t="shared" ca="1" si="324"/>
        <v>552574.505</v>
      </c>
      <c r="AU761" s="6">
        <f t="shared" ca="1" si="325"/>
        <v>44130.9</v>
      </c>
      <c r="AV761" s="6">
        <f t="shared" ca="1" si="326"/>
        <v>41958.76</v>
      </c>
      <c r="AW761" s="6">
        <f t="shared" ca="1" si="327"/>
        <v>0</v>
      </c>
      <c r="AX761" s="6">
        <f t="shared" ca="1" si="328"/>
        <v>54433</v>
      </c>
      <c r="AY761" s="6">
        <f t="shared" ca="1" si="329"/>
        <v>63478.469999999994</v>
      </c>
      <c r="AZ761" s="6">
        <f t="shared" ca="1" si="330"/>
        <v>0</v>
      </c>
      <c r="BA761" s="6">
        <f t="shared" ca="1" si="331"/>
        <v>0</v>
      </c>
      <c r="BB761" s="6">
        <f t="shared" ca="1" si="332"/>
        <v>0</v>
      </c>
      <c r="BC761" s="6">
        <f t="shared" ca="1" si="333"/>
        <v>0</v>
      </c>
      <c r="BD761" s="6">
        <f t="shared" ca="1" si="334"/>
        <v>0</v>
      </c>
      <c r="BE761" s="6">
        <f t="shared" ca="1" si="335"/>
        <v>0</v>
      </c>
      <c r="BF761" s="6">
        <f t="shared" ca="1" si="318"/>
        <v>0</v>
      </c>
      <c r="BG761" s="6">
        <f t="shared" ca="1" si="319"/>
        <v>0</v>
      </c>
      <c r="BJ761" s="4">
        <f t="shared" ca="1" si="336"/>
        <v>824166.88500000001</v>
      </c>
      <c r="BL761" s="3">
        <f t="shared" si="337"/>
        <v>43004</v>
      </c>
      <c r="BM761" s="6">
        <f>BM760+SUMIFS('Transactions (Dated)'!G:G,'Transactions (Dated)'!D:D,'Share Values'!AQ761)</f>
        <v>14317.649999999987</v>
      </c>
      <c r="BN761" s="6">
        <f ca="1">BN760+SUMIFS('Transactions (Dated)'!$F:$F,'Transactions (Dated)'!$D:$D,$BL761,'Transactions (Dated)'!$B:$B,BN$11,'Transactions (Dated)'!$C:$C,"Dividend (paid to cash)")*Y761</f>
        <v>0</v>
      </c>
      <c r="BO761" s="6">
        <f ca="1">BO760+SUMIFS('Transactions (Dated)'!$F:$F,'Transactions (Dated)'!$D:$D,$BL761,'Transactions (Dated)'!$B:$B,BO$11,'Transactions (Dated)'!$C:$C,"Dividend (paid to cash)")*Z761</f>
        <v>2421.875</v>
      </c>
      <c r="BP761" s="6">
        <f ca="1">BP760+SUMIFS('Transactions (Dated)'!$F:$F,'Transactions (Dated)'!$D:$D,$BL761,'Transactions (Dated)'!$B:$B,BP$11,'Transactions (Dated)'!$C:$C,"Dividend (paid to cash)")*AA761</f>
        <v>51745.237000000008</v>
      </c>
      <c r="BQ761" s="6">
        <f ca="1">BQ760+SUMIFS('Transactions (Dated)'!$F:$F,'Transactions (Dated)'!$D:$D,$BL761,'Transactions (Dated)'!$B:$B,BQ$11,'Transactions (Dated)'!$C:$C,"Dividend (paid to cash)")*AB761</f>
        <v>766.26</v>
      </c>
      <c r="BR761" s="6">
        <f ca="1">BR760+SUMIFS('Transactions (Dated)'!$F:$F,'Transactions (Dated)'!$D:$D,$BL761,'Transactions (Dated)'!$B:$B,BR$11,'Transactions (Dated)'!$C:$C,"Dividend (paid to cash)")*AC761</f>
        <v>0</v>
      </c>
      <c r="BS761" s="6">
        <f ca="1">BS760+SUMIFS('Transactions (Dated)'!$F:$F,'Transactions (Dated)'!$D:$D,$BL761,'Transactions (Dated)'!$B:$B,BS$11,'Transactions (Dated)'!$C:$C,"Dividend (paid to cash)")*AD761</f>
        <v>0</v>
      </c>
      <c r="BT761" s="6">
        <f ca="1">BT760+SUMIFS('Transactions (Dated)'!$F:$F,'Transactions (Dated)'!$D:$D,$BL761,'Transactions (Dated)'!$B:$B,BT$11,'Transactions (Dated)'!$C:$C,"Dividend (paid to cash)")*AE761</f>
        <v>4640</v>
      </c>
      <c r="BU761" s="6">
        <f ca="1">BU760+SUMIFS('Transactions (Dated)'!$F:$F,'Transactions (Dated)'!$D:$D,$BL761,'Transactions (Dated)'!$B:$B,BU$11,'Transactions (Dated)'!$C:$C,"Dividend (paid to cash)")*AF761</f>
        <v>0</v>
      </c>
      <c r="BV761" s="6">
        <f ca="1">BV760+SUMIFS('Transactions (Dated)'!$F:$F,'Transactions (Dated)'!$D:$D,$BL761,'Transactions (Dated)'!$B:$B,BV$11,'Transactions (Dated)'!$C:$C,"Dividend (paid to cash)")*AG761</f>
        <v>0</v>
      </c>
      <c r="BW761" s="6">
        <f ca="1">BW760+SUMIFS('Transactions (Dated)'!$F:$F,'Transactions (Dated)'!$D:$D,$BL761,'Transactions (Dated)'!$B:$B,BW$11,'Transactions (Dated)'!$C:$C,"Dividend (paid to cash)")*AH761</f>
        <v>0</v>
      </c>
      <c r="BX761" s="6">
        <f ca="1">BX760+SUMIFS('Transactions (Dated)'!$F:$F,'Transactions (Dated)'!$D:$D,$BL761,'Transactions (Dated)'!$B:$B,BX$11,'Transactions (Dated)'!$C:$C,"Dividend (paid to cash)")*AI761</f>
        <v>0</v>
      </c>
      <c r="BY761" s="6">
        <f ca="1">BY760+SUMIFS('Transactions (Dated)'!$F:$F,'Transactions (Dated)'!$D:$D,$BL761,'Transactions (Dated)'!$B:$B,BY$11,'Transactions (Dated)'!$C:$C,"Dividend (paid to cash)")*AJ761</f>
        <v>0</v>
      </c>
      <c r="BZ761" s="6">
        <f ca="1">BZ760+SUMIFS('Transactions (Dated)'!$F:$F,'Transactions (Dated)'!$D:$D,$BL761,'Transactions (Dated)'!$B:$B,BZ$11,'Transactions (Dated)'!$C:$C,"Dividend (paid to cash)")*AK761</f>
        <v>0</v>
      </c>
      <c r="CA761" s="6">
        <f ca="1">CA760+SUMIFS('Transactions (Dated)'!$F:$F,'Transactions (Dated)'!$D:$D,$BL761,'Transactions (Dated)'!$B:$B,CA$11,'Transactions (Dated)'!$C:$C,"Dividend (paid to cash)")*AL761</f>
        <v>0</v>
      </c>
      <c r="CB761" s="6">
        <v>0</v>
      </c>
      <c r="CC761" s="6">
        <v>0</v>
      </c>
      <c r="CF761" s="6">
        <f t="shared" ca="1" si="338"/>
        <v>73891.021999999983</v>
      </c>
      <c r="CH761" s="3">
        <f t="shared" si="339"/>
        <v>43004</v>
      </c>
      <c r="CI761" s="4">
        <f t="shared" ca="1" si="340"/>
        <v>824166.88500000001</v>
      </c>
      <c r="CJ761" s="4">
        <f t="shared" ca="1" si="341"/>
        <v>73891.021999999983</v>
      </c>
      <c r="CL761" s="4">
        <f t="shared" ca="1" si="342"/>
        <v>898057.90700000001</v>
      </c>
    </row>
    <row r="762" spans="2:90" x14ac:dyDescent="0.15">
      <c r="B762" s="3">
        <v>43005</v>
      </c>
      <c r="E762" s="86">
        <v>43005</v>
      </c>
      <c r="F762" s="53">
        <v>11.53</v>
      </c>
      <c r="G762">
        <v>1.7</v>
      </c>
      <c r="H762">
        <v>21</v>
      </c>
      <c r="I762">
        <v>23.295000000000002</v>
      </c>
      <c r="J762">
        <v>17.93</v>
      </c>
      <c r="K762">
        <v>13.8</v>
      </c>
      <c r="L762">
        <v>18.47</v>
      </c>
      <c r="M762">
        <v>4.46</v>
      </c>
      <c r="O762">
        <v>12.24</v>
      </c>
      <c r="Q762">
        <v>1.4</v>
      </c>
      <c r="R762">
        <v>8.83</v>
      </c>
      <c r="S762">
        <v>44.23</v>
      </c>
      <c r="U762">
        <v>44.23</v>
      </c>
      <c r="X762" s="3">
        <f t="shared" si="320"/>
        <v>43005</v>
      </c>
      <c r="Y762" s="40">
        <f ca="1">Y761+SUMIFS('Transactions (Dated)'!$E$2:$E$53,'Transactions (Dated)'!$D$2:$D$53,'Share Values'!$X762,'Transactions (Dated)'!$B$2:$B$53,'Share Values'!Y$11,'Transactions (Dated)'!$C$2:$C$53,"Buy")-SUMIFS('Transactions (Dated)'!$E$2:$E$53,'Transactions (Dated)'!$D$2:$D$53,'Share Values'!$X762,'Transactions (Dated)'!$B$2:$B$53,'Share Values'!Y$11,'Transactions (Dated)'!$C$2:$C$53,"Sell")</f>
        <v>4625</v>
      </c>
      <c r="Z762" s="40">
        <f ca="1">Z761+SUMIFS('Transactions (Dated)'!$E$2:$E$53,'Transactions (Dated)'!$D$2:$D$53,'Share Values'!$X762,'Transactions (Dated)'!$B$2:$B$53,'Share Values'!Z$11,'Transactions (Dated)'!$C$2:$C$53,"Buy")-SUMIFS('Transactions (Dated)'!$E$2:$E$53,'Transactions (Dated)'!$D$2:$D$53,'Share Values'!$X762,'Transactions (Dated)'!$B$2:$B$53,'Share Values'!Z$11,'Transactions (Dated)'!$C$2:$C$53,"Sell")</f>
        <v>9375</v>
      </c>
      <c r="AA762" s="40">
        <f ca="1">AA761+SUMIFS('Transactions (Dated)'!$E$2:$E$53,'Transactions (Dated)'!$D$2:$D$53,'Share Values'!$X762,'Transactions (Dated)'!$B$2:$B$53,'Share Values'!AA$11,'Transactions (Dated)'!$C$2:$C$53,"Buy")-SUMIFS('Transactions (Dated)'!$E$2:$E$53,'Transactions (Dated)'!$D$2:$D$53,'Share Values'!$X762,'Transactions (Dated)'!$B$2:$B$53,'Share Values'!AA$11,'Transactions (Dated)'!$C$2:$C$53,"Sell")</f>
        <v>26357</v>
      </c>
      <c r="AB762" s="40">
        <f ca="1">AB761+SUMIFS('Transactions (Dated)'!$E$2:$E$53,'Transactions (Dated)'!$D$2:$D$53,'Share Values'!$X762,'Transactions (Dated)'!$B$2:$B$53,'Share Values'!AB$11,'Transactions (Dated)'!$C$2:$C$53,"Buy")-SUMIFS('Transactions (Dated)'!$E$2:$E$53,'Transactions (Dated)'!$D$2:$D$53,'Share Values'!$X762,'Transactions (Dated)'!$B$2:$B$53,'Share Values'!AB$11,'Transactions (Dated)'!$C$2:$C$53,"Sell")</f>
        <v>1892</v>
      </c>
      <c r="AC762" s="40">
        <f ca="1">AC761+SUMIFS('Transactions (Dated)'!$E$2:$E$53,'Transactions (Dated)'!$D$2:$D$53,'Share Values'!$X762,'Transactions (Dated)'!$B$2:$B$53,'Share Values'!AC$11,'Transactions (Dated)'!$C$2:$C$53,"Buy")-SUMIFS('Transactions (Dated)'!$E$2:$E$53,'Transactions (Dated)'!$D$2:$D$53,'Share Values'!$X762,'Transactions (Dated)'!$B$2:$B$53,'Share Values'!AC$11,'Transactions (Dated)'!$C$2:$C$53,"Sell")</f>
        <v>2348</v>
      </c>
      <c r="AD762" s="40">
        <f ca="1">AD761+SUMIFS('Transactions (Dated)'!$E$2:$E$53,'Transactions (Dated)'!$D$2:$D$53,'Share Values'!$X762,'Transactions (Dated)'!$B$2:$B$53,'Share Values'!AD$11,'Transactions (Dated)'!$C$2:$C$53,"Buy")-SUMIFS('Transactions (Dated)'!$E$2:$E$53,'Transactions (Dated)'!$D$2:$D$53,'Share Values'!$X762,'Transactions (Dated)'!$B$2:$B$53,'Share Values'!AD$11,'Transactions (Dated)'!$C$2:$C$53,"Sell")</f>
        <v>0</v>
      </c>
      <c r="AE762" s="40">
        <f ca="1">AE761+SUMIFS('Transactions (Dated)'!$E$2:$E$53,'Transactions (Dated)'!$D$2:$D$53,'Share Values'!$X762,'Transactions (Dated)'!$B$2:$B$53,'Share Values'!AE$11,'Transactions (Dated)'!$C$2:$C$53,"Buy")-SUMIFS('Transactions (Dated)'!$E$2:$E$53,'Transactions (Dated)'!$D$2:$D$53,'Share Values'!$X762,'Transactions (Dated)'!$B$2:$B$53,'Share Values'!AE$11,'Transactions (Dated)'!$C$2:$C$53,"Sell")</f>
        <v>2900</v>
      </c>
      <c r="AF762" s="40">
        <f ca="1">AF761+SUMIFS('Transactions (Dated)'!$E$2:$E$53,'Transactions (Dated)'!$D$2:$D$53,'Share Values'!$X762,'Transactions (Dated)'!$B$2:$B$53,'Share Values'!AF$11,'Transactions (Dated)'!$C$2:$C$53,"Buy")-SUMIFS('Transactions (Dated)'!$E$2:$E$53,'Transactions (Dated)'!$D$2:$D$53,'Share Values'!$X762,'Transactions (Dated)'!$B$2:$B$53,'Share Values'!AF$11,'Transactions (Dated)'!$C$2:$C$53,"Sell")</f>
        <v>14201</v>
      </c>
      <c r="AG762" s="40">
        <f ca="1">AG761+SUMIFS('Transactions (Dated)'!$E$2:$E$53,'Transactions (Dated)'!$D$2:$D$53,'Share Values'!$X762,'Transactions (Dated)'!$B$2:$B$53,'Share Values'!AG$11,'Transactions (Dated)'!$C$2:$C$53,"Buy")-SUMIFS('Transactions (Dated)'!$E$2:$E$53,'Transactions (Dated)'!$D$2:$D$53,'Share Values'!$X762,'Transactions (Dated)'!$B$2:$B$53,'Share Values'!AG$11,'Transactions (Dated)'!$C$2:$C$53,"Sell")</f>
        <v>6835</v>
      </c>
      <c r="AH762" s="40">
        <f ca="1">AH761+SUMIFS('Transactions (Dated)'!$E$2:$E$53,'Transactions (Dated)'!$D$2:$D$53,'Share Values'!$X762,'Transactions (Dated)'!$B$2:$B$53,'Share Values'!AH$11,'Transactions (Dated)'!$C$2:$C$53,"Buy")-SUMIFS('Transactions (Dated)'!$E$2:$E$53,'Transactions (Dated)'!$D$2:$D$53,'Share Values'!$X762,'Transactions (Dated)'!$B$2:$B$53,'Share Values'!AH$11,'Transactions (Dated)'!$C$2:$C$53,"Sell")</f>
        <v>0</v>
      </c>
      <c r="AI762" s="40">
        <f ca="1">AI761+SUMIFS('Transactions (Dated)'!$E$2:$E$53,'Transactions (Dated)'!$D$2:$D$53,'Share Values'!$X762,'Transactions (Dated)'!$B$2:$B$53,'Share Values'!AI$11,'Transactions (Dated)'!$C$2:$C$53,"Buy")-SUMIFS('Transactions (Dated)'!$E$2:$E$53,'Transactions (Dated)'!$D$2:$D$53,'Share Values'!$X762,'Transactions (Dated)'!$B$2:$B$53,'Share Values'!AI$11,'Transactions (Dated)'!$C$2:$C$53,"Sell")</f>
        <v>0</v>
      </c>
      <c r="AJ762" s="40">
        <f ca="1">AJ761+SUMIFS('Transactions (Dated)'!$E$2:$E$53,'Transactions (Dated)'!$D$2:$D$53,'Share Values'!$X762,'Transactions (Dated)'!$B$2:$B$53,'Share Values'!AJ$11,'Transactions (Dated)'!$C$2:$C$53,"Buy")-SUMIFS('Transactions (Dated)'!$E$2:$E$53,'Transactions (Dated)'!$D$2:$D$53,'Share Values'!$X762,'Transactions (Dated)'!$B$2:$B$53,'Share Values'!AJ$11,'Transactions (Dated)'!$C$2:$C$53,"Sell")</f>
        <v>0</v>
      </c>
      <c r="AK762" s="40">
        <f ca="1">AK761+SUMIFS('Transactions (Dated)'!$E$2:$E$53,'Transactions (Dated)'!$D$2:$D$53,'Share Values'!$X762,'Transactions (Dated)'!$B$2:$B$53,'Share Values'!AK$11,'Transactions (Dated)'!$C$2:$C$53,"Buy")-SUMIFS('Transactions (Dated)'!$E$2:$E$53,'Transactions (Dated)'!$D$2:$D$53,'Share Values'!$X762,'Transactions (Dated)'!$B$2:$B$53,'Share Values'!AK$11,'Transactions (Dated)'!$C$2:$C$53,"Sell")</f>
        <v>0</v>
      </c>
      <c r="AL762" s="40">
        <f ca="1">AL761+SUMIFS('Transactions (Dated)'!$E$2:$E$53,'Transactions (Dated)'!$D$2:$D$53,'Share Values'!$X762,'Transactions (Dated)'!$B$2:$B$53,'Share Values'!AL$11,'Transactions (Dated)'!$C$2:$C$53,"Buy")-SUMIFS('Transactions (Dated)'!$E$2:$E$53,'Transactions (Dated)'!$D$2:$D$53,'Share Values'!$X762,'Transactions (Dated)'!$B$2:$B$53,'Share Values'!AL$11,'Transactions (Dated)'!$C$2:$C$53,"Sell")</f>
        <v>0</v>
      </c>
      <c r="AM762" s="40">
        <f ca="1">AM761+SUMIFS('Transactions (Dated)'!$E$2:$E$53,'Transactions (Dated)'!$D$2:$D$53,'Share Values'!$X762,'Transactions (Dated)'!$B$2:$B$53,'Share Values'!AM$11,'Transactions (Dated)'!$C$2:$C$53,"Buy")-SUMIFS('Transactions (Dated)'!$E$2:$E$53,'Transactions (Dated)'!$D$2:$D$53,'Share Values'!$X762,'Transactions (Dated)'!$B$2:$B$53,'Share Values'!AM$11,'Transactions (Dated)'!$C$2:$C$53,"Sell")</f>
        <v>0</v>
      </c>
      <c r="AN762" s="40">
        <f ca="1">AN761+SUMIFS('Transactions (Dated)'!$E$2:$E$53,'Transactions (Dated)'!$D$2:$D$53,'Share Values'!$X762,'Transactions (Dated)'!$B$2:$B$53,'Share Values'!AN$11,'Transactions (Dated)'!$C$2:$C$53,"Buy")-SUMIFS('Transactions (Dated)'!$E$2:$E$53,'Transactions (Dated)'!$D$2:$D$53,'Share Values'!$X762,'Transactions (Dated)'!$B$2:$B$53,'Share Values'!AN$11,'Transactions (Dated)'!$C$2:$C$53,"Sell")</f>
        <v>0</v>
      </c>
      <c r="AQ762" s="3">
        <f t="shared" si="321"/>
        <v>43005</v>
      </c>
      <c r="AR762" s="6">
        <f t="shared" ca="1" si="322"/>
        <v>53326.25</v>
      </c>
      <c r="AS762" s="6">
        <f t="shared" ca="1" si="323"/>
        <v>15937.5</v>
      </c>
      <c r="AT762" s="6">
        <f t="shared" ca="1" si="324"/>
        <v>553497</v>
      </c>
      <c r="AU762" s="6">
        <f t="shared" ca="1" si="325"/>
        <v>44074.140000000007</v>
      </c>
      <c r="AV762" s="6">
        <f t="shared" ca="1" si="326"/>
        <v>42099.64</v>
      </c>
      <c r="AW762" s="6">
        <f t="shared" ca="1" si="327"/>
        <v>0</v>
      </c>
      <c r="AX762" s="6">
        <f t="shared" ca="1" si="328"/>
        <v>53563</v>
      </c>
      <c r="AY762" s="6">
        <f t="shared" ca="1" si="329"/>
        <v>63336.46</v>
      </c>
      <c r="AZ762" s="6">
        <f t="shared" ca="1" si="330"/>
        <v>0</v>
      </c>
      <c r="BA762" s="6">
        <f t="shared" ca="1" si="331"/>
        <v>0</v>
      </c>
      <c r="BB762" s="6">
        <f t="shared" ca="1" si="332"/>
        <v>0</v>
      </c>
      <c r="BC762" s="6">
        <f t="shared" ca="1" si="333"/>
        <v>0</v>
      </c>
      <c r="BD762" s="6">
        <f t="shared" ca="1" si="334"/>
        <v>0</v>
      </c>
      <c r="BE762" s="6">
        <f t="shared" ca="1" si="335"/>
        <v>0</v>
      </c>
      <c r="BF762" s="6">
        <f t="shared" ca="1" si="318"/>
        <v>0</v>
      </c>
      <c r="BG762" s="6">
        <f t="shared" ca="1" si="319"/>
        <v>0</v>
      </c>
      <c r="BJ762" s="4">
        <f t="shared" ca="1" si="336"/>
        <v>825833.99</v>
      </c>
      <c r="BL762" s="3">
        <f t="shared" si="337"/>
        <v>43005</v>
      </c>
      <c r="BM762" s="6">
        <f>BM761+SUMIFS('Transactions (Dated)'!G:G,'Transactions (Dated)'!D:D,'Share Values'!AQ762)</f>
        <v>14317.649999999987</v>
      </c>
      <c r="BN762" s="6">
        <f ca="1">BN761+SUMIFS('Transactions (Dated)'!$F:$F,'Transactions (Dated)'!$D:$D,$BL762,'Transactions (Dated)'!$B:$B,BN$11,'Transactions (Dated)'!$C:$C,"Dividend (paid to cash)")*Y762</f>
        <v>0</v>
      </c>
      <c r="BO762" s="6">
        <f ca="1">BO761+SUMIFS('Transactions (Dated)'!$F:$F,'Transactions (Dated)'!$D:$D,$BL762,'Transactions (Dated)'!$B:$B,BO$11,'Transactions (Dated)'!$C:$C,"Dividend (paid to cash)")*Z762</f>
        <v>2421.875</v>
      </c>
      <c r="BP762" s="6">
        <f ca="1">BP761+SUMIFS('Transactions (Dated)'!$F:$F,'Transactions (Dated)'!$D:$D,$BL762,'Transactions (Dated)'!$B:$B,BP$11,'Transactions (Dated)'!$C:$C,"Dividend (paid to cash)")*AA762</f>
        <v>51745.237000000008</v>
      </c>
      <c r="BQ762" s="6">
        <f ca="1">BQ761+SUMIFS('Transactions (Dated)'!$F:$F,'Transactions (Dated)'!$D:$D,$BL762,'Transactions (Dated)'!$B:$B,BQ$11,'Transactions (Dated)'!$C:$C,"Dividend (paid to cash)")*AB762</f>
        <v>766.26</v>
      </c>
      <c r="BR762" s="6">
        <f ca="1">BR761+SUMIFS('Transactions (Dated)'!$F:$F,'Transactions (Dated)'!$D:$D,$BL762,'Transactions (Dated)'!$B:$B,BR$11,'Transactions (Dated)'!$C:$C,"Dividend (paid to cash)")*AC762</f>
        <v>0</v>
      </c>
      <c r="BS762" s="6">
        <f ca="1">BS761+SUMIFS('Transactions (Dated)'!$F:$F,'Transactions (Dated)'!$D:$D,$BL762,'Transactions (Dated)'!$B:$B,BS$11,'Transactions (Dated)'!$C:$C,"Dividend (paid to cash)")*AD762</f>
        <v>0</v>
      </c>
      <c r="BT762" s="6">
        <f ca="1">BT761+SUMIFS('Transactions (Dated)'!$F:$F,'Transactions (Dated)'!$D:$D,$BL762,'Transactions (Dated)'!$B:$B,BT$11,'Transactions (Dated)'!$C:$C,"Dividend (paid to cash)")*AE762</f>
        <v>4640</v>
      </c>
      <c r="BU762" s="6">
        <f ca="1">BU761+SUMIFS('Transactions (Dated)'!$F:$F,'Transactions (Dated)'!$D:$D,$BL762,'Transactions (Dated)'!$B:$B,BU$11,'Transactions (Dated)'!$C:$C,"Dividend (paid to cash)")*AF762</f>
        <v>0</v>
      </c>
      <c r="BV762" s="6">
        <f ca="1">BV761+SUMIFS('Transactions (Dated)'!$F:$F,'Transactions (Dated)'!$D:$D,$BL762,'Transactions (Dated)'!$B:$B,BV$11,'Transactions (Dated)'!$C:$C,"Dividend (paid to cash)")*AG762</f>
        <v>0</v>
      </c>
      <c r="BW762" s="6">
        <f ca="1">BW761+SUMIFS('Transactions (Dated)'!$F:$F,'Transactions (Dated)'!$D:$D,$BL762,'Transactions (Dated)'!$B:$B,BW$11,'Transactions (Dated)'!$C:$C,"Dividend (paid to cash)")*AH762</f>
        <v>0</v>
      </c>
      <c r="BX762" s="6">
        <f ca="1">BX761+SUMIFS('Transactions (Dated)'!$F:$F,'Transactions (Dated)'!$D:$D,$BL762,'Transactions (Dated)'!$B:$B,BX$11,'Transactions (Dated)'!$C:$C,"Dividend (paid to cash)")*AI762</f>
        <v>0</v>
      </c>
      <c r="BY762" s="6">
        <f ca="1">BY761+SUMIFS('Transactions (Dated)'!$F:$F,'Transactions (Dated)'!$D:$D,$BL762,'Transactions (Dated)'!$B:$B,BY$11,'Transactions (Dated)'!$C:$C,"Dividend (paid to cash)")*AJ762</f>
        <v>0</v>
      </c>
      <c r="BZ762" s="6">
        <f ca="1">BZ761+SUMIFS('Transactions (Dated)'!$F:$F,'Transactions (Dated)'!$D:$D,$BL762,'Transactions (Dated)'!$B:$B,BZ$11,'Transactions (Dated)'!$C:$C,"Dividend (paid to cash)")*AK762</f>
        <v>0</v>
      </c>
      <c r="CA762" s="6">
        <f ca="1">CA761+SUMIFS('Transactions (Dated)'!$F:$F,'Transactions (Dated)'!$D:$D,$BL762,'Transactions (Dated)'!$B:$B,CA$11,'Transactions (Dated)'!$C:$C,"Dividend (paid to cash)")*AL762</f>
        <v>0</v>
      </c>
      <c r="CB762" s="6">
        <v>0</v>
      </c>
      <c r="CC762" s="6">
        <v>0</v>
      </c>
      <c r="CF762" s="6">
        <f t="shared" ca="1" si="338"/>
        <v>73891.021999999983</v>
      </c>
      <c r="CH762" s="3">
        <f t="shared" si="339"/>
        <v>43005</v>
      </c>
      <c r="CI762" s="4">
        <f t="shared" ca="1" si="340"/>
        <v>825833.99</v>
      </c>
      <c r="CJ762" s="4">
        <f t="shared" ca="1" si="341"/>
        <v>73891.021999999983</v>
      </c>
      <c r="CL762" s="4">
        <f t="shared" ca="1" si="342"/>
        <v>899725.01199999999</v>
      </c>
    </row>
    <row r="763" spans="2:90" x14ac:dyDescent="0.15">
      <c r="B763" s="3">
        <v>43006</v>
      </c>
      <c r="E763" s="86">
        <v>43006</v>
      </c>
      <c r="F763" s="53">
        <v>13</v>
      </c>
      <c r="G763">
        <v>1.72</v>
      </c>
      <c r="H763">
        <v>21.03</v>
      </c>
      <c r="I763">
        <v>23.344999999999999</v>
      </c>
      <c r="J763">
        <v>17.82</v>
      </c>
      <c r="K763">
        <v>13.83</v>
      </c>
      <c r="L763">
        <v>18.690000000000001</v>
      </c>
      <c r="M763">
        <v>4.41</v>
      </c>
      <c r="O763">
        <v>12.18</v>
      </c>
      <c r="Q763">
        <v>1.32</v>
      </c>
      <c r="R763">
        <v>9.35</v>
      </c>
      <c r="S763">
        <v>44.63</v>
      </c>
      <c r="U763">
        <v>44.63</v>
      </c>
      <c r="X763" s="3">
        <f t="shared" si="320"/>
        <v>43006</v>
      </c>
      <c r="Y763" s="40">
        <f ca="1">Y762+SUMIFS('Transactions (Dated)'!$E$2:$E$53,'Transactions (Dated)'!$D$2:$D$53,'Share Values'!$X763,'Transactions (Dated)'!$B$2:$B$53,'Share Values'!Y$11,'Transactions (Dated)'!$C$2:$C$53,"Buy")-SUMIFS('Transactions (Dated)'!$E$2:$E$53,'Transactions (Dated)'!$D$2:$D$53,'Share Values'!$X763,'Transactions (Dated)'!$B$2:$B$53,'Share Values'!Y$11,'Transactions (Dated)'!$C$2:$C$53,"Sell")</f>
        <v>4625</v>
      </c>
      <c r="Z763" s="40">
        <f ca="1">Z762+SUMIFS('Transactions (Dated)'!$E$2:$E$53,'Transactions (Dated)'!$D$2:$D$53,'Share Values'!$X763,'Transactions (Dated)'!$B$2:$B$53,'Share Values'!Z$11,'Transactions (Dated)'!$C$2:$C$53,"Buy")-SUMIFS('Transactions (Dated)'!$E$2:$E$53,'Transactions (Dated)'!$D$2:$D$53,'Share Values'!$X763,'Transactions (Dated)'!$B$2:$B$53,'Share Values'!Z$11,'Transactions (Dated)'!$C$2:$C$53,"Sell")</f>
        <v>9375</v>
      </c>
      <c r="AA763" s="40">
        <f ca="1">AA762+SUMIFS('Transactions (Dated)'!$E$2:$E$53,'Transactions (Dated)'!$D$2:$D$53,'Share Values'!$X763,'Transactions (Dated)'!$B$2:$B$53,'Share Values'!AA$11,'Transactions (Dated)'!$C$2:$C$53,"Buy")-SUMIFS('Transactions (Dated)'!$E$2:$E$53,'Transactions (Dated)'!$D$2:$D$53,'Share Values'!$X763,'Transactions (Dated)'!$B$2:$B$53,'Share Values'!AA$11,'Transactions (Dated)'!$C$2:$C$53,"Sell")</f>
        <v>26357</v>
      </c>
      <c r="AB763" s="40">
        <f ca="1">AB762+SUMIFS('Transactions (Dated)'!$E$2:$E$53,'Transactions (Dated)'!$D$2:$D$53,'Share Values'!$X763,'Transactions (Dated)'!$B$2:$B$53,'Share Values'!AB$11,'Transactions (Dated)'!$C$2:$C$53,"Buy")-SUMIFS('Transactions (Dated)'!$E$2:$E$53,'Transactions (Dated)'!$D$2:$D$53,'Share Values'!$X763,'Transactions (Dated)'!$B$2:$B$53,'Share Values'!AB$11,'Transactions (Dated)'!$C$2:$C$53,"Sell")</f>
        <v>1892</v>
      </c>
      <c r="AC763" s="40">
        <f ca="1">AC762+SUMIFS('Transactions (Dated)'!$E$2:$E$53,'Transactions (Dated)'!$D$2:$D$53,'Share Values'!$X763,'Transactions (Dated)'!$B$2:$B$53,'Share Values'!AC$11,'Transactions (Dated)'!$C$2:$C$53,"Buy")-SUMIFS('Transactions (Dated)'!$E$2:$E$53,'Transactions (Dated)'!$D$2:$D$53,'Share Values'!$X763,'Transactions (Dated)'!$B$2:$B$53,'Share Values'!AC$11,'Transactions (Dated)'!$C$2:$C$53,"Sell")</f>
        <v>2348</v>
      </c>
      <c r="AD763" s="40">
        <f ca="1">AD762+SUMIFS('Transactions (Dated)'!$E$2:$E$53,'Transactions (Dated)'!$D$2:$D$53,'Share Values'!$X763,'Transactions (Dated)'!$B$2:$B$53,'Share Values'!AD$11,'Transactions (Dated)'!$C$2:$C$53,"Buy")-SUMIFS('Transactions (Dated)'!$E$2:$E$53,'Transactions (Dated)'!$D$2:$D$53,'Share Values'!$X763,'Transactions (Dated)'!$B$2:$B$53,'Share Values'!AD$11,'Transactions (Dated)'!$C$2:$C$53,"Sell")</f>
        <v>0</v>
      </c>
      <c r="AE763" s="40">
        <f ca="1">AE762+SUMIFS('Transactions (Dated)'!$E$2:$E$53,'Transactions (Dated)'!$D$2:$D$53,'Share Values'!$X763,'Transactions (Dated)'!$B$2:$B$53,'Share Values'!AE$11,'Transactions (Dated)'!$C$2:$C$53,"Buy")-SUMIFS('Transactions (Dated)'!$E$2:$E$53,'Transactions (Dated)'!$D$2:$D$53,'Share Values'!$X763,'Transactions (Dated)'!$B$2:$B$53,'Share Values'!AE$11,'Transactions (Dated)'!$C$2:$C$53,"Sell")</f>
        <v>2900</v>
      </c>
      <c r="AF763" s="40">
        <f ca="1">AF762+SUMIFS('Transactions (Dated)'!$E$2:$E$53,'Transactions (Dated)'!$D$2:$D$53,'Share Values'!$X763,'Transactions (Dated)'!$B$2:$B$53,'Share Values'!AF$11,'Transactions (Dated)'!$C$2:$C$53,"Buy")-SUMIFS('Transactions (Dated)'!$E$2:$E$53,'Transactions (Dated)'!$D$2:$D$53,'Share Values'!$X763,'Transactions (Dated)'!$B$2:$B$53,'Share Values'!AF$11,'Transactions (Dated)'!$C$2:$C$53,"Sell")</f>
        <v>14201</v>
      </c>
      <c r="AG763" s="40">
        <f ca="1">AG762+SUMIFS('Transactions (Dated)'!$E$2:$E$53,'Transactions (Dated)'!$D$2:$D$53,'Share Values'!$X763,'Transactions (Dated)'!$B$2:$B$53,'Share Values'!AG$11,'Transactions (Dated)'!$C$2:$C$53,"Buy")-SUMIFS('Transactions (Dated)'!$E$2:$E$53,'Transactions (Dated)'!$D$2:$D$53,'Share Values'!$X763,'Transactions (Dated)'!$B$2:$B$53,'Share Values'!AG$11,'Transactions (Dated)'!$C$2:$C$53,"Sell")</f>
        <v>6835</v>
      </c>
      <c r="AH763" s="40">
        <f ca="1">AH762+SUMIFS('Transactions (Dated)'!$E$2:$E$53,'Transactions (Dated)'!$D$2:$D$53,'Share Values'!$X763,'Transactions (Dated)'!$B$2:$B$53,'Share Values'!AH$11,'Transactions (Dated)'!$C$2:$C$53,"Buy")-SUMIFS('Transactions (Dated)'!$E$2:$E$53,'Transactions (Dated)'!$D$2:$D$53,'Share Values'!$X763,'Transactions (Dated)'!$B$2:$B$53,'Share Values'!AH$11,'Transactions (Dated)'!$C$2:$C$53,"Sell")</f>
        <v>0</v>
      </c>
      <c r="AI763" s="40">
        <f ca="1">AI762+SUMIFS('Transactions (Dated)'!$E$2:$E$53,'Transactions (Dated)'!$D$2:$D$53,'Share Values'!$X763,'Transactions (Dated)'!$B$2:$B$53,'Share Values'!AI$11,'Transactions (Dated)'!$C$2:$C$53,"Buy")-SUMIFS('Transactions (Dated)'!$E$2:$E$53,'Transactions (Dated)'!$D$2:$D$53,'Share Values'!$X763,'Transactions (Dated)'!$B$2:$B$53,'Share Values'!AI$11,'Transactions (Dated)'!$C$2:$C$53,"Sell")</f>
        <v>0</v>
      </c>
      <c r="AJ763" s="40">
        <f ca="1">AJ762+SUMIFS('Transactions (Dated)'!$E$2:$E$53,'Transactions (Dated)'!$D$2:$D$53,'Share Values'!$X763,'Transactions (Dated)'!$B$2:$B$53,'Share Values'!AJ$11,'Transactions (Dated)'!$C$2:$C$53,"Buy")-SUMIFS('Transactions (Dated)'!$E$2:$E$53,'Transactions (Dated)'!$D$2:$D$53,'Share Values'!$X763,'Transactions (Dated)'!$B$2:$B$53,'Share Values'!AJ$11,'Transactions (Dated)'!$C$2:$C$53,"Sell")</f>
        <v>0</v>
      </c>
      <c r="AK763" s="40">
        <f ca="1">AK762+SUMIFS('Transactions (Dated)'!$E$2:$E$53,'Transactions (Dated)'!$D$2:$D$53,'Share Values'!$X763,'Transactions (Dated)'!$B$2:$B$53,'Share Values'!AK$11,'Transactions (Dated)'!$C$2:$C$53,"Buy")-SUMIFS('Transactions (Dated)'!$E$2:$E$53,'Transactions (Dated)'!$D$2:$D$53,'Share Values'!$X763,'Transactions (Dated)'!$B$2:$B$53,'Share Values'!AK$11,'Transactions (Dated)'!$C$2:$C$53,"Sell")</f>
        <v>0</v>
      </c>
      <c r="AL763" s="40">
        <f ca="1">AL762+SUMIFS('Transactions (Dated)'!$E$2:$E$53,'Transactions (Dated)'!$D$2:$D$53,'Share Values'!$X763,'Transactions (Dated)'!$B$2:$B$53,'Share Values'!AL$11,'Transactions (Dated)'!$C$2:$C$53,"Buy")-SUMIFS('Transactions (Dated)'!$E$2:$E$53,'Transactions (Dated)'!$D$2:$D$53,'Share Values'!$X763,'Transactions (Dated)'!$B$2:$B$53,'Share Values'!AL$11,'Transactions (Dated)'!$C$2:$C$53,"Sell")</f>
        <v>0</v>
      </c>
      <c r="AM763" s="40">
        <f ca="1">AM762+SUMIFS('Transactions (Dated)'!$E$2:$E$53,'Transactions (Dated)'!$D$2:$D$53,'Share Values'!$X763,'Transactions (Dated)'!$B$2:$B$53,'Share Values'!AM$11,'Transactions (Dated)'!$C$2:$C$53,"Buy")-SUMIFS('Transactions (Dated)'!$E$2:$E$53,'Transactions (Dated)'!$D$2:$D$53,'Share Values'!$X763,'Transactions (Dated)'!$B$2:$B$53,'Share Values'!AM$11,'Transactions (Dated)'!$C$2:$C$53,"Sell")</f>
        <v>0</v>
      </c>
      <c r="AN763" s="40">
        <f ca="1">AN762+SUMIFS('Transactions (Dated)'!$E$2:$E$53,'Transactions (Dated)'!$D$2:$D$53,'Share Values'!$X763,'Transactions (Dated)'!$B$2:$B$53,'Share Values'!AN$11,'Transactions (Dated)'!$C$2:$C$53,"Buy")-SUMIFS('Transactions (Dated)'!$E$2:$E$53,'Transactions (Dated)'!$D$2:$D$53,'Share Values'!$X763,'Transactions (Dated)'!$B$2:$B$53,'Share Values'!AN$11,'Transactions (Dated)'!$C$2:$C$53,"Sell")</f>
        <v>0</v>
      </c>
      <c r="AQ763" s="3">
        <f t="shared" si="321"/>
        <v>43006</v>
      </c>
      <c r="AR763" s="6">
        <f t="shared" ca="1" si="322"/>
        <v>60125</v>
      </c>
      <c r="AS763" s="6">
        <f t="shared" ca="1" si="323"/>
        <v>16125</v>
      </c>
      <c r="AT763" s="6">
        <f t="shared" ca="1" si="324"/>
        <v>554287.71000000008</v>
      </c>
      <c r="AU763" s="6">
        <f t="shared" ca="1" si="325"/>
        <v>44168.74</v>
      </c>
      <c r="AV763" s="6">
        <f t="shared" ca="1" si="326"/>
        <v>41841.360000000001</v>
      </c>
      <c r="AW763" s="6">
        <f t="shared" ca="1" si="327"/>
        <v>0</v>
      </c>
      <c r="AX763" s="6">
        <f t="shared" ca="1" si="328"/>
        <v>54201.000000000007</v>
      </c>
      <c r="AY763" s="6">
        <f t="shared" ca="1" si="329"/>
        <v>62626.41</v>
      </c>
      <c r="AZ763" s="6">
        <f t="shared" ca="1" si="330"/>
        <v>0</v>
      </c>
      <c r="BA763" s="6">
        <f t="shared" ca="1" si="331"/>
        <v>0</v>
      </c>
      <c r="BB763" s="6">
        <f t="shared" ca="1" si="332"/>
        <v>0</v>
      </c>
      <c r="BC763" s="6">
        <f t="shared" ca="1" si="333"/>
        <v>0</v>
      </c>
      <c r="BD763" s="6">
        <f t="shared" ca="1" si="334"/>
        <v>0</v>
      </c>
      <c r="BE763" s="6">
        <f t="shared" ca="1" si="335"/>
        <v>0</v>
      </c>
      <c r="BF763" s="6">
        <f t="shared" ca="1" si="318"/>
        <v>0</v>
      </c>
      <c r="BG763" s="6">
        <f t="shared" ca="1" si="319"/>
        <v>0</v>
      </c>
      <c r="BJ763" s="4">
        <f t="shared" ca="1" si="336"/>
        <v>833375.22000000009</v>
      </c>
      <c r="BL763" s="3">
        <f t="shared" si="337"/>
        <v>43006</v>
      </c>
      <c r="BM763" s="6">
        <f>BM762+SUMIFS('Transactions (Dated)'!G:G,'Transactions (Dated)'!D:D,'Share Values'!AQ763)</f>
        <v>14317.649999999987</v>
      </c>
      <c r="BN763" s="6">
        <f ca="1">BN762+SUMIFS('Transactions (Dated)'!$F:$F,'Transactions (Dated)'!$D:$D,$BL763,'Transactions (Dated)'!$B:$B,BN$11,'Transactions (Dated)'!$C:$C,"Dividend (paid to cash)")*Y763</f>
        <v>0</v>
      </c>
      <c r="BO763" s="6">
        <f ca="1">BO762+SUMIFS('Transactions (Dated)'!$F:$F,'Transactions (Dated)'!$D:$D,$BL763,'Transactions (Dated)'!$B:$B,BO$11,'Transactions (Dated)'!$C:$C,"Dividend (paid to cash)")*Z763</f>
        <v>2421.875</v>
      </c>
      <c r="BP763" s="6">
        <f ca="1">BP762+SUMIFS('Transactions (Dated)'!$F:$F,'Transactions (Dated)'!$D:$D,$BL763,'Transactions (Dated)'!$B:$B,BP$11,'Transactions (Dated)'!$C:$C,"Dividend (paid to cash)")*AA763</f>
        <v>51745.237000000008</v>
      </c>
      <c r="BQ763" s="6">
        <f ca="1">BQ762+SUMIFS('Transactions (Dated)'!$F:$F,'Transactions (Dated)'!$D:$D,$BL763,'Transactions (Dated)'!$B:$B,BQ$11,'Transactions (Dated)'!$C:$C,"Dividend (paid to cash)")*AB763</f>
        <v>766.26</v>
      </c>
      <c r="BR763" s="6">
        <f ca="1">BR762+SUMIFS('Transactions (Dated)'!$F:$F,'Transactions (Dated)'!$D:$D,$BL763,'Transactions (Dated)'!$B:$B,BR$11,'Transactions (Dated)'!$C:$C,"Dividend (paid to cash)")*AC763</f>
        <v>0</v>
      </c>
      <c r="BS763" s="6">
        <f ca="1">BS762+SUMIFS('Transactions (Dated)'!$F:$F,'Transactions (Dated)'!$D:$D,$BL763,'Transactions (Dated)'!$B:$B,BS$11,'Transactions (Dated)'!$C:$C,"Dividend (paid to cash)")*AD763</f>
        <v>0</v>
      </c>
      <c r="BT763" s="6">
        <f ca="1">BT762+SUMIFS('Transactions (Dated)'!$F:$F,'Transactions (Dated)'!$D:$D,$BL763,'Transactions (Dated)'!$B:$B,BT$11,'Transactions (Dated)'!$C:$C,"Dividend (paid to cash)")*AE763</f>
        <v>4640</v>
      </c>
      <c r="BU763" s="6">
        <f ca="1">BU762+SUMIFS('Transactions (Dated)'!$F:$F,'Transactions (Dated)'!$D:$D,$BL763,'Transactions (Dated)'!$B:$B,BU$11,'Transactions (Dated)'!$C:$C,"Dividend (paid to cash)")*AF763</f>
        <v>0</v>
      </c>
      <c r="BV763" s="6">
        <f ca="1">BV762+SUMIFS('Transactions (Dated)'!$F:$F,'Transactions (Dated)'!$D:$D,$BL763,'Transactions (Dated)'!$B:$B,BV$11,'Transactions (Dated)'!$C:$C,"Dividend (paid to cash)")*AG763</f>
        <v>0</v>
      </c>
      <c r="BW763" s="6">
        <f ca="1">BW762+SUMIFS('Transactions (Dated)'!$F:$F,'Transactions (Dated)'!$D:$D,$BL763,'Transactions (Dated)'!$B:$B,BW$11,'Transactions (Dated)'!$C:$C,"Dividend (paid to cash)")*AH763</f>
        <v>0</v>
      </c>
      <c r="BX763" s="6">
        <f ca="1">BX762+SUMIFS('Transactions (Dated)'!$F:$F,'Transactions (Dated)'!$D:$D,$BL763,'Transactions (Dated)'!$B:$B,BX$11,'Transactions (Dated)'!$C:$C,"Dividend (paid to cash)")*AI763</f>
        <v>0</v>
      </c>
      <c r="BY763" s="6">
        <f ca="1">BY762+SUMIFS('Transactions (Dated)'!$F:$F,'Transactions (Dated)'!$D:$D,$BL763,'Transactions (Dated)'!$B:$B,BY$11,'Transactions (Dated)'!$C:$C,"Dividend (paid to cash)")*AJ763</f>
        <v>0</v>
      </c>
      <c r="BZ763" s="6">
        <f ca="1">BZ762+SUMIFS('Transactions (Dated)'!$F:$F,'Transactions (Dated)'!$D:$D,$BL763,'Transactions (Dated)'!$B:$B,BZ$11,'Transactions (Dated)'!$C:$C,"Dividend (paid to cash)")*AK763</f>
        <v>0</v>
      </c>
      <c r="CA763" s="6">
        <f ca="1">CA762+SUMIFS('Transactions (Dated)'!$F:$F,'Transactions (Dated)'!$D:$D,$BL763,'Transactions (Dated)'!$B:$B,CA$11,'Transactions (Dated)'!$C:$C,"Dividend (paid to cash)")*AL763</f>
        <v>0</v>
      </c>
      <c r="CB763" s="6">
        <v>0</v>
      </c>
      <c r="CC763" s="6">
        <v>0</v>
      </c>
      <c r="CF763" s="6">
        <f t="shared" ca="1" si="338"/>
        <v>73891.021999999983</v>
      </c>
      <c r="CH763" s="3">
        <f t="shared" si="339"/>
        <v>43006</v>
      </c>
      <c r="CI763" s="4">
        <f t="shared" ca="1" si="340"/>
        <v>833375.22000000009</v>
      </c>
      <c r="CJ763" s="4">
        <f t="shared" ca="1" si="341"/>
        <v>73891.021999999983</v>
      </c>
      <c r="CL763" s="4">
        <f t="shared" ca="1" si="342"/>
        <v>907266.24200000009</v>
      </c>
    </row>
    <row r="764" spans="2:90" x14ac:dyDescent="0.15">
      <c r="B764" s="3">
        <v>43007</v>
      </c>
      <c r="E764" s="86">
        <v>43007</v>
      </c>
      <c r="F764" s="53">
        <v>13.95</v>
      </c>
      <c r="G764">
        <v>1.78</v>
      </c>
      <c r="H764">
        <v>21.07</v>
      </c>
      <c r="I764">
        <v>23.445</v>
      </c>
      <c r="J764">
        <v>17.88</v>
      </c>
      <c r="K764">
        <v>13.77</v>
      </c>
      <c r="L764">
        <v>18.8</v>
      </c>
      <c r="M764">
        <v>4.55</v>
      </c>
      <c r="O764">
        <v>12.01</v>
      </c>
      <c r="Q764">
        <v>1.4</v>
      </c>
      <c r="R764">
        <v>9.25</v>
      </c>
      <c r="S764">
        <v>44.77</v>
      </c>
      <c r="U764">
        <v>44.77</v>
      </c>
      <c r="X764" s="3">
        <f t="shared" si="320"/>
        <v>43007</v>
      </c>
      <c r="Y764" s="40">
        <f ca="1">Y763+SUMIFS('Transactions (Dated)'!$E$2:$E$53,'Transactions (Dated)'!$D$2:$D$53,'Share Values'!$X764,'Transactions (Dated)'!$B$2:$B$53,'Share Values'!Y$11,'Transactions (Dated)'!$C$2:$C$53,"Buy")-SUMIFS('Transactions (Dated)'!$E$2:$E$53,'Transactions (Dated)'!$D$2:$D$53,'Share Values'!$X764,'Transactions (Dated)'!$B$2:$B$53,'Share Values'!Y$11,'Transactions (Dated)'!$C$2:$C$53,"Sell")</f>
        <v>4625</v>
      </c>
      <c r="Z764" s="40">
        <f ca="1">Z763+SUMIFS('Transactions (Dated)'!$E$2:$E$53,'Transactions (Dated)'!$D$2:$D$53,'Share Values'!$X764,'Transactions (Dated)'!$B$2:$B$53,'Share Values'!Z$11,'Transactions (Dated)'!$C$2:$C$53,"Buy")-SUMIFS('Transactions (Dated)'!$E$2:$E$53,'Transactions (Dated)'!$D$2:$D$53,'Share Values'!$X764,'Transactions (Dated)'!$B$2:$B$53,'Share Values'!Z$11,'Transactions (Dated)'!$C$2:$C$53,"Sell")</f>
        <v>9375</v>
      </c>
      <c r="AA764" s="40">
        <f ca="1">AA763+SUMIFS('Transactions (Dated)'!$E$2:$E$53,'Transactions (Dated)'!$D$2:$D$53,'Share Values'!$X764,'Transactions (Dated)'!$B$2:$B$53,'Share Values'!AA$11,'Transactions (Dated)'!$C$2:$C$53,"Buy")-SUMIFS('Transactions (Dated)'!$E$2:$E$53,'Transactions (Dated)'!$D$2:$D$53,'Share Values'!$X764,'Transactions (Dated)'!$B$2:$B$53,'Share Values'!AA$11,'Transactions (Dated)'!$C$2:$C$53,"Sell")</f>
        <v>26357</v>
      </c>
      <c r="AB764" s="40">
        <f ca="1">AB763+SUMIFS('Transactions (Dated)'!$E$2:$E$53,'Transactions (Dated)'!$D$2:$D$53,'Share Values'!$X764,'Transactions (Dated)'!$B$2:$B$53,'Share Values'!AB$11,'Transactions (Dated)'!$C$2:$C$53,"Buy")-SUMIFS('Transactions (Dated)'!$E$2:$E$53,'Transactions (Dated)'!$D$2:$D$53,'Share Values'!$X764,'Transactions (Dated)'!$B$2:$B$53,'Share Values'!AB$11,'Transactions (Dated)'!$C$2:$C$53,"Sell")</f>
        <v>1892</v>
      </c>
      <c r="AC764" s="40">
        <f ca="1">AC763+SUMIFS('Transactions (Dated)'!$E$2:$E$53,'Transactions (Dated)'!$D$2:$D$53,'Share Values'!$X764,'Transactions (Dated)'!$B$2:$B$53,'Share Values'!AC$11,'Transactions (Dated)'!$C$2:$C$53,"Buy")-SUMIFS('Transactions (Dated)'!$E$2:$E$53,'Transactions (Dated)'!$D$2:$D$53,'Share Values'!$X764,'Transactions (Dated)'!$B$2:$B$53,'Share Values'!AC$11,'Transactions (Dated)'!$C$2:$C$53,"Sell")</f>
        <v>2348</v>
      </c>
      <c r="AD764" s="40">
        <f ca="1">AD763+SUMIFS('Transactions (Dated)'!$E$2:$E$53,'Transactions (Dated)'!$D$2:$D$53,'Share Values'!$X764,'Transactions (Dated)'!$B$2:$B$53,'Share Values'!AD$11,'Transactions (Dated)'!$C$2:$C$53,"Buy")-SUMIFS('Transactions (Dated)'!$E$2:$E$53,'Transactions (Dated)'!$D$2:$D$53,'Share Values'!$X764,'Transactions (Dated)'!$B$2:$B$53,'Share Values'!AD$11,'Transactions (Dated)'!$C$2:$C$53,"Sell")</f>
        <v>0</v>
      </c>
      <c r="AE764" s="40">
        <f ca="1">AE763+SUMIFS('Transactions (Dated)'!$E$2:$E$53,'Transactions (Dated)'!$D$2:$D$53,'Share Values'!$X764,'Transactions (Dated)'!$B$2:$B$53,'Share Values'!AE$11,'Transactions (Dated)'!$C$2:$C$53,"Buy")-SUMIFS('Transactions (Dated)'!$E$2:$E$53,'Transactions (Dated)'!$D$2:$D$53,'Share Values'!$X764,'Transactions (Dated)'!$B$2:$B$53,'Share Values'!AE$11,'Transactions (Dated)'!$C$2:$C$53,"Sell")</f>
        <v>2900</v>
      </c>
      <c r="AF764" s="40">
        <f ca="1">AF763+SUMIFS('Transactions (Dated)'!$E$2:$E$53,'Transactions (Dated)'!$D$2:$D$53,'Share Values'!$X764,'Transactions (Dated)'!$B$2:$B$53,'Share Values'!AF$11,'Transactions (Dated)'!$C$2:$C$53,"Buy")-SUMIFS('Transactions (Dated)'!$E$2:$E$53,'Transactions (Dated)'!$D$2:$D$53,'Share Values'!$X764,'Transactions (Dated)'!$B$2:$B$53,'Share Values'!AF$11,'Transactions (Dated)'!$C$2:$C$53,"Sell")</f>
        <v>14201</v>
      </c>
      <c r="AG764" s="40">
        <f ca="1">AG763+SUMIFS('Transactions (Dated)'!$E$2:$E$53,'Transactions (Dated)'!$D$2:$D$53,'Share Values'!$X764,'Transactions (Dated)'!$B$2:$B$53,'Share Values'!AG$11,'Transactions (Dated)'!$C$2:$C$53,"Buy")-SUMIFS('Transactions (Dated)'!$E$2:$E$53,'Transactions (Dated)'!$D$2:$D$53,'Share Values'!$X764,'Transactions (Dated)'!$B$2:$B$53,'Share Values'!AG$11,'Transactions (Dated)'!$C$2:$C$53,"Sell")</f>
        <v>6835</v>
      </c>
      <c r="AH764" s="40">
        <f ca="1">AH763+SUMIFS('Transactions (Dated)'!$E$2:$E$53,'Transactions (Dated)'!$D$2:$D$53,'Share Values'!$X764,'Transactions (Dated)'!$B$2:$B$53,'Share Values'!AH$11,'Transactions (Dated)'!$C$2:$C$53,"Buy")-SUMIFS('Transactions (Dated)'!$E$2:$E$53,'Transactions (Dated)'!$D$2:$D$53,'Share Values'!$X764,'Transactions (Dated)'!$B$2:$B$53,'Share Values'!AH$11,'Transactions (Dated)'!$C$2:$C$53,"Sell")</f>
        <v>0</v>
      </c>
      <c r="AI764" s="40">
        <f ca="1">AI763+SUMIFS('Transactions (Dated)'!$E$2:$E$53,'Transactions (Dated)'!$D$2:$D$53,'Share Values'!$X764,'Transactions (Dated)'!$B$2:$B$53,'Share Values'!AI$11,'Transactions (Dated)'!$C$2:$C$53,"Buy")-SUMIFS('Transactions (Dated)'!$E$2:$E$53,'Transactions (Dated)'!$D$2:$D$53,'Share Values'!$X764,'Transactions (Dated)'!$B$2:$B$53,'Share Values'!AI$11,'Transactions (Dated)'!$C$2:$C$53,"Sell")</f>
        <v>0</v>
      </c>
      <c r="AJ764" s="40">
        <f ca="1">AJ763+SUMIFS('Transactions (Dated)'!$E$2:$E$53,'Transactions (Dated)'!$D$2:$D$53,'Share Values'!$X764,'Transactions (Dated)'!$B$2:$B$53,'Share Values'!AJ$11,'Transactions (Dated)'!$C$2:$C$53,"Buy")-SUMIFS('Transactions (Dated)'!$E$2:$E$53,'Transactions (Dated)'!$D$2:$D$53,'Share Values'!$X764,'Transactions (Dated)'!$B$2:$B$53,'Share Values'!AJ$11,'Transactions (Dated)'!$C$2:$C$53,"Sell")</f>
        <v>0</v>
      </c>
      <c r="AK764" s="40">
        <f ca="1">AK763+SUMIFS('Transactions (Dated)'!$E$2:$E$53,'Transactions (Dated)'!$D$2:$D$53,'Share Values'!$X764,'Transactions (Dated)'!$B$2:$B$53,'Share Values'!AK$11,'Transactions (Dated)'!$C$2:$C$53,"Buy")-SUMIFS('Transactions (Dated)'!$E$2:$E$53,'Transactions (Dated)'!$D$2:$D$53,'Share Values'!$X764,'Transactions (Dated)'!$B$2:$B$53,'Share Values'!AK$11,'Transactions (Dated)'!$C$2:$C$53,"Sell")</f>
        <v>0</v>
      </c>
      <c r="AL764" s="40">
        <f ca="1">AL763+SUMIFS('Transactions (Dated)'!$E$2:$E$53,'Transactions (Dated)'!$D$2:$D$53,'Share Values'!$X764,'Transactions (Dated)'!$B$2:$B$53,'Share Values'!AL$11,'Transactions (Dated)'!$C$2:$C$53,"Buy")-SUMIFS('Transactions (Dated)'!$E$2:$E$53,'Transactions (Dated)'!$D$2:$D$53,'Share Values'!$X764,'Transactions (Dated)'!$B$2:$B$53,'Share Values'!AL$11,'Transactions (Dated)'!$C$2:$C$53,"Sell")</f>
        <v>0</v>
      </c>
      <c r="AM764" s="40">
        <f ca="1">AM763+SUMIFS('Transactions (Dated)'!$E$2:$E$53,'Transactions (Dated)'!$D$2:$D$53,'Share Values'!$X764,'Transactions (Dated)'!$B$2:$B$53,'Share Values'!AM$11,'Transactions (Dated)'!$C$2:$C$53,"Buy")-SUMIFS('Transactions (Dated)'!$E$2:$E$53,'Transactions (Dated)'!$D$2:$D$53,'Share Values'!$X764,'Transactions (Dated)'!$B$2:$B$53,'Share Values'!AM$11,'Transactions (Dated)'!$C$2:$C$53,"Sell")</f>
        <v>0</v>
      </c>
      <c r="AN764" s="40">
        <f ca="1">AN763+SUMIFS('Transactions (Dated)'!$E$2:$E$53,'Transactions (Dated)'!$D$2:$D$53,'Share Values'!$X764,'Transactions (Dated)'!$B$2:$B$53,'Share Values'!AN$11,'Transactions (Dated)'!$C$2:$C$53,"Buy")-SUMIFS('Transactions (Dated)'!$E$2:$E$53,'Transactions (Dated)'!$D$2:$D$53,'Share Values'!$X764,'Transactions (Dated)'!$B$2:$B$53,'Share Values'!AN$11,'Transactions (Dated)'!$C$2:$C$53,"Sell")</f>
        <v>0</v>
      </c>
      <c r="AQ764" s="3">
        <f t="shared" si="321"/>
        <v>43007</v>
      </c>
      <c r="AR764" s="6">
        <f t="shared" ca="1" si="322"/>
        <v>64518.75</v>
      </c>
      <c r="AS764" s="6">
        <f t="shared" ca="1" si="323"/>
        <v>16687.5</v>
      </c>
      <c r="AT764" s="6">
        <f t="shared" ca="1" si="324"/>
        <v>555341.99</v>
      </c>
      <c r="AU764" s="6">
        <f t="shared" ca="1" si="325"/>
        <v>44357.94</v>
      </c>
      <c r="AV764" s="6">
        <f t="shared" ca="1" si="326"/>
        <v>41982.239999999998</v>
      </c>
      <c r="AW764" s="6">
        <f t="shared" ca="1" si="327"/>
        <v>0</v>
      </c>
      <c r="AX764" s="6">
        <f t="shared" ca="1" si="328"/>
        <v>54520</v>
      </c>
      <c r="AY764" s="6">
        <f t="shared" ca="1" si="329"/>
        <v>64614.549999999996</v>
      </c>
      <c r="AZ764" s="6">
        <f t="shared" ca="1" si="330"/>
        <v>0</v>
      </c>
      <c r="BA764" s="6">
        <f t="shared" ca="1" si="331"/>
        <v>0</v>
      </c>
      <c r="BB764" s="6">
        <f t="shared" ca="1" si="332"/>
        <v>0</v>
      </c>
      <c r="BC764" s="6">
        <f t="shared" ca="1" si="333"/>
        <v>0</v>
      </c>
      <c r="BD764" s="6">
        <f t="shared" ca="1" si="334"/>
        <v>0</v>
      </c>
      <c r="BE764" s="6">
        <f t="shared" ca="1" si="335"/>
        <v>0</v>
      </c>
      <c r="BF764" s="6">
        <f t="shared" ca="1" si="318"/>
        <v>0</v>
      </c>
      <c r="BG764" s="6">
        <f t="shared" ca="1" si="319"/>
        <v>0</v>
      </c>
      <c r="BJ764" s="4">
        <f t="shared" ca="1" si="336"/>
        <v>842022.97</v>
      </c>
      <c r="BL764" s="3">
        <f t="shared" si="337"/>
        <v>43007</v>
      </c>
      <c r="BM764" s="6">
        <f>BM763+SUMIFS('Transactions (Dated)'!G:G,'Transactions (Dated)'!D:D,'Share Values'!AQ764)</f>
        <v>14317.649999999987</v>
      </c>
      <c r="BN764" s="6">
        <f ca="1">BN763+SUMIFS('Transactions (Dated)'!$F:$F,'Transactions (Dated)'!$D:$D,$BL764,'Transactions (Dated)'!$B:$B,BN$11,'Transactions (Dated)'!$C:$C,"Dividend (paid to cash)")*Y764</f>
        <v>0</v>
      </c>
      <c r="BO764" s="6">
        <f ca="1">BO763+SUMIFS('Transactions (Dated)'!$F:$F,'Transactions (Dated)'!$D:$D,$BL764,'Transactions (Dated)'!$B:$B,BO$11,'Transactions (Dated)'!$C:$C,"Dividend (paid to cash)")*Z764</f>
        <v>2421.875</v>
      </c>
      <c r="BP764" s="6">
        <f ca="1">BP763+SUMIFS('Transactions (Dated)'!$F:$F,'Transactions (Dated)'!$D:$D,$BL764,'Transactions (Dated)'!$B:$B,BP$11,'Transactions (Dated)'!$C:$C,"Dividend (paid to cash)")*AA764</f>
        <v>51745.237000000008</v>
      </c>
      <c r="BQ764" s="6">
        <f ca="1">BQ763+SUMIFS('Transactions (Dated)'!$F:$F,'Transactions (Dated)'!$D:$D,$BL764,'Transactions (Dated)'!$B:$B,BQ$11,'Transactions (Dated)'!$C:$C,"Dividend (paid to cash)")*AB764</f>
        <v>766.26</v>
      </c>
      <c r="BR764" s="6">
        <f ca="1">BR763+SUMIFS('Transactions (Dated)'!$F:$F,'Transactions (Dated)'!$D:$D,$BL764,'Transactions (Dated)'!$B:$B,BR$11,'Transactions (Dated)'!$C:$C,"Dividend (paid to cash)")*AC764</f>
        <v>0</v>
      </c>
      <c r="BS764" s="6">
        <f ca="1">BS763+SUMIFS('Transactions (Dated)'!$F:$F,'Transactions (Dated)'!$D:$D,$BL764,'Transactions (Dated)'!$B:$B,BS$11,'Transactions (Dated)'!$C:$C,"Dividend (paid to cash)")*AD764</f>
        <v>0</v>
      </c>
      <c r="BT764" s="6">
        <f ca="1">BT763+SUMIFS('Transactions (Dated)'!$F:$F,'Transactions (Dated)'!$D:$D,$BL764,'Transactions (Dated)'!$B:$B,BT$11,'Transactions (Dated)'!$C:$C,"Dividend (paid to cash)")*AE764</f>
        <v>4640</v>
      </c>
      <c r="BU764" s="6">
        <f ca="1">BU763+SUMIFS('Transactions (Dated)'!$F:$F,'Transactions (Dated)'!$D:$D,$BL764,'Transactions (Dated)'!$B:$B,BU$11,'Transactions (Dated)'!$C:$C,"Dividend (paid to cash)")*AF764</f>
        <v>0</v>
      </c>
      <c r="BV764" s="6">
        <f ca="1">BV763+SUMIFS('Transactions (Dated)'!$F:$F,'Transactions (Dated)'!$D:$D,$BL764,'Transactions (Dated)'!$B:$B,BV$11,'Transactions (Dated)'!$C:$C,"Dividend (paid to cash)")*AG764</f>
        <v>0</v>
      </c>
      <c r="BW764" s="6">
        <f ca="1">BW763+SUMIFS('Transactions (Dated)'!$F:$F,'Transactions (Dated)'!$D:$D,$BL764,'Transactions (Dated)'!$B:$B,BW$11,'Transactions (Dated)'!$C:$C,"Dividend (paid to cash)")*AH764</f>
        <v>0</v>
      </c>
      <c r="BX764" s="6">
        <f ca="1">BX763+SUMIFS('Transactions (Dated)'!$F:$F,'Transactions (Dated)'!$D:$D,$BL764,'Transactions (Dated)'!$B:$B,BX$11,'Transactions (Dated)'!$C:$C,"Dividend (paid to cash)")*AI764</f>
        <v>0</v>
      </c>
      <c r="BY764" s="6">
        <f ca="1">BY763+SUMIFS('Transactions (Dated)'!$F:$F,'Transactions (Dated)'!$D:$D,$BL764,'Transactions (Dated)'!$B:$B,BY$11,'Transactions (Dated)'!$C:$C,"Dividend (paid to cash)")*AJ764</f>
        <v>0</v>
      </c>
      <c r="BZ764" s="6">
        <f ca="1">BZ763+SUMIFS('Transactions (Dated)'!$F:$F,'Transactions (Dated)'!$D:$D,$BL764,'Transactions (Dated)'!$B:$B,BZ$11,'Transactions (Dated)'!$C:$C,"Dividend (paid to cash)")*AK764</f>
        <v>0</v>
      </c>
      <c r="CA764" s="6">
        <f ca="1">CA763+SUMIFS('Transactions (Dated)'!$F:$F,'Transactions (Dated)'!$D:$D,$BL764,'Transactions (Dated)'!$B:$B,CA$11,'Transactions (Dated)'!$C:$C,"Dividend (paid to cash)")*AL764</f>
        <v>0</v>
      </c>
      <c r="CB764" s="6">
        <v>0</v>
      </c>
      <c r="CC764" s="6">
        <v>0</v>
      </c>
      <c r="CF764" s="6">
        <f t="shared" ca="1" si="338"/>
        <v>73891.021999999983</v>
      </c>
      <c r="CH764" s="3">
        <f t="shared" si="339"/>
        <v>43007</v>
      </c>
      <c r="CI764" s="4">
        <f t="shared" ca="1" si="340"/>
        <v>842022.97</v>
      </c>
      <c r="CJ764" s="4">
        <f t="shared" ca="1" si="341"/>
        <v>73891.021999999983</v>
      </c>
      <c r="CL764" s="4">
        <f t="shared" ca="1" si="342"/>
        <v>915913.99199999997</v>
      </c>
    </row>
    <row r="765" spans="2:90" x14ac:dyDescent="0.15">
      <c r="B765" s="3">
        <v>43010</v>
      </c>
      <c r="E765" s="86">
        <v>43010</v>
      </c>
      <c r="F765" s="53">
        <v>14.21</v>
      </c>
      <c r="G765">
        <v>1.79</v>
      </c>
      <c r="H765">
        <v>21.16</v>
      </c>
      <c r="I765">
        <v>23.555</v>
      </c>
      <c r="J765">
        <v>18.350000000000001</v>
      </c>
      <c r="K765">
        <v>13.86</v>
      </c>
      <c r="L765">
        <v>17.87</v>
      </c>
      <c r="M765">
        <v>4.59</v>
      </c>
      <c r="O765">
        <v>12.06</v>
      </c>
      <c r="Q765">
        <v>1.38</v>
      </c>
      <c r="R765">
        <v>9.4600000000000009</v>
      </c>
      <c r="S765">
        <v>45.02</v>
      </c>
      <c r="U765">
        <v>45.02</v>
      </c>
      <c r="X765" s="3">
        <f t="shared" si="320"/>
        <v>43010</v>
      </c>
      <c r="Y765" s="40">
        <f ca="1">Y764+SUMIFS('Transactions (Dated)'!$E$2:$E$53,'Transactions (Dated)'!$D$2:$D$53,'Share Values'!$X765,'Transactions (Dated)'!$B$2:$B$53,'Share Values'!Y$11,'Transactions (Dated)'!$C$2:$C$53,"Buy")-SUMIFS('Transactions (Dated)'!$E$2:$E$53,'Transactions (Dated)'!$D$2:$D$53,'Share Values'!$X765,'Transactions (Dated)'!$B$2:$B$53,'Share Values'!Y$11,'Transactions (Dated)'!$C$2:$C$53,"Sell")</f>
        <v>4625</v>
      </c>
      <c r="Z765" s="40">
        <f ca="1">Z764+SUMIFS('Transactions (Dated)'!$E$2:$E$53,'Transactions (Dated)'!$D$2:$D$53,'Share Values'!$X765,'Transactions (Dated)'!$B$2:$B$53,'Share Values'!Z$11,'Transactions (Dated)'!$C$2:$C$53,"Buy")-SUMIFS('Transactions (Dated)'!$E$2:$E$53,'Transactions (Dated)'!$D$2:$D$53,'Share Values'!$X765,'Transactions (Dated)'!$B$2:$B$53,'Share Values'!Z$11,'Transactions (Dated)'!$C$2:$C$53,"Sell")</f>
        <v>9375</v>
      </c>
      <c r="AA765" s="40">
        <f ca="1">AA764+SUMIFS('Transactions (Dated)'!$E$2:$E$53,'Transactions (Dated)'!$D$2:$D$53,'Share Values'!$X765,'Transactions (Dated)'!$B$2:$B$53,'Share Values'!AA$11,'Transactions (Dated)'!$C$2:$C$53,"Buy")-SUMIFS('Transactions (Dated)'!$E$2:$E$53,'Transactions (Dated)'!$D$2:$D$53,'Share Values'!$X765,'Transactions (Dated)'!$B$2:$B$53,'Share Values'!AA$11,'Transactions (Dated)'!$C$2:$C$53,"Sell")</f>
        <v>26357</v>
      </c>
      <c r="AB765" s="40">
        <f ca="1">AB764+SUMIFS('Transactions (Dated)'!$E$2:$E$53,'Transactions (Dated)'!$D$2:$D$53,'Share Values'!$X765,'Transactions (Dated)'!$B$2:$B$53,'Share Values'!AB$11,'Transactions (Dated)'!$C$2:$C$53,"Buy")-SUMIFS('Transactions (Dated)'!$E$2:$E$53,'Transactions (Dated)'!$D$2:$D$53,'Share Values'!$X765,'Transactions (Dated)'!$B$2:$B$53,'Share Values'!AB$11,'Transactions (Dated)'!$C$2:$C$53,"Sell")</f>
        <v>1892</v>
      </c>
      <c r="AC765" s="40">
        <f ca="1">AC764+SUMIFS('Transactions (Dated)'!$E$2:$E$53,'Transactions (Dated)'!$D$2:$D$53,'Share Values'!$X765,'Transactions (Dated)'!$B$2:$B$53,'Share Values'!AC$11,'Transactions (Dated)'!$C$2:$C$53,"Buy")-SUMIFS('Transactions (Dated)'!$E$2:$E$53,'Transactions (Dated)'!$D$2:$D$53,'Share Values'!$X765,'Transactions (Dated)'!$B$2:$B$53,'Share Values'!AC$11,'Transactions (Dated)'!$C$2:$C$53,"Sell")</f>
        <v>2348</v>
      </c>
      <c r="AD765" s="40">
        <f ca="1">AD764+SUMIFS('Transactions (Dated)'!$E$2:$E$53,'Transactions (Dated)'!$D$2:$D$53,'Share Values'!$X765,'Transactions (Dated)'!$B$2:$B$53,'Share Values'!AD$11,'Transactions (Dated)'!$C$2:$C$53,"Buy")-SUMIFS('Transactions (Dated)'!$E$2:$E$53,'Transactions (Dated)'!$D$2:$D$53,'Share Values'!$X765,'Transactions (Dated)'!$B$2:$B$53,'Share Values'!AD$11,'Transactions (Dated)'!$C$2:$C$53,"Sell")</f>
        <v>0</v>
      </c>
      <c r="AE765" s="40">
        <f ca="1">AE764+SUMIFS('Transactions (Dated)'!$E$2:$E$53,'Transactions (Dated)'!$D$2:$D$53,'Share Values'!$X765,'Transactions (Dated)'!$B$2:$B$53,'Share Values'!AE$11,'Transactions (Dated)'!$C$2:$C$53,"Buy")-SUMIFS('Transactions (Dated)'!$E$2:$E$53,'Transactions (Dated)'!$D$2:$D$53,'Share Values'!$X765,'Transactions (Dated)'!$B$2:$B$53,'Share Values'!AE$11,'Transactions (Dated)'!$C$2:$C$53,"Sell")</f>
        <v>2900</v>
      </c>
      <c r="AF765" s="40">
        <f ca="1">AF764+SUMIFS('Transactions (Dated)'!$E$2:$E$53,'Transactions (Dated)'!$D$2:$D$53,'Share Values'!$X765,'Transactions (Dated)'!$B$2:$B$53,'Share Values'!AF$11,'Transactions (Dated)'!$C$2:$C$53,"Buy")-SUMIFS('Transactions (Dated)'!$E$2:$E$53,'Transactions (Dated)'!$D$2:$D$53,'Share Values'!$X765,'Transactions (Dated)'!$B$2:$B$53,'Share Values'!AF$11,'Transactions (Dated)'!$C$2:$C$53,"Sell")</f>
        <v>14201</v>
      </c>
      <c r="AG765" s="40">
        <f ca="1">AG764+SUMIFS('Transactions (Dated)'!$E$2:$E$53,'Transactions (Dated)'!$D$2:$D$53,'Share Values'!$X765,'Transactions (Dated)'!$B$2:$B$53,'Share Values'!AG$11,'Transactions (Dated)'!$C$2:$C$53,"Buy")-SUMIFS('Transactions (Dated)'!$E$2:$E$53,'Transactions (Dated)'!$D$2:$D$53,'Share Values'!$X765,'Transactions (Dated)'!$B$2:$B$53,'Share Values'!AG$11,'Transactions (Dated)'!$C$2:$C$53,"Sell")</f>
        <v>6835</v>
      </c>
      <c r="AH765" s="40">
        <f ca="1">AH764+SUMIFS('Transactions (Dated)'!$E$2:$E$53,'Transactions (Dated)'!$D$2:$D$53,'Share Values'!$X765,'Transactions (Dated)'!$B$2:$B$53,'Share Values'!AH$11,'Transactions (Dated)'!$C$2:$C$53,"Buy")-SUMIFS('Transactions (Dated)'!$E$2:$E$53,'Transactions (Dated)'!$D$2:$D$53,'Share Values'!$X765,'Transactions (Dated)'!$B$2:$B$53,'Share Values'!AH$11,'Transactions (Dated)'!$C$2:$C$53,"Sell")</f>
        <v>0</v>
      </c>
      <c r="AI765" s="40">
        <f ca="1">AI764+SUMIFS('Transactions (Dated)'!$E$2:$E$53,'Transactions (Dated)'!$D$2:$D$53,'Share Values'!$X765,'Transactions (Dated)'!$B$2:$B$53,'Share Values'!AI$11,'Transactions (Dated)'!$C$2:$C$53,"Buy")-SUMIFS('Transactions (Dated)'!$E$2:$E$53,'Transactions (Dated)'!$D$2:$D$53,'Share Values'!$X765,'Transactions (Dated)'!$B$2:$B$53,'Share Values'!AI$11,'Transactions (Dated)'!$C$2:$C$53,"Sell")</f>
        <v>0</v>
      </c>
      <c r="AJ765" s="40">
        <f ca="1">AJ764+SUMIFS('Transactions (Dated)'!$E$2:$E$53,'Transactions (Dated)'!$D$2:$D$53,'Share Values'!$X765,'Transactions (Dated)'!$B$2:$B$53,'Share Values'!AJ$11,'Transactions (Dated)'!$C$2:$C$53,"Buy")-SUMIFS('Transactions (Dated)'!$E$2:$E$53,'Transactions (Dated)'!$D$2:$D$53,'Share Values'!$X765,'Transactions (Dated)'!$B$2:$B$53,'Share Values'!AJ$11,'Transactions (Dated)'!$C$2:$C$53,"Sell")</f>
        <v>0</v>
      </c>
      <c r="AK765" s="40">
        <f ca="1">AK764+SUMIFS('Transactions (Dated)'!$E$2:$E$53,'Transactions (Dated)'!$D$2:$D$53,'Share Values'!$X765,'Transactions (Dated)'!$B$2:$B$53,'Share Values'!AK$11,'Transactions (Dated)'!$C$2:$C$53,"Buy")-SUMIFS('Transactions (Dated)'!$E$2:$E$53,'Transactions (Dated)'!$D$2:$D$53,'Share Values'!$X765,'Transactions (Dated)'!$B$2:$B$53,'Share Values'!AK$11,'Transactions (Dated)'!$C$2:$C$53,"Sell")</f>
        <v>0</v>
      </c>
      <c r="AL765" s="40">
        <f ca="1">AL764+SUMIFS('Transactions (Dated)'!$E$2:$E$53,'Transactions (Dated)'!$D$2:$D$53,'Share Values'!$X765,'Transactions (Dated)'!$B$2:$B$53,'Share Values'!AL$11,'Transactions (Dated)'!$C$2:$C$53,"Buy")-SUMIFS('Transactions (Dated)'!$E$2:$E$53,'Transactions (Dated)'!$D$2:$D$53,'Share Values'!$X765,'Transactions (Dated)'!$B$2:$B$53,'Share Values'!AL$11,'Transactions (Dated)'!$C$2:$C$53,"Sell")</f>
        <v>0</v>
      </c>
      <c r="AM765" s="40">
        <f ca="1">AM764+SUMIFS('Transactions (Dated)'!$E$2:$E$53,'Transactions (Dated)'!$D$2:$D$53,'Share Values'!$X765,'Transactions (Dated)'!$B$2:$B$53,'Share Values'!AM$11,'Transactions (Dated)'!$C$2:$C$53,"Buy")-SUMIFS('Transactions (Dated)'!$E$2:$E$53,'Transactions (Dated)'!$D$2:$D$53,'Share Values'!$X765,'Transactions (Dated)'!$B$2:$B$53,'Share Values'!AM$11,'Transactions (Dated)'!$C$2:$C$53,"Sell")</f>
        <v>0</v>
      </c>
      <c r="AN765" s="40">
        <f ca="1">AN764+SUMIFS('Transactions (Dated)'!$E$2:$E$53,'Transactions (Dated)'!$D$2:$D$53,'Share Values'!$X765,'Transactions (Dated)'!$B$2:$B$53,'Share Values'!AN$11,'Transactions (Dated)'!$C$2:$C$53,"Buy")-SUMIFS('Transactions (Dated)'!$E$2:$E$53,'Transactions (Dated)'!$D$2:$D$53,'Share Values'!$X765,'Transactions (Dated)'!$B$2:$B$53,'Share Values'!AN$11,'Transactions (Dated)'!$C$2:$C$53,"Sell")</f>
        <v>0</v>
      </c>
      <c r="AQ765" s="3">
        <f t="shared" si="321"/>
        <v>43010</v>
      </c>
      <c r="AR765" s="6">
        <f t="shared" ca="1" si="322"/>
        <v>65721.25</v>
      </c>
      <c r="AS765" s="6">
        <f t="shared" ca="1" si="323"/>
        <v>16781.25</v>
      </c>
      <c r="AT765" s="6">
        <f t="shared" ca="1" si="324"/>
        <v>557714.12</v>
      </c>
      <c r="AU765" s="6">
        <f t="shared" ca="1" si="325"/>
        <v>44566.06</v>
      </c>
      <c r="AV765" s="6">
        <f t="shared" ca="1" si="326"/>
        <v>43085.8</v>
      </c>
      <c r="AW765" s="6">
        <f t="shared" ca="1" si="327"/>
        <v>0</v>
      </c>
      <c r="AX765" s="6">
        <f t="shared" ca="1" si="328"/>
        <v>51823</v>
      </c>
      <c r="AY765" s="6">
        <f t="shared" ca="1" si="329"/>
        <v>65182.59</v>
      </c>
      <c r="AZ765" s="6">
        <f t="shared" ca="1" si="330"/>
        <v>0</v>
      </c>
      <c r="BA765" s="6">
        <f t="shared" ca="1" si="331"/>
        <v>0</v>
      </c>
      <c r="BB765" s="6">
        <f t="shared" ca="1" si="332"/>
        <v>0</v>
      </c>
      <c r="BC765" s="6">
        <f t="shared" ca="1" si="333"/>
        <v>0</v>
      </c>
      <c r="BD765" s="6">
        <f t="shared" ca="1" si="334"/>
        <v>0</v>
      </c>
      <c r="BE765" s="6">
        <f t="shared" ca="1" si="335"/>
        <v>0</v>
      </c>
      <c r="BF765" s="6">
        <f t="shared" ca="1" si="318"/>
        <v>0</v>
      </c>
      <c r="BG765" s="6">
        <f t="shared" ca="1" si="319"/>
        <v>0</v>
      </c>
      <c r="BJ765" s="4">
        <f t="shared" ca="1" si="336"/>
        <v>844874.07</v>
      </c>
      <c r="BL765" s="3">
        <f t="shared" si="337"/>
        <v>43010</v>
      </c>
      <c r="BM765" s="6">
        <f>BM764+SUMIFS('Transactions (Dated)'!G:G,'Transactions (Dated)'!D:D,'Share Values'!AQ765)</f>
        <v>14317.649999999987</v>
      </c>
      <c r="BN765" s="6">
        <f ca="1">BN764+SUMIFS('Transactions (Dated)'!$F:$F,'Transactions (Dated)'!$D:$D,$BL765,'Transactions (Dated)'!$B:$B,BN$11,'Transactions (Dated)'!$C:$C,"Dividend (paid to cash)")*Y765</f>
        <v>0</v>
      </c>
      <c r="BO765" s="6">
        <f ca="1">BO764+SUMIFS('Transactions (Dated)'!$F:$F,'Transactions (Dated)'!$D:$D,$BL765,'Transactions (Dated)'!$B:$B,BO$11,'Transactions (Dated)'!$C:$C,"Dividend (paid to cash)")*Z765</f>
        <v>2421.875</v>
      </c>
      <c r="BP765" s="6">
        <f ca="1">BP764+SUMIFS('Transactions (Dated)'!$F:$F,'Transactions (Dated)'!$D:$D,$BL765,'Transactions (Dated)'!$B:$B,BP$11,'Transactions (Dated)'!$C:$C,"Dividend (paid to cash)")*AA765</f>
        <v>51745.237000000008</v>
      </c>
      <c r="BQ765" s="6">
        <f ca="1">BQ764+SUMIFS('Transactions (Dated)'!$F:$F,'Transactions (Dated)'!$D:$D,$BL765,'Transactions (Dated)'!$B:$B,BQ$11,'Transactions (Dated)'!$C:$C,"Dividend (paid to cash)")*AB765</f>
        <v>766.26</v>
      </c>
      <c r="BR765" s="6">
        <f ca="1">BR764+SUMIFS('Transactions (Dated)'!$F:$F,'Transactions (Dated)'!$D:$D,$BL765,'Transactions (Dated)'!$B:$B,BR$11,'Transactions (Dated)'!$C:$C,"Dividend (paid to cash)")*AC765</f>
        <v>0</v>
      </c>
      <c r="BS765" s="6">
        <f ca="1">BS764+SUMIFS('Transactions (Dated)'!$F:$F,'Transactions (Dated)'!$D:$D,$BL765,'Transactions (Dated)'!$B:$B,BS$11,'Transactions (Dated)'!$C:$C,"Dividend (paid to cash)")*AD765</f>
        <v>0</v>
      </c>
      <c r="BT765" s="6">
        <f ca="1">BT764+SUMIFS('Transactions (Dated)'!$F:$F,'Transactions (Dated)'!$D:$D,$BL765,'Transactions (Dated)'!$B:$B,BT$11,'Transactions (Dated)'!$C:$C,"Dividend (paid to cash)")*AE765</f>
        <v>4640</v>
      </c>
      <c r="BU765" s="6">
        <f ca="1">BU764+SUMIFS('Transactions (Dated)'!$F:$F,'Transactions (Dated)'!$D:$D,$BL765,'Transactions (Dated)'!$B:$B,BU$11,'Transactions (Dated)'!$C:$C,"Dividend (paid to cash)")*AF765</f>
        <v>0</v>
      </c>
      <c r="BV765" s="6">
        <f ca="1">BV764+SUMIFS('Transactions (Dated)'!$F:$F,'Transactions (Dated)'!$D:$D,$BL765,'Transactions (Dated)'!$B:$B,BV$11,'Transactions (Dated)'!$C:$C,"Dividend (paid to cash)")*AG765</f>
        <v>0</v>
      </c>
      <c r="BW765" s="6">
        <f ca="1">BW764+SUMIFS('Transactions (Dated)'!$F:$F,'Transactions (Dated)'!$D:$D,$BL765,'Transactions (Dated)'!$B:$B,BW$11,'Transactions (Dated)'!$C:$C,"Dividend (paid to cash)")*AH765</f>
        <v>0</v>
      </c>
      <c r="BX765" s="6">
        <f ca="1">BX764+SUMIFS('Transactions (Dated)'!$F:$F,'Transactions (Dated)'!$D:$D,$BL765,'Transactions (Dated)'!$B:$B,BX$11,'Transactions (Dated)'!$C:$C,"Dividend (paid to cash)")*AI765</f>
        <v>0</v>
      </c>
      <c r="BY765" s="6">
        <f ca="1">BY764+SUMIFS('Transactions (Dated)'!$F:$F,'Transactions (Dated)'!$D:$D,$BL765,'Transactions (Dated)'!$B:$B,BY$11,'Transactions (Dated)'!$C:$C,"Dividend (paid to cash)")*AJ765</f>
        <v>0</v>
      </c>
      <c r="BZ765" s="6">
        <f ca="1">BZ764+SUMIFS('Transactions (Dated)'!$F:$F,'Transactions (Dated)'!$D:$D,$BL765,'Transactions (Dated)'!$B:$B,BZ$11,'Transactions (Dated)'!$C:$C,"Dividend (paid to cash)")*AK765</f>
        <v>0</v>
      </c>
      <c r="CA765" s="6">
        <f ca="1">CA764+SUMIFS('Transactions (Dated)'!$F:$F,'Transactions (Dated)'!$D:$D,$BL765,'Transactions (Dated)'!$B:$B,CA$11,'Transactions (Dated)'!$C:$C,"Dividend (paid to cash)")*AL765</f>
        <v>0</v>
      </c>
      <c r="CB765" s="6">
        <v>0</v>
      </c>
      <c r="CC765" s="6">
        <v>0</v>
      </c>
      <c r="CF765" s="6">
        <f t="shared" ca="1" si="338"/>
        <v>73891.021999999983</v>
      </c>
      <c r="CH765" s="3">
        <f t="shared" si="339"/>
        <v>43010</v>
      </c>
      <c r="CI765" s="4">
        <f t="shared" ca="1" si="340"/>
        <v>844874.07</v>
      </c>
      <c r="CJ765" s="4">
        <f t="shared" ca="1" si="341"/>
        <v>73891.021999999983</v>
      </c>
      <c r="CL765" s="4">
        <f t="shared" ca="1" si="342"/>
        <v>918765.09199999995</v>
      </c>
    </row>
    <row r="766" spans="2:90" x14ac:dyDescent="0.15">
      <c r="B766" s="3">
        <v>43011</v>
      </c>
      <c r="E766" s="86">
        <v>43011</v>
      </c>
      <c r="F766" s="53">
        <v>13.9</v>
      </c>
      <c r="G766">
        <v>1.78</v>
      </c>
      <c r="H766">
        <v>21.2</v>
      </c>
      <c r="I766">
        <v>23.72</v>
      </c>
      <c r="J766">
        <v>18.2</v>
      </c>
      <c r="K766">
        <v>13.88</v>
      </c>
      <c r="L766">
        <v>18.100000000000001</v>
      </c>
      <c r="M766">
        <v>4.6399999999999997</v>
      </c>
      <c r="O766">
        <v>11.99</v>
      </c>
      <c r="Q766">
        <v>1.4</v>
      </c>
      <c r="R766">
        <v>9.7100000000000009</v>
      </c>
      <c r="S766">
        <v>44.96</v>
      </c>
      <c r="U766">
        <v>44.96</v>
      </c>
      <c r="X766" s="3">
        <f t="shared" si="320"/>
        <v>43011</v>
      </c>
      <c r="Y766" s="40">
        <f ca="1">Y765+SUMIFS('Transactions (Dated)'!$E$2:$E$53,'Transactions (Dated)'!$D$2:$D$53,'Share Values'!$X766,'Transactions (Dated)'!$B$2:$B$53,'Share Values'!Y$11,'Transactions (Dated)'!$C$2:$C$53,"Buy")-SUMIFS('Transactions (Dated)'!$E$2:$E$53,'Transactions (Dated)'!$D$2:$D$53,'Share Values'!$X766,'Transactions (Dated)'!$B$2:$B$53,'Share Values'!Y$11,'Transactions (Dated)'!$C$2:$C$53,"Sell")</f>
        <v>4625</v>
      </c>
      <c r="Z766" s="40">
        <f ca="1">Z765+SUMIFS('Transactions (Dated)'!$E$2:$E$53,'Transactions (Dated)'!$D$2:$D$53,'Share Values'!$X766,'Transactions (Dated)'!$B$2:$B$53,'Share Values'!Z$11,'Transactions (Dated)'!$C$2:$C$53,"Buy")-SUMIFS('Transactions (Dated)'!$E$2:$E$53,'Transactions (Dated)'!$D$2:$D$53,'Share Values'!$X766,'Transactions (Dated)'!$B$2:$B$53,'Share Values'!Z$11,'Transactions (Dated)'!$C$2:$C$53,"Sell")</f>
        <v>9375</v>
      </c>
      <c r="AA766" s="40">
        <f ca="1">AA765+SUMIFS('Transactions (Dated)'!$E$2:$E$53,'Transactions (Dated)'!$D$2:$D$53,'Share Values'!$X766,'Transactions (Dated)'!$B$2:$B$53,'Share Values'!AA$11,'Transactions (Dated)'!$C$2:$C$53,"Buy")-SUMIFS('Transactions (Dated)'!$E$2:$E$53,'Transactions (Dated)'!$D$2:$D$53,'Share Values'!$X766,'Transactions (Dated)'!$B$2:$B$53,'Share Values'!AA$11,'Transactions (Dated)'!$C$2:$C$53,"Sell")</f>
        <v>26357</v>
      </c>
      <c r="AB766" s="40">
        <f ca="1">AB765+SUMIFS('Transactions (Dated)'!$E$2:$E$53,'Transactions (Dated)'!$D$2:$D$53,'Share Values'!$X766,'Transactions (Dated)'!$B$2:$B$53,'Share Values'!AB$11,'Transactions (Dated)'!$C$2:$C$53,"Buy")-SUMIFS('Transactions (Dated)'!$E$2:$E$53,'Transactions (Dated)'!$D$2:$D$53,'Share Values'!$X766,'Transactions (Dated)'!$B$2:$B$53,'Share Values'!AB$11,'Transactions (Dated)'!$C$2:$C$53,"Sell")</f>
        <v>1892</v>
      </c>
      <c r="AC766" s="40">
        <f ca="1">AC765+SUMIFS('Transactions (Dated)'!$E$2:$E$53,'Transactions (Dated)'!$D$2:$D$53,'Share Values'!$X766,'Transactions (Dated)'!$B$2:$B$53,'Share Values'!AC$11,'Transactions (Dated)'!$C$2:$C$53,"Buy")-SUMIFS('Transactions (Dated)'!$E$2:$E$53,'Transactions (Dated)'!$D$2:$D$53,'Share Values'!$X766,'Transactions (Dated)'!$B$2:$B$53,'Share Values'!AC$11,'Transactions (Dated)'!$C$2:$C$53,"Sell")</f>
        <v>2348</v>
      </c>
      <c r="AD766" s="40">
        <f ca="1">AD765+SUMIFS('Transactions (Dated)'!$E$2:$E$53,'Transactions (Dated)'!$D$2:$D$53,'Share Values'!$X766,'Transactions (Dated)'!$B$2:$B$53,'Share Values'!AD$11,'Transactions (Dated)'!$C$2:$C$53,"Buy")-SUMIFS('Transactions (Dated)'!$E$2:$E$53,'Transactions (Dated)'!$D$2:$D$53,'Share Values'!$X766,'Transactions (Dated)'!$B$2:$B$53,'Share Values'!AD$11,'Transactions (Dated)'!$C$2:$C$53,"Sell")</f>
        <v>0</v>
      </c>
      <c r="AE766" s="40">
        <f ca="1">AE765+SUMIFS('Transactions (Dated)'!$E$2:$E$53,'Transactions (Dated)'!$D$2:$D$53,'Share Values'!$X766,'Transactions (Dated)'!$B$2:$B$53,'Share Values'!AE$11,'Transactions (Dated)'!$C$2:$C$53,"Buy")-SUMIFS('Transactions (Dated)'!$E$2:$E$53,'Transactions (Dated)'!$D$2:$D$53,'Share Values'!$X766,'Transactions (Dated)'!$B$2:$B$53,'Share Values'!AE$11,'Transactions (Dated)'!$C$2:$C$53,"Sell")</f>
        <v>2900</v>
      </c>
      <c r="AF766" s="40">
        <f ca="1">AF765+SUMIFS('Transactions (Dated)'!$E$2:$E$53,'Transactions (Dated)'!$D$2:$D$53,'Share Values'!$X766,'Transactions (Dated)'!$B$2:$B$53,'Share Values'!AF$11,'Transactions (Dated)'!$C$2:$C$53,"Buy")-SUMIFS('Transactions (Dated)'!$E$2:$E$53,'Transactions (Dated)'!$D$2:$D$53,'Share Values'!$X766,'Transactions (Dated)'!$B$2:$B$53,'Share Values'!AF$11,'Transactions (Dated)'!$C$2:$C$53,"Sell")</f>
        <v>14201</v>
      </c>
      <c r="AG766" s="40">
        <f ca="1">AG765+SUMIFS('Transactions (Dated)'!$E$2:$E$53,'Transactions (Dated)'!$D$2:$D$53,'Share Values'!$X766,'Transactions (Dated)'!$B$2:$B$53,'Share Values'!AG$11,'Transactions (Dated)'!$C$2:$C$53,"Buy")-SUMIFS('Transactions (Dated)'!$E$2:$E$53,'Transactions (Dated)'!$D$2:$D$53,'Share Values'!$X766,'Transactions (Dated)'!$B$2:$B$53,'Share Values'!AG$11,'Transactions (Dated)'!$C$2:$C$53,"Sell")</f>
        <v>6835</v>
      </c>
      <c r="AH766" s="40">
        <f ca="1">AH765+SUMIFS('Transactions (Dated)'!$E$2:$E$53,'Transactions (Dated)'!$D$2:$D$53,'Share Values'!$X766,'Transactions (Dated)'!$B$2:$B$53,'Share Values'!AH$11,'Transactions (Dated)'!$C$2:$C$53,"Buy")-SUMIFS('Transactions (Dated)'!$E$2:$E$53,'Transactions (Dated)'!$D$2:$D$53,'Share Values'!$X766,'Transactions (Dated)'!$B$2:$B$53,'Share Values'!AH$11,'Transactions (Dated)'!$C$2:$C$53,"Sell")</f>
        <v>0</v>
      </c>
      <c r="AI766" s="40">
        <f ca="1">AI765+SUMIFS('Transactions (Dated)'!$E$2:$E$53,'Transactions (Dated)'!$D$2:$D$53,'Share Values'!$X766,'Transactions (Dated)'!$B$2:$B$53,'Share Values'!AI$11,'Transactions (Dated)'!$C$2:$C$53,"Buy")-SUMIFS('Transactions (Dated)'!$E$2:$E$53,'Transactions (Dated)'!$D$2:$D$53,'Share Values'!$X766,'Transactions (Dated)'!$B$2:$B$53,'Share Values'!AI$11,'Transactions (Dated)'!$C$2:$C$53,"Sell")</f>
        <v>0</v>
      </c>
      <c r="AJ766" s="40">
        <f ca="1">AJ765+SUMIFS('Transactions (Dated)'!$E$2:$E$53,'Transactions (Dated)'!$D$2:$D$53,'Share Values'!$X766,'Transactions (Dated)'!$B$2:$B$53,'Share Values'!AJ$11,'Transactions (Dated)'!$C$2:$C$53,"Buy")-SUMIFS('Transactions (Dated)'!$E$2:$E$53,'Transactions (Dated)'!$D$2:$D$53,'Share Values'!$X766,'Transactions (Dated)'!$B$2:$B$53,'Share Values'!AJ$11,'Transactions (Dated)'!$C$2:$C$53,"Sell")</f>
        <v>0</v>
      </c>
      <c r="AK766" s="40">
        <f ca="1">AK765+SUMIFS('Transactions (Dated)'!$E$2:$E$53,'Transactions (Dated)'!$D$2:$D$53,'Share Values'!$X766,'Transactions (Dated)'!$B$2:$B$53,'Share Values'!AK$11,'Transactions (Dated)'!$C$2:$C$53,"Buy")-SUMIFS('Transactions (Dated)'!$E$2:$E$53,'Transactions (Dated)'!$D$2:$D$53,'Share Values'!$X766,'Transactions (Dated)'!$B$2:$B$53,'Share Values'!AK$11,'Transactions (Dated)'!$C$2:$C$53,"Sell")</f>
        <v>0</v>
      </c>
      <c r="AL766" s="40">
        <f ca="1">AL765+SUMIFS('Transactions (Dated)'!$E$2:$E$53,'Transactions (Dated)'!$D$2:$D$53,'Share Values'!$X766,'Transactions (Dated)'!$B$2:$B$53,'Share Values'!AL$11,'Transactions (Dated)'!$C$2:$C$53,"Buy")-SUMIFS('Transactions (Dated)'!$E$2:$E$53,'Transactions (Dated)'!$D$2:$D$53,'Share Values'!$X766,'Transactions (Dated)'!$B$2:$B$53,'Share Values'!AL$11,'Transactions (Dated)'!$C$2:$C$53,"Sell")</f>
        <v>0</v>
      </c>
      <c r="AM766" s="40">
        <f ca="1">AM765+SUMIFS('Transactions (Dated)'!$E$2:$E$53,'Transactions (Dated)'!$D$2:$D$53,'Share Values'!$X766,'Transactions (Dated)'!$B$2:$B$53,'Share Values'!AM$11,'Transactions (Dated)'!$C$2:$C$53,"Buy")-SUMIFS('Transactions (Dated)'!$E$2:$E$53,'Transactions (Dated)'!$D$2:$D$53,'Share Values'!$X766,'Transactions (Dated)'!$B$2:$B$53,'Share Values'!AM$11,'Transactions (Dated)'!$C$2:$C$53,"Sell")</f>
        <v>0</v>
      </c>
      <c r="AN766" s="40">
        <f ca="1">AN765+SUMIFS('Transactions (Dated)'!$E$2:$E$53,'Transactions (Dated)'!$D$2:$D$53,'Share Values'!$X766,'Transactions (Dated)'!$B$2:$B$53,'Share Values'!AN$11,'Transactions (Dated)'!$C$2:$C$53,"Buy")-SUMIFS('Transactions (Dated)'!$E$2:$E$53,'Transactions (Dated)'!$D$2:$D$53,'Share Values'!$X766,'Transactions (Dated)'!$B$2:$B$53,'Share Values'!AN$11,'Transactions (Dated)'!$C$2:$C$53,"Sell")</f>
        <v>0</v>
      </c>
      <c r="AQ766" s="3">
        <f t="shared" si="321"/>
        <v>43011</v>
      </c>
      <c r="AR766" s="6">
        <f t="shared" ca="1" si="322"/>
        <v>64287.5</v>
      </c>
      <c r="AS766" s="6">
        <f t="shared" ca="1" si="323"/>
        <v>16687.5</v>
      </c>
      <c r="AT766" s="6">
        <f t="shared" ca="1" si="324"/>
        <v>558768.4</v>
      </c>
      <c r="AU766" s="6">
        <f t="shared" ca="1" si="325"/>
        <v>44878.239999999998</v>
      </c>
      <c r="AV766" s="6">
        <f t="shared" ca="1" si="326"/>
        <v>42733.599999999999</v>
      </c>
      <c r="AW766" s="6">
        <f t="shared" ca="1" si="327"/>
        <v>0</v>
      </c>
      <c r="AX766" s="6">
        <f t="shared" ca="1" si="328"/>
        <v>52490.000000000007</v>
      </c>
      <c r="AY766" s="6">
        <f t="shared" ca="1" si="329"/>
        <v>65892.639999999999</v>
      </c>
      <c r="AZ766" s="6">
        <f t="shared" ca="1" si="330"/>
        <v>0</v>
      </c>
      <c r="BA766" s="6">
        <f t="shared" ca="1" si="331"/>
        <v>0</v>
      </c>
      <c r="BB766" s="6">
        <f t="shared" ca="1" si="332"/>
        <v>0</v>
      </c>
      <c r="BC766" s="6">
        <f t="shared" ca="1" si="333"/>
        <v>0</v>
      </c>
      <c r="BD766" s="6">
        <f t="shared" ca="1" si="334"/>
        <v>0</v>
      </c>
      <c r="BE766" s="6">
        <f t="shared" ca="1" si="335"/>
        <v>0</v>
      </c>
      <c r="BF766" s="6">
        <f t="shared" ca="1" si="318"/>
        <v>0</v>
      </c>
      <c r="BG766" s="6">
        <f t="shared" ca="1" si="319"/>
        <v>0</v>
      </c>
      <c r="BJ766" s="4">
        <f t="shared" ca="1" si="336"/>
        <v>845737.88</v>
      </c>
      <c r="BL766" s="3">
        <f t="shared" si="337"/>
        <v>43011</v>
      </c>
      <c r="BM766" s="6">
        <f>BM765+SUMIFS('Transactions (Dated)'!G:G,'Transactions (Dated)'!D:D,'Share Values'!AQ766)</f>
        <v>14317.649999999987</v>
      </c>
      <c r="BN766" s="6">
        <f ca="1">BN765+SUMIFS('Transactions (Dated)'!$F:$F,'Transactions (Dated)'!$D:$D,$BL766,'Transactions (Dated)'!$B:$B,BN$11,'Transactions (Dated)'!$C:$C,"Dividend (paid to cash)")*Y766</f>
        <v>0</v>
      </c>
      <c r="BO766" s="6">
        <f ca="1">BO765+SUMIFS('Transactions (Dated)'!$F:$F,'Transactions (Dated)'!$D:$D,$BL766,'Transactions (Dated)'!$B:$B,BO$11,'Transactions (Dated)'!$C:$C,"Dividend (paid to cash)")*Z766</f>
        <v>2421.875</v>
      </c>
      <c r="BP766" s="6">
        <f ca="1">BP765+SUMIFS('Transactions (Dated)'!$F:$F,'Transactions (Dated)'!$D:$D,$BL766,'Transactions (Dated)'!$B:$B,BP$11,'Transactions (Dated)'!$C:$C,"Dividend (paid to cash)")*AA766</f>
        <v>51745.237000000008</v>
      </c>
      <c r="BQ766" s="6">
        <f ca="1">BQ765+SUMIFS('Transactions (Dated)'!$F:$F,'Transactions (Dated)'!$D:$D,$BL766,'Transactions (Dated)'!$B:$B,BQ$11,'Transactions (Dated)'!$C:$C,"Dividend (paid to cash)")*AB766</f>
        <v>766.26</v>
      </c>
      <c r="BR766" s="6">
        <f ca="1">BR765+SUMIFS('Transactions (Dated)'!$F:$F,'Transactions (Dated)'!$D:$D,$BL766,'Transactions (Dated)'!$B:$B,BR$11,'Transactions (Dated)'!$C:$C,"Dividend (paid to cash)")*AC766</f>
        <v>0</v>
      </c>
      <c r="BS766" s="6">
        <f ca="1">BS765+SUMIFS('Transactions (Dated)'!$F:$F,'Transactions (Dated)'!$D:$D,$BL766,'Transactions (Dated)'!$B:$B,BS$11,'Transactions (Dated)'!$C:$C,"Dividend (paid to cash)")*AD766</f>
        <v>0</v>
      </c>
      <c r="BT766" s="6">
        <f ca="1">BT765+SUMIFS('Transactions (Dated)'!$F:$F,'Transactions (Dated)'!$D:$D,$BL766,'Transactions (Dated)'!$B:$B,BT$11,'Transactions (Dated)'!$C:$C,"Dividend (paid to cash)")*AE766</f>
        <v>4640</v>
      </c>
      <c r="BU766" s="6">
        <f ca="1">BU765+SUMIFS('Transactions (Dated)'!$F:$F,'Transactions (Dated)'!$D:$D,$BL766,'Transactions (Dated)'!$B:$B,BU$11,'Transactions (Dated)'!$C:$C,"Dividend (paid to cash)")*AF766</f>
        <v>0</v>
      </c>
      <c r="BV766" s="6">
        <f ca="1">BV765+SUMIFS('Transactions (Dated)'!$F:$F,'Transactions (Dated)'!$D:$D,$BL766,'Transactions (Dated)'!$B:$B,BV$11,'Transactions (Dated)'!$C:$C,"Dividend (paid to cash)")*AG766</f>
        <v>0</v>
      </c>
      <c r="BW766" s="6">
        <f ca="1">BW765+SUMIFS('Transactions (Dated)'!$F:$F,'Transactions (Dated)'!$D:$D,$BL766,'Transactions (Dated)'!$B:$B,BW$11,'Transactions (Dated)'!$C:$C,"Dividend (paid to cash)")*AH766</f>
        <v>0</v>
      </c>
      <c r="BX766" s="6">
        <f ca="1">BX765+SUMIFS('Transactions (Dated)'!$F:$F,'Transactions (Dated)'!$D:$D,$BL766,'Transactions (Dated)'!$B:$B,BX$11,'Transactions (Dated)'!$C:$C,"Dividend (paid to cash)")*AI766</f>
        <v>0</v>
      </c>
      <c r="BY766" s="6">
        <f ca="1">BY765+SUMIFS('Transactions (Dated)'!$F:$F,'Transactions (Dated)'!$D:$D,$BL766,'Transactions (Dated)'!$B:$B,BY$11,'Transactions (Dated)'!$C:$C,"Dividend (paid to cash)")*AJ766</f>
        <v>0</v>
      </c>
      <c r="BZ766" s="6">
        <f ca="1">BZ765+SUMIFS('Transactions (Dated)'!$F:$F,'Transactions (Dated)'!$D:$D,$BL766,'Transactions (Dated)'!$B:$B,BZ$11,'Transactions (Dated)'!$C:$C,"Dividend (paid to cash)")*AK766</f>
        <v>0</v>
      </c>
      <c r="CA766" s="6">
        <f ca="1">CA765+SUMIFS('Transactions (Dated)'!$F:$F,'Transactions (Dated)'!$D:$D,$BL766,'Transactions (Dated)'!$B:$B,CA$11,'Transactions (Dated)'!$C:$C,"Dividend (paid to cash)")*AL766</f>
        <v>0</v>
      </c>
      <c r="CB766" s="6">
        <v>0</v>
      </c>
      <c r="CC766" s="6">
        <v>0</v>
      </c>
      <c r="CF766" s="6">
        <f t="shared" ca="1" si="338"/>
        <v>73891.021999999983</v>
      </c>
      <c r="CH766" s="3">
        <f t="shared" si="339"/>
        <v>43011</v>
      </c>
      <c r="CI766" s="4">
        <f t="shared" ca="1" si="340"/>
        <v>845737.88</v>
      </c>
      <c r="CJ766" s="4">
        <f t="shared" ca="1" si="341"/>
        <v>73891.021999999983</v>
      </c>
      <c r="CL766" s="4">
        <f t="shared" ca="1" si="342"/>
        <v>919628.902</v>
      </c>
    </row>
    <row r="767" spans="2:90" x14ac:dyDescent="0.15">
      <c r="B767" s="3">
        <v>43012</v>
      </c>
      <c r="E767" s="86">
        <v>43012</v>
      </c>
      <c r="F767" s="53">
        <v>13.82</v>
      </c>
      <c r="G767">
        <v>1.78</v>
      </c>
      <c r="H767">
        <v>21.21</v>
      </c>
      <c r="I767">
        <v>23.704999999999998</v>
      </c>
      <c r="J767">
        <v>18.3</v>
      </c>
      <c r="K767">
        <v>13.85</v>
      </c>
      <c r="L767">
        <v>17.98</v>
      </c>
      <c r="M767">
        <v>4.7</v>
      </c>
      <c r="O767">
        <v>11.85</v>
      </c>
      <c r="Q767">
        <v>1.35</v>
      </c>
      <c r="R767">
        <v>9.7100000000000009</v>
      </c>
      <c r="S767">
        <v>45.11</v>
      </c>
      <c r="U767">
        <v>45.11</v>
      </c>
      <c r="X767" s="3">
        <f t="shared" si="320"/>
        <v>43012</v>
      </c>
      <c r="Y767" s="40">
        <f ca="1">Y766+SUMIFS('Transactions (Dated)'!$E$2:$E$53,'Transactions (Dated)'!$D$2:$D$53,'Share Values'!$X767,'Transactions (Dated)'!$B$2:$B$53,'Share Values'!Y$11,'Transactions (Dated)'!$C$2:$C$53,"Buy")-SUMIFS('Transactions (Dated)'!$E$2:$E$53,'Transactions (Dated)'!$D$2:$D$53,'Share Values'!$X767,'Transactions (Dated)'!$B$2:$B$53,'Share Values'!Y$11,'Transactions (Dated)'!$C$2:$C$53,"Sell")</f>
        <v>4625</v>
      </c>
      <c r="Z767" s="40">
        <f ca="1">Z766+SUMIFS('Transactions (Dated)'!$E$2:$E$53,'Transactions (Dated)'!$D$2:$D$53,'Share Values'!$X767,'Transactions (Dated)'!$B$2:$B$53,'Share Values'!Z$11,'Transactions (Dated)'!$C$2:$C$53,"Buy")-SUMIFS('Transactions (Dated)'!$E$2:$E$53,'Transactions (Dated)'!$D$2:$D$53,'Share Values'!$X767,'Transactions (Dated)'!$B$2:$B$53,'Share Values'!Z$11,'Transactions (Dated)'!$C$2:$C$53,"Sell")</f>
        <v>9375</v>
      </c>
      <c r="AA767" s="40">
        <f ca="1">AA766+SUMIFS('Transactions (Dated)'!$E$2:$E$53,'Transactions (Dated)'!$D$2:$D$53,'Share Values'!$X767,'Transactions (Dated)'!$B$2:$B$53,'Share Values'!AA$11,'Transactions (Dated)'!$C$2:$C$53,"Buy")-SUMIFS('Transactions (Dated)'!$E$2:$E$53,'Transactions (Dated)'!$D$2:$D$53,'Share Values'!$X767,'Transactions (Dated)'!$B$2:$B$53,'Share Values'!AA$11,'Transactions (Dated)'!$C$2:$C$53,"Sell")</f>
        <v>26357</v>
      </c>
      <c r="AB767" s="40">
        <f ca="1">AB766+SUMIFS('Transactions (Dated)'!$E$2:$E$53,'Transactions (Dated)'!$D$2:$D$53,'Share Values'!$X767,'Transactions (Dated)'!$B$2:$B$53,'Share Values'!AB$11,'Transactions (Dated)'!$C$2:$C$53,"Buy")-SUMIFS('Transactions (Dated)'!$E$2:$E$53,'Transactions (Dated)'!$D$2:$D$53,'Share Values'!$X767,'Transactions (Dated)'!$B$2:$B$53,'Share Values'!AB$11,'Transactions (Dated)'!$C$2:$C$53,"Sell")</f>
        <v>1892</v>
      </c>
      <c r="AC767" s="40">
        <f ca="1">AC766+SUMIFS('Transactions (Dated)'!$E$2:$E$53,'Transactions (Dated)'!$D$2:$D$53,'Share Values'!$X767,'Transactions (Dated)'!$B$2:$B$53,'Share Values'!AC$11,'Transactions (Dated)'!$C$2:$C$53,"Buy")-SUMIFS('Transactions (Dated)'!$E$2:$E$53,'Transactions (Dated)'!$D$2:$D$53,'Share Values'!$X767,'Transactions (Dated)'!$B$2:$B$53,'Share Values'!AC$11,'Transactions (Dated)'!$C$2:$C$53,"Sell")</f>
        <v>2348</v>
      </c>
      <c r="AD767" s="40">
        <f ca="1">AD766+SUMIFS('Transactions (Dated)'!$E$2:$E$53,'Transactions (Dated)'!$D$2:$D$53,'Share Values'!$X767,'Transactions (Dated)'!$B$2:$B$53,'Share Values'!AD$11,'Transactions (Dated)'!$C$2:$C$53,"Buy")-SUMIFS('Transactions (Dated)'!$E$2:$E$53,'Transactions (Dated)'!$D$2:$D$53,'Share Values'!$X767,'Transactions (Dated)'!$B$2:$B$53,'Share Values'!AD$11,'Transactions (Dated)'!$C$2:$C$53,"Sell")</f>
        <v>0</v>
      </c>
      <c r="AE767" s="40">
        <f ca="1">AE766+SUMIFS('Transactions (Dated)'!$E$2:$E$53,'Transactions (Dated)'!$D$2:$D$53,'Share Values'!$X767,'Transactions (Dated)'!$B$2:$B$53,'Share Values'!AE$11,'Transactions (Dated)'!$C$2:$C$53,"Buy")-SUMIFS('Transactions (Dated)'!$E$2:$E$53,'Transactions (Dated)'!$D$2:$D$53,'Share Values'!$X767,'Transactions (Dated)'!$B$2:$B$53,'Share Values'!AE$11,'Transactions (Dated)'!$C$2:$C$53,"Sell")</f>
        <v>2900</v>
      </c>
      <c r="AF767" s="40">
        <f ca="1">AF766+SUMIFS('Transactions (Dated)'!$E$2:$E$53,'Transactions (Dated)'!$D$2:$D$53,'Share Values'!$X767,'Transactions (Dated)'!$B$2:$B$53,'Share Values'!AF$11,'Transactions (Dated)'!$C$2:$C$53,"Buy")-SUMIFS('Transactions (Dated)'!$E$2:$E$53,'Transactions (Dated)'!$D$2:$D$53,'Share Values'!$X767,'Transactions (Dated)'!$B$2:$B$53,'Share Values'!AF$11,'Transactions (Dated)'!$C$2:$C$53,"Sell")</f>
        <v>14201</v>
      </c>
      <c r="AG767" s="40">
        <f ca="1">AG766+SUMIFS('Transactions (Dated)'!$E$2:$E$53,'Transactions (Dated)'!$D$2:$D$53,'Share Values'!$X767,'Transactions (Dated)'!$B$2:$B$53,'Share Values'!AG$11,'Transactions (Dated)'!$C$2:$C$53,"Buy")-SUMIFS('Transactions (Dated)'!$E$2:$E$53,'Transactions (Dated)'!$D$2:$D$53,'Share Values'!$X767,'Transactions (Dated)'!$B$2:$B$53,'Share Values'!AG$11,'Transactions (Dated)'!$C$2:$C$53,"Sell")</f>
        <v>6835</v>
      </c>
      <c r="AH767" s="40">
        <f ca="1">AH766+SUMIFS('Transactions (Dated)'!$E$2:$E$53,'Transactions (Dated)'!$D$2:$D$53,'Share Values'!$X767,'Transactions (Dated)'!$B$2:$B$53,'Share Values'!AH$11,'Transactions (Dated)'!$C$2:$C$53,"Buy")-SUMIFS('Transactions (Dated)'!$E$2:$E$53,'Transactions (Dated)'!$D$2:$D$53,'Share Values'!$X767,'Transactions (Dated)'!$B$2:$B$53,'Share Values'!AH$11,'Transactions (Dated)'!$C$2:$C$53,"Sell")</f>
        <v>0</v>
      </c>
      <c r="AI767" s="40">
        <f ca="1">AI766+SUMIFS('Transactions (Dated)'!$E$2:$E$53,'Transactions (Dated)'!$D$2:$D$53,'Share Values'!$X767,'Transactions (Dated)'!$B$2:$B$53,'Share Values'!AI$11,'Transactions (Dated)'!$C$2:$C$53,"Buy")-SUMIFS('Transactions (Dated)'!$E$2:$E$53,'Transactions (Dated)'!$D$2:$D$53,'Share Values'!$X767,'Transactions (Dated)'!$B$2:$B$53,'Share Values'!AI$11,'Transactions (Dated)'!$C$2:$C$53,"Sell")</f>
        <v>0</v>
      </c>
      <c r="AJ767" s="40">
        <f ca="1">AJ766+SUMIFS('Transactions (Dated)'!$E$2:$E$53,'Transactions (Dated)'!$D$2:$D$53,'Share Values'!$X767,'Transactions (Dated)'!$B$2:$B$53,'Share Values'!AJ$11,'Transactions (Dated)'!$C$2:$C$53,"Buy")-SUMIFS('Transactions (Dated)'!$E$2:$E$53,'Transactions (Dated)'!$D$2:$D$53,'Share Values'!$X767,'Transactions (Dated)'!$B$2:$B$53,'Share Values'!AJ$11,'Transactions (Dated)'!$C$2:$C$53,"Sell")</f>
        <v>0</v>
      </c>
      <c r="AK767" s="40">
        <f ca="1">AK766+SUMIFS('Transactions (Dated)'!$E$2:$E$53,'Transactions (Dated)'!$D$2:$D$53,'Share Values'!$X767,'Transactions (Dated)'!$B$2:$B$53,'Share Values'!AK$11,'Transactions (Dated)'!$C$2:$C$53,"Buy")-SUMIFS('Transactions (Dated)'!$E$2:$E$53,'Transactions (Dated)'!$D$2:$D$53,'Share Values'!$X767,'Transactions (Dated)'!$B$2:$B$53,'Share Values'!AK$11,'Transactions (Dated)'!$C$2:$C$53,"Sell")</f>
        <v>0</v>
      </c>
      <c r="AL767" s="40">
        <f ca="1">AL766+SUMIFS('Transactions (Dated)'!$E$2:$E$53,'Transactions (Dated)'!$D$2:$D$53,'Share Values'!$X767,'Transactions (Dated)'!$B$2:$B$53,'Share Values'!AL$11,'Transactions (Dated)'!$C$2:$C$53,"Buy")-SUMIFS('Transactions (Dated)'!$E$2:$E$53,'Transactions (Dated)'!$D$2:$D$53,'Share Values'!$X767,'Transactions (Dated)'!$B$2:$B$53,'Share Values'!AL$11,'Transactions (Dated)'!$C$2:$C$53,"Sell")</f>
        <v>0</v>
      </c>
      <c r="AM767" s="40">
        <f ca="1">AM766+SUMIFS('Transactions (Dated)'!$E$2:$E$53,'Transactions (Dated)'!$D$2:$D$53,'Share Values'!$X767,'Transactions (Dated)'!$B$2:$B$53,'Share Values'!AM$11,'Transactions (Dated)'!$C$2:$C$53,"Buy")-SUMIFS('Transactions (Dated)'!$E$2:$E$53,'Transactions (Dated)'!$D$2:$D$53,'Share Values'!$X767,'Transactions (Dated)'!$B$2:$B$53,'Share Values'!AM$11,'Transactions (Dated)'!$C$2:$C$53,"Sell")</f>
        <v>0</v>
      </c>
      <c r="AN767" s="40">
        <f ca="1">AN766+SUMIFS('Transactions (Dated)'!$E$2:$E$53,'Transactions (Dated)'!$D$2:$D$53,'Share Values'!$X767,'Transactions (Dated)'!$B$2:$B$53,'Share Values'!AN$11,'Transactions (Dated)'!$C$2:$C$53,"Buy")-SUMIFS('Transactions (Dated)'!$E$2:$E$53,'Transactions (Dated)'!$D$2:$D$53,'Share Values'!$X767,'Transactions (Dated)'!$B$2:$B$53,'Share Values'!AN$11,'Transactions (Dated)'!$C$2:$C$53,"Sell")</f>
        <v>0</v>
      </c>
      <c r="AQ767" s="3">
        <f t="shared" si="321"/>
        <v>43012</v>
      </c>
      <c r="AR767" s="6">
        <f t="shared" ca="1" si="322"/>
        <v>63917.5</v>
      </c>
      <c r="AS767" s="6">
        <f t="shared" ca="1" si="323"/>
        <v>16687.5</v>
      </c>
      <c r="AT767" s="6">
        <f t="shared" ca="1" si="324"/>
        <v>559031.97</v>
      </c>
      <c r="AU767" s="6">
        <f t="shared" ca="1" si="325"/>
        <v>44849.859999999993</v>
      </c>
      <c r="AV767" s="6">
        <f t="shared" ca="1" si="326"/>
        <v>42968.4</v>
      </c>
      <c r="AW767" s="6">
        <f t="shared" ca="1" si="327"/>
        <v>0</v>
      </c>
      <c r="AX767" s="6">
        <f t="shared" ca="1" si="328"/>
        <v>52142</v>
      </c>
      <c r="AY767" s="6">
        <f t="shared" ca="1" si="329"/>
        <v>66744.7</v>
      </c>
      <c r="AZ767" s="6">
        <f t="shared" ca="1" si="330"/>
        <v>0</v>
      </c>
      <c r="BA767" s="6">
        <f t="shared" ca="1" si="331"/>
        <v>0</v>
      </c>
      <c r="BB767" s="6">
        <f t="shared" ca="1" si="332"/>
        <v>0</v>
      </c>
      <c r="BC767" s="6">
        <f t="shared" ca="1" si="333"/>
        <v>0</v>
      </c>
      <c r="BD767" s="6">
        <f t="shared" ca="1" si="334"/>
        <v>0</v>
      </c>
      <c r="BE767" s="6">
        <f t="shared" ca="1" si="335"/>
        <v>0</v>
      </c>
      <c r="BF767" s="6">
        <f t="shared" ca="1" si="318"/>
        <v>0</v>
      </c>
      <c r="BG767" s="6">
        <f t="shared" ca="1" si="319"/>
        <v>0</v>
      </c>
      <c r="BJ767" s="4">
        <f t="shared" ca="1" si="336"/>
        <v>846341.92999999993</v>
      </c>
      <c r="BL767" s="3">
        <f t="shared" si="337"/>
        <v>43012</v>
      </c>
      <c r="BM767" s="6">
        <f>BM766+SUMIFS('Transactions (Dated)'!G:G,'Transactions (Dated)'!D:D,'Share Values'!AQ767)</f>
        <v>14317.649999999987</v>
      </c>
      <c r="BN767" s="6">
        <f ca="1">BN766+SUMIFS('Transactions (Dated)'!$F:$F,'Transactions (Dated)'!$D:$D,$BL767,'Transactions (Dated)'!$B:$B,BN$11,'Transactions (Dated)'!$C:$C,"Dividend (paid to cash)")*Y767</f>
        <v>0</v>
      </c>
      <c r="BO767" s="6">
        <f ca="1">BO766+SUMIFS('Transactions (Dated)'!$F:$F,'Transactions (Dated)'!$D:$D,$BL767,'Transactions (Dated)'!$B:$B,BO$11,'Transactions (Dated)'!$C:$C,"Dividend (paid to cash)")*Z767</f>
        <v>2421.875</v>
      </c>
      <c r="BP767" s="6">
        <f ca="1">BP766+SUMIFS('Transactions (Dated)'!$F:$F,'Transactions (Dated)'!$D:$D,$BL767,'Transactions (Dated)'!$B:$B,BP$11,'Transactions (Dated)'!$C:$C,"Dividend (paid to cash)")*AA767</f>
        <v>51745.237000000008</v>
      </c>
      <c r="BQ767" s="6">
        <f ca="1">BQ766+SUMIFS('Transactions (Dated)'!$F:$F,'Transactions (Dated)'!$D:$D,$BL767,'Transactions (Dated)'!$B:$B,BQ$11,'Transactions (Dated)'!$C:$C,"Dividend (paid to cash)")*AB767</f>
        <v>766.26</v>
      </c>
      <c r="BR767" s="6">
        <f ca="1">BR766+SUMIFS('Transactions (Dated)'!$F:$F,'Transactions (Dated)'!$D:$D,$BL767,'Transactions (Dated)'!$B:$B,BR$11,'Transactions (Dated)'!$C:$C,"Dividend (paid to cash)")*AC767</f>
        <v>0</v>
      </c>
      <c r="BS767" s="6">
        <f ca="1">BS766+SUMIFS('Transactions (Dated)'!$F:$F,'Transactions (Dated)'!$D:$D,$BL767,'Transactions (Dated)'!$B:$B,BS$11,'Transactions (Dated)'!$C:$C,"Dividend (paid to cash)")*AD767</f>
        <v>0</v>
      </c>
      <c r="BT767" s="6">
        <f ca="1">BT766+SUMIFS('Transactions (Dated)'!$F:$F,'Transactions (Dated)'!$D:$D,$BL767,'Transactions (Dated)'!$B:$B,BT$11,'Transactions (Dated)'!$C:$C,"Dividend (paid to cash)")*AE767</f>
        <v>4640</v>
      </c>
      <c r="BU767" s="6">
        <f ca="1">BU766+SUMIFS('Transactions (Dated)'!$F:$F,'Transactions (Dated)'!$D:$D,$BL767,'Transactions (Dated)'!$B:$B,BU$11,'Transactions (Dated)'!$C:$C,"Dividend (paid to cash)")*AF767</f>
        <v>0</v>
      </c>
      <c r="BV767" s="6">
        <f ca="1">BV766+SUMIFS('Transactions (Dated)'!$F:$F,'Transactions (Dated)'!$D:$D,$BL767,'Transactions (Dated)'!$B:$B,BV$11,'Transactions (Dated)'!$C:$C,"Dividend (paid to cash)")*AG767</f>
        <v>0</v>
      </c>
      <c r="BW767" s="6">
        <f ca="1">BW766+SUMIFS('Transactions (Dated)'!$F:$F,'Transactions (Dated)'!$D:$D,$BL767,'Transactions (Dated)'!$B:$B,BW$11,'Transactions (Dated)'!$C:$C,"Dividend (paid to cash)")*AH767</f>
        <v>0</v>
      </c>
      <c r="BX767" s="6">
        <f ca="1">BX766+SUMIFS('Transactions (Dated)'!$F:$F,'Transactions (Dated)'!$D:$D,$BL767,'Transactions (Dated)'!$B:$B,BX$11,'Transactions (Dated)'!$C:$C,"Dividend (paid to cash)")*AI767</f>
        <v>0</v>
      </c>
      <c r="BY767" s="6">
        <f ca="1">BY766+SUMIFS('Transactions (Dated)'!$F:$F,'Transactions (Dated)'!$D:$D,$BL767,'Transactions (Dated)'!$B:$B,BY$11,'Transactions (Dated)'!$C:$C,"Dividend (paid to cash)")*AJ767</f>
        <v>0</v>
      </c>
      <c r="BZ767" s="6">
        <f ca="1">BZ766+SUMIFS('Transactions (Dated)'!$F:$F,'Transactions (Dated)'!$D:$D,$BL767,'Transactions (Dated)'!$B:$B,BZ$11,'Transactions (Dated)'!$C:$C,"Dividend (paid to cash)")*AK767</f>
        <v>0</v>
      </c>
      <c r="CA767" s="6">
        <f ca="1">CA766+SUMIFS('Transactions (Dated)'!$F:$F,'Transactions (Dated)'!$D:$D,$BL767,'Transactions (Dated)'!$B:$B,CA$11,'Transactions (Dated)'!$C:$C,"Dividend (paid to cash)")*AL767</f>
        <v>0</v>
      </c>
      <c r="CB767" s="6">
        <v>0</v>
      </c>
      <c r="CC767" s="6">
        <v>0</v>
      </c>
      <c r="CF767" s="6">
        <f t="shared" ca="1" si="338"/>
        <v>73891.021999999983</v>
      </c>
      <c r="CH767" s="3">
        <f t="shared" si="339"/>
        <v>43012</v>
      </c>
      <c r="CI767" s="4">
        <f t="shared" ca="1" si="340"/>
        <v>846341.92999999993</v>
      </c>
      <c r="CJ767" s="4">
        <f t="shared" ca="1" si="341"/>
        <v>73891.021999999983</v>
      </c>
      <c r="CL767" s="4">
        <f t="shared" ca="1" si="342"/>
        <v>920232.95199999993</v>
      </c>
    </row>
    <row r="768" spans="2:90" x14ac:dyDescent="0.15">
      <c r="B768" s="3">
        <v>43013</v>
      </c>
      <c r="E768" s="86">
        <v>43013</v>
      </c>
      <c r="F768" s="53">
        <v>13.86</v>
      </c>
      <c r="G768">
        <v>1.85</v>
      </c>
      <c r="H768">
        <v>21.27</v>
      </c>
      <c r="I768">
        <v>23.585000000000001</v>
      </c>
      <c r="J768">
        <v>18.309999999999999</v>
      </c>
      <c r="K768">
        <v>13.92</v>
      </c>
      <c r="L768">
        <v>18.02</v>
      </c>
      <c r="M768">
        <v>4.67</v>
      </c>
      <c r="O768">
        <v>11.87</v>
      </c>
      <c r="Q768">
        <v>1.33</v>
      </c>
      <c r="R768">
        <v>9.9700000000000006</v>
      </c>
      <c r="S768">
        <v>45.22</v>
      </c>
      <c r="U768">
        <v>45.22</v>
      </c>
      <c r="X768" s="3">
        <f t="shared" si="320"/>
        <v>43013</v>
      </c>
      <c r="Y768" s="40">
        <f ca="1">Y767+SUMIFS('Transactions (Dated)'!$E$2:$E$53,'Transactions (Dated)'!$D$2:$D$53,'Share Values'!$X768,'Transactions (Dated)'!$B$2:$B$53,'Share Values'!Y$11,'Transactions (Dated)'!$C$2:$C$53,"Buy")-SUMIFS('Transactions (Dated)'!$E$2:$E$53,'Transactions (Dated)'!$D$2:$D$53,'Share Values'!$X768,'Transactions (Dated)'!$B$2:$B$53,'Share Values'!Y$11,'Transactions (Dated)'!$C$2:$C$53,"Sell")</f>
        <v>4625</v>
      </c>
      <c r="Z768" s="40">
        <f ca="1">Z767+SUMIFS('Transactions (Dated)'!$E$2:$E$53,'Transactions (Dated)'!$D$2:$D$53,'Share Values'!$X768,'Transactions (Dated)'!$B$2:$B$53,'Share Values'!Z$11,'Transactions (Dated)'!$C$2:$C$53,"Buy")-SUMIFS('Transactions (Dated)'!$E$2:$E$53,'Transactions (Dated)'!$D$2:$D$53,'Share Values'!$X768,'Transactions (Dated)'!$B$2:$B$53,'Share Values'!Z$11,'Transactions (Dated)'!$C$2:$C$53,"Sell")</f>
        <v>9375</v>
      </c>
      <c r="AA768" s="40">
        <f ca="1">AA767+SUMIFS('Transactions (Dated)'!$E$2:$E$53,'Transactions (Dated)'!$D$2:$D$53,'Share Values'!$X768,'Transactions (Dated)'!$B$2:$B$53,'Share Values'!AA$11,'Transactions (Dated)'!$C$2:$C$53,"Buy")-SUMIFS('Transactions (Dated)'!$E$2:$E$53,'Transactions (Dated)'!$D$2:$D$53,'Share Values'!$X768,'Transactions (Dated)'!$B$2:$B$53,'Share Values'!AA$11,'Transactions (Dated)'!$C$2:$C$53,"Sell")</f>
        <v>26357</v>
      </c>
      <c r="AB768" s="40">
        <f ca="1">AB767+SUMIFS('Transactions (Dated)'!$E$2:$E$53,'Transactions (Dated)'!$D$2:$D$53,'Share Values'!$X768,'Transactions (Dated)'!$B$2:$B$53,'Share Values'!AB$11,'Transactions (Dated)'!$C$2:$C$53,"Buy")-SUMIFS('Transactions (Dated)'!$E$2:$E$53,'Transactions (Dated)'!$D$2:$D$53,'Share Values'!$X768,'Transactions (Dated)'!$B$2:$B$53,'Share Values'!AB$11,'Transactions (Dated)'!$C$2:$C$53,"Sell")</f>
        <v>1892</v>
      </c>
      <c r="AC768" s="40">
        <f ca="1">AC767+SUMIFS('Transactions (Dated)'!$E$2:$E$53,'Transactions (Dated)'!$D$2:$D$53,'Share Values'!$X768,'Transactions (Dated)'!$B$2:$B$53,'Share Values'!AC$11,'Transactions (Dated)'!$C$2:$C$53,"Buy")-SUMIFS('Transactions (Dated)'!$E$2:$E$53,'Transactions (Dated)'!$D$2:$D$53,'Share Values'!$X768,'Transactions (Dated)'!$B$2:$B$53,'Share Values'!AC$11,'Transactions (Dated)'!$C$2:$C$53,"Sell")</f>
        <v>2348</v>
      </c>
      <c r="AD768" s="40">
        <f ca="1">AD767+SUMIFS('Transactions (Dated)'!$E$2:$E$53,'Transactions (Dated)'!$D$2:$D$53,'Share Values'!$X768,'Transactions (Dated)'!$B$2:$B$53,'Share Values'!AD$11,'Transactions (Dated)'!$C$2:$C$53,"Buy")-SUMIFS('Transactions (Dated)'!$E$2:$E$53,'Transactions (Dated)'!$D$2:$D$53,'Share Values'!$X768,'Transactions (Dated)'!$B$2:$B$53,'Share Values'!AD$11,'Transactions (Dated)'!$C$2:$C$53,"Sell")</f>
        <v>0</v>
      </c>
      <c r="AE768" s="40">
        <f ca="1">AE767+SUMIFS('Transactions (Dated)'!$E$2:$E$53,'Transactions (Dated)'!$D$2:$D$53,'Share Values'!$X768,'Transactions (Dated)'!$B$2:$B$53,'Share Values'!AE$11,'Transactions (Dated)'!$C$2:$C$53,"Buy")-SUMIFS('Transactions (Dated)'!$E$2:$E$53,'Transactions (Dated)'!$D$2:$D$53,'Share Values'!$X768,'Transactions (Dated)'!$B$2:$B$53,'Share Values'!AE$11,'Transactions (Dated)'!$C$2:$C$53,"Sell")</f>
        <v>2900</v>
      </c>
      <c r="AF768" s="40">
        <f ca="1">AF767+SUMIFS('Transactions (Dated)'!$E$2:$E$53,'Transactions (Dated)'!$D$2:$D$53,'Share Values'!$X768,'Transactions (Dated)'!$B$2:$B$53,'Share Values'!AF$11,'Transactions (Dated)'!$C$2:$C$53,"Buy")-SUMIFS('Transactions (Dated)'!$E$2:$E$53,'Transactions (Dated)'!$D$2:$D$53,'Share Values'!$X768,'Transactions (Dated)'!$B$2:$B$53,'Share Values'!AF$11,'Transactions (Dated)'!$C$2:$C$53,"Sell")</f>
        <v>14201</v>
      </c>
      <c r="AG768" s="40">
        <f ca="1">AG767+SUMIFS('Transactions (Dated)'!$E$2:$E$53,'Transactions (Dated)'!$D$2:$D$53,'Share Values'!$X768,'Transactions (Dated)'!$B$2:$B$53,'Share Values'!AG$11,'Transactions (Dated)'!$C$2:$C$53,"Buy")-SUMIFS('Transactions (Dated)'!$E$2:$E$53,'Transactions (Dated)'!$D$2:$D$53,'Share Values'!$X768,'Transactions (Dated)'!$B$2:$B$53,'Share Values'!AG$11,'Transactions (Dated)'!$C$2:$C$53,"Sell")</f>
        <v>6835</v>
      </c>
      <c r="AH768" s="40">
        <f ca="1">AH767+SUMIFS('Transactions (Dated)'!$E$2:$E$53,'Transactions (Dated)'!$D$2:$D$53,'Share Values'!$X768,'Transactions (Dated)'!$B$2:$B$53,'Share Values'!AH$11,'Transactions (Dated)'!$C$2:$C$53,"Buy")-SUMIFS('Transactions (Dated)'!$E$2:$E$53,'Transactions (Dated)'!$D$2:$D$53,'Share Values'!$X768,'Transactions (Dated)'!$B$2:$B$53,'Share Values'!AH$11,'Transactions (Dated)'!$C$2:$C$53,"Sell")</f>
        <v>0</v>
      </c>
      <c r="AI768" s="40">
        <f ca="1">AI767+SUMIFS('Transactions (Dated)'!$E$2:$E$53,'Transactions (Dated)'!$D$2:$D$53,'Share Values'!$X768,'Transactions (Dated)'!$B$2:$B$53,'Share Values'!AI$11,'Transactions (Dated)'!$C$2:$C$53,"Buy")-SUMIFS('Transactions (Dated)'!$E$2:$E$53,'Transactions (Dated)'!$D$2:$D$53,'Share Values'!$X768,'Transactions (Dated)'!$B$2:$B$53,'Share Values'!AI$11,'Transactions (Dated)'!$C$2:$C$53,"Sell")</f>
        <v>0</v>
      </c>
      <c r="AJ768" s="40">
        <f ca="1">AJ767+SUMIFS('Transactions (Dated)'!$E$2:$E$53,'Transactions (Dated)'!$D$2:$D$53,'Share Values'!$X768,'Transactions (Dated)'!$B$2:$B$53,'Share Values'!AJ$11,'Transactions (Dated)'!$C$2:$C$53,"Buy")-SUMIFS('Transactions (Dated)'!$E$2:$E$53,'Transactions (Dated)'!$D$2:$D$53,'Share Values'!$X768,'Transactions (Dated)'!$B$2:$B$53,'Share Values'!AJ$11,'Transactions (Dated)'!$C$2:$C$53,"Sell")</f>
        <v>0</v>
      </c>
      <c r="AK768" s="40">
        <f ca="1">AK767+SUMIFS('Transactions (Dated)'!$E$2:$E$53,'Transactions (Dated)'!$D$2:$D$53,'Share Values'!$X768,'Transactions (Dated)'!$B$2:$B$53,'Share Values'!AK$11,'Transactions (Dated)'!$C$2:$C$53,"Buy")-SUMIFS('Transactions (Dated)'!$E$2:$E$53,'Transactions (Dated)'!$D$2:$D$53,'Share Values'!$X768,'Transactions (Dated)'!$B$2:$B$53,'Share Values'!AK$11,'Transactions (Dated)'!$C$2:$C$53,"Sell")</f>
        <v>0</v>
      </c>
      <c r="AL768" s="40">
        <f ca="1">AL767+SUMIFS('Transactions (Dated)'!$E$2:$E$53,'Transactions (Dated)'!$D$2:$D$53,'Share Values'!$X768,'Transactions (Dated)'!$B$2:$B$53,'Share Values'!AL$11,'Transactions (Dated)'!$C$2:$C$53,"Buy")-SUMIFS('Transactions (Dated)'!$E$2:$E$53,'Transactions (Dated)'!$D$2:$D$53,'Share Values'!$X768,'Transactions (Dated)'!$B$2:$B$53,'Share Values'!AL$11,'Transactions (Dated)'!$C$2:$C$53,"Sell")</f>
        <v>0</v>
      </c>
      <c r="AM768" s="40">
        <f ca="1">AM767+SUMIFS('Transactions (Dated)'!$E$2:$E$53,'Transactions (Dated)'!$D$2:$D$53,'Share Values'!$X768,'Transactions (Dated)'!$B$2:$B$53,'Share Values'!AM$11,'Transactions (Dated)'!$C$2:$C$53,"Buy")-SUMIFS('Transactions (Dated)'!$E$2:$E$53,'Transactions (Dated)'!$D$2:$D$53,'Share Values'!$X768,'Transactions (Dated)'!$B$2:$B$53,'Share Values'!AM$11,'Transactions (Dated)'!$C$2:$C$53,"Sell")</f>
        <v>0</v>
      </c>
      <c r="AN768" s="40">
        <f ca="1">AN767+SUMIFS('Transactions (Dated)'!$E$2:$E$53,'Transactions (Dated)'!$D$2:$D$53,'Share Values'!$X768,'Transactions (Dated)'!$B$2:$B$53,'Share Values'!AN$11,'Transactions (Dated)'!$C$2:$C$53,"Buy")-SUMIFS('Transactions (Dated)'!$E$2:$E$53,'Transactions (Dated)'!$D$2:$D$53,'Share Values'!$X768,'Transactions (Dated)'!$B$2:$B$53,'Share Values'!AN$11,'Transactions (Dated)'!$C$2:$C$53,"Sell")</f>
        <v>0</v>
      </c>
      <c r="AQ768" s="3">
        <f t="shared" si="321"/>
        <v>43013</v>
      </c>
      <c r="AR768" s="6">
        <f t="shared" ca="1" si="322"/>
        <v>64102.5</v>
      </c>
      <c r="AS768" s="6">
        <f t="shared" ca="1" si="323"/>
        <v>17343.75</v>
      </c>
      <c r="AT768" s="6">
        <f t="shared" ca="1" si="324"/>
        <v>560613.39</v>
      </c>
      <c r="AU768" s="6">
        <f t="shared" ca="1" si="325"/>
        <v>44622.82</v>
      </c>
      <c r="AV768" s="6">
        <f t="shared" ca="1" si="326"/>
        <v>42991.88</v>
      </c>
      <c r="AW768" s="6">
        <f t="shared" ca="1" si="327"/>
        <v>0</v>
      </c>
      <c r="AX768" s="6">
        <f t="shared" ca="1" si="328"/>
        <v>52258</v>
      </c>
      <c r="AY768" s="6">
        <f t="shared" ca="1" si="329"/>
        <v>66318.67</v>
      </c>
      <c r="AZ768" s="6">
        <f t="shared" ca="1" si="330"/>
        <v>0</v>
      </c>
      <c r="BA768" s="6">
        <f t="shared" ca="1" si="331"/>
        <v>0</v>
      </c>
      <c r="BB768" s="6">
        <f t="shared" ca="1" si="332"/>
        <v>0</v>
      </c>
      <c r="BC768" s="6">
        <f t="shared" ca="1" si="333"/>
        <v>0</v>
      </c>
      <c r="BD768" s="6">
        <f t="shared" ca="1" si="334"/>
        <v>0</v>
      </c>
      <c r="BE768" s="6">
        <f t="shared" ca="1" si="335"/>
        <v>0</v>
      </c>
      <c r="BF768" s="6">
        <f t="shared" ca="1" si="318"/>
        <v>0</v>
      </c>
      <c r="BG768" s="6">
        <f t="shared" ca="1" si="319"/>
        <v>0</v>
      </c>
      <c r="BJ768" s="4">
        <f t="shared" ca="1" si="336"/>
        <v>848251.01</v>
      </c>
      <c r="BL768" s="3">
        <f t="shared" si="337"/>
        <v>43013</v>
      </c>
      <c r="BM768" s="6">
        <f>BM767+SUMIFS('Transactions (Dated)'!G:G,'Transactions (Dated)'!D:D,'Share Values'!AQ768)</f>
        <v>14317.649999999987</v>
      </c>
      <c r="BN768" s="6">
        <f ca="1">BN767+SUMIFS('Transactions (Dated)'!$F:$F,'Transactions (Dated)'!$D:$D,$BL768,'Transactions (Dated)'!$B:$B,BN$11,'Transactions (Dated)'!$C:$C,"Dividend (paid to cash)")*Y768</f>
        <v>0</v>
      </c>
      <c r="BO768" s="6">
        <f ca="1">BO767+SUMIFS('Transactions (Dated)'!$F:$F,'Transactions (Dated)'!$D:$D,$BL768,'Transactions (Dated)'!$B:$B,BO$11,'Transactions (Dated)'!$C:$C,"Dividend (paid to cash)")*Z768</f>
        <v>2421.875</v>
      </c>
      <c r="BP768" s="6">
        <f ca="1">BP767+SUMIFS('Transactions (Dated)'!$F:$F,'Transactions (Dated)'!$D:$D,$BL768,'Transactions (Dated)'!$B:$B,BP$11,'Transactions (Dated)'!$C:$C,"Dividend (paid to cash)")*AA768</f>
        <v>51745.237000000008</v>
      </c>
      <c r="BQ768" s="6">
        <f ca="1">BQ767+SUMIFS('Transactions (Dated)'!$F:$F,'Transactions (Dated)'!$D:$D,$BL768,'Transactions (Dated)'!$B:$B,BQ$11,'Transactions (Dated)'!$C:$C,"Dividend (paid to cash)")*AB768</f>
        <v>766.26</v>
      </c>
      <c r="BR768" s="6">
        <f ca="1">BR767+SUMIFS('Transactions (Dated)'!$F:$F,'Transactions (Dated)'!$D:$D,$BL768,'Transactions (Dated)'!$B:$B,BR$11,'Transactions (Dated)'!$C:$C,"Dividend (paid to cash)")*AC768</f>
        <v>0</v>
      </c>
      <c r="BS768" s="6">
        <f ca="1">BS767+SUMIFS('Transactions (Dated)'!$F:$F,'Transactions (Dated)'!$D:$D,$BL768,'Transactions (Dated)'!$B:$B,BS$11,'Transactions (Dated)'!$C:$C,"Dividend (paid to cash)")*AD768</f>
        <v>0</v>
      </c>
      <c r="BT768" s="6">
        <f ca="1">BT767+SUMIFS('Transactions (Dated)'!$F:$F,'Transactions (Dated)'!$D:$D,$BL768,'Transactions (Dated)'!$B:$B,BT$11,'Transactions (Dated)'!$C:$C,"Dividend (paid to cash)")*AE768</f>
        <v>4640</v>
      </c>
      <c r="BU768" s="6">
        <f ca="1">BU767+SUMIFS('Transactions (Dated)'!$F:$F,'Transactions (Dated)'!$D:$D,$BL768,'Transactions (Dated)'!$B:$B,BU$11,'Transactions (Dated)'!$C:$C,"Dividend (paid to cash)")*AF768</f>
        <v>0</v>
      </c>
      <c r="BV768" s="6">
        <f ca="1">BV767+SUMIFS('Transactions (Dated)'!$F:$F,'Transactions (Dated)'!$D:$D,$BL768,'Transactions (Dated)'!$B:$B,BV$11,'Transactions (Dated)'!$C:$C,"Dividend (paid to cash)")*AG768</f>
        <v>0</v>
      </c>
      <c r="BW768" s="6">
        <f ca="1">BW767+SUMIFS('Transactions (Dated)'!$F:$F,'Transactions (Dated)'!$D:$D,$BL768,'Transactions (Dated)'!$B:$B,BW$11,'Transactions (Dated)'!$C:$C,"Dividend (paid to cash)")*AH768</f>
        <v>0</v>
      </c>
      <c r="BX768" s="6">
        <f ca="1">BX767+SUMIFS('Transactions (Dated)'!$F:$F,'Transactions (Dated)'!$D:$D,$BL768,'Transactions (Dated)'!$B:$B,BX$11,'Transactions (Dated)'!$C:$C,"Dividend (paid to cash)")*AI768</f>
        <v>0</v>
      </c>
      <c r="BY768" s="6">
        <f ca="1">BY767+SUMIFS('Transactions (Dated)'!$F:$F,'Transactions (Dated)'!$D:$D,$BL768,'Transactions (Dated)'!$B:$B,BY$11,'Transactions (Dated)'!$C:$C,"Dividend (paid to cash)")*AJ768</f>
        <v>0</v>
      </c>
      <c r="BZ768" s="6">
        <f ca="1">BZ767+SUMIFS('Transactions (Dated)'!$F:$F,'Transactions (Dated)'!$D:$D,$BL768,'Transactions (Dated)'!$B:$B,BZ$11,'Transactions (Dated)'!$C:$C,"Dividend (paid to cash)")*AK768</f>
        <v>0</v>
      </c>
      <c r="CA768" s="6">
        <f ca="1">CA767+SUMIFS('Transactions (Dated)'!$F:$F,'Transactions (Dated)'!$D:$D,$BL768,'Transactions (Dated)'!$B:$B,CA$11,'Transactions (Dated)'!$C:$C,"Dividend (paid to cash)")*AL768</f>
        <v>0</v>
      </c>
      <c r="CB768" s="6">
        <v>0</v>
      </c>
      <c r="CC768" s="6">
        <v>0</v>
      </c>
      <c r="CF768" s="6">
        <f t="shared" ca="1" si="338"/>
        <v>73891.021999999983</v>
      </c>
      <c r="CH768" s="3">
        <f t="shared" si="339"/>
        <v>43013</v>
      </c>
      <c r="CI768" s="4">
        <f t="shared" ca="1" si="340"/>
        <v>848251.01</v>
      </c>
      <c r="CJ768" s="4">
        <f t="shared" ca="1" si="341"/>
        <v>73891.021999999983</v>
      </c>
      <c r="CL768" s="4">
        <f t="shared" ca="1" si="342"/>
        <v>922142.03200000001</v>
      </c>
    </row>
    <row r="769" spans="2:90" x14ac:dyDescent="0.15">
      <c r="B769" s="3">
        <v>43014</v>
      </c>
      <c r="E769" s="86">
        <v>43014</v>
      </c>
      <c r="F769" s="53">
        <v>13.89</v>
      </c>
      <c r="G769">
        <v>1.9</v>
      </c>
      <c r="H769">
        <v>21.21</v>
      </c>
      <c r="I769">
        <v>23.74</v>
      </c>
      <c r="J769">
        <v>18.46</v>
      </c>
      <c r="K769">
        <v>13.94</v>
      </c>
      <c r="L769">
        <v>18.149999999999999</v>
      </c>
      <c r="M769">
        <v>4.67</v>
      </c>
      <c r="O769">
        <v>11.7</v>
      </c>
      <c r="Q769">
        <v>1.3599999999999999</v>
      </c>
      <c r="R769">
        <v>9.82</v>
      </c>
      <c r="S769">
        <v>45.34</v>
      </c>
      <c r="U769">
        <v>45.34</v>
      </c>
      <c r="X769" s="3">
        <f t="shared" si="320"/>
        <v>43014</v>
      </c>
      <c r="Y769" s="40">
        <f ca="1">Y768+SUMIFS('Transactions (Dated)'!$E$2:$E$53,'Transactions (Dated)'!$D$2:$D$53,'Share Values'!$X769,'Transactions (Dated)'!$B$2:$B$53,'Share Values'!Y$11,'Transactions (Dated)'!$C$2:$C$53,"Buy")-SUMIFS('Transactions (Dated)'!$E$2:$E$53,'Transactions (Dated)'!$D$2:$D$53,'Share Values'!$X769,'Transactions (Dated)'!$B$2:$B$53,'Share Values'!Y$11,'Transactions (Dated)'!$C$2:$C$53,"Sell")</f>
        <v>4625</v>
      </c>
      <c r="Z769" s="40">
        <f ca="1">Z768+SUMIFS('Transactions (Dated)'!$E$2:$E$53,'Transactions (Dated)'!$D$2:$D$53,'Share Values'!$X769,'Transactions (Dated)'!$B$2:$B$53,'Share Values'!Z$11,'Transactions (Dated)'!$C$2:$C$53,"Buy")-SUMIFS('Transactions (Dated)'!$E$2:$E$53,'Transactions (Dated)'!$D$2:$D$53,'Share Values'!$X769,'Transactions (Dated)'!$B$2:$B$53,'Share Values'!Z$11,'Transactions (Dated)'!$C$2:$C$53,"Sell")</f>
        <v>9375</v>
      </c>
      <c r="AA769" s="40">
        <f ca="1">AA768+SUMIFS('Transactions (Dated)'!$E$2:$E$53,'Transactions (Dated)'!$D$2:$D$53,'Share Values'!$X769,'Transactions (Dated)'!$B$2:$B$53,'Share Values'!AA$11,'Transactions (Dated)'!$C$2:$C$53,"Buy")-SUMIFS('Transactions (Dated)'!$E$2:$E$53,'Transactions (Dated)'!$D$2:$D$53,'Share Values'!$X769,'Transactions (Dated)'!$B$2:$B$53,'Share Values'!AA$11,'Transactions (Dated)'!$C$2:$C$53,"Sell")</f>
        <v>26357</v>
      </c>
      <c r="AB769" s="40">
        <f ca="1">AB768+SUMIFS('Transactions (Dated)'!$E$2:$E$53,'Transactions (Dated)'!$D$2:$D$53,'Share Values'!$X769,'Transactions (Dated)'!$B$2:$B$53,'Share Values'!AB$11,'Transactions (Dated)'!$C$2:$C$53,"Buy")-SUMIFS('Transactions (Dated)'!$E$2:$E$53,'Transactions (Dated)'!$D$2:$D$53,'Share Values'!$X769,'Transactions (Dated)'!$B$2:$B$53,'Share Values'!AB$11,'Transactions (Dated)'!$C$2:$C$53,"Sell")</f>
        <v>1892</v>
      </c>
      <c r="AC769" s="40">
        <f ca="1">AC768+SUMIFS('Transactions (Dated)'!$E$2:$E$53,'Transactions (Dated)'!$D$2:$D$53,'Share Values'!$X769,'Transactions (Dated)'!$B$2:$B$53,'Share Values'!AC$11,'Transactions (Dated)'!$C$2:$C$53,"Buy")-SUMIFS('Transactions (Dated)'!$E$2:$E$53,'Transactions (Dated)'!$D$2:$D$53,'Share Values'!$X769,'Transactions (Dated)'!$B$2:$B$53,'Share Values'!AC$11,'Transactions (Dated)'!$C$2:$C$53,"Sell")</f>
        <v>2348</v>
      </c>
      <c r="AD769" s="40">
        <f ca="1">AD768+SUMIFS('Transactions (Dated)'!$E$2:$E$53,'Transactions (Dated)'!$D$2:$D$53,'Share Values'!$X769,'Transactions (Dated)'!$B$2:$B$53,'Share Values'!AD$11,'Transactions (Dated)'!$C$2:$C$53,"Buy")-SUMIFS('Transactions (Dated)'!$E$2:$E$53,'Transactions (Dated)'!$D$2:$D$53,'Share Values'!$X769,'Transactions (Dated)'!$B$2:$B$53,'Share Values'!AD$11,'Transactions (Dated)'!$C$2:$C$53,"Sell")</f>
        <v>0</v>
      </c>
      <c r="AE769" s="40">
        <f ca="1">AE768+SUMIFS('Transactions (Dated)'!$E$2:$E$53,'Transactions (Dated)'!$D$2:$D$53,'Share Values'!$X769,'Transactions (Dated)'!$B$2:$B$53,'Share Values'!AE$11,'Transactions (Dated)'!$C$2:$C$53,"Buy")-SUMIFS('Transactions (Dated)'!$E$2:$E$53,'Transactions (Dated)'!$D$2:$D$53,'Share Values'!$X769,'Transactions (Dated)'!$B$2:$B$53,'Share Values'!AE$11,'Transactions (Dated)'!$C$2:$C$53,"Sell")</f>
        <v>2900</v>
      </c>
      <c r="AF769" s="40">
        <f ca="1">AF768+SUMIFS('Transactions (Dated)'!$E$2:$E$53,'Transactions (Dated)'!$D$2:$D$53,'Share Values'!$X769,'Transactions (Dated)'!$B$2:$B$53,'Share Values'!AF$11,'Transactions (Dated)'!$C$2:$C$53,"Buy")-SUMIFS('Transactions (Dated)'!$E$2:$E$53,'Transactions (Dated)'!$D$2:$D$53,'Share Values'!$X769,'Transactions (Dated)'!$B$2:$B$53,'Share Values'!AF$11,'Transactions (Dated)'!$C$2:$C$53,"Sell")</f>
        <v>14201</v>
      </c>
      <c r="AG769" s="40">
        <f ca="1">AG768+SUMIFS('Transactions (Dated)'!$E$2:$E$53,'Transactions (Dated)'!$D$2:$D$53,'Share Values'!$X769,'Transactions (Dated)'!$B$2:$B$53,'Share Values'!AG$11,'Transactions (Dated)'!$C$2:$C$53,"Buy")-SUMIFS('Transactions (Dated)'!$E$2:$E$53,'Transactions (Dated)'!$D$2:$D$53,'Share Values'!$X769,'Transactions (Dated)'!$B$2:$B$53,'Share Values'!AG$11,'Transactions (Dated)'!$C$2:$C$53,"Sell")</f>
        <v>6835</v>
      </c>
      <c r="AH769" s="40">
        <f ca="1">AH768+SUMIFS('Transactions (Dated)'!$E$2:$E$53,'Transactions (Dated)'!$D$2:$D$53,'Share Values'!$X769,'Transactions (Dated)'!$B$2:$B$53,'Share Values'!AH$11,'Transactions (Dated)'!$C$2:$C$53,"Buy")-SUMIFS('Transactions (Dated)'!$E$2:$E$53,'Transactions (Dated)'!$D$2:$D$53,'Share Values'!$X769,'Transactions (Dated)'!$B$2:$B$53,'Share Values'!AH$11,'Transactions (Dated)'!$C$2:$C$53,"Sell")</f>
        <v>0</v>
      </c>
      <c r="AI769" s="40">
        <f ca="1">AI768+SUMIFS('Transactions (Dated)'!$E$2:$E$53,'Transactions (Dated)'!$D$2:$D$53,'Share Values'!$X769,'Transactions (Dated)'!$B$2:$B$53,'Share Values'!AI$11,'Transactions (Dated)'!$C$2:$C$53,"Buy")-SUMIFS('Transactions (Dated)'!$E$2:$E$53,'Transactions (Dated)'!$D$2:$D$53,'Share Values'!$X769,'Transactions (Dated)'!$B$2:$B$53,'Share Values'!AI$11,'Transactions (Dated)'!$C$2:$C$53,"Sell")</f>
        <v>0</v>
      </c>
      <c r="AJ769" s="40">
        <f ca="1">AJ768+SUMIFS('Transactions (Dated)'!$E$2:$E$53,'Transactions (Dated)'!$D$2:$D$53,'Share Values'!$X769,'Transactions (Dated)'!$B$2:$B$53,'Share Values'!AJ$11,'Transactions (Dated)'!$C$2:$C$53,"Buy")-SUMIFS('Transactions (Dated)'!$E$2:$E$53,'Transactions (Dated)'!$D$2:$D$53,'Share Values'!$X769,'Transactions (Dated)'!$B$2:$B$53,'Share Values'!AJ$11,'Transactions (Dated)'!$C$2:$C$53,"Sell")</f>
        <v>0</v>
      </c>
      <c r="AK769" s="40">
        <f ca="1">AK768+SUMIFS('Transactions (Dated)'!$E$2:$E$53,'Transactions (Dated)'!$D$2:$D$53,'Share Values'!$X769,'Transactions (Dated)'!$B$2:$B$53,'Share Values'!AK$11,'Transactions (Dated)'!$C$2:$C$53,"Buy")-SUMIFS('Transactions (Dated)'!$E$2:$E$53,'Transactions (Dated)'!$D$2:$D$53,'Share Values'!$X769,'Transactions (Dated)'!$B$2:$B$53,'Share Values'!AK$11,'Transactions (Dated)'!$C$2:$C$53,"Sell")</f>
        <v>0</v>
      </c>
      <c r="AL769" s="40">
        <f ca="1">AL768+SUMIFS('Transactions (Dated)'!$E$2:$E$53,'Transactions (Dated)'!$D$2:$D$53,'Share Values'!$X769,'Transactions (Dated)'!$B$2:$B$53,'Share Values'!AL$11,'Transactions (Dated)'!$C$2:$C$53,"Buy")-SUMIFS('Transactions (Dated)'!$E$2:$E$53,'Transactions (Dated)'!$D$2:$D$53,'Share Values'!$X769,'Transactions (Dated)'!$B$2:$B$53,'Share Values'!AL$11,'Transactions (Dated)'!$C$2:$C$53,"Sell")</f>
        <v>0</v>
      </c>
      <c r="AM769" s="40">
        <f ca="1">AM768+SUMIFS('Transactions (Dated)'!$E$2:$E$53,'Transactions (Dated)'!$D$2:$D$53,'Share Values'!$X769,'Transactions (Dated)'!$B$2:$B$53,'Share Values'!AM$11,'Transactions (Dated)'!$C$2:$C$53,"Buy")-SUMIFS('Transactions (Dated)'!$E$2:$E$53,'Transactions (Dated)'!$D$2:$D$53,'Share Values'!$X769,'Transactions (Dated)'!$B$2:$B$53,'Share Values'!AM$11,'Transactions (Dated)'!$C$2:$C$53,"Sell")</f>
        <v>0</v>
      </c>
      <c r="AN769" s="40">
        <f ca="1">AN768+SUMIFS('Transactions (Dated)'!$E$2:$E$53,'Transactions (Dated)'!$D$2:$D$53,'Share Values'!$X769,'Transactions (Dated)'!$B$2:$B$53,'Share Values'!AN$11,'Transactions (Dated)'!$C$2:$C$53,"Buy")-SUMIFS('Transactions (Dated)'!$E$2:$E$53,'Transactions (Dated)'!$D$2:$D$53,'Share Values'!$X769,'Transactions (Dated)'!$B$2:$B$53,'Share Values'!AN$11,'Transactions (Dated)'!$C$2:$C$53,"Sell")</f>
        <v>0</v>
      </c>
      <c r="AQ769" s="3">
        <f t="shared" si="321"/>
        <v>43014</v>
      </c>
      <c r="AR769" s="6">
        <f t="shared" ca="1" si="322"/>
        <v>64241.25</v>
      </c>
      <c r="AS769" s="6">
        <f t="shared" ca="1" si="323"/>
        <v>17812.5</v>
      </c>
      <c r="AT769" s="6">
        <f t="shared" ca="1" si="324"/>
        <v>559031.97</v>
      </c>
      <c r="AU769" s="6">
        <f t="shared" ca="1" si="325"/>
        <v>44916.079999999994</v>
      </c>
      <c r="AV769" s="6">
        <f t="shared" ca="1" si="326"/>
        <v>43344.08</v>
      </c>
      <c r="AW769" s="6">
        <f t="shared" ca="1" si="327"/>
        <v>0</v>
      </c>
      <c r="AX769" s="6">
        <f t="shared" ca="1" si="328"/>
        <v>52634.999999999993</v>
      </c>
      <c r="AY769" s="6">
        <f t="shared" ca="1" si="329"/>
        <v>66318.67</v>
      </c>
      <c r="AZ769" s="6">
        <f t="shared" ca="1" si="330"/>
        <v>0</v>
      </c>
      <c r="BA769" s="6">
        <f t="shared" ca="1" si="331"/>
        <v>0</v>
      </c>
      <c r="BB769" s="6">
        <f t="shared" ca="1" si="332"/>
        <v>0</v>
      </c>
      <c r="BC769" s="6">
        <f t="shared" ca="1" si="333"/>
        <v>0</v>
      </c>
      <c r="BD769" s="6">
        <f t="shared" ca="1" si="334"/>
        <v>0</v>
      </c>
      <c r="BE769" s="6">
        <f t="shared" ca="1" si="335"/>
        <v>0</v>
      </c>
      <c r="BF769" s="6">
        <f t="shared" ca="1" si="318"/>
        <v>0</v>
      </c>
      <c r="BG769" s="6">
        <f t="shared" ca="1" si="319"/>
        <v>0</v>
      </c>
      <c r="BJ769" s="4">
        <f t="shared" ca="1" si="336"/>
        <v>848299.54999999993</v>
      </c>
      <c r="BL769" s="3">
        <f t="shared" si="337"/>
        <v>43014</v>
      </c>
      <c r="BM769" s="6">
        <f>BM768+SUMIFS('Transactions (Dated)'!G:G,'Transactions (Dated)'!D:D,'Share Values'!AQ769)</f>
        <v>14317.649999999987</v>
      </c>
      <c r="BN769" s="6">
        <f ca="1">BN768+SUMIFS('Transactions (Dated)'!$F:$F,'Transactions (Dated)'!$D:$D,$BL769,'Transactions (Dated)'!$B:$B,BN$11,'Transactions (Dated)'!$C:$C,"Dividend (paid to cash)")*Y769</f>
        <v>0</v>
      </c>
      <c r="BO769" s="6">
        <f ca="1">BO768+SUMIFS('Transactions (Dated)'!$F:$F,'Transactions (Dated)'!$D:$D,$BL769,'Transactions (Dated)'!$B:$B,BO$11,'Transactions (Dated)'!$C:$C,"Dividend (paid to cash)")*Z769</f>
        <v>2421.875</v>
      </c>
      <c r="BP769" s="6">
        <f ca="1">BP768+SUMIFS('Transactions (Dated)'!$F:$F,'Transactions (Dated)'!$D:$D,$BL769,'Transactions (Dated)'!$B:$B,BP$11,'Transactions (Dated)'!$C:$C,"Dividend (paid to cash)")*AA769</f>
        <v>51745.237000000008</v>
      </c>
      <c r="BQ769" s="6">
        <f ca="1">BQ768+SUMIFS('Transactions (Dated)'!$F:$F,'Transactions (Dated)'!$D:$D,$BL769,'Transactions (Dated)'!$B:$B,BQ$11,'Transactions (Dated)'!$C:$C,"Dividend (paid to cash)")*AB769</f>
        <v>766.26</v>
      </c>
      <c r="BR769" s="6">
        <f ca="1">BR768+SUMIFS('Transactions (Dated)'!$F:$F,'Transactions (Dated)'!$D:$D,$BL769,'Transactions (Dated)'!$B:$B,BR$11,'Transactions (Dated)'!$C:$C,"Dividend (paid to cash)")*AC769</f>
        <v>0</v>
      </c>
      <c r="BS769" s="6">
        <f ca="1">BS768+SUMIFS('Transactions (Dated)'!$F:$F,'Transactions (Dated)'!$D:$D,$BL769,'Transactions (Dated)'!$B:$B,BS$11,'Transactions (Dated)'!$C:$C,"Dividend (paid to cash)")*AD769</f>
        <v>0</v>
      </c>
      <c r="BT769" s="6">
        <f ca="1">BT768+SUMIFS('Transactions (Dated)'!$F:$F,'Transactions (Dated)'!$D:$D,$BL769,'Transactions (Dated)'!$B:$B,BT$11,'Transactions (Dated)'!$C:$C,"Dividend (paid to cash)")*AE769</f>
        <v>4640</v>
      </c>
      <c r="BU769" s="6">
        <f ca="1">BU768+SUMIFS('Transactions (Dated)'!$F:$F,'Transactions (Dated)'!$D:$D,$BL769,'Transactions (Dated)'!$B:$B,BU$11,'Transactions (Dated)'!$C:$C,"Dividend (paid to cash)")*AF769</f>
        <v>0</v>
      </c>
      <c r="BV769" s="6">
        <f ca="1">BV768+SUMIFS('Transactions (Dated)'!$F:$F,'Transactions (Dated)'!$D:$D,$BL769,'Transactions (Dated)'!$B:$B,BV$11,'Transactions (Dated)'!$C:$C,"Dividend (paid to cash)")*AG769</f>
        <v>0</v>
      </c>
      <c r="BW769" s="6">
        <f ca="1">BW768+SUMIFS('Transactions (Dated)'!$F:$F,'Transactions (Dated)'!$D:$D,$BL769,'Transactions (Dated)'!$B:$B,BW$11,'Transactions (Dated)'!$C:$C,"Dividend (paid to cash)")*AH769</f>
        <v>0</v>
      </c>
      <c r="BX769" s="6">
        <f ca="1">BX768+SUMIFS('Transactions (Dated)'!$F:$F,'Transactions (Dated)'!$D:$D,$BL769,'Transactions (Dated)'!$B:$B,BX$11,'Transactions (Dated)'!$C:$C,"Dividend (paid to cash)")*AI769</f>
        <v>0</v>
      </c>
      <c r="BY769" s="6">
        <f ca="1">BY768+SUMIFS('Transactions (Dated)'!$F:$F,'Transactions (Dated)'!$D:$D,$BL769,'Transactions (Dated)'!$B:$B,BY$11,'Transactions (Dated)'!$C:$C,"Dividend (paid to cash)")*AJ769</f>
        <v>0</v>
      </c>
      <c r="BZ769" s="6">
        <f ca="1">BZ768+SUMIFS('Transactions (Dated)'!$F:$F,'Transactions (Dated)'!$D:$D,$BL769,'Transactions (Dated)'!$B:$B,BZ$11,'Transactions (Dated)'!$C:$C,"Dividend (paid to cash)")*AK769</f>
        <v>0</v>
      </c>
      <c r="CA769" s="6">
        <f ca="1">CA768+SUMIFS('Transactions (Dated)'!$F:$F,'Transactions (Dated)'!$D:$D,$BL769,'Transactions (Dated)'!$B:$B,CA$11,'Transactions (Dated)'!$C:$C,"Dividend (paid to cash)")*AL769</f>
        <v>0</v>
      </c>
      <c r="CB769" s="6">
        <v>0</v>
      </c>
      <c r="CC769" s="6">
        <v>0</v>
      </c>
      <c r="CF769" s="6">
        <f t="shared" ca="1" si="338"/>
        <v>73891.021999999983</v>
      </c>
      <c r="CH769" s="3">
        <f t="shared" si="339"/>
        <v>43014</v>
      </c>
      <c r="CI769" s="4">
        <f t="shared" ca="1" si="340"/>
        <v>848299.54999999993</v>
      </c>
      <c r="CJ769" s="4">
        <f t="shared" ca="1" si="341"/>
        <v>73891.021999999983</v>
      </c>
      <c r="CL769" s="4">
        <f t="shared" ca="1" si="342"/>
        <v>922190.57199999993</v>
      </c>
    </row>
    <row r="770" spans="2:90" x14ac:dyDescent="0.15">
      <c r="B770" s="3">
        <v>43018</v>
      </c>
      <c r="E770" s="86">
        <v>43018</v>
      </c>
      <c r="F770" s="53">
        <v>14.2</v>
      </c>
      <c r="G770">
        <v>1.9649999999999999</v>
      </c>
      <c r="H770">
        <v>21.27</v>
      </c>
      <c r="I770">
        <v>23.87</v>
      </c>
      <c r="J770">
        <v>18.72</v>
      </c>
      <c r="K770">
        <v>14.02</v>
      </c>
      <c r="L770">
        <v>18.21</v>
      </c>
      <c r="M770">
        <v>4.7699999999999996</v>
      </c>
      <c r="O770">
        <v>12.09</v>
      </c>
      <c r="Q770">
        <v>1.35</v>
      </c>
      <c r="R770">
        <v>9.9499999999999993</v>
      </c>
      <c r="S770">
        <v>45.47</v>
      </c>
      <c r="U770">
        <v>45.47</v>
      </c>
      <c r="X770" s="3">
        <f t="shared" si="320"/>
        <v>43018</v>
      </c>
      <c r="Y770" s="40">
        <f ca="1">Y769+SUMIFS('Transactions (Dated)'!$E$2:$E$53,'Transactions (Dated)'!$D$2:$D$53,'Share Values'!$X770,'Transactions (Dated)'!$B$2:$B$53,'Share Values'!Y$11,'Transactions (Dated)'!$C$2:$C$53,"Buy")-SUMIFS('Transactions (Dated)'!$E$2:$E$53,'Transactions (Dated)'!$D$2:$D$53,'Share Values'!$X770,'Transactions (Dated)'!$B$2:$B$53,'Share Values'!Y$11,'Transactions (Dated)'!$C$2:$C$53,"Sell")</f>
        <v>4625</v>
      </c>
      <c r="Z770" s="40">
        <f ca="1">Z769+SUMIFS('Transactions (Dated)'!$E$2:$E$53,'Transactions (Dated)'!$D$2:$D$53,'Share Values'!$X770,'Transactions (Dated)'!$B$2:$B$53,'Share Values'!Z$11,'Transactions (Dated)'!$C$2:$C$53,"Buy")-SUMIFS('Transactions (Dated)'!$E$2:$E$53,'Transactions (Dated)'!$D$2:$D$53,'Share Values'!$X770,'Transactions (Dated)'!$B$2:$B$53,'Share Values'!Z$11,'Transactions (Dated)'!$C$2:$C$53,"Sell")</f>
        <v>9375</v>
      </c>
      <c r="AA770" s="40">
        <f ca="1">AA769+SUMIFS('Transactions (Dated)'!$E$2:$E$53,'Transactions (Dated)'!$D$2:$D$53,'Share Values'!$X770,'Transactions (Dated)'!$B$2:$B$53,'Share Values'!AA$11,'Transactions (Dated)'!$C$2:$C$53,"Buy")-SUMIFS('Transactions (Dated)'!$E$2:$E$53,'Transactions (Dated)'!$D$2:$D$53,'Share Values'!$X770,'Transactions (Dated)'!$B$2:$B$53,'Share Values'!AA$11,'Transactions (Dated)'!$C$2:$C$53,"Sell")</f>
        <v>26357</v>
      </c>
      <c r="AB770" s="40">
        <f ca="1">AB769+SUMIFS('Transactions (Dated)'!$E$2:$E$53,'Transactions (Dated)'!$D$2:$D$53,'Share Values'!$X770,'Transactions (Dated)'!$B$2:$B$53,'Share Values'!AB$11,'Transactions (Dated)'!$C$2:$C$53,"Buy")-SUMIFS('Transactions (Dated)'!$E$2:$E$53,'Transactions (Dated)'!$D$2:$D$53,'Share Values'!$X770,'Transactions (Dated)'!$B$2:$B$53,'Share Values'!AB$11,'Transactions (Dated)'!$C$2:$C$53,"Sell")</f>
        <v>1892</v>
      </c>
      <c r="AC770" s="40">
        <f ca="1">AC769+SUMIFS('Transactions (Dated)'!$E$2:$E$53,'Transactions (Dated)'!$D$2:$D$53,'Share Values'!$X770,'Transactions (Dated)'!$B$2:$B$53,'Share Values'!AC$11,'Transactions (Dated)'!$C$2:$C$53,"Buy")-SUMIFS('Transactions (Dated)'!$E$2:$E$53,'Transactions (Dated)'!$D$2:$D$53,'Share Values'!$X770,'Transactions (Dated)'!$B$2:$B$53,'Share Values'!AC$11,'Transactions (Dated)'!$C$2:$C$53,"Sell")</f>
        <v>2348</v>
      </c>
      <c r="AD770" s="40">
        <f ca="1">AD769+SUMIFS('Transactions (Dated)'!$E$2:$E$53,'Transactions (Dated)'!$D$2:$D$53,'Share Values'!$X770,'Transactions (Dated)'!$B$2:$B$53,'Share Values'!AD$11,'Transactions (Dated)'!$C$2:$C$53,"Buy")-SUMIFS('Transactions (Dated)'!$E$2:$E$53,'Transactions (Dated)'!$D$2:$D$53,'Share Values'!$X770,'Transactions (Dated)'!$B$2:$B$53,'Share Values'!AD$11,'Transactions (Dated)'!$C$2:$C$53,"Sell")</f>
        <v>0</v>
      </c>
      <c r="AE770" s="40">
        <f ca="1">AE769+SUMIFS('Transactions (Dated)'!$E$2:$E$53,'Transactions (Dated)'!$D$2:$D$53,'Share Values'!$X770,'Transactions (Dated)'!$B$2:$B$53,'Share Values'!AE$11,'Transactions (Dated)'!$C$2:$C$53,"Buy")-SUMIFS('Transactions (Dated)'!$E$2:$E$53,'Transactions (Dated)'!$D$2:$D$53,'Share Values'!$X770,'Transactions (Dated)'!$B$2:$B$53,'Share Values'!AE$11,'Transactions (Dated)'!$C$2:$C$53,"Sell")</f>
        <v>2900</v>
      </c>
      <c r="AF770" s="40">
        <f ca="1">AF769+SUMIFS('Transactions (Dated)'!$E$2:$E$53,'Transactions (Dated)'!$D$2:$D$53,'Share Values'!$X770,'Transactions (Dated)'!$B$2:$B$53,'Share Values'!AF$11,'Transactions (Dated)'!$C$2:$C$53,"Buy")-SUMIFS('Transactions (Dated)'!$E$2:$E$53,'Transactions (Dated)'!$D$2:$D$53,'Share Values'!$X770,'Transactions (Dated)'!$B$2:$B$53,'Share Values'!AF$11,'Transactions (Dated)'!$C$2:$C$53,"Sell")</f>
        <v>14201</v>
      </c>
      <c r="AG770" s="40">
        <f ca="1">AG769+SUMIFS('Transactions (Dated)'!$E$2:$E$53,'Transactions (Dated)'!$D$2:$D$53,'Share Values'!$X770,'Transactions (Dated)'!$B$2:$B$53,'Share Values'!AG$11,'Transactions (Dated)'!$C$2:$C$53,"Buy")-SUMIFS('Transactions (Dated)'!$E$2:$E$53,'Transactions (Dated)'!$D$2:$D$53,'Share Values'!$X770,'Transactions (Dated)'!$B$2:$B$53,'Share Values'!AG$11,'Transactions (Dated)'!$C$2:$C$53,"Sell")</f>
        <v>6835</v>
      </c>
      <c r="AH770" s="40">
        <f ca="1">AH769+SUMIFS('Transactions (Dated)'!$E$2:$E$53,'Transactions (Dated)'!$D$2:$D$53,'Share Values'!$X770,'Transactions (Dated)'!$B$2:$B$53,'Share Values'!AH$11,'Transactions (Dated)'!$C$2:$C$53,"Buy")-SUMIFS('Transactions (Dated)'!$E$2:$E$53,'Transactions (Dated)'!$D$2:$D$53,'Share Values'!$X770,'Transactions (Dated)'!$B$2:$B$53,'Share Values'!AH$11,'Transactions (Dated)'!$C$2:$C$53,"Sell")</f>
        <v>0</v>
      </c>
      <c r="AI770" s="40">
        <f ca="1">AI769+SUMIFS('Transactions (Dated)'!$E$2:$E$53,'Transactions (Dated)'!$D$2:$D$53,'Share Values'!$X770,'Transactions (Dated)'!$B$2:$B$53,'Share Values'!AI$11,'Transactions (Dated)'!$C$2:$C$53,"Buy")-SUMIFS('Transactions (Dated)'!$E$2:$E$53,'Transactions (Dated)'!$D$2:$D$53,'Share Values'!$X770,'Transactions (Dated)'!$B$2:$B$53,'Share Values'!AI$11,'Transactions (Dated)'!$C$2:$C$53,"Sell")</f>
        <v>0</v>
      </c>
      <c r="AJ770" s="40">
        <f ca="1">AJ769+SUMIFS('Transactions (Dated)'!$E$2:$E$53,'Transactions (Dated)'!$D$2:$D$53,'Share Values'!$X770,'Transactions (Dated)'!$B$2:$B$53,'Share Values'!AJ$11,'Transactions (Dated)'!$C$2:$C$53,"Buy")-SUMIFS('Transactions (Dated)'!$E$2:$E$53,'Transactions (Dated)'!$D$2:$D$53,'Share Values'!$X770,'Transactions (Dated)'!$B$2:$B$53,'Share Values'!AJ$11,'Transactions (Dated)'!$C$2:$C$53,"Sell")</f>
        <v>0</v>
      </c>
      <c r="AK770" s="40">
        <f ca="1">AK769+SUMIFS('Transactions (Dated)'!$E$2:$E$53,'Transactions (Dated)'!$D$2:$D$53,'Share Values'!$X770,'Transactions (Dated)'!$B$2:$B$53,'Share Values'!AK$11,'Transactions (Dated)'!$C$2:$C$53,"Buy")-SUMIFS('Transactions (Dated)'!$E$2:$E$53,'Transactions (Dated)'!$D$2:$D$53,'Share Values'!$X770,'Transactions (Dated)'!$B$2:$B$53,'Share Values'!AK$11,'Transactions (Dated)'!$C$2:$C$53,"Sell")</f>
        <v>0</v>
      </c>
      <c r="AL770" s="40">
        <f ca="1">AL769+SUMIFS('Transactions (Dated)'!$E$2:$E$53,'Transactions (Dated)'!$D$2:$D$53,'Share Values'!$X770,'Transactions (Dated)'!$B$2:$B$53,'Share Values'!AL$11,'Transactions (Dated)'!$C$2:$C$53,"Buy")-SUMIFS('Transactions (Dated)'!$E$2:$E$53,'Transactions (Dated)'!$D$2:$D$53,'Share Values'!$X770,'Transactions (Dated)'!$B$2:$B$53,'Share Values'!AL$11,'Transactions (Dated)'!$C$2:$C$53,"Sell")</f>
        <v>0</v>
      </c>
      <c r="AM770" s="40">
        <f ca="1">AM769+SUMIFS('Transactions (Dated)'!$E$2:$E$53,'Transactions (Dated)'!$D$2:$D$53,'Share Values'!$X770,'Transactions (Dated)'!$B$2:$B$53,'Share Values'!AM$11,'Transactions (Dated)'!$C$2:$C$53,"Buy")-SUMIFS('Transactions (Dated)'!$E$2:$E$53,'Transactions (Dated)'!$D$2:$D$53,'Share Values'!$X770,'Transactions (Dated)'!$B$2:$B$53,'Share Values'!AM$11,'Transactions (Dated)'!$C$2:$C$53,"Sell")</f>
        <v>0</v>
      </c>
      <c r="AN770" s="40">
        <f ca="1">AN769+SUMIFS('Transactions (Dated)'!$E$2:$E$53,'Transactions (Dated)'!$D$2:$D$53,'Share Values'!$X770,'Transactions (Dated)'!$B$2:$B$53,'Share Values'!AN$11,'Transactions (Dated)'!$C$2:$C$53,"Buy")-SUMIFS('Transactions (Dated)'!$E$2:$E$53,'Transactions (Dated)'!$D$2:$D$53,'Share Values'!$X770,'Transactions (Dated)'!$B$2:$B$53,'Share Values'!AN$11,'Transactions (Dated)'!$C$2:$C$53,"Sell")</f>
        <v>0</v>
      </c>
      <c r="AQ770" s="3">
        <f t="shared" si="321"/>
        <v>43018</v>
      </c>
      <c r="AR770" s="6">
        <f t="shared" ca="1" si="322"/>
        <v>65675</v>
      </c>
      <c r="AS770" s="6">
        <f t="shared" ca="1" si="323"/>
        <v>18421.875</v>
      </c>
      <c r="AT770" s="6">
        <f t="shared" ca="1" si="324"/>
        <v>560613.39</v>
      </c>
      <c r="AU770" s="6">
        <f t="shared" ca="1" si="325"/>
        <v>45162.04</v>
      </c>
      <c r="AV770" s="6">
        <f t="shared" ca="1" si="326"/>
        <v>43954.559999999998</v>
      </c>
      <c r="AW770" s="6">
        <f t="shared" ca="1" si="327"/>
        <v>0</v>
      </c>
      <c r="AX770" s="6">
        <f t="shared" ca="1" si="328"/>
        <v>52809</v>
      </c>
      <c r="AY770" s="6">
        <f t="shared" ca="1" si="329"/>
        <v>67738.76999999999</v>
      </c>
      <c r="AZ770" s="6">
        <f t="shared" ca="1" si="330"/>
        <v>0</v>
      </c>
      <c r="BA770" s="6">
        <f t="shared" ca="1" si="331"/>
        <v>0</v>
      </c>
      <c r="BB770" s="6">
        <f t="shared" ca="1" si="332"/>
        <v>0</v>
      </c>
      <c r="BC770" s="6">
        <f t="shared" ca="1" si="333"/>
        <v>0</v>
      </c>
      <c r="BD770" s="6">
        <f t="shared" ca="1" si="334"/>
        <v>0</v>
      </c>
      <c r="BE770" s="6">
        <f t="shared" ca="1" si="335"/>
        <v>0</v>
      </c>
      <c r="BF770" s="6">
        <f t="shared" ca="1" si="318"/>
        <v>0</v>
      </c>
      <c r="BG770" s="6">
        <f t="shared" ca="1" si="319"/>
        <v>0</v>
      </c>
      <c r="BJ770" s="4">
        <f t="shared" ca="1" si="336"/>
        <v>854374.63500000001</v>
      </c>
      <c r="BL770" s="3">
        <f t="shared" si="337"/>
        <v>43018</v>
      </c>
      <c r="BM770" s="6">
        <f>BM769+SUMIFS('Transactions (Dated)'!G:G,'Transactions (Dated)'!D:D,'Share Values'!AQ770)</f>
        <v>14317.649999999987</v>
      </c>
      <c r="BN770" s="6">
        <f ca="1">BN769+SUMIFS('Transactions (Dated)'!$F:$F,'Transactions (Dated)'!$D:$D,$BL770,'Transactions (Dated)'!$B:$B,BN$11,'Transactions (Dated)'!$C:$C,"Dividend (paid to cash)")*Y770</f>
        <v>0</v>
      </c>
      <c r="BO770" s="6">
        <f ca="1">BO769+SUMIFS('Transactions (Dated)'!$F:$F,'Transactions (Dated)'!$D:$D,$BL770,'Transactions (Dated)'!$B:$B,BO$11,'Transactions (Dated)'!$C:$C,"Dividend (paid to cash)")*Z770</f>
        <v>2421.875</v>
      </c>
      <c r="BP770" s="6">
        <f ca="1">BP769+SUMIFS('Transactions (Dated)'!$F:$F,'Transactions (Dated)'!$D:$D,$BL770,'Transactions (Dated)'!$B:$B,BP$11,'Transactions (Dated)'!$C:$C,"Dividend (paid to cash)")*AA770</f>
        <v>51745.237000000008</v>
      </c>
      <c r="BQ770" s="6">
        <f ca="1">BQ769+SUMIFS('Transactions (Dated)'!$F:$F,'Transactions (Dated)'!$D:$D,$BL770,'Transactions (Dated)'!$B:$B,BQ$11,'Transactions (Dated)'!$C:$C,"Dividend (paid to cash)")*AB770</f>
        <v>766.26</v>
      </c>
      <c r="BR770" s="6">
        <f ca="1">BR769+SUMIFS('Transactions (Dated)'!$F:$F,'Transactions (Dated)'!$D:$D,$BL770,'Transactions (Dated)'!$B:$B,BR$11,'Transactions (Dated)'!$C:$C,"Dividend (paid to cash)")*AC770</f>
        <v>0</v>
      </c>
      <c r="BS770" s="6">
        <f ca="1">BS769+SUMIFS('Transactions (Dated)'!$F:$F,'Transactions (Dated)'!$D:$D,$BL770,'Transactions (Dated)'!$B:$B,BS$11,'Transactions (Dated)'!$C:$C,"Dividend (paid to cash)")*AD770</f>
        <v>0</v>
      </c>
      <c r="BT770" s="6">
        <f ca="1">BT769+SUMIFS('Transactions (Dated)'!$F:$F,'Transactions (Dated)'!$D:$D,$BL770,'Transactions (Dated)'!$B:$B,BT$11,'Transactions (Dated)'!$C:$C,"Dividend (paid to cash)")*AE770</f>
        <v>4640</v>
      </c>
      <c r="BU770" s="6">
        <f ca="1">BU769+SUMIFS('Transactions (Dated)'!$F:$F,'Transactions (Dated)'!$D:$D,$BL770,'Transactions (Dated)'!$B:$B,BU$11,'Transactions (Dated)'!$C:$C,"Dividend (paid to cash)")*AF770</f>
        <v>0</v>
      </c>
      <c r="BV770" s="6">
        <f ca="1">BV769+SUMIFS('Transactions (Dated)'!$F:$F,'Transactions (Dated)'!$D:$D,$BL770,'Transactions (Dated)'!$B:$B,BV$11,'Transactions (Dated)'!$C:$C,"Dividend (paid to cash)")*AG770</f>
        <v>0</v>
      </c>
      <c r="BW770" s="6">
        <f ca="1">BW769+SUMIFS('Transactions (Dated)'!$F:$F,'Transactions (Dated)'!$D:$D,$BL770,'Transactions (Dated)'!$B:$B,BW$11,'Transactions (Dated)'!$C:$C,"Dividend (paid to cash)")*AH770</f>
        <v>0</v>
      </c>
      <c r="BX770" s="6">
        <f ca="1">BX769+SUMIFS('Transactions (Dated)'!$F:$F,'Transactions (Dated)'!$D:$D,$BL770,'Transactions (Dated)'!$B:$B,BX$11,'Transactions (Dated)'!$C:$C,"Dividend (paid to cash)")*AI770</f>
        <v>0</v>
      </c>
      <c r="BY770" s="6">
        <f ca="1">BY769+SUMIFS('Transactions (Dated)'!$F:$F,'Transactions (Dated)'!$D:$D,$BL770,'Transactions (Dated)'!$B:$B,BY$11,'Transactions (Dated)'!$C:$C,"Dividend (paid to cash)")*AJ770</f>
        <v>0</v>
      </c>
      <c r="BZ770" s="6">
        <f ca="1">BZ769+SUMIFS('Transactions (Dated)'!$F:$F,'Transactions (Dated)'!$D:$D,$BL770,'Transactions (Dated)'!$B:$B,BZ$11,'Transactions (Dated)'!$C:$C,"Dividend (paid to cash)")*AK770</f>
        <v>0</v>
      </c>
      <c r="CA770" s="6">
        <f ca="1">CA769+SUMIFS('Transactions (Dated)'!$F:$F,'Transactions (Dated)'!$D:$D,$BL770,'Transactions (Dated)'!$B:$B,CA$11,'Transactions (Dated)'!$C:$C,"Dividend (paid to cash)")*AL770</f>
        <v>0</v>
      </c>
      <c r="CB770" s="6">
        <v>0</v>
      </c>
      <c r="CC770" s="6">
        <v>0</v>
      </c>
      <c r="CF770" s="6">
        <f t="shared" ca="1" si="338"/>
        <v>73891.021999999983</v>
      </c>
      <c r="CH770" s="3">
        <f t="shared" si="339"/>
        <v>43018</v>
      </c>
      <c r="CI770" s="4">
        <f t="shared" ca="1" si="340"/>
        <v>854374.63500000001</v>
      </c>
      <c r="CJ770" s="4">
        <f t="shared" ca="1" si="341"/>
        <v>73891.021999999983</v>
      </c>
      <c r="CL770" s="4">
        <f t="shared" ca="1" si="342"/>
        <v>928265.65700000001</v>
      </c>
    </row>
    <row r="771" spans="2:90" x14ac:dyDescent="0.15">
      <c r="B771" s="3">
        <v>43019</v>
      </c>
      <c r="E771" s="86">
        <v>43019</v>
      </c>
      <c r="F771" s="53">
        <v>14.2</v>
      </c>
      <c r="G771">
        <v>2.0299999999999998</v>
      </c>
      <c r="H771">
        <v>21.31</v>
      </c>
      <c r="I771">
        <v>23.7</v>
      </c>
      <c r="J771">
        <v>18.8</v>
      </c>
      <c r="K771">
        <v>14.01</v>
      </c>
      <c r="L771">
        <v>16.440000000000001</v>
      </c>
      <c r="M771">
        <v>4.8</v>
      </c>
      <c r="O771">
        <v>12.27</v>
      </c>
      <c r="Q771">
        <v>1.34</v>
      </c>
      <c r="R771">
        <v>10.11</v>
      </c>
      <c r="S771">
        <v>45.62</v>
      </c>
      <c r="U771">
        <v>45.62</v>
      </c>
      <c r="X771" s="3">
        <f t="shared" si="320"/>
        <v>43019</v>
      </c>
      <c r="Y771" s="40">
        <f ca="1">Y770+SUMIFS('Transactions (Dated)'!$E$2:$E$53,'Transactions (Dated)'!$D$2:$D$53,'Share Values'!$X771,'Transactions (Dated)'!$B$2:$B$53,'Share Values'!Y$11,'Transactions (Dated)'!$C$2:$C$53,"Buy")-SUMIFS('Transactions (Dated)'!$E$2:$E$53,'Transactions (Dated)'!$D$2:$D$53,'Share Values'!$X771,'Transactions (Dated)'!$B$2:$B$53,'Share Values'!Y$11,'Transactions (Dated)'!$C$2:$C$53,"Sell")</f>
        <v>4625</v>
      </c>
      <c r="Z771" s="40">
        <f ca="1">Z770+SUMIFS('Transactions (Dated)'!$E$2:$E$53,'Transactions (Dated)'!$D$2:$D$53,'Share Values'!$X771,'Transactions (Dated)'!$B$2:$B$53,'Share Values'!Z$11,'Transactions (Dated)'!$C$2:$C$53,"Buy")-SUMIFS('Transactions (Dated)'!$E$2:$E$53,'Transactions (Dated)'!$D$2:$D$53,'Share Values'!$X771,'Transactions (Dated)'!$B$2:$B$53,'Share Values'!Z$11,'Transactions (Dated)'!$C$2:$C$53,"Sell")</f>
        <v>9375</v>
      </c>
      <c r="AA771" s="40">
        <f ca="1">AA770+SUMIFS('Transactions (Dated)'!$E$2:$E$53,'Transactions (Dated)'!$D$2:$D$53,'Share Values'!$X771,'Transactions (Dated)'!$B$2:$B$53,'Share Values'!AA$11,'Transactions (Dated)'!$C$2:$C$53,"Buy")-SUMIFS('Transactions (Dated)'!$E$2:$E$53,'Transactions (Dated)'!$D$2:$D$53,'Share Values'!$X771,'Transactions (Dated)'!$B$2:$B$53,'Share Values'!AA$11,'Transactions (Dated)'!$C$2:$C$53,"Sell")</f>
        <v>26357</v>
      </c>
      <c r="AB771" s="40">
        <f ca="1">AB770+SUMIFS('Transactions (Dated)'!$E$2:$E$53,'Transactions (Dated)'!$D$2:$D$53,'Share Values'!$X771,'Transactions (Dated)'!$B$2:$B$53,'Share Values'!AB$11,'Transactions (Dated)'!$C$2:$C$53,"Buy")-SUMIFS('Transactions (Dated)'!$E$2:$E$53,'Transactions (Dated)'!$D$2:$D$53,'Share Values'!$X771,'Transactions (Dated)'!$B$2:$B$53,'Share Values'!AB$11,'Transactions (Dated)'!$C$2:$C$53,"Sell")</f>
        <v>1892</v>
      </c>
      <c r="AC771" s="40">
        <f ca="1">AC770+SUMIFS('Transactions (Dated)'!$E$2:$E$53,'Transactions (Dated)'!$D$2:$D$53,'Share Values'!$X771,'Transactions (Dated)'!$B$2:$B$53,'Share Values'!AC$11,'Transactions (Dated)'!$C$2:$C$53,"Buy")-SUMIFS('Transactions (Dated)'!$E$2:$E$53,'Transactions (Dated)'!$D$2:$D$53,'Share Values'!$X771,'Transactions (Dated)'!$B$2:$B$53,'Share Values'!AC$11,'Transactions (Dated)'!$C$2:$C$53,"Sell")</f>
        <v>2348</v>
      </c>
      <c r="AD771" s="40">
        <f ca="1">AD770+SUMIFS('Transactions (Dated)'!$E$2:$E$53,'Transactions (Dated)'!$D$2:$D$53,'Share Values'!$X771,'Transactions (Dated)'!$B$2:$B$53,'Share Values'!AD$11,'Transactions (Dated)'!$C$2:$C$53,"Buy")-SUMIFS('Transactions (Dated)'!$E$2:$E$53,'Transactions (Dated)'!$D$2:$D$53,'Share Values'!$X771,'Transactions (Dated)'!$B$2:$B$53,'Share Values'!AD$11,'Transactions (Dated)'!$C$2:$C$53,"Sell")</f>
        <v>0</v>
      </c>
      <c r="AE771" s="40">
        <f ca="1">AE770+SUMIFS('Transactions (Dated)'!$E$2:$E$53,'Transactions (Dated)'!$D$2:$D$53,'Share Values'!$X771,'Transactions (Dated)'!$B$2:$B$53,'Share Values'!AE$11,'Transactions (Dated)'!$C$2:$C$53,"Buy")-SUMIFS('Transactions (Dated)'!$E$2:$E$53,'Transactions (Dated)'!$D$2:$D$53,'Share Values'!$X771,'Transactions (Dated)'!$B$2:$B$53,'Share Values'!AE$11,'Transactions (Dated)'!$C$2:$C$53,"Sell")</f>
        <v>2900</v>
      </c>
      <c r="AF771" s="40">
        <f ca="1">AF770+SUMIFS('Transactions (Dated)'!$E$2:$E$53,'Transactions (Dated)'!$D$2:$D$53,'Share Values'!$X771,'Transactions (Dated)'!$B$2:$B$53,'Share Values'!AF$11,'Transactions (Dated)'!$C$2:$C$53,"Buy")-SUMIFS('Transactions (Dated)'!$E$2:$E$53,'Transactions (Dated)'!$D$2:$D$53,'Share Values'!$X771,'Transactions (Dated)'!$B$2:$B$53,'Share Values'!AF$11,'Transactions (Dated)'!$C$2:$C$53,"Sell")</f>
        <v>14201</v>
      </c>
      <c r="AG771" s="40">
        <f ca="1">AG770+SUMIFS('Transactions (Dated)'!$E$2:$E$53,'Transactions (Dated)'!$D$2:$D$53,'Share Values'!$X771,'Transactions (Dated)'!$B$2:$B$53,'Share Values'!AG$11,'Transactions (Dated)'!$C$2:$C$53,"Buy")-SUMIFS('Transactions (Dated)'!$E$2:$E$53,'Transactions (Dated)'!$D$2:$D$53,'Share Values'!$X771,'Transactions (Dated)'!$B$2:$B$53,'Share Values'!AG$11,'Transactions (Dated)'!$C$2:$C$53,"Sell")</f>
        <v>6835</v>
      </c>
      <c r="AH771" s="40">
        <f ca="1">AH770+SUMIFS('Transactions (Dated)'!$E$2:$E$53,'Transactions (Dated)'!$D$2:$D$53,'Share Values'!$X771,'Transactions (Dated)'!$B$2:$B$53,'Share Values'!AH$11,'Transactions (Dated)'!$C$2:$C$53,"Buy")-SUMIFS('Transactions (Dated)'!$E$2:$E$53,'Transactions (Dated)'!$D$2:$D$53,'Share Values'!$X771,'Transactions (Dated)'!$B$2:$B$53,'Share Values'!AH$11,'Transactions (Dated)'!$C$2:$C$53,"Sell")</f>
        <v>0</v>
      </c>
      <c r="AI771" s="40">
        <f ca="1">AI770+SUMIFS('Transactions (Dated)'!$E$2:$E$53,'Transactions (Dated)'!$D$2:$D$53,'Share Values'!$X771,'Transactions (Dated)'!$B$2:$B$53,'Share Values'!AI$11,'Transactions (Dated)'!$C$2:$C$53,"Buy")-SUMIFS('Transactions (Dated)'!$E$2:$E$53,'Transactions (Dated)'!$D$2:$D$53,'Share Values'!$X771,'Transactions (Dated)'!$B$2:$B$53,'Share Values'!AI$11,'Transactions (Dated)'!$C$2:$C$53,"Sell")</f>
        <v>0</v>
      </c>
      <c r="AJ771" s="40">
        <f ca="1">AJ770+SUMIFS('Transactions (Dated)'!$E$2:$E$53,'Transactions (Dated)'!$D$2:$D$53,'Share Values'!$X771,'Transactions (Dated)'!$B$2:$B$53,'Share Values'!AJ$11,'Transactions (Dated)'!$C$2:$C$53,"Buy")-SUMIFS('Transactions (Dated)'!$E$2:$E$53,'Transactions (Dated)'!$D$2:$D$53,'Share Values'!$X771,'Transactions (Dated)'!$B$2:$B$53,'Share Values'!AJ$11,'Transactions (Dated)'!$C$2:$C$53,"Sell")</f>
        <v>0</v>
      </c>
      <c r="AK771" s="40">
        <f ca="1">AK770+SUMIFS('Transactions (Dated)'!$E$2:$E$53,'Transactions (Dated)'!$D$2:$D$53,'Share Values'!$X771,'Transactions (Dated)'!$B$2:$B$53,'Share Values'!AK$11,'Transactions (Dated)'!$C$2:$C$53,"Buy")-SUMIFS('Transactions (Dated)'!$E$2:$E$53,'Transactions (Dated)'!$D$2:$D$53,'Share Values'!$X771,'Transactions (Dated)'!$B$2:$B$53,'Share Values'!AK$11,'Transactions (Dated)'!$C$2:$C$53,"Sell")</f>
        <v>0</v>
      </c>
      <c r="AL771" s="40">
        <f ca="1">AL770+SUMIFS('Transactions (Dated)'!$E$2:$E$53,'Transactions (Dated)'!$D$2:$D$53,'Share Values'!$X771,'Transactions (Dated)'!$B$2:$B$53,'Share Values'!AL$11,'Transactions (Dated)'!$C$2:$C$53,"Buy")-SUMIFS('Transactions (Dated)'!$E$2:$E$53,'Transactions (Dated)'!$D$2:$D$53,'Share Values'!$X771,'Transactions (Dated)'!$B$2:$B$53,'Share Values'!AL$11,'Transactions (Dated)'!$C$2:$C$53,"Sell")</f>
        <v>0</v>
      </c>
      <c r="AM771" s="40">
        <f ca="1">AM770+SUMIFS('Transactions (Dated)'!$E$2:$E$53,'Transactions (Dated)'!$D$2:$D$53,'Share Values'!$X771,'Transactions (Dated)'!$B$2:$B$53,'Share Values'!AM$11,'Transactions (Dated)'!$C$2:$C$53,"Buy")-SUMIFS('Transactions (Dated)'!$E$2:$E$53,'Transactions (Dated)'!$D$2:$D$53,'Share Values'!$X771,'Transactions (Dated)'!$B$2:$B$53,'Share Values'!AM$11,'Transactions (Dated)'!$C$2:$C$53,"Sell")</f>
        <v>0</v>
      </c>
      <c r="AN771" s="40">
        <f ca="1">AN770+SUMIFS('Transactions (Dated)'!$E$2:$E$53,'Transactions (Dated)'!$D$2:$D$53,'Share Values'!$X771,'Transactions (Dated)'!$B$2:$B$53,'Share Values'!AN$11,'Transactions (Dated)'!$C$2:$C$53,"Buy")-SUMIFS('Transactions (Dated)'!$E$2:$E$53,'Transactions (Dated)'!$D$2:$D$53,'Share Values'!$X771,'Transactions (Dated)'!$B$2:$B$53,'Share Values'!AN$11,'Transactions (Dated)'!$C$2:$C$53,"Sell")</f>
        <v>0</v>
      </c>
      <c r="AQ771" s="3">
        <f t="shared" si="321"/>
        <v>43019</v>
      </c>
      <c r="AR771" s="6">
        <f t="shared" ca="1" si="322"/>
        <v>65675</v>
      </c>
      <c r="AS771" s="6">
        <f t="shared" ca="1" si="323"/>
        <v>19031.249999999996</v>
      </c>
      <c r="AT771" s="6">
        <f t="shared" ca="1" si="324"/>
        <v>561667.66999999993</v>
      </c>
      <c r="AU771" s="6">
        <f t="shared" ca="1" si="325"/>
        <v>44840.4</v>
      </c>
      <c r="AV771" s="6">
        <f t="shared" ca="1" si="326"/>
        <v>44142.400000000001</v>
      </c>
      <c r="AW771" s="6">
        <f t="shared" ca="1" si="327"/>
        <v>0</v>
      </c>
      <c r="AX771" s="6">
        <f t="shared" ca="1" si="328"/>
        <v>47676.000000000007</v>
      </c>
      <c r="AY771" s="6">
        <f t="shared" ca="1" si="329"/>
        <v>68164.800000000003</v>
      </c>
      <c r="AZ771" s="6">
        <f t="shared" ca="1" si="330"/>
        <v>0</v>
      </c>
      <c r="BA771" s="6">
        <f t="shared" ca="1" si="331"/>
        <v>0</v>
      </c>
      <c r="BB771" s="6">
        <f t="shared" ca="1" si="332"/>
        <v>0</v>
      </c>
      <c r="BC771" s="6">
        <f t="shared" ca="1" si="333"/>
        <v>0</v>
      </c>
      <c r="BD771" s="6">
        <f t="shared" ca="1" si="334"/>
        <v>0</v>
      </c>
      <c r="BE771" s="6">
        <f t="shared" ca="1" si="335"/>
        <v>0</v>
      </c>
      <c r="BF771" s="6">
        <f t="shared" ca="1" si="318"/>
        <v>0</v>
      </c>
      <c r="BG771" s="6">
        <f t="shared" ca="1" si="319"/>
        <v>0</v>
      </c>
      <c r="BJ771" s="4">
        <f t="shared" ca="1" si="336"/>
        <v>851197.52</v>
      </c>
      <c r="BL771" s="3">
        <f t="shared" si="337"/>
        <v>43019</v>
      </c>
      <c r="BM771" s="6">
        <f>BM770+SUMIFS('Transactions (Dated)'!G:G,'Transactions (Dated)'!D:D,'Share Values'!AQ771)</f>
        <v>14317.649999999987</v>
      </c>
      <c r="BN771" s="6">
        <f ca="1">BN770+SUMIFS('Transactions (Dated)'!$F:$F,'Transactions (Dated)'!$D:$D,$BL771,'Transactions (Dated)'!$B:$B,BN$11,'Transactions (Dated)'!$C:$C,"Dividend (paid to cash)")*Y771</f>
        <v>0</v>
      </c>
      <c r="BO771" s="6">
        <f ca="1">BO770+SUMIFS('Transactions (Dated)'!$F:$F,'Transactions (Dated)'!$D:$D,$BL771,'Transactions (Dated)'!$B:$B,BO$11,'Transactions (Dated)'!$C:$C,"Dividend (paid to cash)")*Z771</f>
        <v>2421.875</v>
      </c>
      <c r="BP771" s="6">
        <f ca="1">BP770+SUMIFS('Transactions (Dated)'!$F:$F,'Transactions (Dated)'!$D:$D,$BL771,'Transactions (Dated)'!$B:$B,BP$11,'Transactions (Dated)'!$C:$C,"Dividend (paid to cash)")*AA771</f>
        <v>51745.237000000008</v>
      </c>
      <c r="BQ771" s="6">
        <f ca="1">BQ770+SUMIFS('Transactions (Dated)'!$F:$F,'Transactions (Dated)'!$D:$D,$BL771,'Transactions (Dated)'!$B:$B,BQ$11,'Transactions (Dated)'!$C:$C,"Dividend (paid to cash)")*AB771</f>
        <v>766.26</v>
      </c>
      <c r="BR771" s="6">
        <f ca="1">BR770+SUMIFS('Transactions (Dated)'!$F:$F,'Transactions (Dated)'!$D:$D,$BL771,'Transactions (Dated)'!$B:$B,BR$11,'Transactions (Dated)'!$C:$C,"Dividend (paid to cash)")*AC771</f>
        <v>0</v>
      </c>
      <c r="BS771" s="6">
        <f ca="1">BS770+SUMIFS('Transactions (Dated)'!$F:$F,'Transactions (Dated)'!$D:$D,$BL771,'Transactions (Dated)'!$B:$B,BS$11,'Transactions (Dated)'!$C:$C,"Dividend (paid to cash)")*AD771</f>
        <v>0</v>
      </c>
      <c r="BT771" s="6">
        <f ca="1">BT770+SUMIFS('Transactions (Dated)'!$F:$F,'Transactions (Dated)'!$D:$D,$BL771,'Transactions (Dated)'!$B:$B,BT$11,'Transactions (Dated)'!$C:$C,"Dividend (paid to cash)")*AE771</f>
        <v>4640</v>
      </c>
      <c r="BU771" s="6">
        <f ca="1">BU770+SUMIFS('Transactions (Dated)'!$F:$F,'Transactions (Dated)'!$D:$D,$BL771,'Transactions (Dated)'!$B:$B,BU$11,'Transactions (Dated)'!$C:$C,"Dividend (paid to cash)")*AF771</f>
        <v>0</v>
      </c>
      <c r="BV771" s="6">
        <f ca="1">BV770+SUMIFS('Transactions (Dated)'!$F:$F,'Transactions (Dated)'!$D:$D,$BL771,'Transactions (Dated)'!$B:$B,BV$11,'Transactions (Dated)'!$C:$C,"Dividend (paid to cash)")*AG771</f>
        <v>0</v>
      </c>
      <c r="BW771" s="6">
        <f ca="1">BW770+SUMIFS('Transactions (Dated)'!$F:$F,'Transactions (Dated)'!$D:$D,$BL771,'Transactions (Dated)'!$B:$B,BW$11,'Transactions (Dated)'!$C:$C,"Dividend (paid to cash)")*AH771</f>
        <v>0</v>
      </c>
      <c r="BX771" s="6">
        <f ca="1">BX770+SUMIFS('Transactions (Dated)'!$F:$F,'Transactions (Dated)'!$D:$D,$BL771,'Transactions (Dated)'!$B:$B,BX$11,'Transactions (Dated)'!$C:$C,"Dividend (paid to cash)")*AI771</f>
        <v>0</v>
      </c>
      <c r="BY771" s="6">
        <f ca="1">BY770+SUMIFS('Transactions (Dated)'!$F:$F,'Transactions (Dated)'!$D:$D,$BL771,'Transactions (Dated)'!$B:$B,BY$11,'Transactions (Dated)'!$C:$C,"Dividend (paid to cash)")*AJ771</f>
        <v>0</v>
      </c>
      <c r="BZ771" s="6">
        <f ca="1">BZ770+SUMIFS('Transactions (Dated)'!$F:$F,'Transactions (Dated)'!$D:$D,$BL771,'Transactions (Dated)'!$B:$B,BZ$11,'Transactions (Dated)'!$C:$C,"Dividend (paid to cash)")*AK771</f>
        <v>0</v>
      </c>
      <c r="CA771" s="6">
        <f ca="1">CA770+SUMIFS('Transactions (Dated)'!$F:$F,'Transactions (Dated)'!$D:$D,$BL771,'Transactions (Dated)'!$B:$B,CA$11,'Transactions (Dated)'!$C:$C,"Dividend (paid to cash)")*AL771</f>
        <v>0</v>
      </c>
      <c r="CB771" s="6">
        <v>0</v>
      </c>
      <c r="CC771" s="6">
        <v>0</v>
      </c>
      <c r="CF771" s="6">
        <f t="shared" ca="1" si="338"/>
        <v>73891.021999999983</v>
      </c>
      <c r="CH771" s="3">
        <f t="shared" si="339"/>
        <v>43019</v>
      </c>
      <c r="CI771" s="4">
        <f t="shared" ca="1" si="340"/>
        <v>851197.52</v>
      </c>
      <c r="CJ771" s="4">
        <f t="shared" ca="1" si="341"/>
        <v>73891.021999999983</v>
      </c>
      <c r="CL771" s="4">
        <f t="shared" ca="1" si="342"/>
        <v>925088.54200000002</v>
      </c>
    </row>
    <row r="772" spans="2:90" x14ac:dyDescent="0.15">
      <c r="B772" s="3">
        <v>43020</v>
      </c>
      <c r="E772" s="86">
        <v>43020</v>
      </c>
      <c r="F772" s="53">
        <v>14.34</v>
      </c>
      <c r="G772">
        <v>2.0299999999999998</v>
      </c>
      <c r="H772">
        <v>21.24</v>
      </c>
      <c r="I772">
        <v>23.535</v>
      </c>
      <c r="J772">
        <v>18.97</v>
      </c>
      <c r="K772">
        <v>14.12</v>
      </c>
      <c r="L772">
        <v>16.21</v>
      </c>
      <c r="M772">
        <v>4.78</v>
      </c>
      <c r="O772">
        <v>12.25</v>
      </c>
      <c r="Q772">
        <v>1.33</v>
      </c>
      <c r="R772">
        <v>10</v>
      </c>
      <c r="S772">
        <v>45.65</v>
      </c>
      <c r="U772">
        <v>45.65</v>
      </c>
      <c r="X772" s="3">
        <f t="shared" si="320"/>
        <v>43020</v>
      </c>
      <c r="Y772" s="40">
        <f ca="1">Y771+SUMIFS('Transactions (Dated)'!$E$2:$E$53,'Transactions (Dated)'!$D$2:$D$53,'Share Values'!$X772,'Transactions (Dated)'!$B$2:$B$53,'Share Values'!Y$11,'Transactions (Dated)'!$C$2:$C$53,"Buy")-SUMIFS('Transactions (Dated)'!$E$2:$E$53,'Transactions (Dated)'!$D$2:$D$53,'Share Values'!$X772,'Transactions (Dated)'!$B$2:$B$53,'Share Values'!Y$11,'Transactions (Dated)'!$C$2:$C$53,"Sell")</f>
        <v>4625</v>
      </c>
      <c r="Z772" s="40">
        <f ca="1">Z771+SUMIFS('Transactions (Dated)'!$E$2:$E$53,'Transactions (Dated)'!$D$2:$D$53,'Share Values'!$X772,'Transactions (Dated)'!$B$2:$B$53,'Share Values'!Z$11,'Transactions (Dated)'!$C$2:$C$53,"Buy")-SUMIFS('Transactions (Dated)'!$E$2:$E$53,'Transactions (Dated)'!$D$2:$D$53,'Share Values'!$X772,'Transactions (Dated)'!$B$2:$B$53,'Share Values'!Z$11,'Transactions (Dated)'!$C$2:$C$53,"Sell")</f>
        <v>9375</v>
      </c>
      <c r="AA772" s="40">
        <f ca="1">AA771+SUMIFS('Transactions (Dated)'!$E$2:$E$53,'Transactions (Dated)'!$D$2:$D$53,'Share Values'!$X772,'Transactions (Dated)'!$B$2:$B$53,'Share Values'!AA$11,'Transactions (Dated)'!$C$2:$C$53,"Buy")-SUMIFS('Transactions (Dated)'!$E$2:$E$53,'Transactions (Dated)'!$D$2:$D$53,'Share Values'!$X772,'Transactions (Dated)'!$B$2:$B$53,'Share Values'!AA$11,'Transactions (Dated)'!$C$2:$C$53,"Sell")</f>
        <v>26357</v>
      </c>
      <c r="AB772" s="40">
        <f ca="1">AB771+SUMIFS('Transactions (Dated)'!$E$2:$E$53,'Transactions (Dated)'!$D$2:$D$53,'Share Values'!$X772,'Transactions (Dated)'!$B$2:$B$53,'Share Values'!AB$11,'Transactions (Dated)'!$C$2:$C$53,"Buy")-SUMIFS('Transactions (Dated)'!$E$2:$E$53,'Transactions (Dated)'!$D$2:$D$53,'Share Values'!$X772,'Transactions (Dated)'!$B$2:$B$53,'Share Values'!AB$11,'Transactions (Dated)'!$C$2:$C$53,"Sell")</f>
        <v>1892</v>
      </c>
      <c r="AC772" s="40">
        <f ca="1">AC771+SUMIFS('Transactions (Dated)'!$E$2:$E$53,'Transactions (Dated)'!$D$2:$D$53,'Share Values'!$X772,'Transactions (Dated)'!$B$2:$B$53,'Share Values'!AC$11,'Transactions (Dated)'!$C$2:$C$53,"Buy")-SUMIFS('Transactions (Dated)'!$E$2:$E$53,'Transactions (Dated)'!$D$2:$D$53,'Share Values'!$X772,'Transactions (Dated)'!$B$2:$B$53,'Share Values'!AC$11,'Transactions (Dated)'!$C$2:$C$53,"Sell")</f>
        <v>2348</v>
      </c>
      <c r="AD772" s="40">
        <f ca="1">AD771+SUMIFS('Transactions (Dated)'!$E$2:$E$53,'Transactions (Dated)'!$D$2:$D$53,'Share Values'!$X772,'Transactions (Dated)'!$B$2:$B$53,'Share Values'!AD$11,'Transactions (Dated)'!$C$2:$C$53,"Buy")-SUMIFS('Transactions (Dated)'!$E$2:$E$53,'Transactions (Dated)'!$D$2:$D$53,'Share Values'!$X772,'Transactions (Dated)'!$B$2:$B$53,'Share Values'!AD$11,'Transactions (Dated)'!$C$2:$C$53,"Sell")</f>
        <v>0</v>
      </c>
      <c r="AE772" s="40">
        <f ca="1">AE771+SUMIFS('Transactions (Dated)'!$E$2:$E$53,'Transactions (Dated)'!$D$2:$D$53,'Share Values'!$X772,'Transactions (Dated)'!$B$2:$B$53,'Share Values'!AE$11,'Transactions (Dated)'!$C$2:$C$53,"Buy")-SUMIFS('Transactions (Dated)'!$E$2:$E$53,'Transactions (Dated)'!$D$2:$D$53,'Share Values'!$X772,'Transactions (Dated)'!$B$2:$B$53,'Share Values'!AE$11,'Transactions (Dated)'!$C$2:$C$53,"Sell")</f>
        <v>2900</v>
      </c>
      <c r="AF772" s="40">
        <f ca="1">AF771+SUMIFS('Transactions (Dated)'!$E$2:$E$53,'Transactions (Dated)'!$D$2:$D$53,'Share Values'!$X772,'Transactions (Dated)'!$B$2:$B$53,'Share Values'!AF$11,'Transactions (Dated)'!$C$2:$C$53,"Buy")-SUMIFS('Transactions (Dated)'!$E$2:$E$53,'Transactions (Dated)'!$D$2:$D$53,'Share Values'!$X772,'Transactions (Dated)'!$B$2:$B$53,'Share Values'!AF$11,'Transactions (Dated)'!$C$2:$C$53,"Sell")</f>
        <v>14201</v>
      </c>
      <c r="AG772" s="40">
        <f ca="1">AG771+SUMIFS('Transactions (Dated)'!$E$2:$E$53,'Transactions (Dated)'!$D$2:$D$53,'Share Values'!$X772,'Transactions (Dated)'!$B$2:$B$53,'Share Values'!AG$11,'Transactions (Dated)'!$C$2:$C$53,"Buy")-SUMIFS('Transactions (Dated)'!$E$2:$E$53,'Transactions (Dated)'!$D$2:$D$53,'Share Values'!$X772,'Transactions (Dated)'!$B$2:$B$53,'Share Values'!AG$11,'Transactions (Dated)'!$C$2:$C$53,"Sell")</f>
        <v>6835</v>
      </c>
      <c r="AH772" s="40">
        <f ca="1">AH771+SUMIFS('Transactions (Dated)'!$E$2:$E$53,'Transactions (Dated)'!$D$2:$D$53,'Share Values'!$X772,'Transactions (Dated)'!$B$2:$B$53,'Share Values'!AH$11,'Transactions (Dated)'!$C$2:$C$53,"Buy")-SUMIFS('Transactions (Dated)'!$E$2:$E$53,'Transactions (Dated)'!$D$2:$D$53,'Share Values'!$X772,'Transactions (Dated)'!$B$2:$B$53,'Share Values'!AH$11,'Transactions (Dated)'!$C$2:$C$53,"Sell")</f>
        <v>0</v>
      </c>
      <c r="AI772" s="40">
        <f ca="1">AI771+SUMIFS('Transactions (Dated)'!$E$2:$E$53,'Transactions (Dated)'!$D$2:$D$53,'Share Values'!$X772,'Transactions (Dated)'!$B$2:$B$53,'Share Values'!AI$11,'Transactions (Dated)'!$C$2:$C$53,"Buy")-SUMIFS('Transactions (Dated)'!$E$2:$E$53,'Transactions (Dated)'!$D$2:$D$53,'Share Values'!$X772,'Transactions (Dated)'!$B$2:$B$53,'Share Values'!AI$11,'Transactions (Dated)'!$C$2:$C$53,"Sell")</f>
        <v>0</v>
      </c>
      <c r="AJ772" s="40">
        <f ca="1">AJ771+SUMIFS('Transactions (Dated)'!$E$2:$E$53,'Transactions (Dated)'!$D$2:$D$53,'Share Values'!$X772,'Transactions (Dated)'!$B$2:$B$53,'Share Values'!AJ$11,'Transactions (Dated)'!$C$2:$C$53,"Buy")-SUMIFS('Transactions (Dated)'!$E$2:$E$53,'Transactions (Dated)'!$D$2:$D$53,'Share Values'!$X772,'Transactions (Dated)'!$B$2:$B$53,'Share Values'!AJ$11,'Transactions (Dated)'!$C$2:$C$53,"Sell")</f>
        <v>0</v>
      </c>
      <c r="AK772" s="40">
        <f ca="1">AK771+SUMIFS('Transactions (Dated)'!$E$2:$E$53,'Transactions (Dated)'!$D$2:$D$53,'Share Values'!$X772,'Transactions (Dated)'!$B$2:$B$53,'Share Values'!AK$11,'Transactions (Dated)'!$C$2:$C$53,"Buy")-SUMIFS('Transactions (Dated)'!$E$2:$E$53,'Transactions (Dated)'!$D$2:$D$53,'Share Values'!$X772,'Transactions (Dated)'!$B$2:$B$53,'Share Values'!AK$11,'Transactions (Dated)'!$C$2:$C$53,"Sell")</f>
        <v>0</v>
      </c>
      <c r="AL772" s="40">
        <f ca="1">AL771+SUMIFS('Transactions (Dated)'!$E$2:$E$53,'Transactions (Dated)'!$D$2:$D$53,'Share Values'!$X772,'Transactions (Dated)'!$B$2:$B$53,'Share Values'!AL$11,'Transactions (Dated)'!$C$2:$C$53,"Buy")-SUMIFS('Transactions (Dated)'!$E$2:$E$53,'Transactions (Dated)'!$D$2:$D$53,'Share Values'!$X772,'Transactions (Dated)'!$B$2:$B$53,'Share Values'!AL$11,'Transactions (Dated)'!$C$2:$C$53,"Sell")</f>
        <v>0</v>
      </c>
      <c r="AM772" s="40">
        <f ca="1">AM771+SUMIFS('Transactions (Dated)'!$E$2:$E$53,'Transactions (Dated)'!$D$2:$D$53,'Share Values'!$X772,'Transactions (Dated)'!$B$2:$B$53,'Share Values'!AM$11,'Transactions (Dated)'!$C$2:$C$53,"Buy")-SUMIFS('Transactions (Dated)'!$E$2:$E$53,'Transactions (Dated)'!$D$2:$D$53,'Share Values'!$X772,'Transactions (Dated)'!$B$2:$B$53,'Share Values'!AM$11,'Transactions (Dated)'!$C$2:$C$53,"Sell")</f>
        <v>0</v>
      </c>
      <c r="AN772" s="40">
        <f ca="1">AN771+SUMIFS('Transactions (Dated)'!$E$2:$E$53,'Transactions (Dated)'!$D$2:$D$53,'Share Values'!$X772,'Transactions (Dated)'!$B$2:$B$53,'Share Values'!AN$11,'Transactions (Dated)'!$C$2:$C$53,"Buy")-SUMIFS('Transactions (Dated)'!$E$2:$E$53,'Transactions (Dated)'!$D$2:$D$53,'Share Values'!$X772,'Transactions (Dated)'!$B$2:$B$53,'Share Values'!AN$11,'Transactions (Dated)'!$C$2:$C$53,"Sell")</f>
        <v>0</v>
      </c>
      <c r="AQ772" s="3">
        <f t="shared" si="321"/>
        <v>43020</v>
      </c>
      <c r="AR772" s="6">
        <f t="shared" ca="1" si="322"/>
        <v>66322.5</v>
      </c>
      <c r="AS772" s="6">
        <f t="shared" ca="1" si="323"/>
        <v>19031.249999999996</v>
      </c>
      <c r="AT772" s="6">
        <f t="shared" ca="1" si="324"/>
        <v>559822.67999999993</v>
      </c>
      <c r="AU772" s="6">
        <f t="shared" ca="1" si="325"/>
        <v>44528.22</v>
      </c>
      <c r="AV772" s="6">
        <f t="shared" ca="1" si="326"/>
        <v>44541.56</v>
      </c>
      <c r="AW772" s="6">
        <f t="shared" ca="1" si="327"/>
        <v>0</v>
      </c>
      <c r="AX772" s="6">
        <f t="shared" ca="1" si="328"/>
        <v>47009</v>
      </c>
      <c r="AY772" s="6">
        <f t="shared" ca="1" si="329"/>
        <v>67880.78</v>
      </c>
      <c r="AZ772" s="6">
        <f t="shared" ca="1" si="330"/>
        <v>0</v>
      </c>
      <c r="BA772" s="6">
        <f t="shared" ca="1" si="331"/>
        <v>0</v>
      </c>
      <c r="BB772" s="6">
        <f t="shared" ca="1" si="332"/>
        <v>0</v>
      </c>
      <c r="BC772" s="6">
        <f t="shared" ca="1" si="333"/>
        <v>0</v>
      </c>
      <c r="BD772" s="6">
        <f t="shared" ca="1" si="334"/>
        <v>0</v>
      </c>
      <c r="BE772" s="6">
        <f t="shared" ca="1" si="335"/>
        <v>0</v>
      </c>
      <c r="BF772" s="6">
        <f t="shared" ca="1" si="318"/>
        <v>0</v>
      </c>
      <c r="BG772" s="6">
        <f t="shared" ca="1" si="319"/>
        <v>0</v>
      </c>
      <c r="BJ772" s="4">
        <f t="shared" ca="1" si="336"/>
        <v>849135.99</v>
      </c>
      <c r="BL772" s="3">
        <f t="shared" si="337"/>
        <v>43020</v>
      </c>
      <c r="BM772" s="6">
        <f>BM771+SUMIFS('Transactions (Dated)'!G:G,'Transactions (Dated)'!D:D,'Share Values'!AQ772)</f>
        <v>14317.649999999987</v>
      </c>
      <c r="BN772" s="6">
        <f ca="1">BN771+SUMIFS('Transactions (Dated)'!$F:$F,'Transactions (Dated)'!$D:$D,$BL772,'Transactions (Dated)'!$B:$B,BN$11,'Transactions (Dated)'!$C:$C,"Dividend (paid to cash)")*Y772</f>
        <v>0</v>
      </c>
      <c r="BO772" s="6">
        <f ca="1">BO771+SUMIFS('Transactions (Dated)'!$F:$F,'Transactions (Dated)'!$D:$D,$BL772,'Transactions (Dated)'!$B:$B,BO$11,'Transactions (Dated)'!$C:$C,"Dividend (paid to cash)")*Z772</f>
        <v>2421.875</v>
      </c>
      <c r="BP772" s="6">
        <f ca="1">BP771+SUMIFS('Transactions (Dated)'!$F:$F,'Transactions (Dated)'!$D:$D,$BL772,'Transactions (Dated)'!$B:$B,BP$11,'Transactions (Dated)'!$C:$C,"Dividend (paid to cash)")*AA772</f>
        <v>51745.237000000008</v>
      </c>
      <c r="BQ772" s="6">
        <f ca="1">BQ771+SUMIFS('Transactions (Dated)'!$F:$F,'Transactions (Dated)'!$D:$D,$BL772,'Transactions (Dated)'!$B:$B,BQ$11,'Transactions (Dated)'!$C:$C,"Dividend (paid to cash)")*AB772</f>
        <v>766.26</v>
      </c>
      <c r="BR772" s="6">
        <f ca="1">BR771+SUMIFS('Transactions (Dated)'!$F:$F,'Transactions (Dated)'!$D:$D,$BL772,'Transactions (Dated)'!$B:$B,BR$11,'Transactions (Dated)'!$C:$C,"Dividend (paid to cash)")*AC772</f>
        <v>0</v>
      </c>
      <c r="BS772" s="6">
        <f ca="1">BS771+SUMIFS('Transactions (Dated)'!$F:$F,'Transactions (Dated)'!$D:$D,$BL772,'Transactions (Dated)'!$B:$B,BS$11,'Transactions (Dated)'!$C:$C,"Dividend (paid to cash)")*AD772</f>
        <v>0</v>
      </c>
      <c r="BT772" s="6">
        <f ca="1">BT771+SUMIFS('Transactions (Dated)'!$F:$F,'Transactions (Dated)'!$D:$D,$BL772,'Transactions (Dated)'!$B:$B,BT$11,'Transactions (Dated)'!$C:$C,"Dividend (paid to cash)")*AE772</f>
        <v>4640</v>
      </c>
      <c r="BU772" s="6">
        <f ca="1">BU771+SUMIFS('Transactions (Dated)'!$F:$F,'Transactions (Dated)'!$D:$D,$BL772,'Transactions (Dated)'!$B:$B,BU$11,'Transactions (Dated)'!$C:$C,"Dividend (paid to cash)")*AF772</f>
        <v>0</v>
      </c>
      <c r="BV772" s="6">
        <f ca="1">BV771+SUMIFS('Transactions (Dated)'!$F:$F,'Transactions (Dated)'!$D:$D,$BL772,'Transactions (Dated)'!$B:$B,BV$11,'Transactions (Dated)'!$C:$C,"Dividend (paid to cash)")*AG772</f>
        <v>0</v>
      </c>
      <c r="BW772" s="6">
        <f ca="1">BW771+SUMIFS('Transactions (Dated)'!$F:$F,'Transactions (Dated)'!$D:$D,$BL772,'Transactions (Dated)'!$B:$B,BW$11,'Transactions (Dated)'!$C:$C,"Dividend (paid to cash)")*AH772</f>
        <v>0</v>
      </c>
      <c r="BX772" s="6">
        <f ca="1">BX771+SUMIFS('Transactions (Dated)'!$F:$F,'Transactions (Dated)'!$D:$D,$BL772,'Transactions (Dated)'!$B:$B,BX$11,'Transactions (Dated)'!$C:$C,"Dividend (paid to cash)")*AI772</f>
        <v>0</v>
      </c>
      <c r="BY772" s="6">
        <f ca="1">BY771+SUMIFS('Transactions (Dated)'!$F:$F,'Transactions (Dated)'!$D:$D,$BL772,'Transactions (Dated)'!$B:$B,BY$11,'Transactions (Dated)'!$C:$C,"Dividend (paid to cash)")*AJ772</f>
        <v>0</v>
      </c>
      <c r="BZ772" s="6">
        <f ca="1">BZ771+SUMIFS('Transactions (Dated)'!$F:$F,'Transactions (Dated)'!$D:$D,$BL772,'Transactions (Dated)'!$B:$B,BZ$11,'Transactions (Dated)'!$C:$C,"Dividend (paid to cash)")*AK772</f>
        <v>0</v>
      </c>
      <c r="CA772" s="6">
        <f ca="1">CA771+SUMIFS('Transactions (Dated)'!$F:$F,'Transactions (Dated)'!$D:$D,$BL772,'Transactions (Dated)'!$B:$B,CA$11,'Transactions (Dated)'!$C:$C,"Dividend (paid to cash)")*AL772</f>
        <v>0</v>
      </c>
      <c r="CB772" s="6">
        <v>0</v>
      </c>
      <c r="CC772" s="6">
        <v>0</v>
      </c>
      <c r="CF772" s="6">
        <f t="shared" ca="1" si="338"/>
        <v>73891.021999999983</v>
      </c>
      <c r="CH772" s="3">
        <f t="shared" si="339"/>
        <v>43020</v>
      </c>
      <c r="CI772" s="4">
        <f t="shared" ca="1" si="340"/>
        <v>849135.99</v>
      </c>
      <c r="CJ772" s="4">
        <f t="shared" ca="1" si="341"/>
        <v>73891.021999999983</v>
      </c>
      <c r="CL772" s="4">
        <f t="shared" ca="1" si="342"/>
        <v>923027.01199999999</v>
      </c>
    </row>
    <row r="773" spans="2:90" x14ac:dyDescent="0.15">
      <c r="B773" s="3">
        <v>43021</v>
      </c>
      <c r="E773" s="86">
        <v>43021</v>
      </c>
      <c r="F773" s="53">
        <v>14.46</v>
      </c>
      <c r="G773">
        <v>2.0099999999999998</v>
      </c>
      <c r="H773">
        <v>21.31</v>
      </c>
      <c r="I773">
        <v>23.44</v>
      </c>
      <c r="J773">
        <v>18.77</v>
      </c>
      <c r="K773">
        <v>14.09</v>
      </c>
      <c r="L773">
        <v>16.11</v>
      </c>
      <c r="M773">
        <v>4.78</v>
      </c>
      <c r="O773">
        <v>12.4</v>
      </c>
      <c r="Q773">
        <v>1.33</v>
      </c>
      <c r="R773">
        <v>9.91</v>
      </c>
      <c r="S773">
        <v>45.71</v>
      </c>
      <c r="U773">
        <v>45.71</v>
      </c>
      <c r="X773" s="3">
        <f t="shared" si="320"/>
        <v>43021</v>
      </c>
      <c r="Y773" s="40">
        <f ca="1">Y772+SUMIFS('Transactions (Dated)'!$E$2:$E$53,'Transactions (Dated)'!$D$2:$D$53,'Share Values'!$X773,'Transactions (Dated)'!$B$2:$B$53,'Share Values'!Y$11,'Transactions (Dated)'!$C$2:$C$53,"Buy")-SUMIFS('Transactions (Dated)'!$E$2:$E$53,'Transactions (Dated)'!$D$2:$D$53,'Share Values'!$X773,'Transactions (Dated)'!$B$2:$B$53,'Share Values'!Y$11,'Transactions (Dated)'!$C$2:$C$53,"Sell")</f>
        <v>4625</v>
      </c>
      <c r="Z773" s="40">
        <f ca="1">Z772+SUMIFS('Transactions (Dated)'!$E$2:$E$53,'Transactions (Dated)'!$D$2:$D$53,'Share Values'!$X773,'Transactions (Dated)'!$B$2:$B$53,'Share Values'!Z$11,'Transactions (Dated)'!$C$2:$C$53,"Buy")-SUMIFS('Transactions (Dated)'!$E$2:$E$53,'Transactions (Dated)'!$D$2:$D$53,'Share Values'!$X773,'Transactions (Dated)'!$B$2:$B$53,'Share Values'!Z$11,'Transactions (Dated)'!$C$2:$C$53,"Sell")</f>
        <v>9375</v>
      </c>
      <c r="AA773" s="40">
        <f ca="1">AA772+SUMIFS('Transactions (Dated)'!$E$2:$E$53,'Transactions (Dated)'!$D$2:$D$53,'Share Values'!$X773,'Transactions (Dated)'!$B$2:$B$53,'Share Values'!AA$11,'Transactions (Dated)'!$C$2:$C$53,"Buy")-SUMIFS('Transactions (Dated)'!$E$2:$E$53,'Transactions (Dated)'!$D$2:$D$53,'Share Values'!$X773,'Transactions (Dated)'!$B$2:$B$53,'Share Values'!AA$11,'Transactions (Dated)'!$C$2:$C$53,"Sell")</f>
        <v>26357</v>
      </c>
      <c r="AB773" s="40">
        <f ca="1">AB772+SUMIFS('Transactions (Dated)'!$E$2:$E$53,'Transactions (Dated)'!$D$2:$D$53,'Share Values'!$X773,'Transactions (Dated)'!$B$2:$B$53,'Share Values'!AB$11,'Transactions (Dated)'!$C$2:$C$53,"Buy")-SUMIFS('Transactions (Dated)'!$E$2:$E$53,'Transactions (Dated)'!$D$2:$D$53,'Share Values'!$X773,'Transactions (Dated)'!$B$2:$B$53,'Share Values'!AB$11,'Transactions (Dated)'!$C$2:$C$53,"Sell")</f>
        <v>1892</v>
      </c>
      <c r="AC773" s="40">
        <f ca="1">AC772+SUMIFS('Transactions (Dated)'!$E$2:$E$53,'Transactions (Dated)'!$D$2:$D$53,'Share Values'!$X773,'Transactions (Dated)'!$B$2:$B$53,'Share Values'!AC$11,'Transactions (Dated)'!$C$2:$C$53,"Buy")-SUMIFS('Transactions (Dated)'!$E$2:$E$53,'Transactions (Dated)'!$D$2:$D$53,'Share Values'!$X773,'Transactions (Dated)'!$B$2:$B$53,'Share Values'!AC$11,'Transactions (Dated)'!$C$2:$C$53,"Sell")</f>
        <v>2348</v>
      </c>
      <c r="AD773" s="40">
        <f ca="1">AD772+SUMIFS('Transactions (Dated)'!$E$2:$E$53,'Transactions (Dated)'!$D$2:$D$53,'Share Values'!$X773,'Transactions (Dated)'!$B$2:$B$53,'Share Values'!AD$11,'Transactions (Dated)'!$C$2:$C$53,"Buy")-SUMIFS('Transactions (Dated)'!$E$2:$E$53,'Transactions (Dated)'!$D$2:$D$53,'Share Values'!$X773,'Transactions (Dated)'!$B$2:$B$53,'Share Values'!AD$11,'Transactions (Dated)'!$C$2:$C$53,"Sell")</f>
        <v>0</v>
      </c>
      <c r="AE773" s="40">
        <f ca="1">AE772+SUMIFS('Transactions (Dated)'!$E$2:$E$53,'Transactions (Dated)'!$D$2:$D$53,'Share Values'!$X773,'Transactions (Dated)'!$B$2:$B$53,'Share Values'!AE$11,'Transactions (Dated)'!$C$2:$C$53,"Buy")-SUMIFS('Transactions (Dated)'!$E$2:$E$53,'Transactions (Dated)'!$D$2:$D$53,'Share Values'!$X773,'Transactions (Dated)'!$B$2:$B$53,'Share Values'!AE$11,'Transactions (Dated)'!$C$2:$C$53,"Sell")</f>
        <v>2900</v>
      </c>
      <c r="AF773" s="40">
        <f ca="1">AF772+SUMIFS('Transactions (Dated)'!$E$2:$E$53,'Transactions (Dated)'!$D$2:$D$53,'Share Values'!$X773,'Transactions (Dated)'!$B$2:$B$53,'Share Values'!AF$11,'Transactions (Dated)'!$C$2:$C$53,"Buy")-SUMIFS('Transactions (Dated)'!$E$2:$E$53,'Transactions (Dated)'!$D$2:$D$53,'Share Values'!$X773,'Transactions (Dated)'!$B$2:$B$53,'Share Values'!AF$11,'Transactions (Dated)'!$C$2:$C$53,"Sell")</f>
        <v>14201</v>
      </c>
      <c r="AG773" s="40">
        <f ca="1">AG772+SUMIFS('Transactions (Dated)'!$E$2:$E$53,'Transactions (Dated)'!$D$2:$D$53,'Share Values'!$X773,'Transactions (Dated)'!$B$2:$B$53,'Share Values'!AG$11,'Transactions (Dated)'!$C$2:$C$53,"Buy")-SUMIFS('Transactions (Dated)'!$E$2:$E$53,'Transactions (Dated)'!$D$2:$D$53,'Share Values'!$X773,'Transactions (Dated)'!$B$2:$B$53,'Share Values'!AG$11,'Transactions (Dated)'!$C$2:$C$53,"Sell")</f>
        <v>6835</v>
      </c>
      <c r="AH773" s="40">
        <f ca="1">AH772+SUMIFS('Transactions (Dated)'!$E$2:$E$53,'Transactions (Dated)'!$D$2:$D$53,'Share Values'!$X773,'Transactions (Dated)'!$B$2:$B$53,'Share Values'!AH$11,'Transactions (Dated)'!$C$2:$C$53,"Buy")-SUMIFS('Transactions (Dated)'!$E$2:$E$53,'Transactions (Dated)'!$D$2:$D$53,'Share Values'!$X773,'Transactions (Dated)'!$B$2:$B$53,'Share Values'!AH$11,'Transactions (Dated)'!$C$2:$C$53,"Sell")</f>
        <v>0</v>
      </c>
      <c r="AI773" s="40">
        <f ca="1">AI772+SUMIFS('Transactions (Dated)'!$E$2:$E$53,'Transactions (Dated)'!$D$2:$D$53,'Share Values'!$X773,'Transactions (Dated)'!$B$2:$B$53,'Share Values'!AI$11,'Transactions (Dated)'!$C$2:$C$53,"Buy")-SUMIFS('Transactions (Dated)'!$E$2:$E$53,'Transactions (Dated)'!$D$2:$D$53,'Share Values'!$X773,'Transactions (Dated)'!$B$2:$B$53,'Share Values'!AI$11,'Transactions (Dated)'!$C$2:$C$53,"Sell")</f>
        <v>0</v>
      </c>
      <c r="AJ773" s="40">
        <f ca="1">AJ772+SUMIFS('Transactions (Dated)'!$E$2:$E$53,'Transactions (Dated)'!$D$2:$D$53,'Share Values'!$X773,'Transactions (Dated)'!$B$2:$B$53,'Share Values'!AJ$11,'Transactions (Dated)'!$C$2:$C$53,"Buy")-SUMIFS('Transactions (Dated)'!$E$2:$E$53,'Transactions (Dated)'!$D$2:$D$53,'Share Values'!$X773,'Transactions (Dated)'!$B$2:$B$53,'Share Values'!AJ$11,'Transactions (Dated)'!$C$2:$C$53,"Sell")</f>
        <v>0</v>
      </c>
      <c r="AK773" s="40">
        <f ca="1">AK772+SUMIFS('Transactions (Dated)'!$E$2:$E$53,'Transactions (Dated)'!$D$2:$D$53,'Share Values'!$X773,'Transactions (Dated)'!$B$2:$B$53,'Share Values'!AK$11,'Transactions (Dated)'!$C$2:$C$53,"Buy")-SUMIFS('Transactions (Dated)'!$E$2:$E$53,'Transactions (Dated)'!$D$2:$D$53,'Share Values'!$X773,'Transactions (Dated)'!$B$2:$B$53,'Share Values'!AK$11,'Transactions (Dated)'!$C$2:$C$53,"Sell")</f>
        <v>0</v>
      </c>
      <c r="AL773" s="40">
        <f ca="1">AL772+SUMIFS('Transactions (Dated)'!$E$2:$E$53,'Transactions (Dated)'!$D$2:$D$53,'Share Values'!$X773,'Transactions (Dated)'!$B$2:$B$53,'Share Values'!AL$11,'Transactions (Dated)'!$C$2:$C$53,"Buy")-SUMIFS('Transactions (Dated)'!$E$2:$E$53,'Transactions (Dated)'!$D$2:$D$53,'Share Values'!$X773,'Transactions (Dated)'!$B$2:$B$53,'Share Values'!AL$11,'Transactions (Dated)'!$C$2:$C$53,"Sell")</f>
        <v>0</v>
      </c>
      <c r="AM773" s="40">
        <f ca="1">AM772+SUMIFS('Transactions (Dated)'!$E$2:$E$53,'Transactions (Dated)'!$D$2:$D$53,'Share Values'!$X773,'Transactions (Dated)'!$B$2:$B$53,'Share Values'!AM$11,'Transactions (Dated)'!$C$2:$C$53,"Buy")-SUMIFS('Transactions (Dated)'!$E$2:$E$53,'Transactions (Dated)'!$D$2:$D$53,'Share Values'!$X773,'Transactions (Dated)'!$B$2:$B$53,'Share Values'!AM$11,'Transactions (Dated)'!$C$2:$C$53,"Sell")</f>
        <v>0</v>
      </c>
      <c r="AN773" s="40">
        <f ca="1">AN772+SUMIFS('Transactions (Dated)'!$E$2:$E$53,'Transactions (Dated)'!$D$2:$D$53,'Share Values'!$X773,'Transactions (Dated)'!$B$2:$B$53,'Share Values'!AN$11,'Transactions (Dated)'!$C$2:$C$53,"Buy")-SUMIFS('Transactions (Dated)'!$E$2:$E$53,'Transactions (Dated)'!$D$2:$D$53,'Share Values'!$X773,'Transactions (Dated)'!$B$2:$B$53,'Share Values'!AN$11,'Transactions (Dated)'!$C$2:$C$53,"Sell")</f>
        <v>0</v>
      </c>
      <c r="AQ773" s="3">
        <f t="shared" si="321"/>
        <v>43021</v>
      </c>
      <c r="AR773" s="6">
        <f t="shared" ca="1" si="322"/>
        <v>66877.5</v>
      </c>
      <c r="AS773" s="6">
        <f t="shared" ca="1" si="323"/>
        <v>18843.749999999996</v>
      </c>
      <c r="AT773" s="6">
        <f t="shared" ca="1" si="324"/>
        <v>561667.66999999993</v>
      </c>
      <c r="AU773" s="6">
        <f t="shared" ca="1" si="325"/>
        <v>44348.480000000003</v>
      </c>
      <c r="AV773" s="6">
        <f t="shared" ca="1" si="326"/>
        <v>44071.96</v>
      </c>
      <c r="AW773" s="6">
        <f t="shared" ca="1" si="327"/>
        <v>0</v>
      </c>
      <c r="AX773" s="6">
        <f t="shared" ca="1" si="328"/>
        <v>46719</v>
      </c>
      <c r="AY773" s="6">
        <f t="shared" ca="1" si="329"/>
        <v>67880.78</v>
      </c>
      <c r="AZ773" s="6">
        <f t="shared" ca="1" si="330"/>
        <v>0</v>
      </c>
      <c r="BA773" s="6">
        <f t="shared" ca="1" si="331"/>
        <v>0</v>
      </c>
      <c r="BB773" s="6">
        <f t="shared" ca="1" si="332"/>
        <v>0</v>
      </c>
      <c r="BC773" s="6">
        <f t="shared" ca="1" si="333"/>
        <v>0</v>
      </c>
      <c r="BD773" s="6">
        <f t="shared" ca="1" si="334"/>
        <v>0</v>
      </c>
      <c r="BE773" s="6">
        <f t="shared" ca="1" si="335"/>
        <v>0</v>
      </c>
      <c r="BF773" s="6">
        <f t="shared" ca="1" si="318"/>
        <v>0</v>
      </c>
      <c r="BG773" s="6">
        <f t="shared" ca="1" si="319"/>
        <v>0</v>
      </c>
      <c r="BJ773" s="4">
        <f t="shared" ca="1" si="336"/>
        <v>850409.1399999999</v>
      </c>
      <c r="BL773" s="3">
        <f t="shared" si="337"/>
        <v>43021</v>
      </c>
      <c r="BM773" s="6">
        <f>BM772+SUMIFS('Transactions (Dated)'!G:G,'Transactions (Dated)'!D:D,'Share Values'!AQ773)</f>
        <v>14317.649999999987</v>
      </c>
      <c r="BN773" s="6">
        <f ca="1">BN772+SUMIFS('Transactions (Dated)'!$F:$F,'Transactions (Dated)'!$D:$D,$BL773,'Transactions (Dated)'!$B:$B,BN$11,'Transactions (Dated)'!$C:$C,"Dividend (paid to cash)")*Y773</f>
        <v>0</v>
      </c>
      <c r="BO773" s="6">
        <f ca="1">BO772+SUMIFS('Transactions (Dated)'!$F:$F,'Transactions (Dated)'!$D:$D,$BL773,'Transactions (Dated)'!$B:$B,BO$11,'Transactions (Dated)'!$C:$C,"Dividend (paid to cash)")*Z773</f>
        <v>2421.875</v>
      </c>
      <c r="BP773" s="6">
        <f ca="1">BP772+SUMIFS('Transactions (Dated)'!$F:$F,'Transactions (Dated)'!$D:$D,$BL773,'Transactions (Dated)'!$B:$B,BP$11,'Transactions (Dated)'!$C:$C,"Dividend (paid to cash)")*AA773</f>
        <v>51745.237000000008</v>
      </c>
      <c r="BQ773" s="6">
        <f ca="1">BQ772+SUMIFS('Transactions (Dated)'!$F:$F,'Transactions (Dated)'!$D:$D,$BL773,'Transactions (Dated)'!$B:$B,BQ$11,'Transactions (Dated)'!$C:$C,"Dividend (paid to cash)")*AB773</f>
        <v>766.26</v>
      </c>
      <c r="BR773" s="6">
        <f ca="1">BR772+SUMIFS('Transactions (Dated)'!$F:$F,'Transactions (Dated)'!$D:$D,$BL773,'Transactions (Dated)'!$B:$B,BR$11,'Transactions (Dated)'!$C:$C,"Dividend (paid to cash)")*AC773</f>
        <v>0</v>
      </c>
      <c r="BS773" s="6">
        <f ca="1">BS772+SUMIFS('Transactions (Dated)'!$F:$F,'Transactions (Dated)'!$D:$D,$BL773,'Transactions (Dated)'!$B:$B,BS$11,'Transactions (Dated)'!$C:$C,"Dividend (paid to cash)")*AD773</f>
        <v>0</v>
      </c>
      <c r="BT773" s="6">
        <f ca="1">BT772+SUMIFS('Transactions (Dated)'!$F:$F,'Transactions (Dated)'!$D:$D,$BL773,'Transactions (Dated)'!$B:$B,BT$11,'Transactions (Dated)'!$C:$C,"Dividend (paid to cash)")*AE773</f>
        <v>7830</v>
      </c>
      <c r="BU773" s="6">
        <f ca="1">BU772+SUMIFS('Transactions (Dated)'!$F:$F,'Transactions (Dated)'!$D:$D,$BL773,'Transactions (Dated)'!$B:$B,BU$11,'Transactions (Dated)'!$C:$C,"Dividend (paid to cash)")*AF773</f>
        <v>0</v>
      </c>
      <c r="BV773" s="6">
        <f ca="1">BV772+SUMIFS('Transactions (Dated)'!$F:$F,'Transactions (Dated)'!$D:$D,$BL773,'Transactions (Dated)'!$B:$B,BV$11,'Transactions (Dated)'!$C:$C,"Dividend (paid to cash)")*AG773</f>
        <v>0</v>
      </c>
      <c r="BW773" s="6">
        <f ca="1">BW772+SUMIFS('Transactions (Dated)'!$F:$F,'Transactions (Dated)'!$D:$D,$BL773,'Transactions (Dated)'!$B:$B,BW$11,'Transactions (Dated)'!$C:$C,"Dividend (paid to cash)")*AH773</f>
        <v>0</v>
      </c>
      <c r="BX773" s="6">
        <f ca="1">BX772+SUMIFS('Transactions (Dated)'!$F:$F,'Transactions (Dated)'!$D:$D,$BL773,'Transactions (Dated)'!$B:$B,BX$11,'Transactions (Dated)'!$C:$C,"Dividend (paid to cash)")*AI773</f>
        <v>0</v>
      </c>
      <c r="BY773" s="6">
        <f ca="1">BY772+SUMIFS('Transactions (Dated)'!$F:$F,'Transactions (Dated)'!$D:$D,$BL773,'Transactions (Dated)'!$B:$B,BY$11,'Transactions (Dated)'!$C:$C,"Dividend (paid to cash)")*AJ773</f>
        <v>0</v>
      </c>
      <c r="BZ773" s="6">
        <f ca="1">BZ772+SUMIFS('Transactions (Dated)'!$F:$F,'Transactions (Dated)'!$D:$D,$BL773,'Transactions (Dated)'!$B:$B,BZ$11,'Transactions (Dated)'!$C:$C,"Dividend (paid to cash)")*AK773</f>
        <v>0</v>
      </c>
      <c r="CA773" s="6">
        <f ca="1">CA772+SUMIFS('Transactions (Dated)'!$F:$F,'Transactions (Dated)'!$D:$D,$BL773,'Transactions (Dated)'!$B:$B,CA$11,'Transactions (Dated)'!$C:$C,"Dividend (paid to cash)")*AL773</f>
        <v>0</v>
      </c>
      <c r="CB773" s="6">
        <v>0</v>
      </c>
      <c r="CC773" s="6">
        <v>0</v>
      </c>
      <c r="CF773" s="6">
        <f t="shared" ca="1" si="338"/>
        <v>77081.021999999983</v>
      </c>
      <c r="CH773" s="3">
        <f t="shared" si="339"/>
        <v>43021</v>
      </c>
      <c r="CI773" s="4">
        <f t="shared" ca="1" si="340"/>
        <v>850409.1399999999</v>
      </c>
      <c r="CJ773" s="4">
        <f t="shared" ca="1" si="341"/>
        <v>77081.021999999983</v>
      </c>
      <c r="CL773" s="4">
        <f t="shared" ca="1" si="342"/>
        <v>927490.16199999989</v>
      </c>
    </row>
    <row r="774" spans="2:90" x14ac:dyDescent="0.15">
      <c r="B774" s="3">
        <v>43024</v>
      </c>
      <c r="E774" s="86">
        <v>43024</v>
      </c>
      <c r="F774" s="53">
        <v>14.23</v>
      </c>
      <c r="G774">
        <v>2</v>
      </c>
      <c r="H774">
        <v>21.3</v>
      </c>
      <c r="I774">
        <v>23.64</v>
      </c>
      <c r="J774">
        <v>18.940000000000001</v>
      </c>
      <c r="K774">
        <v>14.06</v>
      </c>
      <c r="L774">
        <v>16.48</v>
      </c>
      <c r="M774">
        <v>4.62</v>
      </c>
      <c r="O774">
        <v>12.35</v>
      </c>
      <c r="Q774">
        <v>1.27</v>
      </c>
      <c r="R774">
        <v>10.43</v>
      </c>
      <c r="S774">
        <v>46.14</v>
      </c>
      <c r="U774">
        <v>46.14</v>
      </c>
      <c r="X774" s="3">
        <f t="shared" si="320"/>
        <v>43024</v>
      </c>
      <c r="Y774" s="40">
        <f ca="1">Y773+SUMIFS('Transactions (Dated)'!$E$2:$E$53,'Transactions (Dated)'!$D$2:$D$53,'Share Values'!$X774,'Transactions (Dated)'!$B$2:$B$53,'Share Values'!Y$11,'Transactions (Dated)'!$C$2:$C$53,"Buy")-SUMIFS('Transactions (Dated)'!$E$2:$E$53,'Transactions (Dated)'!$D$2:$D$53,'Share Values'!$X774,'Transactions (Dated)'!$B$2:$B$53,'Share Values'!Y$11,'Transactions (Dated)'!$C$2:$C$53,"Sell")</f>
        <v>4625</v>
      </c>
      <c r="Z774" s="40">
        <f ca="1">Z773+SUMIFS('Transactions (Dated)'!$E$2:$E$53,'Transactions (Dated)'!$D$2:$D$53,'Share Values'!$X774,'Transactions (Dated)'!$B$2:$B$53,'Share Values'!Z$11,'Transactions (Dated)'!$C$2:$C$53,"Buy")-SUMIFS('Transactions (Dated)'!$E$2:$E$53,'Transactions (Dated)'!$D$2:$D$53,'Share Values'!$X774,'Transactions (Dated)'!$B$2:$B$53,'Share Values'!Z$11,'Transactions (Dated)'!$C$2:$C$53,"Sell")</f>
        <v>9375</v>
      </c>
      <c r="AA774" s="40">
        <f ca="1">AA773+SUMIFS('Transactions (Dated)'!$E$2:$E$53,'Transactions (Dated)'!$D$2:$D$53,'Share Values'!$X774,'Transactions (Dated)'!$B$2:$B$53,'Share Values'!AA$11,'Transactions (Dated)'!$C$2:$C$53,"Buy")-SUMIFS('Transactions (Dated)'!$E$2:$E$53,'Transactions (Dated)'!$D$2:$D$53,'Share Values'!$X774,'Transactions (Dated)'!$B$2:$B$53,'Share Values'!AA$11,'Transactions (Dated)'!$C$2:$C$53,"Sell")</f>
        <v>26357</v>
      </c>
      <c r="AB774" s="40">
        <f ca="1">AB773+SUMIFS('Transactions (Dated)'!$E$2:$E$53,'Transactions (Dated)'!$D$2:$D$53,'Share Values'!$X774,'Transactions (Dated)'!$B$2:$B$53,'Share Values'!AB$11,'Transactions (Dated)'!$C$2:$C$53,"Buy")-SUMIFS('Transactions (Dated)'!$E$2:$E$53,'Transactions (Dated)'!$D$2:$D$53,'Share Values'!$X774,'Transactions (Dated)'!$B$2:$B$53,'Share Values'!AB$11,'Transactions (Dated)'!$C$2:$C$53,"Sell")</f>
        <v>1892</v>
      </c>
      <c r="AC774" s="40">
        <f ca="1">AC773+SUMIFS('Transactions (Dated)'!$E$2:$E$53,'Transactions (Dated)'!$D$2:$D$53,'Share Values'!$X774,'Transactions (Dated)'!$B$2:$B$53,'Share Values'!AC$11,'Transactions (Dated)'!$C$2:$C$53,"Buy")-SUMIFS('Transactions (Dated)'!$E$2:$E$53,'Transactions (Dated)'!$D$2:$D$53,'Share Values'!$X774,'Transactions (Dated)'!$B$2:$B$53,'Share Values'!AC$11,'Transactions (Dated)'!$C$2:$C$53,"Sell")</f>
        <v>2348</v>
      </c>
      <c r="AD774" s="40">
        <f ca="1">AD773+SUMIFS('Transactions (Dated)'!$E$2:$E$53,'Transactions (Dated)'!$D$2:$D$53,'Share Values'!$X774,'Transactions (Dated)'!$B$2:$B$53,'Share Values'!AD$11,'Transactions (Dated)'!$C$2:$C$53,"Buy")-SUMIFS('Transactions (Dated)'!$E$2:$E$53,'Transactions (Dated)'!$D$2:$D$53,'Share Values'!$X774,'Transactions (Dated)'!$B$2:$B$53,'Share Values'!AD$11,'Transactions (Dated)'!$C$2:$C$53,"Sell")</f>
        <v>0</v>
      </c>
      <c r="AE774" s="40">
        <f ca="1">AE773+SUMIFS('Transactions (Dated)'!$E$2:$E$53,'Transactions (Dated)'!$D$2:$D$53,'Share Values'!$X774,'Transactions (Dated)'!$B$2:$B$53,'Share Values'!AE$11,'Transactions (Dated)'!$C$2:$C$53,"Buy")-SUMIFS('Transactions (Dated)'!$E$2:$E$53,'Transactions (Dated)'!$D$2:$D$53,'Share Values'!$X774,'Transactions (Dated)'!$B$2:$B$53,'Share Values'!AE$11,'Transactions (Dated)'!$C$2:$C$53,"Sell")</f>
        <v>2900</v>
      </c>
      <c r="AF774" s="40">
        <f ca="1">AF773+SUMIFS('Transactions (Dated)'!$E$2:$E$53,'Transactions (Dated)'!$D$2:$D$53,'Share Values'!$X774,'Transactions (Dated)'!$B$2:$B$53,'Share Values'!AF$11,'Transactions (Dated)'!$C$2:$C$53,"Buy")-SUMIFS('Transactions (Dated)'!$E$2:$E$53,'Transactions (Dated)'!$D$2:$D$53,'Share Values'!$X774,'Transactions (Dated)'!$B$2:$B$53,'Share Values'!AF$11,'Transactions (Dated)'!$C$2:$C$53,"Sell")</f>
        <v>14201</v>
      </c>
      <c r="AG774" s="40">
        <f ca="1">AG773+SUMIFS('Transactions (Dated)'!$E$2:$E$53,'Transactions (Dated)'!$D$2:$D$53,'Share Values'!$X774,'Transactions (Dated)'!$B$2:$B$53,'Share Values'!AG$11,'Transactions (Dated)'!$C$2:$C$53,"Buy")-SUMIFS('Transactions (Dated)'!$E$2:$E$53,'Transactions (Dated)'!$D$2:$D$53,'Share Values'!$X774,'Transactions (Dated)'!$B$2:$B$53,'Share Values'!AG$11,'Transactions (Dated)'!$C$2:$C$53,"Sell")</f>
        <v>6835</v>
      </c>
      <c r="AH774" s="40">
        <f ca="1">AH773+SUMIFS('Transactions (Dated)'!$E$2:$E$53,'Transactions (Dated)'!$D$2:$D$53,'Share Values'!$X774,'Transactions (Dated)'!$B$2:$B$53,'Share Values'!AH$11,'Transactions (Dated)'!$C$2:$C$53,"Buy")-SUMIFS('Transactions (Dated)'!$E$2:$E$53,'Transactions (Dated)'!$D$2:$D$53,'Share Values'!$X774,'Transactions (Dated)'!$B$2:$B$53,'Share Values'!AH$11,'Transactions (Dated)'!$C$2:$C$53,"Sell")</f>
        <v>0</v>
      </c>
      <c r="AI774" s="40">
        <f ca="1">AI773+SUMIFS('Transactions (Dated)'!$E$2:$E$53,'Transactions (Dated)'!$D$2:$D$53,'Share Values'!$X774,'Transactions (Dated)'!$B$2:$B$53,'Share Values'!AI$11,'Transactions (Dated)'!$C$2:$C$53,"Buy")-SUMIFS('Transactions (Dated)'!$E$2:$E$53,'Transactions (Dated)'!$D$2:$D$53,'Share Values'!$X774,'Transactions (Dated)'!$B$2:$B$53,'Share Values'!AI$11,'Transactions (Dated)'!$C$2:$C$53,"Sell")</f>
        <v>0</v>
      </c>
      <c r="AJ774" s="40">
        <f ca="1">AJ773+SUMIFS('Transactions (Dated)'!$E$2:$E$53,'Transactions (Dated)'!$D$2:$D$53,'Share Values'!$X774,'Transactions (Dated)'!$B$2:$B$53,'Share Values'!AJ$11,'Transactions (Dated)'!$C$2:$C$53,"Buy")-SUMIFS('Transactions (Dated)'!$E$2:$E$53,'Transactions (Dated)'!$D$2:$D$53,'Share Values'!$X774,'Transactions (Dated)'!$B$2:$B$53,'Share Values'!AJ$11,'Transactions (Dated)'!$C$2:$C$53,"Sell")</f>
        <v>0</v>
      </c>
      <c r="AK774" s="40">
        <f ca="1">AK773+SUMIFS('Transactions (Dated)'!$E$2:$E$53,'Transactions (Dated)'!$D$2:$D$53,'Share Values'!$X774,'Transactions (Dated)'!$B$2:$B$53,'Share Values'!AK$11,'Transactions (Dated)'!$C$2:$C$53,"Buy")-SUMIFS('Transactions (Dated)'!$E$2:$E$53,'Transactions (Dated)'!$D$2:$D$53,'Share Values'!$X774,'Transactions (Dated)'!$B$2:$B$53,'Share Values'!AK$11,'Transactions (Dated)'!$C$2:$C$53,"Sell")</f>
        <v>0</v>
      </c>
      <c r="AL774" s="40">
        <f ca="1">AL773+SUMIFS('Transactions (Dated)'!$E$2:$E$53,'Transactions (Dated)'!$D$2:$D$53,'Share Values'!$X774,'Transactions (Dated)'!$B$2:$B$53,'Share Values'!AL$11,'Transactions (Dated)'!$C$2:$C$53,"Buy")-SUMIFS('Transactions (Dated)'!$E$2:$E$53,'Transactions (Dated)'!$D$2:$D$53,'Share Values'!$X774,'Transactions (Dated)'!$B$2:$B$53,'Share Values'!AL$11,'Transactions (Dated)'!$C$2:$C$53,"Sell")</f>
        <v>0</v>
      </c>
      <c r="AM774" s="40">
        <f ca="1">AM773+SUMIFS('Transactions (Dated)'!$E$2:$E$53,'Transactions (Dated)'!$D$2:$D$53,'Share Values'!$X774,'Transactions (Dated)'!$B$2:$B$53,'Share Values'!AM$11,'Transactions (Dated)'!$C$2:$C$53,"Buy")-SUMIFS('Transactions (Dated)'!$E$2:$E$53,'Transactions (Dated)'!$D$2:$D$53,'Share Values'!$X774,'Transactions (Dated)'!$B$2:$B$53,'Share Values'!AM$11,'Transactions (Dated)'!$C$2:$C$53,"Sell")</f>
        <v>0</v>
      </c>
      <c r="AN774" s="40">
        <f ca="1">AN773+SUMIFS('Transactions (Dated)'!$E$2:$E$53,'Transactions (Dated)'!$D$2:$D$53,'Share Values'!$X774,'Transactions (Dated)'!$B$2:$B$53,'Share Values'!AN$11,'Transactions (Dated)'!$C$2:$C$53,"Buy")-SUMIFS('Transactions (Dated)'!$E$2:$E$53,'Transactions (Dated)'!$D$2:$D$53,'Share Values'!$X774,'Transactions (Dated)'!$B$2:$B$53,'Share Values'!AN$11,'Transactions (Dated)'!$C$2:$C$53,"Sell")</f>
        <v>0</v>
      </c>
      <c r="AQ774" s="3">
        <f t="shared" si="321"/>
        <v>43024</v>
      </c>
      <c r="AR774" s="6">
        <f t="shared" ca="1" si="322"/>
        <v>65813.75</v>
      </c>
      <c r="AS774" s="6">
        <f t="shared" ca="1" si="323"/>
        <v>18750</v>
      </c>
      <c r="AT774" s="6">
        <f t="shared" ca="1" si="324"/>
        <v>561404.1</v>
      </c>
      <c r="AU774" s="6">
        <f t="shared" ca="1" si="325"/>
        <v>44726.880000000005</v>
      </c>
      <c r="AV774" s="6">
        <f t="shared" ca="1" si="326"/>
        <v>44471.12</v>
      </c>
      <c r="AW774" s="6">
        <f t="shared" ca="1" si="327"/>
        <v>0</v>
      </c>
      <c r="AX774" s="6">
        <f t="shared" ca="1" si="328"/>
        <v>47792</v>
      </c>
      <c r="AY774" s="6">
        <f t="shared" ca="1" si="329"/>
        <v>65608.62</v>
      </c>
      <c r="AZ774" s="6">
        <f t="shared" ca="1" si="330"/>
        <v>0</v>
      </c>
      <c r="BA774" s="6">
        <f t="shared" ca="1" si="331"/>
        <v>0</v>
      </c>
      <c r="BB774" s="6">
        <f t="shared" ca="1" si="332"/>
        <v>0</v>
      </c>
      <c r="BC774" s="6">
        <f t="shared" ca="1" si="333"/>
        <v>0</v>
      </c>
      <c r="BD774" s="6">
        <f t="shared" ca="1" si="334"/>
        <v>0</v>
      </c>
      <c r="BE774" s="6">
        <f t="shared" ca="1" si="335"/>
        <v>0</v>
      </c>
      <c r="BF774" s="6">
        <f t="shared" ca="1" si="318"/>
        <v>0</v>
      </c>
      <c r="BG774" s="6">
        <f t="shared" ca="1" si="319"/>
        <v>0</v>
      </c>
      <c r="BJ774" s="4">
        <f t="shared" ca="1" si="336"/>
        <v>848566.47</v>
      </c>
      <c r="BL774" s="3">
        <f t="shared" si="337"/>
        <v>43024</v>
      </c>
      <c r="BM774" s="6">
        <f>BM773+SUMIFS('Transactions (Dated)'!G:G,'Transactions (Dated)'!D:D,'Share Values'!AQ774)</f>
        <v>14317.649999999987</v>
      </c>
      <c r="BN774" s="6">
        <f ca="1">BN773+SUMIFS('Transactions (Dated)'!$F:$F,'Transactions (Dated)'!$D:$D,$BL774,'Transactions (Dated)'!$B:$B,BN$11,'Transactions (Dated)'!$C:$C,"Dividend (paid to cash)")*Y774</f>
        <v>0</v>
      </c>
      <c r="BO774" s="6">
        <f ca="1">BO773+SUMIFS('Transactions (Dated)'!$F:$F,'Transactions (Dated)'!$D:$D,$BL774,'Transactions (Dated)'!$B:$B,BO$11,'Transactions (Dated)'!$C:$C,"Dividend (paid to cash)")*Z774</f>
        <v>2421.875</v>
      </c>
      <c r="BP774" s="6">
        <f ca="1">BP773+SUMIFS('Transactions (Dated)'!$F:$F,'Transactions (Dated)'!$D:$D,$BL774,'Transactions (Dated)'!$B:$B,BP$11,'Transactions (Dated)'!$C:$C,"Dividend (paid to cash)")*AA774</f>
        <v>51745.237000000008</v>
      </c>
      <c r="BQ774" s="6">
        <f ca="1">BQ773+SUMIFS('Transactions (Dated)'!$F:$F,'Transactions (Dated)'!$D:$D,$BL774,'Transactions (Dated)'!$B:$B,BQ$11,'Transactions (Dated)'!$C:$C,"Dividend (paid to cash)")*AB774</f>
        <v>766.26</v>
      </c>
      <c r="BR774" s="6">
        <f ca="1">BR773+SUMIFS('Transactions (Dated)'!$F:$F,'Transactions (Dated)'!$D:$D,$BL774,'Transactions (Dated)'!$B:$B,BR$11,'Transactions (Dated)'!$C:$C,"Dividend (paid to cash)")*AC774</f>
        <v>0</v>
      </c>
      <c r="BS774" s="6">
        <f ca="1">BS773+SUMIFS('Transactions (Dated)'!$F:$F,'Transactions (Dated)'!$D:$D,$BL774,'Transactions (Dated)'!$B:$B,BS$11,'Transactions (Dated)'!$C:$C,"Dividend (paid to cash)")*AD774</f>
        <v>0</v>
      </c>
      <c r="BT774" s="6">
        <f ca="1">BT773+SUMIFS('Transactions (Dated)'!$F:$F,'Transactions (Dated)'!$D:$D,$BL774,'Transactions (Dated)'!$B:$B,BT$11,'Transactions (Dated)'!$C:$C,"Dividend (paid to cash)")*AE774</f>
        <v>7830</v>
      </c>
      <c r="BU774" s="6">
        <f ca="1">BU773+SUMIFS('Transactions (Dated)'!$F:$F,'Transactions (Dated)'!$D:$D,$BL774,'Transactions (Dated)'!$B:$B,BU$11,'Transactions (Dated)'!$C:$C,"Dividend (paid to cash)")*AF774</f>
        <v>0</v>
      </c>
      <c r="BV774" s="6">
        <f ca="1">BV773+SUMIFS('Transactions (Dated)'!$F:$F,'Transactions (Dated)'!$D:$D,$BL774,'Transactions (Dated)'!$B:$B,BV$11,'Transactions (Dated)'!$C:$C,"Dividend (paid to cash)")*AG774</f>
        <v>0</v>
      </c>
      <c r="BW774" s="6">
        <f ca="1">BW773+SUMIFS('Transactions (Dated)'!$F:$F,'Transactions (Dated)'!$D:$D,$BL774,'Transactions (Dated)'!$B:$B,BW$11,'Transactions (Dated)'!$C:$C,"Dividend (paid to cash)")*AH774</f>
        <v>0</v>
      </c>
      <c r="BX774" s="6">
        <f ca="1">BX773+SUMIFS('Transactions (Dated)'!$F:$F,'Transactions (Dated)'!$D:$D,$BL774,'Transactions (Dated)'!$B:$B,BX$11,'Transactions (Dated)'!$C:$C,"Dividend (paid to cash)")*AI774</f>
        <v>0</v>
      </c>
      <c r="BY774" s="6">
        <f ca="1">BY773+SUMIFS('Transactions (Dated)'!$F:$F,'Transactions (Dated)'!$D:$D,$BL774,'Transactions (Dated)'!$B:$B,BY$11,'Transactions (Dated)'!$C:$C,"Dividend (paid to cash)")*AJ774</f>
        <v>0</v>
      </c>
      <c r="BZ774" s="6">
        <f ca="1">BZ773+SUMIFS('Transactions (Dated)'!$F:$F,'Transactions (Dated)'!$D:$D,$BL774,'Transactions (Dated)'!$B:$B,BZ$11,'Transactions (Dated)'!$C:$C,"Dividend (paid to cash)")*AK774</f>
        <v>0</v>
      </c>
      <c r="CA774" s="6">
        <f ca="1">CA773+SUMIFS('Transactions (Dated)'!$F:$F,'Transactions (Dated)'!$D:$D,$BL774,'Transactions (Dated)'!$B:$B,CA$11,'Transactions (Dated)'!$C:$C,"Dividend (paid to cash)")*AL774</f>
        <v>0</v>
      </c>
      <c r="CB774" s="6">
        <v>0</v>
      </c>
      <c r="CC774" s="6">
        <v>0</v>
      </c>
      <c r="CF774" s="6">
        <f t="shared" ca="1" si="338"/>
        <v>77081.021999999983</v>
      </c>
      <c r="CH774" s="3">
        <f t="shared" si="339"/>
        <v>43024</v>
      </c>
      <c r="CI774" s="4">
        <f t="shared" ca="1" si="340"/>
        <v>848566.47</v>
      </c>
      <c r="CJ774" s="4">
        <f t="shared" ca="1" si="341"/>
        <v>77081.021999999983</v>
      </c>
      <c r="CL774" s="4">
        <f t="shared" ca="1" si="342"/>
        <v>925647.49199999997</v>
      </c>
    </row>
    <row r="775" spans="2:90" x14ac:dyDescent="0.15">
      <c r="B775" s="3">
        <v>43025</v>
      </c>
      <c r="E775" s="86">
        <v>43025</v>
      </c>
      <c r="F775" s="53">
        <v>14.12</v>
      </c>
      <c r="G775">
        <v>1.99</v>
      </c>
      <c r="H775">
        <v>21.32</v>
      </c>
      <c r="I775">
        <v>24.05</v>
      </c>
      <c r="J775">
        <v>19.079999999999998</v>
      </c>
      <c r="K775">
        <v>14.34</v>
      </c>
      <c r="L775">
        <v>15.83</v>
      </c>
      <c r="M775">
        <v>4.6500000000000004</v>
      </c>
      <c r="O775">
        <v>12.34</v>
      </c>
      <c r="Q775">
        <v>1.26</v>
      </c>
      <c r="R775">
        <v>10.24</v>
      </c>
      <c r="S775">
        <v>46.53</v>
      </c>
      <c r="U775">
        <v>46.53</v>
      </c>
      <c r="X775" s="3">
        <f t="shared" si="320"/>
        <v>43025</v>
      </c>
      <c r="Y775" s="40">
        <f ca="1">Y774+SUMIFS('Transactions (Dated)'!$E$2:$E$53,'Transactions (Dated)'!$D$2:$D$53,'Share Values'!$X775,'Transactions (Dated)'!$B$2:$B$53,'Share Values'!Y$11,'Transactions (Dated)'!$C$2:$C$53,"Buy")-SUMIFS('Transactions (Dated)'!$E$2:$E$53,'Transactions (Dated)'!$D$2:$D$53,'Share Values'!$X775,'Transactions (Dated)'!$B$2:$B$53,'Share Values'!Y$11,'Transactions (Dated)'!$C$2:$C$53,"Sell")</f>
        <v>4625</v>
      </c>
      <c r="Z775" s="40">
        <f ca="1">Z774+SUMIFS('Transactions (Dated)'!$E$2:$E$53,'Transactions (Dated)'!$D$2:$D$53,'Share Values'!$X775,'Transactions (Dated)'!$B$2:$B$53,'Share Values'!Z$11,'Transactions (Dated)'!$C$2:$C$53,"Buy")-SUMIFS('Transactions (Dated)'!$E$2:$E$53,'Transactions (Dated)'!$D$2:$D$53,'Share Values'!$X775,'Transactions (Dated)'!$B$2:$B$53,'Share Values'!Z$11,'Transactions (Dated)'!$C$2:$C$53,"Sell")</f>
        <v>9375</v>
      </c>
      <c r="AA775" s="40">
        <f ca="1">AA774+SUMIFS('Transactions (Dated)'!$E$2:$E$53,'Transactions (Dated)'!$D$2:$D$53,'Share Values'!$X775,'Transactions (Dated)'!$B$2:$B$53,'Share Values'!AA$11,'Transactions (Dated)'!$C$2:$C$53,"Buy")-SUMIFS('Transactions (Dated)'!$E$2:$E$53,'Transactions (Dated)'!$D$2:$D$53,'Share Values'!$X775,'Transactions (Dated)'!$B$2:$B$53,'Share Values'!AA$11,'Transactions (Dated)'!$C$2:$C$53,"Sell")</f>
        <v>26357</v>
      </c>
      <c r="AB775" s="40">
        <f ca="1">AB774+SUMIFS('Transactions (Dated)'!$E$2:$E$53,'Transactions (Dated)'!$D$2:$D$53,'Share Values'!$X775,'Transactions (Dated)'!$B$2:$B$53,'Share Values'!AB$11,'Transactions (Dated)'!$C$2:$C$53,"Buy")-SUMIFS('Transactions (Dated)'!$E$2:$E$53,'Transactions (Dated)'!$D$2:$D$53,'Share Values'!$X775,'Transactions (Dated)'!$B$2:$B$53,'Share Values'!AB$11,'Transactions (Dated)'!$C$2:$C$53,"Sell")</f>
        <v>1892</v>
      </c>
      <c r="AC775" s="40">
        <f ca="1">AC774+SUMIFS('Transactions (Dated)'!$E$2:$E$53,'Transactions (Dated)'!$D$2:$D$53,'Share Values'!$X775,'Transactions (Dated)'!$B$2:$B$53,'Share Values'!AC$11,'Transactions (Dated)'!$C$2:$C$53,"Buy")-SUMIFS('Transactions (Dated)'!$E$2:$E$53,'Transactions (Dated)'!$D$2:$D$53,'Share Values'!$X775,'Transactions (Dated)'!$B$2:$B$53,'Share Values'!AC$11,'Transactions (Dated)'!$C$2:$C$53,"Sell")</f>
        <v>2348</v>
      </c>
      <c r="AD775" s="40">
        <f ca="1">AD774+SUMIFS('Transactions (Dated)'!$E$2:$E$53,'Transactions (Dated)'!$D$2:$D$53,'Share Values'!$X775,'Transactions (Dated)'!$B$2:$B$53,'Share Values'!AD$11,'Transactions (Dated)'!$C$2:$C$53,"Buy")-SUMIFS('Transactions (Dated)'!$E$2:$E$53,'Transactions (Dated)'!$D$2:$D$53,'Share Values'!$X775,'Transactions (Dated)'!$B$2:$B$53,'Share Values'!AD$11,'Transactions (Dated)'!$C$2:$C$53,"Sell")</f>
        <v>0</v>
      </c>
      <c r="AE775" s="40">
        <f ca="1">AE774+SUMIFS('Transactions (Dated)'!$E$2:$E$53,'Transactions (Dated)'!$D$2:$D$53,'Share Values'!$X775,'Transactions (Dated)'!$B$2:$B$53,'Share Values'!AE$11,'Transactions (Dated)'!$C$2:$C$53,"Buy")-SUMIFS('Transactions (Dated)'!$E$2:$E$53,'Transactions (Dated)'!$D$2:$D$53,'Share Values'!$X775,'Transactions (Dated)'!$B$2:$B$53,'Share Values'!AE$11,'Transactions (Dated)'!$C$2:$C$53,"Sell")</f>
        <v>2900</v>
      </c>
      <c r="AF775" s="40">
        <f ca="1">AF774+SUMIFS('Transactions (Dated)'!$E$2:$E$53,'Transactions (Dated)'!$D$2:$D$53,'Share Values'!$X775,'Transactions (Dated)'!$B$2:$B$53,'Share Values'!AF$11,'Transactions (Dated)'!$C$2:$C$53,"Buy")-SUMIFS('Transactions (Dated)'!$E$2:$E$53,'Transactions (Dated)'!$D$2:$D$53,'Share Values'!$X775,'Transactions (Dated)'!$B$2:$B$53,'Share Values'!AF$11,'Transactions (Dated)'!$C$2:$C$53,"Sell")</f>
        <v>14201</v>
      </c>
      <c r="AG775" s="40">
        <f ca="1">AG774+SUMIFS('Transactions (Dated)'!$E$2:$E$53,'Transactions (Dated)'!$D$2:$D$53,'Share Values'!$X775,'Transactions (Dated)'!$B$2:$B$53,'Share Values'!AG$11,'Transactions (Dated)'!$C$2:$C$53,"Buy")-SUMIFS('Transactions (Dated)'!$E$2:$E$53,'Transactions (Dated)'!$D$2:$D$53,'Share Values'!$X775,'Transactions (Dated)'!$B$2:$B$53,'Share Values'!AG$11,'Transactions (Dated)'!$C$2:$C$53,"Sell")</f>
        <v>6835</v>
      </c>
      <c r="AH775" s="40">
        <f ca="1">AH774+SUMIFS('Transactions (Dated)'!$E$2:$E$53,'Transactions (Dated)'!$D$2:$D$53,'Share Values'!$X775,'Transactions (Dated)'!$B$2:$B$53,'Share Values'!AH$11,'Transactions (Dated)'!$C$2:$C$53,"Buy")-SUMIFS('Transactions (Dated)'!$E$2:$E$53,'Transactions (Dated)'!$D$2:$D$53,'Share Values'!$X775,'Transactions (Dated)'!$B$2:$B$53,'Share Values'!AH$11,'Transactions (Dated)'!$C$2:$C$53,"Sell")</f>
        <v>0</v>
      </c>
      <c r="AI775" s="40">
        <f ca="1">AI774+SUMIFS('Transactions (Dated)'!$E$2:$E$53,'Transactions (Dated)'!$D$2:$D$53,'Share Values'!$X775,'Transactions (Dated)'!$B$2:$B$53,'Share Values'!AI$11,'Transactions (Dated)'!$C$2:$C$53,"Buy")-SUMIFS('Transactions (Dated)'!$E$2:$E$53,'Transactions (Dated)'!$D$2:$D$53,'Share Values'!$X775,'Transactions (Dated)'!$B$2:$B$53,'Share Values'!AI$11,'Transactions (Dated)'!$C$2:$C$53,"Sell")</f>
        <v>0</v>
      </c>
      <c r="AJ775" s="40">
        <f ca="1">AJ774+SUMIFS('Transactions (Dated)'!$E$2:$E$53,'Transactions (Dated)'!$D$2:$D$53,'Share Values'!$X775,'Transactions (Dated)'!$B$2:$B$53,'Share Values'!AJ$11,'Transactions (Dated)'!$C$2:$C$53,"Buy")-SUMIFS('Transactions (Dated)'!$E$2:$E$53,'Transactions (Dated)'!$D$2:$D$53,'Share Values'!$X775,'Transactions (Dated)'!$B$2:$B$53,'Share Values'!AJ$11,'Transactions (Dated)'!$C$2:$C$53,"Sell")</f>
        <v>0</v>
      </c>
      <c r="AK775" s="40">
        <f ca="1">AK774+SUMIFS('Transactions (Dated)'!$E$2:$E$53,'Transactions (Dated)'!$D$2:$D$53,'Share Values'!$X775,'Transactions (Dated)'!$B$2:$B$53,'Share Values'!AK$11,'Transactions (Dated)'!$C$2:$C$53,"Buy")-SUMIFS('Transactions (Dated)'!$E$2:$E$53,'Transactions (Dated)'!$D$2:$D$53,'Share Values'!$X775,'Transactions (Dated)'!$B$2:$B$53,'Share Values'!AK$11,'Transactions (Dated)'!$C$2:$C$53,"Sell")</f>
        <v>0</v>
      </c>
      <c r="AL775" s="40">
        <f ca="1">AL774+SUMIFS('Transactions (Dated)'!$E$2:$E$53,'Transactions (Dated)'!$D$2:$D$53,'Share Values'!$X775,'Transactions (Dated)'!$B$2:$B$53,'Share Values'!AL$11,'Transactions (Dated)'!$C$2:$C$53,"Buy")-SUMIFS('Transactions (Dated)'!$E$2:$E$53,'Transactions (Dated)'!$D$2:$D$53,'Share Values'!$X775,'Transactions (Dated)'!$B$2:$B$53,'Share Values'!AL$11,'Transactions (Dated)'!$C$2:$C$53,"Sell")</f>
        <v>0</v>
      </c>
      <c r="AM775" s="40">
        <f ca="1">AM774+SUMIFS('Transactions (Dated)'!$E$2:$E$53,'Transactions (Dated)'!$D$2:$D$53,'Share Values'!$X775,'Transactions (Dated)'!$B$2:$B$53,'Share Values'!AM$11,'Transactions (Dated)'!$C$2:$C$53,"Buy")-SUMIFS('Transactions (Dated)'!$E$2:$E$53,'Transactions (Dated)'!$D$2:$D$53,'Share Values'!$X775,'Transactions (Dated)'!$B$2:$B$53,'Share Values'!AM$11,'Transactions (Dated)'!$C$2:$C$53,"Sell")</f>
        <v>0</v>
      </c>
      <c r="AN775" s="40">
        <f ca="1">AN774+SUMIFS('Transactions (Dated)'!$E$2:$E$53,'Transactions (Dated)'!$D$2:$D$53,'Share Values'!$X775,'Transactions (Dated)'!$B$2:$B$53,'Share Values'!AN$11,'Transactions (Dated)'!$C$2:$C$53,"Buy")-SUMIFS('Transactions (Dated)'!$E$2:$E$53,'Transactions (Dated)'!$D$2:$D$53,'Share Values'!$X775,'Transactions (Dated)'!$B$2:$B$53,'Share Values'!AN$11,'Transactions (Dated)'!$C$2:$C$53,"Sell")</f>
        <v>0</v>
      </c>
      <c r="AQ775" s="3">
        <f t="shared" si="321"/>
        <v>43025</v>
      </c>
      <c r="AR775" s="6">
        <f t="shared" ca="1" si="322"/>
        <v>65305</v>
      </c>
      <c r="AS775" s="6">
        <f t="shared" ca="1" si="323"/>
        <v>18656.25</v>
      </c>
      <c r="AT775" s="6">
        <f t="shared" ca="1" si="324"/>
        <v>561931.24</v>
      </c>
      <c r="AU775" s="6">
        <f t="shared" ca="1" si="325"/>
        <v>45502.6</v>
      </c>
      <c r="AV775" s="6">
        <f t="shared" ca="1" si="326"/>
        <v>44799.839999999997</v>
      </c>
      <c r="AW775" s="6">
        <f t="shared" ca="1" si="327"/>
        <v>0</v>
      </c>
      <c r="AX775" s="6">
        <f t="shared" ca="1" si="328"/>
        <v>45907</v>
      </c>
      <c r="AY775" s="6">
        <f t="shared" ca="1" si="329"/>
        <v>66034.650000000009</v>
      </c>
      <c r="AZ775" s="6">
        <f t="shared" ca="1" si="330"/>
        <v>0</v>
      </c>
      <c r="BA775" s="6">
        <f t="shared" ca="1" si="331"/>
        <v>0</v>
      </c>
      <c r="BB775" s="6">
        <f t="shared" ca="1" si="332"/>
        <v>0</v>
      </c>
      <c r="BC775" s="6">
        <f t="shared" ca="1" si="333"/>
        <v>0</v>
      </c>
      <c r="BD775" s="6">
        <f t="shared" ca="1" si="334"/>
        <v>0</v>
      </c>
      <c r="BE775" s="6">
        <f t="shared" ca="1" si="335"/>
        <v>0</v>
      </c>
      <c r="BF775" s="6">
        <f t="shared" ca="1" si="318"/>
        <v>0</v>
      </c>
      <c r="BG775" s="6">
        <f t="shared" ca="1" si="319"/>
        <v>0</v>
      </c>
      <c r="BJ775" s="4">
        <f t="shared" ca="1" si="336"/>
        <v>848136.58</v>
      </c>
      <c r="BL775" s="3">
        <f t="shared" si="337"/>
        <v>43025</v>
      </c>
      <c r="BM775" s="6">
        <f>BM774+SUMIFS('Transactions (Dated)'!G:G,'Transactions (Dated)'!D:D,'Share Values'!AQ775)</f>
        <v>14317.649999999987</v>
      </c>
      <c r="BN775" s="6">
        <f ca="1">BN774+SUMIFS('Transactions (Dated)'!$F:$F,'Transactions (Dated)'!$D:$D,$BL775,'Transactions (Dated)'!$B:$B,BN$11,'Transactions (Dated)'!$C:$C,"Dividend (paid to cash)")*Y775</f>
        <v>0</v>
      </c>
      <c r="BO775" s="6">
        <f ca="1">BO774+SUMIFS('Transactions (Dated)'!$F:$F,'Transactions (Dated)'!$D:$D,$BL775,'Transactions (Dated)'!$B:$B,BO$11,'Transactions (Dated)'!$C:$C,"Dividend (paid to cash)")*Z775</f>
        <v>2421.875</v>
      </c>
      <c r="BP775" s="6">
        <f ca="1">BP774+SUMIFS('Transactions (Dated)'!$F:$F,'Transactions (Dated)'!$D:$D,$BL775,'Transactions (Dated)'!$B:$B,BP$11,'Transactions (Dated)'!$C:$C,"Dividend (paid to cash)")*AA775</f>
        <v>51745.237000000008</v>
      </c>
      <c r="BQ775" s="6">
        <f ca="1">BQ774+SUMIFS('Transactions (Dated)'!$F:$F,'Transactions (Dated)'!$D:$D,$BL775,'Transactions (Dated)'!$B:$B,BQ$11,'Transactions (Dated)'!$C:$C,"Dividend (paid to cash)")*AB775</f>
        <v>766.26</v>
      </c>
      <c r="BR775" s="6">
        <f ca="1">BR774+SUMIFS('Transactions (Dated)'!$F:$F,'Transactions (Dated)'!$D:$D,$BL775,'Transactions (Dated)'!$B:$B,BR$11,'Transactions (Dated)'!$C:$C,"Dividend (paid to cash)")*AC775</f>
        <v>0</v>
      </c>
      <c r="BS775" s="6">
        <f ca="1">BS774+SUMIFS('Transactions (Dated)'!$F:$F,'Transactions (Dated)'!$D:$D,$BL775,'Transactions (Dated)'!$B:$B,BS$11,'Transactions (Dated)'!$C:$C,"Dividend (paid to cash)")*AD775</f>
        <v>0</v>
      </c>
      <c r="BT775" s="6">
        <f ca="1">BT774+SUMIFS('Transactions (Dated)'!$F:$F,'Transactions (Dated)'!$D:$D,$BL775,'Transactions (Dated)'!$B:$B,BT$11,'Transactions (Dated)'!$C:$C,"Dividend (paid to cash)")*AE775</f>
        <v>7830</v>
      </c>
      <c r="BU775" s="6">
        <f ca="1">BU774+SUMIFS('Transactions (Dated)'!$F:$F,'Transactions (Dated)'!$D:$D,$BL775,'Transactions (Dated)'!$B:$B,BU$11,'Transactions (Dated)'!$C:$C,"Dividend (paid to cash)")*AF775</f>
        <v>0</v>
      </c>
      <c r="BV775" s="6">
        <f ca="1">BV774+SUMIFS('Transactions (Dated)'!$F:$F,'Transactions (Dated)'!$D:$D,$BL775,'Transactions (Dated)'!$B:$B,BV$11,'Transactions (Dated)'!$C:$C,"Dividend (paid to cash)")*AG775</f>
        <v>0</v>
      </c>
      <c r="BW775" s="6">
        <f ca="1">BW774+SUMIFS('Transactions (Dated)'!$F:$F,'Transactions (Dated)'!$D:$D,$BL775,'Transactions (Dated)'!$B:$B,BW$11,'Transactions (Dated)'!$C:$C,"Dividend (paid to cash)")*AH775</f>
        <v>0</v>
      </c>
      <c r="BX775" s="6">
        <f ca="1">BX774+SUMIFS('Transactions (Dated)'!$F:$F,'Transactions (Dated)'!$D:$D,$BL775,'Transactions (Dated)'!$B:$B,BX$11,'Transactions (Dated)'!$C:$C,"Dividend (paid to cash)")*AI775</f>
        <v>0</v>
      </c>
      <c r="BY775" s="6">
        <f ca="1">BY774+SUMIFS('Transactions (Dated)'!$F:$F,'Transactions (Dated)'!$D:$D,$BL775,'Transactions (Dated)'!$B:$B,BY$11,'Transactions (Dated)'!$C:$C,"Dividend (paid to cash)")*AJ775</f>
        <v>0</v>
      </c>
      <c r="BZ775" s="6">
        <f ca="1">BZ774+SUMIFS('Transactions (Dated)'!$F:$F,'Transactions (Dated)'!$D:$D,$BL775,'Transactions (Dated)'!$B:$B,BZ$11,'Transactions (Dated)'!$C:$C,"Dividend (paid to cash)")*AK775</f>
        <v>0</v>
      </c>
      <c r="CA775" s="6">
        <f ca="1">CA774+SUMIFS('Transactions (Dated)'!$F:$F,'Transactions (Dated)'!$D:$D,$BL775,'Transactions (Dated)'!$B:$B,CA$11,'Transactions (Dated)'!$C:$C,"Dividend (paid to cash)")*AL775</f>
        <v>0</v>
      </c>
      <c r="CB775" s="6">
        <v>0</v>
      </c>
      <c r="CC775" s="6">
        <v>0</v>
      </c>
      <c r="CF775" s="6">
        <f t="shared" ca="1" si="338"/>
        <v>77081.021999999983</v>
      </c>
      <c r="CH775" s="3">
        <f t="shared" si="339"/>
        <v>43025</v>
      </c>
      <c r="CI775" s="4">
        <f t="shared" ca="1" si="340"/>
        <v>848136.58</v>
      </c>
      <c r="CJ775" s="4">
        <f t="shared" ca="1" si="341"/>
        <v>77081.021999999983</v>
      </c>
      <c r="CL775" s="4">
        <f t="shared" ca="1" si="342"/>
        <v>925217.60199999996</v>
      </c>
    </row>
    <row r="776" spans="2:90" x14ac:dyDescent="0.15">
      <c r="B776" s="3">
        <v>43026</v>
      </c>
      <c r="E776" s="86">
        <v>43026</v>
      </c>
      <c r="F776" s="53">
        <v>14.03</v>
      </c>
      <c r="G776">
        <v>1.99</v>
      </c>
      <c r="H776">
        <v>21.29</v>
      </c>
      <c r="I776">
        <v>24.295000000000002</v>
      </c>
      <c r="J776">
        <v>19.125</v>
      </c>
      <c r="K776">
        <v>14.33</v>
      </c>
      <c r="L776">
        <v>16.079999999999998</v>
      </c>
      <c r="M776">
        <v>4.5</v>
      </c>
      <c r="O776">
        <v>12.25</v>
      </c>
      <c r="Q776">
        <v>1.27</v>
      </c>
      <c r="R776">
        <v>9.8000000000000007</v>
      </c>
      <c r="S776">
        <v>46.41</v>
      </c>
      <c r="U776">
        <v>46.41</v>
      </c>
      <c r="X776" s="3">
        <f t="shared" si="320"/>
        <v>43026</v>
      </c>
      <c r="Y776" s="40">
        <f ca="1">Y775+SUMIFS('Transactions (Dated)'!$E$2:$E$53,'Transactions (Dated)'!$D$2:$D$53,'Share Values'!$X776,'Transactions (Dated)'!$B$2:$B$53,'Share Values'!Y$11,'Transactions (Dated)'!$C$2:$C$53,"Buy")-SUMIFS('Transactions (Dated)'!$E$2:$E$53,'Transactions (Dated)'!$D$2:$D$53,'Share Values'!$X776,'Transactions (Dated)'!$B$2:$B$53,'Share Values'!Y$11,'Transactions (Dated)'!$C$2:$C$53,"Sell")</f>
        <v>4625</v>
      </c>
      <c r="Z776" s="40">
        <f ca="1">Z775+SUMIFS('Transactions (Dated)'!$E$2:$E$53,'Transactions (Dated)'!$D$2:$D$53,'Share Values'!$X776,'Transactions (Dated)'!$B$2:$B$53,'Share Values'!Z$11,'Transactions (Dated)'!$C$2:$C$53,"Buy")-SUMIFS('Transactions (Dated)'!$E$2:$E$53,'Transactions (Dated)'!$D$2:$D$53,'Share Values'!$X776,'Transactions (Dated)'!$B$2:$B$53,'Share Values'!Z$11,'Transactions (Dated)'!$C$2:$C$53,"Sell")</f>
        <v>9375</v>
      </c>
      <c r="AA776" s="40">
        <f ca="1">AA775+SUMIFS('Transactions (Dated)'!$E$2:$E$53,'Transactions (Dated)'!$D$2:$D$53,'Share Values'!$X776,'Transactions (Dated)'!$B$2:$B$53,'Share Values'!AA$11,'Transactions (Dated)'!$C$2:$C$53,"Buy")-SUMIFS('Transactions (Dated)'!$E$2:$E$53,'Transactions (Dated)'!$D$2:$D$53,'Share Values'!$X776,'Transactions (Dated)'!$B$2:$B$53,'Share Values'!AA$11,'Transactions (Dated)'!$C$2:$C$53,"Sell")</f>
        <v>26357</v>
      </c>
      <c r="AB776" s="40">
        <f ca="1">AB775+SUMIFS('Transactions (Dated)'!$E$2:$E$53,'Transactions (Dated)'!$D$2:$D$53,'Share Values'!$X776,'Transactions (Dated)'!$B$2:$B$53,'Share Values'!AB$11,'Transactions (Dated)'!$C$2:$C$53,"Buy")-SUMIFS('Transactions (Dated)'!$E$2:$E$53,'Transactions (Dated)'!$D$2:$D$53,'Share Values'!$X776,'Transactions (Dated)'!$B$2:$B$53,'Share Values'!AB$11,'Transactions (Dated)'!$C$2:$C$53,"Sell")</f>
        <v>1892</v>
      </c>
      <c r="AC776" s="40">
        <f ca="1">AC775+SUMIFS('Transactions (Dated)'!$E$2:$E$53,'Transactions (Dated)'!$D$2:$D$53,'Share Values'!$X776,'Transactions (Dated)'!$B$2:$B$53,'Share Values'!AC$11,'Transactions (Dated)'!$C$2:$C$53,"Buy")-SUMIFS('Transactions (Dated)'!$E$2:$E$53,'Transactions (Dated)'!$D$2:$D$53,'Share Values'!$X776,'Transactions (Dated)'!$B$2:$B$53,'Share Values'!AC$11,'Transactions (Dated)'!$C$2:$C$53,"Sell")</f>
        <v>2348</v>
      </c>
      <c r="AD776" s="40">
        <f ca="1">AD775+SUMIFS('Transactions (Dated)'!$E$2:$E$53,'Transactions (Dated)'!$D$2:$D$53,'Share Values'!$X776,'Transactions (Dated)'!$B$2:$B$53,'Share Values'!AD$11,'Transactions (Dated)'!$C$2:$C$53,"Buy")-SUMIFS('Transactions (Dated)'!$E$2:$E$53,'Transactions (Dated)'!$D$2:$D$53,'Share Values'!$X776,'Transactions (Dated)'!$B$2:$B$53,'Share Values'!AD$11,'Transactions (Dated)'!$C$2:$C$53,"Sell")</f>
        <v>0</v>
      </c>
      <c r="AE776" s="40">
        <f ca="1">AE775+SUMIFS('Transactions (Dated)'!$E$2:$E$53,'Transactions (Dated)'!$D$2:$D$53,'Share Values'!$X776,'Transactions (Dated)'!$B$2:$B$53,'Share Values'!AE$11,'Transactions (Dated)'!$C$2:$C$53,"Buy")-SUMIFS('Transactions (Dated)'!$E$2:$E$53,'Transactions (Dated)'!$D$2:$D$53,'Share Values'!$X776,'Transactions (Dated)'!$B$2:$B$53,'Share Values'!AE$11,'Transactions (Dated)'!$C$2:$C$53,"Sell")</f>
        <v>2900</v>
      </c>
      <c r="AF776" s="40">
        <f ca="1">AF775+SUMIFS('Transactions (Dated)'!$E$2:$E$53,'Transactions (Dated)'!$D$2:$D$53,'Share Values'!$X776,'Transactions (Dated)'!$B$2:$B$53,'Share Values'!AF$11,'Transactions (Dated)'!$C$2:$C$53,"Buy")-SUMIFS('Transactions (Dated)'!$E$2:$E$53,'Transactions (Dated)'!$D$2:$D$53,'Share Values'!$X776,'Transactions (Dated)'!$B$2:$B$53,'Share Values'!AF$11,'Transactions (Dated)'!$C$2:$C$53,"Sell")</f>
        <v>14201</v>
      </c>
      <c r="AG776" s="40">
        <f ca="1">AG775+SUMIFS('Transactions (Dated)'!$E$2:$E$53,'Transactions (Dated)'!$D$2:$D$53,'Share Values'!$X776,'Transactions (Dated)'!$B$2:$B$53,'Share Values'!AG$11,'Transactions (Dated)'!$C$2:$C$53,"Buy")-SUMIFS('Transactions (Dated)'!$E$2:$E$53,'Transactions (Dated)'!$D$2:$D$53,'Share Values'!$X776,'Transactions (Dated)'!$B$2:$B$53,'Share Values'!AG$11,'Transactions (Dated)'!$C$2:$C$53,"Sell")</f>
        <v>6835</v>
      </c>
      <c r="AH776" s="40">
        <f ca="1">AH775+SUMIFS('Transactions (Dated)'!$E$2:$E$53,'Transactions (Dated)'!$D$2:$D$53,'Share Values'!$X776,'Transactions (Dated)'!$B$2:$B$53,'Share Values'!AH$11,'Transactions (Dated)'!$C$2:$C$53,"Buy")-SUMIFS('Transactions (Dated)'!$E$2:$E$53,'Transactions (Dated)'!$D$2:$D$53,'Share Values'!$X776,'Transactions (Dated)'!$B$2:$B$53,'Share Values'!AH$11,'Transactions (Dated)'!$C$2:$C$53,"Sell")</f>
        <v>0</v>
      </c>
      <c r="AI776" s="40">
        <f ca="1">AI775+SUMIFS('Transactions (Dated)'!$E$2:$E$53,'Transactions (Dated)'!$D$2:$D$53,'Share Values'!$X776,'Transactions (Dated)'!$B$2:$B$53,'Share Values'!AI$11,'Transactions (Dated)'!$C$2:$C$53,"Buy")-SUMIFS('Transactions (Dated)'!$E$2:$E$53,'Transactions (Dated)'!$D$2:$D$53,'Share Values'!$X776,'Transactions (Dated)'!$B$2:$B$53,'Share Values'!AI$11,'Transactions (Dated)'!$C$2:$C$53,"Sell")</f>
        <v>0</v>
      </c>
      <c r="AJ776" s="40">
        <f ca="1">AJ775+SUMIFS('Transactions (Dated)'!$E$2:$E$53,'Transactions (Dated)'!$D$2:$D$53,'Share Values'!$X776,'Transactions (Dated)'!$B$2:$B$53,'Share Values'!AJ$11,'Transactions (Dated)'!$C$2:$C$53,"Buy")-SUMIFS('Transactions (Dated)'!$E$2:$E$53,'Transactions (Dated)'!$D$2:$D$53,'Share Values'!$X776,'Transactions (Dated)'!$B$2:$B$53,'Share Values'!AJ$11,'Transactions (Dated)'!$C$2:$C$53,"Sell")</f>
        <v>0</v>
      </c>
      <c r="AK776" s="40">
        <f ca="1">AK775+SUMIFS('Transactions (Dated)'!$E$2:$E$53,'Transactions (Dated)'!$D$2:$D$53,'Share Values'!$X776,'Transactions (Dated)'!$B$2:$B$53,'Share Values'!AK$11,'Transactions (Dated)'!$C$2:$C$53,"Buy")-SUMIFS('Transactions (Dated)'!$E$2:$E$53,'Transactions (Dated)'!$D$2:$D$53,'Share Values'!$X776,'Transactions (Dated)'!$B$2:$B$53,'Share Values'!AK$11,'Transactions (Dated)'!$C$2:$C$53,"Sell")</f>
        <v>0</v>
      </c>
      <c r="AL776" s="40">
        <f ca="1">AL775+SUMIFS('Transactions (Dated)'!$E$2:$E$53,'Transactions (Dated)'!$D$2:$D$53,'Share Values'!$X776,'Transactions (Dated)'!$B$2:$B$53,'Share Values'!AL$11,'Transactions (Dated)'!$C$2:$C$53,"Buy")-SUMIFS('Transactions (Dated)'!$E$2:$E$53,'Transactions (Dated)'!$D$2:$D$53,'Share Values'!$X776,'Transactions (Dated)'!$B$2:$B$53,'Share Values'!AL$11,'Transactions (Dated)'!$C$2:$C$53,"Sell")</f>
        <v>0</v>
      </c>
      <c r="AM776" s="40">
        <f ca="1">AM775+SUMIFS('Transactions (Dated)'!$E$2:$E$53,'Transactions (Dated)'!$D$2:$D$53,'Share Values'!$X776,'Transactions (Dated)'!$B$2:$B$53,'Share Values'!AM$11,'Transactions (Dated)'!$C$2:$C$53,"Buy")-SUMIFS('Transactions (Dated)'!$E$2:$E$53,'Transactions (Dated)'!$D$2:$D$53,'Share Values'!$X776,'Transactions (Dated)'!$B$2:$B$53,'Share Values'!AM$11,'Transactions (Dated)'!$C$2:$C$53,"Sell")</f>
        <v>0</v>
      </c>
      <c r="AN776" s="40">
        <f ca="1">AN775+SUMIFS('Transactions (Dated)'!$E$2:$E$53,'Transactions (Dated)'!$D$2:$D$53,'Share Values'!$X776,'Transactions (Dated)'!$B$2:$B$53,'Share Values'!AN$11,'Transactions (Dated)'!$C$2:$C$53,"Buy")-SUMIFS('Transactions (Dated)'!$E$2:$E$53,'Transactions (Dated)'!$D$2:$D$53,'Share Values'!$X776,'Transactions (Dated)'!$B$2:$B$53,'Share Values'!AN$11,'Transactions (Dated)'!$C$2:$C$53,"Sell")</f>
        <v>0</v>
      </c>
      <c r="AQ776" s="3">
        <f t="shared" si="321"/>
        <v>43026</v>
      </c>
      <c r="AR776" s="6">
        <f t="shared" ca="1" si="322"/>
        <v>64888.75</v>
      </c>
      <c r="AS776" s="6">
        <f t="shared" ca="1" si="323"/>
        <v>18656.25</v>
      </c>
      <c r="AT776" s="6">
        <f t="shared" ca="1" si="324"/>
        <v>561140.53</v>
      </c>
      <c r="AU776" s="6">
        <f t="shared" ca="1" si="325"/>
        <v>45966.140000000007</v>
      </c>
      <c r="AV776" s="6">
        <f t="shared" ca="1" si="326"/>
        <v>44905.5</v>
      </c>
      <c r="AW776" s="6">
        <f t="shared" ca="1" si="327"/>
        <v>0</v>
      </c>
      <c r="AX776" s="6">
        <f t="shared" ca="1" si="328"/>
        <v>46631.999999999993</v>
      </c>
      <c r="AY776" s="6">
        <f t="shared" ca="1" si="329"/>
        <v>63904.5</v>
      </c>
      <c r="AZ776" s="6">
        <f t="shared" ca="1" si="330"/>
        <v>0</v>
      </c>
      <c r="BA776" s="6">
        <f t="shared" ca="1" si="331"/>
        <v>0</v>
      </c>
      <c r="BB776" s="6">
        <f t="shared" ca="1" si="332"/>
        <v>0</v>
      </c>
      <c r="BC776" s="6">
        <f t="shared" ca="1" si="333"/>
        <v>0</v>
      </c>
      <c r="BD776" s="6">
        <f t="shared" ca="1" si="334"/>
        <v>0</v>
      </c>
      <c r="BE776" s="6">
        <f t="shared" ca="1" si="335"/>
        <v>0</v>
      </c>
      <c r="BF776" s="6">
        <f t="shared" ca="1" si="318"/>
        <v>0</v>
      </c>
      <c r="BG776" s="6">
        <f t="shared" ca="1" si="319"/>
        <v>0</v>
      </c>
      <c r="BJ776" s="4">
        <f t="shared" ca="1" si="336"/>
        <v>846093.67</v>
      </c>
      <c r="BL776" s="3">
        <f t="shared" si="337"/>
        <v>43026</v>
      </c>
      <c r="BM776" s="6">
        <f>BM775+SUMIFS('Transactions (Dated)'!G:G,'Transactions (Dated)'!D:D,'Share Values'!AQ776)</f>
        <v>14317.649999999987</v>
      </c>
      <c r="BN776" s="6">
        <f ca="1">BN775+SUMIFS('Transactions (Dated)'!$F:$F,'Transactions (Dated)'!$D:$D,$BL776,'Transactions (Dated)'!$B:$B,BN$11,'Transactions (Dated)'!$C:$C,"Dividend (paid to cash)")*Y776</f>
        <v>0</v>
      </c>
      <c r="BO776" s="6">
        <f ca="1">BO775+SUMIFS('Transactions (Dated)'!$F:$F,'Transactions (Dated)'!$D:$D,$BL776,'Transactions (Dated)'!$B:$B,BO$11,'Transactions (Dated)'!$C:$C,"Dividend (paid to cash)")*Z776</f>
        <v>2421.875</v>
      </c>
      <c r="BP776" s="6">
        <f ca="1">BP775+SUMIFS('Transactions (Dated)'!$F:$F,'Transactions (Dated)'!$D:$D,$BL776,'Transactions (Dated)'!$B:$B,BP$11,'Transactions (Dated)'!$C:$C,"Dividend (paid to cash)")*AA776</f>
        <v>51745.237000000008</v>
      </c>
      <c r="BQ776" s="6">
        <f ca="1">BQ775+SUMIFS('Transactions (Dated)'!$F:$F,'Transactions (Dated)'!$D:$D,$BL776,'Transactions (Dated)'!$B:$B,BQ$11,'Transactions (Dated)'!$C:$C,"Dividend (paid to cash)")*AB776</f>
        <v>766.26</v>
      </c>
      <c r="BR776" s="6">
        <f ca="1">BR775+SUMIFS('Transactions (Dated)'!$F:$F,'Transactions (Dated)'!$D:$D,$BL776,'Transactions (Dated)'!$B:$B,BR$11,'Transactions (Dated)'!$C:$C,"Dividend (paid to cash)")*AC776</f>
        <v>0</v>
      </c>
      <c r="BS776" s="6">
        <f ca="1">BS775+SUMIFS('Transactions (Dated)'!$F:$F,'Transactions (Dated)'!$D:$D,$BL776,'Transactions (Dated)'!$B:$B,BS$11,'Transactions (Dated)'!$C:$C,"Dividend (paid to cash)")*AD776</f>
        <v>0</v>
      </c>
      <c r="BT776" s="6">
        <f ca="1">BT775+SUMIFS('Transactions (Dated)'!$F:$F,'Transactions (Dated)'!$D:$D,$BL776,'Transactions (Dated)'!$B:$B,BT$11,'Transactions (Dated)'!$C:$C,"Dividend (paid to cash)")*AE776</f>
        <v>7830</v>
      </c>
      <c r="BU776" s="6">
        <f ca="1">BU775+SUMIFS('Transactions (Dated)'!$F:$F,'Transactions (Dated)'!$D:$D,$BL776,'Transactions (Dated)'!$B:$B,BU$11,'Transactions (Dated)'!$C:$C,"Dividend (paid to cash)")*AF776</f>
        <v>0</v>
      </c>
      <c r="BV776" s="6">
        <f ca="1">BV775+SUMIFS('Transactions (Dated)'!$F:$F,'Transactions (Dated)'!$D:$D,$BL776,'Transactions (Dated)'!$B:$B,BV$11,'Transactions (Dated)'!$C:$C,"Dividend (paid to cash)")*AG776</f>
        <v>0</v>
      </c>
      <c r="BW776" s="6">
        <f ca="1">BW775+SUMIFS('Transactions (Dated)'!$F:$F,'Transactions (Dated)'!$D:$D,$BL776,'Transactions (Dated)'!$B:$B,BW$11,'Transactions (Dated)'!$C:$C,"Dividend (paid to cash)")*AH776</f>
        <v>0</v>
      </c>
      <c r="BX776" s="6">
        <f ca="1">BX775+SUMIFS('Transactions (Dated)'!$F:$F,'Transactions (Dated)'!$D:$D,$BL776,'Transactions (Dated)'!$B:$B,BX$11,'Transactions (Dated)'!$C:$C,"Dividend (paid to cash)")*AI776</f>
        <v>0</v>
      </c>
      <c r="BY776" s="6">
        <f ca="1">BY775+SUMIFS('Transactions (Dated)'!$F:$F,'Transactions (Dated)'!$D:$D,$BL776,'Transactions (Dated)'!$B:$B,BY$11,'Transactions (Dated)'!$C:$C,"Dividend (paid to cash)")*AJ776</f>
        <v>0</v>
      </c>
      <c r="BZ776" s="6">
        <f ca="1">BZ775+SUMIFS('Transactions (Dated)'!$F:$F,'Transactions (Dated)'!$D:$D,$BL776,'Transactions (Dated)'!$B:$B,BZ$11,'Transactions (Dated)'!$C:$C,"Dividend (paid to cash)")*AK776</f>
        <v>0</v>
      </c>
      <c r="CA776" s="6">
        <f ca="1">CA775+SUMIFS('Transactions (Dated)'!$F:$F,'Transactions (Dated)'!$D:$D,$BL776,'Transactions (Dated)'!$B:$B,CA$11,'Transactions (Dated)'!$C:$C,"Dividend (paid to cash)")*AL776</f>
        <v>0</v>
      </c>
      <c r="CB776" s="6">
        <v>0</v>
      </c>
      <c r="CC776" s="6">
        <v>0</v>
      </c>
      <c r="CF776" s="6">
        <f t="shared" ca="1" si="338"/>
        <v>77081.021999999983</v>
      </c>
      <c r="CH776" s="3">
        <f t="shared" si="339"/>
        <v>43026</v>
      </c>
      <c r="CI776" s="4">
        <f t="shared" ca="1" si="340"/>
        <v>846093.67</v>
      </c>
      <c r="CJ776" s="4">
        <f t="shared" ca="1" si="341"/>
        <v>77081.021999999983</v>
      </c>
      <c r="CL776" s="4">
        <f t="shared" ca="1" si="342"/>
        <v>923174.69200000004</v>
      </c>
    </row>
    <row r="777" spans="2:90" x14ac:dyDescent="0.15">
      <c r="B777" s="3">
        <v>43027</v>
      </c>
      <c r="E777" s="86">
        <v>43027</v>
      </c>
      <c r="F777" s="53">
        <v>14.02</v>
      </c>
      <c r="G777">
        <v>1.99</v>
      </c>
      <c r="H777">
        <v>21.32</v>
      </c>
      <c r="I777">
        <v>24.204999999999998</v>
      </c>
      <c r="J777">
        <v>19.079999999999998</v>
      </c>
      <c r="K777">
        <v>14.3</v>
      </c>
      <c r="L777">
        <v>15.805</v>
      </c>
      <c r="M777">
        <v>4.4000000000000004</v>
      </c>
      <c r="O777">
        <v>12.36</v>
      </c>
      <c r="Q777">
        <v>1.3</v>
      </c>
      <c r="R777">
        <v>9.77</v>
      </c>
      <c r="S777">
        <v>46.78</v>
      </c>
      <c r="U777">
        <v>46.78</v>
      </c>
      <c r="X777" s="3">
        <f t="shared" si="320"/>
        <v>43027</v>
      </c>
      <c r="Y777" s="40">
        <f ca="1">Y776+SUMIFS('Transactions (Dated)'!$E$2:$E$53,'Transactions (Dated)'!$D$2:$D$53,'Share Values'!$X777,'Transactions (Dated)'!$B$2:$B$53,'Share Values'!Y$11,'Transactions (Dated)'!$C$2:$C$53,"Buy")-SUMIFS('Transactions (Dated)'!$E$2:$E$53,'Transactions (Dated)'!$D$2:$D$53,'Share Values'!$X777,'Transactions (Dated)'!$B$2:$B$53,'Share Values'!Y$11,'Transactions (Dated)'!$C$2:$C$53,"Sell")</f>
        <v>4625</v>
      </c>
      <c r="Z777" s="40">
        <f ca="1">Z776+SUMIFS('Transactions (Dated)'!$E$2:$E$53,'Transactions (Dated)'!$D$2:$D$53,'Share Values'!$X777,'Transactions (Dated)'!$B$2:$B$53,'Share Values'!Z$11,'Transactions (Dated)'!$C$2:$C$53,"Buy")-SUMIFS('Transactions (Dated)'!$E$2:$E$53,'Transactions (Dated)'!$D$2:$D$53,'Share Values'!$X777,'Transactions (Dated)'!$B$2:$B$53,'Share Values'!Z$11,'Transactions (Dated)'!$C$2:$C$53,"Sell")</f>
        <v>9375</v>
      </c>
      <c r="AA777" s="40">
        <f ca="1">AA776+SUMIFS('Transactions (Dated)'!$E$2:$E$53,'Transactions (Dated)'!$D$2:$D$53,'Share Values'!$X777,'Transactions (Dated)'!$B$2:$B$53,'Share Values'!AA$11,'Transactions (Dated)'!$C$2:$C$53,"Buy")-SUMIFS('Transactions (Dated)'!$E$2:$E$53,'Transactions (Dated)'!$D$2:$D$53,'Share Values'!$X777,'Transactions (Dated)'!$B$2:$B$53,'Share Values'!AA$11,'Transactions (Dated)'!$C$2:$C$53,"Sell")</f>
        <v>26357</v>
      </c>
      <c r="AB777" s="40">
        <f ca="1">AB776+SUMIFS('Transactions (Dated)'!$E$2:$E$53,'Transactions (Dated)'!$D$2:$D$53,'Share Values'!$X777,'Transactions (Dated)'!$B$2:$B$53,'Share Values'!AB$11,'Transactions (Dated)'!$C$2:$C$53,"Buy")-SUMIFS('Transactions (Dated)'!$E$2:$E$53,'Transactions (Dated)'!$D$2:$D$53,'Share Values'!$X777,'Transactions (Dated)'!$B$2:$B$53,'Share Values'!AB$11,'Transactions (Dated)'!$C$2:$C$53,"Sell")</f>
        <v>1892</v>
      </c>
      <c r="AC777" s="40">
        <f ca="1">AC776+SUMIFS('Transactions (Dated)'!$E$2:$E$53,'Transactions (Dated)'!$D$2:$D$53,'Share Values'!$X777,'Transactions (Dated)'!$B$2:$B$53,'Share Values'!AC$11,'Transactions (Dated)'!$C$2:$C$53,"Buy")-SUMIFS('Transactions (Dated)'!$E$2:$E$53,'Transactions (Dated)'!$D$2:$D$53,'Share Values'!$X777,'Transactions (Dated)'!$B$2:$B$53,'Share Values'!AC$11,'Transactions (Dated)'!$C$2:$C$53,"Sell")</f>
        <v>2348</v>
      </c>
      <c r="AD777" s="40">
        <f ca="1">AD776+SUMIFS('Transactions (Dated)'!$E$2:$E$53,'Transactions (Dated)'!$D$2:$D$53,'Share Values'!$X777,'Transactions (Dated)'!$B$2:$B$53,'Share Values'!AD$11,'Transactions (Dated)'!$C$2:$C$53,"Buy")-SUMIFS('Transactions (Dated)'!$E$2:$E$53,'Transactions (Dated)'!$D$2:$D$53,'Share Values'!$X777,'Transactions (Dated)'!$B$2:$B$53,'Share Values'!AD$11,'Transactions (Dated)'!$C$2:$C$53,"Sell")</f>
        <v>0</v>
      </c>
      <c r="AE777" s="40">
        <f ca="1">AE776+SUMIFS('Transactions (Dated)'!$E$2:$E$53,'Transactions (Dated)'!$D$2:$D$53,'Share Values'!$X777,'Transactions (Dated)'!$B$2:$B$53,'Share Values'!AE$11,'Transactions (Dated)'!$C$2:$C$53,"Buy")-SUMIFS('Transactions (Dated)'!$E$2:$E$53,'Transactions (Dated)'!$D$2:$D$53,'Share Values'!$X777,'Transactions (Dated)'!$B$2:$B$53,'Share Values'!AE$11,'Transactions (Dated)'!$C$2:$C$53,"Sell")</f>
        <v>2900</v>
      </c>
      <c r="AF777" s="40">
        <f ca="1">AF776+SUMIFS('Transactions (Dated)'!$E$2:$E$53,'Transactions (Dated)'!$D$2:$D$53,'Share Values'!$X777,'Transactions (Dated)'!$B$2:$B$53,'Share Values'!AF$11,'Transactions (Dated)'!$C$2:$C$53,"Buy")-SUMIFS('Transactions (Dated)'!$E$2:$E$53,'Transactions (Dated)'!$D$2:$D$53,'Share Values'!$X777,'Transactions (Dated)'!$B$2:$B$53,'Share Values'!AF$11,'Transactions (Dated)'!$C$2:$C$53,"Sell")</f>
        <v>14201</v>
      </c>
      <c r="AG777" s="40">
        <f ca="1">AG776+SUMIFS('Transactions (Dated)'!$E$2:$E$53,'Transactions (Dated)'!$D$2:$D$53,'Share Values'!$X777,'Transactions (Dated)'!$B$2:$B$53,'Share Values'!AG$11,'Transactions (Dated)'!$C$2:$C$53,"Buy")-SUMIFS('Transactions (Dated)'!$E$2:$E$53,'Transactions (Dated)'!$D$2:$D$53,'Share Values'!$X777,'Transactions (Dated)'!$B$2:$B$53,'Share Values'!AG$11,'Transactions (Dated)'!$C$2:$C$53,"Sell")</f>
        <v>6835</v>
      </c>
      <c r="AH777" s="40">
        <f ca="1">AH776+SUMIFS('Transactions (Dated)'!$E$2:$E$53,'Transactions (Dated)'!$D$2:$D$53,'Share Values'!$X777,'Transactions (Dated)'!$B$2:$B$53,'Share Values'!AH$11,'Transactions (Dated)'!$C$2:$C$53,"Buy")-SUMIFS('Transactions (Dated)'!$E$2:$E$53,'Transactions (Dated)'!$D$2:$D$53,'Share Values'!$X777,'Transactions (Dated)'!$B$2:$B$53,'Share Values'!AH$11,'Transactions (Dated)'!$C$2:$C$53,"Sell")</f>
        <v>0</v>
      </c>
      <c r="AI777" s="40">
        <f ca="1">AI776+SUMIFS('Transactions (Dated)'!$E$2:$E$53,'Transactions (Dated)'!$D$2:$D$53,'Share Values'!$X777,'Transactions (Dated)'!$B$2:$B$53,'Share Values'!AI$11,'Transactions (Dated)'!$C$2:$C$53,"Buy")-SUMIFS('Transactions (Dated)'!$E$2:$E$53,'Transactions (Dated)'!$D$2:$D$53,'Share Values'!$X777,'Transactions (Dated)'!$B$2:$B$53,'Share Values'!AI$11,'Transactions (Dated)'!$C$2:$C$53,"Sell")</f>
        <v>0</v>
      </c>
      <c r="AJ777" s="40">
        <f ca="1">AJ776+SUMIFS('Transactions (Dated)'!$E$2:$E$53,'Transactions (Dated)'!$D$2:$D$53,'Share Values'!$X777,'Transactions (Dated)'!$B$2:$B$53,'Share Values'!AJ$11,'Transactions (Dated)'!$C$2:$C$53,"Buy")-SUMIFS('Transactions (Dated)'!$E$2:$E$53,'Transactions (Dated)'!$D$2:$D$53,'Share Values'!$X777,'Transactions (Dated)'!$B$2:$B$53,'Share Values'!AJ$11,'Transactions (Dated)'!$C$2:$C$53,"Sell")</f>
        <v>0</v>
      </c>
      <c r="AK777" s="40">
        <f ca="1">AK776+SUMIFS('Transactions (Dated)'!$E$2:$E$53,'Transactions (Dated)'!$D$2:$D$53,'Share Values'!$X777,'Transactions (Dated)'!$B$2:$B$53,'Share Values'!AK$11,'Transactions (Dated)'!$C$2:$C$53,"Buy")-SUMIFS('Transactions (Dated)'!$E$2:$E$53,'Transactions (Dated)'!$D$2:$D$53,'Share Values'!$X777,'Transactions (Dated)'!$B$2:$B$53,'Share Values'!AK$11,'Transactions (Dated)'!$C$2:$C$53,"Sell")</f>
        <v>0</v>
      </c>
      <c r="AL777" s="40">
        <f ca="1">AL776+SUMIFS('Transactions (Dated)'!$E$2:$E$53,'Transactions (Dated)'!$D$2:$D$53,'Share Values'!$X777,'Transactions (Dated)'!$B$2:$B$53,'Share Values'!AL$11,'Transactions (Dated)'!$C$2:$C$53,"Buy")-SUMIFS('Transactions (Dated)'!$E$2:$E$53,'Transactions (Dated)'!$D$2:$D$53,'Share Values'!$X777,'Transactions (Dated)'!$B$2:$B$53,'Share Values'!AL$11,'Transactions (Dated)'!$C$2:$C$53,"Sell")</f>
        <v>0</v>
      </c>
      <c r="AM777" s="40">
        <f ca="1">AM776+SUMIFS('Transactions (Dated)'!$E$2:$E$53,'Transactions (Dated)'!$D$2:$D$53,'Share Values'!$X777,'Transactions (Dated)'!$B$2:$B$53,'Share Values'!AM$11,'Transactions (Dated)'!$C$2:$C$53,"Buy")-SUMIFS('Transactions (Dated)'!$E$2:$E$53,'Transactions (Dated)'!$D$2:$D$53,'Share Values'!$X777,'Transactions (Dated)'!$B$2:$B$53,'Share Values'!AM$11,'Transactions (Dated)'!$C$2:$C$53,"Sell")</f>
        <v>0</v>
      </c>
      <c r="AN777" s="40">
        <f ca="1">AN776+SUMIFS('Transactions (Dated)'!$E$2:$E$53,'Transactions (Dated)'!$D$2:$D$53,'Share Values'!$X777,'Transactions (Dated)'!$B$2:$B$53,'Share Values'!AN$11,'Transactions (Dated)'!$C$2:$C$53,"Buy")-SUMIFS('Transactions (Dated)'!$E$2:$E$53,'Transactions (Dated)'!$D$2:$D$53,'Share Values'!$X777,'Transactions (Dated)'!$B$2:$B$53,'Share Values'!AN$11,'Transactions (Dated)'!$C$2:$C$53,"Sell")</f>
        <v>0</v>
      </c>
      <c r="AQ777" s="3">
        <f t="shared" si="321"/>
        <v>43027</v>
      </c>
      <c r="AR777" s="6">
        <f t="shared" ca="1" si="322"/>
        <v>64842.5</v>
      </c>
      <c r="AS777" s="6">
        <f t="shared" ca="1" si="323"/>
        <v>18656.25</v>
      </c>
      <c r="AT777" s="6">
        <f t="shared" ca="1" si="324"/>
        <v>561931.24</v>
      </c>
      <c r="AU777" s="6">
        <f t="shared" ca="1" si="325"/>
        <v>45795.859999999993</v>
      </c>
      <c r="AV777" s="6">
        <f t="shared" ca="1" si="326"/>
        <v>44799.839999999997</v>
      </c>
      <c r="AW777" s="6">
        <f t="shared" ca="1" si="327"/>
        <v>0</v>
      </c>
      <c r="AX777" s="6">
        <f t="shared" ca="1" si="328"/>
        <v>45834.5</v>
      </c>
      <c r="AY777" s="6">
        <f t="shared" ca="1" si="329"/>
        <v>62484.4</v>
      </c>
      <c r="AZ777" s="6">
        <f t="shared" ca="1" si="330"/>
        <v>0</v>
      </c>
      <c r="BA777" s="6">
        <f t="shared" ca="1" si="331"/>
        <v>0</v>
      </c>
      <c r="BB777" s="6">
        <f t="shared" ca="1" si="332"/>
        <v>0</v>
      </c>
      <c r="BC777" s="6">
        <f t="shared" ca="1" si="333"/>
        <v>0</v>
      </c>
      <c r="BD777" s="6">
        <f t="shared" ca="1" si="334"/>
        <v>0</v>
      </c>
      <c r="BE777" s="6">
        <f t="shared" ca="1" si="335"/>
        <v>0</v>
      </c>
      <c r="BF777" s="6">
        <f t="shared" ca="1" si="318"/>
        <v>0</v>
      </c>
      <c r="BG777" s="6">
        <f t="shared" ca="1" si="319"/>
        <v>0</v>
      </c>
      <c r="BJ777" s="4">
        <f t="shared" ca="1" si="336"/>
        <v>844344.59</v>
      </c>
      <c r="BL777" s="3">
        <f t="shared" si="337"/>
        <v>43027</v>
      </c>
      <c r="BM777" s="6">
        <f>BM776+SUMIFS('Transactions (Dated)'!G:G,'Transactions (Dated)'!D:D,'Share Values'!AQ777)</f>
        <v>14317.649999999987</v>
      </c>
      <c r="BN777" s="6">
        <f ca="1">BN776+SUMIFS('Transactions (Dated)'!$F:$F,'Transactions (Dated)'!$D:$D,$BL777,'Transactions (Dated)'!$B:$B,BN$11,'Transactions (Dated)'!$C:$C,"Dividend (paid to cash)")*Y777</f>
        <v>0</v>
      </c>
      <c r="BO777" s="6">
        <f ca="1">BO776+SUMIFS('Transactions (Dated)'!$F:$F,'Transactions (Dated)'!$D:$D,$BL777,'Transactions (Dated)'!$B:$B,BO$11,'Transactions (Dated)'!$C:$C,"Dividend (paid to cash)")*Z777</f>
        <v>2421.875</v>
      </c>
      <c r="BP777" s="6">
        <f ca="1">BP776+SUMIFS('Transactions (Dated)'!$F:$F,'Transactions (Dated)'!$D:$D,$BL777,'Transactions (Dated)'!$B:$B,BP$11,'Transactions (Dated)'!$C:$C,"Dividend (paid to cash)")*AA777</f>
        <v>51745.237000000008</v>
      </c>
      <c r="BQ777" s="6">
        <f ca="1">BQ776+SUMIFS('Transactions (Dated)'!$F:$F,'Transactions (Dated)'!$D:$D,$BL777,'Transactions (Dated)'!$B:$B,BQ$11,'Transactions (Dated)'!$C:$C,"Dividend (paid to cash)")*AB777</f>
        <v>766.26</v>
      </c>
      <c r="BR777" s="6">
        <f ca="1">BR776+SUMIFS('Transactions (Dated)'!$F:$F,'Transactions (Dated)'!$D:$D,$BL777,'Transactions (Dated)'!$B:$B,BR$11,'Transactions (Dated)'!$C:$C,"Dividend (paid to cash)")*AC777</f>
        <v>0</v>
      </c>
      <c r="BS777" s="6">
        <f ca="1">BS776+SUMIFS('Transactions (Dated)'!$F:$F,'Transactions (Dated)'!$D:$D,$BL777,'Transactions (Dated)'!$B:$B,BS$11,'Transactions (Dated)'!$C:$C,"Dividend (paid to cash)")*AD777</f>
        <v>0</v>
      </c>
      <c r="BT777" s="6">
        <f ca="1">BT776+SUMIFS('Transactions (Dated)'!$F:$F,'Transactions (Dated)'!$D:$D,$BL777,'Transactions (Dated)'!$B:$B,BT$11,'Transactions (Dated)'!$C:$C,"Dividend (paid to cash)")*AE777</f>
        <v>7830</v>
      </c>
      <c r="BU777" s="6">
        <f ca="1">BU776+SUMIFS('Transactions (Dated)'!$F:$F,'Transactions (Dated)'!$D:$D,$BL777,'Transactions (Dated)'!$B:$B,BU$11,'Transactions (Dated)'!$C:$C,"Dividend (paid to cash)")*AF777</f>
        <v>0</v>
      </c>
      <c r="BV777" s="6">
        <f ca="1">BV776+SUMIFS('Transactions (Dated)'!$F:$F,'Transactions (Dated)'!$D:$D,$BL777,'Transactions (Dated)'!$B:$B,BV$11,'Transactions (Dated)'!$C:$C,"Dividend (paid to cash)")*AG777</f>
        <v>0</v>
      </c>
      <c r="BW777" s="6">
        <f ca="1">BW776+SUMIFS('Transactions (Dated)'!$F:$F,'Transactions (Dated)'!$D:$D,$BL777,'Transactions (Dated)'!$B:$B,BW$11,'Transactions (Dated)'!$C:$C,"Dividend (paid to cash)")*AH777</f>
        <v>0</v>
      </c>
      <c r="BX777" s="6">
        <f ca="1">BX776+SUMIFS('Transactions (Dated)'!$F:$F,'Transactions (Dated)'!$D:$D,$BL777,'Transactions (Dated)'!$B:$B,BX$11,'Transactions (Dated)'!$C:$C,"Dividend (paid to cash)")*AI777</f>
        <v>0</v>
      </c>
      <c r="BY777" s="6">
        <f ca="1">BY776+SUMIFS('Transactions (Dated)'!$F:$F,'Transactions (Dated)'!$D:$D,$BL777,'Transactions (Dated)'!$B:$B,BY$11,'Transactions (Dated)'!$C:$C,"Dividend (paid to cash)")*AJ777</f>
        <v>0</v>
      </c>
      <c r="BZ777" s="6">
        <f ca="1">BZ776+SUMIFS('Transactions (Dated)'!$F:$F,'Transactions (Dated)'!$D:$D,$BL777,'Transactions (Dated)'!$B:$B,BZ$11,'Transactions (Dated)'!$C:$C,"Dividend (paid to cash)")*AK777</f>
        <v>0</v>
      </c>
      <c r="CA777" s="6">
        <f ca="1">CA776+SUMIFS('Transactions (Dated)'!$F:$F,'Transactions (Dated)'!$D:$D,$BL777,'Transactions (Dated)'!$B:$B,CA$11,'Transactions (Dated)'!$C:$C,"Dividend (paid to cash)")*AL777</f>
        <v>0</v>
      </c>
      <c r="CB777" s="6">
        <v>0</v>
      </c>
      <c r="CC777" s="6">
        <v>0</v>
      </c>
      <c r="CF777" s="6">
        <f t="shared" ca="1" si="338"/>
        <v>77081.021999999983</v>
      </c>
      <c r="CH777" s="3">
        <f t="shared" si="339"/>
        <v>43027</v>
      </c>
      <c r="CI777" s="4">
        <f t="shared" ca="1" si="340"/>
        <v>844344.59</v>
      </c>
      <c r="CJ777" s="4">
        <f t="shared" ca="1" si="341"/>
        <v>77081.021999999983</v>
      </c>
      <c r="CL777" s="4">
        <f t="shared" ca="1" si="342"/>
        <v>921425.61199999996</v>
      </c>
    </row>
    <row r="778" spans="2:90" x14ac:dyDescent="0.15">
      <c r="B778" s="3">
        <v>43028</v>
      </c>
      <c r="E778" s="86">
        <v>43028</v>
      </c>
      <c r="F778" s="53">
        <v>14.02</v>
      </c>
      <c r="G778">
        <v>2</v>
      </c>
      <c r="H778">
        <v>21.39</v>
      </c>
      <c r="I778">
        <v>24.1</v>
      </c>
      <c r="J778">
        <v>19.239999999999998</v>
      </c>
      <c r="K778">
        <v>14.28</v>
      </c>
      <c r="L778">
        <v>16.09</v>
      </c>
      <c r="M778">
        <v>4.0599999999999996</v>
      </c>
      <c r="O778">
        <v>12.32</v>
      </c>
      <c r="Q778">
        <v>1.26</v>
      </c>
      <c r="R778">
        <v>9.9</v>
      </c>
      <c r="S778">
        <v>46.76</v>
      </c>
      <c r="U778">
        <v>46.76</v>
      </c>
      <c r="X778" s="3">
        <f t="shared" si="320"/>
        <v>43028</v>
      </c>
      <c r="Y778" s="40">
        <f ca="1">Y777+SUMIFS('Transactions (Dated)'!$E$2:$E$53,'Transactions (Dated)'!$D$2:$D$53,'Share Values'!$X778,'Transactions (Dated)'!$B$2:$B$53,'Share Values'!Y$11,'Transactions (Dated)'!$C$2:$C$53,"Buy")-SUMIFS('Transactions (Dated)'!$E$2:$E$53,'Transactions (Dated)'!$D$2:$D$53,'Share Values'!$X778,'Transactions (Dated)'!$B$2:$B$53,'Share Values'!Y$11,'Transactions (Dated)'!$C$2:$C$53,"Sell")</f>
        <v>4625</v>
      </c>
      <c r="Z778" s="40">
        <f ca="1">Z777+SUMIFS('Transactions (Dated)'!$E$2:$E$53,'Transactions (Dated)'!$D$2:$D$53,'Share Values'!$X778,'Transactions (Dated)'!$B$2:$B$53,'Share Values'!Z$11,'Transactions (Dated)'!$C$2:$C$53,"Buy")-SUMIFS('Transactions (Dated)'!$E$2:$E$53,'Transactions (Dated)'!$D$2:$D$53,'Share Values'!$X778,'Transactions (Dated)'!$B$2:$B$53,'Share Values'!Z$11,'Transactions (Dated)'!$C$2:$C$53,"Sell")</f>
        <v>9375</v>
      </c>
      <c r="AA778" s="40">
        <f ca="1">AA777+SUMIFS('Transactions (Dated)'!$E$2:$E$53,'Transactions (Dated)'!$D$2:$D$53,'Share Values'!$X778,'Transactions (Dated)'!$B$2:$B$53,'Share Values'!AA$11,'Transactions (Dated)'!$C$2:$C$53,"Buy")-SUMIFS('Transactions (Dated)'!$E$2:$E$53,'Transactions (Dated)'!$D$2:$D$53,'Share Values'!$X778,'Transactions (Dated)'!$B$2:$B$53,'Share Values'!AA$11,'Transactions (Dated)'!$C$2:$C$53,"Sell")</f>
        <v>26357</v>
      </c>
      <c r="AB778" s="40">
        <f ca="1">AB777+SUMIFS('Transactions (Dated)'!$E$2:$E$53,'Transactions (Dated)'!$D$2:$D$53,'Share Values'!$X778,'Transactions (Dated)'!$B$2:$B$53,'Share Values'!AB$11,'Transactions (Dated)'!$C$2:$C$53,"Buy")-SUMIFS('Transactions (Dated)'!$E$2:$E$53,'Transactions (Dated)'!$D$2:$D$53,'Share Values'!$X778,'Transactions (Dated)'!$B$2:$B$53,'Share Values'!AB$11,'Transactions (Dated)'!$C$2:$C$53,"Sell")</f>
        <v>1892</v>
      </c>
      <c r="AC778" s="40">
        <f ca="1">AC777+SUMIFS('Transactions (Dated)'!$E$2:$E$53,'Transactions (Dated)'!$D$2:$D$53,'Share Values'!$X778,'Transactions (Dated)'!$B$2:$B$53,'Share Values'!AC$11,'Transactions (Dated)'!$C$2:$C$53,"Buy")-SUMIFS('Transactions (Dated)'!$E$2:$E$53,'Transactions (Dated)'!$D$2:$D$53,'Share Values'!$X778,'Transactions (Dated)'!$B$2:$B$53,'Share Values'!AC$11,'Transactions (Dated)'!$C$2:$C$53,"Sell")</f>
        <v>2348</v>
      </c>
      <c r="AD778" s="40">
        <f ca="1">AD777+SUMIFS('Transactions (Dated)'!$E$2:$E$53,'Transactions (Dated)'!$D$2:$D$53,'Share Values'!$X778,'Transactions (Dated)'!$B$2:$B$53,'Share Values'!AD$11,'Transactions (Dated)'!$C$2:$C$53,"Buy")-SUMIFS('Transactions (Dated)'!$E$2:$E$53,'Transactions (Dated)'!$D$2:$D$53,'Share Values'!$X778,'Transactions (Dated)'!$B$2:$B$53,'Share Values'!AD$11,'Transactions (Dated)'!$C$2:$C$53,"Sell")</f>
        <v>0</v>
      </c>
      <c r="AE778" s="40">
        <f ca="1">AE777+SUMIFS('Transactions (Dated)'!$E$2:$E$53,'Transactions (Dated)'!$D$2:$D$53,'Share Values'!$X778,'Transactions (Dated)'!$B$2:$B$53,'Share Values'!AE$11,'Transactions (Dated)'!$C$2:$C$53,"Buy")-SUMIFS('Transactions (Dated)'!$E$2:$E$53,'Transactions (Dated)'!$D$2:$D$53,'Share Values'!$X778,'Transactions (Dated)'!$B$2:$B$53,'Share Values'!AE$11,'Transactions (Dated)'!$C$2:$C$53,"Sell")</f>
        <v>2900</v>
      </c>
      <c r="AF778" s="40">
        <f ca="1">AF777+SUMIFS('Transactions (Dated)'!$E$2:$E$53,'Transactions (Dated)'!$D$2:$D$53,'Share Values'!$X778,'Transactions (Dated)'!$B$2:$B$53,'Share Values'!AF$11,'Transactions (Dated)'!$C$2:$C$53,"Buy")-SUMIFS('Transactions (Dated)'!$E$2:$E$53,'Transactions (Dated)'!$D$2:$D$53,'Share Values'!$X778,'Transactions (Dated)'!$B$2:$B$53,'Share Values'!AF$11,'Transactions (Dated)'!$C$2:$C$53,"Sell")</f>
        <v>14201</v>
      </c>
      <c r="AG778" s="40">
        <f ca="1">AG777+SUMIFS('Transactions (Dated)'!$E$2:$E$53,'Transactions (Dated)'!$D$2:$D$53,'Share Values'!$X778,'Transactions (Dated)'!$B$2:$B$53,'Share Values'!AG$11,'Transactions (Dated)'!$C$2:$C$53,"Buy")-SUMIFS('Transactions (Dated)'!$E$2:$E$53,'Transactions (Dated)'!$D$2:$D$53,'Share Values'!$X778,'Transactions (Dated)'!$B$2:$B$53,'Share Values'!AG$11,'Transactions (Dated)'!$C$2:$C$53,"Sell")</f>
        <v>6835</v>
      </c>
      <c r="AH778" s="40">
        <f ca="1">AH777+SUMIFS('Transactions (Dated)'!$E$2:$E$53,'Transactions (Dated)'!$D$2:$D$53,'Share Values'!$X778,'Transactions (Dated)'!$B$2:$B$53,'Share Values'!AH$11,'Transactions (Dated)'!$C$2:$C$53,"Buy")-SUMIFS('Transactions (Dated)'!$E$2:$E$53,'Transactions (Dated)'!$D$2:$D$53,'Share Values'!$X778,'Transactions (Dated)'!$B$2:$B$53,'Share Values'!AH$11,'Transactions (Dated)'!$C$2:$C$53,"Sell")</f>
        <v>0</v>
      </c>
      <c r="AI778" s="40">
        <f ca="1">AI777+SUMIFS('Transactions (Dated)'!$E$2:$E$53,'Transactions (Dated)'!$D$2:$D$53,'Share Values'!$X778,'Transactions (Dated)'!$B$2:$B$53,'Share Values'!AI$11,'Transactions (Dated)'!$C$2:$C$53,"Buy")-SUMIFS('Transactions (Dated)'!$E$2:$E$53,'Transactions (Dated)'!$D$2:$D$53,'Share Values'!$X778,'Transactions (Dated)'!$B$2:$B$53,'Share Values'!AI$11,'Transactions (Dated)'!$C$2:$C$53,"Sell")</f>
        <v>0</v>
      </c>
      <c r="AJ778" s="40">
        <f ca="1">AJ777+SUMIFS('Transactions (Dated)'!$E$2:$E$53,'Transactions (Dated)'!$D$2:$D$53,'Share Values'!$X778,'Transactions (Dated)'!$B$2:$B$53,'Share Values'!AJ$11,'Transactions (Dated)'!$C$2:$C$53,"Buy")-SUMIFS('Transactions (Dated)'!$E$2:$E$53,'Transactions (Dated)'!$D$2:$D$53,'Share Values'!$X778,'Transactions (Dated)'!$B$2:$B$53,'Share Values'!AJ$11,'Transactions (Dated)'!$C$2:$C$53,"Sell")</f>
        <v>0</v>
      </c>
      <c r="AK778" s="40">
        <f ca="1">AK777+SUMIFS('Transactions (Dated)'!$E$2:$E$53,'Transactions (Dated)'!$D$2:$D$53,'Share Values'!$X778,'Transactions (Dated)'!$B$2:$B$53,'Share Values'!AK$11,'Transactions (Dated)'!$C$2:$C$53,"Buy")-SUMIFS('Transactions (Dated)'!$E$2:$E$53,'Transactions (Dated)'!$D$2:$D$53,'Share Values'!$X778,'Transactions (Dated)'!$B$2:$B$53,'Share Values'!AK$11,'Transactions (Dated)'!$C$2:$C$53,"Sell")</f>
        <v>0</v>
      </c>
      <c r="AL778" s="40">
        <f ca="1">AL777+SUMIFS('Transactions (Dated)'!$E$2:$E$53,'Transactions (Dated)'!$D$2:$D$53,'Share Values'!$X778,'Transactions (Dated)'!$B$2:$B$53,'Share Values'!AL$11,'Transactions (Dated)'!$C$2:$C$53,"Buy")-SUMIFS('Transactions (Dated)'!$E$2:$E$53,'Transactions (Dated)'!$D$2:$D$53,'Share Values'!$X778,'Transactions (Dated)'!$B$2:$B$53,'Share Values'!AL$11,'Transactions (Dated)'!$C$2:$C$53,"Sell")</f>
        <v>0</v>
      </c>
      <c r="AM778" s="40">
        <f ca="1">AM777+SUMIFS('Transactions (Dated)'!$E$2:$E$53,'Transactions (Dated)'!$D$2:$D$53,'Share Values'!$X778,'Transactions (Dated)'!$B$2:$B$53,'Share Values'!AM$11,'Transactions (Dated)'!$C$2:$C$53,"Buy")-SUMIFS('Transactions (Dated)'!$E$2:$E$53,'Transactions (Dated)'!$D$2:$D$53,'Share Values'!$X778,'Transactions (Dated)'!$B$2:$B$53,'Share Values'!AM$11,'Transactions (Dated)'!$C$2:$C$53,"Sell")</f>
        <v>0</v>
      </c>
      <c r="AN778" s="40">
        <f ca="1">AN777+SUMIFS('Transactions (Dated)'!$E$2:$E$53,'Transactions (Dated)'!$D$2:$D$53,'Share Values'!$X778,'Transactions (Dated)'!$B$2:$B$53,'Share Values'!AN$11,'Transactions (Dated)'!$C$2:$C$53,"Buy")-SUMIFS('Transactions (Dated)'!$E$2:$E$53,'Transactions (Dated)'!$D$2:$D$53,'Share Values'!$X778,'Transactions (Dated)'!$B$2:$B$53,'Share Values'!AN$11,'Transactions (Dated)'!$C$2:$C$53,"Sell")</f>
        <v>0</v>
      </c>
      <c r="AQ778" s="3">
        <f t="shared" si="321"/>
        <v>43028</v>
      </c>
      <c r="AR778" s="6">
        <f t="shared" ca="1" si="322"/>
        <v>64842.5</v>
      </c>
      <c r="AS778" s="6">
        <f t="shared" ca="1" si="323"/>
        <v>18750</v>
      </c>
      <c r="AT778" s="6">
        <f t="shared" ca="1" si="324"/>
        <v>563776.23</v>
      </c>
      <c r="AU778" s="6">
        <f t="shared" ca="1" si="325"/>
        <v>45597.200000000004</v>
      </c>
      <c r="AV778" s="6">
        <f t="shared" ca="1" si="326"/>
        <v>45175.519999999997</v>
      </c>
      <c r="AW778" s="6">
        <f t="shared" ca="1" si="327"/>
        <v>0</v>
      </c>
      <c r="AX778" s="6">
        <f t="shared" ca="1" si="328"/>
        <v>46661</v>
      </c>
      <c r="AY778" s="6">
        <f t="shared" ca="1" si="329"/>
        <v>57656.06</v>
      </c>
      <c r="AZ778" s="6">
        <f t="shared" ca="1" si="330"/>
        <v>0</v>
      </c>
      <c r="BA778" s="6">
        <f t="shared" ca="1" si="331"/>
        <v>0</v>
      </c>
      <c r="BB778" s="6">
        <f t="shared" ca="1" si="332"/>
        <v>0</v>
      </c>
      <c r="BC778" s="6">
        <f t="shared" ca="1" si="333"/>
        <v>0</v>
      </c>
      <c r="BD778" s="6">
        <f t="shared" ca="1" si="334"/>
        <v>0</v>
      </c>
      <c r="BE778" s="6">
        <f t="shared" ca="1" si="335"/>
        <v>0</v>
      </c>
      <c r="BF778" s="6">
        <f t="shared" ca="1" si="318"/>
        <v>0</v>
      </c>
      <c r="BG778" s="6">
        <f t="shared" ca="1" si="319"/>
        <v>0</v>
      </c>
      <c r="BJ778" s="4">
        <f t="shared" ca="1" si="336"/>
        <v>842458.51</v>
      </c>
      <c r="BL778" s="3">
        <f t="shared" si="337"/>
        <v>43028</v>
      </c>
      <c r="BM778" s="6">
        <f>BM777+SUMIFS('Transactions (Dated)'!G:G,'Transactions (Dated)'!D:D,'Share Values'!AQ778)</f>
        <v>14317.649999999987</v>
      </c>
      <c r="BN778" s="6">
        <f ca="1">BN777+SUMIFS('Transactions (Dated)'!$F:$F,'Transactions (Dated)'!$D:$D,$BL778,'Transactions (Dated)'!$B:$B,BN$11,'Transactions (Dated)'!$C:$C,"Dividend (paid to cash)")*Y778</f>
        <v>0</v>
      </c>
      <c r="BO778" s="6">
        <f ca="1">BO777+SUMIFS('Transactions (Dated)'!$F:$F,'Transactions (Dated)'!$D:$D,$BL778,'Transactions (Dated)'!$B:$B,BO$11,'Transactions (Dated)'!$C:$C,"Dividend (paid to cash)")*Z778</f>
        <v>2421.875</v>
      </c>
      <c r="BP778" s="6">
        <f ca="1">BP777+SUMIFS('Transactions (Dated)'!$F:$F,'Transactions (Dated)'!$D:$D,$BL778,'Transactions (Dated)'!$B:$B,BP$11,'Transactions (Dated)'!$C:$C,"Dividend (paid to cash)")*AA778</f>
        <v>51745.237000000008</v>
      </c>
      <c r="BQ778" s="6">
        <f ca="1">BQ777+SUMIFS('Transactions (Dated)'!$F:$F,'Transactions (Dated)'!$D:$D,$BL778,'Transactions (Dated)'!$B:$B,BQ$11,'Transactions (Dated)'!$C:$C,"Dividend (paid to cash)")*AB778</f>
        <v>766.26</v>
      </c>
      <c r="BR778" s="6">
        <f ca="1">BR777+SUMIFS('Transactions (Dated)'!$F:$F,'Transactions (Dated)'!$D:$D,$BL778,'Transactions (Dated)'!$B:$B,BR$11,'Transactions (Dated)'!$C:$C,"Dividend (paid to cash)")*AC778</f>
        <v>0</v>
      </c>
      <c r="BS778" s="6">
        <f ca="1">BS777+SUMIFS('Transactions (Dated)'!$F:$F,'Transactions (Dated)'!$D:$D,$BL778,'Transactions (Dated)'!$B:$B,BS$11,'Transactions (Dated)'!$C:$C,"Dividend (paid to cash)")*AD778</f>
        <v>0</v>
      </c>
      <c r="BT778" s="6">
        <f ca="1">BT777+SUMIFS('Transactions (Dated)'!$F:$F,'Transactions (Dated)'!$D:$D,$BL778,'Transactions (Dated)'!$B:$B,BT$11,'Transactions (Dated)'!$C:$C,"Dividend (paid to cash)")*AE778</f>
        <v>7830</v>
      </c>
      <c r="BU778" s="6">
        <f ca="1">BU777+SUMIFS('Transactions (Dated)'!$F:$F,'Transactions (Dated)'!$D:$D,$BL778,'Transactions (Dated)'!$B:$B,BU$11,'Transactions (Dated)'!$C:$C,"Dividend (paid to cash)")*AF778</f>
        <v>0</v>
      </c>
      <c r="BV778" s="6">
        <f ca="1">BV777+SUMIFS('Transactions (Dated)'!$F:$F,'Transactions (Dated)'!$D:$D,$BL778,'Transactions (Dated)'!$B:$B,BV$11,'Transactions (Dated)'!$C:$C,"Dividend (paid to cash)")*AG778</f>
        <v>0</v>
      </c>
      <c r="BW778" s="6">
        <f ca="1">BW777+SUMIFS('Transactions (Dated)'!$F:$F,'Transactions (Dated)'!$D:$D,$BL778,'Transactions (Dated)'!$B:$B,BW$11,'Transactions (Dated)'!$C:$C,"Dividend (paid to cash)")*AH778</f>
        <v>0</v>
      </c>
      <c r="BX778" s="6">
        <f ca="1">BX777+SUMIFS('Transactions (Dated)'!$F:$F,'Transactions (Dated)'!$D:$D,$BL778,'Transactions (Dated)'!$B:$B,BX$11,'Transactions (Dated)'!$C:$C,"Dividend (paid to cash)")*AI778</f>
        <v>0</v>
      </c>
      <c r="BY778" s="6">
        <f ca="1">BY777+SUMIFS('Transactions (Dated)'!$F:$F,'Transactions (Dated)'!$D:$D,$BL778,'Transactions (Dated)'!$B:$B,BY$11,'Transactions (Dated)'!$C:$C,"Dividend (paid to cash)")*AJ778</f>
        <v>0</v>
      </c>
      <c r="BZ778" s="6">
        <f ca="1">BZ777+SUMIFS('Transactions (Dated)'!$F:$F,'Transactions (Dated)'!$D:$D,$BL778,'Transactions (Dated)'!$B:$B,BZ$11,'Transactions (Dated)'!$C:$C,"Dividend (paid to cash)")*AK778</f>
        <v>0</v>
      </c>
      <c r="CA778" s="6">
        <f ca="1">CA777+SUMIFS('Transactions (Dated)'!$F:$F,'Transactions (Dated)'!$D:$D,$BL778,'Transactions (Dated)'!$B:$B,CA$11,'Transactions (Dated)'!$C:$C,"Dividend (paid to cash)")*AL778</f>
        <v>0</v>
      </c>
      <c r="CB778" s="6">
        <v>0</v>
      </c>
      <c r="CC778" s="6">
        <v>0</v>
      </c>
      <c r="CF778" s="6">
        <f t="shared" ca="1" si="338"/>
        <v>77081.021999999983</v>
      </c>
      <c r="CH778" s="3">
        <f t="shared" si="339"/>
        <v>43028</v>
      </c>
      <c r="CI778" s="4">
        <f t="shared" ca="1" si="340"/>
        <v>842458.51</v>
      </c>
      <c r="CJ778" s="4">
        <f t="shared" ca="1" si="341"/>
        <v>77081.021999999983</v>
      </c>
      <c r="CL778" s="4">
        <f t="shared" ca="1" si="342"/>
        <v>919539.53200000001</v>
      </c>
    </row>
    <row r="779" spans="2:90" x14ac:dyDescent="0.15">
      <c r="B779" s="3">
        <v>43031</v>
      </c>
      <c r="E779" s="86">
        <v>43031</v>
      </c>
      <c r="F779" s="53">
        <v>13.92</v>
      </c>
      <c r="G779">
        <v>1.99</v>
      </c>
      <c r="H779">
        <v>21.38</v>
      </c>
      <c r="I779">
        <v>24.2</v>
      </c>
      <c r="J779">
        <v>19.149999999999999</v>
      </c>
      <c r="K779">
        <v>14.15</v>
      </c>
      <c r="L779">
        <v>16.09</v>
      </c>
      <c r="M779">
        <v>4.07</v>
      </c>
      <c r="O779">
        <v>12.31</v>
      </c>
      <c r="Q779">
        <v>1.29</v>
      </c>
      <c r="R779">
        <v>10.02</v>
      </c>
      <c r="S779">
        <v>46.78</v>
      </c>
      <c r="U779">
        <v>46.78</v>
      </c>
      <c r="X779" s="3">
        <f t="shared" si="320"/>
        <v>43031</v>
      </c>
      <c r="Y779" s="40">
        <f ca="1">Y778+SUMIFS('Transactions (Dated)'!$E$2:$E$53,'Transactions (Dated)'!$D$2:$D$53,'Share Values'!$X779,'Transactions (Dated)'!$B$2:$B$53,'Share Values'!Y$11,'Transactions (Dated)'!$C$2:$C$53,"Buy")-SUMIFS('Transactions (Dated)'!$E$2:$E$53,'Transactions (Dated)'!$D$2:$D$53,'Share Values'!$X779,'Transactions (Dated)'!$B$2:$B$53,'Share Values'!Y$11,'Transactions (Dated)'!$C$2:$C$53,"Sell")</f>
        <v>4625</v>
      </c>
      <c r="Z779" s="40">
        <f ca="1">Z778+SUMIFS('Transactions (Dated)'!$E$2:$E$53,'Transactions (Dated)'!$D$2:$D$53,'Share Values'!$X779,'Transactions (Dated)'!$B$2:$B$53,'Share Values'!Z$11,'Transactions (Dated)'!$C$2:$C$53,"Buy")-SUMIFS('Transactions (Dated)'!$E$2:$E$53,'Transactions (Dated)'!$D$2:$D$53,'Share Values'!$X779,'Transactions (Dated)'!$B$2:$B$53,'Share Values'!Z$11,'Transactions (Dated)'!$C$2:$C$53,"Sell")</f>
        <v>9375</v>
      </c>
      <c r="AA779" s="40">
        <f ca="1">AA778+SUMIFS('Transactions (Dated)'!$E$2:$E$53,'Transactions (Dated)'!$D$2:$D$53,'Share Values'!$X779,'Transactions (Dated)'!$B$2:$B$53,'Share Values'!AA$11,'Transactions (Dated)'!$C$2:$C$53,"Buy")-SUMIFS('Transactions (Dated)'!$E$2:$E$53,'Transactions (Dated)'!$D$2:$D$53,'Share Values'!$X779,'Transactions (Dated)'!$B$2:$B$53,'Share Values'!AA$11,'Transactions (Dated)'!$C$2:$C$53,"Sell")</f>
        <v>26357</v>
      </c>
      <c r="AB779" s="40">
        <f ca="1">AB778+SUMIFS('Transactions (Dated)'!$E$2:$E$53,'Transactions (Dated)'!$D$2:$D$53,'Share Values'!$X779,'Transactions (Dated)'!$B$2:$B$53,'Share Values'!AB$11,'Transactions (Dated)'!$C$2:$C$53,"Buy")-SUMIFS('Transactions (Dated)'!$E$2:$E$53,'Transactions (Dated)'!$D$2:$D$53,'Share Values'!$X779,'Transactions (Dated)'!$B$2:$B$53,'Share Values'!AB$11,'Transactions (Dated)'!$C$2:$C$53,"Sell")</f>
        <v>1892</v>
      </c>
      <c r="AC779" s="40">
        <f ca="1">AC778+SUMIFS('Transactions (Dated)'!$E$2:$E$53,'Transactions (Dated)'!$D$2:$D$53,'Share Values'!$X779,'Transactions (Dated)'!$B$2:$B$53,'Share Values'!AC$11,'Transactions (Dated)'!$C$2:$C$53,"Buy")-SUMIFS('Transactions (Dated)'!$E$2:$E$53,'Transactions (Dated)'!$D$2:$D$53,'Share Values'!$X779,'Transactions (Dated)'!$B$2:$B$53,'Share Values'!AC$11,'Transactions (Dated)'!$C$2:$C$53,"Sell")</f>
        <v>2348</v>
      </c>
      <c r="AD779" s="40">
        <f ca="1">AD778+SUMIFS('Transactions (Dated)'!$E$2:$E$53,'Transactions (Dated)'!$D$2:$D$53,'Share Values'!$X779,'Transactions (Dated)'!$B$2:$B$53,'Share Values'!AD$11,'Transactions (Dated)'!$C$2:$C$53,"Buy")-SUMIFS('Transactions (Dated)'!$E$2:$E$53,'Transactions (Dated)'!$D$2:$D$53,'Share Values'!$X779,'Transactions (Dated)'!$B$2:$B$53,'Share Values'!AD$11,'Transactions (Dated)'!$C$2:$C$53,"Sell")</f>
        <v>0</v>
      </c>
      <c r="AE779" s="40">
        <f ca="1">AE778+SUMIFS('Transactions (Dated)'!$E$2:$E$53,'Transactions (Dated)'!$D$2:$D$53,'Share Values'!$X779,'Transactions (Dated)'!$B$2:$B$53,'Share Values'!AE$11,'Transactions (Dated)'!$C$2:$C$53,"Buy")-SUMIFS('Transactions (Dated)'!$E$2:$E$53,'Transactions (Dated)'!$D$2:$D$53,'Share Values'!$X779,'Transactions (Dated)'!$B$2:$B$53,'Share Values'!AE$11,'Transactions (Dated)'!$C$2:$C$53,"Sell")</f>
        <v>2900</v>
      </c>
      <c r="AF779" s="40">
        <f ca="1">AF778+SUMIFS('Transactions (Dated)'!$E$2:$E$53,'Transactions (Dated)'!$D$2:$D$53,'Share Values'!$X779,'Transactions (Dated)'!$B$2:$B$53,'Share Values'!AF$11,'Transactions (Dated)'!$C$2:$C$53,"Buy")-SUMIFS('Transactions (Dated)'!$E$2:$E$53,'Transactions (Dated)'!$D$2:$D$53,'Share Values'!$X779,'Transactions (Dated)'!$B$2:$B$53,'Share Values'!AF$11,'Transactions (Dated)'!$C$2:$C$53,"Sell")</f>
        <v>14201</v>
      </c>
      <c r="AG779" s="40">
        <f ca="1">AG778+SUMIFS('Transactions (Dated)'!$E$2:$E$53,'Transactions (Dated)'!$D$2:$D$53,'Share Values'!$X779,'Transactions (Dated)'!$B$2:$B$53,'Share Values'!AG$11,'Transactions (Dated)'!$C$2:$C$53,"Buy")-SUMIFS('Transactions (Dated)'!$E$2:$E$53,'Transactions (Dated)'!$D$2:$D$53,'Share Values'!$X779,'Transactions (Dated)'!$B$2:$B$53,'Share Values'!AG$11,'Transactions (Dated)'!$C$2:$C$53,"Sell")</f>
        <v>6835</v>
      </c>
      <c r="AH779" s="40">
        <f ca="1">AH778+SUMIFS('Transactions (Dated)'!$E$2:$E$53,'Transactions (Dated)'!$D$2:$D$53,'Share Values'!$X779,'Transactions (Dated)'!$B$2:$B$53,'Share Values'!AH$11,'Transactions (Dated)'!$C$2:$C$53,"Buy")-SUMIFS('Transactions (Dated)'!$E$2:$E$53,'Transactions (Dated)'!$D$2:$D$53,'Share Values'!$X779,'Transactions (Dated)'!$B$2:$B$53,'Share Values'!AH$11,'Transactions (Dated)'!$C$2:$C$53,"Sell")</f>
        <v>0</v>
      </c>
      <c r="AI779" s="40">
        <f ca="1">AI778+SUMIFS('Transactions (Dated)'!$E$2:$E$53,'Transactions (Dated)'!$D$2:$D$53,'Share Values'!$X779,'Transactions (Dated)'!$B$2:$B$53,'Share Values'!AI$11,'Transactions (Dated)'!$C$2:$C$53,"Buy")-SUMIFS('Transactions (Dated)'!$E$2:$E$53,'Transactions (Dated)'!$D$2:$D$53,'Share Values'!$X779,'Transactions (Dated)'!$B$2:$B$53,'Share Values'!AI$11,'Transactions (Dated)'!$C$2:$C$53,"Sell")</f>
        <v>0</v>
      </c>
      <c r="AJ779" s="40">
        <f ca="1">AJ778+SUMIFS('Transactions (Dated)'!$E$2:$E$53,'Transactions (Dated)'!$D$2:$D$53,'Share Values'!$X779,'Transactions (Dated)'!$B$2:$B$53,'Share Values'!AJ$11,'Transactions (Dated)'!$C$2:$C$53,"Buy")-SUMIFS('Transactions (Dated)'!$E$2:$E$53,'Transactions (Dated)'!$D$2:$D$53,'Share Values'!$X779,'Transactions (Dated)'!$B$2:$B$53,'Share Values'!AJ$11,'Transactions (Dated)'!$C$2:$C$53,"Sell")</f>
        <v>0</v>
      </c>
      <c r="AK779" s="40">
        <f ca="1">AK778+SUMIFS('Transactions (Dated)'!$E$2:$E$53,'Transactions (Dated)'!$D$2:$D$53,'Share Values'!$X779,'Transactions (Dated)'!$B$2:$B$53,'Share Values'!AK$11,'Transactions (Dated)'!$C$2:$C$53,"Buy")-SUMIFS('Transactions (Dated)'!$E$2:$E$53,'Transactions (Dated)'!$D$2:$D$53,'Share Values'!$X779,'Transactions (Dated)'!$B$2:$B$53,'Share Values'!AK$11,'Transactions (Dated)'!$C$2:$C$53,"Sell")</f>
        <v>0</v>
      </c>
      <c r="AL779" s="40">
        <f ca="1">AL778+SUMIFS('Transactions (Dated)'!$E$2:$E$53,'Transactions (Dated)'!$D$2:$D$53,'Share Values'!$X779,'Transactions (Dated)'!$B$2:$B$53,'Share Values'!AL$11,'Transactions (Dated)'!$C$2:$C$53,"Buy")-SUMIFS('Transactions (Dated)'!$E$2:$E$53,'Transactions (Dated)'!$D$2:$D$53,'Share Values'!$X779,'Transactions (Dated)'!$B$2:$B$53,'Share Values'!AL$11,'Transactions (Dated)'!$C$2:$C$53,"Sell")</f>
        <v>0</v>
      </c>
      <c r="AM779" s="40">
        <f ca="1">AM778+SUMIFS('Transactions (Dated)'!$E$2:$E$53,'Transactions (Dated)'!$D$2:$D$53,'Share Values'!$X779,'Transactions (Dated)'!$B$2:$B$53,'Share Values'!AM$11,'Transactions (Dated)'!$C$2:$C$53,"Buy")-SUMIFS('Transactions (Dated)'!$E$2:$E$53,'Transactions (Dated)'!$D$2:$D$53,'Share Values'!$X779,'Transactions (Dated)'!$B$2:$B$53,'Share Values'!AM$11,'Transactions (Dated)'!$C$2:$C$53,"Sell")</f>
        <v>0</v>
      </c>
      <c r="AN779" s="40">
        <f ca="1">AN778+SUMIFS('Transactions (Dated)'!$E$2:$E$53,'Transactions (Dated)'!$D$2:$D$53,'Share Values'!$X779,'Transactions (Dated)'!$B$2:$B$53,'Share Values'!AN$11,'Transactions (Dated)'!$C$2:$C$53,"Buy")-SUMIFS('Transactions (Dated)'!$E$2:$E$53,'Transactions (Dated)'!$D$2:$D$53,'Share Values'!$X779,'Transactions (Dated)'!$B$2:$B$53,'Share Values'!AN$11,'Transactions (Dated)'!$C$2:$C$53,"Sell")</f>
        <v>0</v>
      </c>
      <c r="AQ779" s="3">
        <f t="shared" si="321"/>
        <v>43031</v>
      </c>
      <c r="AR779" s="6">
        <f t="shared" ca="1" si="322"/>
        <v>64380</v>
      </c>
      <c r="AS779" s="6">
        <f t="shared" ca="1" si="323"/>
        <v>18656.25</v>
      </c>
      <c r="AT779" s="6">
        <f t="shared" ca="1" si="324"/>
        <v>563512.65999999992</v>
      </c>
      <c r="AU779" s="6">
        <f t="shared" ca="1" si="325"/>
        <v>45786.400000000001</v>
      </c>
      <c r="AV779" s="6">
        <f t="shared" ca="1" si="326"/>
        <v>44964.2</v>
      </c>
      <c r="AW779" s="6">
        <f t="shared" ca="1" si="327"/>
        <v>0</v>
      </c>
      <c r="AX779" s="6">
        <f t="shared" ca="1" si="328"/>
        <v>46661</v>
      </c>
      <c r="AY779" s="6">
        <f t="shared" ca="1" si="329"/>
        <v>57798.070000000007</v>
      </c>
      <c r="AZ779" s="6">
        <f t="shared" ca="1" si="330"/>
        <v>0</v>
      </c>
      <c r="BA779" s="6">
        <f t="shared" ca="1" si="331"/>
        <v>0</v>
      </c>
      <c r="BB779" s="6">
        <f t="shared" ca="1" si="332"/>
        <v>0</v>
      </c>
      <c r="BC779" s="6">
        <f t="shared" ca="1" si="333"/>
        <v>0</v>
      </c>
      <c r="BD779" s="6">
        <f t="shared" ca="1" si="334"/>
        <v>0</v>
      </c>
      <c r="BE779" s="6">
        <f t="shared" ca="1" si="335"/>
        <v>0</v>
      </c>
      <c r="BF779" s="6">
        <f t="shared" ca="1" si="318"/>
        <v>0</v>
      </c>
      <c r="BG779" s="6">
        <f t="shared" ca="1" si="319"/>
        <v>0</v>
      </c>
      <c r="BJ779" s="4">
        <f t="shared" ca="1" si="336"/>
        <v>841758.57999999984</v>
      </c>
      <c r="BL779" s="3">
        <f t="shared" si="337"/>
        <v>43031</v>
      </c>
      <c r="BM779" s="6">
        <f>BM778+SUMIFS('Transactions (Dated)'!G:G,'Transactions (Dated)'!D:D,'Share Values'!AQ779)</f>
        <v>14317.649999999987</v>
      </c>
      <c r="BN779" s="6">
        <f ca="1">BN778+SUMIFS('Transactions (Dated)'!$F:$F,'Transactions (Dated)'!$D:$D,$BL779,'Transactions (Dated)'!$B:$B,BN$11,'Transactions (Dated)'!$C:$C,"Dividend (paid to cash)")*Y779</f>
        <v>0</v>
      </c>
      <c r="BO779" s="6">
        <f ca="1">BO778+SUMIFS('Transactions (Dated)'!$F:$F,'Transactions (Dated)'!$D:$D,$BL779,'Transactions (Dated)'!$B:$B,BO$11,'Transactions (Dated)'!$C:$C,"Dividend (paid to cash)")*Z779</f>
        <v>2421.875</v>
      </c>
      <c r="BP779" s="6">
        <f ca="1">BP778+SUMIFS('Transactions (Dated)'!$F:$F,'Transactions (Dated)'!$D:$D,$BL779,'Transactions (Dated)'!$B:$B,BP$11,'Transactions (Dated)'!$C:$C,"Dividend (paid to cash)")*AA779</f>
        <v>51745.237000000008</v>
      </c>
      <c r="BQ779" s="6">
        <f ca="1">BQ778+SUMIFS('Transactions (Dated)'!$F:$F,'Transactions (Dated)'!$D:$D,$BL779,'Transactions (Dated)'!$B:$B,BQ$11,'Transactions (Dated)'!$C:$C,"Dividend (paid to cash)")*AB779</f>
        <v>766.26</v>
      </c>
      <c r="BR779" s="6">
        <f ca="1">BR778+SUMIFS('Transactions (Dated)'!$F:$F,'Transactions (Dated)'!$D:$D,$BL779,'Transactions (Dated)'!$B:$B,BR$11,'Transactions (Dated)'!$C:$C,"Dividend (paid to cash)")*AC779</f>
        <v>0</v>
      </c>
      <c r="BS779" s="6">
        <f ca="1">BS778+SUMIFS('Transactions (Dated)'!$F:$F,'Transactions (Dated)'!$D:$D,$BL779,'Transactions (Dated)'!$B:$B,BS$11,'Transactions (Dated)'!$C:$C,"Dividend (paid to cash)")*AD779</f>
        <v>0</v>
      </c>
      <c r="BT779" s="6">
        <f ca="1">BT778+SUMIFS('Transactions (Dated)'!$F:$F,'Transactions (Dated)'!$D:$D,$BL779,'Transactions (Dated)'!$B:$B,BT$11,'Transactions (Dated)'!$C:$C,"Dividend (paid to cash)")*AE779</f>
        <v>7830</v>
      </c>
      <c r="BU779" s="6">
        <f ca="1">BU778+SUMIFS('Transactions (Dated)'!$F:$F,'Transactions (Dated)'!$D:$D,$BL779,'Transactions (Dated)'!$B:$B,BU$11,'Transactions (Dated)'!$C:$C,"Dividend (paid to cash)")*AF779</f>
        <v>0</v>
      </c>
      <c r="BV779" s="6">
        <f ca="1">BV778+SUMIFS('Transactions (Dated)'!$F:$F,'Transactions (Dated)'!$D:$D,$BL779,'Transactions (Dated)'!$B:$B,BV$11,'Transactions (Dated)'!$C:$C,"Dividend (paid to cash)")*AG779</f>
        <v>0</v>
      </c>
      <c r="BW779" s="6">
        <f ca="1">BW778+SUMIFS('Transactions (Dated)'!$F:$F,'Transactions (Dated)'!$D:$D,$BL779,'Transactions (Dated)'!$B:$B,BW$11,'Transactions (Dated)'!$C:$C,"Dividend (paid to cash)")*AH779</f>
        <v>0</v>
      </c>
      <c r="BX779" s="6">
        <f ca="1">BX778+SUMIFS('Transactions (Dated)'!$F:$F,'Transactions (Dated)'!$D:$D,$BL779,'Transactions (Dated)'!$B:$B,BX$11,'Transactions (Dated)'!$C:$C,"Dividend (paid to cash)")*AI779</f>
        <v>0</v>
      </c>
      <c r="BY779" s="6">
        <f ca="1">BY778+SUMIFS('Transactions (Dated)'!$F:$F,'Transactions (Dated)'!$D:$D,$BL779,'Transactions (Dated)'!$B:$B,BY$11,'Transactions (Dated)'!$C:$C,"Dividend (paid to cash)")*AJ779</f>
        <v>0</v>
      </c>
      <c r="BZ779" s="6">
        <f ca="1">BZ778+SUMIFS('Transactions (Dated)'!$F:$F,'Transactions (Dated)'!$D:$D,$BL779,'Transactions (Dated)'!$B:$B,BZ$11,'Transactions (Dated)'!$C:$C,"Dividend (paid to cash)")*AK779</f>
        <v>0</v>
      </c>
      <c r="CA779" s="6">
        <f ca="1">CA778+SUMIFS('Transactions (Dated)'!$F:$F,'Transactions (Dated)'!$D:$D,$BL779,'Transactions (Dated)'!$B:$B,CA$11,'Transactions (Dated)'!$C:$C,"Dividend (paid to cash)")*AL779</f>
        <v>0</v>
      </c>
      <c r="CB779" s="6">
        <v>0</v>
      </c>
      <c r="CC779" s="6">
        <v>0</v>
      </c>
      <c r="CF779" s="6">
        <f t="shared" ca="1" si="338"/>
        <v>77081.021999999983</v>
      </c>
      <c r="CH779" s="3">
        <f t="shared" si="339"/>
        <v>43031</v>
      </c>
      <c r="CI779" s="4">
        <f t="shared" ca="1" si="340"/>
        <v>841758.57999999984</v>
      </c>
      <c r="CJ779" s="4">
        <f t="shared" ca="1" si="341"/>
        <v>77081.021999999983</v>
      </c>
      <c r="CL779" s="4">
        <f t="shared" ca="1" si="342"/>
        <v>918839.60199999984</v>
      </c>
    </row>
    <row r="780" spans="2:90" x14ac:dyDescent="0.15">
      <c r="B780" s="3">
        <v>43032</v>
      </c>
      <c r="E780" s="86">
        <v>43032</v>
      </c>
      <c r="F780" s="53">
        <v>13.99</v>
      </c>
      <c r="G780">
        <v>2.0099999999999998</v>
      </c>
      <c r="H780">
        <v>21.45</v>
      </c>
      <c r="I780">
        <v>24.11</v>
      </c>
      <c r="J780">
        <v>18.61</v>
      </c>
      <c r="K780">
        <v>14.07</v>
      </c>
      <c r="L780">
        <v>16.350000000000001</v>
      </c>
      <c r="M780">
        <v>4</v>
      </c>
      <c r="O780">
        <v>12.29</v>
      </c>
      <c r="Q780">
        <v>1.27</v>
      </c>
      <c r="R780">
        <v>10.07</v>
      </c>
      <c r="S780">
        <v>46.63</v>
      </c>
      <c r="U780">
        <v>46.63</v>
      </c>
      <c r="X780" s="3">
        <f t="shared" si="320"/>
        <v>43032</v>
      </c>
      <c r="Y780" s="40">
        <f ca="1">Y779+SUMIFS('Transactions (Dated)'!$E$2:$E$53,'Transactions (Dated)'!$D$2:$D$53,'Share Values'!$X780,'Transactions (Dated)'!$B$2:$B$53,'Share Values'!Y$11,'Transactions (Dated)'!$C$2:$C$53,"Buy")-SUMIFS('Transactions (Dated)'!$E$2:$E$53,'Transactions (Dated)'!$D$2:$D$53,'Share Values'!$X780,'Transactions (Dated)'!$B$2:$B$53,'Share Values'!Y$11,'Transactions (Dated)'!$C$2:$C$53,"Sell")</f>
        <v>4625</v>
      </c>
      <c r="Z780" s="40">
        <f ca="1">Z779+SUMIFS('Transactions (Dated)'!$E$2:$E$53,'Transactions (Dated)'!$D$2:$D$53,'Share Values'!$X780,'Transactions (Dated)'!$B$2:$B$53,'Share Values'!Z$11,'Transactions (Dated)'!$C$2:$C$53,"Buy")-SUMIFS('Transactions (Dated)'!$E$2:$E$53,'Transactions (Dated)'!$D$2:$D$53,'Share Values'!$X780,'Transactions (Dated)'!$B$2:$B$53,'Share Values'!Z$11,'Transactions (Dated)'!$C$2:$C$53,"Sell")</f>
        <v>9375</v>
      </c>
      <c r="AA780" s="40">
        <f ca="1">AA779+SUMIFS('Transactions (Dated)'!$E$2:$E$53,'Transactions (Dated)'!$D$2:$D$53,'Share Values'!$X780,'Transactions (Dated)'!$B$2:$B$53,'Share Values'!AA$11,'Transactions (Dated)'!$C$2:$C$53,"Buy")-SUMIFS('Transactions (Dated)'!$E$2:$E$53,'Transactions (Dated)'!$D$2:$D$53,'Share Values'!$X780,'Transactions (Dated)'!$B$2:$B$53,'Share Values'!AA$11,'Transactions (Dated)'!$C$2:$C$53,"Sell")</f>
        <v>26357</v>
      </c>
      <c r="AB780" s="40">
        <f ca="1">AB779+SUMIFS('Transactions (Dated)'!$E$2:$E$53,'Transactions (Dated)'!$D$2:$D$53,'Share Values'!$X780,'Transactions (Dated)'!$B$2:$B$53,'Share Values'!AB$11,'Transactions (Dated)'!$C$2:$C$53,"Buy")-SUMIFS('Transactions (Dated)'!$E$2:$E$53,'Transactions (Dated)'!$D$2:$D$53,'Share Values'!$X780,'Transactions (Dated)'!$B$2:$B$53,'Share Values'!AB$11,'Transactions (Dated)'!$C$2:$C$53,"Sell")</f>
        <v>1892</v>
      </c>
      <c r="AC780" s="40">
        <f ca="1">AC779+SUMIFS('Transactions (Dated)'!$E$2:$E$53,'Transactions (Dated)'!$D$2:$D$53,'Share Values'!$X780,'Transactions (Dated)'!$B$2:$B$53,'Share Values'!AC$11,'Transactions (Dated)'!$C$2:$C$53,"Buy")-SUMIFS('Transactions (Dated)'!$E$2:$E$53,'Transactions (Dated)'!$D$2:$D$53,'Share Values'!$X780,'Transactions (Dated)'!$B$2:$B$53,'Share Values'!AC$11,'Transactions (Dated)'!$C$2:$C$53,"Sell")</f>
        <v>2348</v>
      </c>
      <c r="AD780" s="40">
        <f ca="1">AD779+SUMIFS('Transactions (Dated)'!$E$2:$E$53,'Transactions (Dated)'!$D$2:$D$53,'Share Values'!$X780,'Transactions (Dated)'!$B$2:$B$53,'Share Values'!AD$11,'Transactions (Dated)'!$C$2:$C$53,"Buy")-SUMIFS('Transactions (Dated)'!$E$2:$E$53,'Transactions (Dated)'!$D$2:$D$53,'Share Values'!$X780,'Transactions (Dated)'!$B$2:$B$53,'Share Values'!AD$11,'Transactions (Dated)'!$C$2:$C$53,"Sell")</f>
        <v>0</v>
      </c>
      <c r="AE780" s="40">
        <f ca="1">AE779+SUMIFS('Transactions (Dated)'!$E$2:$E$53,'Transactions (Dated)'!$D$2:$D$53,'Share Values'!$X780,'Transactions (Dated)'!$B$2:$B$53,'Share Values'!AE$11,'Transactions (Dated)'!$C$2:$C$53,"Buy")-SUMIFS('Transactions (Dated)'!$E$2:$E$53,'Transactions (Dated)'!$D$2:$D$53,'Share Values'!$X780,'Transactions (Dated)'!$B$2:$B$53,'Share Values'!AE$11,'Transactions (Dated)'!$C$2:$C$53,"Sell")</f>
        <v>2900</v>
      </c>
      <c r="AF780" s="40">
        <f ca="1">AF779+SUMIFS('Transactions (Dated)'!$E$2:$E$53,'Transactions (Dated)'!$D$2:$D$53,'Share Values'!$X780,'Transactions (Dated)'!$B$2:$B$53,'Share Values'!AF$11,'Transactions (Dated)'!$C$2:$C$53,"Buy")-SUMIFS('Transactions (Dated)'!$E$2:$E$53,'Transactions (Dated)'!$D$2:$D$53,'Share Values'!$X780,'Transactions (Dated)'!$B$2:$B$53,'Share Values'!AF$11,'Transactions (Dated)'!$C$2:$C$53,"Sell")</f>
        <v>14201</v>
      </c>
      <c r="AG780" s="40">
        <f ca="1">AG779+SUMIFS('Transactions (Dated)'!$E$2:$E$53,'Transactions (Dated)'!$D$2:$D$53,'Share Values'!$X780,'Transactions (Dated)'!$B$2:$B$53,'Share Values'!AG$11,'Transactions (Dated)'!$C$2:$C$53,"Buy")-SUMIFS('Transactions (Dated)'!$E$2:$E$53,'Transactions (Dated)'!$D$2:$D$53,'Share Values'!$X780,'Transactions (Dated)'!$B$2:$B$53,'Share Values'!AG$11,'Transactions (Dated)'!$C$2:$C$53,"Sell")</f>
        <v>6835</v>
      </c>
      <c r="AH780" s="40">
        <f ca="1">AH779+SUMIFS('Transactions (Dated)'!$E$2:$E$53,'Transactions (Dated)'!$D$2:$D$53,'Share Values'!$X780,'Transactions (Dated)'!$B$2:$B$53,'Share Values'!AH$11,'Transactions (Dated)'!$C$2:$C$53,"Buy")-SUMIFS('Transactions (Dated)'!$E$2:$E$53,'Transactions (Dated)'!$D$2:$D$53,'Share Values'!$X780,'Transactions (Dated)'!$B$2:$B$53,'Share Values'!AH$11,'Transactions (Dated)'!$C$2:$C$53,"Sell")</f>
        <v>0</v>
      </c>
      <c r="AI780" s="40">
        <f ca="1">AI779+SUMIFS('Transactions (Dated)'!$E$2:$E$53,'Transactions (Dated)'!$D$2:$D$53,'Share Values'!$X780,'Transactions (Dated)'!$B$2:$B$53,'Share Values'!AI$11,'Transactions (Dated)'!$C$2:$C$53,"Buy")-SUMIFS('Transactions (Dated)'!$E$2:$E$53,'Transactions (Dated)'!$D$2:$D$53,'Share Values'!$X780,'Transactions (Dated)'!$B$2:$B$53,'Share Values'!AI$11,'Transactions (Dated)'!$C$2:$C$53,"Sell")</f>
        <v>0</v>
      </c>
      <c r="AJ780" s="40">
        <f ca="1">AJ779+SUMIFS('Transactions (Dated)'!$E$2:$E$53,'Transactions (Dated)'!$D$2:$D$53,'Share Values'!$X780,'Transactions (Dated)'!$B$2:$B$53,'Share Values'!AJ$11,'Transactions (Dated)'!$C$2:$C$53,"Buy")-SUMIFS('Transactions (Dated)'!$E$2:$E$53,'Transactions (Dated)'!$D$2:$D$53,'Share Values'!$X780,'Transactions (Dated)'!$B$2:$B$53,'Share Values'!AJ$11,'Transactions (Dated)'!$C$2:$C$53,"Sell")</f>
        <v>0</v>
      </c>
      <c r="AK780" s="40">
        <f ca="1">AK779+SUMIFS('Transactions (Dated)'!$E$2:$E$53,'Transactions (Dated)'!$D$2:$D$53,'Share Values'!$X780,'Transactions (Dated)'!$B$2:$B$53,'Share Values'!AK$11,'Transactions (Dated)'!$C$2:$C$53,"Buy")-SUMIFS('Transactions (Dated)'!$E$2:$E$53,'Transactions (Dated)'!$D$2:$D$53,'Share Values'!$X780,'Transactions (Dated)'!$B$2:$B$53,'Share Values'!AK$11,'Transactions (Dated)'!$C$2:$C$53,"Sell")</f>
        <v>0</v>
      </c>
      <c r="AL780" s="40">
        <f ca="1">AL779+SUMIFS('Transactions (Dated)'!$E$2:$E$53,'Transactions (Dated)'!$D$2:$D$53,'Share Values'!$X780,'Transactions (Dated)'!$B$2:$B$53,'Share Values'!AL$11,'Transactions (Dated)'!$C$2:$C$53,"Buy")-SUMIFS('Transactions (Dated)'!$E$2:$E$53,'Transactions (Dated)'!$D$2:$D$53,'Share Values'!$X780,'Transactions (Dated)'!$B$2:$B$53,'Share Values'!AL$11,'Transactions (Dated)'!$C$2:$C$53,"Sell")</f>
        <v>0</v>
      </c>
      <c r="AM780" s="40">
        <f ca="1">AM779+SUMIFS('Transactions (Dated)'!$E$2:$E$53,'Transactions (Dated)'!$D$2:$D$53,'Share Values'!$X780,'Transactions (Dated)'!$B$2:$B$53,'Share Values'!AM$11,'Transactions (Dated)'!$C$2:$C$53,"Buy")-SUMIFS('Transactions (Dated)'!$E$2:$E$53,'Transactions (Dated)'!$D$2:$D$53,'Share Values'!$X780,'Transactions (Dated)'!$B$2:$B$53,'Share Values'!AM$11,'Transactions (Dated)'!$C$2:$C$53,"Sell")</f>
        <v>0</v>
      </c>
      <c r="AN780" s="40">
        <f ca="1">AN779+SUMIFS('Transactions (Dated)'!$E$2:$E$53,'Transactions (Dated)'!$D$2:$D$53,'Share Values'!$X780,'Transactions (Dated)'!$B$2:$B$53,'Share Values'!AN$11,'Transactions (Dated)'!$C$2:$C$53,"Buy")-SUMIFS('Transactions (Dated)'!$E$2:$E$53,'Transactions (Dated)'!$D$2:$D$53,'Share Values'!$X780,'Transactions (Dated)'!$B$2:$B$53,'Share Values'!AN$11,'Transactions (Dated)'!$C$2:$C$53,"Sell")</f>
        <v>0</v>
      </c>
      <c r="AQ780" s="3">
        <f t="shared" si="321"/>
        <v>43032</v>
      </c>
      <c r="AR780" s="6">
        <f t="shared" ca="1" si="322"/>
        <v>64703.75</v>
      </c>
      <c r="AS780" s="6">
        <f t="shared" ca="1" si="323"/>
        <v>18843.749999999996</v>
      </c>
      <c r="AT780" s="6">
        <f t="shared" ca="1" si="324"/>
        <v>565357.65</v>
      </c>
      <c r="AU780" s="6">
        <f t="shared" ca="1" si="325"/>
        <v>45616.119999999995</v>
      </c>
      <c r="AV780" s="6">
        <f t="shared" ca="1" si="326"/>
        <v>43696.28</v>
      </c>
      <c r="AW780" s="6">
        <f t="shared" ca="1" si="327"/>
        <v>0</v>
      </c>
      <c r="AX780" s="6">
        <f t="shared" ca="1" si="328"/>
        <v>47415.000000000007</v>
      </c>
      <c r="AY780" s="6">
        <f t="shared" ca="1" si="329"/>
        <v>56804</v>
      </c>
      <c r="AZ780" s="6">
        <f t="shared" ca="1" si="330"/>
        <v>0</v>
      </c>
      <c r="BA780" s="6">
        <f t="shared" ca="1" si="331"/>
        <v>0</v>
      </c>
      <c r="BB780" s="6">
        <f t="shared" ca="1" si="332"/>
        <v>0</v>
      </c>
      <c r="BC780" s="6">
        <f t="shared" ca="1" si="333"/>
        <v>0</v>
      </c>
      <c r="BD780" s="6">
        <f t="shared" ca="1" si="334"/>
        <v>0</v>
      </c>
      <c r="BE780" s="6">
        <f t="shared" ca="1" si="335"/>
        <v>0</v>
      </c>
      <c r="BF780" s="6">
        <f t="shared" ca="1" si="318"/>
        <v>0</v>
      </c>
      <c r="BG780" s="6">
        <f t="shared" ca="1" si="319"/>
        <v>0</v>
      </c>
      <c r="BJ780" s="4">
        <f t="shared" ca="1" si="336"/>
        <v>842436.55</v>
      </c>
      <c r="BL780" s="3">
        <f t="shared" si="337"/>
        <v>43032</v>
      </c>
      <c r="BM780" s="6">
        <f>BM779+SUMIFS('Transactions (Dated)'!G:G,'Transactions (Dated)'!D:D,'Share Values'!AQ780)</f>
        <v>14317.649999999987</v>
      </c>
      <c r="BN780" s="6">
        <f ca="1">BN779+SUMIFS('Transactions (Dated)'!$F:$F,'Transactions (Dated)'!$D:$D,$BL780,'Transactions (Dated)'!$B:$B,BN$11,'Transactions (Dated)'!$C:$C,"Dividend (paid to cash)")*Y780</f>
        <v>0</v>
      </c>
      <c r="BO780" s="6">
        <f ca="1">BO779+SUMIFS('Transactions (Dated)'!$F:$F,'Transactions (Dated)'!$D:$D,$BL780,'Transactions (Dated)'!$B:$B,BO$11,'Transactions (Dated)'!$C:$C,"Dividend (paid to cash)")*Z780</f>
        <v>2421.875</v>
      </c>
      <c r="BP780" s="6">
        <f ca="1">BP779+SUMIFS('Transactions (Dated)'!$F:$F,'Transactions (Dated)'!$D:$D,$BL780,'Transactions (Dated)'!$B:$B,BP$11,'Transactions (Dated)'!$C:$C,"Dividend (paid to cash)")*AA780</f>
        <v>51745.237000000008</v>
      </c>
      <c r="BQ780" s="6">
        <f ca="1">BQ779+SUMIFS('Transactions (Dated)'!$F:$F,'Transactions (Dated)'!$D:$D,$BL780,'Transactions (Dated)'!$B:$B,BQ$11,'Transactions (Dated)'!$C:$C,"Dividend (paid to cash)")*AB780</f>
        <v>766.26</v>
      </c>
      <c r="BR780" s="6">
        <f ca="1">BR779+SUMIFS('Transactions (Dated)'!$F:$F,'Transactions (Dated)'!$D:$D,$BL780,'Transactions (Dated)'!$B:$B,BR$11,'Transactions (Dated)'!$C:$C,"Dividend (paid to cash)")*AC780</f>
        <v>0</v>
      </c>
      <c r="BS780" s="6">
        <f ca="1">BS779+SUMIFS('Transactions (Dated)'!$F:$F,'Transactions (Dated)'!$D:$D,$BL780,'Transactions (Dated)'!$B:$B,BS$11,'Transactions (Dated)'!$C:$C,"Dividend (paid to cash)")*AD780</f>
        <v>0</v>
      </c>
      <c r="BT780" s="6">
        <f ca="1">BT779+SUMIFS('Transactions (Dated)'!$F:$F,'Transactions (Dated)'!$D:$D,$BL780,'Transactions (Dated)'!$B:$B,BT$11,'Transactions (Dated)'!$C:$C,"Dividend (paid to cash)")*AE780</f>
        <v>7830</v>
      </c>
      <c r="BU780" s="6">
        <f ca="1">BU779+SUMIFS('Transactions (Dated)'!$F:$F,'Transactions (Dated)'!$D:$D,$BL780,'Transactions (Dated)'!$B:$B,BU$11,'Transactions (Dated)'!$C:$C,"Dividend (paid to cash)")*AF780</f>
        <v>0</v>
      </c>
      <c r="BV780" s="6">
        <f ca="1">BV779+SUMIFS('Transactions (Dated)'!$F:$F,'Transactions (Dated)'!$D:$D,$BL780,'Transactions (Dated)'!$B:$B,BV$11,'Transactions (Dated)'!$C:$C,"Dividend (paid to cash)")*AG780</f>
        <v>0</v>
      </c>
      <c r="BW780" s="6">
        <f ca="1">BW779+SUMIFS('Transactions (Dated)'!$F:$F,'Transactions (Dated)'!$D:$D,$BL780,'Transactions (Dated)'!$B:$B,BW$11,'Transactions (Dated)'!$C:$C,"Dividend (paid to cash)")*AH780</f>
        <v>0</v>
      </c>
      <c r="BX780" s="6">
        <f ca="1">BX779+SUMIFS('Transactions (Dated)'!$F:$F,'Transactions (Dated)'!$D:$D,$BL780,'Transactions (Dated)'!$B:$B,BX$11,'Transactions (Dated)'!$C:$C,"Dividend (paid to cash)")*AI780</f>
        <v>0</v>
      </c>
      <c r="BY780" s="6">
        <f ca="1">BY779+SUMIFS('Transactions (Dated)'!$F:$F,'Transactions (Dated)'!$D:$D,$BL780,'Transactions (Dated)'!$B:$B,BY$11,'Transactions (Dated)'!$C:$C,"Dividend (paid to cash)")*AJ780</f>
        <v>0</v>
      </c>
      <c r="BZ780" s="6">
        <f ca="1">BZ779+SUMIFS('Transactions (Dated)'!$F:$F,'Transactions (Dated)'!$D:$D,$BL780,'Transactions (Dated)'!$B:$B,BZ$11,'Transactions (Dated)'!$C:$C,"Dividend (paid to cash)")*AK780</f>
        <v>0</v>
      </c>
      <c r="CA780" s="6">
        <f ca="1">CA779+SUMIFS('Transactions (Dated)'!$F:$F,'Transactions (Dated)'!$D:$D,$BL780,'Transactions (Dated)'!$B:$B,CA$11,'Transactions (Dated)'!$C:$C,"Dividend (paid to cash)")*AL780</f>
        <v>0</v>
      </c>
      <c r="CB780" s="6">
        <v>0</v>
      </c>
      <c r="CC780" s="6">
        <v>0</v>
      </c>
      <c r="CF780" s="6">
        <f t="shared" ca="1" si="338"/>
        <v>77081.021999999983</v>
      </c>
      <c r="CH780" s="3">
        <f t="shared" si="339"/>
        <v>43032</v>
      </c>
      <c r="CI780" s="4">
        <f t="shared" ca="1" si="340"/>
        <v>842436.55</v>
      </c>
      <c r="CJ780" s="4">
        <f t="shared" ca="1" si="341"/>
        <v>77081.021999999983</v>
      </c>
      <c r="CL780" s="4">
        <f t="shared" ca="1" si="342"/>
        <v>919517.57200000004</v>
      </c>
    </row>
    <row r="781" spans="2:90" x14ac:dyDescent="0.15">
      <c r="B781" s="3">
        <v>43033</v>
      </c>
      <c r="E781" s="86">
        <v>43033</v>
      </c>
      <c r="F781" s="53">
        <v>13.79</v>
      </c>
      <c r="G781">
        <v>1.98</v>
      </c>
      <c r="H781">
        <v>21.4</v>
      </c>
      <c r="I781">
        <v>24.114999999999998</v>
      </c>
      <c r="J781">
        <v>18.940000000000001</v>
      </c>
      <c r="K781">
        <v>14.09</v>
      </c>
      <c r="L781">
        <v>16.29</v>
      </c>
      <c r="M781">
        <v>4.03</v>
      </c>
      <c r="O781">
        <v>12.37</v>
      </c>
      <c r="Q781">
        <v>1.26</v>
      </c>
      <c r="R781">
        <v>9.77</v>
      </c>
      <c r="S781">
        <v>46.85</v>
      </c>
      <c r="U781">
        <v>46.85</v>
      </c>
      <c r="X781" s="3">
        <f t="shared" si="320"/>
        <v>43033</v>
      </c>
      <c r="Y781" s="40">
        <f ca="1">Y780+SUMIFS('Transactions (Dated)'!$E$2:$E$53,'Transactions (Dated)'!$D$2:$D$53,'Share Values'!$X781,'Transactions (Dated)'!$B$2:$B$53,'Share Values'!Y$11,'Transactions (Dated)'!$C$2:$C$53,"Buy")-SUMIFS('Transactions (Dated)'!$E$2:$E$53,'Transactions (Dated)'!$D$2:$D$53,'Share Values'!$X781,'Transactions (Dated)'!$B$2:$B$53,'Share Values'!Y$11,'Transactions (Dated)'!$C$2:$C$53,"Sell")</f>
        <v>4625</v>
      </c>
      <c r="Z781" s="40">
        <f ca="1">Z780+SUMIFS('Transactions (Dated)'!$E$2:$E$53,'Transactions (Dated)'!$D$2:$D$53,'Share Values'!$X781,'Transactions (Dated)'!$B$2:$B$53,'Share Values'!Z$11,'Transactions (Dated)'!$C$2:$C$53,"Buy")-SUMIFS('Transactions (Dated)'!$E$2:$E$53,'Transactions (Dated)'!$D$2:$D$53,'Share Values'!$X781,'Transactions (Dated)'!$B$2:$B$53,'Share Values'!Z$11,'Transactions (Dated)'!$C$2:$C$53,"Sell")</f>
        <v>9375</v>
      </c>
      <c r="AA781" s="40">
        <f ca="1">AA780+SUMIFS('Transactions (Dated)'!$E$2:$E$53,'Transactions (Dated)'!$D$2:$D$53,'Share Values'!$X781,'Transactions (Dated)'!$B$2:$B$53,'Share Values'!AA$11,'Transactions (Dated)'!$C$2:$C$53,"Buy")-SUMIFS('Transactions (Dated)'!$E$2:$E$53,'Transactions (Dated)'!$D$2:$D$53,'Share Values'!$X781,'Transactions (Dated)'!$B$2:$B$53,'Share Values'!AA$11,'Transactions (Dated)'!$C$2:$C$53,"Sell")</f>
        <v>26357</v>
      </c>
      <c r="AB781" s="40">
        <f ca="1">AB780+SUMIFS('Transactions (Dated)'!$E$2:$E$53,'Transactions (Dated)'!$D$2:$D$53,'Share Values'!$X781,'Transactions (Dated)'!$B$2:$B$53,'Share Values'!AB$11,'Transactions (Dated)'!$C$2:$C$53,"Buy")-SUMIFS('Transactions (Dated)'!$E$2:$E$53,'Transactions (Dated)'!$D$2:$D$53,'Share Values'!$X781,'Transactions (Dated)'!$B$2:$B$53,'Share Values'!AB$11,'Transactions (Dated)'!$C$2:$C$53,"Sell")</f>
        <v>1892</v>
      </c>
      <c r="AC781" s="40">
        <f ca="1">AC780+SUMIFS('Transactions (Dated)'!$E$2:$E$53,'Transactions (Dated)'!$D$2:$D$53,'Share Values'!$X781,'Transactions (Dated)'!$B$2:$B$53,'Share Values'!AC$11,'Transactions (Dated)'!$C$2:$C$53,"Buy")-SUMIFS('Transactions (Dated)'!$E$2:$E$53,'Transactions (Dated)'!$D$2:$D$53,'Share Values'!$X781,'Transactions (Dated)'!$B$2:$B$53,'Share Values'!AC$11,'Transactions (Dated)'!$C$2:$C$53,"Sell")</f>
        <v>2348</v>
      </c>
      <c r="AD781" s="40">
        <f ca="1">AD780+SUMIFS('Transactions (Dated)'!$E$2:$E$53,'Transactions (Dated)'!$D$2:$D$53,'Share Values'!$X781,'Transactions (Dated)'!$B$2:$B$53,'Share Values'!AD$11,'Transactions (Dated)'!$C$2:$C$53,"Buy")-SUMIFS('Transactions (Dated)'!$E$2:$E$53,'Transactions (Dated)'!$D$2:$D$53,'Share Values'!$X781,'Transactions (Dated)'!$B$2:$B$53,'Share Values'!AD$11,'Transactions (Dated)'!$C$2:$C$53,"Sell")</f>
        <v>0</v>
      </c>
      <c r="AE781" s="40">
        <f ca="1">AE780+SUMIFS('Transactions (Dated)'!$E$2:$E$53,'Transactions (Dated)'!$D$2:$D$53,'Share Values'!$X781,'Transactions (Dated)'!$B$2:$B$53,'Share Values'!AE$11,'Transactions (Dated)'!$C$2:$C$53,"Buy")-SUMIFS('Transactions (Dated)'!$E$2:$E$53,'Transactions (Dated)'!$D$2:$D$53,'Share Values'!$X781,'Transactions (Dated)'!$B$2:$B$53,'Share Values'!AE$11,'Transactions (Dated)'!$C$2:$C$53,"Sell")</f>
        <v>2900</v>
      </c>
      <c r="AF781" s="40">
        <f ca="1">AF780+SUMIFS('Transactions (Dated)'!$E$2:$E$53,'Transactions (Dated)'!$D$2:$D$53,'Share Values'!$X781,'Transactions (Dated)'!$B$2:$B$53,'Share Values'!AF$11,'Transactions (Dated)'!$C$2:$C$53,"Buy")-SUMIFS('Transactions (Dated)'!$E$2:$E$53,'Transactions (Dated)'!$D$2:$D$53,'Share Values'!$X781,'Transactions (Dated)'!$B$2:$B$53,'Share Values'!AF$11,'Transactions (Dated)'!$C$2:$C$53,"Sell")</f>
        <v>14201</v>
      </c>
      <c r="AG781" s="40">
        <f ca="1">AG780+SUMIFS('Transactions (Dated)'!$E$2:$E$53,'Transactions (Dated)'!$D$2:$D$53,'Share Values'!$X781,'Transactions (Dated)'!$B$2:$B$53,'Share Values'!AG$11,'Transactions (Dated)'!$C$2:$C$53,"Buy")-SUMIFS('Transactions (Dated)'!$E$2:$E$53,'Transactions (Dated)'!$D$2:$D$53,'Share Values'!$X781,'Transactions (Dated)'!$B$2:$B$53,'Share Values'!AG$11,'Transactions (Dated)'!$C$2:$C$53,"Sell")</f>
        <v>6835</v>
      </c>
      <c r="AH781" s="40">
        <f ca="1">AH780+SUMIFS('Transactions (Dated)'!$E$2:$E$53,'Transactions (Dated)'!$D$2:$D$53,'Share Values'!$X781,'Transactions (Dated)'!$B$2:$B$53,'Share Values'!AH$11,'Transactions (Dated)'!$C$2:$C$53,"Buy")-SUMIFS('Transactions (Dated)'!$E$2:$E$53,'Transactions (Dated)'!$D$2:$D$53,'Share Values'!$X781,'Transactions (Dated)'!$B$2:$B$53,'Share Values'!AH$11,'Transactions (Dated)'!$C$2:$C$53,"Sell")</f>
        <v>0</v>
      </c>
      <c r="AI781" s="40">
        <f ca="1">AI780+SUMIFS('Transactions (Dated)'!$E$2:$E$53,'Transactions (Dated)'!$D$2:$D$53,'Share Values'!$X781,'Transactions (Dated)'!$B$2:$B$53,'Share Values'!AI$11,'Transactions (Dated)'!$C$2:$C$53,"Buy")-SUMIFS('Transactions (Dated)'!$E$2:$E$53,'Transactions (Dated)'!$D$2:$D$53,'Share Values'!$X781,'Transactions (Dated)'!$B$2:$B$53,'Share Values'!AI$11,'Transactions (Dated)'!$C$2:$C$53,"Sell")</f>
        <v>0</v>
      </c>
      <c r="AJ781" s="40">
        <f ca="1">AJ780+SUMIFS('Transactions (Dated)'!$E$2:$E$53,'Transactions (Dated)'!$D$2:$D$53,'Share Values'!$X781,'Transactions (Dated)'!$B$2:$B$53,'Share Values'!AJ$11,'Transactions (Dated)'!$C$2:$C$53,"Buy")-SUMIFS('Transactions (Dated)'!$E$2:$E$53,'Transactions (Dated)'!$D$2:$D$53,'Share Values'!$X781,'Transactions (Dated)'!$B$2:$B$53,'Share Values'!AJ$11,'Transactions (Dated)'!$C$2:$C$53,"Sell")</f>
        <v>0</v>
      </c>
      <c r="AK781" s="40">
        <f ca="1">AK780+SUMIFS('Transactions (Dated)'!$E$2:$E$53,'Transactions (Dated)'!$D$2:$D$53,'Share Values'!$X781,'Transactions (Dated)'!$B$2:$B$53,'Share Values'!AK$11,'Transactions (Dated)'!$C$2:$C$53,"Buy")-SUMIFS('Transactions (Dated)'!$E$2:$E$53,'Transactions (Dated)'!$D$2:$D$53,'Share Values'!$X781,'Transactions (Dated)'!$B$2:$B$53,'Share Values'!AK$11,'Transactions (Dated)'!$C$2:$C$53,"Sell")</f>
        <v>0</v>
      </c>
      <c r="AL781" s="40">
        <f ca="1">AL780+SUMIFS('Transactions (Dated)'!$E$2:$E$53,'Transactions (Dated)'!$D$2:$D$53,'Share Values'!$X781,'Transactions (Dated)'!$B$2:$B$53,'Share Values'!AL$11,'Transactions (Dated)'!$C$2:$C$53,"Buy")-SUMIFS('Transactions (Dated)'!$E$2:$E$53,'Transactions (Dated)'!$D$2:$D$53,'Share Values'!$X781,'Transactions (Dated)'!$B$2:$B$53,'Share Values'!AL$11,'Transactions (Dated)'!$C$2:$C$53,"Sell")</f>
        <v>0</v>
      </c>
      <c r="AM781" s="40">
        <f ca="1">AM780+SUMIFS('Transactions (Dated)'!$E$2:$E$53,'Transactions (Dated)'!$D$2:$D$53,'Share Values'!$X781,'Transactions (Dated)'!$B$2:$B$53,'Share Values'!AM$11,'Transactions (Dated)'!$C$2:$C$53,"Buy")-SUMIFS('Transactions (Dated)'!$E$2:$E$53,'Transactions (Dated)'!$D$2:$D$53,'Share Values'!$X781,'Transactions (Dated)'!$B$2:$B$53,'Share Values'!AM$11,'Transactions (Dated)'!$C$2:$C$53,"Sell")</f>
        <v>0</v>
      </c>
      <c r="AN781" s="40">
        <f ca="1">AN780+SUMIFS('Transactions (Dated)'!$E$2:$E$53,'Transactions (Dated)'!$D$2:$D$53,'Share Values'!$X781,'Transactions (Dated)'!$B$2:$B$53,'Share Values'!AN$11,'Transactions (Dated)'!$C$2:$C$53,"Buy")-SUMIFS('Transactions (Dated)'!$E$2:$E$53,'Transactions (Dated)'!$D$2:$D$53,'Share Values'!$X781,'Transactions (Dated)'!$B$2:$B$53,'Share Values'!AN$11,'Transactions (Dated)'!$C$2:$C$53,"Sell")</f>
        <v>0</v>
      </c>
      <c r="AQ781" s="3">
        <f t="shared" si="321"/>
        <v>43033</v>
      </c>
      <c r="AR781" s="6">
        <f t="shared" ca="1" si="322"/>
        <v>63778.749999999993</v>
      </c>
      <c r="AS781" s="6">
        <f t="shared" ca="1" si="323"/>
        <v>18562.5</v>
      </c>
      <c r="AT781" s="6">
        <f t="shared" ca="1" si="324"/>
        <v>564039.79999999993</v>
      </c>
      <c r="AU781" s="6">
        <f t="shared" ca="1" si="325"/>
        <v>45625.579999999994</v>
      </c>
      <c r="AV781" s="6">
        <f t="shared" ca="1" si="326"/>
        <v>44471.12</v>
      </c>
      <c r="AW781" s="6">
        <f t="shared" ca="1" si="327"/>
        <v>0</v>
      </c>
      <c r="AX781" s="6">
        <f t="shared" ca="1" si="328"/>
        <v>47241</v>
      </c>
      <c r="AY781" s="6">
        <f t="shared" ca="1" si="329"/>
        <v>57230.030000000006</v>
      </c>
      <c r="AZ781" s="6">
        <f t="shared" ca="1" si="330"/>
        <v>0</v>
      </c>
      <c r="BA781" s="6">
        <f t="shared" ca="1" si="331"/>
        <v>0</v>
      </c>
      <c r="BB781" s="6">
        <f t="shared" ca="1" si="332"/>
        <v>0</v>
      </c>
      <c r="BC781" s="6">
        <f t="shared" ca="1" si="333"/>
        <v>0</v>
      </c>
      <c r="BD781" s="6">
        <f t="shared" ca="1" si="334"/>
        <v>0</v>
      </c>
      <c r="BE781" s="6">
        <f t="shared" ca="1" si="335"/>
        <v>0</v>
      </c>
      <c r="BF781" s="6">
        <f t="shared" ref="BF781:BF844" ca="1" si="343">+AM781*T781</f>
        <v>0</v>
      </c>
      <c r="BG781" s="6">
        <f t="shared" ref="BG781:BG844" ca="1" si="344">+AN781*U781</f>
        <v>0</v>
      </c>
      <c r="BJ781" s="4">
        <f t="shared" ca="1" si="336"/>
        <v>840948.77999999991</v>
      </c>
      <c r="BL781" s="3">
        <f t="shared" si="337"/>
        <v>43033</v>
      </c>
      <c r="BM781" s="6">
        <f>BM780+SUMIFS('Transactions (Dated)'!G:G,'Transactions (Dated)'!D:D,'Share Values'!AQ781)</f>
        <v>14317.649999999987</v>
      </c>
      <c r="BN781" s="6">
        <f ca="1">BN780+SUMIFS('Transactions (Dated)'!$F:$F,'Transactions (Dated)'!$D:$D,$BL781,'Transactions (Dated)'!$B:$B,BN$11,'Transactions (Dated)'!$C:$C,"Dividend (paid to cash)")*Y781</f>
        <v>0</v>
      </c>
      <c r="BO781" s="6">
        <f ca="1">BO780+SUMIFS('Transactions (Dated)'!$F:$F,'Transactions (Dated)'!$D:$D,$BL781,'Transactions (Dated)'!$B:$B,BO$11,'Transactions (Dated)'!$C:$C,"Dividend (paid to cash)")*Z781</f>
        <v>2421.875</v>
      </c>
      <c r="BP781" s="6">
        <f ca="1">BP780+SUMIFS('Transactions (Dated)'!$F:$F,'Transactions (Dated)'!$D:$D,$BL781,'Transactions (Dated)'!$B:$B,BP$11,'Transactions (Dated)'!$C:$C,"Dividend (paid to cash)")*AA781</f>
        <v>51745.237000000008</v>
      </c>
      <c r="BQ781" s="6">
        <f ca="1">BQ780+SUMIFS('Transactions (Dated)'!$F:$F,'Transactions (Dated)'!$D:$D,$BL781,'Transactions (Dated)'!$B:$B,BQ$11,'Transactions (Dated)'!$C:$C,"Dividend (paid to cash)")*AB781</f>
        <v>766.26</v>
      </c>
      <c r="BR781" s="6">
        <f ca="1">BR780+SUMIFS('Transactions (Dated)'!$F:$F,'Transactions (Dated)'!$D:$D,$BL781,'Transactions (Dated)'!$B:$B,BR$11,'Transactions (Dated)'!$C:$C,"Dividend (paid to cash)")*AC781</f>
        <v>0</v>
      </c>
      <c r="BS781" s="6">
        <f ca="1">BS780+SUMIFS('Transactions (Dated)'!$F:$F,'Transactions (Dated)'!$D:$D,$BL781,'Transactions (Dated)'!$B:$B,BS$11,'Transactions (Dated)'!$C:$C,"Dividend (paid to cash)")*AD781</f>
        <v>0</v>
      </c>
      <c r="BT781" s="6">
        <f ca="1">BT780+SUMIFS('Transactions (Dated)'!$F:$F,'Transactions (Dated)'!$D:$D,$BL781,'Transactions (Dated)'!$B:$B,BT$11,'Transactions (Dated)'!$C:$C,"Dividend (paid to cash)")*AE781</f>
        <v>7830</v>
      </c>
      <c r="BU781" s="6">
        <f ca="1">BU780+SUMIFS('Transactions (Dated)'!$F:$F,'Transactions (Dated)'!$D:$D,$BL781,'Transactions (Dated)'!$B:$B,BU$11,'Transactions (Dated)'!$C:$C,"Dividend (paid to cash)")*AF781</f>
        <v>0</v>
      </c>
      <c r="BV781" s="6">
        <f ca="1">BV780+SUMIFS('Transactions (Dated)'!$F:$F,'Transactions (Dated)'!$D:$D,$BL781,'Transactions (Dated)'!$B:$B,BV$11,'Transactions (Dated)'!$C:$C,"Dividend (paid to cash)")*AG781</f>
        <v>0</v>
      </c>
      <c r="BW781" s="6">
        <f ca="1">BW780+SUMIFS('Transactions (Dated)'!$F:$F,'Transactions (Dated)'!$D:$D,$BL781,'Transactions (Dated)'!$B:$B,BW$11,'Transactions (Dated)'!$C:$C,"Dividend (paid to cash)")*AH781</f>
        <v>0</v>
      </c>
      <c r="BX781" s="6">
        <f ca="1">BX780+SUMIFS('Transactions (Dated)'!$F:$F,'Transactions (Dated)'!$D:$D,$BL781,'Transactions (Dated)'!$B:$B,BX$11,'Transactions (Dated)'!$C:$C,"Dividend (paid to cash)")*AI781</f>
        <v>0</v>
      </c>
      <c r="BY781" s="6">
        <f ca="1">BY780+SUMIFS('Transactions (Dated)'!$F:$F,'Transactions (Dated)'!$D:$D,$BL781,'Transactions (Dated)'!$B:$B,BY$11,'Transactions (Dated)'!$C:$C,"Dividend (paid to cash)")*AJ781</f>
        <v>0</v>
      </c>
      <c r="BZ781" s="6">
        <f ca="1">BZ780+SUMIFS('Transactions (Dated)'!$F:$F,'Transactions (Dated)'!$D:$D,$BL781,'Transactions (Dated)'!$B:$B,BZ$11,'Transactions (Dated)'!$C:$C,"Dividend (paid to cash)")*AK781</f>
        <v>0</v>
      </c>
      <c r="CA781" s="6">
        <f ca="1">CA780+SUMIFS('Transactions (Dated)'!$F:$F,'Transactions (Dated)'!$D:$D,$BL781,'Transactions (Dated)'!$B:$B,CA$11,'Transactions (Dated)'!$C:$C,"Dividend (paid to cash)")*AL781</f>
        <v>0</v>
      </c>
      <c r="CB781" s="6">
        <v>0</v>
      </c>
      <c r="CC781" s="6">
        <v>0</v>
      </c>
      <c r="CF781" s="6">
        <f t="shared" ca="1" si="338"/>
        <v>77081.021999999983</v>
      </c>
      <c r="CH781" s="3">
        <f t="shared" si="339"/>
        <v>43033</v>
      </c>
      <c r="CI781" s="4">
        <f t="shared" ca="1" si="340"/>
        <v>840948.77999999991</v>
      </c>
      <c r="CJ781" s="4">
        <f t="shared" ca="1" si="341"/>
        <v>77081.021999999983</v>
      </c>
      <c r="CL781" s="4">
        <f t="shared" ca="1" si="342"/>
        <v>918029.80199999991</v>
      </c>
    </row>
    <row r="782" spans="2:90" x14ac:dyDescent="0.15">
      <c r="B782" s="3">
        <v>43034</v>
      </c>
      <c r="E782" s="86">
        <v>43034</v>
      </c>
      <c r="F782" s="53">
        <v>13.81</v>
      </c>
      <c r="G782">
        <v>2</v>
      </c>
      <c r="H782">
        <v>21.44</v>
      </c>
      <c r="I782">
        <v>24.024999999999999</v>
      </c>
      <c r="J782">
        <v>19.18</v>
      </c>
      <c r="K782">
        <v>14.1</v>
      </c>
      <c r="L782">
        <v>16.3</v>
      </c>
      <c r="M782">
        <v>4.03</v>
      </c>
      <c r="O782">
        <v>12.32</v>
      </c>
      <c r="Q782">
        <v>1.25</v>
      </c>
      <c r="R782">
        <v>9.6</v>
      </c>
      <c r="S782">
        <v>47.01</v>
      </c>
      <c r="U782">
        <v>47.01</v>
      </c>
      <c r="X782" s="3">
        <f t="shared" si="320"/>
        <v>43034</v>
      </c>
      <c r="Y782" s="40">
        <f ca="1">Y781+SUMIFS('Transactions (Dated)'!$E$2:$E$53,'Transactions (Dated)'!$D$2:$D$53,'Share Values'!$X782,'Transactions (Dated)'!$B$2:$B$53,'Share Values'!Y$11,'Transactions (Dated)'!$C$2:$C$53,"Buy")-SUMIFS('Transactions (Dated)'!$E$2:$E$53,'Transactions (Dated)'!$D$2:$D$53,'Share Values'!$X782,'Transactions (Dated)'!$B$2:$B$53,'Share Values'!Y$11,'Transactions (Dated)'!$C$2:$C$53,"Sell")</f>
        <v>4625</v>
      </c>
      <c r="Z782" s="40">
        <f ca="1">Z781+SUMIFS('Transactions (Dated)'!$E$2:$E$53,'Transactions (Dated)'!$D$2:$D$53,'Share Values'!$X782,'Transactions (Dated)'!$B$2:$B$53,'Share Values'!Z$11,'Transactions (Dated)'!$C$2:$C$53,"Buy")-SUMIFS('Transactions (Dated)'!$E$2:$E$53,'Transactions (Dated)'!$D$2:$D$53,'Share Values'!$X782,'Transactions (Dated)'!$B$2:$B$53,'Share Values'!Z$11,'Transactions (Dated)'!$C$2:$C$53,"Sell")</f>
        <v>9375</v>
      </c>
      <c r="AA782" s="40">
        <f ca="1">AA781+SUMIFS('Transactions (Dated)'!$E$2:$E$53,'Transactions (Dated)'!$D$2:$D$53,'Share Values'!$X782,'Transactions (Dated)'!$B$2:$B$53,'Share Values'!AA$11,'Transactions (Dated)'!$C$2:$C$53,"Buy")-SUMIFS('Transactions (Dated)'!$E$2:$E$53,'Transactions (Dated)'!$D$2:$D$53,'Share Values'!$X782,'Transactions (Dated)'!$B$2:$B$53,'Share Values'!AA$11,'Transactions (Dated)'!$C$2:$C$53,"Sell")</f>
        <v>26357</v>
      </c>
      <c r="AB782" s="40">
        <f ca="1">AB781+SUMIFS('Transactions (Dated)'!$E$2:$E$53,'Transactions (Dated)'!$D$2:$D$53,'Share Values'!$X782,'Transactions (Dated)'!$B$2:$B$53,'Share Values'!AB$11,'Transactions (Dated)'!$C$2:$C$53,"Buy")-SUMIFS('Transactions (Dated)'!$E$2:$E$53,'Transactions (Dated)'!$D$2:$D$53,'Share Values'!$X782,'Transactions (Dated)'!$B$2:$B$53,'Share Values'!AB$11,'Transactions (Dated)'!$C$2:$C$53,"Sell")</f>
        <v>1892</v>
      </c>
      <c r="AC782" s="40">
        <f ca="1">AC781+SUMIFS('Transactions (Dated)'!$E$2:$E$53,'Transactions (Dated)'!$D$2:$D$53,'Share Values'!$X782,'Transactions (Dated)'!$B$2:$B$53,'Share Values'!AC$11,'Transactions (Dated)'!$C$2:$C$53,"Buy")-SUMIFS('Transactions (Dated)'!$E$2:$E$53,'Transactions (Dated)'!$D$2:$D$53,'Share Values'!$X782,'Transactions (Dated)'!$B$2:$B$53,'Share Values'!AC$11,'Transactions (Dated)'!$C$2:$C$53,"Sell")</f>
        <v>2348</v>
      </c>
      <c r="AD782" s="40">
        <f ca="1">AD781+SUMIFS('Transactions (Dated)'!$E$2:$E$53,'Transactions (Dated)'!$D$2:$D$53,'Share Values'!$X782,'Transactions (Dated)'!$B$2:$B$53,'Share Values'!AD$11,'Transactions (Dated)'!$C$2:$C$53,"Buy")-SUMIFS('Transactions (Dated)'!$E$2:$E$53,'Transactions (Dated)'!$D$2:$D$53,'Share Values'!$X782,'Transactions (Dated)'!$B$2:$B$53,'Share Values'!AD$11,'Transactions (Dated)'!$C$2:$C$53,"Sell")</f>
        <v>0</v>
      </c>
      <c r="AE782" s="40">
        <f ca="1">AE781+SUMIFS('Transactions (Dated)'!$E$2:$E$53,'Transactions (Dated)'!$D$2:$D$53,'Share Values'!$X782,'Transactions (Dated)'!$B$2:$B$53,'Share Values'!AE$11,'Transactions (Dated)'!$C$2:$C$53,"Buy")-SUMIFS('Transactions (Dated)'!$E$2:$E$53,'Transactions (Dated)'!$D$2:$D$53,'Share Values'!$X782,'Transactions (Dated)'!$B$2:$B$53,'Share Values'!AE$11,'Transactions (Dated)'!$C$2:$C$53,"Sell")</f>
        <v>2900</v>
      </c>
      <c r="AF782" s="40">
        <f ca="1">AF781+SUMIFS('Transactions (Dated)'!$E$2:$E$53,'Transactions (Dated)'!$D$2:$D$53,'Share Values'!$X782,'Transactions (Dated)'!$B$2:$B$53,'Share Values'!AF$11,'Transactions (Dated)'!$C$2:$C$53,"Buy")-SUMIFS('Transactions (Dated)'!$E$2:$E$53,'Transactions (Dated)'!$D$2:$D$53,'Share Values'!$X782,'Transactions (Dated)'!$B$2:$B$53,'Share Values'!AF$11,'Transactions (Dated)'!$C$2:$C$53,"Sell")</f>
        <v>14201</v>
      </c>
      <c r="AG782" s="40">
        <f ca="1">AG781+SUMIFS('Transactions (Dated)'!$E$2:$E$53,'Transactions (Dated)'!$D$2:$D$53,'Share Values'!$X782,'Transactions (Dated)'!$B$2:$B$53,'Share Values'!AG$11,'Transactions (Dated)'!$C$2:$C$53,"Buy")-SUMIFS('Transactions (Dated)'!$E$2:$E$53,'Transactions (Dated)'!$D$2:$D$53,'Share Values'!$X782,'Transactions (Dated)'!$B$2:$B$53,'Share Values'!AG$11,'Transactions (Dated)'!$C$2:$C$53,"Sell")</f>
        <v>6835</v>
      </c>
      <c r="AH782" s="40">
        <f ca="1">AH781+SUMIFS('Transactions (Dated)'!$E$2:$E$53,'Transactions (Dated)'!$D$2:$D$53,'Share Values'!$X782,'Transactions (Dated)'!$B$2:$B$53,'Share Values'!AH$11,'Transactions (Dated)'!$C$2:$C$53,"Buy")-SUMIFS('Transactions (Dated)'!$E$2:$E$53,'Transactions (Dated)'!$D$2:$D$53,'Share Values'!$X782,'Transactions (Dated)'!$B$2:$B$53,'Share Values'!AH$11,'Transactions (Dated)'!$C$2:$C$53,"Sell")</f>
        <v>0</v>
      </c>
      <c r="AI782" s="40">
        <f ca="1">AI781+SUMIFS('Transactions (Dated)'!$E$2:$E$53,'Transactions (Dated)'!$D$2:$D$53,'Share Values'!$X782,'Transactions (Dated)'!$B$2:$B$53,'Share Values'!AI$11,'Transactions (Dated)'!$C$2:$C$53,"Buy")-SUMIFS('Transactions (Dated)'!$E$2:$E$53,'Transactions (Dated)'!$D$2:$D$53,'Share Values'!$X782,'Transactions (Dated)'!$B$2:$B$53,'Share Values'!AI$11,'Transactions (Dated)'!$C$2:$C$53,"Sell")</f>
        <v>0</v>
      </c>
      <c r="AJ782" s="40">
        <f ca="1">AJ781+SUMIFS('Transactions (Dated)'!$E$2:$E$53,'Transactions (Dated)'!$D$2:$D$53,'Share Values'!$X782,'Transactions (Dated)'!$B$2:$B$53,'Share Values'!AJ$11,'Transactions (Dated)'!$C$2:$C$53,"Buy")-SUMIFS('Transactions (Dated)'!$E$2:$E$53,'Transactions (Dated)'!$D$2:$D$53,'Share Values'!$X782,'Transactions (Dated)'!$B$2:$B$53,'Share Values'!AJ$11,'Transactions (Dated)'!$C$2:$C$53,"Sell")</f>
        <v>0</v>
      </c>
      <c r="AK782" s="40">
        <f ca="1">AK781+SUMIFS('Transactions (Dated)'!$E$2:$E$53,'Transactions (Dated)'!$D$2:$D$53,'Share Values'!$X782,'Transactions (Dated)'!$B$2:$B$53,'Share Values'!AK$11,'Transactions (Dated)'!$C$2:$C$53,"Buy")-SUMIFS('Transactions (Dated)'!$E$2:$E$53,'Transactions (Dated)'!$D$2:$D$53,'Share Values'!$X782,'Transactions (Dated)'!$B$2:$B$53,'Share Values'!AK$11,'Transactions (Dated)'!$C$2:$C$53,"Sell")</f>
        <v>0</v>
      </c>
      <c r="AL782" s="40">
        <f ca="1">AL781+SUMIFS('Transactions (Dated)'!$E$2:$E$53,'Transactions (Dated)'!$D$2:$D$53,'Share Values'!$X782,'Transactions (Dated)'!$B$2:$B$53,'Share Values'!AL$11,'Transactions (Dated)'!$C$2:$C$53,"Buy")-SUMIFS('Transactions (Dated)'!$E$2:$E$53,'Transactions (Dated)'!$D$2:$D$53,'Share Values'!$X782,'Transactions (Dated)'!$B$2:$B$53,'Share Values'!AL$11,'Transactions (Dated)'!$C$2:$C$53,"Sell")</f>
        <v>0</v>
      </c>
      <c r="AM782" s="40">
        <f ca="1">AM781+SUMIFS('Transactions (Dated)'!$E$2:$E$53,'Transactions (Dated)'!$D$2:$D$53,'Share Values'!$X782,'Transactions (Dated)'!$B$2:$B$53,'Share Values'!AM$11,'Transactions (Dated)'!$C$2:$C$53,"Buy")-SUMIFS('Transactions (Dated)'!$E$2:$E$53,'Transactions (Dated)'!$D$2:$D$53,'Share Values'!$X782,'Transactions (Dated)'!$B$2:$B$53,'Share Values'!AM$11,'Transactions (Dated)'!$C$2:$C$53,"Sell")</f>
        <v>0</v>
      </c>
      <c r="AN782" s="40">
        <f ca="1">AN781+SUMIFS('Transactions (Dated)'!$E$2:$E$53,'Transactions (Dated)'!$D$2:$D$53,'Share Values'!$X782,'Transactions (Dated)'!$B$2:$B$53,'Share Values'!AN$11,'Transactions (Dated)'!$C$2:$C$53,"Buy")-SUMIFS('Transactions (Dated)'!$E$2:$E$53,'Transactions (Dated)'!$D$2:$D$53,'Share Values'!$X782,'Transactions (Dated)'!$B$2:$B$53,'Share Values'!AN$11,'Transactions (Dated)'!$C$2:$C$53,"Sell")</f>
        <v>0</v>
      </c>
      <c r="AQ782" s="3">
        <f t="shared" si="321"/>
        <v>43034</v>
      </c>
      <c r="AR782" s="6">
        <f t="shared" ca="1" si="322"/>
        <v>63871.25</v>
      </c>
      <c r="AS782" s="6">
        <f t="shared" ca="1" si="323"/>
        <v>18750</v>
      </c>
      <c r="AT782" s="6">
        <f t="shared" ca="1" si="324"/>
        <v>565094.08000000007</v>
      </c>
      <c r="AU782" s="6">
        <f t="shared" ca="1" si="325"/>
        <v>45455.299999999996</v>
      </c>
      <c r="AV782" s="6">
        <f t="shared" ca="1" si="326"/>
        <v>45034.64</v>
      </c>
      <c r="AW782" s="6">
        <f t="shared" ca="1" si="327"/>
        <v>0</v>
      </c>
      <c r="AX782" s="6">
        <f t="shared" ca="1" si="328"/>
        <v>47270</v>
      </c>
      <c r="AY782" s="6">
        <f t="shared" ca="1" si="329"/>
        <v>57230.030000000006</v>
      </c>
      <c r="AZ782" s="6">
        <f t="shared" ca="1" si="330"/>
        <v>0</v>
      </c>
      <c r="BA782" s="6">
        <f t="shared" ca="1" si="331"/>
        <v>0</v>
      </c>
      <c r="BB782" s="6">
        <f t="shared" ca="1" si="332"/>
        <v>0</v>
      </c>
      <c r="BC782" s="6">
        <f t="shared" ca="1" si="333"/>
        <v>0</v>
      </c>
      <c r="BD782" s="6">
        <f t="shared" ca="1" si="334"/>
        <v>0</v>
      </c>
      <c r="BE782" s="6">
        <f t="shared" ca="1" si="335"/>
        <v>0</v>
      </c>
      <c r="BF782" s="6">
        <f t="shared" ca="1" si="343"/>
        <v>0</v>
      </c>
      <c r="BG782" s="6">
        <f t="shared" ca="1" si="344"/>
        <v>0</v>
      </c>
      <c r="BJ782" s="4">
        <f t="shared" ca="1" si="336"/>
        <v>842705.30000000016</v>
      </c>
      <c r="BL782" s="3">
        <f t="shared" si="337"/>
        <v>43034</v>
      </c>
      <c r="BM782" s="6">
        <f>BM781+SUMIFS('Transactions (Dated)'!G:G,'Transactions (Dated)'!D:D,'Share Values'!AQ782)</f>
        <v>14317.649999999987</v>
      </c>
      <c r="BN782" s="6">
        <f ca="1">BN781+SUMIFS('Transactions (Dated)'!$F:$F,'Transactions (Dated)'!$D:$D,$BL782,'Transactions (Dated)'!$B:$B,BN$11,'Transactions (Dated)'!$C:$C,"Dividend (paid to cash)")*Y782</f>
        <v>0</v>
      </c>
      <c r="BO782" s="6">
        <f ca="1">BO781+SUMIFS('Transactions (Dated)'!$F:$F,'Transactions (Dated)'!$D:$D,$BL782,'Transactions (Dated)'!$B:$B,BO$11,'Transactions (Dated)'!$C:$C,"Dividend (paid to cash)")*Z782</f>
        <v>2421.875</v>
      </c>
      <c r="BP782" s="6">
        <f ca="1">BP781+SUMIFS('Transactions (Dated)'!$F:$F,'Transactions (Dated)'!$D:$D,$BL782,'Transactions (Dated)'!$B:$B,BP$11,'Transactions (Dated)'!$C:$C,"Dividend (paid to cash)")*AA782</f>
        <v>51745.237000000008</v>
      </c>
      <c r="BQ782" s="6">
        <f ca="1">BQ781+SUMIFS('Transactions (Dated)'!$F:$F,'Transactions (Dated)'!$D:$D,$BL782,'Transactions (Dated)'!$B:$B,BQ$11,'Transactions (Dated)'!$C:$C,"Dividend (paid to cash)")*AB782</f>
        <v>766.26</v>
      </c>
      <c r="BR782" s="6">
        <f ca="1">BR781+SUMIFS('Transactions (Dated)'!$F:$F,'Transactions (Dated)'!$D:$D,$BL782,'Transactions (Dated)'!$B:$B,BR$11,'Transactions (Dated)'!$C:$C,"Dividend (paid to cash)")*AC782</f>
        <v>0</v>
      </c>
      <c r="BS782" s="6">
        <f ca="1">BS781+SUMIFS('Transactions (Dated)'!$F:$F,'Transactions (Dated)'!$D:$D,$BL782,'Transactions (Dated)'!$B:$B,BS$11,'Transactions (Dated)'!$C:$C,"Dividend (paid to cash)")*AD782</f>
        <v>0</v>
      </c>
      <c r="BT782" s="6">
        <f ca="1">BT781+SUMIFS('Transactions (Dated)'!$F:$F,'Transactions (Dated)'!$D:$D,$BL782,'Transactions (Dated)'!$B:$B,BT$11,'Transactions (Dated)'!$C:$C,"Dividend (paid to cash)")*AE782</f>
        <v>7830</v>
      </c>
      <c r="BU782" s="6">
        <f ca="1">BU781+SUMIFS('Transactions (Dated)'!$F:$F,'Transactions (Dated)'!$D:$D,$BL782,'Transactions (Dated)'!$B:$B,BU$11,'Transactions (Dated)'!$C:$C,"Dividend (paid to cash)")*AF782</f>
        <v>0</v>
      </c>
      <c r="BV782" s="6">
        <f ca="1">BV781+SUMIFS('Transactions (Dated)'!$F:$F,'Transactions (Dated)'!$D:$D,$BL782,'Transactions (Dated)'!$B:$B,BV$11,'Transactions (Dated)'!$C:$C,"Dividend (paid to cash)")*AG782</f>
        <v>0</v>
      </c>
      <c r="BW782" s="6">
        <f ca="1">BW781+SUMIFS('Transactions (Dated)'!$F:$F,'Transactions (Dated)'!$D:$D,$BL782,'Transactions (Dated)'!$B:$B,BW$11,'Transactions (Dated)'!$C:$C,"Dividend (paid to cash)")*AH782</f>
        <v>0</v>
      </c>
      <c r="BX782" s="6">
        <f ca="1">BX781+SUMIFS('Transactions (Dated)'!$F:$F,'Transactions (Dated)'!$D:$D,$BL782,'Transactions (Dated)'!$B:$B,BX$11,'Transactions (Dated)'!$C:$C,"Dividend (paid to cash)")*AI782</f>
        <v>0</v>
      </c>
      <c r="BY782" s="6">
        <f ca="1">BY781+SUMIFS('Transactions (Dated)'!$F:$F,'Transactions (Dated)'!$D:$D,$BL782,'Transactions (Dated)'!$B:$B,BY$11,'Transactions (Dated)'!$C:$C,"Dividend (paid to cash)")*AJ782</f>
        <v>0</v>
      </c>
      <c r="BZ782" s="6">
        <f ca="1">BZ781+SUMIFS('Transactions (Dated)'!$F:$F,'Transactions (Dated)'!$D:$D,$BL782,'Transactions (Dated)'!$B:$B,BZ$11,'Transactions (Dated)'!$C:$C,"Dividend (paid to cash)")*AK782</f>
        <v>0</v>
      </c>
      <c r="CA782" s="6">
        <f ca="1">CA781+SUMIFS('Transactions (Dated)'!$F:$F,'Transactions (Dated)'!$D:$D,$BL782,'Transactions (Dated)'!$B:$B,CA$11,'Transactions (Dated)'!$C:$C,"Dividend (paid to cash)")*AL782</f>
        <v>0</v>
      </c>
      <c r="CB782" s="6">
        <v>0</v>
      </c>
      <c r="CC782" s="6">
        <v>0</v>
      </c>
      <c r="CF782" s="6">
        <f t="shared" ca="1" si="338"/>
        <v>77081.021999999983</v>
      </c>
      <c r="CH782" s="3">
        <f t="shared" si="339"/>
        <v>43034</v>
      </c>
      <c r="CI782" s="4">
        <f t="shared" ca="1" si="340"/>
        <v>842705.30000000016</v>
      </c>
      <c r="CJ782" s="4">
        <f t="shared" ca="1" si="341"/>
        <v>77081.021999999983</v>
      </c>
      <c r="CL782" s="4">
        <f t="shared" ca="1" si="342"/>
        <v>919786.32200000016</v>
      </c>
    </row>
    <row r="783" spans="2:90" x14ac:dyDescent="0.15">
      <c r="B783" s="3">
        <v>43035</v>
      </c>
      <c r="E783" s="86">
        <v>43035</v>
      </c>
      <c r="F783" s="53">
        <v>13.72</v>
      </c>
      <c r="G783">
        <v>2.0499999999999998</v>
      </c>
      <c r="H783">
        <v>21.52</v>
      </c>
      <c r="I783">
        <v>24.045000000000002</v>
      </c>
      <c r="J783">
        <v>18.989999999999998</v>
      </c>
      <c r="K783">
        <v>13.81</v>
      </c>
      <c r="L783">
        <v>16.399999999999999</v>
      </c>
      <c r="M783">
        <v>3.9699999999999998</v>
      </c>
      <c r="O783">
        <v>12.35</v>
      </c>
      <c r="Q783">
        <v>1.23</v>
      </c>
      <c r="R783">
        <v>9.43</v>
      </c>
      <c r="S783">
        <v>47.13</v>
      </c>
      <c r="U783">
        <v>47.13</v>
      </c>
      <c r="X783" s="3">
        <f t="shared" si="320"/>
        <v>43035</v>
      </c>
      <c r="Y783" s="40">
        <f ca="1">Y782+SUMIFS('Transactions (Dated)'!$E$2:$E$53,'Transactions (Dated)'!$D$2:$D$53,'Share Values'!$X783,'Transactions (Dated)'!$B$2:$B$53,'Share Values'!Y$11,'Transactions (Dated)'!$C$2:$C$53,"Buy")-SUMIFS('Transactions (Dated)'!$E$2:$E$53,'Transactions (Dated)'!$D$2:$D$53,'Share Values'!$X783,'Transactions (Dated)'!$B$2:$B$53,'Share Values'!Y$11,'Transactions (Dated)'!$C$2:$C$53,"Sell")</f>
        <v>4625</v>
      </c>
      <c r="Z783" s="40">
        <f ca="1">Z782+SUMIFS('Transactions (Dated)'!$E$2:$E$53,'Transactions (Dated)'!$D$2:$D$53,'Share Values'!$X783,'Transactions (Dated)'!$B$2:$B$53,'Share Values'!Z$11,'Transactions (Dated)'!$C$2:$C$53,"Buy")-SUMIFS('Transactions (Dated)'!$E$2:$E$53,'Transactions (Dated)'!$D$2:$D$53,'Share Values'!$X783,'Transactions (Dated)'!$B$2:$B$53,'Share Values'!Z$11,'Transactions (Dated)'!$C$2:$C$53,"Sell")</f>
        <v>9375</v>
      </c>
      <c r="AA783" s="40">
        <f ca="1">AA782+SUMIFS('Transactions (Dated)'!$E$2:$E$53,'Transactions (Dated)'!$D$2:$D$53,'Share Values'!$X783,'Transactions (Dated)'!$B$2:$B$53,'Share Values'!AA$11,'Transactions (Dated)'!$C$2:$C$53,"Buy")-SUMIFS('Transactions (Dated)'!$E$2:$E$53,'Transactions (Dated)'!$D$2:$D$53,'Share Values'!$X783,'Transactions (Dated)'!$B$2:$B$53,'Share Values'!AA$11,'Transactions (Dated)'!$C$2:$C$53,"Sell")</f>
        <v>26357</v>
      </c>
      <c r="AB783" s="40">
        <f ca="1">AB782+SUMIFS('Transactions (Dated)'!$E$2:$E$53,'Transactions (Dated)'!$D$2:$D$53,'Share Values'!$X783,'Transactions (Dated)'!$B$2:$B$53,'Share Values'!AB$11,'Transactions (Dated)'!$C$2:$C$53,"Buy")-SUMIFS('Transactions (Dated)'!$E$2:$E$53,'Transactions (Dated)'!$D$2:$D$53,'Share Values'!$X783,'Transactions (Dated)'!$B$2:$B$53,'Share Values'!AB$11,'Transactions (Dated)'!$C$2:$C$53,"Sell")</f>
        <v>1892</v>
      </c>
      <c r="AC783" s="40">
        <f ca="1">AC782+SUMIFS('Transactions (Dated)'!$E$2:$E$53,'Transactions (Dated)'!$D$2:$D$53,'Share Values'!$X783,'Transactions (Dated)'!$B$2:$B$53,'Share Values'!AC$11,'Transactions (Dated)'!$C$2:$C$53,"Buy")-SUMIFS('Transactions (Dated)'!$E$2:$E$53,'Transactions (Dated)'!$D$2:$D$53,'Share Values'!$X783,'Transactions (Dated)'!$B$2:$B$53,'Share Values'!AC$11,'Transactions (Dated)'!$C$2:$C$53,"Sell")</f>
        <v>2348</v>
      </c>
      <c r="AD783" s="40">
        <f ca="1">AD782+SUMIFS('Transactions (Dated)'!$E$2:$E$53,'Transactions (Dated)'!$D$2:$D$53,'Share Values'!$X783,'Transactions (Dated)'!$B$2:$B$53,'Share Values'!AD$11,'Transactions (Dated)'!$C$2:$C$53,"Buy")-SUMIFS('Transactions (Dated)'!$E$2:$E$53,'Transactions (Dated)'!$D$2:$D$53,'Share Values'!$X783,'Transactions (Dated)'!$B$2:$B$53,'Share Values'!AD$11,'Transactions (Dated)'!$C$2:$C$53,"Sell")</f>
        <v>0</v>
      </c>
      <c r="AE783" s="40">
        <f ca="1">AE782+SUMIFS('Transactions (Dated)'!$E$2:$E$53,'Transactions (Dated)'!$D$2:$D$53,'Share Values'!$X783,'Transactions (Dated)'!$B$2:$B$53,'Share Values'!AE$11,'Transactions (Dated)'!$C$2:$C$53,"Buy")-SUMIFS('Transactions (Dated)'!$E$2:$E$53,'Transactions (Dated)'!$D$2:$D$53,'Share Values'!$X783,'Transactions (Dated)'!$B$2:$B$53,'Share Values'!AE$11,'Transactions (Dated)'!$C$2:$C$53,"Sell")</f>
        <v>2900</v>
      </c>
      <c r="AF783" s="40">
        <f ca="1">AF782+SUMIFS('Transactions (Dated)'!$E$2:$E$53,'Transactions (Dated)'!$D$2:$D$53,'Share Values'!$X783,'Transactions (Dated)'!$B$2:$B$53,'Share Values'!AF$11,'Transactions (Dated)'!$C$2:$C$53,"Buy")-SUMIFS('Transactions (Dated)'!$E$2:$E$53,'Transactions (Dated)'!$D$2:$D$53,'Share Values'!$X783,'Transactions (Dated)'!$B$2:$B$53,'Share Values'!AF$11,'Transactions (Dated)'!$C$2:$C$53,"Sell")</f>
        <v>14201</v>
      </c>
      <c r="AG783" s="40">
        <f ca="1">AG782+SUMIFS('Transactions (Dated)'!$E$2:$E$53,'Transactions (Dated)'!$D$2:$D$53,'Share Values'!$X783,'Transactions (Dated)'!$B$2:$B$53,'Share Values'!AG$11,'Transactions (Dated)'!$C$2:$C$53,"Buy")-SUMIFS('Transactions (Dated)'!$E$2:$E$53,'Transactions (Dated)'!$D$2:$D$53,'Share Values'!$X783,'Transactions (Dated)'!$B$2:$B$53,'Share Values'!AG$11,'Transactions (Dated)'!$C$2:$C$53,"Sell")</f>
        <v>6835</v>
      </c>
      <c r="AH783" s="40">
        <f ca="1">AH782+SUMIFS('Transactions (Dated)'!$E$2:$E$53,'Transactions (Dated)'!$D$2:$D$53,'Share Values'!$X783,'Transactions (Dated)'!$B$2:$B$53,'Share Values'!AH$11,'Transactions (Dated)'!$C$2:$C$53,"Buy")-SUMIFS('Transactions (Dated)'!$E$2:$E$53,'Transactions (Dated)'!$D$2:$D$53,'Share Values'!$X783,'Transactions (Dated)'!$B$2:$B$53,'Share Values'!AH$11,'Transactions (Dated)'!$C$2:$C$53,"Sell")</f>
        <v>0</v>
      </c>
      <c r="AI783" s="40">
        <f ca="1">AI782+SUMIFS('Transactions (Dated)'!$E$2:$E$53,'Transactions (Dated)'!$D$2:$D$53,'Share Values'!$X783,'Transactions (Dated)'!$B$2:$B$53,'Share Values'!AI$11,'Transactions (Dated)'!$C$2:$C$53,"Buy")-SUMIFS('Transactions (Dated)'!$E$2:$E$53,'Transactions (Dated)'!$D$2:$D$53,'Share Values'!$X783,'Transactions (Dated)'!$B$2:$B$53,'Share Values'!AI$11,'Transactions (Dated)'!$C$2:$C$53,"Sell")</f>
        <v>0</v>
      </c>
      <c r="AJ783" s="40">
        <f ca="1">AJ782+SUMIFS('Transactions (Dated)'!$E$2:$E$53,'Transactions (Dated)'!$D$2:$D$53,'Share Values'!$X783,'Transactions (Dated)'!$B$2:$B$53,'Share Values'!AJ$11,'Transactions (Dated)'!$C$2:$C$53,"Buy")-SUMIFS('Transactions (Dated)'!$E$2:$E$53,'Transactions (Dated)'!$D$2:$D$53,'Share Values'!$X783,'Transactions (Dated)'!$B$2:$B$53,'Share Values'!AJ$11,'Transactions (Dated)'!$C$2:$C$53,"Sell")</f>
        <v>0</v>
      </c>
      <c r="AK783" s="40">
        <f ca="1">AK782+SUMIFS('Transactions (Dated)'!$E$2:$E$53,'Transactions (Dated)'!$D$2:$D$53,'Share Values'!$X783,'Transactions (Dated)'!$B$2:$B$53,'Share Values'!AK$11,'Transactions (Dated)'!$C$2:$C$53,"Buy")-SUMIFS('Transactions (Dated)'!$E$2:$E$53,'Transactions (Dated)'!$D$2:$D$53,'Share Values'!$X783,'Transactions (Dated)'!$B$2:$B$53,'Share Values'!AK$11,'Transactions (Dated)'!$C$2:$C$53,"Sell")</f>
        <v>0</v>
      </c>
      <c r="AL783" s="40">
        <f ca="1">AL782+SUMIFS('Transactions (Dated)'!$E$2:$E$53,'Transactions (Dated)'!$D$2:$D$53,'Share Values'!$X783,'Transactions (Dated)'!$B$2:$B$53,'Share Values'!AL$11,'Transactions (Dated)'!$C$2:$C$53,"Buy")-SUMIFS('Transactions (Dated)'!$E$2:$E$53,'Transactions (Dated)'!$D$2:$D$53,'Share Values'!$X783,'Transactions (Dated)'!$B$2:$B$53,'Share Values'!AL$11,'Transactions (Dated)'!$C$2:$C$53,"Sell")</f>
        <v>0</v>
      </c>
      <c r="AM783" s="40">
        <f ca="1">AM782+SUMIFS('Transactions (Dated)'!$E$2:$E$53,'Transactions (Dated)'!$D$2:$D$53,'Share Values'!$X783,'Transactions (Dated)'!$B$2:$B$53,'Share Values'!AM$11,'Transactions (Dated)'!$C$2:$C$53,"Buy")-SUMIFS('Transactions (Dated)'!$E$2:$E$53,'Transactions (Dated)'!$D$2:$D$53,'Share Values'!$X783,'Transactions (Dated)'!$B$2:$B$53,'Share Values'!AM$11,'Transactions (Dated)'!$C$2:$C$53,"Sell")</f>
        <v>0</v>
      </c>
      <c r="AN783" s="40">
        <f ca="1">AN782+SUMIFS('Transactions (Dated)'!$E$2:$E$53,'Transactions (Dated)'!$D$2:$D$53,'Share Values'!$X783,'Transactions (Dated)'!$B$2:$B$53,'Share Values'!AN$11,'Transactions (Dated)'!$C$2:$C$53,"Buy")-SUMIFS('Transactions (Dated)'!$E$2:$E$53,'Transactions (Dated)'!$D$2:$D$53,'Share Values'!$X783,'Transactions (Dated)'!$B$2:$B$53,'Share Values'!AN$11,'Transactions (Dated)'!$C$2:$C$53,"Sell")</f>
        <v>0</v>
      </c>
      <c r="AQ783" s="3">
        <f t="shared" si="321"/>
        <v>43035</v>
      </c>
      <c r="AR783" s="6">
        <f t="shared" ca="1" si="322"/>
        <v>63455</v>
      </c>
      <c r="AS783" s="6">
        <f t="shared" ca="1" si="323"/>
        <v>19218.75</v>
      </c>
      <c r="AT783" s="6">
        <f t="shared" ca="1" si="324"/>
        <v>567202.64</v>
      </c>
      <c r="AU783" s="6">
        <f t="shared" ca="1" si="325"/>
        <v>45493.140000000007</v>
      </c>
      <c r="AV783" s="6">
        <f t="shared" ca="1" si="326"/>
        <v>44588.52</v>
      </c>
      <c r="AW783" s="6">
        <f t="shared" ca="1" si="327"/>
        <v>0</v>
      </c>
      <c r="AX783" s="6">
        <f t="shared" ca="1" si="328"/>
        <v>47559.999999999993</v>
      </c>
      <c r="AY783" s="6">
        <f t="shared" ca="1" si="329"/>
        <v>56377.969999999994</v>
      </c>
      <c r="AZ783" s="6">
        <f t="shared" ca="1" si="330"/>
        <v>0</v>
      </c>
      <c r="BA783" s="6">
        <f t="shared" ca="1" si="331"/>
        <v>0</v>
      </c>
      <c r="BB783" s="6">
        <f t="shared" ca="1" si="332"/>
        <v>0</v>
      </c>
      <c r="BC783" s="6">
        <f t="shared" ca="1" si="333"/>
        <v>0</v>
      </c>
      <c r="BD783" s="6">
        <f t="shared" ca="1" si="334"/>
        <v>0</v>
      </c>
      <c r="BE783" s="6">
        <f t="shared" ca="1" si="335"/>
        <v>0</v>
      </c>
      <c r="BF783" s="6">
        <f t="shared" ca="1" si="343"/>
        <v>0</v>
      </c>
      <c r="BG783" s="6">
        <f t="shared" ca="1" si="344"/>
        <v>0</v>
      </c>
      <c r="BJ783" s="4">
        <f t="shared" ca="1" si="336"/>
        <v>843896.02</v>
      </c>
      <c r="BL783" s="3">
        <f t="shared" si="337"/>
        <v>43035</v>
      </c>
      <c r="BM783" s="6">
        <f>BM782+SUMIFS('Transactions (Dated)'!G:G,'Transactions (Dated)'!D:D,'Share Values'!AQ783)</f>
        <v>14317.649999999987</v>
      </c>
      <c r="BN783" s="6">
        <f ca="1">BN782+SUMIFS('Transactions (Dated)'!$F:$F,'Transactions (Dated)'!$D:$D,$BL783,'Transactions (Dated)'!$B:$B,BN$11,'Transactions (Dated)'!$C:$C,"Dividend (paid to cash)")*Y783</f>
        <v>0</v>
      </c>
      <c r="BO783" s="6">
        <f ca="1">BO782+SUMIFS('Transactions (Dated)'!$F:$F,'Transactions (Dated)'!$D:$D,$BL783,'Transactions (Dated)'!$B:$B,BO$11,'Transactions (Dated)'!$C:$C,"Dividend (paid to cash)")*Z783</f>
        <v>2421.875</v>
      </c>
      <c r="BP783" s="6">
        <f ca="1">BP782+SUMIFS('Transactions (Dated)'!$F:$F,'Transactions (Dated)'!$D:$D,$BL783,'Transactions (Dated)'!$B:$B,BP$11,'Transactions (Dated)'!$C:$C,"Dividend (paid to cash)")*AA783</f>
        <v>51745.237000000008</v>
      </c>
      <c r="BQ783" s="6">
        <f ca="1">BQ782+SUMIFS('Transactions (Dated)'!$F:$F,'Transactions (Dated)'!$D:$D,$BL783,'Transactions (Dated)'!$B:$B,BQ$11,'Transactions (Dated)'!$C:$C,"Dividend (paid to cash)")*AB783</f>
        <v>766.26</v>
      </c>
      <c r="BR783" s="6">
        <f ca="1">BR782+SUMIFS('Transactions (Dated)'!$F:$F,'Transactions (Dated)'!$D:$D,$BL783,'Transactions (Dated)'!$B:$B,BR$11,'Transactions (Dated)'!$C:$C,"Dividend (paid to cash)")*AC783</f>
        <v>0</v>
      </c>
      <c r="BS783" s="6">
        <f ca="1">BS782+SUMIFS('Transactions (Dated)'!$F:$F,'Transactions (Dated)'!$D:$D,$BL783,'Transactions (Dated)'!$B:$B,BS$11,'Transactions (Dated)'!$C:$C,"Dividend (paid to cash)")*AD783</f>
        <v>0</v>
      </c>
      <c r="BT783" s="6">
        <f ca="1">BT782+SUMIFS('Transactions (Dated)'!$F:$F,'Transactions (Dated)'!$D:$D,$BL783,'Transactions (Dated)'!$B:$B,BT$11,'Transactions (Dated)'!$C:$C,"Dividend (paid to cash)")*AE783</f>
        <v>7830</v>
      </c>
      <c r="BU783" s="6">
        <f ca="1">BU782+SUMIFS('Transactions (Dated)'!$F:$F,'Transactions (Dated)'!$D:$D,$BL783,'Transactions (Dated)'!$B:$B,BU$11,'Transactions (Dated)'!$C:$C,"Dividend (paid to cash)")*AF783</f>
        <v>0</v>
      </c>
      <c r="BV783" s="6">
        <f ca="1">BV782+SUMIFS('Transactions (Dated)'!$F:$F,'Transactions (Dated)'!$D:$D,$BL783,'Transactions (Dated)'!$B:$B,BV$11,'Transactions (Dated)'!$C:$C,"Dividend (paid to cash)")*AG783</f>
        <v>0</v>
      </c>
      <c r="BW783" s="6">
        <f ca="1">BW782+SUMIFS('Transactions (Dated)'!$F:$F,'Transactions (Dated)'!$D:$D,$BL783,'Transactions (Dated)'!$B:$B,BW$11,'Transactions (Dated)'!$C:$C,"Dividend (paid to cash)")*AH783</f>
        <v>0</v>
      </c>
      <c r="BX783" s="6">
        <f ca="1">BX782+SUMIFS('Transactions (Dated)'!$F:$F,'Transactions (Dated)'!$D:$D,$BL783,'Transactions (Dated)'!$B:$B,BX$11,'Transactions (Dated)'!$C:$C,"Dividend (paid to cash)")*AI783</f>
        <v>0</v>
      </c>
      <c r="BY783" s="6">
        <f ca="1">BY782+SUMIFS('Transactions (Dated)'!$F:$F,'Transactions (Dated)'!$D:$D,$BL783,'Transactions (Dated)'!$B:$B,BY$11,'Transactions (Dated)'!$C:$C,"Dividend (paid to cash)")*AJ783</f>
        <v>0</v>
      </c>
      <c r="BZ783" s="6">
        <f ca="1">BZ782+SUMIFS('Transactions (Dated)'!$F:$F,'Transactions (Dated)'!$D:$D,$BL783,'Transactions (Dated)'!$B:$B,BZ$11,'Transactions (Dated)'!$C:$C,"Dividend (paid to cash)")*AK783</f>
        <v>0</v>
      </c>
      <c r="CA783" s="6">
        <f ca="1">CA782+SUMIFS('Transactions (Dated)'!$F:$F,'Transactions (Dated)'!$D:$D,$BL783,'Transactions (Dated)'!$B:$B,CA$11,'Transactions (Dated)'!$C:$C,"Dividend (paid to cash)")*AL783</f>
        <v>0</v>
      </c>
      <c r="CB783" s="6">
        <v>0</v>
      </c>
      <c r="CC783" s="6">
        <v>0</v>
      </c>
      <c r="CF783" s="6">
        <f t="shared" ca="1" si="338"/>
        <v>77081.021999999983</v>
      </c>
      <c r="CH783" s="3">
        <f t="shared" si="339"/>
        <v>43035</v>
      </c>
      <c r="CI783" s="4">
        <f t="shared" ca="1" si="340"/>
        <v>843896.02</v>
      </c>
      <c r="CJ783" s="4">
        <f t="shared" ca="1" si="341"/>
        <v>77081.021999999983</v>
      </c>
      <c r="CL783" s="4">
        <f t="shared" ca="1" si="342"/>
        <v>920977.04200000002</v>
      </c>
    </row>
    <row r="784" spans="2:90" x14ac:dyDescent="0.15">
      <c r="B784" s="3">
        <v>43038</v>
      </c>
      <c r="E784" s="86">
        <v>43038</v>
      </c>
      <c r="F784" s="53">
        <v>14.22</v>
      </c>
      <c r="G784">
        <v>2.14</v>
      </c>
      <c r="H784">
        <v>21.6</v>
      </c>
      <c r="I784">
        <v>24.204999999999998</v>
      </c>
      <c r="J784">
        <v>18.98</v>
      </c>
      <c r="K784">
        <v>13.81</v>
      </c>
      <c r="L784">
        <v>16.309999999999999</v>
      </c>
      <c r="M784">
        <v>3.87</v>
      </c>
      <c r="O784">
        <v>12.32</v>
      </c>
      <c r="Q784">
        <v>1.2250000000000001</v>
      </c>
      <c r="R784">
        <v>9.6300000000000008</v>
      </c>
      <c r="S784">
        <v>47.47</v>
      </c>
      <c r="U784">
        <v>47.47</v>
      </c>
      <c r="X784" s="3">
        <f t="shared" si="320"/>
        <v>43038</v>
      </c>
      <c r="Y784" s="40">
        <f ca="1">Y783+SUMIFS('Transactions (Dated)'!$E$2:$E$53,'Transactions (Dated)'!$D$2:$D$53,'Share Values'!$X784,'Transactions (Dated)'!$B$2:$B$53,'Share Values'!Y$11,'Transactions (Dated)'!$C$2:$C$53,"Buy")-SUMIFS('Transactions (Dated)'!$E$2:$E$53,'Transactions (Dated)'!$D$2:$D$53,'Share Values'!$X784,'Transactions (Dated)'!$B$2:$B$53,'Share Values'!Y$11,'Transactions (Dated)'!$C$2:$C$53,"Sell")</f>
        <v>4625</v>
      </c>
      <c r="Z784" s="40">
        <f ca="1">Z783+SUMIFS('Transactions (Dated)'!$E$2:$E$53,'Transactions (Dated)'!$D$2:$D$53,'Share Values'!$X784,'Transactions (Dated)'!$B$2:$B$53,'Share Values'!Z$11,'Transactions (Dated)'!$C$2:$C$53,"Buy")-SUMIFS('Transactions (Dated)'!$E$2:$E$53,'Transactions (Dated)'!$D$2:$D$53,'Share Values'!$X784,'Transactions (Dated)'!$B$2:$B$53,'Share Values'!Z$11,'Transactions (Dated)'!$C$2:$C$53,"Sell")</f>
        <v>9375</v>
      </c>
      <c r="AA784" s="40">
        <f ca="1">AA783+SUMIFS('Transactions (Dated)'!$E$2:$E$53,'Transactions (Dated)'!$D$2:$D$53,'Share Values'!$X784,'Transactions (Dated)'!$B$2:$B$53,'Share Values'!AA$11,'Transactions (Dated)'!$C$2:$C$53,"Buy")-SUMIFS('Transactions (Dated)'!$E$2:$E$53,'Transactions (Dated)'!$D$2:$D$53,'Share Values'!$X784,'Transactions (Dated)'!$B$2:$B$53,'Share Values'!AA$11,'Transactions (Dated)'!$C$2:$C$53,"Sell")</f>
        <v>26357</v>
      </c>
      <c r="AB784" s="40">
        <f ca="1">AB783+SUMIFS('Transactions (Dated)'!$E$2:$E$53,'Transactions (Dated)'!$D$2:$D$53,'Share Values'!$X784,'Transactions (Dated)'!$B$2:$B$53,'Share Values'!AB$11,'Transactions (Dated)'!$C$2:$C$53,"Buy")-SUMIFS('Transactions (Dated)'!$E$2:$E$53,'Transactions (Dated)'!$D$2:$D$53,'Share Values'!$X784,'Transactions (Dated)'!$B$2:$B$53,'Share Values'!AB$11,'Transactions (Dated)'!$C$2:$C$53,"Sell")</f>
        <v>1892</v>
      </c>
      <c r="AC784" s="40">
        <f ca="1">AC783+SUMIFS('Transactions (Dated)'!$E$2:$E$53,'Transactions (Dated)'!$D$2:$D$53,'Share Values'!$X784,'Transactions (Dated)'!$B$2:$B$53,'Share Values'!AC$11,'Transactions (Dated)'!$C$2:$C$53,"Buy")-SUMIFS('Transactions (Dated)'!$E$2:$E$53,'Transactions (Dated)'!$D$2:$D$53,'Share Values'!$X784,'Transactions (Dated)'!$B$2:$B$53,'Share Values'!AC$11,'Transactions (Dated)'!$C$2:$C$53,"Sell")</f>
        <v>2348</v>
      </c>
      <c r="AD784" s="40">
        <f ca="1">AD783+SUMIFS('Transactions (Dated)'!$E$2:$E$53,'Transactions (Dated)'!$D$2:$D$53,'Share Values'!$X784,'Transactions (Dated)'!$B$2:$B$53,'Share Values'!AD$11,'Transactions (Dated)'!$C$2:$C$53,"Buy")-SUMIFS('Transactions (Dated)'!$E$2:$E$53,'Transactions (Dated)'!$D$2:$D$53,'Share Values'!$X784,'Transactions (Dated)'!$B$2:$B$53,'Share Values'!AD$11,'Transactions (Dated)'!$C$2:$C$53,"Sell")</f>
        <v>0</v>
      </c>
      <c r="AE784" s="40">
        <f ca="1">AE783+SUMIFS('Transactions (Dated)'!$E$2:$E$53,'Transactions (Dated)'!$D$2:$D$53,'Share Values'!$X784,'Transactions (Dated)'!$B$2:$B$53,'Share Values'!AE$11,'Transactions (Dated)'!$C$2:$C$53,"Buy")-SUMIFS('Transactions (Dated)'!$E$2:$E$53,'Transactions (Dated)'!$D$2:$D$53,'Share Values'!$X784,'Transactions (Dated)'!$B$2:$B$53,'Share Values'!AE$11,'Transactions (Dated)'!$C$2:$C$53,"Sell")</f>
        <v>2900</v>
      </c>
      <c r="AF784" s="40">
        <f ca="1">AF783+SUMIFS('Transactions (Dated)'!$E$2:$E$53,'Transactions (Dated)'!$D$2:$D$53,'Share Values'!$X784,'Transactions (Dated)'!$B$2:$B$53,'Share Values'!AF$11,'Transactions (Dated)'!$C$2:$C$53,"Buy")-SUMIFS('Transactions (Dated)'!$E$2:$E$53,'Transactions (Dated)'!$D$2:$D$53,'Share Values'!$X784,'Transactions (Dated)'!$B$2:$B$53,'Share Values'!AF$11,'Transactions (Dated)'!$C$2:$C$53,"Sell")</f>
        <v>14201</v>
      </c>
      <c r="AG784" s="40">
        <f ca="1">AG783+SUMIFS('Transactions (Dated)'!$E$2:$E$53,'Transactions (Dated)'!$D$2:$D$53,'Share Values'!$X784,'Transactions (Dated)'!$B$2:$B$53,'Share Values'!AG$11,'Transactions (Dated)'!$C$2:$C$53,"Buy")-SUMIFS('Transactions (Dated)'!$E$2:$E$53,'Transactions (Dated)'!$D$2:$D$53,'Share Values'!$X784,'Transactions (Dated)'!$B$2:$B$53,'Share Values'!AG$11,'Transactions (Dated)'!$C$2:$C$53,"Sell")</f>
        <v>6835</v>
      </c>
      <c r="AH784" s="40">
        <f ca="1">AH783+SUMIFS('Transactions (Dated)'!$E$2:$E$53,'Transactions (Dated)'!$D$2:$D$53,'Share Values'!$X784,'Transactions (Dated)'!$B$2:$B$53,'Share Values'!AH$11,'Transactions (Dated)'!$C$2:$C$53,"Buy")-SUMIFS('Transactions (Dated)'!$E$2:$E$53,'Transactions (Dated)'!$D$2:$D$53,'Share Values'!$X784,'Transactions (Dated)'!$B$2:$B$53,'Share Values'!AH$11,'Transactions (Dated)'!$C$2:$C$53,"Sell")</f>
        <v>0</v>
      </c>
      <c r="AI784" s="40">
        <f ca="1">AI783+SUMIFS('Transactions (Dated)'!$E$2:$E$53,'Transactions (Dated)'!$D$2:$D$53,'Share Values'!$X784,'Transactions (Dated)'!$B$2:$B$53,'Share Values'!AI$11,'Transactions (Dated)'!$C$2:$C$53,"Buy")-SUMIFS('Transactions (Dated)'!$E$2:$E$53,'Transactions (Dated)'!$D$2:$D$53,'Share Values'!$X784,'Transactions (Dated)'!$B$2:$B$53,'Share Values'!AI$11,'Transactions (Dated)'!$C$2:$C$53,"Sell")</f>
        <v>0</v>
      </c>
      <c r="AJ784" s="40">
        <f ca="1">AJ783+SUMIFS('Transactions (Dated)'!$E$2:$E$53,'Transactions (Dated)'!$D$2:$D$53,'Share Values'!$X784,'Transactions (Dated)'!$B$2:$B$53,'Share Values'!AJ$11,'Transactions (Dated)'!$C$2:$C$53,"Buy")-SUMIFS('Transactions (Dated)'!$E$2:$E$53,'Transactions (Dated)'!$D$2:$D$53,'Share Values'!$X784,'Transactions (Dated)'!$B$2:$B$53,'Share Values'!AJ$11,'Transactions (Dated)'!$C$2:$C$53,"Sell")</f>
        <v>0</v>
      </c>
      <c r="AK784" s="40">
        <f ca="1">AK783+SUMIFS('Transactions (Dated)'!$E$2:$E$53,'Transactions (Dated)'!$D$2:$D$53,'Share Values'!$X784,'Transactions (Dated)'!$B$2:$B$53,'Share Values'!AK$11,'Transactions (Dated)'!$C$2:$C$53,"Buy")-SUMIFS('Transactions (Dated)'!$E$2:$E$53,'Transactions (Dated)'!$D$2:$D$53,'Share Values'!$X784,'Transactions (Dated)'!$B$2:$B$53,'Share Values'!AK$11,'Transactions (Dated)'!$C$2:$C$53,"Sell")</f>
        <v>0</v>
      </c>
      <c r="AL784" s="40">
        <f ca="1">AL783+SUMIFS('Transactions (Dated)'!$E$2:$E$53,'Transactions (Dated)'!$D$2:$D$53,'Share Values'!$X784,'Transactions (Dated)'!$B$2:$B$53,'Share Values'!AL$11,'Transactions (Dated)'!$C$2:$C$53,"Buy")-SUMIFS('Transactions (Dated)'!$E$2:$E$53,'Transactions (Dated)'!$D$2:$D$53,'Share Values'!$X784,'Transactions (Dated)'!$B$2:$B$53,'Share Values'!AL$11,'Transactions (Dated)'!$C$2:$C$53,"Sell")</f>
        <v>0</v>
      </c>
      <c r="AM784" s="40">
        <f ca="1">AM783+SUMIFS('Transactions (Dated)'!$E$2:$E$53,'Transactions (Dated)'!$D$2:$D$53,'Share Values'!$X784,'Transactions (Dated)'!$B$2:$B$53,'Share Values'!AM$11,'Transactions (Dated)'!$C$2:$C$53,"Buy")-SUMIFS('Transactions (Dated)'!$E$2:$E$53,'Transactions (Dated)'!$D$2:$D$53,'Share Values'!$X784,'Transactions (Dated)'!$B$2:$B$53,'Share Values'!AM$11,'Transactions (Dated)'!$C$2:$C$53,"Sell")</f>
        <v>0</v>
      </c>
      <c r="AN784" s="40">
        <f ca="1">AN783+SUMIFS('Transactions (Dated)'!$E$2:$E$53,'Transactions (Dated)'!$D$2:$D$53,'Share Values'!$X784,'Transactions (Dated)'!$B$2:$B$53,'Share Values'!AN$11,'Transactions (Dated)'!$C$2:$C$53,"Buy")-SUMIFS('Transactions (Dated)'!$E$2:$E$53,'Transactions (Dated)'!$D$2:$D$53,'Share Values'!$X784,'Transactions (Dated)'!$B$2:$B$53,'Share Values'!AN$11,'Transactions (Dated)'!$C$2:$C$53,"Sell")</f>
        <v>0</v>
      </c>
      <c r="AQ784" s="3">
        <f t="shared" si="321"/>
        <v>43038</v>
      </c>
      <c r="AR784" s="6">
        <f t="shared" ca="1" si="322"/>
        <v>65767.5</v>
      </c>
      <c r="AS784" s="6">
        <f t="shared" ca="1" si="323"/>
        <v>20062.5</v>
      </c>
      <c r="AT784" s="6">
        <f t="shared" ca="1" si="324"/>
        <v>569311.20000000007</v>
      </c>
      <c r="AU784" s="6">
        <f t="shared" ca="1" si="325"/>
        <v>45795.859999999993</v>
      </c>
      <c r="AV784" s="6">
        <f t="shared" ca="1" si="326"/>
        <v>44565.04</v>
      </c>
      <c r="AW784" s="6">
        <f t="shared" ca="1" si="327"/>
        <v>0</v>
      </c>
      <c r="AX784" s="6">
        <f t="shared" ca="1" si="328"/>
        <v>47298.999999999993</v>
      </c>
      <c r="AY784" s="6">
        <f t="shared" ca="1" si="329"/>
        <v>54957.87</v>
      </c>
      <c r="AZ784" s="6">
        <f t="shared" ca="1" si="330"/>
        <v>0</v>
      </c>
      <c r="BA784" s="6">
        <f t="shared" ca="1" si="331"/>
        <v>0</v>
      </c>
      <c r="BB784" s="6">
        <f t="shared" ca="1" si="332"/>
        <v>0</v>
      </c>
      <c r="BC784" s="6">
        <f t="shared" ca="1" si="333"/>
        <v>0</v>
      </c>
      <c r="BD784" s="6">
        <f t="shared" ca="1" si="334"/>
        <v>0</v>
      </c>
      <c r="BE784" s="6">
        <f t="shared" ca="1" si="335"/>
        <v>0</v>
      </c>
      <c r="BF784" s="6">
        <f t="shared" ca="1" si="343"/>
        <v>0</v>
      </c>
      <c r="BG784" s="6">
        <f t="shared" ca="1" si="344"/>
        <v>0</v>
      </c>
      <c r="BJ784" s="4">
        <f t="shared" ca="1" si="336"/>
        <v>847758.97000000009</v>
      </c>
      <c r="BL784" s="3">
        <f t="shared" si="337"/>
        <v>43038</v>
      </c>
      <c r="BM784" s="6">
        <f>BM783+SUMIFS('Transactions (Dated)'!G:G,'Transactions (Dated)'!D:D,'Share Values'!AQ784)</f>
        <v>14317.649999999987</v>
      </c>
      <c r="BN784" s="6">
        <f ca="1">BN783+SUMIFS('Transactions (Dated)'!$F:$F,'Transactions (Dated)'!$D:$D,$BL784,'Transactions (Dated)'!$B:$B,BN$11,'Transactions (Dated)'!$C:$C,"Dividend (paid to cash)")*Y784</f>
        <v>0</v>
      </c>
      <c r="BO784" s="6">
        <f ca="1">BO783+SUMIFS('Transactions (Dated)'!$F:$F,'Transactions (Dated)'!$D:$D,$BL784,'Transactions (Dated)'!$B:$B,BO$11,'Transactions (Dated)'!$C:$C,"Dividend (paid to cash)")*Z784</f>
        <v>2421.875</v>
      </c>
      <c r="BP784" s="6">
        <f ca="1">BP783+SUMIFS('Transactions (Dated)'!$F:$F,'Transactions (Dated)'!$D:$D,$BL784,'Transactions (Dated)'!$B:$B,BP$11,'Transactions (Dated)'!$C:$C,"Dividend (paid to cash)")*AA784</f>
        <v>51745.237000000008</v>
      </c>
      <c r="BQ784" s="6">
        <f ca="1">BQ783+SUMIFS('Transactions (Dated)'!$F:$F,'Transactions (Dated)'!$D:$D,$BL784,'Transactions (Dated)'!$B:$B,BQ$11,'Transactions (Dated)'!$C:$C,"Dividend (paid to cash)")*AB784</f>
        <v>766.26</v>
      </c>
      <c r="BR784" s="6">
        <f ca="1">BR783+SUMIFS('Transactions (Dated)'!$F:$F,'Transactions (Dated)'!$D:$D,$BL784,'Transactions (Dated)'!$B:$B,BR$11,'Transactions (Dated)'!$C:$C,"Dividend (paid to cash)")*AC784</f>
        <v>0</v>
      </c>
      <c r="BS784" s="6">
        <f ca="1">BS783+SUMIFS('Transactions (Dated)'!$F:$F,'Transactions (Dated)'!$D:$D,$BL784,'Transactions (Dated)'!$B:$B,BS$11,'Transactions (Dated)'!$C:$C,"Dividend (paid to cash)")*AD784</f>
        <v>0</v>
      </c>
      <c r="BT784" s="6">
        <f ca="1">BT783+SUMIFS('Transactions (Dated)'!$F:$F,'Transactions (Dated)'!$D:$D,$BL784,'Transactions (Dated)'!$B:$B,BT$11,'Transactions (Dated)'!$C:$C,"Dividend (paid to cash)")*AE784</f>
        <v>7830</v>
      </c>
      <c r="BU784" s="6">
        <f ca="1">BU783+SUMIFS('Transactions (Dated)'!$F:$F,'Transactions (Dated)'!$D:$D,$BL784,'Transactions (Dated)'!$B:$B,BU$11,'Transactions (Dated)'!$C:$C,"Dividend (paid to cash)")*AF784</f>
        <v>0</v>
      </c>
      <c r="BV784" s="6">
        <f ca="1">BV783+SUMIFS('Transactions (Dated)'!$F:$F,'Transactions (Dated)'!$D:$D,$BL784,'Transactions (Dated)'!$B:$B,BV$11,'Transactions (Dated)'!$C:$C,"Dividend (paid to cash)")*AG784</f>
        <v>0</v>
      </c>
      <c r="BW784" s="6">
        <f ca="1">BW783+SUMIFS('Transactions (Dated)'!$F:$F,'Transactions (Dated)'!$D:$D,$BL784,'Transactions (Dated)'!$B:$B,BW$11,'Transactions (Dated)'!$C:$C,"Dividend (paid to cash)")*AH784</f>
        <v>0</v>
      </c>
      <c r="BX784" s="6">
        <f ca="1">BX783+SUMIFS('Transactions (Dated)'!$F:$F,'Transactions (Dated)'!$D:$D,$BL784,'Transactions (Dated)'!$B:$B,BX$11,'Transactions (Dated)'!$C:$C,"Dividend (paid to cash)")*AI784</f>
        <v>0</v>
      </c>
      <c r="BY784" s="6">
        <f ca="1">BY783+SUMIFS('Transactions (Dated)'!$F:$F,'Transactions (Dated)'!$D:$D,$BL784,'Transactions (Dated)'!$B:$B,BY$11,'Transactions (Dated)'!$C:$C,"Dividend (paid to cash)")*AJ784</f>
        <v>0</v>
      </c>
      <c r="BZ784" s="6">
        <f ca="1">BZ783+SUMIFS('Transactions (Dated)'!$F:$F,'Transactions (Dated)'!$D:$D,$BL784,'Transactions (Dated)'!$B:$B,BZ$11,'Transactions (Dated)'!$C:$C,"Dividend (paid to cash)")*AK784</f>
        <v>0</v>
      </c>
      <c r="CA784" s="6">
        <f ca="1">CA783+SUMIFS('Transactions (Dated)'!$F:$F,'Transactions (Dated)'!$D:$D,$BL784,'Transactions (Dated)'!$B:$B,CA$11,'Transactions (Dated)'!$C:$C,"Dividend (paid to cash)")*AL784</f>
        <v>0</v>
      </c>
      <c r="CB784" s="6">
        <v>0</v>
      </c>
      <c r="CC784" s="6">
        <v>0</v>
      </c>
      <c r="CF784" s="6">
        <f t="shared" ca="1" si="338"/>
        <v>77081.021999999983</v>
      </c>
      <c r="CH784" s="3">
        <f t="shared" si="339"/>
        <v>43038</v>
      </c>
      <c r="CI784" s="4">
        <f t="shared" ca="1" si="340"/>
        <v>847758.97000000009</v>
      </c>
      <c r="CJ784" s="4">
        <f t="shared" ca="1" si="341"/>
        <v>77081.021999999983</v>
      </c>
      <c r="CL784" s="4">
        <f t="shared" ca="1" si="342"/>
        <v>924839.99200000009</v>
      </c>
    </row>
    <row r="785" spans="2:90" x14ac:dyDescent="0.15">
      <c r="B785" s="3">
        <v>43039</v>
      </c>
      <c r="E785" s="86">
        <v>43039</v>
      </c>
      <c r="F785" s="53">
        <v>14.12</v>
      </c>
      <c r="G785">
        <v>2.1800000000000002</v>
      </c>
      <c r="H785">
        <v>21.64</v>
      </c>
      <c r="I785">
        <v>24.34</v>
      </c>
      <c r="J785">
        <v>19.13</v>
      </c>
      <c r="K785">
        <v>13.91</v>
      </c>
      <c r="L785">
        <v>16.14</v>
      </c>
      <c r="M785">
        <v>3.73</v>
      </c>
      <c r="O785">
        <v>12.35</v>
      </c>
      <c r="Q785">
        <v>1.26</v>
      </c>
      <c r="R785">
        <v>9.59</v>
      </c>
      <c r="S785">
        <v>47.51</v>
      </c>
      <c r="U785">
        <v>47.51</v>
      </c>
      <c r="X785" s="3">
        <f t="shared" si="320"/>
        <v>43039</v>
      </c>
      <c r="Y785" s="40">
        <f ca="1">Y784+SUMIFS('Transactions (Dated)'!$E$2:$E$53,'Transactions (Dated)'!$D$2:$D$53,'Share Values'!$X785,'Transactions (Dated)'!$B$2:$B$53,'Share Values'!Y$11,'Transactions (Dated)'!$C$2:$C$53,"Buy")-SUMIFS('Transactions (Dated)'!$E$2:$E$53,'Transactions (Dated)'!$D$2:$D$53,'Share Values'!$X785,'Transactions (Dated)'!$B$2:$B$53,'Share Values'!Y$11,'Transactions (Dated)'!$C$2:$C$53,"Sell")</f>
        <v>4625</v>
      </c>
      <c r="Z785" s="40">
        <f ca="1">Z784+SUMIFS('Transactions (Dated)'!$E$2:$E$53,'Transactions (Dated)'!$D$2:$D$53,'Share Values'!$X785,'Transactions (Dated)'!$B$2:$B$53,'Share Values'!Z$11,'Transactions (Dated)'!$C$2:$C$53,"Buy")-SUMIFS('Transactions (Dated)'!$E$2:$E$53,'Transactions (Dated)'!$D$2:$D$53,'Share Values'!$X785,'Transactions (Dated)'!$B$2:$B$53,'Share Values'!Z$11,'Transactions (Dated)'!$C$2:$C$53,"Sell")</f>
        <v>9375</v>
      </c>
      <c r="AA785" s="40">
        <f ca="1">AA784+SUMIFS('Transactions (Dated)'!$E$2:$E$53,'Transactions (Dated)'!$D$2:$D$53,'Share Values'!$X785,'Transactions (Dated)'!$B$2:$B$53,'Share Values'!AA$11,'Transactions (Dated)'!$C$2:$C$53,"Buy")-SUMIFS('Transactions (Dated)'!$E$2:$E$53,'Transactions (Dated)'!$D$2:$D$53,'Share Values'!$X785,'Transactions (Dated)'!$B$2:$B$53,'Share Values'!AA$11,'Transactions (Dated)'!$C$2:$C$53,"Sell")</f>
        <v>26357</v>
      </c>
      <c r="AB785" s="40">
        <f ca="1">AB784+SUMIFS('Transactions (Dated)'!$E$2:$E$53,'Transactions (Dated)'!$D$2:$D$53,'Share Values'!$X785,'Transactions (Dated)'!$B$2:$B$53,'Share Values'!AB$11,'Transactions (Dated)'!$C$2:$C$53,"Buy")-SUMIFS('Transactions (Dated)'!$E$2:$E$53,'Transactions (Dated)'!$D$2:$D$53,'Share Values'!$X785,'Transactions (Dated)'!$B$2:$B$53,'Share Values'!AB$11,'Transactions (Dated)'!$C$2:$C$53,"Sell")</f>
        <v>1892</v>
      </c>
      <c r="AC785" s="40">
        <f ca="1">AC784+SUMIFS('Transactions (Dated)'!$E$2:$E$53,'Transactions (Dated)'!$D$2:$D$53,'Share Values'!$X785,'Transactions (Dated)'!$B$2:$B$53,'Share Values'!AC$11,'Transactions (Dated)'!$C$2:$C$53,"Buy")-SUMIFS('Transactions (Dated)'!$E$2:$E$53,'Transactions (Dated)'!$D$2:$D$53,'Share Values'!$X785,'Transactions (Dated)'!$B$2:$B$53,'Share Values'!AC$11,'Transactions (Dated)'!$C$2:$C$53,"Sell")</f>
        <v>2348</v>
      </c>
      <c r="AD785" s="40">
        <f ca="1">AD784+SUMIFS('Transactions (Dated)'!$E$2:$E$53,'Transactions (Dated)'!$D$2:$D$53,'Share Values'!$X785,'Transactions (Dated)'!$B$2:$B$53,'Share Values'!AD$11,'Transactions (Dated)'!$C$2:$C$53,"Buy")-SUMIFS('Transactions (Dated)'!$E$2:$E$53,'Transactions (Dated)'!$D$2:$D$53,'Share Values'!$X785,'Transactions (Dated)'!$B$2:$B$53,'Share Values'!AD$11,'Transactions (Dated)'!$C$2:$C$53,"Sell")</f>
        <v>0</v>
      </c>
      <c r="AE785" s="40">
        <f ca="1">AE784+SUMIFS('Transactions (Dated)'!$E$2:$E$53,'Transactions (Dated)'!$D$2:$D$53,'Share Values'!$X785,'Transactions (Dated)'!$B$2:$B$53,'Share Values'!AE$11,'Transactions (Dated)'!$C$2:$C$53,"Buy")-SUMIFS('Transactions (Dated)'!$E$2:$E$53,'Transactions (Dated)'!$D$2:$D$53,'Share Values'!$X785,'Transactions (Dated)'!$B$2:$B$53,'Share Values'!AE$11,'Transactions (Dated)'!$C$2:$C$53,"Sell")</f>
        <v>2900</v>
      </c>
      <c r="AF785" s="40">
        <f ca="1">AF784+SUMIFS('Transactions (Dated)'!$E$2:$E$53,'Transactions (Dated)'!$D$2:$D$53,'Share Values'!$X785,'Transactions (Dated)'!$B$2:$B$53,'Share Values'!AF$11,'Transactions (Dated)'!$C$2:$C$53,"Buy")-SUMIFS('Transactions (Dated)'!$E$2:$E$53,'Transactions (Dated)'!$D$2:$D$53,'Share Values'!$X785,'Transactions (Dated)'!$B$2:$B$53,'Share Values'!AF$11,'Transactions (Dated)'!$C$2:$C$53,"Sell")</f>
        <v>14201</v>
      </c>
      <c r="AG785" s="40">
        <f ca="1">AG784+SUMIFS('Transactions (Dated)'!$E$2:$E$53,'Transactions (Dated)'!$D$2:$D$53,'Share Values'!$X785,'Transactions (Dated)'!$B$2:$B$53,'Share Values'!AG$11,'Transactions (Dated)'!$C$2:$C$53,"Buy")-SUMIFS('Transactions (Dated)'!$E$2:$E$53,'Transactions (Dated)'!$D$2:$D$53,'Share Values'!$X785,'Transactions (Dated)'!$B$2:$B$53,'Share Values'!AG$11,'Transactions (Dated)'!$C$2:$C$53,"Sell")</f>
        <v>6835</v>
      </c>
      <c r="AH785" s="40">
        <f ca="1">AH784+SUMIFS('Transactions (Dated)'!$E$2:$E$53,'Transactions (Dated)'!$D$2:$D$53,'Share Values'!$X785,'Transactions (Dated)'!$B$2:$B$53,'Share Values'!AH$11,'Transactions (Dated)'!$C$2:$C$53,"Buy")-SUMIFS('Transactions (Dated)'!$E$2:$E$53,'Transactions (Dated)'!$D$2:$D$53,'Share Values'!$X785,'Transactions (Dated)'!$B$2:$B$53,'Share Values'!AH$11,'Transactions (Dated)'!$C$2:$C$53,"Sell")</f>
        <v>0</v>
      </c>
      <c r="AI785" s="40">
        <f ca="1">AI784+SUMIFS('Transactions (Dated)'!$E$2:$E$53,'Transactions (Dated)'!$D$2:$D$53,'Share Values'!$X785,'Transactions (Dated)'!$B$2:$B$53,'Share Values'!AI$11,'Transactions (Dated)'!$C$2:$C$53,"Buy")-SUMIFS('Transactions (Dated)'!$E$2:$E$53,'Transactions (Dated)'!$D$2:$D$53,'Share Values'!$X785,'Transactions (Dated)'!$B$2:$B$53,'Share Values'!AI$11,'Transactions (Dated)'!$C$2:$C$53,"Sell")</f>
        <v>0</v>
      </c>
      <c r="AJ785" s="40">
        <f ca="1">AJ784+SUMIFS('Transactions (Dated)'!$E$2:$E$53,'Transactions (Dated)'!$D$2:$D$53,'Share Values'!$X785,'Transactions (Dated)'!$B$2:$B$53,'Share Values'!AJ$11,'Transactions (Dated)'!$C$2:$C$53,"Buy")-SUMIFS('Transactions (Dated)'!$E$2:$E$53,'Transactions (Dated)'!$D$2:$D$53,'Share Values'!$X785,'Transactions (Dated)'!$B$2:$B$53,'Share Values'!AJ$11,'Transactions (Dated)'!$C$2:$C$53,"Sell")</f>
        <v>0</v>
      </c>
      <c r="AK785" s="40">
        <f ca="1">AK784+SUMIFS('Transactions (Dated)'!$E$2:$E$53,'Transactions (Dated)'!$D$2:$D$53,'Share Values'!$X785,'Transactions (Dated)'!$B$2:$B$53,'Share Values'!AK$11,'Transactions (Dated)'!$C$2:$C$53,"Buy")-SUMIFS('Transactions (Dated)'!$E$2:$E$53,'Transactions (Dated)'!$D$2:$D$53,'Share Values'!$X785,'Transactions (Dated)'!$B$2:$B$53,'Share Values'!AK$11,'Transactions (Dated)'!$C$2:$C$53,"Sell")</f>
        <v>0</v>
      </c>
      <c r="AL785" s="40">
        <f ca="1">AL784+SUMIFS('Transactions (Dated)'!$E$2:$E$53,'Transactions (Dated)'!$D$2:$D$53,'Share Values'!$X785,'Transactions (Dated)'!$B$2:$B$53,'Share Values'!AL$11,'Transactions (Dated)'!$C$2:$C$53,"Buy")-SUMIFS('Transactions (Dated)'!$E$2:$E$53,'Transactions (Dated)'!$D$2:$D$53,'Share Values'!$X785,'Transactions (Dated)'!$B$2:$B$53,'Share Values'!AL$11,'Transactions (Dated)'!$C$2:$C$53,"Sell")</f>
        <v>0</v>
      </c>
      <c r="AM785" s="40">
        <f ca="1">AM784+SUMIFS('Transactions (Dated)'!$E$2:$E$53,'Transactions (Dated)'!$D$2:$D$53,'Share Values'!$X785,'Transactions (Dated)'!$B$2:$B$53,'Share Values'!AM$11,'Transactions (Dated)'!$C$2:$C$53,"Buy")-SUMIFS('Transactions (Dated)'!$E$2:$E$53,'Transactions (Dated)'!$D$2:$D$53,'Share Values'!$X785,'Transactions (Dated)'!$B$2:$B$53,'Share Values'!AM$11,'Transactions (Dated)'!$C$2:$C$53,"Sell")</f>
        <v>0</v>
      </c>
      <c r="AN785" s="40">
        <f ca="1">AN784+SUMIFS('Transactions (Dated)'!$E$2:$E$53,'Transactions (Dated)'!$D$2:$D$53,'Share Values'!$X785,'Transactions (Dated)'!$B$2:$B$53,'Share Values'!AN$11,'Transactions (Dated)'!$C$2:$C$53,"Buy")-SUMIFS('Transactions (Dated)'!$E$2:$E$53,'Transactions (Dated)'!$D$2:$D$53,'Share Values'!$X785,'Transactions (Dated)'!$B$2:$B$53,'Share Values'!AN$11,'Transactions (Dated)'!$C$2:$C$53,"Sell")</f>
        <v>0</v>
      </c>
      <c r="AQ785" s="3">
        <f t="shared" si="321"/>
        <v>43039</v>
      </c>
      <c r="AR785" s="6">
        <f t="shared" ca="1" si="322"/>
        <v>65305</v>
      </c>
      <c r="AS785" s="6">
        <f t="shared" ca="1" si="323"/>
        <v>20437.5</v>
      </c>
      <c r="AT785" s="6">
        <f t="shared" ca="1" si="324"/>
        <v>570365.48</v>
      </c>
      <c r="AU785" s="6">
        <f t="shared" ca="1" si="325"/>
        <v>46051.28</v>
      </c>
      <c r="AV785" s="6">
        <f t="shared" ca="1" si="326"/>
        <v>44917.24</v>
      </c>
      <c r="AW785" s="6">
        <f t="shared" ca="1" si="327"/>
        <v>0</v>
      </c>
      <c r="AX785" s="6">
        <f t="shared" ca="1" si="328"/>
        <v>46806</v>
      </c>
      <c r="AY785" s="6">
        <f t="shared" ca="1" si="329"/>
        <v>52969.73</v>
      </c>
      <c r="AZ785" s="6">
        <f t="shared" ca="1" si="330"/>
        <v>0</v>
      </c>
      <c r="BA785" s="6">
        <f t="shared" ca="1" si="331"/>
        <v>0</v>
      </c>
      <c r="BB785" s="6">
        <f t="shared" ca="1" si="332"/>
        <v>0</v>
      </c>
      <c r="BC785" s="6">
        <f t="shared" ca="1" si="333"/>
        <v>0</v>
      </c>
      <c r="BD785" s="6">
        <f t="shared" ca="1" si="334"/>
        <v>0</v>
      </c>
      <c r="BE785" s="6">
        <f t="shared" ca="1" si="335"/>
        <v>0</v>
      </c>
      <c r="BF785" s="6">
        <f t="shared" ca="1" si="343"/>
        <v>0</v>
      </c>
      <c r="BG785" s="6">
        <f t="shared" ca="1" si="344"/>
        <v>0</v>
      </c>
      <c r="BJ785" s="4">
        <f t="shared" ca="1" si="336"/>
        <v>846852.23</v>
      </c>
      <c r="BL785" s="3">
        <f t="shared" si="337"/>
        <v>43039</v>
      </c>
      <c r="BM785" s="6">
        <f>BM784+SUMIFS('Transactions (Dated)'!G:G,'Transactions (Dated)'!D:D,'Share Values'!AQ785)</f>
        <v>14317.649999999987</v>
      </c>
      <c r="BN785" s="6">
        <f ca="1">BN784+SUMIFS('Transactions (Dated)'!$F:$F,'Transactions (Dated)'!$D:$D,$BL785,'Transactions (Dated)'!$B:$B,BN$11,'Transactions (Dated)'!$C:$C,"Dividend (paid to cash)")*Y785</f>
        <v>0</v>
      </c>
      <c r="BO785" s="6">
        <f ca="1">BO784+SUMIFS('Transactions (Dated)'!$F:$F,'Transactions (Dated)'!$D:$D,$BL785,'Transactions (Dated)'!$B:$B,BO$11,'Transactions (Dated)'!$C:$C,"Dividend (paid to cash)")*Z785</f>
        <v>2421.875</v>
      </c>
      <c r="BP785" s="6">
        <f ca="1">BP784+SUMIFS('Transactions (Dated)'!$F:$F,'Transactions (Dated)'!$D:$D,$BL785,'Transactions (Dated)'!$B:$B,BP$11,'Transactions (Dated)'!$C:$C,"Dividend (paid to cash)")*AA785</f>
        <v>51745.237000000008</v>
      </c>
      <c r="BQ785" s="6">
        <f ca="1">BQ784+SUMIFS('Transactions (Dated)'!$F:$F,'Transactions (Dated)'!$D:$D,$BL785,'Transactions (Dated)'!$B:$B,BQ$11,'Transactions (Dated)'!$C:$C,"Dividend (paid to cash)")*AB785</f>
        <v>766.26</v>
      </c>
      <c r="BR785" s="6">
        <f ca="1">BR784+SUMIFS('Transactions (Dated)'!$F:$F,'Transactions (Dated)'!$D:$D,$BL785,'Transactions (Dated)'!$B:$B,BR$11,'Transactions (Dated)'!$C:$C,"Dividend (paid to cash)")*AC785</f>
        <v>0</v>
      </c>
      <c r="BS785" s="6">
        <f ca="1">BS784+SUMIFS('Transactions (Dated)'!$F:$F,'Transactions (Dated)'!$D:$D,$BL785,'Transactions (Dated)'!$B:$B,BS$11,'Transactions (Dated)'!$C:$C,"Dividend (paid to cash)")*AD785</f>
        <v>0</v>
      </c>
      <c r="BT785" s="6">
        <f ca="1">BT784+SUMIFS('Transactions (Dated)'!$F:$F,'Transactions (Dated)'!$D:$D,$BL785,'Transactions (Dated)'!$B:$B,BT$11,'Transactions (Dated)'!$C:$C,"Dividend (paid to cash)")*AE785</f>
        <v>7830</v>
      </c>
      <c r="BU785" s="6">
        <f ca="1">BU784+SUMIFS('Transactions (Dated)'!$F:$F,'Transactions (Dated)'!$D:$D,$BL785,'Transactions (Dated)'!$B:$B,BU$11,'Transactions (Dated)'!$C:$C,"Dividend (paid to cash)")*AF785</f>
        <v>0</v>
      </c>
      <c r="BV785" s="6">
        <f ca="1">BV784+SUMIFS('Transactions (Dated)'!$F:$F,'Transactions (Dated)'!$D:$D,$BL785,'Transactions (Dated)'!$B:$B,BV$11,'Transactions (Dated)'!$C:$C,"Dividend (paid to cash)")*AG785</f>
        <v>0</v>
      </c>
      <c r="BW785" s="6">
        <f ca="1">BW784+SUMIFS('Transactions (Dated)'!$F:$F,'Transactions (Dated)'!$D:$D,$BL785,'Transactions (Dated)'!$B:$B,BW$11,'Transactions (Dated)'!$C:$C,"Dividend (paid to cash)")*AH785</f>
        <v>0</v>
      </c>
      <c r="BX785" s="6">
        <f ca="1">BX784+SUMIFS('Transactions (Dated)'!$F:$F,'Transactions (Dated)'!$D:$D,$BL785,'Transactions (Dated)'!$B:$B,BX$11,'Transactions (Dated)'!$C:$C,"Dividend (paid to cash)")*AI785</f>
        <v>0</v>
      </c>
      <c r="BY785" s="6">
        <f ca="1">BY784+SUMIFS('Transactions (Dated)'!$F:$F,'Transactions (Dated)'!$D:$D,$BL785,'Transactions (Dated)'!$B:$B,BY$11,'Transactions (Dated)'!$C:$C,"Dividend (paid to cash)")*AJ785</f>
        <v>0</v>
      </c>
      <c r="BZ785" s="6">
        <f ca="1">BZ784+SUMIFS('Transactions (Dated)'!$F:$F,'Transactions (Dated)'!$D:$D,$BL785,'Transactions (Dated)'!$B:$B,BZ$11,'Transactions (Dated)'!$C:$C,"Dividend (paid to cash)")*AK785</f>
        <v>0</v>
      </c>
      <c r="CA785" s="6">
        <f ca="1">CA784+SUMIFS('Transactions (Dated)'!$F:$F,'Transactions (Dated)'!$D:$D,$BL785,'Transactions (Dated)'!$B:$B,CA$11,'Transactions (Dated)'!$C:$C,"Dividend (paid to cash)")*AL785</f>
        <v>0</v>
      </c>
      <c r="CB785" s="6">
        <v>0</v>
      </c>
      <c r="CC785" s="6">
        <v>0</v>
      </c>
      <c r="CF785" s="6">
        <f t="shared" ca="1" si="338"/>
        <v>77081.021999999983</v>
      </c>
      <c r="CH785" s="3">
        <f t="shared" si="339"/>
        <v>43039</v>
      </c>
      <c r="CI785" s="4">
        <f t="shared" ca="1" si="340"/>
        <v>846852.23</v>
      </c>
      <c r="CJ785" s="4">
        <f t="shared" ca="1" si="341"/>
        <v>77081.021999999983</v>
      </c>
      <c r="CL785" s="4">
        <f t="shared" ca="1" si="342"/>
        <v>923933.25199999998</v>
      </c>
    </row>
    <row r="786" spans="2:90" x14ac:dyDescent="0.15">
      <c r="B786" s="3">
        <v>43040</v>
      </c>
      <c r="E786" s="86">
        <v>43040</v>
      </c>
      <c r="F786" s="53">
        <v>13.86</v>
      </c>
      <c r="G786">
        <v>2.2599999999999998</v>
      </c>
      <c r="H786">
        <v>21.64</v>
      </c>
      <c r="I786">
        <v>24.35</v>
      </c>
      <c r="J786">
        <v>18.98</v>
      </c>
      <c r="K786">
        <v>13.93</v>
      </c>
      <c r="L786">
        <v>15.92</v>
      </c>
      <c r="M786">
        <v>3.71</v>
      </c>
      <c r="O786">
        <v>12.65</v>
      </c>
      <c r="Q786">
        <v>1.25</v>
      </c>
      <c r="R786">
        <v>10</v>
      </c>
      <c r="S786">
        <v>47.25</v>
      </c>
      <c r="U786">
        <v>47.25</v>
      </c>
      <c r="X786" s="3">
        <f t="shared" si="320"/>
        <v>43040</v>
      </c>
      <c r="Y786" s="40">
        <f ca="1">Y785+SUMIFS('Transactions (Dated)'!$E$2:$E$53,'Transactions (Dated)'!$D$2:$D$53,'Share Values'!$X786,'Transactions (Dated)'!$B$2:$B$53,'Share Values'!Y$11,'Transactions (Dated)'!$C$2:$C$53,"Buy")-SUMIFS('Transactions (Dated)'!$E$2:$E$53,'Transactions (Dated)'!$D$2:$D$53,'Share Values'!$X786,'Transactions (Dated)'!$B$2:$B$53,'Share Values'!Y$11,'Transactions (Dated)'!$C$2:$C$53,"Sell")</f>
        <v>4625</v>
      </c>
      <c r="Z786" s="40">
        <f ca="1">Z785+SUMIFS('Transactions (Dated)'!$E$2:$E$53,'Transactions (Dated)'!$D$2:$D$53,'Share Values'!$X786,'Transactions (Dated)'!$B$2:$B$53,'Share Values'!Z$11,'Transactions (Dated)'!$C$2:$C$53,"Buy")-SUMIFS('Transactions (Dated)'!$E$2:$E$53,'Transactions (Dated)'!$D$2:$D$53,'Share Values'!$X786,'Transactions (Dated)'!$B$2:$B$53,'Share Values'!Z$11,'Transactions (Dated)'!$C$2:$C$53,"Sell")</f>
        <v>9375</v>
      </c>
      <c r="AA786" s="40">
        <f ca="1">AA785+SUMIFS('Transactions (Dated)'!$E$2:$E$53,'Transactions (Dated)'!$D$2:$D$53,'Share Values'!$X786,'Transactions (Dated)'!$B$2:$B$53,'Share Values'!AA$11,'Transactions (Dated)'!$C$2:$C$53,"Buy")-SUMIFS('Transactions (Dated)'!$E$2:$E$53,'Transactions (Dated)'!$D$2:$D$53,'Share Values'!$X786,'Transactions (Dated)'!$B$2:$B$53,'Share Values'!AA$11,'Transactions (Dated)'!$C$2:$C$53,"Sell")</f>
        <v>26357</v>
      </c>
      <c r="AB786" s="40">
        <f ca="1">AB785+SUMIFS('Transactions (Dated)'!$E$2:$E$53,'Transactions (Dated)'!$D$2:$D$53,'Share Values'!$X786,'Transactions (Dated)'!$B$2:$B$53,'Share Values'!AB$11,'Transactions (Dated)'!$C$2:$C$53,"Buy")-SUMIFS('Transactions (Dated)'!$E$2:$E$53,'Transactions (Dated)'!$D$2:$D$53,'Share Values'!$X786,'Transactions (Dated)'!$B$2:$B$53,'Share Values'!AB$11,'Transactions (Dated)'!$C$2:$C$53,"Sell")</f>
        <v>1892</v>
      </c>
      <c r="AC786" s="40">
        <f ca="1">AC785+SUMIFS('Transactions (Dated)'!$E$2:$E$53,'Transactions (Dated)'!$D$2:$D$53,'Share Values'!$X786,'Transactions (Dated)'!$B$2:$B$53,'Share Values'!AC$11,'Transactions (Dated)'!$C$2:$C$53,"Buy")-SUMIFS('Transactions (Dated)'!$E$2:$E$53,'Transactions (Dated)'!$D$2:$D$53,'Share Values'!$X786,'Transactions (Dated)'!$B$2:$B$53,'Share Values'!AC$11,'Transactions (Dated)'!$C$2:$C$53,"Sell")</f>
        <v>2348</v>
      </c>
      <c r="AD786" s="40">
        <f ca="1">AD785+SUMIFS('Transactions (Dated)'!$E$2:$E$53,'Transactions (Dated)'!$D$2:$D$53,'Share Values'!$X786,'Transactions (Dated)'!$B$2:$B$53,'Share Values'!AD$11,'Transactions (Dated)'!$C$2:$C$53,"Buy")-SUMIFS('Transactions (Dated)'!$E$2:$E$53,'Transactions (Dated)'!$D$2:$D$53,'Share Values'!$X786,'Transactions (Dated)'!$B$2:$B$53,'Share Values'!AD$11,'Transactions (Dated)'!$C$2:$C$53,"Sell")</f>
        <v>0</v>
      </c>
      <c r="AE786" s="40">
        <f ca="1">AE785+SUMIFS('Transactions (Dated)'!$E$2:$E$53,'Transactions (Dated)'!$D$2:$D$53,'Share Values'!$X786,'Transactions (Dated)'!$B$2:$B$53,'Share Values'!AE$11,'Transactions (Dated)'!$C$2:$C$53,"Buy")-SUMIFS('Transactions (Dated)'!$E$2:$E$53,'Transactions (Dated)'!$D$2:$D$53,'Share Values'!$X786,'Transactions (Dated)'!$B$2:$B$53,'Share Values'!AE$11,'Transactions (Dated)'!$C$2:$C$53,"Sell")</f>
        <v>2900</v>
      </c>
      <c r="AF786" s="40">
        <f ca="1">AF785+SUMIFS('Transactions (Dated)'!$E$2:$E$53,'Transactions (Dated)'!$D$2:$D$53,'Share Values'!$X786,'Transactions (Dated)'!$B$2:$B$53,'Share Values'!AF$11,'Transactions (Dated)'!$C$2:$C$53,"Buy")-SUMIFS('Transactions (Dated)'!$E$2:$E$53,'Transactions (Dated)'!$D$2:$D$53,'Share Values'!$X786,'Transactions (Dated)'!$B$2:$B$53,'Share Values'!AF$11,'Transactions (Dated)'!$C$2:$C$53,"Sell")</f>
        <v>14201</v>
      </c>
      <c r="AG786" s="40">
        <f ca="1">AG785+SUMIFS('Transactions (Dated)'!$E$2:$E$53,'Transactions (Dated)'!$D$2:$D$53,'Share Values'!$X786,'Transactions (Dated)'!$B$2:$B$53,'Share Values'!AG$11,'Transactions (Dated)'!$C$2:$C$53,"Buy")-SUMIFS('Transactions (Dated)'!$E$2:$E$53,'Transactions (Dated)'!$D$2:$D$53,'Share Values'!$X786,'Transactions (Dated)'!$B$2:$B$53,'Share Values'!AG$11,'Transactions (Dated)'!$C$2:$C$53,"Sell")</f>
        <v>6835</v>
      </c>
      <c r="AH786" s="40">
        <f ca="1">AH785+SUMIFS('Transactions (Dated)'!$E$2:$E$53,'Transactions (Dated)'!$D$2:$D$53,'Share Values'!$X786,'Transactions (Dated)'!$B$2:$B$53,'Share Values'!AH$11,'Transactions (Dated)'!$C$2:$C$53,"Buy")-SUMIFS('Transactions (Dated)'!$E$2:$E$53,'Transactions (Dated)'!$D$2:$D$53,'Share Values'!$X786,'Transactions (Dated)'!$B$2:$B$53,'Share Values'!AH$11,'Transactions (Dated)'!$C$2:$C$53,"Sell")</f>
        <v>0</v>
      </c>
      <c r="AI786" s="40">
        <f ca="1">AI785+SUMIFS('Transactions (Dated)'!$E$2:$E$53,'Transactions (Dated)'!$D$2:$D$53,'Share Values'!$X786,'Transactions (Dated)'!$B$2:$B$53,'Share Values'!AI$11,'Transactions (Dated)'!$C$2:$C$53,"Buy")-SUMIFS('Transactions (Dated)'!$E$2:$E$53,'Transactions (Dated)'!$D$2:$D$53,'Share Values'!$X786,'Transactions (Dated)'!$B$2:$B$53,'Share Values'!AI$11,'Transactions (Dated)'!$C$2:$C$53,"Sell")</f>
        <v>0</v>
      </c>
      <c r="AJ786" s="40">
        <f ca="1">AJ785+SUMIFS('Transactions (Dated)'!$E$2:$E$53,'Transactions (Dated)'!$D$2:$D$53,'Share Values'!$X786,'Transactions (Dated)'!$B$2:$B$53,'Share Values'!AJ$11,'Transactions (Dated)'!$C$2:$C$53,"Buy")-SUMIFS('Transactions (Dated)'!$E$2:$E$53,'Transactions (Dated)'!$D$2:$D$53,'Share Values'!$X786,'Transactions (Dated)'!$B$2:$B$53,'Share Values'!AJ$11,'Transactions (Dated)'!$C$2:$C$53,"Sell")</f>
        <v>0</v>
      </c>
      <c r="AK786" s="40">
        <f ca="1">AK785+SUMIFS('Transactions (Dated)'!$E$2:$E$53,'Transactions (Dated)'!$D$2:$D$53,'Share Values'!$X786,'Transactions (Dated)'!$B$2:$B$53,'Share Values'!AK$11,'Transactions (Dated)'!$C$2:$C$53,"Buy")-SUMIFS('Transactions (Dated)'!$E$2:$E$53,'Transactions (Dated)'!$D$2:$D$53,'Share Values'!$X786,'Transactions (Dated)'!$B$2:$B$53,'Share Values'!AK$11,'Transactions (Dated)'!$C$2:$C$53,"Sell")</f>
        <v>0</v>
      </c>
      <c r="AL786" s="40">
        <f ca="1">AL785+SUMIFS('Transactions (Dated)'!$E$2:$E$53,'Transactions (Dated)'!$D$2:$D$53,'Share Values'!$X786,'Transactions (Dated)'!$B$2:$B$53,'Share Values'!AL$11,'Transactions (Dated)'!$C$2:$C$53,"Buy")-SUMIFS('Transactions (Dated)'!$E$2:$E$53,'Transactions (Dated)'!$D$2:$D$53,'Share Values'!$X786,'Transactions (Dated)'!$B$2:$B$53,'Share Values'!AL$11,'Transactions (Dated)'!$C$2:$C$53,"Sell")</f>
        <v>0</v>
      </c>
      <c r="AM786" s="40">
        <f ca="1">AM785+SUMIFS('Transactions (Dated)'!$E$2:$E$53,'Transactions (Dated)'!$D$2:$D$53,'Share Values'!$X786,'Transactions (Dated)'!$B$2:$B$53,'Share Values'!AM$11,'Transactions (Dated)'!$C$2:$C$53,"Buy")-SUMIFS('Transactions (Dated)'!$E$2:$E$53,'Transactions (Dated)'!$D$2:$D$53,'Share Values'!$X786,'Transactions (Dated)'!$B$2:$B$53,'Share Values'!AM$11,'Transactions (Dated)'!$C$2:$C$53,"Sell")</f>
        <v>0</v>
      </c>
      <c r="AN786" s="40">
        <f ca="1">AN785+SUMIFS('Transactions (Dated)'!$E$2:$E$53,'Transactions (Dated)'!$D$2:$D$53,'Share Values'!$X786,'Transactions (Dated)'!$B$2:$B$53,'Share Values'!AN$11,'Transactions (Dated)'!$C$2:$C$53,"Buy")-SUMIFS('Transactions (Dated)'!$E$2:$E$53,'Transactions (Dated)'!$D$2:$D$53,'Share Values'!$X786,'Transactions (Dated)'!$B$2:$B$53,'Share Values'!AN$11,'Transactions (Dated)'!$C$2:$C$53,"Sell")</f>
        <v>0</v>
      </c>
      <c r="AQ786" s="3">
        <f t="shared" si="321"/>
        <v>43040</v>
      </c>
      <c r="AR786" s="6">
        <f t="shared" ca="1" si="322"/>
        <v>64102.5</v>
      </c>
      <c r="AS786" s="6">
        <f t="shared" ca="1" si="323"/>
        <v>21187.499999999996</v>
      </c>
      <c r="AT786" s="6">
        <f t="shared" ca="1" si="324"/>
        <v>570365.48</v>
      </c>
      <c r="AU786" s="6">
        <f t="shared" ca="1" si="325"/>
        <v>46070.200000000004</v>
      </c>
      <c r="AV786" s="6">
        <f t="shared" ca="1" si="326"/>
        <v>44565.04</v>
      </c>
      <c r="AW786" s="6">
        <f t="shared" ca="1" si="327"/>
        <v>0</v>
      </c>
      <c r="AX786" s="6">
        <f t="shared" ca="1" si="328"/>
        <v>46168</v>
      </c>
      <c r="AY786" s="6">
        <f t="shared" ca="1" si="329"/>
        <v>52685.71</v>
      </c>
      <c r="AZ786" s="6">
        <f t="shared" ca="1" si="330"/>
        <v>0</v>
      </c>
      <c r="BA786" s="6">
        <f t="shared" ca="1" si="331"/>
        <v>0</v>
      </c>
      <c r="BB786" s="6">
        <f t="shared" ca="1" si="332"/>
        <v>0</v>
      </c>
      <c r="BC786" s="6">
        <f t="shared" ca="1" si="333"/>
        <v>0</v>
      </c>
      <c r="BD786" s="6">
        <f t="shared" ca="1" si="334"/>
        <v>0</v>
      </c>
      <c r="BE786" s="6">
        <f t="shared" ca="1" si="335"/>
        <v>0</v>
      </c>
      <c r="BF786" s="6">
        <f t="shared" ca="1" si="343"/>
        <v>0</v>
      </c>
      <c r="BG786" s="6">
        <f t="shared" ca="1" si="344"/>
        <v>0</v>
      </c>
      <c r="BJ786" s="4">
        <f t="shared" ca="1" si="336"/>
        <v>845144.42999999993</v>
      </c>
      <c r="BL786" s="3">
        <f t="shared" si="337"/>
        <v>43040</v>
      </c>
      <c r="BM786" s="6">
        <f>BM785+SUMIFS('Transactions (Dated)'!G:G,'Transactions (Dated)'!D:D,'Share Values'!AQ786)</f>
        <v>14317.649999999987</v>
      </c>
      <c r="BN786" s="6">
        <f ca="1">BN785+SUMIFS('Transactions (Dated)'!$F:$F,'Transactions (Dated)'!$D:$D,$BL786,'Transactions (Dated)'!$B:$B,BN$11,'Transactions (Dated)'!$C:$C,"Dividend (paid to cash)")*Y786</f>
        <v>0</v>
      </c>
      <c r="BO786" s="6">
        <f ca="1">BO785+SUMIFS('Transactions (Dated)'!$F:$F,'Transactions (Dated)'!$D:$D,$BL786,'Transactions (Dated)'!$B:$B,BO$11,'Transactions (Dated)'!$C:$C,"Dividend (paid to cash)")*Z786</f>
        <v>2421.875</v>
      </c>
      <c r="BP786" s="6">
        <f ca="1">BP785+SUMIFS('Transactions (Dated)'!$F:$F,'Transactions (Dated)'!$D:$D,$BL786,'Transactions (Dated)'!$B:$B,BP$11,'Transactions (Dated)'!$C:$C,"Dividend (paid to cash)")*AA786</f>
        <v>51745.237000000008</v>
      </c>
      <c r="BQ786" s="6">
        <f ca="1">BQ785+SUMIFS('Transactions (Dated)'!$F:$F,'Transactions (Dated)'!$D:$D,$BL786,'Transactions (Dated)'!$B:$B,BQ$11,'Transactions (Dated)'!$C:$C,"Dividend (paid to cash)")*AB786</f>
        <v>766.26</v>
      </c>
      <c r="BR786" s="6">
        <f ca="1">BR785+SUMIFS('Transactions (Dated)'!$F:$F,'Transactions (Dated)'!$D:$D,$BL786,'Transactions (Dated)'!$B:$B,BR$11,'Transactions (Dated)'!$C:$C,"Dividend (paid to cash)")*AC786</f>
        <v>0</v>
      </c>
      <c r="BS786" s="6">
        <f ca="1">BS785+SUMIFS('Transactions (Dated)'!$F:$F,'Transactions (Dated)'!$D:$D,$BL786,'Transactions (Dated)'!$B:$B,BS$11,'Transactions (Dated)'!$C:$C,"Dividend (paid to cash)")*AD786</f>
        <v>0</v>
      </c>
      <c r="BT786" s="6">
        <f ca="1">BT785+SUMIFS('Transactions (Dated)'!$F:$F,'Transactions (Dated)'!$D:$D,$BL786,'Transactions (Dated)'!$B:$B,BT$11,'Transactions (Dated)'!$C:$C,"Dividend (paid to cash)")*AE786</f>
        <v>7830</v>
      </c>
      <c r="BU786" s="6">
        <f ca="1">BU785+SUMIFS('Transactions (Dated)'!$F:$F,'Transactions (Dated)'!$D:$D,$BL786,'Transactions (Dated)'!$B:$B,BU$11,'Transactions (Dated)'!$C:$C,"Dividend (paid to cash)")*AF786</f>
        <v>0</v>
      </c>
      <c r="BV786" s="6">
        <f ca="1">BV785+SUMIFS('Transactions (Dated)'!$F:$F,'Transactions (Dated)'!$D:$D,$BL786,'Transactions (Dated)'!$B:$B,BV$11,'Transactions (Dated)'!$C:$C,"Dividend (paid to cash)")*AG786</f>
        <v>0</v>
      </c>
      <c r="BW786" s="6">
        <f ca="1">BW785+SUMIFS('Transactions (Dated)'!$F:$F,'Transactions (Dated)'!$D:$D,$BL786,'Transactions (Dated)'!$B:$B,BW$11,'Transactions (Dated)'!$C:$C,"Dividend (paid to cash)")*AH786</f>
        <v>0</v>
      </c>
      <c r="BX786" s="6">
        <f ca="1">BX785+SUMIFS('Transactions (Dated)'!$F:$F,'Transactions (Dated)'!$D:$D,$BL786,'Transactions (Dated)'!$B:$B,BX$11,'Transactions (Dated)'!$C:$C,"Dividend (paid to cash)")*AI786</f>
        <v>0</v>
      </c>
      <c r="BY786" s="6">
        <f ca="1">BY785+SUMIFS('Transactions (Dated)'!$F:$F,'Transactions (Dated)'!$D:$D,$BL786,'Transactions (Dated)'!$B:$B,BY$11,'Transactions (Dated)'!$C:$C,"Dividend (paid to cash)")*AJ786</f>
        <v>0</v>
      </c>
      <c r="BZ786" s="6">
        <f ca="1">BZ785+SUMIFS('Transactions (Dated)'!$F:$F,'Transactions (Dated)'!$D:$D,$BL786,'Transactions (Dated)'!$B:$B,BZ$11,'Transactions (Dated)'!$C:$C,"Dividend (paid to cash)")*AK786</f>
        <v>0</v>
      </c>
      <c r="CA786" s="6">
        <f ca="1">CA785+SUMIFS('Transactions (Dated)'!$F:$F,'Transactions (Dated)'!$D:$D,$BL786,'Transactions (Dated)'!$B:$B,CA$11,'Transactions (Dated)'!$C:$C,"Dividend (paid to cash)")*AL786</f>
        <v>0</v>
      </c>
      <c r="CB786" s="6">
        <v>0</v>
      </c>
      <c r="CC786" s="6">
        <v>0</v>
      </c>
      <c r="CF786" s="6">
        <f t="shared" ca="1" si="338"/>
        <v>77081.021999999983</v>
      </c>
      <c r="CH786" s="3">
        <f t="shared" si="339"/>
        <v>43040</v>
      </c>
      <c r="CI786" s="4">
        <f t="shared" ca="1" si="340"/>
        <v>845144.42999999993</v>
      </c>
      <c r="CJ786" s="4">
        <f t="shared" ca="1" si="341"/>
        <v>77081.021999999983</v>
      </c>
      <c r="CL786" s="4">
        <f t="shared" ca="1" si="342"/>
        <v>922225.45199999993</v>
      </c>
    </row>
    <row r="787" spans="2:90" x14ac:dyDescent="0.15">
      <c r="B787" s="3">
        <v>43041</v>
      </c>
      <c r="E787" s="86">
        <v>43041</v>
      </c>
      <c r="F787" s="53">
        <v>13.71</v>
      </c>
      <c r="G787">
        <v>2.2800000000000002</v>
      </c>
      <c r="H787">
        <v>21.62</v>
      </c>
      <c r="I787">
        <v>24.34</v>
      </c>
      <c r="J787">
        <v>18.21</v>
      </c>
      <c r="K787">
        <v>13.88</v>
      </c>
      <c r="L787">
        <v>16.21</v>
      </c>
      <c r="M787">
        <v>3.73</v>
      </c>
      <c r="O787">
        <v>12.85</v>
      </c>
      <c r="Q787">
        <v>1.2549999999999999</v>
      </c>
      <c r="R787">
        <v>9.8800000000000008</v>
      </c>
      <c r="S787">
        <v>46.83</v>
      </c>
      <c r="U787">
        <v>46.83</v>
      </c>
      <c r="X787" s="3">
        <f t="shared" si="320"/>
        <v>43041</v>
      </c>
      <c r="Y787" s="40">
        <f ca="1">Y786+SUMIFS('Transactions (Dated)'!$E$2:$E$53,'Transactions (Dated)'!$D$2:$D$53,'Share Values'!$X787,'Transactions (Dated)'!$B$2:$B$53,'Share Values'!Y$11,'Transactions (Dated)'!$C$2:$C$53,"Buy")-SUMIFS('Transactions (Dated)'!$E$2:$E$53,'Transactions (Dated)'!$D$2:$D$53,'Share Values'!$X787,'Transactions (Dated)'!$B$2:$B$53,'Share Values'!Y$11,'Transactions (Dated)'!$C$2:$C$53,"Sell")</f>
        <v>4625</v>
      </c>
      <c r="Z787" s="40">
        <f ca="1">Z786+SUMIFS('Transactions (Dated)'!$E$2:$E$53,'Transactions (Dated)'!$D$2:$D$53,'Share Values'!$X787,'Transactions (Dated)'!$B$2:$B$53,'Share Values'!Z$11,'Transactions (Dated)'!$C$2:$C$53,"Buy")-SUMIFS('Transactions (Dated)'!$E$2:$E$53,'Transactions (Dated)'!$D$2:$D$53,'Share Values'!$X787,'Transactions (Dated)'!$B$2:$B$53,'Share Values'!Z$11,'Transactions (Dated)'!$C$2:$C$53,"Sell")</f>
        <v>9375</v>
      </c>
      <c r="AA787" s="40">
        <f ca="1">AA786+SUMIFS('Transactions (Dated)'!$E$2:$E$53,'Transactions (Dated)'!$D$2:$D$53,'Share Values'!$X787,'Transactions (Dated)'!$B$2:$B$53,'Share Values'!AA$11,'Transactions (Dated)'!$C$2:$C$53,"Buy")-SUMIFS('Transactions (Dated)'!$E$2:$E$53,'Transactions (Dated)'!$D$2:$D$53,'Share Values'!$X787,'Transactions (Dated)'!$B$2:$B$53,'Share Values'!AA$11,'Transactions (Dated)'!$C$2:$C$53,"Sell")</f>
        <v>26357</v>
      </c>
      <c r="AB787" s="40">
        <f ca="1">AB786+SUMIFS('Transactions (Dated)'!$E$2:$E$53,'Transactions (Dated)'!$D$2:$D$53,'Share Values'!$X787,'Transactions (Dated)'!$B$2:$B$53,'Share Values'!AB$11,'Transactions (Dated)'!$C$2:$C$53,"Buy")-SUMIFS('Transactions (Dated)'!$E$2:$E$53,'Transactions (Dated)'!$D$2:$D$53,'Share Values'!$X787,'Transactions (Dated)'!$B$2:$B$53,'Share Values'!AB$11,'Transactions (Dated)'!$C$2:$C$53,"Sell")</f>
        <v>1892</v>
      </c>
      <c r="AC787" s="40">
        <f ca="1">AC786+SUMIFS('Transactions (Dated)'!$E$2:$E$53,'Transactions (Dated)'!$D$2:$D$53,'Share Values'!$X787,'Transactions (Dated)'!$B$2:$B$53,'Share Values'!AC$11,'Transactions (Dated)'!$C$2:$C$53,"Buy")-SUMIFS('Transactions (Dated)'!$E$2:$E$53,'Transactions (Dated)'!$D$2:$D$53,'Share Values'!$X787,'Transactions (Dated)'!$B$2:$B$53,'Share Values'!AC$11,'Transactions (Dated)'!$C$2:$C$53,"Sell")</f>
        <v>2348</v>
      </c>
      <c r="AD787" s="40">
        <f ca="1">AD786+SUMIFS('Transactions (Dated)'!$E$2:$E$53,'Transactions (Dated)'!$D$2:$D$53,'Share Values'!$X787,'Transactions (Dated)'!$B$2:$B$53,'Share Values'!AD$11,'Transactions (Dated)'!$C$2:$C$53,"Buy")-SUMIFS('Transactions (Dated)'!$E$2:$E$53,'Transactions (Dated)'!$D$2:$D$53,'Share Values'!$X787,'Transactions (Dated)'!$B$2:$B$53,'Share Values'!AD$11,'Transactions (Dated)'!$C$2:$C$53,"Sell")</f>
        <v>0</v>
      </c>
      <c r="AE787" s="40">
        <f ca="1">AE786+SUMIFS('Transactions (Dated)'!$E$2:$E$53,'Transactions (Dated)'!$D$2:$D$53,'Share Values'!$X787,'Transactions (Dated)'!$B$2:$B$53,'Share Values'!AE$11,'Transactions (Dated)'!$C$2:$C$53,"Buy")-SUMIFS('Transactions (Dated)'!$E$2:$E$53,'Transactions (Dated)'!$D$2:$D$53,'Share Values'!$X787,'Transactions (Dated)'!$B$2:$B$53,'Share Values'!AE$11,'Transactions (Dated)'!$C$2:$C$53,"Sell")</f>
        <v>2900</v>
      </c>
      <c r="AF787" s="40">
        <f ca="1">AF786+SUMIFS('Transactions (Dated)'!$E$2:$E$53,'Transactions (Dated)'!$D$2:$D$53,'Share Values'!$X787,'Transactions (Dated)'!$B$2:$B$53,'Share Values'!AF$11,'Transactions (Dated)'!$C$2:$C$53,"Buy")-SUMIFS('Transactions (Dated)'!$E$2:$E$53,'Transactions (Dated)'!$D$2:$D$53,'Share Values'!$X787,'Transactions (Dated)'!$B$2:$B$53,'Share Values'!AF$11,'Transactions (Dated)'!$C$2:$C$53,"Sell")</f>
        <v>14201</v>
      </c>
      <c r="AG787" s="40">
        <f ca="1">AG786+SUMIFS('Transactions (Dated)'!$E$2:$E$53,'Transactions (Dated)'!$D$2:$D$53,'Share Values'!$X787,'Transactions (Dated)'!$B$2:$B$53,'Share Values'!AG$11,'Transactions (Dated)'!$C$2:$C$53,"Buy")-SUMIFS('Transactions (Dated)'!$E$2:$E$53,'Transactions (Dated)'!$D$2:$D$53,'Share Values'!$X787,'Transactions (Dated)'!$B$2:$B$53,'Share Values'!AG$11,'Transactions (Dated)'!$C$2:$C$53,"Sell")</f>
        <v>6835</v>
      </c>
      <c r="AH787" s="40">
        <f ca="1">AH786+SUMIFS('Transactions (Dated)'!$E$2:$E$53,'Transactions (Dated)'!$D$2:$D$53,'Share Values'!$X787,'Transactions (Dated)'!$B$2:$B$53,'Share Values'!AH$11,'Transactions (Dated)'!$C$2:$C$53,"Buy")-SUMIFS('Transactions (Dated)'!$E$2:$E$53,'Transactions (Dated)'!$D$2:$D$53,'Share Values'!$X787,'Transactions (Dated)'!$B$2:$B$53,'Share Values'!AH$11,'Transactions (Dated)'!$C$2:$C$53,"Sell")</f>
        <v>0</v>
      </c>
      <c r="AI787" s="40">
        <f ca="1">AI786+SUMIFS('Transactions (Dated)'!$E$2:$E$53,'Transactions (Dated)'!$D$2:$D$53,'Share Values'!$X787,'Transactions (Dated)'!$B$2:$B$53,'Share Values'!AI$11,'Transactions (Dated)'!$C$2:$C$53,"Buy")-SUMIFS('Transactions (Dated)'!$E$2:$E$53,'Transactions (Dated)'!$D$2:$D$53,'Share Values'!$X787,'Transactions (Dated)'!$B$2:$B$53,'Share Values'!AI$11,'Transactions (Dated)'!$C$2:$C$53,"Sell")</f>
        <v>0</v>
      </c>
      <c r="AJ787" s="40">
        <f ca="1">AJ786+SUMIFS('Transactions (Dated)'!$E$2:$E$53,'Transactions (Dated)'!$D$2:$D$53,'Share Values'!$X787,'Transactions (Dated)'!$B$2:$B$53,'Share Values'!AJ$11,'Transactions (Dated)'!$C$2:$C$53,"Buy")-SUMIFS('Transactions (Dated)'!$E$2:$E$53,'Transactions (Dated)'!$D$2:$D$53,'Share Values'!$X787,'Transactions (Dated)'!$B$2:$B$53,'Share Values'!AJ$11,'Transactions (Dated)'!$C$2:$C$53,"Sell")</f>
        <v>0</v>
      </c>
      <c r="AK787" s="40">
        <f ca="1">AK786+SUMIFS('Transactions (Dated)'!$E$2:$E$53,'Transactions (Dated)'!$D$2:$D$53,'Share Values'!$X787,'Transactions (Dated)'!$B$2:$B$53,'Share Values'!AK$11,'Transactions (Dated)'!$C$2:$C$53,"Buy")-SUMIFS('Transactions (Dated)'!$E$2:$E$53,'Transactions (Dated)'!$D$2:$D$53,'Share Values'!$X787,'Transactions (Dated)'!$B$2:$B$53,'Share Values'!AK$11,'Transactions (Dated)'!$C$2:$C$53,"Sell")</f>
        <v>0</v>
      </c>
      <c r="AL787" s="40">
        <f ca="1">AL786+SUMIFS('Transactions (Dated)'!$E$2:$E$53,'Transactions (Dated)'!$D$2:$D$53,'Share Values'!$X787,'Transactions (Dated)'!$B$2:$B$53,'Share Values'!AL$11,'Transactions (Dated)'!$C$2:$C$53,"Buy")-SUMIFS('Transactions (Dated)'!$E$2:$E$53,'Transactions (Dated)'!$D$2:$D$53,'Share Values'!$X787,'Transactions (Dated)'!$B$2:$B$53,'Share Values'!AL$11,'Transactions (Dated)'!$C$2:$C$53,"Sell")</f>
        <v>0</v>
      </c>
      <c r="AM787" s="40">
        <f ca="1">AM786+SUMIFS('Transactions (Dated)'!$E$2:$E$53,'Transactions (Dated)'!$D$2:$D$53,'Share Values'!$X787,'Transactions (Dated)'!$B$2:$B$53,'Share Values'!AM$11,'Transactions (Dated)'!$C$2:$C$53,"Buy")-SUMIFS('Transactions (Dated)'!$E$2:$E$53,'Transactions (Dated)'!$D$2:$D$53,'Share Values'!$X787,'Transactions (Dated)'!$B$2:$B$53,'Share Values'!AM$11,'Transactions (Dated)'!$C$2:$C$53,"Sell")</f>
        <v>0</v>
      </c>
      <c r="AN787" s="40">
        <f ca="1">AN786+SUMIFS('Transactions (Dated)'!$E$2:$E$53,'Transactions (Dated)'!$D$2:$D$53,'Share Values'!$X787,'Transactions (Dated)'!$B$2:$B$53,'Share Values'!AN$11,'Transactions (Dated)'!$C$2:$C$53,"Buy")-SUMIFS('Transactions (Dated)'!$E$2:$E$53,'Transactions (Dated)'!$D$2:$D$53,'Share Values'!$X787,'Transactions (Dated)'!$B$2:$B$53,'Share Values'!AN$11,'Transactions (Dated)'!$C$2:$C$53,"Sell")</f>
        <v>0</v>
      </c>
      <c r="AQ787" s="3">
        <f t="shared" si="321"/>
        <v>43041</v>
      </c>
      <c r="AR787" s="6">
        <f t="shared" ca="1" si="322"/>
        <v>63408.750000000007</v>
      </c>
      <c r="AS787" s="6">
        <f t="shared" ca="1" si="323"/>
        <v>21375.000000000004</v>
      </c>
      <c r="AT787" s="6">
        <f t="shared" ca="1" si="324"/>
        <v>569838.34000000008</v>
      </c>
      <c r="AU787" s="6">
        <f t="shared" ca="1" si="325"/>
        <v>46051.28</v>
      </c>
      <c r="AV787" s="6">
        <f t="shared" ca="1" si="326"/>
        <v>42757.08</v>
      </c>
      <c r="AW787" s="6">
        <f t="shared" ca="1" si="327"/>
        <v>0</v>
      </c>
      <c r="AX787" s="6">
        <f t="shared" ca="1" si="328"/>
        <v>47009</v>
      </c>
      <c r="AY787" s="6">
        <f t="shared" ca="1" si="329"/>
        <v>52969.73</v>
      </c>
      <c r="AZ787" s="6">
        <f t="shared" ca="1" si="330"/>
        <v>0</v>
      </c>
      <c r="BA787" s="6">
        <f t="shared" ca="1" si="331"/>
        <v>0</v>
      </c>
      <c r="BB787" s="6">
        <f t="shared" ca="1" si="332"/>
        <v>0</v>
      </c>
      <c r="BC787" s="6">
        <f t="shared" ca="1" si="333"/>
        <v>0</v>
      </c>
      <c r="BD787" s="6">
        <f t="shared" ca="1" si="334"/>
        <v>0</v>
      </c>
      <c r="BE787" s="6">
        <f t="shared" ca="1" si="335"/>
        <v>0</v>
      </c>
      <c r="BF787" s="6">
        <f t="shared" ca="1" si="343"/>
        <v>0</v>
      </c>
      <c r="BG787" s="6">
        <f t="shared" ca="1" si="344"/>
        <v>0</v>
      </c>
      <c r="BJ787" s="4">
        <f t="shared" ca="1" si="336"/>
        <v>843409.18</v>
      </c>
      <c r="BL787" s="3">
        <f t="shared" si="337"/>
        <v>43041</v>
      </c>
      <c r="BM787" s="6">
        <f>BM786+SUMIFS('Transactions (Dated)'!G:G,'Transactions (Dated)'!D:D,'Share Values'!AQ787)</f>
        <v>14317.649999999987</v>
      </c>
      <c r="BN787" s="6">
        <f ca="1">BN786+SUMIFS('Transactions (Dated)'!$F:$F,'Transactions (Dated)'!$D:$D,$BL787,'Transactions (Dated)'!$B:$B,BN$11,'Transactions (Dated)'!$C:$C,"Dividend (paid to cash)")*Y787</f>
        <v>0</v>
      </c>
      <c r="BO787" s="6">
        <f ca="1">BO786+SUMIFS('Transactions (Dated)'!$F:$F,'Transactions (Dated)'!$D:$D,$BL787,'Transactions (Dated)'!$B:$B,BO$11,'Transactions (Dated)'!$C:$C,"Dividend (paid to cash)")*Z787</f>
        <v>2421.875</v>
      </c>
      <c r="BP787" s="6">
        <f ca="1">BP786+SUMIFS('Transactions (Dated)'!$F:$F,'Transactions (Dated)'!$D:$D,$BL787,'Transactions (Dated)'!$B:$B,BP$11,'Transactions (Dated)'!$C:$C,"Dividend (paid to cash)")*AA787</f>
        <v>51745.237000000008</v>
      </c>
      <c r="BQ787" s="6">
        <f ca="1">BQ786+SUMIFS('Transactions (Dated)'!$F:$F,'Transactions (Dated)'!$D:$D,$BL787,'Transactions (Dated)'!$B:$B,BQ$11,'Transactions (Dated)'!$C:$C,"Dividend (paid to cash)")*AB787</f>
        <v>766.26</v>
      </c>
      <c r="BR787" s="6">
        <f ca="1">BR786+SUMIFS('Transactions (Dated)'!$F:$F,'Transactions (Dated)'!$D:$D,$BL787,'Transactions (Dated)'!$B:$B,BR$11,'Transactions (Dated)'!$C:$C,"Dividend (paid to cash)")*AC787</f>
        <v>0</v>
      </c>
      <c r="BS787" s="6">
        <f ca="1">BS786+SUMIFS('Transactions (Dated)'!$F:$F,'Transactions (Dated)'!$D:$D,$BL787,'Transactions (Dated)'!$B:$B,BS$11,'Transactions (Dated)'!$C:$C,"Dividend (paid to cash)")*AD787</f>
        <v>0</v>
      </c>
      <c r="BT787" s="6">
        <f ca="1">BT786+SUMIFS('Transactions (Dated)'!$F:$F,'Transactions (Dated)'!$D:$D,$BL787,'Transactions (Dated)'!$B:$B,BT$11,'Transactions (Dated)'!$C:$C,"Dividend (paid to cash)")*AE787</f>
        <v>7830</v>
      </c>
      <c r="BU787" s="6">
        <f ca="1">BU786+SUMIFS('Transactions (Dated)'!$F:$F,'Transactions (Dated)'!$D:$D,$BL787,'Transactions (Dated)'!$B:$B,BU$11,'Transactions (Dated)'!$C:$C,"Dividend (paid to cash)")*AF787</f>
        <v>0</v>
      </c>
      <c r="BV787" s="6">
        <f ca="1">BV786+SUMIFS('Transactions (Dated)'!$F:$F,'Transactions (Dated)'!$D:$D,$BL787,'Transactions (Dated)'!$B:$B,BV$11,'Transactions (Dated)'!$C:$C,"Dividend (paid to cash)")*AG787</f>
        <v>0</v>
      </c>
      <c r="BW787" s="6">
        <f ca="1">BW786+SUMIFS('Transactions (Dated)'!$F:$F,'Transactions (Dated)'!$D:$D,$BL787,'Transactions (Dated)'!$B:$B,BW$11,'Transactions (Dated)'!$C:$C,"Dividend (paid to cash)")*AH787</f>
        <v>0</v>
      </c>
      <c r="BX787" s="6">
        <f ca="1">BX786+SUMIFS('Transactions (Dated)'!$F:$F,'Transactions (Dated)'!$D:$D,$BL787,'Transactions (Dated)'!$B:$B,BX$11,'Transactions (Dated)'!$C:$C,"Dividend (paid to cash)")*AI787</f>
        <v>0</v>
      </c>
      <c r="BY787" s="6">
        <f ca="1">BY786+SUMIFS('Transactions (Dated)'!$F:$F,'Transactions (Dated)'!$D:$D,$BL787,'Transactions (Dated)'!$B:$B,BY$11,'Transactions (Dated)'!$C:$C,"Dividend (paid to cash)")*AJ787</f>
        <v>0</v>
      </c>
      <c r="BZ787" s="6">
        <f ca="1">BZ786+SUMIFS('Transactions (Dated)'!$F:$F,'Transactions (Dated)'!$D:$D,$BL787,'Transactions (Dated)'!$B:$B,BZ$11,'Transactions (Dated)'!$C:$C,"Dividend (paid to cash)")*AK787</f>
        <v>0</v>
      </c>
      <c r="CA787" s="6">
        <f ca="1">CA786+SUMIFS('Transactions (Dated)'!$F:$F,'Transactions (Dated)'!$D:$D,$BL787,'Transactions (Dated)'!$B:$B,CA$11,'Transactions (Dated)'!$C:$C,"Dividend (paid to cash)")*AL787</f>
        <v>0</v>
      </c>
      <c r="CB787" s="6">
        <v>0</v>
      </c>
      <c r="CC787" s="6">
        <v>0</v>
      </c>
      <c r="CF787" s="6">
        <f t="shared" ca="1" si="338"/>
        <v>77081.021999999983</v>
      </c>
      <c r="CH787" s="3">
        <f t="shared" si="339"/>
        <v>43041</v>
      </c>
      <c r="CI787" s="4">
        <f t="shared" ca="1" si="340"/>
        <v>843409.18</v>
      </c>
      <c r="CJ787" s="4">
        <f t="shared" ca="1" si="341"/>
        <v>77081.021999999983</v>
      </c>
      <c r="CL787" s="4">
        <f t="shared" ca="1" si="342"/>
        <v>920490.20200000005</v>
      </c>
    </row>
    <row r="788" spans="2:90" x14ac:dyDescent="0.15">
      <c r="B788" s="3">
        <v>43042</v>
      </c>
      <c r="E788" s="86">
        <v>43042</v>
      </c>
      <c r="F788" s="53">
        <v>14.01</v>
      </c>
      <c r="G788">
        <v>1.9100000000000001</v>
      </c>
      <c r="H788">
        <v>21.635000000000002</v>
      </c>
      <c r="I788">
        <v>24.27</v>
      </c>
      <c r="J788">
        <v>18</v>
      </c>
      <c r="K788">
        <v>13.28</v>
      </c>
      <c r="L788">
        <v>16.07</v>
      </c>
      <c r="M788">
        <v>3.67</v>
      </c>
      <c r="O788">
        <v>12.75</v>
      </c>
      <c r="Q788">
        <v>1.28</v>
      </c>
      <c r="R788">
        <v>9.85</v>
      </c>
      <c r="S788">
        <v>47.5</v>
      </c>
      <c r="U788">
        <v>47.5</v>
      </c>
      <c r="X788" s="3">
        <f t="shared" ref="X788:X851" si="345">E788</f>
        <v>43042</v>
      </c>
      <c r="Y788" s="40">
        <f ca="1">Y787+SUMIFS('Transactions (Dated)'!$E$2:$E$53,'Transactions (Dated)'!$D$2:$D$53,'Share Values'!$X788,'Transactions (Dated)'!$B$2:$B$53,'Share Values'!Y$11,'Transactions (Dated)'!$C$2:$C$53,"Buy")-SUMIFS('Transactions (Dated)'!$E$2:$E$53,'Transactions (Dated)'!$D$2:$D$53,'Share Values'!$X788,'Transactions (Dated)'!$B$2:$B$53,'Share Values'!Y$11,'Transactions (Dated)'!$C$2:$C$53,"Sell")</f>
        <v>4625</v>
      </c>
      <c r="Z788" s="40">
        <f ca="1">Z787+SUMIFS('Transactions (Dated)'!$E$2:$E$53,'Transactions (Dated)'!$D$2:$D$53,'Share Values'!$X788,'Transactions (Dated)'!$B$2:$B$53,'Share Values'!Z$11,'Transactions (Dated)'!$C$2:$C$53,"Buy")-SUMIFS('Transactions (Dated)'!$E$2:$E$53,'Transactions (Dated)'!$D$2:$D$53,'Share Values'!$X788,'Transactions (Dated)'!$B$2:$B$53,'Share Values'!Z$11,'Transactions (Dated)'!$C$2:$C$53,"Sell")</f>
        <v>9375</v>
      </c>
      <c r="AA788" s="40">
        <f ca="1">AA787+SUMIFS('Transactions (Dated)'!$E$2:$E$53,'Transactions (Dated)'!$D$2:$D$53,'Share Values'!$X788,'Transactions (Dated)'!$B$2:$B$53,'Share Values'!AA$11,'Transactions (Dated)'!$C$2:$C$53,"Buy")-SUMIFS('Transactions (Dated)'!$E$2:$E$53,'Transactions (Dated)'!$D$2:$D$53,'Share Values'!$X788,'Transactions (Dated)'!$B$2:$B$53,'Share Values'!AA$11,'Transactions (Dated)'!$C$2:$C$53,"Sell")</f>
        <v>26357</v>
      </c>
      <c r="AB788" s="40">
        <f ca="1">AB787+SUMIFS('Transactions (Dated)'!$E$2:$E$53,'Transactions (Dated)'!$D$2:$D$53,'Share Values'!$X788,'Transactions (Dated)'!$B$2:$B$53,'Share Values'!AB$11,'Transactions (Dated)'!$C$2:$C$53,"Buy")-SUMIFS('Transactions (Dated)'!$E$2:$E$53,'Transactions (Dated)'!$D$2:$D$53,'Share Values'!$X788,'Transactions (Dated)'!$B$2:$B$53,'Share Values'!AB$11,'Transactions (Dated)'!$C$2:$C$53,"Sell")</f>
        <v>1892</v>
      </c>
      <c r="AC788" s="40">
        <f ca="1">AC787+SUMIFS('Transactions (Dated)'!$E$2:$E$53,'Transactions (Dated)'!$D$2:$D$53,'Share Values'!$X788,'Transactions (Dated)'!$B$2:$B$53,'Share Values'!AC$11,'Transactions (Dated)'!$C$2:$C$53,"Buy")-SUMIFS('Transactions (Dated)'!$E$2:$E$53,'Transactions (Dated)'!$D$2:$D$53,'Share Values'!$X788,'Transactions (Dated)'!$B$2:$B$53,'Share Values'!AC$11,'Transactions (Dated)'!$C$2:$C$53,"Sell")</f>
        <v>2348</v>
      </c>
      <c r="AD788" s="40">
        <f ca="1">AD787+SUMIFS('Transactions (Dated)'!$E$2:$E$53,'Transactions (Dated)'!$D$2:$D$53,'Share Values'!$X788,'Transactions (Dated)'!$B$2:$B$53,'Share Values'!AD$11,'Transactions (Dated)'!$C$2:$C$53,"Buy")-SUMIFS('Transactions (Dated)'!$E$2:$E$53,'Transactions (Dated)'!$D$2:$D$53,'Share Values'!$X788,'Transactions (Dated)'!$B$2:$B$53,'Share Values'!AD$11,'Transactions (Dated)'!$C$2:$C$53,"Sell")</f>
        <v>0</v>
      </c>
      <c r="AE788" s="40">
        <f ca="1">AE787+SUMIFS('Transactions (Dated)'!$E$2:$E$53,'Transactions (Dated)'!$D$2:$D$53,'Share Values'!$X788,'Transactions (Dated)'!$B$2:$B$53,'Share Values'!AE$11,'Transactions (Dated)'!$C$2:$C$53,"Buy")-SUMIFS('Transactions (Dated)'!$E$2:$E$53,'Transactions (Dated)'!$D$2:$D$53,'Share Values'!$X788,'Transactions (Dated)'!$B$2:$B$53,'Share Values'!AE$11,'Transactions (Dated)'!$C$2:$C$53,"Sell")</f>
        <v>2900</v>
      </c>
      <c r="AF788" s="40">
        <f ca="1">AF787+SUMIFS('Transactions (Dated)'!$E$2:$E$53,'Transactions (Dated)'!$D$2:$D$53,'Share Values'!$X788,'Transactions (Dated)'!$B$2:$B$53,'Share Values'!AF$11,'Transactions (Dated)'!$C$2:$C$53,"Buy")-SUMIFS('Transactions (Dated)'!$E$2:$E$53,'Transactions (Dated)'!$D$2:$D$53,'Share Values'!$X788,'Transactions (Dated)'!$B$2:$B$53,'Share Values'!AF$11,'Transactions (Dated)'!$C$2:$C$53,"Sell")</f>
        <v>14201</v>
      </c>
      <c r="AG788" s="40">
        <f ca="1">AG787+SUMIFS('Transactions (Dated)'!$E$2:$E$53,'Transactions (Dated)'!$D$2:$D$53,'Share Values'!$X788,'Transactions (Dated)'!$B$2:$B$53,'Share Values'!AG$11,'Transactions (Dated)'!$C$2:$C$53,"Buy")-SUMIFS('Transactions (Dated)'!$E$2:$E$53,'Transactions (Dated)'!$D$2:$D$53,'Share Values'!$X788,'Transactions (Dated)'!$B$2:$B$53,'Share Values'!AG$11,'Transactions (Dated)'!$C$2:$C$53,"Sell")</f>
        <v>6835</v>
      </c>
      <c r="AH788" s="40">
        <f ca="1">AH787+SUMIFS('Transactions (Dated)'!$E$2:$E$53,'Transactions (Dated)'!$D$2:$D$53,'Share Values'!$X788,'Transactions (Dated)'!$B$2:$B$53,'Share Values'!AH$11,'Transactions (Dated)'!$C$2:$C$53,"Buy")-SUMIFS('Transactions (Dated)'!$E$2:$E$53,'Transactions (Dated)'!$D$2:$D$53,'Share Values'!$X788,'Transactions (Dated)'!$B$2:$B$53,'Share Values'!AH$11,'Transactions (Dated)'!$C$2:$C$53,"Sell")</f>
        <v>0</v>
      </c>
      <c r="AI788" s="40">
        <f ca="1">AI787+SUMIFS('Transactions (Dated)'!$E$2:$E$53,'Transactions (Dated)'!$D$2:$D$53,'Share Values'!$X788,'Transactions (Dated)'!$B$2:$B$53,'Share Values'!AI$11,'Transactions (Dated)'!$C$2:$C$53,"Buy")-SUMIFS('Transactions (Dated)'!$E$2:$E$53,'Transactions (Dated)'!$D$2:$D$53,'Share Values'!$X788,'Transactions (Dated)'!$B$2:$B$53,'Share Values'!AI$11,'Transactions (Dated)'!$C$2:$C$53,"Sell")</f>
        <v>0</v>
      </c>
      <c r="AJ788" s="40">
        <f ca="1">AJ787+SUMIFS('Transactions (Dated)'!$E$2:$E$53,'Transactions (Dated)'!$D$2:$D$53,'Share Values'!$X788,'Transactions (Dated)'!$B$2:$B$53,'Share Values'!AJ$11,'Transactions (Dated)'!$C$2:$C$53,"Buy")-SUMIFS('Transactions (Dated)'!$E$2:$E$53,'Transactions (Dated)'!$D$2:$D$53,'Share Values'!$X788,'Transactions (Dated)'!$B$2:$B$53,'Share Values'!AJ$11,'Transactions (Dated)'!$C$2:$C$53,"Sell")</f>
        <v>0</v>
      </c>
      <c r="AK788" s="40">
        <f ca="1">AK787+SUMIFS('Transactions (Dated)'!$E$2:$E$53,'Transactions (Dated)'!$D$2:$D$53,'Share Values'!$X788,'Transactions (Dated)'!$B$2:$B$53,'Share Values'!AK$11,'Transactions (Dated)'!$C$2:$C$53,"Buy")-SUMIFS('Transactions (Dated)'!$E$2:$E$53,'Transactions (Dated)'!$D$2:$D$53,'Share Values'!$X788,'Transactions (Dated)'!$B$2:$B$53,'Share Values'!AK$11,'Transactions (Dated)'!$C$2:$C$53,"Sell")</f>
        <v>0</v>
      </c>
      <c r="AL788" s="40">
        <f ca="1">AL787+SUMIFS('Transactions (Dated)'!$E$2:$E$53,'Transactions (Dated)'!$D$2:$D$53,'Share Values'!$X788,'Transactions (Dated)'!$B$2:$B$53,'Share Values'!AL$11,'Transactions (Dated)'!$C$2:$C$53,"Buy")-SUMIFS('Transactions (Dated)'!$E$2:$E$53,'Transactions (Dated)'!$D$2:$D$53,'Share Values'!$X788,'Transactions (Dated)'!$B$2:$B$53,'Share Values'!AL$11,'Transactions (Dated)'!$C$2:$C$53,"Sell")</f>
        <v>0</v>
      </c>
      <c r="AM788" s="40">
        <f ca="1">AM787+SUMIFS('Transactions (Dated)'!$E$2:$E$53,'Transactions (Dated)'!$D$2:$D$53,'Share Values'!$X788,'Transactions (Dated)'!$B$2:$B$53,'Share Values'!AM$11,'Transactions (Dated)'!$C$2:$C$53,"Buy")-SUMIFS('Transactions (Dated)'!$E$2:$E$53,'Transactions (Dated)'!$D$2:$D$53,'Share Values'!$X788,'Transactions (Dated)'!$B$2:$B$53,'Share Values'!AM$11,'Transactions (Dated)'!$C$2:$C$53,"Sell")</f>
        <v>0</v>
      </c>
      <c r="AN788" s="40">
        <f ca="1">AN787+SUMIFS('Transactions (Dated)'!$E$2:$E$53,'Transactions (Dated)'!$D$2:$D$53,'Share Values'!$X788,'Transactions (Dated)'!$B$2:$B$53,'Share Values'!AN$11,'Transactions (Dated)'!$C$2:$C$53,"Buy")-SUMIFS('Transactions (Dated)'!$E$2:$E$53,'Transactions (Dated)'!$D$2:$D$53,'Share Values'!$X788,'Transactions (Dated)'!$B$2:$B$53,'Share Values'!AN$11,'Transactions (Dated)'!$C$2:$C$53,"Sell")</f>
        <v>0</v>
      </c>
      <c r="AQ788" s="3">
        <f t="shared" ref="AQ788:AQ851" si="346">+X788</f>
        <v>43042</v>
      </c>
      <c r="AR788" s="6">
        <f t="shared" ref="AR788:AR851" ca="1" si="347">+Y788*F788</f>
        <v>64796.25</v>
      </c>
      <c r="AS788" s="6">
        <f t="shared" ref="AS788:AS851" ca="1" si="348">+Z788*G788</f>
        <v>17906.25</v>
      </c>
      <c r="AT788" s="6">
        <f t="shared" ref="AT788:AT851" ca="1" si="349">+AA788*H788</f>
        <v>570233.69500000007</v>
      </c>
      <c r="AU788" s="6">
        <f t="shared" ref="AU788:AU851" ca="1" si="350">+AB788*I788</f>
        <v>45918.84</v>
      </c>
      <c r="AV788" s="6">
        <f t="shared" ref="AV788:AV851" ca="1" si="351">+AC788*J788</f>
        <v>42264</v>
      </c>
      <c r="AW788" s="6">
        <f t="shared" ref="AW788:AW851" ca="1" si="352">+AD788*K788</f>
        <v>0</v>
      </c>
      <c r="AX788" s="6">
        <f t="shared" ref="AX788:AX851" ca="1" si="353">+AE788*L788</f>
        <v>46603</v>
      </c>
      <c r="AY788" s="6">
        <f t="shared" ref="AY788:AY851" ca="1" si="354">+AF788*M788</f>
        <v>52117.67</v>
      </c>
      <c r="AZ788" s="6">
        <f t="shared" ref="AZ788:AZ851" ca="1" si="355">+AG788*N788</f>
        <v>0</v>
      </c>
      <c r="BA788" s="6">
        <f t="shared" ref="BA788:BA851" ca="1" si="356">+AH788*O788</f>
        <v>0</v>
      </c>
      <c r="BB788" s="6">
        <f t="shared" ref="BB788:BB851" ca="1" si="357">+AI788*P788</f>
        <v>0</v>
      </c>
      <c r="BC788" s="6">
        <f t="shared" ref="BC788:BC851" ca="1" si="358">+AJ788*Q788</f>
        <v>0</v>
      </c>
      <c r="BD788" s="6">
        <f t="shared" ref="BD788:BD851" ca="1" si="359">+AK788*R788</f>
        <v>0</v>
      </c>
      <c r="BE788" s="6">
        <f t="shared" ref="BE788:BE851" ca="1" si="360">+AL788*S788</f>
        <v>0</v>
      </c>
      <c r="BF788" s="6">
        <f t="shared" ca="1" si="343"/>
        <v>0</v>
      </c>
      <c r="BG788" s="6">
        <f t="shared" ca="1" si="344"/>
        <v>0</v>
      </c>
      <c r="BJ788" s="4">
        <f t="shared" ref="BJ788:BJ851" ca="1" si="361">SUM(AR788:BI788)</f>
        <v>839839.70500000007</v>
      </c>
      <c r="BL788" s="3">
        <f t="shared" ref="BL788:BL851" si="362">+X788</f>
        <v>43042</v>
      </c>
      <c r="BM788" s="6">
        <f>BM787+SUMIFS('Transactions (Dated)'!G:G,'Transactions (Dated)'!D:D,'Share Values'!AQ788)</f>
        <v>14317.649999999987</v>
      </c>
      <c r="BN788" s="6">
        <f ca="1">BN787+SUMIFS('Transactions (Dated)'!$F:$F,'Transactions (Dated)'!$D:$D,$BL788,'Transactions (Dated)'!$B:$B,BN$11,'Transactions (Dated)'!$C:$C,"Dividend (paid to cash)")*Y788</f>
        <v>0</v>
      </c>
      <c r="BO788" s="6">
        <f ca="1">BO787+SUMIFS('Transactions (Dated)'!$F:$F,'Transactions (Dated)'!$D:$D,$BL788,'Transactions (Dated)'!$B:$B,BO$11,'Transactions (Dated)'!$C:$C,"Dividend (paid to cash)")*Z788</f>
        <v>2421.875</v>
      </c>
      <c r="BP788" s="6">
        <f ca="1">BP787+SUMIFS('Transactions (Dated)'!$F:$F,'Transactions (Dated)'!$D:$D,$BL788,'Transactions (Dated)'!$B:$B,BP$11,'Transactions (Dated)'!$C:$C,"Dividend (paid to cash)")*AA788</f>
        <v>51745.237000000008</v>
      </c>
      <c r="BQ788" s="6">
        <f ca="1">BQ787+SUMIFS('Transactions (Dated)'!$F:$F,'Transactions (Dated)'!$D:$D,$BL788,'Transactions (Dated)'!$B:$B,BQ$11,'Transactions (Dated)'!$C:$C,"Dividend (paid to cash)")*AB788</f>
        <v>766.26</v>
      </c>
      <c r="BR788" s="6">
        <f ca="1">BR787+SUMIFS('Transactions (Dated)'!$F:$F,'Transactions (Dated)'!$D:$D,$BL788,'Transactions (Dated)'!$B:$B,BR$11,'Transactions (Dated)'!$C:$C,"Dividend (paid to cash)")*AC788</f>
        <v>0</v>
      </c>
      <c r="BS788" s="6">
        <f ca="1">BS787+SUMIFS('Transactions (Dated)'!$F:$F,'Transactions (Dated)'!$D:$D,$BL788,'Transactions (Dated)'!$B:$B,BS$11,'Transactions (Dated)'!$C:$C,"Dividend (paid to cash)")*AD788</f>
        <v>0</v>
      </c>
      <c r="BT788" s="6">
        <f ca="1">BT787+SUMIFS('Transactions (Dated)'!$F:$F,'Transactions (Dated)'!$D:$D,$BL788,'Transactions (Dated)'!$B:$B,BT$11,'Transactions (Dated)'!$C:$C,"Dividend (paid to cash)")*AE788</f>
        <v>7830</v>
      </c>
      <c r="BU788" s="6">
        <f ca="1">BU787+SUMIFS('Transactions (Dated)'!$F:$F,'Transactions (Dated)'!$D:$D,$BL788,'Transactions (Dated)'!$B:$B,BU$11,'Transactions (Dated)'!$C:$C,"Dividend (paid to cash)")*AF788</f>
        <v>0</v>
      </c>
      <c r="BV788" s="6">
        <f ca="1">BV787+SUMIFS('Transactions (Dated)'!$F:$F,'Transactions (Dated)'!$D:$D,$BL788,'Transactions (Dated)'!$B:$B,BV$11,'Transactions (Dated)'!$C:$C,"Dividend (paid to cash)")*AG788</f>
        <v>0</v>
      </c>
      <c r="BW788" s="6">
        <f ca="1">BW787+SUMIFS('Transactions (Dated)'!$F:$F,'Transactions (Dated)'!$D:$D,$BL788,'Transactions (Dated)'!$B:$B,BW$11,'Transactions (Dated)'!$C:$C,"Dividend (paid to cash)")*AH788</f>
        <v>0</v>
      </c>
      <c r="BX788" s="6">
        <f ca="1">BX787+SUMIFS('Transactions (Dated)'!$F:$F,'Transactions (Dated)'!$D:$D,$BL788,'Transactions (Dated)'!$B:$B,BX$11,'Transactions (Dated)'!$C:$C,"Dividend (paid to cash)")*AI788</f>
        <v>0</v>
      </c>
      <c r="BY788" s="6">
        <f ca="1">BY787+SUMIFS('Transactions (Dated)'!$F:$F,'Transactions (Dated)'!$D:$D,$BL788,'Transactions (Dated)'!$B:$B,BY$11,'Transactions (Dated)'!$C:$C,"Dividend (paid to cash)")*AJ788</f>
        <v>0</v>
      </c>
      <c r="BZ788" s="6">
        <f ca="1">BZ787+SUMIFS('Transactions (Dated)'!$F:$F,'Transactions (Dated)'!$D:$D,$BL788,'Transactions (Dated)'!$B:$B,BZ$11,'Transactions (Dated)'!$C:$C,"Dividend (paid to cash)")*AK788</f>
        <v>0</v>
      </c>
      <c r="CA788" s="6">
        <f ca="1">CA787+SUMIFS('Transactions (Dated)'!$F:$F,'Transactions (Dated)'!$D:$D,$BL788,'Transactions (Dated)'!$B:$B,CA$11,'Transactions (Dated)'!$C:$C,"Dividend (paid to cash)")*AL788</f>
        <v>0</v>
      </c>
      <c r="CB788" s="6">
        <v>0</v>
      </c>
      <c r="CC788" s="6">
        <v>0</v>
      </c>
      <c r="CF788" s="6">
        <f t="shared" ref="CF788:CF851" ca="1" si="363">SUM(BM788:CE788)</f>
        <v>77081.021999999983</v>
      </c>
      <c r="CH788" s="3">
        <f t="shared" ref="CH788:CH851" si="364">BL788</f>
        <v>43042</v>
      </c>
      <c r="CI788" s="4">
        <f t="shared" ref="CI788:CI851" ca="1" si="365">SUM(AR788:BI788)</f>
        <v>839839.70500000007</v>
      </c>
      <c r="CJ788" s="4">
        <f t="shared" ref="CJ788:CJ851" ca="1" si="366">+CF788</f>
        <v>77081.021999999983</v>
      </c>
      <c r="CL788" s="4">
        <f t="shared" ref="CL788:CL851" ca="1" si="367">CI788+CJ788</f>
        <v>916920.72700000007</v>
      </c>
    </row>
    <row r="789" spans="2:90" x14ac:dyDescent="0.15">
      <c r="B789" s="3">
        <v>43045</v>
      </c>
      <c r="E789" s="86">
        <v>43045</v>
      </c>
      <c r="F789" s="53">
        <v>13.98</v>
      </c>
      <c r="G789">
        <v>1.95</v>
      </c>
      <c r="H789">
        <v>21.73</v>
      </c>
      <c r="I789">
        <v>24.34</v>
      </c>
      <c r="J789">
        <v>18.16</v>
      </c>
      <c r="K789">
        <v>13.22</v>
      </c>
      <c r="L789">
        <v>16.46</v>
      </c>
      <c r="M789">
        <v>3.76</v>
      </c>
      <c r="O789">
        <v>12.86</v>
      </c>
      <c r="Q789">
        <v>1.27</v>
      </c>
      <c r="R789">
        <v>10.36</v>
      </c>
      <c r="S789">
        <v>48.09</v>
      </c>
      <c r="U789">
        <v>48.09</v>
      </c>
      <c r="X789" s="3">
        <f t="shared" si="345"/>
        <v>43045</v>
      </c>
      <c r="Y789" s="40">
        <f ca="1">Y788+SUMIFS('Transactions (Dated)'!$E$2:$E$53,'Transactions (Dated)'!$D$2:$D$53,'Share Values'!$X789,'Transactions (Dated)'!$B$2:$B$53,'Share Values'!Y$11,'Transactions (Dated)'!$C$2:$C$53,"Buy")-SUMIFS('Transactions (Dated)'!$E$2:$E$53,'Transactions (Dated)'!$D$2:$D$53,'Share Values'!$X789,'Transactions (Dated)'!$B$2:$B$53,'Share Values'!Y$11,'Transactions (Dated)'!$C$2:$C$53,"Sell")</f>
        <v>4625</v>
      </c>
      <c r="Z789" s="40">
        <f ca="1">Z788+SUMIFS('Transactions (Dated)'!$E$2:$E$53,'Transactions (Dated)'!$D$2:$D$53,'Share Values'!$X789,'Transactions (Dated)'!$B$2:$B$53,'Share Values'!Z$11,'Transactions (Dated)'!$C$2:$C$53,"Buy")-SUMIFS('Transactions (Dated)'!$E$2:$E$53,'Transactions (Dated)'!$D$2:$D$53,'Share Values'!$X789,'Transactions (Dated)'!$B$2:$B$53,'Share Values'!Z$11,'Transactions (Dated)'!$C$2:$C$53,"Sell")</f>
        <v>9375</v>
      </c>
      <c r="AA789" s="40">
        <f ca="1">AA788+SUMIFS('Transactions (Dated)'!$E$2:$E$53,'Transactions (Dated)'!$D$2:$D$53,'Share Values'!$X789,'Transactions (Dated)'!$B$2:$B$53,'Share Values'!AA$11,'Transactions (Dated)'!$C$2:$C$53,"Buy")-SUMIFS('Transactions (Dated)'!$E$2:$E$53,'Transactions (Dated)'!$D$2:$D$53,'Share Values'!$X789,'Transactions (Dated)'!$B$2:$B$53,'Share Values'!AA$11,'Transactions (Dated)'!$C$2:$C$53,"Sell")</f>
        <v>26357</v>
      </c>
      <c r="AB789" s="40">
        <f ca="1">AB788+SUMIFS('Transactions (Dated)'!$E$2:$E$53,'Transactions (Dated)'!$D$2:$D$53,'Share Values'!$X789,'Transactions (Dated)'!$B$2:$B$53,'Share Values'!AB$11,'Transactions (Dated)'!$C$2:$C$53,"Buy")-SUMIFS('Transactions (Dated)'!$E$2:$E$53,'Transactions (Dated)'!$D$2:$D$53,'Share Values'!$X789,'Transactions (Dated)'!$B$2:$B$53,'Share Values'!AB$11,'Transactions (Dated)'!$C$2:$C$53,"Sell")</f>
        <v>1892</v>
      </c>
      <c r="AC789" s="40">
        <f ca="1">AC788+SUMIFS('Transactions (Dated)'!$E$2:$E$53,'Transactions (Dated)'!$D$2:$D$53,'Share Values'!$X789,'Transactions (Dated)'!$B$2:$B$53,'Share Values'!AC$11,'Transactions (Dated)'!$C$2:$C$53,"Buy")-SUMIFS('Transactions (Dated)'!$E$2:$E$53,'Transactions (Dated)'!$D$2:$D$53,'Share Values'!$X789,'Transactions (Dated)'!$B$2:$B$53,'Share Values'!AC$11,'Transactions (Dated)'!$C$2:$C$53,"Sell")</f>
        <v>2348</v>
      </c>
      <c r="AD789" s="40">
        <f ca="1">AD788+SUMIFS('Transactions (Dated)'!$E$2:$E$53,'Transactions (Dated)'!$D$2:$D$53,'Share Values'!$X789,'Transactions (Dated)'!$B$2:$B$53,'Share Values'!AD$11,'Transactions (Dated)'!$C$2:$C$53,"Buy")-SUMIFS('Transactions (Dated)'!$E$2:$E$53,'Transactions (Dated)'!$D$2:$D$53,'Share Values'!$X789,'Transactions (Dated)'!$B$2:$B$53,'Share Values'!AD$11,'Transactions (Dated)'!$C$2:$C$53,"Sell")</f>
        <v>0</v>
      </c>
      <c r="AE789" s="40">
        <f ca="1">AE788+SUMIFS('Transactions (Dated)'!$E$2:$E$53,'Transactions (Dated)'!$D$2:$D$53,'Share Values'!$X789,'Transactions (Dated)'!$B$2:$B$53,'Share Values'!AE$11,'Transactions (Dated)'!$C$2:$C$53,"Buy")-SUMIFS('Transactions (Dated)'!$E$2:$E$53,'Transactions (Dated)'!$D$2:$D$53,'Share Values'!$X789,'Transactions (Dated)'!$B$2:$B$53,'Share Values'!AE$11,'Transactions (Dated)'!$C$2:$C$53,"Sell")</f>
        <v>2900</v>
      </c>
      <c r="AF789" s="40">
        <f ca="1">AF788+SUMIFS('Transactions (Dated)'!$E$2:$E$53,'Transactions (Dated)'!$D$2:$D$53,'Share Values'!$X789,'Transactions (Dated)'!$B$2:$B$53,'Share Values'!AF$11,'Transactions (Dated)'!$C$2:$C$53,"Buy")-SUMIFS('Transactions (Dated)'!$E$2:$E$53,'Transactions (Dated)'!$D$2:$D$53,'Share Values'!$X789,'Transactions (Dated)'!$B$2:$B$53,'Share Values'!AF$11,'Transactions (Dated)'!$C$2:$C$53,"Sell")</f>
        <v>14201</v>
      </c>
      <c r="AG789" s="40">
        <f ca="1">AG788+SUMIFS('Transactions (Dated)'!$E$2:$E$53,'Transactions (Dated)'!$D$2:$D$53,'Share Values'!$X789,'Transactions (Dated)'!$B$2:$B$53,'Share Values'!AG$11,'Transactions (Dated)'!$C$2:$C$53,"Buy")-SUMIFS('Transactions (Dated)'!$E$2:$E$53,'Transactions (Dated)'!$D$2:$D$53,'Share Values'!$X789,'Transactions (Dated)'!$B$2:$B$53,'Share Values'!AG$11,'Transactions (Dated)'!$C$2:$C$53,"Sell")</f>
        <v>6835</v>
      </c>
      <c r="AH789" s="40">
        <f ca="1">AH788+SUMIFS('Transactions (Dated)'!$E$2:$E$53,'Transactions (Dated)'!$D$2:$D$53,'Share Values'!$X789,'Transactions (Dated)'!$B$2:$B$53,'Share Values'!AH$11,'Transactions (Dated)'!$C$2:$C$53,"Buy")-SUMIFS('Transactions (Dated)'!$E$2:$E$53,'Transactions (Dated)'!$D$2:$D$53,'Share Values'!$X789,'Transactions (Dated)'!$B$2:$B$53,'Share Values'!AH$11,'Transactions (Dated)'!$C$2:$C$53,"Sell")</f>
        <v>0</v>
      </c>
      <c r="AI789" s="40">
        <f ca="1">AI788+SUMIFS('Transactions (Dated)'!$E$2:$E$53,'Transactions (Dated)'!$D$2:$D$53,'Share Values'!$X789,'Transactions (Dated)'!$B$2:$B$53,'Share Values'!AI$11,'Transactions (Dated)'!$C$2:$C$53,"Buy")-SUMIFS('Transactions (Dated)'!$E$2:$E$53,'Transactions (Dated)'!$D$2:$D$53,'Share Values'!$X789,'Transactions (Dated)'!$B$2:$B$53,'Share Values'!AI$11,'Transactions (Dated)'!$C$2:$C$53,"Sell")</f>
        <v>0</v>
      </c>
      <c r="AJ789" s="40">
        <f ca="1">AJ788+SUMIFS('Transactions (Dated)'!$E$2:$E$53,'Transactions (Dated)'!$D$2:$D$53,'Share Values'!$X789,'Transactions (Dated)'!$B$2:$B$53,'Share Values'!AJ$11,'Transactions (Dated)'!$C$2:$C$53,"Buy")-SUMIFS('Transactions (Dated)'!$E$2:$E$53,'Transactions (Dated)'!$D$2:$D$53,'Share Values'!$X789,'Transactions (Dated)'!$B$2:$B$53,'Share Values'!AJ$11,'Transactions (Dated)'!$C$2:$C$53,"Sell")</f>
        <v>0</v>
      </c>
      <c r="AK789" s="40">
        <f ca="1">AK788+SUMIFS('Transactions (Dated)'!$E$2:$E$53,'Transactions (Dated)'!$D$2:$D$53,'Share Values'!$X789,'Transactions (Dated)'!$B$2:$B$53,'Share Values'!AK$11,'Transactions (Dated)'!$C$2:$C$53,"Buy")-SUMIFS('Transactions (Dated)'!$E$2:$E$53,'Transactions (Dated)'!$D$2:$D$53,'Share Values'!$X789,'Transactions (Dated)'!$B$2:$B$53,'Share Values'!AK$11,'Transactions (Dated)'!$C$2:$C$53,"Sell")</f>
        <v>0</v>
      </c>
      <c r="AL789" s="40">
        <f ca="1">AL788+SUMIFS('Transactions (Dated)'!$E$2:$E$53,'Transactions (Dated)'!$D$2:$D$53,'Share Values'!$X789,'Transactions (Dated)'!$B$2:$B$53,'Share Values'!AL$11,'Transactions (Dated)'!$C$2:$C$53,"Buy")-SUMIFS('Transactions (Dated)'!$E$2:$E$53,'Transactions (Dated)'!$D$2:$D$53,'Share Values'!$X789,'Transactions (Dated)'!$B$2:$B$53,'Share Values'!AL$11,'Transactions (Dated)'!$C$2:$C$53,"Sell")</f>
        <v>0</v>
      </c>
      <c r="AM789" s="40">
        <f ca="1">AM788+SUMIFS('Transactions (Dated)'!$E$2:$E$53,'Transactions (Dated)'!$D$2:$D$53,'Share Values'!$X789,'Transactions (Dated)'!$B$2:$B$53,'Share Values'!AM$11,'Transactions (Dated)'!$C$2:$C$53,"Buy")-SUMIFS('Transactions (Dated)'!$E$2:$E$53,'Transactions (Dated)'!$D$2:$D$53,'Share Values'!$X789,'Transactions (Dated)'!$B$2:$B$53,'Share Values'!AM$11,'Transactions (Dated)'!$C$2:$C$53,"Sell")</f>
        <v>0</v>
      </c>
      <c r="AN789" s="40">
        <f ca="1">AN788+SUMIFS('Transactions (Dated)'!$E$2:$E$53,'Transactions (Dated)'!$D$2:$D$53,'Share Values'!$X789,'Transactions (Dated)'!$B$2:$B$53,'Share Values'!AN$11,'Transactions (Dated)'!$C$2:$C$53,"Buy")-SUMIFS('Transactions (Dated)'!$E$2:$E$53,'Transactions (Dated)'!$D$2:$D$53,'Share Values'!$X789,'Transactions (Dated)'!$B$2:$B$53,'Share Values'!AN$11,'Transactions (Dated)'!$C$2:$C$53,"Sell")</f>
        <v>0</v>
      </c>
      <c r="AQ789" s="3">
        <f t="shared" si="346"/>
        <v>43045</v>
      </c>
      <c r="AR789" s="6">
        <f t="shared" ca="1" si="347"/>
        <v>64657.5</v>
      </c>
      <c r="AS789" s="6">
        <f t="shared" ca="1" si="348"/>
        <v>18281.25</v>
      </c>
      <c r="AT789" s="6">
        <f t="shared" ca="1" si="349"/>
        <v>572737.61</v>
      </c>
      <c r="AU789" s="6">
        <f t="shared" ca="1" si="350"/>
        <v>46051.28</v>
      </c>
      <c r="AV789" s="6">
        <f t="shared" ca="1" si="351"/>
        <v>42639.68</v>
      </c>
      <c r="AW789" s="6">
        <f t="shared" ca="1" si="352"/>
        <v>0</v>
      </c>
      <c r="AX789" s="6">
        <f t="shared" ca="1" si="353"/>
        <v>47734</v>
      </c>
      <c r="AY789" s="6">
        <f t="shared" ca="1" si="354"/>
        <v>53395.759999999995</v>
      </c>
      <c r="AZ789" s="6">
        <f t="shared" ca="1" si="355"/>
        <v>0</v>
      </c>
      <c r="BA789" s="6">
        <f t="shared" ca="1" si="356"/>
        <v>0</v>
      </c>
      <c r="BB789" s="6">
        <f t="shared" ca="1" si="357"/>
        <v>0</v>
      </c>
      <c r="BC789" s="6">
        <f t="shared" ca="1" si="358"/>
        <v>0</v>
      </c>
      <c r="BD789" s="6">
        <f t="shared" ca="1" si="359"/>
        <v>0</v>
      </c>
      <c r="BE789" s="6">
        <f t="shared" ca="1" si="360"/>
        <v>0</v>
      </c>
      <c r="BF789" s="6">
        <f t="shared" ca="1" si="343"/>
        <v>0</v>
      </c>
      <c r="BG789" s="6">
        <f t="shared" ca="1" si="344"/>
        <v>0</v>
      </c>
      <c r="BJ789" s="4">
        <f t="shared" ca="1" si="361"/>
        <v>845497.08000000007</v>
      </c>
      <c r="BL789" s="3">
        <f t="shared" si="362"/>
        <v>43045</v>
      </c>
      <c r="BM789" s="6">
        <f>BM788+SUMIFS('Transactions (Dated)'!G:G,'Transactions (Dated)'!D:D,'Share Values'!AQ789)</f>
        <v>14317.649999999987</v>
      </c>
      <c r="BN789" s="6">
        <f ca="1">BN788+SUMIFS('Transactions (Dated)'!$F:$F,'Transactions (Dated)'!$D:$D,$BL789,'Transactions (Dated)'!$B:$B,BN$11,'Transactions (Dated)'!$C:$C,"Dividend (paid to cash)")*Y789</f>
        <v>0</v>
      </c>
      <c r="BO789" s="6">
        <f ca="1">BO788+SUMIFS('Transactions (Dated)'!$F:$F,'Transactions (Dated)'!$D:$D,$BL789,'Transactions (Dated)'!$B:$B,BO$11,'Transactions (Dated)'!$C:$C,"Dividend (paid to cash)")*Z789</f>
        <v>2421.875</v>
      </c>
      <c r="BP789" s="6">
        <f ca="1">BP788+SUMIFS('Transactions (Dated)'!$F:$F,'Transactions (Dated)'!$D:$D,$BL789,'Transactions (Dated)'!$B:$B,BP$11,'Transactions (Dated)'!$C:$C,"Dividend (paid to cash)")*AA789</f>
        <v>51745.237000000008</v>
      </c>
      <c r="BQ789" s="6">
        <f ca="1">BQ788+SUMIFS('Transactions (Dated)'!$F:$F,'Transactions (Dated)'!$D:$D,$BL789,'Transactions (Dated)'!$B:$B,BQ$11,'Transactions (Dated)'!$C:$C,"Dividend (paid to cash)")*AB789</f>
        <v>766.26</v>
      </c>
      <c r="BR789" s="6">
        <f ca="1">BR788+SUMIFS('Transactions (Dated)'!$F:$F,'Transactions (Dated)'!$D:$D,$BL789,'Transactions (Dated)'!$B:$B,BR$11,'Transactions (Dated)'!$C:$C,"Dividend (paid to cash)")*AC789</f>
        <v>0</v>
      </c>
      <c r="BS789" s="6">
        <f ca="1">BS788+SUMIFS('Transactions (Dated)'!$F:$F,'Transactions (Dated)'!$D:$D,$BL789,'Transactions (Dated)'!$B:$B,BS$11,'Transactions (Dated)'!$C:$C,"Dividend (paid to cash)")*AD789</f>
        <v>0</v>
      </c>
      <c r="BT789" s="6">
        <f ca="1">BT788+SUMIFS('Transactions (Dated)'!$F:$F,'Transactions (Dated)'!$D:$D,$BL789,'Transactions (Dated)'!$B:$B,BT$11,'Transactions (Dated)'!$C:$C,"Dividend (paid to cash)")*AE789</f>
        <v>7830</v>
      </c>
      <c r="BU789" s="6">
        <f ca="1">BU788+SUMIFS('Transactions (Dated)'!$F:$F,'Transactions (Dated)'!$D:$D,$BL789,'Transactions (Dated)'!$B:$B,BU$11,'Transactions (Dated)'!$C:$C,"Dividend (paid to cash)")*AF789</f>
        <v>0</v>
      </c>
      <c r="BV789" s="6">
        <f ca="1">BV788+SUMIFS('Transactions (Dated)'!$F:$F,'Transactions (Dated)'!$D:$D,$BL789,'Transactions (Dated)'!$B:$B,BV$11,'Transactions (Dated)'!$C:$C,"Dividend (paid to cash)")*AG789</f>
        <v>0</v>
      </c>
      <c r="BW789" s="6">
        <f ca="1">BW788+SUMIFS('Transactions (Dated)'!$F:$F,'Transactions (Dated)'!$D:$D,$BL789,'Transactions (Dated)'!$B:$B,BW$11,'Transactions (Dated)'!$C:$C,"Dividend (paid to cash)")*AH789</f>
        <v>0</v>
      </c>
      <c r="BX789" s="6">
        <f ca="1">BX788+SUMIFS('Transactions (Dated)'!$F:$F,'Transactions (Dated)'!$D:$D,$BL789,'Transactions (Dated)'!$B:$B,BX$11,'Transactions (Dated)'!$C:$C,"Dividend (paid to cash)")*AI789</f>
        <v>0</v>
      </c>
      <c r="BY789" s="6">
        <f ca="1">BY788+SUMIFS('Transactions (Dated)'!$F:$F,'Transactions (Dated)'!$D:$D,$BL789,'Transactions (Dated)'!$B:$B,BY$11,'Transactions (Dated)'!$C:$C,"Dividend (paid to cash)")*AJ789</f>
        <v>0</v>
      </c>
      <c r="BZ789" s="6">
        <f ca="1">BZ788+SUMIFS('Transactions (Dated)'!$F:$F,'Transactions (Dated)'!$D:$D,$BL789,'Transactions (Dated)'!$B:$B,BZ$11,'Transactions (Dated)'!$C:$C,"Dividend (paid to cash)")*AK789</f>
        <v>0</v>
      </c>
      <c r="CA789" s="6">
        <f ca="1">CA788+SUMIFS('Transactions (Dated)'!$F:$F,'Transactions (Dated)'!$D:$D,$BL789,'Transactions (Dated)'!$B:$B,CA$11,'Transactions (Dated)'!$C:$C,"Dividend (paid to cash)")*AL789</f>
        <v>0</v>
      </c>
      <c r="CB789" s="6">
        <v>0</v>
      </c>
      <c r="CC789" s="6">
        <v>0</v>
      </c>
      <c r="CF789" s="6">
        <f t="shared" ca="1" si="363"/>
        <v>77081.021999999983</v>
      </c>
      <c r="CH789" s="3">
        <f t="shared" si="364"/>
        <v>43045</v>
      </c>
      <c r="CI789" s="4">
        <f t="shared" ca="1" si="365"/>
        <v>845497.08000000007</v>
      </c>
      <c r="CJ789" s="4">
        <f t="shared" ca="1" si="366"/>
        <v>77081.021999999983</v>
      </c>
      <c r="CL789" s="4">
        <f t="shared" ca="1" si="367"/>
        <v>922578.10200000007</v>
      </c>
    </row>
    <row r="790" spans="2:90" x14ac:dyDescent="0.15">
      <c r="B790" s="3">
        <v>43046</v>
      </c>
      <c r="E790" s="86">
        <v>43046</v>
      </c>
      <c r="F790" s="53">
        <v>13.86</v>
      </c>
      <c r="G790">
        <v>1.98</v>
      </c>
      <c r="H790">
        <v>21.78</v>
      </c>
      <c r="I790">
        <v>24.155000000000001</v>
      </c>
      <c r="J790">
        <v>18.02</v>
      </c>
      <c r="K790">
        <v>13.42</v>
      </c>
      <c r="L790">
        <v>16.66</v>
      </c>
      <c r="M790">
        <v>3.66</v>
      </c>
      <c r="O790">
        <v>12.8</v>
      </c>
      <c r="Q790">
        <v>1.26</v>
      </c>
      <c r="R790">
        <v>10.199999999999999</v>
      </c>
      <c r="S790">
        <v>48.2</v>
      </c>
      <c r="U790">
        <v>48.2</v>
      </c>
      <c r="X790" s="3">
        <f t="shared" si="345"/>
        <v>43046</v>
      </c>
      <c r="Y790" s="40">
        <f ca="1">Y789+SUMIFS('Transactions (Dated)'!$E$2:$E$53,'Transactions (Dated)'!$D$2:$D$53,'Share Values'!$X790,'Transactions (Dated)'!$B$2:$B$53,'Share Values'!Y$11,'Transactions (Dated)'!$C$2:$C$53,"Buy")-SUMIFS('Transactions (Dated)'!$E$2:$E$53,'Transactions (Dated)'!$D$2:$D$53,'Share Values'!$X790,'Transactions (Dated)'!$B$2:$B$53,'Share Values'!Y$11,'Transactions (Dated)'!$C$2:$C$53,"Sell")</f>
        <v>4625</v>
      </c>
      <c r="Z790" s="40">
        <f ca="1">Z789+SUMIFS('Transactions (Dated)'!$E$2:$E$53,'Transactions (Dated)'!$D$2:$D$53,'Share Values'!$X790,'Transactions (Dated)'!$B$2:$B$53,'Share Values'!Z$11,'Transactions (Dated)'!$C$2:$C$53,"Buy")-SUMIFS('Transactions (Dated)'!$E$2:$E$53,'Transactions (Dated)'!$D$2:$D$53,'Share Values'!$X790,'Transactions (Dated)'!$B$2:$B$53,'Share Values'!Z$11,'Transactions (Dated)'!$C$2:$C$53,"Sell")</f>
        <v>9375</v>
      </c>
      <c r="AA790" s="40">
        <f ca="1">AA789+SUMIFS('Transactions (Dated)'!$E$2:$E$53,'Transactions (Dated)'!$D$2:$D$53,'Share Values'!$X790,'Transactions (Dated)'!$B$2:$B$53,'Share Values'!AA$11,'Transactions (Dated)'!$C$2:$C$53,"Buy")-SUMIFS('Transactions (Dated)'!$E$2:$E$53,'Transactions (Dated)'!$D$2:$D$53,'Share Values'!$X790,'Transactions (Dated)'!$B$2:$B$53,'Share Values'!AA$11,'Transactions (Dated)'!$C$2:$C$53,"Sell")</f>
        <v>26357</v>
      </c>
      <c r="AB790" s="40">
        <f ca="1">AB789+SUMIFS('Transactions (Dated)'!$E$2:$E$53,'Transactions (Dated)'!$D$2:$D$53,'Share Values'!$X790,'Transactions (Dated)'!$B$2:$B$53,'Share Values'!AB$11,'Transactions (Dated)'!$C$2:$C$53,"Buy")-SUMIFS('Transactions (Dated)'!$E$2:$E$53,'Transactions (Dated)'!$D$2:$D$53,'Share Values'!$X790,'Transactions (Dated)'!$B$2:$B$53,'Share Values'!AB$11,'Transactions (Dated)'!$C$2:$C$53,"Sell")</f>
        <v>1892</v>
      </c>
      <c r="AC790" s="40">
        <f ca="1">AC789+SUMIFS('Transactions (Dated)'!$E$2:$E$53,'Transactions (Dated)'!$D$2:$D$53,'Share Values'!$X790,'Transactions (Dated)'!$B$2:$B$53,'Share Values'!AC$11,'Transactions (Dated)'!$C$2:$C$53,"Buy")-SUMIFS('Transactions (Dated)'!$E$2:$E$53,'Transactions (Dated)'!$D$2:$D$53,'Share Values'!$X790,'Transactions (Dated)'!$B$2:$B$53,'Share Values'!AC$11,'Transactions (Dated)'!$C$2:$C$53,"Sell")</f>
        <v>2348</v>
      </c>
      <c r="AD790" s="40">
        <f ca="1">AD789+SUMIFS('Transactions (Dated)'!$E$2:$E$53,'Transactions (Dated)'!$D$2:$D$53,'Share Values'!$X790,'Transactions (Dated)'!$B$2:$B$53,'Share Values'!AD$11,'Transactions (Dated)'!$C$2:$C$53,"Buy")-SUMIFS('Transactions (Dated)'!$E$2:$E$53,'Transactions (Dated)'!$D$2:$D$53,'Share Values'!$X790,'Transactions (Dated)'!$B$2:$B$53,'Share Values'!AD$11,'Transactions (Dated)'!$C$2:$C$53,"Sell")</f>
        <v>0</v>
      </c>
      <c r="AE790" s="40">
        <f ca="1">AE789+SUMIFS('Transactions (Dated)'!$E$2:$E$53,'Transactions (Dated)'!$D$2:$D$53,'Share Values'!$X790,'Transactions (Dated)'!$B$2:$B$53,'Share Values'!AE$11,'Transactions (Dated)'!$C$2:$C$53,"Buy")-SUMIFS('Transactions (Dated)'!$E$2:$E$53,'Transactions (Dated)'!$D$2:$D$53,'Share Values'!$X790,'Transactions (Dated)'!$B$2:$B$53,'Share Values'!AE$11,'Transactions (Dated)'!$C$2:$C$53,"Sell")</f>
        <v>2900</v>
      </c>
      <c r="AF790" s="40">
        <f ca="1">AF789+SUMIFS('Transactions (Dated)'!$E$2:$E$53,'Transactions (Dated)'!$D$2:$D$53,'Share Values'!$X790,'Transactions (Dated)'!$B$2:$B$53,'Share Values'!AF$11,'Transactions (Dated)'!$C$2:$C$53,"Buy")-SUMIFS('Transactions (Dated)'!$E$2:$E$53,'Transactions (Dated)'!$D$2:$D$53,'Share Values'!$X790,'Transactions (Dated)'!$B$2:$B$53,'Share Values'!AF$11,'Transactions (Dated)'!$C$2:$C$53,"Sell")</f>
        <v>14201</v>
      </c>
      <c r="AG790" s="40">
        <f ca="1">AG789+SUMIFS('Transactions (Dated)'!$E$2:$E$53,'Transactions (Dated)'!$D$2:$D$53,'Share Values'!$X790,'Transactions (Dated)'!$B$2:$B$53,'Share Values'!AG$11,'Transactions (Dated)'!$C$2:$C$53,"Buy")-SUMIFS('Transactions (Dated)'!$E$2:$E$53,'Transactions (Dated)'!$D$2:$D$53,'Share Values'!$X790,'Transactions (Dated)'!$B$2:$B$53,'Share Values'!AG$11,'Transactions (Dated)'!$C$2:$C$53,"Sell")</f>
        <v>6835</v>
      </c>
      <c r="AH790" s="40">
        <f ca="1">AH789+SUMIFS('Transactions (Dated)'!$E$2:$E$53,'Transactions (Dated)'!$D$2:$D$53,'Share Values'!$X790,'Transactions (Dated)'!$B$2:$B$53,'Share Values'!AH$11,'Transactions (Dated)'!$C$2:$C$53,"Buy")-SUMIFS('Transactions (Dated)'!$E$2:$E$53,'Transactions (Dated)'!$D$2:$D$53,'Share Values'!$X790,'Transactions (Dated)'!$B$2:$B$53,'Share Values'!AH$11,'Transactions (Dated)'!$C$2:$C$53,"Sell")</f>
        <v>0</v>
      </c>
      <c r="AI790" s="40">
        <f ca="1">AI789+SUMIFS('Transactions (Dated)'!$E$2:$E$53,'Transactions (Dated)'!$D$2:$D$53,'Share Values'!$X790,'Transactions (Dated)'!$B$2:$B$53,'Share Values'!AI$11,'Transactions (Dated)'!$C$2:$C$53,"Buy")-SUMIFS('Transactions (Dated)'!$E$2:$E$53,'Transactions (Dated)'!$D$2:$D$53,'Share Values'!$X790,'Transactions (Dated)'!$B$2:$B$53,'Share Values'!AI$11,'Transactions (Dated)'!$C$2:$C$53,"Sell")</f>
        <v>0</v>
      </c>
      <c r="AJ790" s="40">
        <f ca="1">AJ789+SUMIFS('Transactions (Dated)'!$E$2:$E$53,'Transactions (Dated)'!$D$2:$D$53,'Share Values'!$X790,'Transactions (Dated)'!$B$2:$B$53,'Share Values'!AJ$11,'Transactions (Dated)'!$C$2:$C$53,"Buy")-SUMIFS('Transactions (Dated)'!$E$2:$E$53,'Transactions (Dated)'!$D$2:$D$53,'Share Values'!$X790,'Transactions (Dated)'!$B$2:$B$53,'Share Values'!AJ$11,'Transactions (Dated)'!$C$2:$C$53,"Sell")</f>
        <v>0</v>
      </c>
      <c r="AK790" s="40">
        <f ca="1">AK789+SUMIFS('Transactions (Dated)'!$E$2:$E$53,'Transactions (Dated)'!$D$2:$D$53,'Share Values'!$X790,'Transactions (Dated)'!$B$2:$B$53,'Share Values'!AK$11,'Transactions (Dated)'!$C$2:$C$53,"Buy")-SUMIFS('Transactions (Dated)'!$E$2:$E$53,'Transactions (Dated)'!$D$2:$D$53,'Share Values'!$X790,'Transactions (Dated)'!$B$2:$B$53,'Share Values'!AK$11,'Transactions (Dated)'!$C$2:$C$53,"Sell")</f>
        <v>0</v>
      </c>
      <c r="AL790" s="40">
        <f ca="1">AL789+SUMIFS('Transactions (Dated)'!$E$2:$E$53,'Transactions (Dated)'!$D$2:$D$53,'Share Values'!$X790,'Transactions (Dated)'!$B$2:$B$53,'Share Values'!AL$11,'Transactions (Dated)'!$C$2:$C$53,"Buy")-SUMIFS('Transactions (Dated)'!$E$2:$E$53,'Transactions (Dated)'!$D$2:$D$53,'Share Values'!$X790,'Transactions (Dated)'!$B$2:$B$53,'Share Values'!AL$11,'Transactions (Dated)'!$C$2:$C$53,"Sell")</f>
        <v>0</v>
      </c>
      <c r="AM790" s="40">
        <f ca="1">AM789+SUMIFS('Transactions (Dated)'!$E$2:$E$53,'Transactions (Dated)'!$D$2:$D$53,'Share Values'!$X790,'Transactions (Dated)'!$B$2:$B$53,'Share Values'!AM$11,'Transactions (Dated)'!$C$2:$C$53,"Buy")-SUMIFS('Transactions (Dated)'!$E$2:$E$53,'Transactions (Dated)'!$D$2:$D$53,'Share Values'!$X790,'Transactions (Dated)'!$B$2:$B$53,'Share Values'!AM$11,'Transactions (Dated)'!$C$2:$C$53,"Sell")</f>
        <v>0</v>
      </c>
      <c r="AN790" s="40">
        <f ca="1">AN789+SUMIFS('Transactions (Dated)'!$E$2:$E$53,'Transactions (Dated)'!$D$2:$D$53,'Share Values'!$X790,'Transactions (Dated)'!$B$2:$B$53,'Share Values'!AN$11,'Transactions (Dated)'!$C$2:$C$53,"Buy")-SUMIFS('Transactions (Dated)'!$E$2:$E$53,'Transactions (Dated)'!$D$2:$D$53,'Share Values'!$X790,'Transactions (Dated)'!$B$2:$B$53,'Share Values'!AN$11,'Transactions (Dated)'!$C$2:$C$53,"Sell")</f>
        <v>0</v>
      </c>
      <c r="AQ790" s="3">
        <f t="shared" si="346"/>
        <v>43046</v>
      </c>
      <c r="AR790" s="6">
        <f t="shared" ca="1" si="347"/>
        <v>64102.5</v>
      </c>
      <c r="AS790" s="6">
        <f t="shared" ca="1" si="348"/>
        <v>18562.5</v>
      </c>
      <c r="AT790" s="6">
        <f t="shared" ca="1" si="349"/>
        <v>574055.46000000008</v>
      </c>
      <c r="AU790" s="6">
        <f t="shared" ca="1" si="350"/>
        <v>45701.26</v>
      </c>
      <c r="AV790" s="6">
        <f t="shared" ca="1" si="351"/>
        <v>42310.96</v>
      </c>
      <c r="AW790" s="6">
        <f t="shared" ca="1" si="352"/>
        <v>0</v>
      </c>
      <c r="AX790" s="6">
        <f t="shared" ca="1" si="353"/>
        <v>48314</v>
      </c>
      <c r="AY790" s="6">
        <f t="shared" ca="1" si="354"/>
        <v>51975.66</v>
      </c>
      <c r="AZ790" s="6">
        <f t="shared" ca="1" si="355"/>
        <v>0</v>
      </c>
      <c r="BA790" s="6">
        <f t="shared" ca="1" si="356"/>
        <v>0</v>
      </c>
      <c r="BB790" s="6">
        <f t="shared" ca="1" si="357"/>
        <v>0</v>
      </c>
      <c r="BC790" s="6">
        <f t="shared" ca="1" si="358"/>
        <v>0</v>
      </c>
      <c r="BD790" s="6">
        <f t="shared" ca="1" si="359"/>
        <v>0</v>
      </c>
      <c r="BE790" s="6">
        <f t="shared" ca="1" si="360"/>
        <v>0</v>
      </c>
      <c r="BF790" s="6">
        <f t="shared" ca="1" si="343"/>
        <v>0</v>
      </c>
      <c r="BG790" s="6">
        <f t="shared" ca="1" si="344"/>
        <v>0</v>
      </c>
      <c r="BJ790" s="4">
        <f t="shared" ca="1" si="361"/>
        <v>845022.34000000008</v>
      </c>
      <c r="BL790" s="3">
        <f t="shared" si="362"/>
        <v>43046</v>
      </c>
      <c r="BM790" s="6">
        <f>BM789+SUMIFS('Transactions (Dated)'!G:G,'Transactions (Dated)'!D:D,'Share Values'!AQ790)</f>
        <v>14317.649999999987</v>
      </c>
      <c r="BN790" s="6">
        <f ca="1">BN789+SUMIFS('Transactions (Dated)'!$F:$F,'Transactions (Dated)'!$D:$D,$BL790,'Transactions (Dated)'!$B:$B,BN$11,'Transactions (Dated)'!$C:$C,"Dividend (paid to cash)")*Y790</f>
        <v>0</v>
      </c>
      <c r="BO790" s="6">
        <f ca="1">BO789+SUMIFS('Transactions (Dated)'!$F:$F,'Transactions (Dated)'!$D:$D,$BL790,'Transactions (Dated)'!$B:$B,BO$11,'Transactions (Dated)'!$C:$C,"Dividend (paid to cash)")*Z790</f>
        <v>2421.875</v>
      </c>
      <c r="BP790" s="6">
        <f ca="1">BP789+SUMIFS('Transactions (Dated)'!$F:$F,'Transactions (Dated)'!$D:$D,$BL790,'Transactions (Dated)'!$B:$B,BP$11,'Transactions (Dated)'!$C:$C,"Dividend (paid to cash)")*AA790</f>
        <v>51745.237000000008</v>
      </c>
      <c r="BQ790" s="6">
        <f ca="1">BQ789+SUMIFS('Transactions (Dated)'!$F:$F,'Transactions (Dated)'!$D:$D,$BL790,'Transactions (Dated)'!$B:$B,BQ$11,'Transactions (Dated)'!$C:$C,"Dividend (paid to cash)")*AB790</f>
        <v>766.26</v>
      </c>
      <c r="BR790" s="6">
        <f ca="1">BR789+SUMIFS('Transactions (Dated)'!$F:$F,'Transactions (Dated)'!$D:$D,$BL790,'Transactions (Dated)'!$B:$B,BR$11,'Transactions (Dated)'!$C:$C,"Dividend (paid to cash)")*AC790</f>
        <v>0</v>
      </c>
      <c r="BS790" s="6">
        <f ca="1">BS789+SUMIFS('Transactions (Dated)'!$F:$F,'Transactions (Dated)'!$D:$D,$BL790,'Transactions (Dated)'!$B:$B,BS$11,'Transactions (Dated)'!$C:$C,"Dividend (paid to cash)")*AD790</f>
        <v>0</v>
      </c>
      <c r="BT790" s="6">
        <f ca="1">BT789+SUMIFS('Transactions (Dated)'!$F:$F,'Transactions (Dated)'!$D:$D,$BL790,'Transactions (Dated)'!$B:$B,BT$11,'Transactions (Dated)'!$C:$C,"Dividend (paid to cash)")*AE790</f>
        <v>7830</v>
      </c>
      <c r="BU790" s="6">
        <f ca="1">BU789+SUMIFS('Transactions (Dated)'!$F:$F,'Transactions (Dated)'!$D:$D,$BL790,'Transactions (Dated)'!$B:$B,BU$11,'Transactions (Dated)'!$C:$C,"Dividend (paid to cash)")*AF790</f>
        <v>0</v>
      </c>
      <c r="BV790" s="6">
        <f ca="1">BV789+SUMIFS('Transactions (Dated)'!$F:$F,'Transactions (Dated)'!$D:$D,$BL790,'Transactions (Dated)'!$B:$B,BV$11,'Transactions (Dated)'!$C:$C,"Dividend (paid to cash)")*AG790</f>
        <v>0</v>
      </c>
      <c r="BW790" s="6">
        <f ca="1">BW789+SUMIFS('Transactions (Dated)'!$F:$F,'Transactions (Dated)'!$D:$D,$BL790,'Transactions (Dated)'!$B:$B,BW$11,'Transactions (Dated)'!$C:$C,"Dividend (paid to cash)")*AH790</f>
        <v>0</v>
      </c>
      <c r="BX790" s="6">
        <f ca="1">BX789+SUMIFS('Transactions (Dated)'!$F:$F,'Transactions (Dated)'!$D:$D,$BL790,'Transactions (Dated)'!$B:$B,BX$11,'Transactions (Dated)'!$C:$C,"Dividend (paid to cash)")*AI790</f>
        <v>0</v>
      </c>
      <c r="BY790" s="6">
        <f ca="1">BY789+SUMIFS('Transactions (Dated)'!$F:$F,'Transactions (Dated)'!$D:$D,$BL790,'Transactions (Dated)'!$B:$B,BY$11,'Transactions (Dated)'!$C:$C,"Dividend (paid to cash)")*AJ790</f>
        <v>0</v>
      </c>
      <c r="BZ790" s="6">
        <f ca="1">BZ789+SUMIFS('Transactions (Dated)'!$F:$F,'Transactions (Dated)'!$D:$D,$BL790,'Transactions (Dated)'!$B:$B,BZ$11,'Transactions (Dated)'!$C:$C,"Dividend (paid to cash)")*AK790</f>
        <v>0</v>
      </c>
      <c r="CA790" s="6">
        <f ca="1">CA789+SUMIFS('Transactions (Dated)'!$F:$F,'Transactions (Dated)'!$D:$D,$BL790,'Transactions (Dated)'!$B:$B,CA$11,'Transactions (Dated)'!$C:$C,"Dividend (paid to cash)")*AL790</f>
        <v>0</v>
      </c>
      <c r="CB790" s="6">
        <v>0</v>
      </c>
      <c r="CC790" s="6">
        <v>0</v>
      </c>
      <c r="CF790" s="6">
        <f t="shared" ca="1" si="363"/>
        <v>77081.021999999983</v>
      </c>
      <c r="CH790" s="3">
        <f t="shared" si="364"/>
        <v>43046</v>
      </c>
      <c r="CI790" s="4">
        <f t="shared" ca="1" si="365"/>
        <v>845022.34000000008</v>
      </c>
      <c r="CJ790" s="4">
        <f t="shared" ca="1" si="366"/>
        <v>77081.021999999983</v>
      </c>
      <c r="CL790" s="4">
        <f t="shared" ca="1" si="367"/>
        <v>922103.36200000008</v>
      </c>
    </row>
    <row r="791" spans="2:90" x14ac:dyDescent="0.15">
      <c r="B791" s="3">
        <v>43047</v>
      </c>
      <c r="E791" s="86">
        <v>43047</v>
      </c>
      <c r="F791" s="53">
        <v>13.79</v>
      </c>
      <c r="G791">
        <v>1.95</v>
      </c>
      <c r="H791">
        <v>21.73</v>
      </c>
      <c r="I791">
        <v>24.46</v>
      </c>
      <c r="J791">
        <v>19.760000000000002</v>
      </c>
      <c r="K791">
        <v>13.4</v>
      </c>
      <c r="L791">
        <v>16.850000000000001</v>
      </c>
      <c r="M791">
        <v>3.65</v>
      </c>
      <c r="O791">
        <v>12.73</v>
      </c>
      <c r="Q791">
        <v>1.26</v>
      </c>
      <c r="R791">
        <v>10.34</v>
      </c>
      <c r="S791">
        <v>48.03</v>
      </c>
      <c r="U791">
        <v>48.03</v>
      </c>
      <c r="X791" s="3">
        <f t="shared" si="345"/>
        <v>43047</v>
      </c>
      <c r="Y791" s="40">
        <f ca="1">Y790+SUMIFS('Transactions (Dated)'!$E$2:$E$53,'Transactions (Dated)'!$D$2:$D$53,'Share Values'!$X791,'Transactions (Dated)'!$B$2:$B$53,'Share Values'!Y$11,'Transactions (Dated)'!$C$2:$C$53,"Buy")-SUMIFS('Transactions (Dated)'!$E$2:$E$53,'Transactions (Dated)'!$D$2:$D$53,'Share Values'!$X791,'Transactions (Dated)'!$B$2:$B$53,'Share Values'!Y$11,'Transactions (Dated)'!$C$2:$C$53,"Sell")</f>
        <v>4625</v>
      </c>
      <c r="Z791" s="40">
        <f ca="1">Z790+SUMIFS('Transactions (Dated)'!$E$2:$E$53,'Transactions (Dated)'!$D$2:$D$53,'Share Values'!$X791,'Transactions (Dated)'!$B$2:$B$53,'Share Values'!Z$11,'Transactions (Dated)'!$C$2:$C$53,"Buy")-SUMIFS('Transactions (Dated)'!$E$2:$E$53,'Transactions (Dated)'!$D$2:$D$53,'Share Values'!$X791,'Transactions (Dated)'!$B$2:$B$53,'Share Values'!Z$11,'Transactions (Dated)'!$C$2:$C$53,"Sell")</f>
        <v>9375</v>
      </c>
      <c r="AA791" s="40">
        <f ca="1">AA790+SUMIFS('Transactions (Dated)'!$E$2:$E$53,'Transactions (Dated)'!$D$2:$D$53,'Share Values'!$X791,'Transactions (Dated)'!$B$2:$B$53,'Share Values'!AA$11,'Transactions (Dated)'!$C$2:$C$53,"Buy")-SUMIFS('Transactions (Dated)'!$E$2:$E$53,'Transactions (Dated)'!$D$2:$D$53,'Share Values'!$X791,'Transactions (Dated)'!$B$2:$B$53,'Share Values'!AA$11,'Transactions (Dated)'!$C$2:$C$53,"Sell")</f>
        <v>26357</v>
      </c>
      <c r="AB791" s="40">
        <f ca="1">AB790+SUMIFS('Transactions (Dated)'!$E$2:$E$53,'Transactions (Dated)'!$D$2:$D$53,'Share Values'!$X791,'Transactions (Dated)'!$B$2:$B$53,'Share Values'!AB$11,'Transactions (Dated)'!$C$2:$C$53,"Buy")-SUMIFS('Transactions (Dated)'!$E$2:$E$53,'Transactions (Dated)'!$D$2:$D$53,'Share Values'!$X791,'Transactions (Dated)'!$B$2:$B$53,'Share Values'!AB$11,'Transactions (Dated)'!$C$2:$C$53,"Sell")</f>
        <v>1892</v>
      </c>
      <c r="AC791" s="40">
        <f ca="1">AC790+SUMIFS('Transactions (Dated)'!$E$2:$E$53,'Transactions (Dated)'!$D$2:$D$53,'Share Values'!$X791,'Transactions (Dated)'!$B$2:$B$53,'Share Values'!AC$11,'Transactions (Dated)'!$C$2:$C$53,"Buy")-SUMIFS('Transactions (Dated)'!$E$2:$E$53,'Transactions (Dated)'!$D$2:$D$53,'Share Values'!$X791,'Transactions (Dated)'!$B$2:$B$53,'Share Values'!AC$11,'Transactions (Dated)'!$C$2:$C$53,"Sell")</f>
        <v>2348</v>
      </c>
      <c r="AD791" s="40">
        <f ca="1">AD790+SUMIFS('Transactions (Dated)'!$E$2:$E$53,'Transactions (Dated)'!$D$2:$D$53,'Share Values'!$X791,'Transactions (Dated)'!$B$2:$B$53,'Share Values'!AD$11,'Transactions (Dated)'!$C$2:$C$53,"Buy")-SUMIFS('Transactions (Dated)'!$E$2:$E$53,'Transactions (Dated)'!$D$2:$D$53,'Share Values'!$X791,'Transactions (Dated)'!$B$2:$B$53,'Share Values'!AD$11,'Transactions (Dated)'!$C$2:$C$53,"Sell")</f>
        <v>0</v>
      </c>
      <c r="AE791" s="40">
        <f ca="1">AE790+SUMIFS('Transactions (Dated)'!$E$2:$E$53,'Transactions (Dated)'!$D$2:$D$53,'Share Values'!$X791,'Transactions (Dated)'!$B$2:$B$53,'Share Values'!AE$11,'Transactions (Dated)'!$C$2:$C$53,"Buy")-SUMIFS('Transactions (Dated)'!$E$2:$E$53,'Transactions (Dated)'!$D$2:$D$53,'Share Values'!$X791,'Transactions (Dated)'!$B$2:$B$53,'Share Values'!AE$11,'Transactions (Dated)'!$C$2:$C$53,"Sell")</f>
        <v>2900</v>
      </c>
      <c r="AF791" s="40">
        <f ca="1">AF790+SUMIFS('Transactions (Dated)'!$E$2:$E$53,'Transactions (Dated)'!$D$2:$D$53,'Share Values'!$X791,'Transactions (Dated)'!$B$2:$B$53,'Share Values'!AF$11,'Transactions (Dated)'!$C$2:$C$53,"Buy")-SUMIFS('Transactions (Dated)'!$E$2:$E$53,'Transactions (Dated)'!$D$2:$D$53,'Share Values'!$X791,'Transactions (Dated)'!$B$2:$B$53,'Share Values'!AF$11,'Transactions (Dated)'!$C$2:$C$53,"Sell")</f>
        <v>14201</v>
      </c>
      <c r="AG791" s="40">
        <f ca="1">AG790+SUMIFS('Transactions (Dated)'!$E$2:$E$53,'Transactions (Dated)'!$D$2:$D$53,'Share Values'!$X791,'Transactions (Dated)'!$B$2:$B$53,'Share Values'!AG$11,'Transactions (Dated)'!$C$2:$C$53,"Buy")-SUMIFS('Transactions (Dated)'!$E$2:$E$53,'Transactions (Dated)'!$D$2:$D$53,'Share Values'!$X791,'Transactions (Dated)'!$B$2:$B$53,'Share Values'!AG$11,'Transactions (Dated)'!$C$2:$C$53,"Sell")</f>
        <v>6835</v>
      </c>
      <c r="AH791" s="40">
        <f ca="1">AH790+SUMIFS('Transactions (Dated)'!$E$2:$E$53,'Transactions (Dated)'!$D$2:$D$53,'Share Values'!$X791,'Transactions (Dated)'!$B$2:$B$53,'Share Values'!AH$11,'Transactions (Dated)'!$C$2:$C$53,"Buy")-SUMIFS('Transactions (Dated)'!$E$2:$E$53,'Transactions (Dated)'!$D$2:$D$53,'Share Values'!$X791,'Transactions (Dated)'!$B$2:$B$53,'Share Values'!AH$11,'Transactions (Dated)'!$C$2:$C$53,"Sell")</f>
        <v>0</v>
      </c>
      <c r="AI791" s="40">
        <f ca="1">AI790+SUMIFS('Transactions (Dated)'!$E$2:$E$53,'Transactions (Dated)'!$D$2:$D$53,'Share Values'!$X791,'Transactions (Dated)'!$B$2:$B$53,'Share Values'!AI$11,'Transactions (Dated)'!$C$2:$C$53,"Buy")-SUMIFS('Transactions (Dated)'!$E$2:$E$53,'Transactions (Dated)'!$D$2:$D$53,'Share Values'!$X791,'Transactions (Dated)'!$B$2:$B$53,'Share Values'!AI$11,'Transactions (Dated)'!$C$2:$C$53,"Sell")</f>
        <v>0</v>
      </c>
      <c r="AJ791" s="40">
        <f ca="1">AJ790+SUMIFS('Transactions (Dated)'!$E$2:$E$53,'Transactions (Dated)'!$D$2:$D$53,'Share Values'!$X791,'Transactions (Dated)'!$B$2:$B$53,'Share Values'!AJ$11,'Transactions (Dated)'!$C$2:$C$53,"Buy")-SUMIFS('Transactions (Dated)'!$E$2:$E$53,'Transactions (Dated)'!$D$2:$D$53,'Share Values'!$X791,'Transactions (Dated)'!$B$2:$B$53,'Share Values'!AJ$11,'Transactions (Dated)'!$C$2:$C$53,"Sell")</f>
        <v>0</v>
      </c>
      <c r="AK791" s="40">
        <f ca="1">AK790+SUMIFS('Transactions (Dated)'!$E$2:$E$53,'Transactions (Dated)'!$D$2:$D$53,'Share Values'!$X791,'Transactions (Dated)'!$B$2:$B$53,'Share Values'!AK$11,'Transactions (Dated)'!$C$2:$C$53,"Buy")-SUMIFS('Transactions (Dated)'!$E$2:$E$53,'Transactions (Dated)'!$D$2:$D$53,'Share Values'!$X791,'Transactions (Dated)'!$B$2:$B$53,'Share Values'!AK$11,'Transactions (Dated)'!$C$2:$C$53,"Sell")</f>
        <v>0</v>
      </c>
      <c r="AL791" s="40">
        <f ca="1">AL790+SUMIFS('Transactions (Dated)'!$E$2:$E$53,'Transactions (Dated)'!$D$2:$D$53,'Share Values'!$X791,'Transactions (Dated)'!$B$2:$B$53,'Share Values'!AL$11,'Transactions (Dated)'!$C$2:$C$53,"Buy")-SUMIFS('Transactions (Dated)'!$E$2:$E$53,'Transactions (Dated)'!$D$2:$D$53,'Share Values'!$X791,'Transactions (Dated)'!$B$2:$B$53,'Share Values'!AL$11,'Transactions (Dated)'!$C$2:$C$53,"Sell")</f>
        <v>0</v>
      </c>
      <c r="AM791" s="40">
        <f ca="1">AM790+SUMIFS('Transactions (Dated)'!$E$2:$E$53,'Transactions (Dated)'!$D$2:$D$53,'Share Values'!$X791,'Transactions (Dated)'!$B$2:$B$53,'Share Values'!AM$11,'Transactions (Dated)'!$C$2:$C$53,"Buy")-SUMIFS('Transactions (Dated)'!$E$2:$E$53,'Transactions (Dated)'!$D$2:$D$53,'Share Values'!$X791,'Transactions (Dated)'!$B$2:$B$53,'Share Values'!AM$11,'Transactions (Dated)'!$C$2:$C$53,"Sell")</f>
        <v>0</v>
      </c>
      <c r="AN791" s="40">
        <f ca="1">AN790+SUMIFS('Transactions (Dated)'!$E$2:$E$53,'Transactions (Dated)'!$D$2:$D$53,'Share Values'!$X791,'Transactions (Dated)'!$B$2:$B$53,'Share Values'!AN$11,'Transactions (Dated)'!$C$2:$C$53,"Buy")-SUMIFS('Transactions (Dated)'!$E$2:$E$53,'Transactions (Dated)'!$D$2:$D$53,'Share Values'!$X791,'Transactions (Dated)'!$B$2:$B$53,'Share Values'!AN$11,'Transactions (Dated)'!$C$2:$C$53,"Sell")</f>
        <v>0</v>
      </c>
      <c r="AQ791" s="3">
        <f t="shared" si="346"/>
        <v>43047</v>
      </c>
      <c r="AR791" s="6">
        <f t="shared" ca="1" si="347"/>
        <v>63778.749999999993</v>
      </c>
      <c r="AS791" s="6">
        <f t="shared" ca="1" si="348"/>
        <v>18281.25</v>
      </c>
      <c r="AT791" s="6">
        <f t="shared" ca="1" si="349"/>
        <v>572737.61</v>
      </c>
      <c r="AU791" s="6">
        <f t="shared" ca="1" si="350"/>
        <v>46278.32</v>
      </c>
      <c r="AV791" s="6">
        <f t="shared" ca="1" si="351"/>
        <v>46396.480000000003</v>
      </c>
      <c r="AW791" s="6">
        <f t="shared" ca="1" si="352"/>
        <v>0</v>
      </c>
      <c r="AX791" s="6">
        <f t="shared" ca="1" si="353"/>
        <v>48865.000000000007</v>
      </c>
      <c r="AY791" s="6">
        <f t="shared" ca="1" si="354"/>
        <v>51833.65</v>
      </c>
      <c r="AZ791" s="6">
        <f t="shared" ca="1" si="355"/>
        <v>0</v>
      </c>
      <c r="BA791" s="6">
        <f t="shared" ca="1" si="356"/>
        <v>0</v>
      </c>
      <c r="BB791" s="6">
        <f t="shared" ca="1" si="357"/>
        <v>0</v>
      </c>
      <c r="BC791" s="6">
        <f t="shared" ca="1" si="358"/>
        <v>0</v>
      </c>
      <c r="BD791" s="6">
        <f t="shared" ca="1" si="359"/>
        <v>0</v>
      </c>
      <c r="BE791" s="6">
        <f t="shared" ca="1" si="360"/>
        <v>0</v>
      </c>
      <c r="BF791" s="6">
        <f t="shared" ca="1" si="343"/>
        <v>0</v>
      </c>
      <c r="BG791" s="6">
        <f t="shared" ca="1" si="344"/>
        <v>0</v>
      </c>
      <c r="BJ791" s="4">
        <f t="shared" ca="1" si="361"/>
        <v>848171.05999999994</v>
      </c>
      <c r="BL791" s="3">
        <f t="shared" si="362"/>
        <v>43047</v>
      </c>
      <c r="BM791" s="6">
        <f>BM790+SUMIFS('Transactions (Dated)'!G:G,'Transactions (Dated)'!D:D,'Share Values'!AQ791)</f>
        <v>14317.649999999987</v>
      </c>
      <c r="BN791" s="6">
        <f ca="1">BN790+SUMIFS('Transactions (Dated)'!$F:$F,'Transactions (Dated)'!$D:$D,$BL791,'Transactions (Dated)'!$B:$B,BN$11,'Transactions (Dated)'!$C:$C,"Dividend (paid to cash)")*Y791</f>
        <v>0</v>
      </c>
      <c r="BO791" s="6">
        <f ca="1">BO790+SUMIFS('Transactions (Dated)'!$F:$F,'Transactions (Dated)'!$D:$D,$BL791,'Transactions (Dated)'!$B:$B,BO$11,'Transactions (Dated)'!$C:$C,"Dividend (paid to cash)")*Z791</f>
        <v>2421.875</v>
      </c>
      <c r="BP791" s="6">
        <f ca="1">BP790+SUMIFS('Transactions (Dated)'!$F:$F,'Transactions (Dated)'!$D:$D,$BL791,'Transactions (Dated)'!$B:$B,BP$11,'Transactions (Dated)'!$C:$C,"Dividend (paid to cash)")*AA791</f>
        <v>51745.237000000008</v>
      </c>
      <c r="BQ791" s="6">
        <f ca="1">BQ790+SUMIFS('Transactions (Dated)'!$F:$F,'Transactions (Dated)'!$D:$D,$BL791,'Transactions (Dated)'!$B:$B,BQ$11,'Transactions (Dated)'!$C:$C,"Dividend (paid to cash)")*AB791</f>
        <v>766.26</v>
      </c>
      <c r="BR791" s="6">
        <f ca="1">BR790+SUMIFS('Transactions (Dated)'!$F:$F,'Transactions (Dated)'!$D:$D,$BL791,'Transactions (Dated)'!$B:$B,BR$11,'Transactions (Dated)'!$C:$C,"Dividend (paid to cash)")*AC791</f>
        <v>0</v>
      </c>
      <c r="BS791" s="6">
        <f ca="1">BS790+SUMIFS('Transactions (Dated)'!$F:$F,'Transactions (Dated)'!$D:$D,$BL791,'Transactions (Dated)'!$B:$B,BS$11,'Transactions (Dated)'!$C:$C,"Dividend (paid to cash)")*AD791</f>
        <v>0</v>
      </c>
      <c r="BT791" s="6">
        <f ca="1">BT790+SUMIFS('Transactions (Dated)'!$F:$F,'Transactions (Dated)'!$D:$D,$BL791,'Transactions (Dated)'!$B:$B,BT$11,'Transactions (Dated)'!$C:$C,"Dividend (paid to cash)")*AE791</f>
        <v>7830</v>
      </c>
      <c r="BU791" s="6">
        <f ca="1">BU790+SUMIFS('Transactions (Dated)'!$F:$F,'Transactions (Dated)'!$D:$D,$BL791,'Transactions (Dated)'!$B:$B,BU$11,'Transactions (Dated)'!$C:$C,"Dividend (paid to cash)")*AF791</f>
        <v>0</v>
      </c>
      <c r="BV791" s="6">
        <f ca="1">BV790+SUMIFS('Transactions (Dated)'!$F:$F,'Transactions (Dated)'!$D:$D,$BL791,'Transactions (Dated)'!$B:$B,BV$11,'Transactions (Dated)'!$C:$C,"Dividend (paid to cash)")*AG791</f>
        <v>0</v>
      </c>
      <c r="BW791" s="6">
        <f ca="1">BW790+SUMIFS('Transactions (Dated)'!$F:$F,'Transactions (Dated)'!$D:$D,$BL791,'Transactions (Dated)'!$B:$B,BW$11,'Transactions (Dated)'!$C:$C,"Dividend (paid to cash)")*AH791</f>
        <v>0</v>
      </c>
      <c r="BX791" s="6">
        <f ca="1">BX790+SUMIFS('Transactions (Dated)'!$F:$F,'Transactions (Dated)'!$D:$D,$BL791,'Transactions (Dated)'!$B:$B,BX$11,'Transactions (Dated)'!$C:$C,"Dividend (paid to cash)")*AI791</f>
        <v>0</v>
      </c>
      <c r="BY791" s="6">
        <f ca="1">BY790+SUMIFS('Transactions (Dated)'!$F:$F,'Transactions (Dated)'!$D:$D,$BL791,'Transactions (Dated)'!$B:$B,BY$11,'Transactions (Dated)'!$C:$C,"Dividend (paid to cash)")*AJ791</f>
        <v>0</v>
      </c>
      <c r="BZ791" s="6">
        <f ca="1">BZ790+SUMIFS('Transactions (Dated)'!$F:$F,'Transactions (Dated)'!$D:$D,$BL791,'Transactions (Dated)'!$B:$B,BZ$11,'Transactions (Dated)'!$C:$C,"Dividend (paid to cash)")*AK791</f>
        <v>0</v>
      </c>
      <c r="CA791" s="6">
        <f ca="1">CA790+SUMIFS('Transactions (Dated)'!$F:$F,'Transactions (Dated)'!$D:$D,$BL791,'Transactions (Dated)'!$B:$B,CA$11,'Transactions (Dated)'!$C:$C,"Dividend (paid to cash)")*AL791</f>
        <v>0</v>
      </c>
      <c r="CB791" s="6">
        <v>0</v>
      </c>
      <c r="CC791" s="6">
        <v>0</v>
      </c>
      <c r="CF791" s="6">
        <f t="shared" ca="1" si="363"/>
        <v>77081.021999999983</v>
      </c>
      <c r="CH791" s="3">
        <f t="shared" si="364"/>
        <v>43047</v>
      </c>
      <c r="CI791" s="4">
        <f t="shared" ca="1" si="365"/>
        <v>848171.05999999994</v>
      </c>
      <c r="CJ791" s="4">
        <f t="shared" ca="1" si="366"/>
        <v>77081.021999999983</v>
      </c>
      <c r="CL791" s="4">
        <f t="shared" ca="1" si="367"/>
        <v>925252.08199999994</v>
      </c>
    </row>
    <row r="792" spans="2:90" x14ac:dyDescent="0.15">
      <c r="B792" s="3">
        <v>43048</v>
      </c>
      <c r="E792" s="86">
        <v>43048</v>
      </c>
      <c r="F792" s="53">
        <v>13.64</v>
      </c>
      <c r="G792">
        <v>1.92</v>
      </c>
      <c r="H792">
        <v>21.7</v>
      </c>
      <c r="I792">
        <v>24.87</v>
      </c>
      <c r="J792">
        <v>19.920000000000002</v>
      </c>
      <c r="K792">
        <v>13.26</v>
      </c>
      <c r="L792">
        <v>16.649999999999999</v>
      </c>
      <c r="M792">
        <v>3.65</v>
      </c>
      <c r="O792">
        <v>12.77</v>
      </c>
      <c r="Q792">
        <v>1.25</v>
      </c>
      <c r="R792">
        <v>10.220000000000001</v>
      </c>
      <c r="S792">
        <v>48.13</v>
      </c>
      <c r="U792">
        <v>48.13</v>
      </c>
      <c r="X792" s="3">
        <f t="shared" si="345"/>
        <v>43048</v>
      </c>
      <c r="Y792" s="40">
        <f ca="1">Y791+SUMIFS('Transactions (Dated)'!$E$2:$E$53,'Transactions (Dated)'!$D$2:$D$53,'Share Values'!$X792,'Transactions (Dated)'!$B$2:$B$53,'Share Values'!Y$11,'Transactions (Dated)'!$C$2:$C$53,"Buy")-SUMIFS('Transactions (Dated)'!$E$2:$E$53,'Transactions (Dated)'!$D$2:$D$53,'Share Values'!$X792,'Transactions (Dated)'!$B$2:$B$53,'Share Values'!Y$11,'Transactions (Dated)'!$C$2:$C$53,"Sell")</f>
        <v>4625</v>
      </c>
      <c r="Z792" s="40">
        <f ca="1">Z791+SUMIFS('Transactions (Dated)'!$E$2:$E$53,'Transactions (Dated)'!$D$2:$D$53,'Share Values'!$X792,'Transactions (Dated)'!$B$2:$B$53,'Share Values'!Z$11,'Transactions (Dated)'!$C$2:$C$53,"Buy")-SUMIFS('Transactions (Dated)'!$E$2:$E$53,'Transactions (Dated)'!$D$2:$D$53,'Share Values'!$X792,'Transactions (Dated)'!$B$2:$B$53,'Share Values'!Z$11,'Transactions (Dated)'!$C$2:$C$53,"Sell")</f>
        <v>9375</v>
      </c>
      <c r="AA792" s="40">
        <f ca="1">AA791+SUMIFS('Transactions (Dated)'!$E$2:$E$53,'Transactions (Dated)'!$D$2:$D$53,'Share Values'!$X792,'Transactions (Dated)'!$B$2:$B$53,'Share Values'!AA$11,'Transactions (Dated)'!$C$2:$C$53,"Buy")-SUMIFS('Transactions (Dated)'!$E$2:$E$53,'Transactions (Dated)'!$D$2:$D$53,'Share Values'!$X792,'Transactions (Dated)'!$B$2:$B$53,'Share Values'!AA$11,'Transactions (Dated)'!$C$2:$C$53,"Sell")</f>
        <v>26357</v>
      </c>
      <c r="AB792" s="40">
        <f ca="1">AB791+SUMIFS('Transactions (Dated)'!$E$2:$E$53,'Transactions (Dated)'!$D$2:$D$53,'Share Values'!$X792,'Transactions (Dated)'!$B$2:$B$53,'Share Values'!AB$11,'Transactions (Dated)'!$C$2:$C$53,"Buy")-SUMIFS('Transactions (Dated)'!$E$2:$E$53,'Transactions (Dated)'!$D$2:$D$53,'Share Values'!$X792,'Transactions (Dated)'!$B$2:$B$53,'Share Values'!AB$11,'Transactions (Dated)'!$C$2:$C$53,"Sell")</f>
        <v>1892</v>
      </c>
      <c r="AC792" s="40">
        <f ca="1">AC791+SUMIFS('Transactions (Dated)'!$E$2:$E$53,'Transactions (Dated)'!$D$2:$D$53,'Share Values'!$X792,'Transactions (Dated)'!$B$2:$B$53,'Share Values'!AC$11,'Transactions (Dated)'!$C$2:$C$53,"Buy")-SUMIFS('Transactions (Dated)'!$E$2:$E$53,'Transactions (Dated)'!$D$2:$D$53,'Share Values'!$X792,'Transactions (Dated)'!$B$2:$B$53,'Share Values'!AC$11,'Transactions (Dated)'!$C$2:$C$53,"Sell")</f>
        <v>2348</v>
      </c>
      <c r="AD792" s="40">
        <f ca="1">AD791+SUMIFS('Transactions (Dated)'!$E$2:$E$53,'Transactions (Dated)'!$D$2:$D$53,'Share Values'!$X792,'Transactions (Dated)'!$B$2:$B$53,'Share Values'!AD$11,'Transactions (Dated)'!$C$2:$C$53,"Buy")-SUMIFS('Transactions (Dated)'!$E$2:$E$53,'Transactions (Dated)'!$D$2:$D$53,'Share Values'!$X792,'Transactions (Dated)'!$B$2:$B$53,'Share Values'!AD$11,'Transactions (Dated)'!$C$2:$C$53,"Sell")</f>
        <v>0</v>
      </c>
      <c r="AE792" s="40">
        <f ca="1">AE791+SUMIFS('Transactions (Dated)'!$E$2:$E$53,'Transactions (Dated)'!$D$2:$D$53,'Share Values'!$X792,'Transactions (Dated)'!$B$2:$B$53,'Share Values'!AE$11,'Transactions (Dated)'!$C$2:$C$53,"Buy")-SUMIFS('Transactions (Dated)'!$E$2:$E$53,'Transactions (Dated)'!$D$2:$D$53,'Share Values'!$X792,'Transactions (Dated)'!$B$2:$B$53,'Share Values'!AE$11,'Transactions (Dated)'!$C$2:$C$53,"Sell")</f>
        <v>2900</v>
      </c>
      <c r="AF792" s="40">
        <f ca="1">AF791+SUMIFS('Transactions (Dated)'!$E$2:$E$53,'Transactions (Dated)'!$D$2:$D$53,'Share Values'!$X792,'Transactions (Dated)'!$B$2:$B$53,'Share Values'!AF$11,'Transactions (Dated)'!$C$2:$C$53,"Buy")-SUMIFS('Transactions (Dated)'!$E$2:$E$53,'Transactions (Dated)'!$D$2:$D$53,'Share Values'!$X792,'Transactions (Dated)'!$B$2:$B$53,'Share Values'!AF$11,'Transactions (Dated)'!$C$2:$C$53,"Sell")</f>
        <v>14201</v>
      </c>
      <c r="AG792" s="40">
        <f ca="1">AG791+SUMIFS('Transactions (Dated)'!$E$2:$E$53,'Transactions (Dated)'!$D$2:$D$53,'Share Values'!$X792,'Transactions (Dated)'!$B$2:$B$53,'Share Values'!AG$11,'Transactions (Dated)'!$C$2:$C$53,"Buy")-SUMIFS('Transactions (Dated)'!$E$2:$E$53,'Transactions (Dated)'!$D$2:$D$53,'Share Values'!$X792,'Transactions (Dated)'!$B$2:$B$53,'Share Values'!AG$11,'Transactions (Dated)'!$C$2:$C$53,"Sell")</f>
        <v>6835</v>
      </c>
      <c r="AH792" s="40">
        <f ca="1">AH791+SUMIFS('Transactions (Dated)'!$E$2:$E$53,'Transactions (Dated)'!$D$2:$D$53,'Share Values'!$X792,'Transactions (Dated)'!$B$2:$B$53,'Share Values'!AH$11,'Transactions (Dated)'!$C$2:$C$53,"Buy")-SUMIFS('Transactions (Dated)'!$E$2:$E$53,'Transactions (Dated)'!$D$2:$D$53,'Share Values'!$X792,'Transactions (Dated)'!$B$2:$B$53,'Share Values'!AH$11,'Transactions (Dated)'!$C$2:$C$53,"Sell")</f>
        <v>0</v>
      </c>
      <c r="AI792" s="40">
        <f ca="1">AI791+SUMIFS('Transactions (Dated)'!$E$2:$E$53,'Transactions (Dated)'!$D$2:$D$53,'Share Values'!$X792,'Transactions (Dated)'!$B$2:$B$53,'Share Values'!AI$11,'Transactions (Dated)'!$C$2:$C$53,"Buy")-SUMIFS('Transactions (Dated)'!$E$2:$E$53,'Transactions (Dated)'!$D$2:$D$53,'Share Values'!$X792,'Transactions (Dated)'!$B$2:$B$53,'Share Values'!AI$11,'Transactions (Dated)'!$C$2:$C$53,"Sell")</f>
        <v>0</v>
      </c>
      <c r="AJ792" s="40">
        <f ca="1">AJ791+SUMIFS('Transactions (Dated)'!$E$2:$E$53,'Transactions (Dated)'!$D$2:$D$53,'Share Values'!$X792,'Transactions (Dated)'!$B$2:$B$53,'Share Values'!AJ$11,'Transactions (Dated)'!$C$2:$C$53,"Buy")-SUMIFS('Transactions (Dated)'!$E$2:$E$53,'Transactions (Dated)'!$D$2:$D$53,'Share Values'!$X792,'Transactions (Dated)'!$B$2:$B$53,'Share Values'!AJ$11,'Transactions (Dated)'!$C$2:$C$53,"Sell")</f>
        <v>0</v>
      </c>
      <c r="AK792" s="40">
        <f ca="1">AK791+SUMIFS('Transactions (Dated)'!$E$2:$E$53,'Transactions (Dated)'!$D$2:$D$53,'Share Values'!$X792,'Transactions (Dated)'!$B$2:$B$53,'Share Values'!AK$11,'Transactions (Dated)'!$C$2:$C$53,"Buy")-SUMIFS('Transactions (Dated)'!$E$2:$E$53,'Transactions (Dated)'!$D$2:$D$53,'Share Values'!$X792,'Transactions (Dated)'!$B$2:$B$53,'Share Values'!AK$11,'Transactions (Dated)'!$C$2:$C$53,"Sell")</f>
        <v>0</v>
      </c>
      <c r="AL792" s="40">
        <f ca="1">AL791+SUMIFS('Transactions (Dated)'!$E$2:$E$53,'Transactions (Dated)'!$D$2:$D$53,'Share Values'!$X792,'Transactions (Dated)'!$B$2:$B$53,'Share Values'!AL$11,'Transactions (Dated)'!$C$2:$C$53,"Buy")-SUMIFS('Transactions (Dated)'!$E$2:$E$53,'Transactions (Dated)'!$D$2:$D$53,'Share Values'!$X792,'Transactions (Dated)'!$B$2:$B$53,'Share Values'!AL$11,'Transactions (Dated)'!$C$2:$C$53,"Sell")</f>
        <v>0</v>
      </c>
      <c r="AM792" s="40">
        <f ca="1">AM791+SUMIFS('Transactions (Dated)'!$E$2:$E$53,'Transactions (Dated)'!$D$2:$D$53,'Share Values'!$X792,'Transactions (Dated)'!$B$2:$B$53,'Share Values'!AM$11,'Transactions (Dated)'!$C$2:$C$53,"Buy")-SUMIFS('Transactions (Dated)'!$E$2:$E$53,'Transactions (Dated)'!$D$2:$D$53,'Share Values'!$X792,'Transactions (Dated)'!$B$2:$B$53,'Share Values'!AM$11,'Transactions (Dated)'!$C$2:$C$53,"Sell")</f>
        <v>0</v>
      </c>
      <c r="AN792" s="40">
        <f ca="1">AN791+SUMIFS('Transactions (Dated)'!$E$2:$E$53,'Transactions (Dated)'!$D$2:$D$53,'Share Values'!$X792,'Transactions (Dated)'!$B$2:$B$53,'Share Values'!AN$11,'Transactions (Dated)'!$C$2:$C$53,"Buy")-SUMIFS('Transactions (Dated)'!$E$2:$E$53,'Transactions (Dated)'!$D$2:$D$53,'Share Values'!$X792,'Transactions (Dated)'!$B$2:$B$53,'Share Values'!AN$11,'Transactions (Dated)'!$C$2:$C$53,"Sell")</f>
        <v>0</v>
      </c>
      <c r="AQ792" s="3">
        <f t="shared" si="346"/>
        <v>43048</v>
      </c>
      <c r="AR792" s="6">
        <f t="shared" ca="1" si="347"/>
        <v>63085</v>
      </c>
      <c r="AS792" s="6">
        <f t="shared" ca="1" si="348"/>
        <v>18000</v>
      </c>
      <c r="AT792" s="6">
        <f t="shared" ca="1" si="349"/>
        <v>571946.9</v>
      </c>
      <c r="AU792" s="6">
        <f t="shared" ca="1" si="350"/>
        <v>47054.04</v>
      </c>
      <c r="AV792" s="6">
        <f t="shared" ca="1" si="351"/>
        <v>46772.160000000003</v>
      </c>
      <c r="AW792" s="6">
        <f t="shared" ca="1" si="352"/>
        <v>0</v>
      </c>
      <c r="AX792" s="6">
        <f t="shared" ca="1" si="353"/>
        <v>48284.999999999993</v>
      </c>
      <c r="AY792" s="6">
        <f t="shared" ca="1" si="354"/>
        <v>51833.65</v>
      </c>
      <c r="AZ792" s="6">
        <f t="shared" ca="1" si="355"/>
        <v>0</v>
      </c>
      <c r="BA792" s="6">
        <f t="shared" ca="1" si="356"/>
        <v>0</v>
      </c>
      <c r="BB792" s="6">
        <f t="shared" ca="1" si="357"/>
        <v>0</v>
      </c>
      <c r="BC792" s="6">
        <f t="shared" ca="1" si="358"/>
        <v>0</v>
      </c>
      <c r="BD792" s="6">
        <f t="shared" ca="1" si="359"/>
        <v>0</v>
      </c>
      <c r="BE792" s="6">
        <f t="shared" ca="1" si="360"/>
        <v>0</v>
      </c>
      <c r="BF792" s="6">
        <f t="shared" ca="1" si="343"/>
        <v>0</v>
      </c>
      <c r="BG792" s="6">
        <f t="shared" ca="1" si="344"/>
        <v>0</v>
      </c>
      <c r="BJ792" s="4">
        <f t="shared" ca="1" si="361"/>
        <v>846976.75000000012</v>
      </c>
      <c r="BL792" s="3">
        <f t="shared" si="362"/>
        <v>43048</v>
      </c>
      <c r="BM792" s="6">
        <f>BM791+SUMIFS('Transactions (Dated)'!G:G,'Transactions (Dated)'!D:D,'Share Values'!AQ792)</f>
        <v>14317.649999999987</v>
      </c>
      <c r="BN792" s="6">
        <f ca="1">BN791+SUMIFS('Transactions (Dated)'!$F:$F,'Transactions (Dated)'!$D:$D,$BL792,'Transactions (Dated)'!$B:$B,BN$11,'Transactions (Dated)'!$C:$C,"Dividend (paid to cash)")*Y792</f>
        <v>0</v>
      </c>
      <c r="BO792" s="6">
        <f ca="1">BO791+SUMIFS('Transactions (Dated)'!$F:$F,'Transactions (Dated)'!$D:$D,$BL792,'Transactions (Dated)'!$B:$B,BO$11,'Transactions (Dated)'!$C:$C,"Dividend (paid to cash)")*Z792</f>
        <v>2421.875</v>
      </c>
      <c r="BP792" s="6">
        <f ca="1">BP791+SUMIFS('Transactions (Dated)'!$F:$F,'Transactions (Dated)'!$D:$D,$BL792,'Transactions (Dated)'!$B:$B,BP$11,'Transactions (Dated)'!$C:$C,"Dividend (paid to cash)")*AA792</f>
        <v>51745.237000000008</v>
      </c>
      <c r="BQ792" s="6">
        <f ca="1">BQ791+SUMIFS('Transactions (Dated)'!$F:$F,'Transactions (Dated)'!$D:$D,$BL792,'Transactions (Dated)'!$B:$B,BQ$11,'Transactions (Dated)'!$C:$C,"Dividend (paid to cash)")*AB792</f>
        <v>766.26</v>
      </c>
      <c r="BR792" s="6">
        <f ca="1">BR791+SUMIFS('Transactions (Dated)'!$F:$F,'Transactions (Dated)'!$D:$D,$BL792,'Transactions (Dated)'!$B:$B,BR$11,'Transactions (Dated)'!$C:$C,"Dividend (paid to cash)")*AC792</f>
        <v>0</v>
      </c>
      <c r="BS792" s="6">
        <f ca="1">BS791+SUMIFS('Transactions (Dated)'!$F:$F,'Transactions (Dated)'!$D:$D,$BL792,'Transactions (Dated)'!$B:$B,BS$11,'Transactions (Dated)'!$C:$C,"Dividend (paid to cash)")*AD792</f>
        <v>0</v>
      </c>
      <c r="BT792" s="6">
        <f ca="1">BT791+SUMIFS('Transactions (Dated)'!$F:$F,'Transactions (Dated)'!$D:$D,$BL792,'Transactions (Dated)'!$B:$B,BT$11,'Transactions (Dated)'!$C:$C,"Dividend (paid to cash)")*AE792</f>
        <v>7830</v>
      </c>
      <c r="BU792" s="6">
        <f ca="1">BU791+SUMIFS('Transactions (Dated)'!$F:$F,'Transactions (Dated)'!$D:$D,$BL792,'Transactions (Dated)'!$B:$B,BU$11,'Transactions (Dated)'!$C:$C,"Dividend (paid to cash)")*AF792</f>
        <v>0</v>
      </c>
      <c r="BV792" s="6">
        <f ca="1">BV791+SUMIFS('Transactions (Dated)'!$F:$F,'Transactions (Dated)'!$D:$D,$BL792,'Transactions (Dated)'!$B:$B,BV$11,'Transactions (Dated)'!$C:$C,"Dividend (paid to cash)")*AG792</f>
        <v>0</v>
      </c>
      <c r="BW792" s="6">
        <f ca="1">BW791+SUMIFS('Transactions (Dated)'!$F:$F,'Transactions (Dated)'!$D:$D,$BL792,'Transactions (Dated)'!$B:$B,BW$11,'Transactions (Dated)'!$C:$C,"Dividend (paid to cash)")*AH792</f>
        <v>0</v>
      </c>
      <c r="BX792" s="6">
        <f ca="1">BX791+SUMIFS('Transactions (Dated)'!$F:$F,'Transactions (Dated)'!$D:$D,$BL792,'Transactions (Dated)'!$B:$B,BX$11,'Transactions (Dated)'!$C:$C,"Dividend (paid to cash)")*AI792</f>
        <v>0</v>
      </c>
      <c r="BY792" s="6">
        <f ca="1">BY791+SUMIFS('Transactions (Dated)'!$F:$F,'Transactions (Dated)'!$D:$D,$BL792,'Transactions (Dated)'!$B:$B,BY$11,'Transactions (Dated)'!$C:$C,"Dividend (paid to cash)")*AJ792</f>
        <v>0</v>
      </c>
      <c r="BZ792" s="6">
        <f ca="1">BZ791+SUMIFS('Transactions (Dated)'!$F:$F,'Transactions (Dated)'!$D:$D,$BL792,'Transactions (Dated)'!$B:$B,BZ$11,'Transactions (Dated)'!$C:$C,"Dividend (paid to cash)")*AK792</f>
        <v>0</v>
      </c>
      <c r="CA792" s="6">
        <f ca="1">CA791+SUMIFS('Transactions (Dated)'!$F:$F,'Transactions (Dated)'!$D:$D,$BL792,'Transactions (Dated)'!$B:$B,CA$11,'Transactions (Dated)'!$C:$C,"Dividend (paid to cash)")*AL792</f>
        <v>0</v>
      </c>
      <c r="CB792" s="6">
        <v>0</v>
      </c>
      <c r="CC792" s="6">
        <v>0</v>
      </c>
      <c r="CF792" s="6">
        <f t="shared" ca="1" si="363"/>
        <v>77081.021999999983</v>
      </c>
      <c r="CH792" s="3">
        <f t="shared" si="364"/>
        <v>43048</v>
      </c>
      <c r="CI792" s="4">
        <f t="shared" ca="1" si="365"/>
        <v>846976.75000000012</v>
      </c>
      <c r="CJ792" s="4">
        <f t="shared" ca="1" si="366"/>
        <v>77081.021999999983</v>
      </c>
      <c r="CL792" s="4">
        <f t="shared" ca="1" si="367"/>
        <v>924057.77200000011</v>
      </c>
    </row>
    <row r="793" spans="2:90" x14ac:dyDescent="0.15">
      <c r="B793" s="3">
        <v>43049</v>
      </c>
      <c r="E793" s="86">
        <v>43049</v>
      </c>
      <c r="F793" s="53">
        <v>13.7</v>
      </c>
      <c r="G793">
        <v>1.9100000000000001</v>
      </c>
      <c r="H793">
        <v>21.65</v>
      </c>
      <c r="I793">
        <v>24.434999999999999</v>
      </c>
      <c r="J793">
        <v>19.57</v>
      </c>
      <c r="K793">
        <v>13.23</v>
      </c>
      <c r="L793">
        <v>16.600000000000001</v>
      </c>
      <c r="M793">
        <v>3.16</v>
      </c>
      <c r="O793">
        <v>12.88</v>
      </c>
      <c r="Q793">
        <v>1.26</v>
      </c>
      <c r="R793">
        <v>10.11</v>
      </c>
      <c r="S793">
        <v>47.84</v>
      </c>
      <c r="U793">
        <v>47.84</v>
      </c>
      <c r="X793" s="3">
        <f t="shared" si="345"/>
        <v>43049</v>
      </c>
      <c r="Y793" s="40">
        <f ca="1">Y792+SUMIFS('Transactions (Dated)'!$E$2:$E$53,'Transactions (Dated)'!$D$2:$D$53,'Share Values'!$X793,'Transactions (Dated)'!$B$2:$B$53,'Share Values'!Y$11,'Transactions (Dated)'!$C$2:$C$53,"Buy")-SUMIFS('Transactions (Dated)'!$E$2:$E$53,'Transactions (Dated)'!$D$2:$D$53,'Share Values'!$X793,'Transactions (Dated)'!$B$2:$B$53,'Share Values'!Y$11,'Transactions (Dated)'!$C$2:$C$53,"Sell")</f>
        <v>4625</v>
      </c>
      <c r="Z793" s="40">
        <f ca="1">Z792+SUMIFS('Transactions (Dated)'!$E$2:$E$53,'Transactions (Dated)'!$D$2:$D$53,'Share Values'!$X793,'Transactions (Dated)'!$B$2:$B$53,'Share Values'!Z$11,'Transactions (Dated)'!$C$2:$C$53,"Buy")-SUMIFS('Transactions (Dated)'!$E$2:$E$53,'Transactions (Dated)'!$D$2:$D$53,'Share Values'!$X793,'Transactions (Dated)'!$B$2:$B$53,'Share Values'!Z$11,'Transactions (Dated)'!$C$2:$C$53,"Sell")</f>
        <v>9375</v>
      </c>
      <c r="AA793" s="40">
        <f ca="1">AA792+SUMIFS('Transactions (Dated)'!$E$2:$E$53,'Transactions (Dated)'!$D$2:$D$53,'Share Values'!$X793,'Transactions (Dated)'!$B$2:$B$53,'Share Values'!AA$11,'Transactions (Dated)'!$C$2:$C$53,"Buy")-SUMIFS('Transactions (Dated)'!$E$2:$E$53,'Transactions (Dated)'!$D$2:$D$53,'Share Values'!$X793,'Transactions (Dated)'!$B$2:$B$53,'Share Values'!AA$11,'Transactions (Dated)'!$C$2:$C$53,"Sell")</f>
        <v>26357</v>
      </c>
      <c r="AB793" s="40">
        <f ca="1">AB792+SUMIFS('Transactions (Dated)'!$E$2:$E$53,'Transactions (Dated)'!$D$2:$D$53,'Share Values'!$X793,'Transactions (Dated)'!$B$2:$B$53,'Share Values'!AB$11,'Transactions (Dated)'!$C$2:$C$53,"Buy")-SUMIFS('Transactions (Dated)'!$E$2:$E$53,'Transactions (Dated)'!$D$2:$D$53,'Share Values'!$X793,'Transactions (Dated)'!$B$2:$B$53,'Share Values'!AB$11,'Transactions (Dated)'!$C$2:$C$53,"Sell")</f>
        <v>1892</v>
      </c>
      <c r="AC793" s="40">
        <f ca="1">AC792+SUMIFS('Transactions (Dated)'!$E$2:$E$53,'Transactions (Dated)'!$D$2:$D$53,'Share Values'!$X793,'Transactions (Dated)'!$B$2:$B$53,'Share Values'!AC$11,'Transactions (Dated)'!$C$2:$C$53,"Buy")-SUMIFS('Transactions (Dated)'!$E$2:$E$53,'Transactions (Dated)'!$D$2:$D$53,'Share Values'!$X793,'Transactions (Dated)'!$B$2:$B$53,'Share Values'!AC$11,'Transactions (Dated)'!$C$2:$C$53,"Sell")</f>
        <v>2348</v>
      </c>
      <c r="AD793" s="40">
        <f ca="1">AD792+SUMIFS('Transactions (Dated)'!$E$2:$E$53,'Transactions (Dated)'!$D$2:$D$53,'Share Values'!$X793,'Transactions (Dated)'!$B$2:$B$53,'Share Values'!AD$11,'Transactions (Dated)'!$C$2:$C$53,"Buy")-SUMIFS('Transactions (Dated)'!$E$2:$E$53,'Transactions (Dated)'!$D$2:$D$53,'Share Values'!$X793,'Transactions (Dated)'!$B$2:$B$53,'Share Values'!AD$11,'Transactions (Dated)'!$C$2:$C$53,"Sell")</f>
        <v>0</v>
      </c>
      <c r="AE793" s="40">
        <f ca="1">AE792+SUMIFS('Transactions (Dated)'!$E$2:$E$53,'Transactions (Dated)'!$D$2:$D$53,'Share Values'!$X793,'Transactions (Dated)'!$B$2:$B$53,'Share Values'!AE$11,'Transactions (Dated)'!$C$2:$C$53,"Buy")-SUMIFS('Transactions (Dated)'!$E$2:$E$53,'Transactions (Dated)'!$D$2:$D$53,'Share Values'!$X793,'Transactions (Dated)'!$B$2:$B$53,'Share Values'!AE$11,'Transactions (Dated)'!$C$2:$C$53,"Sell")</f>
        <v>2900</v>
      </c>
      <c r="AF793" s="40">
        <f ca="1">AF792+SUMIFS('Transactions (Dated)'!$E$2:$E$53,'Transactions (Dated)'!$D$2:$D$53,'Share Values'!$X793,'Transactions (Dated)'!$B$2:$B$53,'Share Values'!AF$11,'Transactions (Dated)'!$C$2:$C$53,"Buy")-SUMIFS('Transactions (Dated)'!$E$2:$E$53,'Transactions (Dated)'!$D$2:$D$53,'Share Values'!$X793,'Transactions (Dated)'!$B$2:$B$53,'Share Values'!AF$11,'Transactions (Dated)'!$C$2:$C$53,"Sell")</f>
        <v>14201</v>
      </c>
      <c r="AG793" s="40">
        <f ca="1">AG792+SUMIFS('Transactions (Dated)'!$E$2:$E$53,'Transactions (Dated)'!$D$2:$D$53,'Share Values'!$X793,'Transactions (Dated)'!$B$2:$B$53,'Share Values'!AG$11,'Transactions (Dated)'!$C$2:$C$53,"Buy")-SUMIFS('Transactions (Dated)'!$E$2:$E$53,'Transactions (Dated)'!$D$2:$D$53,'Share Values'!$X793,'Transactions (Dated)'!$B$2:$B$53,'Share Values'!AG$11,'Transactions (Dated)'!$C$2:$C$53,"Sell")</f>
        <v>6835</v>
      </c>
      <c r="AH793" s="40">
        <f ca="1">AH792+SUMIFS('Transactions (Dated)'!$E$2:$E$53,'Transactions (Dated)'!$D$2:$D$53,'Share Values'!$X793,'Transactions (Dated)'!$B$2:$B$53,'Share Values'!AH$11,'Transactions (Dated)'!$C$2:$C$53,"Buy")-SUMIFS('Transactions (Dated)'!$E$2:$E$53,'Transactions (Dated)'!$D$2:$D$53,'Share Values'!$X793,'Transactions (Dated)'!$B$2:$B$53,'Share Values'!AH$11,'Transactions (Dated)'!$C$2:$C$53,"Sell")</f>
        <v>0</v>
      </c>
      <c r="AI793" s="40">
        <f ca="1">AI792+SUMIFS('Transactions (Dated)'!$E$2:$E$53,'Transactions (Dated)'!$D$2:$D$53,'Share Values'!$X793,'Transactions (Dated)'!$B$2:$B$53,'Share Values'!AI$11,'Transactions (Dated)'!$C$2:$C$53,"Buy")-SUMIFS('Transactions (Dated)'!$E$2:$E$53,'Transactions (Dated)'!$D$2:$D$53,'Share Values'!$X793,'Transactions (Dated)'!$B$2:$B$53,'Share Values'!AI$11,'Transactions (Dated)'!$C$2:$C$53,"Sell")</f>
        <v>0</v>
      </c>
      <c r="AJ793" s="40">
        <f ca="1">AJ792+SUMIFS('Transactions (Dated)'!$E$2:$E$53,'Transactions (Dated)'!$D$2:$D$53,'Share Values'!$X793,'Transactions (Dated)'!$B$2:$B$53,'Share Values'!AJ$11,'Transactions (Dated)'!$C$2:$C$53,"Buy")-SUMIFS('Transactions (Dated)'!$E$2:$E$53,'Transactions (Dated)'!$D$2:$D$53,'Share Values'!$X793,'Transactions (Dated)'!$B$2:$B$53,'Share Values'!AJ$11,'Transactions (Dated)'!$C$2:$C$53,"Sell")</f>
        <v>0</v>
      </c>
      <c r="AK793" s="40">
        <f ca="1">AK792+SUMIFS('Transactions (Dated)'!$E$2:$E$53,'Transactions (Dated)'!$D$2:$D$53,'Share Values'!$X793,'Transactions (Dated)'!$B$2:$B$53,'Share Values'!AK$11,'Transactions (Dated)'!$C$2:$C$53,"Buy")-SUMIFS('Transactions (Dated)'!$E$2:$E$53,'Transactions (Dated)'!$D$2:$D$53,'Share Values'!$X793,'Transactions (Dated)'!$B$2:$B$53,'Share Values'!AK$11,'Transactions (Dated)'!$C$2:$C$53,"Sell")</f>
        <v>0</v>
      </c>
      <c r="AL793" s="40">
        <f ca="1">AL792+SUMIFS('Transactions (Dated)'!$E$2:$E$53,'Transactions (Dated)'!$D$2:$D$53,'Share Values'!$X793,'Transactions (Dated)'!$B$2:$B$53,'Share Values'!AL$11,'Transactions (Dated)'!$C$2:$C$53,"Buy")-SUMIFS('Transactions (Dated)'!$E$2:$E$53,'Transactions (Dated)'!$D$2:$D$53,'Share Values'!$X793,'Transactions (Dated)'!$B$2:$B$53,'Share Values'!AL$11,'Transactions (Dated)'!$C$2:$C$53,"Sell")</f>
        <v>0</v>
      </c>
      <c r="AM793" s="40">
        <f ca="1">AM792+SUMIFS('Transactions (Dated)'!$E$2:$E$53,'Transactions (Dated)'!$D$2:$D$53,'Share Values'!$X793,'Transactions (Dated)'!$B$2:$B$53,'Share Values'!AM$11,'Transactions (Dated)'!$C$2:$C$53,"Buy")-SUMIFS('Transactions (Dated)'!$E$2:$E$53,'Transactions (Dated)'!$D$2:$D$53,'Share Values'!$X793,'Transactions (Dated)'!$B$2:$B$53,'Share Values'!AM$11,'Transactions (Dated)'!$C$2:$C$53,"Sell")</f>
        <v>0</v>
      </c>
      <c r="AN793" s="40">
        <f ca="1">AN792+SUMIFS('Transactions (Dated)'!$E$2:$E$53,'Transactions (Dated)'!$D$2:$D$53,'Share Values'!$X793,'Transactions (Dated)'!$B$2:$B$53,'Share Values'!AN$11,'Transactions (Dated)'!$C$2:$C$53,"Buy")-SUMIFS('Transactions (Dated)'!$E$2:$E$53,'Transactions (Dated)'!$D$2:$D$53,'Share Values'!$X793,'Transactions (Dated)'!$B$2:$B$53,'Share Values'!AN$11,'Transactions (Dated)'!$C$2:$C$53,"Sell")</f>
        <v>0</v>
      </c>
      <c r="AQ793" s="3">
        <f t="shared" si="346"/>
        <v>43049</v>
      </c>
      <c r="AR793" s="6">
        <f t="shared" ca="1" si="347"/>
        <v>63362.5</v>
      </c>
      <c r="AS793" s="6">
        <f t="shared" ca="1" si="348"/>
        <v>17906.25</v>
      </c>
      <c r="AT793" s="6">
        <f t="shared" ca="1" si="349"/>
        <v>570629.04999999993</v>
      </c>
      <c r="AU793" s="6">
        <f t="shared" ca="1" si="350"/>
        <v>46231.02</v>
      </c>
      <c r="AV793" s="6">
        <f t="shared" ca="1" si="351"/>
        <v>45950.36</v>
      </c>
      <c r="AW793" s="6">
        <f t="shared" ca="1" si="352"/>
        <v>0</v>
      </c>
      <c r="AX793" s="6">
        <f t="shared" ca="1" si="353"/>
        <v>48140.000000000007</v>
      </c>
      <c r="AY793" s="6">
        <f t="shared" ca="1" si="354"/>
        <v>44875.16</v>
      </c>
      <c r="AZ793" s="6">
        <f t="shared" ca="1" si="355"/>
        <v>0</v>
      </c>
      <c r="BA793" s="6">
        <f t="shared" ca="1" si="356"/>
        <v>0</v>
      </c>
      <c r="BB793" s="6">
        <f t="shared" ca="1" si="357"/>
        <v>0</v>
      </c>
      <c r="BC793" s="6">
        <f t="shared" ca="1" si="358"/>
        <v>0</v>
      </c>
      <c r="BD793" s="6">
        <f t="shared" ca="1" si="359"/>
        <v>0</v>
      </c>
      <c r="BE793" s="6">
        <f t="shared" ca="1" si="360"/>
        <v>0</v>
      </c>
      <c r="BF793" s="6">
        <f t="shared" ca="1" si="343"/>
        <v>0</v>
      </c>
      <c r="BG793" s="6">
        <f t="shared" ca="1" si="344"/>
        <v>0</v>
      </c>
      <c r="BJ793" s="4">
        <f t="shared" ca="1" si="361"/>
        <v>837094.34</v>
      </c>
      <c r="BL793" s="3">
        <f t="shared" si="362"/>
        <v>43049</v>
      </c>
      <c r="BM793" s="6">
        <f>BM792+SUMIFS('Transactions (Dated)'!G:G,'Transactions (Dated)'!D:D,'Share Values'!AQ793)</f>
        <v>14317.649999999987</v>
      </c>
      <c r="BN793" s="6">
        <f ca="1">BN792+SUMIFS('Transactions (Dated)'!$F:$F,'Transactions (Dated)'!$D:$D,$BL793,'Transactions (Dated)'!$B:$B,BN$11,'Transactions (Dated)'!$C:$C,"Dividend (paid to cash)")*Y793</f>
        <v>0</v>
      </c>
      <c r="BO793" s="6">
        <f ca="1">BO792+SUMIFS('Transactions (Dated)'!$F:$F,'Transactions (Dated)'!$D:$D,$BL793,'Transactions (Dated)'!$B:$B,BO$11,'Transactions (Dated)'!$C:$C,"Dividend (paid to cash)")*Z793</f>
        <v>2421.875</v>
      </c>
      <c r="BP793" s="6">
        <f ca="1">BP792+SUMIFS('Transactions (Dated)'!$F:$F,'Transactions (Dated)'!$D:$D,$BL793,'Transactions (Dated)'!$B:$B,BP$11,'Transactions (Dated)'!$C:$C,"Dividend (paid to cash)")*AA793</f>
        <v>51745.237000000008</v>
      </c>
      <c r="BQ793" s="6">
        <f ca="1">BQ792+SUMIFS('Transactions (Dated)'!$F:$F,'Transactions (Dated)'!$D:$D,$BL793,'Transactions (Dated)'!$B:$B,BQ$11,'Transactions (Dated)'!$C:$C,"Dividend (paid to cash)")*AB793</f>
        <v>766.26</v>
      </c>
      <c r="BR793" s="6">
        <f ca="1">BR792+SUMIFS('Transactions (Dated)'!$F:$F,'Transactions (Dated)'!$D:$D,$BL793,'Transactions (Dated)'!$B:$B,BR$11,'Transactions (Dated)'!$C:$C,"Dividend (paid to cash)")*AC793</f>
        <v>0</v>
      </c>
      <c r="BS793" s="6">
        <f ca="1">BS792+SUMIFS('Transactions (Dated)'!$F:$F,'Transactions (Dated)'!$D:$D,$BL793,'Transactions (Dated)'!$B:$B,BS$11,'Transactions (Dated)'!$C:$C,"Dividend (paid to cash)")*AD793</f>
        <v>0</v>
      </c>
      <c r="BT793" s="6">
        <f ca="1">BT792+SUMIFS('Transactions (Dated)'!$F:$F,'Transactions (Dated)'!$D:$D,$BL793,'Transactions (Dated)'!$B:$B,BT$11,'Transactions (Dated)'!$C:$C,"Dividend (paid to cash)")*AE793</f>
        <v>7830</v>
      </c>
      <c r="BU793" s="6">
        <f ca="1">BU792+SUMIFS('Transactions (Dated)'!$F:$F,'Transactions (Dated)'!$D:$D,$BL793,'Transactions (Dated)'!$B:$B,BU$11,'Transactions (Dated)'!$C:$C,"Dividend (paid to cash)")*AF793</f>
        <v>0</v>
      </c>
      <c r="BV793" s="6">
        <f ca="1">BV792+SUMIFS('Transactions (Dated)'!$F:$F,'Transactions (Dated)'!$D:$D,$BL793,'Transactions (Dated)'!$B:$B,BV$11,'Transactions (Dated)'!$C:$C,"Dividend (paid to cash)")*AG793</f>
        <v>0</v>
      </c>
      <c r="BW793" s="6">
        <f ca="1">BW792+SUMIFS('Transactions (Dated)'!$F:$F,'Transactions (Dated)'!$D:$D,$BL793,'Transactions (Dated)'!$B:$B,BW$11,'Transactions (Dated)'!$C:$C,"Dividend (paid to cash)")*AH793</f>
        <v>0</v>
      </c>
      <c r="BX793" s="6">
        <f ca="1">BX792+SUMIFS('Transactions (Dated)'!$F:$F,'Transactions (Dated)'!$D:$D,$BL793,'Transactions (Dated)'!$B:$B,BX$11,'Transactions (Dated)'!$C:$C,"Dividend (paid to cash)")*AI793</f>
        <v>0</v>
      </c>
      <c r="BY793" s="6">
        <f ca="1">BY792+SUMIFS('Transactions (Dated)'!$F:$F,'Transactions (Dated)'!$D:$D,$BL793,'Transactions (Dated)'!$B:$B,BY$11,'Transactions (Dated)'!$C:$C,"Dividend (paid to cash)")*AJ793</f>
        <v>0</v>
      </c>
      <c r="BZ793" s="6">
        <f ca="1">BZ792+SUMIFS('Transactions (Dated)'!$F:$F,'Transactions (Dated)'!$D:$D,$BL793,'Transactions (Dated)'!$B:$B,BZ$11,'Transactions (Dated)'!$C:$C,"Dividend (paid to cash)")*AK793</f>
        <v>0</v>
      </c>
      <c r="CA793" s="6">
        <f ca="1">CA792+SUMIFS('Transactions (Dated)'!$F:$F,'Transactions (Dated)'!$D:$D,$BL793,'Transactions (Dated)'!$B:$B,CA$11,'Transactions (Dated)'!$C:$C,"Dividend (paid to cash)")*AL793</f>
        <v>0</v>
      </c>
      <c r="CB793" s="6">
        <v>0</v>
      </c>
      <c r="CC793" s="6">
        <v>0</v>
      </c>
      <c r="CF793" s="6">
        <f t="shared" ca="1" si="363"/>
        <v>77081.021999999983</v>
      </c>
      <c r="CH793" s="3">
        <f t="shared" si="364"/>
        <v>43049</v>
      </c>
      <c r="CI793" s="4">
        <f t="shared" ca="1" si="365"/>
        <v>837094.34</v>
      </c>
      <c r="CJ793" s="4">
        <f t="shared" ca="1" si="366"/>
        <v>77081.021999999983</v>
      </c>
      <c r="CL793" s="4">
        <f t="shared" ca="1" si="367"/>
        <v>914175.36199999996</v>
      </c>
    </row>
    <row r="794" spans="2:90" x14ac:dyDescent="0.15">
      <c r="B794" s="3">
        <v>43052</v>
      </c>
      <c r="E794" s="86">
        <v>43052</v>
      </c>
      <c r="F794" s="53">
        <v>13.61</v>
      </c>
      <c r="G794">
        <v>1.9100000000000001</v>
      </c>
      <c r="H794">
        <v>21.62</v>
      </c>
      <c r="I794">
        <v>24.614999999999998</v>
      </c>
      <c r="J794">
        <v>19.809999999999999</v>
      </c>
      <c r="K794">
        <v>13.14</v>
      </c>
      <c r="L794">
        <v>15.75</v>
      </c>
      <c r="M794">
        <v>2.9</v>
      </c>
      <c r="O794">
        <v>12.88</v>
      </c>
      <c r="Q794">
        <v>1.25</v>
      </c>
      <c r="R794">
        <v>10.119999999999999</v>
      </c>
      <c r="S794">
        <v>48.02</v>
      </c>
      <c r="U794">
        <v>48.02</v>
      </c>
      <c r="X794" s="3">
        <f t="shared" si="345"/>
        <v>43052</v>
      </c>
      <c r="Y794" s="40">
        <f ca="1">Y793+SUMIFS('Transactions (Dated)'!$E$2:$E$53,'Transactions (Dated)'!$D$2:$D$53,'Share Values'!$X794,'Transactions (Dated)'!$B$2:$B$53,'Share Values'!Y$11,'Transactions (Dated)'!$C$2:$C$53,"Buy")-SUMIFS('Transactions (Dated)'!$E$2:$E$53,'Transactions (Dated)'!$D$2:$D$53,'Share Values'!$X794,'Transactions (Dated)'!$B$2:$B$53,'Share Values'!Y$11,'Transactions (Dated)'!$C$2:$C$53,"Sell")</f>
        <v>4625</v>
      </c>
      <c r="Z794" s="40">
        <f ca="1">Z793+SUMIFS('Transactions (Dated)'!$E$2:$E$53,'Transactions (Dated)'!$D$2:$D$53,'Share Values'!$X794,'Transactions (Dated)'!$B$2:$B$53,'Share Values'!Z$11,'Transactions (Dated)'!$C$2:$C$53,"Buy")-SUMIFS('Transactions (Dated)'!$E$2:$E$53,'Transactions (Dated)'!$D$2:$D$53,'Share Values'!$X794,'Transactions (Dated)'!$B$2:$B$53,'Share Values'!Z$11,'Transactions (Dated)'!$C$2:$C$53,"Sell")</f>
        <v>9375</v>
      </c>
      <c r="AA794" s="40">
        <f ca="1">AA793+SUMIFS('Transactions (Dated)'!$E$2:$E$53,'Transactions (Dated)'!$D$2:$D$53,'Share Values'!$X794,'Transactions (Dated)'!$B$2:$B$53,'Share Values'!AA$11,'Transactions (Dated)'!$C$2:$C$53,"Buy")-SUMIFS('Transactions (Dated)'!$E$2:$E$53,'Transactions (Dated)'!$D$2:$D$53,'Share Values'!$X794,'Transactions (Dated)'!$B$2:$B$53,'Share Values'!AA$11,'Transactions (Dated)'!$C$2:$C$53,"Sell")</f>
        <v>26357</v>
      </c>
      <c r="AB794" s="40">
        <f ca="1">AB793+SUMIFS('Transactions (Dated)'!$E$2:$E$53,'Transactions (Dated)'!$D$2:$D$53,'Share Values'!$X794,'Transactions (Dated)'!$B$2:$B$53,'Share Values'!AB$11,'Transactions (Dated)'!$C$2:$C$53,"Buy")-SUMIFS('Transactions (Dated)'!$E$2:$E$53,'Transactions (Dated)'!$D$2:$D$53,'Share Values'!$X794,'Transactions (Dated)'!$B$2:$B$53,'Share Values'!AB$11,'Transactions (Dated)'!$C$2:$C$53,"Sell")</f>
        <v>1892</v>
      </c>
      <c r="AC794" s="40">
        <f ca="1">AC793+SUMIFS('Transactions (Dated)'!$E$2:$E$53,'Transactions (Dated)'!$D$2:$D$53,'Share Values'!$X794,'Transactions (Dated)'!$B$2:$B$53,'Share Values'!AC$11,'Transactions (Dated)'!$C$2:$C$53,"Buy")-SUMIFS('Transactions (Dated)'!$E$2:$E$53,'Transactions (Dated)'!$D$2:$D$53,'Share Values'!$X794,'Transactions (Dated)'!$B$2:$B$53,'Share Values'!AC$11,'Transactions (Dated)'!$C$2:$C$53,"Sell")</f>
        <v>2348</v>
      </c>
      <c r="AD794" s="40">
        <f ca="1">AD793+SUMIFS('Transactions (Dated)'!$E$2:$E$53,'Transactions (Dated)'!$D$2:$D$53,'Share Values'!$X794,'Transactions (Dated)'!$B$2:$B$53,'Share Values'!AD$11,'Transactions (Dated)'!$C$2:$C$53,"Buy")-SUMIFS('Transactions (Dated)'!$E$2:$E$53,'Transactions (Dated)'!$D$2:$D$53,'Share Values'!$X794,'Transactions (Dated)'!$B$2:$B$53,'Share Values'!AD$11,'Transactions (Dated)'!$C$2:$C$53,"Sell")</f>
        <v>0</v>
      </c>
      <c r="AE794" s="40">
        <f ca="1">AE793+SUMIFS('Transactions (Dated)'!$E$2:$E$53,'Transactions (Dated)'!$D$2:$D$53,'Share Values'!$X794,'Transactions (Dated)'!$B$2:$B$53,'Share Values'!AE$11,'Transactions (Dated)'!$C$2:$C$53,"Buy")-SUMIFS('Transactions (Dated)'!$E$2:$E$53,'Transactions (Dated)'!$D$2:$D$53,'Share Values'!$X794,'Transactions (Dated)'!$B$2:$B$53,'Share Values'!AE$11,'Transactions (Dated)'!$C$2:$C$53,"Sell")</f>
        <v>2900</v>
      </c>
      <c r="AF794" s="40">
        <f ca="1">AF793+SUMIFS('Transactions (Dated)'!$E$2:$E$53,'Transactions (Dated)'!$D$2:$D$53,'Share Values'!$X794,'Transactions (Dated)'!$B$2:$B$53,'Share Values'!AF$11,'Transactions (Dated)'!$C$2:$C$53,"Buy")-SUMIFS('Transactions (Dated)'!$E$2:$E$53,'Transactions (Dated)'!$D$2:$D$53,'Share Values'!$X794,'Transactions (Dated)'!$B$2:$B$53,'Share Values'!AF$11,'Transactions (Dated)'!$C$2:$C$53,"Sell")</f>
        <v>14201</v>
      </c>
      <c r="AG794" s="40">
        <f ca="1">AG793+SUMIFS('Transactions (Dated)'!$E$2:$E$53,'Transactions (Dated)'!$D$2:$D$53,'Share Values'!$X794,'Transactions (Dated)'!$B$2:$B$53,'Share Values'!AG$11,'Transactions (Dated)'!$C$2:$C$53,"Buy")-SUMIFS('Transactions (Dated)'!$E$2:$E$53,'Transactions (Dated)'!$D$2:$D$53,'Share Values'!$X794,'Transactions (Dated)'!$B$2:$B$53,'Share Values'!AG$11,'Transactions (Dated)'!$C$2:$C$53,"Sell")</f>
        <v>6835</v>
      </c>
      <c r="AH794" s="40">
        <f ca="1">AH793+SUMIFS('Transactions (Dated)'!$E$2:$E$53,'Transactions (Dated)'!$D$2:$D$53,'Share Values'!$X794,'Transactions (Dated)'!$B$2:$B$53,'Share Values'!AH$11,'Transactions (Dated)'!$C$2:$C$53,"Buy")-SUMIFS('Transactions (Dated)'!$E$2:$E$53,'Transactions (Dated)'!$D$2:$D$53,'Share Values'!$X794,'Transactions (Dated)'!$B$2:$B$53,'Share Values'!AH$11,'Transactions (Dated)'!$C$2:$C$53,"Sell")</f>
        <v>0</v>
      </c>
      <c r="AI794" s="40">
        <f ca="1">AI793+SUMIFS('Transactions (Dated)'!$E$2:$E$53,'Transactions (Dated)'!$D$2:$D$53,'Share Values'!$X794,'Transactions (Dated)'!$B$2:$B$53,'Share Values'!AI$11,'Transactions (Dated)'!$C$2:$C$53,"Buy")-SUMIFS('Transactions (Dated)'!$E$2:$E$53,'Transactions (Dated)'!$D$2:$D$53,'Share Values'!$X794,'Transactions (Dated)'!$B$2:$B$53,'Share Values'!AI$11,'Transactions (Dated)'!$C$2:$C$53,"Sell")</f>
        <v>0</v>
      </c>
      <c r="AJ794" s="40">
        <f ca="1">AJ793+SUMIFS('Transactions (Dated)'!$E$2:$E$53,'Transactions (Dated)'!$D$2:$D$53,'Share Values'!$X794,'Transactions (Dated)'!$B$2:$B$53,'Share Values'!AJ$11,'Transactions (Dated)'!$C$2:$C$53,"Buy")-SUMIFS('Transactions (Dated)'!$E$2:$E$53,'Transactions (Dated)'!$D$2:$D$53,'Share Values'!$X794,'Transactions (Dated)'!$B$2:$B$53,'Share Values'!AJ$11,'Transactions (Dated)'!$C$2:$C$53,"Sell")</f>
        <v>0</v>
      </c>
      <c r="AK794" s="40">
        <f ca="1">AK793+SUMIFS('Transactions (Dated)'!$E$2:$E$53,'Transactions (Dated)'!$D$2:$D$53,'Share Values'!$X794,'Transactions (Dated)'!$B$2:$B$53,'Share Values'!AK$11,'Transactions (Dated)'!$C$2:$C$53,"Buy")-SUMIFS('Transactions (Dated)'!$E$2:$E$53,'Transactions (Dated)'!$D$2:$D$53,'Share Values'!$X794,'Transactions (Dated)'!$B$2:$B$53,'Share Values'!AK$11,'Transactions (Dated)'!$C$2:$C$53,"Sell")</f>
        <v>0</v>
      </c>
      <c r="AL794" s="40">
        <f ca="1">AL793+SUMIFS('Transactions (Dated)'!$E$2:$E$53,'Transactions (Dated)'!$D$2:$D$53,'Share Values'!$X794,'Transactions (Dated)'!$B$2:$B$53,'Share Values'!AL$11,'Transactions (Dated)'!$C$2:$C$53,"Buy")-SUMIFS('Transactions (Dated)'!$E$2:$E$53,'Transactions (Dated)'!$D$2:$D$53,'Share Values'!$X794,'Transactions (Dated)'!$B$2:$B$53,'Share Values'!AL$11,'Transactions (Dated)'!$C$2:$C$53,"Sell")</f>
        <v>0</v>
      </c>
      <c r="AM794" s="40">
        <f ca="1">AM793+SUMIFS('Transactions (Dated)'!$E$2:$E$53,'Transactions (Dated)'!$D$2:$D$53,'Share Values'!$X794,'Transactions (Dated)'!$B$2:$B$53,'Share Values'!AM$11,'Transactions (Dated)'!$C$2:$C$53,"Buy")-SUMIFS('Transactions (Dated)'!$E$2:$E$53,'Transactions (Dated)'!$D$2:$D$53,'Share Values'!$X794,'Transactions (Dated)'!$B$2:$B$53,'Share Values'!AM$11,'Transactions (Dated)'!$C$2:$C$53,"Sell")</f>
        <v>0</v>
      </c>
      <c r="AN794" s="40">
        <f ca="1">AN793+SUMIFS('Transactions (Dated)'!$E$2:$E$53,'Transactions (Dated)'!$D$2:$D$53,'Share Values'!$X794,'Transactions (Dated)'!$B$2:$B$53,'Share Values'!AN$11,'Transactions (Dated)'!$C$2:$C$53,"Buy")-SUMIFS('Transactions (Dated)'!$E$2:$E$53,'Transactions (Dated)'!$D$2:$D$53,'Share Values'!$X794,'Transactions (Dated)'!$B$2:$B$53,'Share Values'!AN$11,'Transactions (Dated)'!$C$2:$C$53,"Sell")</f>
        <v>0</v>
      </c>
      <c r="AQ794" s="3">
        <f t="shared" si="346"/>
        <v>43052</v>
      </c>
      <c r="AR794" s="6">
        <f t="shared" ca="1" si="347"/>
        <v>62946.25</v>
      </c>
      <c r="AS794" s="6">
        <f t="shared" ca="1" si="348"/>
        <v>17906.25</v>
      </c>
      <c r="AT794" s="6">
        <f t="shared" ca="1" si="349"/>
        <v>569838.34000000008</v>
      </c>
      <c r="AU794" s="6">
        <f t="shared" ca="1" si="350"/>
        <v>46571.579999999994</v>
      </c>
      <c r="AV794" s="6">
        <f t="shared" ca="1" si="351"/>
        <v>46513.88</v>
      </c>
      <c r="AW794" s="6">
        <f t="shared" ca="1" si="352"/>
        <v>0</v>
      </c>
      <c r="AX794" s="6">
        <f t="shared" ca="1" si="353"/>
        <v>45675</v>
      </c>
      <c r="AY794" s="6">
        <f t="shared" ca="1" si="354"/>
        <v>41182.9</v>
      </c>
      <c r="AZ794" s="6">
        <f t="shared" ca="1" si="355"/>
        <v>0</v>
      </c>
      <c r="BA794" s="6">
        <f t="shared" ca="1" si="356"/>
        <v>0</v>
      </c>
      <c r="BB794" s="6">
        <f t="shared" ca="1" si="357"/>
        <v>0</v>
      </c>
      <c r="BC794" s="6">
        <f t="shared" ca="1" si="358"/>
        <v>0</v>
      </c>
      <c r="BD794" s="6">
        <f t="shared" ca="1" si="359"/>
        <v>0</v>
      </c>
      <c r="BE794" s="6">
        <f t="shared" ca="1" si="360"/>
        <v>0</v>
      </c>
      <c r="BF794" s="6">
        <f t="shared" ca="1" si="343"/>
        <v>0</v>
      </c>
      <c r="BG794" s="6">
        <f t="shared" ca="1" si="344"/>
        <v>0</v>
      </c>
      <c r="BJ794" s="4">
        <f t="shared" ca="1" si="361"/>
        <v>830634.20000000007</v>
      </c>
      <c r="BL794" s="3">
        <f t="shared" si="362"/>
        <v>43052</v>
      </c>
      <c r="BM794" s="6">
        <f>BM793+SUMIFS('Transactions (Dated)'!G:G,'Transactions (Dated)'!D:D,'Share Values'!AQ794)</f>
        <v>14317.649999999987</v>
      </c>
      <c r="BN794" s="6">
        <f ca="1">BN793+SUMIFS('Transactions (Dated)'!$F:$F,'Transactions (Dated)'!$D:$D,$BL794,'Transactions (Dated)'!$B:$B,BN$11,'Transactions (Dated)'!$C:$C,"Dividend (paid to cash)")*Y794</f>
        <v>0</v>
      </c>
      <c r="BO794" s="6">
        <f ca="1">BO793+SUMIFS('Transactions (Dated)'!$F:$F,'Transactions (Dated)'!$D:$D,$BL794,'Transactions (Dated)'!$B:$B,BO$11,'Transactions (Dated)'!$C:$C,"Dividend (paid to cash)")*Z794</f>
        <v>2421.875</v>
      </c>
      <c r="BP794" s="6">
        <f ca="1">BP793+SUMIFS('Transactions (Dated)'!$F:$F,'Transactions (Dated)'!$D:$D,$BL794,'Transactions (Dated)'!$B:$B,BP$11,'Transactions (Dated)'!$C:$C,"Dividend (paid to cash)")*AA794</f>
        <v>51745.237000000008</v>
      </c>
      <c r="BQ794" s="6">
        <f ca="1">BQ793+SUMIFS('Transactions (Dated)'!$F:$F,'Transactions (Dated)'!$D:$D,$BL794,'Transactions (Dated)'!$B:$B,BQ$11,'Transactions (Dated)'!$C:$C,"Dividend (paid to cash)")*AB794</f>
        <v>766.26</v>
      </c>
      <c r="BR794" s="6">
        <f ca="1">BR793+SUMIFS('Transactions (Dated)'!$F:$F,'Transactions (Dated)'!$D:$D,$BL794,'Transactions (Dated)'!$B:$B,BR$11,'Transactions (Dated)'!$C:$C,"Dividend (paid to cash)")*AC794</f>
        <v>0</v>
      </c>
      <c r="BS794" s="6">
        <f ca="1">BS793+SUMIFS('Transactions (Dated)'!$F:$F,'Transactions (Dated)'!$D:$D,$BL794,'Transactions (Dated)'!$B:$B,BS$11,'Transactions (Dated)'!$C:$C,"Dividend (paid to cash)")*AD794</f>
        <v>0</v>
      </c>
      <c r="BT794" s="6">
        <f ca="1">BT793+SUMIFS('Transactions (Dated)'!$F:$F,'Transactions (Dated)'!$D:$D,$BL794,'Transactions (Dated)'!$B:$B,BT$11,'Transactions (Dated)'!$C:$C,"Dividend (paid to cash)")*AE794</f>
        <v>7830</v>
      </c>
      <c r="BU794" s="6">
        <f ca="1">BU793+SUMIFS('Transactions (Dated)'!$F:$F,'Transactions (Dated)'!$D:$D,$BL794,'Transactions (Dated)'!$B:$B,BU$11,'Transactions (Dated)'!$C:$C,"Dividend (paid to cash)")*AF794</f>
        <v>0</v>
      </c>
      <c r="BV794" s="6">
        <f ca="1">BV793+SUMIFS('Transactions (Dated)'!$F:$F,'Transactions (Dated)'!$D:$D,$BL794,'Transactions (Dated)'!$B:$B,BV$11,'Transactions (Dated)'!$C:$C,"Dividend (paid to cash)")*AG794</f>
        <v>0</v>
      </c>
      <c r="BW794" s="6">
        <f ca="1">BW793+SUMIFS('Transactions (Dated)'!$F:$F,'Transactions (Dated)'!$D:$D,$BL794,'Transactions (Dated)'!$B:$B,BW$11,'Transactions (Dated)'!$C:$C,"Dividend (paid to cash)")*AH794</f>
        <v>0</v>
      </c>
      <c r="BX794" s="6">
        <f ca="1">BX793+SUMIFS('Transactions (Dated)'!$F:$F,'Transactions (Dated)'!$D:$D,$BL794,'Transactions (Dated)'!$B:$B,BX$11,'Transactions (Dated)'!$C:$C,"Dividend (paid to cash)")*AI794</f>
        <v>0</v>
      </c>
      <c r="BY794" s="6">
        <f ca="1">BY793+SUMIFS('Transactions (Dated)'!$F:$F,'Transactions (Dated)'!$D:$D,$BL794,'Transactions (Dated)'!$B:$B,BY$11,'Transactions (Dated)'!$C:$C,"Dividend (paid to cash)")*AJ794</f>
        <v>0</v>
      </c>
      <c r="BZ794" s="6">
        <f ca="1">BZ793+SUMIFS('Transactions (Dated)'!$F:$F,'Transactions (Dated)'!$D:$D,$BL794,'Transactions (Dated)'!$B:$B,BZ$11,'Transactions (Dated)'!$C:$C,"Dividend (paid to cash)")*AK794</f>
        <v>0</v>
      </c>
      <c r="CA794" s="6">
        <f ca="1">CA793+SUMIFS('Transactions (Dated)'!$F:$F,'Transactions (Dated)'!$D:$D,$BL794,'Transactions (Dated)'!$B:$B,CA$11,'Transactions (Dated)'!$C:$C,"Dividend (paid to cash)")*AL794</f>
        <v>0</v>
      </c>
      <c r="CB794" s="6">
        <v>0</v>
      </c>
      <c r="CC794" s="6">
        <v>0</v>
      </c>
      <c r="CF794" s="6">
        <f t="shared" ca="1" si="363"/>
        <v>77081.021999999983</v>
      </c>
      <c r="CH794" s="3">
        <f t="shared" si="364"/>
        <v>43052</v>
      </c>
      <c r="CI794" s="4">
        <f t="shared" ca="1" si="365"/>
        <v>830634.20000000007</v>
      </c>
      <c r="CJ794" s="4">
        <f t="shared" ca="1" si="366"/>
        <v>77081.021999999983</v>
      </c>
      <c r="CL794" s="4">
        <f t="shared" ca="1" si="367"/>
        <v>907715.22200000007</v>
      </c>
    </row>
    <row r="795" spans="2:90" x14ac:dyDescent="0.15">
      <c r="B795" s="3">
        <v>43053</v>
      </c>
      <c r="E795" s="86">
        <v>43053</v>
      </c>
      <c r="F795" s="53">
        <v>13.23</v>
      </c>
      <c r="G795">
        <v>1.8900000000000001</v>
      </c>
      <c r="H795">
        <v>21.5</v>
      </c>
      <c r="I795">
        <v>24.44</v>
      </c>
      <c r="J795">
        <v>19.84</v>
      </c>
      <c r="K795">
        <v>13.11</v>
      </c>
      <c r="L795">
        <v>15.48</v>
      </c>
      <c r="M795">
        <v>2.8</v>
      </c>
      <c r="O795">
        <v>12.89</v>
      </c>
      <c r="Q795">
        <v>1.2349999999999999</v>
      </c>
      <c r="R795">
        <v>9.6</v>
      </c>
      <c r="S795">
        <v>48.26</v>
      </c>
      <c r="U795">
        <v>48.26</v>
      </c>
      <c r="X795" s="3">
        <f t="shared" si="345"/>
        <v>43053</v>
      </c>
      <c r="Y795" s="40">
        <f ca="1">Y794+SUMIFS('Transactions (Dated)'!$E$2:$E$53,'Transactions (Dated)'!$D$2:$D$53,'Share Values'!$X795,'Transactions (Dated)'!$B$2:$B$53,'Share Values'!Y$11,'Transactions (Dated)'!$C$2:$C$53,"Buy")-SUMIFS('Transactions (Dated)'!$E$2:$E$53,'Transactions (Dated)'!$D$2:$D$53,'Share Values'!$X795,'Transactions (Dated)'!$B$2:$B$53,'Share Values'!Y$11,'Transactions (Dated)'!$C$2:$C$53,"Sell")</f>
        <v>4625</v>
      </c>
      <c r="Z795" s="40">
        <f ca="1">Z794+SUMIFS('Transactions (Dated)'!$E$2:$E$53,'Transactions (Dated)'!$D$2:$D$53,'Share Values'!$X795,'Transactions (Dated)'!$B$2:$B$53,'Share Values'!Z$11,'Transactions (Dated)'!$C$2:$C$53,"Buy")-SUMIFS('Transactions (Dated)'!$E$2:$E$53,'Transactions (Dated)'!$D$2:$D$53,'Share Values'!$X795,'Transactions (Dated)'!$B$2:$B$53,'Share Values'!Z$11,'Transactions (Dated)'!$C$2:$C$53,"Sell")</f>
        <v>9375</v>
      </c>
      <c r="AA795" s="40">
        <f ca="1">AA794+SUMIFS('Transactions (Dated)'!$E$2:$E$53,'Transactions (Dated)'!$D$2:$D$53,'Share Values'!$X795,'Transactions (Dated)'!$B$2:$B$53,'Share Values'!AA$11,'Transactions (Dated)'!$C$2:$C$53,"Buy")-SUMIFS('Transactions (Dated)'!$E$2:$E$53,'Transactions (Dated)'!$D$2:$D$53,'Share Values'!$X795,'Transactions (Dated)'!$B$2:$B$53,'Share Values'!AA$11,'Transactions (Dated)'!$C$2:$C$53,"Sell")</f>
        <v>26357</v>
      </c>
      <c r="AB795" s="40">
        <f ca="1">AB794+SUMIFS('Transactions (Dated)'!$E$2:$E$53,'Transactions (Dated)'!$D$2:$D$53,'Share Values'!$X795,'Transactions (Dated)'!$B$2:$B$53,'Share Values'!AB$11,'Transactions (Dated)'!$C$2:$C$53,"Buy")-SUMIFS('Transactions (Dated)'!$E$2:$E$53,'Transactions (Dated)'!$D$2:$D$53,'Share Values'!$X795,'Transactions (Dated)'!$B$2:$B$53,'Share Values'!AB$11,'Transactions (Dated)'!$C$2:$C$53,"Sell")</f>
        <v>1892</v>
      </c>
      <c r="AC795" s="40">
        <f ca="1">AC794+SUMIFS('Transactions (Dated)'!$E$2:$E$53,'Transactions (Dated)'!$D$2:$D$53,'Share Values'!$X795,'Transactions (Dated)'!$B$2:$B$53,'Share Values'!AC$11,'Transactions (Dated)'!$C$2:$C$53,"Buy")-SUMIFS('Transactions (Dated)'!$E$2:$E$53,'Transactions (Dated)'!$D$2:$D$53,'Share Values'!$X795,'Transactions (Dated)'!$B$2:$B$53,'Share Values'!AC$11,'Transactions (Dated)'!$C$2:$C$53,"Sell")</f>
        <v>2348</v>
      </c>
      <c r="AD795" s="40">
        <f ca="1">AD794+SUMIFS('Transactions (Dated)'!$E$2:$E$53,'Transactions (Dated)'!$D$2:$D$53,'Share Values'!$X795,'Transactions (Dated)'!$B$2:$B$53,'Share Values'!AD$11,'Transactions (Dated)'!$C$2:$C$53,"Buy")-SUMIFS('Transactions (Dated)'!$E$2:$E$53,'Transactions (Dated)'!$D$2:$D$53,'Share Values'!$X795,'Transactions (Dated)'!$B$2:$B$53,'Share Values'!AD$11,'Transactions (Dated)'!$C$2:$C$53,"Sell")</f>
        <v>0</v>
      </c>
      <c r="AE795" s="40">
        <f ca="1">AE794+SUMIFS('Transactions (Dated)'!$E$2:$E$53,'Transactions (Dated)'!$D$2:$D$53,'Share Values'!$X795,'Transactions (Dated)'!$B$2:$B$53,'Share Values'!AE$11,'Transactions (Dated)'!$C$2:$C$53,"Buy")-SUMIFS('Transactions (Dated)'!$E$2:$E$53,'Transactions (Dated)'!$D$2:$D$53,'Share Values'!$X795,'Transactions (Dated)'!$B$2:$B$53,'Share Values'!AE$11,'Transactions (Dated)'!$C$2:$C$53,"Sell")</f>
        <v>2900</v>
      </c>
      <c r="AF795" s="40">
        <f ca="1">AF794+SUMIFS('Transactions (Dated)'!$E$2:$E$53,'Transactions (Dated)'!$D$2:$D$53,'Share Values'!$X795,'Transactions (Dated)'!$B$2:$B$53,'Share Values'!AF$11,'Transactions (Dated)'!$C$2:$C$53,"Buy")-SUMIFS('Transactions (Dated)'!$E$2:$E$53,'Transactions (Dated)'!$D$2:$D$53,'Share Values'!$X795,'Transactions (Dated)'!$B$2:$B$53,'Share Values'!AF$11,'Transactions (Dated)'!$C$2:$C$53,"Sell")</f>
        <v>14201</v>
      </c>
      <c r="AG795" s="40">
        <f ca="1">AG794+SUMIFS('Transactions (Dated)'!$E$2:$E$53,'Transactions (Dated)'!$D$2:$D$53,'Share Values'!$X795,'Transactions (Dated)'!$B$2:$B$53,'Share Values'!AG$11,'Transactions (Dated)'!$C$2:$C$53,"Buy")-SUMIFS('Transactions (Dated)'!$E$2:$E$53,'Transactions (Dated)'!$D$2:$D$53,'Share Values'!$X795,'Transactions (Dated)'!$B$2:$B$53,'Share Values'!AG$11,'Transactions (Dated)'!$C$2:$C$53,"Sell")</f>
        <v>6835</v>
      </c>
      <c r="AH795" s="40">
        <f ca="1">AH794+SUMIFS('Transactions (Dated)'!$E$2:$E$53,'Transactions (Dated)'!$D$2:$D$53,'Share Values'!$X795,'Transactions (Dated)'!$B$2:$B$53,'Share Values'!AH$11,'Transactions (Dated)'!$C$2:$C$53,"Buy")-SUMIFS('Transactions (Dated)'!$E$2:$E$53,'Transactions (Dated)'!$D$2:$D$53,'Share Values'!$X795,'Transactions (Dated)'!$B$2:$B$53,'Share Values'!AH$11,'Transactions (Dated)'!$C$2:$C$53,"Sell")</f>
        <v>0</v>
      </c>
      <c r="AI795" s="40">
        <f ca="1">AI794+SUMIFS('Transactions (Dated)'!$E$2:$E$53,'Transactions (Dated)'!$D$2:$D$53,'Share Values'!$X795,'Transactions (Dated)'!$B$2:$B$53,'Share Values'!AI$11,'Transactions (Dated)'!$C$2:$C$53,"Buy")-SUMIFS('Transactions (Dated)'!$E$2:$E$53,'Transactions (Dated)'!$D$2:$D$53,'Share Values'!$X795,'Transactions (Dated)'!$B$2:$B$53,'Share Values'!AI$11,'Transactions (Dated)'!$C$2:$C$53,"Sell")</f>
        <v>0</v>
      </c>
      <c r="AJ795" s="40">
        <f ca="1">AJ794+SUMIFS('Transactions (Dated)'!$E$2:$E$53,'Transactions (Dated)'!$D$2:$D$53,'Share Values'!$X795,'Transactions (Dated)'!$B$2:$B$53,'Share Values'!AJ$11,'Transactions (Dated)'!$C$2:$C$53,"Buy")-SUMIFS('Transactions (Dated)'!$E$2:$E$53,'Transactions (Dated)'!$D$2:$D$53,'Share Values'!$X795,'Transactions (Dated)'!$B$2:$B$53,'Share Values'!AJ$11,'Transactions (Dated)'!$C$2:$C$53,"Sell")</f>
        <v>0</v>
      </c>
      <c r="AK795" s="40">
        <f ca="1">AK794+SUMIFS('Transactions (Dated)'!$E$2:$E$53,'Transactions (Dated)'!$D$2:$D$53,'Share Values'!$X795,'Transactions (Dated)'!$B$2:$B$53,'Share Values'!AK$11,'Transactions (Dated)'!$C$2:$C$53,"Buy")-SUMIFS('Transactions (Dated)'!$E$2:$E$53,'Transactions (Dated)'!$D$2:$D$53,'Share Values'!$X795,'Transactions (Dated)'!$B$2:$B$53,'Share Values'!AK$11,'Transactions (Dated)'!$C$2:$C$53,"Sell")</f>
        <v>0</v>
      </c>
      <c r="AL795" s="40">
        <f ca="1">AL794+SUMIFS('Transactions (Dated)'!$E$2:$E$53,'Transactions (Dated)'!$D$2:$D$53,'Share Values'!$X795,'Transactions (Dated)'!$B$2:$B$53,'Share Values'!AL$11,'Transactions (Dated)'!$C$2:$C$53,"Buy")-SUMIFS('Transactions (Dated)'!$E$2:$E$53,'Transactions (Dated)'!$D$2:$D$53,'Share Values'!$X795,'Transactions (Dated)'!$B$2:$B$53,'Share Values'!AL$11,'Transactions (Dated)'!$C$2:$C$53,"Sell")</f>
        <v>0</v>
      </c>
      <c r="AM795" s="40">
        <f ca="1">AM794+SUMIFS('Transactions (Dated)'!$E$2:$E$53,'Transactions (Dated)'!$D$2:$D$53,'Share Values'!$X795,'Transactions (Dated)'!$B$2:$B$53,'Share Values'!AM$11,'Transactions (Dated)'!$C$2:$C$53,"Buy")-SUMIFS('Transactions (Dated)'!$E$2:$E$53,'Transactions (Dated)'!$D$2:$D$53,'Share Values'!$X795,'Transactions (Dated)'!$B$2:$B$53,'Share Values'!AM$11,'Transactions (Dated)'!$C$2:$C$53,"Sell")</f>
        <v>0</v>
      </c>
      <c r="AN795" s="40">
        <f ca="1">AN794+SUMIFS('Transactions (Dated)'!$E$2:$E$53,'Transactions (Dated)'!$D$2:$D$53,'Share Values'!$X795,'Transactions (Dated)'!$B$2:$B$53,'Share Values'!AN$11,'Transactions (Dated)'!$C$2:$C$53,"Buy")-SUMIFS('Transactions (Dated)'!$E$2:$E$53,'Transactions (Dated)'!$D$2:$D$53,'Share Values'!$X795,'Transactions (Dated)'!$B$2:$B$53,'Share Values'!AN$11,'Transactions (Dated)'!$C$2:$C$53,"Sell")</f>
        <v>0</v>
      </c>
      <c r="AQ795" s="3">
        <f t="shared" si="346"/>
        <v>43053</v>
      </c>
      <c r="AR795" s="6">
        <f t="shared" ca="1" si="347"/>
        <v>61188.75</v>
      </c>
      <c r="AS795" s="6">
        <f t="shared" ca="1" si="348"/>
        <v>17718.75</v>
      </c>
      <c r="AT795" s="6">
        <f t="shared" ca="1" si="349"/>
        <v>566675.5</v>
      </c>
      <c r="AU795" s="6">
        <f t="shared" ca="1" si="350"/>
        <v>46240.480000000003</v>
      </c>
      <c r="AV795" s="6">
        <f t="shared" ca="1" si="351"/>
        <v>46584.32</v>
      </c>
      <c r="AW795" s="6">
        <f t="shared" ca="1" si="352"/>
        <v>0</v>
      </c>
      <c r="AX795" s="6">
        <f t="shared" ca="1" si="353"/>
        <v>44892</v>
      </c>
      <c r="AY795" s="6">
        <f t="shared" ca="1" si="354"/>
        <v>39762.799999999996</v>
      </c>
      <c r="AZ795" s="6">
        <f t="shared" ca="1" si="355"/>
        <v>0</v>
      </c>
      <c r="BA795" s="6">
        <f t="shared" ca="1" si="356"/>
        <v>0</v>
      </c>
      <c r="BB795" s="6">
        <f t="shared" ca="1" si="357"/>
        <v>0</v>
      </c>
      <c r="BC795" s="6">
        <f t="shared" ca="1" si="358"/>
        <v>0</v>
      </c>
      <c r="BD795" s="6">
        <f t="shared" ca="1" si="359"/>
        <v>0</v>
      </c>
      <c r="BE795" s="6">
        <f t="shared" ca="1" si="360"/>
        <v>0</v>
      </c>
      <c r="BF795" s="6">
        <f t="shared" ca="1" si="343"/>
        <v>0</v>
      </c>
      <c r="BG795" s="6">
        <f t="shared" ca="1" si="344"/>
        <v>0</v>
      </c>
      <c r="BJ795" s="4">
        <f t="shared" ca="1" si="361"/>
        <v>823062.6</v>
      </c>
      <c r="BL795" s="3">
        <f t="shared" si="362"/>
        <v>43053</v>
      </c>
      <c r="BM795" s="6">
        <f>BM794+SUMIFS('Transactions (Dated)'!G:G,'Transactions (Dated)'!D:D,'Share Values'!AQ795)</f>
        <v>14317.649999999987</v>
      </c>
      <c r="BN795" s="6">
        <f ca="1">BN794+SUMIFS('Transactions (Dated)'!$F:$F,'Transactions (Dated)'!$D:$D,$BL795,'Transactions (Dated)'!$B:$B,BN$11,'Transactions (Dated)'!$C:$C,"Dividend (paid to cash)")*Y795</f>
        <v>0</v>
      </c>
      <c r="BO795" s="6">
        <f ca="1">BO794+SUMIFS('Transactions (Dated)'!$F:$F,'Transactions (Dated)'!$D:$D,$BL795,'Transactions (Dated)'!$B:$B,BO$11,'Transactions (Dated)'!$C:$C,"Dividend (paid to cash)")*Z795</f>
        <v>2421.875</v>
      </c>
      <c r="BP795" s="6">
        <f ca="1">BP794+SUMIFS('Transactions (Dated)'!$F:$F,'Transactions (Dated)'!$D:$D,$BL795,'Transactions (Dated)'!$B:$B,BP$11,'Transactions (Dated)'!$C:$C,"Dividend (paid to cash)")*AA795</f>
        <v>51745.237000000008</v>
      </c>
      <c r="BQ795" s="6">
        <f ca="1">BQ794+SUMIFS('Transactions (Dated)'!$F:$F,'Transactions (Dated)'!$D:$D,$BL795,'Transactions (Dated)'!$B:$B,BQ$11,'Transactions (Dated)'!$C:$C,"Dividend (paid to cash)")*AB795</f>
        <v>766.26</v>
      </c>
      <c r="BR795" s="6">
        <f ca="1">BR794+SUMIFS('Transactions (Dated)'!$F:$F,'Transactions (Dated)'!$D:$D,$BL795,'Transactions (Dated)'!$B:$B,BR$11,'Transactions (Dated)'!$C:$C,"Dividend (paid to cash)")*AC795</f>
        <v>0</v>
      </c>
      <c r="BS795" s="6">
        <f ca="1">BS794+SUMIFS('Transactions (Dated)'!$F:$F,'Transactions (Dated)'!$D:$D,$BL795,'Transactions (Dated)'!$B:$B,BS$11,'Transactions (Dated)'!$C:$C,"Dividend (paid to cash)")*AD795</f>
        <v>0</v>
      </c>
      <c r="BT795" s="6">
        <f ca="1">BT794+SUMIFS('Transactions (Dated)'!$F:$F,'Transactions (Dated)'!$D:$D,$BL795,'Transactions (Dated)'!$B:$B,BT$11,'Transactions (Dated)'!$C:$C,"Dividend (paid to cash)")*AE795</f>
        <v>7830</v>
      </c>
      <c r="BU795" s="6">
        <f ca="1">BU794+SUMIFS('Transactions (Dated)'!$F:$F,'Transactions (Dated)'!$D:$D,$BL795,'Transactions (Dated)'!$B:$B,BU$11,'Transactions (Dated)'!$C:$C,"Dividend (paid to cash)")*AF795</f>
        <v>0</v>
      </c>
      <c r="BV795" s="6">
        <f ca="1">BV794+SUMIFS('Transactions (Dated)'!$F:$F,'Transactions (Dated)'!$D:$D,$BL795,'Transactions (Dated)'!$B:$B,BV$11,'Transactions (Dated)'!$C:$C,"Dividend (paid to cash)")*AG795</f>
        <v>0</v>
      </c>
      <c r="BW795" s="6">
        <f ca="1">BW794+SUMIFS('Transactions (Dated)'!$F:$F,'Transactions (Dated)'!$D:$D,$BL795,'Transactions (Dated)'!$B:$B,BW$11,'Transactions (Dated)'!$C:$C,"Dividend (paid to cash)")*AH795</f>
        <v>0</v>
      </c>
      <c r="BX795" s="6">
        <f ca="1">BX794+SUMIFS('Transactions (Dated)'!$F:$F,'Transactions (Dated)'!$D:$D,$BL795,'Transactions (Dated)'!$B:$B,BX$11,'Transactions (Dated)'!$C:$C,"Dividend (paid to cash)")*AI795</f>
        <v>0</v>
      </c>
      <c r="BY795" s="6">
        <f ca="1">BY794+SUMIFS('Transactions (Dated)'!$F:$F,'Transactions (Dated)'!$D:$D,$BL795,'Transactions (Dated)'!$B:$B,BY$11,'Transactions (Dated)'!$C:$C,"Dividend (paid to cash)")*AJ795</f>
        <v>0</v>
      </c>
      <c r="BZ795" s="6">
        <f ca="1">BZ794+SUMIFS('Transactions (Dated)'!$F:$F,'Transactions (Dated)'!$D:$D,$BL795,'Transactions (Dated)'!$B:$B,BZ$11,'Transactions (Dated)'!$C:$C,"Dividend (paid to cash)")*AK795</f>
        <v>0</v>
      </c>
      <c r="CA795" s="6">
        <f ca="1">CA794+SUMIFS('Transactions (Dated)'!$F:$F,'Transactions (Dated)'!$D:$D,$BL795,'Transactions (Dated)'!$B:$B,CA$11,'Transactions (Dated)'!$C:$C,"Dividend (paid to cash)")*AL795</f>
        <v>0</v>
      </c>
      <c r="CB795" s="6">
        <v>0</v>
      </c>
      <c r="CC795" s="6">
        <v>0</v>
      </c>
      <c r="CF795" s="6">
        <f t="shared" ca="1" si="363"/>
        <v>77081.021999999983</v>
      </c>
      <c r="CH795" s="3">
        <f t="shared" si="364"/>
        <v>43053</v>
      </c>
      <c r="CI795" s="4">
        <f t="shared" ca="1" si="365"/>
        <v>823062.6</v>
      </c>
      <c r="CJ795" s="4">
        <f t="shared" ca="1" si="366"/>
        <v>77081.021999999983</v>
      </c>
      <c r="CL795" s="4">
        <f t="shared" ca="1" si="367"/>
        <v>900143.62199999997</v>
      </c>
    </row>
    <row r="796" spans="2:90" x14ac:dyDescent="0.15">
      <c r="B796" s="3">
        <v>43054</v>
      </c>
      <c r="E796" s="86">
        <v>43054</v>
      </c>
      <c r="F796" s="53">
        <v>13.21</v>
      </c>
      <c r="G796">
        <v>1.87</v>
      </c>
      <c r="H796">
        <v>21.45</v>
      </c>
      <c r="I796">
        <v>24.28</v>
      </c>
      <c r="J796">
        <v>19.809999999999999</v>
      </c>
      <c r="K796">
        <v>13.0684</v>
      </c>
      <c r="L796">
        <v>15.49</v>
      </c>
      <c r="M796">
        <v>2.9699999999999998</v>
      </c>
      <c r="O796">
        <v>12.89</v>
      </c>
      <c r="Q796">
        <v>1.24</v>
      </c>
      <c r="R796">
        <v>9.35</v>
      </c>
      <c r="S796">
        <v>48.17</v>
      </c>
      <c r="U796">
        <v>48.17</v>
      </c>
      <c r="X796" s="3">
        <f t="shared" si="345"/>
        <v>43054</v>
      </c>
      <c r="Y796" s="40">
        <f ca="1">Y795+SUMIFS('Transactions (Dated)'!$E$2:$E$53,'Transactions (Dated)'!$D$2:$D$53,'Share Values'!$X796,'Transactions (Dated)'!$B$2:$B$53,'Share Values'!Y$11,'Transactions (Dated)'!$C$2:$C$53,"Buy")-SUMIFS('Transactions (Dated)'!$E$2:$E$53,'Transactions (Dated)'!$D$2:$D$53,'Share Values'!$X796,'Transactions (Dated)'!$B$2:$B$53,'Share Values'!Y$11,'Transactions (Dated)'!$C$2:$C$53,"Sell")</f>
        <v>4625</v>
      </c>
      <c r="Z796" s="40">
        <f ca="1">Z795+SUMIFS('Transactions (Dated)'!$E$2:$E$53,'Transactions (Dated)'!$D$2:$D$53,'Share Values'!$X796,'Transactions (Dated)'!$B$2:$B$53,'Share Values'!Z$11,'Transactions (Dated)'!$C$2:$C$53,"Buy")-SUMIFS('Transactions (Dated)'!$E$2:$E$53,'Transactions (Dated)'!$D$2:$D$53,'Share Values'!$X796,'Transactions (Dated)'!$B$2:$B$53,'Share Values'!Z$11,'Transactions (Dated)'!$C$2:$C$53,"Sell")</f>
        <v>9375</v>
      </c>
      <c r="AA796" s="40">
        <f ca="1">AA795+SUMIFS('Transactions (Dated)'!$E$2:$E$53,'Transactions (Dated)'!$D$2:$D$53,'Share Values'!$X796,'Transactions (Dated)'!$B$2:$B$53,'Share Values'!AA$11,'Transactions (Dated)'!$C$2:$C$53,"Buy")-SUMIFS('Transactions (Dated)'!$E$2:$E$53,'Transactions (Dated)'!$D$2:$D$53,'Share Values'!$X796,'Transactions (Dated)'!$B$2:$B$53,'Share Values'!AA$11,'Transactions (Dated)'!$C$2:$C$53,"Sell")</f>
        <v>26357</v>
      </c>
      <c r="AB796" s="40">
        <f ca="1">AB795+SUMIFS('Transactions (Dated)'!$E$2:$E$53,'Transactions (Dated)'!$D$2:$D$53,'Share Values'!$X796,'Transactions (Dated)'!$B$2:$B$53,'Share Values'!AB$11,'Transactions (Dated)'!$C$2:$C$53,"Buy")-SUMIFS('Transactions (Dated)'!$E$2:$E$53,'Transactions (Dated)'!$D$2:$D$53,'Share Values'!$X796,'Transactions (Dated)'!$B$2:$B$53,'Share Values'!AB$11,'Transactions (Dated)'!$C$2:$C$53,"Sell")</f>
        <v>1892</v>
      </c>
      <c r="AC796" s="40">
        <f ca="1">AC795+SUMIFS('Transactions (Dated)'!$E$2:$E$53,'Transactions (Dated)'!$D$2:$D$53,'Share Values'!$X796,'Transactions (Dated)'!$B$2:$B$53,'Share Values'!AC$11,'Transactions (Dated)'!$C$2:$C$53,"Buy")-SUMIFS('Transactions (Dated)'!$E$2:$E$53,'Transactions (Dated)'!$D$2:$D$53,'Share Values'!$X796,'Transactions (Dated)'!$B$2:$B$53,'Share Values'!AC$11,'Transactions (Dated)'!$C$2:$C$53,"Sell")</f>
        <v>2348</v>
      </c>
      <c r="AD796" s="40">
        <f ca="1">AD795+SUMIFS('Transactions (Dated)'!$E$2:$E$53,'Transactions (Dated)'!$D$2:$D$53,'Share Values'!$X796,'Transactions (Dated)'!$B$2:$B$53,'Share Values'!AD$11,'Transactions (Dated)'!$C$2:$C$53,"Buy")-SUMIFS('Transactions (Dated)'!$E$2:$E$53,'Transactions (Dated)'!$D$2:$D$53,'Share Values'!$X796,'Transactions (Dated)'!$B$2:$B$53,'Share Values'!AD$11,'Transactions (Dated)'!$C$2:$C$53,"Sell")</f>
        <v>0</v>
      </c>
      <c r="AE796" s="40">
        <f ca="1">AE795+SUMIFS('Transactions (Dated)'!$E$2:$E$53,'Transactions (Dated)'!$D$2:$D$53,'Share Values'!$X796,'Transactions (Dated)'!$B$2:$B$53,'Share Values'!AE$11,'Transactions (Dated)'!$C$2:$C$53,"Buy")-SUMIFS('Transactions (Dated)'!$E$2:$E$53,'Transactions (Dated)'!$D$2:$D$53,'Share Values'!$X796,'Transactions (Dated)'!$B$2:$B$53,'Share Values'!AE$11,'Transactions (Dated)'!$C$2:$C$53,"Sell")</f>
        <v>2900</v>
      </c>
      <c r="AF796" s="40">
        <f ca="1">AF795+SUMIFS('Transactions (Dated)'!$E$2:$E$53,'Transactions (Dated)'!$D$2:$D$53,'Share Values'!$X796,'Transactions (Dated)'!$B$2:$B$53,'Share Values'!AF$11,'Transactions (Dated)'!$C$2:$C$53,"Buy")-SUMIFS('Transactions (Dated)'!$E$2:$E$53,'Transactions (Dated)'!$D$2:$D$53,'Share Values'!$X796,'Transactions (Dated)'!$B$2:$B$53,'Share Values'!AF$11,'Transactions (Dated)'!$C$2:$C$53,"Sell")</f>
        <v>14201</v>
      </c>
      <c r="AG796" s="40">
        <f ca="1">AG795+SUMIFS('Transactions (Dated)'!$E$2:$E$53,'Transactions (Dated)'!$D$2:$D$53,'Share Values'!$X796,'Transactions (Dated)'!$B$2:$B$53,'Share Values'!AG$11,'Transactions (Dated)'!$C$2:$C$53,"Buy")-SUMIFS('Transactions (Dated)'!$E$2:$E$53,'Transactions (Dated)'!$D$2:$D$53,'Share Values'!$X796,'Transactions (Dated)'!$B$2:$B$53,'Share Values'!AG$11,'Transactions (Dated)'!$C$2:$C$53,"Sell")</f>
        <v>6835</v>
      </c>
      <c r="AH796" s="40">
        <f ca="1">AH795+SUMIFS('Transactions (Dated)'!$E$2:$E$53,'Transactions (Dated)'!$D$2:$D$53,'Share Values'!$X796,'Transactions (Dated)'!$B$2:$B$53,'Share Values'!AH$11,'Transactions (Dated)'!$C$2:$C$53,"Buy")-SUMIFS('Transactions (Dated)'!$E$2:$E$53,'Transactions (Dated)'!$D$2:$D$53,'Share Values'!$X796,'Transactions (Dated)'!$B$2:$B$53,'Share Values'!AH$11,'Transactions (Dated)'!$C$2:$C$53,"Sell")</f>
        <v>0</v>
      </c>
      <c r="AI796" s="40">
        <f ca="1">AI795+SUMIFS('Transactions (Dated)'!$E$2:$E$53,'Transactions (Dated)'!$D$2:$D$53,'Share Values'!$X796,'Transactions (Dated)'!$B$2:$B$53,'Share Values'!AI$11,'Transactions (Dated)'!$C$2:$C$53,"Buy")-SUMIFS('Transactions (Dated)'!$E$2:$E$53,'Transactions (Dated)'!$D$2:$D$53,'Share Values'!$X796,'Transactions (Dated)'!$B$2:$B$53,'Share Values'!AI$11,'Transactions (Dated)'!$C$2:$C$53,"Sell")</f>
        <v>0</v>
      </c>
      <c r="AJ796" s="40">
        <f ca="1">AJ795+SUMIFS('Transactions (Dated)'!$E$2:$E$53,'Transactions (Dated)'!$D$2:$D$53,'Share Values'!$X796,'Transactions (Dated)'!$B$2:$B$53,'Share Values'!AJ$11,'Transactions (Dated)'!$C$2:$C$53,"Buy")-SUMIFS('Transactions (Dated)'!$E$2:$E$53,'Transactions (Dated)'!$D$2:$D$53,'Share Values'!$X796,'Transactions (Dated)'!$B$2:$B$53,'Share Values'!AJ$11,'Transactions (Dated)'!$C$2:$C$53,"Sell")</f>
        <v>0</v>
      </c>
      <c r="AK796" s="40">
        <f ca="1">AK795+SUMIFS('Transactions (Dated)'!$E$2:$E$53,'Transactions (Dated)'!$D$2:$D$53,'Share Values'!$X796,'Transactions (Dated)'!$B$2:$B$53,'Share Values'!AK$11,'Transactions (Dated)'!$C$2:$C$53,"Buy")-SUMIFS('Transactions (Dated)'!$E$2:$E$53,'Transactions (Dated)'!$D$2:$D$53,'Share Values'!$X796,'Transactions (Dated)'!$B$2:$B$53,'Share Values'!AK$11,'Transactions (Dated)'!$C$2:$C$53,"Sell")</f>
        <v>0</v>
      </c>
      <c r="AL796" s="40">
        <f ca="1">AL795+SUMIFS('Transactions (Dated)'!$E$2:$E$53,'Transactions (Dated)'!$D$2:$D$53,'Share Values'!$X796,'Transactions (Dated)'!$B$2:$B$53,'Share Values'!AL$11,'Transactions (Dated)'!$C$2:$C$53,"Buy")-SUMIFS('Transactions (Dated)'!$E$2:$E$53,'Transactions (Dated)'!$D$2:$D$53,'Share Values'!$X796,'Transactions (Dated)'!$B$2:$B$53,'Share Values'!AL$11,'Transactions (Dated)'!$C$2:$C$53,"Sell")</f>
        <v>0</v>
      </c>
      <c r="AM796" s="40">
        <f ca="1">AM795+SUMIFS('Transactions (Dated)'!$E$2:$E$53,'Transactions (Dated)'!$D$2:$D$53,'Share Values'!$X796,'Transactions (Dated)'!$B$2:$B$53,'Share Values'!AM$11,'Transactions (Dated)'!$C$2:$C$53,"Buy")-SUMIFS('Transactions (Dated)'!$E$2:$E$53,'Transactions (Dated)'!$D$2:$D$53,'Share Values'!$X796,'Transactions (Dated)'!$B$2:$B$53,'Share Values'!AM$11,'Transactions (Dated)'!$C$2:$C$53,"Sell")</f>
        <v>0</v>
      </c>
      <c r="AN796" s="40">
        <f ca="1">AN795+SUMIFS('Transactions (Dated)'!$E$2:$E$53,'Transactions (Dated)'!$D$2:$D$53,'Share Values'!$X796,'Transactions (Dated)'!$B$2:$B$53,'Share Values'!AN$11,'Transactions (Dated)'!$C$2:$C$53,"Buy")-SUMIFS('Transactions (Dated)'!$E$2:$E$53,'Transactions (Dated)'!$D$2:$D$53,'Share Values'!$X796,'Transactions (Dated)'!$B$2:$B$53,'Share Values'!AN$11,'Transactions (Dated)'!$C$2:$C$53,"Sell")</f>
        <v>0</v>
      </c>
      <c r="AQ796" s="3">
        <f t="shared" si="346"/>
        <v>43054</v>
      </c>
      <c r="AR796" s="6">
        <f t="shared" ca="1" si="347"/>
        <v>61096.250000000007</v>
      </c>
      <c r="AS796" s="6">
        <f t="shared" ca="1" si="348"/>
        <v>17531.25</v>
      </c>
      <c r="AT796" s="6">
        <f t="shared" ca="1" si="349"/>
        <v>565357.65</v>
      </c>
      <c r="AU796" s="6">
        <f t="shared" ca="1" si="350"/>
        <v>45937.760000000002</v>
      </c>
      <c r="AV796" s="6">
        <f t="shared" ca="1" si="351"/>
        <v>46513.88</v>
      </c>
      <c r="AW796" s="6">
        <f t="shared" ca="1" si="352"/>
        <v>0</v>
      </c>
      <c r="AX796" s="6">
        <f t="shared" ca="1" si="353"/>
        <v>44921</v>
      </c>
      <c r="AY796" s="6">
        <f t="shared" ca="1" si="354"/>
        <v>42176.969999999994</v>
      </c>
      <c r="AZ796" s="6">
        <f t="shared" ca="1" si="355"/>
        <v>0</v>
      </c>
      <c r="BA796" s="6">
        <f t="shared" ca="1" si="356"/>
        <v>0</v>
      </c>
      <c r="BB796" s="6">
        <f t="shared" ca="1" si="357"/>
        <v>0</v>
      </c>
      <c r="BC796" s="6">
        <f t="shared" ca="1" si="358"/>
        <v>0</v>
      </c>
      <c r="BD796" s="6">
        <f t="shared" ca="1" si="359"/>
        <v>0</v>
      </c>
      <c r="BE796" s="6">
        <f t="shared" ca="1" si="360"/>
        <v>0</v>
      </c>
      <c r="BF796" s="6">
        <f t="shared" ca="1" si="343"/>
        <v>0</v>
      </c>
      <c r="BG796" s="6">
        <f t="shared" ca="1" si="344"/>
        <v>0</v>
      </c>
      <c r="BJ796" s="4">
        <f t="shared" ca="1" si="361"/>
        <v>823534.76</v>
      </c>
      <c r="BL796" s="3">
        <f t="shared" si="362"/>
        <v>43054</v>
      </c>
      <c r="BM796" s="6">
        <f>BM795+SUMIFS('Transactions (Dated)'!G:G,'Transactions (Dated)'!D:D,'Share Values'!AQ796)</f>
        <v>14317.649999999987</v>
      </c>
      <c r="BN796" s="6">
        <f ca="1">BN795+SUMIFS('Transactions (Dated)'!$F:$F,'Transactions (Dated)'!$D:$D,$BL796,'Transactions (Dated)'!$B:$B,BN$11,'Transactions (Dated)'!$C:$C,"Dividend (paid to cash)")*Y796</f>
        <v>0</v>
      </c>
      <c r="BO796" s="6">
        <f ca="1">BO795+SUMIFS('Transactions (Dated)'!$F:$F,'Transactions (Dated)'!$D:$D,$BL796,'Transactions (Dated)'!$B:$B,BO$11,'Transactions (Dated)'!$C:$C,"Dividend (paid to cash)")*Z796</f>
        <v>2421.875</v>
      </c>
      <c r="BP796" s="6">
        <f ca="1">BP795+SUMIFS('Transactions (Dated)'!$F:$F,'Transactions (Dated)'!$D:$D,$BL796,'Transactions (Dated)'!$B:$B,BP$11,'Transactions (Dated)'!$C:$C,"Dividend (paid to cash)")*AA796</f>
        <v>51745.237000000008</v>
      </c>
      <c r="BQ796" s="6">
        <f ca="1">BQ795+SUMIFS('Transactions (Dated)'!$F:$F,'Transactions (Dated)'!$D:$D,$BL796,'Transactions (Dated)'!$B:$B,BQ$11,'Transactions (Dated)'!$C:$C,"Dividend (paid to cash)")*AB796</f>
        <v>766.26</v>
      </c>
      <c r="BR796" s="6">
        <f ca="1">BR795+SUMIFS('Transactions (Dated)'!$F:$F,'Transactions (Dated)'!$D:$D,$BL796,'Transactions (Dated)'!$B:$B,BR$11,'Transactions (Dated)'!$C:$C,"Dividend (paid to cash)")*AC796</f>
        <v>0</v>
      </c>
      <c r="BS796" s="6">
        <f ca="1">BS795+SUMIFS('Transactions (Dated)'!$F:$F,'Transactions (Dated)'!$D:$D,$BL796,'Transactions (Dated)'!$B:$B,BS$11,'Transactions (Dated)'!$C:$C,"Dividend (paid to cash)")*AD796</f>
        <v>0</v>
      </c>
      <c r="BT796" s="6">
        <f ca="1">BT795+SUMIFS('Transactions (Dated)'!$F:$F,'Transactions (Dated)'!$D:$D,$BL796,'Transactions (Dated)'!$B:$B,BT$11,'Transactions (Dated)'!$C:$C,"Dividend (paid to cash)")*AE796</f>
        <v>7830</v>
      </c>
      <c r="BU796" s="6">
        <f ca="1">BU795+SUMIFS('Transactions (Dated)'!$F:$F,'Transactions (Dated)'!$D:$D,$BL796,'Transactions (Dated)'!$B:$B,BU$11,'Transactions (Dated)'!$C:$C,"Dividend (paid to cash)")*AF796</f>
        <v>0</v>
      </c>
      <c r="BV796" s="6">
        <f ca="1">BV795+SUMIFS('Transactions (Dated)'!$F:$F,'Transactions (Dated)'!$D:$D,$BL796,'Transactions (Dated)'!$B:$B,BV$11,'Transactions (Dated)'!$C:$C,"Dividend (paid to cash)")*AG796</f>
        <v>0</v>
      </c>
      <c r="BW796" s="6">
        <f ca="1">BW795+SUMIFS('Transactions (Dated)'!$F:$F,'Transactions (Dated)'!$D:$D,$BL796,'Transactions (Dated)'!$B:$B,BW$11,'Transactions (Dated)'!$C:$C,"Dividend (paid to cash)")*AH796</f>
        <v>0</v>
      </c>
      <c r="BX796" s="6">
        <f ca="1">BX795+SUMIFS('Transactions (Dated)'!$F:$F,'Transactions (Dated)'!$D:$D,$BL796,'Transactions (Dated)'!$B:$B,BX$11,'Transactions (Dated)'!$C:$C,"Dividend (paid to cash)")*AI796</f>
        <v>0</v>
      </c>
      <c r="BY796" s="6">
        <f ca="1">BY795+SUMIFS('Transactions (Dated)'!$F:$F,'Transactions (Dated)'!$D:$D,$BL796,'Transactions (Dated)'!$B:$B,BY$11,'Transactions (Dated)'!$C:$C,"Dividend (paid to cash)")*AJ796</f>
        <v>0</v>
      </c>
      <c r="BZ796" s="6">
        <f ca="1">BZ795+SUMIFS('Transactions (Dated)'!$F:$F,'Transactions (Dated)'!$D:$D,$BL796,'Transactions (Dated)'!$B:$B,BZ$11,'Transactions (Dated)'!$C:$C,"Dividend (paid to cash)")*AK796</f>
        <v>0</v>
      </c>
      <c r="CA796" s="6">
        <f ca="1">CA795+SUMIFS('Transactions (Dated)'!$F:$F,'Transactions (Dated)'!$D:$D,$BL796,'Transactions (Dated)'!$B:$B,CA$11,'Transactions (Dated)'!$C:$C,"Dividend (paid to cash)")*AL796</f>
        <v>0</v>
      </c>
      <c r="CB796" s="6">
        <v>0</v>
      </c>
      <c r="CC796" s="6">
        <v>0</v>
      </c>
      <c r="CF796" s="6">
        <f t="shared" ca="1" si="363"/>
        <v>77081.021999999983</v>
      </c>
      <c r="CH796" s="3">
        <f t="shared" si="364"/>
        <v>43054</v>
      </c>
      <c r="CI796" s="4">
        <f t="shared" ca="1" si="365"/>
        <v>823534.76</v>
      </c>
      <c r="CJ796" s="4">
        <f t="shared" ca="1" si="366"/>
        <v>77081.021999999983</v>
      </c>
      <c r="CL796" s="4">
        <f t="shared" ca="1" si="367"/>
        <v>900615.78200000001</v>
      </c>
    </row>
    <row r="797" spans="2:90" x14ac:dyDescent="0.15">
      <c r="B797" s="3">
        <v>43055</v>
      </c>
      <c r="E797" s="86">
        <v>43055</v>
      </c>
      <c r="F797" s="53">
        <v>13.25</v>
      </c>
      <c r="G797">
        <v>1.8599999999999999</v>
      </c>
      <c r="H797">
        <v>21.53</v>
      </c>
      <c r="I797">
        <v>24.66</v>
      </c>
      <c r="J797">
        <v>20.45</v>
      </c>
      <c r="K797">
        <v>13.15</v>
      </c>
      <c r="L797">
        <v>15.52</v>
      </c>
      <c r="M797">
        <v>3.25</v>
      </c>
      <c r="O797">
        <v>12.89</v>
      </c>
      <c r="Q797">
        <v>1.23</v>
      </c>
      <c r="R797">
        <v>9.48</v>
      </c>
      <c r="S797">
        <v>48.59</v>
      </c>
      <c r="U797">
        <v>48.59</v>
      </c>
      <c r="X797" s="3">
        <f t="shared" si="345"/>
        <v>43055</v>
      </c>
      <c r="Y797" s="40">
        <f ca="1">Y796+SUMIFS('Transactions (Dated)'!$E$2:$E$53,'Transactions (Dated)'!$D$2:$D$53,'Share Values'!$X797,'Transactions (Dated)'!$B$2:$B$53,'Share Values'!Y$11,'Transactions (Dated)'!$C$2:$C$53,"Buy")-SUMIFS('Transactions (Dated)'!$E$2:$E$53,'Transactions (Dated)'!$D$2:$D$53,'Share Values'!$X797,'Transactions (Dated)'!$B$2:$B$53,'Share Values'!Y$11,'Transactions (Dated)'!$C$2:$C$53,"Sell")</f>
        <v>4625</v>
      </c>
      <c r="Z797" s="40">
        <f ca="1">Z796+SUMIFS('Transactions (Dated)'!$E$2:$E$53,'Transactions (Dated)'!$D$2:$D$53,'Share Values'!$X797,'Transactions (Dated)'!$B$2:$B$53,'Share Values'!Z$11,'Transactions (Dated)'!$C$2:$C$53,"Buy")-SUMIFS('Transactions (Dated)'!$E$2:$E$53,'Transactions (Dated)'!$D$2:$D$53,'Share Values'!$X797,'Transactions (Dated)'!$B$2:$B$53,'Share Values'!Z$11,'Transactions (Dated)'!$C$2:$C$53,"Sell")</f>
        <v>9375</v>
      </c>
      <c r="AA797" s="40">
        <f ca="1">AA796+SUMIFS('Transactions (Dated)'!$E$2:$E$53,'Transactions (Dated)'!$D$2:$D$53,'Share Values'!$X797,'Transactions (Dated)'!$B$2:$B$53,'Share Values'!AA$11,'Transactions (Dated)'!$C$2:$C$53,"Buy")-SUMIFS('Transactions (Dated)'!$E$2:$E$53,'Transactions (Dated)'!$D$2:$D$53,'Share Values'!$X797,'Transactions (Dated)'!$B$2:$B$53,'Share Values'!AA$11,'Transactions (Dated)'!$C$2:$C$53,"Sell")</f>
        <v>26357</v>
      </c>
      <c r="AB797" s="40">
        <f ca="1">AB796+SUMIFS('Transactions (Dated)'!$E$2:$E$53,'Transactions (Dated)'!$D$2:$D$53,'Share Values'!$X797,'Transactions (Dated)'!$B$2:$B$53,'Share Values'!AB$11,'Transactions (Dated)'!$C$2:$C$53,"Buy")-SUMIFS('Transactions (Dated)'!$E$2:$E$53,'Transactions (Dated)'!$D$2:$D$53,'Share Values'!$X797,'Transactions (Dated)'!$B$2:$B$53,'Share Values'!AB$11,'Transactions (Dated)'!$C$2:$C$53,"Sell")</f>
        <v>1892</v>
      </c>
      <c r="AC797" s="40">
        <f ca="1">AC796+SUMIFS('Transactions (Dated)'!$E$2:$E$53,'Transactions (Dated)'!$D$2:$D$53,'Share Values'!$X797,'Transactions (Dated)'!$B$2:$B$53,'Share Values'!AC$11,'Transactions (Dated)'!$C$2:$C$53,"Buy")-SUMIFS('Transactions (Dated)'!$E$2:$E$53,'Transactions (Dated)'!$D$2:$D$53,'Share Values'!$X797,'Transactions (Dated)'!$B$2:$B$53,'Share Values'!AC$11,'Transactions (Dated)'!$C$2:$C$53,"Sell")</f>
        <v>2348</v>
      </c>
      <c r="AD797" s="40">
        <f ca="1">AD796+SUMIFS('Transactions (Dated)'!$E$2:$E$53,'Transactions (Dated)'!$D$2:$D$53,'Share Values'!$X797,'Transactions (Dated)'!$B$2:$B$53,'Share Values'!AD$11,'Transactions (Dated)'!$C$2:$C$53,"Buy")-SUMIFS('Transactions (Dated)'!$E$2:$E$53,'Transactions (Dated)'!$D$2:$D$53,'Share Values'!$X797,'Transactions (Dated)'!$B$2:$B$53,'Share Values'!AD$11,'Transactions (Dated)'!$C$2:$C$53,"Sell")</f>
        <v>0</v>
      </c>
      <c r="AE797" s="40">
        <f ca="1">AE796+SUMIFS('Transactions (Dated)'!$E$2:$E$53,'Transactions (Dated)'!$D$2:$D$53,'Share Values'!$X797,'Transactions (Dated)'!$B$2:$B$53,'Share Values'!AE$11,'Transactions (Dated)'!$C$2:$C$53,"Buy")-SUMIFS('Transactions (Dated)'!$E$2:$E$53,'Transactions (Dated)'!$D$2:$D$53,'Share Values'!$X797,'Transactions (Dated)'!$B$2:$B$53,'Share Values'!AE$11,'Transactions (Dated)'!$C$2:$C$53,"Sell")</f>
        <v>2900</v>
      </c>
      <c r="AF797" s="40">
        <f ca="1">AF796+SUMIFS('Transactions (Dated)'!$E$2:$E$53,'Transactions (Dated)'!$D$2:$D$53,'Share Values'!$X797,'Transactions (Dated)'!$B$2:$B$53,'Share Values'!AF$11,'Transactions (Dated)'!$C$2:$C$53,"Buy")-SUMIFS('Transactions (Dated)'!$E$2:$E$53,'Transactions (Dated)'!$D$2:$D$53,'Share Values'!$X797,'Transactions (Dated)'!$B$2:$B$53,'Share Values'!AF$11,'Transactions (Dated)'!$C$2:$C$53,"Sell")</f>
        <v>14201</v>
      </c>
      <c r="AG797" s="40">
        <f ca="1">AG796+SUMIFS('Transactions (Dated)'!$E$2:$E$53,'Transactions (Dated)'!$D$2:$D$53,'Share Values'!$X797,'Transactions (Dated)'!$B$2:$B$53,'Share Values'!AG$11,'Transactions (Dated)'!$C$2:$C$53,"Buy")-SUMIFS('Transactions (Dated)'!$E$2:$E$53,'Transactions (Dated)'!$D$2:$D$53,'Share Values'!$X797,'Transactions (Dated)'!$B$2:$B$53,'Share Values'!AG$11,'Transactions (Dated)'!$C$2:$C$53,"Sell")</f>
        <v>6835</v>
      </c>
      <c r="AH797" s="40">
        <f ca="1">AH796+SUMIFS('Transactions (Dated)'!$E$2:$E$53,'Transactions (Dated)'!$D$2:$D$53,'Share Values'!$X797,'Transactions (Dated)'!$B$2:$B$53,'Share Values'!AH$11,'Transactions (Dated)'!$C$2:$C$53,"Buy")-SUMIFS('Transactions (Dated)'!$E$2:$E$53,'Transactions (Dated)'!$D$2:$D$53,'Share Values'!$X797,'Transactions (Dated)'!$B$2:$B$53,'Share Values'!AH$11,'Transactions (Dated)'!$C$2:$C$53,"Sell")</f>
        <v>0</v>
      </c>
      <c r="AI797" s="40">
        <f ca="1">AI796+SUMIFS('Transactions (Dated)'!$E$2:$E$53,'Transactions (Dated)'!$D$2:$D$53,'Share Values'!$X797,'Transactions (Dated)'!$B$2:$B$53,'Share Values'!AI$11,'Transactions (Dated)'!$C$2:$C$53,"Buy")-SUMIFS('Transactions (Dated)'!$E$2:$E$53,'Transactions (Dated)'!$D$2:$D$53,'Share Values'!$X797,'Transactions (Dated)'!$B$2:$B$53,'Share Values'!AI$11,'Transactions (Dated)'!$C$2:$C$53,"Sell")</f>
        <v>0</v>
      </c>
      <c r="AJ797" s="40">
        <f ca="1">AJ796+SUMIFS('Transactions (Dated)'!$E$2:$E$53,'Transactions (Dated)'!$D$2:$D$53,'Share Values'!$X797,'Transactions (Dated)'!$B$2:$B$53,'Share Values'!AJ$11,'Transactions (Dated)'!$C$2:$C$53,"Buy")-SUMIFS('Transactions (Dated)'!$E$2:$E$53,'Transactions (Dated)'!$D$2:$D$53,'Share Values'!$X797,'Transactions (Dated)'!$B$2:$B$53,'Share Values'!AJ$11,'Transactions (Dated)'!$C$2:$C$53,"Sell")</f>
        <v>0</v>
      </c>
      <c r="AK797" s="40">
        <f ca="1">AK796+SUMIFS('Transactions (Dated)'!$E$2:$E$53,'Transactions (Dated)'!$D$2:$D$53,'Share Values'!$X797,'Transactions (Dated)'!$B$2:$B$53,'Share Values'!AK$11,'Transactions (Dated)'!$C$2:$C$53,"Buy")-SUMIFS('Transactions (Dated)'!$E$2:$E$53,'Transactions (Dated)'!$D$2:$D$53,'Share Values'!$X797,'Transactions (Dated)'!$B$2:$B$53,'Share Values'!AK$11,'Transactions (Dated)'!$C$2:$C$53,"Sell")</f>
        <v>0</v>
      </c>
      <c r="AL797" s="40">
        <f ca="1">AL796+SUMIFS('Transactions (Dated)'!$E$2:$E$53,'Transactions (Dated)'!$D$2:$D$53,'Share Values'!$X797,'Transactions (Dated)'!$B$2:$B$53,'Share Values'!AL$11,'Transactions (Dated)'!$C$2:$C$53,"Buy")-SUMIFS('Transactions (Dated)'!$E$2:$E$53,'Transactions (Dated)'!$D$2:$D$53,'Share Values'!$X797,'Transactions (Dated)'!$B$2:$B$53,'Share Values'!AL$11,'Transactions (Dated)'!$C$2:$C$53,"Sell")</f>
        <v>0</v>
      </c>
      <c r="AM797" s="40">
        <f ca="1">AM796+SUMIFS('Transactions (Dated)'!$E$2:$E$53,'Transactions (Dated)'!$D$2:$D$53,'Share Values'!$X797,'Transactions (Dated)'!$B$2:$B$53,'Share Values'!AM$11,'Transactions (Dated)'!$C$2:$C$53,"Buy")-SUMIFS('Transactions (Dated)'!$E$2:$E$53,'Transactions (Dated)'!$D$2:$D$53,'Share Values'!$X797,'Transactions (Dated)'!$B$2:$B$53,'Share Values'!AM$11,'Transactions (Dated)'!$C$2:$C$53,"Sell")</f>
        <v>0</v>
      </c>
      <c r="AN797" s="40">
        <f ca="1">AN796+SUMIFS('Transactions (Dated)'!$E$2:$E$53,'Transactions (Dated)'!$D$2:$D$53,'Share Values'!$X797,'Transactions (Dated)'!$B$2:$B$53,'Share Values'!AN$11,'Transactions (Dated)'!$C$2:$C$53,"Buy")-SUMIFS('Transactions (Dated)'!$E$2:$E$53,'Transactions (Dated)'!$D$2:$D$53,'Share Values'!$X797,'Transactions (Dated)'!$B$2:$B$53,'Share Values'!AN$11,'Transactions (Dated)'!$C$2:$C$53,"Sell")</f>
        <v>0</v>
      </c>
      <c r="AQ797" s="3">
        <f t="shared" si="346"/>
        <v>43055</v>
      </c>
      <c r="AR797" s="6">
        <f t="shared" ca="1" si="347"/>
        <v>61281.25</v>
      </c>
      <c r="AS797" s="6">
        <f t="shared" ca="1" si="348"/>
        <v>17437.5</v>
      </c>
      <c r="AT797" s="6">
        <f t="shared" ca="1" si="349"/>
        <v>567466.21000000008</v>
      </c>
      <c r="AU797" s="6">
        <f t="shared" ca="1" si="350"/>
        <v>46656.72</v>
      </c>
      <c r="AV797" s="6">
        <f t="shared" ca="1" si="351"/>
        <v>48016.6</v>
      </c>
      <c r="AW797" s="6">
        <f t="shared" ca="1" si="352"/>
        <v>0</v>
      </c>
      <c r="AX797" s="6">
        <f t="shared" ca="1" si="353"/>
        <v>45008</v>
      </c>
      <c r="AY797" s="6">
        <f t="shared" ca="1" si="354"/>
        <v>46153.25</v>
      </c>
      <c r="AZ797" s="6">
        <f t="shared" ca="1" si="355"/>
        <v>0</v>
      </c>
      <c r="BA797" s="6">
        <f t="shared" ca="1" si="356"/>
        <v>0</v>
      </c>
      <c r="BB797" s="6">
        <f t="shared" ca="1" si="357"/>
        <v>0</v>
      </c>
      <c r="BC797" s="6">
        <f t="shared" ca="1" si="358"/>
        <v>0</v>
      </c>
      <c r="BD797" s="6">
        <f t="shared" ca="1" si="359"/>
        <v>0</v>
      </c>
      <c r="BE797" s="6">
        <f t="shared" ca="1" si="360"/>
        <v>0</v>
      </c>
      <c r="BF797" s="6">
        <f t="shared" ca="1" si="343"/>
        <v>0</v>
      </c>
      <c r="BG797" s="6">
        <f t="shared" ca="1" si="344"/>
        <v>0</v>
      </c>
      <c r="BJ797" s="4">
        <f t="shared" ca="1" si="361"/>
        <v>832019.53</v>
      </c>
      <c r="BL797" s="3">
        <f t="shared" si="362"/>
        <v>43055</v>
      </c>
      <c r="BM797" s="6">
        <f>BM796+SUMIFS('Transactions (Dated)'!G:G,'Transactions (Dated)'!D:D,'Share Values'!AQ797)</f>
        <v>14317.649999999987</v>
      </c>
      <c r="BN797" s="6">
        <f ca="1">BN796+SUMIFS('Transactions (Dated)'!$F:$F,'Transactions (Dated)'!$D:$D,$BL797,'Transactions (Dated)'!$B:$B,BN$11,'Transactions (Dated)'!$C:$C,"Dividend (paid to cash)")*Y797</f>
        <v>0</v>
      </c>
      <c r="BO797" s="6">
        <f ca="1">BO796+SUMIFS('Transactions (Dated)'!$F:$F,'Transactions (Dated)'!$D:$D,$BL797,'Transactions (Dated)'!$B:$B,BO$11,'Transactions (Dated)'!$C:$C,"Dividend (paid to cash)")*Z797</f>
        <v>2421.875</v>
      </c>
      <c r="BP797" s="6">
        <f ca="1">BP796+SUMIFS('Transactions (Dated)'!$F:$F,'Transactions (Dated)'!$D:$D,$BL797,'Transactions (Dated)'!$B:$B,BP$11,'Transactions (Dated)'!$C:$C,"Dividend (paid to cash)")*AA797</f>
        <v>51745.237000000008</v>
      </c>
      <c r="BQ797" s="6">
        <f ca="1">BQ796+SUMIFS('Transactions (Dated)'!$F:$F,'Transactions (Dated)'!$D:$D,$BL797,'Transactions (Dated)'!$B:$B,BQ$11,'Transactions (Dated)'!$C:$C,"Dividend (paid to cash)")*AB797</f>
        <v>766.26</v>
      </c>
      <c r="BR797" s="6">
        <f ca="1">BR796+SUMIFS('Transactions (Dated)'!$F:$F,'Transactions (Dated)'!$D:$D,$BL797,'Transactions (Dated)'!$B:$B,BR$11,'Transactions (Dated)'!$C:$C,"Dividend (paid to cash)")*AC797</f>
        <v>0</v>
      </c>
      <c r="BS797" s="6">
        <f ca="1">BS796+SUMIFS('Transactions (Dated)'!$F:$F,'Transactions (Dated)'!$D:$D,$BL797,'Transactions (Dated)'!$B:$B,BS$11,'Transactions (Dated)'!$C:$C,"Dividend (paid to cash)")*AD797</f>
        <v>0</v>
      </c>
      <c r="BT797" s="6">
        <f ca="1">BT796+SUMIFS('Transactions (Dated)'!$F:$F,'Transactions (Dated)'!$D:$D,$BL797,'Transactions (Dated)'!$B:$B,BT$11,'Transactions (Dated)'!$C:$C,"Dividend (paid to cash)")*AE797</f>
        <v>7830</v>
      </c>
      <c r="BU797" s="6">
        <f ca="1">BU796+SUMIFS('Transactions (Dated)'!$F:$F,'Transactions (Dated)'!$D:$D,$BL797,'Transactions (Dated)'!$B:$B,BU$11,'Transactions (Dated)'!$C:$C,"Dividend (paid to cash)")*AF797</f>
        <v>0</v>
      </c>
      <c r="BV797" s="6">
        <f ca="1">BV796+SUMIFS('Transactions (Dated)'!$F:$F,'Transactions (Dated)'!$D:$D,$BL797,'Transactions (Dated)'!$B:$B,BV$11,'Transactions (Dated)'!$C:$C,"Dividend (paid to cash)")*AG797</f>
        <v>0</v>
      </c>
      <c r="BW797" s="6">
        <f ca="1">BW796+SUMIFS('Transactions (Dated)'!$F:$F,'Transactions (Dated)'!$D:$D,$BL797,'Transactions (Dated)'!$B:$B,BW$11,'Transactions (Dated)'!$C:$C,"Dividend (paid to cash)")*AH797</f>
        <v>0</v>
      </c>
      <c r="BX797" s="6">
        <f ca="1">BX796+SUMIFS('Transactions (Dated)'!$F:$F,'Transactions (Dated)'!$D:$D,$BL797,'Transactions (Dated)'!$B:$B,BX$11,'Transactions (Dated)'!$C:$C,"Dividend (paid to cash)")*AI797</f>
        <v>0</v>
      </c>
      <c r="BY797" s="6">
        <f ca="1">BY796+SUMIFS('Transactions (Dated)'!$F:$F,'Transactions (Dated)'!$D:$D,$BL797,'Transactions (Dated)'!$B:$B,BY$11,'Transactions (Dated)'!$C:$C,"Dividend (paid to cash)")*AJ797</f>
        <v>0</v>
      </c>
      <c r="BZ797" s="6">
        <f ca="1">BZ796+SUMIFS('Transactions (Dated)'!$F:$F,'Transactions (Dated)'!$D:$D,$BL797,'Transactions (Dated)'!$B:$B,BZ$11,'Transactions (Dated)'!$C:$C,"Dividend (paid to cash)")*AK797</f>
        <v>0</v>
      </c>
      <c r="CA797" s="6">
        <f ca="1">CA796+SUMIFS('Transactions (Dated)'!$F:$F,'Transactions (Dated)'!$D:$D,$BL797,'Transactions (Dated)'!$B:$B,CA$11,'Transactions (Dated)'!$C:$C,"Dividend (paid to cash)")*AL797</f>
        <v>0</v>
      </c>
      <c r="CB797" s="6">
        <v>0</v>
      </c>
      <c r="CC797" s="6">
        <v>0</v>
      </c>
      <c r="CF797" s="6">
        <f t="shared" ca="1" si="363"/>
        <v>77081.021999999983</v>
      </c>
      <c r="CH797" s="3">
        <f t="shared" si="364"/>
        <v>43055</v>
      </c>
      <c r="CI797" s="4">
        <f t="shared" ca="1" si="365"/>
        <v>832019.53</v>
      </c>
      <c r="CJ797" s="4">
        <f t="shared" ca="1" si="366"/>
        <v>77081.021999999983</v>
      </c>
      <c r="CL797" s="4">
        <f t="shared" ca="1" si="367"/>
        <v>909100.55200000003</v>
      </c>
    </row>
    <row r="798" spans="2:90" x14ac:dyDescent="0.15">
      <c r="B798" s="3">
        <v>43056</v>
      </c>
      <c r="E798" s="86">
        <v>43056</v>
      </c>
      <c r="F798" s="53">
        <v>13.16</v>
      </c>
      <c r="G798">
        <v>1.8900000000000001</v>
      </c>
      <c r="H798">
        <v>21.6</v>
      </c>
      <c r="I798">
        <v>24.85</v>
      </c>
      <c r="J798">
        <v>20.07</v>
      </c>
      <c r="K798">
        <v>13.2</v>
      </c>
      <c r="L798">
        <v>15.57</v>
      </c>
      <c r="M798">
        <v>3.26</v>
      </c>
      <c r="O798">
        <v>12.92</v>
      </c>
      <c r="Q798">
        <v>1.21</v>
      </c>
      <c r="R798">
        <v>9.81</v>
      </c>
      <c r="S798">
        <v>47.49</v>
      </c>
      <c r="U798">
        <v>47.49</v>
      </c>
      <c r="X798" s="3">
        <f t="shared" si="345"/>
        <v>43056</v>
      </c>
      <c r="Y798" s="40">
        <f ca="1">Y797+SUMIFS('Transactions (Dated)'!$E$2:$E$53,'Transactions (Dated)'!$D$2:$D$53,'Share Values'!$X798,'Transactions (Dated)'!$B$2:$B$53,'Share Values'!Y$11,'Transactions (Dated)'!$C$2:$C$53,"Buy")-SUMIFS('Transactions (Dated)'!$E$2:$E$53,'Transactions (Dated)'!$D$2:$D$53,'Share Values'!$X798,'Transactions (Dated)'!$B$2:$B$53,'Share Values'!Y$11,'Transactions (Dated)'!$C$2:$C$53,"Sell")</f>
        <v>4625</v>
      </c>
      <c r="Z798" s="40">
        <f ca="1">Z797+SUMIFS('Transactions (Dated)'!$E$2:$E$53,'Transactions (Dated)'!$D$2:$D$53,'Share Values'!$X798,'Transactions (Dated)'!$B$2:$B$53,'Share Values'!Z$11,'Transactions (Dated)'!$C$2:$C$53,"Buy")-SUMIFS('Transactions (Dated)'!$E$2:$E$53,'Transactions (Dated)'!$D$2:$D$53,'Share Values'!$X798,'Transactions (Dated)'!$B$2:$B$53,'Share Values'!Z$11,'Transactions (Dated)'!$C$2:$C$53,"Sell")</f>
        <v>9375</v>
      </c>
      <c r="AA798" s="40">
        <f ca="1">AA797+SUMIFS('Transactions (Dated)'!$E$2:$E$53,'Transactions (Dated)'!$D$2:$D$53,'Share Values'!$X798,'Transactions (Dated)'!$B$2:$B$53,'Share Values'!AA$11,'Transactions (Dated)'!$C$2:$C$53,"Buy")-SUMIFS('Transactions (Dated)'!$E$2:$E$53,'Transactions (Dated)'!$D$2:$D$53,'Share Values'!$X798,'Transactions (Dated)'!$B$2:$B$53,'Share Values'!AA$11,'Transactions (Dated)'!$C$2:$C$53,"Sell")</f>
        <v>26357</v>
      </c>
      <c r="AB798" s="40">
        <f ca="1">AB797+SUMIFS('Transactions (Dated)'!$E$2:$E$53,'Transactions (Dated)'!$D$2:$D$53,'Share Values'!$X798,'Transactions (Dated)'!$B$2:$B$53,'Share Values'!AB$11,'Transactions (Dated)'!$C$2:$C$53,"Buy")-SUMIFS('Transactions (Dated)'!$E$2:$E$53,'Transactions (Dated)'!$D$2:$D$53,'Share Values'!$X798,'Transactions (Dated)'!$B$2:$B$53,'Share Values'!AB$11,'Transactions (Dated)'!$C$2:$C$53,"Sell")</f>
        <v>1892</v>
      </c>
      <c r="AC798" s="40">
        <f ca="1">AC797+SUMIFS('Transactions (Dated)'!$E$2:$E$53,'Transactions (Dated)'!$D$2:$D$53,'Share Values'!$X798,'Transactions (Dated)'!$B$2:$B$53,'Share Values'!AC$11,'Transactions (Dated)'!$C$2:$C$53,"Buy")-SUMIFS('Transactions (Dated)'!$E$2:$E$53,'Transactions (Dated)'!$D$2:$D$53,'Share Values'!$X798,'Transactions (Dated)'!$B$2:$B$53,'Share Values'!AC$11,'Transactions (Dated)'!$C$2:$C$53,"Sell")</f>
        <v>2348</v>
      </c>
      <c r="AD798" s="40">
        <f ca="1">AD797+SUMIFS('Transactions (Dated)'!$E$2:$E$53,'Transactions (Dated)'!$D$2:$D$53,'Share Values'!$X798,'Transactions (Dated)'!$B$2:$B$53,'Share Values'!AD$11,'Transactions (Dated)'!$C$2:$C$53,"Buy")-SUMIFS('Transactions (Dated)'!$E$2:$E$53,'Transactions (Dated)'!$D$2:$D$53,'Share Values'!$X798,'Transactions (Dated)'!$B$2:$B$53,'Share Values'!AD$11,'Transactions (Dated)'!$C$2:$C$53,"Sell")</f>
        <v>0</v>
      </c>
      <c r="AE798" s="40">
        <f ca="1">AE797+SUMIFS('Transactions (Dated)'!$E$2:$E$53,'Transactions (Dated)'!$D$2:$D$53,'Share Values'!$X798,'Transactions (Dated)'!$B$2:$B$53,'Share Values'!AE$11,'Transactions (Dated)'!$C$2:$C$53,"Buy")-SUMIFS('Transactions (Dated)'!$E$2:$E$53,'Transactions (Dated)'!$D$2:$D$53,'Share Values'!$X798,'Transactions (Dated)'!$B$2:$B$53,'Share Values'!AE$11,'Transactions (Dated)'!$C$2:$C$53,"Sell")</f>
        <v>2900</v>
      </c>
      <c r="AF798" s="40">
        <f ca="1">AF797+SUMIFS('Transactions (Dated)'!$E$2:$E$53,'Transactions (Dated)'!$D$2:$D$53,'Share Values'!$X798,'Transactions (Dated)'!$B$2:$B$53,'Share Values'!AF$11,'Transactions (Dated)'!$C$2:$C$53,"Buy")-SUMIFS('Transactions (Dated)'!$E$2:$E$53,'Transactions (Dated)'!$D$2:$D$53,'Share Values'!$X798,'Transactions (Dated)'!$B$2:$B$53,'Share Values'!AF$11,'Transactions (Dated)'!$C$2:$C$53,"Sell")</f>
        <v>14201</v>
      </c>
      <c r="AG798" s="40">
        <f ca="1">AG797+SUMIFS('Transactions (Dated)'!$E$2:$E$53,'Transactions (Dated)'!$D$2:$D$53,'Share Values'!$X798,'Transactions (Dated)'!$B$2:$B$53,'Share Values'!AG$11,'Transactions (Dated)'!$C$2:$C$53,"Buy")-SUMIFS('Transactions (Dated)'!$E$2:$E$53,'Transactions (Dated)'!$D$2:$D$53,'Share Values'!$X798,'Transactions (Dated)'!$B$2:$B$53,'Share Values'!AG$11,'Transactions (Dated)'!$C$2:$C$53,"Sell")</f>
        <v>6835</v>
      </c>
      <c r="AH798" s="40">
        <f ca="1">AH797+SUMIFS('Transactions (Dated)'!$E$2:$E$53,'Transactions (Dated)'!$D$2:$D$53,'Share Values'!$X798,'Transactions (Dated)'!$B$2:$B$53,'Share Values'!AH$11,'Transactions (Dated)'!$C$2:$C$53,"Buy")-SUMIFS('Transactions (Dated)'!$E$2:$E$53,'Transactions (Dated)'!$D$2:$D$53,'Share Values'!$X798,'Transactions (Dated)'!$B$2:$B$53,'Share Values'!AH$11,'Transactions (Dated)'!$C$2:$C$53,"Sell")</f>
        <v>0</v>
      </c>
      <c r="AI798" s="40">
        <f ca="1">AI797+SUMIFS('Transactions (Dated)'!$E$2:$E$53,'Transactions (Dated)'!$D$2:$D$53,'Share Values'!$X798,'Transactions (Dated)'!$B$2:$B$53,'Share Values'!AI$11,'Transactions (Dated)'!$C$2:$C$53,"Buy")-SUMIFS('Transactions (Dated)'!$E$2:$E$53,'Transactions (Dated)'!$D$2:$D$53,'Share Values'!$X798,'Transactions (Dated)'!$B$2:$B$53,'Share Values'!AI$11,'Transactions (Dated)'!$C$2:$C$53,"Sell")</f>
        <v>0</v>
      </c>
      <c r="AJ798" s="40">
        <f ca="1">AJ797+SUMIFS('Transactions (Dated)'!$E$2:$E$53,'Transactions (Dated)'!$D$2:$D$53,'Share Values'!$X798,'Transactions (Dated)'!$B$2:$B$53,'Share Values'!AJ$11,'Transactions (Dated)'!$C$2:$C$53,"Buy")-SUMIFS('Transactions (Dated)'!$E$2:$E$53,'Transactions (Dated)'!$D$2:$D$53,'Share Values'!$X798,'Transactions (Dated)'!$B$2:$B$53,'Share Values'!AJ$11,'Transactions (Dated)'!$C$2:$C$53,"Sell")</f>
        <v>0</v>
      </c>
      <c r="AK798" s="40">
        <f ca="1">AK797+SUMIFS('Transactions (Dated)'!$E$2:$E$53,'Transactions (Dated)'!$D$2:$D$53,'Share Values'!$X798,'Transactions (Dated)'!$B$2:$B$53,'Share Values'!AK$11,'Transactions (Dated)'!$C$2:$C$53,"Buy")-SUMIFS('Transactions (Dated)'!$E$2:$E$53,'Transactions (Dated)'!$D$2:$D$53,'Share Values'!$X798,'Transactions (Dated)'!$B$2:$B$53,'Share Values'!AK$11,'Transactions (Dated)'!$C$2:$C$53,"Sell")</f>
        <v>0</v>
      </c>
      <c r="AL798" s="40">
        <f ca="1">AL797+SUMIFS('Transactions (Dated)'!$E$2:$E$53,'Transactions (Dated)'!$D$2:$D$53,'Share Values'!$X798,'Transactions (Dated)'!$B$2:$B$53,'Share Values'!AL$11,'Transactions (Dated)'!$C$2:$C$53,"Buy")-SUMIFS('Transactions (Dated)'!$E$2:$E$53,'Transactions (Dated)'!$D$2:$D$53,'Share Values'!$X798,'Transactions (Dated)'!$B$2:$B$53,'Share Values'!AL$11,'Transactions (Dated)'!$C$2:$C$53,"Sell")</f>
        <v>0</v>
      </c>
      <c r="AM798" s="40">
        <f ca="1">AM797+SUMIFS('Transactions (Dated)'!$E$2:$E$53,'Transactions (Dated)'!$D$2:$D$53,'Share Values'!$X798,'Transactions (Dated)'!$B$2:$B$53,'Share Values'!AM$11,'Transactions (Dated)'!$C$2:$C$53,"Buy")-SUMIFS('Transactions (Dated)'!$E$2:$E$53,'Transactions (Dated)'!$D$2:$D$53,'Share Values'!$X798,'Transactions (Dated)'!$B$2:$B$53,'Share Values'!AM$11,'Transactions (Dated)'!$C$2:$C$53,"Sell")</f>
        <v>0</v>
      </c>
      <c r="AN798" s="40">
        <f ca="1">AN797+SUMIFS('Transactions (Dated)'!$E$2:$E$53,'Transactions (Dated)'!$D$2:$D$53,'Share Values'!$X798,'Transactions (Dated)'!$B$2:$B$53,'Share Values'!AN$11,'Transactions (Dated)'!$C$2:$C$53,"Buy")-SUMIFS('Transactions (Dated)'!$E$2:$E$53,'Transactions (Dated)'!$D$2:$D$53,'Share Values'!$X798,'Transactions (Dated)'!$B$2:$B$53,'Share Values'!AN$11,'Transactions (Dated)'!$C$2:$C$53,"Sell")</f>
        <v>0</v>
      </c>
      <c r="AQ798" s="3">
        <f t="shared" si="346"/>
        <v>43056</v>
      </c>
      <c r="AR798" s="6">
        <f t="shared" ca="1" si="347"/>
        <v>60865</v>
      </c>
      <c r="AS798" s="6">
        <f t="shared" ca="1" si="348"/>
        <v>17718.75</v>
      </c>
      <c r="AT798" s="6">
        <f t="shared" ca="1" si="349"/>
        <v>569311.20000000007</v>
      </c>
      <c r="AU798" s="6">
        <f t="shared" ca="1" si="350"/>
        <v>47016.200000000004</v>
      </c>
      <c r="AV798" s="6">
        <f t="shared" ca="1" si="351"/>
        <v>47124.36</v>
      </c>
      <c r="AW798" s="6">
        <f t="shared" ca="1" si="352"/>
        <v>0</v>
      </c>
      <c r="AX798" s="6">
        <f t="shared" ca="1" si="353"/>
        <v>45153</v>
      </c>
      <c r="AY798" s="6">
        <f t="shared" ca="1" si="354"/>
        <v>46295.259999999995</v>
      </c>
      <c r="AZ798" s="6">
        <f t="shared" ca="1" si="355"/>
        <v>0</v>
      </c>
      <c r="BA798" s="6">
        <f t="shared" ca="1" si="356"/>
        <v>0</v>
      </c>
      <c r="BB798" s="6">
        <f t="shared" ca="1" si="357"/>
        <v>0</v>
      </c>
      <c r="BC798" s="6">
        <f t="shared" ca="1" si="358"/>
        <v>0</v>
      </c>
      <c r="BD798" s="6">
        <f t="shared" ca="1" si="359"/>
        <v>0</v>
      </c>
      <c r="BE798" s="6">
        <f t="shared" ca="1" si="360"/>
        <v>0</v>
      </c>
      <c r="BF798" s="6">
        <f t="shared" ca="1" si="343"/>
        <v>0</v>
      </c>
      <c r="BG798" s="6">
        <f t="shared" ca="1" si="344"/>
        <v>0</v>
      </c>
      <c r="BJ798" s="4">
        <f t="shared" ca="1" si="361"/>
        <v>833483.77</v>
      </c>
      <c r="BL798" s="3">
        <f t="shared" si="362"/>
        <v>43056</v>
      </c>
      <c r="BM798" s="6">
        <f>BM797+SUMIFS('Transactions (Dated)'!G:G,'Transactions (Dated)'!D:D,'Share Values'!AQ798)</f>
        <v>14317.649999999987</v>
      </c>
      <c r="BN798" s="6">
        <f ca="1">BN797+SUMIFS('Transactions (Dated)'!$F:$F,'Transactions (Dated)'!$D:$D,$BL798,'Transactions (Dated)'!$B:$B,BN$11,'Transactions (Dated)'!$C:$C,"Dividend (paid to cash)")*Y798</f>
        <v>0</v>
      </c>
      <c r="BO798" s="6">
        <f ca="1">BO797+SUMIFS('Transactions (Dated)'!$F:$F,'Transactions (Dated)'!$D:$D,$BL798,'Transactions (Dated)'!$B:$B,BO$11,'Transactions (Dated)'!$C:$C,"Dividend (paid to cash)")*Z798</f>
        <v>2421.875</v>
      </c>
      <c r="BP798" s="6">
        <f ca="1">BP797+SUMIFS('Transactions (Dated)'!$F:$F,'Transactions (Dated)'!$D:$D,$BL798,'Transactions (Dated)'!$B:$B,BP$11,'Transactions (Dated)'!$C:$C,"Dividend (paid to cash)")*AA798</f>
        <v>51745.237000000008</v>
      </c>
      <c r="BQ798" s="6">
        <f ca="1">BQ797+SUMIFS('Transactions (Dated)'!$F:$F,'Transactions (Dated)'!$D:$D,$BL798,'Transactions (Dated)'!$B:$B,BQ$11,'Transactions (Dated)'!$C:$C,"Dividend (paid to cash)")*AB798</f>
        <v>766.26</v>
      </c>
      <c r="BR798" s="6">
        <f ca="1">BR797+SUMIFS('Transactions (Dated)'!$F:$F,'Transactions (Dated)'!$D:$D,$BL798,'Transactions (Dated)'!$B:$B,BR$11,'Transactions (Dated)'!$C:$C,"Dividend (paid to cash)")*AC798</f>
        <v>0</v>
      </c>
      <c r="BS798" s="6">
        <f ca="1">BS797+SUMIFS('Transactions (Dated)'!$F:$F,'Transactions (Dated)'!$D:$D,$BL798,'Transactions (Dated)'!$B:$B,BS$11,'Transactions (Dated)'!$C:$C,"Dividend (paid to cash)")*AD798</f>
        <v>0</v>
      </c>
      <c r="BT798" s="6">
        <f ca="1">BT797+SUMIFS('Transactions (Dated)'!$F:$F,'Transactions (Dated)'!$D:$D,$BL798,'Transactions (Dated)'!$B:$B,BT$11,'Transactions (Dated)'!$C:$C,"Dividend (paid to cash)")*AE798</f>
        <v>7830</v>
      </c>
      <c r="BU798" s="6">
        <f ca="1">BU797+SUMIFS('Transactions (Dated)'!$F:$F,'Transactions (Dated)'!$D:$D,$BL798,'Transactions (Dated)'!$B:$B,BU$11,'Transactions (Dated)'!$C:$C,"Dividend (paid to cash)")*AF798</f>
        <v>0</v>
      </c>
      <c r="BV798" s="6">
        <f ca="1">BV797+SUMIFS('Transactions (Dated)'!$F:$F,'Transactions (Dated)'!$D:$D,$BL798,'Transactions (Dated)'!$B:$B,BV$11,'Transactions (Dated)'!$C:$C,"Dividend (paid to cash)")*AG798</f>
        <v>0</v>
      </c>
      <c r="BW798" s="6">
        <f ca="1">BW797+SUMIFS('Transactions (Dated)'!$F:$F,'Transactions (Dated)'!$D:$D,$BL798,'Transactions (Dated)'!$B:$B,BW$11,'Transactions (Dated)'!$C:$C,"Dividend (paid to cash)")*AH798</f>
        <v>0</v>
      </c>
      <c r="BX798" s="6">
        <f ca="1">BX797+SUMIFS('Transactions (Dated)'!$F:$F,'Transactions (Dated)'!$D:$D,$BL798,'Transactions (Dated)'!$B:$B,BX$11,'Transactions (Dated)'!$C:$C,"Dividend (paid to cash)")*AI798</f>
        <v>0</v>
      </c>
      <c r="BY798" s="6">
        <f ca="1">BY797+SUMIFS('Transactions (Dated)'!$F:$F,'Transactions (Dated)'!$D:$D,$BL798,'Transactions (Dated)'!$B:$B,BY$11,'Transactions (Dated)'!$C:$C,"Dividend (paid to cash)")*AJ798</f>
        <v>0</v>
      </c>
      <c r="BZ798" s="6">
        <f ca="1">BZ797+SUMIFS('Transactions (Dated)'!$F:$F,'Transactions (Dated)'!$D:$D,$BL798,'Transactions (Dated)'!$B:$B,BZ$11,'Transactions (Dated)'!$C:$C,"Dividend (paid to cash)")*AK798</f>
        <v>0</v>
      </c>
      <c r="CA798" s="6">
        <f ca="1">CA797+SUMIFS('Transactions (Dated)'!$F:$F,'Transactions (Dated)'!$D:$D,$BL798,'Transactions (Dated)'!$B:$B,CA$11,'Transactions (Dated)'!$C:$C,"Dividend (paid to cash)")*AL798</f>
        <v>0</v>
      </c>
      <c r="CB798" s="6">
        <v>0</v>
      </c>
      <c r="CC798" s="6">
        <v>0</v>
      </c>
      <c r="CF798" s="6">
        <f t="shared" ca="1" si="363"/>
        <v>77081.021999999983</v>
      </c>
      <c r="CH798" s="3">
        <f t="shared" si="364"/>
        <v>43056</v>
      </c>
      <c r="CI798" s="4">
        <f t="shared" ca="1" si="365"/>
        <v>833483.77</v>
      </c>
      <c r="CJ798" s="4">
        <f t="shared" ca="1" si="366"/>
        <v>77081.021999999983</v>
      </c>
      <c r="CL798" s="4">
        <f t="shared" ca="1" si="367"/>
        <v>910564.79200000002</v>
      </c>
    </row>
    <row r="799" spans="2:90" x14ac:dyDescent="0.15">
      <c r="B799" s="3">
        <v>43059</v>
      </c>
      <c r="E799" s="86">
        <v>43059</v>
      </c>
      <c r="F799" s="53">
        <v>13.1</v>
      </c>
      <c r="G799">
        <v>1.895</v>
      </c>
      <c r="H799">
        <v>21.64</v>
      </c>
      <c r="I799">
        <v>24.82</v>
      </c>
      <c r="J799">
        <v>20.49</v>
      </c>
      <c r="K799">
        <v>13.1</v>
      </c>
      <c r="L799">
        <v>15.7</v>
      </c>
      <c r="M799">
        <v>3.11</v>
      </c>
      <c r="O799">
        <v>12.85</v>
      </c>
      <c r="Q799">
        <v>1.23</v>
      </c>
      <c r="R799">
        <v>9.7100000000000009</v>
      </c>
      <c r="S799">
        <v>47.51</v>
      </c>
      <c r="U799">
        <v>47.51</v>
      </c>
      <c r="X799" s="3">
        <f t="shared" si="345"/>
        <v>43059</v>
      </c>
      <c r="Y799" s="40">
        <f ca="1">Y798+SUMIFS('Transactions (Dated)'!$E$2:$E$53,'Transactions (Dated)'!$D$2:$D$53,'Share Values'!$X799,'Transactions (Dated)'!$B$2:$B$53,'Share Values'!Y$11,'Transactions (Dated)'!$C$2:$C$53,"Buy")-SUMIFS('Transactions (Dated)'!$E$2:$E$53,'Transactions (Dated)'!$D$2:$D$53,'Share Values'!$X799,'Transactions (Dated)'!$B$2:$B$53,'Share Values'!Y$11,'Transactions (Dated)'!$C$2:$C$53,"Sell")</f>
        <v>4625</v>
      </c>
      <c r="Z799" s="40">
        <f ca="1">Z798+SUMIFS('Transactions (Dated)'!$E$2:$E$53,'Transactions (Dated)'!$D$2:$D$53,'Share Values'!$X799,'Transactions (Dated)'!$B$2:$B$53,'Share Values'!Z$11,'Transactions (Dated)'!$C$2:$C$53,"Buy")-SUMIFS('Transactions (Dated)'!$E$2:$E$53,'Transactions (Dated)'!$D$2:$D$53,'Share Values'!$X799,'Transactions (Dated)'!$B$2:$B$53,'Share Values'!Z$11,'Transactions (Dated)'!$C$2:$C$53,"Sell")</f>
        <v>9375</v>
      </c>
      <c r="AA799" s="40">
        <f ca="1">AA798+SUMIFS('Transactions (Dated)'!$E$2:$E$53,'Transactions (Dated)'!$D$2:$D$53,'Share Values'!$X799,'Transactions (Dated)'!$B$2:$B$53,'Share Values'!AA$11,'Transactions (Dated)'!$C$2:$C$53,"Buy")-SUMIFS('Transactions (Dated)'!$E$2:$E$53,'Transactions (Dated)'!$D$2:$D$53,'Share Values'!$X799,'Transactions (Dated)'!$B$2:$B$53,'Share Values'!AA$11,'Transactions (Dated)'!$C$2:$C$53,"Sell")</f>
        <v>26357</v>
      </c>
      <c r="AB799" s="40">
        <f ca="1">AB798+SUMIFS('Transactions (Dated)'!$E$2:$E$53,'Transactions (Dated)'!$D$2:$D$53,'Share Values'!$X799,'Transactions (Dated)'!$B$2:$B$53,'Share Values'!AB$11,'Transactions (Dated)'!$C$2:$C$53,"Buy")-SUMIFS('Transactions (Dated)'!$E$2:$E$53,'Transactions (Dated)'!$D$2:$D$53,'Share Values'!$X799,'Transactions (Dated)'!$B$2:$B$53,'Share Values'!AB$11,'Transactions (Dated)'!$C$2:$C$53,"Sell")</f>
        <v>1892</v>
      </c>
      <c r="AC799" s="40">
        <f ca="1">AC798+SUMIFS('Transactions (Dated)'!$E$2:$E$53,'Transactions (Dated)'!$D$2:$D$53,'Share Values'!$X799,'Transactions (Dated)'!$B$2:$B$53,'Share Values'!AC$11,'Transactions (Dated)'!$C$2:$C$53,"Buy")-SUMIFS('Transactions (Dated)'!$E$2:$E$53,'Transactions (Dated)'!$D$2:$D$53,'Share Values'!$X799,'Transactions (Dated)'!$B$2:$B$53,'Share Values'!AC$11,'Transactions (Dated)'!$C$2:$C$53,"Sell")</f>
        <v>2348</v>
      </c>
      <c r="AD799" s="40">
        <f ca="1">AD798+SUMIFS('Transactions (Dated)'!$E$2:$E$53,'Transactions (Dated)'!$D$2:$D$53,'Share Values'!$X799,'Transactions (Dated)'!$B$2:$B$53,'Share Values'!AD$11,'Transactions (Dated)'!$C$2:$C$53,"Buy")-SUMIFS('Transactions (Dated)'!$E$2:$E$53,'Transactions (Dated)'!$D$2:$D$53,'Share Values'!$X799,'Transactions (Dated)'!$B$2:$B$53,'Share Values'!AD$11,'Transactions (Dated)'!$C$2:$C$53,"Sell")</f>
        <v>0</v>
      </c>
      <c r="AE799" s="40">
        <f ca="1">AE798+SUMIFS('Transactions (Dated)'!$E$2:$E$53,'Transactions (Dated)'!$D$2:$D$53,'Share Values'!$X799,'Transactions (Dated)'!$B$2:$B$53,'Share Values'!AE$11,'Transactions (Dated)'!$C$2:$C$53,"Buy")-SUMIFS('Transactions (Dated)'!$E$2:$E$53,'Transactions (Dated)'!$D$2:$D$53,'Share Values'!$X799,'Transactions (Dated)'!$B$2:$B$53,'Share Values'!AE$11,'Transactions (Dated)'!$C$2:$C$53,"Sell")</f>
        <v>2900</v>
      </c>
      <c r="AF799" s="40">
        <f ca="1">AF798+SUMIFS('Transactions (Dated)'!$E$2:$E$53,'Transactions (Dated)'!$D$2:$D$53,'Share Values'!$X799,'Transactions (Dated)'!$B$2:$B$53,'Share Values'!AF$11,'Transactions (Dated)'!$C$2:$C$53,"Buy")-SUMIFS('Transactions (Dated)'!$E$2:$E$53,'Transactions (Dated)'!$D$2:$D$53,'Share Values'!$X799,'Transactions (Dated)'!$B$2:$B$53,'Share Values'!AF$11,'Transactions (Dated)'!$C$2:$C$53,"Sell")</f>
        <v>14201</v>
      </c>
      <c r="AG799" s="40">
        <f ca="1">AG798+SUMIFS('Transactions (Dated)'!$E$2:$E$53,'Transactions (Dated)'!$D$2:$D$53,'Share Values'!$X799,'Transactions (Dated)'!$B$2:$B$53,'Share Values'!AG$11,'Transactions (Dated)'!$C$2:$C$53,"Buy")-SUMIFS('Transactions (Dated)'!$E$2:$E$53,'Transactions (Dated)'!$D$2:$D$53,'Share Values'!$X799,'Transactions (Dated)'!$B$2:$B$53,'Share Values'!AG$11,'Transactions (Dated)'!$C$2:$C$53,"Sell")</f>
        <v>6835</v>
      </c>
      <c r="AH799" s="40">
        <f ca="1">AH798+SUMIFS('Transactions (Dated)'!$E$2:$E$53,'Transactions (Dated)'!$D$2:$D$53,'Share Values'!$X799,'Transactions (Dated)'!$B$2:$B$53,'Share Values'!AH$11,'Transactions (Dated)'!$C$2:$C$53,"Buy")-SUMIFS('Transactions (Dated)'!$E$2:$E$53,'Transactions (Dated)'!$D$2:$D$53,'Share Values'!$X799,'Transactions (Dated)'!$B$2:$B$53,'Share Values'!AH$11,'Transactions (Dated)'!$C$2:$C$53,"Sell")</f>
        <v>0</v>
      </c>
      <c r="AI799" s="40">
        <f ca="1">AI798+SUMIFS('Transactions (Dated)'!$E$2:$E$53,'Transactions (Dated)'!$D$2:$D$53,'Share Values'!$X799,'Transactions (Dated)'!$B$2:$B$53,'Share Values'!AI$11,'Transactions (Dated)'!$C$2:$C$53,"Buy")-SUMIFS('Transactions (Dated)'!$E$2:$E$53,'Transactions (Dated)'!$D$2:$D$53,'Share Values'!$X799,'Transactions (Dated)'!$B$2:$B$53,'Share Values'!AI$11,'Transactions (Dated)'!$C$2:$C$53,"Sell")</f>
        <v>0</v>
      </c>
      <c r="AJ799" s="40">
        <f ca="1">AJ798+SUMIFS('Transactions (Dated)'!$E$2:$E$53,'Transactions (Dated)'!$D$2:$D$53,'Share Values'!$X799,'Transactions (Dated)'!$B$2:$B$53,'Share Values'!AJ$11,'Transactions (Dated)'!$C$2:$C$53,"Buy")-SUMIFS('Transactions (Dated)'!$E$2:$E$53,'Transactions (Dated)'!$D$2:$D$53,'Share Values'!$X799,'Transactions (Dated)'!$B$2:$B$53,'Share Values'!AJ$11,'Transactions (Dated)'!$C$2:$C$53,"Sell")</f>
        <v>0</v>
      </c>
      <c r="AK799" s="40">
        <f ca="1">AK798+SUMIFS('Transactions (Dated)'!$E$2:$E$53,'Transactions (Dated)'!$D$2:$D$53,'Share Values'!$X799,'Transactions (Dated)'!$B$2:$B$53,'Share Values'!AK$11,'Transactions (Dated)'!$C$2:$C$53,"Buy")-SUMIFS('Transactions (Dated)'!$E$2:$E$53,'Transactions (Dated)'!$D$2:$D$53,'Share Values'!$X799,'Transactions (Dated)'!$B$2:$B$53,'Share Values'!AK$11,'Transactions (Dated)'!$C$2:$C$53,"Sell")</f>
        <v>0</v>
      </c>
      <c r="AL799" s="40">
        <f ca="1">AL798+SUMIFS('Transactions (Dated)'!$E$2:$E$53,'Transactions (Dated)'!$D$2:$D$53,'Share Values'!$X799,'Transactions (Dated)'!$B$2:$B$53,'Share Values'!AL$11,'Transactions (Dated)'!$C$2:$C$53,"Buy")-SUMIFS('Transactions (Dated)'!$E$2:$E$53,'Transactions (Dated)'!$D$2:$D$53,'Share Values'!$X799,'Transactions (Dated)'!$B$2:$B$53,'Share Values'!AL$11,'Transactions (Dated)'!$C$2:$C$53,"Sell")</f>
        <v>0</v>
      </c>
      <c r="AM799" s="40">
        <f ca="1">AM798+SUMIFS('Transactions (Dated)'!$E$2:$E$53,'Transactions (Dated)'!$D$2:$D$53,'Share Values'!$X799,'Transactions (Dated)'!$B$2:$B$53,'Share Values'!AM$11,'Transactions (Dated)'!$C$2:$C$53,"Buy")-SUMIFS('Transactions (Dated)'!$E$2:$E$53,'Transactions (Dated)'!$D$2:$D$53,'Share Values'!$X799,'Transactions (Dated)'!$B$2:$B$53,'Share Values'!AM$11,'Transactions (Dated)'!$C$2:$C$53,"Sell")</f>
        <v>0</v>
      </c>
      <c r="AN799" s="40">
        <f ca="1">AN798+SUMIFS('Transactions (Dated)'!$E$2:$E$53,'Transactions (Dated)'!$D$2:$D$53,'Share Values'!$X799,'Transactions (Dated)'!$B$2:$B$53,'Share Values'!AN$11,'Transactions (Dated)'!$C$2:$C$53,"Buy")-SUMIFS('Transactions (Dated)'!$E$2:$E$53,'Transactions (Dated)'!$D$2:$D$53,'Share Values'!$X799,'Transactions (Dated)'!$B$2:$B$53,'Share Values'!AN$11,'Transactions (Dated)'!$C$2:$C$53,"Sell")</f>
        <v>0</v>
      </c>
      <c r="AQ799" s="3">
        <f t="shared" si="346"/>
        <v>43059</v>
      </c>
      <c r="AR799" s="6">
        <f t="shared" ca="1" si="347"/>
        <v>60587.5</v>
      </c>
      <c r="AS799" s="6">
        <f t="shared" ca="1" si="348"/>
        <v>17765.625</v>
      </c>
      <c r="AT799" s="6">
        <f t="shared" ca="1" si="349"/>
        <v>570365.48</v>
      </c>
      <c r="AU799" s="6">
        <f t="shared" ca="1" si="350"/>
        <v>46959.44</v>
      </c>
      <c r="AV799" s="6">
        <f t="shared" ca="1" si="351"/>
        <v>48110.52</v>
      </c>
      <c r="AW799" s="6">
        <f t="shared" ca="1" si="352"/>
        <v>0</v>
      </c>
      <c r="AX799" s="6">
        <f t="shared" ca="1" si="353"/>
        <v>45530</v>
      </c>
      <c r="AY799" s="6">
        <f t="shared" ca="1" si="354"/>
        <v>44165.11</v>
      </c>
      <c r="AZ799" s="6">
        <f t="shared" ca="1" si="355"/>
        <v>0</v>
      </c>
      <c r="BA799" s="6">
        <f t="shared" ca="1" si="356"/>
        <v>0</v>
      </c>
      <c r="BB799" s="6">
        <f t="shared" ca="1" si="357"/>
        <v>0</v>
      </c>
      <c r="BC799" s="6">
        <f t="shared" ca="1" si="358"/>
        <v>0</v>
      </c>
      <c r="BD799" s="6">
        <f t="shared" ca="1" si="359"/>
        <v>0</v>
      </c>
      <c r="BE799" s="6">
        <f t="shared" ca="1" si="360"/>
        <v>0</v>
      </c>
      <c r="BF799" s="6">
        <f t="shared" ca="1" si="343"/>
        <v>0</v>
      </c>
      <c r="BG799" s="6">
        <f t="shared" ca="1" si="344"/>
        <v>0</v>
      </c>
      <c r="BJ799" s="4">
        <f t="shared" ca="1" si="361"/>
        <v>833483.67499999993</v>
      </c>
      <c r="BL799" s="3">
        <f t="shared" si="362"/>
        <v>43059</v>
      </c>
      <c r="BM799" s="6">
        <f>BM798+SUMIFS('Transactions (Dated)'!G:G,'Transactions (Dated)'!D:D,'Share Values'!AQ799)</f>
        <v>14317.649999999987</v>
      </c>
      <c r="BN799" s="6">
        <f ca="1">BN798+SUMIFS('Transactions (Dated)'!$F:$F,'Transactions (Dated)'!$D:$D,$BL799,'Transactions (Dated)'!$B:$B,BN$11,'Transactions (Dated)'!$C:$C,"Dividend (paid to cash)")*Y799</f>
        <v>0</v>
      </c>
      <c r="BO799" s="6">
        <f ca="1">BO798+SUMIFS('Transactions (Dated)'!$F:$F,'Transactions (Dated)'!$D:$D,$BL799,'Transactions (Dated)'!$B:$B,BO$11,'Transactions (Dated)'!$C:$C,"Dividend (paid to cash)")*Z799</f>
        <v>2421.875</v>
      </c>
      <c r="BP799" s="6">
        <f ca="1">BP798+SUMIFS('Transactions (Dated)'!$F:$F,'Transactions (Dated)'!$D:$D,$BL799,'Transactions (Dated)'!$B:$B,BP$11,'Transactions (Dated)'!$C:$C,"Dividend (paid to cash)")*AA799</f>
        <v>51745.237000000008</v>
      </c>
      <c r="BQ799" s="6">
        <f ca="1">BQ798+SUMIFS('Transactions (Dated)'!$F:$F,'Transactions (Dated)'!$D:$D,$BL799,'Transactions (Dated)'!$B:$B,BQ$11,'Transactions (Dated)'!$C:$C,"Dividend (paid to cash)")*AB799</f>
        <v>766.26</v>
      </c>
      <c r="BR799" s="6">
        <f ca="1">BR798+SUMIFS('Transactions (Dated)'!$F:$F,'Transactions (Dated)'!$D:$D,$BL799,'Transactions (Dated)'!$B:$B,BR$11,'Transactions (Dated)'!$C:$C,"Dividend (paid to cash)")*AC799</f>
        <v>0</v>
      </c>
      <c r="BS799" s="6">
        <f ca="1">BS798+SUMIFS('Transactions (Dated)'!$F:$F,'Transactions (Dated)'!$D:$D,$BL799,'Transactions (Dated)'!$B:$B,BS$11,'Transactions (Dated)'!$C:$C,"Dividend (paid to cash)")*AD799</f>
        <v>0</v>
      </c>
      <c r="BT799" s="6">
        <f ca="1">BT798+SUMIFS('Transactions (Dated)'!$F:$F,'Transactions (Dated)'!$D:$D,$BL799,'Transactions (Dated)'!$B:$B,BT$11,'Transactions (Dated)'!$C:$C,"Dividend (paid to cash)")*AE799</f>
        <v>7830</v>
      </c>
      <c r="BU799" s="6">
        <f ca="1">BU798+SUMIFS('Transactions (Dated)'!$F:$F,'Transactions (Dated)'!$D:$D,$BL799,'Transactions (Dated)'!$B:$B,BU$11,'Transactions (Dated)'!$C:$C,"Dividend (paid to cash)")*AF799</f>
        <v>0</v>
      </c>
      <c r="BV799" s="6">
        <f ca="1">BV798+SUMIFS('Transactions (Dated)'!$F:$F,'Transactions (Dated)'!$D:$D,$BL799,'Transactions (Dated)'!$B:$B,BV$11,'Transactions (Dated)'!$C:$C,"Dividend (paid to cash)")*AG799</f>
        <v>0</v>
      </c>
      <c r="BW799" s="6">
        <f ca="1">BW798+SUMIFS('Transactions (Dated)'!$F:$F,'Transactions (Dated)'!$D:$D,$BL799,'Transactions (Dated)'!$B:$B,BW$11,'Transactions (Dated)'!$C:$C,"Dividend (paid to cash)")*AH799</f>
        <v>0</v>
      </c>
      <c r="BX799" s="6">
        <f ca="1">BX798+SUMIFS('Transactions (Dated)'!$F:$F,'Transactions (Dated)'!$D:$D,$BL799,'Transactions (Dated)'!$B:$B,BX$11,'Transactions (Dated)'!$C:$C,"Dividend (paid to cash)")*AI799</f>
        <v>0</v>
      </c>
      <c r="BY799" s="6">
        <f ca="1">BY798+SUMIFS('Transactions (Dated)'!$F:$F,'Transactions (Dated)'!$D:$D,$BL799,'Transactions (Dated)'!$B:$B,BY$11,'Transactions (Dated)'!$C:$C,"Dividend (paid to cash)")*AJ799</f>
        <v>0</v>
      </c>
      <c r="BZ799" s="6">
        <f ca="1">BZ798+SUMIFS('Transactions (Dated)'!$F:$F,'Transactions (Dated)'!$D:$D,$BL799,'Transactions (Dated)'!$B:$B,BZ$11,'Transactions (Dated)'!$C:$C,"Dividend (paid to cash)")*AK799</f>
        <v>0</v>
      </c>
      <c r="CA799" s="6">
        <f ca="1">CA798+SUMIFS('Transactions (Dated)'!$F:$F,'Transactions (Dated)'!$D:$D,$BL799,'Transactions (Dated)'!$B:$B,CA$11,'Transactions (Dated)'!$C:$C,"Dividend (paid to cash)")*AL799</f>
        <v>0</v>
      </c>
      <c r="CB799" s="6">
        <v>0</v>
      </c>
      <c r="CC799" s="6">
        <v>0</v>
      </c>
      <c r="CF799" s="6">
        <f t="shared" ca="1" si="363"/>
        <v>77081.021999999983</v>
      </c>
      <c r="CH799" s="3">
        <f t="shared" si="364"/>
        <v>43059</v>
      </c>
      <c r="CI799" s="4">
        <f t="shared" ca="1" si="365"/>
        <v>833483.67499999993</v>
      </c>
      <c r="CJ799" s="4">
        <f t="shared" ca="1" si="366"/>
        <v>77081.021999999983</v>
      </c>
      <c r="CL799" s="4">
        <f t="shared" ca="1" si="367"/>
        <v>910564.69699999993</v>
      </c>
    </row>
    <row r="800" spans="2:90" x14ac:dyDescent="0.15">
      <c r="B800" s="3">
        <v>43060</v>
      </c>
      <c r="E800" s="86">
        <v>43060</v>
      </c>
      <c r="F800" s="53">
        <v>13.47</v>
      </c>
      <c r="G800">
        <v>1.885</v>
      </c>
      <c r="H800">
        <v>21.73</v>
      </c>
      <c r="I800">
        <v>25.03</v>
      </c>
      <c r="J800">
        <v>20.59</v>
      </c>
      <c r="K800">
        <v>13.21</v>
      </c>
      <c r="L800">
        <v>15.59</v>
      </c>
      <c r="M800">
        <v>3.16</v>
      </c>
      <c r="O800">
        <v>12.86</v>
      </c>
      <c r="Q800">
        <v>1.22</v>
      </c>
      <c r="R800">
        <v>9.86</v>
      </c>
      <c r="S800">
        <v>47.58</v>
      </c>
      <c r="U800">
        <v>47.58</v>
      </c>
      <c r="X800" s="3">
        <f t="shared" si="345"/>
        <v>43060</v>
      </c>
      <c r="Y800" s="40">
        <f ca="1">Y799+SUMIFS('Transactions (Dated)'!$E$2:$E$53,'Transactions (Dated)'!$D$2:$D$53,'Share Values'!$X800,'Transactions (Dated)'!$B$2:$B$53,'Share Values'!Y$11,'Transactions (Dated)'!$C$2:$C$53,"Buy")-SUMIFS('Transactions (Dated)'!$E$2:$E$53,'Transactions (Dated)'!$D$2:$D$53,'Share Values'!$X800,'Transactions (Dated)'!$B$2:$B$53,'Share Values'!Y$11,'Transactions (Dated)'!$C$2:$C$53,"Sell")</f>
        <v>4625</v>
      </c>
      <c r="Z800" s="40">
        <f ca="1">Z799+SUMIFS('Transactions (Dated)'!$E$2:$E$53,'Transactions (Dated)'!$D$2:$D$53,'Share Values'!$X800,'Transactions (Dated)'!$B$2:$B$53,'Share Values'!Z$11,'Transactions (Dated)'!$C$2:$C$53,"Buy")-SUMIFS('Transactions (Dated)'!$E$2:$E$53,'Transactions (Dated)'!$D$2:$D$53,'Share Values'!$X800,'Transactions (Dated)'!$B$2:$B$53,'Share Values'!Z$11,'Transactions (Dated)'!$C$2:$C$53,"Sell")</f>
        <v>9375</v>
      </c>
      <c r="AA800" s="40">
        <f ca="1">AA799+SUMIFS('Transactions (Dated)'!$E$2:$E$53,'Transactions (Dated)'!$D$2:$D$53,'Share Values'!$X800,'Transactions (Dated)'!$B$2:$B$53,'Share Values'!AA$11,'Transactions (Dated)'!$C$2:$C$53,"Buy")-SUMIFS('Transactions (Dated)'!$E$2:$E$53,'Transactions (Dated)'!$D$2:$D$53,'Share Values'!$X800,'Transactions (Dated)'!$B$2:$B$53,'Share Values'!AA$11,'Transactions (Dated)'!$C$2:$C$53,"Sell")</f>
        <v>26357</v>
      </c>
      <c r="AB800" s="40">
        <f ca="1">AB799+SUMIFS('Transactions (Dated)'!$E$2:$E$53,'Transactions (Dated)'!$D$2:$D$53,'Share Values'!$X800,'Transactions (Dated)'!$B$2:$B$53,'Share Values'!AB$11,'Transactions (Dated)'!$C$2:$C$53,"Buy")-SUMIFS('Transactions (Dated)'!$E$2:$E$53,'Transactions (Dated)'!$D$2:$D$53,'Share Values'!$X800,'Transactions (Dated)'!$B$2:$B$53,'Share Values'!AB$11,'Transactions (Dated)'!$C$2:$C$53,"Sell")</f>
        <v>1892</v>
      </c>
      <c r="AC800" s="40">
        <f ca="1">AC799+SUMIFS('Transactions (Dated)'!$E$2:$E$53,'Transactions (Dated)'!$D$2:$D$53,'Share Values'!$X800,'Transactions (Dated)'!$B$2:$B$53,'Share Values'!AC$11,'Transactions (Dated)'!$C$2:$C$53,"Buy")-SUMIFS('Transactions (Dated)'!$E$2:$E$53,'Transactions (Dated)'!$D$2:$D$53,'Share Values'!$X800,'Transactions (Dated)'!$B$2:$B$53,'Share Values'!AC$11,'Transactions (Dated)'!$C$2:$C$53,"Sell")</f>
        <v>2348</v>
      </c>
      <c r="AD800" s="40">
        <f ca="1">AD799+SUMIFS('Transactions (Dated)'!$E$2:$E$53,'Transactions (Dated)'!$D$2:$D$53,'Share Values'!$X800,'Transactions (Dated)'!$B$2:$B$53,'Share Values'!AD$11,'Transactions (Dated)'!$C$2:$C$53,"Buy")-SUMIFS('Transactions (Dated)'!$E$2:$E$53,'Transactions (Dated)'!$D$2:$D$53,'Share Values'!$X800,'Transactions (Dated)'!$B$2:$B$53,'Share Values'!AD$11,'Transactions (Dated)'!$C$2:$C$53,"Sell")</f>
        <v>0</v>
      </c>
      <c r="AE800" s="40">
        <f ca="1">AE799+SUMIFS('Transactions (Dated)'!$E$2:$E$53,'Transactions (Dated)'!$D$2:$D$53,'Share Values'!$X800,'Transactions (Dated)'!$B$2:$B$53,'Share Values'!AE$11,'Transactions (Dated)'!$C$2:$C$53,"Buy")-SUMIFS('Transactions (Dated)'!$E$2:$E$53,'Transactions (Dated)'!$D$2:$D$53,'Share Values'!$X800,'Transactions (Dated)'!$B$2:$B$53,'Share Values'!AE$11,'Transactions (Dated)'!$C$2:$C$53,"Sell")</f>
        <v>2900</v>
      </c>
      <c r="AF800" s="40">
        <f ca="1">AF799+SUMIFS('Transactions (Dated)'!$E$2:$E$53,'Transactions (Dated)'!$D$2:$D$53,'Share Values'!$X800,'Transactions (Dated)'!$B$2:$B$53,'Share Values'!AF$11,'Transactions (Dated)'!$C$2:$C$53,"Buy")-SUMIFS('Transactions (Dated)'!$E$2:$E$53,'Transactions (Dated)'!$D$2:$D$53,'Share Values'!$X800,'Transactions (Dated)'!$B$2:$B$53,'Share Values'!AF$11,'Transactions (Dated)'!$C$2:$C$53,"Sell")</f>
        <v>14201</v>
      </c>
      <c r="AG800" s="40">
        <f ca="1">AG799+SUMIFS('Transactions (Dated)'!$E$2:$E$53,'Transactions (Dated)'!$D$2:$D$53,'Share Values'!$X800,'Transactions (Dated)'!$B$2:$B$53,'Share Values'!AG$11,'Transactions (Dated)'!$C$2:$C$53,"Buy")-SUMIFS('Transactions (Dated)'!$E$2:$E$53,'Transactions (Dated)'!$D$2:$D$53,'Share Values'!$X800,'Transactions (Dated)'!$B$2:$B$53,'Share Values'!AG$11,'Transactions (Dated)'!$C$2:$C$53,"Sell")</f>
        <v>6835</v>
      </c>
      <c r="AH800" s="40">
        <f ca="1">AH799+SUMIFS('Transactions (Dated)'!$E$2:$E$53,'Transactions (Dated)'!$D$2:$D$53,'Share Values'!$X800,'Transactions (Dated)'!$B$2:$B$53,'Share Values'!AH$11,'Transactions (Dated)'!$C$2:$C$53,"Buy")-SUMIFS('Transactions (Dated)'!$E$2:$E$53,'Transactions (Dated)'!$D$2:$D$53,'Share Values'!$X800,'Transactions (Dated)'!$B$2:$B$53,'Share Values'!AH$11,'Transactions (Dated)'!$C$2:$C$53,"Sell")</f>
        <v>0</v>
      </c>
      <c r="AI800" s="40">
        <f ca="1">AI799+SUMIFS('Transactions (Dated)'!$E$2:$E$53,'Transactions (Dated)'!$D$2:$D$53,'Share Values'!$X800,'Transactions (Dated)'!$B$2:$B$53,'Share Values'!AI$11,'Transactions (Dated)'!$C$2:$C$53,"Buy")-SUMIFS('Transactions (Dated)'!$E$2:$E$53,'Transactions (Dated)'!$D$2:$D$53,'Share Values'!$X800,'Transactions (Dated)'!$B$2:$B$53,'Share Values'!AI$11,'Transactions (Dated)'!$C$2:$C$53,"Sell")</f>
        <v>0</v>
      </c>
      <c r="AJ800" s="40">
        <f ca="1">AJ799+SUMIFS('Transactions (Dated)'!$E$2:$E$53,'Transactions (Dated)'!$D$2:$D$53,'Share Values'!$X800,'Transactions (Dated)'!$B$2:$B$53,'Share Values'!AJ$11,'Transactions (Dated)'!$C$2:$C$53,"Buy")-SUMIFS('Transactions (Dated)'!$E$2:$E$53,'Transactions (Dated)'!$D$2:$D$53,'Share Values'!$X800,'Transactions (Dated)'!$B$2:$B$53,'Share Values'!AJ$11,'Transactions (Dated)'!$C$2:$C$53,"Sell")</f>
        <v>0</v>
      </c>
      <c r="AK800" s="40">
        <f ca="1">AK799+SUMIFS('Transactions (Dated)'!$E$2:$E$53,'Transactions (Dated)'!$D$2:$D$53,'Share Values'!$X800,'Transactions (Dated)'!$B$2:$B$53,'Share Values'!AK$11,'Transactions (Dated)'!$C$2:$C$53,"Buy")-SUMIFS('Transactions (Dated)'!$E$2:$E$53,'Transactions (Dated)'!$D$2:$D$53,'Share Values'!$X800,'Transactions (Dated)'!$B$2:$B$53,'Share Values'!AK$11,'Transactions (Dated)'!$C$2:$C$53,"Sell")</f>
        <v>0</v>
      </c>
      <c r="AL800" s="40">
        <f ca="1">AL799+SUMIFS('Transactions (Dated)'!$E$2:$E$53,'Transactions (Dated)'!$D$2:$D$53,'Share Values'!$X800,'Transactions (Dated)'!$B$2:$B$53,'Share Values'!AL$11,'Transactions (Dated)'!$C$2:$C$53,"Buy")-SUMIFS('Transactions (Dated)'!$E$2:$E$53,'Transactions (Dated)'!$D$2:$D$53,'Share Values'!$X800,'Transactions (Dated)'!$B$2:$B$53,'Share Values'!AL$11,'Transactions (Dated)'!$C$2:$C$53,"Sell")</f>
        <v>0</v>
      </c>
      <c r="AM800" s="40">
        <f ca="1">AM799+SUMIFS('Transactions (Dated)'!$E$2:$E$53,'Transactions (Dated)'!$D$2:$D$53,'Share Values'!$X800,'Transactions (Dated)'!$B$2:$B$53,'Share Values'!AM$11,'Transactions (Dated)'!$C$2:$C$53,"Buy")-SUMIFS('Transactions (Dated)'!$E$2:$E$53,'Transactions (Dated)'!$D$2:$D$53,'Share Values'!$X800,'Transactions (Dated)'!$B$2:$B$53,'Share Values'!AM$11,'Transactions (Dated)'!$C$2:$C$53,"Sell")</f>
        <v>0</v>
      </c>
      <c r="AN800" s="40">
        <f ca="1">AN799+SUMIFS('Transactions (Dated)'!$E$2:$E$53,'Transactions (Dated)'!$D$2:$D$53,'Share Values'!$X800,'Transactions (Dated)'!$B$2:$B$53,'Share Values'!AN$11,'Transactions (Dated)'!$C$2:$C$53,"Buy")-SUMIFS('Transactions (Dated)'!$E$2:$E$53,'Transactions (Dated)'!$D$2:$D$53,'Share Values'!$X800,'Transactions (Dated)'!$B$2:$B$53,'Share Values'!AN$11,'Transactions (Dated)'!$C$2:$C$53,"Sell")</f>
        <v>0</v>
      </c>
      <c r="AQ800" s="3">
        <f t="shared" si="346"/>
        <v>43060</v>
      </c>
      <c r="AR800" s="6">
        <f t="shared" ca="1" si="347"/>
        <v>62298.75</v>
      </c>
      <c r="AS800" s="6">
        <f t="shared" ca="1" si="348"/>
        <v>17671.875</v>
      </c>
      <c r="AT800" s="6">
        <f t="shared" ca="1" si="349"/>
        <v>572737.61</v>
      </c>
      <c r="AU800" s="6">
        <f t="shared" ca="1" si="350"/>
        <v>47356.76</v>
      </c>
      <c r="AV800" s="6">
        <f t="shared" ca="1" si="351"/>
        <v>48345.32</v>
      </c>
      <c r="AW800" s="6">
        <f t="shared" ca="1" si="352"/>
        <v>0</v>
      </c>
      <c r="AX800" s="6">
        <f t="shared" ca="1" si="353"/>
        <v>45211</v>
      </c>
      <c r="AY800" s="6">
        <f t="shared" ca="1" si="354"/>
        <v>44875.16</v>
      </c>
      <c r="AZ800" s="6">
        <f t="shared" ca="1" si="355"/>
        <v>0</v>
      </c>
      <c r="BA800" s="6">
        <f t="shared" ca="1" si="356"/>
        <v>0</v>
      </c>
      <c r="BB800" s="6">
        <f t="shared" ca="1" si="357"/>
        <v>0</v>
      </c>
      <c r="BC800" s="6">
        <f t="shared" ca="1" si="358"/>
        <v>0</v>
      </c>
      <c r="BD800" s="6">
        <f t="shared" ca="1" si="359"/>
        <v>0</v>
      </c>
      <c r="BE800" s="6">
        <f t="shared" ca="1" si="360"/>
        <v>0</v>
      </c>
      <c r="BF800" s="6">
        <f t="shared" ca="1" si="343"/>
        <v>0</v>
      </c>
      <c r="BG800" s="6">
        <f t="shared" ca="1" si="344"/>
        <v>0</v>
      </c>
      <c r="BJ800" s="4">
        <f t="shared" ca="1" si="361"/>
        <v>838496.47499999998</v>
      </c>
      <c r="BL800" s="3">
        <f t="shared" si="362"/>
        <v>43060</v>
      </c>
      <c r="BM800" s="6">
        <f>BM799+SUMIFS('Transactions (Dated)'!G:G,'Transactions (Dated)'!D:D,'Share Values'!AQ800)</f>
        <v>14317.649999999987</v>
      </c>
      <c r="BN800" s="6">
        <f ca="1">BN799+SUMIFS('Transactions (Dated)'!$F:$F,'Transactions (Dated)'!$D:$D,$BL800,'Transactions (Dated)'!$B:$B,BN$11,'Transactions (Dated)'!$C:$C,"Dividend (paid to cash)")*Y800</f>
        <v>0</v>
      </c>
      <c r="BO800" s="6">
        <f ca="1">BO799+SUMIFS('Transactions (Dated)'!$F:$F,'Transactions (Dated)'!$D:$D,$BL800,'Transactions (Dated)'!$B:$B,BO$11,'Transactions (Dated)'!$C:$C,"Dividend (paid to cash)")*Z800</f>
        <v>2421.875</v>
      </c>
      <c r="BP800" s="6">
        <f ca="1">BP799+SUMIFS('Transactions (Dated)'!$F:$F,'Transactions (Dated)'!$D:$D,$BL800,'Transactions (Dated)'!$B:$B,BP$11,'Transactions (Dated)'!$C:$C,"Dividend (paid to cash)")*AA800</f>
        <v>51745.237000000008</v>
      </c>
      <c r="BQ800" s="6">
        <f ca="1">BQ799+SUMIFS('Transactions (Dated)'!$F:$F,'Transactions (Dated)'!$D:$D,$BL800,'Transactions (Dated)'!$B:$B,BQ$11,'Transactions (Dated)'!$C:$C,"Dividend (paid to cash)")*AB800</f>
        <v>766.26</v>
      </c>
      <c r="BR800" s="6">
        <f ca="1">BR799+SUMIFS('Transactions (Dated)'!$F:$F,'Transactions (Dated)'!$D:$D,$BL800,'Transactions (Dated)'!$B:$B,BR$11,'Transactions (Dated)'!$C:$C,"Dividend (paid to cash)")*AC800</f>
        <v>0</v>
      </c>
      <c r="BS800" s="6">
        <f ca="1">BS799+SUMIFS('Transactions (Dated)'!$F:$F,'Transactions (Dated)'!$D:$D,$BL800,'Transactions (Dated)'!$B:$B,BS$11,'Transactions (Dated)'!$C:$C,"Dividend (paid to cash)")*AD800</f>
        <v>0</v>
      </c>
      <c r="BT800" s="6">
        <f ca="1">BT799+SUMIFS('Transactions (Dated)'!$F:$F,'Transactions (Dated)'!$D:$D,$BL800,'Transactions (Dated)'!$B:$B,BT$11,'Transactions (Dated)'!$C:$C,"Dividend (paid to cash)")*AE800</f>
        <v>7830</v>
      </c>
      <c r="BU800" s="6">
        <f ca="1">BU799+SUMIFS('Transactions (Dated)'!$F:$F,'Transactions (Dated)'!$D:$D,$BL800,'Transactions (Dated)'!$B:$B,BU$11,'Transactions (Dated)'!$C:$C,"Dividend (paid to cash)")*AF800</f>
        <v>0</v>
      </c>
      <c r="BV800" s="6">
        <f ca="1">BV799+SUMIFS('Transactions (Dated)'!$F:$F,'Transactions (Dated)'!$D:$D,$BL800,'Transactions (Dated)'!$B:$B,BV$11,'Transactions (Dated)'!$C:$C,"Dividend (paid to cash)")*AG800</f>
        <v>0</v>
      </c>
      <c r="BW800" s="6">
        <f ca="1">BW799+SUMIFS('Transactions (Dated)'!$F:$F,'Transactions (Dated)'!$D:$D,$BL800,'Transactions (Dated)'!$B:$B,BW$11,'Transactions (Dated)'!$C:$C,"Dividend (paid to cash)")*AH800</f>
        <v>0</v>
      </c>
      <c r="BX800" s="6">
        <f ca="1">BX799+SUMIFS('Transactions (Dated)'!$F:$F,'Transactions (Dated)'!$D:$D,$BL800,'Transactions (Dated)'!$B:$B,BX$11,'Transactions (Dated)'!$C:$C,"Dividend (paid to cash)")*AI800</f>
        <v>0</v>
      </c>
      <c r="BY800" s="6">
        <f ca="1">BY799+SUMIFS('Transactions (Dated)'!$F:$F,'Transactions (Dated)'!$D:$D,$BL800,'Transactions (Dated)'!$B:$B,BY$11,'Transactions (Dated)'!$C:$C,"Dividend (paid to cash)")*AJ800</f>
        <v>0</v>
      </c>
      <c r="BZ800" s="6">
        <f ca="1">BZ799+SUMIFS('Transactions (Dated)'!$F:$F,'Transactions (Dated)'!$D:$D,$BL800,'Transactions (Dated)'!$B:$B,BZ$11,'Transactions (Dated)'!$C:$C,"Dividend (paid to cash)")*AK800</f>
        <v>0</v>
      </c>
      <c r="CA800" s="6">
        <f ca="1">CA799+SUMIFS('Transactions (Dated)'!$F:$F,'Transactions (Dated)'!$D:$D,$BL800,'Transactions (Dated)'!$B:$B,CA$11,'Transactions (Dated)'!$C:$C,"Dividend (paid to cash)")*AL800</f>
        <v>0</v>
      </c>
      <c r="CB800" s="6">
        <v>0</v>
      </c>
      <c r="CC800" s="6">
        <v>0</v>
      </c>
      <c r="CF800" s="6">
        <f t="shared" ca="1" si="363"/>
        <v>77081.021999999983</v>
      </c>
      <c r="CH800" s="3">
        <f t="shared" si="364"/>
        <v>43060</v>
      </c>
      <c r="CI800" s="4">
        <f t="shared" ca="1" si="365"/>
        <v>838496.47499999998</v>
      </c>
      <c r="CJ800" s="4">
        <f t="shared" ca="1" si="366"/>
        <v>77081.021999999983</v>
      </c>
      <c r="CL800" s="4">
        <f t="shared" ca="1" si="367"/>
        <v>915577.49699999997</v>
      </c>
    </row>
    <row r="801" spans="2:90" x14ac:dyDescent="0.15">
      <c r="B801" s="3">
        <v>43061</v>
      </c>
      <c r="E801" s="86">
        <v>43061</v>
      </c>
      <c r="F801" s="53">
        <v>13.63</v>
      </c>
      <c r="G801">
        <v>1.88</v>
      </c>
      <c r="H801">
        <v>21.72</v>
      </c>
      <c r="I801">
        <v>24.75</v>
      </c>
      <c r="J801">
        <v>20.350000000000001</v>
      </c>
      <c r="K801">
        <v>13.47</v>
      </c>
      <c r="L801">
        <v>15.81</v>
      </c>
      <c r="M801">
        <v>3.04</v>
      </c>
      <c r="O801">
        <v>13.05</v>
      </c>
      <c r="Q801">
        <v>1.24</v>
      </c>
      <c r="R801">
        <v>10.18</v>
      </c>
      <c r="S801">
        <v>47.94</v>
      </c>
      <c r="U801">
        <v>47.94</v>
      </c>
      <c r="X801" s="3">
        <f t="shared" si="345"/>
        <v>43061</v>
      </c>
      <c r="Y801" s="40">
        <f ca="1">Y800+SUMIFS('Transactions (Dated)'!$E$2:$E$53,'Transactions (Dated)'!$D$2:$D$53,'Share Values'!$X801,'Transactions (Dated)'!$B$2:$B$53,'Share Values'!Y$11,'Transactions (Dated)'!$C$2:$C$53,"Buy")-SUMIFS('Transactions (Dated)'!$E$2:$E$53,'Transactions (Dated)'!$D$2:$D$53,'Share Values'!$X801,'Transactions (Dated)'!$B$2:$B$53,'Share Values'!Y$11,'Transactions (Dated)'!$C$2:$C$53,"Sell")</f>
        <v>4625</v>
      </c>
      <c r="Z801" s="40">
        <f ca="1">Z800+SUMIFS('Transactions (Dated)'!$E$2:$E$53,'Transactions (Dated)'!$D$2:$D$53,'Share Values'!$X801,'Transactions (Dated)'!$B$2:$B$53,'Share Values'!Z$11,'Transactions (Dated)'!$C$2:$C$53,"Buy")-SUMIFS('Transactions (Dated)'!$E$2:$E$53,'Transactions (Dated)'!$D$2:$D$53,'Share Values'!$X801,'Transactions (Dated)'!$B$2:$B$53,'Share Values'!Z$11,'Transactions (Dated)'!$C$2:$C$53,"Sell")</f>
        <v>9375</v>
      </c>
      <c r="AA801" s="40">
        <f ca="1">AA800+SUMIFS('Transactions (Dated)'!$E$2:$E$53,'Transactions (Dated)'!$D$2:$D$53,'Share Values'!$X801,'Transactions (Dated)'!$B$2:$B$53,'Share Values'!AA$11,'Transactions (Dated)'!$C$2:$C$53,"Buy")-SUMIFS('Transactions (Dated)'!$E$2:$E$53,'Transactions (Dated)'!$D$2:$D$53,'Share Values'!$X801,'Transactions (Dated)'!$B$2:$B$53,'Share Values'!AA$11,'Transactions (Dated)'!$C$2:$C$53,"Sell")</f>
        <v>26357</v>
      </c>
      <c r="AB801" s="40">
        <f ca="1">AB800+SUMIFS('Transactions (Dated)'!$E$2:$E$53,'Transactions (Dated)'!$D$2:$D$53,'Share Values'!$X801,'Transactions (Dated)'!$B$2:$B$53,'Share Values'!AB$11,'Transactions (Dated)'!$C$2:$C$53,"Buy")-SUMIFS('Transactions (Dated)'!$E$2:$E$53,'Transactions (Dated)'!$D$2:$D$53,'Share Values'!$X801,'Transactions (Dated)'!$B$2:$B$53,'Share Values'!AB$11,'Transactions (Dated)'!$C$2:$C$53,"Sell")</f>
        <v>1892</v>
      </c>
      <c r="AC801" s="40">
        <f ca="1">AC800+SUMIFS('Transactions (Dated)'!$E$2:$E$53,'Transactions (Dated)'!$D$2:$D$53,'Share Values'!$X801,'Transactions (Dated)'!$B$2:$B$53,'Share Values'!AC$11,'Transactions (Dated)'!$C$2:$C$53,"Buy")-SUMIFS('Transactions (Dated)'!$E$2:$E$53,'Transactions (Dated)'!$D$2:$D$53,'Share Values'!$X801,'Transactions (Dated)'!$B$2:$B$53,'Share Values'!AC$11,'Transactions (Dated)'!$C$2:$C$53,"Sell")</f>
        <v>2348</v>
      </c>
      <c r="AD801" s="40">
        <f ca="1">AD800+SUMIFS('Transactions (Dated)'!$E$2:$E$53,'Transactions (Dated)'!$D$2:$D$53,'Share Values'!$X801,'Transactions (Dated)'!$B$2:$B$53,'Share Values'!AD$11,'Transactions (Dated)'!$C$2:$C$53,"Buy")-SUMIFS('Transactions (Dated)'!$E$2:$E$53,'Transactions (Dated)'!$D$2:$D$53,'Share Values'!$X801,'Transactions (Dated)'!$B$2:$B$53,'Share Values'!AD$11,'Transactions (Dated)'!$C$2:$C$53,"Sell")</f>
        <v>0</v>
      </c>
      <c r="AE801" s="40">
        <f ca="1">AE800+SUMIFS('Transactions (Dated)'!$E$2:$E$53,'Transactions (Dated)'!$D$2:$D$53,'Share Values'!$X801,'Transactions (Dated)'!$B$2:$B$53,'Share Values'!AE$11,'Transactions (Dated)'!$C$2:$C$53,"Buy")-SUMIFS('Transactions (Dated)'!$E$2:$E$53,'Transactions (Dated)'!$D$2:$D$53,'Share Values'!$X801,'Transactions (Dated)'!$B$2:$B$53,'Share Values'!AE$11,'Transactions (Dated)'!$C$2:$C$53,"Sell")</f>
        <v>2900</v>
      </c>
      <c r="AF801" s="40">
        <f ca="1">AF800+SUMIFS('Transactions (Dated)'!$E$2:$E$53,'Transactions (Dated)'!$D$2:$D$53,'Share Values'!$X801,'Transactions (Dated)'!$B$2:$B$53,'Share Values'!AF$11,'Transactions (Dated)'!$C$2:$C$53,"Buy")-SUMIFS('Transactions (Dated)'!$E$2:$E$53,'Transactions (Dated)'!$D$2:$D$53,'Share Values'!$X801,'Transactions (Dated)'!$B$2:$B$53,'Share Values'!AF$11,'Transactions (Dated)'!$C$2:$C$53,"Sell")</f>
        <v>14201</v>
      </c>
      <c r="AG801" s="40">
        <f ca="1">AG800+SUMIFS('Transactions (Dated)'!$E$2:$E$53,'Transactions (Dated)'!$D$2:$D$53,'Share Values'!$X801,'Transactions (Dated)'!$B$2:$B$53,'Share Values'!AG$11,'Transactions (Dated)'!$C$2:$C$53,"Buy")-SUMIFS('Transactions (Dated)'!$E$2:$E$53,'Transactions (Dated)'!$D$2:$D$53,'Share Values'!$X801,'Transactions (Dated)'!$B$2:$B$53,'Share Values'!AG$11,'Transactions (Dated)'!$C$2:$C$53,"Sell")</f>
        <v>6835</v>
      </c>
      <c r="AH801" s="40">
        <f ca="1">AH800+SUMIFS('Transactions (Dated)'!$E$2:$E$53,'Transactions (Dated)'!$D$2:$D$53,'Share Values'!$X801,'Transactions (Dated)'!$B$2:$B$53,'Share Values'!AH$11,'Transactions (Dated)'!$C$2:$C$53,"Buy")-SUMIFS('Transactions (Dated)'!$E$2:$E$53,'Transactions (Dated)'!$D$2:$D$53,'Share Values'!$X801,'Transactions (Dated)'!$B$2:$B$53,'Share Values'!AH$11,'Transactions (Dated)'!$C$2:$C$53,"Sell")</f>
        <v>0</v>
      </c>
      <c r="AI801" s="40">
        <f ca="1">AI800+SUMIFS('Transactions (Dated)'!$E$2:$E$53,'Transactions (Dated)'!$D$2:$D$53,'Share Values'!$X801,'Transactions (Dated)'!$B$2:$B$53,'Share Values'!AI$11,'Transactions (Dated)'!$C$2:$C$53,"Buy")-SUMIFS('Transactions (Dated)'!$E$2:$E$53,'Transactions (Dated)'!$D$2:$D$53,'Share Values'!$X801,'Transactions (Dated)'!$B$2:$B$53,'Share Values'!AI$11,'Transactions (Dated)'!$C$2:$C$53,"Sell")</f>
        <v>0</v>
      </c>
      <c r="AJ801" s="40">
        <f ca="1">AJ800+SUMIFS('Transactions (Dated)'!$E$2:$E$53,'Transactions (Dated)'!$D$2:$D$53,'Share Values'!$X801,'Transactions (Dated)'!$B$2:$B$53,'Share Values'!AJ$11,'Transactions (Dated)'!$C$2:$C$53,"Buy")-SUMIFS('Transactions (Dated)'!$E$2:$E$53,'Transactions (Dated)'!$D$2:$D$53,'Share Values'!$X801,'Transactions (Dated)'!$B$2:$B$53,'Share Values'!AJ$11,'Transactions (Dated)'!$C$2:$C$53,"Sell")</f>
        <v>0</v>
      </c>
      <c r="AK801" s="40">
        <f ca="1">AK800+SUMIFS('Transactions (Dated)'!$E$2:$E$53,'Transactions (Dated)'!$D$2:$D$53,'Share Values'!$X801,'Transactions (Dated)'!$B$2:$B$53,'Share Values'!AK$11,'Transactions (Dated)'!$C$2:$C$53,"Buy")-SUMIFS('Transactions (Dated)'!$E$2:$E$53,'Transactions (Dated)'!$D$2:$D$53,'Share Values'!$X801,'Transactions (Dated)'!$B$2:$B$53,'Share Values'!AK$11,'Transactions (Dated)'!$C$2:$C$53,"Sell")</f>
        <v>0</v>
      </c>
      <c r="AL801" s="40">
        <f ca="1">AL800+SUMIFS('Transactions (Dated)'!$E$2:$E$53,'Transactions (Dated)'!$D$2:$D$53,'Share Values'!$X801,'Transactions (Dated)'!$B$2:$B$53,'Share Values'!AL$11,'Transactions (Dated)'!$C$2:$C$53,"Buy")-SUMIFS('Transactions (Dated)'!$E$2:$E$53,'Transactions (Dated)'!$D$2:$D$53,'Share Values'!$X801,'Transactions (Dated)'!$B$2:$B$53,'Share Values'!AL$11,'Transactions (Dated)'!$C$2:$C$53,"Sell")</f>
        <v>0</v>
      </c>
      <c r="AM801" s="40">
        <f ca="1">AM800+SUMIFS('Transactions (Dated)'!$E$2:$E$53,'Transactions (Dated)'!$D$2:$D$53,'Share Values'!$X801,'Transactions (Dated)'!$B$2:$B$53,'Share Values'!AM$11,'Transactions (Dated)'!$C$2:$C$53,"Buy")-SUMIFS('Transactions (Dated)'!$E$2:$E$53,'Transactions (Dated)'!$D$2:$D$53,'Share Values'!$X801,'Transactions (Dated)'!$B$2:$B$53,'Share Values'!AM$11,'Transactions (Dated)'!$C$2:$C$53,"Sell")</f>
        <v>0</v>
      </c>
      <c r="AN801" s="40">
        <f ca="1">AN800+SUMIFS('Transactions (Dated)'!$E$2:$E$53,'Transactions (Dated)'!$D$2:$D$53,'Share Values'!$X801,'Transactions (Dated)'!$B$2:$B$53,'Share Values'!AN$11,'Transactions (Dated)'!$C$2:$C$53,"Buy")-SUMIFS('Transactions (Dated)'!$E$2:$E$53,'Transactions (Dated)'!$D$2:$D$53,'Share Values'!$X801,'Transactions (Dated)'!$B$2:$B$53,'Share Values'!AN$11,'Transactions (Dated)'!$C$2:$C$53,"Sell")</f>
        <v>0</v>
      </c>
      <c r="AQ801" s="3">
        <f t="shared" si="346"/>
        <v>43061</v>
      </c>
      <c r="AR801" s="6">
        <f t="shared" ca="1" si="347"/>
        <v>63038.75</v>
      </c>
      <c r="AS801" s="6">
        <f t="shared" ca="1" si="348"/>
        <v>17625</v>
      </c>
      <c r="AT801" s="6">
        <f t="shared" ca="1" si="349"/>
        <v>572474.03999999992</v>
      </c>
      <c r="AU801" s="6">
        <f t="shared" ca="1" si="350"/>
        <v>46827</v>
      </c>
      <c r="AV801" s="6">
        <f t="shared" ca="1" si="351"/>
        <v>47781.8</v>
      </c>
      <c r="AW801" s="6">
        <f t="shared" ca="1" si="352"/>
        <v>0</v>
      </c>
      <c r="AX801" s="6">
        <f t="shared" ca="1" si="353"/>
        <v>45849</v>
      </c>
      <c r="AY801" s="6">
        <f t="shared" ca="1" si="354"/>
        <v>43171.040000000001</v>
      </c>
      <c r="AZ801" s="6">
        <f t="shared" ca="1" si="355"/>
        <v>0</v>
      </c>
      <c r="BA801" s="6">
        <f t="shared" ca="1" si="356"/>
        <v>0</v>
      </c>
      <c r="BB801" s="6">
        <f t="shared" ca="1" si="357"/>
        <v>0</v>
      </c>
      <c r="BC801" s="6">
        <f t="shared" ca="1" si="358"/>
        <v>0</v>
      </c>
      <c r="BD801" s="6">
        <f t="shared" ca="1" si="359"/>
        <v>0</v>
      </c>
      <c r="BE801" s="6">
        <f t="shared" ca="1" si="360"/>
        <v>0</v>
      </c>
      <c r="BF801" s="6">
        <f t="shared" ca="1" si="343"/>
        <v>0</v>
      </c>
      <c r="BG801" s="6">
        <f t="shared" ca="1" si="344"/>
        <v>0</v>
      </c>
      <c r="BJ801" s="4">
        <f t="shared" ca="1" si="361"/>
        <v>836766.63</v>
      </c>
      <c r="BL801" s="3">
        <f t="shared" si="362"/>
        <v>43061</v>
      </c>
      <c r="BM801" s="6">
        <f>BM800+SUMIFS('Transactions (Dated)'!G:G,'Transactions (Dated)'!D:D,'Share Values'!AQ801)</f>
        <v>14317.649999999987</v>
      </c>
      <c r="BN801" s="6">
        <f ca="1">BN800+SUMIFS('Transactions (Dated)'!$F:$F,'Transactions (Dated)'!$D:$D,$BL801,'Transactions (Dated)'!$B:$B,BN$11,'Transactions (Dated)'!$C:$C,"Dividend (paid to cash)")*Y801</f>
        <v>0</v>
      </c>
      <c r="BO801" s="6">
        <f ca="1">BO800+SUMIFS('Transactions (Dated)'!$F:$F,'Transactions (Dated)'!$D:$D,$BL801,'Transactions (Dated)'!$B:$B,BO$11,'Transactions (Dated)'!$C:$C,"Dividend (paid to cash)")*Z801</f>
        <v>2421.875</v>
      </c>
      <c r="BP801" s="6">
        <f ca="1">BP800+SUMIFS('Transactions (Dated)'!$F:$F,'Transactions (Dated)'!$D:$D,$BL801,'Transactions (Dated)'!$B:$B,BP$11,'Transactions (Dated)'!$C:$C,"Dividend (paid to cash)")*AA801</f>
        <v>51745.237000000008</v>
      </c>
      <c r="BQ801" s="6">
        <f ca="1">BQ800+SUMIFS('Transactions (Dated)'!$F:$F,'Transactions (Dated)'!$D:$D,$BL801,'Transactions (Dated)'!$B:$B,BQ$11,'Transactions (Dated)'!$C:$C,"Dividend (paid to cash)")*AB801</f>
        <v>766.26</v>
      </c>
      <c r="BR801" s="6">
        <f ca="1">BR800+SUMIFS('Transactions (Dated)'!$F:$F,'Transactions (Dated)'!$D:$D,$BL801,'Transactions (Dated)'!$B:$B,BR$11,'Transactions (Dated)'!$C:$C,"Dividend (paid to cash)")*AC801</f>
        <v>0</v>
      </c>
      <c r="BS801" s="6">
        <f ca="1">BS800+SUMIFS('Transactions (Dated)'!$F:$F,'Transactions (Dated)'!$D:$D,$BL801,'Transactions (Dated)'!$B:$B,BS$11,'Transactions (Dated)'!$C:$C,"Dividend (paid to cash)")*AD801</f>
        <v>0</v>
      </c>
      <c r="BT801" s="6">
        <f ca="1">BT800+SUMIFS('Transactions (Dated)'!$F:$F,'Transactions (Dated)'!$D:$D,$BL801,'Transactions (Dated)'!$B:$B,BT$11,'Transactions (Dated)'!$C:$C,"Dividend (paid to cash)")*AE801</f>
        <v>7830</v>
      </c>
      <c r="BU801" s="6">
        <f ca="1">BU800+SUMIFS('Transactions (Dated)'!$F:$F,'Transactions (Dated)'!$D:$D,$BL801,'Transactions (Dated)'!$B:$B,BU$11,'Transactions (Dated)'!$C:$C,"Dividend (paid to cash)")*AF801</f>
        <v>0</v>
      </c>
      <c r="BV801" s="6">
        <f ca="1">BV800+SUMIFS('Transactions (Dated)'!$F:$F,'Transactions (Dated)'!$D:$D,$BL801,'Transactions (Dated)'!$B:$B,BV$11,'Transactions (Dated)'!$C:$C,"Dividend (paid to cash)")*AG801</f>
        <v>0</v>
      </c>
      <c r="BW801" s="6">
        <f ca="1">BW800+SUMIFS('Transactions (Dated)'!$F:$F,'Transactions (Dated)'!$D:$D,$BL801,'Transactions (Dated)'!$B:$B,BW$11,'Transactions (Dated)'!$C:$C,"Dividend (paid to cash)")*AH801</f>
        <v>0</v>
      </c>
      <c r="BX801" s="6">
        <f ca="1">BX800+SUMIFS('Transactions (Dated)'!$F:$F,'Transactions (Dated)'!$D:$D,$BL801,'Transactions (Dated)'!$B:$B,BX$11,'Transactions (Dated)'!$C:$C,"Dividend (paid to cash)")*AI801</f>
        <v>0</v>
      </c>
      <c r="BY801" s="6">
        <f ca="1">BY800+SUMIFS('Transactions (Dated)'!$F:$F,'Transactions (Dated)'!$D:$D,$BL801,'Transactions (Dated)'!$B:$B,BY$11,'Transactions (Dated)'!$C:$C,"Dividend (paid to cash)")*AJ801</f>
        <v>0</v>
      </c>
      <c r="BZ801" s="6">
        <f ca="1">BZ800+SUMIFS('Transactions (Dated)'!$F:$F,'Transactions (Dated)'!$D:$D,$BL801,'Transactions (Dated)'!$B:$B,BZ$11,'Transactions (Dated)'!$C:$C,"Dividend (paid to cash)")*AK801</f>
        <v>0</v>
      </c>
      <c r="CA801" s="6">
        <f ca="1">CA800+SUMIFS('Transactions (Dated)'!$F:$F,'Transactions (Dated)'!$D:$D,$BL801,'Transactions (Dated)'!$B:$B,CA$11,'Transactions (Dated)'!$C:$C,"Dividend (paid to cash)")*AL801</f>
        <v>0</v>
      </c>
      <c r="CB801" s="6">
        <v>0</v>
      </c>
      <c r="CC801" s="6">
        <v>0</v>
      </c>
      <c r="CF801" s="6">
        <f t="shared" ca="1" si="363"/>
        <v>77081.021999999983</v>
      </c>
      <c r="CH801" s="3">
        <f t="shared" si="364"/>
        <v>43061</v>
      </c>
      <c r="CI801" s="4">
        <f t="shared" ca="1" si="365"/>
        <v>836766.63</v>
      </c>
      <c r="CJ801" s="4">
        <f t="shared" ca="1" si="366"/>
        <v>77081.021999999983</v>
      </c>
      <c r="CL801" s="4">
        <f t="shared" ca="1" si="367"/>
        <v>913847.652</v>
      </c>
    </row>
    <row r="802" spans="2:90" x14ac:dyDescent="0.15">
      <c r="B802" s="3">
        <v>43062</v>
      </c>
      <c r="E802" s="86">
        <v>43062</v>
      </c>
      <c r="F802" s="53">
        <v>13.54</v>
      </c>
      <c r="G802">
        <v>1.9100000000000001</v>
      </c>
      <c r="H802">
        <v>21.73</v>
      </c>
      <c r="I802">
        <v>24.74</v>
      </c>
      <c r="J802">
        <v>20.34</v>
      </c>
      <c r="K802">
        <v>13.51</v>
      </c>
      <c r="L802">
        <v>15.71</v>
      </c>
      <c r="M802">
        <v>3.07</v>
      </c>
      <c r="O802">
        <v>13.21</v>
      </c>
      <c r="Q802">
        <v>1.23</v>
      </c>
      <c r="R802">
        <v>10.220000000000001</v>
      </c>
      <c r="S802">
        <v>47.89</v>
      </c>
      <c r="U802">
        <v>47.89</v>
      </c>
      <c r="X802" s="3">
        <f t="shared" si="345"/>
        <v>43062</v>
      </c>
      <c r="Y802" s="40">
        <f ca="1">Y801+SUMIFS('Transactions (Dated)'!$E$2:$E$53,'Transactions (Dated)'!$D$2:$D$53,'Share Values'!$X802,'Transactions (Dated)'!$B$2:$B$53,'Share Values'!Y$11,'Transactions (Dated)'!$C$2:$C$53,"Buy")-SUMIFS('Transactions (Dated)'!$E$2:$E$53,'Transactions (Dated)'!$D$2:$D$53,'Share Values'!$X802,'Transactions (Dated)'!$B$2:$B$53,'Share Values'!Y$11,'Transactions (Dated)'!$C$2:$C$53,"Sell")</f>
        <v>4625</v>
      </c>
      <c r="Z802" s="40">
        <f ca="1">Z801+SUMIFS('Transactions (Dated)'!$E$2:$E$53,'Transactions (Dated)'!$D$2:$D$53,'Share Values'!$X802,'Transactions (Dated)'!$B$2:$B$53,'Share Values'!Z$11,'Transactions (Dated)'!$C$2:$C$53,"Buy")-SUMIFS('Transactions (Dated)'!$E$2:$E$53,'Transactions (Dated)'!$D$2:$D$53,'Share Values'!$X802,'Transactions (Dated)'!$B$2:$B$53,'Share Values'!Z$11,'Transactions (Dated)'!$C$2:$C$53,"Sell")</f>
        <v>9375</v>
      </c>
      <c r="AA802" s="40">
        <f ca="1">AA801+SUMIFS('Transactions (Dated)'!$E$2:$E$53,'Transactions (Dated)'!$D$2:$D$53,'Share Values'!$X802,'Transactions (Dated)'!$B$2:$B$53,'Share Values'!AA$11,'Transactions (Dated)'!$C$2:$C$53,"Buy")-SUMIFS('Transactions (Dated)'!$E$2:$E$53,'Transactions (Dated)'!$D$2:$D$53,'Share Values'!$X802,'Transactions (Dated)'!$B$2:$B$53,'Share Values'!AA$11,'Transactions (Dated)'!$C$2:$C$53,"Sell")</f>
        <v>26357</v>
      </c>
      <c r="AB802" s="40">
        <f ca="1">AB801+SUMIFS('Transactions (Dated)'!$E$2:$E$53,'Transactions (Dated)'!$D$2:$D$53,'Share Values'!$X802,'Transactions (Dated)'!$B$2:$B$53,'Share Values'!AB$11,'Transactions (Dated)'!$C$2:$C$53,"Buy")-SUMIFS('Transactions (Dated)'!$E$2:$E$53,'Transactions (Dated)'!$D$2:$D$53,'Share Values'!$X802,'Transactions (Dated)'!$B$2:$B$53,'Share Values'!AB$11,'Transactions (Dated)'!$C$2:$C$53,"Sell")</f>
        <v>1892</v>
      </c>
      <c r="AC802" s="40">
        <f ca="1">AC801+SUMIFS('Transactions (Dated)'!$E$2:$E$53,'Transactions (Dated)'!$D$2:$D$53,'Share Values'!$X802,'Transactions (Dated)'!$B$2:$B$53,'Share Values'!AC$11,'Transactions (Dated)'!$C$2:$C$53,"Buy")-SUMIFS('Transactions (Dated)'!$E$2:$E$53,'Transactions (Dated)'!$D$2:$D$53,'Share Values'!$X802,'Transactions (Dated)'!$B$2:$B$53,'Share Values'!AC$11,'Transactions (Dated)'!$C$2:$C$53,"Sell")</f>
        <v>2348</v>
      </c>
      <c r="AD802" s="40">
        <f ca="1">AD801+SUMIFS('Transactions (Dated)'!$E$2:$E$53,'Transactions (Dated)'!$D$2:$D$53,'Share Values'!$X802,'Transactions (Dated)'!$B$2:$B$53,'Share Values'!AD$11,'Transactions (Dated)'!$C$2:$C$53,"Buy")-SUMIFS('Transactions (Dated)'!$E$2:$E$53,'Transactions (Dated)'!$D$2:$D$53,'Share Values'!$X802,'Transactions (Dated)'!$B$2:$B$53,'Share Values'!AD$11,'Transactions (Dated)'!$C$2:$C$53,"Sell")</f>
        <v>0</v>
      </c>
      <c r="AE802" s="40">
        <f ca="1">AE801+SUMIFS('Transactions (Dated)'!$E$2:$E$53,'Transactions (Dated)'!$D$2:$D$53,'Share Values'!$X802,'Transactions (Dated)'!$B$2:$B$53,'Share Values'!AE$11,'Transactions (Dated)'!$C$2:$C$53,"Buy")-SUMIFS('Transactions (Dated)'!$E$2:$E$53,'Transactions (Dated)'!$D$2:$D$53,'Share Values'!$X802,'Transactions (Dated)'!$B$2:$B$53,'Share Values'!AE$11,'Transactions (Dated)'!$C$2:$C$53,"Sell")</f>
        <v>2900</v>
      </c>
      <c r="AF802" s="40">
        <f ca="1">AF801+SUMIFS('Transactions (Dated)'!$E$2:$E$53,'Transactions (Dated)'!$D$2:$D$53,'Share Values'!$X802,'Transactions (Dated)'!$B$2:$B$53,'Share Values'!AF$11,'Transactions (Dated)'!$C$2:$C$53,"Buy")-SUMIFS('Transactions (Dated)'!$E$2:$E$53,'Transactions (Dated)'!$D$2:$D$53,'Share Values'!$X802,'Transactions (Dated)'!$B$2:$B$53,'Share Values'!AF$11,'Transactions (Dated)'!$C$2:$C$53,"Sell")</f>
        <v>14201</v>
      </c>
      <c r="AG802" s="40">
        <f ca="1">AG801+SUMIFS('Transactions (Dated)'!$E$2:$E$53,'Transactions (Dated)'!$D$2:$D$53,'Share Values'!$X802,'Transactions (Dated)'!$B$2:$B$53,'Share Values'!AG$11,'Transactions (Dated)'!$C$2:$C$53,"Buy")-SUMIFS('Transactions (Dated)'!$E$2:$E$53,'Transactions (Dated)'!$D$2:$D$53,'Share Values'!$X802,'Transactions (Dated)'!$B$2:$B$53,'Share Values'!AG$11,'Transactions (Dated)'!$C$2:$C$53,"Sell")</f>
        <v>6835</v>
      </c>
      <c r="AH802" s="40">
        <f ca="1">AH801+SUMIFS('Transactions (Dated)'!$E$2:$E$53,'Transactions (Dated)'!$D$2:$D$53,'Share Values'!$X802,'Transactions (Dated)'!$B$2:$B$53,'Share Values'!AH$11,'Transactions (Dated)'!$C$2:$C$53,"Buy")-SUMIFS('Transactions (Dated)'!$E$2:$E$53,'Transactions (Dated)'!$D$2:$D$53,'Share Values'!$X802,'Transactions (Dated)'!$B$2:$B$53,'Share Values'!AH$11,'Transactions (Dated)'!$C$2:$C$53,"Sell")</f>
        <v>0</v>
      </c>
      <c r="AI802" s="40">
        <f ca="1">AI801+SUMIFS('Transactions (Dated)'!$E$2:$E$53,'Transactions (Dated)'!$D$2:$D$53,'Share Values'!$X802,'Transactions (Dated)'!$B$2:$B$53,'Share Values'!AI$11,'Transactions (Dated)'!$C$2:$C$53,"Buy")-SUMIFS('Transactions (Dated)'!$E$2:$E$53,'Transactions (Dated)'!$D$2:$D$53,'Share Values'!$X802,'Transactions (Dated)'!$B$2:$B$53,'Share Values'!AI$11,'Transactions (Dated)'!$C$2:$C$53,"Sell")</f>
        <v>0</v>
      </c>
      <c r="AJ802" s="40">
        <f ca="1">AJ801+SUMIFS('Transactions (Dated)'!$E$2:$E$53,'Transactions (Dated)'!$D$2:$D$53,'Share Values'!$X802,'Transactions (Dated)'!$B$2:$B$53,'Share Values'!AJ$11,'Transactions (Dated)'!$C$2:$C$53,"Buy")-SUMIFS('Transactions (Dated)'!$E$2:$E$53,'Transactions (Dated)'!$D$2:$D$53,'Share Values'!$X802,'Transactions (Dated)'!$B$2:$B$53,'Share Values'!AJ$11,'Transactions (Dated)'!$C$2:$C$53,"Sell")</f>
        <v>0</v>
      </c>
      <c r="AK802" s="40">
        <f ca="1">AK801+SUMIFS('Transactions (Dated)'!$E$2:$E$53,'Transactions (Dated)'!$D$2:$D$53,'Share Values'!$X802,'Transactions (Dated)'!$B$2:$B$53,'Share Values'!AK$11,'Transactions (Dated)'!$C$2:$C$53,"Buy")-SUMIFS('Transactions (Dated)'!$E$2:$E$53,'Transactions (Dated)'!$D$2:$D$53,'Share Values'!$X802,'Transactions (Dated)'!$B$2:$B$53,'Share Values'!AK$11,'Transactions (Dated)'!$C$2:$C$53,"Sell")</f>
        <v>0</v>
      </c>
      <c r="AL802" s="40">
        <f ca="1">AL801+SUMIFS('Transactions (Dated)'!$E$2:$E$53,'Transactions (Dated)'!$D$2:$D$53,'Share Values'!$X802,'Transactions (Dated)'!$B$2:$B$53,'Share Values'!AL$11,'Transactions (Dated)'!$C$2:$C$53,"Buy")-SUMIFS('Transactions (Dated)'!$E$2:$E$53,'Transactions (Dated)'!$D$2:$D$53,'Share Values'!$X802,'Transactions (Dated)'!$B$2:$B$53,'Share Values'!AL$11,'Transactions (Dated)'!$C$2:$C$53,"Sell")</f>
        <v>0</v>
      </c>
      <c r="AM802" s="40">
        <f ca="1">AM801+SUMIFS('Transactions (Dated)'!$E$2:$E$53,'Transactions (Dated)'!$D$2:$D$53,'Share Values'!$X802,'Transactions (Dated)'!$B$2:$B$53,'Share Values'!AM$11,'Transactions (Dated)'!$C$2:$C$53,"Buy")-SUMIFS('Transactions (Dated)'!$E$2:$E$53,'Transactions (Dated)'!$D$2:$D$53,'Share Values'!$X802,'Transactions (Dated)'!$B$2:$B$53,'Share Values'!AM$11,'Transactions (Dated)'!$C$2:$C$53,"Sell")</f>
        <v>0</v>
      </c>
      <c r="AN802" s="40">
        <f ca="1">AN801+SUMIFS('Transactions (Dated)'!$E$2:$E$53,'Transactions (Dated)'!$D$2:$D$53,'Share Values'!$X802,'Transactions (Dated)'!$B$2:$B$53,'Share Values'!AN$11,'Transactions (Dated)'!$C$2:$C$53,"Buy")-SUMIFS('Transactions (Dated)'!$E$2:$E$53,'Transactions (Dated)'!$D$2:$D$53,'Share Values'!$X802,'Transactions (Dated)'!$B$2:$B$53,'Share Values'!AN$11,'Transactions (Dated)'!$C$2:$C$53,"Sell")</f>
        <v>0</v>
      </c>
      <c r="AQ802" s="3">
        <f t="shared" si="346"/>
        <v>43062</v>
      </c>
      <c r="AR802" s="6">
        <f t="shared" ca="1" si="347"/>
        <v>62622.499999999993</v>
      </c>
      <c r="AS802" s="6">
        <f t="shared" ca="1" si="348"/>
        <v>17906.25</v>
      </c>
      <c r="AT802" s="6">
        <f t="shared" ca="1" si="349"/>
        <v>572737.61</v>
      </c>
      <c r="AU802" s="6">
        <f t="shared" ca="1" si="350"/>
        <v>46808.079999999994</v>
      </c>
      <c r="AV802" s="6">
        <f t="shared" ca="1" si="351"/>
        <v>47758.32</v>
      </c>
      <c r="AW802" s="6">
        <f t="shared" ca="1" si="352"/>
        <v>0</v>
      </c>
      <c r="AX802" s="6">
        <f t="shared" ca="1" si="353"/>
        <v>45559</v>
      </c>
      <c r="AY802" s="6">
        <f t="shared" ca="1" si="354"/>
        <v>43597.07</v>
      </c>
      <c r="AZ802" s="6">
        <f t="shared" ca="1" si="355"/>
        <v>0</v>
      </c>
      <c r="BA802" s="6">
        <f t="shared" ca="1" si="356"/>
        <v>0</v>
      </c>
      <c r="BB802" s="6">
        <f t="shared" ca="1" si="357"/>
        <v>0</v>
      </c>
      <c r="BC802" s="6">
        <f t="shared" ca="1" si="358"/>
        <v>0</v>
      </c>
      <c r="BD802" s="6">
        <f t="shared" ca="1" si="359"/>
        <v>0</v>
      </c>
      <c r="BE802" s="6">
        <f t="shared" ca="1" si="360"/>
        <v>0</v>
      </c>
      <c r="BF802" s="6">
        <f t="shared" ca="1" si="343"/>
        <v>0</v>
      </c>
      <c r="BG802" s="6">
        <f t="shared" ca="1" si="344"/>
        <v>0</v>
      </c>
      <c r="BJ802" s="4">
        <f t="shared" ca="1" si="361"/>
        <v>836988.82999999984</v>
      </c>
      <c r="BL802" s="3">
        <f t="shared" si="362"/>
        <v>43062</v>
      </c>
      <c r="BM802" s="6">
        <f>BM801+SUMIFS('Transactions (Dated)'!G:G,'Transactions (Dated)'!D:D,'Share Values'!AQ802)</f>
        <v>14317.649999999987</v>
      </c>
      <c r="BN802" s="6">
        <f ca="1">BN801+SUMIFS('Transactions (Dated)'!$F:$F,'Transactions (Dated)'!$D:$D,$BL802,'Transactions (Dated)'!$B:$B,BN$11,'Transactions (Dated)'!$C:$C,"Dividend (paid to cash)")*Y802</f>
        <v>0</v>
      </c>
      <c r="BO802" s="6">
        <f ca="1">BO801+SUMIFS('Transactions (Dated)'!$F:$F,'Transactions (Dated)'!$D:$D,$BL802,'Transactions (Dated)'!$B:$B,BO$11,'Transactions (Dated)'!$C:$C,"Dividend (paid to cash)")*Z802</f>
        <v>2421.875</v>
      </c>
      <c r="BP802" s="6">
        <f ca="1">BP801+SUMIFS('Transactions (Dated)'!$F:$F,'Transactions (Dated)'!$D:$D,$BL802,'Transactions (Dated)'!$B:$B,BP$11,'Transactions (Dated)'!$C:$C,"Dividend (paid to cash)")*AA802</f>
        <v>51745.237000000008</v>
      </c>
      <c r="BQ802" s="6">
        <f ca="1">BQ801+SUMIFS('Transactions (Dated)'!$F:$F,'Transactions (Dated)'!$D:$D,$BL802,'Transactions (Dated)'!$B:$B,BQ$11,'Transactions (Dated)'!$C:$C,"Dividend (paid to cash)")*AB802</f>
        <v>766.26</v>
      </c>
      <c r="BR802" s="6">
        <f ca="1">BR801+SUMIFS('Transactions (Dated)'!$F:$F,'Transactions (Dated)'!$D:$D,$BL802,'Transactions (Dated)'!$B:$B,BR$11,'Transactions (Dated)'!$C:$C,"Dividend (paid to cash)")*AC802</f>
        <v>0</v>
      </c>
      <c r="BS802" s="6">
        <f ca="1">BS801+SUMIFS('Transactions (Dated)'!$F:$F,'Transactions (Dated)'!$D:$D,$BL802,'Transactions (Dated)'!$B:$B,BS$11,'Transactions (Dated)'!$C:$C,"Dividend (paid to cash)")*AD802</f>
        <v>0</v>
      </c>
      <c r="BT802" s="6">
        <f ca="1">BT801+SUMIFS('Transactions (Dated)'!$F:$F,'Transactions (Dated)'!$D:$D,$BL802,'Transactions (Dated)'!$B:$B,BT$11,'Transactions (Dated)'!$C:$C,"Dividend (paid to cash)")*AE802</f>
        <v>7830</v>
      </c>
      <c r="BU802" s="6">
        <f ca="1">BU801+SUMIFS('Transactions (Dated)'!$F:$F,'Transactions (Dated)'!$D:$D,$BL802,'Transactions (Dated)'!$B:$B,BU$11,'Transactions (Dated)'!$C:$C,"Dividend (paid to cash)")*AF802</f>
        <v>0</v>
      </c>
      <c r="BV802" s="6">
        <f ca="1">BV801+SUMIFS('Transactions (Dated)'!$F:$F,'Transactions (Dated)'!$D:$D,$BL802,'Transactions (Dated)'!$B:$B,BV$11,'Transactions (Dated)'!$C:$C,"Dividend (paid to cash)")*AG802</f>
        <v>0</v>
      </c>
      <c r="BW802" s="6">
        <f ca="1">BW801+SUMIFS('Transactions (Dated)'!$F:$F,'Transactions (Dated)'!$D:$D,$BL802,'Transactions (Dated)'!$B:$B,BW$11,'Transactions (Dated)'!$C:$C,"Dividend (paid to cash)")*AH802</f>
        <v>0</v>
      </c>
      <c r="BX802" s="6">
        <f ca="1">BX801+SUMIFS('Transactions (Dated)'!$F:$F,'Transactions (Dated)'!$D:$D,$BL802,'Transactions (Dated)'!$B:$B,BX$11,'Transactions (Dated)'!$C:$C,"Dividend (paid to cash)")*AI802</f>
        <v>0</v>
      </c>
      <c r="BY802" s="6">
        <f ca="1">BY801+SUMIFS('Transactions (Dated)'!$F:$F,'Transactions (Dated)'!$D:$D,$BL802,'Transactions (Dated)'!$B:$B,BY$11,'Transactions (Dated)'!$C:$C,"Dividend (paid to cash)")*AJ802</f>
        <v>0</v>
      </c>
      <c r="BZ802" s="6">
        <f ca="1">BZ801+SUMIFS('Transactions (Dated)'!$F:$F,'Transactions (Dated)'!$D:$D,$BL802,'Transactions (Dated)'!$B:$B,BZ$11,'Transactions (Dated)'!$C:$C,"Dividend (paid to cash)")*AK802</f>
        <v>0</v>
      </c>
      <c r="CA802" s="6">
        <f ca="1">CA801+SUMIFS('Transactions (Dated)'!$F:$F,'Transactions (Dated)'!$D:$D,$BL802,'Transactions (Dated)'!$B:$B,CA$11,'Transactions (Dated)'!$C:$C,"Dividend (paid to cash)")*AL802</f>
        <v>0</v>
      </c>
      <c r="CB802" s="6">
        <v>0</v>
      </c>
      <c r="CC802" s="6">
        <v>0</v>
      </c>
      <c r="CF802" s="6">
        <f t="shared" ca="1" si="363"/>
        <v>77081.021999999983</v>
      </c>
      <c r="CH802" s="3">
        <f t="shared" si="364"/>
        <v>43062</v>
      </c>
      <c r="CI802" s="4">
        <f t="shared" ca="1" si="365"/>
        <v>836988.82999999984</v>
      </c>
      <c r="CJ802" s="4">
        <f t="shared" ca="1" si="366"/>
        <v>77081.021999999983</v>
      </c>
      <c r="CL802" s="4">
        <f t="shared" ca="1" si="367"/>
        <v>914069.85199999984</v>
      </c>
    </row>
    <row r="803" spans="2:90" x14ac:dyDescent="0.15">
      <c r="B803" s="3">
        <v>43063</v>
      </c>
      <c r="E803" s="86">
        <v>43063</v>
      </c>
      <c r="F803" s="53">
        <v>13.62</v>
      </c>
      <c r="G803">
        <v>1.8900000000000001</v>
      </c>
      <c r="H803">
        <v>21.774999999999999</v>
      </c>
      <c r="I803">
        <v>24.86</v>
      </c>
      <c r="J803">
        <v>20.34</v>
      </c>
      <c r="K803">
        <v>13.54</v>
      </c>
      <c r="L803">
        <v>15.91</v>
      </c>
      <c r="M803">
        <v>3.14</v>
      </c>
      <c r="O803">
        <v>13.29</v>
      </c>
      <c r="Q803">
        <v>1.22</v>
      </c>
      <c r="R803">
        <v>10.36</v>
      </c>
      <c r="S803">
        <v>48.03</v>
      </c>
      <c r="U803">
        <v>48.03</v>
      </c>
      <c r="X803" s="3">
        <f t="shared" si="345"/>
        <v>43063</v>
      </c>
      <c r="Y803" s="40">
        <f ca="1">Y802+SUMIFS('Transactions (Dated)'!$E$2:$E$53,'Transactions (Dated)'!$D$2:$D$53,'Share Values'!$X803,'Transactions (Dated)'!$B$2:$B$53,'Share Values'!Y$11,'Transactions (Dated)'!$C$2:$C$53,"Buy")-SUMIFS('Transactions (Dated)'!$E$2:$E$53,'Transactions (Dated)'!$D$2:$D$53,'Share Values'!$X803,'Transactions (Dated)'!$B$2:$B$53,'Share Values'!Y$11,'Transactions (Dated)'!$C$2:$C$53,"Sell")</f>
        <v>4625</v>
      </c>
      <c r="Z803" s="40">
        <f ca="1">Z802+SUMIFS('Transactions (Dated)'!$E$2:$E$53,'Transactions (Dated)'!$D$2:$D$53,'Share Values'!$X803,'Transactions (Dated)'!$B$2:$B$53,'Share Values'!Z$11,'Transactions (Dated)'!$C$2:$C$53,"Buy")-SUMIFS('Transactions (Dated)'!$E$2:$E$53,'Transactions (Dated)'!$D$2:$D$53,'Share Values'!$X803,'Transactions (Dated)'!$B$2:$B$53,'Share Values'!Z$11,'Transactions (Dated)'!$C$2:$C$53,"Sell")</f>
        <v>9375</v>
      </c>
      <c r="AA803" s="40">
        <f ca="1">AA802+SUMIFS('Transactions (Dated)'!$E$2:$E$53,'Transactions (Dated)'!$D$2:$D$53,'Share Values'!$X803,'Transactions (Dated)'!$B$2:$B$53,'Share Values'!AA$11,'Transactions (Dated)'!$C$2:$C$53,"Buy")-SUMIFS('Transactions (Dated)'!$E$2:$E$53,'Transactions (Dated)'!$D$2:$D$53,'Share Values'!$X803,'Transactions (Dated)'!$B$2:$B$53,'Share Values'!AA$11,'Transactions (Dated)'!$C$2:$C$53,"Sell")</f>
        <v>26357</v>
      </c>
      <c r="AB803" s="40">
        <f ca="1">AB802+SUMIFS('Transactions (Dated)'!$E$2:$E$53,'Transactions (Dated)'!$D$2:$D$53,'Share Values'!$X803,'Transactions (Dated)'!$B$2:$B$53,'Share Values'!AB$11,'Transactions (Dated)'!$C$2:$C$53,"Buy")-SUMIFS('Transactions (Dated)'!$E$2:$E$53,'Transactions (Dated)'!$D$2:$D$53,'Share Values'!$X803,'Transactions (Dated)'!$B$2:$B$53,'Share Values'!AB$11,'Transactions (Dated)'!$C$2:$C$53,"Sell")</f>
        <v>1892</v>
      </c>
      <c r="AC803" s="40">
        <f ca="1">AC802+SUMIFS('Transactions (Dated)'!$E$2:$E$53,'Transactions (Dated)'!$D$2:$D$53,'Share Values'!$X803,'Transactions (Dated)'!$B$2:$B$53,'Share Values'!AC$11,'Transactions (Dated)'!$C$2:$C$53,"Buy")-SUMIFS('Transactions (Dated)'!$E$2:$E$53,'Transactions (Dated)'!$D$2:$D$53,'Share Values'!$X803,'Transactions (Dated)'!$B$2:$B$53,'Share Values'!AC$11,'Transactions (Dated)'!$C$2:$C$53,"Sell")</f>
        <v>2348</v>
      </c>
      <c r="AD803" s="40">
        <f ca="1">AD802+SUMIFS('Transactions (Dated)'!$E$2:$E$53,'Transactions (Dated)'!$D$2:$D$53,'Share Values'!$X803,'Transactions (Dated)'!$B$2:$B$53,'Share Values'!AD$11,'Transactions (Dated)'!$C$2:$C$53,"Buy")-SUMIFS('Transactions (Dated)'!$E$2:$E$53,'Transactions (Dated)'!$D$2:$D$53,'Share Values'!$X803,'Transactions (Dated)'!$B$2:$B$53,'Share Values'!AD$11,'Transactions (Dated)'!$C$2:$C$53,"Sell")</f>
        <v>0</v>
      </c>
      <c r="AE803" s="40">
        <f ca="1">AE802+SUMIFS('Transactions (Dated)'!$E$2:$E$53,'Transactions (Dated)'!$D$2:$D$53,'Share Values'!$X803,'Transactions (Dated)'!$B$2:$B$53,'Share Values'!AE$11,'Transactions (Dated)'!$C$2:$C$53,"Buy")-SUMIFS('Transactions (Dated)'!$E$2:$E$53,'Transactions (Dated)'!$D$2:$D$53,'Share Values'!$X803,'Transactions (Dated)'!$B$2:$B$53,'Share Values'!AE$11,'Transactions (Dated)'!$C$2:$C$53,"Sell")</f>
        <v>2900</v>
      </c>
      <c r="AF803" s="40">
        <f ca="1">AF802+SUMIFS('Transactions (Dated)'!$E$2:$E$53,'Transactions (Dated)'!$D$2:$D$53,'Share Values'!$X803,'Transactions (Dated)'!$B$2:$B$53,'Share Values'!AF$11,'Transactions (Dated)'!$C$2:$C$53,"Buy")-SUMIFS('Transactions (Dated)'!$E$2:$E$53,'Transactions (Dated)'!$D$2:$D$53,'Share Values'!$X803,'Transactions (Dated)'!$B$2:$B$53,'Share Values'!AF$11,'Transactions (Dated)'!$C$2:$C$53,"Sell")</f>
        <v>14201</v>
      </c>
      <c r="AG803" s="40">
        <f ca="1">AG802+SUMIFS('Transactions (Dated)'!$E$2:$E$53,'Transactions (Dated)'!$D$2:$D$53,'Share Values'!$X803,'Transactions (Dated)'!$B$2:$B$53,'Share Values'!AG$11,'Transactions (Dated)'!$C$2:$C$53,"Buy")-SUMIFS('Transactions (Dated)'!$E$2:$E$53,'Transactions (Dated)'!$D$2:$D$53,'Share Values'!$X803,'Transactions (Dated)'!$B$2:$B$53,'Share Values'!AG$11,'Transactions (Dated)'!$C$2:$C$53,"Sell")</f>
        <v>6835</v>
      </c>
      <c r="AH803" s="40">
        <f ca="1">AH802+SUMIFS('Transactions (Dated)'!$E$2:$E$53,'Transactions (Dated)'!$D$2:$D$53,'Share Values'!$X803,'Transactions (Dated)'!$B$2:$B$53,'Share Values'!AH$11,'Transactions (Dated)'!$C$2:$C$53,"Buy")-SUMIFS('Transactions (Dated)'!$E$2:$E$53,'Transactions (Dated)'!$D$2:$D$53,'Share Values'!$X803,'Transactions (Dated)'!$B$2:$B$53,'Share Values'!AH$11,'Transactions (Dated)'!$C$2:$C$53,"Sell")</f>
        <v>0</v>
      </c>
      <c r="AI803" s="40">
        <f ca="1">AI802+SUMIFS('Transactions (Dated)'!$E$2:$E$53,'Transactions (Dated)'!$D$2:$D$53,'Share Values'!$X803,'Transactions (Dated)'!$B$2:$B$53,'Share Values'!AI$11,'Transactions (Dated)'!$C$2:$C$53,"Buy")-SUMIFS('Transactions (Dated)'!$E$2:$E$53,'Transactions (Dated)'!$D$2:$D$53,'Share Values'!$X803,'Transactions (Dated)'!$B$2:$B$53,'Share Values'!AI$11,'Transactions (Dated)'!$C$2:$C$53,"Sell")</f>
        <v>0</v>
      </c>
      <c r="AJ803" s="40">
        <f ca="1">AJ802+SUMIFS('Transactions (Dated)'!$E$2:$E$53,'Transactions (Dated)'!$D$2:$D$53,'Share Values'!$X803,'Transactions (Dated)'!$B$2:$B$53,'Share Values'!AJ$11,'Transactions (Dated)'!$C$2:$C$53,"Buy")-SUMIFS('Transactions (Dated)'!$E$2:$E$53,'Transactions (Dated)'!$D$2:$D$53,'Share Values'!$X803,'Transactions (Dated)'!$B$2:$B$53,'Share Values'!AJ$11,'Transactions (Dated)'!$C$2:$C$53,"Sell")</f>
        <v>0</v>
      </c>
      <c r="AK803" s="40">
        <f ca="1">AK802+SUMIFS('Transactions (Dated)'!$E$2:$E$53,'Transactions (Dated)'!$D$2:$D$53,'Share Values'!$X803,'Transactions (Dated)'!$B$2:$B$53,'Share Values'!AK$11,'Transactions (Dated)'!$C$2:$C$53,"Buy")-SUMIFS('Transactions (Dated)'!$E$2:$E$53,'Transactions (Dated)'!$D$2:$D$53,'Share Values'!$X803,'Transactions (Dated)'!$B$2:$B$53,'Share Values'!AK$11,'Transactions (Dated)'!$C$2:$C$53,"Sell")</f>
        <v>0</v>
      </c>
      <c r="AL803" s="40">
        <f ca="1">AL802+SUMIFS('Transactions (Dated)'!$E$2:$E$53,'Transactions (Dated)'!$D$2:$D$53,'Share Values'!$X803,'Transactions (Dated)'!$B$2:$B$53,'Share Values'!AL$11,'Transactions (Dated)'!$C$2:$C$53,"Buy")-SUMIFS('Transactions (Dated)'!$E$2:$E$53,'Transactions (Dated)'!$D$2:$D$53,'Share Values'!$X803,'Transactions (Dated)'!$B$2:$B$53,'Share Values'!AL$11,'Transactions (Dated)'!$C$2:$C$53,"Sell")</f>
        <v>0</v>
      </c>
      <c r="AM803" s="40">
        <f ca="1">AM802+SUMIFS('Transactions (Dated)'!$E$2:$E$53,'Transactions (Dated)'!$D$2:$D$53,'Share Values'!$X803,'Transactions (Dated)'!$B$2:$B$53,'Share Values'!AM$11,'Transactions (Dated)'!$C$2:$C$53,"Buy")-SUMIFS('Transactions (Dated)'!$E$2:$E$53,'Transactions (Dated)'!$D$2:$D$53,'Share Values'!$X803,'Transactions (Dated)'!$B$2:$B$53,'Share Values'!AM$11,'Transactions (Dated)'!$C$2:$C$53,"Sell")</f>
        <v>0</v>
      </c>
      <c r="AN803" s="40">
        <f ca="1">AN802+SUMIFS('Transactions (Dated)'!$E$2:$E$53,'Transactions (Dated)'!$D$2:$D$53,'Share Values'!$X803,'Transactions (Dated)'!$B$2:$B$53,'Share Values'!AN$11,'Transactions (Dated)'!$C$2:$C$53,"Buy")-SUMIFS('Transactions (Dated)'!$E$2:$E$53,'Transactions (Dated)'!$D$2:$D$53,'Share Values'!$X803,'Transactions (Dated)'!$B$2:$B$53,'Share Values'!AN$11,'Transactions (Dated)'!$C$2:$C$53,"Sell")</f>
        <v>0</v>
      </c>
      <c r="AQ803" s="3">
        <f t="shared" si="346"/>
        <v>43063</v>
      </c>
      <c r="AR803" s="6">
        <f t="shared" ca="1" si="347"/>
        <v>62992.5</v>
      </c>
      <c r="AS803" s="6">
        <f t="shared" ca="1" si="348"/>
        <v>17718.75</v>
      </c>
      <c r="AT803" s="6">
        <f t="shared" ca="1" si="349"/>
        <v>573923.67499999993</v>
      </c>
      <c r="AU803" s="6">
        <f t="shared" ca="1" si="350"/>
        <v>47035.119999999995</v>
      </c>
      <c r="AV803" s="6">
        <f t="shared" ca="1" si="351"/>
        <v>47758.32</v>
      </c>
      <c r="AW803" s="6">
        <f t="shared" ca="1" si="352"/>
        <v>0</v>
      </c>
      <c r="AX803" s="6">
        <f t="shared" ca="1" si="353"/>
        <v>46139</v>
      </c>
      <c r="AY803" s="6">
        <f t="shared" ca="1" si="354"/>
        <v>44591.14</v>
      </c>
      <c r="AZ803" s="6">
        <f t="shared" ca="1" si="355"/>
        <v>0</v>
      </c>
      <c r="BA803" s="6">
        <f t="shared" ca="1" si="356"/>
        <v>0</v>
      </c>
      <c r="BB803" s="6">
        <f t="shared" ca="1" si="357"/>
        <v>0</v>
      </c>
      <c r="BC803" s="6">
        <f t="shared" ca="1" si="358"/>
        <v>0</v>
      </c>
      <c r="BD803" s="6">
        <f t="shared" ca="1" si="359"/>
        <v>0</v>
      </c>
      <c r="BE803" s="6">
        <f t="shared" ca="1" si="360"/>
        <v>0</v>
      </c>
      <c r="BF803" s="6">
        <f t="shared" ca="1" si="343"/>
        <v>0</v>
      </c>
      <c r="BG803" s="6">
        <f t="shared" ca="1" si="344"/>
        <v>0</v>
      </c>
      <c r="BJ803" s="4">
        <f t="shared" ca="1" si="361"/>
        <v>840158.50499999989</v>
      </c>
      <c r="BL803" s="3">
        <f t="shared" si="362"/>
        <v>43063</v>
      </c>
      <c r="BM803" s="6">
        <f>BM802+SUMIFS('Transactions (Dated)'!G:G,'Transactions (Dated)'!D:D,'Share Values'!AQ803)</f>
        <v>14317.649999999987</v>
      </c>
      <c r="BN803" s="6">
        <f ca="1">BN802+SUMIFS('Transactions (Dated)'!$F:$F,'Transactions (Dated)'!$D:$D,$BL803,'Transactions (Dated)'!$B:$B,BN$11,'Transactions (Dated)'!$C:$C,"Dividend (paid to cash)")*Y803</f>
        <v>0</v>
      </c>
      <c r="BO803" s="6">
        <f ca="1">BO802+SUMIFS('Transactions (Dated)'!$F:$F,'Transactions (Dated)'!$D:$D,$BL803,'Transactions (Dated)'!$B:$B,BO$11,'Transactions (Dated)'!$C:$C,"Dividend (paid to cash)")*Z803</f>
        <v>2421.875</v>
      </c>
      <c r="BP803" s="6">
        <f ca="1">BP802+SUMIFS('Transactions (Dated)'!$F:$F,'Transactions (Dated)'!$D:$D,$BL803,'Transactions (Dated)'!$B:$B,BP$11,'Transactions (Dated)'!$C:$C,"Dividend (paid to cash)")*AA803</f>
        <v>51745.237000000008</v>
      </c>
      <c r="BQ803" s="6">
        <f ca="1">BQ802+SUMIFS('Transactions (Dated)'!$F:$F,'Transactions (Dated)'!$D:$D,$BL803,'Transactions (Dated)'!$B:$B,BQ$11,'Transactions (Dated)'!$C:$C,"Dividend (paid to cash)")*AB803</f>
        <v>766.26</v>
      </c>
      <c r="BR803" s="6">
        <f ca="1">BR802+SUMIFS('Transactions (Dated)'!$F:$F,'Transactions (Dated)'!$D:$D,$BL803,'Transactions (Dated)'!$B:$B,BR$11,'Transactions (Dated)'!$C:$C,"Dividend (paid to cash)")*AC803</f>
        <v>0</v>
      </c>
      <c r="BS803" s="6">
        <f ca="1">BS802+SUMIFS('Transactions (Dated)'!$F:$F,'Transactions (Dated)'!$D:$D,$BL803,'Transactions (Dated)'!$B:$B,BS$11,'Transactions (Dated)'!$C:$C,"Dividend (paid to cash)")*AD803</f>
        <v>0</v>
      </c>
      <c r="BT803" s="6">
        <f ca="1">BT802+SUMIFS('Transactions (Dated)'!$F:$F,'Transactions (Dated)'!$D:$D,$BL803,'Transactions (Dated)'!$B:$B,BT$11,'Transactions (Dated)'!$C:$C,"Dividend (paid to cash)")*AE803</f>
        <v>7830</v>
      </c>
      <c r="BU803" s="6">
        <f ca="1">BU802+SUMIFS('Transactions (Dated)'!$F:$F,'Transactions (Dated)'!$D:$D,$BL803,'Transactions (Dated)'!$B:$B,BU$11,'Transactions (Dated)'!$C:$C,"Dividend (paid to cash)")*AF803</f>
        <v>0</v>
      </c>
      <c r="BV803" s="6">
        <f ca="1">BV802+SUMIFS('Transactions (Dated)'!$F:$F,'Transactions (Dated)'!$D:$D,$BL803,'Transactions (Dated)'!$B:$B,BV$11,'Transactions (Dated)'!$C:$C,"Dividend (paid to cash)")*AG803</f>
        <v>0</v>
      </c>
      <c r="BW803" s="6">
        <f ca="1">BW802+SUMIFS('Transactions (Dated)'!$F:$F,'Transactions (Dated)'!$D:$D,$BL803,'Transactions (Dated)'!$B:$B,BW$11,'Transactions (Dated)'!$C:$C,"Dividend (paid to cash)")*AH803</f>
        <v>0</v>
      </c>
      <c r="BX803" s="6">
        <f ca="1">BX802+SUMIFS('Transactions (Dated)'!$F:$F,'Transactions (Dated)'!$D:$D,$BL803,'Transactions (Dated)'!$B:$B,BX$11,'Transactions (Dated)'!$C:$C,"Dividend (paid to cash)")*AI803</f>
        <v>0</v>
      </c>
      <c r="BY803" s="6">
        <f ca="1">BY802+SUMIFS('Transactions (Dated)'!$F:$F,'Transactions (Dated)'!$D:$D,$BL803,'Transactions (Dated)'!$B:$B,BY$11,'Transactions (Dated)'!$C:$C,"Dividend (paid to cash)")*AJ803</f>
        <v>0</v>
      </c>
      <c r="BZ803" s="6">
        <f ca="1">BZ802+SUMIFS('Transactions (Dated)'!$F:$F,'Transactions (Dated)'!$D:$D,$BL803,'Transactions (Dated)'!$B:$B,BZ$11,'Transactions (Dated)'!$C:$C,"Dividend (paid to cash)")*AK803</f>
        <v>0</v>
      </c>
      <c r="CA803" s="6">
        <f ca="1">CA802+SUMIFS('Transactions (Dated)'!$F:$F,'Transactions (Dated)'!$D:$D,$BL803,'Transactions (Dated)'!$B:$B,CA$11,'Transactions (Dated)'!$C:$C,"Dividend (paid to cash)")*AL803</f>
        <v>0</v>
      </c>
      <c r="CB803" s="6">
        <v>0</v>
      </c>
      <c r="CC803" s="6">
        <v>0</v>
      </c>
      <c r="CF803" s="6">
        <f t="shared" ca="1" si="363"/>
        <v>77081.021999999983</v>
      </c>
      <c r="CH803" s="3">
        <f t="shared" si="364"/>
        <v>43063</v>
      </c>
      <c r="CI803" s="4">
        <f t="shared" ca="1" si="365"/>
        <v>840158.50499999989</v>
      </c>
      <c r="CJ803" s="4">
        <f t="shared" ca="1" si="366"/>
        <v>77081.021999999983</v>
      </c>
      <c r="CL803" s="4">
        <f t="shared" ca="1" si="367"/>
        <v>917239.52699999989</v>
      </c>
    </row>
    <row r="804" spans="2:90" x14ac:dyDescent="0.15">
      <c r="B804" s="3">
        <v>43066</v>
      </c>
      <c r="E804" s="86">
        <v>43066</v>
      </c>
      <c r="F804" s="53">
        <v>13.89</v>
      </c>
      <c r="G804">
        <v>1.87</v>
      </c>
      <c r="H804">
        <v>21.7</v>
      </c>
      <c r="I804">
        <v>24.33</v>
      </c>
      <c r="J804">
        <v>20.37</v>
      </c>
      <c r="K804">
        <v>13.47</v>
      </c>
      <c r="L804">
        <v>16.09</v>
      </c>
      <c r="M804">
        <v>3.19</v>
      </c>
      <c r="O804">
        <v>13.5</v>
      </c>
      <c r="Q804">
        <v>1.24</v>
      </c>
      <c r="R804">
        <v>9.98</v>
      </c>
      <c r="S804">
        <v>48.12</v>
      </c>
      <c r="U804">
        <v>48.12</v>
      </c>
      <c r="X804" s="3">
        <f t="shared" si="345"/>
        <v>43066</v>
      </c>
      <c r="Y804" s="40">
        <f ca="1">Y803+SUMIFS('Transactions (Dated)'!$E$2:$E$53,'Transactions (Dated)'!$D$2:$D$53,'Share Values'!$X804,'Transactions (Dated)'!$B$2:$B$53,'Share Values'!Y$11,'Transactions (Dated)'!$C$2:$C$53,"Buy")-SUMIFS('Transactions (Dated)'!$E$2:$E$53,'Transactions (Dated)'!$D$2:$D$53,'Share Values'!$X804,'Transactions (Dated)'!$B$2:$B$53,'Share Values'!Y$11,'Transactions (Dated)'!$C$2:$C$53,"Sell")</f>
        <v>4625</v>
      </c>
      <c r="Z804" s="40">
        <f ca="1">Z803+SUMIFS('Transactions (Dated)'!$E$2:$E$53,'Transactions (Dated)'!$D$2:$D$53,'Share Values'!$X804,'Transactions (Dated)'!$B$2:$B$53,'Share Values'!Z$11,'Transactions (Dated)'!$C$2:$C$53,"Buy")-SUMIFS('Transactions (Dated)'!$E$2:$E$53,'Transactions (Dated)'!$D$2:$D$53,'Share Values'!$X804,'Transactions (Dated)'!$B$2:$B$53,'Share Values'!Z$11,'Transactions (Dated)'!$C$2:$C$53,"Sell")</f>
        <v>9375</v>
      </c>
      <c r="AA804" s="40">
        <f ca="1">AA803+SUMIFS('Transactions (Dated)'!$E$2:$E$53,'Transactions (Dated)'!$D$2:$D$53,'Share Values'!$X804,'Transactions (Dated)'!$B$2:$B$53,'Share Values'!AA$11,'Transactions (Dated)'!$C$2:$C$53,"Buy")-SUMIFS('Transactions (Dated)'!$E$2:$E$53,'Transactions (Dated)'!$D$2:$D$53,'Share Values'!$X804,'Transactions (Dated)'!$B$2:$B$53,'Share Values'!AA$11,'Transactions (Dated)'!$C$2:$C$53,"Sell")</f>
        <v>26357</v>
      </c>
      <c r="AB804" s="40">
        <f ca="1">AB803+SUMIFS('Transactions (Dated)'!$E$2:$E$53,'Transactions (Dated)'!$D$2:$D$53,'Share Values'!$X804,'Transactions (Dated)'!$B$2:$B$53,'Share Values'!AB$11,'Transactions (Dated)'!$C$2:$C$53,"Buy")-SUMIFS('Transactions (Dated)'!$E$2:$E$53,'Transactions (Dated)'!$D$2:$D$53,'Share Values'!$X804,'Transactions (Dated)'!$B$2:$B$53,'Share Values'!AB$11,'Transactions (Dated)'!$C$2:$C$53,"Sell")</f>
        <v>1892</v>
      </c>
      <c r="AC804" s="40">
        <f ca="1">AC803+SUMIFS('Transactions (Dated)'!$E$2:$E$53,'Transactions (Dated)'!$D$2:$D$53,'Share Values'!$X804,'Transactions (Dated)'!$B$2:$B$53,'Share Values'!AC$11,'Transactions (Dated)'!$C$2:$C$53,"Buy")-SUMIFS('Transactions (Dated)'!$E$2:$E$53,'Transactions (Dated)'!$D$2:$D$53,'Share Values'!$X804,'Transactions (Dated)'!$B$2:$B$53,'Share Values'!AC$11,'Transactions (Dated)'!$C$2:$C$53,"Sell")</f>
        <v>2348</v>
      </c>
      <c r="AD804" s="40">
        <f ca="1">AD803+SUMIFS('Transactions (Dated)'!$E$2:$E$53,'Transactions (Dated)'!$D$2:$D$53,'Share Values'!$X804,'Transactions (Dated)'!$B$2:$B$53,'Share Values'!AD$11,'Transactions (Dated)'!$C$2:$C$53,"Buy")-SUMIFS('Transactions (Dated)'!$E$2:$E$53,'Transactions (Dated)'!$D$2:$D$53,'Share Values'!$X804,'Transactions (Dated)'!$B$2:$B$53,'Share Values'!AD$11,'Transactions (Dated)'!$C$2:$C$53,"Sell")</f>
        <v>0</v>
      </c>
      <c r="AE804" s="40">
        <f ca="1">AE803+SUMIFS('Transactions (Dated)'!$E$2:$E$53,'Transactions (Dated)'!$D$2:$D$53,'Share Values'!$X804,'Transactions (Dated)'!$B$2:$B$53,'Share Values'!AE$11,'Transactions (Dated)'!$C$2:$C$53,"Buy")-SUMIFS('Transactions (Dated)'!$E$2:$E$53,'Transactions (Dated)'!$D$2:$D$53,'Share Values'!$X804,'Transactions (Dated)'!$B$2:$B$53,'Share Values'!AE$11,'Transactions (Dated)'!$C$2:$C$53,"Sell")</f>
        <v>2900</v>
      </c>
      <c r="AF804" s="40">
        <f ca="1">AF803+SUMIFS('Transactions (Dated)'!$E$2:$E$53,'Transactions (Dated)'!$D$2:$D$53,'Share Values'!$X804,'Transactions (Dated)'!$B$2:$B$53,'Share Values'!AF$11,'Transactions (Dated)'!$C$2:$C$53,"Buy")-SUMIFS('Transactions (Dated)'!$E$2:$E$53,'Transactions (Dated)'!$D$2:$D$53,'Share Values'!$X804,'Transactions (Dated)'!$B$2:$B$53,'Share Values'!AF$11,'Transactions (Dated)'!$C$2:$C$53,"Sell")</f>
        <v>14201</v>
      </c>
      <c r="AG804" s="40">
        <f ca="1">AG803+SUMIFS('Transactions (Dated)'!$E$2:$E$53,'Transactions (Dated)'!$D$2:$D$53,'Share Values'!$X804,'Transactions (Dated)'!$B$2:$B$53,'Share Values'!AG$11,'Transactions (Dated)'!$C$2:$C$53,"Buy")-SUMIFS('Transactions (Dated)'!$E$2:$E$53,'Transactions (Dated)'!$D$2:$D$53,'Share Values'!$X804,'Transactions (Dated)'!$B$2:$B$53,'Share Values'!AG$11,'Transactions (Dated)'!$C$2:$C$53,"Sell")</f>
        <v>6835</v>
      </c>
      <c r="AH804" s="40">
        <f ca="1">AH803+SUMIFS('Transactions (Dated)'!$E$2:$E$53,'Transactions (Dated)'!$D$2:$D$53,'Share Values'!$X804,'Transactions (Dated)'!$B$2:$B$53,'Share Values'!AH$11,'Transactions (Dated)'!$C$2:$C$53,"Buy")-SUMIFS('Transactions (Dated)'!$E$2:$E$53,'Transactions (Dated)'!$D$2:$D$53,'Share Values'!$X804,'Transactions (Dated)'!$B$2:$B$53,'Share Values'!AH$11,'Transactions (Dated)'!$C$2:$C$53,"Sell")</f>
        <v>0</v>
      </c>
      <c r="AI804" s="40">
        <f ca="1">AI803+SUMIFS('Transactions (Dated)'!$E$2:$E$53,'Transactions (Dated)'!$D$2:$D$53,'Share Values'!$X804,'Transactions (Dated)'!$B$2:$B$53,'Share Values'!AI$11,'Transactions (Dated)'!$C$2:$C$53,"Buy")-SUMIFS('Transactions (Dated)'!$E$2:$E$53,'Transactions (Dated)'!$D$2:$D$53,'Share Values'!$X804,'Transactions (Dated)'!$B$2:$B$53,'Share Values'!AI$11,'Transactions (Dated)'!$C$2:$C$53,"Sell")</f>
        <v>0</v>
      </c>
      <c r="AJ804" s="40">
        <f ca="1">AJ803+SUMIFS('Transactions (Dated)'!$E$2:$E$53,'Transactions (Dated)'!$D$2:$D$53,'Share Values'!$X804,'Transactions (Dated)'!$B$2:$B$53,'Share Values'!AJ$11,'Transactions (Dated)'!$C$2:$C$53,"Buy")-SUMIFS('Transactions (Dated)'!$E$2:$E$53,'Transactions (Dated)'!$D$2:$D$53,'Share Values'!$X804,'Transactions (Dated)'!$B$2:$B$53,'Share Values'!AJ$11,'Transactions (Dated)'!$C$2:$C$53,"Sell")</f>
        <v>0</v>
      </c>
      <c r="AK804" s="40">
        <f ca="1">AK803+SUMIFS('Transactions (Dated)'!$E$2:$E$53,'Transactions (Dated)'!$D$2:$D$53,'Share Values'!$X804,'Transactions (Dated)'!$B$2:$B$53,'Share Values'!AK$11,'Transactions (Dated)'!$C$2:$C$53,"Buy")-SUMIFS('Transactions (Dated)'!$E$2:$E$53,'Transactions (Dated)'!$D$2:$D$53,'Share Values'!$X804,'Transactions (Dated)'!$B$2:$B$53,'Share Values'!AK$11,'Transactions (Dated)'!$C$2:$C$53,"Sell")</f>
        <v>0</v>
      </c>
      <c r="AL804" s="40">
        <f ca="1">AL803+SUMIFS('Transactions (Dated)'!$E$2:$E$53,'Transactions (Dated)'!$D$2:$D$53,'Share Values'!$X804,'Transactions (Dated)'!$B$2:$B$53,'Share Values'!AL$11,'Transactions (Dated)'!$C$2:$C$53,"Buy")-SUMIFS('Transactions (Dated)'!$E$2:$E$53,'Transactions (Dated)'!$D$2:$D$53,'Share Values'!$X804,'Transactions (Dated)'!$B$2:$B$53,'Share Values'!AL$11,'Transactions (Dated)'!$C$2:$C$53,"Sell")</f>
        <v>0</v>
      </c>
      <c r="AM804" s="40">
        <f ca="1">AM803+SUMIFS('Transactions (Dated)'!$E$2:$E$53,'Transactions (Dated)'!$D$2:$D$53,'Share Values'!$X804,'Transactions (Dated)'!$B$2:$B$53,'Share Values'!AM$11,'Transactions (Dated)'!$C$2:$C$53,"Buy")-SUMIFS('Transactions (Dated)'!$E$2:$E$53,'Transactions (Dated)'!$D$2:$D$53,'Share Values'!$X804,'Transactions (Dated)'!$B$2:$B$53,'Share Values'!AM$11,'Transactions (Dated)'!$C$2:$C$53,"Sell")</f>
        <v>0</v>
      </c>
      <c r="AN804" s="40">
        <f ca="1">AN803+SUMIFS('Transactions (Dated)'!$E$2:$E$53,'Transactions (Dated)'!$D$2:$D$53,'Share Values'!$X804,'Transactions (Dated)'!$B$2:$B$53,'Share Values'!AN$11,'Transactions (Dated)'!$C$2:$C$53,"Buy")-SUMIFS('Transactions (Dated)'!$E$2:$E$53,'Transactions (Dated)'!$D$2:$D$53,'Share Values'!$X804,'Transactions (Dated)'!$B$2:$B$53,'Share Values'!AN$11,'Transactions (Dated)'!$C$2:$C$53,"Sell")</f>
        <v>0</v>
      </c>
      <c r="AQ804" s="3">
        <f t="shared" si="346"/>
        <v>43066</v>
      </c>
      <c r="AR804" s="6">
        <f t="shared" ca="1" si="347"/>
        <v>64241.25</v>
      </c>
      <c r="AS804" s="6">
        <f t="shared" ca="1" si="348"/>
        <v>17531.25</v>
      </c>
      <c r="AT804" s="6">
        <f t="shared" ca="1" si="349"/>
        <v>571946.9</v>
      </c>
      <c r="AU804" s="6">
        <f t="shared" ca="1" si="350"/>
        <v>46032.359999999993</v>
      </c>
      <c r="AV804" s="6">
        <f t="shared" ca="1" si="351"/>
        <v>47828.76</v>
      </c>
      <c r="AW804" s="6">
        <f t="shared" ca="1" si="352"/>
        <v>0</v>
      </c>
      <c r="AX804" s="6">
        <f t="shared" ca="1" si="353"/>
        <v>46661</v>
      </c>
      <c r="AY804" s="6">
        <f t="shared" ca="1" si="354"/>
        <v>45301.19</v>
      </c>
      <c r="AZ804" s="6">
        <f t="shared" ca="1" si="355"/>
        <v>0</v>
      </c>
      <c r="BA804" s="6">
        <f t="shared" ca="1" si="356"/>
        <v>0</v>
      </c>
      <c r="BB804" s="6">
        <f t="shared" ca="1" si="357"/>
        <v>0</v>
      </c>
      <c r="BC804" s="6">
        <f t="shared" ca="1" si="358"/>
        <v>0</v>
      </c>
      <c r="BD804" s="6">
        <f t="shared" ca="1" si="359"/>
        <v>0</v>
      </c>
      <c r="BE804" s="6">
        <f t="shared" ca="1" si="360"/>
        <v>0</v>
      </c>
      <c r="BF804" s="6">
        <f t="shared" ca="1" si="343"/>
        <v>0</v>
      </c>
      <c r="BG804" s="6">
        <f t="shared" ca="1" si="344"/>
        <v>0</v>
      </c>
      <c r="BJ804" s="4">
        <f t="shared" ca="1" si="361"/>
        <v>839542.71</v>
      </c>
      <c r="BL804" s="3">
        <f t="shared" si="362"/>
        <v>43066</v>
      </c>
      <c r="BM804" s="6">
        <f>BM803+SUMIFS('Transactions (Dated)'!G:G,'Transactions (Dated)'!D:D,'Share Values'!AQ804)</f>
        <v>14317.649999999987</v>
      </c>
      <c r="BN804" s="6">
        <f ca="1">BN803+SUMIFS('Transactions (Dated)'!$F:$F,'Transactions (Dated)'!$D:$D,$BL804,'Transactions (Dated)'!$B:$B,BN$11,'Transactions (Dated)'!$C:$C,"Dividend (paid to cash)")*Y804</f>
        <v>0</v>
      </c>
      <c r="BO804" s="6">
        <f ca="1">BO803+SUMIFS('Transactions (Dated)'!$F:$F,'Transactions (Dated)'!$D:$D,$BL804,'Transactions (Dated)'!$B:$B,BO$11,'Transactions (Dated)'!$C:$C,"Dividend (paid to cash)")*Z804</f>
        <v>2421.875</v>
      </c>
      <c r="BP804" s="6">
        <f ca="1">BP803+SUMIFS('Transactions (Dated)'!$F:$F,'Transactions (Dated)'!$D:$D,$BL804,'Transactions (Dated)'!$B:$B,BP$11,'Transactions (Dated)'!$C:$C,"Dividend (paid to cash)")*AA804</f>
        <v>51745.237000000008</v>
      </c>
      <c r="BQ804" s="6">
        <f ca="1">BQ803+SUMIFS('Transactions (Dated)'!$F:$F,'Transactions (Dated)'!$D:$D,$BL804,'Transactions (Dated)'!$B:$B,BQ$11,'Transactions (Dated)'!$C:$C,"Dividend (paid to cash)")*AB804</f>
        <v>766.26</v>
      </c>
      <c r="BR804" s="6">
        <f ca="1">BR803+SUMIFS('Transactions (Dated)'!$F:$F,'Transactions (Dated)'!$D:$D,$BL804,'Transactions (Dated)'!$B:$B,BR$11,'Transactions (Dated)'!$C:$C,"Dividend (paid to cash)")*AC804</f>
        <v>0</v>
      </c>
      <c r="BS804" s="6">
        <f ca="1">BS803+SUMIFS('Transactions (Dated)'!$F:$F,'Transactions (Dated)'!$D:$D,$BL804,'Transactions (Dated)'!$B:$B,BS$11,'Transactions (Dated)'!$C:$C,"Dividend (paid to cash)")*AD804</f>
        <v>0</v>
      </c>
      <c r="BT804" s="6">
        <f ca="1">BT803+SUMIFS('Transactions (Dated)'!$F:$F,'Transactions (Dated)'!$D:$D,$BL804,'Transactions (Dated)'!$B:$B,BT$11,'Transactions (Dated)'!$C:$C,"Dividend (paid to cash)")*AE804</f>
        <v>7830</v>
      </c>
      <c r="BU804" s="6">
        <f ca="1">BU803+SUMIFS('Transactions (Dated)'!$F:$F,'Transactions (Dated)'!$D:$D,$BL804,'Transactions (Dated)'!$B:$B,BU$11,'Transactions (Dated)'!$C:$C,"Dividend (paid to cash)")*AF804</f>
        <v>0</v>
      </c>
      <c r="BV804" s="6">
        <f ca="1">BV803+SUMIFS('Transactions (Dated)'!$F:$F,'Transactions (Dated)'!$D:$D,$BL804,'Transactions (Dated)'!$B:$B,BV$11,'Transactions (Dated)'!$C:$C,"Dividend (paid to cash)")*AG804</f>
        <v>0</v>
      </c>
      <c r="BW804" s="6">
        <f ca="1">BW803+SUMIFS('Transactions (Dated)'!$F:$F,'Transactions (Dated)'!$D:$D,$BL804,'Transactions (Dated)'!$B:$B,BW$11,'Transactions (Dated)'!$C:$C,"Dividend (paid to cash)")*AH804</f>
        <v>0</v>
      </c>
      <c r="BX804" s="6">
        <f ca="1">BX803+SUMIFS('Transactions (Dated)'!$F:$F,'Transactions (Dated)'!$D:$D,$BL804,'Transactions (Dated)'!$B:$B,BX$11,'Transactions (Dated)'!$C:$C,"Dividend (paid to cash)")*AI804</f>
        <v>0</v>
      </c>
      <c r="BY804" s="6">
        <f ca="1">BY803+SUMIFS('Transactions (Dated)'!$F:$F,'Transactions (Dated)'!$D:$D,$BL804,'Transactions (Dated)'!$B:$B,BY$11,'Transactions (Dated)'!$C:$C,"Dividend (paid to cash)")*AJ804</f>
        <v>0</v>
      </c>
      <c r="BZ804" s="6">
        <f ca="1">BZ803+SUMIFS('Transactions (Dated)'!$F:$F,'Transactions (Dated)'!$D:$D,$BL804,'Transactions (Dated)'!$B:$B,BZ$11,'Transactions (Dated)'!$C:$C,"Dividend (paid to cash)")*AK804</f>
        <v>0</v>
      </c>
      <c r="CA804" s="6">
        <f ca="1">CA803+SUMIFS('Transactions (Dated)'!$F:$F,'Transactions (Dated)'!$D:$D,$BL804,'Transactions (Dated)'!$B:$B,CA$11,'Transactions (Dated)'!$C:$C,"Dividend (paid to cash)")*AL804</f>
        <v>0</v>
      </c>
      <c r="CB804" s="6">
        <v>0</v>
      </c>
      <c r="CC804" s="6">
        <v>0</v>
      </c>
      <c r="CF804" s="6">
        <f t="shared" ca="1" si="363"/>
        <v>77081.021999999983</v>
      </c>
      <c r="CH804" s="3">
        <f t="shared" si="364"/>
        <v>43066</v>
      </c>
      <c r="CI804" s="4">
        <f t="shared" ca="1" si="365"/>
        <v>839542.71</v>
      </c>
      <c r="CJ804" s="4">
        <f t="shared" ca="1" si="366"/>
        <v>77081.021999999983</v>
      </c>
      <c r="CL804" s="4">
        <f t="shared" ca="1" si="367"/>
        <v>916623.73199999996</v>
      </c>
    </row>
    <row r="805" spans="2:90" x14ac:dyDescent="0.15">
      <c r="B805" s="3">
        <v>43067</v>
      </c>
      <c r="E805" s="86">
        <v>43067</v>
      </c>
      <c r="F805" s="53">
        <v>14</v>
      </c>
      <c r="G805">
        <v>1.9</v>
      </c>
      <c r="H805">
        <v>21.68</v>
      </c>
      <c r="I805">
        <v>24.47</v>
      </c>
      <c r="J805">
        <v>20.63</v>
      </c>
      <c r="K805">
        <v>13.49</v>
      </c>
      <c r="L805">
        <v>16.27</v>
      </c>
      <c r="M805">
        <v>3.16</v>
      </c>
      <c r="O805">
        <v>13.5</v>
      </c>
      <c r="Q805">
        <v>1.25</v>
      </c>
      <c r="R805">
        <v>9.89</v>
      </c>
      <c r="S805">
        <v>48.18</v>
      </c>
      <c r="U805">
        <v>48.18</v>
      </c>
      <c r="X805" s="3">
        <f t="shared" si="345"/>
        <v>43067</v>
      </c>
      <c r="Y805" s="40">
        <f ca="1">Y804+SUMIFS('Transactions (Dated)'!$E$2:$E$53,'Transactions (Dated)'!$D$2:$D$53,'Share Values'!$X805,'Transactions (Dated)'!$B$2:$B$53,'Share Values'!Y$11,'Transactions (Dated)'!$C$2:$C$53,"Buy")-SUMIFS('Transactions (Dated)'!$E$2:$E$53,'Transactions (Dated)'!$D$2:$D$53,'Share Values'!$X805,'Transactions (Dated)'!$B$2:$B$53,'Share Values'!Y$11,'Transactions (Dated)'!$C$2:$C$53,"Sell")</f>
        <v>4625</v>
      </c>
      <c r="Z805" s="40">
        <f ca="1">Z804+SUMIFS('Transactions (Dated)'!$E$2:$E$53,'Transactions (Dated)'!$D$2:$D$53,'Share Values'!$X805,'Transactions (Dated)'!$B$2:$B$53,'Share Values'!Z$11,'Transactions (Dated)'!$C$2:$C$53,"Buy")-SUMIFS('Transactions (Dated)'!$E$2:$E$53,'Transactions (Dated)'!$D$2:$D$53,'Share Values'!$X805,'Transactions (Dated)'!$B$2:$B$53,'Share Values'!Z$11,'Transactions (Dated)'!$C$2:$C$53,"Sell")</f>
        <v>9375</v>
      </c>
      <c r="AA805" s="40">
        <f ca="1">AA804+SUMIFS('Transactions (Dated)'!$E$2:$E$53,'Transactions (Dated)'!$D$2:$D$53,'Share Values'!$X805,'Transactions (Dated)'!$B$2:$B$53,'Share Values'!AA$11,'Transactions (Dated)'!$C$2:$C$53,"Buy")-SUMIFS('Transactions (Dated)'!$E$2:$E$53,'Transactions (Dated)'!$D$2:$D$53,'Share Values'!$X805,'Transactions (Dated)'!$B$2:$B$53,'Share Values'!AA$11,'Transactions (Dated)'!$C$2:$C$53,"Sell")</f>
        <v>26357</v>
      </c>
      <c r="AB805" s="40">
        <f ca="1">AB804+SUMIFS('Transactions (Dated)'!$E$2:$E$53,'Transactions (Dated)'!$D$2:$D$53,'Share Values'!$X805,'Transactions (Dated)'!$B$2:$B$53,'Share Values'!AB$11,'Transactions (Dated)'!$C$2:$C$53,"Buy")-SUMIFS('Transactions (Dated)'!$E$2:$E$53,'Transactions (Dated)'!$D$2:$D$53,'Share Values'!$X805,'Transactions (Dated)'!$B$2:$B$53,'Share Values'!AB$11,'Transactions (Dated)'!$C$2:$C$53,"Sell")</f>
        <v>1892</v>
      </c>
      <c r="AC805" s="40">
        <f ca="1">AC804+SUMIFS('Transactions (Dated)'!$E$2:$E$53,'Transactions (Dated)'!$D$2:$D$53,'Share Values'!$X805,'Transactions (Dated)'!$B$2:$B$53,'Share Values'!AC$11,'Transactions (Dated)'!$C$2:$C$53,"Buy")-SUMIFS('Transactions (Dated)'!$E$2:$E$53,'Transactions (Dated)'!$D$2:$D$53,'Share Values'!$X805,'Transactions (Dated)'!$B$2:$B$53,'Share Values'!AC$11,'Transactions (Dated)'!$C$2:$C$53,"Sell")</f>
        <v>2348</v>
      </c>
      <c r="AD805" s="40">
        <f ca="1">AD804+SUMIFS('Transactions (Dated)'!$E$2:$E$53,'Transactions (Dated)'!$D$2:$D$53,'Share Values'!$X805,'Transactions (Dated)'!$B$2:$B$53,'Share Values'!AD$11,'Transactions (Dated)'!$C$2:$C$53,"Buy")-SUMIFS('Transactions (Dated)'!$E$2:$E$53,'Transactions (Dated)'!$D$2:$D$53,'Share Values'!$X805,'Transactions (Dated)'!$B$2:$B$53,'Share Values'!AD$11,'Transactions (Dated)'!$C$2:$C$53,"Sell")</f>
        <v>0</v>
      </c>
      <c r="AE805" s="40">
        <f ca="1">AE804+SUMIFS('Transactions (Dated)'!$E$2:$E$53,'Transactions (Dated)'!$D$2:$D$53,'Share Values'!$X805,'Transactions (Dated)'!$B$2:$B$53,'Share Values'!AE$11,'Transactions (Dated)'!$C$2:$C$53,"Buy")-SUMIFS('Transactions (Dated)'!$E$2:$E$53,'Transactions (Dated)'!$D$2:$D$53,'Share Values'!$X805,'Transactions (Dated)'!$B$2:$B$53,'Share Values'!AE$11,'Transactions (Dated)'!$C$2:$C$53,"Sell")</f>
        <v>2900</v>
      </c>
      <c r="AF805" s="40">
        <f ca="1">AF804+SUMIFS('Transactions (Dated)'!$E$2:$E$53,'Transactions (Dated)'!$D$2:$D$53,'Share Values'!$X805,'Transactions (Dated)'!$B$2:$B$53,'Share Values'!AF$11,'Transactions (Dated)'!$C$2:$C$53,"Buy")-SUMIFS('Transactions (Dated)'!$E$2:$E$53,'Transactions (Dated)'!$D$2:$D$53,'Share Values'!$X805,'Transactions (Dated)'!$B$2:$B$53,'Share Values'!AF$11,'Transactions (Dated)'!$C$2:$C$53,"Sell")</f>
        <v>14201</v>
      </c>
      <c r="AG805" s="40">
        <f ca="1">AG804+SUMIFS('Transactions (Dated)'!$E$2:$E$53,'Transactions (Dated)'!$D$2:$D$53,'Share Values'!$X805,'Transactions (Dated)'!$B$2:$B$53,'Share Values'!AG$11,'Transactions (Dated)'!$C$2:$C$53,"Buy")-SUMIFS('Transactions (Dated)'!$E$2:$E$53,'Transactions (Dated)'!$D$2:$D$53,'Share Values'!$X805,'Transactions (Dated)'!$B$2:$B$53,'Share Values'!AG$11,'Transactions (Dated)'!$C$2:$C$53,"Sell")</f>
        <v>6835</v>
      </c>
      <c r="AH805" s="40">
        <f ca="1">AH804+SUMIFS('Transactions (Dated)'!$E$2:$E$53,'Transactions (Dated)'!$D$2:$D$53,'Share Values'!$X805,'Transactions (Dated)'!$B$2:$B$53,'Share Values'!AH$11,'Transactions (Dated)'!$C$2:$C$53,"Buy")-SUMIFS('Transactions (Dated)'!$E$2:$E$53,'Transactions (Dated)'!$D$2:$D$53,'Share Values'!$X805,'Transactions (Dated)'!$B$2:$B$53,'Share Values'!AH$11,'Transactions (Dated)'!$C$2:$C$53,"Sell")</f>
        <v>0</v>
      </c>
      <c r="AI805" s="40">
        <f ca="1">AI804+SUMIFS('Transactions (Dated)'!$E$2:$E$53,'Transactions (Dated)'!$D$2:$D$53,'Share Values'!$X805,'Transactions (Dated)'!$B$2:$B$53,'Share Values'!AI$11,'Transactions (Dated)'!$C$2:$C$53,"Buy")-SUMIFS('Transactions (Dated)'!$E$2:$E$53,'Transactions (Dated)'!$D$2:$D$53,'Share Values'!$X805,'Transactions (Dated)'!$B$2:$B$53,'Share Values'!AI$11,'Transactions (Dated)'!$C$2:$C$53,"Sell")</f>
        <v>0</v>
      </c>
      <c r="AJ805" s="40">
        <f ca="1">AJ804+SUMIFS('Transactions (Dated)'!$E$2:$E$53,'Transactions (Dated)'!$D$2:$D$53,'Share Values'!$X805,'Transactions (Dated)'!$B$2:$B$53,'Share Values'!AJ$11,'Transactions (Dated)'!$C$2:$C$53,"Buy")-SUMIFS('Transactions (Dated)'!$E$2:$E$53,'Transactions (Dated)'!$D$2:$D$53,'Share Values'!$X805,'Transactions (Dated)'!$B$2:$B$53,'Share Values'!AJ$11,'Transactions (Dated)'!$C$2:$C$53,"Sell")</f>
        <v>0</v>
      </c>
      <c r="AK805" s="40">
        <f ca="1">AK804+SUMIFS('Transactions (Dated)'!$E$2:$E$53,'Transactions (Dated)'!$D$2:$D$53,'Share Values'!$X805,'Transactions (Dated)'!$B$2:$B$53,'Share Values'!AK$11,'Transactions (Dated)'!$C$2:$C$53,"Buy")-SUMIFS('Transactions (Dated)'!$E$2:$E$53,'Transactions (Dated)'!$D$2:$D$53,'Share Values'!$X805,'Transactions (Dated)'!$B$2:$B$53,'Share Values'!AK$11,'Transactions (Dated)'!$C$2:$C$53,"Sell")</f>
        <v>0</v>
      </c>
      <c r="AL805" s="40">
        <f ca="1">AL804+SUMIFS('Transactions (Dated)'!$E$2:$E$53,'Transactions (Dated)'!$D$2:$D$53,'Share Values'!$X805,'Transactions (Dated)'!$B$2:$B$53,'Share Values'!AL$11,'Transactions (Dated)'!$C$2:$C$53,"Buy")-SUMIFS('Transactions (Dated)'!$E$2:$E$53,'Transactions (Dated)'!$D$2:$D$53,'Share Values'!$X805,'Transactions (Dated)'!$B$2:$B$53,'Share Values'!AL$11,'Transactions (Dated)'!$C$2:$C$53,"Sell")</f>
        <v>0</v>
      </c>
      <c r="AM805" s="40">
        <f ca="1">AM804+SUMIFS('Transactions (Dated)'!$E$2:$E$53,'Transactions (Dated)'!$D$2:$D$53,'Share Values'!$X805,'Transactions (Dated)'!$B$2:$B$53,'Share Values'!AM$11,'Transactions (Dated)'!$C$2:$C$53,"Buy")-SUMIFS('Transactions (Dated)'!$E$2:$E$53,'Transactions (Dated)'!$D$2:$D$53,'Share Values'!$X805,'Transactions (Dated)'!$B$2:$B$53,'Share Values'!AM$11,'Transactions (Dated)'!$C$2:$C$53,"Sell")</f>
        <v>0</v>
      </c>
      <c r="AN805" s="40">
        <f ca="1">AN804+SUMIFS('Transactions (Dated)'!$E$2:$E$53,'Transactions (Dated)'!$D$2:$D$53,'Share Values'!$X805,'Transactions (Dated)'!$B$2:$B$53,'Share Values'!AN$11,'Transactions (Dated)'!$C$2:$C$53,"Buy")-SUMIFS('Transactions (Dated)'!$E$2:$E$53,'Transactions (Dated)'!$D$2:$D$53,'Share Values'!$X805,'Transactions (Dated)'!$B$2:$B$53,'Share Values'!AN$11,'Transactions (Dated)'!$C$2:$C$53,"Sell")</f>
        <v>0</v>
      </c>
      <c r="AQ805" s="3">
        <f t="shared" si="346"/>
        <v>43067</v>
      </c>
      <c r="AR805" s="6">
        <f t="shared" ca="1" si="347"/>
        <v>64750</v>
      </c>
      <c r="AS805" s="6">
        <f t="shared" ca="1" si="348"/>
        <v>17812.5</v>
      </c>
      <c r="AT805" s="6">
        <f t="shared" ca="1" si="349"/>
        <v>571419.76</v>
      </c>
      <c r="AU805" s="6">
        <f t="shared" ca="1" si="350"/>
        <v>46297.24</v>
      </c>
      <c r="AV805" s="6">
        <f t="shared" ca="1" si="351"/>
        <v>48439.24</v>
      </c>
      <c r="AW805" s="6">
        <f t="shared" ca="1" si="352"/>
        <v>0</v>
      </c>
      <c r="AX805" s="6">
        <f t="shared" ca="1" si="353"/>
        <v>47183</v>
      </c>
      <c r="AY805" s="6">
        <f t="shared" ca="1" si="354"/>
        <v>44875.16</v>
      </c>
      <c r="AZ805" s="6">
        <f t="shared" ca="1" si="355"/>
        <v>0</v>
      </c>
      <c r="BA805" s="6">
        <f t="shared" ca="1" si="356"/>
        <v>0</v>
      </c>
      <c r="BB805" s="6">
        <f t="shared" ca="1" si="357"/>
        <v>0</v>
      </c>
      <c r="BC805" s="6">
        <f t="shared" ca="1" si="358"/>
        <v>0</v>
      </c>
      <c r="BD805" s="6">
        <f t="shared" ca="1" si="359"/>
        <v>0</v>
      </c>
      <c r="BE805" s="6">
        <f t="shared" ca="1" si="360"/>
        <v>0</v>
      </c>
      <c r="BF805" s="6">
        <f t="shared" ca="1" si="343"/>
        <v>0</v>
      </c>
      <c r="BG805" s="6">
        <f t="shared" ca="1" si="344"/>
        <v>0</v>
      </c>
      <c r="BJ805" s="4">
        <f t="shared" ca="1" si="361"/>
        <v>840776.9</v>
      </c>
      <c r="BL805" s="3">
        <f t="shared" si="362"/>
        <v>43067</v>
      </c>
      <c r="BM805" s="6">
        <f>BM804+SUMIFS('Transactions (Dated)'!G:G,'Transactions (Dated)'!D:D,'Share Values'!AQ805)</f>
        <v>14317.649999999987</v>
      </c>
      <c r="BN805" s="6">
        <f ca="1">BN804+SUMIFS('Transactions (Dated)'!$F:$F,'Transactions (Dated)'!$D:$D,$BL805,'Transactions (Dated)'!$B:$B,BN$11,'Transactions (Dated)'!$C:$C,"Dividend (paid to cash)")*Y805</f>
        <v>0</v>
      </c>
      <c r="BO805" s="6">
        <f ca="1">BO804+SUMIFS('Transactions (Dated)'!$F:$F,'Transactions (Dated)'!$D:$D,$BL805,'Transactions (Dated)'!$B:$B,BO$11,'Transactions (Dated)'!$C:$C,"Dividend (paid to cash)")*Z805</f>
        <v>2421.875</v>
      </c>
      <c r="BP805" s="6">
        <f ca="1">BP804+SUMIFS('Transactions (Dated)'!$F:$F,'Transactions (Dated)'!$D:$D,$BL805,'Transactions (Dated)'!$B:$B,BP$11,'Transactions (Dated)'!$C:$C,"Dividend (paid to cash)")*AA805</f>
        <v>51745.237000000008</v>
      </c>
      <c r="BQ805" s="6">
        <f ca="1">BQ804+SUMIFS('Transactions (Dated)'!$F:$F,'Transactions (Dated)'!$D:$D,$BL805,'Transactions (Dated)'!$B:$B,BQ$11,'Transactions (Dated)'!$C:$C,"Dividend (paid to cash)")*AB805</f>
        <v>766.26</v>
      </c>
      <c r="BR805" s="6">
        <f ca="1">BR804+SUMIFS('Transactions (Dated)'!$F:$F,'Transactions (Dated)'!$D:$D,$BL805,'Transactions (Dated)'!$B:$B,BR$11,'Transactions (Dated)'!$C:$C,"Dividend (paid to cash)")*AC805</f>
        <v>0</v>
      </c>
      <c r="BS805" s="6">
        <f ca="1">BS804+SUMIFS('Transactions (Dated)'!$F:$F,'Transactions (Dated)'!$D:$D,$BL805,'Transactions (Dated)'!$B:$B,BS$11,'Transactions (Dated)'!$C:$C,"Dividend (paid to cash)")*AD805</f>
        <v>0</v>
      </c>
      <c r="BT805" s="6">
        <f ca="1">BT804+SUMIFS('Transactions (Dated)'!$F:$F,'Transactions (Dated)'!$D:$D,$BL805,'Transactions (Dated)'!$B:$B,BT$11,'Transactions (Dated)'!$C:$C,"Dividend (paid to cash)")*AE805</f>
        <v>7830</v>
      </c>
      <c r="BU805" s="6">
        <f ca="1">BU804+SUMIFS('Transactions (Dated)'!$F:$F,'Transactions (Dated)'!$D:$D,$BL805,'Transactions (Dated)'!$B:$B,BU$11,'Transactions (Dated)'!$C:$C,"Dividend (paid to cash)")*AF805</f>
        <v>0</v>
      </c>
      <c r="BV805" s="6">
        <f ca="1">BV804+SUMIFS('Transactions (Dated)'!$F:$F,'Transactions (Dated)'!$D:$D,$BL805,'Transactions (Dated)'!$B:$B,BV$11,'Transactions (Dated)'!$C:$C,"Dividend (paid to cash)")*AG805</f>
        <v>0</v>
      </c>
      <c r="BW805" s="6">
        <f ca="1">BW804+SUMIFS('Transactions (Dated)'!$F:$F,'Transactions (Dated)'!$D:$D,$BL805,'Transactions (Dated)'!$B:$B,BW$11,'Transactions (Dated)'!$C:$C,"Dividend (paid to cash)")*AH805</f>
        <v>0</v>
      </c>
      <c r="BX805" s="6">
        <f ca="1">BX804+SUMIFS('Transactions (Dated)'!$F:$F,'Transactions (Dated)'!$D:$D,$BL805,'Transactions (Dated)'!$B:$B,BX$11,'Transactions (Dated)'!$C:$C,"Dividend (paid to cash)")*AI805</f>
        <v>0</v>
      </c>
      <c r="BY805" s="6">
        <f ca="1">BY804+SUMIFS('Transactions (Dated)'!$F:$F,'Transactions (Dated)'!$D:$D,$BL805,'Transactions (Dated)'!$B:$B,BY$11,'Transactions (Dated)'!$C:$C,"Dividend (paid to cash)")*AJ805</f>
        <v>0</v>
      </c>
      <c r="BZ805" s="6">
        <f ca="1">BZ804+SUMIFS('Transactions (Dated)'!$F:$F,'Transactions (Dated)'!$D:$D,$BL805,'Transactions (Dated)'!$B:$B,BZ$11,'Transactions (Dated)'!$C:$C,"Dividend (paid to cash)")*AK805</f>
        <v>0</v>
      </c>
      <c r="CA805" s="6">
        <f ca="1">CA804+SUMIFS('Transactions (Dated)'!$F:$F,'Transactions (Dated)'!$D:$D,$BL805,'Transactions (Dated)'!$B:$B,CA$11,'Transactions (Dated)'!$C:$C,"Dividend (paid to cash)")*AL805</f>
        <v>0</v>
      </c>
      <c r="CB805" s="6">
        <v>0</v>
      </c>
      <c r="CC805" s="6">
        <v>0</v>
      </c>
      <c r="CF805" s="6">
        <f t="shared" ca="1" si="363"/>
        <v>77081.021999999983</v>
      </c>
      <c r="CH805" s="3">
        <f t="shared" si="364"/>
        <v>43067</v>
      </c>
      <c r="CI805" s="4">
        <f t="shared" ca="1" si="365"/>
        <v>840776.9</v>
      </c>
      <c r="CJ805" s="4">
        <f t="shared" ca="1" si="366"/>
        <v>77081.021999999983</v>
      </c>
      <c r="CL805" s="4">
        <f t="shared" ca="1" si="367"/>
        <v>917857.92200000002</v>
      </c>
    </row>
    <row r="806" spans="2:90" x14ac:dyDescent="0.15">
      <c r="B806" s="3">
        <v>43068</v>
      </c>
      <c r="E806" s="86">
        <v>43068</v>
      </c>
      <c r="F806" s="53">
        <v>13.7</v>
      </c>
      <c r="G806">
        <v>1.87</v>
      </c>
      <c r="H806">
        <v>21.59</v>
      </c>
      <c r="I806">
        <v>24.54</v>
      </c>
      <c r="J806">
        <v>20.72</v>
      </c>
      <c r="K806">
        <v>13.39</v>
      </c>
      <c r="L806">
        <v>16.3</v>
      </c>
      <c r="M806">
        <v>3.23</v>
      </c>
      <c r="O806">
        <v>13.6</v>
      </c>
      <c r="Q806">
        <v>1.24</v>
      </c>
      <c r="R806">
        <v>9.41</v>
      </c>
      <c r="S806">
        <v>47.43</v>
      </c>
      <c r="U806">
        <v>47.43</v>
      </c>
      <c r="X806" s="3">
        <f t="shared" si="345"/>
        <v>43068</v>
      </c>
      <c r="Y806" s="40">
        <f ca="1">Y805+SUMIFS('Transactions (Dated)'!$E$2:$E$53,'Transactions (Dated)'!$D$2:$D$53,'Share Values'!$X806,'Transactions (Dated)'!$B$2:$B$53,'Share Values'!Y$11,'Transactions (Dated)'!$C$2:$C$53,"Buy")-SUMIFS('Transactions (Dated)'!$E$2:$E$53,'Transactions (Dated)'!$D$2:$D$53,'Share Values'!$X806,'Transactions (Dated)'!$B$2:$B$53,'Share Values'!Y$11,'Transactions (Dated)'!$C$2:$C$53,"Sell")</f>
        <v>4625</v>
      </c>
      <c r="Z806" s="40">
        <f ca="1">Z805+SUMIFS('Transactions (Dated)'!$E$2:$E$53,'Transactions (Dated)'!$D$2:$D$53,'Share Values'!$X806,'Transactions (Dated)'!$B$2:$B$53,'Share Values'!Z$11,'Transactions (Dated)'!$C$2:$C$53,"Buy")-SUMIFS('Transactions (Dated)'!$E$2:$E$53,'Transactions (Dated)'!$D$2:$D$53,'Share Values'!$X806,'Transactions (Dated)'!$B$2:$B$53,'Share Values'!Z$11,'Transactions (Dated)'!$C$2:$C$53,"Sell")</f>
        <v>9375</v>
      </c>
      <c r="AA806" s="40">
        <f ca="1">AA805+SUMIFS('Transactions (Dated)'!$E$2:$E$53,'Transactions (Dated)'!$D$2:$D$53,'Share Values'!$X806,'Transactions (Dated)'!$B$2:$B$53,'Share Values'!AA$11,'Transactions (Dated)'!$C$2:$C$53,"Buy")-SUMIFS('Transactions (Dated)'!$E$2:$E$53,'Transactions (Dated)'!$D$2:$D$53,'Share Values'!$X806,'Transactions (Dated)'!$B$2:$B$53,'Share Values'!AA$11,'Transactions (Dated)'!$C$2:$C$53,"Sell")</f>
        <v>26357</v>
      </c>
      <c r="AB806" s="40">
        <f ca="1">AB805+SUMIFS('Transactions (Dated)'!$E$2:$E$53,'Transactions (Dated)'!$D$2:$D$53,'Share Values'!$X806,'Transactions (Dated)'!$B$2:$B$53,'Share Values'!AB$11,'Transactions (Dated)'!$C$2:$C$53,"Buy")-SUMIFS('Transactions (Dated)'!$E$2:$E$53,'Transactions (Dated)'!$D$2:$D$53,'Share Values'!$X806,'Transactions (Dated)'!$B$2:$B$53,'Share Values'!AB$11,'Transactions (Dated)'!$C$2:$C$53,"Sell")</f>
        <v>1892</v>
      </c>
      <c r="AC806" s="40">
        <f ca="1">AC805+SUMIFS('Transactions (Dated)'!$E$2:$E$53,'Transactions (Dated)'!$D$2:$D$53,'Share Values'!$X806,'Transactions (Dated)'!$B$2:$B$53,'Share Values'!AC$11,'Transactions (Dated)'!$C$2:$C$53,"Buy")-SUMIFS('Transactions (Dated)'!$E$2:$E$53,'Transactions (Dated)'!$D$2:$D$53,'Share Values'!$X806,'Transactions (Dated)'!$B$2:$B$53,'Share Values'!AC$11,'Transactions (Dated)'!$C$2:$C$53,"Sell")</f>
        <v>2348</v>
      </c>
      <c r="AD806" s="40">
        <f ca="1">AD805+SUMIFS('Transactions (Dated)'!$E$2:$E$53,'Transactions (Dated)'!$D$2:$D$53,'Share Values'!$X806,'Transactions (Dated)'!$B$2:$B$53,'Share Values'!AD$11,'Transactions (Dated)'!$C$2:$C$53,"Buy")-SUMIFS('Transactions (Dated)'!$E$2:$E$53,'Transactions (Dated)'!$D$2:$D$53,'Share Values'!$X806,'Transactions (Dated)'!$B$2:$B$53,'Share Values'!AD$11,'Transactions (Dated)'!$C$2:$C$53,"Sell")</f>
        <v>0</v>
      </c>
      <c r="AE806" s="40">
        <f ca="1">AE805+SUMIFS('Transactions (Dated)'!$E$2:$E$53,'Transactions (Dated)'!$D$2:$D$53,'Share Values'!$X806,'Transactions (Dated)'!$B$2:$B$53,'Share Values'!AE$11,'Transactions (Dated)'!$C$2:$C$53,"Buy")-SUMIFS('Transactions (Dated)'!$E$2:$E$53,'Transactions (Dated)'!$D$2:$D$53,'Share Values'!$X806,'Transactions (Dated)'!$B$2:$B$53,'Share Values'!AE$11,'Transactions (Dated)'!$C$2:$C$53,"Sell")</f>
        <v>2900</v>
      </c>
      <c r="AF806" s="40">
        <f ca="1">AF805+SUMIFS('Transactions (Dated)'!$E$2:$E$53,'Transactions (Dated)'!$D$2:$D$53,'Share Values'!$X806,'Transactions (Dated)'!$B$2:$B$53,'Share Values'!AF$11,'Transactions (Dated)'!$C$2:$C$53,"Buy")-SUMIFS('Transactions (Dated)'!$E$2:$E$53,'Transactions (Dated)'!$D$2:$D$53,'Share Values'!$X806,'Transactions (Dated)'!$B$2:$B$53,'Share Values'!AF$11,'Transactions (Dated)'!$C$2:$C$53,"Sell")</f>
        <v>14201</v>
      </c>
      <c r="AG806" s="40">
        <f ca="1">AG805+SUMIFS('Transactions (Dated)'!$E$2:$E$53,'Transactions (Dated)'!$D$2:$D$53,'Share Values'!$X806,'Transactions (Dated)'!$B$2:$B$53,'Share Values'!AG$11,'Transactions (Dated)'!$C$2:$C$53,"Buy")-SUMIFS('Transactions (Dated)'!$E$2:$E$53,'Transactions (Dated)'!$D$2:$D$53,'Share Values'!$X806,'Transactions (Dated)'!$B$2:$B$53,'Share Values'!AG$11,'Transactions (Dated)'!$C$2:$C$53,"Sell")</f>
        <v>6835</v>
      </c>
      <c r="AH806" s="40">
        <f ca="1">AH805+SUMIFS('Transactions (Dated)'!$E$2:$E$53,'Transactions (Dated)'!$D$2:$D$53,'Share Values'!$X806,'Transactions (Dated)'!$B$2:$B$53,'Share Values'!AH$11,'Transactions (Dated)'!$C$2:$C$53,"Buy")-SUMIFS('Transactions (Dated)'!$E$2:$E$53,'Transactions (Dated)'!$D$2:$D$53,'Share Values'!$X806,'Transactions (Dated)'!$B$2:$B$53,'Share Values'!AH$11,'Transactions (Dated)'!$C$2:$C$53,"Sell")</f>
        <v>0</v>
      </c>
      <c r="AI806" s="40">
        <f ca="1">AI805+SUMIFS('Transactions (Dated)'!$E$2:$E$53,'Transactions (Dated)'!$D$2:$D$53,'Share Values'!$X806,'Transactions (Dated)'!$B$2:$B$53,'Share Values'!AI$11,'Transactions (Dated)'!$C$2:$C$53,"Buy")-SUMIFS('Transactions (Dated)'!$E$2:$E$53,'Transactions (Dated)'!$D$2:$D$53,'Share Values'!$X806,'Transactions (Dated)'!$B$2:$B$53,'Share Values'!AI$11,'Transactions (Dated)'!$C$2:$C$53,"Sell")</f>
        <v>0</v>
      </c>
      <c r="AJ806" s="40">
        <f ca="1">AJ805+SUMIFS('Transactions (Dated)'!$E$2:$E$53,'Transactions (Dated)'!$D$2:$D$53,'Share Values'!$X806,'Transactions (Dated)'!$B$2:$B$53,'Share Values'!AJ$11,'Transactions (Dated)'!$C$2:$C$53,"Buy")-SUMIFS('Transactions (Dated)'!$E$2:$E$53,'Transactions (Dated)'!$D$2:$D$53,'Share Values'!$X806,'Transactions (Dated)'!$B$2:$B$53,'Share Values'!AJ$11,'Transactions (Dated)'!$C$2:$C$53,"Sell")</f>
        <v>0</v>
      </c>
      <c r="AK806" s="40">
        <f ca="1">AK805+SUMIFS('Transactions (Dated)'!$E$2:$E$53,'Transactions (Dated)'!$D$2:$D$53,'Share Values'!$X806,'Transactions (Dated)'!$B$2:$B$53,'Share Values'!AK$11,'Transactions (Dated)'!$C$2:$C$53,"Buy")-SUMIFS('Transactions (Dated)'!$E$2:$E$53,'Transactions (Dated)'!$D$2:$D$53,'Share Values'!$X806,'Transactions (Dated)'!$B$2:$B$53,'Share Values'!AK$11,'Transactions (Dated)'!$C$2:$C$53,"Sell")</f>
        <v>0</v>
      </c>
      <c r="AL806" s="40">
        <f ca="1">AL805+SUMIFS('Transactions (Dated)'!$E$2:$E$53,'Transactions (Dated)'!$D$2:$D$53,'Share Values'!$X806,'Transactions (Dated)'!$B$2:$B$53,'Share Values'!AL$11,'Transactions (Dated)'!$C$2:$C$53,"Buy")-SUMIFS('Transactions (Dated)'!$E$2:$E$53,'Transactions (Dated)'!$D$2:$D$53,'Share Values'!$X806,'Transactions (Dated)'!$B$2:$B$53,'Share Values'!AL$11,'Transactions (Dated)'!$C$2:$C$53,"Sell")</f>
        <v>0</v>
      </c>
      <c r="AM806" s="40">
        <f ca="1">AM805+SUMIFS('Transactions (Dated)'!$E$2:$E$53,'Transactions (Dated)'!$D$2:$D$53,'Share Values'!$X806,'Transactions (Dated)'!$B$2:$B$53,'Share Values'!AM$11,'Transactions (Dated)'!$C$2:$C$53,"Buy")-SUMIFS('Transactions (Dated)'!$E$2:$E$53,'Transactions (Dated)'!$D$2:$D$53,'Share Values'!$X806,'Transactions (Dated)'!$B$2:$B$53,'Share Values'!AM$11,'Transactions (Dated)'!$C$2:$C$53,"Sell")</f>
        <v>0</v>
      </c>
      <c r="AN806" s="40">
        <f ca="1">AN805+SUMIFS('Transactions (Dated)'!$E$2:$E$53,'Transactions (Dated)'!$D$2:$D$53,'Share Values'!$X806,'Transactions (Dated)'!$B$2:$B$53,'Share Values'!AN$11,'Transactions (Dated)'!$C$2:$C$53,"Buy")-SUMIFS('Transactions (Dated)'!$E$2:$E$53,'Transactions (Dated)'!$D$2:$D$53,'Share Values'!$X806,'Transactions (Dated)'!$B$2:$B$53,'Share Values'!AN$11,'Transactions (Dated)'!$C$2:$C$53,"Sell")</f>
        <v>0</v>
      </c>
      <c r="AQ806" s="3">
        <f t="shared" si="346"/>
        <v>43068</v>
      </c>
      <c r="AR806" s="6">
        <f t="shared" ca="1" si="347"/>
        <v>63362.5</v>
      </c>
      <c r="AS806" s="6">
        <f t="shared" ca="1" si="348"/>
        <v>17531.25</v>
      </c>
      <c r="AT806" s="6">
        <f t="shared" ca="1" si="349"/>
        <v>569047.63</v>
      </c>
      <c r="AU806" s="6">
        <f t="shared" ca="1" si="350"/>
        <v>46429.68</v>
      </c>
      <c r="AV806" s="6">
        <f t="shared" ca="1" si="351"/>
        <v>48650.559999999998</v>
      </c>
      <c r="AW806" s="6">
        <f t="shared" ca="1" si="352"/>
        <v>0</v>
      </c>
      <c r="AX806" s="6">
        <f t="shared" ca="1" si="353"/>
        <v>47270</v>
      </c>
      <c r="AY806" s="6">
        <f t="shared" ca="1" si="354"/>
        <v>45869.23</v>
      </c>
      <c r="AZ806" s="6">
        <f t="shared" ca="1" si="355"/>
        <v>0</v>
      </c>
      <c r="BA806" s="6">
        <f t="shared" ca="1" si="356"/>
        <v>0</v>
      </c>
      <c r="BB806" s="6">
        <f t="shared" ca="1" si="357"/>
        <v>0</v>
      </c>
      <c r="BC806" s="6">
        <f t="shared" ca="1" si="358"/>
        <v>0</v>
      </c>
      <c r="BD806" s="6">
        <f t="shared" ca="1" si="359"/>
        <v>0</v>
      </c>
      <c r="BE806" s="6">
        <f t="shared" ca="1" si="360"/>
        <v>0</v>
      </c>
      <c r="BF806" s="6">
        <f t="shared" ca="1" si="343"/>
        <v>0</v>
      </c>
      <c r="BG806" s="6">
        <f t="shared" ca="1" si="344"/>
        <v>0</v>
      </c>
      <c r="BJ806" s="4">
        <f t="shared" ca="1" si="361"/>
        <v>838160.85000000009</v>
      </c>
      <c r="BL806" s="3">
        <f t="shared" si="362"/>
        <v>43068</v>
      </c>
      <c r="BM806" s="6">
        <f>BM805+SUMIFS('Transactions (Dated)'!G:G,'Transactions (Dated)'!D:D,'Share Values'!AQ806)</f>
        <v>14317.649999999987</v>
      </c>
      <c r="BN806" s="6">
        <f ca="1">BN805+SUMIFS('Transactions (Dated)'!$F:$F,'Transactions (Dated)'!$D:$D,$BL806,'Transactions (Dated)'!$B:$B,BN$11,'Transactions (Dated)'!$C:$C,"Dividend (paid to cash)")*Y806</f>
        <v>0</v>
      </c>
      <c r="BO806" s="6">
        <f ca="1">BO805+SUMIFS('Transactions (Dated)'!$F:$F,'Transactions (Dated)'!$D:$D,$BL806,'Transactions (Dated)'!$B:$B,BO$11,'Transactions (Dated)'!$C:$C,"Dividend (paid to cash)")*Z806</f>
        <v>2421.875</v>
      </c>
      <c r="BP806" s="6">
        <f ca="1">BP805+SUMIFS('Transactions (Dated)'!$F:$F,'Transactions (Dated)'!$D:$D,$BL806,'Transactions (Dated)'!$B:$B,BP$11,'Transactions (Dated)'!$C:$C,"Dividend (paid to cash)")*AA806</f>
        <v>51745.237000000008</v>
      </c>
      <c r="BQ806" s="6">
        <f ca="1">BQ805+SUMIFS('Transactions (Dated)'!$F:$F,'Transactions (Dated)'!$D:$D,$BL806,'Transactions (Dated)'!$B:$B,BQ$11,'Transactions (Dated)'!$C:$C,"Dividend (paid to cash)")*AB806</f>
        <v>766.26</v>
      </c>
      <c r="BR806" s="6">
        <f ca="1">BR805+SUMIFS('Transactions (Dated)'!$F:$F,'Transactions (Dated)'!$D:$D,$BL806,'Transactions (Dated)'!$B:$B,BR$11,'Transactions (Dated)'!$C:$C,"Dividend (paid to cash)")*AC806</f>
        <v>0</v>
      </c>
      <c r="BS806" s="6">
        <f ca="1">BS805+SUMIFS('Transactions (Dated)'!$F:$F,'Transactions (Dated)'!$D:$D,$BL806,'Transactions (Dated)'!$B:$B,BS$11,'Transactions (Dated)'!$C:$C,"Dividend (paid to cash)")*AD806</f>
        <v>0</v>
      </c>
      <c r="BT806" s="6">
        <f ca="1">BT805+SUMIFS('Transactions (Dated)'!$F:$F,'Transactions (Dated)'!$D:$D,$BL806,'Transactions (Dated)'!$B:$B,BT$11,'Transactions (Dated)'!$C:$C,"Dividend (paid to cash)")*AE806</f>
        <v>7830</v>
      </c>
      <c r="BU806" s="6">
        <f ca="1">BU805+SUMIFS('Transactions (Dated)'!$F:$F,'Transactions (Dated)'!$D:$D,$BL806,'Transactions (Dated)'!$B:$B,BU$11,'Transactions (Dated)'!$C:$C,"Dividend (paid to cash)")*AF806</f>
        <v>0</v>
      </c>
      <c r="BV806" s="6">
        <f ca="1">BV805+SUMIFS('Transactions (Dated)'!$F:$F,'Transactions (Dated)'!$D:$D,$BL806,'Transactions (Dated)'!$B:$B,BV$11,'Transactions (Dated)'!$C:$C,"Dividend (paid to cash)")*AG806</f>
        <v>0</v>
      </c>
      <c r="BW806" s="6">
        <f ca="1">BW805+SUMIFS('Transactions (Dated)'!$F:$F,'Transactions (Dated)'!$D:$D,$BL806,'Transactions (Dated)'!$B:$B,BW$11,'Transactions (Dated)'!$C:$C,"Dividend (paid to cash)")*AH806</f>
        <v>0</v>
      </c>
      <c r="BX806" s="6">
        <f ca="1">BX805+SUMIFS('Transactions (Dated)'!$F:$F,'Transactions (Dated)'!$D:$D,$BL806,'Transactions (Dated)'!$B:$B,BX$11,'Transactions (Dated)'!$C:$C,"Dividend (paid to cash)")*AI806</f>
        <v>0</v>
      </c>
      <c r="BY806" s="6">
        <f ca="1">BY805+SUMIFS('Transactions (Dated)'!$F:$F,'Transactions (Dated)'!$D:$D,$BL806,'Transactions (Dated)'!$B:$B,BY$11,'Transactions (Dated)'!$C:$C,"Dividend (paid to cash)")*AJ806</f>
        <v>0</v>
      </c>
      <c r="BZ806" s="6">
        <f ca="1">BZ805+SUMIFS('Transactions (Dated)'!$F:$F,'Transactions (Dated)'!$D:$D,$BL806,'Transactions (Dated)'!$B:$B,BZ$11,'Transactions (Dated)'!$C:$C,"Dividend (paid to cash)")*AK806</f>
        <v>0</v>
      </c>
      <c r="CA806" s="6">
        <f ca="1">CA805+SUMIFS('Transactions (Dated)'!$F:$F,'Transactions (Dated)'!$D:$D,$BL806,'Transactions (Dated)'!$B:$B,CA$11,'Transactions (Dated)'!$C:$C,"Dividend (paid to cash)")*AL806</f>
        <v>0</v>
      </c>
      <c r="CB806" s="6">
        <v>0</v>
      </c>
      <c r="CC806" s="6">
        <v>0</v>
      </c>
      <c r="CF806" s="6">
        <f t="shared" ca="1" si="363"/>
        <v>77081.021999999983</v>
      </c>
      <c r="CH806" s="3">
        <f t="shared" si="364"/>
        <v>43068</v>
      </c>
      <c r="CI806" s="4">
        <f t="shared" ca="1" si="365"/>
        <v>838160.85000000009</v>
      </c>
      <c r="CJ806" s="4">
        <f t="shared" ca="1" si="366"/>
        <v>77081.021999999983</v>
      </c>
      <c r="CL806" s="4">
        <f t="shared" ca="1" si="367"/>
        <v>915241.87200000009</v>
      </c>
    </row>
    <row r="807" spans="2:90" x14ac:dyDescent="0.15">
      <c r="B807" s="3">
        <v>43069</v>
      </c>
      <c r="E807" s="86">
        <v>43069</v>
      </c>
      <c r="F807" s="53">
        <v>13.92</v>
      </c>
      <c r="G807">
        <v>1.88</v>
      </c>
      <c r="H807">
        <v>21.75</v>
      </c>
      <c r="I807">
        <v>24.73</v>
      </c>
      <c r="J807">
        <v>20.74</v>
      </c>
      <c r="K807">
        <v>13.45</v>
      </c>
      <c r="L807">
        <v>16.399999999999999</v>
      </c>
      <c r="M807">
        <v>3.19</v>
      </c>
      <c r="O807">
        <v>13.48</v>
      </c>
      <c r="Q807">
        <v>1.23</v>
      </c>
      <c r="R807">
        <v>9.3699999999999992</v>
      </c>
      <c r="S807">
        <v>47.5</v>
      </c>
      <c r="U807">
        <v>47.5</v>
      </c>
      <c r="X807" s="3">
        <f t="shared" si="345"/>
        <v>43069</v>
      </c>
      <c r="Y807" s="40">
        <f ca="1">Y806+SUMIFS('Transactions (Dated)'!$E$2:$E$53,'Transactions (Dated)'!$D$2:$D$53,'Share Values'!$X807,'Transactions (Dated)'!$B$2:$B$53,'Share Values'!Y$11,'Transactions (Dated)'!$C$2:$C$53,"Buy")-SUMIFS('Transactions (Dated)'!$E$2:$E$53,'Transactions (Dated)'!$D$2:$D$53,'Share Values'!$X807,'Transactions (Dated)'!$B$2:$B$53,'Share Values'!Y$11,'Transactions (Dated)'!$C$2:$C$53,"Sell")</f>
        <v>4625</v>
      </c>
      <c r="Z807" s="40">
        <f ca="1">Z806+SUMIFS('Transactions (Dated)'!$E$2:$E$53,'Transactions (Dated)'!$D$2:$D$53,'Share Values'!$X807,'Transactions (Dated)'!$B$2:$B$53,'Share Values'!Z$11,'Transactions (Dated)'!$C$2:$C$53,"Buy")-SUMIFS('Transactions (Dated)'!$E$2:$E$53,'Transactions (Dated)'!$D$2:$D$53,'Share Values'!$X807,'Transactions (Dated)'!$B$2:$B$53,'Share Values'!Z$11,'Transactions (Dated)'!$C$2:$C$53,"Sell")</f>
        <v>9375</v>
      </c>
      <c r="AA807" s="40">
        <f ca="1">AA806+SUMIFS('Transactions (Dated)'!$E$2:$E$53,'Transactions (Dated)'!$D$2:$D$53,'Share Values'!$X807,'Transactions (Dated)'!$B$2:$B$53,'Share Values'!AA$11,'Transactions (Dated)'!$C$2:$C$53,"Buy")-SUMIFS('Transactions (Dated)'!$E$2:$E$53,'Transactions (Dated)'!$D$2:$D$53,'Share Values'!$X807,'Transactions (Dated)'!$B$2:$B$53,'Share Values'!AA$11,'Transactions (Dated)'!$C$2:$C$53,"Sell")</f>
        <v>26357</v>
      </c>
      <c r="AB807" s="40">
        <f ca="1">AB806+SUMIFS('Transactions (Dated)'!$E$2:$E$53,'Transactions (Dated)'!$D$2:$D$53,'Share Values'!$X807,'Transactions (Dated)'!$B$2:$B$53,'Share Values'!AB$11,'Transactions (Dated)'!$C$2:$C$53,"Buy")-SUMIFS('Transactions (Dated)'!$E$2:$E$53,'Transactions (Dated)'!$D$2:$D$53,'Share Values'!$X807,'Transactions (Dated)'!$B$2:$B$53,'Share Values'!AB$11,'Transactions (Dated)'!$C$2:$C$53,"Sell")</f>
        <v>1892</v>
      </c>
      <c r="AC807" s="40">
        <f ca="1">AC806+SUMIFS('Transactions (Dated)'!$E$2:$E$53,'Transactions (Dated)'!$D$2:$D$53,'Share Values'!$X807,'Transactions (Dated)'!$B$2:$B$53,'Share Values'!AC$11,'Transactions (Dated)'!$C$2:$C$53,"Buy")-SUMIFS('Transactions (Dated)'!$E$2:$E$53,'Transactions (Dated)'!$D$2:$D$53,'Share Values'!$X807,'Transactions (Dated)'!$B$2:$B$53,'Share Values'!AC$11,'Transactions (Dated)'!$C$2:$C$53,"Sell")</f>
        <v>2348</v>
      </c>
      <c r="AD807" s="40">
        <f ca="1">AD806+SUMIFS('Transactions (Dated)'!$E$2:$E$53,'Transactions (Dated)'!$D$2:$D$53,'Share Values'!$X807,'Transactions (Dated)'!$B$2:$B$53,'Share Values'!AD$11,'Transactions (Dated)'!$C$2:$C$53,"Buy")-SUMIFS('Transactions (Dated)'!$E$2:$E$53,'Transactions (Dated)'!$D$2:$D$53,'Share Values'!$X807,'Transactions (Dated)'!$B$2:$B$53,'Share Values'!AD$11,'Transactions (Dated)'!$C$2:$C$53,"Sell")</f>
        <v>0</v>
      </c>
      <c r="AE807" s="40">
        <f ca="1">AE806+SUMIFS('Transactions (Dated)'!$E$2:$E$53,'Transactions (Dated)'!$D$2:$D$53,'Share Values'!$X807,'Transactions (Dated)'!$B$2:$B$53,'Share Values'!AE$11,'Transactions (Dated)'!$C$2:$C$53,"Buy")-SUMIFS('Transactions (Dated)'!$E$2:$E$53,'Transactions (Dated)'!$D$2:$D$53,'Share Values'!$X807,'Transactions (Dated)'!$B$2:$B$53,'Share Values'!AE$11,'Transactions (Dated)'!$C$2:$C$53,"Sell")</f>
        <v>2900</v>
      </c>
      <c r="AF807" s="40">
        <f ca="1">AF806+SUMIFS('Transactions (Dated)'!$E$2:$E$53,'Transactions (Dated)'!$D$2:$D$53,'Share Values'!$X807,'Transactions (Dated)'!$B$2:$B$53,'Share Values'!AF$11,'Transactions (Dated)'!$C$2:$C$53,"Buy")-SUMIFS('Transactions (Dated)'!$E$2:$E$53,'Transactions (Dated)'!$D$2:$D$53,'Share Values'!$X807,'Transactions (Dated)'!$B$2:$B$53,'Share Values'!AF$11,'Transactions (Dated)'!$C$2:$C$53,"Sell")</f>
        <v>14201</v>
      </c>
      <c r="AG807" s="40">
        <f ca="1">AG806+SUMIFS('Transactions (Dated)'!$E$2:$E$53,'Transactions (Dated)'!$D$2:$D$53,'Share Values'!$X807,'Transactions (Dated)'!$B$2:$B$53,'Share Values'!AG$11,'Transactions (Dated)'!$C$2:$C$53,"Buy")-SUMIFS('Transactions (Dated)'!$E$2:$E$53,'Transactions (Dated)'!$D$2:$D$53,'Share Values'!$X807,'Transactions (Dated)'!$B$2:$B$53,'Share Values'!AG$11,'Transactions (Dated)'!$C$2:$C$53,"Sell")</f>
        <v>6835</v>
      </c>
      <c r="AH807" s="40">
        <f ca="1">AH806+SUMIFS('Transactions (Dated)'!$E$2:$E$53,'Transactions (Dated)'!$D$2:$D$53,'Share Values'!$X807,'Transactions (Dated)'!$B$2:$B$53,'Share Values'!AH$11,'Transactions (Dated)'!$C$2:$C$53,"Buy")-SUMIFS('Transactions (Dated)'!$E$2:$E$53,'Transactions (Dated)'!$D$2:$D$53,'Share Values'!$X807,'Transactions (Dated)'!$B$2:$B$53,'Share Values'!AH$11,'Transactions (Dated)'!$C$2:$C$53,"Sell")</f>
        <v>0</v>
      </c>
      <c r="AI807" s="40">
        <f ca="1">AI806+SUMIFS('Transactions (Dated)'!$E$2:$E$53,'Transactions (Dated)'!$D$2:$D$53,'Share Values'!$X807,'Transactions (Dated)'!$B$2:$B$53,'Share Values'!AI$11,'Transactions (Dated)'!$C$2:$C$53,"Buy")-SUMIFS('Transactions (Dated)'!$E$2:$E$53,'Transactions (Dated)'!$D$2:$D$53,'Share Values'!$X807,'Transactions (Dated)'!$B$2:$B$53,'Share Values'!AI$11,'Transactions (Dated)'!$C$2:$C$53,"Sell")</f>
        <v>0</v>
      </c>
      <c r="AJ807" s="40">
        <f ca="1">AJ806+SUMIFS('Transactions (Dated)'!$E$2:$E$53,'Transactions (Dated)'!$D$2:$D$53,'Share Values'!$X807,'Transactions (Dated)'!$B$2:$B$53,'Share Values'!AJ$11,'Transactions (Dated)'!$C$2:$C$53,"Buy")-SUMIFS('Transactions (Dated)'!$E$2:$E$53,'Transactions (Dated)'!$D$2:$D$53,'Share Values'!$X807,'Transactions (Dated)'!$B$2:$B$53,'Share Values'!AJ$11,'Transactions (Dated)'!$C$2:$C$53,"Sell")</f>
        <v>0</v>
      </c>
      <c r="AK807" s="40">
        <f ca="1">AK806+SUMIFS('Transactions (Dated)'!$E$2:$E$53,'Transactions (Dated)'!$D$2:$D$53,'Share Values'!$X807,'Transactions (Dated)'!$B$2:$B$53,'Share Values'!AK$11,'Transactions (Dated)'!$C$2:$C$53,"Buy")-SUMIFS('Transactions (Dated)'!$E$2:$E$53,'Transactions (Dated)'!$D$2:$D$53,'Share Values'!$X807,'Transactions (Dated)'!$B$2:$B$53,'Share Values'!AK$11,'Transactions (Dated)'!$C$2:$C$53,"Sell")</f>
        <v>0</v>
      </c>
      <c r="AL807" s="40">
        <f ca="1">AL806+SUMIFS('Transactions (Dated)'!$E$2:$E$53,'Transactions (Dated)'!$D$2:$D$53,'Share Values'!$X807,'Transactions (Dated)'!$B$2:$B$53,'Share Values'!AL$11,'Transactions (Dated)'!$C$2:$C$53,"Buy")-SUMIFS('Transactions (Dated)'!$E$2:$E$53,'Transactions (Dated)'!$D$2:$D$53,'Share Values'!$X807,'Transactions (Dated)'!$B$2:$B$53,'Share Values'!AL$11,'Transactions (Dated)'!$C$2:$C$53,"Sell")</f>
        <v>0</v>
      </c>
      <c r="AM807" s="40">
        <f ca="1">AM806+SUMIFS('Transactions (Dated)'!$E$2:$E$53,'Transactions (Dated)'!$D$2:$D$53,'Share Values'!$X807,'Transactions (Dated)'!$B$2:$B$53,'Share Values'!AM$11,'Transactions (Dated)'!$C$2:$C$53,"Buy")-SUMIFS('Transactions (Dated)'!$E$2:$E$53,'Transactions (Dated)'!$D$2:$D$53,'Share Values'!$X807,'Transactions (Dated)'!$B$2:$B$53,'Share Values'!AM$11,'Transactions (Dated)'!$C$2:$C$53,"Sell")</f>
        <v>0</v>
      </c>
      <c r="AN807" s="40">
        <f ca="1">AN806+SUMIFS('Transactions (Dated)'!$E$2:$E$53,'Transactions (Dated)'!$D$2:$D$53,'Share Values'!$X807,'Transactions (Dated)'!$B$2:$B$53,'Share Values'!AN$11,'Transactions (Dated)'!$C$2:$C$53,"Buy")-SUMIFS('Transactions (Dated)'!$E$2:$E$53,'Transactions (Dated)'!$D$2:$D$53,'Share Values'!$X807,'Transactions (Dated)'!$B$2:$B$53,'Share Values'!AN$11,'Transactions (Dated)'!$C$2:$C$53,"Sell")</f>
        <v>0</v>
      </c>
      <c r="AQ807" s="3">
        <f t="shared" si="346"/>
        <v>43069</v>
      </c>
      <c r="AR807" s="6">
        <f t="shared" ca="1" si="347"/>
        <v>64380</v>
      </c>
      <c r="AS807" s="6">
        <f t="shared" ca="1" si="348"/>
        <v>17625</v>
      </c>
      <c r="AT807" s="6">
        <f t="shared" ca="1" si="349"/>
        <v>573264.75</v>
      </c>
      <c r="AU807" s="6">
        <f t="shared" ca="1" si="350"/>
        <v>46789.16</v>
      </c>
      <c r="AV807" s="6">
        <f t="shared" ca="1" si="351"/>
        <v>48697.52</v>
      </c>
      <c r="AW807" s="6">
        <f t="shared" ca="1" si="352"/>
        <v>0</v>
      </c>
      <c r="AX807" s="6">
        <f t="shared" ca="1" si="353"/>
        <v>47559.999999999993</v>
      </c>
      <c r="AY807" s="6">
        <f t="shared" ca="1" si="354"/>
        <v>45301.19</v>
      </c>
      <c r="AZ807" s="6">
        <f t="shared" ca="1" si="355"/>
        <v>0</v>
      </c>
      <c r="BA807" s="6">
        <f t="shared" ca="1" si="356"/>
        <v>0</v>
      </c>
      <c r="BB807" s="6">
        <f t="shared" ca="1" si="357"/>
        <v>0</v>
      </c>
      <c r="BC807" s="6">
        <f t="shared" ca="1" si="358"/>
        <v>0</v>
      </c>
      <c r="BD807" s="6">
        <f t="shared" ca="1" si="359"/>
        <v>0</v>
      </c>
      <c r="BE807" s="6">
        <f t="shared" ca="1" si="360"/>
        <v>0</v>
      </c>
      <c r="BF807" s="6">
        <f t="shared" ca="1" si="343"/>
        <v>0</v>
      </c>
      <c r="BG807" s="6">
        <f t="shared" ca="1" si="344"/>
        <v>0</v>
      </c>
      <c r="BJ807" s="4">
        <f t="shared" ca="1" si="361"/>
        <v>843617.62000000011</v>
      </c>
      <c r="BL807" s="3">
        <f t="shared" si="362"/>
        <v>43069</v>
      </c>
      <c r="BM807" s="6">
        <f>BM806+SUMIFS('Transactions (Dated)'!G:G,'Transactions (Dated)'!D:D,'Share Values'!AQ807)</f>
        <v>14317.649999999987</v>
      </c>
      <c r="BN807" s="6">
        <f ca="1">BN806+SUMIFS('Transactions (Dated)'!$F:$F,'Transactions (Dated)'!$D:$D,$BL807,'Transactions (Dated)'!$B:$B,BN$11,'Transactions (Dated)'!$C:$C,"Dividend (paid to cash)")*Y807</f>
        <v>0</v>
      </c>
      <c r="BO807" s="6">
        <f ca="1">BO806+SUMIFS('Transactions (Dated)'!$F:$F,'Transactions (Dated)'!$D:$D,$BL807,'Transactions (Dated)'!$B:$B,BO$11,'Transactions (Dated)'!$C:$C,"Dividend (paid to cash)")*Z807</f>
        <v>2421.875</v>
      </c>
      <c r="BP807" s="6">
        <f ca="1">BP806+SUMIFS('Transactions (Dated)'!$F:$F,'Transactions (Dated)'!$D:$D,$BL807,'Transactions (Dated)'!$B:$B,BP$11,'Transactions (Dated)'!$C:$C,"Dividend (paid to cash)")*AA807</f>
        <v>51745.237000000008</v>
      </c>
      <c r="BQ807" s="6">
        <f ca="1">BQ806+SUMIFS('Transactions (Dated)'!$F:$F,'Transactions (Dated)'!$D:$D,$BL807,'Transactions (Dated)'!$B:$B,BQ$11,'Transactions (Dated)'!$C:$C,"Dividend (paid to cash)")*AB807</f>
        <v>766.26</v>
      </c>
      <c r="BR807" s="6">
        <f ca="1">BR806+SUMIFS('Transactions (Dated)'!$F:$F,'Transactions (Dated)'!$D:$D,$BL807,'Transactions (Dated)'!$B:$B,BR$11,'Transactions (Dated)'!$C:$C,"Dividend (paid to cash)")*AC807</f>
        <v>0</v>
      </c>
      <c r="BS807" s="6">
        <f ca="1">BS806+SUMIFS('Transactions (Dated)'!$F:$F,'Transactions (Dated)'!$D:$D,$BL807,'Transactions (Dated)'!$B:$B,BS$11,'Transactions (Dated)'!$C:$C,"Dividend (paid to cash)")*AD807</f>
        <v>0</v>
      </c>
      <c r="BT807" s="6">
        <f ca="1">BT806+SUMIFS('Transactions (Dated)'!$F:$F,'Transactions (Dated)'!$D:$D,$BL807,'Transactions (Dated)'!$B:$B,BT$11,'Transactions (Dated)'!$C:$C,"Dividend (paid to cash)")*AE807</f>
        <v>8555</v>
      </c>
      <c r="BU807" s="6">
        <f ca="1">BU806+SUMIFS('Transactions (Dated)'!$F:$F,'Transactions (Dated)'!$D:$D,$BL807,'Transactions (Dated)'!$B:$B,BU$11,'Transactions (Dated)'!$C:$C,"Dividend (paid to cash)")*AF807</f>
        <v>0</v>
      </c>
      <c r="BV807" s="6">
        <f ca="1">BV806+SUMIFS('Transactions (Dated)'!$F:$F,'Transactions (Dated)'!$D:$D,$BL807,'Transactions (Dated)'!$B:$B,BV$11,'Transactions (Dated)'!$C:$C,"Dividend (paid to cash)")*AG807</f>
        <v>0</v>
      </c>
      <c r="BW807" s="6">
        <f ca="1">BW806+SUMIFS('Transactions (Dated)'!$F:$F,'Transactions (Dated)'!$D:$D,$BL807,'Transactions (Dated)'!$B:$B,BW$11,'Transactions (Dated)'!$C:$C,"Dividend (paid to cash)")*AH807</f>
        <v>0</v>
      </c>
      <c r="BX807" s="6">
        <f ca="1">BX806+SUMIFS('Transactions (Dated)'!$F:$F,'Transactions (Dated)'!$D:$D,$BL807,'Transactions (Dated)'!$B:$B,BX$11,'Transactions (Dated)'!$C:$C,"Dividend (paid to cash)")*AI807</f>
        <v>0</v>
      </c>
      <c r="BY807" s="6">
        <f ca="1">BY806+SUMIFS('Transactions (Dated)'!$F:$F,'Transactions (Dated)'!$D:$D,$BL807,'Transactions (Dated)'!$B:$B,BY$11,'Transactions (Dated)'!$C:$C,"Dividend (paid to cash)")*AJ807</f>
        <v>0</v>
      </c>
      <c r="BZ807" s="6">
        <f ca="1">BZ806+SUMIFS('Transactions (Dated)'!$F:$F,'Transactions (Dated)'!$D:$D,$BL807,'Transactions (Dated)'!$B:$B,BZ$11,'Transactions (Dated)'!$C:$C,"Dividend (paid to cash)")*AK807</f>
        <v>0</v>
      </c>
      <c r="CA807" s="6">
        <f ca="1">CA806+SUMIFS('Transactions (Dated)'!$F:$F,'Transactions (Dated)'!$D:$D,$BL807,'Transactions (Dated)'!$B:$B,CA$11,'Transactions (Dated)'!$C:$C,"Dividend (paid to cash)")*AL807</f>
        <v>0</v>
      </c>
      <c r="CB807" s="6">
        <v>0</v>
      </c>
      <c r="CC807" s="6">
        <v>0</v>
      </c>
      <c r="CF807" s="6">
        <f t="shared" ca="1" si="363"/>
        <v>77806.021999999983</v>
      </c>
      <c r="CH807" s="3">
        <f t="shared" si="364"/>
        <v>43069</v>
      </c>
      <c r="CI807" s="4">
        <f t="shared" ca="1" si="365"/>
        <v>843617.62000000011</v>
      </c>
      <c r="CJ807" s="4">
        <f t="shared" ca="1" si="366"/>
        <v>77806.021999999983</v>
      </c>
      <c r="CL807" s="4">
        <f t="shared" ca="1" si="367"/>
        <v>921423.64200000011</v>
      </c>
    </row>
    <row r="808" spans="2:90" x14ac:dyDescent="0.15">
      <c r="B808" s="3">
        <v>43070</v>
      </c>
      <c r="E808" s="86">
        <v>43070</v>
      </c>
      <c r="F808" s="53">
        <v>13.69</v>
      </c>
      <c r="G808">
        <v>1.88</v>
      </c>
      <c r="H808">
        <v>21.7</v>
      </c>
      <c r="I808">
        <v>24.54</v>
      </c>
      <c r="J808">
        <v>20.72</v>
      </c>
      <c r="K808">
        <v>13.33</v>
      </c>
      <c r="L808">
        <v>16.05</v>
      </c>
      <c r="M808">
        <v>3.01</v>
      </c>
      <c r="O808">
        <v>13.74</v>
      </c>
      <c r="Q808">
        <v>1.26</v>
      </c>
      <c r="R808">
        <v>9.3699999999999992</v>
      </c>
      <c r="S808">
        <v>47.49</v>
      </c>
      <c r="U808">
        <v>47.49</v>
      </c>
      <c r="X808" s="3">
        <f t="shared" si="345"/>
        <v>43070</v>
      </c>
      <c r="Y808" s="40">
        <f ca="1">Y807+SUMIFS('Transactions (Dated)'!$E$2:$E$53,'Transactions (Dated)'!$D$2:$D$53,'Share Values'!$X808,'Transactions (Dated)'!$B$2:$B$53,'Share Values'!Y$11,'Transactions (Dated)'!$C$2:$C$53,"Buy")-SUMIFS('Transactions (Dated)'!$E$2:$E$53,'Transactions (Dated)'!$D$2:$D$53,'Share Values'!$X808,'Transactions (Dated)'!$B$2:$B$53,'Share Values'!Y$11,'Transactions (Dated)'!$C$2:$C$53,"Sell")</f>
        <v>4625</v>
      </c>
      <c r="Z808" s="40">
        <f ca="1">Z807+SUMIFS('Transactions (Dated)'!$E$2:$E$53,'Transactions (Dated)'!$D$2:$D$53,'Share Values'!$X808,'Transactions (Dated)'!$B$2:$B$53,'Share Values'!Z$11,'Transactions (Dated)'!$C$2:$C$53,"Buy")-SUMIFS('Transactions (Dated)'!$E$2:$E$53,'Transactions (Dated)'!$D$2:$D$53,'Share Values'!$X808,'Transactions (Dated)'!$B$2:$B$53,'Share Values'!Z$11,'Transactions (Dated)'!$C$2:$C$53,"Sell")</f>
        <v>9375</v>
      </c>
      <c r="AA808" s="40">
        <f ca="1">AA807+SUMIFS('Transactions (Dated)'!$E$2:$E$53,'Transactions (Dated)'!$D$2:$D$53,'Share Values'!$X808,'Transactions (Dated)'!$B$2:$B$53,'Share Values'!AA$11,'Transactions (Dated)'!$C$2:$C$53,"Buy")-SUMIFS('Transactions (Dated)'!$E$2:$E$53,'Transactions (Dated)'!$D$2:$D$53,'Share Values'!$X808,'Transactions (Dated)'!$B$2:$B$53,'Share Values'!AA$11,'Transactions (Dated)'!$C$2:$C$53,"Sell")</f>
        <v>26357</v>
      </c>
      <c r="AB808" s="40">
        <f ca="1">AB807+SUMIFS('Transactions (Dated)'!$E$2:$E$53,'Transactions (Dated)'!$D$2:$D$53,'Share Values'!$X808,'Transactions (Dated)'!$B$2:$B$53,'Share Values'!AB$11,'Transactions (Dated)'!$C$2:$C$53,"Buy")-SUMIFS('Transactions (Dated)'!$E$2:$E$53,'Transactions (Dated)'!$D$2:$D$53,'Share Values'!$X808,'Transactions (Dated)'!$B$2:$B$53,'Share Values'!AB$11,'Transactions (Dated)'!$C$2:$C$53,"Sell")</f>
        <v>1892</v>
      </c>
      <c r="AC808" s="40">
        <f ca="1">AC807+SUMIFS('Transactions (Dated)'!$E$2:$E$53,'Transactions (Dated)'!$D$2:$D$53,'Share Values'!$X808,'Transactions (Dated)'!$B$2:$B$53,'Share Values'!AC$11,'Transactions (Dated)'!$C$2:$C$53,"Buy")-SUMIFS('Transactions (Dated)'!$E$2:$E$53,'Transactions (Dated)'!$D$2:$D$53,'Share Values'!$X808,'Transactions (Dated)'!$B$2:$B$53,'Share Values'!AC$11,'Transactions (Dated)'!$C$2:$C$53,"Sell")</f>
        <v>2348</v>
      </c>
      <c r="AD808" s="40">
        <f ca="1">AD807+SUMIFS('Transactions (Dated)'!$E$2:$E$53,'Transactions (Dated)'!$D$2:$D$53,'Share Values'!$X808,'Transactions (Dated)'!$B$2:$B$53,'Share Values'!AD$11,'Transactions (Dated)'!$C$2:$C$53,"Buy")-SUMIFS('Transactions (Dated)'!$E$2:$E$53,'Transactions (Dated)'!$D$2:$D$53,'Share Values'!$X808,'Transactions (Dated)'!$B$2:$B$53,'Share Values'!AD$11,'Transactions (Dated)'!$C$2:$C$53,"Sell")</f>
        <v>0</v>
      </c>
      <c r="AE808" s="40">
        <f ca="1">AE807+SUMIFS('Transactions (Dated)'!$E$2:$E$53,'Transactions (Dated)'!$D$2:$D$53,'Share Values'!$X808,'Transactions (Dated)'!$B$2:$B$53,'Share Values'!AE$11,'Transactions (Dated)'!$C$2:$C$53,"Buy")-SUMIFS('Transactions (Dated)'!$E$2:$E$53,'Transactions (Dated)'!$D$2:$D$53,'Share Values'!$X808,'Transactions (Dated)'!$B$2:$B$53,'Share Values'!AE$11,'Transactions (Dated)'!$C$2:$C$53,"Sell")</f>
        <v>2900</v>
      </c>
      <c r="AF808" s="40">
        <f ca="1">AF807+SUMIFS('Transactions (Dated)'!$E$2:$E$53,'Transactions (Dated)'!$D$2:$D$53,'Share Values'!$X808,'Transactions (Dated)'!$B$2:$B$53,'Share Values'!AF$11,'Transactions (Dated)'!$C$2:$C$53,"Buy")-SUMIFS('Transactions (Dated)'!$E$2:$E$53,'Transactions (Dated)'!$D$2:$D$53,'Share Values'!$X808,'Transactions (Dated)'!$B$2:$B$53,'Share Values'!AF$11,'Transactions (Dated)'!$C$2:$C$53,"Sell")</f>
        <v>14201</v>
      </c>
      <c r="AG808" s="40">
        <f ca="1">AG807+SUMIFS('Transactions (Dated)'!$E$2:$E$53,'Transactions (Dated)'!$D$2:$D$53,'Share Values'!$X808,'Transactions (Dated)'!$B$2:$B$53,'Share Values'!AG$11,'Transactions (Dated)'!$C$2:$C$53,"Buy")-SUMIFS('Transactions (Dated)'!$E$2:$E$53,'Transactions (Dated)'!$D$2:$D$53,'Share Values'!$X808,'Transactions (Dated)'!$B$2:$B$53,'Share Values'!AG$11,'Transactions (Dated)'!$C$2:$C$53,"Sell")</f>
        <v>6835</v>
      </c>
      <c r="AH808" s="40">
        <f ca="1">AH807+SUMIFS('Transactions (Dated)'!$E$2:$E$53,'Transactions (Dated)'!$D$2:$D$53,'Share Values'!$X808,'Transactions (Dated)'!$B$2:$B$53,'Share Values'!AH$11,'Transactions (Dated)'!$C$2:$C$53,"Buy")-SUMIFS('Transactions (Dated)'!$E$2:$E$53,'Transactions (Dated)'!$D$2:$D$53,'Share Values'!$X808,'Transactions (Dated)'!$B$2:$B$53,'Share Values'!AH$11,'Transactions (Dated)'!$C$2:$C$53,"Sell")</f>
        <v>0</v>
      </c>
      <c r="AI808" s="40">
        <f ca="1">AI807+SUMIFS('Transactions (Dated)'!$E$2:$E$53,'Transactions (Dated)'!$D$2:$D$53,'Share Values'!$X808,'Transactions (Dated)'!$B$2:$B$53,'Share Values'!AI$11,'Transactions (Dated)'!$C$2:$C$53,"Buy")-SUMIFS('Transactions (Dated)'!$E$2:$E$53,'Transactions (Dated)'!$D$2:$D$53,'Share Values'!$X808,'Transactions (Dated)'!$B$2:$B$53,'Share Values'!AI$11,'Transactions (Dated)'!$C$2:$C$53,"Sell")</f>
        <v>0</v>
      </c>
      <c r="AJ808" s="40">
        <f ca="1">AJ807+SUMIFS('Transactions (Dated)'!$E$2:$E$53,'Transactions (Dated)'!$D$2:$D$53,'Share Values'!$X808,'Transactions (Dated)'!$B$2:$B$53,'Share Values'!AJ$11,'Transactions (Dated)'!$C$2:$C$53,"Buy")-SUMIFS('Transactions (Dated)'!$E$2:$E$53,'Transactions (Dated)'!$D$2:$D$53,'Share Values'!$X808,'Transactions (Dated)'!$B$2:$B$53,'Share Values'!AJ$11,'Transactions (Dated)'!$C$2:$C$53,"Sell")</f>
        <v>0</v>
      </c>
      <c r="AK808" s="40">
        <f ca="1">AK807+SUMIFS('Transactions (Dated)'!$E$2:$E$53,'Transactions (Dated)'!$D$2:$D$53,'Share Values'!$X808,'Transactions (Dated)'!$B$2:$B$53,'Share Values'!AK$11,'Transactions (Dated)'!$C$2:$C$53,"Buy")-SUMIFS('Transactions (Dated)'!$E$2:$E$53,'Transactions (Dated)'!$D$2:$D$53,'Share Values'!$X808,'Transactions (Dated)'!$B$2:$B$53,'Share Values'!AK$11,'Transactions (Dated)'!$C$2:$C$53,"Sell")</f>
        <v>0</v>
      </c>
      <c r="AL808" s="40">
        <f ca="1">AL807+SUMIFS('Transactions (Dated)'!$E$2:$E$53,'Transactions (Dated)'!$D$2:$D$53,'Share Values'!$X808,'Transactions (Dated)'!$B$2:$B$53,'Share Values'!AL$11,'Transactions (Dated)'!$C$2:$C$53,"Buy")-SUMIFS('Transactions (Dated)'!$E$2:$E$53,'Transactions (Dated)'!$D$2:$D$53,'Share Values'!$X808,'Transactions (Dated)'!$B$2:$B$53,'Share Values'!AL$11,'Transactions (Dated)'!$C$2:$C$53,"Sell")</f>
        <v>0</v>
      </c>
      <c r="AM808" s="40">
        <f ca="1">AM807+SUMIFS('Transactions (Dated)'!$E$2:$E$53,'Transactions (Dated)'!$D$2:$D$53,'Share Values'!$X808,'Transactions (Dated)'!$B$2:$B$53,'Share Values'!AM$11,'Transactions (Dated)'!$C$2:$C$53,"Buy")-SUMIFS('Transactions (Dated)'!$E$2:$E$53,'Transactions (Dated)'!$D$2:$D$53,'Share Values'!$X808,'Transactions (Dated)'!$B$2:$B$53,'Share Values'!AM$11,'Transactions (Dated)'!$C$2:$C$53,"Sell")</f>
        <v>0</v>
      </c>
      <c r="AN808" s="40">
        <f ca="1">AN807+SUMIFS('Transactions (Dated)'!$E$2:$E$53,'Transactions (Dated)'!$D$2:$D$53,'Share Values'!$X808,'Transactions (Dated)'!$B$2:$B$53,'Share Values'!AN$11,'Transactions (Dated)'!$C$2:$C$53,"Buy")-SUMIFS('Transactions (Dated)'!$E$2:$E$53,'Transactions (Dated)'!$D$2:$D$53,'Share Values'!$X808,'Transactions (Dated)'!$B$2:$B$53,'Share Values'!AN$11,'Transactions (Dated)'!$C$2:$C$53,"Sell")</f>
        <v>0</v>
      </c>
      <c r="AQ808" s="3">
        <f t="shared" si="346"/>
        <v>43070</v>
      </c>
      <c r="AR808" s="6">
        <f t="shared" ca="1" si="347"/>
        <v>63316.25</v>
      </c>
      <c r="AS808" s="6">
        <f t="shared" ca="1" si="348"/>
        <v>17625</v>
      </c>
      <c r="AT808" s="6">
        <f t="shared" ca="1" si="349"/>
        <v>571946.9</v>
      </c>
      <c r="AU808" s="6">
        <f t="shared" ca="1" si="350"/>
        <v>46429.68</v>
      </c>
      <c r="AV808" s="6">
        <f t="shared" ca="1" si="351"/>
        <v>48650.559999999998</v>
      </c>
      <c r="AW808" s="6">
        <f t="shared" ca="1" si="352"/>
        <v>0</v>
      </c>
      <c r="AX808" s="6">
        <f t="shared" ca="1" si="353"/>
        <v>46545</v>
      </c>
      <c r="AY808" s="6">
        <f t="shared" ca="1" si="354"/>
        <v>42745.009999999995</v>
      </c>
      <c r="AZ808" s="6">
        <f t="shared" ca="1" si="355"/>
        <v>0</v>
      </c>
      <c r="BA808" s="6">
        <f t="shared" ca="1" si="356"/>
        <v>0</v>
      </c>
      <c r="BB808" s="6">
        <f t="shared" ca="1" si="357"/>
        <v>0</v>
      </c>
      <c r="BC808" s="6">
        <f t="shared" ca="1" si="358"/>
        <v>0</v>
      </c>
      <c r="BD808" s="6">
        <f t="shared" ca="1" si="359"/>
        <v>0</v>
      </c>
      <c r="BE808" s="6">
        <f t="shared" ca="1" si="360"/>
        <v>0</v>
      </c>
      <c r="BF808" s="6">
        <f t="shared" ca="1" si="343"/>
        <v>0</v>
      </c>
      <c r="BG808" s="6">
        <f t="shared" ca="1" si="344"/>
        <v>0</v>
      </c>
      <c r="BJ808" s="4">
        <f t="shared" ca="1" si="361"/>
        <v>837258.40000000014</v>
      </c>
      <c r="BL808" s="3">
        <f t="shared" si="362"/>
        <v>43070</v>
      </c>
      <c r="BM808" s="6">
        <f>BM807+SUMIFS('Transactions (Dated)'!G:G,'Transactions (Dated)'!D:D,'Share Values'!AQ808)</f>
        <v>14317.649999999987</v>
      </c>
      <c r="BN808" s="6">
        <f ca="1">BN807+SUMIFS('Transactions (Dated)'!$F:$F,'Transactions (Dated)'!$D:$D,$BL808,'Transactions (Dated)'!$B:$B,BN$11,'Transactions (Dated)'!$C:$C,"Dividend (paid to cash)")*Y808</f>
        <v>0</v>
      </c>
      <c r="BO808" s="6">
        <f ca="1">BO807+SUMIFS('Transactions (Dated)'!$F:$F,'Transactions (Dated)'!$D:$D,$BL808,'Transactions (Dated)'!$B:$B,BO$11,'Transactions (Dated)'!$C:$C,"Dividend (paid to cash)")*Z808</f>
        <v>2421.875</v>
      </c>
      <c r="BP808" s="6">
        <f ca="1">BP807+SUMIFS('Transactions (Dated)'!$F:$F,'Transactions (Dated)'!$D:$D,$BL808,'Transactions (Dated)'!$B:$B,BP$11,'Transactions (Dated)'!$C:$C,"Dividend (paid to cash)")*AA808</f>
        <v>51745.237000000008</v>
      </c>
      <c r="BQ808" s="6">
        <f ca="1">BQ807+SUMIFS('Transactions (Dated)'!$F:$F,'Transactions (Dated)'!$D:$D,$BL808,'Transactions (Dated)'!$B:$B,BQ$11,'Transactions (Dated)'!$C:$C,"Dividend (paid to cash)")*AB808</f>
        <v>766.26</v>
      </c>
      <c r="BR808" s="6">
        <f ca="1">BR807+SUMIFS('Transactions (Dated)'!$F:$F,'Transactions (Dated)'!$D:$D,$BL808,'Transactions (Dated)'!$B:$B,BR$11,'Transactions (Dated)'!$C:$C,"Dividend (paid to cash)")*AC808</f>
        <v>0</v>
      </c>
      <c r="BS808" s="6">
        <f ca="1">BS807+SUMIFS('Transactions (Dated)'!$F:$F,'Transactions (Dated)'!$D:$D,$BL808,'Transactions (Dated)'!$B:$B,BS$11,'Transactions (Dated)'!$C:$C,"Dividend (paid to cash)")*AD808</f>
        <v>0</v>
      </c>
      <c r="BT808" s="6">
        <f ca="1">BT807+SUMIFS('Transactions (Dated)'!$F:$F,'Transactions (Dated)'!$D:$D,$BL808,'Transactions (Dated)'!$B:$B,BT$11,'Transactions (Dated)'!$C:$C,"Dividend (paid to cash)")*AE808</f>
        <v>8555</v>
      </c>
      <c r="BU808" s="6">
        <f ca="1">BU807+SUMIFS('Transactions (Dated)'!$F:$F,'Transactions (Dated)'!$D:$D,$BL808,'Transactions (Dated)'!$B:$B,BU$11,'Transactions (Dated)'!$C:$C,"Dividend (paid to cash)")*AF808</f>
        <v>0</v>
      </c>
      <c r="BV808" s="6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BW807+SUMIFS('Transactions (Dated)'!$F:$F,'Transactions (Dated)'!$D:$D,$BL808,'Transactions (Dated)'!$B:$B,BW$11,'Transactions (Dated)'!$C:$C,"Dividend (paid to cash)")*AH808</f>
        <v>0</v>
      </c>
      <c r="BX808" s="6">
        <f ca="1">BX807+SUMIFS('Transactions (Dated)'!$F:$F,'Transactions (Dated)'!$D:$D,$BL808,'Transactions (Dated)'!$B:$B,BX$11,'Transactions (Dated)'!$C:$C,"Dividend (paid to cash)")*AI808</f>
        <v>0</v>
      </c>
      <c r="BY808" s="6">
        <f ca="1">BY807+SUMIFS('Transactions (Dated)'!$F:$F,'Transactions (Dated)'!$D:$D,$BL808,'Transactions (Dated)'!$B:$B,BY$11,'Transactions (Dated)'!$C:$C,"Dividend (paid to cash)")*AJ808</f>
        <v>0</v>
      </c>
      <c r="BZ808" s="6">
        <f ca="1">BZ807+SUMIFS('Transactions (Dated)'!$F:$F,'Transactions (Dated)'!$D:$D,$BL808,'Transactions (Dated)'!$B:$B,BZ$11,'Transactions (Dated)'!$C:$C,"Dividend (paid to cash)")*AK808</f>
        <v>0</v>
      </c>
      <c r="CA808" s="6">
        <f ca="1">CA807+SUMIFS('Transactions (Dated)'!$F:$F,'Transactions (Dated)'!$D:$D,$BL808,'Transactions (Dated)'!$B:$B,CA$11,'Transactions (Dated)'!$C:$C,"Dividend (paid to cash)")*AL808</f>
        <v>0</v>
      </c>
      <c r="CB808" s="6">
        <v>0</v>
      </c>
      <c r="CC808" s="6">
        <v>0</v>
      </c>
      <c r="CF808" s="6">
        <f t="shared" ca="1" si="363"/>
        <v>77806.021999999983</v>
      </c>
      <c r="CH808" s="3">
        <f t="shared" si="364"/>
        <v>43070</v>
      </c>
      <c r="CI808" s="4">
        <f t="shared" ca="1" si="365"/>
        <v>837258.40000000014</v>
      </c>
      <c r="CJ808" s="4">
        <f t="shared" ca="1" si="366"/>
        <v>77806.021999999983</v>
      </c>
      <c r="CL808" s="4">
        <f t="shared" ca="1" si="367"/>
        <v>915064.42200000014</v>
      </c>
    </row>
    <row r="809" spans="2:90" x14ac:dyDescent="0.15">
      <c r="B809" s="3">
        <v>43073</v>
      </c>
      <c r="E809" s="86">
        <v>43073</v>
      </c>
      <c r="F809" s="53">
        <v>13.27</v>
      </c>
      <c r="G809">
        <v>1.83</v>
      </c>
      <c r="H809">
        <v>21.62</v>
      </c>
      <c r="I809">
        <v>24.23</v>
      </c>
      <c r="J809">
        <v>20.63</v>
      </c>
      <c r="K809">
        <v>13.29</v>
      </c>
      <c r="L809">
        <v>15.76</v>
      </c>
      <c r="M809">
        <v>3.05</v>
      </c>
      <c r="O809">
        <v>13.8</v>
      </c>
      <c r="Q809">
        <v>1.23</v>
      </c>
      <c r="R809">
        <v>9.56</v>
      </c>
      <c r="S809">
        <v>47.17</v>
      </c>
      <c r="U809">
        <v>47.17</v>
      </c>
      <c r="X809" s="3">
        <f t="shared" si="345"/>
        <v>43073</v>
      </c>
      <c r="Y809" s="40">
        <f ca="1">Y808+SUMIFS('Transactions (Dated)'!$E$2:$E$53,'Transactions (Dated)'!$D$2:$D$53,'Share Values'!$X809,'Transactions (Dated)'!$B$2:$B$53,'Share Values'!Y$11,'Transactions (Dated)'!$C$2:$C$53,"Buy")-SUMIFS('Transactions (Dated)'!$E$2:$E$53,'Transactions (Dated)'!$D$2:$D$53,'Share Values'!$X809,'Transactions (Dated)'!$B$2:$B$53,'Share Values'!Y$11,'Transactions (Dated)'!$C$2:$C$53,"Sell")</f>
        <v>4625</v>
      </c>
      <c r="Z809" s="40">
        <f ca="1">Z808+SUMIFS('Transactions (Dated)'!$E$2:$E$53,'Transactions (Dated)'!$D$2:$D$53,'Share Values'!$X809,'Transactions (Dated)'!$B$2:$B$53,'Share Values'!Z$11,'Transactions (Dated)'!$C$2:$C$53,"Buy")-SUMIFS('Transactions (Dated)'!$E$2:$E$53,'Transactions (Dated)'!$D$2:$D$53,'Share Values'!$X809,'Transactions (Dated)'!$B$2:$B$53,'Share Values'!Z$11,'Transactions (Dated)'!$C$2:$C$53,"Sell")</f>
        <v>9375</v>
      </c>
      <c r="AA809" s="40">
        <f ca="1">AA808+SUMIFS('Transactions (Dated)'!$E$2:$E$53,'Transactions (Dated)'!$D$2:$D$53,'Share Values'!$X809,'Transactions (Dated)'!$B$2:$B$53,'Share Values'!AA$11,'Transactions (Dated)'!$C$2:$C$53,"Buy")-SUMIFS('Transactions (Dated)'!$E$2:$E$53,'Transactions (Dated)'!$D$2:$D$53,'Share Values'!$X809,'Transactions (Dated)'!$B$2:$B$53,'Share Values'!AA$11,'Transactions (Dated)'!$C$2:$C$53,"Sell")</f>
        <v>26357</v>
      </c>
      <c r="AB809" s="40">
        <f ca="1">AB808+SUMIFS('Transactions (Dated)'!$E$2:$E$53,'Transactions (Dated)'!$D$2:$D$53,'Share Values'!$X809,'Transactions (Dated)'!$B$2:$B$53,'Share Values'!AB$11,'Transactions (Dated)'!$C$2:$C$53,"Buy")-SUMIFS('Transactions (Dated)'!$E$2:$E$53,'Transactions (Dated)'!$D$2:$D$53,'Share Values'!$X809,'Transactions (Dated)'!$B$2:$B$53,'Share Values'!AB$11,'Transactions (Dated)'!$C$2:$C$53,"Sell")</f>
        <v>1892</v>
      </c>
      <c r="AC809" s="40">
        <f ca="1">AC808+SUMIFS('Transactions (Dated)'!$E$2:$E$53,'Transactions (Dated)'!$D$2:$D$53,'Share Values'!$X809,'Transactions (Dated)'!$B$2:$B$53,'Share Values'!AC$11,'Transactions (Dated)'!$C$2:$C$53,"Buy")-SUMIFS('Transactions (Dated)'!$E$2:$E$53,'Transactions (Dated)'!$D$2:$D$53,'Share Values'!$X809,'Transactions (Dated)'!$B$2:$B$53,'Share Values'!AC$11,'Transactions (Dated)'!$C$2:$C$53,"Sell")</f>
        <v>2348</v>
      </c>
      <c r="AD809" s="40">
        <f ca="1">AD808+SUMIFS('Transactions (Dated)'!$E$2:$E$53,'Transactions (Dated)'!$D$2:$D$53,'Share Values'!$X809,'Transactions (Dated)'!$B$2:$B$53,'Share Values'!AD$11,'Transactions (Dated)'!$C$2:$C$53,"Buy")-SUMIFS('Transactions (Dated)'!$E$2:$E$53,'Transactions (Dated)'!$D$2:$D$53,'Share Values'!$X809,'Transactions (Dated)'!$B$2:$B$53,'Share Values'!AD$11,'Transactions (Dated)'!$C$2:$C$53,"Sell")</f>
        <v>0</v>
      </c>
      <c r="AE809" s="40">
        <f ca="1">AE808+SUMIFS('Transactions (Dated)'!$E$2:$E$53,'Transactions (Dated)'!$D$2:$D$53,'Share Values'!$X809,'Transactions (Dated)'!$B$2:$B$53,'Share Values'!AE$11,'Transactions (Dated)'!$C$2:$C$53,"Buy")-SUMIFS('Transactions (Dated)'!$E$2:$E$53,'Transactions (Dated)'!$D$2:$D$53,'Share Values'!$X809,'Transactions (Dated)'!$B$2:$B$53,'Share Values'!AE$11,'Transactions (Dated)'!$C$2:$C$53,"Sell")</f>
        <v>2900</v>
      </c>
      <c r="AF809" s="40">
        <f ca="1">AF808+SUMIFS('Transactions (Dated)'!$E$2:$E$53,'Transactions (Dated)'!$D$2:$D$53,'Share Values'!$X809,'Transactions (Dated)'!$B$2:$B$53,'Share Values'!AF$11,'Transactions (Dated)'!$C$2:$C$53,"Buy")-SUMIFS('Transactions (Dated)'!$E$2:$E$53,'Transactions (Dated)'!$D$2:$D$53,'Share Values'!$X809,'Transactions (Dated)'!$B$2:$B$53,'Share Values'!AF$11,'Transactions (Dated)'!$C$2:$C$53,"Sell")</f>
        <v>14201</v>
      </c>
      <c r="AG809" s="40">
        <f ca="1">AG808+SUMIFS('Transactions (Dated)'!$E$2:$E$53,'Transactions (Dated)'!$D$2:$D$53,'Share Values'!$X809,'Transactions (Dated)'!$B$2:$B$53,'Share Values'!AG$11,'Transactions (Dated)'!$C$2:$C$53,"Buy")-SUMIFS('Transactions (Dated)'!$E$2:$E$53,'Transactions (Dated)'!$D$2:$D$53,'Share Values'!$X809,'Transactions (Dated)'!$B$2:$B$53,'Share Values'!AG$11,'Transactions (Dated)'!$C$2:$C$53,"Sell")</f>
        <v>6835</v>
      </c>
      <c r="AH809" s="40">
        <f ca="1">AH808+SUMIFS('Transactions (Dated)'!$E$2:$E$53,'Transactions (Dated)'!$D$2:$D$53,'Share Values'!$X809,'Transactions (Dated)'!$B$2:$B$53,'Share Values'!AH$11,'Transactions (Dated)'!$C$2:$C$53,"Buy")-SUMIFS('Transactions (Dated)'!$E$2:$E$53,'Transactions (Dated)'!$D$2:$D$53,'Share Values'!$X809,'Transactions (Dated)'!$B$2:$B$53,'Share Values'!AH$11,'Transactions (Dated)'!$C$2:$C$53,"Sell")</f>
        <v>0</v>
      </c>
      <c r="AI809" s="40">
        <f ca="1">AI808+SUMIFS('Transactions (Dated)'!$E$2:$E$53,'Transactions (Dated)'!$D$2:$D$53,'Share Values'!$X809,'Transactions (Dated)'!$B$2:$B$53,'Share Values'!AI$11,'Transactions (Dated)'!$C$2:$C$53,"Buy")-SUMIFS('Transactions (Dated)'!$E$2:$E$53,'Transactions (Dated)'!$D$2:$D$53,'Share Values'!$X809,'Transactions (Dated)'!$B$2:$B$53,'Share Values'!AI$11,'Transactions (Dated)'!$C$2:$C$53,"Sell")</f>
        <v>0</v>
      </c>
      <c r="AJ809" s="40">
        <f ca="1">AJ808+SUMIFS('Transactions (Dated)'!$E$2:$E$53,'Transactions (Dated)'!$D$2:$D$53,'Share Values'!$X809,'Transactions (Dated)'!$B$2:$B$53,'Share Values'!AJ$11,'Transactions (Dated)'!$C$2:$C$53,"Buy")-SUMIFS('Transactions (Dated)'!$E$2:$E$53,'Transactions (Dated)'!$D$2:$D$53,'Share Values'!$X809,'Transactions (Dated)'!$B$2:$B$53,'Share Values'!AJ$11,'Transactions (Dated)'!$C$2:$C$53,"Sell")</f>
        <v>0</v>
      </c>
      <c r="AK809" s="40">
        <f ca="1">AK808+SUMIFS('Transactions (Dated)'!$E$2:$E$53,'Transactions (Dated)'!$D$2:$D$53,'Share Values'!$X809,'Transactions (Dated)'!$B$2:$B$53,'Share Values'!AK$11,'Transactions (Dated)'!$C$2:$C$53,"Buy")-SUMIFS('Transactions (Dated)'!$E$2:$E$53,'Transactions (Dated)'!$D$2:$D$53,'Share Values'!$X809,'Transactions (Dated)'!$B$2:$B$53,'Share Values'!AK$11,'Transactions (Dated)'!$C$2:$C$53,"Sell")</f>
        <v>0</v>
      </c>
      <c r="AL809" s="40">
        <f ca="1">AL808+SUMIFS('Transactions (Dated)'!$E$2:$E$53,'Transactions (Dated)'!$D$2:$D$53,'Share Values'!$X809,'Transactions (Dated)'!$B$2:$B$53,'Share Values'!AL$11,'Transactions (Dated)'!$C$2:$C$53,"Buy")-SUMIFS('Transactions (Dated)'!$E$2:$E$53,'Transactions (Dated)'!$D$2:$D$53,'Share Values'!$X809,'Transactions (Dated)'!$B$2:$B$53,'Share Values'!AL$11,'Transactions (Dated)'!$C$2:$C$53,"Sell")</f>
        <v>0</v>
      </c>
      <c r="AM809" s="40">
        <f ca="1">AM808+SUMIFS('Transactions (Dated)'!$E$2:$E$53,'Transactions (Dated)'!$D$2:$D$53,'Share Values'!$X809,'Transactions (Dated)'!$B$2:$B$53,'Share Values'!AM$11,'Transactions (Dated)'!$C$2:$C$53,"Buy")-SUMIFS('Transactions (Dated)'!$E$2:$E$53,'Transactions (Dated)'!$D$2:$D$53,'Share Values'!$X809,'Transactions (Dated)'!$B$2:$B$53,'Share Values'!AM$11,'Transactions (Dated)'!$C$2:$C$53,"Sell")</f>
        <v>0</v>
      </c>
      <c r="AN809" s="40">
        <f ca="1">AN808+SUMIFS('Transactions (Dated)'!$E$2:$E$53,'Transactions (Dated)'!$D$2:$D$53,'Share Values'!$X809,'Transactions (Dated)'!$B$2:$B$53,'Share Values'!AN$11,'Transactions (Dated)'!$C$2:$C$53,"Buy")-SUMIFS('Transactions (Dated)'!$E$2:$E$53,'Transactions (Dated)'!$D$2:$D$53,'Share Values'!$X809,'Transactions (Dated)'!$B$2:$B$53,'Share Values'!AN$11,'Transactions (Dated)'!$C$2:$C$53,"Sell")</f>
        <v>0</v>
      </c>
      <c r="AQ809" s="3">
        <f t="shared" si="346"/>
        <v>43073</v>
      </c>
      <c r="AR809" s="6">
        <f t="shared" ca="1" si="347"/>
        <v>61373.75</v>
      </c>
      <c r="AS809" s="6">
        <f t="shared" ca="1" si="348"/>
        <v>17156.25</v>
      </c>
      <c r="AT809" s="6">
        <f t="shared" ca="1" si="349"/>
        <v>569838.34000000008</v>
      </c>
      <c r="AU809" s="6">
        <f t="shared" ca="1" si="350"/>
        <v>45843.16</v>
      </c>
      <c r="AV809" s="6">
        <f t="shared" ca="1" si="351"/>
        <v>48439.24</v>
      </c>
      <c r="AW809" s="6">
        <f t="shared" ca="1" si="352"/>
        <v>0</v>
      </c>
      <c r="AX809" s="6">
        <f t="shared" ca="1" si="353"/>
        <v>45704</v>
      </c>
      <c r="AY809" s="6">
        <f t="shared" ca="1" si="354"/>
        <v>43313.049999999996</v>
      </c>
      <c r="AZ809" s="6">
        <f t="shared" ca="1" si="355"/>
        <v>0</v>
      </c>
      <c r="BA809" s="6">
        <f t="shared" ca="1" si="356"/>
        <v>0</v>
      </c>
      <c r="BB809" s="6">
        <f t="shared" ca="1" si="357"/>
        <v>0</v>
      </c>
      <c r="BC809" s="6">
        <f t="shared" ca="1" si="358"/>
        <v>0</v>
      </c>
      <c r="BD809" s="6">
        <f t="shared" ca="1" si="359"/>
        <v>0</v>
      </c>
      <c r="BE809" s="6">
        <f t="shared" ca="1" si="360"/>
        <v>0</v>
      </c>
      <c r="BF809" s="6">
        <f t="shared" ca="1" si="343"/>
        <v>0</v>
      </c>
      <c r="BG809" s="6">
        <f t="shared" ca="1" si="344"/>
        <v>0</v>
      </c>
      <c r="BJ809" s="4">
        <f t="shared" ca="1" si="361"/>
        <v>831667.79000000015</v>
      </c>
      <c r="BL809" s="3">
        <f t="shared" si="362"/>
        <v>43073</v>
      </c>
      <c r="BM809" s="6">
        <f>BM808+SUMIFS('Transactions (Dated)'!G:G,'Transactions (Dated)'!D:D,'Share Values'!AQ809)</f>
        <v>14317.649999999987</v>
      </c>
      <c r="BN809" s="6">
        <f ca="1">BN808+SUMIFS('Transactions (Dated)'!$F:$F,'Transactions (Dated)'!$D:$D,$BL809,'Transactions (Dated)'!$B:$B,BN$11,'Transactions (Dated)'!$C:$C,"Dividend (paid to cash)")*Y809</f>
        <v>0</v>
      </c>
      <c r="BO809" s="6">
        <f ca="1">BO808+SUMIFS('Transactions (Dated)'!$F:$F,'Transactions (Dated)'!$D:$D,$BL809,'Transactions (Dated)'!$B:$B,BO$11,'Transactions (Dated)'!$C:$C,"Dividend (paid to cash)")*Z809</f>
        <v>2421.875</v>
      </c>
      <c r="BP809" s="6">
        <f ca="1">BP808+SUMIFS('Transactions (Dated)'!$F:$F,'Transactions (Dated)'!$D:$D,$BL809,'Transactions (Dated)'!$B:$B,BP$11,'Transactions (Dated)'!$C:$C,"Dividend (paid to cash)")*AA809</f>
        <v>51745.237000000008</v>
      </c>
      <c r="BQ809" s="6">
        <f ca="1">BQ808+SUMIFS('Transactions (Dated)'!$F:$F,'Transactions (Dated)'!$D:$D,$BL809,'Transactions (Dated)'!$B:$B,BQ$11,'Transactions (Dated)'!$C:$C,"Dividend (paid to cash)")*AB809</f>
        <v>766.26</v>
      </c>
      <c r="BR809" s="6">
        <f ca="1">BR808+SUMIFS('Transactions (Dated)'!$F:$F,'Transactions (Dated)'!$D:$D,$BL809,'Transactions (Dated)'!$B:$B,BR$11,'Transactions (Dated)'!$C:$C,"Dividend (paid to cash)")*AC809</f>
        <v>0</v>
      </c>
      <c r="BS809" s="6">
        <f ca="1">BS808+SUMIFS('Transactions (Dated)'!$F:$F,'Transactions (Dated)'!$D:$D,$BL809,'Transactions (Dated)'!$B:$B,BS$11,'Transactions (Dated)'!$C:$C,"Dividend (paid to cash)")*AD809</f>
        <v>0</v>
      </c>
      <c r="BT809" s="6">
        <f ca="1">BT808+SUMIFS('Transactions (Dated)'!$F:$F,'Transactions (Dated)'!$D:$D,$BL809,'Transactions (Dated)'!$B:$B,BT$11,'Transactions (Dated)'!$C:$C,"Dividend (paid to cash)")*AE809</f>
        <v>8555</v>
      </c>
      <c r="BU809" s="6">
        <f ca="1">BU808+SUMIFS('Transactions (Dated)'!$F:$F,'Transactions (Dated)'!$D:$D,$BL809,'Transactions (Dated)'!$B:$B,BU$11,'Transactions (Dated)'!$C:$C,"Dividend (paid to cash)")*AF809</f>
        <v>0</v>
      </c>
      <c r="BV809" s="6">
        <f ca="1">BV808+SUMIFS('Transactions (Dated)'!$F:$F,'Transactions (Dated)'!$D:$D,$BL809,'Transactions (Dated)'!$B:$B,BV$11,'Transactions (Dated)'!$C:$C,"Dividend (paid to cash)")*AG809</f>
        <v>0</v>
      </c>
      <c r="BW809" s="6">
        <f ca="1">BW808+SUMIFS('Transactions (Dated)'!$F:$F,'Transactions (Dated)'!$D:$D,$BL809,'Transactions (Dated)'!$B:$B,BW$11,'Transactions (Dated)'!$C:$C,"Dividend (paid to cash)")*AH809</f>
        <v>0</v>
      </c>
      <c r="BX809" s="6">
        <f ca="1">BX808+SUMIFS('Transactions (Dated)'!$F:$F,'Transactions (Dated)'!$D:$D,$BL809,'Transactions (Dated)'!$B:$B,BX$11,'Transactions (Dated)'!$C:$C,"Dividend (paid to cash)")*AI809</f>
        <v>0</v>
      </c>
      <c r="BY809" s="6">
        <f ca="1">BY808+SUMIFS('Transactions (Dated)'!$F:$F,'Transactions (Dated)'!$D:$D,$BL809,'Transactions (Dated)'!$B:$B,BY$11,'Transactions (Dated)'!$C:$C,"Dividend (paid to cash)")*AJ809</f>
        <v>0</v>
      </c>
      <c r="BZ809" s="6">
        <f ca="1">BZ808+SUMIFS('Transactions (Dated)'!$F:$F,'Transactions (Dated)'!$D:$D,$BL809,'Transactions (Dated)'!$B:$B,BZ$11,'Transactions (Dated)'!$C:$C,"Dividend (paid to cash)")*AK809</f>
        <v>0</v>
      </c>
      <c r="CA809" s="6">
        <f ca="1">CA808+SUMIFS('Transactions (Dated)'!$F:$F,'Transactions (Dated)'!$D:$D,$BL809,'Transactions (Dated)'!$B:$B,CA$11,'Transactions (Dated)'!$C:$C,"Dividend (paid to cash)")*AL809</f>
        <v>0</v>
      </c>
      <c r="CB809" s="6">
        <v>0</v>
      </c>
      <c r="CC809" s="6">
        <v>0</v>
      </c>
      <c r="CF809" s="6">
        <f t="shared" ca="1" si="363"/>
        <v>77806.021999999983</v>
      </c>
      <c r="CH809" s="3">
        <f t="shared" si="364"/>
        <v>43073</v>
      </c>
      <c r="CI809" s="4">
        <f t="shared" ca="1" si="365"/>
        <v>831667.79000000015</v>
      </c>
      <c r="CJ809" s="4">
        <f t="shared" ca="1" si="366"/>
        <v>77806.021999999983</v>
      </c>
      <c r="CL809" s="4">
        <f t="shared" ca="1" si="367"/>
        <v>909473.81200000015</v>
      </c>
    </row>
    <row r="810" spans="2:90" x14ac:dyDescent="0.15">
      <c r="B810" s="3">
        <v>43074</v>
      </c>
      <c r="E810" s="86">
        <v>43074</v>
      </c>
      <c r="F810" s="53">
        <v>13.14</v>
      </c>
      <c r="G810">
        <v>1.8199999999999998</v>
      </c>
      <c r="H810">
        <v>21.53</v>
      </c>
      <c r="I810">
        <v>24.32</v>
      </c>
      <c r="J810">
        <v>20.420000000000002</v>
      </c>
      <c r="K810">
        <v>13.16</v>
      </c>
      <c r="L810">
        <v>16.02</v>
      </c>
      <c r="M810">
        <v>2.9</v>
      </c>
      <c r="O810">
        <v>13.79</v>
      </c>
      <c r="Q810">
        <v>1.25</v>
      </c>
      <c r="R810">
        <v>9.17</v>
      </c>
      <c r="S810">
        <v>46.91</v>
      </c>
      <c r="U810">
        <v>46.91</v>
      </c>
      <c r="X810" s="3">
        <f t="shared" si="345"/>
        <v>43074</v>
      </c>
      <c r="Y810" s="40">
        <f ca="1">Y809+SUMIFS('Transactions (Dated)'!$E$2:$E$53,'Transactions (Dated)'!$D$2:$D$53,'Share Values'!$X810,'Transactions (Dated)'!$B$2:$B$53,'Share Values'!Y$11,'Transactions (Dated)'!$C$2:$C$53,"Buy")-SUMIFS('Transactions (Dated)'!$E$2:$E$53,'Transactions (Dated)'!$D$2:$D$53,'Share Values'!$X810,'Transactions (Dated)'!$B$2:$B$53,'Share Values'!Y$11,'Transactions (Dated)'!$C$2:$C$53,"Sell")</f>
        <v>4625</v>
      </c>
      <c r="Z810" s="40">
        <f ca="1">Z809+SUMIFS('Transactions (Dated)'!$E$2:$E$53,'Transactions (Dated)'!$D$2:$D$53,'Share Values'!$X810,'Transactions (Dated)'!$B$2:$B$53,'Share Values'!Z$11,'Transactions (Dated)'!$C$2:$C$53,"Buy")-SUMIFS('Transactions (Dated)'!$E$2:$E$53,'Transactions (Dated)'!$D$2:$D$53,'Share Values'!$X810,'Transactions (Dated)'!$B$2:$B$53,'Share Values'!Z$11,'Transactions (Dated)'!$C$2:$C$53,"Sell")</f>
        <v>9375</v>
      </c>
      <c r="AA810" s="40">
        <f ca="1">AA809+SUMIFS('Transactions (Dated)'!$E$2:$E$53,'Transactions (Dated)'!$D$2:$D$53,'Share Values'!$X810,'Transactions (Dated)'!$B$2:$B$53,'Share Values'!AA$11,'Transactions (Dated)'!$C$2:$C$53,"Buy")-SUMIFS('Transactions (Dated)'!$E$2:$E$53,'Transactions (Dated)'!$D$2:$D$53,'Share Values'!$X810,'Transactions (Dated)'!$B$2:$B$53,'Share Values'!AA$11,'Transactions (Dated)'!$C$2:$C$53,"Sell")</f>
        <v>26357</v>
      </c>
      <c r="AB810" s="40">
        <f ca="1">AB809+SUMIFS('Transactions (Dated)'!$E$2:$E$53,'Transactions (Dated)'!$D$2:$D$53,'Share Values'!$X810,'Transactions (Dated)'!$B$2:$B$53,'Share Values'!AB$11,'Transactions (Dated)'!$C$2:$C$53,"Buy")-SUMIFS('Transactions (Dated)'!$E$2:$E$53,'Transactions (Dated)'!$D$2:$D$53,'Share Values'!$X810,'Transactions (Dated)'!$B$2:$B$53,'Share Values'!AB$11,'Transactions (Dated)'!$C$2:$C$53,"Sell")</f>
        <v>1892</v>
      </c>
      <c r="AC810" s="40">
        <f ca="1">AC809+SUMIFS('Transactions (Dated)'!$E$2:$E$53,'Transactions (Dated)'!$D$2:$D$53,'Share Values'!$X810,'Transactions (Dated)'!$B$2:$B$53,'Share Values'!AC$11,'Transactions (Dated)'!$C$2:$C$53,"Buy")-SUMIFS('Transactions (Dated)'!$E$2:$E$53,'Transactions (Dated)'!$D$2:$D$53,'Share Values'!$X810,'Transactions (Dated)'!$B$2:$B$53,'Share Values'!AC$11,'Transactions (Dated)'!$C$2:$C$53,"Sell")</f>
        <v>2348</v>
      </c>
      <c r="AD810" s="40">
        <f ca="1">AD809+SUMIFS('Transactions (Dated)'!$E$2:$E$53,'Transactions (Dated)'!$D$2:$D$53,'Share Values'!$X810,'Transactions (Dated)'!$B$2:$B$53,'Share Values'!AD$11,'Transactions (Dated)'!$C$2:$C$53,"Buy")-SUMIFS('Transactions (Dated)'!$E$2:$E$53,'Transactions (Dated)'!$D$2:$D$53,'Share Values'!$X810,'Transactions (Dated)'!$B$2:$B$53,'Share Values'!AD$11,'Transactions (Dated)'!$C$2:$C$53,"Sell")</f>
        <v>0</v>
      </c>
      <c r="AE810" s="40">
        <f ca="1">AE809+SUMIFS('Transactions (Dated)'!$E$2:$E$53,'Transactions (Dated)'!$D$2:$D$53,'Share Values'!$X810,'Transactions (Dated)'!$B$2:$B$53,'Share Values'!AE$11,'Transactions (Dated)'!$C$2:$C$53,"Buy")-SUMIFS('Transactions (Dated)'!$E$2:$E$53,'Transactions (Dated)'!$D$2:$D$53,'Share Values'!$X810,'Transactions (Dated)'!$B$2:$B$53,'Share Values'!AE$11,'Transactions (Dated)'!$C$2:$C$53,"Sell")</f>
        <v>2900</v>
      </c>
      <c r="AF810" s="40">
        <f ca="1">AF809+SUMIFS('Transactions (Dated)'!$E$2:$E$53,'Transactions (Dated)'!$D$2:$D$53,'Share Values'!$X810,'Transactions (Dated)'!$B$2:$B$53,'Share Values'!AF$11,'Transactions (Dated)'!$C$2:$C$53,"Buy")-SUMIFS('Transactions (Dated)'!$E$2:$E$53,'Transactions (Dated)'!$D$2:$D$53,'Share Values'!$X810,'Transactions (Dated)'!$B$2:$B$53,'Share Values'!AF$11,'Transactions (Dated)'!$C$2:$C$53,"Sell")</f>
        <v>14201</v>
      </c>
      <c r="AG810" s="40">
        <f ca="1">AG809+SUMIFS('Transactions (Dated)'!$E$2:$E$53,'Transactions (Dated)'!$D$2:$D$53,'Share Values'!$X810,'Transactions (Dated)'!$B$2:$B$53,'Share Values'!AG$11,'Transactions (Dated)'!$C$2:$C$53,"Buy")-SUMIFS('Transactions (Dated)'!$E$2:$E$53,'Transactions (Dated)'!$D$2:$D$53,'Share Values'!$X810,'Transactions (Dated)'!$B$2:$B$53,'Share Values'!AG$11,'Transactions (Dated)'!$C$2:$C$53,"Sell")</f>
        <v>6835</v>
      </c>
      <c r="AH810" s="40">
        <f ca="1">AH809+SUMIFS('Transactions (Dated)'!$E$2:$E$53,'Transactions (Dated)'!$D$2:$D$53,'Share Values'!$X810,'Transactions (Dated)'!$B$2:$B$53,'Share Values'!AH$11,'Transactions (Dated)'!$C$2:$C$53,"Buy")-SUMIFS('Transactions (Dated)'!$E$2:$E$53,'Transactions (Dated)'!$D$2:$D$53,'Share Values'!$X810,'Transactions (Dated)'!$B$2:$B$53,'Share Values'!AH$11,'Transactions (Dated)'!$C$2:$C$53,"Sell")</f>
        <v>0</v>
      </c>
      <c r="AI810" s="40">
        <f ca="1">AI809+SUMIFS('Transactions (Dated)'!$E$2:$E$53,'Transactions (Dated)'!$D$2:$D$53,'Share Values'!$X810,'Transactions (Dated)'!$B$2:$B$53,'Share Values'!AI$11,'Transactions (Dated)'!$C$2:$C$53,"Buy")-SUMIFS('Transactions (Dated)'!$E$2:$E$53,'Transactions (Dated)'!$D$2:$D$53,'Share Values'!$X810,'Transactions (Dated)'!$B$2:$B$53,'Share Values'!AI$11,'Transactions (Dated)'!$C$2:$C$53,"Sell")</f>
        <v>0</v>
      </c>
      <c r="AJ810" s="40">
        <f ca="1">AJ809+SUMIFS('Transactions (Dated)'!$E$2:$E$53,'Transactions (Dated)'!$D$2:$D$53,'Share Values'!$X810,'Transactions (Dated)'!$B$2:$B$53,'Share Values'!AJ$11,'Transactions (Dated)'!$C$2:$C$53,"Buy")-SUMIFS('Transactions (Dated)'!$E$2:$E$53,'Transactions (Dated)'!$D$2:$D$53,'Share Values'!$X810,'Transactions (Dated)'!$B$2:$B$53,'Share Values'!AJ$11,'Transactions (Dated)'!$C$2:$C$53,"Sell")</f>
        <v>0</v>
      </c>
      <c r="AK810" s="40">
        <f ca="1">AK809+SUMIFS('Transactions (Dated)'!$E$2:$E$53,'Transactions (Dated)'!$D$2:$D$53,'Share Values'!$X810,'Transactions (Dated)'!$B$2:$B$53,'Share Values'!AK$11,'Transactions (Dated)'!$C$2:$C$53,"Buy")-SUMIFS('Transactions (Dated)'!$E$2:$E$53,'Transactions (Dated)'!$D$2:$D$53,'Share Values'!$X810,'Transactions (Dated)'!$B$2:$B$53,'Share Values'!AK$11,'Transactions (Dated)'!$C$2:$C$53,"Sell")</f>
        <v>0</v>
      </c>
      <c r="AL810" s="40">
        <f ca="1">AL809+SUMIFS('Transactions (Dated)'!$E$2:$E$53,'Transactions (Dated)'!$D$2:$D$53,'Share Values'!$X810,'Transactions (Dated)'!$B$2:$B$53,'Share Values'!AL$11,'Transactions (Dated)'!$C$2:$C$53,"Buy")-SUMIFS('Transactions (Dated)'!$E$2:$E$53,'Transactions (Dated)'!$D$2:$D$53,'Share Values'!$X810,'Transactions (Dated)'!$B$2:$B$53,'Share Values'!AL$11,'Transactions (Dated)'!$C$2:$C$53,"Sell")</f>
        <v>0</v>
      </c>
      <c r="AM810" s="40">
        <f ca="1">AM809+SUMIFS('Transactions (Dated)'!$E$2:$E$53,'Transactions (Dated)'!$D$2:$D$53,'Share Values'!$X810,'Transactions (Dated)'!$B$2:$B$53,'Share Values'!AM$11,'Transactions (Dated)'!$C$2:$C$53,"Buy")-SUMIFS('Transactions (Dated)'!$E$2:$E$53,'Transactions (Dated)'!$D$2:$D$53,'Share Values'!$X810,'Transactions (Dated)'!$B$2:$B$53,'Share Values'!AM$11,'Transactions (Dated)'!$C$2:$C$53,"Sell")</f>
        <v>0</v>
      </c>
      <c r="AN810" s="40">
        <f ca="1">AN809+SUMIFS('Transactions (Dated)'!$E$2:$E$53,'Transactions (Dated)'!$D$2:$D$53,'Share Values'!$X810,'Transactions (Dated)'!$B$2:$B$53,'Share Values'!AN$11,'Transactions (Dated)'!$C$2:$C$53,"Buy")-SUMIFS('Transactions (Dated)'!$E$2:$E$53,'Transactions (Dated)'!$D$2:$D$53,'Share Values'!$X810,'Transactions (Dated)'!$B$2:$B$53,'Share Values'!AN$11,'Transactions (Dated)'!$C$2:$C$53,"Sell")</f>
        <v>0</v>
      </c>
      <c r="AQ810" s="3">
        <f t="shared" si="346"/>
        <v>43074</v>
      </c>
      <c r="AR810" s="6">
        <f t="shared" ca="1" si="347"/>
        <v>60772.5</v>
      </c>
      <c r="AS810" s="6">
        <f t="shared" ca="1" si="348"/>
        <v>17062.5</v>
      </c>
      <c r="AT810" s="6">
        <f t="shared" ca="1" si="349"/>
        <v>567466.21000000008</v>
      </c>
      <c r="AU810" s="6">
        <f t="shared" ca="1" si="350"/>
        <v>46013.440000000002</v>
      </c>
      <c r="AV810" s="6">
        <f t="shared" ca="1" si="351"/>
        <v>47946.16</v>
      </c>
      <c r="AW810" s="6">
        <f t="shared" ca="1" si="352"/>
        <v>0</v>
      </c>
      <c r="AX810" s="6">
        <f t="shared" ca="1" si="353"/>
        <v>46458</v>
      </c>
      <c r="AY810" s="6">
        <f t="shared" ca="1" si="354"/>
        <v>41182.9</v>
      </c>
      <c r="AZ810" s="6">
        <f t="shared" ca="1" si="355"/>
        <v>0</v>
      </c>
      <c r="BA810" s="6">
        <f t="shared" ca="1" si="356"/>
        <v>0</v>
      </c>
      <c r="BB810" s="6">
        <f t="shared" ca="1" si="357"/>
        <v>0</v>
      </c>
      <c r="BC810" s="6">
        <f t="shared" ca="1" si="358"/>
        <v>0</v>
      </c>
      <c r="BD810" s="6">
        <f t="shared" ca="1" si="359"/>
        <v>0</v>
      </c>
      <c r="BE810" s="6">
        <f t="shared" ca="1" si="360"/>
        <v>0</v>
      </c>
      <c r="BF810" s="6">
        <f t="shared" ca="1" si="343"/>
        <v>0</v>
      </c>
      <c r="BG810" s="6">
        <f t="shared" ca="1" si="344"/>
        <v>0</v>
      </c>
      <c r="BJ810" s="4">
        <f t="shared" ca="1" si="361"/>
        <v>826901.7100000002</v>
      </c>
      <c r="BL810" s="3">
        <f t="shared" si="362"/>
        <v>43074</v>
      </c>
      <c r="BM810" s="6">
        <f>BM809+SUMIFS('Transactions (Dated)'!G:G,'Transactions (Dated)'!D:D,'Share Values'!AQ810)</f>
        <v>14317.649999999987</v>
      </c>
      <c r="BN810" s="6">
        <f ca="1">BN809+SUMIFS('Transactions (Dated)'!$F:$F,'Transactions (Dated)'!$D:$D,$BL810,'Transactions (Dated)'!$B:$B,BN$11,'Transactions (Dated)'!$C:$C,"Dividend (paid to cash)")*Y810</f>
        <v>0</v>
      </c>
      <c r="BO810" s="6">
        <f ca="1">BO809+SUMIFS('Transactions (Dated)'!$F:$F,'Transactions (Dated)'!$D:$D,$BL810,'Transactions (Dated)'!$B:$B,BO$11,'Transactions (Dated)'!$C:$C,"Dividend (paid to cash)")*Z810</f>
        <v>2421.875</v>
      </c>
      <c r="BP810" s="6">
        <f ca="1">BP809+SUMIFS('Transactions (Dated)'!$F:$F,'Transactions (Dated)'!$D:$D,$BL810,'Transactions (Dated)'!$B:$B,BP$11,'Transactions (Dated)'!$C:$C,"Dividend (paid to cash)")*AA810</f>
        <v>51745.237000000008</v>
      </c>
      <c r="BQ810" s="6">
        <f ca="1">BQ809+SUMIFS('Transactions (Dated)'!$F:$F,'Transactions (Dated)'!$D:$D,$BL810,'Transactions (Dated)'!$B:$B,BQ$11,'Transactions (Dated)'!$C:$C,"Dividend (paid to cash)")*AB810</f>
        <v>766.26</v>
      </c>
      <c r="BR810" s="6">
        <f ca="1">BR809+SUMIFS('Transactions (Dated)'!$F:$F,'Transactions (Dated)'!$D:$D,$BL810,'Transactions (Dated)'!$B:$B,BR$11,'Transactions (Dated)'!$C:$C,"Dividend (paid to cash)")*AC810</f>
        <v>0</v>
      </c>
      <c r="BS810" s="6">
        <f ca="1">BS809+SUMIFS('Transactions (Dated)'!$F:$F,'Transactions (Dated)'!$D:$D,$BL810,'Transactions (Dated)'!$B:$B,BS$11,'Transactions (Dated)'!$C:$C,"Dividend (paid to cash)")*AD810</f>
        <v>0</v>
      </c>
      <c r="BT810" s="6">
        <f ca="1">BT809+SUMIFS('Transactions (Dated)'!$F:$F,'Transactions (Dated)'!$D:$D,$BL810,'Transactions (Dated)'!$B:$B,BT$11,'Transactions (Dated)'!$C:$C,"Dividend (paid to cash)")*AE810</f>
        <v>8555</v>
      </c>
      <c r="BU810" s="6">
        <f ca="1">BU809+SUMIFS('Transactions (Dated)'!$F:$F,'Transactions (Dated)'!$D:$D,$BL810,'Transactions (Dated)'!$B:$B,BU$11,'Transactions (Dated)'!$C:$C,"Dividend (paid to cash)")*AF810</f>
        <v>0</v>
      </c>
      <c r="BV810" s="6">
        <f ca="1">BV809+SUMIFS('Transactions (Dated)'!$F:$F,'Transactions (Dated)'!$D:$D,$BL810,'Transactions (Dated)'!$B:$B,BV$11,'Transactions (Dated)'!$C:$C,"Dividend (paid to cash)")*AG810</f>
        <v>0</v>
      </c>
      <c r="BW810" s="6">
        <f ca="1">BW809+SUMIFS('Transactions (Dated)'!$F:$F,'Transactions (Dated)'!$D:$D,$BL810,'Transactions (Dated)'!$B:$B,BW$11,'Transactions (Dated)'!$C:$C,"Dividend (paid to cash)")*AH810</f>
        <v>0</v>
      </c>
      <c r="BX810" s="6">
        <f ca="1">BX809+SUMIFS('Transactions (Dated)'!$F:$F,'Transactions (Dated)'!$D:$D,$BL810,'Transactions (Dated)'!$B:$B,BX$11,'Transactions (Dated)'!$C:$C,"Dividend (paid to cash)")*AI810</f>
        <v>0</v>
      </c>
      <c r="BY810" s="6">
        <f ca="1">BY809+SUMIFS('Transactions (Dated)'!$F:$F,'Transactions (Dated)'!$D:$D,$BL810,'Transactions (Dated)'!$B:$B,BY$11,'Transactions (Dated)'!$C:$C,"Dividend (paid to cash)")*AJ810</f>
        <v>0</v>
      </c>
      <c r="BZ810" s="6">
        <f ca="1">BZ809+SUMIFS('Transactions (Dated)'!$F:$F,'Transactions (Dated)'!$D:$D,$BL810,'Transactions (Dated)'!$B:$B,BZ$11,'Transactions (Dated)'!$C:$C,"Dividend (paid to cash)")*AK810</f>
        <v>0</v>
      </c>
      <c r="CA810" s="6">
        <f ca="1">CA809+SUMIFS('Transactions (Dated)'!$F:$F,'Transactions (Dated)'!$D:$D,$BL810,'Transactions (Dated)'!$B:$B,CA$11,'Transactions (Dated)'!$C:$C,"Dividend (paid to cash)")*AL810</f>
        <v>0</v>
      </c>
      <c r="CB810" s="6">
        <v>0</v>
      </c>
      <c r="CC810" s="6">
        <v>0</v>
      </c>
      <c r="CF810" s="6">
        <f t="shared" ca="1" si="363"/>
        <v>77806.021999999983</v>
      </c>
      <c r="CH810" s="3">
        <f t="shared" si="364"/>
        <v>43074</v>
      </c>
      <c r="CI810" s="4">
        <f t="shared" ca="1" si="365"/>
        <v>826901.7100000002</v>
      </c>
      <c r="CJ810" s="4">
        <f t="shared" ca="1" si="366"/>
        <v>77806.021999999983</v>
      </c>
      <c r="CL810" s="4">
        <f t="shared" ca="1" si="367"/>
        <v>904707.73200000019</v>
      </c>
    </row>
    <row r="811" spans="2:90" x14ac:dyDescent="0.15">
      <c r="B811" s="3">
        <v>43075</v>
      </c>
      <c r="E811" s="86">
        <v>43075</v>
      </c>
      <c r="F811" s="53">
        <v>13.05</v>
      </c>
      <c r="G811">
        <v>1.76</v>
      </c>
      <c r="H811">
        <v>21.54</v>
      </c>
      <c r="I811">
        <v>24.37</v>
      </c>
      <c r="J811">
        <v>20.41</v>
      </c>
      <c r="K811">
        <v>13.3</v>
      </c>
      <c r="L811">
        <v>16</v>
      </c>
      <c r="M811">
        <v>2.85</v>
      </c>
      <c r="O811">
        <v>13.8</v>
      </c>
      <c r="Q811">
        <v>1.27</v>
      </c>
      <c r="R811">
        <v>8.98</v>
      </c>
      <c r="S811">
        <v>47.34</v>
      </c>
      <c r="U811">
        <v>47.34</v>
      </c>
      <c r="X811" s="3">
        <f t="shared" si="345"/>
        <v>43075</v>
      </c>
      <c r="Y811" s="40">
        <f ca="1">Y810+SUMIFS('Transactions (Dated)'!$E$2:$E$53,'Transactions (Dated)'!$D$2:$D$53,'Share Values'!$X811,'Transactions (Dated)'!$B$2:$B$53,'Share Values'!Y$11,'Transactions (Dated)'!$C$2:$C$53,"Buy")-SUMIFS('Transactions (Dated)'!$E$2:$E$53,'Transactions (Dated)'!$D$2:$D$53,'Share Values'!$X811,'Transactions (Dated)'!$B$2:$B$53,'Share Values'!Y$11,'Transactions (Dated)'!$C$2:$C$53,"Sell")</f>
        <v>4625</v>
      </c>
      <c r="Z811" s="40">
        <f ca="1">Z810+SUMIFS('Transactions (Dated)'!$E$2:$E$53,'Transactions (Dated)'!$D$2:$D$53,'Share Values'!$X811,'Transactions (Dated)'!$B$2:$B$53,'Share Values'!Z$11,'Transactions (Dated)'!$C$2:$C$53,"Buy")-SUMIFS('Transactions (Dated)'!$E$2:$E$53,'Transactions (Dated)'!$D$2:$D$53,'Share Values'!$X811,'Transactions (Dated)'!$B$2:$B$53,'Share Values'!Z$11,'Transactions (Dated)'!$C$2:$C$53,"Sell")</f>
        <v>9375</v>
      </c>
      <c r="AA811" s="40">
        <f ca="1">AA810+SUMIFS('Transactions (Dated)'!$E$2:$E$53,'Transactions (Dated)'!$D$2:$D$53,'Share Values'!$X811,'Transactions (Dated)'!$B$2:$B$53,'Share Values'!AA$11,'Transactions (Dated)'!$C$2:$C$53,"Buy")-SUMIFS('Transactions (Dated)'!$E$2:$E$53,'Transactions (Dated)'!$D$2:$D$53,'Share Values'!$X811,'Transactions (Dated)'!$B$2:$B$53,'Share Values'!AA$11,'Transactions (Dated)'!$C$2:$C$53,"Sell")</f>
        <v>26357</v>
      </c>
      <c r="AB811" s="40">
        <f ca="1">AB810+SUMIFS('Transactions (Dated)'!$E$2:$E$53,'Transactions (Dated)'!$D$2:$D$53,'Share Values'!$X811,'Transactions (Dated)'!$B$2:$B$53,'Share Values'!AB$11,'Transactions (Dated)'!$C$2:$C$53,"Buy")-SUMIFS('Transactions (Dated)'!$E$2:$E$53,'Transactions (Dated)'!$D$2:$D$53,'Share Values'!$X811,'Transactions (Dated)'!$B$2:$B$53,'Share Values'!AB$11,'Transactions (Dated)'!$C$2:$C$53,"Sell")</f>
        <v>1892</v>
      </c>
      <c r="AC811" s="40">
        <f ca="1">AC810+SUMIFS('Transactions (Dated)'!$E$2:$E$53,'Transactions (Dated)'!$D$2:$D$53,'Share Values'!$X811,'Transactions (Dated)'!$B$2:$B$53,'Share Values'!AC$11,'Transactions (Dated)'!$C$2:$C$53,"Buy")-SUMIFS('Transactions (Dated)'!$E$2:$E$53,'Transactions (Dated)'!$D$2:$D$53,'Share Values'!$X811,'Transactions (Dated)'!$B$2:$B$53,'Share Values'!AC$11,'Transactions (Dated)'!$C$2:$C$53,"Sell")</f>
        <v>2348</v>
      </c>
      <c r="AD811" s="40">
        <f ca="1">AD810+SUMIFS('Transactions (Dated)'!$E$2:$E$53,'Transactions (Dated)'!$D$2:$D$53,'Share Values'!$X811,'Transactions (Dated)'!$B$2:$B$53,'Share Values'!AD$11,'Transactions (Dated)'!$C$2:$C$53,"Buy")-SUMIFS('Transactions (Dated)'!$E$2:$E$53,'Transactions (Dated)'!$D$2:$D$53,'Share Values'!$X811,'Transactions (Dated)'!$B$2:$B$53,'Share Values'!AD$11,'Transactions (Dated)'!$C$2:$C$53,"Sell")</f>
        <v>0</v>
      </c>
      <c r="AE811" s="40">
        <f ca="1">AE810+SUMIFS('Transactions (Dated)'!$E$2:$E$53,'Transactions (Dated)'!$D$2:$D$53,'Share Values'!$X811,'Transactions (Dated)'!$B$2:$B$53,'Share Values'!AE$11,'Transactions (Dated)'!$C$2:$C$53,"Buy")-SUMIFS('Transactions (Dated)'!$E$2:$E$53,'Transactions (Dated)'!$D$2:$D$53,'Share Values'!$X811,'Transactions (Dated)'!$B$2:$B$53,'Share Values'!AE$11,'Transactions (Dated)'!$C$2:$C$53,"Sell")</f>
        <v>2900</v>
      </c>
      <c r="AF811" s="40">
        <f ca="1">AF810+SUMIFS('Transactions (Dated)'!$E$2:$E$53,'Transactions (Dated)'!$D$2:$D$53,'Share Values'!$X811,'Transactions (Dated)'!$B$2:$B$53,'Share Values'!AF$11,'Transactions (Dated)'!$C$2:$C$53,"Buy")-SUMIFS('Transactions (Dated)'!$E$2:$E$53,'Transactions (Dated)'!$D$2:$D$53,'Share Values'!$X811,'Transactions (Dated)'!$B$2:$B$53,'Share Values'!AF$11,'Transactions (Dated)'!$C$2:$C$53,"Sell")</f>
        <v>14201</v>
      </c>
      <c r="AG811" s="40">
        <f ca="1">AG810+SUMIFS('Transactions (Dated)'!$E$2:$E$53,'Transactions (Dated)'!$D$2:$D$53,'Share Values'!$X811,'Transactions (Dated)'!$B$2:$B$53,'Share Values'!AG$11,'Transactions (Dated)'!$C$2:$C$53,"Buy")-SUMIFS('Transactions (Dated)'!$E$2:$E$53,'Transactions (Dated)'!$D$2:$D$53,'Share Values'!$X811,'Transactions (Dated)'!$B$2:$B$53,'Share Values'!AG$11,'Transactions (Dated)'!$C$2:$C$53,"Sell")</f>
        <v>6835</v>
      </c>
      <c r="AH811" s="40">
        <f ca="1">AH810+SUMIFS('Transactions (Dated)'!$E$2:$E$53,'Transactions (Dated)'!$D$2:$D$53,'Share Values'!$X811,'Transactions (Dated)'!$B$2:$B$53,'Share Values'!AH$11,'Transactions (Dated)'!$C$2:$C$53,"Buy")-SUMIFS('Transactions (Dated)'!$E$2:$E$53,'Transactions (Dated)'!$D$2:$D$53,'Share Values'!$X811,'Transactions (Dated)'!$B$2:$B$53,'Share Values'!AH$11,'Transactions (Dated)'!$C$2:$C$53,"Sell")</f>
        <v>0</v>
      </c>
      <c r="AI811" s="40">
        <f ca="1">AI810+SUMIFS('Transactions (Dated)'!$E$2:$E$53,'Transactions (Dated)'!$D$2:$D$53,'Share Values'!$X811,'Transactions (Dated)'!$B$2:$B$53,'Share Values'!AI$11,'Transactions (Dated)'!$C$2:$C$53,"Buy")-SUMIFS('Transactions (Dated)'!$E$2:$E$53,'Transactions (Dated)'!$D$2:$D$53,'Share Values'!$X811,'Transactions (Dated)'!$B$2:$B$53,'Share Values'!AI$11,'Transactions (Dated)'!$C$2:$C$53,"Sell")</f>
        <v>0</v>
      </c>
      <c r="AJ811" s="40">
        <f ca="1">AJ810+SUMIFS('Transactions (Dated)'!$E$2:$E$53,'Transactions (Dated)'!$D$2:$D$53,'Share Values'!$X811,'Transactions (Dated)'!$B$2:$B$53,'Share Values'!AJ$11,'Transactions (Dated)'!$C$2:$C$53,"Buy")-SUMIFS('Transactions (Dated)'!$E$2:$E$53,'Transactions (Dated)'!$D$2:$D$53,'Share Values'!$X811,'Transactions (Dated)'!$B$2:$B$53,'Share Values'!AJ$11,'Transactions (Dated)'!$C$2:$C$53,"Sell")</f>
        <v>0</v>
      </c>
      <c r="AK811" s="40">
        <f ca="1">AK810+SUMIFS('Transactions (Dated)'!$E$2:$E$53,'Transactions (Dated)'!$D$2:$D$53,'Share Values'!$X811,'Transactions (Dated)'!$B$2:$B$53,'Share Values'!AK$11,'Transactions (Dated)'!$C$2:$C$53,"Buy")-SUMIFS('Transactions (Dated)'!$E$2:$E$53,'Transactions (Dated)'!$D$2:$D$53,'Share Values'!$X811,'Transactions (Dated)'!$B$2:$B$53,'Share Values'!AK$11,'Transactions (Dated)'!$C$2:$C$53,"Sell")</f>
        <v>0</v>
      </c>
      <c r="AL811" s="40">
        <f ca="1">AL810+SUMIFS('Transactions (Dated)'!$E$2:$E$53,'Transactions (Dated)'!$D$2:$D$53,'Share Values'!$X811,'Transactions (Dated)'!$B$2:$B$53,'Share Values'!AL$11,'Transactions (Dated)'!$C$2:$C$53,"Buy")-SUMIFS('Transactions (Dated)'!$E$2:$E$53,'Transactions (Dated)'!$D$2:$D$53,'Share Values'!$X811,'Transactions (Dated)'!$B$2:$B$53,'Share Values'!AL$11,'Transactions (Dated)'!$C$2:$C$53,"Sell")</f>
        <v>0</v>
      </c>
      <c r="AM811" s="40">
        <f ca="1">AM810+SUMIFS('Transactions (Dated)'!$E$2:$E$53,'Transactions (Dated)'!$D$2:$D$53,'Share Values'!$X811,'Transactions (Dated)'!$B$2:$B$53,'Share Values'!AM$11,'Transactions (Dated)'!$C$2:$C$53,"Buy")-SUMIFS('Transactions (Dated)'!$E$2:$E$53,'Transactions (Dated)'!$D$2:$D$53,'Share Values'!$X811,'Transactions (Dated)'!$B$2:$B$53,'Share Values'!AM$11,'Transactions (Dated)'!$C$2:$C$53,"Sell")</f>
        <v>0</v>
      </c>
      <c r="AN811" s="40">
        <f ca="1">AN810+SUMIFS('Transactions (Dated)'!$E$2:$E$53,'Transactions (Dated)'!$D$2:$D$53,'Share Values'!$X811,'Transactions (Dated)'!$B$2:$B$53,'Share Values'!AN$11,'Transactions (Dated)'!$C$2:$C$53,"Buy")-SUMIFS('Transactions (Dated)'!$E$2:$E$53,'Transactions (Dated)'!$D$2:$D$53,'Share Values'!$X811,'Transactions (Dated)'!$B$2:$B$53,'Share Values'!AN$11,'Transactions (Dated)'!$C$2:$C$53,"Sell")</f>
        <v>0</v>
      </c>
      <c r="AQ811" s="3">
        <f t="shared" si="346"/>
        <v>43075</v>
      </c>
      <c r="AR811" s="6">
        <f t="shared" ca="1" si="347"/>
        <v>60356.25</v>
      </c>
      <c r="AS811" s="6">
        <f t="shared" ca="1" si="348"/>
        <v>16500</v>
      </c>
      <c r="AT811" s="6">
        <f t="shared" ca="1" si="349"/>
        <v>567729.78</v>
      </c>
      <c r="AU811" s="6">
        <f t="shared" ca="1" si="350"/>
        <v>46108.04</v>
      </c>
      <c r="AV811" s="6">
        <f t="shared" ca="1" si="351"/>
        <v>47922.68</v>
      </c>
      <c r="AW811" s="6">
        <f t="shared" ca="1" si="352"/>
        <v>0</v>
      </c>
      <c r="AX811" s="6">
        <f t="shared" ca="1" si="353"/>
        <v>46400</v>
      </c>
      <c r="AY811" s="6">
        <f t="shared" ca="1" si="354"/>
        <v>40472.85</v>
      </c>
      <c r="AZ811" s="6">
        <f t="shared" ca="1" si="355"/>
        <v>0</v>
      </c>
      <c r="BA811" s="6">
        <f t="shared" ca="1" si="356"/>
        <v>0</v>
      </c>
      <c r="BB811" s="6">
        <f t="shared" ca="1" si="357"/>
        <v>0</v>
      </c>
      <c r="BC811" s="6">
        <f t="shared" ca="1" si="358"/>
        <v>0</v>
      </c>
      <c r="BD811" s="6">
        <f t="shared" ca="1" si="359"/>
        <v>0</v>
      </c>
      <c r="BE811" s="6">
        <f t="shared" ca="1" si="360"/>
        <v>0</v>
      </c>
      <c r="BF811" s="6">
        <f t="shared" ca="1" si="343"/>
        <v>0</v>
      </c>
      <c r="BG811" s="6">
        <f t="shared" ca="1" si="344"/>
        <v>0</v>
      </c>
      <c r="BJ811" s="4">
        <f t="shared" ca="1" si="361"/>
        <v>825489.60000000009</v>
      </c>
      <c r="BL811" s="3">
        <f t="shared" si="362"/>
        <v>43075</v>
      </c>
      <c r="BM811" s="6">
        <f>BM810+SUMIFS('Transactions (Dated)'!G:G,'Transactions (Dated)'!D:D,'Share Values'!AQ811)</f>
        <v>14317.649999999987</v>
      </c>
      <c r="BN811" s="6">
        <f ca="1">BN810+SUMIFS('Transactions (Dated)'!$F:$F,'Transactions (Dated)'!$D:$D,$BL811,'Transactions (Dated)'!$B:$B,BN$11,'Transactions (Dated)'!$C:$C,"Dividend (paid to cash)")*Y811</f>
        <v>0</v>
      </c>
      <c r="BO811" s="6">
        <f ca="1">BO810+SUMIFS('Transactions (Dated)'!$F:$F,'Transactions (Dated)'!$D:$D,$BL811,'Transactions (Dated)'!$B:$B,BO$11,'Transactions (Dated)'!$C:$C,"Dividend (paid to cash)")*Z811</f>
        <v>2421.875</v>
      </c>
      <c r="BP811" s="6">
        <f ca="1">BP810+SUMIFS('Transactions (Dated)'!$F:$F,'Transactions (Dated)'!$D:$D,$BL811,'Transactions (Dated)'!$B:$B,BP$11,'Transactions (Dated)'!$C:$C,"Dividend (paid to cash)")*AA811</f>
        <v>51745.237000000008</v>
      </c>
      <c r="BQ811" s="6">
        <f ca="1">BQ810+SUMIFS('Transactions (Dated)'!$F:$F,'Transactions (Dated)'!$D:$D,$BL811,'Transactions (Dated)'!$B:$B,BQ$11,'Transactions (Dated)'!$C:$C,"Dividend (paid to cash)")*AB811</f>
        <v>766.26</v>
      </c>
      <c r="BR811" s="6">
        <f ca="1">BR810+SUMIFS('Transactions (Dated)'!$F:$F,'Transactions (Dated)'!$D:$D,$BL811,'Transactions (Dated)'!$B:$B,BR$11,'Transactions (Dated)'!$C:$C,"Dividend (paid to cash)")*AC811</f>
        <v>0</v>
      </c>
      <c r="BS811" s="6">
        <f ca="1">BS810+SUMIFS('Transactions (Dated)'!$F:$F,'Transactions (Dated)'!$D:$D,$BL811,'Transactions (Dated)'!$B:$B,BS$11,'Transactions (Dated)'!$C:$C,"Dividend (paid to cash)")*AD811</f>
        <v>0</v>
      </c>
      <c r="BT811" s="6">
        <f ca="1">BT810+SUMIFS('Transactions (Dated)'!$F:$F,'Transactions (Dated)'!$D:$D,$BL811,'Transactions (Dated)'!$B:$B,BT$11,'Transactions (Dated)'!$C:$C,"Dividend (paid to cash)")*AE811</f>
        <v>8555</v>
      </c>
      <c r="BU811" s="6">
        <f ca="1">BU810+SUMIFS('Transactions (Dated)'!$F:$F,'Transactions (Dated)'!$D:$D,$BL811,'Transactions (Dated)'!$B:$B,BU$11,'Transactions (Dated)'!$C:$C,"Dividend (paid to cash)")*AF811</f>
        <v>0</v>
      </c>
      <c r="BV811" s="6">
        <f ca="1">BV810+SUMIFS('Transactions (Dated)'!$F:$F,'Transactions (Dated)'!$D:$D,$BL811,'Transactions (Dated)'!$B:$B,BV$11,'Transactions (Dated)'!$C:$C,"Dividend (paid to cash)")*AG811</f>
        <v>0</v>
      </c>
      <c r="BW811" s="6">
        <f ca="1">BW810+SUMIFS('Transactions (Dated)'!$F:$F,'Transactions (Dated)'!$D:$D,$BL811,'Transactions (Dated)'!$B:$B,BW$11,'Transactions (Dated)'!$C:$C,"Dividend (paid to cash)")*AH811</f>
        <v>0</v>
      </c>
      <c r="BX811" s="6">
        <f ca="1">BX810+SUMIFS('Transactions (Dated)'!$F:$F,'Transactions (Dated)'!$D:$D,$BL811,'Transactions (Dated)'!$B:$B,BX$11,'Transactions (Dated)'!$C:$C,"Dividend (paid to cash)")*AI811</f>
        <v>0</v>
      </c>
      <c r="BY811" s="6">
        <f ca="1">BY810+SUMIFS('Transactions (Dated)'!$F:$F,'Transactions (Dated)'!$D:$D,$BL811,'Transactions (Dated)'!$B:$B,BY$11,'Transactions (Dated)'!$C:$C,"Dividend (paid to cash)")*AJ811</f>
        <v>0</v>
      </c>
      <c r="BZ811" s="6">
        <f ca="1">BZ810+SUMIFS('Transactions (Dated)'!$F:$F,'Transactions (Dated)'!$D:$D,$BL811,'Transactions (Dated)'!$B:$B,BZ$11,'Transactions (Dated)'!$C:$C,"Dividend (paid to cash)")*AK811</f>
        <v>0</v>
      </c>
      <c r="CA811" s="6">
        <f ca="1">CA810+SUMIFS('Transactions (Dated)'!$F:$F,'Transactions (Dated)'!$D:$D,$BL811,'Transactions (Dated)'!$B:$B,CA$11,'Transactions (Dated)'!$C:$C,"Dividend (paid to cash)")*AL811</f>
        <v>0</v>
      </c>
      <c r="CB811" s="6">
        <v>0</v>
      </c>
      <c r="CC811" s="6">
        <v>0</v>
      </c>
      <c r="CF811" s="6">
        <f t="shared" ca="1" si="363"/>
        <v>77806.021999999983</v>
      </c>
      <c r="CH811" s="3">
        <f t="shared" si="364"/>
        <v>43075</v>
      </c>
      <c r="CI811" s="4">
        <f t="shared" ca="1" si="365"/>
        <v>825489.60000000009</v>
      </c>
      <c r="CJ811" s="4">
        <f t="shared" ca="1" si="366"/>
        <v>77806.021999999983</v>
      </c>
      <c r="CL811" s="4">
        <f t="shared" ca="1" si="367"/>
        <v>903295.62200000009</v>
      </c>
    </row>
    <row r="812" spans="2:90" x14ac:dyDescent="0.15">
      <c r="B812" s="3">
        <v>43076</v>
      </c>
      <c r="E812" s="86">
        <v>43076</v>
      </c>
      <c r="F812" s="53">
        <v>13.21</v>
      </c>
      <c r="G812">
        <v>1.75</v>
      </c>
      <c r="H812">
        <v>21.68</v>
      </c>
      <c r="I812">
        <v>24.16</v>
      </c>
      <c r="J812">
        <v>20.7</v>
      </c>
      <c r="K812">
        <v>12.94</v>
      </c>
      <c r="L812">
        <v>16.03</v>
      </c>
      <c r="M812">
        <v>2.88</v>
      </c>
      <c r="O812">
        <v>13.79</v>
      </c>
      <c r="Q812">
        <v>1.27</v>
      </c>
      <c r="R812">
        <v>8.93</v>
      </c>
      <c r="S812">
        <v>47.27</v>
      </c>
      <c r="U812">
        <v>47.27</v>
      </c>
      <c r="X812" s="3">
        <f t="shared" si="345"/>
        <v>43076</v>
      </c>
      <c r="Y812" s="40">
        <f ca="1">Y811+SUMIFS('Transactions (Dated)'!$E$2:$E$53,'Transactions (Dated)'!$D$2:$D$53,'Share Values'!$X812,'Transactions (Dated)'!$B$2:$B$53,'Share Values'!Y$11,'Transactions (Dated)'!$C$2:$C$53,"Buy")-SUMIFS('Transactions (Dated)'!$E$2:$E$53,'Transactions (Dated)'!$D$2:$D$53,'Share Values'!$X812,'Transactions (Dated)'!$B$2:$B$53,'Share Values'!Y$11,'Transactions (Dated)'!$C$2:$C$53,"Sell")</f>
        <v>4625</v>
      </c>
      <c r="Z812" s="40">
        <f ca="1">Z811+SUMIFS('Transactions (Dated)'!$E$2:$E$53,'Transactions (Dated)'!$D$2:$D$53,'Share Values'!$X812,'Transactions (Dated)'!$B$2:$B$53,'Share Values'!Z$11,'Transactions (Dated)'!$C$2:$C$53,"Buy")-SUMIFS('Transactions (Dated)'!$E$2:$E$53,'Transactions (Dated)'!$D$2:$D$53,'Share Values'!$X812,'Transactions (Dated)'!$B$2:$B$53,'Share Values'!Z$11,'Transactions (Dated)'!$C$2:$C$53,"Sell")</f>
        <v>9375</v>
      </c>
      <c r="AA812" s="40">
        <f ca="1">AA811+SUMIFS('Transactions (Dated)'!$E$2:$E$53,'Transactions (Dated)'!$D$2:$D$53,'Share Values'!$X812,'Transactions (Dated)'!$B$2:$B$53,'Share Values'!AA$11,'Transactions (Dated)'!$C$2:$C$53,"Buy")-SUMIFS('Transactions (Dated)'!$E$2:$E$53,'Transactions (Dated)'!$D$2:$D$53,'Share Values'!$X812,'Transactions (Dated)'!$B$2:$B$53,'Share Values'!AA$11,'Transactions (Dated)'!$C$2:$C$53,"Sell")</f>
        <v>26357</v>
      </c>
      <c r="AB812" s="40">
        <f ca="1">AB811+SUMIFS('Transactions (Dated)'!$E$2:$E$53,'Transactions (Dated)'!$D$2:$D$53,'Share Values'!$X812,'Transactions (Dated)'!$B$2:$B$53,'Share Values'!AB$11,'Transactions (Dated)'!$C$2:$C$53,"Buy")-SUMIFS('Transactions (Dated)'!$E$2:$E$53,'Transactions (Dated)'!$D$2:$D$53,'Share Values'!$X812,'Transactions (Dated)'!$B$2:$B$53,'Share Values'!AB$11,'Transactions (Dated)'!$C$2:$C$53,"Sell")</f>
        <v>1892</v>
      </c>
      <c r="AC812" s="40">
        <f ca="1">AC811+SUMIFS('Transactions (Dated)'!$E$2:$E$53,'Transactions (Dated)'!$D$2:$D$53,'Share Values'!$X812,'Transactions (Dated)'!$B$2:$B$53,'Share Values'!AC$11,'Transactions (Dated)'!$C$2:$C$53,"Buy")-SUMIFS('Transactions (Dated)'!$E$2:$E$53,'Transactions (Dated)'!$D$2:$D$53,'Share Values'!$X812,'Transactions (Dated)'!$B$2:$B$53,'Share Values'!AC$11,'Transactions (Dated)'!$C$2:$C$53,"Sell")</f>
        <v>2348</v>
      </c>
      <c r="AD812" s="40">
        <f ca="1">AD811+SUMIFS('Transactions (Dated)'!$E$2:$E$53,'Transactions (Dated)'!$D$2:$D$53,'Share Values'!$X812,'Transactions (Dated)'!$B$2:$B$53,'Share Values'!AD$11,'Transactions (Dated)'!$C$2:$C$53,"Buy")-SUMIFS('Transactions (Dated)'!$E$2:$E$53,'Transactions (Dated)'!$D$2:$D$53,'Share Values'!$X812,'Transactions (Dated)'!$B$2:$B$53,'Share Values'!AD$11,'Transactions (Dated)'!$C$2:$C$53,"Sell")</f>
        <v>0</v>
      </c>
      <c r="AE812" s="40">
        <f ca="1">AE811+SUMIFS('Transactions (Dated)'!$E$2:$E$53,'Transactions (Dated)'!$D$2:$D$53,'Share Values'!$X812,'Transactions (Dated)'!$B$2:$B$53,'Share Values'!AE$11,'Transactions (Dated)'!$C$2:$C$53,"Buy")-SUMIFS('Transactions (Dated)'!$E$2:$E$53,'Transactions (Dated)'!$D$2:$D$53,'Share Values'!$X812,'Transactions (Dated)'!$B$2:$B$53,'Share Values'!AE$11,'Transactions (Dated)'!$C$2:$C$53,"Sell")</f>
        <v>2900</v>
      </c>
      <c r="AF812" s="40">
        <f ca="1">AF811+SUMIFS('Transactions (Dated)'!$E$2:$E$53,'Transactions (Dated)'!$D$2:$D$53,'Share Values'!$X812,'Transactions (Dated)'!$B$2:$B$53,'Share Values'!AF$11,'Transactions (Dated)'!$C$2:$C$53,"Buy")-SUMIFS('Transactions (Dated)'!$E$2:$E$53,'Transactions (Dated)'!$D$2:$D$53,'Share Values'!$X812,'Transactions (Dated)'!$B$2:$B$53,'Share Values'!AF$11,'Transactions (Dated)'!$C$2:$C$53,"Sell")</f>
        <v>14201</v>
      </c>
      <c r="AG812" s="40">
        <f ca="1">AG811+SUMIFS('Transactions (Dated)'!$E$2:$E$53,'Transactions (Dated)'!$D$2:$D$53,'Share Values'!$X812,'Transactions (Dated)'!$B$2:$B$53,'Share Values'!AG$11,'Transactions (Dated)'!$C$2:$C$53,"Buy")-SUMIFS('Transactions (Dated)'!$E$2:$E$53,'Transactions (Dated)'!$D$2:$D$53,'Share Values'!$X812,'Transactions (Dated)'!$B$2:$B$53,'Share Values'!AG$11,'Transactions (Dated)'!$C$2:$C$53,"Sell")</f>
        <v>6835</v>
      </c>
      <c r="AH812" s="40">
        <f ca="1">AH811+SUMIFS('Transactions (Dated)'!$E$2:$E$53,'Transactions (Dated)'!$D$2:$D$53,'Share Values'!$X812,'Transactions (Dated)'!$B$2:$B$53,'Share Values'!AH$11,'Transactions (Dated)'!$C$2:$C$53,"Buy")-SUMIFS('Transactions (Dated)'!$E$2:$E$53,'Transactions (Dated)'!$D$2:$D$53,'Share Values'!$X812,'Transactions (Dated)'!$B$2:$B$53,'Share Values'!AH$11,'Transactions (Dated)'!$C$2:$C$53,"Sell")</f>
        <v>0</v>
      </c>
      <c r="AI812" s="40">
        <f ca="1">AI811+SUMIFS('Transactions (Dated)'!$E$2:$E$53,'Transactions (Dated)'!$D$2:$D$53,'Share Values'!$X812,'Transactions (Dated)'!$B$2:$B$53,'Share Values'!AI$11,'Transactions (Dated)'!$C$2:$C$53,"Buy")-SUMIFS('Transactions (Dated)'!$E$2:$E$53,'Transactions (Dated)'!$D$2:$D$53,'Share Values'!$X812,'Transactions (Dated)'!$B$2:$B$53,'Share Values'!AI$11,'Transactions (Dated)'!$C$2:$C$53,"Sell")</f>
        <v>0</v>
      </c>
      <c r="AJ812" s="40">
        <f ca="1">AJ811+SUMIFS('Transactions (Dated)'!$E$2:$E$53,'Transactions (Dated)'!$D$2:$D$53,'Share Values'!$X812,'Transactions (Dated)'!$B$2:$B$53,'Share Values'!AJ$11,'Transactions (Dated)'!$C$2:$C$53,"Buy")-SUMIFS('Transactions (Dated)'!$E$2:$E$53,'Transactions (Dated)'!$D$2:$D$53,'Share Values'!$X812,'Transactions (Dated)'!$B$2:$B$53,'Share Values'!AJ$11,'Transactions (Dated)'!$C$2:$C$53,"Sell")</f>
        <v>0</v>
      </c>
      <c r="AK812" s="40">
        <f ca="1">AK811+SUMIFS('Transactions (Dated)'!$E$2:$E$53,'Transactions (Dated)'!$D$2:$D$53,'Share Values'!$X812,'Transactions (Dated)'!$B$2:$B$53,'Share Values'!AK$11,'Transactions (Dated)'!$C$2:$C$53,"Buy")-SUMIFS('Transactions (Dated)'!$E$2:$E$53,'Transactions (Dated)'!$D$2:$D$53,'Share Values'!$X812,'Transactions (Dated)'!$B$2:$B$53,'Share Values'!AK$11,'Transactions (Dated)'!$C$2:$C$53,"Sell")</f>
        <v>0</v>
      </c>
      <c r="AL812" s="40">
        <f ca="1">AL811+SUMIFS('Transactions (Dated)'!$E$2:$E$53,'Transactions (Dated)'!$D$2:$D$53,'Share Values'!$X812,'Transactions (Dated)'!$B$2:$B$53,'Share Values'!AL$11,'Transactions (Dated)'!$C$2:$C$53,"Buy")-SUMIFS('Transactions (Dated)'!$E$2:$E$53,'Transactions (Dated)'!$D$2:$D$53,'Share Values'!$X812,'Transactions (Dated)'!$B$2:$B$53,'Share Values'!AL$11,'Transactions (Dated)'!$C$2:$C$53,"Sell")</f>
        <v>0</v>
      </c>
      <c r="AM812" s="40">
        <f ca="1">AM811+SUMIFS('Transactions (Dated)'!$E$2:$E$53,'Transactions (Dated)'!$D$2:$D$53,'Share Values'!$X812,'Transactions (Dated)'!$B$2:$B$53,'Share Values'!AM$11,'Transactions (Dated)'!$C$2:$C$53,"Buy")-SUMIFS('Transactions (Dated)'!$E$2:$E$53,'Transactions (Dated)'!$D$2:$D$53,'Share Values'!$X812,'Transactions (Dated)'!$B$2:$B$53,'Share Values'!AM$11,'Transactions (Dated)'!$C$2:$C$53,"Sell")</f>
        <v>0</v>
      </c>
      <c r="AN812" s="40">
        <f ca="1">AN811+SUMIFS('Transactions (Dated)'!$E$2:$E$53,'Transactions (Dated)'!$D$2:$D$53,'Share Values'!$X812,'Transactions (Dated)'!$B$2:$B$53,'Share Values'!AN$11,'Transactions (Dated)'!$C$2:$C$53,"Buy")-SUMIFS('Transactions (Dated)'!$E$2:$E$53,'Transactions (Dated)'!$D$2:$D$53,'Share Values'!$X812,'Transactions (Dated)'!$B$2:$B$53,'Share Values'!AN$11,'Transactions (Dated)'!$C$2:$C$53,"Sell")</f>
        <v>0</v>
      </c>
      <c r="AQ812" s="3">
        <f t="shared" si="346"/>
        <v>43076</v>
      </c>
      <c r="AR812" s="6">
        <f t="shared" ca="1" si="347"/>
        <v>61096.250000000007</v>
      </c>
      <c r="AS812" s="6">
        <f t="shared" ca="1" si="348"/>
        <v>16406.25</v>
      </c>
      <c r="AT812" s="6">
        <f t="shared" ca="1" si="349"/>
        <v>571419.76</v>
      </c>
      <c r="AU812" s="6">
        <f t="shared" ca="1" si="350"/>
        <v>45710.720000000001</v>
      </c>
      <c r="AV812" s="6">
        <f t="shared" ca="1" si="351"/>
        <v>48603.6</v>
      </c>
      <c r="AW812" s="6">
        <f t="shared" ca="1" si="352"/>
        <v>0</v>
      </c>
      <c r="AX812" s="6">
        <f t="shared" ca="1" si="353"/>
        <v>46487</v>
      </c>
      <c r="AY812" s="6">
        <f t="shared" ca="1" si="354"/>
        <v>40898.879999999997</v>
      </c>
      <c r="AZ812" s="6">
        <f t="shared" ca="1" si="355"/>
        <v>0</v>
      </c>
      <c r="BA812" s="6">
        <f t="shared" ca="1" si="356"/>
        <v>0</v>
      </c>
      <c r="BB812" s="6">
        <f t="shared" ca="1" si="357"/>
        <v>0</v>
      </c>
      <c r="BC812" s="6">
        <f t="shared" ca="1" si="358"/>
        <v>0</v>
      </c>
      <c r="BD812" s="6">
        <f t="shared" ca="1" si="359"/>
        <v>0</v>
      </c>
      <c r="BE812" s="6">
        <f t="shared" ca="1" si="360"/>
        <v>0</v>
      </c>
      <c r="BF812" s="6">
        <f t="shared" ca="1" si="343"/>
        <v>0</v>
      </c>
      <c r="BG812" s="6">
        <f t="shared" ca="1" si="344"/>
        <v>0</v>
      </c>
      <c r="BJ812" s="4">
        <f t="shared" ca="1" si="361"/>
        <v>830622.46</v>
      </c>
      <c r="BL812" s="3">
        <f t="shared" si="362"/>
        <v>43076</v>
      </c>
      <c r="BM812" s="6">
        <f>BM811+SUMIFS('Transactions (Dated)'!G:G,'Transactions (Dated)'!D:D,'Share Values'!AQ812)</f>
        <v>14317.649999999987</v>
      </c>
      <c r="BN812" s="6">
        <f ca="1">BN811+SUMIFS('Transactions (Dated)'!$F:$F,'Transactions (Dated)'!$D:$D,$BL812,'Transactions (Dated)'!$B:$B,BN$11,'Transactions (Dated)'!$C:$C,"Dividend (paid to cash)")*Y812</f>
        <v>0</v>
      </c>
      <c r="BO812" s="6">
        <f ca="1">BO811+SUMIFS('Transactions (Dated)'!$F:$F,'Transactions (Dated)'!$D:$D,$BL812,'Transactions (Dated)'!$B:$B,BO$11,'Transactions (Dated)'!$C:$C,"Dividend (paid to cash)")*Z812</f>
        <v>2421.875</v>
      </c>
      <c r="BP812" s="6">
        <f ca="1">BP811+SUMIFS('Transactions (Dated)'!$F:$F,'Transactions (Dated)'!$D:$D,$BL812,'Transactions (Dated)'!$B:$B,BP$11,'Transactions (Dated)'!$C:$C,"Dividend (paid to cash)")*AA812</f>
        <v>51745.237000000008</v>
      </c>
      <c r="BQ812" s="6">
        <f ca="1">BQ811+SUMIFS('Transactions (Dated)'!$F:$F,'Transactions (Dated)'!$D:$D,$BL812,'Transactions (Dated)'!$B:$B,BQ$11,'Transactions (Dated)'!$C:$C,"Dividend (paid to cash)")*AB812</f>
        <v>766.26</v>
      </c>
      <c r="BR812" s="6">
        <f ca="1">BR811+SUMIFS('Transactions (Dated)'!$F:$F,'Transactions (Dated)'!$D:$D,$BL812,'Transactions (Dated)'!$B:$B,BR$11,'Transactions (Dated)'!$C:$C,"Dividend (paid to cash)")*AC812</f>
        <v>0</v>
      </c>
      <c r="BS812" s="6">
        <f ca="1">BS811+SUMIFS('Transactions (Dated)'!$F:$F,'Transactions (Dated)'!$D:$D,$BL812,'Transactions (Dated)'!$B:$B,BS$11,'Transactions (Dated)'!$C:$C,"Dividend (paid to cash)")*AD812</f>
        <v>0</v>
      </c>
      <c r="BT812" s="6">
        <f ca="1">BT811+SUMIFS('Transactions (Dated)'!$F:$F,'Transactions (Dated)'!$D:$D,$BL812,'Transactions (Dated)'!$B:$B,BT$11,'Transactions (Dated)'!$C:$C,"Dividend (paid to cash)")*AE812</f>
        <v>8555</v>
      </c>
      <c r="BU812" s="6">
        <f ca="1">BU811+SUMIFS('Transactions (Dated)'!$F:$F,'Transactions (Dated)'!$D:$D,$BL812,'Transactions (Dated)'!$B:$B,BU$11,'Transactions (Dated)'!$C:$C,"Dividend (paid to cash)")*AF812</f>
        <v>0</v>
      </c>
      <c r="BV812" s="6">
        <f ca="1">BV811+SUMIFS('Transactions (Dated)'!$F:$F,'Transactions (Dated)'!$D:$D,$BL812,'Transactions (Dated)'!$B:$B,BV$11,'Transactions (Dated)'!$C:$C,"Dividend (paid to cash)")*AG812</f>
        <v>0</v>
      </c>
      <c r="BW812" s="6">
        <f ca="1">BW811+SUMIFS('Transactions (Dated)'!$F:$F,'Transactions (Dated)'!$D:$D,$BL812,'Transactions (Dated)'!$B:$B,BW$11,'Transactions (Dated)'!$C:$C,"Dividend (paid to cash)")*AH812</f>
        <v>0</v>
      </c>
      <c r="BX812" s="6">
        <f ca="1">BX811+SUMIFS('Transactions (Dated)'!$F:$F,'Transactions (Dated)'!$D:$D,$BL812,'Transactions (Dated)'!$B:$B,BX$11,'Transactions (Dated)'!$C:$C,"Dividend (paid to cash)")*AI812</f>
        <v>0</v>
      </c>
      <c r="BY812" s="6">
        <f ca="1">BY811+SUMIFS('Transactions (Dated)'!$F:$F,'Transactions (Dated)'!$D:$D,$BL812,'Transactions (Dated)'!$B:$B,BY$11,'Transactions (Dated)'!$C:$C,"Dividend (paid to cash)")*AJ812</f>
        <v>0</v>
      </c>
      <c r="BZ812" s="6">
        <f ca="1">BZ811+SUMIFS('Transactions (Dated)'!$F:$F,'Transactions (Dated)'!$D:$D,$BL812,'Transactions (Dated)'!$B:$B,BZ$11,'Transactions (Dated)'!$C:$C,"Dividend (paid to cash)")*AK812</f>
        <v>0</v>
      </c>
      <c r="CA812" s="6">
        <f ca="1">CA811+SUMIFS('Transactions (Dated)'!$F:$F,'Transactions (Dated)'!$D:$D,$BL812,'Transactions (Dated)'!$B:$B,CA$11,'Transactions (Dated)'!$C:$C,"Dividend (paid to cash)")*AL812</f>
        <v>0</v>
      </c>
      <c r="CB812" s="6">
        <v>0</v>
      </c>
      <c r="CC812" s="6">
        <v>0</v>
      </c>
      <c r="CF812" s="6">
        <f t="shared" ca="1" si="363"/>
        <v>77806.021999999983</v>
      </c>
      <c r="CH812" s="3">
        <f t="shared" si="364"/>
        <v>43076</v>
      </c>
      <c r="CI812" s="4">
        <f t="shared" ca="1" si="365"/>
        <v>830622.46</v>
      </c>
      <c r="CJ812" s="4">
        <f t="shared" ca="1" si="366"/>
        <v>77806.021999999983</v>
      </c>
      <c r="CL812" s="4">
        <f t="shared" ca="1" si="367"/>
        <v>908428.48199999996</v>
      </c>
    </row>
    <row r="813" spans="2:90" x14ac:dyDescent="0.15">
      <c r="B813" s="3">
        <v>43077</v>
      </c>
      <c r="E813" s="86">
        <v>43077</v>
      </c>
      <c r="F813" s="53">
        <v>13.18</v>
      </c>
      <c r="G813">
        <v>1.72</v>
      </c>
      <c r="H813">
        <v>21.78</v>
      </c>
      <c r="I813">
        <v>24.6</v>
      </c>
      <c r="J813">
        <v>20.59</v>
      </c>
      <c r="K813">
        <v>12.86</v>
      </c>
      <c r="L813">
        <v>16.12</v>
      </c>
      <c r="M813">
        <v>2.86</v>
      </c>
      <c r="O813">
        <v>13.8</v>
      </c>
      <c r="Q813">
        <v>1.32</v>
      </c>
      <c r="R813">
        <v>8.9700000000000006</v>
      </c>
      <c r="S813">
        <v>47.44</v>
      </c>
      <c r="U813">
        <v>47.44</v>
      </c>
      <c r="X813" s="3">
        <f t="shared" si="345"/>
        <v>43077</v>
      </c>
      <c r="Y813" s="40">
        <f ca="1">Y812+SUMIFS('Transactions (Dated)'!$E$2:$E$53,'Transactions (Dated)'!$D$2:$D$53,'Share Values'!$X813,'Transactions (Dated)'!$B$2:$B$53,'Share Values'!Y$11,'Transactions (Dated)'!$C$2:$C$53,"Buy")-SUMIFS('Transactions (Dated)'!$E$2:$E$53,'Transactions (Dated)'!$D$2:$D$53,'Share Values'!$X813,'Transactions (Dated)'!$B$2:$B$53,'Share Values'!Y$11,'Transactions (Dated)'!$C$2:$C$53,"Sell")</f>
        <v>4625</v>
      </c>
      <c r="Z813" s="40">
        <f ca="1">Z812+SUMIFS('Transactions (Dated)'!$E$2:$E$53,'Transactions (Dated)'!$D$2:$D$53,'Share Values'!$X813,'Transactions (Dated)'!$B$2:$B$53,'Share Values'!Z$11,'Transactions (Dated)'!$C$2:$C$53,"Buy")-SUMIFS('Transactions (Dated)'!$E$2:$E$53,'Transactions (Dated)'!$D$2:$D$53,'Share Values'!$X813,'Transactions (Dated)'!$B$2:$B$53,'Share Values'!Z$11,'Transactions (Dated)'!$C$2:$C$53,"Sell")</f>
        <v>9375</v>
      </c>
      <c r="AA813" s="40">
        <f ca="1">AA812+SUMIFS('Transactions (Dated)'!$E$2:$E$53,'Transactions (Dated)'!$D$2:$D$53,'Share Values'!$X813,'Transactions (Dated)'!$B$2:$B$53,'Share Values'!AA$11,'Transactions (Dated)'!$C$2:$C$53,"Buy")-SUMIFS('Transactions (Dated)'!$E$2:$E$53,'Transactions (Dated)'!$D$2:$D$53,'Share Values'!$X813,'Transactions (Dated)'!$B$2:$B$53,'Share Values'!AA$11,'Transactions (Dated)'!$C$2:$C$53,"Sell")</f>
        <v>26357</v>
      </c>
      <c r="AB813" s="40">
        <f ca="1">AB812+SUMIFS('Transactions (Dated)'!$E$2:$E$53,'Transactions (Dated)'!$D$2:$D$53,'Share Values'!$X813,'Transactions (Dated)'!$B$2:$B$53,'Share Values'!AB$11,'Transactions (Dated)'!$C$2:$C$53,"Buy")-SUMIFS('Transactions (Dated)'!$E$2:$E$53,'Transactions (Dated)'!$D$2:$D$53,'Share Values'!$X813,'Transactions (Dated)'!$B$2:$B$53,'Share Values'!AB$11,'Transactions (Dated)'!$C$2:$C$53,"Sell")</f>
        <v>1892</v>
      </c>
      <c r="AC813" s="40">
        <f ca="1">AC812+SUMIFS('Transactions (Dated)'!$E$2:$E$53,'Transactions (Dated)'!$D$2:$D$53,'Share Values'!$X813,'Transactions (Dated)'!$B$2:$B$53,'Share Values'!AC$11,'Transactions (Dated)'!$C$2:$C$53,"Buy")-SUMIFS('Transactions (Dated)'!$E$2:$E$53,'Transactions (Dated)'!$D$2:$D$53,'Share Values'!$X813,'Transactions (Dated)'!$B$2:$B$53,'Share Values'!AC$11,'Transactions (Dated)'!$C$2:$C$53,"Sell")</f>
        <v>2348</v>
      </c>
      <c r="AD813" s="40">
        <f ca="1">AD812+SUMIFS('Transactions (Dated)'!$E$2:$E$53,'Transactions (Dated)'!$D$2:$D$53,'Share Values'!$X813,'Transactions (Dated)'!$B$2:$B$53,'Share Values'!AD$11,'Transactions (Dated)'!$C$2:$C$53,"Buy")-SUMIFS('Transactions (Dated)'!$E$2:$E$53,'Transactions (Dated)'!$D$2:$D$53,'Share Values'!$X813,'Transactions (Dated)'!$B$2:$B$53,'Share Values'!AD$11,'Transactions (Dated)'!$C$2:$C$53,"Sell")</f>
        <v>0</v>
      </c>
      <c r="AE813" s="40">
        <f ca="1">AE812+SUMIFS('Transactions (Dated)'!$E$2:$E$53,'Transactions (Dated)'!$D$2:$D$53,'Share Values'!$X813,'Transactions (Dated)'!$B$2:$B$53,'Share Values'!AE$11,'Transactions (Dated)'!$C$2:$C$53,"Buy")-SUMIFS('Transactions (Dated)'!$E$2:$E$53,'Transactions (Dated)'!$D$2:$D$53,'Share Values'!$X813,'Transactions (Dated)'!$B$2:$B$53,'Share Values'!AE$11,'Transactions (Dated)'!$C$2:$C$53,"Sell")</f>
        <v>2900</v>
      </c>
      <c r="AF813" s="40">
        <f ca="1">AF812+SUMIFS('Transactions (Dated)'!$E$2:$E$53,'Transactions (Dated)'!$D$2:$D$53,'Share Values'!$X813,'Transactions (Dated)'!$B$2:$B$53,'Share Values'!AF$11,'Transactions (Dated)'!$C$2:$C$53,"Buy")-SUMIFS('Transactions (Dated)'!$E$2:$E$53,'Transactions (Dated)'!$D$2:$D$53,'Share Values'!$X813,'Transactions (Dated)'!$B$2:$B$53,'Share Values'!AF$11,'Transactions (Dated)'!$C$2:$C$53,"Sell")</f>
        <v>14201</v>
      </c>
      <c r="AG813" s="40">
        <f ca="1">AG812+SUMIFS('Transactions (Dated)'!$E$2:$E$53,'Transactions (Dated)'!$D$2:$D$53,'Share Values'!$X813,'Transactions (Dated)'!$B$2:$B$53,'Share Values'!AG$11,'Transactions (Dated)'!$C$2:$C$53,"Buy")-SUMIFS('Transactions (Dated)'!$E$2:$E$53,'Transactions (Dated)'!$D$2:$D$53,'Share Values'!$X813,'Transactions (Dated)'!$B$2:$B$53,'Share Values'!AG$11,'Transactions (Dated)'!$C$2:$C$53,"Sell")</f>
        <v>6835</v>
      </c>
      <c r="AH813" s="40">
        <f ca="1">AH812+SUMIFS('Transactions (Dated)'!$E$2:$E$53,'Transactions (Dated)'!$D$2:$D$53,'Share Values'!$X813,'Transactions (Dated)'!$B$2:$B$53,'Share Values'!AH$11,'Transactions (Dated)'!$C$2:$C$53,"Buy")-SUMIFS('Transactions (Dated)'!$E$2:$E$53,'Transactions (Dated)'!$D$2:$D$53,'Share Values'!$X813,'Transactions (Dated)'!$B$2:$B$53,'Share Values'!AH$11,'Transactions (Dated)'!$C$2:$C$53,"Sell")</f>
        <v>0</v>
      </c>
      <c r="AI813" s="40">
        <f ca="1">AI812+SUMIFS('Transactions (Dated)'!$E$2:$E$53,'Transactions (Dated)'!$D$2:$D$53,'Share Values'!$X813,'Transactions (Dated)'!$B$2:$B$53,'Share Values'!AI$11,'Transactions (Dated)'!$C$2:$C$53,"Buy")-SUMIFS('Transactions (Dated)'!$E$2:$E$53,'Transactions (Dated)'!$D$2:$D$53,'Share Values'!$X813,'Transactions (Dated)'!$B$2:$B$53,'Share Values'!AI$11,'Transactions (Dated)'!$C$2:$C$53,"Sell")</f>
        <v>0</v>
      </c>
      <c r="AJ813" s="40">
        <f ca="1">AJ812+SUMIFS('Transactions (Dated)'!$E$2:$E$53,'Transactions (Dated)'!$D$2:$D$53,'Share Values'!$X813,'Transactions (Dated)'!$B$2:$B$53,'Share Values'!AJ$11,'Transactions (Dated)'!$C$2:$C$53,"Buy")-SUMIFS('Transactions (Dated)'!$E$2:$E$53,'Transactions (Dated)'!$D$2:$D$53,'Share Values'!$X813,'Transactions (Dated)'!$B$2:$B$53,'Share Values'!AJ$11,'Transactions (Dated)'!$C$2:$C$53,"Sell")</f>
        <v>0</v>
      </c>
      <c r="AK813" s="40">
        <f ca="1">AK812+SUMIFS('Transactions (Dated)'!$E$2:$E$53,'Transactions (Dated)'!$D$2:$D$53,'Share Values'!$X813,'Transactions (Dated)'!$B$2:$B$53,'Share Values'!AK$11,'Transactions (Dated)'!$C$2:$C$53,"Buy")-SUMIFS('Transactions (Dated)'!$E$2:$E$53,'Transactions (Dated)'!$D$2:$D$53,'Share Values'!$X813,'Transactions (Dated)'!$B$2:$B$53,'Share Values'!AK$11,'Transactions (Dated)'!$C$2:$C$53,"Sell")</f>
        <v>0</v>
      </c>
      <c r="AL813" s="40">
        <f ca="1">AL812+SUMIFS('Transactions (Dated)'!$E$2:$E$53,'Transactions (Dated)'!$D$2:$D$53,'Share Values'!$X813,'Transactions (Dated)'!$B$2:$B$53,'Share Values'!AL$11,'Transactions (Dated)'!$C$2:$C$53,"Buy")-SUMIFS('Transactions (Dated)'!$E$2:$E$53,'Transactions (Dated)'!$D$2:$D$53,'Share Values'!$X813,'Transactions (Dated)'!$B$2:$B$53,'Share Values'!AL$11,'Transactions (Dated)'!$C$2:$C$53,"Sell")</f>
        <v>0</v>
      </c>
      <c r="AM813" s="40">
        <f ca="1">AM812+SUMIFS('Transactions (Dated)'!$E$2:$E$53,'Transactions (Dated)'!$D$2:$D$53,'Share Values'!$X813,'Transactions (Dated)'!$B$2:$B$53,'Share Values'!AM$11,'Transactions (Dated)'!$C$2:$C$53,"Buy")-SUMIFS('Transactions (Dated)'!$E$2:$E$53,'Transactions (Dated)'!$D$2:$D$53,'Share Values'!$X813,'Transactions (Dated)'!$B$2:$B$53,'Share Values'!AM$11,'Transactions (Dated)'!$C$2:$C$53,"Sell")</f>
        <v>0</v>
      </c>
      <c r="AN813" s="40">
        <f ca="1">AN812+SUMIFS('Transactions (Dated)'!$E$2:$E$53,'Transactions (Dated)'!$D$2:$D$53,'Share Values'!$X813,'Transactions (Dated)'!$B$2:$B$53,'Share Values'!AN$11,'Transactions (Dated)'!$C$2:$C$53,"Buy")-SUMIFS('Transactions (Dated)'!$E$2:$E$53,'Transactions (Dated)'!$D$2:$D$53,'Share Values'!$X813,'Transactions (Dated)'!$B$2:$B$53,'Share Values'!AN$11,'Transactions (Dated)'!$C$2:$C$53,"Sell")</f>
        <v>0</v>
      </c>
      <c r="AQ813" s="3">
        <f t="shared" si="346"/>
        <v>43077</v>
      </c>
      <c r="AR813" s="6">
        <f t="shared" ca="1" si="347"/>
        <v>60957.5</v>
      </c>
      <c r="AS813" s="6">
        <f t="shared" ca="1" si="348"/>
        <v>16125</v>
      </c>
      <c r="AT813" s="6">
        <f t="shared" ca="1" si="349"/>
        <v>574055.46000000008</v>
      </c>
      <c r="AU813" s="6">
        <f t="shared" ca="1" si="350"/>
        <v>46543.200000000004</v>
      </c>
      <c r="AV813" s="6">
        <f t="shared" ca="1" si="351"/>
        <v>48345.32</v>
      </c>
      <c r="AW813" s="6">
        <f t="shared" ca="1" si="352"/>
        <v>0</v>
      </c>
      <c r="AX813" s="6">
        <f t="shared" ca="1" si="353"/>
        <v>46748</v>
      </c>
      <c r="AY813" s="6">
        <f t="shared" ca="1" si="354"/>
        <v>40614.86</v>
      </c>
      <c r="AZ813" s="6">
        <f t="shared" ca="1" si="355"/>
        <v>0</v>
      </c>
      <c r="BA813" s="6">
        <f t="shared" ca="1" si="356"/>
        <v>0</v>
      </c>
      <c r="BB813" s="6">
        <f t="shared" ca="1" si="357"/>
        <v>0</v>
      </c>
      <c r="BC813" s="6">
        <f t="shared" ca="1" si="358"/>
        <v>0</v>
      </c>
      <c r="BD813" s="6">
        <f t="shared" ca="1" si="359"/>
        <v>0</v>
      </c>
      <c r="BE813" s="6">
        <f t="shared" ca="1" si="360"/>
        <v>0</v>
      </c>
      <c r="BF813" s="6">
        <f t="shared" ca="1" si="343"/>
        <v>0</v>
      </c>
      <c r="BG813" s="6">
        <f t="shared" ca="1" si="344"/>
        <v>0</v>
      </c>
      <c r="BJ813" s="4">
        <f t="shared" ca="1" si="361"/>
        <v>833389.34</v>
      </c>
      <c r="BL813" s="3">
        <f t="shared" si="362"/>
        <v>43077</v>
      </c>
      <c r="BM813" s="6">
        <f>BM812+SUMIFS('Transactions (Dated)'!G:G,'Transactions (Dated)'!D:D,'Share Values'!AQ813)</f>
        <v>14317.649999999987</v>
      </c>
      <c r="BN813" s="6">
        <f ca="1">BN812+SUMIFS('Transactions (Dated)'!$F:$F,'Transactions (Dated)'!$D:$D,$BL813,'Transactions (Dated)'!$B:$B,BN$11,'Transactions (Dated)'!$C:$C,"Dividend (paid to cash)")*Y813</f>
        <v>0</v>
      </c>
      <c r="BO813" s="6">
        <f ca="1">BO812+SUMIFS('Transactions (Dated)'!$F:$F,'Transactions (Dated)'!$D:$D,$BL813,'Transactions (Dated)'!$B:$B,BO$11,'Transactions (Dated)'!$C:$C,"Dividend (paid to cash)")*Z813</f>
        <v>2421.875</v>
      </c>
      <c r="BP813" s="6">
        <f ca="1">BP812+SUMIFS('Transactions (Dated)'!$F:$F,'Transactions (Dated)'!$D:$D,$BL813,'Transactions (Dated)'!$B:$B,BP$11,'Transactions (Dated)'!$C:$C,"Dividend (paid to cash)")*AA813</f>
        <v>51745.237000000008</v>
      </c>
      <c r="BQ813" s="6">
        <f ca="1">BQ812+SUMIFS('Transactions (Dated)'!$F:$F,'Transactions (Dated)'!$D:$D,$BL813,'Transactions (Dated)'!$B:$B,BQ$11,'Transactions (Dated)'!$C:$C,"Dividend (paid to cash)")*AB813</f>
        <v>766.26</v>
      </c>
      <c r="BR813" s="6">
        <f ca="1">BR812+SUMIFS('Transactions (Dated)'!$F:$F,'Transactions (Dated)'!$D:$D,$BL813,'Transactions (Dated)'!$B:$B,BR$11,'Transactions (Dated)'!$C:$C,"Dividend (paid to cash)")*AC813</f>
        <v>0</v>
      </c>
      <c r="BS813" s="6">
        <f ca="1">BS812+SUMIFS('Transactions (Dated)'!$F:$F,'Transactions (Dated)'!$D:$D,$BL813,'Transactions (Dated)'!$B:$B,BS$11,'Transactions (Dated)'!$C:$C,"Dividend (paid to cash)")*AD813</f>
        <v>0</v>
      </c>
      <c r="BT813" s="6">
        <f ca="1">BT812+SUMIFS('Transactions (Dated)'!$F:$F,'Transactions (Dated)'!$D:$D,$BL813,'Transactions (Dated)'!$B:$B,BT$11,'Transactions (Dated)'!$C:$C,"Dividend (paid to cash)")*AE813</f>
        <v>8555</v>
      </c>
      <c r="BU813" s="6">
        <f ca="1">BU812+SUMIFS('Transactions (Dated)'!$F:$F,'Transactions (Dated)'!$D:$D,$BL813,'Transactions (Dated)'!$B:$B,BU$11,'Transactions (Dated)'!$C:$C,"Dividend (paid to cash)")*AF813</f>
        <v>0</v>
      </c>
      <c r="BV813" s="6">
        <f ca="1">BV812+SUMIFS('Transactions (Dated)'!$F:$F,'Transactions (Dated)'!$D:$D,$BL813,'Transactions (Dated)'!$B:$B,BV$11,'Transactions (Dated)'!$C:$C,"Dividend (paid to cash)")*AG813</f>
        <v>0</v>
      </c>
      <c r="BW813" s="6">
        <f ca="1">BW812+SUMIFS('Transactions (Dated)'!$F:$F,'Transactions (Dated)'!$D:$D,$BL813,'Transactions (Dated)'!$B:$B,BW$11,'Transactions (Dated)'!$C:$C,"Dividend (paid to cash)")*AH813</f>
        <v>0</v>
      </c>
      <c r="BX813" s="6">
        <f ca="1">BX812+SUMIFS('Transactions (Dated)'!$F:$F,'Transactions (Dated)'!$D:$D,$BL813,'Transactions (Dated)'!$B:$B,BX$11,'Transactions (Dated)'!$C:$C,"Dividend (paid to cash)")*AI813</f>
        <v>0</v>
      </c>
      <c r="BY813" s="6">
        <f ca="1">BY812+SUMIFS('Transactions (Dated)'!$F:$F,'Transactions (Dated)'!$D:$D,$BL813,'Transactions (Dated)'!$B:$B,BY$11,'Transactions (Dated)'!$C:$C,"Dividend (paid to cash)")*AJ813</f>
        <v>0</v>
      </c>
      <c r="BZ813" s="6">
        <f ca="1">BZ812+SUMIFS('Transactions (Dated)'!$F:$F,'Transactions (Dated)'!$D:$D,$BL813,'Transactions (Dated)'!$B:$B,BZ$11,'Transactions (Dated)'!$C:$C,"Dividend (paid to cash)")*AK813</f>
        <v>0</v>
      </c>
      <c r="CA813" s="6">
        <f ca="1">CA812+SUMIFS('Transactions (Dated)'!$F:$F,'Transactions (Dated)'!$D:$D,$BL813,'Transactions (Dated)'!$B:$B,CA$11,'Transactions (Dated)'!$C:$C,"Dividend (paid to cash)")*AL813</f>
        <v>0</v>
      </c>
      <c r="CB813" s="6">
        <v>0</v>
      </c>
      <c r="CC813" s="6">
        <v>0</v>
      </c>
      <c r="CF813" s="6">
        <f t="shared" ca="1" si="363"/>
        <v>77806.021999999983</v>
      </c>
      <c r="CH813" s="3">
        <f t="shared" si="364"/>
        <v>43077</v>
      </c>
      <c r="CI813" s="4">
        <f t="shared" ca="1" si="365"/>
        <v>833389.34</v>
      </c>
      <c r="CJ813" s="4">
        <f t="shared" ca="1" si="366"/>
        <v>77806.021999999983</v>
      </c>
      <c r="CL813" s="4">
        <f t="shared" ca="1" si="367"/>
        <v>911195.36199999996</v>
      </c>
    </row>
    <row r="814" spans="2:90" x14ac:dyDescent="0.15">
      <c r="B814" s="3">
        <v>43080</v>
      </c>
      <c r="E814" s="86">
        <v>43080</v>
      </c>
      <c r="F814" s="53">
        <v>13.6</v>
      </c>
      <c r="G814">
        <v>1.75</v>
      </c>
      <c r="H814">
        <v>21.805</v>
      </c>
      <c r="I814">
        <v>24.28</v>
      </c>
      <c r="J814">
        <v>20.2</v>
      </c>
      <c r="K814">
        <v>12.83</v>
      </c>
      <c r="L814">
        <v>16.100000000000001</v>
      </c>
      <c r="M814">
        <v>3.0350000000000001</v>
      </c>
      <c r="O814">
        <v>13.85</v>
      </c>
      <c r="Q814">
        <v>1.33</v>
      </c>
      <c r="R814">
        <v>9.2799999999999994</v>
      </c>
      <c r="S814">
        <v>47.34</v>
      </c>
      <c r="U814">
        <v>47.34</v>
      </c>
      <c r="X814" s="3">
        <f t="shared" si="345"/>
        <v>43080</v>
      </c>
      <c r="Y814" s="40">
        <f ca="1">Y813+SUMIFS('Transactions (Dated)'!$E$2:$E$53,'Transactions (Dated)'!$D$2:$D$53,'Share Values'!$X814,'Transactions (Dated)'!$B$2:$B$53,'Share Values'!Y$11,'Transactions (Dated)'!$C$2:$C$53,"Buy")-SUMIFS('Transactions (Dated)'!$E$2:$E$53,'Transactions (Dated)'!$D$2:$D$53,'Share Values'!$X814,'Transactions (Dated)'!$B$2:$B$53,'Share Values'!Y$11,'Transactions (Dated)'!$C$2:$C$53,"Sell")</f>
        <v>4625</v>
      </c>
      <c r="Z814" s="40">
        <f ca="1">Z813+SUMIFS('Transactions (Dated)'!$E$2:$E$53,'Transactions (Dated)'!$D$2:$D$53,'Share Values'!$X814,'Transactions (Dated)'!$B$2:$B$53,'Share Values'!Z$11,'Transactions (Dated)'!$C$2:$C$53,"Buy")-SUMIFS('Transactions (Dated)'!$E$2:$E$53,'Transactions (Dated)'!$D$2:$D$53,'Share Values'!$X814,'Transactions (Dated)'!$B$2:$B$53,'Share Values'!Z$11,'Transactions (Dated)'!$C$2:$C$53,"Sell")</f>
        <v>9375</v>
      </c>
      <c r="AA814" s="40">
        <f ca="1">AA813+SUMIFS('Transactions (Dated)'!$E$2:$E$53,'Transactions (Dated)'!$D$2:$D$53,'Share Values'!$X814,'Transactions (Dated)'!$B$2:$B$53,'Share Values'!AA$11,'Transactions (Dated)'!$C$2:$C$53,"Buy")-SUMIFS('Transactions (Dated)'!$E$2:$E$53,'Transactions (Dated)'!$D$2:$D$53,'Share Values'!$X814,'Transactions (Dated)'!$B$2:$B$53,'Share Values'!AA$11,'Transactions (Dated)'!$C$2:$C$53,"Sell")</f>
        <v>26357</v>
      </c>
      <c r="AB814" s="40">
        <f ca="1">AB813+SUMIFS('Transactions (Dated)'!$E$2:$E$53,'Transactions (Dated)'!$D$2:$D$53,'Share Values'!$X814,'Transactions (Dated)'!$B$2:$B$53,'Share Values'!AB$11,'Transactions (Dated)'!$C$2:$C$53,"Buy")-SUMIFS('Transactions (Dated)'!$E$2:$E$53,'Transactions (Dated)'!$D$2:$D$53,'Share Values'!$X814,'Transactions (Dated)'!$B$2:$B$53,'Share Values'!AB$11,'Transactions (Dated)'!$C$2:$C$53,"Sell")</f>
        <v>1892</v>
      </c>
      <c r="AC814" s="40">
        <f ca="1">AC813+SUMIFS('Transactions (Dated)'!$E$2:$E$53,'Transactions (Dated)'!$D$2:$D$53,'Share Values'!$X814,'Transactions (Dated)'!$B$2:$B$53,'Share Values'!AC$11,'Transactions (Dated)'!$C$2:$C$53,"Buy")-SUMIFS('Transactions (Dated)'!$E$2:$E$53,'Transactions (Dated)'!$D$2:$D$53,'Share Values'!$X814,'Transactions (Dated)'!$B$2:$B$53,'Share Values'!AC$11,'Transactions (Dated)'!$C$2:$C$53,"Sell")</f>
        <v>2348</v>
      </c>
      <c r="AD814" s="40">
        <f ca="1">AD813+SUMIFS('Transactions (Dated)'!$E$2:$E$53,'Transactions (Dated)'!$D$2:$D$53,'Share Values'!$X814,'Transactions (Dated)'!$B$2:$B$53,'Share Values'!AD$11,'Transactions (Dated)'!$C$2:$C$53,"Buy")-SUMIFS('Transactions (Dated)'!$E$2:$E$53,'Transactions (Dated)'!$D$2:$D$53,'Share Values'!$X814,'Transactions (Dated)'!$B$2:$B$53,'Share Values'!AD$11,'Transactions (Dated)'!$C$2:$C$53,"Sell")</f>
        <v>0</v>
      </c>
      <c r="AE814" s="40">
        <f ca="1">AE813+SUMIFS('Transactions (Dated)'!$E$2:$E$53,'Transactions (Dated)'!$D$2:$D$53,'Share Values'!$X814,'Transactions (Dated)'!$B$2:$B$53,'Share Values'!AE$11,'Transactions (Dated)'!$C$2:$C$53,"Buy")-SUMIFS('Transactions (Dated)'!$E$2:$E$53,'Transactions (Dated)'!$D$2:$D$53,'Share Values'!$X814,'Transactions (Dated)'!$B$2:$B$53,'Share Values'!AE$11,'Transactions (Dated)'!$C$2:$C$53,"Sell")</f>
        <v>2900</v>
      </c>
      <c r="AF814" s="40">
        <f ca="1">AF813+SUMIFS('Transactions (Dated)'!$E$2:$E$53,'Transactions (Dated)'!$D$2:$D$53,'Share Values'!$X814,'Transactions (Dated)'!$B$2:$B$53,'Share Values'!AF$11,'Transactions (Dated)'!$C$2:$C$53,"Buy")-SUMIFS('Transactions (Dated)'!$E$2:$E$53,'Transactions (Dated)'!$D$2:$D$53,'Share Values'!$X814,'Transactions (Dated)'!$B$2:$B$53,'Share Values'!AF$11,'Transactions (Dated)'!$C$2:$C$53,"Sell")</f>
        <v>14201</v>
      </c>
      <c r="AG814" s="40">
        <f ca="1">AG813+SUMIFS('Transactions (Dated)'!$E$2:$E$53,'Transactions (Dated)'!$D$2:$D$53,'Share Values'!$X814,'Transactions (Dated)'!$B$2:$B$53,'Share Values'!AG$11,'Transactions (Dated)'!$C$2:$C$53,"Buy")-SUMIFS('Transactions (Dated)'!$E$2:$E$53,'Transactions (Dated)'!$D$2:$D$53,'Share Values'!$X814,'Transactions (Dated)'!$B$2:$B$53,'Share Values'!AG$11,'Transactions (Dated)'!$C$2:$C$53,"Sell")</f>
        <v>6835</v>
      </c>
      <c r="AH814" s="40">
        <f ca="1">AH813+SUMIFS('Transactions (Dated)'!$E$2:$E$53,'Transactions (Dated)'!$D$2:$D$53,'Share Values'!$X814,'Transactions (Dated)'!$B$2:$B$53,'Share Values'!AH$11,'Transactions (Dated)'!$C$2:$C$53,"Buy")-SUMIFS('Transactions (Dated)'!$E$2:$E$53,'Transactions (Dated)'!$D$2:$D$53,'Share Values'!$X814,'Transactions (Dated)'!$B$2:$B$53,'Share Values'!AH$11,'Transactions (Dated)'!$C$2:$C$53,"Sell")</f>
        <v>0</v>
      </c>
      <c r="AI814" s="40">
        <f ca="1">AI813+SUMIFS('Transactions (Dated)'!$E$2:$E$53,'Transactions (Dated)'!$D$2:$D$53,'Share Values'!$X814,'Transactions (Dated)'!$B$2:$B$53,'Share Values'!AI$11,'Transactions (Dated)'!$C$2:$C$53,"Buy")-SUMIFS('Transactions (Dated)'!$E$2:$E$53,'Transactions (Dated)'!$D$2:$D$53,'Share Values'!$X814,'Transactions (Dated)'!$B$2:$B$53,'Share Values'!AI$11,'Transactions (Dated)'!$C$2:$C$53,"Sell")</f>
        <v>0</v>
      </c>
      <c r="AJ814" s="40">
        <f ca="1">AJ813+SUMIFS('Transactions (Dated)'!$E$2:$E$53,'Transactions (Dated)'!$D$2:$D$53,'Share Values'!$X814,'Transactions (Dated)'!$B$2:$B$53,'Share Values'!AJ$11,'Transactions (Dated)'!$C$2:$C$53,"Buy")-SUMIFS('Transactions (Dated)'!$E$2:$E$53,'Transactions (Dated)'!$D$2:$D$53,'Share Values'!$X814,'Transactions (Dated)'!$B$2:$B$53,'Share Values'!AJ$11,'Transactions (Dated)'!$C$2:$C$53,"Sell")</f>
        <v>0</v>
      </c>
      <c r="AK814" s="40">
        <f ca="1">AK813+SUMIFS('Transactions (Dated)'!$E$2:$E$53,'Transactions (Dated)'!$D$2:$D$53,'Share Values'!$X814,'Transactions (Dated)'!$B$2:$B$53,'Share Values'!AK$11,'Transactions (Dated)'!$C$2:$C$53,"Buy")-SUMIFS('Transactions (Dated)'!$E$2:$E$53,'Transactions (Dated)'!$D$2:$D$53,'Share Values'!$X814,'Transactions (Dated)'!$B$2:$B$53,'Share Values'!AK$11,'Transactions (Dated)'!$C$2:$C$53,"Sell")</f>
        <v>0</v>
      </c>
      <c r="AL814" s="40">
        <f ca="1">AL813+SUMIFS('Transactions (Dated)'!$E$2:$E$53,'Transactions (Dated)'!$D$2:$D$53,'Share Values'!$X814,'Transactions (Dated)'!$B$2:$B$53,'Share Values'!AL$11,'Transactions (Dated)'!$C$2:$C$53,"Buy")-SUMIFS('Transactions (Dated)'!$E$2:$E$53,'Transactions (Dated)'!$D$2:$D$53,'Share Values'!$X814,'Transactions (Dated)'!$B$2:$B$53,'Share Values'!AL$11,'Transactions (Dated)'!$C$2:$C$53,"Sell")</f>
        <v>0</v>
      </c>
      <c r="AM814" s="40">
        <f ca="1">AM813+SUMIFS('Transactions (Dated)'!$E$2:$E$53,'Transactions (Dated)'!$D$2:$D$53,'Share Values'!$X814,'Transactions (Dated)'!$B$2:$B$53,'Share Values'!AM$11,'Transactions (Dated)'!$C$2:$C$53,"Buy")-SUMIFS('Transactions (Dated)'!$E$2:$E$53,'Transactions (Dated)'!$D$2:$D$53,'Share Values'!$X814,'Transactions (Dated)'!$B$2:$B$53,'Share Values'!AM$11,'Transactions (Dated)'!$C$2:$C$53,"Sell")</f>
        <v>0</v>
      </c>
      <c r="AN814" s="40">
        <f ca="1">AN813+SUMIFS('Transactions (Dated)'!$E$2:$E$53,'Transactions (Dated)'!$D$2:$D$53,'Share Values'!$X814,'Transactions (Dated)'!$B$2:$B$53,'Share Values'!AN$11,'Transactions (Dated)'!$C$2:$C$53,"Buy")-SUMIFS('Transactions (Dated)'!$E$2:$E$53,'Transactions (Dated)'!$D$2:$D$53,'Share Values'!$X814,'Transactions (Dated)'!$B$2:$B$53,'Share Values'!AN$11,'Transactions (Dated)'!$C$2:$C$53,"Sell")</f>
        <v>0</v>
      </c>
      <c r="AQ814" s="3">
        <f t="shared" si="346"/>
        <v>43080</v>
      </c>
      <c r="AR814" s="6">
        <f t="shared" ca="1" si="347"/>
        <v>62900</v>
      </c>
      <c r="AS814" s="6">
        <f t="shared" ca="1" si="348"/>
        <v>16406.25</v>
      </c>
      <c r="AT814" s="6">
        <f t="shared" ca="1" si="349"/>
        <v>574714.38500000001</v>
      </c>
      <c r="AU814" s="6">
        <f t="shared" ca="1" si="350"/>
        <v>45937.760000000002</v>
      </c>
      <c r="AV814" s="6">
        <f t="shared" ca="1" si="351"/>
        <v>47429.599999999999</v>
      </c>
      <c r="AW814" s="6">
        <f t="shared" ca="1" si="352"/>
        <v>0</v>
      </c>
      <c r="AX814" s="6">
        <f t="shared" ca="1" si="353"/>
        <v>46690.000000000007</v>
      </c>
      <c r="AY814" s="6">
        <f t="shared" ca="1" si="354"/>
        <v>43100.035000000003</v>
      </c>
      <c r="AZ814" s="6">
        <f t="shared" ca="1" si="355"/>
        <v>0</v>
      </c>
      <c r="BA814" s="6">
        <f t="shared" ca="1" si="356"/>
        <v>0</v>
      </c>
      <c r="BB814" s="6">
        <f t="shared" ca="1" si="357"/>
        <v>0</v>
      </c>
      <c r="BC814" s="6">
        <f t="shared" ca="1" si="358"/>
        <v>0</v>
      </c>
      <c r="BD814" s="6">
        <f t="shared" ca="1" si="359"/>
        <v>0</v>
      </c>
      <c r="BE814" s="6">
        <f t="shared" ca="1" si="360"/>
        <v>0</v>
      </c>
      <c r="BF814" s="6">
        <f t="shared" ca="1" si="343"/>
        <v>0</v>
      </c>
      <c r="BG814" s="6">
        <f t="shared" ca="1" si="344"/>
        <v>0</v>
      </c>
      <c r="BJ814" s="4">
        <f t="shared" ca="1" si="361"/>
        <v>837178.03</v>
      </c>
      <c r="BL814" s="3">
        <f t="shared" si="362"/>
        <v>43080</v>
      </c>
      <c r="BM814" s="6">
        <f>BM813+SUMIFS('Transactions (Dated)'!G:G,'Transactions (Dated)'!D:D,'Share Values'!AQ814)</f>
        <v>14317.649999999987</v>
      </c>
      <c r="BN814" s="6">
        <f ca="1">BN813+SUMIFS('Transactions (Dated)'!$F:$F,'Transactions (Dated)'!$D:$D,$BL814,'Transactions (Dated)'!$B:$B,BN$11,'Transactions (Dated)'!$C:$C,"Dividend (paid to cash)")*Y814</f>
        <v>0</v>
      </c>
      <c r="BO814" s="6">
        <f ca="1">BO813+SUMIFS('Transactions (Dated)'!$F:$F,'Transactions (Dated)'!$D:$D,$BL814,'Transactions (Dated)'!$B:$B,BO$11,'Transactions (Dated)'!$C:$C,"Dividend (paid to cash)")*Z814</f>
        <v>2421.875</v>
      </c>
      <c r="BP814" s="6">
        <f ca="1">BP813+SUMIFS('Transactions (Dated)'!$F:$F,'Transactions (Dated)'!$D:$D,$BL814,'Transactions (Dated)'!$B:$B,BP$11,'Transactions (Dated)'!$C:$C,"Dividend (paid to cash)")*AA814</f>
        <v>51745.237000000008</v>
      </c>
      <c r="BQ814" s="6">
        <f ca="1">BQ813+SUMIFS('Transactions (Dated)'!$F:$F,'Transactions (Dated)'!$D:$D,$BL814,'Transactions (Dated)'!$B:$B,BQ$11,'Transactions (Dated)'!$C:$C,"Dividend (paid to cash)")*AB814</f>
        <v>766.26</v>
      </c>
      <c r="BR814" s="6">
        <f ca="1">BR813+SUMIFS('Transactions (Dated)'!$F:$F,'Transactions (Dated)'!$D:$D,$BL814,'Transactions (Dated)'!$B:$B,BR$11,'Transactions (Dated)'!$C:$C,"Dividend (paid to cash)")*AC814</f>
        <v>0</v>
      </c>
      <c r="BS814" s="6">
        <f ca="1">BS813+SUMIFS('Transactions (Dated)'!$F:$F,'Transactions (Dated)'!$D:$D,$BL814,'Transactions (Dated)'!$B:$B,BS$11,'Transactions (Dated)'!$C:$C,"Dividend (paid to cash)")*AD814</f>
        <v>0</v>
      </c>
      <c r="BT814" s="6">
        <f ca="1">BT813+SUMIFS('Transactions (Dated)'!$F:$F,'Transactions (Dated)'!$D:$D,$BL814,'Transactions (Dated)'!$B:$B,BT$11,'Transactions (Dated)'!$C:$C,"Dividend (paid to cash)")*AE814</f>
        <v>8555</v>
      </c>
      <c r="BU814" s="6">
        <f ca="1">BU813+SUMIFS('Transactions (Dated)'!$F:$F,'Transactions (Dated)'!$D:$D,$BL814,'Transactions (Dated)'!$B:$B,BU$11,'Transactions (Dated)'!$C:$C,"Dividend (paid to cash)")*AF814</f>
        <v>0</v>
      </c>
      <c r="BV814" s="6">
        <f ca="1">BV813+SUMIFS('Transactions (Dated)'!$F:$F,'Transactions (Dated)'!$D:$D,$BL814,'Transactions (Dated)'!$B:$B,BV$11,'Transactions (Dated)'!$C:$C,"Dividend (paid to cash)")*AG814</f>
        <v>0</v>
      </c>
      <c r="BW814" s="6">
        <f ca="1">BW813+SUMIFS('Transactions (Dated)'!$F:$F,'Transactions (Dated)'!$D:$D,$BL814,'Transactions (Dated)'!$B:$B,BW$11,'Transactions (Dated)'!$C:$C,"Dividend (paid to cash)")*AH814</f>
        <v>0</v>
      </c>
      <c r="BX814" s="6">
        <f ca="1">BX813+SUMIFS('Transactions (Dated)'!$F:$F,'Transactions (Dated)'!$D:$D,$BL814,'Transactions (Dated)'!$B:$B,BX$11,'Transactions (Dated)'!$C:$C,"Dividend (paid to cash)")*AI814</f>
        <v>0</v>
      </c>
      <c r="BY814" s="6">
        <f ca="1">BY813+SUMIFS('Transactions (Dated)'!$F:$F,'Transactions (Dated)'!$D:$D,$BL814,'Transactions (Dated)'!$B:$B,BY$11,'Transactions (Dated)'!$C:$C,"Dividend (paid to cash)")*AJ814</f>
        <v>0</v>
      </c>
      <c r="BZ814" s="6">
        <f ca="1">BZ813+SUMIFS('Transactions (Dated)'!$F:$F,'Transactions (Dated)'!$D:$D,$BL814,'Transactions (Dated)'!$B:$B,BZ$11,'Transactions (Dated)'!$C:$C,"Dividend (paid to cash)")*AK814</f>
        <v>0</v>
      </c>
      <c r="CA814" s="6">
        <f ca="1">CA813+SUMIFS('Transactions (Dated)'!$F:$F,'Transactions (Dated)'!$D:$D,$BL814,'Transactions (Dated)'!$B:$B,CA$11,'Transactions (Dated)'!$C:$C,"Dividend (paid to cash)")*AL814</f>
        <v>0</v>
      </c>
      <c r="CB814" s="6">
        <v>0</v>
      </c>
      <c r="CC814" s="6">
        <v>0</v>
      </c>
      <c r="CF814" s="6">
        <f t="shared" ca="1" si="363"/>
        <v>77806.021999999983</v>
      </c>
      <c r="CH814" s="3">
        <f t="shared" si="364"/>
        <v>43080</v>
      </c>
      <c r="CI814" s="4">
        <f t="shared" ca="1" si="365"/>
        <v>837178.03</v>
      </c>
      <c r="CJ814" s="4">
        <f t="shared" ca="1" si="366"/>
        <v>77806.021999999983</v>
      </c>
      <c r="CL814" s="4">
        <f t="shared" ca="1" si="367"/>
        <v>914984.05200000003</v>
      </c>
    </row>
    <row r="815" spans="2:90" x14ac:dyDescent="0.15">
      <c r="B815" s="3">
        <v>43081</v>
      </c>
      <c r="E815" s="86">
        <v>43081</v>
      </c>
      <c r="F815" s="53">
        <v>13.7</v>
      </c>
      <c r="G815">
        <v>1.77</v>
      </c>
      <c r="H815">
        <v>21.83</v>
      </c>
      <c r="I815">
        <v>24.19</v>
      </c>
      <c r="J815">
        <v>20.43</v>
      </c>
      <c r="K815">
        <v>12.91</v>
      </c>
      <c r="L815">
        <v>16.2</v>
      </c>
      <c r="M815">
        <v>3.09</v>
      </c>
      <c r="O815">
        <v>14</v>
      </c>
      <c r="Q815">
        <v>1.33</v>
      </c>
      <c r="R815">
        <v>9.36</v>
      </c>
      <c r="S815">
        <v>47</v>
      </c>
      <c r="U815">
        <v>47</v>
      </c>
      <c r="X815" s="3">
        <f t="shared" si="345"/>
        <v>43081</v>
      </c>
      <c r="Y815" s="40">
        <f ca="1">Y814+SUMIFS('Transactions (Dated)'!$E$2:$E$53,'Transactions (Dated)'!$D$2:$D$53,'Share Values'!$X815,'Transactions (Dated)'!$B$2:$B$53,'Share Values'!Y$11,'Transactions (Dated)'!$C$2:$C$53,"Buy")-SUMIFS('Transactions (Dated)'!$E$2:$E$53,'Transactions (Dated)'!$D$2:$D$53,'Share Values'!$X815,'Transactions (Dated)'!$B$2:$B$53,'Share Values'!Y$11,'Transactions (Dated)'!$C$2:$C$53,"Sell")</f>
        <v>4625</v>
      </c>
      <c r="Z815" s="40">
        <f ca="1">Z814+SUMIFS('Transactions (Dated)'!$E$2:$E$53,'Transactions (Dated)'!$D$2:$D$53,'Share Values'!$X815,'Transactions (Dated)'!$B$2:$B$53,'Share Values'!Z$11,'Transactions (Dated)'!$C$2:$C$53,"Buy")-SUMIFS('Transactions (Dated)'!$E$2:$E$53,'Transactions (Dated)'!$D$2:$D$53,'Share Values'!$X815,'Transactions (Dated)'!$B$2:$B$53,'Share Values'!Z$11,'Transactions (Dated)'!$C$2:$C$53,"Sell")</f>
        <v>9375</v>
      </c>
      <c r="AA815" s="40">
        <f ca="1">AA814+SUMIFS('Transactions (Dated)'!$E$2:$E$53,'Transactions (Dated)'!$D$2:$D$53,'Share Values'!$X815,'Transactions (Dated)'!$B$2:$B$53,'Share Values'!AA$11,'Transactions (Dated)'!$C$2:$C$53,"Buy")-SUMIFS('Transactions (Dated)'!$E$2:$E$53,'Transactions (Dated)'!$D$2:$D$53,'Share Values'!$X815,'Transactions (Dated)'!$B$2:$B$53,'Share Values'!AA$11,'Transactions (Dated)'!$C$2:$C$53,"Sell")</f>
        <v>26357</v>
      </c>
      <c r="AB815" s="40">
        <f ca="1">AB814+SUMIFS('Transactions (Dated)'!$E$2:$E$53,'Transactions (Dated)'!$D$2:$D$53,'Share Values'!$X815,'Transactions (Dated)'!$B$2:$B$53,'Share Values'!AB$11,'Transactions (Dated)'!$C$2:$C$53,"Buy")-SUMIFS('Transactions (Dated)'!$E$2:$E$53,'Transactions (Dated)'!$D$2:$D$53,'Share Values'!$X815,'Transactions (Dated)'!$B$2:$B$53,'Share Values'!AB$11,'Transactions (Dated)'!$C$2:$C$53,"Sell")</f>
        <v>1892</v>
      </c>
      <c r="AC815" s="40">
        <f ca="1">AC814+SUMIFS('Transactions (Dated)'!$E$2:$E$53,'Transactions (Dated)'!$D$2:$D$53,'Share Values'!$X815,'Transactions (Dated)'!$B$2:$B$53,'Share Values'!AC$11,'Transactions (Dated)'!$C$2:$C$53,"Buy")-SUMIFS('Transactions (Dated)'!$E$2:$E$53,'Transactions (Dated)'!$D$2:$D$53,'Share Values'!$X815,'Transactions (Dated)'!$B$2:$B$53,'Share Values'!AC$11,'Transactions (Dated)'!$C$2:$C$53,"Sell")</f>
        <v>2348</v>
      </c>
      <c r="AD815" s="40">
        <f ca="1">AD814+SUMIFS('Transactions (Dated)'!$E$2:$E$53,'Transactions (Dated)'!$D$2:$D$53,'Share Values'!$X815,'Transactions (Dated)'!$B$2:$B$53,'Share Values'!AD$11,'Transactions (Dated)'!$C$2:$C$53,"Buy")-SUMIFS('Transactions (Dated)'!$E$2:$E$53,'Transactions (Dated)'!$D$2:$D$53,'Share Values'!$X815,'Transactions (Dated)'!$B$2:$B$53,'Share Values'!AD$11,'Transactions (Dated)'!$C$2:$C$53,"Sell")</f>
        <v>0</v>
      </c>
      <c r="AE815" s="40">
        <f ca="1">AE814+SUMIFS('Transactions (Dated)'!$E$2:$E$53,'Transactions (Dated)'!$D$2:$D$53,'Share Values'!$X815,'Transactions (Dated)'!$B$2:$B$53,'Share Values'!AE$11,'Transactions (Dated)'!$C$2:$C$53,"Buy")-SUMIFS('Transactions (Dated)'!$E$2:$E$53,'Transactions (Dated)'!$D$2:$D$53,'Share Values'!$X815,'Transactions (Dated)'!$B$2:$B$53,'Share Values'!AE$11,'Transactions (Dated)'!$C$2:$C$53,"Sell")</f>
        <v>2900</v>
      </c>
      <c r="AF815" s="40">
        <f ca="1">AF814+SUMIFS('Transactions (Dated)'!$E$2:$E$53,'Transactions (Dated)'!$D$2:$D$53,'Share Values'!$X815,'Transactions (Dated)'!$B$2:$B$53,'Share Values'!AF$11,'Transactions (Dated)'!$C$2:$C$53,"Buy")-SUMIFS('Transactions (Dated)'!$E$2:$E$53,'Transactions (Dated)'!$D$2:$D$53,'Share Values'!$X815,'Transactions (Dated)'!$B$2:$B$53,'Share Values'!AF$11,'Transactions (Dated)'!$C$2:$C$53,"Sell")</f>
        <v>14201</v>
      </c>
      <c r="AG815" s="40">
        <f ca="1">AG814+SUMIFS('Transactions (Dated)'!$E$2:$E$53,'Transactions (Dated)'!$D$2:$D$53,'Share Values'!$X815,'Transactions (Dated)'!$B$2:$B$53,'Share Values'!AG$11,'Transactions (Dated)'!$C$2:$C$53,"Buy")-SUMIFS('Transactions (Dated)'!$E$2:$E$53,'Transactions (Dated)'!$D$2:$D$53,'Share Values'!$X815,'Transactions (Dated)'!$B$2:$B$53,'Share Values'!AG$11,'Transactions (Dated)'!$C$2:$C$53,"Sell")</f>
        <v>6835</v>
      </c>
      <c r="AH815" s="40">
        <f ca="1">AH814+SUMIFS('Transactions (Dated)'!$E$2:$E$53,'Transactions (Dated)'!$D$2:$D$53,'Share Values'!$X815,'Transactions (Dated)'!$B$2:$B$53,'Share Values'!AH$11,'Transactions (Dated)'!$C$2:$C$53,"Buy")-SUMIFS('Transactions (Dated)'!$E$2:$E$53,'Transactions (Dated)'!$D$2:$D$53,'Share Values'!$X815,'Transactions (Dated)'!$B$2:$B$53,'Share Values'!AH$11,'Transactions (Dated)'!$C$2:$C$53,"Sell")</f>
        <v>0</v>
      </c>
      <c r="AI815" s="40">
        <f ca="1">AI814+SUMIFS('Transactions (Dated)'!$E$2:$E$53,'Transactions (Dated)'!$D$2:$D$53,'Share Values'!$X815,'Transactions (Dated)'!$B$2:$B$53,'Share Values'!AI$11,'Transactions (Dated)'!$C$2:$C$53,"Buy")-SUMIFS('Transactions (Dated)'!$E$2:$E$53,'Transactions (Dated)'!$D$2:$D$53,'Share Values'!$X815,'Transactions (Dated)'!$B$2:$B$53,'Share Values'!AI$11,'Transactions (Dated)'!$C$2:$C$53,"Sell")</f>
        <v>0</v>
      </c>
      <c r="AJ815" s="40">
        <f ca="1">AJ814+SUMIFS('Transactions (Dated)'!$E$2:$E$53,'Transactions (Dated)'!$D$2:$D$53,'Share Values'!$X815,'Transactions (Dated)'!$B$2:$B$53,'Share Values'!AJ$11,'Transactions (Dated)'!$C$2:$C$53,"Buy")-SUMIFS('Transactions (Dated)'!$E$2:$E$53,'Transactions (Dated)'!$D$2:$D$53,'Share Values'!$X815,'Transactions (Dated)'!$B$2:$B$53,'Share Values'!AJ$11,'Transactions (Dated)'!$C$2:$C$53,"Sell")</f>
        <v>0</v>
      </c>
      <c r="AK815" s="40">
        <f ca="1">AK814+SUMIFS('Transactions (Dated)'!$E$2:$E$53,'Transactions (Dated)'!$D$2:$D$53,'Share Values'!$X815,'Transactions (Dated)'!$B$2:$B$53,'Share Values'!AK$11,'Transactions (Dated)'!$C$2:$C$53,"Buy")-SUMIFS('Transactions (Dated)'!$E$2:$E$53,'Transactions (Dated)'!$D$2:$D$53,'Share Values'!$X815,'Transactions (Dated)'!$B$2:$B$53,'Share Values'!AK$11,'Transactions (Dated)'!$C$2:$C$53,"Sell")</f>
        <v>0</v>
      </c>
      <c r="AL815" s="40">
        <f ca="1">AL814+SUMIFS('Transactions (Dated)'!$E$2:$E$53,'Transactions (Dated)'!$D$2:$D$53,'Share Values'!$X815,'Transactions (Dated)'!$B$2:$B$53,'Share Values'!AL$11,'Transactions (Dated)'!$C$2:$C$53,"Buy")-SUMIFS('Transactions (Dated)'!$E$2:$E$53,'Transactions (Dated)'!$D$2:$D$53,'Share Values'!$X815,'Transactions (Dated)'!$B$2:$B$53,'Share Values'!AL$11,'Transactions (Dated)'!$C$2:$C$53,"Sell")</f>
        <v>0</v>
      </c>
      <c r="AM815" s="40">
        <f ca="1">AM814+SUMIFS('Transactions (Dated)'!$E$2:$E$53,'Transactions (Dated)'!$D$2:$D$53,'Share Values'!$X815,'Transactions (Dated)'!$B$2:$B$53,'Share Values'!AM$11,'Transactions (Dated)'!$C$2:$C$53,"Buy")-SUMIFS('Transactions (Dated)'!$E$2:$E$53,'Transactions (Dated)'!$D$2:$D$53,'Share Values'!$X815,'Transactions (Dated)'!$B$2:$B$53,'Share Values'!AM$11,'Transactions (Dated)'!$C$2:$C$53,"Sell")</f>
        <v>0</v>
      </c>
      <c r="AN815" s="40">
        <f ca="1">AN814+SUMIFS('Transactions (Dated)'!$E$2:$E$53,'Transactions (Dated)'!$D$2:$D$53,'Share Values'!$X815,'Transactions (Dated)'!$B$2:$B$53,'Share Values'!AN$11,'Transactions (Dated)'!$C$2:$C$53,"Buy")-SUMIFS('Transactions (Dated)'!$E$2:$E$53,'Transactions (Dated)'!$D$2:$D$53,'Share Values'!$X815,'Transactions (Dated)'!$B$2:$B$53,'Share Values'!AN$11,'Transactions (Dated)'!$C$2:$C$53,"Sell")</f>
        <v>0</v>
      </c>
      <c r="AQ815" s="3">
        <f t="shared" si="346"/>
        <v>43081</v>
      </c>
      <c r="AR815" s="6">
        <f t="shared" ca="1" si="347"/>
        <v>63362.5</v>
      </c>
      <c r="AS815" s="6">
        <f t="shared" ca="1" si="348"/>
        <v>16593.75</v>
      </c>
      <c r="AT815" s="6">
        <f t="shared" ca="1" si="349"/>
        <v>575373.30999999994</v>
      </c>
      <c r="AU815" s="6">
        <f t="shared" ca="1" si="350"/>
        <v>45767.48</v>
      </c>
      <c r="AV815" s="6">
        <f t="shared" ca="1" si="351"/>
        <v>47969.64</v>
      </c>
      <c r="AW815" s="6">
        <f t="shared" ca="1" si="352"/>
        <v>0</v>
      </c>
      <c r="AX815" s="6">
        <f t="shared" ca="1" si="353"/>
        <v>46980</v>
      </c>
      <c r="AY815" s="6">
        <f t="shared" ca="1" si="354"/>
        <v>43881.09</v>
      </c>
      <c r="AZ815" s="6">
        <f t="shared" ca="1" si="355"/>
        <v>0</v>
      </c>
      <c r="BA815" s="6">
        <f t="shared" ca="1" si="356"/>
        <v>0</v>
      </c>
      <c r="BB815" s="6">
        <f t="shared" ca="1" si="357"/>
        <v>0</v>
      </c>
      <c r="BC815" s="6">
        <f t="shared" ca="1" si="358"/>
        <v>0</v>
      </c>
      <c r="BD815" s="6">
        <f t="shared" ca="1" si="359"/>
        <v>0</v>
      </c>
      <c r="BE815" s="6">
        <f t="shared" ca="1" si="360"/>
        <v>0</v>
      </c>
      <c r="BF815" s="6">
        <f t="shared" ca="1" si="343"/>
        <v>0</v>
      </c>
      <c r="BG815" s="6">
        <f t="shared" ca="1" si="344"/>
        <v>0</v>
      </c>
      <c r="BJ815" s="4">
        <f t="shared" ca="1" si="361"/>
        <v>839927.7699999999</v>
      </c>
      <c r="BL815" s="3">
        <f t="shared" si="362"/>
        <v>43081</v>
      </c>
      <c r="BM815" s="6">
        <f>BM814+SUMIFS('Transactions (Dated)'!G:G,'Transactions (Dated)'!D:D,'Share Values'!AQ815)</f>
        <v>14317.649999999987</v>
      </c>
      <c r="BN815" s="6">
        <f ca="1">BN814+SUMIFS('Transactions (Dated)'!$F:$F,'Transactions (Dated)'!$D:$D,$BL815,'Transactions (Dated)'!$B:$B,BN$11,'Transactions (Dated)'!$C:$C,"Dividend (paid to cash)")*Y815</f>
        <v>0</v>
      </c>
      <c r="BO815" s="6">
        <f ca="1">BO814+SUMIFS('Transactions (Dated)'!$F:$F,'Transactions (Dated)'!$D:$D,$BL815,'Transactions (Dated)'!$B:$B,BO$11,'Transactions (Dated)'!$C:$C,"Dividend (paid to cash)")*Z815</f>
        <v>2421.875</v>
      </c>
      <c r="BP815" s="6">
        <f ca="1">BP814+SUMIFS('Transactions (Dated)'!$F:$F,'Transactions (Dated)'!$D:$D,$BL815,'Transactions (Dated)'!$B:$B,BP$11,'Transactions (Dated)'!$C:$C,"Dividend (paid to cash)")*AA815</f>
        <v>51745.237000000008</v>
      </c>
      <c r="BQ815" s="6">
        <f ca="1">BQ814+SUMIFS('Transactions (Dated)'!$F:$F,'Transactions (Dated)'!$D:$D,$BL815,'Transactions (Dated)'!$B:$B,BQ$11,'Transactions (Dated)'!$C:$C,"Dividend (paid to cash)")*AB815</f>
        <v>766.26</v>
      </c>
      <c r="BR815" s="6">
        <f ca="1">BR814+SUMIFS('Transactions (Dated)'!$F:$F,'Transactions (Dated)'!$D:$D,$BL815,'Transactions (Dated)'!$B:$B,BR$11,'Transactions (Dated)'!$C:$C,"Dividend (paid to cash)")*AC815</f>
        <v>0</v>
      </c>
      <c r="BS815" s="6">
        <f ca="1">BS814+SUMIFS('Transactions (Dated)'!$F:$F,'Transactions (Dated)'!$D:$D,$BL815,'Transactions (Dated)'!$B:$B,BS$11,'Transactions (Dated)'!$C:$C,"Dividend (paid to cash)")*AD815</f>
        <v>0</v>
      </c>
      <c r="BT815" s="6">
        <f ca="1">BT814+SUMIFS('Transactions (Dated)'!$F:$F,'Transactions (Dated)'!$D:$D,$BL815,'Transactions (Dated)'!$B:$B,BT$11,'Transactions (Dated)'!$C:$C,"Dividend (paid to cash)")*AE815</f>
        <v>8555</v>
      </c>
      <c r="BU815" s="6">
        <f ca="1">BU814+SUMIFS('Transactions (Dated)'!$F:$F,'Transactions (Dated)'!$D:$D,$BL815,'Transactions (Dated)'!$B:$B,BU$11,'Transactions (Dated)'!$C:$C,"Dividend (paid to cash)")*AF815</f>
        <v>0</v>
      </c>
      <c r="BV815" s="6">
        <f ca="1">BV814+SUMIFS('Transactions (Dated)'!$F:$F,'Transactions (Dated)'!$D:$D,$BL815,'Transactions (Dated)'!$B:$B,BV$11,'Transactions (Dated)'!$C:$C,"Dividend (paid to cash)")*AG815</f>
        <v>0</v>
      </c>
      <c r="BW815" s="6">
        <f ca="1">BW814+SUMIFS('Transactions (Dated)'!$F:$F,'Transactions (Dated)'!$D:$D,$BL815,'Transactions (Dated)'!$B:$B,BW$11,'Transactions (Dated)'!$C:$C,"Dividend (paid to cash)")*AH815</f>
        <v>0</v>
      </c>
      <c r="BX815" s="6">
        <f ca="1">BX814+SUMIFS('Transactions (Dated)'!$F:$F,'Transactions (Dated)'!$D:$D,$BL815,'Transactions (Dated)'!$B:$B,BX$11,'Transactions (Dated)'!$C:$C,"Dividend (paid to cash)")*AI815</f>
        <v>0</v>
      </c>
      <c r="BY815" s="6">
        <f ca="1">BY814+SUMIFS('Transactions (Dated)'!$F:$F,'Transactions (Dated)'!$D:$D,$BL815,'Transactions (Dated)'!$B:$B,BY$11,'Transactions (Dated)'!$C:$C,"Dividend (paid to cash)")*AJ815</f>
        <v>0</v>
      </c>
      <c r="BZ815" s="6">
        <f ca="1">BZ814+SUMIFS('Transactions (Dated)'!$F:$F,'Transactions (Dated)'!$D:$D,$BL815,'Transactions (Dated)'!$B:$B,BZ$11,'Transactions (Dated)'!$C:$C,"Dividend (paid to cash)")*AK815</f>
        <v>0</v>
      </c>
      <c r="CA815" s="6">
        <f ca="1">CA814+SUMIFS('Transactions (Dated)'!$F:$F,'Transactions (Dated)'!$D:$D,$BL815,'Transactions (Dated)'!$B:$B,CA$11,'Transactions (Dated)'!$C:$C,"Dividend (paid to cash)")*AL815</f>
        <v>0</v>
      </c>
      <c r="CB815" s="6">
        <v>0</v>
      </c>
      <c r="CC815" s="6">
        <v>0</v>
      </c>
      <c r="CF815" s="6">
        <f t="shared" ca="1" si="363"/>
        <v>77806.021999999983</v>
      </c>
      <c r="CH815" s="3">
        <f t="shared" si="364"/>
        <v>43081</v>
      </c>
      <c r="CI815" s="4">
        <f t="shared" ca="1" si="365"/>
        <v>839927.7699999999</v>
      </c>
      <c r="CJ815" s="4">
        <f t="shared" ca="1" si="366"/>
        <v>77806.021999999983</v>
      </c>
      <c r="CL815" s="4">
        <f t="shared" ca="1" si="367"/>
        <v>917733.7919999999</v>
      </c>
    </row>
    <row r="816" spans="2:90" x14ac:dyDescent="0.15">
      <c r="B816" s="3">
        <v>43082</v>
      </c>
      <c r="E816" s="86">
        <v>43082</v>
      </c>
      <c r="F816" s="53">
        <v>13.68</v>
      </c>
      <c r="G816">
        <v>1.7</v>
      </c>
      <c r="H816">
        <v>21.83</v>
      </c>
      <c r="I816">
        <v>24.18</v>
      </c>
      <c r="J816">
        <v>20.5</v>
      </c>
      <c r="K816">
        <v>12.94</v>
      </c>
      <c r="L816">
        <v>16.510000000000002</v>
      </c>
      <c r="M816">
        <v>3.18</v>
      </c>
      <c r="O816">
        <v>14.15</v>
      </c>
      <c r="Q816">
        <v>1.32</v>
      </c>
      <c r="R816">
        <v>9.6999999999999993</v>
      </c>
      <c r="S816">
        <v>47.24</v>
      </c>
      <c r="U816">
        <v>47.24</v>
      </c>
      <c r="X816" s="3">
        <f t="shared" si="345"/>
        <v>43082</v>
      </c>
      <c r="Y816" s="40">
        <f ca="1">Y815+SUMIFS('Transactions (Dated)'!$E$2:$E$53,'Transactions (Dated)'!$D$2:$D$53,'Share Values'!$X816,'Transactions (Dated)'!$B$2:$B$53,'Share Values'!Y$11,'Transactions (Dated)'!$C$2:$C$53,"Buy")-SUMIFS('Transactions (Dated)'!$E$2:$E$53,'Transactions (Dated)'!$D$2:$D$53,'Share Values'!$X816,'Transactions (Dated)'!$B$2:$B$53,'Share Values'!Y$11,'Transactions (Dated)'!$C$2:$C$53,"Sell")</f>
        <v>4625</v>
      </c>
      <c r="Z816" s="40">
        <f ca="1">Z815+SUMIFS('Transactions (Dated)'!$E$2:$E$53,'Transactions (Dated)'!$D$2:$D$53,'Share Values'!$X816,'Transactions (Dated)'!$B$2:$B$53,'Share Values'!Z$11,'Transactions (Dated)'!$C$2:$C$53,"Buy")-SUMIFS('Transactions (Dated)'!$E$2:$E$53,'Transactions (Dated)'!$D$2:$D$53,'Share Values'!$X816,'Transactions (Dated)'!$B$2:$B$53,'Share Values'!Z$11,'Transactions (Dated)'!$C$2:$C$53,"Sell")</f>
        <v>9375</v>
      </c>
      <c r="AA816" s="40">
        <f ca="1">AA815+SUMIFS('Transactions (Dated)'!$E$2:$E$53,'Transactions (Dated)'!$D$2:$D$53,'Share Values'!$X816,'Transactions (Dated)'!$B$2:$B$53,'Share Values'!AA$11,'Transactions (Dated)'!$C$2:$C$53,"Buy")-SUMIFS('Transactions (Dated)'!$E$2:$E$53,'Transactions (Dated)'!$D$2:$D$53,'Share Values'!$X816,'Transactions (Dated)'!$B$2:$B$53,'Share Values'!AA$11,'Transactions (Dated)'!$C$2:$C$53,"Sell")</f>
        <v>26357</v>
      </c>
      <c r="AB816" s="40">
        <f ca="1">AB815+SUMIFS('Transactions (Dated)'!$E$2:$E$53,'Transactions (Dated)'!$D$2:$D$53,'Share Values'!$X816,'Transactions (Dated)'!$B$2:$B$53,'Share Values'!AB$11,'Transactions (Dated)'!$C$2:$C$53,"Buy")-SUMIFS('Transactions (Dated)'!$E$2:$E$53,'Transactions (Dated)'!$D$2:$D$53,'Share Values'!$X816,'Transactions (Dated)'!$B$2:$B$53,'Share Values'!AB$11,'Transactions (Dated)'!$C$2:$C$53,"Sell")</f>
        <v>1892</v>
      </c>
      <c r="AC816" s="40">
        <f ca="1">AC815+SUMIFS('Transactions (Dated)'!$E$2:$E$53,'Transactions (Dated)'!$D$2:$D$53,'Share Values'!$X816,'Transactions (Dated)'!$B$2:$B$53,'Share Values'!AC$11,'Transactions (Dated)'!$C$2:$C$53,"Buy")-SUMIFS('Transactions (Dated)'!$E$2:$E$53,'Transactions (Dated)'!$D$2:$D$53,'Share Values'!$X816,'Transactions (Dated)'!$B$2:$B$53,'Share Values'!AC$11,'Transactions (Dated)'!$C$2:$C$53,"Sell")</f>
        <v>2348</v>
      </c>
      <c r="AD816" s="40">
        <f ca="1">AD815+SUMIFS('Transactions (Dated)'!$E$2:$E$53,'Transactions (Dated)'!$D$2:$D$53,'Share Values'!$X816,'Transactions (Dated)'!$B$2:$B$53,'Share Values'!AD$11,'Transactions (Dated)'!$C$2:$C$53,"Buy")-SUMIFS('Transactions (Dated)'!$E$2:$E$53,'Transactions (Dated)'!$D$2:$D$53,'Share Values'!$X816,'Transactions (Dated)'!$B$2:$B$53,'Share Values'!AD$11,'Transactions (Dated)'!$C$2:$C$53,"Sell")</f>
        <v>0</v>
      </c>
      <c r="AE816" s="40">
        <f ca="1">AE815+SUMIFS('Transactions (Dated)'!$E$2:$E$53,'Transactions (Dated)'!$D$2:$D$53,'Share Values'!$X816,'Transactions (Dated)'!$B$2:$B$53,'Share Values'!AE$11,'Transactions (Dated)'!$C$2:$C$53,"Buy")-SUMIFS('Transactions (Dated)'!$E$2:$E$53,'Transactions (Dated)'!$D$2:$D$53,'Share Values'!$X816,'Transactions (Dated)'!$B$2:$B$53,'Share Values'!AE$11,'Transactions (Dated)'!$C$2:$C$53,"Sell")</f>
        <v>2900</v>
      </c>
      <c r="AF816" s="40">
        <f ca="1">AF815+SUMIFS('Transactions (Dated)'!$E$2:$E$53,'Transactions (Dated)'!$D$2:$D$53,'Share Values'!$X816,'Transactions (Dated)'!$B$2:$B$53,'Share Values'!AF$11,'Transactions (Dated)'!$C$2:$C$53,"Buy")-SUMIFS('Transactions (Dated)'!$E$2:$E$53,'Transactions (Dated)'!$D$2:$D$53,'Share Values'!$X816,'Transactions (Dated)'!$B$2:$B$53,'Share Values'!AF$11,'Transactions (Dated)'!$C$2:$C$53,"Sell")</f>
        <v>14201</v>
      </c>
      <c r="AG816" s="40">
        <f ca="1">AG815+SUMIFS('Transactions (Dated)'!$E$2:$E$53,'Transactions (Dated)'!$D$2:$D$53,'Share Values'!$X816,'Transactions (Dated)'!$B$2:$B$53,'Share Values'!AG$11,'Transactions (Dated)'!$C$2:$C$53,"Buy")-SUMIFS('Transactions (Dated)'!$E$2:$E$53,'Transactions (Dated)'!$D$2:$D$53,'Share Values'!$X816,'Transactions (Dated)'!$B$2:$B$53,'Share Values'!AG$11,'Transactions (Dated)'!$C$2:$C$53,"Sell")</f>
        <v>6835</v>
      </c>
      <c r="AH816" s="40">
        <f ca="1">AH815+SUMIFS('Transactions (Dated)'!$E$2:$E$53,'Transactions (Dated)'!$D$2:$D$53,'Share Values'!$X816,'Transactions (Dated)'!$B$2:$B$53,'Share Values'!AH$11,'Transactions (Dated)'!$C$2:$C$53,"Buy")-SUMIFS('Transactions (Dated)'!$E$2:$E$53,'Transactions (Dated)'!$D$2:$D$53,'Share Values'!$X816,'Transactions (Dated)'!$B$2:$B$53,'Share Values'!AH$11,'Transactions (Dated)'!$C$2:$C$53,"Sell")</f>
        <v>0</v>
      </c>
      <c r="AI816" s="40">
        <f ca="1">AI815+SUMIFS('Transactions (Dated)'!$E$2:$E$53,'Transactions (Dated)'!$D$2:$D$53,'Share Values'!$X816,'Transactions (Dated)'!$B$2:$B$53,'Share Values'!AI$11,'Transactions (Dated)'!$C$2:$C$53,"Buy")-SUMIFS('Transactions (Dated)'!$E$2:$E$53,'Transactions (Dated)'!$D$2:$D$53,'Share Values'!$X816,'Transactions (Dated)'!$B$2:$B$53,'Share Values'!AI$11,'Transactions (Dated)'!$C$2:$C$53,"Sell")</f>
        <v>0</v>
      </c>
      <c r="AJ816" s="40">
        <f ca="1">AJ815+SUMIFS('Transactions (Dated)'!$E$2:$E$53,'Transactions (Dated)'!$D$2:$D$53,'Share Values'!$X816,'Transactions (Dated)'!$B$2:$B$53,'Share Values'!AJ$11,'Transactions (Dated)'!$C$2:$C$53,"Buy")-SUMIFS('Transactions (Dated)'!$E$2:$E$53,'Transactions (Dated)'!$D$2:$D$53,'Share Values'!$X816,'Transactions (Dated)'!$B$2:$B$53,'Share Values'!AJ$11,'Transactions (Dated)'!$C$2:$C$53,"Sell")</f>
        <v>0</v>
      </c>
      <c r="AK816" s="40">
        <f ca="1">AK815+SUMIFS('Transactions (Dated)'!$E$2:$E$53,'Transactions (Dated)'!$D$2:$D$53,'Share Values'!$X816,'Transactions (Dated)'!$B$2:$B$53,'Share Values'!AK$11,'Transactions (Dated)'!$C$2:$C$53,"Buy")-SUMIFS('Transactions (Dated)'!$E$2:$E$53,'Transactions (Dated)'!$D$2:$D$53,'Share Values'!$X816,'Transactions (Dated)'!$B$2:$B$53,'Share Values'!AK$11,'Transactions (Dated)'!$C$2:$C$53,"Sell")</f>
        <v>0</v>
      </c>
      <c r="AL816" s="40">
        <f ca="1">AL815+SUMIFS('Transactions (Dated)'!$E$2:$E$53,'Transactions (Dated)'!$D$2:$D$53,'Share Values'!$X816,'Transactions (Dated)'!$B$2:$B$53,'Share Values'!AL$11,'Transactions (Dated)'!$C$2:$C$53,"Buy")-SUMIFS('Transactions (Dated)'!$E$2:$E$53,'Transactions (Dated)'!$D$2:$D$53,'Share Values'!$X816,'Transactions (Dated)'!$B$2:$B$53,'Share Values'!AL$11,'Transactions (Dated)'!$C$2:$C$53,"Sell")</f>
        <v>0</v>
      </c>
      <c r="AM816" s="40">
        <f ca="1">AM815+SUMIFS('Transactions (Dated)'!$E$2:$E$53,'Transactions (Dated)'!$D$2:$D$53,'Share Values'!$X816,'Transactions (Dated)'!$B$2:$B$53,'Share Values'!AM$11,'Transactions (Dated)'!$C$2:$C$53,"Buy")-SUMIFS('Transactions (Dated)'!$E$2:$E$53,'Transactions (Dated)'!$D$2:$D$53,'Share Values'!$X816,'Transactions (Dated)'!$B$2:$B$53,'Share Values'!AM$11,'Transactions (Dated)'!$C$2:$C$53,"Sell")</f>
        <v>0</v>
      </c>
      <c r="AN816" s="40">
        <f ca="1">AN815+SUMIFS('Transactions (Dated)'!$E$2:$E$53,'Transactions (Dated)'!$D$2:$D$53,'Share Values'!$X816,'Transactions (Dated)'!$B$2:$B$53,'Share Values'!AN$11,'Transactions (Dated)'!$C$2:$C$53,"Buy")-SUMIFS('Transactions (Dated)'!$E$2:$E$53,'Transactions (Dated)'!$D$2:$D$53,'Share Values'!$X816,'Transactions (Dated)'!$B$2:$B$53,'Share Values'!AN$11,'Transactions (Dated)'!$C$2:$C$53,"Sell")</f>
        <v>0</v>
      </c>
      <c r="AQ816" s="3">
        <f t="shared" si="346"/>
        <v>43082</v>
      </c>
      <c r="AR816" s="6">
        <f t="shared" ca="1" si="347"/>
        <v>63270</v>
      </c>
      <c r="AS816" s="6">
        <f t="shared" ca="1" si="348"/>
        <v>15937.5</v>
      </c>
      <c r="AT816" s="6">
        <f t="shared" ca="1" si="349"/>
        <v>575373.30999999994</v>
      </c>
      <c r="AU816" s="6">
        <f t="shared" ca="1" si="350"/>
        <v>45748.56</v>
      </c>
      <c r="AV816" s="6">
        <f t="shared" ca="1" si="351"/>
        <v>48134</v>
      </c>
      <c r="AW816" s="6">
        <f t="shared" ca="1" si="352"/>
        <v>0</v>
      </c>
      <c r="AX816" s="6">
        <f t="shared" ca="1" si="353"/>
        <v>47879.000000000007</v>
      </c>
      <c r="AY816" s="6">
        <f t="shared" ca="1" si="354"/>
        <v>45159.18</v>
      </c>
      <c r="AZ816" s="6">
        <f t="shared" ca="1" si="355"/>
        <v>0</v>
      </c>
      <c r="BA816" s="6">
        <f t="shared" ca="1" si="356"/>
        <v>0</v>
      </c>
      <c r="BB816" s="6">
        <f t="shared" ca="1" si="357"/>
        <v>0</v>
      </c>
      <c r="BC816" s="6">
        <f t="shared" ca="1" si="358"/>
        <v>0</v>
      </c>
      <c r="BD816" s="6">
        <f t="shared" ca="1" si="359"/>
        <v>0</v>
      </c>
      <c r="BE816" s="6">
        <f t="shared" ca="1" si="360"/>
        <v>0</v>
      </c>
      <c r="BF816" s="6">
        <f t="shared" ca="1" si="343"/>
        <v>0</v>
      </c>
      <c r="BG816" s="6">
        <f t="shared" ca="1" si="344"/>
        <v>0</v>
      </c>
      <c r="BJ816" s="4">
        <f t="shared" ca="1" si="361"/>
        <v>841501.54999999993</v>
      </c>
      <c r="BL816" s="3">
        <f t="shared" si="362"/>
        <v>43082</v>
      </c>
      <c r="BM816" s="6">
        <f>BM815+SUMIFS('Transactions (Dated)'!G:G,'Transactions (Dated)'!D:D,'Share Values'!AQ816)</f>
        <v>14317.649999999987</v>
      </c>
      <c r="BN816" s="6">
        <f ca="1">BN815+SUMIFS('Transactions (Dated)'!$F:$F,'Transactions (Dated)'!$D:$D,$BL816,'Transactions (Dated)'!$B:$B,BN$11,'Transactions (Dated)'!$C:$C,"Dividend (paid to cash)")*Y816</f>
        <v>0</v>
      </c>
      <c r="BO816" s="6">
        <f ca="1">BO815+SUMIFS('Transactions (Dated)'!$F:$F,'Transactions (Dated)'!$D:$D,$BL816,'Transactions (Dated)'!$B:$B,BO$11,'Transactions (Dated)'!$C:$C,"Dividend (paid to cash)")*Z816</f>
        <v>2421.875</v>
      </c>
      <c r="BP816" s="6">
        <f ca="1">BP815+SUMIFS('Transactions (Dated)'!$F:$F,'Transactions (Dated)'!$D:$D,$BL816,'Transactions (Dated)'!$B:$B,BP$11,'Transactions (Dated)'!$C:$C,"Dividend (paid to cash)")*AA816</f>
        <v>51745.237000000008</v>
      </c>
      <c r="BQ816" s="6">
        <f ca="1">BQ815+SUMIFS('Transactions (Dated)'!$F:$F,'Transactions (Dated)'!$D:$D,$BL816,'Transactions (Dated)'!$B:$B,BQ$11,'Transactions (Dated)'!$C:$C,"Dividend (paid to cash)")*AB816</f>
        <v>766.26</v>
      </c>
      <c r="BR816" s="6">
        <f ca="1">BR815+SUMIFS('Transactions (Dated)'!$F:$F,'Transactions (Dated)'!$D:$D,$BL816,'Transactions (Dated)'!$B:$B,BR$11,'Transactions (Dated)'!$C:$C,"Dividend (paid to cash)")*AC816</f>
        <v>0</v>
      </c>
      <c r="BS816" s="6">
        <f ca="1">BS815+SUMIFS('Transactions (Dated)'!$F:$F,'Transactions (Dated)'!$D:$D,$BL816,'Transactions (Dated)'!$B:$B,BS$11,'Transactions (Dated)'!$C:$C,"Dividend (paid to cash)")*AD816</f>
        <v>0</v>
      </c>
      <c r="BT816" s="6">
        <f ca="1">BT815+SUMIFS('Transactions (Dated)'!$F:$F,'Transactions (Dated)'!$D:$D,$BL816,'Transactions (Dated)'!$B:$B,BT$11,'Transactions (Dated)'!$C:$C,"Dividend (paid to cash)")*AE816</f>
        <v>8555</v>
      </c>
      <c r="BU816" s="6">
        <f ca="1">BU815+SUMIFS('Transactions (Dated)'!$F:$F,'Transactions (Dated)'!$D:$D,$BL816,'Transactions (Dated)'!$B:$B,BU$11,'Transactions (Dated)'!$C:$C,"Dividend (paid to cash)")*AF816</f>
        <v>0</v>
      </c>
      <c r="BV816" s="6">
        <f ca="1">BV815+SUMIFS('Transactions (Dated)'!$F:$F,'Transactions (Dated)'!$D:$D,$BL816,'Transactions (Dated)'!$B:$B,BV$11,'Transactions (Dated)'!$C:$C,"Dividend (paid to cash)")*AG816</f>
        <v>0</v>
      </c>
      <c r="BW816" s="6">
        <f ca="1">BW815+SUMIFS('Transactions (Dated)'!$F:$F,'Transactions (Dated)'!$D:$D,$BL816,'Transactions (Dated)'!$B:$B,BW$11,'Transactions (Dated)'!$C:$C,"Dividend (paid to cash)")*AH816</f>
        <v>0</v>
      </c>
      <c r="BX816" s="6">
        <f ca="1">BX815+SUMIFS('Transactions (Dated)'!$F:$F,'Transactions (Dated)'!$D:$D,$BL816,'Transactions (Dated)'!$B:$B,BX$11,'Transactions (Dated)'!$C:$C,"Dividend (paid to cash)")*AI816</f>
        <v>0</v>
      </c>
      <c r="BY816" s="6">
        <f ca="1">BY815+SUMIFS('Transactions (Dated)'!$F:$F,'Transactions (Dated)'!$D:$D,$BL816,'Transactions (Dated)'!$B:$B,BY$11,'Transactions (Dated)'!$C:$C,"Dividend (paid to cash)")*AJ816</f>
        <v>0</v>
      </c>
      <c r="BZ816" s="6">
        <f ca="1">BZ815+SUMIFS('Transactions (Dated)'!$F:$F,'Transactions (Dated)'!$D:$D,$BL816,'Transactions (Dated)'!$B:$B,BZ$11,'Transactions (Dated)'!$C:$C,"Dividend (paid to cash)")*AK816</f>
        <v>0</v>
      </c>
      <c r="CA816" s="6">
        <f ca="1">CA815+SUMIFS('Transactions (Dated)'!$F:$F,'Transactions (Dated)'!$D:$D,$BL816,'Transactions (Dated)'!$B:$B,CA$11,'Transactions (Dated)'!$C:$C,"Dividend (paid to cash)")*AL816</f>
        <v>0</v>
      </c>
      <c r="CB816" s="6">
        <v>0</v>
      </c>
      <c r="CC816" s="6">
        <v>0</v>
      </c>
      <c r="CF816" s="6">
        <f t="shared" ca="1" si="363"/>
        <v>77806.021999999983</v>
      </c>
      <c r="CH816" s="3">
        <f t="shared" si="364"/>
        <v>43082</v>
      </c>
      <c r="CI816" s="4">
        <f t="shared" ca="1" si="365"/>
        <v>841501.54999999993</v>
      </c>
      <c r="CJ816" s="4">
        <f t="shared" ca="1" si="366"/>
        <v>77806.021999999983</v>
      </c>
      <c r="CL816" s="4">
        <f t="shared" ca="1" si="367"/>
        <v>919307.57199999993</v>
      </c>
    </row>
    <row r="817" spans="2:90" x14ac:dyDescent="0.15">
      <c r="B817" s="3">
        <v>43083</v>
      </c>
      <c r="E817" s="86">
        <v>43083</v>
      </c>
      <c r="F817" s="53">
        <v>13.62</v>
      </c>
      <c r="G817">
        <v>1.69</v>
      </c>
      <c r="H817">
        <v>21.7</v>
      </c>
      <c r="I817">
        <v>24.11</v>
      </c>
      <c r="J817">
        <v>20.149999999999999</v>
      </c>
      <c r="K817">
        <v>13.05</v>
      </c>
      <c r="L817">
        <v>16.18</v>
      </c>
      <c r="M817">
        <v>3.14</v>
      </c>
      <c r="O817">
        <v>14.2</v>
      </c>
      <c r="Q817">
        <v>1.25</v>
      </c>
      <c r="R817">
        <v>9.66</v>
      </c>
      <c r="S817">
        <v>47.09</v>
      </c>
      <c r="U817">
        <v>47.09</v>
      </c>
      <c r="X817" s="3">
        <f t="shared" si="345"/>
        <v>43083</v>
      </c>
      <c r="Y817" s="40">
        <f ca="1">Y816+SUMIFS('Transactions (Dated)'!$E$2:$E$53,'Transactions (Dated)'!$D$2:$D$53,'Share Values'!$X817,'Transactions (Dated)'!$B$2:$B$53,'Share Values'!Y$11,'Transactions (Dated)'!$C$2:$C$53,"Buy")-SUMIFS('Transactions (Dated)'!$E$2:$E$53,'Transactions (Dated)'!$D$2:$D$53,'Share Values'!$X817,'Transactions (Dated)'!$B$2:$B$53,'Share Values'!Y$11,'Transactions (Dated)'!$C$2:$C$53,"Sell")</f>
        <v>4625</v>
      </c>
      <c r="Z817" s="40">
        <f ca="1">Z816+SUMIFS('Transactions (Dated)'!$E$2:$E$53,'Transactions (Dated)'!$D$2:$D$53,'Share Values'!$X817,'Transactions (Dated)'!$B$2:$B$53,'Share Values'!Z$11,'Transactions (Dated)'!$C$2:$C$53,"Buy")-SUMIFS('Transactions (Dated)'!$E$2:$E$53,'Transactions (Dated)'!$D$2:$D$53,'Share Values'!$X817,'Transactions (Dated)'!$B$2:$B$53,'Share Values'!Z$11,'Transactions (Dated)'!$C$2:$C$53,"Sell")</f>
        <v>9375</v>
      </c>
      <c r="AA817" s="40">
        <f ca="1">AA816+SUMIFS('Transactions (Dated)'!$E$2:$E$53,'Transactions (Dated)'!$D$2:$D$53,'Share Values'!$X817,'Transactions (Dated)'!$B$2:$B$53,'Share Values'!AA$11,'Transactions (Dated)'!$C$2:$C$53,"Buy")-SUMIFS('Transactions (Dated)'!$E$2:$E$53,'Transactions (Dated)'!$D$2:$D$53,'Share Values'!$X817,'Transactions (Dated)'!$B$2:$B$53,'Share Values'!AA$11,'Transactions (Dated)'!$C$2:$C$53,"Sell")</f>
        <v>26357</v>
      </c>
      <c r="AB817" s="40">
        <f ca="1">AB816+SUMIFS('Transactions (Dated)'!$E$2:$E$53,'Transactions (Dated)'!$D$2:$D$53,'Share Values'!$X817,'Transactions (Dated)'!$B$2:$B$53,'Share Values'!AB$11,'Transactions (Dated)'!$C$2:$C$53,"Buy")-SUMIFS('Transactions (Dated)'!$E$2:$E$53,'Transactions (Dated)'!$D$2:$D$53,'Share Values'!$X817,'Transactions (Dated)'!$B$2:$B$53,'Share Values'!AB$11,'Transactions (Dated)'!$C$2:$C$53,"Sell")</f>
        <v>1892</v>
      </c>
      <c r="AC817" s="40">
        <f ca="1">AC816+SUMIFS('Transactions (Dated)'!$E$2:$E$53,'Transactions (Dated)'!$D$2:$D$53,'Share Values'!$X817,'Transactions (Dated)'!$B$2:$B$53,'Share Values'!AC$11,'Transactions (Dated)'!$C$2:$C$53,"Buy")-SUMIFS('Transactions (Dated)'!$E$2:$E$53,'Transactions (Dated)'!$D$2:$D$53,'Share Values'!$X817,'Transactions (Dated)'!$B$2:$B$53,'Share Values'!AC$11,'Transactions (Dated)'!$C$2:$C$53,"Sell")</f>
        <v>2348</v>
      </c>
      <c r="AD817" s="40">
        <f ca="1">AD816+SUMIFS('Transactions (Dated)'!$E$2:$E$53,'Transactions (Dated)'!$D$2:$D$53,'Share Values'!$X817,'Transactions (Dated)'!$B$2:$B$53,'Share Values'!AD$11,'Transactions (Dated)'!$C$2:$C$53,"Buy")-SUMIFS('Transactions (Dated)'!$E$2:$E$53,'Transactions (Dated)'!$D$2:$D$53,'Share Values'!$X817,'Transactions (Dated)'!$B$2:$B$53,'Share Values'!AD$11,'Transactions (Dated)'!$C$2:$C$53,"Sell")</f>
        <v>0</v>
      </c>
      <c r="AE817" s="40">
        <f ca="1">AE816+SUMIFS('Transactions (Dated)'!$E$2:$E$53,'Transactions (Dated)'!$D$2:$D$53,'Share Values'!$X817,'Transactions (Dated)'!$B$2:$B$53,'Share Values'!AE$11,'Transactions (Dated)'!$C$2:$C$53,"Buy")-SUMIFS('Transactions (Dated)'!$E$2:$E$53,'Transactions (Dated)'!$D$2:$D$53,'Share Values'!$X817,'Transactions (Dated)'!$B$2:$B$53,'Share Values'!AE$11,'Transactions (Dated)'!$C$2:$C$53,"Sell")</f>
        <v>2900</v>
      </c>
      <c r="AF817" s="40">
        <f ca="1">AF816+SUMIFS('Transactions (Dated)'!$E$2:$E$53,'Transactions (Dated)'!$D$2:$D$53,'Share Values'!$X817,'Transactions (Dated)'!$B$2:$B$53,'Share Values'!AF$11,'Transactions (Dated)'!$C$2:$C$53,"Buy")-SUMIFS('Transactions (Dated)'!$E$2:$E$53,'Transactions (Dated)'!$D$2:$D$53,'Share Values'!$X817,'Transactions (Dated)'!$B$2:$B$53,'Share Values'!AF$11,'Transactions (Dated)'!$C$2:$C$53,"Sell")</f>
        <v>14201</v>
      </c>
      <c r="AG817" s="40">
        <f ca="1">AG816+SUMIFS('Transactions (Dated)'!$E$2:$E$53,'Transactions (Dated)'!$D$2:$D$53,'Share Values'!$X817,'Transactions (Dated)'!$B$2:$B$53,'Share Values'!AG$11,'Transactions (Dated)'!$C$2:$C$53,"Buy")-SUMIFS('Transactions (Dated)'!$E$2:$E$53,'Transactions (Dated)'!$D$2:$D$53,'Share Values'!$X817,'Transactions (Dated)'!$B$2:$B$53,'Share Values'!AG$11,'Transactions (Dated)'!$C$2:$C$53,"Sell")</f>
        <v>6835</v>
      </c>
      <c r="AH817" s="40">
        <f ca="1">AH816+SUMIFS('Transactions (Dated)'!$E$2:$E$53,'Transactions (Dated)'!$D$2:$D$53,'Share Values'!$X817,'Transactions (Dated)'!$B$2:$B$53,'Share Values'!AH$11,'Transactions (Dated)'!$C$2:$C$53,"Buy")-SUMIFS('Transactions (Dated)'!$E$2:$E$53,'Transactions (Dated)'!$D$2:$D$53,'Share Values'!$X817,'Transactions (Dated)'!$B$2:$B$53,'Share Values'!AH$11,'Transactions (Dated)'!$C$2:$C$53,"Sell")</f>
        <v>0</v>
      </c>
      <c r="AI817" s="40">
        <f ca="1">AI816+SUMIFS('Transactions (Dated)'!$E$2:$E$53,'Transactions (Dated)'!$D$2:$D$53,'Share Values'!$X817,'Transactions (Dated)'!$B$2:$B$53,'Share Values'!AI$11,'Transactions (Dated)'!$C$2:$C$53,"Buy")-SUMIFS('Transactions (Dated)'!$E$2:$E$53,'Transactions (Dated)'!$D$2:$D$53,'Share Values'!$X817,'Transactions (Dated)'!$B$2:$B$53,'Share Values'!AI$11,'Transactions (Dated)'!$C$2:$C$53,"Sell")</f>
        <v>0</v>
      </c>
      <c r="AJ817" s="40">
        <f ca="1">AJ816+SUMIFS('Transactions (Dated)'!$E$2:$E$53,'Transactions (Dated)'!$D$2:$D$53,'Share Values'!$X817,'Transactions (Dated)'!$B$2:$B$53,'Share Values'!AJ$11,'Transactions (Dated)'!$C$2:$C$53,"Buy")-SUMIFS('Transactions (Dated)'!$E$2:$E$53,'Transactions (Dated)'!$D$2:$D$53,'Share Values'!$X817,'Transactions (Dated)'!$B$2:$B$53,'Share Values'!AJ$11,'Transactions (Dated)'!$C$2:$C$53,"Sell")</f>
        <v>0</v>
      </c>
      <c r="AK817" s="40">
        <f ca="1">AK816+SUMIFS('Transactions (Dated)'!$E$2:$E$53,'Transactions (Dated)'!$D$2:$D$53,'Share Values'!$X817,'Transactions (Dated)'!$B$2:$B$53,'Share Values'!AK$11,'Transactions (Dated)'!$C$2:$C$53,"Buy")-SUMIFS('Transactions (Dated)'!$E$2:$E$53,'Transactions (Dated)'!$D$2:$D$53,'Share Values'!$X817,'Transactions (Dated)'!$B$2:$B$53,'Share Values'!AK$11,'Transactions (Dated)'!$C$2:$C$53,"Sell")</f>
        <v>0</v>
      </c>
      <c r="AL817" s="40">
        <f ca="1">AL816+SUMIFS('Transactions (Dated)'!$E$2:$E$53,'Transactions (Dated)'!$D$2:$D$53,'Share Values'!$X817,'Transactions (Dated)'!$B$2:$B$53,'Share Values'!AL$11,'Transactions (Dated)'!$C$2:$C$53,"Buy")-SUMIFS('Transactions (Dated)'!$E$2:$E$53,'Transactions (Dated)'!$D$2:$D$53,'Share Values'!$X817,'Transactions (Dated)'!$B$2:$B$53,'Share Values'!AL$11,'Transactions (Dated)'!$C$2:$C$53,"Sell")</f>
        <v>0</v>
      </c>
      <c r="AM817" s="40">
        <f ca="1">AM816+SUMIFS('Transactions (Dated)'!$E$2:$E$53,'Transactions (Dated)'!$D$2:$D$53,'Share Values'!$X817,'Transactions (Dated)'!$B$2:$B$53,'Share Values'!AM$11,'Transactions (Dated)'!$C$2:$C$53,"Buy")-SUMIFS('Transactions (Dated)'!$E$2:$E$53,'Transactions (Dated)'!$D$2:$D$53,'Share Values'!$X817,'Transactions (Dated)'!$B$2:$B$53,'Share Values'!AM$11,'Transactions (Dated)'!$C$2:$C$53,"Sell")</f>
        <v>0</v>
      </c>
      <c r="AN817" s="40">
        <f ca="1">AN816+SUMIFS('Transactions (Dated)'!$E$2:$E$53,'Transactions (Dated)'!$D$2:$D$53,'Share Values'!$X817,'Transactions (Dated)'!$B$2:$B$53,'Share Values'!AN$11,'Transactions (Dated)'!$C$2:$C$53,"Buy")-SUMIFS('Transactions (Dated)'!$E$2:$E$53,'Transactions (Dated)'!$D$2:$D$53,'Share Values'!$X817,'Transactions (Dated)'!$B$2:$B$53,'Share Values'!AN$11,'Transactions (Dated)'!$C$2:$C$53,"Sell")</f>
        <v>0</v>
      </c>
      <c r="AQ817" s="3">
        <f t="shared" si="346"/>
        <v>43083</v>
      </c>
      <c r="AR817" s="6">
        <f t="shared" ca="1" si="347"/>
        <v>62992.5</v>
      </c>
      <c r="AS817" s="6">
        <f t="shared" ca="1" si="348"/>
        <v>15843.75</v>
      </c>
      <c r="AT817" s="6">
        <f t="shared" ca="1" si="349"/>
        <v>571946.9</v>
      </c>
      <c r="AU817" s="6">
        <f t="shared" ca="1" si="350"/>
        <v>45616.119999999995</v>
      </c>
      <c r="AV817" s="6">
        <f t="shared" ca="1" si="351"/>
        <v>47312.2</v>
      </c>
      <c r="AW817" s="6">
        <f t="shared" ca="1" si="352"/>
        <v>0</v>
      </c>
      <c r="AX817" s="6">
        <f t="shared" ca="1" si="353"/>
        <v>46922</v>
      </c>
      <c r="AY817" s="6">
        <f t="shared" ca="1" si="354"/>
        <v>44591.14</v>
      </c>
      <c r="AZ817" s="6">
        <f t="shared" ca="1" si="355"/>
        <v>0</v>
      </c>
      <c r="BA817" s="6">
        <f t="shared" ca="1" si="356"/>
        <v>0</v>
      </c>
      <c r="BB817" s="6">
        <f t="shared" ca="1" si="357"/>
        <v>0</v>
      </c>
      <c r="BC817" s="6">
        <f t="shared" ca="1" si="358"/>
        <v>0</v>
      </c>
      <c r="BD817" s="6">
        <f t="shared" ca="1" si="359"/>
        <v>0</v>
      </c>
      <c r="BE817" s="6">
        <f t="shared" ca="1" si="360"/>
        <v>0</v>
      </c>
      <c r="BF817" s="6">
        <f t="shared" ca="1" si="343"/>
        <v>0</v>
      </c>
      <c r="BG817" s="6">
        <f t="shared" ca="1" si="344"/>
        <v>0</v>
      </c>
      <c r="BJ817" s="4">
        <f t="shared" ca="1" si="361"/>
        <v>835224.61</v>
      </c>
      <c r="BL817" s="3">
        <f t="shared" si="362"/>
        <v>43083</v>
      </c>
      <c r="BM817" s="6">
        <f>BM816+SUMIFS('Transactions (Dated)'!G:G,'Transactions (Dated)'!D:D,'Share Values'!AQ817)</f>
        <v>14317.649999999987</v>
      </c>
      <c r="BN817" s="6">
        <f ca="1">BN816+SUMIFS('Transactions (Dated)'!$F:$F,'Transactions (Dated)'!$D:$D,$BL817,'Transactions (Dated)'!$B:$B,BN$11,'Transactions (Dated)'!$C:$C,"Dividend (paid to cash)")*Y817</f>
        <v>0</v>
      </c>
      <c r="BO817" s="6">
        <f ca="1">BO816+SUMIFS('Transactions (Dated)'!$F:$F,'Transactions (Dated)'!$D:$D,$BL817,'Transactions (Dated)'!$B:$B,BO$11,'Transactions (Dated)'!$C:$C,"Dividend (paid to cash)")*Z817</f>
        <v>2421.875</v>
      </c>
      <c r="BP817" s="6">
        <f ca="1">BP816+SUMIFS('Transactions (Dated)'!$F:$F,'Transactions (Dated)'!$D:$D,$BL817,'Transactions (Dated)'!$B:$B,BP$11,'Transactions (Dated)'!$C:$C,"Dividend (paid to cash)")*AA817</f>
        <v>51745.237000000008</v>
      </c>
      <c r="BQ817" s="6">
        <f ca="1">BQ816+SUMIFS('Transactions (Dated)'!$F:$F,'Transactions (Dated)'!$D:$D,$BL817,'Transactions (Dated)'!$B:$B,BQ$11,'Transactions (Dated)'!$C:$C,"Dividend (paid to cash)")*AB817</f>
        <v>766.26</v>
      </c>
      <c r="BR817" s="6">
        <f ca="1">BR816+SUMIFS('Transactions (Dated)'!$F:$F,'Transactions (Dated)'!$D:$D,$BL817,'Transactions (Dated)'!$B:$B,BR$11,'Transactions (Dated)'!$C:$C,"Dividend (paid to cash)")*AC817</f>
        <v>0</v>
      </c>
      <c r="BS817" s="6">
        <f ca="1">BS816+SUMIFS('Transactions (Dated)'!$F:$F,'Transactions (Dated)'!$D:$D,$BL817,'Transactions (Dated)'!$B:$B,BS$11,'Transactions (Dated)'!$C:$C,"Dividend (paid to cash)")*AD817</f>
        <v>0</v>
      </c>
      <c r="BT817" s="6">
        <f ca="1">BT816+SUMIFS('Transactions (Dated)'!$F:$F,'Transactions (Dated)'!$D:$D,$BL817,'Transactions (Dated)'!$B:$B,BT$11,'Transactions (Dated)'!$C:$C,"Dividend (paid to cash)")*AE817</f>
        <v>8555</v>
      </c>
      <c r="BU817" s="6">
        <f ca="1">BU816+SUMIFS('Transactions (Dated)'!$F:$F,'Transactions (Dated)'!$D:$D,$BL817,'Transactions (Dated)'!$B:$B,BU$11,'Transactions (Dated)'!$C:$C,"Dividend (paid to cash)")*AF817</f>
        <v>0</v>
      </c>
      <c r="BV817" s="6">
        <f ca="1">BV816+SUMIFS('Transactions (Dated)'!$F:$F,'Transactions (Dated)'!$D:$D,$BL817,'Transactions (Dated)'!$B:$B,BV$11,'Transactions (Dated)'!$C:$C,"Dividend (paid to cash)")*AG817</f>
        <v>0</v>
      </c>
      <c r="BW817" s="6">
        <f ca="1">BW816+SUMIFS('Transactions (Dated)'!$F:$F,'Transactions (Dated)'!$D:$D,$BL817,'Transactions (Dated)'!$B:$B,BW$11,'Transactions (Dated)'!$C:$C,"Dividend (paid to cash)")*AH817</f>
        <v>0</v>
      </c>
      <c r="BX817" s="6">
        <f ca="1">BX816+SUMIFS('Transactions (Dated)'!$F:$F,'Transactions (Dated)'!$D:$D,$BL817,'Transactions (Dated)'!$B:$B,BX$11,'Transactions (Dated)'!$C:$C,"Dividend (paid to cash)")*AI817</f>
        <v>0</v>
      </c>
      <c r="BY817" s="6">
        <f ca="1">BY816+SUMIFS('Transactions (Dated)'!$F:$F,'Transactions (Dated)'!$D:$D,$BL817,'Transactions (Dated)'!$B:$B,BY$11,'Transactions (Dated)'!$C:$C,"Dividend (paid to cash)")*AJ817</f>
        <v>0</v>
      </c>
      <c r="BZ817" s="6">
        <f ca="1">BZ816+SUMIFS('Transactions (Dated)'!$F:$F,'Transactions (Dated)'!$D:$D,$BL817,'Transactions (Dated)'!$B:$B,BZ$11,'Transactions (Dated)'!$C:$C,"Dividend (paid to cash)")*AK817</f>
        <v>0</v>
      </c>
      <c r="CA817" s="6">
        <f ca="1">CA816+SUMIFS('Transactions (Dated)'!$F:$F,'Transactions (Dated)'!$D:$D,$BL817,'Transactions (Dated)'!$B:$B,CA$11,'Transactions (Dated)'!$C:$C,"Dividend (paid to cash)")*AL817</f>
        <v>0</v>
      </c>
      <c r="CB817" s="6">
        <v>0</v>
      </c>
      <c r="CC817" s="6">
        <v>0</v>
      </c>
      <c r="CF817" s="6">
        <f t="shared" ca="1" si="363"/>
        <v>77806.021999999983</v>
      </c>
      <c r="CH817" s="3">
        <f t="shared" si="364"/>
        <v>43083</v>
      </c>
      <c r="CI817" s="4">
        <f t="shared" ca="1" si="365"/>
        <v>835224.61</v>
      </c>
      <c r="CJ817" s="4">
        <f t="shared" ca="1" si="366"/>
        <v>77806.021999999983</v>
      </c>
      <c r="CL817" s="4">
        <f t="shared" ca="1" si="367"/>
        <v>913030.63199999998</v>
      </c>
    </row>
    <row r="818" spans="2:90" x14ac:dyDescent="0.15">
      <c r="B818" s="3">
        <v>43084</v>
      </c>
      <c r="E818" s="86">
        <v>43084</v>
      </c>
      <c r="F818" s="53">
        <v>13.95</v>
      </c>
      <c r="G818">
        <v>1.6600000000000001</v>
      </c>
      <c r="H818">
        <v>21.73</v>
      </c>
      <c r="I818">
        <v>23.92</v>
      </c>
      <c r="J818">
        <v>20.83</v>
      </c>
      <c r="K818">
        <v>13.01</v>
      </c>
      <c r="L818">
        <v>16.57</v>
      </c>
      <c r="M818">
        <v>3.18</v>
      </c>
      <c r="O818">
        <v>14.4</v>
      </c>
      <c r="Q818">
        <v>1.29</v>
      </c>
      <c r="R818">
        <v>9.8699999999999992</v>
      </c>
      <c r="S818">
        <v>46.82</v>
      </c>
      <c r="U818">
        <v>46.82</v>
      </c>
      <c r="X818" s="3">
        <f t="shared" si="345"/>
        <v>43084</v>
      </c>
      <c r="Y818" s="40">
        <f ca="1">Y817+SUMIFS('Transactions (Dated)'!$E$2:$E$53,'Transactions (Dated)'!$D$2:$D$53,'Share Values'!$X818,'Transactions (Dated)'!$B$2:$B$53,'Share Values'!Y$11,'Transactions (Dated)'!$C$2:$C$53,"Buy")-SUMIFS('Transactions (Dated)'!$E$2:$E$53,'Transactions (Dated)'!$D$2:$D$53,'Share Values'!$X818,'Transactions (Dated)'!$B$2:$B$53,'Share Values'!Y$11,'Transactions (Dated)'!$C$2:$C$53,"Sell")</f>
        <v>4625</v>
      </c>
      <c r="Z818" s="40">
        <f ca="1">Z817+SUMIFS('Transactions (Dated)'!$E$2:$E$53,'Transactions (Dated)'!$D$2:$D$53,'Share Values'!$X818,'Transactions (Dated)'!$B$2:$B$53,'Share Values'!Z$11,'Transactions (Dated)'!$C$2:$C$53,"Buy")-SUMIFS('Transactions (Dated)'!$E$2:$E$53,'Transactions (Dated)'!$D$2:$D$53,'Share Values'!$X818,'Transactions (Dated)'!$B$2:$B$53,'Share Values'!Z$11,'Transactions (Dated)'!$C$2:$C$53,"Sell")</f>
        <v>9375</v>
      </c>
      <c r="AA818" s="40">
        <f ca="1">AA817+SUMIFS('Transactions (Dated)'!$E$2:$E$53,'Transactions (Dated)'!$D$2:$D$53,'Share Values'!$X818,'Transactions (Dated)'!$B$2:$B$53,'Share Values'!AA$11,'Transactions (Dated)'!$C$2:$C$53,"Buy")-SUMIFS('Transactions (Dated)'!$E$2:$E$53,'Transactions (Dated)'!$D$2:$D$53,'Share Values'!$X818,'Transactions (Dated)'!$B$2:$B$53,'Share Values'!AA$11,'Transactions (Dated)'!$C$2:$C$53,"Sell")</f>
        <v>26357</v>
      </c>
      <c r="AB818" s="40">
        <f ca="1">AB817+SUMIFS('Transactions (Dated)'!$E$2:$E$53,'Transactions (Dated)'!$D$2:$D$53,'Share Values'!$X818,'Transactions (Dated)'!$B$2:$B$53,'Share Values'!AB$11,'Transactions (Dated)'!$C$2:$C$53,"Buy")-SUMIFS('Transactions (Dated)'!$E$2:$E$53,'Transactions (Dated)'!$D$2:$D$53,'Share Values'!$X818,'Transactions (Dated)'!$B$2:$B$53,'Share Values'!AB$11,'Transactions (Dated)'!$C$2:$C$53,"Sell")</f>
        <v>1892</v>
      </c>
      <c r="AC818" s="40">
        <f ca="1">AC817+SUMIFS('Transactions (Dated)'!$E$2:$E$53,'Transactions (Dated)'!$D$2:$D$53,'Share Values'!$X818,'Transactions (Dated)'!$B$2:$B$53,'Share Values'!AC$11,'Transactions (Dated)'!$C$2:$C$53,"Buy")-SUMIFS('Transactions (Dated)'!$E$2:$E$53,'Transactions (Dated)'!$D$2:$D$53,'Share Values'!$X818,'Transactions (Dated)'!$B$2:$B$53,'Share Values'!AC$11,'Transactions (Dated)'!$C$2:$C$53,"Sell")</f>
        <v>2348</v>
      </c>
      <c r="AD818" s="40">
        <f ca="1">AD817+SUMIFS('Transactions (Dated)'!$E$2:$E$53,'Transactions (Dated)'!$D$2:$D$53,'Share Values'!$X818,'Transactions (Dated)'!$B$2:$B$53,'Share Values'!AD$11,'Transactions (Dated)'!$C$2:$C$53,"Buy")-SUMIFS('Transactions (Dated)'!$E$2:$E$53,'Transactions (Dated)'!$D$2:$D$53,'Share Values'!$X818,'Transactions (Dated)'!$B$2:$B$53,'Share Values'!AD$11,'Transactions (Dated)'!$C$2:$C$53,"Sell")</f>
        <v>0</v>
      </c>
      <c r="AE818" s="40">
        <f ca="1">AE817+SUMIFS('Transactions (Dated)'!$E$2:$E$53,'Transactions (Dated)'!$D$2:$D$53,'Share Values'!$X818,'Transactions (Dated)'!$B$2:$B$53,'Share Values'!AE$11,'Transactions (Dated)'!$C$2:$C$53,"Buy")-SUMIFS('Transactions (Dated)'!$E$2:$E$53,'Transactions (Dated)'!$D$2:$D$53,'Share Values'!$X818,'Transactions (Dated)'!$B$2:$B$53,'Share Values'!AE$11,'Transactions (Dated)'!$C$2:$C$53,"Sell")</f>
        <v>2900</v>
      </c>
      <c r="AF818" s="40">
        <f ca="1">AF817+SUMIFS('Transactions (Dated)'!$E$2:$E$53,'Transactions (Dated)'!$D$2:$D$53,'Share Values'!$X818,'Transactions (Dated)'!$B$2:$B$53,'Share Values'!AF$11,'Transactions (Dated)'!$C$2:$C$53,"Buy")-SUMIFS('Transactions (Dated)'!$E$2:$E$53,'Transactions (Dated)'!$D$2:$D$53,'Share Values'!$X818,'Transactions (Dated)'!$B$2:$B$53,'Share Values'!AF$11,'Transactions (Dated)'!$C$2:$C$53,"Sell")</f>
        <v>14201</v>
      </c>
      <c r="AG818" s="40">
        <f ca="1">AG817+SUMIFS('Transactions (Dated)'!$E$2:$E$53,'Transactions (Dated)'!$D$2:$D$53,'Share Values'!$X818,'Transactions (Dated)'!$B$2:$B$53,'Share Values'!AG$11,'Transactions (Dated)'!$C$2:$C$53,"Buy")-SUMIFS('Transactions (Dated)'!$E$2:$E$53,'Transactions (Dated)'!$D$2:$D$53,'Share Values'!$X818,'Transactions (Dated)'!$B$2:$B$53,'Share Values'!AG$11,'Transactions (Dated)'!$C$2:$C$53,"Sell")</f>
        <v>6835</v>
      </c>
      <c r="AH818" s="40">
        <f ca="1">AH817+SUMIFS('Transactions (Dated)'!$E$2:$E$53,'Transactions (Dated)'!$D$2:$D$53,'Share Values'!$X818,'Transactions (Dated)'!$B$2:$B$53,'Share Values'!AH$11,'Transactions (Dated)'!$C$2:$C$53,"Buy")-SUMIFS('Transactions (Dated)'!$E$2:$E$53,'Transactions (Dated)'!$D$2:$D$53,'Share Values'!$X818,'Transactions (Dated)'!$B$2:$B$53,'Share Values'!AH$11,'Transactions (Dated)'!$C$2:$C$53,"Sell")</f>
        <v>0</v>
      </c>
      <c r="AI818" s="40">
        <f ca="1">AI817+SUMIFS('Transactions (Dated)'!$E$2:$E$53,'Transactions (Dated)'!$D$2:$D$53,'Share Values'!$X818,'Transactions (Dated)'!$B$2:$B$53,'Share Values'!AI$11,'Transactions (Dated)'!$C$2:$C$53,"Buy")-SUMIFS('Transactions (Dated)'!$E$2:$E$53,'Transactions (Dated)'!$D$2:$D$53,'Share Values'!$X818,'Transactions (Dated)'!$B$2:$B$53,'Share Values'!AI$11,'Transactions (Dated)'!$C$2:$C$53,"Sell")</f>
        <v>0</v>
      </c>
      <c r="AJ818" s="40">
        <f ca="1">AJ817+SUMIFS('Transactions (Dated)'!$E$2:$E$53,'Transactions (Dated)'!$D$2:$D$53,'Share Values'!$X818,'Transactions (Dated)'!$B$2:$B$53,'Share Values'!AJ$11,'Transactions (Dated)'!$C$2:$C$53,"Buy")-SUMIFS('Transactions (Dated)'!$E$2:$E$53,'Transactions (Dated)'!$D$2:$D$53,'Share Values'!$X818,'Transactions (Dated)'!$B$2:$B$53,'Share Values'!AJ$11,'Transactions (Dated)'!$C$2:$C$53,"Sell")</f>
        <v>0</v>
      </c>
      <c r="AK818" s="40">
        <f ca="1">AK817+SUMIFS('Transactions (Dated)'!$E$2:$E$53,'Transactions (Dated)'!$D$2:$D$53,'Share Values'!$X818,'Transactions (Dated)'!$B$2:$B$53,'Share Values'!AK$11,'Transactions (Dated)'!$C$2:$C$53,"Buy")-SUMIFS('Transactions (Dated)'!$E$2:$E$53,'Transactions (Dated)'!$D$2:$D$53,'Share Values'!$X818,'Transactions (Dated)'!$B$2:$B$53,'Share Values'!AK$11,'Transactions (Dated)'!$C$2:$C$53,"Sell")</f>
        <v>0</v>
      </c>
      <c r="AL818" s="40">
        <f ca="1">AL817+SUMIFS('Transactions (Dated)'!$E$2:$E$53,'Transactions (Dated)'!$D$2:$D$53,'Share Values'!$X818,'Transactions (Dated)'!$B$2:$B$53,'Share Values'!AL$11,'Transactions (Dated)'!$C$2:$C$53,"Buy")-SUMIFS('Transactions (Dated)'!$E$2:$E$53,'Transactions (Dated)'!$D$2:$D$53,'Share Values'!$X818,'Transactions (Dated)'!$B$2:$B$53,'Share Values'!AL$11,'Transactions (Dated)'!$C$2:$C$53,"Sell")</f>
        <v>0</v>
      </c>
      <c r="AM818" s="40">
        <f ca="1">AM817+SUMIFS('Transactions (Dated)'!$E$2:$E$53,'Transactions (Dated)'!$D$2:$D$53,'Share Values'!$X818,'Transactions (Dated)'!$B$2:$B$53,'Share Values'!AM$11,'Transactions (Dated)'!$C$2:$C$53,"Buy")-SUMIFS('Transactions (Dated)'!$E$2:$E$53,'Transactions (Dated)'!$D$2:$D$53,'Share Values'!$X818,'Transactions (Dated)'!$B$2:$B$53,'Share Values'!AM$11,'Transactions (Dated)'!$C$2:$C$53,"Sell")</f>
        <v>0</v>
      </c>
      <c r="AN818" s="40">
        <f ca="1">AN817+SUMIFS('Transactions (Dated)'!$E$2:$E$53,'Transactions (Dated)'!$D$2:$D$53,'Share Values'!$X818,'Transactions (Dated)'!$B$2:$B$53,'Share Values'!AN$11,'Transactions (Dated)'!$C$2:$C$53,"Buy")-SUMIFS('Transactions (Dated)'!$E$2:$E$53,'Transactions (Dated)'!$D$2:$D$53,'Share Values'!$X818,'Transactions (Dated)'!$B$2:$B$53,'Share Values'!AN$11,'Transactions (Dated)'!$C$2:$C$53,"Sell")</f>
        <v>0</v>
      </c>
      <c r="AQ818" s="3">
        <f t="shared" si="346"/>
        <v>43084</v>
      </c>
      <c r="AR818" s="6">
        <f t="shared" ca="1" si="347"/>
        <v>64518.75</v>
      </c>
      <c r="AS818" s="6">
        <f t="shared" ca="1" si="348"/>
        <v>15562.500000000002</v>
      </c>
      <c r="AT818" s="6">
        <f t="shared" ca="1" si="349"/>
        <v>572737.61</v>
      </c>
      <c r="AU818" s="6">
        <f t="shared" ca="1" si="350"/>
        <v>45256.640000000007</v>
      </c>
      <c r="AV818" s="6">
        <f t="shared" ca="1" si="351"/>
        <v>48908.84</v>
      </c>
      <c r="AW818" s="6">
        <f t="shared" ca="1" si="352"/>
        <v>0</v>
      </c>
      <c r="AX818" s="6">
        <f t="shared" ca="1" si="353"/>
        <v>48053</v>
      </c>
      <c r="AY818" s="6">
        <f t="shared" ca="1" si="354"/>
        <v>45159.18</v>
      </c>
      <c r="AZ818" s="6">
        <f t="shared" ca="1" si="355"/>
        <v>0</v>
      </c>
      <c r="BA818" s="6">
        <f t="shared" ca="1" si="356"/>
        <v>0</v>
      </c>
      <c r="BB818" s="6">
        <f t="shared" ca="1" si="357"/>
        <v>0</v>
      </c>
      <c r="BC818" s="6">
        <f t="shared" ca="1" si="358"/>
        <v>0</v>
      </c>
      <c r="BD818" s="6">
        <f t="shared" ca="1" si="359"/>
        <v>0</v>
      </c>
      <c r="BE818" s="6">
        <f t="shared" ca="1" si="360"/>
        <v>0</v>
      </c>
      <c r="BF818" s="6">
        <f t="shared" ca="1" si="343"/>
        <v>0</v>
      </c>
      <c r="BG818" s="6">
        <f t="shared" ca="1" si="344"/>
        <v>0</v>
      </c>
      <c r="BJ818" s="4">
        <f t="shared" ca="1" si="361"/>
        <v>840196.52</v>
      </c>
      <c r="BL818" s="3">
        <f t="shared" si="362"/>
        <v>43084</v>
      </c>
      <c r="BM818" s="6">
        <f>BM817+SUMIFS('Transactions (Dated)'!G:G,'Transactions (Dated)'!D:D,'Share Values'!AQ818)</f>
        <v>14317.649999999987</v>
      </c>
      <c r="BN818" s="6">
        <f ca="1">BN817+SUMIFS('Transactions (Dated)'!$F:$F,'Transactions (Dated)'!$D:$D,$BL818,'Transactions (Dated)'!$B:$B,BN$11,'Transactions (Dated)'!$C:$C,"Dividend (paid to cash)")*Y818</f>
        <v>0</v>
      </c>
      <c r="BO818" s="6">
        <f ca="1">BO817+SUMIFS('Transactions (Dated)'!$F:$F,'Transactions (Dated)'!$D:$D,$BL818,'Transactions (Dated)'!$B:$B,BO$11,'Transactions (Dated)'!$C:$C,"Dividend (paid to cash)")*Z818</f>
        <v>2421.875</v>
      </c>
      <c r="BP818" s="6">
        <f ca="1">BP817+SUMIFS('Transactions (Dated)'!$F:$F,'Transactions (Dated)'!$D:$D,$BL818,'Transactions (Dated)'!$B:$B,BP$11,'Transactions (Dated)'!$C:$C,"Dividend (paid to cash)")*AA818</f>
        <v>51745.237000000008</v>
      </c>
      <c r="BQ818" s="6">
        <f ca="1">BQ817+SUMIFS('Transactions (Dated)'!$F:$F,'Transactions (Dated)'!$D:$D,$BL818,'Transactions (Dated)'!$B:$B,BQ$11,'Transactions (Dated)'!$C:$C,"Dividend (paid to cash)")*AB818</f>
        <v>766.26</v>
      </c>
      <c r="BR818" s="6">
        <f ca="1">BR817+SUMIFS('Transactions (Dated)'!$F:$F,'Transactions (Dated)'!$D:$D,$BL818,'Transactions (Dated)'!$B:$B,BR$11,'Transactions (Dated)'!$C:$C,"Dividend (paid to cash)")*AC818</f>
        <v>0</v>
      </c>
      <c r="BS818" s="6">
        <f ca="1">BS817+SUMIFS('Transactions (Dated)'!$F:$F,'Transactions (Dated)'!$D:$D,$BL818,'Transactions (Dated)'!$B:$B,BS$11,'Transactions (Dated)'!$C:$C,"Dividend (paid to cash)")*AD818</f>
        <v>0</v>
      </c>
      <c r="BT818" s="6">
        <f ca="1">BT817+SUMIFS('Transactions (Dated)'!$F:$F,'Transactions (Dated)'!$D:$D,$BL818,'Transactions (Dated)'!$B:$B,BT$11,'Transactions (Dated)'!$C:$C,"Dividend (paid to cash)")*AE818</f>
        <v>8555</v>
      </c>
      <c r="BU818" s="6">
        <f ca="1">BU817+SUMIFS('Transactions (Dated)'!$F:$F,'Transactions (Dated)'!$D:$D,$BL818,'Transactions (Dated)'!$B:$B,BU$11,'Transactions (Dated)'!$C:$C,"Dividend (paid to cash)")*AF818</f>
        <v>0</v>
      </c>
      <c r="BV818" s="6">
        <f ca="1">BV817+SUMIFS('Transactions (Dated)'!$F:$F,'Transactions (Dated)'!$D:$D,$BL818,'Transactions (Dated)'!$B:$B,BV$11,'Transactions (Dated)'!$C:$C,"Dividend (paid to cash)")*AG818</f>
        <v>0</v>
      </c>
      <c r="BW818" s="6">
        <f ca="1">BW817+SUMIFS('Transactions (Dated)'!$F:$F,'Transactions (Dated)'!$D:$D,$BL818,'Transactions (Dated)'!$B:$B,BW$11,'Transactions (Dated)'!$C:$C,"Dividend (paid to cash)")*AH818</f>
        <v>0</v>
      </c>
      <c r="BX818" s="6">
        <f ca="1">BX817+SUMIFS('Transactions (Dated)'!$F:$F,'Transactions (Dated)'!$D:$D,$BL818,'Transactions (Dated)'!$B:$B,BX$11,'Transactions (Dated)'!$C:$C,"Dividend (paid to cash)")*AI818</f>
        <v>0</v>
      </c>
      <c r="BY818" s="6">
        <f ca="1">BY817+SUMIFS('Transactions (Dated)'!$F:$F,'Transactions (Dated)'!$D:$D,$BL818,'Transactions (Dated)'!$B:$B,BY$11,'Transactions (Dated)'!$C:$C,"Dividend (paid to cash)")*AJ818</f>
        <v>0</v>
      </c>
      <c r="BZ818" s="6">
        <f ca="1">BZ817+SUMIFS('Transactions (Dated)'!$F:$F,'Transactions (Dated)'!$D:$D,$BL818,'Transactions (Dated)'!$B:$B,BZ$11,'Transactions (Dated)'!$C:$C,"Dividend (paid to cash)")*AK818</f>
        <v>0</v>
      </c>
      <c r="CA818" s="6">
        <f ca="1">CA817+SUMIFS('Transactions (Dated)'!$F:$F,'Transactions (Dated)'!$D:$D,$BL818,'Transactions (Dated)'!$B:$B,CA$11,'Transactions (Dated)'!$C:$C,"Dividend (paid to cash)")*AL818</f>
        <v>0</v>
      </c>
      <c r="CB818" s="6">
        <v>0</v>
      </c>
      <c r="CC818" s="6">
        <v>0</v>
      </c>
      <c r="CF818" s="6">
        <f t="shared" ca="1" si="363"/>
        <v>77806.021999999983</v>
      </c>
      <c r="CH818" s="3">
        <f t="shared" si="364"/>
        <v>43084</v>
      </c>
      <c r="CI818" s="4">
        <f t="shared" ca="1" si="365"/>
        <v>840196.52</v>
      </c>
      <c r="CJ818" s="4">
        <f t="shared" ca="1" si="366"/>
        <v>77806.021999999983</v>
      </c>
      <c r="CL818" s="4">
        <f t="shared" ca="1" si="367"/>
        <v>918002.54200000002</v>
      </c>
    </row>
    <row r="819" spans="2:90" x14ac:dyDescent="0.15">
      <c r="B819" s="3">
        <v>43087</v>
      </c>
      <c r="E819" s="86">
        <v>43087</v>
      </c>
      <c r="F819" s="53">
        <v>14.07</v>
      </c>
      <c r="G819">
        <v>1.6600000000000001</v>
      </c>
      <c r="H819">
        <v>21.855</v>
      </c>
      <c r="I819">
        <v>23.93</v>
      </c>
      <c r="J819">
        <v>20.96</v>
      </c>
      <c r="K819">
        <v>13</v>
      </c>
      <c r="L819">
        <v>16.57</v>
      </c>
      <c r="M819">
        <v>3.16</v>
      </c>
      <c r="O819">
        <v>14.45</v>
      </c>
      <c r="Q819">
        <v>1.29</v>
      </c>
      <c r="R819">
        <v>10.26</v>
      </c>
      <c r="S819">
        <v>46.84</v>
      </c>
      <c r="U819">
        <v>46.84</v>
      </c>
      <c r="X819" s="3">
        <f t="shared" si="345"/>
        <v>43087</v>
      </c>
      <c r="Y819" s="40">
        <f ca="1">Y818+SUMIFS('Transactions (Dated)'!$E$2:$E$53,'Transactions (Dated)'!$D$2:$D$53,'Share Values'!$X819,'Transactions (Dated)'!$B$2:$B$53,'Share Values'!Y$11,'Transactions (Dated)'!$C$2:$C$53,"Buy")-SUMIFS('Transactions (Dated)'!$E$2:$E$53,'Transactions (Dated)'!$D$2:$D$53,'Share Values'!$X819,'Transactions (Dated)'!$B$2:$B$53,'Share Values'!Y$11,'Transactions (Dated)'!$C$2:$C$53,"Sell")</f>
        <v>4625</v>
      </c>
      <c r="Z819" s="40">
        <f ca="1">Z818+SUMIFS('Transactions (Dated)'!$E$2:$E$53,'Transactions (Dated)'!$D$2:$D$53,'Share Values'!$X819,'Transactions (Dated)'!$B$2:$B$53,'Share Values'!Z$11,'Transactions (Dated)'!$C$2:$C$53,"Buy")-SUMIFS('Transactions (Dated)'!$E$2:$E$53,'Transactions (Dated)'!$D$2:$D$53,'Share Values'!$X819,'Transactions (Dated)'!$B$2:$B$53,'Share Values'!Z$11,'Transactions (Dated)'!$C$2:$C$53,"Sell")</f>
        <v>9375</v>
      </c>
      <c r="AA819" s="40">
        <f ca="1">AA818+SUMIFS('Transactions (Dated)'!$E$2:$E$53,'Transactions (Dated)'!$D$2:$D$53,'Share Values'!$X819,'Transactions (Dated)'!$B$2:$B$53,'Share Values'!AA$11,'Transactions (Dated)'!$C$2:$C$53,"Buy")-SUMIFS('Transactions (Dated)'!$E$2:$E$53,'Transactions (Dated)'!$D$2:$D$53,'Share Values'!$X819,'Transactions (Dated)'!$B$2:$B$53,'Share Values'!AA$11,'Transactions (Dated)'!$C$2:$C$53,"Sell")</f>
        <v>26357</v>
      </c>
      <c r="AB819" s="40">
        <f ca="1">AB818+SUMIFS('Transactions (Dated)'!$E$2:$E$53,'Transactions (Dated)'!$D$2:$D$53,'Share Values'!$X819,'Transactions (Dated)'!$B$2:$B$53,'Share Values'!AB$11,'Transactions (Dated)'!$C$2:$C$53,"Buy")-SUMIFS('Transactions (Dated)'!$E$2:$E$53,'Transactions (Dated)'!$D$2:$D$53,'Share Values'!$X819,'Transactions (Dated)'!$B$2:$B$53,'Share Values'!AB$11,'Transactions (Dated)'!$C$2:$C$53,"Sell")</f>
        <v>1892</v>
      </c>
      <c r="AC819" s="40">
        <f ca="1">AC818+SUMIFS('Transactions (Dated)'!$E$2:$E$53,'Transactions (Dated)'!$D$2:$D$53,'Share Values'!$X819,'Transactions (Dated)'!$B$2:$B$53,'Share Values'!AC$11,'Transactions (Dated)'!$C$2:$C$53,"Buy")-SUMIFS('Transactions (Dated)'!$E$2:$E$53,'Transactions (Dated)'!$D$2:$D$53,'Share Values'!$X819,'Transactions (Dated)'!$B$2:$B$53,'Share Values'!AC$11,'Transactions (Dated)'!$C$2:$C$53,"Sell")</f>
        <v>2348</v>
      </c>
      <c r="AD819" s="40">
        <f ca="1">AD818+SUMIFS('Transactions (Dated)'!$E$2:$E$53,'Transactions (Dated)'!$D$2:$D$53,'Share Values'!$X819,'Transactions (Dated)'!$B$2:$B$53,'Share Values'!AD$11,'Transactions (Dated)'!$C$2:$C$53,"Buy")-SUMIFS('Transactions (Dated)'!$E$2:$E$53,'Transactions (Dated)'!$D$2:$D$53,'Share Values'!$X819,'Transactions (Dated)'!$B$2:$B$53,'Share Values'!AD$11,'Transactions (Dated)'!$C$2:$C$53,"Sell")</f>
        <v>0</v>
      </c>
      <c r="AE819" s="40">
        <f ca="1">AE818+SUMIFS('Transactions (Dated)'!$E$2:$E$53,'Transactions (Dated)'!$D$2:$D$53,'Share Values'!$X819,'Transactions (Dated)'!$B$2:$B$53,'Share Values'!AE$11,'Transactions (Dated)'!$C$2:$C$53,"Buy")-SUMIFS('Transactions (Dated)'!$E$2:$E$53,'Transactions (Dated)'!$D$2:$D$53,'Share Values'!$X819,'Transactions (Dated)'!$B$2:$B$53,'Share Values'!AE$11,'Transactions (Dated)'!$C$2:$C$53,"Sell")</f>
        <v>2900</v>
      </c>
      <c r="AF819" s="40">
        <f ca="1">AF818+SUMIFS('Transactions (Dated)'!$E$2:$E$53,'Transactions (Dated)'!$D$2:$D$53,'Share Values'!$X819,'Transactions (Dated)'!$B$2:$B$53,'Share Values'!AF$11,'Transactions (Dated)'!$C$2:$C$53,"Buy")-SUMIFS('Transactions (Dated)'!$E$2:$E$53,'Transactions (Dated)'!$D$2:$D$53,'Share Values'!$X819,'Transactions (Dated)'!$B$2:$B$53,'Share Values'!AF$11,'Transactions (Dated)'!$C$2:$C$53,"Sell")</f>
        <v>14201</v>
      </c>
      <c r="AG819" s="40">
        <f ca="1">AG818+SUMIFS('Transactions (Dated)'!$E$2:$E$53,'Transactions (Dated)'!$D$2:$D$53,'Share Values'!$X819,'Transactions (Dated)'!$B$2:$B$53,'Share Values'!AG$11,'Transactions (Dated)'!$C$2:$C$53,"Buy")-SUMIFS('Transactions (Dated)'!$E$2:$E$53,'Transactions (Dated)'!$D$2:$D$53,'Share Values'!$X819,'Transactions (Dated)'!$B$2:$B$53,'Share Values'!AG$11,'Transactions (Dated)'!$C$2:$C$53,"Sell")</f>
        <v>6835</v>
      </c>
      <c r="AH819" s="40">
        <f ca="1">AH818+SUMIFS('Transactions (Dated)'!$E$2:$E$53,'Transactions (Dated)'!$D$2:$D$53,'Share Values'!$X819,'Transactions (Dated)'!$B$2:$B$53,'Share Values'!AH$11,'Transactions (Dated)'!$C$2:$C$53,"Buy")-SUMIFS('Transactions (Dated)'!$E$2:$E$53,'Transactions (Dated)'!$D$2:$D$53,'Share Values'!$X819,'Transactions (Dated)'!$B$2:$B$53,'Share Values'!AH$11,'Transactions (Dated)'!$C$2:$C$53,"Sell")</f>
        <v>0</v>
      </c>
      <c r="AI819" s="40">
        <f ca="1">AI818+SUMIFS('Transactions (Dated)'!$E$2:$E$53,'Transactions (Dated)'!$D$2:$D$53,'Share Values'!$X819,'Transactions (Dated)'!$B$2:$B$53,'Share Values'!AI$11,'Transactions (Dated)'!$C$2:$C$53,"Buy")-SUMIFS('Transactions (Dated)'!$E$2:$E$53,'Transactions (Dated)'!$D$2:$D$53,'Share Values'!$X819,'Transactions (Dated)'!$B$2:$B$53,'Share Values'!AI$11,'Transactions (Dated)'!$C$2:$C$53,"Sell")</f>
        <v>0</v>
      </c>
      <c r="AJ819" s="40">
        <f ca="1">AJ818+SUMIFS('Transactions (Dated)'!$E$2:$E$53,'Transactions (Dated)'!$D$2:$D$53,'Share Values'!$X819,'Transactions (Dated)'!$B$2:$B$53,'Share Values'!AJ$11,'Transactions (Dated)'!$C$2:$C$53,"Buy")-SUMIFS('Transactions (Dated)'!$E$2:$E$53,'Transactions (Dated)'!$D$2:$D$53,'Share Values'!$X819,'Transactions (Dated)'!$B$2:$B$53,'Share Values'!AJ$11,'Transactions (Dated)'!$C$2:$C$53,"Sell")</f>
        <v>0</v>
      </c>
      <c r="AK819" s="40">
        <f ca="1">AK818+SUMIFS('Transactions (Dated)'!$E$2:$E$53,'Transactions (Dated)'!$D$2:$D$53,'Share Values'!$X819,'Transactions (Dated)'!$B$2:$B$53,'Share Values'!AK$11,'Transactions (Dated)'!$C$2:$C$53,"Buy")-SUMIFS('Transactions (Dated)'!$E$2:$E$53,'Transactions (Dated)'!$D$2:$D$53,'Share Values'!$X819,'Transactions (Dated)'!$B$2:$B$53,'Share Values'!AK$11,'Transactions (Dated)'!$C$2:$C$53,"Sell")</f>
        <v>0</v>
      </c>
      <c r="AL819" s="40">
        <f ca="1">AL818+SUMIFS('Transactions (Dated)'!$E$2:$E$53,'Transactions (Dated)'!$D$2:$D$53,'Share Values'!$X819,'Transactions (Dated)'!$B$2:$B$53,'Share Values'!AL$11,'Transactions (Dated)'!$C$2:$C$53,"Buy")-SUMIFS('Transactions (Dated)'!$E$2:$E$53,'Transactions (Dated)'!$D$2:$D$53,'Share Values'!$X819,'Transactions (Dated)'!$B$2:$B$53,'Share Values'!AL$11,'Transactions (Dated)'!$C$2:$C$53,"Sell")</f>
        <v>0</v>
      </c>
      <c r="AM819" s="40">
        <f ca="1">AM818+SUMIFS('Transactions (Dated)'!$E$2:$E$53,'Transactions (Dated)'!$D$2:$D$53,'Share Values'!$X819,'Transactions (Dated)'!$B$2:$B$53,'Share Values'!AM$11,'Transactions (Dated)'!$C$2:$C$53,"Buy")-SUMIFS('Transactions (Dated)'!$E$2:$E$53,'Transactions (Dated)'!$D$2:$D$53,'Share Values'!$X819,'Transactions (Dated)'!$B$2:$B$53,'Share Values'!AM$11,'Transactions (Dated)'!$C$2:$C$53,"Sell")</f>
        <v>0</v>
      </c>
      <c r="AN819" s="40">
        <f ca="1">AN818+SUMIFS('Transactions (Dated)'!$E$2:$E$53,'Transactions (Dated)'!$D$2:$D$53,'Share Values'!$X819,'Transactions (Dated)'!$B$2:$B$53,'Share Values'!AN$11,'Transactions (Dated)'!$C$2:$C$53,"Buy")-SUMIFS('Transactions (Dated)'!$E$2:$E$53,'Transactions (Dated)'!$D$2:$D$53,'Share Values'!$X819,'Transactions (Dated)'!$B$2:$B$53,'Share Values'!AN$11,'Transactions (Dated)'!$C$2:$C$53,"Sell")</f>
        <v>0</v>
      </c>
      <c r="AQ819" s="3">
        <f t="shared" si="346"/>
        <v>43087</v>
      </c>
      <c r="AR819" s="6">
        <f t="shared" ca="1" si="347"/>
        <v>65073.75</v>
      </c>
      <c r="AS819" s="6">
        <f t="shared" ca="1" si="348"/>
        <v>15562.500000000002</v>
      </c>
      <c r="AT819" s="6">
        <f t="shared" ca="1" si="349"/>
        <v>576032.23499999999</v>
      </c>
      <c r="AU819" s="6">
        <f t="shared" ca="1" si="350"/>
        <v>45275.56</v>
      </c>
      <c r="AV819" s="6">
        <f t="shared" ca="1" si="351"/>
        <v>49214.080000000002</v>
      </c>
      <c r="AW819" s="6">
        <f t="shared" ca="1" si="352"/>
        <v>0</v>
      </c>
      <c r="AX819" s="6">
        <f t="shared" ca="1" si="353"/>
        <v>48053</v>
      </c>
      <c r="AY819" s="6">
        <f t="shared" ca="1" si="354"/>
        <v>44875.16</v>
      </c>
      <c r="AZ819" s="6">
        <f t="shared" ca="1" si="355"/>
        <v>0</v>
      </c>
      <c r="BA819" s="6">
        <f t="shared" ca="1" si="356"/>
        <v>0</v>
      </c>
      <c r="BB819" s="6">
        <f t="shared" ca="1" si="357"/>
        <v>0</v>
      </c>
      <c r="BC819" s="6">
        <f t="shared" ca="1" si="358"/>
        <v>0</v>
      </c>
      <c r="BD819" s="6">
        <f t="shared" ca="1" si="359"/>
        <v>0</v>
      </c>
      <c r="BE819" s="6">
        <f t="shared" ca="1" si="360"/>
        <v>0</v>
      </c>
      <c r="BF819" s="6">
        <f t="shared" ca="1" si="343"/>
        <v>0</v>
      </c>
      <c r="BG819" s="6">
        <f t="shared" ca="1" si="344"/>
        <v>0</v>
      </c>
      <c r="BJ819" s="4">
        <f t="shared" ca="1" si="361"/>
        <v>844086.28499999992</v>
      </c>
      <c r="BL819" s="3">
        <f t="shared" si="362"/>
        <v>43087</v>
      </c>
      <c r="BM819" s="6">
        <f>BM818+SUMIFS('Transactions (Dated)'!G:G,'Transactions (Dated)'!D:D,'Share Values'!AQ819)</f>
        <v>14317.649999999987</v>
      </c>
      <c r="BN819" s="6">
        <f ca="1">BN818+SUMIFS('Transactions (Dated)'!$F:$F,'Transactions (Dated)'!$D:$D,$BL819,'Transactions (Dated)'!$B:$B,BN$11,'Transactions (Dated)'!$C:$C,"Dividend (paid to cash)")*Y819</f>
        <v>0</v>
      </c>
      <c r="BO819" s="6">
        <f ca="1">BO818+SUMIFS('Transactions (Dated)'!$F:$F,'Transactions (Dated)'!$D:$D,$BL819,'Transactions (Dated)'!$B:$B,BO$11,'Transactions (Dated)'!$C:$C,"Dividend (paid to cash)")*Z819</f>
        <v>2421.875</v>
      </c>
      <c r="BP819" s="6">
        <f ca="1">BP818+SUMIFS('Transactions (Dated)'!$F:$F,'Transactions (Dated)'!$D:$D,$BL819,'Transactions (Dated)'!$B:$B,BP$11,'Transactions (Dated)'!$C:$C,"Dividend (paid to cash)")*AA819</f>
        <v>51745.237000000008</v>
      </c>
      <c r="BQ819" s="6">
        <f ca="1">BQ818+SUMIFS('Transactions (Dated)'!$F:$F,'Transactions (Dated)'!$D:$D,$BL819,'Transactions (Dated)'!$B:$B,BQ$11,'Transactions (Dated)'!$C:$C,"Dividend (paid to cash)")*AB819</f>
        <v>766.26</v>
      </c>
      <c r="BR819" s="6">
        <f ca="1">BR818+SUMIFS('Transactions (Dated)'!$F:$F,'Transactions (Dated)'!$D:$D,$BL819,'Transactions (Dated)'!$B:$B,BR$11,'Transactions (Dated)'!$C:$C,"Dividend (paid to cash)")*AC819</f>
        <v>0</v>
      </c>
      <c r="BS819" s="6">
        <f ca="1">BS818+SUMIFS('Transactions (Dated)'!$F:$F,'Transactions (Dated)'!$D:$D,$BL819,'Transactions (Dated)'!$B:$B,BS$11,'Transactions (Dated)'!$C:$C,"Dividend (paid to cash)")*AD819</f>
        <v>0</v>
      </c>
      <c r="BT819" s="6">
        <f ca="1">BT818+SUMIFS('Transactions (Dated)'!$F:$F,'Transactions (Dated)'!$D:$D,$BL819,'Transactions (Dated)'!$B:$B,BT$11,'Transactions (Dated)'!$C:$C,"Dividend (paid to cash)")*AE819</f>
        <v>8555</v>
      </c>
      <c r="BU819" s="6">
        <f ca="1">BU818+SUMIFS('Transactions (Dated)'!$F:$F,'Transactions (Dated)'!$D:$D,$BL819,'Transactions (Dated)'!$B:$B,BU$11,'Transactions (Dated)'!$C:$C,"Dividend (paid to cash)")*AF819</f>
        <v>0</v>
      </c>
      <c r="BV819" s="6">
        <f ca="1">BV818+SUMIFS('Transactions (Dated)'!$F:$F,'Transactions (Dated)'!$D:$D,$BL819,'Transactions (Dated)'!$B:$B,BV$11,'Transactions (Dated)'!$C:$C,"Dividend (paid to cash)")*AG819</f>
        <v>0</v>
      </c>
      <c r="BW819" s="6">
        <f ca="1">BW818+SUMIFS('Transactions (Dated)'!$F:$F,'Transactions (Dated)'!$D:$D,$BL819,'Transactions (Dated)'!$B:$B,BW$11,'Transactions (Dated)'!$C:$C,"Dividend (paid to cash)")*AH819</f>
        <v>0</v>
      </c>
      <c r="BX819" s="6">
        <f ca="1">BX818+SUMIFS('Transactions (Dated)'!$F:$F,'Transactions (Dated)'!$D:$D,$BL819,'Transactions (Dated)'!$B:$B,BX$11,'Transactions (Dated)'!$C:$C,"Dividend (paid to cash)")*AI819</f>
        <v>0</v>
      </c>
      <c r="BY819" s="6">
        <f ca="1">BY818+SUMIFS('Transactions (Dated)'!$F:$F,'Transactions (Dated)'!$D:$D,$BL819,'Transactions (Dated)'!$B:$B,BY$11,'Transactions (Dated)'!$C:$C,"Dividend (paid to cash)")*AJ819</f>
        <v>0</v>
      </c>
      <c r="BZ819" s="6">
        <f ca="1">BZ818+SUMIFS('Transactions (Dated)'!$F:$F,'Transactions (Dated)'!$D:$D,$BL819,'Transactions (Dated)'!$B:$B,BZ$11,'Transactions (Dated)'!$C:$C,"Dividend (paid to cash)")*AK819</f>
        <v>0</v>
      </c>
      <c r="CA819" s="6">
        <f ca="1">CA818+SUMIFS('Transactions (Dated)'!$F:$F,'Transactions (Dated)'!$D:$D,$BL819,'Transactions (Dated)'!$B:$B,CA$11,'Transactions (Dated)'!$C:$C,"Dividend (paid to cash)")*AL819</f>
        <v>0</v>
      </c>
      <c r="CB819" s="6">
        <v>0</v>
      </c>
      <c r="CC819" s="6">
        <v>0</v>
      </c>
      <c r="CF819" s="6">
        <f t="shared" ca="1" si="363"/>
        <v>77806.021999999983</v>
      </c>
      <c r="CH819" s="3">
        <f t="shared" si="364"/>
        <v>43087</v>
      </c>
      <c r="CI819" s="4">
        <f t="shared" ca="1" si="365"/>
        <v>844086.28499999992</v>
      </c>
      <c r="CJ819" s="4">
        <f t="shared" ca="1" si="366"/>
        <v>77806.021999999983</v>
      </c>
      <c r="CL819" s="4">
        <f t="shared" ca="1" si="367"/>
        <v>921892.30699999991</v>
      </c>
    </row>
    <row r="820" spans="2:90" x14ac:dyDescent="0.15">
      <c r="B820" s="3">
        <v>43088</v>
      </c>
      <c r="E820" s="86">
        <v>43088</v>
      </c>
      <c r="F820" s="53">
        <v>13.97</v>
      </c>
      <c r="G820">
        <v>1.63</v>
      </c>
      <c r="H820">
        <v>21.86</v>
      </c>
      <c r="I820">
        <v>23.61</v>
      </c>
      <c r="J820">
        <v>20.98</v>
      </c>
      <c r="K820">
        <v>12.9</v>
      </c>
      <c r="L820">
        <v>16.72</v>
      </c>
      <c r="M820">
        <v>3.11</v>
      </c>
      <c r="O820">
        <v>14.44</v>
      </c>
      <c r="Q820">
        <v>1.33</v>
      </c>
      <c r="R820">
        <v>10.31</v>
      </c>
      <c r="S820">
        <v>46.06</v>
      </c>
      <c r="U820">
        <v>46.06</v>
      </c>
      <c r="X820" s="3">
        <f t="shared" si="345"/>
        <v>43088</v>
      </c>
      <c r="Y820" s="40">
        <f ca="1">Y819+SUMIFS('Transactions (Dated)'!$E$2:$E$53,'Transactions (Dated)'!$D$2:$D$53,'Share Values'!$X820,'Transactions (Dated)'!$B$2:$B$53,'Share Values'!Y$11,'Transactions (Dated)'!$C$2:$C$53,"Buy")-SUMIFS('Transactions (Dated)'!$E$2:$E$53,'Transactions (Dated)'!$D$2:$D$53,'Share Values'!$X820,'Transactions (Dated)'!$B$2:$B$53,'Share Values'!Y$11,'Transactions (Dated)'!$C$2:$C$53,"Sell")</f>
        <v>4625</v>
      </c>
      <c r="Z820" s="40">
        <f ca="1">Z819+SUMIFS('Transactions (Dated)'!$E$2:$E$53,'Transactions (Dated)'!$D$2:$D$53,'Share Values'!$X820,'Transactions (Dated)'!$B$2:$B$53,'Share Values'!Z$11,'Transactions (Dated)'!$C$2:$C$53,"Buy")-SUMIFS('Transactions (Dated)'!$E$2:$E$53,'Transactions (Dated)'!$D$2:$D$53,'Share Values'!$X820,'Transactions (Dated)'!$B$2:$B$53,'Share Values'!Z$11,'Transactions (Dated)'!$C$2:$C$53,"Sell")</f>
        <v>9375</v>
      </c>
      <c r="AA820" s="40">
        <f ca="1">AA819+SUMIFS('Transactions (Dated)'!$E$2:$E$53,'Transactions (Dated)'!$D$2:$D$53,'Share Values'!$X820,'Transactions (Dated)'!$B$2:$B$53,'Share Values'!AA$11,'Transactions (Dated)'!$C$2:$C$53,"Buy")-SUMIFS('Transactions (Dated)'!$E$2:$E$53,'Transactions (Dated)'!$D$2:$D$53,'Share Values'!$X820,'Transactions (Dated)'!$B$2:$B$53,'Share Values'!AA$11,'Transactions (Dated)'!$C$2:$C$53,"Sell")</f>
        <v>26357</v>
      </c>
      <c r="AB820" s="40">
        <f ca="1">AB819+SUMIFS('Transactions (Dated)'!$E$2:$E$53,'Transactions (Dated)'!$D$2:$D$53,'Share Values'!$X820,'Transactions (Dated)'!$B$2:$B$53,'Share Values'!AB$11,'Transactions (Dated)'!$C$2:$C$53,"Buy")-SUMIFS('Transactions (Dated)'!$E$2:$E$53,'Transactions (Dated)'!$D$2:$D$53,'Share Values'!$X820,'Transactions (Dated)'!$B$2:$B$53,'Share Values'!AB$11,'Transactions (Dated)'!$C$2:$C$53,"Sell")</f>
        <v>1892</v>
      </c>
      <c r="AC820" s="40">
        <f ca="1">AC819+SUMIFS('Transactions (Dated)'!$E$2:$E$53,'Transactions (Dated)'!$D$2:$D$53,'Share Values'!$X820,'Transactions (Dated)'!$B$2:$B$53,'Share Values'!AC$11,'Transactions (Dated)'!$C$2:$C$53,"Buy")-SUMIFS('Transactions (Dated)'!$E$2:$E$53,'Transactions (Dated)'!$D$2:$D$53,'Share Values'!$X820,'Transactions (Dated)'!$B$2:$B$53,'Share Values'!AC$11,'Transactions (Dated)'!$C$2:$C$53,"Sell")</f>
        <v>2348</v>
      </c>
      <c r="AD820" s="40">
        <f ca="1">AD819+SUMIFS('Transactions (Dated)'!$E$2:$E$53,'Transactions (Dated)'!$D$2:$D$53,'Share Values'!$X820,'Transactions (Dated)'!$B$2:$B$53,'Share Values'!AD$11,'Transactions (Dated)'!$C$2:$C$53,"Buy")-SUMIFS('Transactions (Dated)'!$E$2:$E$53,'Transactions (Dated)'!$D$2:$D$53,'Share Values'!$X820,'Transactions (Dated)'!$B$2:$B$53,'Share Values'!AD$11,'Transactions (Dated)'!$C$2:$C$53,"Sell")</f>
        <v>0</v>
      </c>
      <c r="AE820" s="40">
        <f ca="1">AE819+SUMIFS('Transactions (Dated)'!$E$2:$E$53,'Transactions (Dated)'!$D$2:$D$53,'Share Values'!$X820,'Transactions (Dated)'!$B$2:$B$53,'Share Values'!AE$11,'Transactions (Dated)'!$C$2:$C$53,"Buy")-SUMIFS('Transactions (Dated)'!$E$2:$E$53,'Transactions (Dated)'!$D$2:$D$53,'Share Values'!$X820,'Transactions (Dated)'!$B$2:$B$53,'Share Values'!AE$11,'Transactions (Dated)'!$C$2:$C$53,"Sell")</f>
        <v>2900</v>
      </c>
      <c r="AF820" s="40">
        <f ca="1">AF819+SUMIFS('Transactions (Dated)'!$E$2:$E$53,'Transactions (Dated)'!$D$2:$D$53,'Share Values'!$X820,'Transactions (Dated)'!$B$2:$B$53,'Share Values'!AF$11,'Transactions (Dated)'!$C$2:$C$53,"Buy")-SUMIFS('Transactions (Dated)'!$E$2:$E$53,'Transactions (Dated)'!$D$2:$D$53,'Share Values'!$X820,'Transactions (Dated)'!$B$2:$B$53,'Share Values'!AF$11,'Transactions (Dated)'!$C$2:$C$53,"Sell")</f>
        <v>14201</v>
      </c>
      <c r="AG820" s="40">
        <f ca="1">AG819+SUMIFS('Transactions (Dated)'!$E$2:$E$53,'Transactions (Dated)'!$D$2:$D$53,'Share Values'!$X820,'Transactions (Dated)'!$B$2:$B$53,'Share Values'!AG$11,'Transactions (Dated)'!$C$2:$C$53,"Buy")-SUMIFS('Transactions (Dated)'!$E$2:$E$53,'Transactions (Dated)'!$D$2:$D$53,'Share Values'!$X820,'Transactions (Dated)'!$B$2:$B$53,'Share Values'!AG$11,'Transactions (Dated)'!$C$2:$C$53,"Sell")</f>
        <v>6835</v>
      </c>
      <c r="AH820" s="40">
        <f ca="1">AH819+SUMIFS('Transactions (Dated)'!$E$2:$E$53,'Transactions (Dated)'!$D$2:$D$53,'Share Values'!$X820,'Transactions (Dated)'!$B$2:$B$53,'Share Values'!AH$11,'Transactions (Dated)'!$C$2:$C$53,"Buy")-SUMIFS('Transactions (Dated)'!$E$2:$E$53,'Transactions (Dated)'!$D$2:$D$53,'Share Values'!$X820,'Transactions (Dated)'!$B$2:$B$53,'Share Values'!AH$11,'Transactions (Dated)'!$C$2:$C$53,"Sell")</f>
        <v>0</v>
      </c>
      <c r="AI820" s="40">
        <f ca="1">AI819+SUMIFS('Transactions (Dated)'!$E$2:$E$53,'Transactions (Dated)'!$D$2:$D$53,'Share Values'!$X820,'Transactions (Dated)'!$B$2:$B$53,'Share Values'!AI$11,'Transactions (Dated)'!$C$2:$C$53,"Buy")-SUMIFS('Transactions (Dated)'!$E$2:$E$53,'Transactions (Dated)'!$D$2:$D$53,'Share Values'!$X820,'Transactions (Dated)'!$B$2:$B$53,'Share Values'!AI$11,'Transactions (Dated)'!$C$2:$C$53,"Sell")</f>
        <v>0</v>
      </c>
      <c r="AJ820" s="40">
        <f ca="1">AJ819+SUMIFS('Transactions (Dated)'!$E$2:$E$53,'Transactions (Dated)'!$D$2:$D$53,'Share Values'!$X820,'Transactions (Dated)'!$B$2:$B$53,'Share Values'!AJ$11,'Transactions (Dated)'!$C$2:$C$53,"Buy")-SUMIFS('Transactions (Dated)'!$E$2:$E$53,'Transactions (Dated)'!$D$2:$D$53,'Share Values'!$X820,'Transactions (Dated)'!$B$2:$B$53,'Share Values'!AJ$11,'Transactions (Dated)'!$C$2:$C$53,"Sell")</f>
        <v>0</v>
      </c>
      <c r="AK820" s="40">
        <f ca="1">AK819+SUMIFS('Transactions (Dated)'!$E$2:$E$53,'Transactions (Dated)'!$D$2:$D$53,'Share Values'!$X820,'Transactions (Dated)'!$B$2:$B$53,'Share Values'!AK$11,'Transactions (Dated)'!$C$2:$C$53,"Buy")-SUMIFS('Transactions (Dated)'!$E$2:$E$53,'Transactions (Dated)'!$D$2:$D$53,'Share Values'!$X820,'Transactions (Dated)'!$B$2:$B$53,'Share Values'!AK$11,'Transactions (Dated)'!$C$2:$C$53,"Sell")</f>
        <v>0</v>
      </c>
      <c r="AL820" s="40">
        <f ca="1">AL819+SUMIFS('Transactions (Dated)'!$E$2:$E$53,'Transactions (Dated)'!$D$2:$D$53,'Share Values'!$X820,'Transactions (Dated)'!$B$2:$B$53,'Share Values'!AL$11,'Transactions (Dated)'!$C$2:$C$53,"Buy")-SUMIFS('Transactions (Dated)'!$E$2:$E$53,'Transactions (Dated)'!$D$2:$D$53,'Share Values'!$X820,'Transactions (Dated)'!$B$2:$B$53,'Share Values'!AL$11,'Transactions (Dated)'!$C$2:$C$53,"Sell")</f>
        <v>0</v>
      </c>
      <c r="AM820" s="40">
        <f ca="1">AM819+SUMIFS('Transactions (Dated)'!$E$2:$E$53,'Transactions (Dated)'!$D$2:$D$53,'Share Values'!$X820,'Transactions (Dated)'!$B$2:$B$53,'Share Values'!AM$11,'Transactions (Dated)'!$C$2:$C$53,"Buy")-SUMIFS('Transactions (Dated)'!$E$2:$E$53,'Transactions (Dated)'!$D$2:$D$53,'Share Values'!$X820,'Transactions (Dated)'!$B$2:$B$53,'Share Values'!AM$11,'Transactions (Dated)'!$C$2:$C$53,"Sell")</f>
        <v>0</v>
      </c>
      <c r="AN820" s="40">
        <f ca="1">AN819+SUMIFS('Transactions (Dated)'!$E$2:$E$53,'Transactions (Dated)'!$D$2:$D$53,'Share Values'!$X820,'Transactions (Dated)'!$B$2:$B$53,'Share Values'!AN$11,'Transactions (Dated)'!$C$2:$C$53,"Buy")-SUMIFS('Transactions (Dated)'!$E$2:$E$53,'Transactions (Dated)'!$D$2:$D$53,'Share Values'!$X820,'Transactions (Dated)'!$B$2:$B$53,'Share Values'!AN$11,'Transactions (Dated)'!$C$2:$C$53,"Sell")</f>
        <v>0</v>
      </c>
      <c r="AQ820" s="3">
        <f t="shared" si="346"/>
        <v>43088</v>
      </c>
      <c r="AR820" s="6">
        <f t="shared" ca="1" si="347"/>
        <v>64611.25</v>
      </c>
      <c r="AS820" s="6">
        <f t="shared" ca="1" si="348"/>
        <v>15281.249999999998</v>
      </c>
      <c r="AT820" s="6">
        <f t="shared" ca="1" si="349"/>
        <v>576164.02</v>
      </c>
      <c r="AU820" s="6">
        <f t="shared" ca="1" si="350"/>
        <v>44670.119999999995</v>
      </c>
      <c r="AV820" s="6">
        <f t="shared" ca="1" si="351"/>
        <v>49261.04</v>
      </c>
      <c r="AW820" s="6">
        <f t="shared" ca="1" si="352"/>
        <v>0</v>
      </c>
      <c r="AX820" s="6">
        <f t="shared" ca="1" si="353"/>
        <v>48488</v>
      </c>
      <c r="AY820" s="6">
        <f t="shared" ca="1" si="354"/>
        <v>44165.11</v>
      </c>
      <c r="AZ820" s="6">
        <f t="shared" ca="1" si="355"/>
        <v>0</v>
      </c>
      <c r="BA820" s="6">
        <f t="shared" ca="1" si="356"/>
        <v>0</v>
      </c>
      <c r="BB820" s="6">
        <f t="shared" ca="1" si="357"/>
        <v>0</v>
      </c>
      <c r="BC820" s="6">
        <f t="shared" ca="1" si="358"/>
        <v>0</v>
      </c>
      <c r="BD820" s="6">
        <f t="shared" ca="1" si="359"/>
        <v>0</v>
      </c>
      <c r="BE820" s="6">
        <f t="shared" ca="1" si="360"/>
        <v>0</v>
      </c>
      <c r="BF820" s="6">
        <f t="shared" ca="1" si="343"/>
        <v>0</v>
      </c>
      <c r="BG820" s="6">
        <f t="shared" ca="1" si="344"/>
        <v>0</v>
      </c>
      <c r="BJ820" s="4">
        <f t="shared" ca="1" si="361"/>
        <v>842640.79</v>
      </c>
      <c r="BL820" s="3">
        <f t="shared" si="362"/>
        <v>43088</v>
      </c>
      <c r="BM820" s="6">
        <f>BM819+SUMIFS('Transactions (Dated)'!G:G,'Transactions (Dated)'!D:D,'Share Values'!AQ820)</f>
        <v>14317.649999999987</v>
      </c>
      <c r="BN820" s="6">
        <f ca="1">BN819+SUMIFS('Transactions (Dated)'!$F:$F,'Transactions (Dated)'!$D:$D,$BL820,'Transactions (Dated)'!$B:$B,BN$11,'Transactions (Dated)'!$C:$C,"Dividend (paid to cash)")*Y820</f>
        <v>0</v>
      </c>
      <c r="BO820" s="6">
        <f ca="1">BO819+SUMIFS('Transactions (Dated)'!$F:$F,'Transactions (Dated)'!$D:$D,$BL820,'Transactions (Dated)'!$B:$B,BO$11,'Transactions (Dated)'!$C:$C,"Dividend (paid to cash)")*Z820</f>
        <v>2421.875</v>
      </c>
      <c r="BP820" s="6">
        <f ca="1">BP819+SUMIFS('Transactions (Dated)'!$F:$F,'Transactions (Dated)'!$D:$D,$BL820,'Transactions (Dated)'!$B:$B,BP$11,'Transactions (Dated)'!$C:$C,"Dividend (paid to cash)")*AA820</f>
        <v>51745.237000000008</v>
      </c>
      <c r="BQ820" s="6">
        <f ca="1">BQ819+SUMIFS('Transactions (Dated)'!$F:$F,'Transactions (Dated)'!$D:$D,$BL820,'Transactions (Dated)'!$B:$B,BQ$11,'Transactions (Dated)'!$C:$C,"Dividend (paid to cash)")*AB820</f>
        <v>818.29</v>
      </c>
      <c r="BR820" s="6">
        <f ca="1">BR819+SUMIFS('Transactions (Dated)'!$F:$F,'Transactions (Dated)'!$D:$D,$BL820,'Transactions (Dated)'!$B:$B,BR$11,'Transactions (Dated)'!$C:$C,"Dividend (paid to cash)")*AC820</f>
        <v>0</v>
      </c>
      <c r="BS820" s="6">
        <f ca="1">BS819+SUMIFS('Transactions (Dated)'!$F:$F,'Transactions (Dated)'!$D:$D,$BL820,'Transactions (Dated)'!$B:$B,BS$11,'Transactions (Dated)'!$C:$C,"Dividend (paid to cash)")*AD820</f>
        <v>0</v>
      </c>
      <c r="BT820" s="6">
        <f ca="1">BT819+SUMIFS('Transactions (Dated)'!$F:$F,'Transactions (Dated)'!$D:$D,$BL820,'Transactions (Dated)'!$B:$B,BT$11,'Transactions (Dated)'!$C:$C,"Dividend (paid to cash)")*AE820</f>
        <v>8555</v>
      </c>
      <c r="BU820" s="6">
        <f ca="1">BU819+SUMIFS('Transactions (Dated)'!$F:$F,'Transactions (Dated)'!$D:$D,$BL820,'Transactions (Dated)'!$B:$B,BU$11,'Transactions (Dated)'!$C:$C,"Dividend (paid to cash)")*AF820</f>
        <v>0</v>
      </c>
      <c r="BV820" s="6">
        <f ca="1">BV819+SUMIFS('Transactions (Dated)'!$F:$F,'Transactions (Dated)'!$D:$D,$BL820,'Transactions (Dated)'!$B:$B,BV$11,'Transactions (Dated)'!$C:$C,"Dividend (paid to cash)")*AG820</f>
        <v>0</v>
      </c>
      <c r="BW820" s="6">
        <f ca="1">BW819+SUMIFS('Transactions (Dated)'!$F:$F,'Transactions (Dated)'!$D:$D,$BL820,'Transactions (Dated)'!$B:$B,BW$11,'Transactions (Dated)'!$C:$C,"Dividend (paid to cash)")*AH820</f>
        <v>0</v>
      </c>
      <c r="BX820" s="6">
        <f ca="1">BX819+SUMIFS('Transactions (Dated)'!$F:$F,'Transactions (Dated)'!$D:$D,$BL820,'Transactions (Dated)'!$B:$B,BX$11,'Transactions (Dated)'!$C:$C,"Dividend (paid to cash)")*AI820</f>
        <v>0</v>
      </c>
      <c r="BY820" s="6">
        <f ca="1">BY819+SUMIFS('Transactions (Dated)'!$F:$F,'Transactions (Dated)'!$D:$D,$BL820,'Transactions (Dated)'!$B:$B,BY$11,'Transactions (Dated)'!$C:$C,"Dividend (paid to cash)")*AJ820</f>
        <v>0</v>
      </c>
      <c r="BZ820" s="6">
        <f ca="1">BZ819+SUMIFS('Transactions (Dated)'!$F:$F,'Transactions (Dated)'!$D:$D,$BL820,'Transactions (Dated)'!$B:$B,BZ$11,'Transactions (Dated)'!$C:$C,"Dividend (paid to cash)")*AK820</f>
        <v>0</v>
      </c>
      <c r="CA820" s="6">
        <f ca="1">CA819+SUMIFS('Transactions (Dated)'!$F:$F,'Transactions (Dated)'!$D:$D,$BL820,'Transactions (Dated)'!$B:$B,CA$11,'Transactions (Dated)'!$C:$C,"Dividend (paid to cash)")*AL820</f>
        <v>0</v>
      </c>
      <c r="CB820" s="6">
        <v>0</v>
      </c>
      <c r="CC820" s="6">
        <v>0</v>
      </c>
      <c r="CF820" s="6">
        <f t="shared" ca="1" si="363"/>
        <v>77858.051999999981</v>
      </c>
      <c r="CH820" s="3">
        <f t="shared" si="364"/>
        <v>43088</v>
      </c>
      <c r="CI820" s="4">
        <f t="shared" ca="1" si="365"/>
        <v>842640.79</v>
      </c>
      <c r="CJ820" s="4">
        <f t="shared" ca="1" si="366"/>
        <v>77858.051999999981</v>
      </c>
      <c r="CL820" s="4">
        <f t="shared" ca="1" si="367"/>
        <v>920498.84200000006</v>
      </c>
    </row>
    <row r="821" spans="2:90" x14ac:dyDescent="0.15">
      <c r="B821" s="3">
        <v>43089</v>
      </c>
      <c r="E821" s="86">
        <v>43089</v>
      </c>
      <c r="F821" s="53">
        <v>15.59</v>
      </c>
      <c r="G821">
        <v>1.65</v>
      </c>
      <c r="H821">
        <v>21.9</v>
      </c>
      <c r="I821">
        <v>23.49</v>
      </c>
      <c r="J821">
        <v>21.35</v>
      </c>
      <c r="K821">
        <v>12.89</v>
      </c>
      <c r="L821">
        <v>16.57</v>
      </c>
      <c r="M821">
        <v>3.13</v>
      </c>
      <c r="O821">
        <v>14.67</v>
      </c>
      <c r="Q821">
        <v>1.35</v>
      </c>
      <c r="R821">
        <v>10.56</v>
      </c>
      <c r="S821">
        <v>46.23</v>
      </c>
      <c r="U821">
        <v>46.23</v>
      </c>
      <c r="X821" s="3">
        <f t="shared" si="345"/>
        <v>43089</v>
      </c>
      <c r="Y821" s="40">
        <f ca="1">Y820+SUMIFS('Transactions (Dated)'!$E$2:$E$53,'Transactions (Dated)'!$D$2:$D$53,'Share Values'!$X821,'Transactions (Dated)'!$B$2:$B$53,'Share Values'!Y$11,'Transactions (Dated)'!$C$2:$C$53,"Buy")-SUMIFS('Transactions (Dated)'!$E$2:$E$53,'Transactions (Dated)'!$D$2:$D$53,'Share Values'!$X821,'Transactions (Dated)'!$B$2:$B$53,'Share Values'!Y$11,'Transactions (Dated)'!$C$2:$C$53,"Sell")</f>
        <v>4625</v>
      </c>
      <c r="Z821" s="40">
        <f ca="1">Z820+SUMIFS('Transactions (Dated)'!$E$2:$E$53,'Transactions (Dated)'!$D$2:$D$53,'Share Values'!$X821,'Transactions (Dated)'!$B$2:$B$53,'Share Values'!Z$11,'Transactions (Dated)'!$C$2:$C$53,"Buy")-SUMIFS('Transactions (Dated)'!$E$2:$E$53,'Transactions (Dated)'!$D$2:$D$53,'Share Values'!$X821,'Transactions (Dated)'!$B$2:$B$53,'Share Values'!Z$11,'Transactions (Dated)'!$C$2:$C$53,"Sell")</f>
        <v>9375</v>
      </c>
      <c r="AA821" s="40">
        <f ca="1">AA820+SUMIFS('Transactions (Dated)'!$E$2:$E$53,'Transactions (Dated)'!$D$2:$D$53,'Share Values'!$X821,'Transactions (Dated)'!$B$2:$B$53,'Share Values'!AA$11,'Transactions (Dated)'!$C$2:$C$53,"Buy")-SUMIFS('Transactions (Dated)'!$E$2:$E$53,'Transactions (Dated)'!$D$2:$D$53,'Share Values'!$X821,'Transactions (Dated)'!$B$2:$B$53,'Share Values'!AA$11,'Transactions (Dated)'!$C$2:$C$53,"Sell")</f>
        <v>26357</v>
      </c>
      <c r="AB821" s="40">
        <f ca="1">AB820+SUMIFS('Transactions (Dated)'!$E$2:$E$53,'Transactions (Dated)'!$D$2:$D$53,'Share Values'!$X821,'Transactions (Dated)'!$B$2:$B$53,'Share Values'!AB$11,'Transactions (Dated)'!$C$2:$C$53,"Buy")-SUMIFS('Transactions (Dated)'!$E$2:$E$53,'Transactions (Dated)'!$D$2:$D$53,'Share Values'!$X821,'Transactions (Dated)'!$B$2:$B$53,'Share Values'!AB$11,'Transactions (Dated)'!$C$2:$C$53,"Sell")</f>
        <v>1892</v>
      </c>
      <c r="AC821" s="40">
        <f ca="1">AC820+SUMIFS('Transactions (Dated)'!$E$2:$E$53,'Transactions (Dated)'!$D$2:$D$53,'Share Values'!$X821,'Transactions (Dated)'!$B$2:$B$53,'Share Values'!AC$11,'Transactions (Dated)'!$C$2:$C$53,"Buy")-SUMIFS('Transactions (Dated)'!$E$2:$E$53,'Transactions (Dated)'!$D$2:$D$53,'Share Values'!$X821,'Transactions (Dated)'!$B$2:$B$53,'Share Values'!AC$11,'Transactions (Dated)'!$C$2:$C$53,"Sell")</f>
        <v>2348</v>
      </c>
      <c r="AD821" s="40">
        <f ca="1">AD820+SUMIFS('Transactions (Dated)'!$E$2:$E$53,'Transactions (Dated)'!$D$2:$D$53,'Share Values'!$X821,'Transactions (Dated)'!$B$2:$B$53,'Share Values'!AD$11,'Transactions (Dated)'!$C$2:$C$53,"Buy")-SUMIFS('Transactions (Dated)'!$E$2:$E$53,'Transactions (Dated)'!$D$2:$D$53,'Share Values'!$X821,'Transactions (Dated)'!$B$2:$B$53,'Share Values'!AD$11,'Transactions (Dated)'!$C$2:$C$53,"Sell")</f>
        <v>0</v>
      </c>
      <c r="AE821" s="40">
        <f ca="1">AE820+SUMIFS('Transactions (Dated)'!$E$2:$E$53,'Transactions (Dated)'!$D$2:$D$53,'Share Values'!$X821,'Transactions (Dated)'!$B$2:$B$53,'Share Values'!AE$11,'Transactions (Dated)'!$C$2:$C$53,"Buy")-SUMIFS('Transactions (Dated)'!$E$2:$E$53,'Transactions (Dated)'!$D$2:$D$53,'Share Values'!$X821,'Transactions (Dated)'!$B$2:$B$53,'Share Values'!AE$11,'Transactions (Dated)'!$C$2:$C$53,"Sell")</f>
        <v>2900</v>
      </c>
      <c r="AF821" s="40">
        <f ca="1">AF820+SUMIFS('Transactions (Dated)'!$E$2:$E$53,'Transactions (Dated)'!$D$2:$D$53,'Share Values'!$X821,'Transactions (Dated)'!$B$2:$B$53,'Share Values'!AF$11,'Transactions (Dated)'!$C$2:$C$53,"Buy")-SUMIFS('Transactions (Dated)'!$E$2:$E$53,'Transactions (Dated)'!$D$2:$D$53,'Share Values'!$X821,'Transactions (Dated)'!$B$2:$B$53,'Share Values'!AF$11,'Transactions (Dated)'!$C$2:$C$53,"Sell")</f>
        <v>14201</v>
      </c>
      <c r="AG821" s="40">
        <f ca="1">AG820+SUMIFS('Transactions (Dated)'!$E$2:$E$53,'Transactions (Dated)'!$D$2:$D$53,'Share Values'!$X821,'Transactions (Dated)'!$B$2:$B$53,'Share Values'!AG$11,'Transactions (Dated)'!$C$2:$C$53,"Buy")-SUMIFS('Transactions (Dated)'!$E$2:$E$53,'Transactions (Dated)'!$D$2:$D$53,'Share Values'!$X821,'Transactions (Dated)'!$B$2:$B$53,'Share Values'!AG$11,'Transactions (Dated)'!$C$2:$C$53,"Sell")</f>
        <v>6835</v>
      </c>
      <c r="AH821" s="40">
        <f ca="1">AH820+SUMIFS('Transactions (Dated)'!$E$2:$E$53,'Transactions (Dated)'!$D$2:$D$53,'Share Values'!$X821,'Transactions (Dated)'!$B$2:$B$53,'Share Values'!AH$11,'Transactions (Dated)'!$C$2:$C$53,"Buy")-SUMIFS('Transactions (Dated)'!$E$2:$E$53,'Transactions (Dated)'!$D$2:$D$53,'Share Values'!$X821,'Transactions (Dated)'!$B$2:$B$53,'Share Values'!AH$11,'Transactions (Dated)'!$C$2:$C$53,"Sell")</f>
        <v>0</v>
      </c>
      <c r="AI821" s="40">
        <f ca="1">AI820+SUMIFS('Transactions (Dated)'!$E$2:$E$53,'Transactions (Dated)'!$D$2:$D$53,'Share Values'!$X821,'Transactions (Dated)'!$B$2:$B$53,'Share Values'!AI$11,'Transactions (Dated)'!$C$2:$C$53,"Buy")-SUMIFS('Transactions (Dated)'!$E$2:$E$53,'Transactions (Dated)'!$D$2:$D$53,'Share Values'!$X821,'Transactions (Dated)'!$B$2:$B$53,'Share Values'!AI$11,'Transactions (Dated)'!$C$2:$C$53,"Sell")</f>
        <v>0</v>
      </c>
      <c r="AJ821" s="40">
        <f ca="1">AJ820+SUMIFS('Transactions (Dated)'!$E$2:$E$53,'Transactions (Dated)'!$D$2:$D$53,'Share Values'!$X821,'Transactions (Dated)'!$B$2:$B$53,'Share Values'!AJ$11,'Transactions (Dated)'!$C$2:$C$53,"Buy")-SUMIFS('Transactions (Dated)'!$E$2:$E$53,'Transactions (Dated)'!$D$2:$D$53,'Share Values'!$X821,'Transactions (Dated)'!$B$2:$B$53,'Share Values'!AJ$11,'Transactions (Dated)'!$C$2:$C$53,"Sell")</f>
        <v>0</v>
      </c>
      <c r="AK821" s="40">
        <f ca="1">AK820+SUMIFS('Transactions (Dated)'!$E$2:$E$53,'Transactions (Dated)'!$D$2:$D$53,'Share Values'!$X821,'Transactions (Dated)'!$B$2:$B$53,'Share Values'!AK$11,'Transactions (Dated)'!$C$2:$C$53,"Buy")-SUMIFS('Transactions (Dated)'!$E$2:$E$53,'Transactions (Dated)'!$D$2:$D$53,'Share Values'!$X821,'Transactions (Dated)'!$B$2:$B$53,'Share Values'!AK$11,'Transactions (Dated)'!$C$2:$C$53,"Sell")</f>
        <v>0</v>
      </c>
      <c r="AL821" s="40">
        <f ca="1">AL820+SUMIFS('Transactions (Dated)'!$E$2:$E$53,'Transactions (Dated)'!$D$2:$D$53,'Share Values'!$X821,'Transactions (Dated)'!$B$2:$B$53,'Share Values'!AL$11,'Transactions (Dated)'!$C$2:$C$53,"Buy")-SUMIFS('Transactions (Dated)'!$E$2:$E$53,'Transactions (Dated)'!$D$2:$D$53,'Share Values'!$X821,'Transactions (Dated)'!$B$2:$B$53,'Share Values'!AL$11,'Transactions (Dated)'!$C$2:$C$53,"Sell")</f>
        <v>0</v>
      </c>
      <c r="AM821" s="40">
        <f ca="1">AM820+SUMIFS('Transactions (Dated)'!$E$2:$E$53,'Transactions (Dated)'!$D$2:$D$53,'Share Values'!$X821,'Transactions (Dated)'!$B$2:$B$53,'Share Values'!AM$11,'Transactions (Dated)'!$C$2:$C$53,"Buy")-SUMIFS('Transactions (Dated)'!$E$2:$E$53,'Transactions (Dated)'!$D$2:$D$53,'Share Values'!$X821,'Transactions (Dated)'!$B$2:$B$53,'Share Values'!AM$11,'Transactions (Dated)'!$C$2:$C$53,"Sell")</f>
        <v>0</v>
      </c>
      <c r="AN821" s="40">
        <f ca="1">AN820+SUMIFS('Transactions (Dated)'!$E$2:$E$53,'Transactions (Dated)'!$D$2:$D$53,'Share Values'!$X821,'Transactions (Dated)'!$B$2:$B$53,'Share Values'!AN$11,'Transactions (Dated)'!$C$2:$C$53,"Buy")-SUMIFS('Transactions (Dated)'!$E$2:$E$53,'Transactions (Dated)'!$D$2:$D$53,'Share Values'!$X821,'Transactions (Dated)'!$B$2:$B$53,'Share Values'!AN$11,'Transactions (Dated)'!$C$2:$C$53,"Sell")</f>
        <v>0</v>
      </c>
      <c r="AQ821" s="3">
        <f t="shared" si="346"/>
        <v>43089</v>
      </c>
      <c r="AR821" s="6">
        <f t="shared" ca="1" si="347"/>
        <v>72103.75</v>
      </c>
      <c r="AS821" s="6">
        <f t="shared" ca="1" si="348"/>
        <v>15468.75</v>
      </c>
      <c r="AT821" s="6">
        <f t="shared" ca="1" si="349"/>
        <v>577218.29999999993</v>
      </c>
      <c r="AU821" s="6">
        <f t="shared" ca="1" si="350"/>
        <v>44443.079999999994</v>
      </c>
      <c r="AV821" s="6">
        <f t="shared" ca="1" si="351"/>
        <v>50129.8</v>
      </c>
      <c r="AW821" s="6">
        <f t="shared" ca="1" si="352"/>
        <v>0</v>
      </c>
      <c r="AX821" s="6">
        <f t="shared" ca="1" si="353"/>
        <v>48053</v>
      </c>
      <c r="AY821" s="6">
        <f t="shared" ca="1" si="354"/>
        <v>44449.13</v>
      </c>
      <c r="AZ821" s="6">
        <f t="shared" ca="1" si="355"/>
        <v>0</v>
      </c>
      <c r="BA821" s="6">
        <f t="shared" ca="1" si="356"/>
        <v>0</v>
      </c>
      <c r="BB821" s="6">
        <f t="shared" ca="1" si="357"/>
        <v>0</v>
      </c>
      <c r="BC821" s="6">
        <f t="shared" ca="1" si="358"/>
        <v>0</v>
      </c>
      <c r="BD821" s="6">
        <f t="shared" ca="1" si="359"/>
        <v>0</v>
      </c>
      <c r="BE821" s="6">
        <f t="shared" ca="1" si="360"/>
        <v>0</v>
      </c>
      <c r="BF821" s="6">
        <f t="shared" ca="1" si="343"/>
        <v>0</v>
      </c>
      <c r="BG821" s="6">
        <f t="shared" ca="1" si="344"/>
        <v>0</v>
      </c>
      <c r="BJ821" s="4">
        <f t="shared" ca="1" si="361"/>
        <v>851865.80999999994</v>
      </c>
      <c r="BL821" s="3">
        <f t="shared" si="362"/>
        <v>43089</v>
      </c>
      <c r="BM821" s="6">
        <f>BM820+SUMIFS('Transactions (Dated)'!G:G,'Transactions (Dated)'!D:D,'Share Values'!AQ821)</f>
        <v>14317.649999999987</v>
      </c>
      <c r="BN821" s="6">
        <f ca="1">BN820+SUMIFS('Transactions (Dated)'!$F:$F,'Transactions (Dated)'!$D:$D,$BL821,'Transactions (Dated)'!$B:$B,BN$11,'Transactions (Dated)'!$C:$C,"Dividend (paid to cash)")*Y821</f>
        <v>0</v>
      </c>
      <c r="BO821" s="6">
        <f ca="1">BO820+SUMIFS('Transactions (Dated)'!$F:$F,'Transactions (Dated)'!$D:$D,$BL821,'Transactions (Dated)'!$B:$B,BO$11,'Transactions (Dated)'!$C:$C,"Dividend (paid to cash)")*Z821</f>
        <v>2421.875</v>
      </c>
      <c r="BP821" s="6">
        <f ca="1">BP820+SUMIFS('Transactions (Dated)'!$F:$F,'Transactions (Dated)'!$D:$D,$BL821,'Transactions (Dated)'!$B:$B,BP$11,'Transactions (Dated)'!$C:$C,"Dividend (paid to cash)")*AA821</f>
        <v>51745.237000000008</v>
      </c>
      <c r="BQ821" s="6">
        <f ca="1">BQ820+SUMIFS('Transactions (Dated)'!$F:$F,'Transactions (Dated)'!$D:$D,$BL821,'Transactions (Dated)'!$B:$B,BQ$11,'Transactions (Dated)'!$C:$C,"Dividend (paid to cash)")*AB821</f>
        <v>818.29</v>
      </c>
      <c r="BR821" s="6">
        <f ca="1">BR820+SUMIFS('Transactions (Dated)'!$F:$F,'Transactions (Dated)'!$D:$D,$BL821,'Transactions (Dated)'!$B:$B,BR$11,'Transactions (Dated)'!$C:$C,"Dividend (paid to cash)")*AC821</f>
        <v>0</v>
      </c>
      <c r="BS821" s="6">
        <f ca="1">BS820+SUMIFS('Transactions (Dated)'!$F:$F,'Transactions (Dated)'!$D:$D,$BL821,'Transactions (Dated)'!$B:$B,BS$11,'Transactions (Dated)'!$C:$C,"Dividend (paid to cash)")*AD821</f>
        <v>0</v>
      </c>
      <c r="BT821" s="6">
        <f ca="1">BT820+SUMIFS('Transactions (Dated)'!$F:$F,'Transactions (Dated)'!$D:$D,$BL821,'Transactions (Dated)'!$B:$B,BT$11,'Transactions (Dated)'!$C:$C,"Dividend (paid to cash)")*AE821</f>
        <v>8555</v>
      </c>
      <c r="BU821" s="6">
        <f ca="1">BU820+SUMIFS('Transactions (Dated)'!$F:$F,'Transactions (Dated)'!$D:$D,$BL821,'Transactions (Dated)'!$B:$B,BU$11,'Transactions (Dated)'!$C:$C,"Dividend (paid to cash)")*AF821</f>
        <v>0</v>
      </c>
      <c r="BV821" s="6">
        <f ca="1">BV820+SUMIFS('Transactions (Dated)'!$F:$F,'Transactions (Dated)'!$D:$D,$BL821,'Transactions (Dated)'!$B:$B,BV$11,'Transactions (Dated)'!$C:$C,"Dividend (paid to cash)")*AG821</f>
        <v>0</v>
      </c>
      <c r="BW821" s="6">
        <f ca="1">BW820+SUMIFS('Transactions (Dated)'!$F:$F,'Transactions (Dated)'!$D:$D,$BL821,'Transactions (Dated)'!$B:$B,BW$11,'Transactions (Dated)'!$C:$C,"Dividend (paid to cash)")*AH821</f>
        <v>0</v>
      </c>
      <c r="BX821" s="6">
        <f ca="1">BX820+SUMIFS('Transactions (Dated)'!$F:$F,'Transactions (Dated)'!$D:$D,$BL821,'Transactions (Dated)'!$B:$B,BX$11,'Transactions (Dated)'!$C:$C,"Dividend (paid to cash)")*AI821</f>
        <v>0</v>
      </c>
      <c r="BY821" s="6">
        <f ca="1">BY820+SUMIFS('Transactions (Dated)'!$F:$F,'Transactions (Dated)'!$D:$D,$BL821,'Transactions (Dated)'!$B:$B,BY$11,'Transactions (Dated)'!$C:$C,"Dividend (paid to cash)")*AJ821</f>
        <v>0</v>
      </c>
      <c r="BZ821" s="6">
        <f ca="1">BZ820+SUMIFS('Transactions (Dated)'!$F:$F,'Transactions (Dated)'!$D:$D,$BL821,'Transactions (Dated)'!$B:$B,BZ$11,'Transactions (Dated)'!$C:$C,"Dividend (paid to cash)")*AK821</f>
        <v>0</v>
      </c>
      <c r="CA821" s="6">
        <f ca="1">CA820+SUMIFS('Transactions (Dated)'!$F:$F,'Transactions (Dated)'!$D:$D,$BL821,'Transactions (Dated)'!$B:$B,CA$11,'Transactions (Dated)'!$C:$C,"Dividend (paid to cash)")*AL821</f>
        <v>0</v>
      </c>
      <c r="CB821" s="6">
        <v>0</v>
      </c>
      <c r="CC821" s="6">
        <v>0</v>
      </c>
      <c r="CF821" s="6">
        <f t="shared" ca="1" si="363"/>
        <v>77858.051999999981</v>
      </c>
      <c r="CH821" s="3">
        <f t="shared" si="364"/>
        <v>43089</v>
      </c>
      <c r="CI821" s="4">
        <f t="shared" ca="1" si="365"/>
        <v>851865.80999999994</v>
      </c>
      <c r="CJ821" s="4">
        <f t="shared" ca="1" si="366"/>
        <v>77858.051999999981</v>
      </c>
      <c r="CL821" s="4">
        <f t="shared" ca="1" si="367"/>
        <v>929723.86199999996</v>
      </c>
    </row>
    <row r="822" spans="2:90" x14ac:dyDescent="0.15">
      <c r="B822" s="3">
        <v>43090</v>
      </c>
      <c r="E822" s="86">
        <v>43090</v>
      </c>
      <c r="F822" s="53">
        <v>15.03</v>
      </c>
      <c r="G822">
        <v>1.67</v>
      </c>
      <c r="H822">
        <v>21.921800000000001</v>
      </c>
      <c r="I822">
        <v>23.72</v>
      </c>
      <c r="J822">
        <v>20.75</v>
      </c>
      <c r="K822">
        <v>12.87</v>
      </c>
      <c r="L822">
        <v>16.64</v>
      </c>
      <c r="M822">
        <v>3.15</v>
      </c>
      <c r="O822">
        <v>15.33</v>
      </c>
      <c r="Q822">
        <v>1.37</v>
      </c>
      <c r="R822">
        <v>10.77</v>
      </c>
      <c r="S822">
        <v>46.13</v>
      </c>
      <c r="U822">
        <v>46.13</v>
      </c>
      <c r="X822" s="3">
        <f t="shared" si="345"/>
        <v>43090</v>
      </c>
      <c r="Y822" s="40">
        <f ca="1">Y821+SUMIFS('Transactions (Dated)'!$E$2:$E$53,'Transactions (Dated)'!$D$2:$D$53,'Share Values'!$X822,'Transactions (Dated)'!$B$2:$B$53,'Share Values'!Y$11,'Transactions (Dated)'!$C$2:$C$53,"Buy")-SUMIFS('Transactions (Dated)'!$E$2:$E$53,'Transactions (Dated)'!$D$2:$D$53,'Share Values'!$X822,'Transactions (Dated)'!$B$2:$B$53,'Share Values'!Y$11,'Transactions (Dated)'!$C$2:$C$53,"Sell")</f>
        <v>4625</v>
      </c>
      <c r="Z822" s="40">
        <f ca="1">Z821+SUMIFS('Transactions (Dated)'!$E$2:$E$53,'Transactions (Dated)'!$D$2:$D$53,'Share Values'!$X822,'Transactions (Dated)'!$B$2:$B$53,'Share Values'!Z$11,'Transactions (Dated)'!$C$2:$C$53,"Buy")-SUMIFS('Transactions (Dated)'!$E$2:$E$53,'Transactions (Dated)'!$D$2:$D$53,'Share Values'!$X822,'Transactions (Dated)'!$B$2:$B$53,'Share Values'!Z$11,'Transactions (Dated)'!$C$2:$C$53,"Sell")</f>
        <v>9375</v>
      </c>
      <c r="AA822" s="40">
        <f ca="1">AA821+SUMIFS('Transactions (Dated)'!$E$2:$E$53,'Transactions (Dated)'!$D$2:$D$53,'Share Values'!$X822,'Transactions (Dated)'!$B$2:$B$53,'Share Values'!AA$11,'Transactions (Dated)'!$C$2:$C$53,"Buy")-SUMIFS('Transactions (Dated)'!$E$2:$E$53,'Transactions (Dated)'!$D$2:$D$53,'Share Values'!$X822,'Transactions (Dated)'!$B$2:$B$53,'Share Values'!AA$11,'Transactions (Dated)'!$C$2:$C$53,"Sell")</f>
        <v>26357</v>
      </c>
      <c r="AB822" s="40">
        <f ca="1">AB821+SUMIFS('Transactions (Dated)'!$E$2:$E$53,'Transactions (Dated)'!$D$2:$D$53,'Share Values'!$X822,'Transactions (Dated)'!$B$2:$B$53,'Share Values'!AB$11,'Transactions (Dated)'!$C$2:$C$53,"Buy")-SUMIFS('Transactions (Dated)'!$E$2:$E$53,'Transactions (Dated)'!$D$2:$D$53,'Share Values'!$X822,'Transactions (Dated)'!$B$2:$B$53,'Share Values'!AB$11,'Transactions (Dated)'!$C$2:$C$53,"Sell")</f>
        <v>1892</v>
      </c>
      <c r="AC822" s="40">
        <f ca="1">AC821+SUMIFS('Transactions (Dated)'!$E$2:$E$53,'Transactions (Dated)'!$D$2:$D$53,'Share Values'!$X822,'Transactions (Dated)'!$B$2:$B$53,'Share Values'!AC$11,'Transactions (Dated)'!$C$2:$C$53,"Buy")-SUMIFS('Transactions (Dated)'!$E$2:$E$53,'Transactions (Dated)'!$D$2:$D$53,'Share Values'!$X822,'Transactions (Dated)'!$B$2:$B$53,'Share Values'!AC$11,'Transactions (Dated)'!$C$2:$C$53,"Sell")</f>
        <v>2348</v>
      </c>
      <c r="AD822" s="40">
        <f ca="1">AD821+SUMIFS('Transactions (Dated)'!$E$2:$E$53,'Transactions (Dated)'!$D$2:$D$53,'Share Values'!$X822,'Transactions (Dated)'!$B$2:$B$53,'Share Values'!AD$11,'Transactions (Dated)'!$C$2:$C$53,"Buy")-SUMIFS('Transactions (Dated)'!$E$2:$E$53,'Transactions (Dated)'!$D$2:$D$53,'Share Values'!$X822,'Transactions (Dated)'!$B$2:$B$53,'Share Values'!AD$11,'Transactions (Dated)'!$C$2:$C$53,"Sell")</f>
        <v>0</v>
      </c>
      <c r="AE822" s="40">
        <f ca="1">AE821+SUMIFS('Transactions (Dated)'!$E$2:$E$53,'Transactions (Dated)'!$D$2:$D$53,'Share Values'!$X822,'Transactions (Dated)'!$B$2:$B$53,'Share Values'!AE$11,'Transactions (Dated)'!$C$2:$C$53,"Buy")-SUMIFS('Transactions (Dated)'!$E$2:$E$53,'Transactions (Dated)'!$D$2:$D$53,'Share Values'!$X822,'Transactions (Dated)'!$B$2:$B$53,'Share Values'!AE$11,'Transactions (Dated)'!$C$2:$C$53,"Sell")</f>
        <v>2900</v>
      </c>
      <c r="AF822" s="40">
        <f ca="1">AF821+SUMIFS('Transactions (Dated)'!$E$2:$E$53,'Transactions (Dated)'!$D$2:$D$53,'Share Values'!$X822,'Transactions (Dated)'!$B$2:$B$53,'Share Values'!AF$11,'Transactions (Dated)'!$C$2:$C$53,"Buy")-SUMIFS('Transactions (Dated)'!$E$2:$E$53,'Transactions (Dated)'!$D$2:$D$53,'Share Values'!$X822,'Transactions (Dated)'!$B$2:$B$53,'Share Values'!AF$11,'Transactions (Dated)'!$C$2:$C$53,"Sell")</f>
        <v>14201</v>
      </c>
      <c r="AG822" s="40">
        <f ca="1">AG821+SUMIFS('Transactions (Dated)'!$E$2:$E$53,'Transactions (Dated)'!$D$2:$D$53,'Share Values'!$X822,'Transactions (Dated)'!$B$2:$B$53,'Share Values'!AG$11,'Transactions (Dated)'!$C$2:$C$53,"Buy")-SUMIFS('Transactions (Dated)'!$E$2:$E$53,'Transactions (Dated)'!$D$2:$D$53,'Share Values'!$X822,'Transactions (Dated)'!$B$2:$B$53,'Share Values'!AG$11,'Transactions (Dated)'!$C$2:$C$53,"Sell")</f>
        <v>6835</v>
      </c>
      <c r="AH822" s="40">
        <f ca="1">AH821+SUMIFS('Transactions (Dated)'!$E$2:$E$53,'Transactions (Dated)'!$D$2:$D$53,'Share Values'!$X822,'Transactions (Dated)'!$B$2:$B$53,'Share Values'!AH$11,'Transactions (Dated)'!$C$2:$C$53,"Buy")-SUMIFS('Transactions (Dated)'!$E$2:$E$53,'Transactions (Dated)'!$D$2:$D$53,'Share Values'!$X822,'Transactions (Dated)'!$B$2:$B$53,'Share Values'!AH$11,'Transactions (Dated)'!$C$2:$C$53,"Sell")</f>
        <v>0</v>
      </c>
      <c r="AI822" s="40">
        <f ca="1">AI821+SUMIFS('Transactions (Dated)'!$E$2:$E$53,'Transactions (Dated)'!$D$2:$D$53,'Share Values'!$X822,'Transactions (Dated)'!$B$2:$B$53,'Share Values'!AI$11,'Transactions (Dated)'!$C$2:$C$53,"Buy")-SUMIFS('Transactions (Dated)'!$E$2:$E$53,'Transactions (Dated)'!$D$2:$D$53,'Share Values'!$X822,'Transactions (Dated)'!$B$2:$B$53,'Share Values'!AI$11,'Transactions (Dated)'!$C$2:$C$53,"Sell")</f>
        <v>0</v>
      </c>
      <c r="AJ822" s="40">
        <f ca="1">AJ821+SUMIFS('Transactions (Dated)'!$E$2:$E$53,'Transactions (Dated)'!$D$2:$D$53,'Share Values'!$X822,'Transactions (Dated)'!$B$2:$B$53,'Share Values'!AJ$11,'Transactions (Dated)'!$C$2:$C$53,"Buy")-SUMIFS('Transactions (Dated)'!$E$2:$E$53,'Transactions (Dated)'!$D$2:$D$53,'Share Values'!$X822,'Transactions (Dated)'!$B$2:$B$53,'Share Values'!AJ$11,'Transactions (Dated)'!$C$2:$C$53,"Sell")</f>
        <v>0</v>
      </c>
      <c r="AK822" s="40">
        <f ca="1">AK821+SUMIFS('Transactions (Dated)'!$E$2:$E$53,'Transactions (Dated)'!$D$2:$D$53,'Share Values'!$X822,'Transactions (Dated)'!$B$2:$B$53,'Share Values'!AK$11,'Transactions (Dated)'!$C$2:$C$53,"Buy")-SUMIFS('Transactions (Dated)'!$E$2:$E$53,'Transactions (Dated)'!$D$2:$D$53,'Share Values'!$X822,'Transactions (Dated)'!$B$2:$B$53,'Share Values'!AK$11,'Transactions (Dated)'!$C$2:$C$53,"Sell")</f>
        <v>0</v>
      </c>
      <c r="AL822" s="40">
        <f ca="1">AL821+SUMIFS('Transactions (Dated)'!$E$2:$E$53,'Transactions (Dated)'!$D$2:$D$53,'Share Values'!$X822,'Transactions (Dated)'!$B$2:$B$53,'Share Values'!AL$11,'Transactions (Dated)'!$C$2:$C$53,"Buy")-SUMIFS('Transactions (Dated)'!$E$2:$E$53,'Transactions (Dated)'!$D$2:$D$53,'Share Values'!$X822,'Transactions (Dated)'!$B$2:$B$53,'Share Values'!AL$11,'Transactions (Dated)'!$C$2:$C$53,"Sell")</f>
        <v>0</v>
      </c>
      <c r="AM822" s="40">
        <f ca="1">AM821+SUMIFS('Transactions (Dated)'!$E$2:$E$53,'Transactions (Dated)'!$D$2:$D$53,'Share Values'!$X822,'Transactions (Dated)'!$B$2:$B$53,'Share Values'!AM$11,'Transactions (Dated)'!$C$2:$C$53,"Buy")-SUMIFS('Transactions (Dated)'!$E$2:$E$53,'Transactions (Dated)'!$D$2:$D$53,'Share Values'!$X822,'Transactions (Dated)'!$B$2:$B$53,'Share Values'!AM$11,'Transactions (Dated)'!$C$2:$C$53,"Sell")</f>
        <v>0</v>
      </c>
      <c r="AN822" s="40">
        <f ca="1">AN821+SUMIFS('Transactions (Dated)'!$E$2:$E$53,'Transactions (Dated)'!$D$2:$D$53,'Share Values'!$X822,'Transactions (Dated)'!$B$2:$B$53,'Share Values'!AN$11,'Transactions (Dated)'!$C$2:$C$53,"Buy")-SUMIFS('Transactions (Dated)'!$E$2:$E$53,'Transactions (Dated)'!$D$2:$D$53,'Share Values'!$X822,'Transactions (Dated)'!$B$2:$B$53,'Share Values'!AN$11,'Transactions (Dated)'!$C$2:$C$53,"Sell")</f>
        <v>0</v>
      </c>
      <c r="AQ822" s="3">
        <f t="shared" si="346"/>
        <v>43090</v>
      </c>
      <c r="AR822" s="6">
        <f t="shared" ca="1" si="347"/>
        <v>69513.75</v>
      </c>
      <c r="AS822" s="6">
        <f t="shared" ca="1" si="348"/>
        <v>15656.25</v>
      </c>
      <c r="AT822" s="6">
        <f t="shared" ca="1" si="349"/>
        <v>577792.88260000001</v>
      </c>
      <c r="AU822" s="6">
        <f t="shared" ca="1" si="350"/>
        <v>44878.239999999998</v>
      </c>
      <c r="AV822" s="6">
        <f t="shared" ca="1" si="351"/>
        <v>48721</v>
      </c>
      <c r="AW822" s="6">
        <f t="shared" ca="1" si="352"/>
        <v>0</v>
      </c>
      <c r="AX822" s="6">
        <f t="shared" ca="1" si="353"/>
        <v>48256</v>
      </c>
      <c r="AY822" s="6">
        <f t="shared" ca="1" si="354"/>
        <v>44733.15</v>
      </c>
      <c r="AZ822" s="6">
        <f t="shared" ca="1" si="355"/>
        <v>0</v>
      </c>
      <c r="BA822" s="6">
        <f t="shared" ca="1" si="356"/>
        <v>0</v>
      </c>
      <c r="BB822" s="6">
        <f t="shared" ca="1" si="357"/>
        <v>0</v>
      </c>
      <c r="BC822" s="6">
        <f t="shared" ca="1" si="358"/>
        <v>0</v>
      </c>
      <c r="BD822" s="6">
        <f t="shared" ca="1" si="359"/>
        <v>0</v>
      </c>
      <c r="BE822" s="6">
        <f t="shared" ca="1" si="360"/>
        <v>0</v>
      </c>
      <c r="BF822" s="6">
        <f t="shared" ca="1" si="343"/>
        <v>0</v>
      </c>
      <c r="BG822" s="6">
        <f t="shared" ca="1" si="344"/>
        <v>0</v>
      </c>
      <c r="BJ822" s="4">
        <f t="shared" ca="1" si="361"/>
        <v>849551.27260000003</v>
      </c>
      <c r="BL822" s="3">
        <f t="shared" si="362"/>
        <v>43090</v>
      </c>
      <c r="BM822" s="6">
        <f>BM821+SUMIFS('Transactions (Dated)'!G:G,'Transactions (Dated)'!D:D,'Share Values'!AQ822)</f>
        <v>14317.649999999987</v>
      </c>
      <c r="BN822" s="6">
        <f ca="1">BN821+SUMIFS('Transactions (Dated)'!$F:$F,'Transactions (Dated)'!$D:$D,$BL822,'Transactions (Dated)'!$B:$B,BN$11,'Transactions (Dated)'!$C:$C,"Dividend (paid to cash)")*Y822</f>
        <v>0</v>
      </c>
      <c r="BO822" s="6">
        <f ca="1">BO821+SUMIFS('Transactions (Dated)'!$F:$F,'Transactions (Dated)'!$D:$D,$BL822,'Transactions (Dated)'!$B:$B,BO$11,'Transactions (Dated)'!$C:$C,"Dividend (paid to cash)")*Z822</f>
        <v>2421.875</v>
      </c>
      <c r="BP822" s="6">
        <f ca="1">BP821+SUMIFS('Transactions (Dated)'!$F:$F,'Transactions (Dated)'!$D:$D,$BL822,'Transactions (Dated)'!$B:$B,BP$11,'Transactions (Dated)'!$C:$C,"Dividend (paid to cash)")*AA822</f>
        <v>51745.237000000008</v>
      </c>
      <c r="BQ822" s="6">
        <f ca="1">BQ821+SUMIFS('Transactions (Dated)'!$F:$F,'Transactions (Dated)'!$D:$D,$BL822,'Transactions (Dated)'!$B:$B,BQ$11,'Transactions (Dated)'!$C:$C,"Dividend (paid to cash)")*AB822</f>
        <v>818.29</v>
      </c>
      <c r="BR822" s="6">
        <f ca="1">BR821+SUMIFS('Transactions (Dated)'!$F:$F,'Transactions (Dated)'!$D:$D,$BL822,'Transactions (Dated)'!$B:$B,BR$11,'Transactions (Dated)'!$C:$C,"Dividend (paid to cash)")*AC822</f>
        <v>0</v>
      </c>
      <c r="BS822" s="6">
        <f ca="1">BS821+SUMIFS('Transactions (Dated)'!$F:$F,'Transactions (Dated)'!$D:$D,$BL822,'Transactions (Dated)'!$B:$B,BS$11,'Transactions (Dated)'!$C:$C,"Dividend (paid to cash)")*AD822</f>
        <v>0</v>
      </c>
      <c r="BT822" s="6">
        <f ca="1">BT821+SUMIFS('Transactions (Dated)'!$F:$F,'Transactions (Dated)'!$D:$D,$BL822,'Transactions (Dated)'!$B:$B,BT$11,'Transactions (Dated)'!$C:$C,"Dividend (paid to cash)")*AE822</f>
        <v>8555</v>
      </c>
      <c r="BU822" s="6">
        <f ca="1">BU821+SUMIFS('Transactions (Dated)'!$F:$F,'Transactions (Dated)'!$D:$D,$BL822,'Transactions (Dated)'!$B:$B,BU$11,'Transactions (Dated)'!$C:$C,"Dividend (paid to cash)")*AF822</f>
        <v>0</v>
      </c>
      <c r="BV822" s="6">
        <f ca="1">BV821+SUMIFS('Transactions (Dated)'!$F:$F,'Transactions (Dated)'!$D:$D,$BL822,'Transactions (Dated)'!$B:$B,BV$11,'Transactions (Dated)'!$C:$C,"Dividend (paid to cash)")*AG822</f>
        <v>0</v>
      </c>
      <c r="BW822" s="6">
        <f ca="1">BW821+SUMIFS('Transactions (Dated)'!$F:$F,'Transactions (Dated)'!$D:$D,$BL822,'Transactions (Dated)'!$B:$B,BW$11,'Transactions (Dated)'!$C:$C,"Dividend (paid to cash)")*AH822</f>
        <v>0</v>
      </c>
      <c r="BX822" s="6">
        <f ca="1">BX821+SUMIFS('Transactions (Dated)'!$F:$F,'Transactions (Dated)'!$D:$D,$BL822,'Transactions (Dated)'!$B:$B,BX$11,'Transactions (Dated)'!$C:$C,"Dividend (paid to cash)")*AI822</f>
        <v>0</v>
      </c>
      <c r="BY822" s="6">
        <f ca="1">BY821+SUMIFS('Transactions (Dated)'!$F:$F,'Transactions (Dated)'!$D:$D,$BL822,'Transactions (Dated)'!$B:$B,BY$11,'Transactions (Dated)'!$C:$C,"Dividend (paid to cash)")*AJ822</f>
        <v>0</v>
      </c>
      <c r="BZ822" s="6">
        <f ca="1">BZ821+SUMIFS('Transactions (Dated)'!$F:$F,'Transactions (Dated)'!$D:$D,$BL822,'Transactions (Dated)'!$B:$B,BZ$11,'Transactions (Dated)'!$C:$C,"Dividend (paid to cash)")*AK822</f>
        <v>0</v>
      </c>
      <c r="CA822" s="6">
        <f ca="1">CA821+SUMIFS('Transactions (Dated)'!$F:$F,'Transactions (Dated)'!$D:$D,$BL822,'Transactions (Dated)'!$B:$B,CA$11,'Transactions (Dated)'!$C:$C,"Dividend (paid to cash)")*AL822</f>
        <v>0</v>
      </c>
      <c r="CB822" s="6">
        <v>0</v>
      </c>
      <c r="CC822" s="6">
        <v>0</v>
      </c>
      <c r="CF822" s="6">
        <f t="shared" ca="1" si="363"/>
        <v>77858.051999999981</v>
      </c>
      <c r="CH822" s="3">
        <f t="shared" si="364"/>
        <v>43090</v>
      </c>
      <c r="CI822" s="4">
        <f t="shared" ca="1" si="365"/>
        <v>849551.27260000003</v>
      </c>
      <c r="CJ822" s="4">
        <f t="shared" ca="1" si="366"/>
        <v>77858.051999999981</v>
      </c>
      <c r="CL822" s="4">
        <f t="shared" ca="1" si="367"/>
        <v>927409.32460000005</v>
      </c>
    </row>
    <row r="823" spans="2:90" x14ac:dyDescent="0.15">
      <c r="B823" s="3">
        <v>43091</v>
      </c>
      <c r="E823" s="86">
        <v>43091</v>
      </c>
      <c r="F823" s="53">
        <v>14.74</v>
      </c>
      <c r="G823">
        <v>1.6600000000000001</v>
      </c>
      <c r="H823">
        <v>21.905000000000001</v>
      </c>
      <c r="I823">
        <v>23.73</v>
      </c>
      <c r="J823">
        <v>21.01</v>
      </c>
      <c r="K823">
        <v>13.19</v>
      </c>
      <c r="L823">
        <v>16.75</v>
      </c>
      <c r="M823">
        <v>3.2</v>
      </c>
      <c r="O823">
        <v>15.2</v>
      </c>
      <c r="Q823">
        <v>1.41</v>
      </c>
      <c r="R823">
        <v>10.84</v>
      </c>
      <c r="S823">
        <v>45.82</v>
      </c>
      <c r="U823">
        <v>45.82</v>
      </c>
      <c r="X823" s="3">
        <f t="shared" si="345"/>
        <v>43091</v>
      </c>
      <c r="Y823" s="40">
        <f ca="1">Y822+SUMIFS('Transactions (Dated)'!$E$2:$E$53,'Transactions (Dated)'!$D$2:$D$53,'Share Values'!$X823,'Transactions (Dated)'!$B$2:$B$53,'Share Values'!Y$11,'Transactions (Dated)'!$C$2:$C$53,"Buy")-SUMIFS('Transactions (Dated)'!$E$2:$E$53,'Transactions (Dated)'!$D$2:$D$53,'Share Values'!$X823,'Transactions (Dated)'!$B$2:$B$53,'Share Values'!Y$11,'Transactions (Dated)'!$C$2:$C$53,"Sell")</f>
        <v>4625</v>
      </c>
      <c r="Z823" s="40">
        <f ca="1">Z822+SUMIFS('Transactions (Dated)'!$E$2:$E$53,'Transactions (Dated)'!$D$2:$D$53,'Share Values'!$X823,'Transactions (Dated)'!$B$2:$B$53,'Share Values'!Z$11,'Transactions (Dated)'!$C$2:$C$53,"Buy")-SUMIFS('Transactions (Dated)'!$E$2:$E$53,'Transactions (Dated)'!$D$2:$D$53,'Share Values'!$X823,'Transactions (Dated)'!$B$2:$B$53,'Share Values'!Z$11,'Transactions (Dated)'!$C$2:$C$53,"Sell")</f>
        <v>9375</v>
      </c>
      <c r="AA823" s="40">
        <f ca="1">AA822+SUMIFS('Transactions (Dated)'!$E$2:$E$53,'Transactions (Dated)'!$D$2:$D$53,'Share Values'!$X823,'Transactions (Dated)'!$B$2:$B$53,'Share Values'!AA$11,'Transactions (Dated)'!$C$2:$C$53,"Buy")-SUMIFS('Transactions (Dated)'!$E$2:$E$53,'Transactions (Dated)'!$D$2:$D$53,'Share Values'!$X823,'Transactions (Dated)'!$B$2:$B$53,'Share Values'!AA$11,'Transactions (Dated)'!$C$2:$C$53,"Sell")</f>
        <v>26357</v>
      </c>
      <c r="AB823" s="40">
        <f ca="1">AB822+SUMIFS('Transactions (Dated)'!$E$2:$E$53,'Transactions (Dated)'!$D$2:$D$53,'Share Values'!$X823,'Transactions (Dated)'!$B$2:$B$53,'Share Values'!AB$11,'Transactions (Dated)'!$C$2:$C$53,"Buy")-SUMIFS('Transactions (Dated)'!$E$2:$E$53,'Transactions (Dated)'!$D$2:$D$53,'Share Values'!$X823,'Transactions (Dated)'!$B$2:$B$53,'Share Values'!AB$11,'Transactions (Dated)'!$C$2:$C$53,"Sell")</f>
        <v>1892</v>
      </c>
      <c r="AC823" s="40">
        <f ca="1">AC822+SUMIFS('Transactions (Dated)'!$E$2:$E$53,'Transactions (Dated)'!$D$2:$D$53,'Share Values'!$X823,'Transactions (Dated)'!$B$2:$B$53,'Share Values'!AC$11,'Transactions (Dated)'!$C$2:$C$53,"Buy")-SUMIFS('Transactions (Dated)'!$E$2:$E$53,'Transactions (Dated)'!$D$2:$D$53,'Share Values'!$X823,'Transactions (Dated)'!$B$2:$B$53,'Share Values'!AC$11,'Transactions (Dated)'!$C$2:$C$53,"Sell")</f>
        <v>2348</v>
      </c>
      <c r="AD823" s="40">
        <f ca="1">AD822+SUMIFS('Transactions (Dated)'!$E$2:$E$53,'Transactions (Dated)'!$D$2:$D$53,'Share Values'!$X823,'Transactions (Dated)'!$B$2:$B$53,'Share Values'!AD$11,'Transactions (Dated)'!$C$2:$C$53,"Buy")-SUMIFS('Transactions (Dated)'!$E$2:$E$53,'Transactions (Dated)'!$D$2:$D$53,'Share Values'!$X823,'Transactions (Dated)'!$B$2:$B$53,'Share Values'!AD$11,'Transactions (Dated)'!$C$2:$C$53,"Sell")</f>
        <v>0</v>
      </c>
      <c r="AE823" s="40">
        <f ca="1">AE822+SUMIFS('Transactions (Dated)'!$E$2:$E$53,'Transactions (Dated)'!$D$2:$D$53,'Share Values'!$X823,'Transactions (Dated)'!$B$2:$B$53,'Share Values'!AE$11,'Transactions (Dated)'!$C$2:$C$53,"Buy")-SUMIFS('Transactions (Dated)'!$E$2:$E$53,'Transactions (Dated)'!$D$2:$D$53,'Share Values'!$X823,'Transactions (Dated)'!$B$2:$B$53,'Share Values'!AE$11,'Transactions (Dated)'!$C$2:$C$53,"Sell")</f>
        <v>2900</v>
      </c>
      <c r="AF823" s="40">
        <f ca="1">AF822+SUMIFS('Transactions (Dated)'!$E$2:$E$53,'Transactions (Dated)'!$D$2:$D$53,'Share Values'!$X823,'Transactions (Dated)'!$B$2:$B$53,'Share Values'!AF$11,'Transactions (Dated)'!$C$2:$C$53,"Buy")-SUMIFS('Transactions (Dated)'!$E$2:$E$53,'Transactions (Dated)'!$D$2:$D$53,'Share Values'!$X823,'Transactions (Dated)'!$B$2:$B$53,'Share Values'!AF$11,'Transactions (Dated)'!$C$2:$C$53,"Sell")</f>
        <v>14201</v>
      </c>
      <c r="AG823" s="40">
        <f ca="1">AG822+SUMIFS('Transactions (Dated)'!$E$2:$E$53,'Transactions (Dated)'!$D$2:$D$53,'Share Values'!$X823,'Transactions (Dated)'!$B$2:$B$53,'Share Values'!AG$11,'Transactions (Dated)'!$C$2:$C$53,"Buy")-SUMIFS('Transactions (Dated)'!$E$2:$E$53,'Transactions (Dated)'!$D$2:$D$53,'Share Values'!$X823,'Transactions (Dated)'!$B$2:$B$53,'Share Values'!AG$11,'Transactions (Dated)'!$C$2:$C$53,"Sell")</f>
        <v>6835</v>
      </c>
      <c r="AH823" s="40">
        <f ca="1">AH822+SUMIFS('Transactions (Dated)'!$E$2:$E$53,'Transactions (Dated)'!$D$2:$D$53,'Share Values'!$X823,'Transactions (Dated)'!$B$2:$B$53,'Share Values'!AH$11,'Transactions (Dated)'!$C$2:$C$53,"Buy")-SUMIFS('Transactions (Dated)'!$E$2:$E$53,'Transactions (Dated)'!$D$2:$D$53,'Share Values'!$X823,'Transactions (Dated)'!$B$2:$B$53,'Share Values'!AH$11,'Transactions (Dated)'!$C$2:$C$53,"Sell")</f>
        <v>0</v>
      </c>
      <c r="AI823" s="40">
        <f ca="1">AI822+SUMIFS('Transactions (Dated)'!$E$2:$E$53,'Transactions (Dated)'!$D$2:$D$53,'Share Values'!$X823,'Transactions (Dated)'!$B$2:$B$53,'Share Values'!AI$11,'Transactions (Dated)'!$C$2:$C$53,"Buy")-SUMIFS('Transactions (Dated)'!$E$2:$E$53,'Transactions (Dated)'!$D$2:$D$53,'Share Values'!$X823,'Transactions (Dated)'!$B$2:$B$53,'Share Values'!AI$11,'Transactions (Dated)'!$C$2:$C$53,"Sell")</f>
        <v>0</v>
      </c>
      <c r="AJ823" s="40">
        <f ca="1">AJ822+SUMIFS('Transactions (Dated)'!$E$2:$E$53,'Transactions (Dated)'!$D$2:$D$53,'Share Values'!$X823,'Transactions (Dated)'!$B$2:$B$53,'Share Values'!AJ$11,'Transactions (Dated)'!$C$2:$C$53,"Buy")-SUMIFS('Transactions (Dated)'!$E$2:$E$53,'Transactions (Dated)'!$D$2:$D$53,'Share Values'!$X823,'Transactions (Dated)'!$B$2:$B$53,'Share Values'!AJ$11,'Transactions (Dated)'!$C$2:$C$53,"Sell")</f>
        <v>0</v>
      </c>
      <c r="AK823" s="40">
        <f ca="1">AK822+SUMIFS('Transactions (Dated)'!$E$2:$E$53,'Transactions (Dated)'!$D$2:$D$53,'Share Values'!$X823,'Transactions (Dated)'!$B$2:$B$53,'Share Values'!AK$11,'Transactions (Dated)'!$C$2:$C$53,"Buy")-SUMIFS('Transactions (Dated)'!$E$2:$E$53,'Transactions (Dated)'!$D$2:$D$53,'Share Values'!$X823,'Transactions (Dated)'!$B$2:$B$53,'Share Values'!AK$11,'Transactions (Dated)'!$C$2:$C$53,"Sell")</f>
        <v>0</v>
      </c>
      <c r="AL823" s="40">
        <f ca="1">AL822+SUMIFS('Transactions (Dated)'!$E$2:$E$53,'Transactions (Dated)'!$D$2:$D$53,'Share Values'!$X823,'Transactions (Dated)'!$B$2:$B$53,'Share Values'!AL$11,'Transactions (Dated)'!$C$2:$C$53,"Buy")-SUMIFS('Transactions (Dated)'!$E$2:$E$53,'Transactions (Dated)'!$D$2:$D$53,'Share Values'!$X823,'Transactions (Dated)'!$B$2:$B$53,'Share Values'!AL$11,'Transactions (Dated)'!$C$2:$C$53,"Sell")</f>
        <v>0</v>
      </c>
      <c r="AM823" s="40">
        <f ca="1">AM822+SUMIFS('Transactions (Dated)'!$E$2:$E$53,'Transactions (Dated)'!$D$2:$D$53,'Share Values'!$X823,'Transactions (Dated)'!$B$2:$B$53,'Share Values'!AM$11,'Transactions (Dated)'!$C$2:$C$53,"Buy")-SUMIFS('Transactions (Dated)'!$E$2:$E$53,'Transactions (Dated)'!$D$2:$D$53,'Share Values'!$X823,'Transactions (Dated)'!$B$2:$B$53,'Share Values'!AM$11,'Transactions (Dated)'!$C$2:$C$53,"Sell")</f>
        <v>0</v>
      </c>
      <c r="AN823" s="40">
        <f ca="1">AN822+SUMIFS('Transactions (Dated)'!$E$2:$E$53,'Transactions (Dated)'!$D$2:$D$53,'Share Values'!$X823,'Transactions (Dated)'!$B$2:$B$53,'Share Values'!AN$11,'Transactions (Dated)'!$C$2:$C$53,"Buy")-SUMIFS('Transactions (Dated)'!$E$2:$E$53,'Transactions (Dated)'!$D$2:$D$53,'Share Values'!$X823,'Transactions (Dated)'!$B$2:$B$53,'Share Values'!AN$11,'Transactions (Dated)'!$C$2:$C$53,"Sell")</f>
        <v>0</v>
      </c>
      <c r="AQ823" s="3">
        <f t="shared" si="346"/>
        <v>43091</v>
      </c>
      <c r="AR823" s="6">
        <f t="shared" ca="1" si="347"/>
        <v>68172.5</v>
      </c>
      <c r="AS823" s="6">
        <f t="shared" ca="1" si="348"/>
        <v>15562.500000000002</v>
      </c>
      <c r="AT823" s="6">
        <f t="shared" ca="1" si="349"/>
        <v>577350.08500000008</v>
      </c>
      <c r="AU823" s="6">
        <f t="shared" ca="1" si="350"/>
        <v>44897.16</v>
      </c>
      <c r="AV823" s="6">
        <f t="shared" ca="1" si="351"/>
        <v>49331.48</v>
      </c>
      <c r="AW823" s="6">
        <f t="shared" ca="1" si="352"/>
        <v>0</v>
      </c>
      <c r="AX823" s="6">
        <f t="shared" ca="1" si="353"/>
        <v>48575</v>
      </c>
      <c r="AY823" s="6">
        <f t="shared" ca="1" si="354"/>
        <v>45443.200000000004</v>
      </c>
      <c r="AZ823" s="6">
        <f t="shared" ca="1" si="355"/>
        <v>0</v>
      </c>
      <c r="BA823" s="6">
        <f t="shared" ca="1" si="356"/>
        <v>0</v>
      </c>
      <c r="BB823" s="6">
        <f t="shared" ca="1" si="357"/>
        <v>0</v>
      </c>
      <c r="BC823" s="6">
        <f t="shared" ca="1" si="358"/>
        <v>0</v>
      </c>
      <c r="BD823" s="6">
        <f t="shared" ca="1" si="359"/>
        <v>0</v>
      </c>
      <c r="BE823" s="6">
        <f t="shared" ca="1" si="360"/>
        <v>0</v>
      </c>
      <c r="BF823" s="6">
        <f t="shared" ca="1" si="343"/>
        <v>0</v>
      </c>
      <c r="BG823" s="6">
        <f t="shared" ca="1" si="344"/>
        <v>0</v>
      </c>
      <c r="BJ823" s="4">
        <f t="shared" ca="1" si="361"/>
        <v>849331.92500000005</v>
      </c>
      <c r="BL823" s="3">
        <f t="shared" si="362"/>
        <v>43091</v>
      </c>
      <c r="BM823" s="6">
        <f>BM822+SUMIFS('Transactions (Dated)'!G:G,'Transactions (Dated)'!D:D,'Share Values'!AQ823)</f>
        <v>14317.649999999987</v>
      </c>
      <c r="BN823" s="6">
        <f ca="1">BN822+SUMIFS('Transactions (Dated)'!$F:$F,'Transactions (Dated)'!$D:$D,$BL823,'Transactions (Dated)'!$B:$B,BN$11,'Transactions (Dated)'!$C:$C,"Dividend (paid to cash)")*Y823</f>
        <v>0</v>
      </c>
      <c r="BO823" s="6">
        <f ca="1">BO822+SUMIFS('Transactions (Dated)'!$F:$F,'Transactions (Dated)'!$D:$D,$BL823,'Transactions (Dated)'!$B:$B,BO$11,'Transactions (Dated)'!$C:$C,"Dividend (paid to cash)")*Z823</f>
        <v>2421.875</v>
      </c>
      <c r="BP823" s="6">
        <f ca="1">BP822+SUMIFS('Transactions (Dated)'!$F:$F,'Transactions (Dated)'!$D:$D,$BL823,'Transactions (Dated)'!$B:$B,BP$11,'Transactions (Dated)'!$C:$C,"Dividend (paid to cash)")*AA823</f>
        <v>51745.237000000008</v>
      </c>
      <c r="BQ823" s="6">
        <f ca="1">BQ822+SUMIFS('Transactions (Dated)'!$F:$F,'Transactions (Dated)'!$D:$D,$BL823,'Transactions (Dated)'!$B:$B,BQ$11,'Transactions (Dated)'!$C:$C,"Dividend (paid to cash)")*AB823</f>
        <v>818.29</v>
      </c>
      <c r="BR823" s="6">
        <f ca="1">BR822+SUMIFS('Transactions (Dated)'!$F:$F,'Transactions (Dated)'!$D:$D,$BL823,'Transactions (Dated)'!$B:$B,BR$11,'Transactions (Dated)'!$C:$C,"Dividend (paid to cash)")*AC823</f>
        <v>0</v>
      </c>
      <c r="BS823" s="6">
        <f ca="1">BS822+SUMIFS('Transactions (Dated)'!$F:$F,'Transactions (Dated)'!$D:$D,$BL823,'Transactions (Dated)'!$B:$B,BS$11,'Transactions (Dated)'!$C:$C,"Dividend (paid to cash)")*AD823</f>
        <v>0</v>
      </c>
      <c r="BT823" s="6">
        <f ca="1">BT822+SUMIFS('Transactions (Dated)'!$F:$F,'Transactions (Dated)'!$D:$D,$BL823,'Transactions (Dated)'!$B:$B,BT$11,'Transactions (Dated)'!$C:$C,"Dividend (paid to cash)")*AE823</f>
        <v>8555</v>
      </c>
      <c r="BU823" s="6">
        <f ca="1">BU822+SUMIFS('Transactions (Dated)'!$F:$F,'Transactions (Dated)'!$D:$D,$BL823,'Transactions (Dated)'!$B:$B,BU$11,'Transactions (Dated)'!$C:$C,"Dividend (paid to cash)")*AF823</f>
        <v>0</v>
      </c>
      <c r="BV823" s="6">
        <f ca="1">BV822+SUMIFS('Transactions (Dated)'!$F:$F,'Transactions (Dated)'!$D:$D,$BL823,'Transactions (Dated)'!$B:$B,BV$11,'Transactions (Dated)'!$C:$C,"Dividend (paid to cash)")*AG823</f>
        <v>0</v>
      </c>
      <c r="BW823" s="6">
        <f ca="1">BW822+SUMIFS('Transactions (Dated)'!$F:$F,'Transactions (Dated)'!$D:$D,$BL823,'Transactions (Dated)'!$B:$B,BW$11,'Transactions (Dated)'!$C:$C,"Dividend (paid to cash)")*AH823</f>
        <v>0</v>
      </c>
      <c r="BX823" s="6">
        <f ca="1">BX822+SUMIFS('Transactions (Dated)'!$F:$F,'Transactions (Dated)'!$D:$D,$BL823,'Transactions (Dated)'!$B:$B,BX$11,'Transactions (Dated)'!$C:$C,"Dividend (paid to cash)")*AI823</f>
        <v>0</v>
      </c>
      <c r="BY823" s="6">
        <f ca="1">BY822+SUMIFS('Transactions (Dated)'!$F:$F,'Transactions (Dated)'!$D:$D,$BL823,'Transactions (Dated)'!$B:$B,BY$11,'Transactions (Dated)'!$C:$C,"Dividend (paid to cash)")*AJ823</f>
        <v>0</v>
      </c>
      <c r="BZ823" s="6">
        <f ca="1">BZ822+SUMIFS('Transactions (Dated)'!$F:$F,'Transactions (Dated)'!$D:$D,$BL823,'Transactions (Dated)'!$B:$B,BZ$11,'Transactions (Dated)'!$C:$C,"Dividend (paid to cash)")*AK823</f>
        <v>0</v>
      </c>
      <c r="CA823" s="6">
        <f ca="1">CA822+SUMIFS('Transactions (Dated)'!$F:$F,'Transactions (Dated)'!$D:$D,$BL823,'Transactions (Dated)'!$B:$B,CA$11,'Transactions (Dated)'!$C:$C,"Dividend (paid to cash)")*AL823</f>
        <v>0</v>
      </c>
      <c r="CB823" s="6">
        <v>0</v>
      </c>
      <c r="CC823" s="6">
        <v>0</v>
      </c>
      <c r="CF823" s="6">
        <f t="shared" ca="1" si="363"/>
        <v>77858.051999999981</v>
      </c>
      <c r="CH823" s="3">
        <f t="shared" si="364"/>
        <v>43091</v>
      </c>
      <c r="CI823" s="4">
        <f t="shared" ca="1" si="365"/>
        <v>849331.92500000005</v>
      </c>
      <c r="CJ823" s="4">
        <f t="shared" ca="1" si="366"/>
        <v>77858.051999999981</v>
      </c>
      <c r="CL823" s="4">
        <f t="shared" ca="1" si="367"/>
        <v>927189.97700000007</v>
      </c>
    </row>
    <row r="824" spans="2:90" x14ac:dyDescent="0.15">
      <c r="B824" s="3">
        <v>43096</v>
      </c>
      <c r="E824" s="86">
        <v>43096</v>
      </c>
      <c r="F824" s="53">
        <v>14.2</v>
      </c>
      <c r="G824">
        <v>1.76</v>
      </c>
      <c r="H824">
        <v>21.81</v>
      </c>
      <c r="I824">
        <v>23.76</v>
      </c>
      <c r="J824">
        <v>20.86</v>
      </c>
      <c r="K824">
        <v>13.19</v>
      </c>
      <c r="L824">
        <v>16.760000000000002</v>
      </c>
      <c r="M824">
        <v>3.4</v>
      </c>
      <c r="O824">
        <v>15.25</v>
      </c>
      <c r="Q824">
        <v>1.3900000000000001</v>
      </c>
      <c r="R824">
        <v>11.13</v>
      </c>
      <c r="S824">
        <v>46</v>
      </c>
      <c r="U824">
        <v>46</v>
      </c>
      <c r="X824" s="3">
        <f t="shared" si="345"/>
        <v>43096</v>
      </c>
      <c r="Y824" s="40">
        <f ca="1">Y823+SUMIFS('Transactions (Dated)'!$E$2:$E$53,'Transactions (Dated)'!$D$2:$D$53,'Share Values'!$X824,'Transactions (Dated)'!$B$2:$B$53,'Share Values'!Y$11,'Transactions (Dated)'!$C$2:$C$53,"Buy")-SUMIFS('Transactions (Dated)'!$E$2:$E$53,'Transactions (Dated)'!$D$2:$D$53,'Share Values'!$X824,'Transactions (Dated)'!$B$2:$B$53,'Share Values'!Y$11,'Transactions (Dated)'!$C$2:$C$53,"Sell")</f>
        <v>4625</v>
      </c>
      <c r="Z824" s="40">
        <f ca="1">Z823+SUMIFS('Transactions (Dated)'!$E$2:$E$53,'Transactions (Dated)'!$D$2:$D$53,'Share Values'!$X824,'Transactions (Dated)'!$B$2:$B$53,'Share Values'!Z$11,'Transactions (Dated)'!$C$2:$C$53,"Buy")-SUMIFS('Transactions (Dated)'!$E$2:$E$53,'Transactions (Dated)'!$D$2:$D$53,'Share Values'!$X824,'Transactions (Dated)'!$B$2:$B$53,'Share Values'!Z$11,'Transactions (Dated)'!$C$2:$C$53,"Sell")</f>
        <v>9375</v>
      </c>
      <c r="AA824" s="40">
        <f ca="1">AA823+SUMIFS('Transactions (Dated)'!$E$2:$E$53,'Transactions (Dated)'!$D$2:$D$53,'Share Values'!$X824,'Transactions (Dated)'!$B$2:$B$53,'Share Values'!AA$11,'Transactions (Dated)'!$C$2:$C$53,"Buy")-SUMIFS('Transactions (Dated)'!$E$2:$E$53,'Transactions (Dated)'!$D$2:$D$53,'Share Values'!$X824,'Transactions (Dated)'!$B$2:$B$53,'Share Values'!AA$11,'Transactions (Dated)'!$C$2:$C$53,"Sell")</f>
        <v>26357</v>
      </c>
      <c r="AB824" s="40">
        <f ca="1">AB823+SUMIFS('Transactions (Dated)'!$E$2:$E$53,'Transactions (Dated)'!$D$2:$D$53,'Share Values'!$X824,'Transactions (Dated)'!$B$2:$B$53,'Share Values'!AB$11,'Transactions (Dated)'!$C$2:$C$53,"Buy")-SUMIFS('Transactions (Dated)'!$E$2:$E$53,'Transactions (Dated)'!$D$2:$D$53,'Share Values'!$X824,'Transactions (Dated)'!$B$2:$B$53,'Share Values'!AB$11,'Transactions (Dated)'!$C$2:$C$53,"Sell")</f>
        <v>1892</v>
      </c>
      <c r="AC824" s="40">
        <f ca="1">AC823+SUMIFS('Transactions (Dated)'!$E$2:$E$53,'Transactions (Dated)'!$D$2:$D$53,'Share Values'!$X824,'Transactions (Dated)'!$B$2:$B$53,'Share Values'!AC$11,'Transactions (Dated)'!$C$2:$C$53,"Buy")-SUMIFS('Transactions (Dated)'!$E$2:$E$53,'Transactions (Dated)'!$D$2:$D$53,'Share Values'!$X824,'Transactions (Dated)'!$B$2:$B$53,'Share Values'!AC$11,'Transactions (Dated)'!$C$2:$C$53,"Sell")</f>
        <v>2348</v>
      </c>
      <c r="AD824" s="40">
        <f ca="1">AD823+SUMIFS('Transactions (Dated)'!$E$2:$E$53,'Transactions (Dated)'!$D$2:$D$53,'Share Values'!$X824,'Transactions (Dated)'!$B$2:$B$53,'Share Values'!AD$11,'Transactions (Dated)'!$C$2:$C$53,"Buy")-SUMIFS('Transactions (Dated)'!$E$2:$E$53,'Transactions (Dated)'!$D$2:$D$53,'Share Values'!$X824,'Transactions (Dated)'!$B$2:$B$53,'Share Values'!AD$11,'Transactions (Dated)'!$C$2:$C$53,"Sell")</f>
        <v>0</v>
      </c>
      <c r="AE824" s="40">
        <f ca="1">AE823+SUMIFS('Transactions (Dated)'!$E$2:$E$53,'Transactions (Dated)'!$D$2:$D$53,'Share Values'!$X824,'Transactions (Dated)'!$B$2:$B$53,'Share Values'!AE$11,'Transactions (Dated)'!$C$2:$C$53,"Buy")-SUMIFS('Transactions (Dated)'!$E$2:$E$53,'Transactions (Dated)'!$D$2:$D$53,'Share Values'!$X824,'Transactions (Dated)'!$B$2:$B$53,'Share Values'!AE$11,'Transactions (Dated)'!$C$2:$C$53,"Sell")</f>
        <v>2900</v>
      </c>
      <c r="AF824" s="40">
        <f ca="1">AF823+SUMIFS('Transactions (Dated)'!$E$2:$E$53,'Transactions (Dated)'!$D$2:$D$53,'Share Values'!$X824,'Transactions (Dated)'!$B$2:$B$53,'Share Values'!AF$11,'Transactions (Dated)'!$C$2:$C$53,"Buy")-SUMIFS('Transactions (Dated)'!$E$2:$E$53,'Transactions (Dated)'!$D$2:$D$53,'Share Values'!$X824,'Transactions (Dated)'!$B$2:$B$53,'Share Values'!AF$11,'Transactions (Dated)'!$C$2:$C$53,"Sell")</f>
        <v>14201</v>
      </c>
      <c r="AG824" s="40">
        <f ca="1">AG823+SUMIFS('Transactions (Dated)'!$E$2:$E$53,'Transactions (Dated)'!$D$2:$D$53,'Share Values'!$X824,'Transactions (Dated)'!$B$2:$B$53,'Share Values'!AG$11,'Transactions (Dated)'!$C$2:$C$53,"Buy")-SUMIFS('Transactions (Dated)'!$E$2:$E$53,'Transactions (Dated)'!$D$2:$D$53,'Share Values'!$X824,'Transactions (Dated)'!$B$2:$B$53,'Share Values'!AG$11,'Transactions (Dated)'!$C$2:$C$53,"Sell")</f>
        <v>6835</v>
      </c>
      <c r="AH824" s="40">
        <f ca="1">AH823+SUMIFS('Transactions (Dated)'!$E$2:$E$53,'Transactions (Dated)'!$D$2:$D$53,'Share Values'!$X824,'Transactions (Dated)'!$B$2:$B$53,'Share Values'!AH$11,'Transactions (Dated)'!$C$2:$C$53,"Buy")-SUMIFS('Transactions (Dated)'!$E$2:$E$53,'Transactions (Dated)'!$D$2:$D$53,'Share Values'!$X824,'Transactions (Dated)'!$B$2:$B$53,'Share Values'!AH$11,'Transactions (Dated)'!$C$2:$C$53,"Sell")</f>
        <v>0</v>
      </c>
      <c r="AI824" s="40">
        <f ca="1">AI823+SUMIFS('Transactions (Dated)'!$E$2:$E$53,'Transactions (Dated)'!$D$2:$D$53,'Share Values'!$X824,'Transactions (Dated)'!$B$2:$B$53,'Share Values'!AI$11,'Transactions (Dated)'!$C$2:$C$53,"Buy")-SUMIFS('Transactions (Dated)'!$E$2:$E$53,'Transactions (Dated)'!$D$2:$D$53,'Share Values'!$X824,'Transactions (Dated)'!$B$2:$B$53,'Share Values'!AI$11,'Transactions (Dated)'!$C$2:$C$53,"Sell")</f>
        <v>0</v>
      </c>
      <c r="AJ824" s="40">
        <f ca="1">AJ823+SUMIFS('Transactions (Dated)'!$E$2:$E$53,'Transactions (Dated)'!$D$2:$D$53,'Share Values'!$X824,'Transactions (Dated)'!$B$2:$B$53,'Share Values'!AJ$11,'Transactions (Dated)'!$C$2:$C$53,"Buy")-SUMIFS('Transactions (Dated)'!$E$2:$E$53,'Transactions (Dated)'!$D$2:$D$53,'Share Values'!$X824,'Transactions (Dated)'!$B$2:$B$53,'Share Values'!AJ$11,'Transactions (Dated)'!$C$2:$C$53,"Sell")</f>
        <v>0</v>
      </c>
      <c r="AK824" s="40">
        <f ca="1">AK823+SUMIFS('Transactions (Dated)'!$E$2:$E$53,'Transactions (Dated)'!$D$2:$D$53,'Share Values'!$X824,'Transactions (Dated)'!$B$2:$B$53,'Share Values'!AK$11,'Transactions (Dated)'!$C$2:$C$53,"Buy")-SUMIFS('Transactions (Dated)'!$E$2:$E$53,'Transactions (Dated)'!$D$2:$D$53,'Share Values'!$X824,'Transactions (Dated)'!$B$2:$B$53,'Share Values'!AK$11,'Transactions (Dated)'!$C$2:$C$53,"Sell")</f>
        <v>0</v>
      </c>
      <c r="AL824" s="40">
        <f ca="1">AL823+SUMIFS('Transactions (Dated)'!$E$2:$E$53,'Transactions (Dated)'!$D$2:$D$53,'Share Values'!$X824,'Transactions (Dated)'!$B$2:$B$53,'Share Values'!AL$11,'Transactions (Dated)'!$C$2:$C$53,"Buy")-SUMIFS('Transactions (Dated)'!$E$2:$E$53,'Transactions (Dated)'!$D$2:$D$53,'Share Values'!$X824,'Transactions (Dated)'!$B$2:$B$53,'Share Values'!AL$11,'Transactions (Dated)'!$C$2:$C$53,"Sell")</f>
        <v>0</v>
      </c>
      <c r="AM824" s="40">
        <f ca="1">AM823+SUMIFS('Transactions (Dated)'!$E$2:$E$53,'Transactions (Dated)'!$D$2:$D$53,'Share Values'!$X824,'Transactions (Dated)'!$B$2:$B$53,'Share Values'!AM$11,'Transactions (Dated)'!$C$2:$C$53,"Buy")-SUMIFS('Transactions (Dated)'!$E$2:$E$53,'Transactions (Dated)'!$D$2:$D$53,'Share Values'!$X824,'Transactions (Dated)'!$B$2:$B$53,'Share Values'!AM$11,'Transactions (Dated)'!$C$2:$C$53,"Sell")</f>
        <v>0</v>
      </c>
      <c r="AN824" s="40">
        <f ca="1">AN823+SUMIFS('Transactions (Dated)'!$E$2:$E$53,'Transactions (Dated)'!$D$2:$D$53,'Share Values'!$X824,'Transactions (Dated)'!$B$2:$B$53,'Share Values'!AN$11,'Transactions (Dated)'!$C$2:$C$53,"Buy")-SUMIFS('Transactions (Dated)'!$E$2:$E$53,'Transactions (Dated)'!$D$2:$D$53,'Share Values'!$X824,'Transactions (Dated)'!$B$2:$B$53,'Share Values'!AN$11,'Transactions (Dated)'!$C$2:$C$53,"Sell")</f>
        <v>0</v>
      </c>
      <c r="AQ824" s="3">
        <f t="shared" si="346"/>
        <v>43096</v>
      </c>
      <c r="AR824" s="6">
        <f t="shared" ca="1" si="347"/>
        <v>65675</v>
      </c>
      <c r="AS824" s="6">
        <f t="shared" ca="1" si="348"/>
        <v>16500</v>
      </c>
      <c r="AT824" s="6">
        <f t="shared" ca="1" si="349"/>
        <v>574846.16999999993</v>
      </c>
      <c r="AU824" s="6">
        <f t="shared" ca="1" si="350"/>
        <v>44953.920000000006</v>
      </c>
      <c r="AV824" s="6">
        <f t="shared" ca="1" si="351"/>
        <v>48979.28</v>
      </c>
      <c r="AW824" s="6">
        <f t="shared" ca="1" si="352"/>
        <v>0</v>
      </c>
      <c r="AX824" s="6">
        <f t="shared" ca="1" si="353"/>
        <v>48604.000000000007</v>
      </c>
      <c r="AY824" s="6">
        <f t="shared" ca="1" si="354"/>
        <v>48283.4</v>
      </c>
      <c r="AZ824" s="6">
        <f t="shared" ca="1" si="355"/>
        <v>0</v>
      </c>
      <c r="BA824" s="6">
        <f t="shared" ca="1" si="356"/>
        <v>0</v>
      </c>
      <c r="BB824" s="6">
        <f t="shared" ca="1" si="357"/>
        <v>0</v>
      </c>
      <c r="BC824" s="6">
        <f t="shared" ca="1" si="358"/>
        <v>0</v>
      </c>
      <c r="BD824" s="6">
        <f t="shared" ca="1" si="359"/>
        <v>0</v>
      </c>
      <c r="BE824" s="6">
        <f t="shared" ca="1" si="360"/>
        <v>0</v>
      </c>
      <c r="BF824" s="6">
        <f t="shared" ca="1" si="343"/>
        <v>0</v>
      </c>
      <c r="BG824" s="6">
        <f t="shared" ca="1" si="344"/>
        <v>0</v>
      </c>
      <c r="BJ824" s="4">
        <f t="shared" ca="1" si="361"/>
        <v>847841.77</v>
      </c>
      <c r="BL824" s="3">
        <f t="shared" si="362"/>
        <v>43096</v>
      </c>
      <c r="BM824" s="6">
        <f>BM823+SUMIFS('Transactions (Dated)'!G:G,'Transactions (Dated)'!D:D,'Share Values'!AQ824)</f>
        <v>14317.649999999987</v>
      </c>
      <c r="BN824" s="6">
        <f ca="1">BN823+SUMIFS('Transactions (Dated)'!$F:$F,'Transactions (Dated)'!$D:$D,$BL824,'Transactions (Dated)'!$B:$B,BN$11,'Transactions (Dated)'!$C:$C,"Dividend (paid to cash)")*Y824</f>
        <v>0</v>
      </c>
      <c r="BO824" s="6">
        <f ca="1">BO823+SUMIFS('Transactions (Dated)'!$F:$F,'Transactions (Dated)'!$D:$D,$BL824,'Transactions (Dated)'!$B:$B,BO$11,'Transactions (Dated)'!$C:$C,"Dividend (paid to cash)")*Z824</f>
        <v>2421.875</v>
      </c>
      <c r="BP824" s="6">
        <f ca="1">BP823+SUMIFS('Transactions (Dated)'!$F:$F,'Transactions (Dated)'!$D:$D,$BL824,'Transactions (Dated)'!$B:$B,BP$11,'Transactions (Dated)'!$C:$C,"Dividend (paid to cash)")*AA824</f>
        <v>51745.237000000008</v>
      </c>
      <c r="BQ824" s="6">
        <f ca="1">BQ823+SUMIFS('Transactions (Dated)'!$F:$F,'Transactions (Dated)'!$D:$D,$BL824,'Transactions (Dated)'!$B:$B,BQ$11,'Transactions (Dated)'!$C:$C,"Dividend (paid to cash)")*AB824</f>
        <v>818.29</v>
      </c>
      <c r="BR824" s="6">
        <f ca="1">BR823+SUMIFS('Transactions (Dated)'!$F:$F,'Transactions (Dated)'!$D:$D,$BL824,'Transactions (Dated)'!$B:$B,BR$11,'Transactions (Dated)'!$C:$C,"Dividend (paid to cash)")*AC824</f>
        <v>0</v>
      </c>
      <c r="BS824" s="6">
        <f ca="1">BS823+SUMIFS('Transactions (Dated)'!$F:$F,'Transactions (Dated)'!$D:$D,$BL824,'Transactions (Dated)'!$B:$B,BS$11,'Transactions (Dated)'!$C:$C,"Dividend (paid to cash)")*AD824</f>
        <v>0</v>
      </c>
      <c r="BT824" s="6">
        <f ca="1">BT823+SUMIFS('Transactions (Dated)'!$F:$F,'Transactions (Dated)'!$D:$D,$BL824,'Transactions (Dated)'!$B:$B,BT$11,'Transactions (Dated)'!$C:$C,"Dividend (paid to cash)")*AE824</f>
        <v>8555</v>
      </c>
      <c r="BU824" s="6">
        <f ca="1">BU823+SUMIFS('Transactions (Dated)'!$F:$F,'Transactions (Dated)'!$D:$D,$BL824,'Transactions (Dated)'!$B:$B,BU$11,'Transactions (Dated)'!$C:$C,"Dividend (paid to cash)")*AF824</f>
        <v>0</v>
      </c>
      <c r="BV824" s="6">
        <f ca="1">BV823+SUMIFS('Transactions (Dated)'!$F:$F,'Transactions (Dated)'!$D:$D,$BL824,'Transactions (Dated)'!$B:$B,BV$11,'Transactions (Dated)'!$C:$C,"Dividend (paid to cash)")*AG824</f>
        <v>0</v>
      </c>
      <c r="BW824" s="6">
        <f ca="1">BW823+SUMIFS('Transactions (Dated)'!$F:$F,'Transactions (Dated)'!$D:$D,$BL824,'Transactions (Dated)'!$B:$B,BW$11,'Transactions (Dated)'!$C:$C,"Dividend (paid to cash)")*AH824</f>
        <v>0</v>
      </c>
      <c r="BX824" s="6">
        <f ca="1">BX823+SUMIFS('Transactions (Dated)'!$F:$F,'Transactions (Dated)'!$D:$D,$BL824,'Transactions (Dated)'!$B:$B,BX$11,'Transactions (Dated)'!$C:$C,"Dividend (paid to cash)")*AI824</f>
        <v>0</v>
      </c>
      <c r="BY824" s="6">
        <f ca="1">BY823+SUMIFS('Transactions (Dated)'!$F:$F,'Transactions (Dated)'!$D:$D,$BL824,'Transactions (Dated)'!$B:$B,BY$11,'Transactions (Dated)'!$C:$C,"Dividend (paid to cash)")*AJ824</f>
        <v>0</v>
      </c>
      <c r="BZ824" s="6">
        <f ca="1">BZ823+SUMIFS('Transactions (Dated)'!$F:$F,'Transactions (Dated)'!$D:$D,$BL824,'Transactions (Dated)'!$B:$B,BZ$11,'Transactions (Dated)'!$C:$C,"Dividend (paid to cash)")*AK824</f>
        <v>0</v>
      </c>
      <c r="CA824" s="6">
        <f ca="1">CA823+SUMIFS('Transactions (Dated)'!$F:$F,'Transactions (Dated)'!$D:$D,$BL824,'Transactions (Dated)'!$B:$B,CA$11,'Transactions (Dated)'!$C:$C,"Dividend (paid to cash)")*AL824</f>
        <v>0</v>
      </c>
      <c r="CB824" s="6">
        <v>0</v>
      </c>
      <c r="CC824" s="6">
        <v>0</v>
      </c>
      <c r="CF824" s="6">
        <f t="shared" ca="1" si="363"/>
        <v>77858.051999999981</v>
      </c>
      <c r="CH824" s="3">
        <f t="shared" si="364"/>
        <v>43096</v>
      </c>
      <c r="CI824" s="4">
        <f t="shared" ca="1" si="365"/>
        <v>847841.77</v>
      </c>
      <c r="CJ824" s="4">
        <f t="shared" ca="1" si="366"/>
        <v>77858.051999999981</v>
      </c>
      <c r="CL824" s="4">
        <f t="shared" ca="1" si="367"/>
        <v>925699.82200000004</v>
      </c>
    </row>
    <row r="825" spans="2:90" x14ac:dyDescent="0.15">
      <c r="B825" s="3">
        <v>43097</v>
      </c>
      <c r="E825" s="86">
        <v>43097</v>
      </c>
      <c r="F825" s="53">
        <v>14.25</v>
      </c>
      <c r="G825">
        <v>1.78</v>
      </c>
      <c r="H825">
        <v>21.84</v>
      </c>
      <c r="I825">
        <v>23.71</v>
      </c>
      <c r="J825">
        <v>21</v>
      </c>
      <c r="K825">
        <v>13.36</v>
      </c>
      <c r="L825">
        <v>16.75</v>
      </c>
      <c r="M825">
        <v>3.41</v>
      </c>
      <c r="O825">
        <v>15.4</v>
      </c>
      <c r="Q825">
        <v>1.43</v>
      </c>
      <c r="R825">
        <v>11.35</v>
      </c>
      <c r="S825">
        <v>46.18</v>
      </c>
      <c r="U825">
        <v>46.18</v>
      </c>
      <c r="X825" s="3">
        <f t="shared" si="345"/>
        <v>43097</v>
      </c>
      <c r="Y825" s="40">
        <f ca="1">Y824+SUMIFS('Transactions (Dated)'!$E$2:$E$53,'Transactions (Dated)'!$D$2:$D$53,'Share Values'!$X825,'Transactions (Dated)'!$B$2:$B$53,'Share Values'!Y$11,'Transactions (Dated)'!$C$2:$C$53,"Buy")-SUMIFS('Transactions (Dated)'!$E$2:$E$53,'Transactions (Dated)'!$D$2:$D$53,'Share Values'!$X825,'Transactions (Dated)'!$B$2:$B$53,'Share Values'!Y$11,'Transactions (Dated)'!$C$2:$C$53,"Sell")</f>
        <v>4625</v>
      </c>
      <c r="Z825" s="40">
        <f ca="1">Z824+SUMIFS('Transactions (Dated)'!$E$2:$E$53,'Transactions (Dated)'!$D$2:$D$53,'Share Values'!$X825,'Transactions (Dated)'!$B$2:$B$53,'Share Values'!Z$11,'Transactions (Dated)'!$C$2:$C$53,"Buy")-SUMIFS('Transactions (Dated)'!$E$2:$E$53,'Transactions (Dated)'!$D$2:$D$53,'Share Values'!$X825,'Transactions (Dated)'!$B$2:$B$53,'Share Values'!Z$11,'Transactions (Dated)'!$C$2:$C$53,"Sell")</f>
        <v>9375</v>
      </c>
      <c r="AA825" s="40">
        <f ca="1">AA824+SUMIFS('Transactions (Dated)'!$E$2:$E$53,'Transactions (Dated)'!$D$2:$D$53,'Share Values'!$X825,'Transactions (Dated)'!$B$2:$B$53,'Share Values'!AA$11,'Transactions (Dated)'!$C$2:$C$53,"Buy")-SUMIFS('Transactions (Dated)'!$E$2:$E$53,'Transactions (Dated)'!$D$2:$D$53,'Share Values'!$X825,'Transactions (Dated)'!$B$2:$B$53,'Share Values'!AA$11,'Transactions (Dated)'!$C$2:$C$53,"Sell")</f>
        <v>26357</v>
      </c>
      <c r="AB825" s="40">
        <f ca="1">AB824+SUMIFS('Transactions (Dated)'!$E$2:$E$53,'Transactions (Dated)'!$D$2:$D$53,'Share Values'!$X825,'Transactions (Dated)'!$B$2:$B$53,'Share Values'!AB$11,'Transactions (Dated)'!$C$2:$C$53,"Buy")-SUMIFS('Transactions (Dated)'!$E$2:$E$53,'Transactions (Dated)'!$D$2:$D$53,'Share Values'!$X825,'Transactions (Dated)'!$B$2:$B$53,'Share Values'!AB$11,'Transactions (Dated)'!$C$2:$C$53,"Sell")</f>
        <v>1892</v>
      </c>
      <c r="AC825" s="40">
        <f ca="1">AC824+SUMIFS('Transactions (Dated)'!$E$2:$E$53,'Transactions (Dated)'!$D$2:$D$53,'Share Values'!$X825,'Transactions (Dated)'!$B$2:$B$53,'Share Values'!AC$11,'Transactions (Dated)'!$C$2:$C$53,"Buy")-SUMIFS('Transactions (Dated)'!$E$2:$E$53,'Transactions (Dated)'!$D$2:$D$53,'Share Values'!$X825,'Transactions (Dated)'!$B$2:$B$53,'Share Values'!AC$11,'Transactions (Dated)'!$C$2:$C$53,"Sell")</f>
        <v>2348</v>
      </c>
      <c r="AD825" s="40">
        <f ca="1">AD824+SUMIFS('Transactions (Dated)'!$E$2:$E$53,'Transactions (Dated)'!$D$2:$D$53,'Share Values'!$X825,'Transactions (Dated)'!$B$2:$B$53,'Share Values'!AD$11,'Transactions (Dated)'!$C$2:$C$53,"Buy")-SUMIFS('Transactions (Dated)'!$E$2:$E$53,'Transactions (Dated)'!$D$2:$D$53,'Share Values'!$X825,'Transactions (Dated)'!$B$2:$B$53,'Share Values'!AD$11,'Transactions (Dated)'!$C$2:$C$53,"Sell")</f>
        <v>0</v>
      </c>
      <c r="AE825" s="40">
        <f ca="1">AE824+SUMIFS('Transactions (Dated)'!$E$2:$E$53,'Transactions (Dated)'!$D$2:$D$53,'Share Values'!$X825,'Transactions (Dated)'!$B$2:$B$53,'Share Values'!AE$11,'Transactions (Dated)'!$C$2:$C$53,"Buy")-SUMIFS('Transactions (Dated)'!$E$2:$E$53,'Transactions (Dated)'!$D$2:$D$53,'Share Values'!$X825,'Transactions (Dated)'!$B$2:$B$53,'Share Values'!AE$11,'Transactions (Dated)'!$C$2:$C$53,"Sell")</f>
        <v>2900</v>
      </c>
      <c r="AF825" s="40">
        <f ca="1">AF824+SUMIFS('Transactions (Dated)'!$E$2:$E$53,'Transactions (Dated)'!$D$2:$D$53,'Share Values'!$X825,'Transactions (Dated)'!$B$2:$B$53,'Share Values'!AF$11,'Transactions (Dated)'!$C$2:$C$53,"Buy")-SUMIFS('Transactions (Dated)'!$E$2:$E$53,'Transactions (Dated)'!$D$2:$D$53,'Share Values'!$X825,'Transactions (Dated)'!$B$2:$B$53,'Share Values'!AF$11,'Transactions (Dated)'!$C$2:$C$53,"Sell")</f>
        <v>14201</v>
      </c>
      <c r="AG825" s="40">
        <f ca="1">AG824+SUMIFS('Transactions (Dated)'!$E$2:$E$53,'Transactions (Dated)'!$D$2:$D$53,'Share Values'!$X825,'Transactions (Dated)'!$B$2:$B$53,'Share Values'!AG$11,'Transactions (Dated)'!$C$2:$C$53,"Buy")-SUMIFS('Transactions (Dated)'!$E$2:$E$53,'Transactions (Dated)'!$D$2:$D$53,'Share Values'!$X825,'Transactions (Dated)'!$B$2:$B$53,'Share Values'!AG$11,'Transactions (Dated)'!$C$2:$C$53,"Sell")</f>
        <v>6835</v>
      </c>
      <c r="AH825" s="40">
        <f ca="1">AH824+SUMIFS('Transactions (Dated)'!$E$2:$E$53,'Transactions (Dated)'!$D$2:$D$53,'Share Values'!$X825,'Transactions (Dated)'!$B$2:$B$53,'Share Values'!AH$11,'Transactions (Dated)'!$C$2:$C$53,"Buy")-SUMIFS('Transactions (Dated)'!$E$2:$E$53,'Transactions (Dated)'!$D$2:$D$53,'Share Values'!$X825,'Transactions (Dated)'!$B$2:$B$53,'Share Values'!AH$11,'Transactions (Dated)'!$C$2:$C$53,"Sell")</f>
        <v>0</v>
      </c>
      <c r="AI825" s="40">
        <f ca="1">AI824+SUMIFS('Transactions (Dated)'!$E$2:$E$53,'Transactions (Dated)'!$D$2:$D$53,'Share Values'!$X825,'Transactions (Dated)'!$B$2:$B$53,'Share Values'!AI$11,'Transactions (Dated)'!$C$2:$C$53,"Buy")-SUMIFS('Transactions (Dated)'!$E$2:$E$53,'Transactions (Dated)'!$D$2:$D$53,'Share Values'!$X825,'Transactions (Dated)'!$B$2:$B$53,'Share Values'!AI$11,'Transactions (Dated)'!$C$2:$C$53,"Sell")</f>
        <v>0</v>
      </c>
      <c r="AJ825" s="40">
        <f ca="1">AJ824+SUMIFS('Transactions (Dated)'!$E$2:$E$53,'Transactions (Dated)'!$D$2:$D$53,'Share Values'!$X825,'Transactions (Dated)'!$B$2:$B$53,'Share Values'!AJ$11,'Transactions (Dated)'!$C$2:$C$53,"Buy")-SUMIFS('Transactions (Dated)'!$E$2:$E$53,'Transactions (Dated)'!$D$2:$D$53,'Share Values'!$X825,'Transactions (Dated)'!$B$2:$B$53,'Share Values'!AJ$11,'Transactions (Dated)'!$C$2:$C$53,"Sell")</f>
        <v>0</v>
      </c>
      <c r="AK825" s="40">
        <f ca="1">AK824+SUMIFS('Transactions (Dated)'!$E$2:$E$53,'Transactions (Dated)'!$D$2:$D$53,'Share Values'!$X825,'Transactions (Dated)'!$B$2:$B$53,'Share Values'!AK$11,'Transactions (Dated)'!$C$2:$C$53,"Buy")-SUMIFS('Transactions (Dated)'!$E$2:$E$53,'Transactions (Dated)'!$D$2:$D$53,'Share Values'!$X825,'Transactions (Dated)'!$B$2:$B$53,'Share Values'!AK$11,'Transactions (Dated)'!$C$2:$C$53,"Sell")</f>
        <v>0</v>
      </c>
      <c r="AL825" s="40">
        <f ca="1">AL824+SUMIFS('Transactions (Dated)'!$E$2:$E$53,'Transactions (Dated)'!$D$2:$D$53,'Share Values'!$X825,'Transactions (Dated)'!$B$2:$B$53,'Share Values'!AL$11,'Transactions (Dated)'!$C$2:$C$53,"Buy")-SUMIFS('Transactions (Dated)'!$E$2:$E$53,'Transactions (Dated)'!$D$2:$D$53,'Share Values'!$X825,'Transactions (Dated)'!$B$2:$B$53,'Share Values'!AL$11,'Transactions (Dated)'!$C$2:$C$53,"Sell")</f>
        <v>0</v>
      </c>
      <c r="AM825" s="40">
        <f ca="1">AM824+SUMIFS('Transactions (Dated)'!$E$2:$E$53,'Transactions (Dated)'!$D$2:$D$53,'Share Values'!$X825,'Transactions (Dated)'!$B$2:$B$53,'Share Values'!AM$11,'Transactions (Dated)'!$C$2:$C$53,"Buy")-SUMIFS('Transactions (Dated)'!$E$2:$E$53,'Transactions (Dated)'!$D$2:$D$53,'Share Values'!$X825,'Transactions (Dated)'!$B$2:$B$53,'Share Values'!AM$11,'Transactions (Dated)'!$C$2:$C$53,"Sell")</f>
        <v>0</v>
      </c>
      <c r="AN825" s="40">
        <f ca="1">AN824+SUMIFS('Transactions (Dated)'!$E$2:$E$53,'Transactions (Dated)'!$D$2:$D$53,'Share Values'!$X825,'Transactions (Dated)'!$B$2:$B$53,'Share Values'!AN$11,'Transactions (Dated)'!$C$2:$C$53,"Buy")-SUMIFS('Transactions (Dated)'!$E$2:$E$53,'Transactions (Dated)'!$D$2:$D$53,'Share Values'!$X825,'Transactions (Dated)'!$B$2:$B$53,'Share Values'!AN$11,'Transactions (Dated)'!$C$2:$C$53,"Sell")</f>
        <v>0</v>
      </c>
      <c r="AQ825" s="3">
        <f t="shared" si="346"/>
        <v>43097</v>
      </c>
      <c r="AR825" s="6">
        <f t="shared" ca="1" si="347"/>
        <v>65906.25</v>
      </c>
      <c r="AS825" s="6">
        <f t="shared" ca="1" si="348"/>
        <v>16687.5</v>
      </c>
      <c r="AT825" s="6">
        <f t="shared" ca="1" si="349"/>
        <v>575636.88</v>
      </c>
      <c r="AU825" s="6">
        <f t="shared" ca="1" si="350"/>
        <v>44859.32</v>
      </c>
      <c r="AV825" s="6">
        <f t="shared" ca="1" si="351"/>
        <v>49308</v>
      </c>
      <c r="AW825" s="6">
        <f t="shared" ca="1" si="352"/>
        <v>0</v>
      </c>
      <c r="AX825" s="6">
        <f t="shared" ca="1" si="353"/>
        <v>48575</v>
      </c>
      <c r="AY825" s="6">
        <f t="shared" ca="1" si="354"/>
        <v>48425.41</v>
      </c>
      <c r="AZ825" s="6">
        <f t="shared" ca="1" si="355"/>
        <v>0</v>
      </c>
      <c r="BA825" s="6">
        <f t="shared" ca="1" si="356"/>
        <v>0</v>
      </c>
      <c r="BB825" s="6">
        <f t="shared" ca="1" si="357"/>
        <v>0</v>
      </c>
      <c r="BC825" s="6">
        <f t="shared" ca="1" si="358"/>
        <v>0</v>
      </c>
      <c r="BD825" s="6">
        <f t="shared" ca="1" si="359"/>
        <v>0</v>
      </c>
      <c r="BE825" s="6">
        <f t="shared" ca="1" si="360"/>
        <v>0</v>
      </c>
      <c r="BF825" s="6">
        <f t="shared" ca="1" si="343"/>
        <v>0</v>
      </c>
      <c r="BG825" s="6">
        <f t="shared" ca="1" si="344"/>
        <v>0</v>
      </c>
      <c r="BJ825" s="4">
        <f t="shared" ca="1" si="361"/>
        <v>849398.36</v>
      </c>
      <c r="BL825" s="3">
        <f t="shared" si="362"/>
        <v>43097</v>
      </c>
      <c r="BM825" s="6">
        <f>BM824+SUMIFS('Transactions (Dated)'!G:G,'Transactions (Dated)'!D:D,'Share Values'!AQ825)</f>
        <v>14317.649999999987</v>
      </c>
      <c r="BN825" s="6">
        <f ca="1">BN824+SUMIFS('Transactions (Dated)'!$F:$F,'Transactions (Dated)'!$D:$D,$BL825,'Transactions (Dated)'!$B:$B,BN$11,'Transactions (Dated)'!$C:$C,"Dividend (paid to cash)")*Y825</f>
        <v>0</v>
      </c>
      <c r="BO825" s="6">
        <f ca="1">BO824+SUMIFS('Transactions (Dated)'!$F:$F,'Transactions (Dated)'!$D:$D,$BL825,'Transactions (Dated)'!$B:$B,BO$11,'Transactions (Dated)'!$C:$C,"Dividend (paid to cash)")*Z825</f>
        <v>2421.875</v>
      </c>
      <c r="BP825" s="6">
        <f ca="1">BP824+SUMIFS('Transactions (Dated)'!$F:$F,'Transactions (Dated)'!$D:$D,$BL825,'Transactions (Dated)'!$B:$B,BP$11,'Transactions (Dated)'!$C:$C,"Dividend (paid to cash)")*AA825</f>
        <v>51745.237000000008</v>
      </c>
      <c r="BQ825" s="6">
        <f ca="1">BQ824+SUMIFS('Transactions (Dated)'!$F:$F,'Transactions (Dated)'!$D:$D,$BL825,'Transactions (Dated)'!$B:$B,BQ$11,'Transactions (Dated)'!$C:$C,"Dividend (paid to cash)")*AB825</f>
        <v>818.29</v>
      </c>
      <c r="BR825" s="6">
        <f ca="1">BR824+SUMIFS('Transactions (Dated)'!$F:$F,'Transactions (Dated)'!$D:$D,$BL825,'Transactions (Dated)'!$B:$B,BR$11,'Transactions (Dated)'!$C:$C,"Dividend (paid to cash)")*AC825</f>
        <v>0</v>
      </c>
      <c r="BS825" s="6">
        <f ca="1">BS824+SUMIFS('Transactions (Dated)'!$F:$F,'Transactions (Dated)'!$D:$D,$BL825,'Transactions (Dated)'!$B:$B,BS$11,'Transactions (Dated)'!$C:$C,"Dividend (paid to cash)")*AD825</f>
        <v>0</v>
      </c>
      <c r="BT825" s="6">
        <f ca="1">BT824+SUMIFS('Transactions (Dated)'!$F:$F,'Transactions (Dated)'!$D:$D,$BL825,'Transactions (Dated)'!$B:$B,BT$11,'Transactions (Dated)'!$C:$C,"Dividend (paid to cash)")*AE825</f>
        <v>8555</v>
      </c>
      <c r="BU825" s="6">
        <f ca="1">BU824+SUMIFS('Transactions (Dated)'!$F:$F,'Transactions (Dated)'!$D:$D,$BL825,'Transactions (Dated)'!$B:$B,BU$11,'Transactions (Dated)'!$C:$C,"Dividend (paid to cash)")*AF825</f>
        <v>0</v>
      </c>
      <c r="BV825" s="6">
        <f ca="1">BV824+SUMIFS('Transactions (Dated)'!$F:$F,'Transactions (Dated)'!$D:$D,$BL825,'Transactions (Dated)'!$B:$B,BV$11,'Transactions (Dated)'!$C:$C,"Dividend (paid to cash)")*AG825</f>
        <v>0</v>
      </c>
      <c r="BW825" s="6">
        <f ca="1">BW824+SUMIFS('Transactions (Dated)'!$F:$F,'Transactions (Dated)'!$D:$D,$BL825,'Transactions (Dated)'!$B:$B,BW$11,'Transactions (Dated)'!$C:$C,"Dividend (paid to cash)")*AH825</f>
        <v>0</v>
      </c>
      <c r="BX825" s="6">
        <f ca="1">BX824+SUMIFS('Transactions (Dated)'!$F:$F,'Transactions (Dated)'!$D:$D,$BL825,'Transactions (Dated)'!$B:$B,BX$11,'Transactions (Dated)'!$C:$C,"Dividend (paid to cash)")*AI825</f>
        <v>0</v>
      </c>
      <c r="BY825" s="6">
        <f ca="1">BY824+SUMIFS('Transactions (Dated)'!$F:$F,'Transactions (Dated)'!$D:$D,$BL825,'Transactions (Dated)'!$B:$B,BY$11,'Transactions (Dated)'!$C:$C,"Dividend (paid to cash)")*AJ825</f>
        <v>0</v>
      </c>
      <c r="BZ825" s="6">
        <f ca="1">BZ824+SUMIFS('Transactions (Dated)'!$F:$F,'Transactions (Dated)'!$D:$D,$BL825,'Transactions (Dated)'!$B:$B,BZ$11,'Transactions (Dated)'!$C:$C,"Dividend (paid to cash)")*AK825</f>
        <v>0</v>
      </c>
      <c r="CA825" s="6">
        <f ca="1">CA824+SUMIFS('Transactions (Dated)'!$F:$F,'Transactions (Dated)'!$D:$D,$BL825,'Transactions (Dated)'!$B:$B,CA$11,'Transactions (Dated)'!$C:$C,"Dividend (paid to cash)")*AL825</f>
        <v>0</v>
      </c>
      <c r="CB825" s="6">
        <v>0</v>
      </c>
      <c r="CC825" s="6">
        <v>0</v>
      </c>
      <c r="CF825" s="6">
        <f t="shared" ca="1" si="363"/>
        <v>77858.051999999981</v>
      </c>
      <c r="CH825" s="3">
        <f t="shared" si="364"/>
        <v>43097</v>
      </c>
      <c r="CI825" s="4">
        <f t="shared" ca="1" si="365"/>
        <v>849398.36</v>
      </c>
      <c r="CJ825" s="4">
        <f t="shared" ca="1" si="366"/>
        <v>77858.051999999981</v>
      </c>
      <c r="CL825" s="4">
        <f t="shared" ca="1" si="367"/>
        <v>927256.41200000001</v>
      </c>
    </row>
    <row r="826" spans="2:90" x14ac:dyDescent="0.15">
      <c r="B826" s="3">
        <v>43098</v>
      </c>
      <c r="E826" s="86">
        <v>43098</v>
      </c>
      <c r="F826" s="53">
        <v>14.04</v>
      </c>
      <c r="G826">
        <v>1.9</v>
      </c>
      <c r="H826">
        <v>21.85</v>
      </c>
      <c r="I826">
        <v>23.7</v>
      </c>
      <c r="J826">
        <v>21.09</v>
      </c>
      <c r="K826">
        <v>13.39</v>
      </c>
      <c r="L826">
        <v>16.649999999999999</v>
      </c>
      <c r="M826">
        <v>3.26</v>
      </c>
      <c r="O826">
        <v>15.55</v>
      </c>
      <c r="Q826">
        <v>1.405</v>
      </c>
      <c r="R826">
        <v>11.13</v>
      </c>
      <c r="S826">
        <v>46.11</v>
      </c>
      <c r="U826">
        <v>46.11</v>
      </c>
      <c r="X826" s="3">
        <f t="shared" si="345"/>
        <v>43098</v>
      </c>
      <c r="Y826" s="40">
        <f ca="1">Y825+SUMIFS('Transactions (Dated)'!$E$2:$E$53,'Transactions (Dated)'!$D$2:$D$53,'Share Values'!$X826,'Transactions (Dated)'!$B$2:$B$53,'Share Values'!Y$11,'Transactions (Dated)'!$C$2:$C$53,"Buy")-SUMIFS('Transactions (Dated)'!$E$2:$E$53,'Transactions (Dated)'!$D$2:$D$53,'Share Values'!$X826,'Transactions (Dated)'!$B$2:$B$53,'Share Values'!Y$11,'Transactions (Dated)'!$C$2:$C$53,"Sell")</f>
        <v>4625</v>
      </c>
      <c r="Z826" s="40">
        <f ca="1">Z825+SUMIFS('Transactions (Dated)'!$E$2:$E$53,'Transactions (Dated)'!$D$2:$D$53,'Share Values'!$X826,'Transactions (Dated)'!$B$2:$B$53,'Share Values'!Z$11,'Transactions (Dated)'!$C$2:$C$53,"Buy")-SUMIFS('Transactions (Dated)'!$E$2:$E$53,'Transactions (Dated)'!$D$2:$D$53,'Share Values'!$X826,'Transactions (Dated)'!$B$2:$B$53,'Share Values'!Z$11,'Transactions (Dated)'!$C$2:$C$53,"Sell")</f>
        <v>9375</v>
      </c>
      <c r="AA826" s="40">
        <f ca="1">AA825+SUMIFS('Transactions (Dated)'!$E$2:$E$53,'Transactions (Dated)'!$D$2:$D$53,'Share Values'!$X826,'Transactions (Dated)'!$B$2:$B$53,'Share Values'!AA$11,'Transactions (Dated)'!$C$2:$C$53,"Buy")-SUMIFS('Transactions (Dated)'!$E$2:$E$53,'Transactions (Dated)'!$D$2:$D$53,'Share Values'!$X826,'Transactions (Dated)'!$B$2:$B$53,'Share Values'!AA$11,'Transactions (Dated)'!$C$2:$C$53,"Sell")</f>
        <v>26357</v>
      </c>
      <c r="AB826" s="40">
        <f ca="1">AB825+SUMIFS('Transactions (Dated)'!$E$2:$E$53,'Transactions (Dated)'!$D$2:$D$53,'Share Values'!$X826,'Transactions (Dated)'!$B$2:$B$53,'Share Values'!AB$11,'Transactions (Dated)'!$C$2:$C$53,"Buy")-SUMIFS('Transactions (Dated)'!$E$2:$E$53,'Transactions (Dated)'!$D$2:$D$53,'Share Values'!$X826,'Transactions (Dated)'!$B$2:$B$53,'Share Values'!AB$11,'Transactions (Dated)'!$C$2:$C$53,"Sell")</f>
        <v>1892</v>
      </c>
      <c r="AC826" s="40">
        <f ca="1">AC825+SUMIFS('Transactions (Dated)'!$E$2:$E$53,'Transactions (Dated)'!$D$2:$D$53,'Share Values'!$X826,'Transactions (Dated)'!$B$2:$B$53,'Share Values'!AC$11,'Transactions (Dated)'!$C$2:$C$53,"Buy")-SUMIFS('Transactions (Dated)'!$E$2:$E$53,'Transactions (Dated)'!$D$2:$D$53,'Share Values'!$X826,'Transactions (Dated)'!$B$2:$B$53,'Share Values'!AC$11,'Transactions (Dated)'!$C$2:$C$53,"Sell")</f>
        <v>2348</v>
      </c>
      <c r="AD826" s="40">
        <f ca="1">AD825+SUMIFS('Transactions (Dated)'!$E$2:$E$53,'Transactions (Dated)'!$D$2:$D$53,'Share Values'!$X826,'Transactions (Dated)'!$B$2:$B$53,'Share Values'!AD$11,'Transactions (Dated)'!$C$2:$C$53,"Buy")-SUMIFS('Transactions (Dated)'!$E$2:$E$53,'Transactions (Dated)'!$D$2:$D$53,'Share Values'!$X826,'Transactions (Dated)'!$B$2:$B$53,'Share Values'!AD$11,'Transactions (Dated)'!$C$2:$C$53,"Sell")</f>
        <v>0</v>
      </c>
      <c r="AE826" s="40">
        <f ca="1">AE825+SUMIFS('Transactions (Dated)'!$E$2:$E$53,'Transactions (Dated)'!$D$2:$D$53,'Share Values'!$X826,'Transactions (Dated)'!$B$2:$B$53,'Share Values'!AE$11,'Transactions (Dated)'!$C$2:$C$53,"Buy")-SUMIFS('Transactions (Dated)'!$E$2:$E$53,'Transactions (Dated)'!$D$2:$D$53,'Share Values'!$X826,'Transactions (Dated)'!$B$2:$B$53,'Share Values'!AE$11,'Transactions (Dated)'!$C$2:$C$53,"Sell")</f>
        <v>2900</v>
      </c>
      <c r="AF826" s="40">
        <f ca="1">AF825+SUMIFS('Transactions (Dated)'!$E$2:$E$53,'Transactions (Dated)'!$D$2:$D$53,'Share Values'!$X826,'Transactions (Dated)'!$B$2:$B$53,'Share Values'!AF$11,'Transactions (Dated)'!$C$2:$C$53,"Buy")-SUMIFS('Transactions (Dated)'!$E$2:$E$53,'Transactions (Dated)'!$D$2:$D$53,'Share Values'!$X826,'Transactions (Dated)'!$B$2:$B$53,'Share Values'!AF$11,'Transactions (Dated)'!$C$2:$C$53,"Sell")</f>
        <v>14201</v>
      </c>
      <c r="AG826" s="40">
        <f ca="1">AG825+SUMIFS('Transactions (Dated)'!$E$2:$E$53,'Transactions (Dated)'!$D$2:$D$53,'Share Values'!$X826,'Transactions (Dated)'!$B$2:$B$53,'Share Values'!AG$11,'Transactions (Dated)'!$C$2:$C$53,"Buy")-SUMIFS('Transactions (Dated)'!$E$2:$E$53,'Transactions (Dated)'!$D$2:$D$53,'Share Values'!$X826,'Transactions (Dated)'!$B$2:$B$53,'Share Values'!AG$11,'Transactions (Dated)'!$C$2:$C$53,"Sell")</f>
        <v>6835</v>
      </c>
      <c r="AH826" s="40">
        <f ca="1">AH825+SUMIFS('Transactions (Dated)'!$E$2:$E$53,'Transactions (Dated)'!$D$2:$D$53,'Share Values'!$X826,'Transactions (Dated)'!$B$2:$B$53,'Share Values'!AH$11,'Transactions (Dated)'!$C$2:$C$53,"Buy")-SUMIFS('Transactions (Dated)'!$E$2:$E$53,'Transactions (Dated)'!$D$2:$D$53,'Share Values'!$X826,'Transactions (Dated)'!$B$2:$B$53,'Share Values'!AH$11,'Transactions (Dated)'!$C$2:$C$53,"Sell")</f>
        <v>0</v>
      </c>
      <c r="AI826" s="40">
        <f ca="1">AI825+SUMIFS('Transactions (Dated)'!$E$2:$E$53,'Transactions (Dated)'!$D$2:$D$53,'Share Values'!$X826,'Transactions (Dated)'!$B$2:$B$53,'Share Values'!AI$11,'Transactions (Dated)'!$C$2:$C$53,"Buy")-SUMIFS('Transactions (Dated)'!$E$2:$E$53,'Transactions (Dated)'!$D$2:$D$53,'Share Values'!$X826,'Transactions (Dated)'!$B$2:$B$53,'Share Values'!AI$11,'Transactions (Dated)'!$C$2:$C$53,"Sell")</f>
        <v>0</v>
      </c>
      <c r="AJ826" s="40">
        <f ca="1">AJ825+SUMIFS('Transactions (Dated)'!$E$2:$E$53,'Transactions (Dated)'!$D$2:$D$53,'Share Values'!$X826,'Transactions (Dated)'!$B$2:$B$53,'Share Values'!AJ$11,'Transactions (Dated)'!$C$2:$C$53,"Buy")-SUMIFS('Transactions (Dated)'!$E$2:$E$53,'Transactions (Dated)'!$D$2:$D$53,'Share Values'!$X826,'Transactions (Dated)'!$B$2:$B$53,'Share Values'!AJ$11,'Transactions (Dated)'!$C$2:$C$53,"Sell")</f>
        <v>0</v>
      </c>
      <c r="AK826" s="40">
        <f ca="1">AK825+SUMIFS('Transactions (Dated)'!$E$2:$E$53,'Transactions (Dated)'!$D$2:$D$53,'Share Values'!$X826,'Transactions (Dated)'!$B$2:$B$53,'Share Values'!AK$11,'Transactions (Dated)'!$C$2:$C$53,"Buy")-SUMIFS('Transactions (Dated)'!$E$2:$E$53,'Transactions (Dated)'!$D$2:$D$53,'Share Values'!$X826,'Transactions (Dated)'!$B$2:$B$53,'Share Values'!AK$11,'Transactions (Dated)'!$C$2:$C$53,"Sell")</f>
        <v>0</v>
      </c>
      <c r="AL826" s="40">
        <f ca="1">AL825+SUMIFS('Transactions (Dated)'!$E$2:$E$53,'Transactions (Dated)'!$D$2:$D$53,'Share Values'!$X826,'Transactions (Dated)'!$B$2:$B$53,'Share Values'!AL$11,'Transactions (Dated)'!$C$2:$C$53,"Buy")-SUMIFS('Transactions (Dated)'!$E$2:$E$53,'Transactions (Dated)'!$D$2:$D$53,'Share Values'!$X826,'Transactions (Dated)'!$B$2:$B$53,'Share Values'!AL$11,'Transactions (Dated)'!$C$2:$C$53,"Sell")</f>
        <v>0</v>
      </c>
      <c r="AM826" s="40">
        <f ca="1">AM825+SUMIFS('Transactions (Dated)'!$E$2:$E$53,'Transactions (Dated)'!$D$2:$D$53,'Share Values'!$X826,'Transactions (Dated)'!$B$2:$B$53,'Share Values'!AM$11,'Transactions (Dated)'!$C$2:$C$53,"Buy")-SUMIFS('Transactions (Dated)'!$E$2:$E$53,'Transactions (Dated)'!$D$2:$D$53,'Share Values'!$X826,'Transactions (Dated)'!$B$2:$B$53,'Share Values'!AM$11,'Transactions (Dated)'!$C$2:$C$53,"Sell")</f>
        <v>0</v>
      </c>
      <c r="AN826" s="40">
        <f ca="1">AN825+SUMIFS('Transactions (Dated)'!$E$2:$E$53,'Transactions (Dated)'!$D$2:$D$53,'Share Values'!$X826,'Transactions (Dated)'!$B$2:$B$53,'Share Values'!AN$11,'Transactions (Dated)'!$C$2:$C$53,"Buy")-SUMIFS('Transactions (Dated)'!$E$2:$E$53,'Transactions (Dated)'!$D$2:$D$53,'Share Values'!$X826,'Transactions (Dated)'!$B$2:$B$53,'Share Values'!AN$11,'Transactions (Dated)'!$C$2:$C$53,"Sell")</f>
        <v>0</v>
      </c>
      <c r="AQ826" s="3">
        <f t="shared" si="346"/>
        <v>43098</v>
      </c>
      <c r="AR826" s="6">
        <f t="shared" ca="1" si="347"/>
        <v>64934.999999999993</v>
      </c>
      <c r="AS826" s="6">
        <f t="shared" ca="1" si="348"/>
        <v>17812.5</v>
      </c>
      <c r="AT826" s="6">
        <f t="shared" ca="1" si="349"/>
        <v>575900.45000000007</v>
      </c>
      <c r="AU826" s="6">
        <f t="shared" ca="1" si="350"/>
        <v>44840.4</v>
      </c>
      <c r="AV826" s="6">
        <f t="shared" ca="1" si="351"/>
        <v>49519.32</v>
      </c>
      <c r="AW826" s="6">
        <f t="shared" ca="1" si="352"/>
        <v>0</v>
      </c>
      <c r="AX826" s="6">
        <f t="shared" ca="1" si="353"/>
        <v>48284.999999999993</v>
      </c>
      <c r="AY826" s="6">
        <f t="shared" ca="1" si="354"/>
        <v>46295.259999999995</v>
      </c>
      <c r="AZ826" s="6">
        <f t="shared" ca="1" si="355"/>
        <v>0</v>
      </c>
      <c r="BA826" s="6">
        <f t="shared" ca="1" si="356"/>
        <v>0</v>
      </c>
      <c r="BB826" s="6">
        <f t="shared" ca="1" si="357"/>
        <v>0</v>
      </c>
      <c r="BC826" s="6">
        <f t="shared" ca="1" si="358"/>
        <v>0</v>
      </c>
      <c r="BD826" s="6">
        <f t="shared" ca="1" si="359"/>
        <v>0</v>
      </c>
      <c r="BE826" s="6">
        <f t="shared" ca="1" si="360"/>
        <v>0</v>
      </c>
      <c r="BF826" s="6">
        <f t="shared" ca="1" si="343"/>
        <v>0</v>
      </c>
      <c r="BG826" s="6">
        <f t="shared" ca="1" si="344"/>
        <v>0</v>
      </c>
      <c r="BJ826" s="4">
        <f t="shared" ca="1" si="361"/>
        <v>847587.93</v>
      </c>
      <c r="BL826" s="3">
        <f t="shared" si="362"/>
        <v>43098</v>
      </c>
      <c r="BM826" s="6">
        <f>BM825+SUMIFS('Transactions (Dated)'!G:G,'Transactions (Dated)'!D:D,'Share Values'!AQ826)</f>
        <v>14317.649999999987</v>
      </c>
      <c r="BN826" s="6">
        <f ca="1">BN825+SUMIFS('Transactions (Dated)'!$F:$F,'Transactions (Dated)'!$D:$D,$BL826,'Transactions (Dated)'!$B:$B,BN$11,'Transactions (Dated)'!$C:$C,"Dividend (paid to cash)")*Y826</f>
        <v>0</v>
      </c>
      <c r="BO826" s="6">
        <f ca="1">BO825+SUMIFS('Transactions (Dated)'!$F:$F,'Transactions (Dated)'!$D:$D,$BL826,'Transactions (Dated)'!$B:$B,BO$11,'Transactions (Dated)'!$C:$C,"Dividend (paid to cash)")*Z826</f>
        <v>2421.875</v>
      </c>
      <c r="BP826" s="6">
        <f ca="1">BP825+SUMIFS('Transactions (Dated)'!$F:$F,'Transactions (Dated)'!$D:$D,$BL826,'Transactions (Dated)'!$B:$B,BP$11,'Transactions (Dated)'!$C:$C,"Dividend (paid to cash)")*AA826</f>
        <v>51745.237000000008</v>
      </c>
      <c r="BQ826" s="6">
        <f ca="1">BQ825+SUMIFS('Transactions (Dated)'!$F:$F,'Transactions (Dated)'!$D:$D,$BL826,'Transactions (Dated)'!$B:$B,BQ$11,'Transactions (Dated)'!$C:$C,"Dividend (paid to cash)")*AB826</f>
        <v>818.29</v>
      </c>
      <c r="BR826" s="6">
        <f ca="1">BR825+SUMIFS('Transactions (Dated)'!$F:$F,'Transactions (Dated)'!$D:$D,$BL826,'Transactions (Dated)'!$B:$B,BR$11,'Transactions (Dated)'!$C:$C,"Dividend (paid to cash)")*AC826</f>
        <v>0</v>
      </c>
      <c r="BS826" s="6">
        <f ca="1">BS825+SUMIFS('Transactions (Dated)'!$F:$F,'Transactions (Dated)'!$D:$D,$BL826,'Transactions (Dated)'!$B:$B,BS$11,'Transactions (Dated)'!$C:$C,"Dividend (paid to cash)")*AD826</f>
        <v>0</v>
      </c>
      <c r="BT826" s="6">
        <f ca="1">BT825+SUMIFS('Transactions (Dated)'!$F:$F,'Transactions (Dated)'!$D:$D,$BL826,'Transactions (Dated)'!$B:$B,BT$11,'Transactions (Dated)'!$C:$C,"Dividend (paid to cash)")*AE826</f>
        <v>8555</v>
      </c>
      <c r="BU826" s="6">
        <f ca="1">BU825+SUMIFS('Transactions (Dated)'!$F:$F,'Transactions (Dated)'!$D:$D,$BL826,'Transactions (Dated)'!$B:$B,BU$11,'Transactions (Dated)'!$C:$C,"Dividend (paid to cash)")*AF826</f>
        <v>0</v>
      </c>
      <c r="BV826" s="6">
        <f ca="1">BV825+SUMIFS('Transactions (Dated)'!$F:$F,'Transactions (Dated)'!$D:$D,$BL826,'Transactions (Dated)'!$B:$B,BV$11,'Transactions (Dated)'!$C:$C,"Dividend (paid to cash)")*AG826</f>
        <v>0</v>
      </c>
      <c r="BW826" s="6">
        <f ca="1">BW825+SUMIFS('Transactions (Dated)'!$F:$F,'Transactions (Dated)'!$D:$D,$BL826,'Transactions (Dated)'!$B:$B,BW$11,'Transactions (Dated)'!$C:$C,"Dividend (paid to cash)")*AH826</f>
        <v>0</v>
      </c>
      <c r="BX826" s="6">
        <f ca="1">BX825+SUMIFS('Transactions (Dated)'!$F:$F,'Transactions (Dated)'!$D:$D,$BL826,'Transactions (Dated)'!$B:$B,BX$11,'Transactions (Dated)'!$C:$C,"Dividend (paid to cash)")*AI826</f>
        <v>0</v>
      </c>
      <c r="BY826" s="6">
        <f ca="1">BY825+SUMIFS('Transactions (Dated)'!$F:$F,'Transactions (Dated)'!$D:$D,$BL826,'Transactions (Dated)'!$B:$B,BY$11,'Transactions (Dated)'!$C:$C,"Dividend (paid to cash)")*AJ826</f>
        <v>0</v>
      </c>
      <c r="BZ826" s="6">
        <f ca="1">BZ825+SUMIFS('Transactions (Dated)'!$F:$F,'Transactions (Dated)'!$D:$D,$BL826,'Transactions (Dated)'!$B:$B,BZ$11,'Transactions (Dated)'!$C:$C,"Dividend (paid to cash)")*AK826</f>
        <v>0</v>
      </c>
      <c r="CA826" s="6">
        <f ca="1">CA825+SUMIFS('Transactions (Dated)'!$F:$F,'Transactions (Dated)'!$D:$D,$BL826,'Transactions (Dated)'!$B:$B,CA$11,'Transactions (Dated)'!$C:$C,"Dividend (paid to cash)")*AL826</f>
        <v>0</v>
      </c>
      <c r="CB826" s="6">
        <v>0</v>
      </c>
      <c r="CC826" s="6">
        <v>0</v>
      </c>
      <c r="CF826" s="6">
        <f t="shared" ca="1" si="363"/>
        <v>77858.051999999981</v>
      </c>
      <c r="CH826" s="3">
        <f t="shared" si="364"/>
        <v>43098</v>
      </c>
      <c r="CI826" s="4">
        <f t="shared" ca="1" si="365"/>
        <v>847587.93</v>
      </c>
      <c r="CJ826" s="4">
        <f t="shared" ca="1" si="366"/>
        <v>77858.051999999981</v>
      </c>
      <c r="CL826" s="4">
        <f t="shared" ca="1" si="367"/>
        <v>925445.98200000008</v>
      </c>
    </row>
    <row r="827" spans="2:90" x14ac:dyDescent="0.15">
      <c r="B827" s="3">
        <v>43102</v>
      </c>
      <c r="E827" s="86">
        <v>43102</v>
      </c>
      <c r="F827" s="53">
        <v>15.02</v>
      </c>
      <c r="G827">
        <v>1.8199999999999998</v>
      </c>
      <c r="H827">
        <v>21.97</v>
      </c>
      <c r="I827">
        <v>23.64</v>
      </c>
      <c r="J827">
        <v>21.35</v>
      </c>
      <c r="K827">
        <v>13.38</v>
      </c>
      <c r="L827">
        <v>16.73</v>
      </c>
      <c r="M827">
        <v>3.26</v>
      </c>
      <c r="O827">
        <v>15.84</v>
      </c>
      <c r="Q827">
        <v>1.4</v>
      </c>
      <c r="R827">
        <v>11.48</v>
      </c>
      <c r="S827">
        <v>45.53</v>
      </c>
      <c r="U827">
        <v>45.53</v>
      </c>
      <c r="X827" s="3">
        <f t="shared" si="345"/>
        <v>43102</v>
      </c>
      <c r="Y827" s="40">
        <f ca="1">Y826+SUMIFS('Transactions (Dated)'!$E$2:$E$53,'Transactions (Dated)'!$D$2:$D$53,'Share Values'!$X827,'Transactions (Dated)'!$B$2:$B$53,'Share Values'!Y$11,'Transactions (Dated)'!$C$2:$C$53,"Buy")-SUMIFS('Transactions (Dated)'!$E$2:$E$53,'Transactions (Dated)'!$D$2:$D$53,'Share Values'!$X827,'Transactions (Dated)'!$B$2:$B$53,'Share Values'!Y$11,'Transactions (Dated)'!$C$2:$C$53,"Sell")</f>
        <v>4625</v>
      </c>
      <c r="Z827" s="40">
        <f ca="1">Z826+SUMIFS('Transactions (Dated)'!$E$2:$E$53,'Transactions (Dated)'!$D$2:$D$53,'Share Values'!$X827,'Transactions (Dated)'!$B$2:$B$53,'Share Values'!Z$11,'Transactions (Dated)'!$C$2:$C$53,"Buy")-SUMIFS('Transactions (Dated)'!$E$2:$E$53,'Transactions (Dated)'!$D$2:$D$53,'Share Values'!$X827,'Transactions (Dated)'!$B$2:$B$53,'Share Values'!Z$11,'Transactions (Dated)'!$C$2:$C$53,"Sell")</f>
        <v>9375</v>
      </c>
      <c r="AA827" s="40">
        <f ca="1">AA826+SUMIFS('Transactions (Dated)'!$E$2:$E$53,'Transactions (Dated)'!$D$2:$D$53,'Share Values'!$X827,'Transactions (Dated)'!$B$2:$B$53,'Share Values'!AA$11,'Transactions (Dated)'!$C$2:$C$53,"Buy")-SUMIFS('Transactions (Dated)'!$E$2:$E$53,'Transactions (Dated)'!$D$2:$D$53,'Share Values'!$X827,'Transactions (Dated)'!$B$2:$B$53,'Share Values'!AA$11,'Transactions (Dated)'!$C$2:$C$53,"Sell")</f>
        <v>26357</v>
      </c>
      <c r="AB827" s="40">
        <f ca="1">AB826+SUMIFS('Transactions (Dated)'!$E$2:$E$53,'Transactions (Dated)'!$D$2:$D$53,'Share Values'!$X827,'Transactions (Dated)'!$B$2:$B$53,'Share Values'!AB$11,'Transactions (Dated)'!$C$2:$C$53,"Buy")-SUMIFS('Transactions (Dated)'!$E$2:$E$53,'Transactions (Dated)'!$D$2:$D$53,'Share Values'!$X827,'Transactions (Dated)'!$B$2:$B$53,'Share Values'!AB$11,'Transactions (Dated)'!$C$2:$C$53,"Sell")</f>
        <v>1892</v>
      </c>
      <c r="AC827" s="40">
        <f ca="1">AC826+SUMIFS('Transactions (Dated)'!$E$2:$E$53,'Transactions (Dated)'!$D$2:$D$53,'Share Values'!$X827,'Transactions (Dated)'!$B$2:$B$53,'Share Values'!AC$11,'Transactions (Dated)'!$C$2:$C$53,"Buy")-SUMIFS('Transactions (Dated)'!$E$2:$E$53,'Transactions (Dated)'!$D$2:$D$53,'Share Values'!$X827,'Transactions (Dated)'!$B$2:$B$53,'Share Values'!AC$11,'Transactions (Dated)'!$C$2:$C$53,"Sell")</f>
        <v>2348</v>
      </c>
      <c r="AD827" s="40">
        <f ca="1">AD826+SUMIFS('Transactions (Dated)'!$E$2:$E$53,'Transactions (Dated)'!$D$2:$D$53,'Share Values'!$X827,'Transactions (Dated)'!$B$2:$B$53,'Share Values'!AD$11,'Transactions (Dated)'!$C$2:$C$53,"Buy")-SUMIFS('Transactions (Dated)'!$E$2:$E$53,'Transactions (Dated)'!$D$2:$D$53,'Share Values'!$X827,'Transactions (Dated)'!$B$2:$B$53,'Share Values'!AD$11,'Transactions (Dated)'!$C$2:$C$53,"Sell")</f>
        <v>0</v>
      </c>
      <c r="AE827" s="40">
        <f ca="1">AE826+SUMIFS('Transactions (Dated)'!$E$2:$E$53,'Transactions (Dated)'!$D$2:$D$53,'Share Values'!$X827,'Transactions (Dated)'!$B$2:$B$53,'Share Values'!AE$11,'Transactions (Dated)'!$C$2:$C$53,"Buy")-SUMIFS('Transactions (Dated)'!$E$2:$E$53,'Transactions (Dated)'!$D$2:$D$53,'Share Values'!$X827,'Transactions (Dated)'!$B$2:$B$53,'Share Values'!AE$11,'Transactions (Dated)'!$C$2:$C$53,"Sell")</f>
        <v>2900</v>
      </c>
      <c r="AF827" s="40">
        <f ca="1">AF826+SUMIFS('Transactions (Dated)'!$E$2:$E$53,'Transactions (Dated)'!$D$2:$D$53,'Share Values'!$X827,'Transactions (Dated)'!$B$2:$B$53,'Share Values'!AF$11,'Transactions (Dated)'!$C$2:$C$53,"Buy")-SUMIFS('Transactions (Dated)'!$E$2:$E$53,'Transactions (Dated)'!$D$2:$D$53,'Share Values'!$X827,'Transactions (Dated)'!$B$2:$B$53,'Share Values'!AF$11,'Transactions (Dated)'!$C$2:$C$53,"Sell")</f>
        <v>14201</v>
      </c>
      <c r="AG827" s="40">
        <f ca="1">AG826+SUMIFS('Transactions (Dated)'!$E$2:$E$53,'Transactions (Dated)'!$D$2:$D$53,'Share Values'!$X827,'Transactions (Dated)'!$B$2:$B$53,'Share Values'!AG$11,'Transactions (Dated)'!$C$2:$C$53,"Buy")-SUMIFS('Transactions (Dated)'!$E$2:$E$53,'Transactions (Dated)'!$D$2:$D$53,'Share Values'!$X827,'Transactions (Dated)'!$B$2:$B$53,'Share Values'!AG$11,'Transactions (Dated)'!$C$2:$C$53,"Sell")</f>
        <v>6835</v>
      </c>
      <c r="AH827" s="40">
        <f ca="1">AH826+SUMIFS('Transactions (Dated)'!$E$2:$E$53,'Transactions (Dated)'!$D$2:$D$53,'Share Values'!$X827,'Transactions (Dated)'!$B$2:$B$53,'Share Values'!AH$11,'Transactions (Dated)'!$C$2:$C$53,"Buy")-SUMIFS('Transactions (Dated)'!$E$2:$E$53,'Transactions (Dated)'!$D$2:$D$53,'Share Values'!$X827,'Transactions (Dated)'!$B$2:$B$53,'Share Values'!AH$11,'Transactions (Dated)'!$C$2:$C$53,"Sell")</f>
        <v>0</v>
      </c>
      <c r="AI827" s="40">
        <f ca="1">AI826+SUMIFS('Transactions (Dated)'!$E$2:$E$53,'Transactions (Dated)'!$D$2:$D$53,'Share Values'!$X827,'Transactions (Dated)'!$B$2:$B$53,'Share Values'!AI$11,'Transactions (Dated)'!$C$2:$C$53,"Buy")-SUMIFS('Transactions (Dated)'!$E$2:$E$53,'Transactions (Dated)'!$D$2:$D$53,'Share Values'!$X827,'Transactions (Dated)'!$B$2:$B$53,'Share Values'!AI$11,'Transactions (Dated)'!$C$2:$C$53,"Sell")</f>
        <v>0</v>
      </c>
      <c r="AJ827" s="40">
        <f ca="1">AJ826+SUMIFS('Transactions (Dated)'!$E$2:$E$53,'Transactions (Dated)'!$D$2:$D$53,'Share Values'!$X827,'Transactions (Dated)'!$B$2:$B$53,'Share Values'!AJ$11,'Transactions (Dated)'!$C$2:$C$53,"Buy")-SUMIFS('Transactions (Dated)'!$E$2:$E$53,'Transactions (Dated)'!$D$2:$D$53,'Share Values'!$X827,'Transactions (Dated)'!$B$2:$B$53,'Share Values'!AJ$11,'Transactions (Dated)'!$C$2:$C$53,"Sell")</f>
        <v>0</v>
      </c>
      <c r="AK827" s="40">
        <f ca="1">AK826+SUMIFS('Transactions (Dated)'!$E$2:$E$53,'Transactions (Dated)'!$D$2:$D$53,'Share Values'!$X827,'Transactions (Dated)'!$B$2:$B$53,'Share Values'!AK$11,'Transactions (Dated)'!$C$2:$C$53,"Buy")-SUMIFS('Transactions (Dated)'!$E$2:$E$53,'Transactions (Dated)'!$D$2:$D$53,'Share Values'!$X827,'Transactions (Dated)'!$B$2:$B$53,'Share Values'!AK$11,'Transactions (Dated)'!$C$2:$C$53,"Sell")</f>
        <v>0</v>
      </c>
      <c r="AL827" s="40">
        <f ca="1">AL826+SUMIFS('Transactions (Dated)'!$E$2:$E$53,'Transactions (Dated)'!$D$2:$D$53,'Share Values'!$X827,'Transactions (Dated)'!$B$2:$B$53,'Share Values'!AL$11,'Transactions (Dated)'!$C$2:$C$53,"Buy")-SUMIFS('Transactions (Dated)'!$E$2:$E$53,'Transactions (Dated)'!$D$2:$D$53,'Share Values'!$X827,'Transactions (Dated)'!$B$2:$B$53,'Share Values'!AL$11,'Transactions (Dated)'!$C$2:$C$53,"Sell")</f>
        <v>0</v>
      </c>
      <c r="AM827" s="40">
        <f ca="1">AM826+SUMIFS('Transactions (Dated)'!$E$2:$E$53,'Transactions (Dated)'!$D$2:$D$53,'Share Values'!$X827,'Transactions (Dated)'!$B$2:$B$53,'Share Values'!AM$11,'Transactions (Dated)'!$C$2:$C$53,"Buy")-SUMIFS('Transactions (Dated)'!$E$2:$E$53,'Transactions (Dated)'!$D$2:$D$53,'Share Values'!$X827,'Transactions (Dated)'!$B$2:$B$53,'Share Values'!AM$11,'Transactions (Dated)'!$C$2:$C$53,"Sell")</f>
        <v>0</v>
      </c>
      <c r="AN827" s="40">
        <f ca="1">AN826+SUMIFS('Transactions (Dated)'!$E$2:$E$53,'Transactions (Dated)'!$D$2:$D$53,'Share Values'!$X827,'Transactions (Dated)'!$B$2:$B$53,'Share Values'!AN$11,'Transactions (Dated)'!$C$2:$C$53,"Buy")-SUMIFS('Transactions (Dated)'!$E$2:$E$53,'Transactions (Dated)'!$D$2:$D$53,'Share Values'!$X827,'Transactions (Dated)'!$B$2:$B$53,'Share Values'!AN$11,'Transactions (Dated)'!$C$2:$C$53,"Sell")</f>
        <v>0</v>
      </c>
      <c r="AQ827" s="3">
        <f t="shared" si="346"/>
        <v>43102</v>
      </c>
      <c r="AR827" s="6">
        <f t="shared" ca="1" si="347"/>
        <v>69467.5</v>
      </c>
      <c r="AS827" s="6">
        <f t="shared" ca="1" si="348"/>
        <v>17062.5</v>
      </c>
      <c r="AT827" s="6">
        <f t="shared" ca="1" si="349"/>
        <v>579063.28999999992</v>
      </c>
      <c r="AU827" s="6">
        <f t="shared" ca="1" si="350"/>
        <v>44726.880000000005</v>
      </c>
      <c r="AV827" s="6">
        <f t="shared" ca="1" si="351"/>
        <v>50129.8</v>
      </c>
      <c r="AW827" s="6">
        <f t="shared" ca="1" si="352"/>
        <v>0</v>
      </c>
      <c r="AX827" s="6">
        <f t="shared" ca="1" si="353"/>
        <v>48517</v>
      </c>
      <c r="AY827" s="6">
        <f t="shared" ca="1" si="354"/>
        <v>46295.259999999995</v>
      </c>
      <c r="AZ827" s="6">
        <f t="shared" ca="1" si="355"/>
        <v>0</v>
      </c>
      <c r="BA827" s="6">
        <f t="shared" ca="1" si="356"/>
        <v>0</v>
      </c>
      <c r="BB827" s="6">
        <f t="shared" ca="1" si="357"/>
        <v>0</v>
      </c>
      <c r="BC827" s="6">
        <f t="shared" ca="1" si="358"/>
        <v>0</v>
      </c>
      <c r="BD827" s="6">
        <f t="shared" ca="1" si="359"/>
        <v>0</v>
      </c>
      <c r="BE827" s="6">
        <f t="shared" ca="1" si="360"/>
        <v>0</v>
      </c>
      <c r="BF827" s="6">
        <f t="shared" ca="1" si="343"/>
        <v>0</v>
      </c>
      <c r="BG827" s="6">
        <f t="shared" ca="1" si="344"/>
        <v>0</v>
      </c>
      <c r="BJ827" s="4">
        <f t="shared" ca="1" si="361"/>
        <v>855262.23</v>
      </c>
      <c r="BL827" s="3">
        <f t="shared" si="362"/>
        <v>43102</v>
      </c>
      <c r="BM827" s="6">
        <f>BM826+SUMIFS('Transactions (Dated)'!G:G,'Transactions (Dated)'!D:D,'Share Values'!AQ827)</f>
        <v>14317.649999999987</v>
      </c>
      <c r="BN827" s="6">
        <f ca="1">BN826+SUMIFS('Transactions (Dated)'!$F:$F,'Transactions (Dated)'!$D:$D,$BL827,'Transactions (Dated)'!$B:$B,BN$11,'Transactions (Dated)'!$C:$C,"Dividend (paid to cash)")*Y827</f>
        <v>0</v>
      </c>
      <c r="BO827" s="6">
        <f ca="1">BO826+SUMIFS('Transactions (Dated)'!$F:$F,'Transactions (Dated)'!$D:$D,$BL827,'Transactions (Dated)'!$B:$B,BO$11,'Transactions (Dated)'!$C:$C,"Dividend (paid to cash)")*Z827</f>
        <v>2421.875</v>
      </c>
      <c r="BP827" s="6">
        <f ca="1">BP826+SUMIFS('Transactions (Dated)'!$F:$F,'Transactions (Dated)'!$D:$D,$BL827,'Transactions (Dated)'!$B:$B,BP$11,'Transactions (Dated)'!$C:$C,"Dividend (paid to cash)")*AA827</f>
        <v>51745.237000000008</v>
      </c>
      <c r="BQ827" s="6">
        <f ca="1">BQ826+SUMIFS('Transactions (Dated)'!$F:$F,'Transactions (Dated)'!$D:$D,$BL827,'Transactions (Dated)'!$B:$B,BQ$11,'Transactions (Dated)'!$C:$C,"Dividend (paid to cash)")*AB827</f>
        <v>818.29</v>
      </c>
      <c r="BR827" s="6">
        <f ca="1">BR826+SUMIFS('Transactions (Dated)'!$F:$F,'Transactions (Dated)'!$D:$D,$BL827,'Transactions (Dated)'!$B:$B,BR$11,'Transactions (Dated)'!$C:$C,"Dividend (paid to cash)")*AC827</f>
        <v>0</v>
      </c>
      <c r="BS827" s="6">
        <f ca="1">BS826+SUMIFS('Transactions (Dated)'!$F:$F,'Transactions (Dated)'!$D:$D,$BL827,'Transactions (Dated)'!$B:$B,BS$11,'Transactions (Dated)'!$C:$C,"Dividend (paid to cash)")*AD827</f>
        <v>0</v>
      </c>
      <c r="BT827" s="6">
        <f ca="1">BT826+SUMIFS('Transactions (Dated)'!$F:$F,'Transactions (Dated)'!$D:$D,$BL827,'Transactions (Dated)'!$B:$B,BT$11,'Transactions (Dated)'!$C:$C,"Dividend (paid to cash)")*AE827</f>
        <v>8555</v>
      </c>
      <c r="BU827" s="6">
        <f ca="1">BU826+SUMIFS('Transactions (Dated)'!$F:$F,'Transactions (Dated)'!$D:$D,$BL827,'Transactions (Dated)'!$B:$B,BU$11,'Transactions (Dated)'!$C:$C,"Dividend (paid to cash)")*AF827</f>
        <v>0</v>
      </c>
      <c r="BV827" s="6">
        <f ca="1">BV826+SUMIFS('Transactions (Dated)'!$F:$F,'Transactions (Dated)'!$D:$D,$BL827,'Transactions (Dated)'!$B:$B,BV$11,'Transactions (Dated)'!$C:$C,"Dividend (paid to cash)")*AG827</f>
        <v>0</v>
      </c>
      <c r="BW827" s="6">
        <f ca="1">BW826+SUMIFS('Transactions (Dated)'!$F:$F,'Transactions (Dated)'!$D:$D,$BL827,'Transactions (Dated)'!$B:$B,BW$11,'Transactions (Dated)'!$C:$C,"Dividend (paid to cash)")*AH827</f>
        <v>0</v>
      </c>
      <c r="BX827" s="6">
        <f ca="1">BX826+SUMIFS('Transactions (Dated)'!$F:$F,'Transactions (Dated)'!$D:$D,$BL827,'Transactions (Dated)'!$B:$B,BX$11,'Transactions (Dated)'!$C:$C,"Dividend (paid to cash)")*AI827</f>
        <v>0</v>
      </c>
      <c r="BY827" s="6">
        <f ca="1">BY826+SUMIFS('Transactions (Dated)'!$F:$F,'Transactions (Dated)'!$D:$D,$BL827,'Transactions (Dated)'!$B:$B,BY$11,'Transactions (Dated)'!$C:$C,"Dividend (paid to cash)")*AJ827</f>
        <v>0</v>
      </c>
      <c r="BZ827" s="6">
        <f ca="1">BZ826+SUMIFS('Transactions (Dated)'!$F:$F,'Transactions (Dated)'!$D:$D,$BL827,'Transactions (Dated)'!$B:$B,BZ$11,'Transactions (Dated)'!$C:$C,"Dividend (paid to cash)")*AK827</f>
        <v>0</v>
      </c>
      <c r="CA827" s="6">
        <f ca="1">CA826+SUMIFS('Transactions (Dated)'!$F:$F,'Transactions (Dated)'!$D:$D,$BL827,'Transactions (Dated)'!$B:$B,CA$11,'Transactions (Dated)'!$C:$C,"Dividend (paid to cash)")*AL827</f>
        <v>0</v>
      </c>
      <c r="CB827" s="6">
        <v>0</v>
      </c>
      <c r="CC827" s="6">
        <v>0</v>
      </c>
      <c r="CF827" s="6">
        <f t="shared" ca="1" si="363"/>
        <v>77858.051999999981</v>
      </c>
      <c r="CH827" s="3">
        <f t="shared" si="364"/>
        <v>43102</v>
      </c>
      <c r="CI827" s="4">
        <f t="shared" ca="1" si="365"/>
        <v>855262.23</v>
      </c>
      <c r="CJ827" s="4">
        <f t="shared" ca="1" si="366"/>
        <v>77858.051999999981</v>
      </c>
      <c r="CL827" s="4">
        <f t="shared" ca="1" si="367"/>
        <v>933120.28200000001</v>
      </c>
    </row>
    <row r="828" spans="2:90" x14ac:dyDescent="0.15">
      <c r="B828" s="3">
        <v>43103</v>
      </c>
      <c r="E828" s="86">
        <v>43103</v>
      </c>
      <c r="F828" s="53">
        <v>16.95</v>
      </c>
      <c r="G828">
        <v>1.8</v>
      </c>
      <c r="H828">
        <v>22.07</v>
      </c>
      <c r="I828">
        <v>23.63</v>
      </c>
      <c r="J828">
        <v>21.07</v>
      </c>
      <c r="K828">
        <v>13.27</v>
      </c>
      <c r="L828">
        <v>16.690000000000001</v>
      </c>
      <c r="M828">
        <v>3.17</v>
      </c>
      <c r="O828">
        <v>16</v>
      </c>
      <c r="Q828">
        <v>1.405</v>
      </c>
      <c r="R828">
        <v>11.46</v>
      </c>
      <c r="S828">
        <v>45.15</v>
      </c>
      <c r="U828">
        <v>45.15</v>
      </c>
      <c r="X828" s="3">
        <f t="shared" si="345"/>
        <v>43103</v>
      </c>
      <c r="Y828" s="40">
        <f ca="1">Y827+SUMIFS('Transactions (Dated)'!$E$2:$E$53,'Transactions (Dated)'!$D$2:$D$53,'Share Values'!$X828,'Transactions (Dated)'!$B$2:$B$53,'Share Values'!Y$11,'Transactions (Dated)'!$C$2:$C$53,"Buy")-SUMIFS('Transactions (Dated)'!$E$2:$E$53,'Transactions (Dated)'!$D$2:$D$53,'Share Values'!$X828,'Transactions (Dated)'!$B$2:$B$53,'Share Values'!Y$11,'Transactions (Dated)'!$C$2:$C$53,"Sell")</f>
        <v>4625</v>
      </c>
      <c r="Z828" s="40">
        <f ca="1">Z827+SUMIFS('Transactions (Dated)'!$E$2:$E$53,'Transactions (Dated)'!$D$2:$D$53,'Share Values'!$X828,'Transactions (Dated)'!$B$2:$B$53,'Share Values'!Z$11,'Transactions (Dated)'!$C$2:$C$53,"Buy")-SUMIFS('Transactions (Dated)'!$E$2:$E$53,'Transactions (Dated)'!$D$2:$D$53,'Share Values'!$X828,'Transactions (Dated)'!$B$2:$B$53,'Share Values'!Z$11,'Transactions (Dated)'!$C$2:$C$53,"Sell")</f>
        <v>9375</v>
      </c>
      <c r="AA828" s="40">
        <f ca="1">AA827+SUMIFS('Transactions (Dated)'!$E$2:$E$53,'Transactions (Dated)'!$D$2:$D$53,'Share Values'!$X828,'Transactions (Dated)'!$B$2:$B$53,'Share Values'!AA$11,'Transactions (Dated)'!$C$2:$C$53,"Buy")-SUMIFS('Transactions (Dated)'!$E$2:$E$53,'Transactions (Dated)'!$D$2:$D$53,'Share Values'!$X828,'Transactions (Dated)'!$B$2:$B$53,'Share Values'!AA$11,'Transactions (Dated)'!$C$2:$C$53,"Sell")</f>
        <v>26357</v>
      </c>
      <c r="AB828" s="40">
        <f ca="1">AB827+SUMIFS('Transactions (Dated)'!$E$2:$E$53,'Transactions (Dated)'!$D$2:$D$53,'Share Values'!$X828,'Transactions (Dated)'!$B$2:$B$53,'Share Values'!AB$11,'Transactions (Dated)'!$C$2:$C$53,"Buy")-SUMIFS('Transactions (Dated)'!$E$2:$E$53,'Transactions (Dated)'!$D$2:$D$53,'Share Values'!$X828,'Transactions (Dated)'!$B$2:$B$53,'Share Values'!AB$11,'Transactions (Dated)'!$C$2:$C$53,"Sell")</f>
        <v>1892</v>
      </c>
      <c r="AC828" s="40">
        <f ca="1">AC827+SUMIFS('Transactions (Dated)'!$E$2:$E$53,'Transactions (Dated)'!$D$2:$D$53,'Share Values'!$X828,'Transactions (Dated)'!$B$2:$B$53,'Share Values'!AC$11,'Transactions (Dated)'!$C$2:$C$53,"Buy")-SUMIFS('Transactions (Dated)'!$E$2:$E$53,'Transactions (Dated)'!$D$2:$D$53,'Share Values'!$X828,'Transactions (Dated)'!$B$2:$B$53,'Share Values'!AC$11,'Transactions (Dated)'!$C$2:$C$53,"Sell")</f>
        <v>2348</v>
      </c>
      <c r="AD828" s="40">
        <f ca="1">AD827+SUMIFS('Transactions (Dated)'!$E$2:$E$53,'Transactions (Dated)'!$D$2:$D$53,'Share Values'!$X828,'Transactions (Dated)'!$B$2:$B$53,'Share Values'!AD$11,'Transactions (Dated)'!$C$2:$C$53,"Buy")-SUMIFS('Transactions (Dated)'!$E$2:$E$53,'Transactions (Dated)'!$D$2:$D$53,'Share Values'!$X828,'Transactions (Dated)'!$B$2:$B$53,'Share Values'!AD$11,'Transactions (Dated)'!$C$2:$C$53,"Sell")</f>
        <v>0</v>
      </c>
      <c r="AE828" s="40">
        <f ca="1">AE827+SUMIFS('Transactions (Dated)'!$E$2:$E$53,'Transactions (Dated)'!$D$2:$D$53,'Share Values'!$X828,'Transactions (Dated)'!$B$2:$B$53,'Share Values'!AE$11,'Transactions (Dated)'!$C$2:$C$53,"Buy")-SUMIFS('Transactions (Dated)'!$E$2:$E$53,'Transactions (Dated)'!$D$2:$D$53,'Share Values'!$X828,'Transactions (Dated)'!$B$2:$B$53,'Share Values'!AE$11,'Transactions (Dated)'!$C$2:$C$53,"Sell")</f>
        <v>2900</v>
      </c>
      <c r="AF828" s="40">
        <f ca="1">AF827+SUMIFS('Transactions (Dated)'!$E$2:$E$53,'Transactions (Dated)'!$D$2:$D$53,'Share Values'!$X828,'Transactions (Dated)'!$B$2:$B$53,'Share Values'!AF$11,'Transactions (Dated)'!$C$2:$C$53,"Buy")-SUMIFS('Transactions (Dated)'!$E$2:$E$53,'Transactions (Dated)'!$D$2:$D$53,'Share Values'!$X828,'Transactions (Dated)'!$B$2:$B$53,'Share Values'!AF$11,'Transactions (Dated)'!$C$2:$C$53,"Sell")</f>
        <v>14201</v>
      </c>
      <c r="AG828" s="40">
        <f ca="1">AG827+SUMIFS('Transactions (Dated)'!$E$2:$E$53,'Transactions (Dated)'!$D$2:$D$53,'Share Values'!$X828,'Transactions (Dated)'!$B$2:$B$53,'Share Values'!AG$11,'Transactions (Dated)'!$C$2:$C$53,"Buy")-SUMIFS('Transactions (Dated)'!$E$2:$E$53,'Transactions (Dated)'!$D$2:$D$53,'Share Values'!$X828,'Transactions (Dated)'!$B$2:$B$53,'Share Values'!AG$11,'Transactions (Dated)'!$C$2:$C$53,"Sell")</f>
        <v>6835</v>
      </c>
      <c r="AH828" s="40">
        <f ca="1">AH827+SUMIFS('Transactions (Dated)'!$E$2:$E$53,'Transactions (Dated)'!$D$2:$D$53,'Share Values'!$X828,'Transactions (Dated)'!$B$2:$B$53,'Share Values'!AH$11,'Transactions (Dated)'!$C$2:$C$53,"Buy")-SUMIFS('Transactions (Dated)'!$E$2:$E$53,'Transactions (Dated)'!$D$2:$D$53,'Share Values'!$X828,'Transactions (Dated)'!$B$2:$B$53,'Share Values'!AH$11,'Transactions (Dated)'!$C$2:$C$53,"Sell")</f>
        <v>0</v>
      </c>
      <c r="AI828" s="40">
        <f ca="1">AI827+SUMIFS('Transactions (Dated)'!$E$2:$E$53,'Transactions (Dated)'!$D$2:$D$53,'Share Values'!$X828,'Transactions (Dated)'!$B$2:$B$53,'Share Values'!AI$11,'Transactions (Dated)'!$C$2:$C$53,"Buy")-SUMIFS('Transactions (Dated)'!$E$2:$E$53,'Transactions (Dated)'!$D$2:$D$53,'Share Values'!$X828,'Transactions (Dated)'!$B$2:$B$53,'Share Values'!AI$11,'Transactions (Dated)'!$C$2:$C$53,"Sell")</f>
        <v>0</v>
      </c>
      <c r="AJ828" s="40">
        <f ca="1">AJ827+SUMIFS('Transactions (Dated)'!$E$2:$E$53,'Transactions (Dated)'!$D$2:$D$53,'Share Values'!$X828,'Transactions (Dated)'!$B$2:$B$53,'Share Values'!AJ$11,'Transactions (Dated)'!$C$2:$C$53,"Buy")-SUMIFS('Transactions (Dated)'!$E$2:$E$53,'Transactions (Dated)'!$D$2:$D$53,'Share Values'!$X828,'Transactions (Dated)'!$B$2:$B$53,'Share Values'!AJ$11,'Transactions (Dated)'!$C$2:$C$53,"Sell")</f>
        <v>0</v>
      </c>
      <c r="AK828" s="40">
        <f ca="1">AK827+SUMIFS('Transactions (Dated)'!$E$2:$E$53,'Transactions (Dated)'!$D$2:$D$53,'Share Values'!$X828,'Transactions (Dated)'!$B$2:$B$53,'Share Values'!AK$11,'Transactions (Dated)'!$C$2:$C$53,"Buy")-SUMIFS('Transactions (Dated)'!$E$2:$E$53,'Transactions (Dated)'!$D$2:$D$53,'Share Values'!$X828,'Transactions (Dated)'!$B$2:$B$53,'Share Values'!AK$11,'Transactions (Dated)'!$C$2:$C$53,"Sell")</f>
        <v>0</v>
      </c>
      <c r="AL828" s="40">
        <f ca="1">AL827+SUMIFS('Transactions (Dated)'!$E$2:$E$53,'Transactions (Dated)'!$D$2:$D$53,'Share Values'!$X828,'Transactions (Dated)'!$B$2:$B$53,'Share Values'!AL$11,'Transactions (Dated)'!$C$2:$C$53,"Buy")-SUMIFS('Transactions (Dated)'!$E$2:$E$53,'Transactions (Dated)'!$D$2:$D$53,'Share Values'!$X828,'Transactions (Dated)'!$B$2:$B$53,'Share Values'!AL$11,'Transactions (Dated)'!$C$2:$C$53,"Sell")</f>
        <v>0</v>
      </c>
      <c r="AM828" s="40">
        <f ca="1">AM827+SUMIFS('Transactions (Dated)'!$E$2:$E$53,'Transactions (Dated)'!$D$2:$D$53,'Share Values'!$X828,'Transactions (Dated)'!$B$2:$B$53,'Share Values'!AM$11,'Transactions (Dated)'!$C$2:$C$53,"Buy")-SUMIFS('Transactions (Dated)'!$E$2:$E$53,'Transactions (Dated)'!$D$2:$D$53,'Share Values'!$X828,'Transactions (Dated)'!$B$2:$B$53,'Share Values'!AM$11,'Transactions (Dated)'!$C$2:$C$53,"Sell")</f>
        <v>0</v>
      </c>
      <c r="AN828" s="40">
        <f ca="1">AN827+SUMIFS('Transactions (Dated)'!$E$2:$E$53,'Transactions (Dated)'!$D$2:$D$53,'Share Values'!$X828,'Transactions (Dated)'!$B$2:$B$53,'Share Values'!AN$11,'Transactions (Dated)'!$C$2:$C$53,"Buy")-SUMIFS('Transactions (Dated)'!$E$2:$E$53,'Transactions (Dated)'!$D$2:$D$53,'Share Values'!$X828,'Transactions (Dated)'!$B$2:$B$53,'Share Values'!AN$11,'Transactions (Dated)'!$C$2:$C$53,"Sell")</f>
        <v>0</v>
      </c>
      <c r="AQ828" s="3">
        <f t="shared" si="346"/>
        <v>43103</v>
      </c>
      <c r="AR828" s="6">
        <f t="shared" ca="1" si="347"/>
        <v>78393.75</v>
      </c>
      <c r="AS828" s="6">
        <f t="shared" ca="1" si="348"/>
        <v>16875</v>
      </c>
      <c r="AT828" s="6">
        <f t="shared" ca="1" si="349"/>
        <v>581698.99</v>
      </c>
      <c r="AU828" s="6">
        <f t="shared" ca="1" si="350"/>
        <v>44707.96</v>
      </c>
      <c r="AV828" s="6">
        <f t="shared" ca="1" si="351"/>
        <v>49472.36</v>
      </c>
      <c r="AW828" s="6">
        <f t="shared" ca="1" si="352"/>
        <v>0</v>
      </c>
      <c r="AX828" s="6">
        <f t="shared" ca="1" si="353"/>
        <v>48401.000000000007</v>
      </c>
      <c r="AY828" s="6">
        <f t="shared" ca="1" si="354"/>
        <v>45017.17</v>
      </c>
      <c r="AZ828" s="6">
        <f t="shared" ca="1" si="355"/>
        <v>0</v>
      </c>
      <c r="BA828" s="6">
        <f t="shared" ca="1" si="356"/>
        <v>0</v>
      </c>
      <c r="BB828" s="6">
        <f t="shared" ca="1" si="357"/>
        <v>0</v>
      </c>
      <c r="BC828" s="6">
        <f t="shared" ca="1" si="358"/>
        <v>0</v>
      </c>
      <c r="BD828" s="6">
        <f t="shared" ca="1" si="359"/>
        <v>0</v>
      </c>
      <c r="BE828" s="6">
        <f t="shared" ca="1" si="360"/>
        <v>0</v>
      </c>
      <c r="BF828" s="6">
        <f t="shared" ca="1" si="343"/>
        <v>0</v>
      </c>
      <c r="BG828" s="6">
        <f t="shared" ca="1" si="344"/>
        <v>0</v>
      </c>
      <c r="BJ828" s="4">
        <f t="shared" ca="1" si="361"/>
        <v>864566.23</v>
      </c>
      <c r="BL828" s="3">
        <f t="shared" si="362"/>
        <v>43103</v>
      </c>
      <c r="BM828" s="6">
        <f>BM827+SUMIFS('Transactions (Dated)'!G:G,'Transactions (Dated)'!D:D,'Share Values'!AQ828)</f>
        <v>14317.649999999987</v>
      </c>
      <c r="BN828" s="6">
        <f ca="1">BN827+SUMIFS('Transactions (Dated)'!$F:$F,'Transactions (Dated)'!$D:$D,$BL828,'Transactions (Dated)'!$B:$B,BN$11,'Transactions (Dated)'!$C:$C,"Dividend (paid to cash)")*Y828</f>
        <v>0</v>
      </c>
      <c r="BO828" s="6">
        <f ca="1">BO827+SUMIFS('Transactions (Dated)'!$F:$F,'Transactions (Dated)'!$D:$D,$BL828,'Transactions (Dated)'!$B:$B,BO$11,'Transactions (Dated)'!$C:$C,"Dividend (paid to cash)")*Z828</f>
        <v>2421.875</v>
      </c>
      <c r="BP828" s="6">
        <f ca="1">BP827+SUMIFS('Transactions (Dated)'!$F:$F,'Transactions (Dated)'!$D:$D,$BL828,'Transactions (Dated)'!$B:$B,BP$11,'Transactions (Dated)'!$C:$C,"Dividend (paid to cash)")*AA828</f>
        <v>51745.237000000008</v>
      </c>
      <c r="BQ828" s="6">
        <f ca="1">BQ827+SUMIFS('Transactions (Dated)'!$F:$F,'Transactions (Dated)'!$D:$D,$BL828,'Transactions (Dated)'!$B:$B,BQ$11,'Transactions (Dated)'!$C:$C,"Dividend (paid to cash)")*AB828</f>
        <v>818.29</v>
      </c>
      <c r="BR828" s="6">
        <f ca="1">BR827+SUMIFS('Transactions (Dated)'!$F:$F,'Transactions (Dated)'!$D:$D,$BL828,'Transactions (Dated)'!$B:$B,BR$11,'Transactions (Dated)'!$C:$C,"Dividend (paid to cash)")*AC828</f>
        <v>0</v>
      </c>
      <c r="BS828" s="6">
        <f ca="1">BS827+SUMIFS('Transactions (Dated)'!$F:$F,'Transactions (Dated)'!$D:$D,$BL828,'Transactions (Dated)'!$B:$B,BS$11,'Transactions (Dated)'!$C:$C,"Dividend (paid to cash)")*AD828</f>
        <v>0</v>
      </c>
      <c r="BT828" s="6">
        <f ca="1">BT827+SUMIFS('Transactions (Dated)'!$F:$F,'Transactions (Dated)'!$D:$D,$BL828,'Transactions (Dated)'!$B:$B,BT$11,'Transactions (Dated)'!$C:$C,"Dividend (paid to cash)")*AE828</f>
        <v>8555</v>
      </c>
      <c r="BU828" s="6">
        <f ca="1">BU827+SUMIFS('Transactions (Dated)'!$F:$F,'Transactions (Dated)'!$D:$D,$BL828,'Transactions (Dated)'!$B:$B,BU$11,'Transactions (Dated)'!$C:$C,"Dividend (paid to cash)")*AF828</f>
        <v>0</v>
      </c>
      <c r="BV828" s="6">
        <f ca="1">BV827+SUMIFS('Transactions (Dated)'!$F:$F,'Transactions (Dated)'!$D:$D,$BL828,'Transactions (Dated)'!$B:$B,BV$11,'Transactions (Dated)'!$C:$C,"Dividend (paid to cash)")*AG828</f>
        <v>0</v>
      </c>
      <c r="BW828" s="6">
        <f ca="1">BW827+SUMIFS('Transactions (Dated)'!$F:$F,'Transactions (Dated)'!$D:$D,$BL828,'Transactions (Dated)'!$B:$B,BW$11,'Transactions (Dated)'!$C:$C,"Dividend (paid to cash)")*AH828</f>
        <v>0</v>
      </c>
      <c r="BX828" s="6">
        <f ca="1">BX827+SUMIFS('Transactions (Dated)'!$F:$F,'Transactions (Dated)'!$D:$D,$BL828,'Transactions (Dated)'!$B:$B,BX$11,'Transactions (Dated)'!$C:$C,"Dividend (paid to cash)")*AI828</f>
        <v>0</v>
      </c>
      <c r="BY828" s="6">
        <f ca="1">BY827+SUMIFS('Transactions (Dated)'!$F:$F,'Transactions (Dated)'!$D:$D,$BL828,'Transactions (Dated)'!$B:$B,BY$11,'Transactions (Dated)'!$C:$C,"Dividend (paid to cash)")*AJ828</f>
        <v>0</v>
      </c>
      <c r="BZ828" s="6">
        <f ca="1">BZ827+SUMIFS('Transactions (Dated)'!$F:$F,'Transactions (Dated)'!$D:$D,$BL828,'Transactions (Dated)'!$B:$B,BZ$11,'Transactions (Dated)'!$C:$C,"Dividend (paid to cash)")*AK828</f>
        <v>0</v>
      </c>
      <c r="CA828" s="6">
        <f ca="1">CA827+SUMIFS('Transactions (Dated)'!$F:$F,'Transactions (Dated)'!$D:$D,$BL828,'Transactions (Dated)'!$B:$B,CA$11,'Transactions (Dated)'!$C:$C,"Dividend (paid to cash)")*AL828</f>
        <v>0</v>
      </c>
      <c r="CB828" s="6">
        <v>0</v>
      </c>
      <c r="CC828" s="6">
        <v>0</v>
      </c>
      <c r="CF828" s="6">
        <f t="shared" ca="1" si="363"/>
        <v>77858.051999999981</v>
      </c>
      <c r="CH828" s="3">
        <f t="shared" si="364"/>
        <v>43103</v>
      </c>
      <c r="CI828" s="4">
        <f t="shared" ca="1" si="365"/>
        <v>864566.23</v>
      </c>
      <c r="CJ828" s="4">
        <f t="shared" ca="1" si="366"/>
        <v>77858.051999999981</v>
      </c>
      <c r="CL828" s="4">
        <f t="shared" ca="1" si="367"/>
        <v>942424.28200000001</v>
      </c>
    </row>
    <row r="829" spans="2:90" x14ac:dyDescent="0.15">
      <c r="B829" s="3">
        <v>43104</v>
      </c>
      <c r="E829" s="86">
        <v>43104</v>
      </c>
      <c r="F829" s="53">
        <v>16.68</v>
      </c>
      <c r="G829">
        <v>1.78</v>
      </c>
      <c r="H829">
        <v>22.12</v>
      </c>
      <c r="I829">
        <v>23.57</v>
      </c>
      <c r="J829">
        <v>21.11</v>
      </c>
      <c r="K829">
        <v>13.27</v>
      </c>
      <c r="L829">
        <v>16.66</v>
      </c>
      <c r="M829">
        <v>3.11</v>
      </c>
      <c r="O829">
        <v>16.09</v>
      </c>
      <c r="Q829">
        <v>1.37</v>
      </c>
      <c r="R829">
        <v>11.86</v>
      </c>
      <c r="S829">
        <v>44.99</v>
      </c>
      <c r="U829">
        <v>44.99</v>
      </c>
      <c r="X829" s="3">
        <f t="shared" si="345"/>
        <v>43104</v>
      </c>
      <c r="Y829" s="40">
        <f ca="1">Y828+SUMIFS('Transactions (Dated)'!$E$2:$E$53,'Transactions (Dated)'!$D$2:$D$53,'Share Values'!$X829,'Transactions (Dated)'!$B$2:$B$53,'Share Values'!Y$11,'Transactions (Dated)'!$C$2:$C$53,"Buy")-SUMIFS('Transactions (Dated)'!$E$2:$E$53,'Transactions (Dated)'!$D$2:$D$53,'Share Values'!$X829,'Transactions (Dated)'!$B$2:$B$53,'Share Values'!Y$11,'Transactions (Dated)'!$C$2:$C$53,"Sell")</f>
        <v>4625</v>
      </c>
      <c r="Z829" s="40">
        <f ca="1">Z828+SUMIFS('Transactions (Dated)'!$E$2:$E$53,'Transactions (Dated)'!$D$2:$D$53,'Share Values'!$X829,'Transactions (Dated)'!$B$2:$B$53,'Share Values'!Z$11,'Transactions (Dated)'!$C$2:$C$53,"Buy")-SUMIFS('Transactions (Dated)'!$E$2:$E$53,'Transactions (Dated)'!$D$2:$D$53,'Share Values'!$X829,'Transactions (Dated)'!$B$2:$B$53,'Share Values'!Z$11,'Transactions (Dated)'!$C$2:$C$53,"Sell")</f>
        <v>9375</v>
      </c>
      <c r="AA829" s="40">
        <f ca="1">AA828+SUMIFS('Transactions (Dated)'!$E$2:$E$53,'Transactions (Dated)'!$D$2:$D$53,'Share Values'!$X829,'Transactions (Dated)'!$B$2:$B$53,'Share Values'!AA$11,'Transactions (Dated)'!$C$2:$C$53,"Buy")-SUMIFS('Transactions (Dated)'!$E$2:$E$53,'Transactions (Dated)'!$D$2:$D$53,'Share Values'!$X829,'Transactions (Dated)'!$B$2:$B$53,'Share Values'!AA$11,'Transactions (Dated)'!$C$2:$C$53,"Sell")</f>
        <v>26357</v>
      </c>
      <c r="AB829" s="40">
        <f ca="1">AB828+SUMIFS('Transactions (Dated)'!$E$2:$E$53,'Transactions (Dated)'!$D$2:$D$53,'Share Values'!$X829,'Transactions (Dated)'!$B$2:$B$53,'Share Values'!AB$11,'Transactions (Dated)'!$C$2:$C$53,"Buy")-SUMIFS('Transactions (Dated)'!$E$2:$E$53,'Transactions (Dated)'!$D$2:$D$53,'Share Values'!$X829,'Transactions (Dated)'!$B$2:$B$53,'Share Values'!AB$11,'Transactions (Dated)'!$C$2:$C$53,"Sell")</f>
        <v>1892</v>
      </c>
      <c r="AC829" s="40">
        <f ca="1">AC828+SUMIFS('Transactions (Dated)'!$E$2:$E$53,'Transactions (Dated)'!$D$2:$D$53,'Share Values'!$X829,'Transactions (Dated)'!$B$2:$B$53,'Share Values'!AC$11,'Transactions (Dated)'!$C$2:$C$53,"Buy")-SUMIFS('Transactions (Dated)'!$E$2:$E$53,'Transactions (Dated)'!$D$2:$D$53,'Share Values'!$X829,'Transactions (Dated)'!$B$2:$B$53,'Share Values'!AC$11,'Transactions (Dated)'!$C$2:$C$53,"Sell")</f>
        <v>2348</v>
      </c>
      <c r="AD829" s="40">
        <f ca="1">AD828+SUMIFS('Transactions (Dated)'!$E$2:$E$53,'Transactions (Dated)'!$D$2:$D$53,'Share Values'!$X829,'Transactions (Dated)'!$B$2:$B$53,'Share Values'!AD$11,'Transactions (Dated)'!$C$2:$C$53,"Buy")-SUMIFS('Transactions (Dated)'!$E$2:$E$53,'Transactions (Dated)'!$D$2:$D$53,'Share Values'!$X829,'Transactions (Dated)'!$B$2:$B$53,'Share Values'!AD$11,'Transactions (Dated)'!$C$2:$C$53,"Sell")</f>
        <v>0</v>
      </c>
      <c r="AE829" s="40">
        <f ca="1">AE828+SUMIFS('Transactions (Dated)'!$E$2:$E$53,'Transactions (Dated)'!$D$2:$D$53,'Share Values'!$X829,'Transactions (Dated)'!$B$2:$B$53,'Share Values'!AE$11,'Transactions (Dated)'!$C$2:$C$53,"Buy")-SUMIFS('Transactions (Dated)'!$E$2:$E$53,'Transactions (Dated)'!$D$2:$D$53,'Share Values'!$X829,'Transactions (Dated)'!$B$2:$B$53,'Share Values'!AE$11,'Transactions (Dated)'!$C$2:$C$53,"Sell")</f>
        <v>2900</v>
      </c>
      <c r="AF829" s="40">
        <f ca="1">AF828+SUMIFS('Transactions (Dated)'!$E$2:$E$53,'Transactions (Dated)'!$D$2:$D$53,'Share Values'!$X829,'Transactions (Dated)'!$B$2:$B$53,'Share Values'!AF$11,'Transactions (Dated)'!$C$2:$C$53,"Buy")-SUMIFS('Transactions (Dated)'!$E$2:$E$53,'Transactions (Dated)'!$D$2:$D$53,'Share Values'!$X829,'Transactions (Dated)'!$B$2:$B$53,'Share Values'!AF$11,'Transactions (Dated)'!$C$2:$C$53,"Sell")</f>
        <v>14201</v>
      </c>
      <c r="AG829" s="40">
        <f ca="1">AG828+SUMIFS('Transactions (Dated)'!$E$2:$E$53,'Transactions (Dated)'!$D$2:$D$53,'Share Values'!$X829,'Transactions (Dated)'!$B$2:$B$53,'Share Values'!AG$11,'Transactions (Dated)'!$C$2:$C$53,"Buy")-SUMIFS('Transactions (Dated)'!$E$2:$E$53,'Transactions (Dated)'!$D$2:$D$53,'Share Values'!$X829,'Transactions (Dated)'!$B$2:$B$53,'Share Values'!AG$11,'Transactions (Dated)'!$C$2:$C$53,"Sell")</f>
        <v>6835</v>
      </c>
      <c r="AH829" s="40">
        <f ca="1">AH828+SUMIFS('Transactions (Dated)'!$E$2:$E$53,'Transactions (Dated)'!$D$2:$D$53,'Share Values'!$X829,'Transactions (Dated)'!$B$2:$B$53,'Share Values'!AH$11,'Transactions (Dated)'!$C$2:$C$53,"Buy")-SUMIFS('Transactions (Dated)'!$E$2:$E$53,'Transactions (Dated)'!$D$2:$D$53,'Share Values'!$X829,'Transactions (Dated)'!$B$2:$B$53,'Share Values'!AH$11,'Transactions (Dated)'!$C$2:$C$53,"Sell")</f>
        <v>0</v>
      </c>
      <c r="AI829" s="40">
        <f ca="1">AI828+SUMIFS('Transactions (Dated)'!$E$2:$E$53,'Transactions (Dated)'!$D$2:$D$53,'Share Values'!$X829,'Transactions (Dated)'!$B$2:$B$53,'Share Values'!AI$11,'Transactions (Dated)'!$C$2:$C$53,"Buy")-SUMIFS('Transactions (Dated)'!$E$2:$E$53,'Transactions (Dated)'!$D$2:$D$53,'Share Values'!$X829,'Transactions (Dated)'!$B$2:$B$53,'Share Values'!AI$11,'Transactions (Dated)'!$C$2:$C$53,"Sell")</f>
        <v>0</v>
      </c>
      <c r="AJ829" s="40">
        <f ca="1">AJ828+SUMIFS('Transactions (Dated)'!$E$2:$E$53,'Transactions (Dated)'!$D$2:$D$53,'Share Values'!$X829,'Transactions (Dated)'!$B$2:$B$53,'Share Values'!AJ$11,'Transactions (Dated)'!$C$2:$C$53,"Buy")-SUMIFS('Transactions (Dated)'!$E$2:$E$53,'Transactions (Dated)'!$D$2:$D$53,'Share Values'!$X829,'Transactions (Dated)'!$B$2:$B$53,'Share Values'!AJ$11,'Transactions (Dated)'!$C$2:$C$53,"Sell")</f>
        <v>0</v>
      </c>
      <c r="AK829" s="40">
        <f ca="1">AK828+SUMIFS('Transactions (Dated)'!$E$2:$E$53,'Transactions (Dated)'!$D$2:$D$53,'Share Values'!$X829,'Transactions (Dated)'!$B$2:$B$53,'Share Values'!AK$11,'Transactions (Dated)'!$C$2:$C$53,"Buy")-SUMIFS('Transactions (Dated)'!$E$2:$E$53,'Transactions (Dated)'!$D$2:$D$53,'Share Values'!$X829,'Transactions (Dated)'!$B$2:$B$53,'Share Values'!AK$11,'Transactions (Dated)'!$C$2:$C$53,"Sell")</f>
        <v>0</v>
      </c>
      <c r="AL829" s="40">
        <f ca="1">AL828+SUMIFS('Transactions (Dated)'!$E$2:$E$53,'Transactions (Dated)'!$D$2:$D$53,'Share Values'!$X829,'Transactions (Dated)'!$B$2:$B$53,'Share Values'!AL$11,'Transactions (Dated)'!$C$2:$C$53,"Buy")-SUMIFS('Transactions (Dated)'!$E$2:$E$53,'Transactions (Dated)'!$D$2:$D$53,'Share Values'!$X829,'Transactions (Dated)'!$B$2:$B$53,'Share Values'!AL$11,'Transactions (Dated)'!$C$2:$C$53,"Sell")</f>
        <v>0</v>
      </c>
      <c r="AM829" s="40">
        <f ca="1">AM828+SUMIFS('Transactions (Dated)'!$E$2:$E$53,'Transactions (Dated)'!$D$2:$D$53,'Share Values'!$X829,'Transactions (Dated)'!$B$2:$B$53,'Share Values'!AM$11,'Transactions (Dated)'!$C$2:$C$53,"Buy")-SUMIFS('Transactions (Dated)'!$E$2:$E$53,'Transactions (Dated)'!$D$2:$D$53,'Share Values'!$X829,'Transactions (Dated)'!$B$2:$B$53,'Share Values'!AM$11,'Transactions (Dated)'!$C$2:$C$53,"Sell")</f>
        <v>0</v>
      </c>
      <c r="AN829" s="40">
        <f ca="1">AN828+SUMIFS('Transactions (Dated)'!$E$2:$E$53,'Transactions (Dated)'!$D$2:$D$53,'Share Values'!$X829,'Transactions (Dated)'!$B$2:$B$53,'Share Values'!AN$11,'Transactions (Dated)'!$C$2:$C$53,"Buy")-SUMIFS('Transactions (Dated)'!$E$2:$E$53,'Transactions (Dated)'!$D$2:$D$53,'Share Values'!$X829,'Transactions (Dated)'!$B$2:$B$53,'Share Values'!AN$11,'Transactions (Dated)'!$C$2:$C$53,"Sell")</f>
        <v>0</v>
      </c>
      <c r="AQ829" s="3">
        <f t="shared" si="346"/>
        <v>43104</v>
      </c>
      <c r="AR829" s="6">
        <f t="shared" ca="1" si="347"/>
        <v>77145</v>
      </c>
      <c r="AS829" s="6">
        <f t="shared" ca="1" si="348"/>
        <v>16687.5</v>
      </c>
      <c r="AT829" s="6">
        <f t="shared" ca="1" si="349"/>
        <v>583016.84000000008</v>
      </c>
      <c r="AU829" s="6">
        <f t="shared" ca="1" si="350"/>
        <v>44594.44</v>
      </c>
      <c r="AV829" s="6">
        <f t="shared" ca="1" si="351"/>
        <v>49566.28</v>
      </c>
      <c r="AW829" s="6">
        <f t="shared" ca="1" si="352"/>
        <v>0</v>
      </c>
      <c r="AX829" s="6">
        <f t="shared" ca="1" si="353"/>
        <v>48314</v>
      </c>
      <c r="AY829" s="6">
        <f t="shared" ca="1" si="354"/>
        <v>44165.11</v>
      </c>
      <c r="AZ829" s="6">
        <f t="shared" ca="1" si="355"/>
        <v>0</v>
      </c>
      <c r="BA829" s="6">
        <f t="shared" ca="1" si="356"/>
        <v>0</v>
      </c>
      <c r="BB829" s="6">
        <f t="shared" ca="1" si="357"/>
        <v>0</v>
      </c>
      <c r="BC829" s="6">
        <f t="shared" ca="1" si="358"/>
        <v>0</v>
      </c>
      <c r="BD829" s="6">
        <f t="shared" ca="1" si="359"/>
        <v>0</v>
      </c>
      <c r="BE829" s="6">
        <f t="shared" ca="1" si="360"/>
        <v>0</v>
      </c>
      <c r="BF829" s="6">
        <f t="shared" ca="1" si="343"/>
        <v>0</v>
      </c>
      <c r="BG829" s="6">
        <f t="shared" ca="1" si="344"/>
        <v>0</v>
      </c>
      <c r="BJ829" s="4">
        <f t="shared" ca="1" si="361"/>
        <v>863489.17</v>
      </c>
      <c r="BL829" s="3">
        <f t="shared" si="362"/>
        <v>43104</v>
      </c>
      <c r="BM829" s="6">
        <f>BM828+SUMIFS('Transactions (Dated)'!G:G,'Transactions (Dated)'!D:D,'Share Values'!AQ829)</f>
        <v>14317.649999999987</v>
      </c>
      <c r="BN829" s="6">
        <f ca="1">BN828+SUMIFS('Transactions (Dated)'!$F:$F,'Transactions (Dated)'!$D:$D,$BL829,'Transactions (Dated)'!$B:$B,BN$11,'Transactions (Dated)'!$C:$C,"Dividend (paid to cash)")*Y829</f>
        <v>0</v>
      </c>
      <c r="BO829" s="6">
        <f ca="1">BO828+SUMIFS('Transactions (Dated)'!$F:$F,'Transactions (Dated)'!$D:$D,$BL829,'Transactions (Dated)'!$B:$B,BO$11,'Transactions (Dated)'!$C:$C,"Dividend (paid to cash)")*Z829</f>
        <v>2421.875</v>
      </c>
      <c r="BP829" s="6">
        <f ca="1">BP828+SUMIFS('Transactions (Dated)'!$F:$F,'Transactions (Dated)'!$D:$D,$BL829,'Transactions (Dated)'!$B:$B,BP$11,'Transactions (Dated)'!$C:$C,"Dividend (paid to cash)")*AA829</f>
        <v>51745.237000000008</v>
      </c>
      <c r="BQ829" s="6">
        <f ca="1">BQ828+SUMIFS('Transactions (Dated)'!$F:$F,'Transactions (Dated)'!$D:$D,$BL829,'Transactions (Dated)'!$B:$B,BQ$11,'Transactions (Dated)'!$C:$C,"Dividend (paid to cash)")*AB829</f>
        <v>818.29</v>
      </c>
      <c r="BR829" s="6">
        <f ca="1">BR828+SUMIFS('Transactions (Dated)'!$F:$F,'Transactions (Dated)'!$D:$D,$BL829,'Transactions (Dated)'!$B:$B,BR$11,'Transactions (Dated)'!$C:$C,"Dividend (paid to cash)")*AC829</f>
        <v>0</v>
      </c>
      <c r="BS829" s="6">
        <f ca="1">BS828+SUMIFS('Transactions (Dated)'!$F:$F,'Transactions (Dated)'!$D:$D,$BL829,'Transactions (Dated)'!$B:$B,BS$11,'Transactions (Dated)'!$C:$C,"Dividend (paid to cash)")*AD829</f>
        <v>0</v>
      </c>
      <c r="BT829" s="6">
        <f ca="1">BT828+SUMIFS('Transactions (Dated)'!$F:$F,'Transactions (Dated)'!$D:$D,$BL829,'Transactions (Dated)'!$B:$B,BT$11,'Transactions (Dated)'!$C:$C,"Dividend (paid to cash)")*AE829</f>
        <v>8555</v>
      </c>
      <c r="BU829" s="6">
        <f ca="1">BU828+SUMIFS('Transactions (Dated)'!$F:$F,'Transactions (Dated)'!$D:$D,$BL829,'Transactions (Dated)'!$B:$B,BU$11,'Transactions (Dated)'!$C:$C,"Dividend (paid to cash)")*AF829</f>
        <v>0</v>
      </c>
      <c r="BV829" s="6">
        <f ca="1">BV828+SUMIFS('Transactions (Dated)'!$F:$F,'Transactions (Dated)'!$D:$D,$BL829,'Transactions (Dated)'!$B:$B,BV$11,'Transactions (Dated)'!$C:$C,"Dividend (paid to cash)")*AG829</f>
        <v>0</v>
      </c>
      <c r="BW829" s="6">
        <f ca="1">BW828+SUMIFS('Transactions (Dated)'!$F:$F,'Transactions (Dated)'!$D:$D,$BL829,'Transactions (Dated)'!$B:$B,BW$11,'Transactions (Dated)'!$C:$C,"Dividend (paid to cash)")*AH829</f>
        <v>0</v>
      </c>
      <c r="BX829" s="6">
        <f ca="1">BX828+SUMIFS('Transactions (Dated)'!$F:$F,'Transactions (Dated)'!$D:$D,$BL829,'Transactions (Dated)'!$B:$B,BX$11,'Transactions (Dated)'!$C:$C,"Dividend (paid to cash)")*AI829</f>
        <v>0</v>
      </c>
      <c r="BY829" s="6">
        <f ca="1">BY828+SUMIFS('Transactions (Dated)'!$F:$F,'Transactions (Dated)'!$D:$D,$BL829,'Transactions (Dated)'!$B:$B,BY$11,'Transactions (Dated)'!$C:$C,"Dividend (paid to cash)")*AJ829</f>
        <v>0</v>
      </c>
      <c r="BZ829" s="6">
        <f ca="1">BZ828+SUMIFS('Transactions (Dated)'!$F:$F,'Transactions (Dated)'!$D:$D,$BL829,'Transactions (Dated)'!$B:$B,BZ$11,'Transactions (Dated)'!$C:$C,"Dividend (paid to cash)")*AK829</f>
        <v>0</v>
      </c>
      <c r="CA829" s="6">
        <f ca="1">CA828+SUMIFS('Transactions (Dated)'!$F:$F,'Transactions (Dated)'!$D:$D,$BL829,'Transactions (Dated)'!$B:$B,CA$11,'Transactions (Dated)'!$C:$C,"Dividend (paid to cash)")*AL829</f>
        <v>0</v>
      </c>
      <c r="CB829" s="6">
        <v>0</v>
      </c>
      <c r="CC829" s="6">
        <v>0</v>
      </c>
      <c r="CF829" s="6">
        <f t="shared" ca="1" si="363"/>
        <v>77858.051999999981</v>
      </c>
      <c r="CH829" s="3">
        <f t="shared" si="364"/>
        <v>43104</v>
      </c>
      <c r="CI829" s="4">
        <f t="shared" ca="1" si="365"/>
        <v>863489.17</v>
      </c>
      <c r="CJ829" s="4">
        <f t="shared" ca="1" si="366"/>
        <v>77858.051999999981</v>
      </c>
      <c r="CL829" s="4">
        <f t="shared" ca="1" si="367"/>
        <v>941347.22200000007</v>
      </c>
    </row>
    <row r="830" spans="2:90" x14ac:dyDescent="0.15">
      <c r="B830" s="3">
        <v>43105</v>
      </c>
      <c r="E830" s="86">
        <v>43105</v>
      </c>
      <c r="F830" s="53">
        <v>17.170000000000002</v>
      </c>
      <c r="G830">
        <v>1.78</v>
      </c>
      <c r="H830">
        <v>22.04</v>
      </c>
      <c r="I830">
        <v>23.37</v>
      </c>
      <c r="J830">
        <v>21.11</v>
      </c>
      <c r="K830">
        <v>13.22</v>
      </c>
      <c r="L830">
        <v>16.690000000000001</v>
      </c>
      <c r="M830">
        <v>3.05</v>
      </c>
      <c r="O830">
        <v>16</v>
      </c>
      <c r="Q830">
        <v>1.34</v>
      </c>
      <c r="R830">
        <v>11.66</v>
      </c>
      <c r="S830">
        <v>45.01</v>
      </c>
      <c r="U830">
        <v>45.01</v>
      </c>
      <c r="X830" s="3">
        <f t="shared" si="345"/>
        <v>43105</v>
      </c>
      <c r="Y830" s="40">
        <f ca="1">Y829+SUMIFS('Transactions (Dated)'!$E$2:$E$53,'Transactions (Dated)'!$D$2:$D$53,'Share Values'!$X830,'Transactions (Dated)'!$B$2:$B$53,'Share Values'!Y$11,'Transactions (Dated)'!$C$2:$C$53,"Buy")-SUMIFS('Transactions (Dated)'!$E$2:$E$53,'Transactions (Dated)'!$D$2:$D$53,'Share Values'!$X830,'Transactions (Dated)'!$B$2:$B$53,'Share Values'!Y$11,'Transactions (Dated)'!$C$2:$C$53,"Sell")</f>
        <v>4625</v>
      </c>
      <c r="Z830" s="40">
        <f ca="1">Z829+SUMIFS('Transactions (Dated)'!$E$2:$E$53,'Transactions (Dated)'!$D$2:$D$53,'Share Values'!$X830,'Transactions (Dated)'!$B$2:$B$53,'Share Values'!Z$11,'Transactions (Dated)'!$C$2:$C$53,"Buy")-SUMIFS('Transactions (Dated)'!$E$2:$E$53,'Transactions (Dated)'!$D$2:$D$53,'Share Values'!$X830,'Transactions (Dated)'!$B$2:$B$53,'Share Values'!Z$11,'Transactions (Dated)'!$C$2:$C$53,"Sell")</f>
        <v>9375</v>
      </c>
      <c r="AA830" s="40">
        <f ca="1">AA829+SUMIFS('Transactions (Dated)'!$E$2:$E$53,'Transactions (Dated)'!$D$2:$D$53,'Share Values'!$X830,'Transactions (Dated)'!$B$2:$B$53,'Share Values'!AA$11,'Transactions (Dated)'!$C$2:$C$53,"Buy")-SUMIFS('Transactions (Dated)'!$E$2:$E$53,'Transactions (Dated)'!$D$2:$D$53,'Share Values'!$X830,'Transactions (Dated)'!$B$2:$B$53,'Share Values'!AA$11,'Transactions (Dated)'!$C$2:$C$53,"Sell")</f>
        <v>26357</v>
      </c>
      <c r="AB830" s="40">
        <f ca="1">AB829+SUMIFS('Transactions (Dated)'!$E$2:$E$53,'Transactions (Dated)'!$D$2:$D$53,'Share Values'!$X830,'Transactions (Dated)'!$B$2:$B$53,'Share Values'!AB$11,'Transactions (Dated)'!$C$2:$C$53,"Buy")-SUMIFS('Transactions (Dated)'!$E$2:$E$53,'Transactions (Dated)'!$D$2:$D$53,'Share Values'!$X830,'Transactions (Dated)'!$B$2:$B$53,'Share Values'!AB$11,'Transactions (Dated)'!$C$2:$C$53,"Sell")</f>
        <v>1892</v>
      </c>
      <c r="AC830" s="40">
        <f ca="1">AC829+SUMIFS('Transactions (Dated)'!$E$2:$E$53,'Transactions (Dated)'!$D$2:$D$53,'Share Values'!$X830,'Transactions (Dated)'!$B$2:$B$53,'Share Values'!AC$11,'Transactions (Dated)'!$C$2:$C$53,"Buy")-SUMIFS('Transactions (Dated)'!$E$2:$E$53,'Transactions (Dated)'!$D$2:$D$53,'Share Values'!$X830,'Transactions (Dated)'!$B$2:$B$53,'Share Values'!AC$11,'Transactions (Dated)'!$C$2:$C$53,"Sell")</f>
        <v>2348</v>
      </c>
      <c r="AD830" s="40">
        <f ca="1">AD829+SUMIFS('Transactions (Dated)'!$E$2:$E$53,'Transactions (Dated)'!$D$2:$D$53,'Share Values'!$X830,'Transactions (Dated)'!$B$2:$B$53,'Share Values'!AD$11,'Transactions (Dated)'!$C$2:$C$53,"Buy")-SUMIFS('Transactions (Dated)'!$E$2:$E$53,'Transactions (Dated)'!$D$2:$D$53,'Share Values'!$X830,'Transactions (Dated)'!$B$2:$B$53,'Share Values'!AD$11,'Transactions (Dated)'!$C$2:$C$53,"Sell")</f>
        <v>0</v>
      </c>
      <c r="AE830" s="40">
        <f ca="1">AE829+SUMIFS('Transactions (Dated)'!$E$2:$E$53,'Transactions (Dated)'!$D$2:$D$53,'Share Values'!$X830,'Transactions (Dated)'!$B$2:$B$53,'Share Values'!AE$11,'Transactions (Dated)'!$C$2:$C$53,"Buy")-SUMIFS('Transactions (Dated)'!$E$2:$E$53,'Transactions (Dated)'!$D$2:$D$53,'Share Values'!$X830,'Transactions (Dated)'!$B$2:$B$53,'Share Values'!AE$11,'Transactions (Dated)'!$C$2:$C$53,"Sell")</f>
        <v>2900</v>
      </c>
      <c r="AF830" s="40">
        <f ca="1">AF829+SUMIFS('Transactions (Dated)'!$E$2:$E$53,'Transactions (Dated)'!$D$2:$D$53,'Share Values'!$X830,'Transactions (Dated)'!$B$2:$B$53,'Share Values'!AF$11,'Transactions (Dated)'!$C$2:$C$53,"Buy")-SUMIFS('Transactions (Dated)'!$E$2:$E$53,'Transactions (Dated)'!$D$2:$D$53,'Share Values'!$X830,'Transactions (Dated)'!$B$2:$B$53,'Share Values'!AF$11,'Transactions (Dated)'!$C$2:$C$53,"Sell")</f>
        <v>14201</v>
      </c>
      <c r="AG830" s="40">
        <f ca="1">AG829+SUMIFS('Transactions (Dated)'!$E$2:$E$53,'Transactions (Dated)'!$D$2:$D$53,'Share Values'!$X830,'Transactions (Dated)'!$B$2:$B$53,'Share Values'!AG$11,'Transactions (Dated)'!$C$2:$C$53,"Buy")-SUMIFS('Transactions (Dated)'!$E$2:$E$53,'Transactions (Dated)'!$D$2:$D$53,'Share Values'!$X830,'Transactions (Dated)'!$B$2:$B$53,'Share Values'!AG$11,'Transactions (Dated)'!$C$2:$C$53,"Sell")</f>
        <v>6835</v>
      </c>
      <c r="AH830" s="40">
        <f ca="1">AH829+SUMIFS('Transactions (Dated)'!$E$2:$E$53,'Transactions (Dated)'!$D$2:$D$53,'Share Values'!$X830,'Transactions (Dated)'!$B$2:$B$53,'Share Values'!AH$11,'Transactions (Dated)'!$C$2:$C$53,"Buy")-SUMIFS('Transactions (Dated)'!$E$2:$E$53,'Transactions (Dated)'!$D$2:$D$53,'Share Values'!$X830,'Transactions (Dated)'!$B$2:$B$53,'Share Values'!AH$11,'Transactions (Dated)'!$C$2:$C$53,"Sell")</f>
        <v>0</v>
      </c>
      <c r="AI830" s="40">
        <f ca="1">AI829+SUMIFS('Transactions (Dated)'!$E$2:$E$53,'Transactions (Dated)'!$D$2:$D$53,'Share Values'!$X830,'Transactions (Dated)'!$B$2:$B$53,'Share Values'!AI$11,'Transactions (Dated)'!$C$2:$C$53,"Buy")-SUMIFS('Transactions (Dated)'!$E$2:$E$53,'Transactions (Dated)'!$D$2:$D$53,'Share Values'!$X830,'Transactions (Dated)'!$B$2:$B$53,'Share Values'!AI$11,'Transactions (Dated)'!$C$2:$C$53,"Sell")</f>
        <v>0</v>
      </c>
      <c r="AJ830" s="40">
        <f ca="1">AJ829+SUMIFS('Transactions (Dated)'!$E$2:$E$53,'Transactions (Dated)'!$D$2:$D$53,'Share Values'!$X830,'Transactions (Dated)'!$B$2:$B$53,'Share Values'!AJ$11,'Transactions (Dated)'!$C$2:$C$53,"Buy")-SUMIFS('Transactions (Dated)'!$E$2:$E$53,'Transactions (Dated)'!$D$2:$D$53,'Share Values'!$X830,'Transactions (Dated)'!$B$2:$B$53,'Share Values'!AJ$11,'Transactions (Dated)'!$C$2:$C$53,"Sell")</f>
        <v>0</v>
      </c>
      <c r="AK830" s="40">
        <f ca="1">AK829+SUMIFS('Transactions (Dated)'!$E$2:$E$53,'Transactions (Dated)'!$D$2:$D$53,'Share Values'!$X830,'Transactions (Dated)'!$B$2:$B$53,'Share Values'!AK$11,'Transactions (Dated)'!$C$2:$C$53,"Buy")-SUMIFS('Transactions (Dated)'!$E$2:$E$53,'Transactions (Dated)'!$D$2:$D$53,'Share Values'!$X830,'Transactions (Dated)'!$B$2:$B$53,'Share Values'!AK$11,'Transactions (Dated)'!$C$2:$C$53,"Sell")</f>
        <v>0</v>
      </c>
      <c r="AL830" s="40">
        <f ca="1">AL829+SUMIFS('Transactions (Dated)'!$E$2:$E$53,'Transactions (Dated)'!$D$2:$D$53,'Share Values'!$X830,'Transactions (Dated)'!$B$2:$B$53,'Share Values'!AL$11,'Transactions (Dated)'!$C$2:$C$53,"Buy")-SUMIFS('Transactions (Dated)'!$E$2:$E$53,'Transactions (Dated)'!$D$2:$D$53,'Share Values'!$X830,'Transactions (Dated)'!$B$2:$B$53,'Share Values'!AL$11,'Transactions (Dated)'!$C$2:$C$53,"Sell")</f>
        <v>0</v>
      </c>
      <c r="AM830" s="40">
        <f ca="1">AM829+SUMIFS('Transactions (Dated)'!$E$2:$E$53,'Transactions (Dated)'!$D$2:$D$53,'Share Values'!$X830,'Transactions (Dated)'!$B$2:$B$53,'Share Values'!AM$11,'Transactions (Dated)'!$C$2:$C$53,"Buy")-SUMIFS('Transactions (Dated)'!$E$2:$E$53,'Transactions (Dated)'!$D$2:$D$53,'Share Values'!$X830,'Transactions (Dated)'!$B$2:$B$53,'Share Values'!AM$11,'Transactions (Dated)'!$C$2:$C$53,"Sell")</f>
        <v>0</v>
      </c>
      <c r="AN830" s="40">
        <f ca="1">AN829+SUMIFS('Transactions (Dated)'!$E$2:$E$53,'Transactions (Dated)'!$D$2:$D$53,'Share Values'!$X830,'Transactions (Dated)'!$B$2:$B$53,'Share Values'!AN$11,'Transactions (Dated)'!$C$2:$C$53,"Buy")-SUMIFS('Transactions (Dated)'!$E$2:$E$53,'Transactions (Dated)'!$D$2:$D$53,'Share Values'!$X830,'Transactions (Dated)'!$B$2:$B$53,'Share Values'!AN$11,'Transactions (Dated)'!$C$2:$C$53,"Sell")</f>
        <v>0</v>
      </c>
      <c r="AQ830" s="3">
        <f t="shared" si="346"/>
        <v>43105</v>
      </c>
      <c r="AR830" s="6">
        <f t="shared" ca="1" si="347"/>
        <v>79411.250000000015</v>
      </c>
      <c r="AS830" s="6">
        <f t="shared" ca="1" si="348"/>
        <v>16687.5</v>
      </c>
      <c r="AT830" s="6">
        <f t="shared" ca="1" si="349"/>
        <v>580908.28</v>
      </c>
      <c r="AU830" s="6">
        <f t="shared" ca="1" si="350"/>
        <v>44216.04</v>
      </c>
      <c r="AV830" s="6">
        <f t="shared" ca="1" si="351"/>
        <v>49566.28</v>
      </c>
      <c r="AW830" s="6">
        <f t="shared" ca="1" si="352"/>
        <v>0</v>
      </c>
      <c r="AX830" s="6">
        <f t="shared" ca="1" si="353"/>
        <v>48401.000000000007</v>
      </c>
      <c r="AY830" s="6">
        <f t="shared" ca="1" si="354"/>
        <v>43313.049999999996</v>
      </c>
      <c r="AZ830" s="6">
        <f t="shared" ca="1" si="355"/>
        <v>0</v>
      </c>
      <c r="BA830" s="6">
        <f t="shared" ca="1" si="356"/>
        <v>0</v>
      </c>
      <c r="BB830" s="6">
        <f t="shared" ca="1" si="357"/>
        <v>0</v>
      </c>
      <c r="BC830" s="6">
        <f t="shared" ca="1" si="358"/>
        <v>0</v>
      </c>
      <c r="BD830" s="6">
        <f t="shared" ca="1" si="359"/>
        <v>0</v>
      </c>
      <c r="BE830" s="6">
        <f t="shared" ca="1" si="360"/>
        <v>0</v>
      </c>
      <c r="BF830" s="6">
        <f t="shared" ca="1" si="343"/>
        <v>0</v>
      </c>
      <c r="BG830" s="6">
        <f t="shared" ca="1" si="344"/>
        <v>0</v>
      </c>
      <c r="BJ830" s="4">
        <f t="shared" ca="1" si="361"/>
        <v>862503.40000000014</v>
      </c>
      <c r="BL830" s="3">
        <f t="shared" si="362"/>
        <v>43105</v>
      </c>
      <c r="BM830" s="6">
        <f>BM829+SUMIFS('Transactions (Dated)'!G:G,'Transactions (Dated)'!D:D,'Share Values'!AQ830)</f>
        <v>14317.649999999987</v>
      </c>
      <c r="BN830" s="6">
        <f ca="1">BN829+SUMIFS('Transactions (Dated)'!$F:$F,'Transactions (Dated)'!$D:$D,$BL830,'Transactions (Dated)'!$B:$B,BN$11,'Transactions (Dated)'!$C:$C,"Dividend (paid to cash)")*Y830</f>
        <v>0</v>
      </c>
      <c r="BO830" s="6">
        <f ca="1">BO829+SUMIFS('Transactions (Dated)'!$F:$F,'Transactions (Dated)'!$D:$D,$BL830,'Transactions (Dated)'!$B:$B,BO$11,'Transactions (Dated)'!$C:$C,"Dividend (paid to cash)")*Z830</f>
        <v>2421.875</v>
      </c>
      <c r="BP830" s="6">
        <f ca="1">BP829+SUMIFS('Transactions (Dated)'!$F:$F,'Transactions (Dated)'!$D:$D,$BL830,'Transactions (Dated)'!$B:$B,BP$11,'Transactions (Dated)'!$C:$C,"Dividend (paid to cash)")*AA830</f>
        <v>51745.237000000008</v>
      </c>
      <c r="BQ830" s="6">
        <f ca="1">BQ829+SUMIFS('Transactions (Dated)'!$F:$F,'Transactions (Dated)'!$D:$D,$BL830,'Transactions (Dated)'!$B:$B,BQ$11,'Transactions (Dated)'!$C:$C,"Dividend (paid to cash)")*AB830</f>
        <v>818.29</v>
      </c>
      <c r="BR830" s="6">
        <f ca="1">BR829+SUMIFS('Transactions (Dated)'!$F:$F,'Transactions (Dated)'!$D:$D,$BL830,'Transactions (Dated)'!$B:$B,BR$11,'Transactions (Dated)'!$C:$C,"Dividend (paid to cash)")*AC830</f>
        <v>0</v>
      </c>
      <c r="BS830" s="6">
        <f ca="1">BS829+SUMIFS('Transactions (Dated)'!$F:$F,'Transactions (Dated)'!$D:$D,$BL830,'Transactions (Dated)'!$B:$B,BS$11,'Transactions (Dated)'!$C:$C,"Dividend (paid to cash)")*AD830</f>
        <v>0</v>
      </c>
      <c r="BT830" s="6">
        <f ca="1">BT829+SUMIFS('Transactions (Dated)'!$F:$F,'Transactions (Dated)'!$D:$D,$BL830,'Transactions (Dated)'!$B:$B,BT$11,'Transactions (Dated)'!$C:$C,"Dividend (paid to cash)")*AE830</f>
        <v>8555</v>
      </c>
      <c r="BU830" s="6">
        <f ca="1">BU829+SUMIFS('Transactions (Dated)'!$F:$F,'Transactions (Dated)'!$D:$D,$BL830,'Transactions (Dated)'!$B:$B,BU$11,'Transactions (Dated)'!$C:$C,"Dividend (paid to cash)")*AF830</f>
        <v>0</v>
      </c>
      <c r="BV830" s="6">
        <f ca="1">BV829+SUMIFS('Transactions (Dated)'!$F:$F,'Transactions (Dated)'!$D:$D,$BL830,'Transactions (Dated)'!$B:$B,BV$11,'Transactions (Dated)'!$C:$C,"Dividend (paid to cash)")*AG830</f>
        <v>0</v>
      </c>
      <c r="BW830" s="6">
        <f ca="1">BW829+SUMIFS('Transactions (Dated)'!$F:$F,'Transactions (Dated)'!$D:$D,$BL830,'Transactions (Dated)'!$B:$B,BW$11,'Transactions (Dated)'!$C:$C,"Dividend (paid to cash)")*AH830</f>
        <v>0</v>
      </c>
      <c r="BX830" s="6">
        <f ca="1">BX829+SUMIFS('Transactions (Dated)'!$F:$F,'Transactions (Dated)'!$D:$D,$BL830,'Transactions (Dated)'!$B:$B,BX$11,'Transactions (Dated)'!$C:$C,"Dividend (paid to cash)")*AI830</f>
        <v>0</v>
      </c>
      <c r="BY830" s="6">
        <f ca="1">BY829+SUMIFS('Transactions (Dated)'!$F:$F,'Transactions (Dated)'!$D:$D,$BL830,'Transactions (Dated)'!$B:$B,BY$11,'Transactions (Dated)'!$C:$C,"Dividend (paid to cash)")*AJ830</f>
        <v>0</v>
      </c>
      <c r="BZ830" s="6">
        <f ca="1">BZ829+SUMIFS('Transactions (Dated)'!$F:$F,'Transactions (Dated)'!$D:$D,$BL830,'Transactions (Dated)'!$B:$B,BZ$11,'Transactions (Dated)'!$C:$C,"Dividend (paid to cash)")*AK830</f>
        <v>0</v>
      </c>
      <c r="CA830" s="6">
        <f ca="1">CA829+SUMIFS('Transactions (Dated)'!$F:$F,'Transactions (Dated)'!$D:$D,$BL830,'Transactions (Dated)'!$B:$B,CA$11,'Transactions (Dated)'!$C:$C,"Dividend (paid to cash)")*AL830</f>
        <v>0</v>
      </c>
      <c r="CB830" s="6">
        <v>0</v>
      </c>
      <c r="CC830" s="6">
        <v>0</v>
      </c>
      <c r="CF830" s="6">
        <f t="shared" ca="1" si="363"/>
        <v>77858.051999999981</v>
      </c>
      <c r="CH830" s="3">
        <f t="shared" si="364"/>
        <v>43105</v>
      </c>
      <c r="CI830" s="4">
        <f t="shared" ca="1" si="365"/>
        <v>862503.40000000014</v>
      </c>
      <c r="CJ830" s="4">
        <f t="shared" ca="1" si="366"/>
        <v>77858.051999999981</v>
      </c>
      <c r="CL830" s="4">
        <f t="shared" ca="1" si="367"/>
        <v>940361.45200000016</v>
      </c>
    </row>
    <row r="831" spans="2:90" x14ac:dyDescent="0.15">
      <c r="B831" s="3">
        <v>43108</v>
      </c>
      <c r="E831" s="86">
        <v>43108</v>
      </c>
      <c r="F831" s="53">
        <v>17.510000000000002</v>
      </c>
      <c r="G831">
        <v>1.77</v>
      </c>
      <c r="H831">
        <v>21.99</v>
      </c>
      <c r="I831">
        <v>23.48</v>
      </c>
      <c r="J831">
        <v>20.98</v>
      </c>
      <c r="K831">
        <v>13.26</v>
      </c>
      <c r="L831">
        <v>16.52</v>
      </c>
      <c r="M831">
        <v>2.95</v>
      </c>
      <c r="O831">
        <v>16.190000000000001</v>
      </c>
      <c r="Q831">
        <v>1.29</v>
      </c>
      <c r="R831">
        <v>11.68</v>
      </c>
      <c r="S831">
        <v>44.98</v>
      </c>
      <c r="U831">
        <v>44.98</v>
      </c>
      <c r="X831" s="3">
        <f t="shared" si="345"/>
        <v>43108</v>
      </c>
      <c r="Y831" s="40">
        <f ca="1">Y830+SUMIFS('Transactions (Dated)'!$E$2:$E$53,'Transactions (Dated)'!$D$2:$D$53,'Share Values'!$X831,'Transactions (Dated)'!$B$2:$B$53,'Share Values'!Y$11,'Transactions (Dated)'!$C$2:$C$53,"Buy")-SUMIFS('Transactions (Dated)'!$E$2:$E$53,'Transactions (Dated)'!$D$2:$D$53,'Share Values'!$X831,'Transactions (Dated)'!$B$2:$B$53,'Share Values'!Y$11,'Transactions (Dated)'!$C$2:$C$53,"Sell")</f>
        <v>4625</v>
      </c>
      <c r="Z831" s="40">
        <f ca="1">Z830+SUMIFS('Transactions (Dated)'!$E$2:$E$53,'Transactions (Dated)'!$D$2:$D$53,'Share Values'!$X831,'Transactions (Dated)'!$B$2:$B$53,'Share Values'!Z$11,'Transactions (Dated)'!$C$2:$C$53,"Buy")-SUMIFS('Transactions (Dated)'!$E$2:$E$53,'Transactions (Dated)'!$D$2:$D$53,'Share Values'!$X831,'Transactions (Dated)'!$B$2:$B$53,'Share Values'!Z$11,'Transactions (Dated)'!$C$2:$C$53,"Sell")</f>
        <v>9375</v>
      </c>
      <c r="AA831" s="40">
        <f ca="1">AA830+SUMIFS('Transactions (Dated)'!$E$2:$E$53,'Transactions (Dated)'!$D$2:$D$53,'Share Values'!$X831,'Transactions (Dated)'!$B$2:$B$53,'Share Values'!AA$11,'Transactions (Dated)'!$C$2:$C$53,"Buy")-SUMIFS('Transactions (Dated)'!$E$2:$E$53,'Transactions (Dated)'!$D$2:$D$53,'Share Values'!$X831,'Transactions (Dated)'!$B$2:$B$53,'Share Values'!AA$11,'Transactions (Dated)'!$C$2:$C$53,"Sell")</f>
        <v>26357</v>
      </c>
      <c r="AB831" s="40">
        <f ca="1">AB830+SUMIFS('Transactions (Dated)'!$E$2:$E$53,'Transactions (Dated)'!$D$2:$D$53,'Share Values'!$X831,'Transactions (Dated)'!$B$2:$B$53,'Share Values'!AB$11,'Transactions (Dated)'!$C$2:$C$53,"Buy")-SUMIFS('Transactions (Dated)'!$E$2:$E$53,'Transactions (Dated)'!$D$2:$D$53,'Share Values'!$X831,'Transactions (Dated)'!$B$2:$B$53,'Share Values'!AB$11,'Transactions (Dated)'!$C$2:$C$53,"Sell")</f>
        <v>1892</v>
      </c>
      <c r="AC831" s="40">
        <f ca="1">AC830+SUMIFS('Transactions (Dated)'!$E$2:$E$53,'Transactions (Dated)'!$D$2:$D$53,'Share Values'!$X831,'Transactions (Dated)'!$B$2:$B$53,'Share Values'!AC$11,'Transactions (Dated)'!$C$2:$C$53,"Buy")-SUMIFS('Transactions (Dated)'!$E$2:$E$53,'Transactions (Dated)'!$D$2:$D$53,'Share Values'!$X831,'Transactions (Dated)'!$B$2:$B$53,'Share Values'!AC$11,'Transactions (Dated)'!$C$2:$C$53,"Sell")</f>
        <v>2348</v>
      </c>
      <c r="AD831" s="40">
        <f ca="1">AD830+SUMIFS('Transactions (Dated)'!$E$2:$E$53,'Transactions (Dated)'!$D$2:$D$53,'Share Values'!$X831,'Transactions (Dated)'!$B$2:$B$53,'Share Values'!AD$11,'Transactions (Dated)'!$C$2:$C$53,"Buy")-SUMIFS('Transactions (Dated)'!$E$2:$E$53,'Transactions (Dated)'!$D$2:$D$53,'Share Values'!$X831,'Transactions (Dated)'!$B$2:$B$53,'Share Values'!AD$11,'Transactions (Dated)'!$C$2:$C$53,"Sell")</f>
        <v>0</v>
      </c>
      <c r="AE831" s="40">
        <f ca="1">AE830+SUMIFS('Transactions (Dated)'!$E$2:$E$53,'Transactions (Dated)'!$D$2:$D$53,'Share Values'!$X831,'Transactions (Dated)'!$B$2:$B$53,'Share Values'!AE$11,'Transactions (Dated)'!$C$2:$C$53,"Buy")-SUMIFS('Transactions (Dated)'!$E$2:$E$53,'Transactions (Dated)'!$D$2:$D$53,'Share Values'!$X831,'Transactions (Dated)'!$B$2:$B$53,'Share Values'!AE$11,'Transactions (Dated)'!$C$2:$C$53,"Sell")</f>
        <v>2900</v>
      </c>
      <c r="AF831" s="40">
        <f ca="1">AF830+SUMIFS('Transactions (Dated)'!$E$2:$E$53,'Transactions (Dated)'!$D$2:$D$53,'Share Values'!$X831,'Transactions (Dated)'!$B$2:$B$53,'Share Values'!AF$11,'Transactions (Dated)'!$C$2:$C$53,"Buy")-SUMIFS('Transactions (Dated)'!$E$2:$E$53,'Transactions (Dated)'!$D$2:$D$53,'Share Values'!$X831,'Transactions (Dated)'!$B$2:$B$53,'Share Values'!AF$11,'Transactions (Dated)'!$C$2:$C$53,"Sell")</f>
        <v>14201</v>
      </c>
      <c r="AG831" s="40">
        <f ca="1">AG830+SUMIFS('Transactions (Dated)'!$E$2:$E$53,'Transactions (Dated)'!$D$2:$D$53,'Share Values'!$X831,'Transactions (Dated)'!$B$2:$B$53,'Share Values'!AG$11,'Transactions (Dated)'!$C$2:$C$53,"Buy")-SUMIFS('Transactions (Dated)'!$E$2:$E$53,'Transactions (Dated)'!$D$2:$D$53,'Share Values'!$X831,'Transactions (Dated)'!$B$2:$B$53,'Share Values'!AG$11,'Transactions (Dated)'!$C$2:$C$53,"Sell")</f>
        <v>6835</v>
      </c>
      <c r="AH831" s="40">
        <f ca="1">AH830+SUMIFS('Transactions (Dated)'!$E$2:$E$53,'Transactions (Dated)'!$D$2:$D$53,'Share Values'!$X831,'Transactions (Dated)'!$B$2:$B$53,'Share Values'!AH$11,'Transactions (Dated)'!$C$2:$C$53,"Buy")-SUMIFS('Transactions (Dated)'!$E$2:$E$53,'Transactions (Dated)'!$D$2:$D$53,'Share Values'!$X831,'Transactions (Dated)'!$B$2:$B$53,'Share Values'!AH$11,'Transactions (Dated)'!$C$2:$C$53,"Sell")</f>
        <v>0</v>
      </c>
      <c r="AI831" s="40">
        <f ca="1">AI830+SUMIFS('Transactions (Dated)'!$E$2:$E$53,'Transactions (Dated)'!$D$2:$D$53,'Share Values'!$X831,'Transactions (Dated)'!$B$2:$B$53,'Share Values'!AI$11,'Transactions (Dated)'!$C$2:$C$53,"Buy")-SUMIFS('Transactions (Dated)'!$E$2:$E$53,'Transactions (Dated)'!$D$2:$D$53,'Share Values'!$X831,'Transactions (Dated)'!$B$2:$B$53,'Share Values'!AI$11,'Transactions (Dated)'!$C$2:$C$53,"Sell")</f>
        <v>0</v>
      </c>
      <c r="AJ831" s="40">
        <f ca="1">AJ830+SUMIFS('Transactions (Dated)'!$E$2:$E$53,'Transactions (Dated)'!$D$2:$D$53,'Share Values'!$X831,'Transactions (Dated)'!$B$2:$B$53,'Share Values'!AJ$11,'Transactions (Dated)'!$C$2:$C$53,"Buy")-SUMIFS('Transactions (Dated)'!$E$2:$E$53,'Transactions (Dated)'!$D$2:$D$53,'Share Values'!$X831,'Transactions (Dated)'!$B$2:$B$53,'Share Values'!AJ$11,'Transactions (Dated)'!$C$2:$C$53,"Sell")</f>
        <v>0</v>
      </c>
      <c r="AK831" s="40">
        <f ca="1">AK830+SUMIFS('Transactions (Dated)'!$E$2:$E$53,'Transactions (Dated)'!$D$2:$D$53,'Share Values'!$X831,'Transactions (Dated)'!$B$2:$B$53,'Share Values'!AK$11,'Transactions (Dated)'!$C$2:$C$53,"Buy")-SUMIFS('Transactions (Dated)'!$E$2:$E$53,'Transactions (Dated)'!$D$2:$D$53,'Share Values'!$X831,'Transactions (Dated)'!$B$2:$B$53,'Share Values'!AK$11,'Transactions (Dated)'!$C$2:$C$53,"Sell")</f>
        <v>0</v>
      </c>
      <c r="AL831" s="40">
        <f ca="1">AL830+SUMIFS('Transactions (Dated)'!$E$2:$E$53,'Transactions (Dated)'!$D$2:$D$53,'Share Values'!$X831,'Transactions (Dated)'!$B$2:$B$53,'Share Values'!AL$11,'Transactions (Dated)'!$C$2:$C$53,"Buy")-SUMIFS('Transactions (Dated)'!$E$2:$E$53,'Transactions (Dated)'!$D$2:$D$53,'Share Values'!$X831,'Transactions (Dated)'!$B$2:$B$53,'Share Values'!AL$11,'Transactions (Dated)'!$C$2:$C$53,"Sell")</f>
        <v>0</v>
      </c>
      <c r="AM831" s="40">
        <f ca="1">AM830+SUMIFS('Transactions (Dated)'!$E$2:$E$53,'Transactions (Dated)'!$D$2:$D$53,'Share Values'!$X831,'Transactions (Dated)'!$B$2:$B$53,'Share Values'!AM$11,'Transactions (Dated)'!$C$2:$C$53,"Buy")-SUMIFS('Transactions (Dated)'!$E$2:$E$53,'Transactions (Dated)'!$D$2:$D$53,'Share Values'!$X831,'Transactions (Dated)'!$B$2:$B$53,'Share Values'!AM$11,'Transactions (Dated)'!$C$2:$C$53,"Sell")</f>
        <v>0</v>
      </c>
      <c r="AN831" s="40">
        <f ca="1">AN830+SUMIFS('Transactions (Dated)'!$E$2:$E$53,'Transactions (Dated)'!$D$2:$D$53,'Share Values'!$X831,'Transactions (Dated)'!$B$2:$B$53,'Share Values'!AN$11,'Transactions (Dated)'!$C$2:$C$53,"Buy")-SUMIFS('Transactions (Dated)'!$E$2:$E$53,'Transactions (Dated)'!$D$2:$D$53,'Share Values'!$X831,'Transactions (Dated)'!$B$2:$B$53,'Share Values'!AN$11,'Transactions (Dated)'!$C$2:$C$53,"Sell")</f>
        <v>0</v>
      </c>
      <c r="AQ831" s="3">
        <f t="shared" si="346"/>
        <v>43108</v>
      </c>
      <c r="AR831" s="6">
        <f t="shared" ca="1" si="347"/>
        <v>80983.75</v>
      </c>
      <c r="AS831" s="6">
        <f t="shared" ca="1" si="348"/>
        <v>16593.75</v>
      </c>
      <c r="AT831" s="6">
        <f t="shared" ca="1" si="349"/>
        <v>579590.42999999993</v>
      </c>
      <c r="AU831" s="6">
        <f t="shared" ca="1" si="350"/>
        <v>44424.160000000003</v>
      </c>
      <c r="AV831" s="6">
        <f t="shared" ca="1" si="351"/>
        <v>49261.04</v>
      </c>
      <c r="AW831" s="6">
        <f t="shared" ca="1" si="352"/>
        <v>0</v>
      </c>
      <c r="AX831" s="6">
        <f t="shared" ca="1" si="353"/>
        <v>47908</v>
      </c>
      <c r="AY831" s="6">
        <f t="shared" ca="1" si="354"/>
        <v>41892.950000000004</v>
      </c>
      <c r="AZ831" s="6">
        <f t="shared" ca="1" si="355"/>
        <v>0</v>
      </c>
      <c r="BA831" s="6">
        <f t="shared" ca="1" si="356"/>
        <v>0</v>
      </c>
      <c r="BB831" s="6">
        <f t="shared" ca="1" si="357"/>
        <v>0</v>
      </c>
      <c r="BC831" s="6">
        <f t="shared" ca="1" si="358"/>
        <v>0</v>
      </c>
      <c r="BD831" s="6">
        <f t="shared" ca="1" si="359"/>
        <v>0</v>
      </c>
      <c r="BE831" s="6">
        <f t="shared" ca="1" si="360"/>
        <v>0</v>
      </c>
      <c r="BF831" s="6">
        <f t="shared" ca="1" si="343"/>
        <v>0</v>
      </c>
      <c r="BG831" s="6">
        <f t="shared" ca="1" si="344"/>
        <v>0</v>
      </c>
      <c r="BJ831" s="4">
        <f t="shared" ca="1" si="361"/>
        <v>860654.07999999996</v>
      </c>
      <c r="BL831" s="3">
        <f t="shared" si="362"/>
        <v>43108</v>
      </c>
      <c r="BM831" s="6">
        <f>BM830+SUMIFS('Transactions (Dated)'!G:G,'Transactions (Dated)'!D:D,'Share Values'!AQ831)</f>
        <v>14317.649999999987</v>
      </c>
      <c r="BN831" s="6">
        <f ca="1">BN830+SUMIFS('Transactions (Dated)'!$F:$F,'Transactions (Dated)'!$D:$D,$BL831,'Transactions (Dated)'!$B:$B,BN$11,'Transactions (Dated)'!$C:$C,"Dividend (paid to cash)")*Y831</f>
        <v>0</v>
      </c>
      <c r="BO831" s="6">
        <f ca="1">BO830+SUMIFS('Transactions (Dated)'!$F:$F,'Transactions (Dated)'!$D:$D,$BL831,'Transactions (Dated)'!$B:$B,BO$11,'Transactions (Dated)'!$C:$C,"Dividend (paid to cash)")*Z831</f>
        <v>2421.875</v>
      </c>
      <c r="BP831" s="6">
        <f ca="1">BP830+SUMIFS('Transactions (Dated)'!$F:$F,'Transactions (Dated)'!$D:$D,$BL831,'Transactions (Dated)'!$B:$B,BP$11,'Transactions (Dated)'!$C:$C,"Dividend (paid to cash)")*AA831</f>
        <v>51745.237000000008</v>
      </c>
      <c r="BQ831" s="6">
        <f ca="1">BQ830+SUMIFS('Transactions (Dated)'!$F:$F,'Transactions (Dated)'!$D:$D,$BL831,'Transactions (Dated)'!$B:$B,BQ$11,'Transactions (Dated)'!$C:$C,"Dividend (paid to cash)")*AB831</f>
        <v>818.29</v>
      </c>
      <c r="BR831" s="6">
        <f ca="1">BR830+SUMIFS('Transactions (Dated)'!$F:$F,'Transactions (Dated)'!$D:$D,$BL831,'Transactions (Dated)'!$B:$B,BR$11,'Transactions (Dated)'!$C:$C,"Dividend (paid to cash)")*AC831</f>
        <v>0</v>
      </c>
      <c r="BS831" s="6">
        <f ca="1">BS830+SUMIFS('Transactions (Dated)'!$F:$F,'Transactions (Dated)'!$D:$D,$BL831,'Transactions (Dated)'!$B:$B,BS$11,'Transactions (Dated)'!$C:$C,"Dividend (paid to cash)")*AD831</f>
        <v>0</v>
      </c>
      <c r="BT831" s="6">
        <f ca="1">BT830+SUMIFS('Transactions (Dated)'!$F:$F,'Transactions (Dated)'!$D:$D,$BL831,'Transactions (Dated)'!$B:$B,BT$11,'Transactions (Dated)'!$C:$C,"Dividend (paid to cash)")*AE831</f>
        <v>8555</v>
      </c>
      <c r="BU831" s="6">
        <f ca="1">BU830+SUMIFS('Transactions (Dated)'!$F:$F,'Transactions (Dated)'!$D:$D,$BL831,'Transactions (Dated)'!$B:$B,BU$11,'Transactions (Dated)'!$C:$C,"Dividend (paid to cash)")*AF831</f>
        <v>0</v>
      </c>
      <c r="BV831" s="6">
        <f ca="1">BV830+SUMIFS('Transactions (Dated)'!$F:$F,'Transactions (Dated)'!$D:$D,$BL831,'Transactions (Dated)'!$B:$B,BV$11,'Transactions (Dated)'!$C:$C,"Dividend (paid to cash)")*AG831</f>
        <v>0</v>
      </c>
      <c r="BW831" s="6">
        <f ca="1">BW830+SUMIFS('Transactions (Dated)'!$F:$F,'Transactions (Dated)'!$D:$D,$BL831,'Transactions (Dated)'!$B:$B,BW$11,'Transactions (Dated)'!$C:$C,"Dividend (paid to cash)")*AH831</f>
        <v>0</v>
      </c>
      <c r="BX831" s="6">
        <f ca="1">BX830+SUMIFS('Transactions (Dated)'!$F:$F,'Transactions (Dated)'!$D:$D,$BL831,'Transactions (Dated)'!$B:$B,BX$11,'Transactions (Dated)'!$C:$C,"Dividend (paid to cash)")*AI831</f>
        <v>0</v>
      </c>
      <c r="BY831" s="6">
        <f ca="1">BY830+SUMIFS('Transactions (Dated)'!$F:$F,'Transactions (Dated)'!$D:$D,$BL831,'Transactions (Dated)'!$B:$B,BY$11,'Transactions (Dated)'!$C:$C,"Dividend (paid to cash)")*AJ831</f>
        <v>0</v>
      </c>
      <c r="BZ831" s="6">
        <f ca="1">BZ830+SUMIFS('Transactions (Dated)'!$F:$F,'Transactions (Dated)'!$D:$D,$BL831,'Transactions (Dated)'!$B:$B,BZ$11,'Transactions (Dated)'!$C:$C,"Dividend (paid to cash)")*AK831</f>
        <v>0</v>
      </c>
      <c r="CA831" s="6">
        <f ca="1">CA830+SUMIFS('Transactions (Dated)'!$F:$F,'Transactions (Dated)'!$D:$D,$BL831,'Transactions (Dated)'!$B:$B,CA$11,'Transactions (Dated)'!$C:$C,"Dividend (paid to cash)")*AL831</f>
        <v>0</v>
      </c>
      <c r="CB831" s="6">
        <v>0</v>
      </c>
      <c r="CC831" s="6">
        <v>0</v>
      </c>
      <c r="CF831" s="6">
        <f t="shared" ca="1" si="363"/>
        <v>77858.051999999981</v>
      </c>
      <c r="CH831" s="3">
        <f t="shared" si="364"/>
        <v>43108</v>
      </c>
      <c r="CI831" s="4">
        <f t="shared" ca="1" si="365"/>
        <v>860654.07999999996</v>
      </c>
      <c r="CJ831" s="4">
        <f t="shared" ca="1" si="366"/>
        <v>77858.051999999981</v>
      </c>
      <c r="CL831" s="4">
        <f t="shared" ca="1" si="367"/>
        <v>938512.13199999998</v>
      </c>
    </row>
    <row r="832" spans="2:90" x14ac:dyDescent="0.15">
      <c r="B832" s="3">
        <v>43109</v>
      </c>
      <c r="E832" s="86">
        <v>43109</v>
      </c>
      <c r="F832" s="53">
        <v>17.940000000000001</v>
      </c>
      <c r="G832">
        <v>1.8</v>
      </c>
      <c r="H832">
        <v>22</v>
      </c>
      <c r="I832">
        <v>23.4</v>
      </c>
      <c r="J832">
        <v>21.16</v>
      </c>
      <c r="K832">
        <v>13.12</v>
      </c>
      <c r="L832">
        <v>16.25</v>
      </c>
      <c r="M832">
        <v>2.96</v>
      </c>
      <c r="O832">
        <v>16.25</v>
      </c>
      <c r="Q832">
        <v>1.29</v>
      </c>
      <c r="R832">
        <v>11.3</v>
      </c>
      <c r="S832">
        <v>44.8</v>
      </c>
      <c r="U832">
        <v>44.8</v>
      </c>
      <c r="X832" s="3">
        <f t="shared" si="345"/>
        <v>43109</v>
      </c>
      <c r="Y832" s="40">
        <f ca="1">Y831+SUMIFS('Transactions (Dated)'!$E$2:$E$53,'Transactions (Dated)'!$D$2:$D$53,'Share Values'!$X832,'Transactions (Dated)'!$B$2:$B$53,'Share Values'!Y$11,'Transactions (Dated)'!$C$2:$C$53,"Buy")-SUMIFS('Transactions (Dated)'!$E$2:$E$53,'Transactions (Dated)'!$D$2:$D$53,'Share Values'!$X832,'Transactions (Dated)'!$B$2:$B$53,'Share Values'!Y$11,'Transactions (Dated)'!$C$2:$C$53,"Sell")</f>
        <v>4625</v>
      </c>
      <c r="Z832" s="40">
        <f ca="1">Z831+SUMIFS('Transactions (Dated)'!$E$2:$E$53,'Transactions (Dated)'!$D$2:$D$53,'Share Values'!$X832,'Transactions (Dated)'!$B$2:$B$53,'Share Values'!Z$11,'Transactions (Dated)'!$C$2:$C$53,"Buy")-SUMIFS('Transactions (Dated)'!$E$2:$E$53,'Transactions (Dated)'!$D$2:$D$53,'Share Values'!$X832,'Transactions (Dated)'!$B$2:$B$53,'Share Values'!Z$11,'Transactions (Dated)'!$C$2:$C$53,"Sell")</f>
        <v>9375</v>
      </c>
      <c r="AA832" s="40">
        <f ca="1">AA831+SUMIFS('Transactions (Dated)'!$E$2:$E$53,'Transactions (Dated)'!$D$2:$D$53,'Share Values'!$X832,'Transactions (Dated)'!$B$2:$B$53,'Share Values'!AA$11,'Transactions (Dated)'!$C$2:$C$53,"Buy")-SUMIFS('Transactions (Dated)'!$E$2:$E$53,'Transactions (Dated)'!$D$2:$D$53,'Share Values'!$X832,'Transactions (Dated)'!$B$2:$B$53,'Share Values'!AA$11,'Transactions (Dated)'!$C$2:$C$53,"Sell")</f>
        <v>26357</v>
      </c>
      <c r="AB832" s="40">
        <f ca="1">AB831+SUMIFS('Transactions (Dated)'!$E$2:$E$53,'Transactions (Dated)'!$D$2:$D$53,'Share Values'!$X832,'Transactions (Dated)'!$B$2:$B$53,'Share Values'!AB$11,'Transactions (Dated)'!$C$2:$C$53,"Buy")-SUMIFS('Transactions (Dated)'!$E$2:$E$53,'Transactions (Dated)'!$D$2:$D$53,'Share Values'!$X832,'Transactions (Dated)'!$B$2:$B$53,'Share Values'!AB$11,'Transactions (Dated)'!$C$2:$C$53,"Sell")</f>
        <v>1892</v>
      </c>
      <c r="AC832" s="40">
        <f ca="1">AC831+SUMIFS('Transactions (Dated)'!$E$2:$E$53,'Transactions (Dated)'!$D$2:$D$53,'Share Values'!$X832,'Transactions (Dated)'!$B$2:$B$53,'Share Values'!AC$11,'Transactions (Dated)'!$C$2:$C$53,"Buy")-SUMIFS('Transactions (Dated)'!$E$2:$E$53,'Transactions (Dated)'!$D$2:$D$53,'Share Values'!$X832,'Transactions (Dated)'!$B$2:$B$53,'Share Values'!AC$11,'Transactions (Dated)'!$C$2:$C$53,"Sell")</f>
        <v>2348</v>
      </c>
      <c r="AD832" s="40">
        <f ca="1">AD831+SUMIFS('Transactions (Dated)'!$E$2:$E$53,'Transactions (Dated)'!$D$2:$D$53,'Share Values'!$X832,'Transactions (Dated)'!$B$2:$B$53,'Share Values'!AD$11,'Transactions (Dated)'!$C$2:$C$53,"Buy")-SUMIFS('Transactions (Dated)'!$E$2:$E$53,'Transactions (Dated)'!$D$2:$D$53,'Share Values'!$X832,'Transactions (Dated)'!$B$2:$B$53,'Share Values'!AD$11,'Transactions (Dated)'!$C$2:$C$53,"Sell")</f>
        <v>0</v>
      </c>
      <c r="AE832" s="40">
        <f ca="1">AE831+SUMIFS('Transactions (Dated)'!$E$2:$E$53,'Transactions (Dated)'!$D$2:$D$53,'Share Values'!$X832,'Transactions (Dated)'!$B$2:$B$53,'Share Values'!AE$11,'Transactions (Dated)'!$C$2:$C$53,"Buy")-SUMIFS('Transactions (Dated)'!$E$2:$E$53,'Transactions (Dated)'!$D$2:$D$53,'Share Values'!$X832,'Transactions (Dated)'!$B$2:$B$53,'Share Values'!AE$11,'Transactions (Dated)'!$C$2:$C$53,"Sell")</f>
        <v>2900</v>
      </c>
      <c r="AF832" s="40">
        <f ca="1">AF831+SUMIFS('Transactions (Dated)'!$E$2:$E$53,'Transactions (Dated)'!$D$2:$D$53,'Share Values'!$X832,'Transactions (Dated)'!$B$2:$B$53,'Share Values'!AF$11,'Transactions (Dated)'!$C$2:$C$53,"Buy")-SUMIFS('Transactions (Dated)'!$E$2:$E$53,'Transactions (Dated)'!$D$2:$D$53,'Share Values'!$X832,'Transactions (Dated)'!$B$2:$B$53,'Share Values'!AF$11,'Transactions (Dated)'!$C$2:$C$53,"Sell")</f>
        <v>14201</v>
      </c>
      <c r="AG832" s="40">
        <f ca="1">AG831+SUMIFS('Transactions (Dated)'!$E$2:$E$53,'Transactions (Dated)'!$D$2:$D$53,'Share Values'!$X832,'Transactions (Dated)'!$B$2:$B$53,'Share Values'!AG$11,'Transactions (Dated)'!$C$2:$C$53,"Buy")-SUMIFS('Transactions (Dated)'!$E$2:$E$53,'Transactions (Dated)'!$D$2:$D$53,'Share Values'!$X832,'Transactions (Dated)'!$B$2:$B$53,'Share Values'!AG$11,'Transactions (Dated)'!$C$2:$C$53,"Sell")</f>
        <v>6835</v>
      </c>
      <c r="AH832" s="40">
        <f ca="1">AH831+SUMIFS('Transactions (Dated)'!$E$2:$E$53,'Transactions (Dated)'!$D$2:$D$53,'Share Values'!$X832,'Transactions (Dated)'!$B$2:$B$53,'Share Values'!AH$11,'Transactions (Dated)'!$C$2:$C$53,"Buy")-SUMIFS('Transactions (Dated)'!$E$2:$E$53,'Transactions (Dated)'!$D$2:$D$53,'Share Values'!$X832,'Transactions (Dated)'!$B$2:$B$53,'Share Values'!AH$11,'Transactions (Dated)'!$C$2:$C$53,"Sell")</f>
        <v>0</v>
      </c>
      <c r="AI832" s="40">
        <f ca="1">AI831+SUMIFS('Transactions (Dated)'!$E$2:$E$53,'Transactions (Dated)'!$D$2:$D$53,'Share Values'!$X832,'Transactions (Dated)'!$B$2:$B$53,'Share Values'!AI$11,'Transactions (Dated)'!$C$2:$C$53,"Buy")-SUMIFS('Transactions (Dated)'!$E$2:$E$53,'Transactions (Dated)'!$D$2:$D$53,'Share Values'!$X832,'Transactions (Dated)'!$B$2:$B$53,'Share Values'!AI$11,'Transactions (Dated)'!$C$2:$C$53,"Sell")</f>
        <v>0</v>
      </c>
      <c r="AJ832" s="40">
        <f ca="1">AJ831+SUMIFS('Transactions (Dated)'!$E$2:$E$53,'Transactions (Dated)'!$D$2:$D$53,'Share Values'!$X832,'Transactions (Dated)'!$B$2:$B$53,'Share Values'!AJ$11,'Transactions (Dated)'!$C$2:$C$53,"Buy")-SUMIFS('Transactions (Dated)'!$E$2:$E$53,'Transactions (Dated)'!$D$2:$D$53,'Share Values'!$X832,'Transactions (Dated)'!$B$2:$B$53,'Share Values'!AJ$11,'Transactions (Dated)'!$C$2:$C$53,"Sell")</f>
        <v>0</v>
      </c>
      <c r="AK832" s="40">
        <f ca="1">AK831+SUMIFS('Transactions (Dated)'!$E$2:$E$53,'Transactions (Dated)'!$D$2:$D$53,'Share Values'!$X832,'Transactions (Dated)'!$B$2:$B$53,'Share Values'!AK$11,'Transactions (Dated)'!$C$2:$C$53,"Buy")-SUMIFS('Transactions (Dated)'!$E$2:$E$53,'Transactions (Dated)'!$D$2:$D$53,'Share Values'!$X832,'Transactions (Dated)'!$B$2:$B$53,'Share Values'!AK$11,'Transactions (Dated)'!$C$2:$C$53,"Sell")</f>
        <v>0</v>
      </c>
      <c r="AL832" s="40">
        <f ca="1">AL831+SUMIFS('Transactions (Dated)'!$E$2:$E$53,'Transactions (Dated)'!$D$2:$D$53,'Share Values'!$X832,'Transactions (Dated)'!$B$2:$B$53,'Share Values'!AL$11,'Transactions (Dated)'!$C$2:$C$53,"Buy")-SUMIFS('Transactions (Dated)'!$E$2:$E$53,'Transactions (Dated)'!$D$2:$D$53,'Share Values'!$X832,'Transactions (Dated)'!$B$2:$B$53,'Share Values'!AL$11,'Transactions (Dated)'!$C$2:$C$53,"Sell")</f>
        <v>0</v>
      </c>
      <c r="AM832" s="40">
        <f ca="1">AM831+SUMIFS('Transactions (Dated)'!$E$2:$E$53,'Transactions (Dated)'!$D$2:$D$53,'Share Values'!$X832,'Transactions (Dated)'!$B$2:$B$53,'Share Values'!AM$11,'Transactions (Dated)'!$C$2:$C$53,"Buy")-SUMIFS('Transactions (Dated)'!$E$2:$E$53,'Transactions (Dated)'!$D$2:$D$53,'Share Values'!$X832,'Transactions (Dated)'!$B$2:$B$53,'Share Values'!AM$11,'Transactions (Dated)'!$C$2:$C$53,"Sell")</f>
        <v>0</v>
      </c>
      <c r="AN832" s="40">
        <f ca="1">AN831+SUMIFS('Transactions (Dated)'!$E$2:$E$53,'Transactions (Dated)'!$D$2:$D$53,'Share Values'!$X832,'Transactions (Dated)'!$B$2:$B$53,'Share Values'!AN$11,'Transactions (Dated)'!$C$2:$C$53,"Buy")-SUMIFS('Transactions (Dated)'!$E$2:$E$53,'Transactions (Dated)'!$D$2:$D$53,'Share Values'!$X832,'Transactions (Dated)'!$B$2:$B$53,'Share Values'!AN$11,'Transactions (Dated)'!$C$2:$C$53,"Sell")</f>
        <v>0</v>
      </c>
      <c r="AQ832" s="3">
        <f t="shared" si="346"/>
        <v>43109</v>
      </c>
      <c r="AR832" s="6">
        <f t="shared" ca="1" si="347"/>
        <v>82972.5</v>
      </c>
      <c r="AS832" s="6">
        <f t="shared" ca="1" si="348"/>
        <v>16875</v>
      </c>
      <c r="AT832" s="6">
        <f t="shared" ca="1" si="349"/>
        <v>579854</v>
      </c>
      <c r="AU832" s="6">
        <f t="shared" ca="1" si="350"/>
        <v>44272.799999999996</v>
      </c>
      <c r="AV832" s="6">
        <f t="shared" ca="1" si="351"/>
        <v>49683.68</v>
      </c>
      <c r="AW832" s="6">
        <f t="shared" ca="1" si="352"/>
        <v>0</v>
      </c>
      <c r="AX832" s="6">
        <f t="shared" ca="1" si="353"/>
        <v>47125</v>
      </c>
      <c r="AY832" s="6">
        <f t="shared" ca="1" si="354"/>
        <v>42034.96</v>
      </c>
      <c r="AZ832" s="6">
        <f t="shared" ca="1" si="355"/>
        <v>0</v>
      </c>
      <c r="BA832" s="6">
        <f t="shared" ca="1" si="356"/>
        <v>0</v>
      </c>
      <c r="BB832" s="6">
        <f t="shared" ca="1" si="357"/>
        <v>0</v>
      </c>
      <c r="BC832" s="6">
        <f t="shared" ca="1" si="358"/>
        <v>0</v>
      </c>
      <c r="BD832" s="6">
        <f t="shared" ca="1" si="359"/>
        <v>0</v>
      </c>
      <c r="BE832" s="6">
        <f t="shared" ca="1" si="360"/>
        <v>0</v>
      </c>
      <c r="BF832" s="6">
        <f t="shared" ca="1" si="343"/>
        <v>0</v>
      </c>
      <c r="BG832" s="6">
        <f t="shared" ca="1" si="344"/>
        <v>0</v>
      </c>
      <c r="BJ832" s="4">
        <f t="shared" ca="1" si="361"/>
        <v>862817.94000000006</v>
      </c>
      <c r="BL832" s="3">
        <f t="shared" si="362"/>
        <v>43109</v>
      </c>
      <c r="BM832" s="6">
        <f>BM831+SUMIFS('Transactions (Dated)'!G:G,'Transactions (Dated)'!D:D,'Share Values'!AQ832)</f>
        <v>14317.649999999987</v>
      </c>
      <c r="BN832" s="6">
        <f ca="1">BN831+SUMIFS('Transactions (Dated)'!$F:$F,'Transactions (Dated)'!$D:$D,$BL832,'Transactions (Dated)'!$B:$B,BN$11,'Transactions (Dated)'!$C:$C,"Dividend (paid to cash)")*Y832</f>
        <v>0</v>
      </c>
      <c r="BO832" s="6">
        <f ca="1">BO831+SUMIFS('Transactions (Dated)'!$F:$F,'Transactions (Dated)'!$D:$D,$BL832,'Transactions (Dated)'!$B:$B,BO$11,'Transactions (Dated)'!$C:$C,"Dividend (paid to cash)")*Z832</f>
        <v>2421.875</v>
      </c>
      <c r="BP832" s="6">
        <f ca="1">BP831+SUMIFS('Transactions (Dated)'!$F:$F,'Transactions (Dated)'!$D:$D,$BL832,'Transactions (Dated)'!$B:$B,BP$11,'Transactions (Dated)'!$C:$C,"Dividend (paid to cash)")*AA832</f>
        <v>51745.237000000008</v>
      </c>
      <c r="BQ832" s="6">
        <f ca="1">BQ831+SUMIFS('Transactions (Dated)'!$F:$F,'Transactions (Dated)'!$D:$D,$BL832,'Transactions (Dated)'!$B:$B,BQ$11,'Transactions (Dated)'!$C:$C,"Dividend (paid to cash)")*AB832</f>
        <v>818.29</v>
      </c>
      <c r="BR832" s="6">
        <f ca="1">BR831+SUMIFS('Transactions (Dated)'!$F:$F,'Transactions (Dated)'!$D:$D,$BL832,'Transactions (Dated)'!$B:$B,BR$11,'Transactions (Dated)'!$C:$C,"Dividend (paid to cash)")*AC832</f>
        <v>0</v>
      </c>
      <c r="BS832" s="6">
        <f ca="1">BS831+SUMIFS('Transactions (Dated)'!$F:$F,'Transactions (Dated)'!$D:$D,$BL832,'Transactions (Dated)'!$B:$B,BS$11,'Transactions (Dated)'!$C:$C,"Dividend (paid to cash)")*AD832</f>
        <v>0</v>
      </c>
      <c r="BT832" s="6">
        <f ca="1">BT831+SUMIFS('Transactions (Dated)'!$F:$F,'Transactions (Dated)'!$D:$D,$BL832,'Transactions (Dated)'!$B:$B,BT$11,'Transactions (Dated)'!$C:$C,"Dividend (paid to cash)")*AE832</f>
        <v>8555</v>
      </c>
      <c r="BU832" s="6">
        <f ca="1">BU831+SUMIFS('Transactions (Dated)'!$F:$F,'Transactions (Dated)'!$D:$D,$BL832,'Transactions (Dated)'!$B:$B,BU$11,'Transactions (Dated)'!$C:$C,"Dividend (paid to cash)")*AF832</f>
        <v>0</v>
      </c>
      <c r="BV832" s="6">
        <f ca="1">BV831+SUMIFS('Transactions (Dated)'!$F:$F,'Transactions (Dated)'!$D:$D,$BL832,'Transactions (Dated)'!$B:$B,BV$11,'Transactions (Dated)'!$C:$C,"Dividend (paid to cash)")*AG832</f>
        <v>0</v>
      </c>
      <c r="BW832" s="6">
        <f ca="1">BW831+SUMIFS('Transactions (Dated)'!$F:$F,'Transactions (Dated)'!$D:$D,$BL832,'Transactions (Dated)'!$B:$B,BW$11,'Transactions (Dated)'!$C:$C,"Dividend (paid to cash)")*AH832</f>
        <v>0</v>
      </c>
      <c r="BX832" s="6">
        <f ca="1">BX831+SUMIFS('Transactions (Dated)'!$F:$F,'Transactions (Dated)'!$D:$D,$BL832,'Transactions (Dated)'!$B:$B,BX$11,'Transactions (Dated)'!$C:$C,"Dividend (paid to cash)")*AI832</f>
        <v>0</v>
      </c>
      <c r="BY832" s="6">
        <f ca="1">BY831+SUMIFS('Transactions (Dated)'!$F:$F,'Transactions (Dated)'!$D:$D,$BL832,'Transactions (Dated)'!$B:$B,BY$11,'Transactions (Dated)'!$C:$C,"Dividend (paid to cash)")*AJ832</f>
        <v>0</v>
      </c>
      <c r="BZ832" s="6">
        <f ca="1">BZ831+SUMIFS('Transactions (Dated)'!$F:$F,'Transactions (Dated)'!$D:$D,$BL832,'Transactions (Dated)'!$B:$B,BZ$11,'Transactions (Dated)'!$C:$C,"Dividend (paid to cash)")*AK832</f>
        <v>0</v>
      </c>
      <c r="CA832" s="6">
        <f ca="1">CA831+SUMIFS('Transactions (Dated)'!$F:$F,'Transactions (Dated)'!$D:$D,$BL832,'Transactions (Dated)'!$B:$B,CA$11,'Transactions (Dated)'!$C:$C,"Dividend (paid to cash)")*AL832</f>
        <v>0</v>
      </c>
      <c r="CB832" s="6">
        <v>0</v>
      </c>
      <c r="CC832" s="6">
        <v>0</v>
      </c>
      <c r="CF832" s="6">
        <f t="shared" ca="1" si="363"/>
        <v>77858.051999999981</v>
      </c>
      <c r="CH832" s="3">
        <f t="shared" si="364"/>
        <v>43109</v>
      </c>
      <c r="CI832" s="4">
        <f t="shared" ca="1" si="365"/>
        <v>862817.94000000006</v>
      </c>
      <c r="CJ832" s="4">
        <f t="shared" ca="1" si="366"/>
        <v>77858.051999999981</v>
      </c>
      <c r="CL832" s="4">
        <f t="shared" ca="1" si="367"/>
        <v>940675.99200000009</v>
      </c>
    </row>
    <row r="833" spans="2:90" x14ac:dyDescent="0.15">
      <c r="B833" s="3">
        <v>43110</v>
      </c>
      <c r="E833" s="86">
        <v>43110</v>
      </c>
      <c r="F833" s="53">
        <v>17.170000000000002</v>
      </c>
      <c r="G833">
        <v>1.8</v>
      </c>
      <c r="H833">
        <v>21.9</v>
      </c>
      <c r="I833">
        <v>23.42</v>
      </c>
      <c r="J833">
        <v>21.02</v>
      </c>
      <c r="K833">
        <v>13.12</v>
      </c>
      <c r="L833">
        <v>15.93</v>
      </c>
      <c r="M833">
        <v>2.62</v>
      </c>
      <c r="O833">
        <v>16.295000000000002</v>
      </c>
      <c r="Q833">
        <v>1.33</v>
      </c>
      <c r="R833">
        <v>11.86</v>
      </c>
      <c r="S833">
        <v>44.3</v>
      </c>
      <c r="U833">
        <v>44.3</v>
      </c>
      <c r="X833" s="3">
        <f t="shared" si="345"/>
        <v>43110</v>
      </c>
      <c r="Y833" s="40">
        <f ca="1">Y832+SUMIFS('Transactions (Dated)'!$E$2:$E$53,'Transactions (Dated)'!$D$2:$D$53,'Share Values'!$X833,'Transactions (Dated)'!$B$2:$B$53,'Share Values'!Y$11,'Transactions (Dated)'!$C$2:$C$53,"Buy")-SUMIFS('Transactions (Dated)'!$E$2:$E$53,'Transactions (Dated)'!$D$2:$D$53,'Share Values'!$X833,'Transactions (Dated)'!$B$2:$B$53,'Share Values'!Y$11,'Transactions (Dated)'!$C$2:$C$53,"Sell")</f>
        <v>4625</v>
      </c>
      <c r="Z833" s="40">
        <f ca="1">Z832+SUMIFS('Transactions (Dated)'!$E$2:$E$53,'Transactions (Dated)'!$D$2:$D$53,'Share Values'!$X833,'Transactions (Dated)'!$B$2:$B$53,'Share Values'!Z$11,'Transactions (Dated)'!$C$2:$C$53,"Buy")-SUMIFS('Transactions (Dated)'!$E$2:$E$53,'Transactions (Dated)'!$D$2:$D$53,'Share Values'!$X833,'Transactions (Dated)'!$B$2:$B$53,'Share Values'!Z$11,'Transactions (Dated)'!$C$2:$C$53,"Sell")</f>
        <v>9375</v>
      </c>
      <c r="AA833" s="40">
        <f ca="1">AA832+SUMIFS('Transactions (Dated)'!$E$2:$E$53,'Transactions (Dated)'!$D$2:$D$53,'Share Values'!$X833,'Transactions (Dated)'!$B$2:$B$53,'Share Values'!AA$11,'Transactions (Dated)'!$C$2:$C$53,"Buy")-SUMIFS('Transactions (Dated)'!$E$2:$E$53,'Transactions (Dated)'!$D$2:$D$53,'Share Values'!$X833,'Transactions (Dated)'!$B$2:$B$53,'Share Values'!AA$11,'Transactions (Dated)'!$C$2:$C$53,"Sell")</f>
        <v>26357</v>
      </c>
      <c r="AB833" s="40">
        <f ca="1">AB832+SUMIFS('Transactions (Dated)'!$E$2:$E$53,'Transactions (Dated)'!$D$2:$D$53,'Share Values'!$X833,'Transactions (Dated)'!$B$2:$B$53,'Share Values'!AB$11,'Transactions (Dated)'!$C$2:$C$53,"Buy")-SUMIFS('Transactions (Dated)'!$E$2:$E$53,'Transactions (Dated)'!$D$2:$D$53,'Share Values'!$X833,'Transactions (Dated)'!$B$2:$B$53,'Share Values'!AB$11,'Transactions (Dated)'!$C$2:$C$53,"Sell")</f>
        <v>1892</v>
      </c>
      <c r="AC833" s="40">
        <f ca="1">AC832+SUMIFS('Transactions (Dated)'!$E$2:$E$53,'Transactions (Dated)'!$D$2:$D$53,'Share Values'!$X833,'Transactions (Dated)'!$B$2:$B$53,'Share Values'!AC$11,'Transactions (Dated)'!$C$2:$C$53,"Buy")-SUMIFS('Transactions (Dated)'!$E$2:$E$53,'Transactions (Dated)'!$D$2:$D$53,'Share Values'!$X833,'Transactions (Dated)'!$B$2:$B$53,'Share Values'!AC$11,'Transactions (Dated)'!$C$2:$C$53,"Sell")</f>
        <v>2348</v>
      </c>
      <c r="AD833" s="40">
        <f ca="1">AD832+SUMIFS('Transactions (Dated)'!$E$2:$E$53,'Transactions (Dated)'!$D$2:$D$53,'Share Values'!$X833,'Transactions (Dated)'!$B$2:$B$53,'Share Values'!AD$11,'Transactions (Dated)'!$C$2:$C$53,"Buy")-SUMIFS('Transactions (Dated)'!$E$2:$E$53,'Transactions (Dated)'!$D$2:$D$53,'Share Values'!$X833,'Transactions (Dated)'!$B$2:$B$53,'Share Values'!AD$11,'Transactions (Dated)'!$C$2:$C$53,"Sell")</f>
        <v>0</v>
      </c>
      <c r="AE833" s="40">
        <f ca="1">AE832+SUMIFS('Transactions (Dated)'!$E$2:$E$53,'Transactions (Dated)'!$D$2:$D$53,'Share Values'!$X833,'Transactions (Dated)'!$B$2:$B$53,'Share Values'!AE$11,'Transactions (Dated)'!$C$2:$C$53,"Buy")-SUMIFS('Transactions (Dated)'!$E$2:$E$53,'Transactions (Dated)'!$D$2:$D$53,'Share Values'!$X833,'Transactions (Dated)'!$B$2:$B$53,'Share Values'!AE$11,'Transactions (Dated)'!$C$2:$C$53,"Sell")</f>
        <v>2900</v>
      </c>
      <c r="AF833" s="40">
        <f ca="1">AF832+SUMIFS('Transactions (Dated)'!$E$2:$E$53,'Transactions (Dated)'!$D$2:$D$53,'Share Values'!$X833,'Transactions (Dated)'!$B$2:$B$53,'Share Values'!AF$11,'Transactions (Dated)'!$C$2:$C$53,"Buy")-SUMIFS('Transactions (Dated)'!$E$2:$E$53,'Transactions (Dated)'!$D$2:$D$53,'Share Values'!$X833,'Transactions (Dated)'!$B$2:$B$53,'Share Values'!AF$11,'Transactions (Dated)'!$C$2:$C$53,"Sell")</f>
        <v>14201</v>
      </c>
      <c r="AG833" s="40">
        <f ca="1">AG832+SUMIFS('Transactions (Dated)'!$E$2:$E$53,'Transactions (Dated)'!$D$2:$D$53,'Share Values'!$X833,'Transactions (Dated)'!$B$2:$B$53,'Share Values'!AG$11,'Transactions (Dated)'!$C$2:$C$53,"Buy")-SUMIFS('Transactions (Dated)'!$E$2:$E$53,'Transactions (Dated)'!$D$2:$D$53,'Share Values'!$X833,'Transactions (Dated)'!$B$2:$B$53,'Share Values'!AG$11,'Transactions (Dated)'!$C$2:$C$53,"Sell")</f>
        <v>6835</v>
      </c>
      <c r="AH833" s="40">
        <f ca="1">AH832+SUMIFS('Transactions (Dated)'!$E$2:$E$53,'Transactions (Dated)'!$D$2:$D$53,'Share Values'!$X833,'Transactions (Dated)'!$B$2:$B$53,'Share Values'!AH$11,'Transactions (Dated)'!$C$2:$C$53,"Buy")-SUMIFS('Transactions (Dated)'!$E$2:$E$53,'Transactions (Dated)'!$D$2:$D$53,'Share Values'!$X833,'Transactions (Dated)'!$B$2:$B$53,'Share Values'!AH$11,'Transactions (Dated)'!$C$2:$C$53,"Sell")</f>
        <v>0</v>
      </c>
      <c r="AI833" s="40">
        <f ca="1">AI832+SUMIFS('Transactions (Dated)'!$E$2:$E$53,'Transactions (Dated)'!$D$2:$D$53,'Share Values'!$X833,'Transactions (Dated)'!$B$2:$B$53,'Share Values'!AI$11,'Transactions (Dated)'!$C$2:$C$53,"Buy")-SUMIFS('Transactions (Dated)'!$E$2:$E$53,'Transactions (Dated)'!$D$2:$D$53,'Share Values'!$X833,'Transactions (Dated)'!$B$2:$B$53,'Share Values'!AI$11,'Transactions (Dated)'!$C$2:$C$53,"Sell")</f>
        <v>0</v>
      </c>
      <c r="AJ833" s="40">
        <f ca="1">AJ832+SUMIFS('Transactions (Dated)'!$E$2:$E$53,'Transactions (Dated)'!$D$2:$D$53,'Share Values'!$X833,'Transactions (Dated)'!$B$2:$B$53,'Share Values'!AJ$11,'Transactions (Dated)'!$C$2:$C$53,"Buy")-SUMIFS('Transactions (Dated)'!$E$2:$E$53,'Transactions (Dated)'!$D$2:$D$53,'Share Values'!$X833,'Transactions (Dated)'!$B$2:$B$53,'Share Values'!AJ$11,'Transactions (Dated)'!$C$2:$C$53,"Sell")</f>
        <v>0</v>
      </c>
      <c r="AK833" s="40">
        <f ca="1">AK832+SUMIFS('Transactions (Dated)'!$E$2:$E$53,'Transactions (Dated)'!$D$2:$D$53,'Share Values'!$X833,'Transactions (Dated)'!$B$2:$B$53,'Share Values'!AK$11,'Transactions (Dated)'!$C$2:$C$53,"Buy")-SUMIFS('Transactions (Dated)'!$E$2:$E$53,'Transactions (Dated)'!$D$2:$D$53,'Share Values'!$X833,'Transactions (Dated)'!$B$2:$B$53,'Share Values'!AK$11,'Transactions (Dated)'!$C$2:$C$53,"Sell")</f>
        <v>0</v>
      </c>
      <c r="AL833" s="40">
        <f ca="1">AL832+SUMIFS('Transactions (Dated)'!$E$2:$E$53,'Transactions (Dated)'!$D$2:$D$53,'Share Values'!$X833,'Transactions (Dated)'!$B$2:$B$53,'Share Values'!AL$11,'Transactions (Dated)'!$C$2:$C$53,"Buy")-SUMIFS('Transactions (Dated)'!$E$2:$E$53,'Transactions (Dated)'!$D$2:$D$53,'Share Values'!$X833,'Transactions (Dated)'!$B$2:$B$53,'Share Values'!AL$11,'Transactions (Dated)'!$C$2:$C$53,"Sell")</f>
        <v>0</v>
      </c>
      <c r="AM833" s="40">
        <f ca="1">AM832+SUMIFS('Transactions (Dated)'!$E$2:$E$53,'Transactions (Dated)'!$D$2:$D$53,'Share Values'!$X833,'Transactions (Dated)'!$B$2:$B$53,'Share Values'!AM$11,'Transactions (Dated)'!$C$2:$C$53,"Buy")-SUMIFS('Transactions (Dated)'!$E$2:$E$53,'Transactions (Dated)'!$D$2:$D$53,'Share Values'!$X833,'Transactions (Dated)'!$B$2:$B$53,'Share Values'!AM$11,'Transactions (Dated)'!$C$2:$C$53,"Sell")</f>
        <v>0</v>
      </c>
      <c r="AN833" s="40">
        <f ca="1">AN832+SUMIFS('Transactions (Dated)'!$E$2:$E$53,'Transactions (Dated)'!$D$2:$D$53,'Share Values'!$X833,'Transactions (Dated)'!$B$2:$B$53,'Share Values'!AN$11,'Transactions (Dated)'!$C$2:$C$53,"Buy")-SUMIFS('Transactions (Dated)'!$E$2:$E$53,'Transactions (Dated)'!$D$2:$D$53,'Share Values'!$X833,'Transactions (Dated)'!$B$2:$B$53,'Share Values'!AN$11,'Transactions (Dated)'!$C$2:$C$53,"Sell")</f>
        <v>0</v>
      </c>
      <c r="AQ833" s="3">
        <f t="shared" si="346"/>
        <v>43110</v>
      </c>
      <c r="AR833" s="6">
        <f t="shared" ca="1" si="347"/>
        <v>79411.250000000015</v>
      </c>
      <c r="AS833" s="6">
        <f t="shared" ca="1" si="348"/>
        <v>16875</v>
      </c>
      <c r="AT833" s="6">
        <f t="shared" ca="1" si="349"/>
        <v>577218.29999999993</v>
      </c>
      <c r="AU833" s="6">
        <f t="shared" ca="1" si="350"/>
        <v>44310.640000000007</v>
      </c>
      <c r="AV833" s="6">
        <f t="shared" ca="1" si="351"/>
        <v>49354.96</v>
      </c>
      <c r="AW833" s="6">
        <f t="shared" ca="1" si="352"/>
        <v>0</v>
      </c>
      <c r="AX833" s="6">
        <f t="shared" ca="1" si="353"/>
        <v>46197</v>
      </c>
      <c r="AY833" s="6">
        <f t="shared" ca="1" si="354"/>
        <v>37206.620000000003</v>
      </c>
      <c r="AZ833" s="6">
        <f t="shared" ca="1" si="355"/>
        <v>0</v>
      </c>
      <c r="BA833" s="6">
        <f t="shared" ca="1" si="356"/>
        <v>0</v>
      </c>
      <c r="BB833" s="6">
        <f t="shared" ca="1" si="357"/>
        <v>0</v>
      </c>
      <c r="BC833" s="6">
        <f t="shared" ca="1" si="358"/>
        <v>0</v>
      </c>
      <c r="BD833" s="6">
        <f t="shared" ca="1" si="359"/>
        <v>0</v>
      </c>
      <c r="BE833" s="6">
        <f t="shared" ca="1" si="360"/>
        <v>0</v>
      </c>
      <c r="BF833" s="6">
        <f t="shared" ca="1" si="343"/>
        <v>0</v>
      </c>
      <c r="BG833" s="6">
        <f t="shared" ca="1" si="344"/>
        <v>0</v>
      </c>
      <c r="BJ833" s="4">
        <f t="shared" ca="1" si="361"/>
        <v>850573.7699999999</v>
      </c>
      <c r="BL833" s="3">
        <f t="shared" si="362"/>
        <v>43110</v>
      </c>
      <c r="BM833" s="6">
        <f>BM832+SUMIFS('Transactions (Dated)'!G:G,'Transactions (Dated)'!D:D,'Share Values'!AQ833)</f>
        <v>14317.649999999987</v>
      </c>
      <c r="BN833" s="6">
        <f ca="1">BN832+SUMIFS('Transactions (Dated)'!$F:$F,'Transactions (Dated)'!$D:$D,$BL833,'Transactions (Dated)'!$B:$B,BN$11,'Transactions (Dated)'!$C:$C,"Dividend (paid to cash)")*Y833</f>
        <v>0</v>
      </c>
      <c r="BO833" s="6">
        <f ca="1">BO832+SUMIFS('Transactions (Dated)'!$F:$F,'Transactions (Dated)'!$D:$D,$BL833,'Transactions (Dated)'!$B:$B,BO$11,'Transactions (Dated)'!$C:$C,"Dividend (paid to cash)")*Z833</f>
        <v>2421.875</v>
      </c>
      <c r="BP833" s="6">
        <f ca="1">BP832+SUMIFS('Transactions (Dated)'!$F:$F,'Transactions (Dated)'!$D:$D,$BL833,'Transactions (Dated)'!$B:$B,BP$11,'Transactions (Dated)'!$C:$C,"Dividend (paid to cash)")*AA833</f>
        <v>51745.237000000008</v>
      </c>
      <c r="BQ833" s="6">
        <f ca="1">BQ832+SUMIFS('Transactions (Dated)'!$F:$F,'Transactions (Dated)'!$D:$D,$BL833,'Transactions (Dated)'!$B:$B,BQ$11,'Transactions (Dated)'!$C:$C,"Dividend (paid to cash)")*AB833</f>
        <v>818.29</v>
      </c>
      <c r="BR833" s="6">
        <f ca="1">BR832+SUMIFS('Transactions (Dated)'!$F:$F,'Transactions (Dated)'!$D:$D,$BL833,'Transactions (Dated)'!$B:$B,BR$11,'Transactions (Dated)'!$C:$C,"Dividend (paid to cash)")*AC833</f>
        <v>0</v>
      </c>
      <c r="BS833" s="6">
        <f ca="1">BS832+SUMIFS('Transactions (Dated)'!$F:$F,'Transactions (Dated)'!$D:$D,$BL833,'Transactions (Dated)'!$B:$B,BS$11,'Transactions (Dated)'!$C:$C,"Dividend (paid to cash)")*AD833</f>
        <v>0</v>
      </c>
      <c r="BT833" s="6">
        <f ca="1">BT832+SUMIFS('Transactions (Dated)'!$F:$F,'Transactions (Dated)'!$D:$D,$BL833,'Transactions (Dated)'!$B:$B,BT$11,'Transactions (Dated)'!$C:$C,"Dividend (paid to cash)")*AE833</f>
        <v>8555</v>
      </c>
      <c r="BU833" s="6">
        <f ca="1">BU832+SUMIFS('Transactions (Dated)'!$F:$F,'Transactions (Dated)'!$D:$D,$BL833,'Transactions (Dated)'!$B:$B,BU$11,'Transactions (Dated)'!$C:$C,"Dividend (paid to cash)")*AF833</f>
        <v>0</v>
      </c>
      <c r="BV833" s="6">
        <f ca="1">BV832+SUMIFS('Transactions (Dated)'!$F:$F,'Transactions (Dated)'!$D:$D,$BL833,'Transactions (Dated)'!$B:$B,BV$11,'Transactions (Dated)'!$C:$C,"Dividend (paid to cash)")*AG833</f>
        <v>0</v>
      </c>
      <c r="BW833" s="6">
        <f ca="1">BW832+SUMIFS('Transactions (Dated)'!$F:$F,'Transactions (Dated)'!$D:$D,$BL833,'Transactions (Dated)'!$B:$B,BW$11,'Transactions (Dated)'!$C:$C,"Dividend (paid to cash)")*AH833</f>
        <v>0</v>
      </c>
      <c r="BX833" s="6">
        <f ca="1">BX832+SUMIFS('Transactions (Dated)'!$F:$F,'Transactions (Dated)'!$D:$D,$BL833,'Transactions (Dated)'!$B:$B,BX$11,'Transactions (Dated)'!$C:$C,"Dividend (paid to cash)")*AI833</f>
        <v>0</v>
      </c>
      <c r="BY833" s="6">
        <f ca="1">BY832+SUMIFS('Transactions (Dated)'!$F:$F,'Transactions (Dated)'!$D:$D,$BL833,'Transactions (Dated)'!$B:$B,BY$11,'Transactions (Dated)'!$C:$C,"Dividend (paid to cash)")*AJ833</f>
        <v>0</v>
      </c>
      <c r="BZ833" s="6">
        <f ca="1">BZ832+SUMIFS('Transactions (Dated)'!$F:$F,'Transactions (Dated)'!$D:$D,$BL833,'Transactions (Dated)'!$B:$B,BZ$11,'Transactions (Dated)'!$C:$C,"Dividend (paid to cash)")*AK833</f>
        <v>0</v>
      </c>
      <c r="CA833" s="6">
        <f ca="1">CA832+SUMIFS('Transactions (Dated)'!$F:$F,'Transactions (Dated)'!$D:$D,$BL833,'Transactions (Dated)'!$B:$B,CA$11,'Transactions (Dated)'!$C:$C,"Dividend (paid to cash)")*AL833</f>
        <v>0</v>
      </c>
      <c r="CB833" s="6">
        <v>0</v>
      </c>
      <c r="CC833" s="6">
        <v>0</v>
      </c>
      <c r="CF833" s="6">
        <f t="shared" ca="1" si="363"/>
        <v>77858.051999999981</v>
      </c>
      <c r="CH833" s="3">
        <f t="shared" si="364"/>
        <v>43110</v>
      </c>
      <c r="CI833" s="4">
        <f t="shared" ca="1" si="365"/>
        <v>850573.7699999999</v>
      </c>
      <c r="CJ833" s="4">
        <f t="shared" ca="1" si="366"/>
        <v>77858.051999999981</v>
      </c>
      <c r="CL833" s="4">
        <f t="shared" ca="1" si="367"/>
        <v>928431.82199999993</v>
      </c>
    </row>
    <row r="834" spans="2:90" x14ac:dyDescent="0.15">
      <c r="B834" s="3">
        <v>43111</v>
      </c>
      <c r="E834" s="86">
        <v>43111</v>
      </c>
      <c r="F834" s="53">
        <v>16.829999999999998</v>
      </c>
      <c r="G834">
        <v>1.8399999999999999</v>
      </c>
      <c r="H834">
        <v>21.96</v>
      </c>
      <c r="I834">
        <v>23.41</v>
      </c>
      <c r="J834">
        <v>21.34</v>
      </c>
      <c r="K834">
        <v>13.02</v>
      </c>
      <c r="L834">
        <v>16.2</v>
      </c>
      <c r="M834">
        <v>2.66</v>
      </c>
      <c r="O834">
        <v>16.149999999999999</v>
      </c>
      <c r="Q834">
        <v>1.33</v>
      </c>
      <c r="R834">
        <v>12.2</v>
      </c>
      <c r="S834">
        <v>43.85</v>
      </c>
      <c r="U834">
        <v>43.85</v>
      </c>
      <c r="X834" s="3">
        <f t="shared" si="345"/>
        <v>43111</v>
      </c>
      <c r="Y834" s="40">
        <f ca="1">Y833+SUMIFS('Transactions (Dated)'!$E$2:$E$53,'Transactions (Dated)'!$D$2:$D$53,'Share Values'!$X834,'Transactions (Dated)'!$B$2:$B$53,'Share Values'!Y$11,'Transactions (Dated)'!$C$2:$C$53,"Buy")-SUMIFS('Transactions (Dated)'!$E$2:$E$53,'Transactions (Dated)'!$D$2:$D$53,'Share Values'!$X834,'Transactions (Dated)'!$B$2:$B$53,'Share Values'!Y$11,'Transactions (Dated)'!$C$2:$C$53,"Sell")</f>
        <v>4625</v>
      </c>
      <c r="Z834" s="40">
        <f ca="1">Z833+SUMIFS('Transactions (Dated)'!$E$2:$E$53,'Transactions (Dated)'!$D$2:$D$53,'Share Values'!$X834,'Transactions (Dated)'!$B$2:$B$53,'Share Values'!Z$11,'Transactions (Dated)'!$C$2:$C$53,"Buy")-SUMIFS('Transactions (Dated)'!$E$2:$E$53,'Transactions (Dated)'!$D$2:$D$53,'Share Values'!$X834,'Transactions (Dated)'!$B$2:$B$53,'Share Values'!Z$11,'Transactions (Dated)'!$C$2:$C$53,"Sell")</f>
        <v>9375</v>
      </c>
      <c r="AA834" s="40">
        <f ca="1">AA833+SUMIFS('Transactions (Dated)'!$E$2:$E$53,'Transactions (Dated)'!$D$2:$D$53,'Share Values'!$X834,'Transactions (Dated)'!$B$2:$B$53,'Share Values'!AA$11,'Transactions (Dated)'!$C$2:$C$53,"Buy")-SUMIFS('Transactions (Dated)'!$E$2:$E$53,'Transactions (Dated)'!$D$2:$D$53,'Share Values'!$X834,'Transactions (Dated)'!$B$2:$B$53,'Share Values'!AA$11,'Transactions (Dated)'!$C$2:$C$53,"Sell")</f>
        <v>26357</v>
      </c>
      <c r="AB834" s="40">
        <f ca="1">AB833+SUMIFS('Transactions (Dated)'!$E$2:$E$53,'Transactions (Dated)'!$D$2:$D$53,'Share Values'!$X834,'Transactions (Dated)'!$B$2:$B$53,'Share Values'!AB$11,'Transactions (Dated)'!$C$2:$C$53,"Buy")-SUMIFS('Transactions (Dated)'!$E$2:$E$53,'Transactions (Dated)'!$D$2:$D$53,'Share Values'!$X834,'Transactions (Dated)'!$B$2:$B$53,'Share Values'!AB$11,'Transactions (Dated)'!$C$2:$C$53,"Sell")</f>
        <v>1892</v>
      </c>
      <c r="AC834" s="40">
        <f ca="1">AC833+SUMIFS('Transactions (Dated)'!$E$2:$E$53,'Transactions (Dated)'!$D$2:$D$53,'Share Values'!$X834,'Transactions (Dated)'!$B$2:$B$53,'Share Values'!AC$11,'Transactions (Dated)'!$C$2:$C$53,"Buy")-SUMIFS('Transactions (Dated)'!$E$2:$E$53,'Transactions (Dated)'!$D$2:$D$53,'Share Values'!$X834,'Transactions (Dated)'!$B$2:$B$53,'Share Values'!AC$11,'Transactions (Dated)'!$C$2:$C$53,"Sell")</f>
        <v>2348</v>
      </c>
      <c r="AD834" s="40">
        <f ca="1">AD833+SUMIFS('Transactions (Dated)'!$E$2:$E$53,'Transactions (Dated)'!$D$2:$D$53,'Share Values'!$X834,'Transactions (Dated)'!$B$2:$B$53,'Share Values'!AD$11,'Transactions (Dated)'!$C$2:$C$53,"Buy")-SUMIFS('Transactions (Dated)'!$E$2:$E$53,'Transactions (Dated)'!$D$2:$D$53,'Share Values'!$X834,'Transactions (Dated)'!$B$2:$B$53,'Share Values'!AD$11,'Transactions (Dated)'!$C$2:$C$53,"Sell")</f>
        <v>0</v>
      </c>
      <c r="AE834" s="40">
        <f ca="1">AE833+SUMIFS('Transactions (Dated)'!$E$2:$E$53,'Transactions (Dated)'!$D$2:$D$53,'Share Values'!$X834,'Transactions (Dated)'!$B$2:$B$53,'Share Values'!AE$11,'Transactions (Dated)'!$C$2:$C$53,"Buy")-SUMIFS('Transactions (Dated)'!$E$2:$E$53,'Transactions (Dated)'!$D$2:$D$53,'Share Values'!$X834,'Transactions (Dated)'!$B$2:$B$53,'Share Values'!AE$11,'Transactions (Dated)'!$C$2:$C$53,"Sell")</f>
        <v>2900</v>
      </c>
      <c r="AF834" s="40">
        <f ca="1">AF833+SUMIFS('Transactions (Dated)'!$E$2:$E$53,'Transactions (Dated)'!$D$2:$D$53,'Share Values'!$X834,'Transactions (Dated)'!$B$2:$B$53,'Share Values'!AF$11,'Transactions (Dated)'!$C$2:$C$53,"Buy")-SUMIFS('Transactions (Dated)'!$E$2:$E$53,'Transactions (Dated)'!$D$2:$D$53,'Share Values'!$X834,'Transactions (Dated)'!$B$2:$B$53,'Share Values'!AF$11,'Transactions (Dated)'!$C$2:$C$53,"Sell")</f>
        <v>14201</v>
      </c>
      <c r="AG834" s="40">
        <f ca="1">AG833+SUMIFS('Transactions (Dated)'!$E$2:$E$53,'Transactions (Dated)'!$D$2:$D$53,'Share Values'!$X834,'Transactions (Dated)'!$B$2:$B$53,'Share Values'!AG$11,'Transactions (Dated)'!$C$2:$C$53,"Buy")-SUMIFS('Transactions (Dated)'!$E$2:$E$53,'Transactions (Dated)'!$D$2:$D$53,'Share Values'!$X834,'Transactions (Dated)'!$B$2:$B$53,'Share Values'!AG$11,'Transactions (Dated)'!$C$2:$C$53,"Sell")</f>
        <v>6835</v>
      </c>
      <c r="AH834" s="40">
        <f ca="1">AH833+SUMIFS('Transactions (Dated)'!$E$2:$E$53,'Transactions (Dated)'!$D$2:$D$53,'Share Values'!$X834,'Transactions (Dated)'!$B$2:$B$53,'Share Values'!AH$11,'Transactions (Dated)'!$C$2:$C$53,"Buy")-SUMIFS('Transactions (Dated)'!$E$2:$E$53,'Transactions (Dated)'!$D$2:$D$53,'Share Values'!$X834,'Transactions (Dated)'!$B$2:$B$53,'Share Values'!AH$11,'Transactions (Dated)'!$C$2:$C$53,"Sell")</f>
        <v>0</v>
      </c>
      <c r="AI834" s="40">
        <f ca="1">AI833+SUMIFS('Transactions (Dated)'!$E$2:$E$53,'Transactions (Dated)'!$D$2:$D$53,'Share Values'!$X834,'Transactions (Dated)'!$B$2:$B$53,'Share Values'!AI$11,'Transactions (Dated)'!$C$2:$C$53,"Buy")-SUMIFS('Transactions (Dated)'!$E$2:$E$53,'Transactions (Dated)'!$D$2:$D$53,'Share Values'!$X834,'Transactions (Dated)'!$B$2:$B$53,'Share Values'!AI$11,'Transactions (Dated)'!$C$2:$C$53,"Sell")</f>
        <v>0</v>
      </c>
      <c r="AJ834" s="40">
        <f ca="1">AJ833+SUMIFS('Transactions (Dated)'!$E$2:$E$53,'Transactions (Dated)'!$D$2:$D$53,'Share Values'!$X834,'Transactions (Dated)'!$B$2:$B$53,'Share Values'!AJ$11,'Transactions (Dated)'!$C$2:$C$53,"Buy")-SUMIFS('Transactions (Dated)'!$E$2:$E$53,'Transactions (Dated)'!$D$2:$D$53,'Share Values'!$X834,'Transactions (Dated)'!$B$2:$B$53,'Share Values'!AJ$11,'Transactions (Dated)'!$C$2:$C$53,"Sell")</f>
        <v>0</v>
      </c>
      <c r="AK834" s="40">
        <f ca="1">AK833+SUMIFS('Transactions (Dated)'!$E$2:$E$53,'Transactions (Dated)'!$D$2:$D$53,'Share Values'!$X834,'Transactions (Dated)'!$B$2:$B$53,'Share Values'!AK$11,'Transactions (Dated)'!$C$2:$C$53,"Buy")-SUMIFS('Transactions (Dated)'!$E$2:$E$53,'Transactions (Dated)'!$D$2:$D$53,'Share Values'!$X834,'Transactions (Dated)'!$B$2:$B$53,'Share Values'!AK$11,'Transactions (Dated)'!$C$2:$C$53,"Sell")</f>
        <v>0</v>
      </c>
      <c r="AL834" s="40">
        <f ca="1">AL833+SUMIFS('Transactions (Dated)'!$E$2:$E$53,'Transactions (Dated)'!$D$2:$D$53,'Share Values'!$X834,'Transactions (Dated)'!$B$2:$B$53,'Share Values'!AL$11,'Transactions (Dated)'!$C$2:$C$53,"Buy")-SUMIFS('Transactions (Dated)'!$E$2:$E$53,'Transactions (Dated)'!$D$2:$D$53,'Share Values'!$X834,'Transactions (Dated)'!$B$2:$B$53,'Share Values'!AL$11,'Transactions (Dated)'!$C$2:$C$53,"Sell")</f>
        <v>0</v>
      </c>
      <c r="AM834" s="40">
        <f ca="1">AM833+SUMIFS('Transactions (Dated)'!$E$2:$E$53,'Transactions (Dated)'!$D$2:$D$53,'Share Values'!$X834,'Transactions (Dated)'!$B$2:$B$53,'Share Values'!AM$11,'Transactions (Dated)'!$C$2:$C$53,"Buy")-SUMIFS('Transactions (Dated)'!$E$2:$E$53,'Transactions (Dated)'!$D$2:$D$53,'Share Values'!$X834,'Transactions (Dated)'!$B$2:$B$53,'Share Values'!AM$11,'Transactions (Dated)'!$C$2:$C$53,"Sell")</f>
        <v>0</v>
      </c>
      <c r="AN834" s="40">
        <f ca="1">AN833+SUMIFS('Transactions (Dated)'!$E$2:$E$53,'Transactions (Dated)'!$D$2:$D$53,'Share Values'!$X834,'Transactions (Dated)'!$B$2:$B$53,'Share Values'!AN$11,'Transactions (Dated)'!$C$2:$C$53,"Buy")-SUMIFS('Transactions (Dated)'!$E$2:$E$53,'Transactions (Dated)'!$D$2:$D$53,'Share Values'!$X834,'Transactions (Dated)'!$B$2:$B$53,'Share Values'!AN$11,'Transactions (Dated)'!$C$2:$C$53,"Sell")</f>
        <v>0</v>
      </c>
      <c r="AQ834" s="3">
        <f t="shared" si="346"/>
        <v>43111</v>
      </c>
      <c r="AR834" s="6">
        <f t="shared" ca="1" si="347"/>
        <v>77838.749999999985</v>
      </c>
      <c r="AS834" s="6">
        <f t="shared" ca="1" si="348"/>
        <v>17250</v>
      </c>
      <c r="AT834" s="6">
        <f t="shared" ca="1" si="349"/>
        <v>578799.72</v>
      </c>
      <c r="AU834" s="6">
        <f t="shared" ca="1" si="350"/>
        <v>44291.72</v>
      </c>
      <c r="AV834" s="6">
        <f t="shared" ca="1" si="351"/>
        <v>50106.32</v>
      </c>
      <c r="AW834" s="6">
        <f t="shared" ca="1" si="352"/>
        <v>0</v>
      </c>
      <c r="AX834" s="6">
        <f t="shared" ca="1" si="353"/>
        <v>46980</v>
      </c>
      <c r="AY834" s="6">
        <f t="shared" ca="1" si="354"/>
        <v>37774.660000000003</v>
      </c>
      <c r="AZ834" s="6">
        <f t="shared" ca="1" si="355"/>
        <v>0</v>
      </c>
      <c r="BA834" s="6">
        <f t="shared" ca="1" si="356"/>
        <v>0</v>
      </c>
      <c r="BB834" s="6">
        <f t="shared" ca="1" si="357"/>
        <v>0</v>
      </c>
      <c r="BC834" s="6">
        <f t="shared" ca="1" si="358"/>
        <v>0</v>
      </c>
      <c r="BD834" s="6">
        <f t="shared" ca="1" si="359"/>
        <v>0</v>
      </c>
      <c r="BE834" s="6">
        <f t="shared" ca="1" si="360"/>
        <v>0</v>
      </c>
      <c r="BF834" s="6">
        <f t="shared" ca="1" si="343"/>
        <v>0</v>
      </c>
      <c r="BG834" s="6">
        <f t="shared" ca="1" si="344"/>
        <v>0</v>
      </c>
      <c r="BJ834" s="4">
        <f t="shared" ca="1" si="361"/>
        <v>853041.16999999993</v>
      </c>
      <c r="BL834" s="3">
        <f t="shared" si="362"/>
        <v>43111</v>
      </c>
      <c r="BM834" s="6">
        <f>BM833+SUMIFS('Transactions (Dated)'!G:G,'Transactions (Dated)'!D:D,'Share Values'!AQ834)</f>
        <v>14317.649999999987</v>
      </c>
      <c r="BN834" s="6">
        <f ca="1">BN833+SUMIFS('Transactions (Dated)'!$F:$F,'Transactions (Dated)'!$D:$D,$BL834,'Transactions (Dated)'!$B:$B,BN$11,'Transactions (Dated)'!$C:$C,"Dividend (paid to cash)")*Y834</f>
        <v>0</v>
      </c>
      <c r="BO834" s="6">
        <f ca="1">BO833+SUMIFS('Transactions (Dated)'!$F:$F,'Transactions (Dated)'!$D:$D,$BL834,'Transactions (Dated)'!$B:$B,BO$11,'Transactions (Dated)'!$C:$C,"Dividend (paid to cash)")*Z834</f>
        <v>2421.875</v>
      </c>
      <c r="BP834" s="6">
        <f ca="1">BP833+SUMIFS('Transactions (Dated)'!$F:$F,'Transactions (Dated)'!$D:$D,$BL834,'Transactions (Dated)'!$B:$B,BP$11,'Transactions (Dated)'!$C:$C,"Dividend (paid to cash)")*AA834</f>
        <v>51745.237000000008</v>
      </c>
      <c r="BQ834" s="6">
        <f ca="1">BQ833+SUMIFS('Transactions (Dated)'!$F:$F,'Transactions (Dated)'!$D:$D,$BL834,'Transactions (Dated)'!$B:$B,BQ$11,'Transactions (Dated)'!$C:$C,"Dividend (paid to cash)")*AB834</f>
        <v>818.29</v>
      </c>
      <c r="BR834" s="6">
        <f ca="1">BR833+SUMIFS('Transactions (Dated)'!$F:$F,'Transactions (Dated)'!$D:$D,$BL834,'Transactions (Dated)'!$B:$B,BR$11,'Transactions (Dated)'!$C:$C,"Dividend (paid to cash)")*AC834</f>
        <v>0</v>
      </c>
      <c r="BS834" s="6">
        <f ca="1">BS833+SUMIFS('Transactions (Dated)'!$F:$F,'Transactions (Dated)'!$D:$D,$BL834,'Transactions (Dated)'!$B:$B,BS$11,'Transactions (Dated)'!$C:$C,"Dividend (paid to cash)")*AD834</f>
        <v>0</v>
      </c>
      <c r="BT834" s="6">
        <f ca="1">BT833+SUMIFS('Transactions (Dated)'!$F:$F,'Transactions (Dated)'!$D:$D,$BL834,'Transactions (Dated)'!$B:$B,BT$11,'Transactions (Dated)'!$C:$C,"Dividend (paid to cash)")*AE834</f>
        <v>8555</v>
      </c>
      <c r="BU834" s="6">
        <f ca="1">BU833+SUMIFS('Transactions (Dated)'!$F:$F,'Transactions (Dated)'!$D:$D,$BL834,'Transactions (Dated)'!$B:$B,BU$11,'Transactions (Dated)'!$C:$C,"Dividend (paid to cash)")*AF834</f>
        <v>0</v>
      </c>
      <c r="BV834" s="6">
        <f ca="1">BV833+SUMIFS('Transactions (Dated)'!$F:$F,'Transactions (Dated)'!$D:$D,$BL834,'Transactions (Dated)'!$B:$B,BV$11,'Transactions (Dated)'!$C:$C,"Dividend (paid to cash)")*AG834</f>
        <v>0</v>
      </c>
      <c r="BW834" s="6">
        <f ca="1">BW833+SUMIFS('Transactions (Dated)'!$F:$F,'Transactions (Dated)'!$D:$D,$BL834,'Transactions (Dated)'!$B:$B,BW$11,'Transactions (Dated)'!$C:$C,"Dividend (paid to cash)")*AH834</f>
        <v>0</v>
      </c>
      <c r="BX834" s="6">
        <f ca="1">BX833+SUMIFS('Transactions (Dated)'!$F:$F,'Transactions (Dated)'!$D:$D,$BL834,'Transactions (Dated)'!$B:$B,BX$11,'Transactions (Dated)'!$C:$C,"Dividend (paid to cash)")*AI834</f>
        <v>0</v>
      </c>
      <c r="BY834" s="6">
        <f ca="1">BY833+SUMIFS('Transactions (Dated)'!$F:$F,'Transactions (Dated)'!$D:$D,$BL834,'Transactions (Dated)'!$B:$B,BY$11,'Transactions (Dated)'!$C:$C,"Dividend (paid to cash)")*AJ834</f>
        <v>0</v>
      </c>
      <c r="BZ834" s="6">
        <f ca="1">BZ833+SUMIFS('Transactions (Dated)'!$F:$F,'Transactions (Dated)'!$D:$D,$BL834,'Transactions (Dated)'!$B:$B,BZ$11,'Transactions (Dated)'!$C:$C,"Dividend (paid to cash)")*AK834</f>
        <v>0</v>
      </c>
      <c r="CA834" s="6">
        <f ca="1">CA833+SUMIFS('Transactions (Dated)'!$F:$F,'Transactions (Dated)'!$D:$D,$BL834,'Transactions (Dated)'!$B:$B,CA$11,'Transactions (Dated)'!$C:$C,"Dividend (paid to cash)")*AL834</f>
        <v>0</v>
      </c>
      <c r="CB834" s="6">
        <v>0</v>
      </c>
      <c r="CC834" s="6">
        <v>0</v>
      </c>
      <c r="CF834" s="6">
        <f t="shared" ca="1" si="363"/>
        <v>77858.051999999981</v>
      </c>
      <c r="CH834" s="3">
        <f t="shared" si="364"/>
        <v>43111</v>
      </c>
      <c r="CI834" s="4">
        <f t="shared" ca="1" si="365"/>
        <v>853041.16999999993</v>
      </c>
      <c r="CJ834" s="4">
        <f t="shared" ca="1" si="366"/>
        <v>77858.051999999981</v>
      </c>
      <c r="CL834" s="4">
        <f t="shared" ca="1" si="367"/>
        <v>930899.22199999995</v>
      </c>
    </row>
    <row r="835" spans="2:90" x14ac:dyDescent="0.15">
      <c r="B835" s="3">
        <v>43112</v>
      </c>
      <c r="E835" s="86">
        <v>43112</v>
      </c>
      <c r="F835" s="53">
        <v>17</v>
      </c>
      <c r="G835">
        <v>1.8199999999999998</v>
      </c>
      <c r="H835">
        <v>21.99</v>
      </c>
      <c r="I835">
        <v>23.68</v>
      </c>
      <c r="J835">
        <v>21.43</v>
      </c>
      <c r="K835">
        <v>12.96</v>
      </c>
      <c r="L835">
        <v>16.39</v>
      </c>
      <c r="M835">
        <v>2.67</v>
      </c>
      <c r="O835">
        <v>16.399999999999999</v>
      </c>
      <c r="Q835">
        <v>1.34</v>
      </c>
      <c r="R835">
        <v>12.08</v>
      </c>
      <c r="S835">
        <v>43.55</v>
      </c>
      <c r="U835">
        <v>43.55</v>
      </c>
      <c r="X835" s="3">
        <f t="shared" si="345"/>
        <v>43112</v>
      </c>
      <c r="Y835" s="40">
        <f ca="1">Y834+SUMIFS('Transactions (Dated)'!$E$2:$E$53,'Transactions (Dated)'!$D$2:$D$53,'Share Values'!$X835,'Transactions (Dated)'!$B$2:$B$53,'Share Values'!Y$11,'Transactions (Dated)'!$C$2:$C$53,"Buy")-SUMIFS('Transactions (Dated)'!$E$2:$E$53,'Transactions (Dated)'!$D$2:$D$53,'Share Values'!$X835,'Transactions (Dated)'!$B$2:$B$53,'Share Values'!Y$11,'Transactions (Dated)'!$C$2:$C$53,"Sell")</f>
        <v>4625</v>
      </c>
      <c r="Z835" s="40">
        <f ca="1">Z834+SUMIFS('Transactions (Dated)'!$E$2:$E$53,'Transactions (Dated)'!$D$2:$D$53,'Share Values'!$X835,'Transactions (Dated)'!$B$2:$B$53,'Share Values'!Z$11,'Transactions (Dated)'!$C$2:$C$53,"Buy")-SUMIFS('Transactions (Dated)'!$E$2:$E$53,'Transactions (Dated)'!$D$2:$D$53,'Share Values'!$X835,'Transactions (Dated)'!$B$2:$B$53,'Share Values'!Z$11,'Transactions (Dated)'!$C$2:$C$53,"Sell")</f>
        <v>9375</v>
      </c>
      <c r="AA835" s="40">
        <f ca="1">AA834+SUMIFS('Transactions (Dated)'!$E$2:$E$53,'Transactions (Dated)'!$D$2:$D$53,'Share Values'!$X835,'Transactions (Dated)'!$B$2:$B$53,'Share Values'!AA$11,'Transactions (Dated)'!$C$2:$C$53,"Buy")-SUMIFS('Transactions (Dated)'!$E$2:$E$53,'Transactions (Dated)'!$D$2:$D$53,'Share Values'!$X835,'Transactions (Dated)'!$B$2:$B$53,'Share Values'!AA$11,'Transactions (Dated)'!$C$2:$C$53,"Sell")</f>
        <v>26357</v>
      </c>
      <c r="AB835" s="40">
        <f ca="1">AB834+SUMIFS('Transactions (Dated)'!$E$2:$E$53,'Transactions (Dated)'!$D$2:$D$53,'Share Values'!$X835,'Transactions (Dated)'!$B$2:$B$53,'Share Values'!AB$11,'Transactions (Dated)'!$C$2:$C$53,"Buy")-SUMIFS('Transactions (Dated)'!$E$2:$E$53,'Transactions (Dated)'!$D$2:$D$53,'Share Values'!$X835,'Transactions (Dated)'!$B$2:$B$53,'Share Values'!AB$11,'Transactions (Dated)'!$C$2:$C$53,"Sell")</f>
        <v>1892</v>
      </c>
      <c r="AC835" s="40">
        <f ca="1">AC834+SUMIFS('Transactions (Dated)'!$E$2:$E$53,'Transactions (Dated)'!$D$2:$D$53,'Share Values'!$X835,'Transactions (Dated)'!$B$2:$B$53,'Share Values'!AC$11,'Transactions (Dated)'!$C$2:$C$53,"Buy")-SUMIFS('Transactions (Dated)'!$E$2:$E$53,'Transactions (Dated)'!$D$2:$D$53,'Share Values'!$X835,'Transactions (Dated)'!$B$2:$B$53,'Share Values'!AC$11,'Transactions (Dated)'!$C$2:$C$53,"Sell")</f>
        <v>2348</v>
      </c>
      <c r="AD835" s="40">
        <f ca="1">AD834+SUMIFS('Transactions (Dated)'!$E$2:$E$53,'Transactions (Dated)'!$D$2:$D$53,'Share Values'!$X835,'Transactions (Dated)'!$B$2:$B$53,'Share Values'!AD$11,'Transactions (Dated)'!$C$2:$C$53,"Buy")-SUMIFS('Transactions (Dated)'!$E$2:$E$53,'Transactions (Dated)'!$D$2:$D$53,'Share Values'!$X835,'Transactions (Dated)'!$B$2:$B$53,'Share Values'!AD$11,'Transactions (Dated)'!$C$2:$C$53,"Sell")</f>
        <v>0</v>
      </c>
      <c r="AE835" s="40">
        <f ca="1">AE834+SUMIFS('Transactions (Dated)'!$E$2:$E$53,'Transactions (Dated)'!$D$2:$D$53,'Share Values'!$X835,'Transactions (Dated)'!$B$2:$B$53,'Share Values'!AE$11,'Transactions (Dated)'!$C$2:$C$53,"Buy")-SUMIFS('Transactions (Dated)'!$E$2:$E$53,'Transactions (Dated)'!$D$2:$D$53,'Share Values'!$X835,'Transactions (Dated)'!$B$2:$B$53,'Share Values'!AE$11,'Transactions (Dated)'!$C$2:$C$53,"Sell")</f>
        <v>2900</v>
      </c>
      <c r="AF835" s="40">
        <f ca="1">AF834+SUMIFS('Transactions (Dated)'!$E$2:$E$53,'Transactions (Dated)'!$D$2:$D$53,'Share Values'!$X835,'Transactions (Dated)'!$B$2:$B$53,'Share Values'!AF$11,'Transactions (Dated)'!$C$2:$C$53,"Buy")-SUMIFS('Transactions (Dated)'!$E$2:$E$53,'Transactions (Dated)'!$D$2:$D$53,'Share Values'!$X835,'Transactions (Dated)'!$B$2:$B$53,'Share Values'!AF$11,'Transactions (Dated)'!$C$2:$C$53,"Sell")</f>
        <v>14201</v>
      </c>
      <c r="AG835" s="40">
        <f ca="1">AG834+SUMIFS('Transactions (Dated)'!$E$2:$E$53,'Transactions (Dated)'!$D$2:$D$53,'Share Values'!$X835,'Transactions (Dated)'!$B$2:$B$53,'Share Values'!AG$11,'Transactions (Dated)'!$C$2:$C$53,"Buy")-SUMIFS('Transactions (Dated)'!$E$2:$E$53,'Transactions (Dated)'!$D$2:$D$53,'Share Values'!$X835,'Transactions (Dated)'!$B$2:$B$53,'Share Values'!AG$11,'Transactions (Dated)'!$C$2:$C$53,"Sell")</f>
        <v>6835</v>
      </c>
      <c r="AH835" s="40">
        <f ca="1">AH834+SUMIFS('Transactions (Dated)'!$E$2:$E$53,'Transactions (Dated)'!$D$2:$D$53,'Share Values'!$X835,'Transactions (Dated)'!$B$2:$B$53,'Share Values'!AH$11,'Transactions (Dated)'!$C$2:$C$53,"Buy")-SUMIFS('Transactions (Dated)'!$E$2:$E$53,'Transactions (Dated)'!$D$2:$D$53,'Share Values'!$X835,'Transactions (Dated)'!$B$2:$B$53,'Share Values'!AH$11,'Transactions (Dated)'!$C$2:$C$53,"Sell")</f>
        <v>0</v>
      </c>
      <c r="AI835" s="40">
        <f ca="1">AI834+SUMIFS('Transactions (Dated)'!$E$2:$E$53,'Transactions (Dated)'!$D$2:$D$53,'Share Values'!$X835,'Transactions (Dated)'!$B$2:$B$53,'Share Values'!AI$11,'Transactions (Dated)'!$C$2:$C$53,"Buy")-SUMIFS('Transactions (Dated)'!$E$2:$E$53,'Transactions (Dated)'!$D$2:$D$53,'Share Values'!$X835,'Transactions (Dated)'!$B$2:$B$53,'Share Values'!AI$11,'Transactions (Dated)'!$C$2:$C$53,"Sell")</f>
        <v>0</v>
      </c>
      <c r="AJ835" s="40">
        <f ca="1">AJ834+SUMIFS('Transactions (Dated)'!$E$2:$E$53,'Transactions (Dated)'!$D$2:$D$53,'Share Values'!$X835,'Transactions (Dated)'!$B$2:$B$53,'Share Values'!AJ$11,'Transactions (Dated)'!$C$2:$C$53,"Buy")-SUMIFS('Transactions (Dated)'!$E$2:$E$53,'Transactions (Dated)'!$D$2:$D$53,'Share Values'!$X835,'Transactions (Dated)'!$B$2:$B$53,'Share Values'!AJ$11,'Transactions (Dated)'!$C$2:$C$53,"Sell")</f>
        <v>0</v>
      </c>
      <c r="AK835" s="40">
        <f ca="1">AK834+SUMIFS('Transactions (Dated)'!$E$2:$E$53,'Transactions (Dated)'!$D$2:$D$53,'Share Values'!$X835,'Transactions (Dated)'!$B$2:$B$53,'Share Values'!AK$11,'Transactions (Dated)'!$C$2:$C$53,"Buy")-SUMIFS('Transactions (Dated)'!$E$2:$E$53,'Transactions (Dated)'!$D$2:$D$53,'Share Values'!$X835,'Transactions (Dated)'!$B$2:$B$53,'Share Values'!AK$11,'Transactions (Dated)'!$C$2:$C$53,"Sell")</f>
        <v>0</v>
      </c>
      <c r="AL835" s="40">
        <f ca="1">AL834+SUMIFS('Transactions (Dated)'!$E$2:$E$53,'Transactions (Dated)'!$D$2:$D$53,'Share Values'!$X835,'Transactions (Dated)'!$B$2:$B$53,'Share Values'!AL$11,'Transactions (Dated)'!$C$2:$C$53,"Buy")-SUMIFS('Transactions (Dated)'!$E$2:$E$53,'Transactions (Dated)'!$D$2:$D$53,'Share Values'!$X835,'Transactions (Dated)'!$B$2:$B$53,'Share Values'!AL$11,'Transactions (Dated)'!$C$2:$C$53,"Sell")</f>
        <v>0</v>
      </c>
      <c r="AM835" s="40">
        <f ca="1">AM834+SUMIFS('Transactions (Dated)'!$E$2:$E$53,'Transactions (Dated)'!$D$2:$D$53,'Share Values'!$X835,'Transactions (Dated)'!$B$2:$B$53,'Share Values'!AM$11,'Transactions (Dated)'!$C$2:$C$53,"Buy")-SUMIFS('Transactions (Dated)'!$E$2:$E$53,'Transactions (Dated)'!$D$2:$D$53,'Share Values'!$X835,'Transactions (Dated)'!$B$2:$B$53,'Share Values'!AM$11,'Transactions (Dated)'!$C$2:$C$53,"Sell")</f>
        <v>0</v>
      </c>
      <c r="AN835" s="40">
        <f ca="1">AN834+SUMIFS('Transactions (Dated)'!$E$2:$E$53,'Transactions (Dated)'!$D$2:$D$53,'Share Values'!$X835,'Transactions (Dated)'!$B$2:$B$53,'Share Values'!AN$11,'Transactions (Dated)'!$C$2:$C$53,"Buy")-SUMIFS('Transactions (Dated)'!$E$2:$E$53,'Transactions (Dated)'!$D$2:$D$53,'Share Values'!$X835,'Transactions (Dated)'!$B$2:$B$53,'Share Values'!AN$11,'Transactions (Dated)'!$C$2:$C$53,"Sell")</f>
        <v>0</v>
      </c>
      <c r="AQ835" s="3">
        <f t="shared" si="346"/>
        <v>43112</v>
      </c>
      <c r="AR835" s="6">
        <f t="shared" ca="1" si="347"/>
        <v>78625</v>
      </c>
      <c r="AS835" s="6">
        <f t="shared" ca="1" si="348"/>
        <v>17062.5</v>
      </c>
      <c r="AT835" s="6">
        <f t="shared" ca="1" si="349"/>
        <v>579590.42999999993</v>
      </c>
      <c r="AU835" s="6">
        <f t="shared" ca="1" si="350"/>
        <v>44802.559999999998</v>
      </c>
      <c r="AV835" s="6">
        <f t="shared" ca="1" si="351"/>
        <v>50317.64</v>
      </c>
      <c r="AW835" s="6">
        <f t="shared" ca="1" si="352"/>
        <v>0</v>
      </c>
      <c r="AX835" s="6">
        <f t="shared" ca="1" si="353"/>
        <v>47531</v>
      </c>
      <c r="AY835" s="6">
        <f t="shared" ca="1" si="354"/>
        <v>37916.67</v>
      </c>
      <c r="AZ835" s="6">
        <f t="shared" ca="1" si="355"/>
        <v>0</v>
      </c>
      <c r="BA835" s="6">
        <f t="shared" ca="1" si="356"/>
        <v>0</v>
      </c>
      <c r="BB835" s="6">
        <f t="shared" ca="1" si="357"/>
        <v>0</v>
      </c>
      <c r="BC835" s="6">
        <f t="shared" ca="1" si="358"/>
        <v>0</v>
      </c>
      <c r="BD835" s="6">
        <f t="shared" ca="1" si="359"/>
        <v>0</v>
      </c>
      <c r="BE835" s="6">
        <f t="shared" ca="1" si="360"/>
        <v>0</v>
      </c>
      <c r="BF835" s="6">
        <f t="shared" ca="1" si="343"/>
        <v>0</v>
      </c>
      <c r="BG835" s="6">
        <f t="shared" ca="1" si="344"/>
        <v>0</v>
      </c>
      <c r="BJ835" s="4">
        <f t="shared" ca="1" si="361"/>
        <v>855845.8</v>
      </c>
      <c r="BL835" s="3">
        <f t="shared" si="362"/>
        <v>43112</v>
      </c>
      <c r="BM835" s="6">
        <f>BM834+SUMIFS('Transactions (Dated)'!G:G,'Transactions (Dated)'!D:D,'Share Values'!AQ835)</f>
        <v>14317.649999999987</v>
      </c>
      <c r="BN835" s="6">
        <f ca="1">BN834+SUMIFS('Transactions (Dated)'!$F:$F,'Transactions (Dated)'!$D:$D,$BL835,'Transactions (Dated)'!$B:$B,BN$11,'Transactions (Dated)'!$C:$C,"Dividend (paid to cash)")*Y835</f>
        <v>0</v>
      </c>
      <c r="BO835" s="6">
        <f ca="1">BO834+SUMIFS('Transactions (Dated)'!$F:$F,'Transactions (Dated)'!$D:$D,$BL835,'Transactions (Dated)'!$B:$B,BO$11,'Transactions (Dated)'!$C:$C,"Dividend (paid to cash)")*Z835</f>
        <v>2421.875</v>
      </c>
      <c r="BP835" s="6">
        <f ca="1">BP834+SUMIFS('Transactions (Dated)'!$F:$F,'Transactions (Dated)'!$D:$D,$BL835,'Transactions (Dated)'!$B:$B,BP$11,'Transactions (Dated)'!$C:$C,"Dividend (paid to cash)")*AA835</f>
        <v>51745.237000000008</v>
      </c>
      <c r="BQ835" s="6">
        <f ca="1">BQ834+SUMIFS('Transactions (Dated)'!$F:$F,'Transactions (Dated)'!$D:$D,$BL835,'Transactions (Dated)'!$B:$B,BQ$11,'Transactions (Dated)'!$C:$C,"Dividend (paid to cash)")*AB835</f>
        <v>818.29</v>
      </c>
      <c r="BR835" s="6">
        <f ca="1">BR834+SUMIFS('Transactions (Dated)'!$F:$F,'Transactions (Dated)'!$D:$D,$BL835,'Transactions (Dated)'!$B:$B,BR$11,'Transactions (Dated)'!$C:$C,"Dividend (paid to cash)")*AC835</f>
        <v>0</v>
      </c>
      <c r="BS835" s="6">
        <f ca="1">BS834+SUMIFS('Transactions (Dated)'!$F:$F,'Transactions (Dated)'!$D:$D,$BL835,'Transactions (Dated)'!$B:$B,BS$11,'Transactions (Dated)'!$C:$C,"Dividend (paid to cash)")*AD835</f>
        <v>0</v>
      </c>
      <c r="BT835" s="6">
        <f ca="1">BT834+SUMIFS('Transactions (Dated)'!$F:$F,'Transactions (Dated)'!$D:$D,$BL835,'Transactions (Dated)'!$B:$B,BT$11,'Transactions (Dated)'!$C:$C,"Dividend (paid to cash)")*AE835</f>
        <v>8555</v>
      </c>
      <c r="BU835" s="6">
        <f ca="1">BU834+SUMIFS('Transactions (Dated)'!$F:$F,'Transactions (Dated)'!$D:$D,$BL835,'Transactions (Dated)'!$B:$B,BU$11,'Transactions (Dated)'!$C:$C,"Dividend (paid to cash)")*AF835</f>
        <v>0</v>
      </c>
      <c r="BV835" s="6">
        <f ca="1">BV834+SUMIFS('Transactions (Dated)'!$F:$F,'Transactions (Dated)'!$D:$D,$BL835,'Transactions (Dated)'!$B:$B,BV$11,'Transactions (Dated)'!$C:$C,"Dividend (paid to cash)")*AG835</f>
        <v>0</v>
      </c>
      <c r="BW835" s="6">
        <f ca="1">BW834+SUMIFS('Transactions (Dated)'!$F:$F,'Transactions (Dated)'!$D:$D,$BL835,'Transactions (Dated)'!$B:$B,BW$11,'Transactions (Dated)'!$C:$C,"Dividend (paid to cash)")*AH835</f>
        <v>0</v>
      </c>
      <c r="BX835" s="6">
        <f ca="1">BX834+SUMIFS('Transactions (Dated)'!$F:$F,'Transactions (Dated)'!$D:$D,$BL835,'Transactions (Dated)'!$B:$B,BX$11,'Transactions (Dated)'!$C:$C,"Dividend (paid to cash)")*AI835</f>
        <v>0</v>
      </c>
      <c r="BY835" s="6">
        <f ca="1">BY834+SUMIFS('Transactions (Dated)'!$F:$F,'Transactions (Dated)'!$D:$D,$BL835,'Transactions (Dated)'!$B:$B,BY$11,'Transactions (Dated)'!$C:$C,"Dividend (paid to cash)")*AJ835</f>
        <v>0</v>
      </c>
      <c r="BZ835" s="6">
        <f ca="1">BZ834+SUMIFS('Transactions (Dated)'!$F:$F,'Transactions (Dated)'!$D:$D,$BL835,'Transactions (Dated)'!$B:$B,BZ$11,'Transactions (Dated)'!$C:$C,"Dividend (paid to cash)")*AK835</f>
        <v>0</v>
      </c>
      <c r="CA835" s="6">
        <f ca="1">CA834+SUMIFS('Transactions (Dated)'!$F:$F,'Transactions (Dated)'!$D:$D,$BL835,'Transactions (Dated)'!$B:$B,CA$11,'Transactions (Dated)'!$C:$C,"Dividend (paid to cash)")*AL835</f>
        <v>0</v>
      </c>
      <c r="CB835" s="6">
        <v>0</v>
      </c>
      <c r="CC835" s="6">
        <v>0</v>
      </c>
      <c r="CF835" s="6">
        <f t="shared" ca="1" si="363"/>
        <v>77858.051999999981</v>
      </c>
      <c r="CH835" s="3">
        <f t="shared" si="364"/>
        <v>43112</v>
      </c>
      <c r="CI835" s="4">
        <f t="shared" ca="1" si="365"/>
        <v>855845.8</v>
      </c>
      <c r="CJ835" s="4">
        <f t="shared" ca="1" si="366"/>
        <v>77858.051999999981</v>
      </c>
      <c r="CL835" s="4">
        <f t="shared" ca="1" si="367"/>
        <v>933703.85200000007</v>
      </c>
    </row>
    <row r="836" spans="2:90" x14ac:dyDescent="0.15">
      <c r="B836" s="3">
        <v>43115</v>
      </c>
      <c r="E836" s="86">
        <v>43115</v>
      </c>
      <c r="F836" s="53">
        <v>17.48</v>
      </c>
      <c r="G836">
        <v>1.8399999999999999</v>
      </c>
      <c r="H836">
        <v>22.06</v>
      </c>
      <c r="I836">
        <v>24.02</v>
      </c>
      <c r="J836">
        <v>21.7</v>
      </c>
      <c r="K836">
        <v>13.09</v>
      </c>
      <c r="L836">
        <v>16.399999999999999</v>
      </c>
      <c r="M836">
        <v>2.68</v>
      </c>
      <c r="O836">
        <v>16.190000000000001</v>
      </c>
      <c r="Q836">
        <v>1.35</v>
      </c>
      <c r="R836">
        <v>12.44</v>
      </c>
      <c r="S836">
        <v>43.8</v>
      </c>
      <c r="U836">
        <v>43.8</v>
      </c>
      <c r="X836" s="3">
        <f t="shared" si="345"/>
        <v>43115</v>
      </c>
      <c r="Y836" s="40">
        <f ca="1">Y835+SUMIFS('Transactions (Dated)'!$E$2:$E$53,'Transactions (Dated)'!$D$2:$D$53,'Share Values'!$X836,'Transactions (Dated)'!$B$2:$B$53,'Share Values'!Y$11,'Transactions (Dated)'!$C$2:$C$53,"Buy")-SUMIFS('Transactions (Dated)'!$E$2:$E$53,'Transactions (Dated)'!$D$2:$D$53,'Share Values'!$X836,'Transactions (Dated)'!$B$2:$B$53,'Share Values'!Y$11,'Transactions (Dated)'!$C$2:$C$53,"Sell")</f>
        <v>4625</v>
      </c>
      <c r="Z836" s="40">
        <f ca="1">Z835+SUMIFS('Transactions (Dated)'!$E$2:$E$53,'Transactions (Dated)'!$D$2:$D$53,'Share Values'!$X836,'Transactions (Dated)'!$B$2:$B$53,'Share Values'!Z$11,'Transactions (Dated)'!$C$2:$C$53,"Buy")-SUMIFS('Transactions (Dated)'!$E$2:$E$53,'Transactions (Dated)'!$D$2:$D$53,'Share Values'!$X836,'Transactions (Dated)'!$B$2:$B$53,'Share Values'!Z$11,'Transactions (Dated)'!$C$2:$C$53,"Sell")</f>
        <v>9375</v>
      </c>
      <c r="AA836" s="40">
        <f ca="1">AA835+SUMIFS('Transactions (Dated)'!$E$2:$E$53,'Transactions (Dated)'!$D$2:$D$53,'Share Values'!$X836,'Transactions (Dated)'!$B$2:$B$53,'Share Values'!AA$11,'Transactions (Dated)'!$C$2:$C$53,"Buy")-SUMIFS('Transactions (Dated)'!$E$2:$E$53,'Transactions (Dated)'!$D$2:$D$53,'Share Values'!$X836,'Transactions (Dated)'!$B$2:$B$53,'Share Values'!AA$11,'Transactions (Dated)'!$C$2:$C$53,"Sell")</f>
        <v>26357</v>
      </c>
      <c r="AB836" s="40">
        <f ca="1">AB835+SUMIFS('Transactions (Dated)'!$E$2:$E$53,'Transactions (Dated)'!$D$2:$D$53,'Share Values'!$X836,'Transactions (Dated)'!$B$2:$B$53,'Share Values'!AB$11,'Transactions (Dated)'!$C$2:$C$53,"Buy")-SUMIFS('Transactions (Dated)'!$E$2:$E$53,'Transactions (Dated)'!$D$2:$D$53,'Share Values'!$X836,'Transactions (Dated)'!$B$2:$B$53,'Share Values'!AB$11,'Transactions (Dated)'!$C$2:$C$53,"Sell")</f>
        <v>1892</v>
      </c>
      <c r="AC836" s="40">
        <f ca="1">AC835+SUMIFS('Transactions (Dated)'!$E$2:$E$53,'Transactions (Dated)'!$D$2:$D$53,'Share Values'!$X836,'Transactions (Dated)'!$B$2:$B$53,'Share Values'!AC$11,'Transactions (Dated)'!$C$2:$C$53,"Buy")-SUMIFS('Transactions (Dated)'!$E$2:$E$53,'Transactions (Dated)'!$D$2:$D$53,'Share Values'!$X836,'Transactions (Dated)'!$B$2:$B$53,'Share Values'!AC$11,'Transactions (Dated)'!$C$2:$C$53,"Sell")</f>
        <v>2348</v>
      </c>
      <c r="AD836" s="40">
        <f ca="1">AD835+SUMIFS('Transactions (Dated)'!$E$2:$E$53,'Transactions (Dated)'!$D$2:$D$53,'Share Values'!$X836,'Transactions (Dated)'!$B$2:$B$53,'Share Values'!AD$11,'Transactions (Dated)'!$C$2:$C$53,"Buy")-SUMIFS('Transactions (Dated)'!$E$2:$E$53,'Transactions (Dated)'!$D$2:$D$53,'Share Values'!$X836,'Transactions (Dated)'!$B$2:$B$53,'Share Values'!AD$11,'Transactions (Dated)'!$C$2:$C$53,"Sell")</f>
        <v>0</v>
      </c>
      <c r="AE836" s="40">
        <f ca="1">AE835+SUMIFS('Transactions (Dated)'!$E$2:$E$53,'Transactions (Dated)'!$D$2:$D$53,'Share Values'!$X836,'Transactions (Dated)'!$B$2:$B$53,'Share Values'!AE$11,'Transactions (Dated)'!$C$2:$C$53,"Buy")-SUMIFS('Transactions (Dated)'!$E$2:$E$53,'Transactions (Dated)'!$D$2:$D$53,'Share Values'!$X836,'Transactions (Dated)'!$B$2:$B$53,'Share Values'!AE$11,'Transactions (Dated)'!$C$2:$C$53,"Sell")</f>
        <v>2900</v>
      </c>
      <c r="AF836" s="40">
        <f ca="1">AF835+SUMIFS('Transactions (Dated)'!$E$2:$E$53,'Transactions (Dated)'!$D$2:$D$53,'Share Values'!$X836,'Transactions (Dated)'!$B$2:$B$53,'Share Values'!AF$11,'Transactions (Dated)'!$C$2:$C$53,"Buy")-SUMIFS('Transactions (Dated)'!$E$2:$E$53,'Transactions (Dated)'!$D$2:$D$53,'Share Values'!$X836,'Transactions (Dated)'!$B$2:$B$53,'Share Values'!AF$11,'Transactions (Dated)'!$C$2:$C$53,"Sell")</f>
        <v>14201</v>
      </c>
      <c r="AG836" s="40">
        <f ca="1">AG835+SUMIFS('Transactions (Dated)'!$E$2:$E$53,'Transactions (Dated)'!$D$2:$D$53,'Share Values'!$X836,'Transactions (Dated)'!$B$2:$B$53,'Share Values'!AG$11,'Transactions (Dated)'!$C$2:$C$53,"Buy")-SUMIFS('Transactions (Dated)'!$E$2:$E$53,'Transactions (Dated)'!$D$2:$D$53,'Share Values'!$X836,'Transactions (Dated)'!$B$2:$B$53,'Share Values'!AG$11,'Transactions (Dated)'!$C$2:$C$53,"Sell")</f>
        <v>6835</v>
      </c>
      <c r="AH836" s="40">
        <f ca="1">AH835+SUMIFS('Transactions (Dated)'!$E$2:$E$53,'Transactions (Dated)'!$D$2:$D$53,'Share Values'!$X836,'Transactions (Dated)'!$B$2:$B$53,'Share Values'!AH$11,'Transactions (Dated)'!$C$2:$C$53,"Buy")-SUMIFS('Transactions (Dated)'!$E$2:$E$53,'Transactions (Dated)'!$D$2:$D$53,'Share Values'!$X836,'Transactions (Dated)'!$B$2:$B$53,'Share Values'!AH$11,'Transactions (Dated)'!$C$2:$C$53,"Sell")</f>
        <v>0</v>
      </c>
      <c r="AI836" s="40">
        <f ca="1">AI835+SUMIFS('Transactions (Dated)'!$E$2:$E$53,'Transactions (Dated)'!$D$2:$D$53,'Share Values'!$X836,'Transactions (Dated)'!$B$2:$B$53,'Share Values'!AI$11,'Transactions (Dated)'!$C$2:$C$53,"Buy")-SUMIFS('Transactions (Dated)'!$E$2:$E$53,'Transactions (Dated)'!$D$2:$D$53,'Share Values'!$X836,'Transactions (Dated)'!$B$2:$B$53,'Share Values'!AI$11,'Transactions (Dated)'!$C$2:$C$53,"Sell")</f>
        <v>0</v>
      </c>
      <c r="AJ836" s="40">
        <f ca="1">AJ835+SUMIFS('Transactions (Dated)'!$E$2:$E$53,'Transactions (Dated)'!$D$2:$D$53,'Share Values'!$X836,'Transactions (Dated)'!$B$2:$B$53,'Share Values'!AJ$11,'Transactions (Dated)'!$C$2:$C$53,"Buy")-SUMIFS('Transactions (Dated)'!$E$2:$E$53,'Transactions (Dated)'!$D$2:$D$53,'Share Values'!$X836,'Transactions (Dated)'!$B$2:$B$53,'Share Values'!AJ$11,'Transactions (Dated)'!$C$2:$C$53,"Sell")</f>
        <v>0</v>
      </c>
      <c r="AK836" s="40">
        <f ca="1">AK835+SUMIFS('Transactions (Dated)'!$E$2:$E$53,'Transactions (Dated)'!$D$2:$D$53,'Share Values'!$X836,'Transactions (Dated)'!$B$2:$B$53,'Share Values'!AK$11,'Transactions (Dated)'!$C$2:$C$53,"Buy")-SUMIFS('Transactions (Dated)'!$E$2:$E$53,'Transactions (Dated)'!$D$2:$D$53,'Share Values'!$X836,'Transactions (Dated)'!$B$2:$B$53,'Share Values'!AK$11,'Transactions (Dated)'!$C$2:$C$53,"Sell")</f>
        <v>0</v>
      </c>
      <c r="AL836" s="40">
        <f ca="1">AL835+SUMIFS('Transactions (Dated)'!$E$2:$E$53,'Transactions (Dated)'!$D$2:$D$53,'Share Values'!$X836,'Transactions (Dated)'!$B$2:$B$53,'Share Values'!AL$11,'Transactions (Dated)'!$C$2:$C$53,"Buy")-SUMIFS('Transactions (Dated)'!$E$2:$E$53,'Transactions (Dated)'!$D$2:$D$53,'Share Values'!$X836,'Transactions (Dated)'!$B$2:$B$53,'Share Values'!AL$11,'Transactions (Dated)'!$C$2:$C$53,"Sell")</f>
        <v>0</v>
      </c>
      <c r="AM836" s="40">
        <f ca="1">AM835+SUMIFS('Transactions (Dated)'!$E$2:$E$53,'Transactions (Dated)'!$D$2:$D$53,'Share Values'!$X836,'Transactions (Dated)'!$B$2:$B$53,'Share Values'!AM$11,'Transactions (Dated)'!$C$2:$C$53,"Buy")-SUMIFS('Transactions (Dated)'!$E$2:$E$53,'Transactions (Dated)'!$D$2:$D$53,'Share Values'!$X836,'Transactions (Dated)'!$B$2:$B$53,'Share Values'!AM$11,'Transactions (Dated)'!$C$2:$C$53,"Sell")</f>
        <v>0</v>
      </c>
      <c r="AN836" s="40">
        <f ca="1">AN835+SUMIFS('Transactions (Dated)'!$E$2:$E$53,'Transactions (Dated)'!$D$2:$D$53,'Share Values'!$X836,'Transactions (Dated)'!$B$2:$B$53,'Share Values'!AN$11,'Transactions (Dated)'!$C$2:$C$53,"Buy")-SUMIFS('Transactions (Dated)'!$E$2:$E$53,'Transactions (Dated)'!$D$2:$D$53,'Share Values'!$X836,'Transactions (Dated)'!$B$2:$B$53,'Share Values'!AN$11,'Transactions (Dated)'!$C$2:$C$53,"Sell")</f>
        <v>0</v>
      </c>
      <c r="AQ836" s="3">
        <f t="shared" si="346"/>
        <v>43115</v>
      </c>
      <c r="AR836" s="6">
        <f t="shared" ca="1" si="347"/>
        <v>80845</v>
      </c>
      <c r="AS836" s="6">
        <f t="shared" ca="1" si="348"/>
        <v>17250</v>
      </c>
      <c r="AT836" s="6">
        <f t="shared" ca="1" si="349"/>
        <v>581435.41999999993</v>
      </c>
      <c r="AU836" s="6">
        <f t="shared" ca="1" si="350"/>
        <v>45445.84</v>
      </c>
      <c r="AV836" s="6">
        <f t="shared" ca="1" si="351"/>
        <v>50951.6</v>
      </c>
      <c r="AW836" s="6">
        <f t="shared" ca="1" si="352"/>
        <v>0</v>
      </c>
      <c r="AX836" s="6">
        <f t="shared" ca="1" si="353"/>
        <v>47559.999999999993</v>
      </c>
      <c r="AY836" s="6">
        <f t="shared" ca="1" si="354"/>
        <v>38058.68</v>
      </c>
      <c r="AZ836" s="6">
        <f t="shared" ca="1" si="355"/>
        <v>0</v>
      </c>
      <c r="BA836" s="6">
        <f t="shared" ca="1" si="356"/>
        <v>0</v>
      </c>
      <c r="BB836" s="6">
        <f t="shared" ca="1" si="357"/>
        <v>0</v>
      </c>
      <c r="BC836" s="6">
        <f t="shared" ca="1" si="358"/>
        <v>0</v>
      </c>
      <c r="BD836" s="6">
        <f t="shared" ca="1" si="359"/>
        <v>0</v>
      </c>
      <c r="BE836" s="6">
        <f t="shared" ca="1" si="360"/>
        <v>0</v>
      </c>
      <c r="BF836" s="6">
        <f t="shared" ca="1" si="343"/>
        <v>0</v>
      </c>
      <c r="BG836" s="6">
        <f t="shared" ca="1" si="344"/>
        <v>0</v>
      </c>
      <c r="BJ836" s="4">
        <f t="shared" ca="1" si="361"/>
        <v>861546.53999999992</v>
      </c>
      <c r="BL836" s="3">
        <f t="shared" si="362"/>
        <v>43115</v>
      </c>
      <c r="BM836" s="6">
        <f>BM835+SUMIFS('Transactions (Dated)'!G:G,'Transactions (Dated)'!D:D,'Share Values'!AQ836)</f>
        <v>14317.649999999987</v>
      </c>
      <c r="BN836" s="6">
        <f ca="1">BN835+SUMIFS('Transactions (Dated)'!$F:$F,'Transactions (Dated)'!$D:$D,$BL836,'Transactions (Dated)'!$B:$B,BN$11,'Transactions (Dated)'!$C:$C,"Dividend (paid to cash)")*Y836</f>
        <v>0</v>
      </c>
      <c r="BO836" s="6">
        <f ca="1">BO835+SUMIFS('Transactions (Dated)'!$F:$F,'Transactions (Dated)'!$D:$D,$BL836,'Transactions (Dated)'!$B:$B,BO$11,'Transactions (Dated)'!$C:$C,"Dividend (paid to cash)")*Z836</f>
        <v>2421.875</v>
      </c>
      <c r="BP836" s="6">
        <f ca="1">BP835+SUMIFS('Transactions (Dated)'!$F:$F,'Transactions (Dated)'!$D:$D,$BL836,'Transactions (Dated)'!$B:$B,BP$11,'Transactions (Dated)'!$C:$C,"Dividend (paid to cash)")*AA836</f>
        <v>51745.237000000008</v>
      </c>
      <c r="BQ836" s="6">
        <f ca="1">BQ835+SUMIFS('Transactions (Dated)'!$F:$F,'Transactions (Dated)'!$D:$D,$BL836,'Transactions (Dated)'!$B:$B,BQ$11,'Transactions (Dated)'!$C:$C,"Dividend (paid to cash)")*AB836</f>
        <v>818.29</v>
      </c>
      <c r="BR836" s="6">
        <f ca="1">BR835+SUMIFS('Transactions (Dated)'!$F:$F,'Transactions (Dated)'!$D:$D,$BL836,'Transactions (Dated)'!$B:$B,BR$11,'Transactions (Dated)'!$C:$C,"Dividend (paid to cash)")*AC836</f>
        <v>0</v>
      </c>
      <c r="BS836" s="6">
        <f ca="1">BS835+SUMIFS('Transactions (Dated)'!$F:$F,'Transactions (Dated)'!$D:$D,$BL836,'Transactions (Dated)'!$B:$B,BS$11,'Transactions (Dated)'!$C:$C,"Dividend (paid to cash)")*AD836</f>
        <v>0</v>
      </c>
      <c r="BT836" s="6">
        <f ca="1">BT835+SUMIFS('Transactions (Dated)'!$F:$F,'Transactions (Dated)'!$D:$D,$BL836,'Transactions (Dated)'!$B:$B,BT$11,'Transactions (Dated)'!$C:$C,"Dividend (paid to cash)")*AE836</f>
        <v>8555</v>
      </c>
      <c r="BU836" s="6">
        <f ca="1">BU835+SUMIFS('Transactions (Dated)'!$F:$F,'Transactions (Dated)'!$D:$D,$BL836,'Transactions (Dated)'!$B:$B,BU$11,'Transactions (Dated)'!$C:$C,"Dividend (paid to cash)")*AF836</f>
        <v>0</v>
      </c>
      <c r="BV836" s="6">
        <f ca="1">BV835+SUMIFS('Transactions (Dated)'!$F:$F,'Transactions (Dated)'!$D:$D,$BL836,'Transactions (Dated)'!$B:$B,BV$11,'Transactions (Dated)'!$C:$C,"Dividend (paid to cash)")*AG836</f>
        <v>0</v>
      </c>
      <c r="BW836" s="6">
        <f ca="1">BW835+SUMIFS('Transactions (Dated)'!$F:$F,'Transactions (Dated)'!$D:$D,$BL836,'Transactions (Dated)'!$B:$B,BW$11,'Transactions (Dated)'!$C:$C,"Dividend (paid to cash)")*AH836</f>
        <v>0</v>
      </c>
      <c r="BX836" s="6">
        <f ca="1">BX835+SUMIFS('Transactions (Dated)'!$F:$F,'Transactions (Dated)'!$D:$D,$BL836,'Transactions (Dated)'!$B:$B,BX$11,'Transactions (Dated)'!$C:$C,"Dividend (paid to cash)")*AI836</f>
        <v>0</v>
      </c>
      <c r="BY836" s="6">
        <f ca="1">BY835+SUMIFS('Transactions (Dated)'!$F:$F,'Transactions (Dated)'!$D:$D,$BL836,'Transactions (Dated)'!$B:$B,BY$11,'Transactions (Dated)'!$C:$C,"Dividend (paid to cash)")*AJ836</f>
        <v>0</v>
      </c>
      <c r="BZ836" s="6">
        <f ca="1">BZ835+SUMIFS('Transactions (Dated)'!$F:$F,'Transactions (Dated)'!$D:$D,$BL836,'Transactions (Dated)'!$B:$B,BZ$11,'Transactions (Dated)'!$C:$C,"Dividend (paid to cash)")*AK836</f>
        <v>0</v>
      </c>
      <c r="CA836" s="6">
        <f ca="1">CA835+SUMIFS('Transactions (Dated)'!$F:$F,'Transactions (Dated)'!$D:$D,$BL836,'Transactions (Dated)'!$B:$B,CA$11,'Transactions (Dated)'!$C:$C,"Dividend (paid to cash)")*AL836</f>
        <v>0</v>
      </c>
      <c r="CB836" s="6">
        <v>0</v>
      </c>
      <c r="CC836" s="6">
        <v>0</v>
      </c>
      <c r="CF836" s="6">
        <f t="shared" ca="1" si="363"/>
        <v>77858.051999999981</v>
      </c>
      <c r="CH836" s="3">
        <f t="shared" si="364"/>
        <v>43115</v>
      </c>
      <c r="CI836" s="4">
        <f t="shared" ca="1" si="365"/>
        <v>861546.53999999992</v>
      </c>
      <c r="CJ836" s="4">
        <f t="shared" ca="1" si="366"/>
        <v>77858.051999999981</v>
      </c>
      <c r="CL836" s="4">
        <f t="shared" ca="1" si="367"/>
        <v>939404.59199999995</v>
      </c>
    </row>
    <row r="837" spans="2:90" x14ac:dyDescent="0.15">
      <c r="B837" s="3">
        <v>43116</v>
      </c>
      <c r="E837" s="86">
        <v>43116</v>
      </c>
      <c r="F837" s="53">
        <v>17.18</v>
      </c>
      <c r="G837">
        <v>1.79</v>
      </c>
      <c r="H837">
        <v>21.98</v>
      </c>
      <c r="I837">
        <v>23.91</v>
      </c>
      <c r="J837">
        <v>21.53</v>
      </c>
      <c r="K837">
        <v>13.03</v>
      </c>
      <c r="L837">
        <v>16.2</v>
      </c>
      <c r="M837">
        <v>2.65</v>
      </c>
      <c r="O837">
        <v>15.8</v>
      </c>
      <c r="Q837">
        <v>1.34</v>
      </c>
      <c r="R837">
        <v>12.3</v>
      </c>
      <c r="S837">
        <v>43.5</v>
      </c>
      <c r="U837">
        <v>43.5</v>
      </c>
      <c r="X837" s="3">
        <f t="shared" si="345"/>
        <v>43116</v>
      </c>
      <c r="Y837" s="40">
        <f ca="1">Y836+SUMIFS('Transactions (Dated)'!$E$2:$E$53,'Transactions (Dated)'!$D$2:$D$53,'Share Values'!$X837,'Transactions (Dated)'!$B$2:$B$53,'Share Values'!Y$11,'Transactions (Dated)'!$C$2:$C$53,"Buy")-SUMIFS('Transactions (Dated)'!$E$2:$E$53,'Transactions (Dated)'!$D$2:$D$53,'Share Values'!$X837,'Transactions (Dated)'!$B$2:$B$53,'Share Values'!Y$11,'Transactions (Dated)'!$C$2:$C$53,"Sell")</f>
        <v>4625</v>
      </c>
      <c r="Z837" s="40">
        <f ca="1">Z836+SUMIFS('Transactions (Dated)'!$E$2:$E$53,'Transactions (Dated)'!$D$2:$D$53,'Share Values'!$X837,'Transactions (Dated)'!$B$2:$B$53,'Share Values'!Z$11,'Transactions (Dated)'!$C$2:$C$53,"Buy")-SUMIFS('Transactions (Dated)'!$E$2:$E$53,'Transactions (Dated)'!$D$2:$D$53,'Share Values'!$X837,'Transactions (Dated)'!$B$2:$B$53,'Share Values'!Z$11,'Transactions (Dated)'!$C$2:$C$53,"Sell")</f>
        <v>9375</v>
      </c>
      <c r="AA837" s="40">
        <f ca="1">AA836+SUMIFS('Transactions (Dated)'!$E$2:$E$53,'Transactions (Dated)'!$D$2:$D$53,'Share Values'!$X837,'Transactions (Dated)'!$B$2:$B$53,'Share Values'!AA$11,'Transactions (Dated)'!$C$2:$C$53,"Buy")-SUMIFS('Transactions (Dated)'!$E$2:$E$53,'Transactions (Dated)'!$D$2:$D$53,'Share Values'!$X837,'Transactions (Dated)'!$B$2:$B$53,'Share Values'!AA$11,'Transactions (Dated)'!$C$2:$C$53,"Sell")</f>
        <v>26357</v>
      </c>
      <c r="AB837" s="40">
        <f ca="1">AB836+SUMIFS('Transactions (Dated)'!$E$2:$E$53,'Transactions (Dated)'!$D$2:$D$53,'Share Values'!$X837,'Transactions (Dated)'!$B$2:$B$53,'Share Values'!AB$11,'Transactions (Dated)'!$C$2:$C$53,"Buy")-SUMIFS('Transactions (Dated)'!$E$2:$E$53,'Transactions (Dated)'!$D$2:$D$53,'Share Values'!$X837,'Transactions (Dated)'!$B$2:$B$53,'Share Values'!AB$11,'Transactions (Dated)'!$C$2:$C$53,"Sell")</f>
        <v>1892</v>
      </c>
      <c r="AC837" s="40">
        <f ca="1">AC836+SUMIFS('Transactions (Dated)'!$E$2:$E$53,'Transactions (Dated)'!$D$2:$D$53,'Share Values'!$X837,'Transactions (Dated)'!$B$2:$B$53,'Share Values'!AC$11,'Transactions (Dated)'!$C$2:$C$53,"Buy")-SUMIFS('Transactions (Dated)'!$E$2:$E$53,'Transactions (Dated)'!$D$2:$D$53,'Share Values'!$X837,'Transactions (Dated)'!$B$2:$B$53,'Share Values'!AC$11,'Transactions (Dated)'!$C$2:$C$53,"Sell")</f>
        <v>2348</v>
      </c>
      <c r="AD837" s="40">
        <f ca="1">AD836+SUMIFS('Transactions (Dated)'!$E$2:$E$53,'Transactions (Dated)'!$D$2:$D$53,'Share Values'!$X837,'Transactions (Dated)'!$B$2:$B$53,'Share Values'!AD$11,'Transactions (Dated)'!$C$2:$C$53,"Buy")-SUMIFS('Transactions (Dated)'!$E$2:$E$53,'Transactions (Dated)'!$D$2:$D$53,'Share Values'!$X837,'Transactions (Dated)'!$B$2:$B$53,'Share Values'!AD$11,'Transactions (Dated)'!$C$2:$C$53,"Sell")</f>
        <v>0</v>
      </c>
      <c r="AE837" s="40">
        <f ca="1">AE836+SUMIFS('Transactions (Dated)'!$E$2:$E$53,'Transactions (Dated)'!$D$2:$D$53,'Share Values'!$X837,'Transactions (Dated)'!$B$2:$B$53,'Share Values'!AE$11,'Transactions (Dated)'!$C$2:$C$53,"Buy")-SUMIFS('Transactions (Dated)'!$E$2:$E$53,'Transactions (Dated)'!$D$2:$D$53,'Share Values'!$X837,'Transactions (Dated)'!$B$2:$B$53,'Share Values'!AE$11,'Transactions (Dated)'!$C$2:$C$53,"Sell")</f>
        <v>2900</v>
      </c>
      <c r="AF837" s="40">
        <f ca="1">AF836+SUMIFS('Transactions (Dated)'!$E$2:$E$53,'Transactions (Dated)'!$D$2:$D$53,'Share Values'!$X837,'Transactions (Dated)'!$B$2:$B$53,'Share Values'!AF$11,'Transactions (Dated)'!$C$2:$C$53,"Buy")-SUMIFS('Transactions (Dated)'!$E$2:$E$53,'Transactions (Dated)'!$D$2:$D$53,'Share Values'!$X837,'Transactions (Dated)'!$B$2:$B$53,'Share Values'!AF$11,'Transactions (Dated)'!$C$2:$C$53,"Sell")</f>
        <v>14201</v>
      </c>
      <c r="AG837" s="40">
        <f ca="1">AG836+SUMIFS('Transactions (Dated)'!$E$2:$E$53,'Transactions (Dated)'!$D$2:$D$53,'Share Values'!$X837,'Transactions (Dated)'!$B$2:$B$53,'Share Values'!AG$11,'Transactions (Dated)'!$C$2:$C$53,"Buy")-SUMIFS('Transactions (Dated)'!$E$2:$E$53,'Transactions (Dated)'!$D$2:$D$53,'Share Values'!$X837,'Transactions (Dated)'!$B$2:$B$53,'Share Values'!AG$11,'Transactions (Dated)'!$C$2:$C$53,"Sell")</f>
        <v>6835</v>
      </c>
      <c r="AH837" s="40">
        <f ca="1">AH836+SUMIFS('Transactions (Dated)'!$E$2:$E$53,'Transactions (Dated)'!$D$2:$D$53,'Share Values'!$X837,'Transactions (Dated)'!$B$2:$B$53,'Share Values'!AH$11,'Transactions (Dated)'!$C$2:$C$53,"Buy")-SUMIFS('Transactions (Dated)'!$E$2:$E$53,'Transactions (Dated)'!$D$2:$D$53,'Share Values'!$X837,'Transactions (Dated)'!$B$2:$B$53,'Share Values'!AH$11,'Transactions (Dated)'!$C$2:$C$53,"Sell")</f>
        <v>0</v>
      </c>
      <c r="AI837" s="40">
        <f ca="1">AI836+SUMIFS('Transactions (Dated)'!$E$2:$E$53,'Transactions (Dated)'!$D$2:$D$53,'Share Values'!$X837,'Transactions (Dated)'!$B$2:$B$53,'Share Values'!AI$11,'Transactions (Dated)'!$C$2:$C$53,"Buy")-SUMIFS('Transactions (Dated)'!$E$2:$E$53,'Transactions (Dated)'!$D$2:$D$53,'Share Values'!$X837,'Transactions (Dated)'!$B$2:$B$53,'Share Values'!AI$11,'Transactions (Dated)'!$C$2:$C$53,"Sell")</f>
        <v>0</v>
      </c>
      <c r="AJ837" s="40">
        <f ca="1">AJ836+SUMIFS('Transactions (Dated)'!$E$2:$E$53,'Transactions (Dated)'!$D$2:$D$53,'Share Values'!$X837,'Transactions (Dated)'!$B$2:$B$53,'Share Values'!AJ$11,'Transactions (Dated)'!$C$2:$C$53,"Buy")-SUMIFS('Transactions (Dated)'!$E$2:$E$53,'Transactions (Dated)'!$D$2:$D$53,'Share Values'!$X837,'Transactions (Dated)'!$B$2:$B$53,'Share Values'!AJ$11,'Transactions (Dated)'!$C$2:$C$53,"Sell")</f>
        <v>0</v>
      </c>
      <c r="AK837" s="40">
        <f ca="1">AK836+SUMIFS('Transactions (Dated)'!$E$2:$E$53,'Transactions (Dated)'!$D$2:$D$53,'Share Values'!$X837,'Transactions (Dated)'!$B$2:$B$53,'Share Values'!AK$11,'Transactions (Dated)'!$C$2:$C$53,"Buy")-SUMIFS('Transactions (Dated)'!$E$2:$E$53,'Transactions (Dated)'!$D$2:$D$53,'Share Values'!$X837,'Transactions (Dated)'!$B$2:$B$53,'Share Values'!AK$11,'Transactions (Dated)'!$C$2:$C$53,"Sell")</f>
        <v>0</v>
      </c>
      <c r="AL837" s="40">
        <f ca="1">AL836+SUMIFS('Transactions (Dated)'!$E$2:$E$53,'Transactions (Dated)'!$D$2:$D$53,'Share Values'!$X837,'Transactions (Dated)'!$B$2:$B$53,'Share Values'!AL$11,'Transactions (Dated)'!$C$2:$C$53,"Buy")-SUMIFS('Transactions (Dated)'!$E$2:$E$53,'Transactions (Dated)'!$D$2:$D$53,'Share Values'!$X837,'Transactions (Dated)'!$B$2:$B$53,'Share Values'!AL$11,'Transactions (Dated)'!$C$2:$C$53,"Sell")</f>
        <v>0</v>
      </c>
      <c r="AM837" s="40">
        <f ca="1">AM836+SUMIFS('Transactions (Dated)'!$E$2:$E$53,'Transactions (Dated)'!$D$2:$D$53,'Share Values'!$X837,'Transactions (Dated)'!$B$2:$B$53,'Share Values'!AM$11,'Transactions (Dated)'!$C$2:$C$53,"Buy")-SUMIFS('Transactions (Dated)'!$E$2:$E$53,'Transactions (Dated)'!$D$2:$D$53,'Share Values'!$X837,'Transactions (Dated)'!$B$2:$B$53,'Share Values'!AM$11,'Transactions (Dated)'!$C$2:$C$53,"Sell")</f>
        <v>0</v>
      </c>
      <c r="AN837" s="40">
        <f ca="1">AN836+SUMIFS('Transactions (Dated)'!$E$2:$E$53,'Transactions (Dated)'!$D$2:$D$53,'Share Values'!$X837,'Transactions (Dated)'!$B$2:$B$53,'Share Values'!AN$11,'Transactions (Dated)'!$C$2:$C$53,"Buy")-SUMIFS('Transactions (Dated)'!$E$2:$E$53,'Transactions (Dated)'!$D$2:$D$53,'Share Values'!$X837,'Transactions (Dated)'!$B$2:$B$53,'Share Values'!AN$11,'Transactions (Dated)'!$C$2:$C$53,"Sell")</f>
        <v>0</v>
      </c>
      <c r="AQ837" s="3">
        <f t="shared" si="346"/>
        <v>43116</v>
      </c>
      <c r="AR837" s="6">
        <f t="shared" ca="1" si="347"/>
        <v>79457.5</v>
      </c>
      <c r="AS837" s="6">
        <f t="shared" ca="1" si="348"/>
        <v>16781.25</v>
      </c>
      <c r="AT837" s="6">
        <f t="shared" ca="1" si="349"/>
        <v>579326.86</v>
      </c>
      <c r="AU837" s="6">
        <f t="shared" ca="1" si="350"/>
        <v>45237.72</v>
      </c>
      <c r="AV837" s="6">
        <f t="shared" ca="1" si="351"/>
        <v>50552.44</v>
      </c>
      <c r="AW837" s="6">
        <f t="shared" ca="1" si="352"/>
        <v>0</v>
      </c>
      <c r="AX837" s="6">
        <f t="shared" ca="1" si="353"/>
        <v>46980</v>
      </c>
      <c r="AY837" s="6">
        <f t="shared" ca="1" si="354"/>
        <v>37632.65</v>
      </c>
      <c r="AZ837" s="6">
        <f t="shared" ca="1" si="355"/>
        <v>0</v>
      </c>
      <c r="BA837" s="6">
        <f t="shared" ca="1" si="356"/>
        <v>0</v>
      </c>
      <c r="BB837" s="6">
        <f t="shared" ca="1" si="357"/>
        <v>0</v>
      </c>
      <c r="BC837" s="6">
        <f t="shared" ca="1" si="358"/>
        <v>0</v>
      </c>
      <c r="BD837" s="6">
        <f t="shared" ca="1" si="359"/>
        <v>0</v>
      </c>
      <c r="BE837" s="6">
        <f t="shared" ca="1" si="360"/>
        <v>0</v>
      </c>
      <c r="BF837" s="6">
        <f t="shared" ca="1" si="343"/>
        <v>0</v>
      </c>
      <c r="BG837" s="6">
        <f t="shared" ca="1" si="344"/>
        <v>0</v>
      </c>
      <c r="BJ837" s="4">
        <f t="shared" ca="1" si="361"/>
        <v>855968.42</v>
      </c>
      <c r="BL837" s="3">
        <f t="shared" si="362"/>
        <v>43116</v>
      </c>
      <c r="BM837" s="6">
        <f>BM836+SUMIFS('Transactions (Dated)'!G:G,'Transactions (Dated)'!D:D,'Share Values'!AQ837)</f>
        <v>14317.649999999987</v>
      </c>
      <c r="BN837" s="6">
        <f ca="1">BN836+SUMIFS('Transactions (Dated)'!$F:$F,'Transactions (Dated)'!$D:$D,$BL837,'Transactions (Dated)'!$B:$B,BN$11,'Transactions (Dated)'!$C:$C,"Dividend (paid to cash)")*Y837</f>
        <v>0</v>
      </c>
      <c r="BO837" s="6">
        <f ca="1">BO836+SUMIFS('Transactions (Dated)'!$F:$F,'Transactions (Dated)'!$D:$D,$BL837,'Transactions (Dated)'!$B:$B,BO$11,'Transactions (Dated)'!$C:$C,"Dividend (paid to cash)")*Z837</f>
        <v>2421.875</v>
      </c>
      <c r="BP837" s="6">
        <f ca="1">BP836+SUMIFS('Transactions (Dated)'!$F:$F,'Transactions (Dated)'!$D:$D,$BL837,'Transactions (Dated)'!$B:$B,BP$11,'Transactions (Dated)'!$C:$C,"Dividend (paid to cash)")*AA837</f>
        <v>51745.237000000008</v>
      </c>
      <c r="BQ837" s="6">
        <f ca="1">BQ836+SUMIFS('Transactions (Dated)'!$F:$F,'Transactions (Dated)'!$D:$D,$BL837,'Transactions (Dated)'!$B:$B,BQ$11,'Transactions (Dated)'!$C:$C,"Dividend (paid to cash)")*AB837</f>
        <v>818.29</v>
      </c>
      <c r="BR837" s="6">
        <f ca="1">BR836+SUMIFS('Transactions (Dated)'!$F:$F,'Transactions (Dated)'!$D:$D,$BL837,'Transactions (Dated)'!$B:$B,BR$11,'Transactions (Dated)'!$C:$C,"Dividend (paid to cash)")*AC837</f>
        <v>0</v>
      </c>
      <c r="BS837" s="6">
        <f ca="1">BS836+SUMIFS('Transactions (Dated)'!$F:$F,'Transactions (Dated)'!$D:$D,$BL837,'Transactions (Dated)'!$B:$B,BS$11,'Transactions (Dated)'!$C:$C,"Dividend (paid to cash)")*AD837</f>
        <v>0</v>
      </c>
      <c r="BT837" s="6">
        <f ca="1">BT836+SUMIFS('Transactions (Dated)'!$F:$F,'Transactions (Dated)'!$D:$D,$BL837,'Transactions (Dated)'!$B:$B,BT$11,'Transactions (Dated)'!$C:$C,"Dividend (paid to cash)")*AE837</f>
        <v>8555</v>
      </c>
      <c r="BU837" s="6">
        <f ca="1">BU836+SUMIFS('Transactions (Dated)'!$F:$F,'Transactions (Dated)'!$D:$D,$BL837,'Transactions (Dated)'!$B:$B,BU$11,'Transactions (Dated)'!$C:$C,"Dividend (paid to cash)")*AF837</f>
        <v>0</v>
      </c>
      <c r="BV837" s="6">
        <f ca="1">BV836+SUMIFS('Transactions (Dated)'!$F:$F,'Transactions (Dated)'!$D:$D,$BL837,'Transactions (Dated)'!$B:$B,BV$11,'Transactions (Dated)'!$C:$C,"Dividend (paid to cash)")*AG837</f>
        <v>0</v>
      </c>
      <c r="BW837" s="6">
        <f ca="1">BW836+SUMIFS('Transactions (Dated)'!$F:$F,'Transactions (Dated)'!$D:$D,$BL837,'Transactions (Dated)'!$B:$B,BW$11,'Transactions (Dated)'!$C:$C,"Dividend (paid to cash)")*AH837</f>
        <v>0</v>
      </c>
      <c r="BX837" s="6">
        <f ca="1">BX836+SUMIFS('Transactions (Dated)'!$F:$F,'Transactions (Dated)'!$D:$D,$BL837,'Transactions (Dated)'!$B:$B,BX$11,'Transactions (Dated)'!$C:$C,"Dividend (paid to cash)")*AI837</f>
        <v>0</v>
      </c>
      <c r="BY837" s="6">
        <f ca="1">BY836+SUMIFS('Transactions (Dated)'!$F:$F,'Transactions (Dated)'!$D:$D,$BL837,'Transactions (Dated)'!$B:$B,BY$11,'Transactions (Dated)'!$C:$C,"Dividend (paid to cash)")*AJ837</f>
        <v>0</v>
      </c>
      <c r="BZ837" s="6">
        <f ca="1">BZ836+SUMIFS('Transactions (Dated)'!$F:$F,'Transactions (Dated)'!$D:$D,$BL837,'Transactions (Dated)'!$B:$B,BZ$11,'Transactions (Dated)'!$C:$C,"Dividend (paid to cash)")*AK837</f>
        <v>0</v>
      </c>
      <c r="CA837" s="6">
        <f ca="1">CA836+SUMIFS('Transactions (Dated)'!$F:$F,'Transactions (Dated)'!$D:$D,$BL837,'Transactions (Dated)'!$B:$B,CA$11,'Transactions (Dated)'!$C:$C,"Dividend (paid to cash)")*AL837</f>
        <v>0</v>
      </c>
      <c r="CB837" s="6">
        <v>0</v>
      </c>
      <c r="CC837" s="6">
        <v>0</v>
      </c>
      <c r="CF837" s="6">
        <f t="shared" ca="1" si="363"/>
        <v>77858.051999999981</v>
      </c>
      <c r="CH837" s="3">
        <f t="shared" si="364"/>
        <v>43116</v>
      </c>
      <c r="CI837" s="4">
        <f t="shared" ca="1" si="365"/>
        <v>855968.42</v>
      </c>
      <c r="CJ837" s="4">
        <f t="shared" ca="1" si="366"/>
        <v>77858.051999999981</v>
      </c>
      <c r="CL837" s="4">
        <f t="shared" ca="1" si="367"/>
        <v>933826.47200000007</v>
      </c>
    </row>
    <row r="838" spans="2:90" x14ac:dyDescent="0.15">
      <c r="B838" s="3">
        <v>43117</v>
      </c>
      <c r="E838" s="86">
        <v>43117</v>
      </c>
      <c r="F838" s="53">
        <v>17</v>
      </c>
      <c r="G838">
        <v>1.8</v>
      </c>
      <c r="H838">
        <v>22.02</v>
      </c>
      <c r="I838">
        <v>24.07</v>
      </c>
      <c r="J838">
        <v>21.95</v>
      </c>
      <c r="K838">
        <v>12.95</v>
      </c>
      <c r="L838">
        <v>15.51</v>
      </c>
      <c r="M838">
        <v>2.7199999999999998</v>
      </c>
      <c r="O838">
        <v>15.8</v>
      </c>
      <c r="Q838">
        <v>1.34</v>
      </c>
      <c r="R838">
        <v>12.5</v>
      </c>
      <c r="S838">
        <v>43.76</v>
      </c>
      <c r="U838">
        <v>43.76</v>
      </c>
      <c r="X838" s="3">
        <f t="shared" si="345"/>
        <v>43117</v>
      </c>
      <c r="Y838" s="40">
        <f ca="1">Y837+SUMIFS('Transactions (Dated)'!$E$2:$E$53,'Transactions (Dated)'!$D$2:$D$53,'Share Values'!$X838,'Transactions (Dated)'!$B$2:$B$53,'Share Values'!Y$11,'Transactions (Dated)'!$C$2:$C$53,"Buy")-SUMIFS('Transactions (Dated)'!$E$2:$E$53,'Transactions (Dated)'!$D$2:$D$53,'Share Values'!$X838,'Transactions (Dated)'!$B$2:$B$53,'Share Values'!Y$11,'Transactions (Dated)'!$C$2:$C$53,"Sell")</f>
        <v>4625</v>
      </c>
      <c r="Z838" s="40">
        <f ca="1">Z837+SUMIFS('Transactions (Dated)'!$E$2:$E$53,'Transactions (Dated)'!$D$2:$D$53,'Share Values'!$X838,'Transactions (Dated)'!$B$2:$B$53,'Share Values'!Z$11,'Transactions (Dated)'!$C$2:$C$53,"Buy")-SUMIFS('Transactions (Dated)'!$E$2:$E$53,'Transactions (Dated)'!$D$2:$D$53,'Share Values'!$X838,'Transactions (Dated)'!$B$2:$B$53,'Share Values'!Z$11,'Transactions (Dated)'!$C$2:$C$53,"Sell")</f>
        <v>9375</v>
      </c>
      <c r="AA838" s="40">
        <f ca="1">AA837+SUMIFS('Transactions (Dated)'!$E$2:$E$53,'Transactions (Dated)'!$D$2:$D$53,'Share Values'!$X838,'Transactions (Dated)'!$B$2:$B$53,'Share Values'!AA$11,'Transactions (Dated)'!$C$2:$C$53,"Buy")-SUMIFS('Transactions (Dated)'!$E$2:$E$53,'Transactions (Dated)'!$D$2:$D$53,'Share Values'!$X838,'Transactions (Dated)'!$B$2:$B$53,'Share Values'!AA$11,'Transactions (Dated)'!$C$2:$C$53,"Sell")</f>
        <v>26357</v>
      </c>
      <c r="AB838" s="40">
        <f ca="1">AB837+SUMIFS('Transactions (Dated)'!$E$2:$E$53,'Transactions (Dated)'!$D$2:$D$53,'Share Values'!$X838,'Transactions (Dated)'!$B$2:$B$53,'Share Values'!AB$11,'Transactions (Dated)'!$C$2:$C$53,"Buy")-SUMIFS('Transactions (Dated)'!$E$2:$E$53,'Transactions (Dated)'!$D$2:$D$53,'Share Values'!$X838,'Transactions (Dated)'!$B$2:$B$53,'Share Values'!AB$11,'Transactions (Dated)'!$C$2:$C$53,"Sell")</f>
        <v>1892</v>
      </c>
      <c r="AC838" s="40">
        <f ca="1">AC837+SUMIFS('Transactions (Dated)'!$E$2:$E$53,'Transactions (Dated)'!$D$2:$D$53,'Share Values'!$X838,'Transactions (Dated)'!$B$2:$B$53,'Share Values'!AC$11,'Transactions (Dated)'!$C$2:$C$53,"Buy")-SUMIFS('Transactions (Dated)'!$E$2:$E$53,'Transactions (Dated)'!$D$2:$D$53,'Share Values'!$X838,'Transactions (Dated)'!$B$2:$B$53,'Share Values'!AC$11,'Transactions (Dated)'!$C$2:$C$53,"Sell")</f>
        <v>2348</v>
      </c>
      <c r="AD838" s="40">
        <f ca="1">AD837+SUMIFS('Transactions (Dated)'!$E$2:$E$53,'Transactions (Dated)'!$D$2:$D$53,'Share Values'!$X838,'Transactions (Dated)'!$B$2:$B$53,'Share Values'!AD$11,'Transactions (Dated)'!$C$2:$C$53,"Buy")-SUMIFS('Transactions (Dated)'!$E$2:$E$53,'Transactions (Dated)'!$D$2:$D$53,'Share Values'!$X838,'Transactions (Dated)'!$B$2:$B$53,'Share Values'!AD$11,'Transactions (Dated)'!$C$2:$C$53,"Sell")</f>
        <v>0</v>
      </c>
      <c r="AE838" s="40">
        <f ca="1">AE837+SUMIFS('Transactions (Dated)'!$E$2:$E$53,'Transactions (Dated)'!$D$2:$D$53,'Share Values'!$X838,'Transactions (Dated)'!$B$2:$B$53,'Share Values'!AE$11,'Transactions (Dated)'!$C$2:$C$53,"Buy")-SUMIFS('Transactions (Dated)'!$E$2:$E$53,'Transactions (Dated)'!$D$2:$D$53,'Share Values'!$X838,'Transactions (Dated)'!$B$2:$B$53,'Share Values'!AE$11,'Transactions (Dated)'!$C$2:$C$53,"Sell")</f>
        <v>2900</v>
      </c>
      <c r="AF838" s="40">
        <f ca="1">AF837+SUMIFS('Transactions (Dated)'!$E$2:$E$53,'Transactions (Dated)'!$D$2:$D$53,'Share Values'!$X838,'Transactions (Dated)'!$B$2:$B$53,'Share Values'!AF$11,'Transactions (Dated)'!$C$2:$C$53,"Buy")-SUMIFS('Transactions (Dated)'!$E$2:$E$53,'Transactions (Dated)'!$D$2:$D$53,'Share Values'!$X838,'Transactions (Dated)'!$B$2:$B$53,'Share Values'!AF$11,'Transactions (Dated)'!$C$2:$C$53,"Sell")</f>
        <v>14201</v>
      </c>
      <c r="AG838" s="40">
        <f ca="1">AG837+SUMIFS('Transactions (Dated)'!$E$2:$E$53,'Transactions (Dated)'!$D$2:$D$53,'Share Values'!$X838,'Transactions (Dated)'!$B$2:$B$53,'Share Values'!AG$11,'Transactions (Dated)'!$C$2:$C$53,"Buy")-SUMIFS('Transactions (Dated)'!$E$2:$E$53,'Transactions (Dated)'!$D$2:$D$53,'Share Values'!$X838,'Transactions (Dated)'!$B$2:$B$53,'Share Values'!AG$11,'Transactions (Dated)'!$C$2:$C$53,"Sell")</f>
        <v>6835</v>
      </c>
      <c r="AH838" s="40">
        <f ca="1">AH837+SUMIFS('Transactions (Dated)'!$E$2:$E$53,'Transactions (Dated)'!$D$2:$D$53,'Share Values'!$X838,'Transactions (Dated)'!$B$2:$B$53,'Share Values'!AH$11,'Transactions (Dated)'!$C$2:$C$53,"Buy")-SUMIFS('Transactions (Dated)'!$E$2:$E$53,'Transactions (Dated)'!$D$2:$D$53,'Share Values'!$X838,'Transactions (Dated)'!$B$2:$B$53,'Share Values'!AH$11,'Transactions (Dated)'!$C$2:$C$53,"Sell")</f>
        <v>0</v>
      </c>
      <c r="AI838" s="40">
        <f ca="1">AI837+SUMIFS('Transactions (Dated)'!$E$2:$E$53,'Transactions (Dated)'!$D$2:$D$53,'Share Values'!$X838,'Transactions (Dated)'!$B$2:$B$53,'Share Values'!AI$11,'Transactions (Dated)'!$C$2:$C$53,"Buy")-SUMIFS('Transactions (Dated)'!$E$2:$E$53,'Transactions (Dated)'!$D$2:$D$53,'Share Values'!$X838,'Transactions (Dated)'!$B$2:$B$53,'Share Values'!AI$11,'Transactions (Dated)'!$C$2:$C$53,"Sell")</f>
        <v>0</v>
      </c>
      <c r="AJ838" s="40">
        <f ca="1">AJ837+SUMIFS('Transactions (Dated)'!$E$2:$E$53,'Transactions (Dated)'!$D$2:$D$53,'Share Values'!$X838,'Transactions (Dated)'!$B$2:$B$53,'Share Values'!AJ$11,'Transactions (Dated)'!$C$2:$C$53,"Buy")-SUMIFS('Transactions (Dated)'!$E$2:$E$53,'Transactions (Dated)'!$D$2:$D$53,'Share Values'!$X838,'Transactions (Dated)'!$B$2:$B$53,'Share Values'!AJ$11,'Transactions (Dated)'!$C$2:$C$53,"Sell")</f>
        <v>0</v>
      </c>
      <c r="AK838" s="40">
        <f ca="1">AK837+SUMIFS('Transactions (Dated)'!$E$2:$E$53,'Transactions (Dated)'!$D$2:$D$53,'Share Values'!$X838,'Transactions (Dated)'!$B$2:$B$53,'Share Values'!AK$11,'Transactions (Dated)'!$C$2:$C$53,"Buy")-SUMIFS('Transactions (Dated)'!$E$2:$E$53,'Transactions (Dated)'!$D$2:$D$53,'Share Values'!$X838,'Transactions (Dated)'!$B$2:$B$53,'Share Values'!AK$11,'Transactions (Dated)'!$C$2:$C$53,"Sell")</f>
        <v>0</v>
      </c>
      <c r="AL838" s="40">
        <f ca="1">AL837+SUMIFS('Transactions (Dated)'!$E$2:$E$53,'Transactions (Dated)'!$D$2:$D$53,'Share Values'!$X838,'Transactions (Dated)'!$B$2:$B$53,'Share Values'!AL$11,'Transactions (Dated)'!$C$2:$C$53,"Buy")-SUMIFS('Transactions (Dated)'!$E$2:$E$53,'Transactions (Dated)'!$D$2:$D$53,'Share Values'!$X838,'Transactions (Dated)'!$B$2:$B$53,'Share Values'!AL$11,'Transactions (Dated)'!$C$2:$C$53,"Sell")</f>
        <v>0</v>
      </c>
      <c r="AM838" s="40">
        <f ca="1">AM837+SUMIFS('Transactions (Dated)'!$E$2:$E$53,'Transactions (Dated)'!$D$2:$D$53,'Share Values'!$X838,'Transactions (Dated)'!$B$2:$B$53,'Share Values'!AM$11,'Transactions (Dated)'!$C$2:$C$53,"Buy")-SUMIFS('Transactions (Dated)'!$E$2:$E$53,'Transactions (Dated)'!$D$2:$D$53,'Share Values'!$X838,'Transactions (Dated)'!$B$2:$B$53,'Share Values'!AM$11,'Transactions (Dated)'!$C$2:$C$53,"Sell")</f>
        <v>0</v>
      </c>
      <c r="AN838" s="40">
        <f ca="1">AN837+SUMIFS('Transactions (Dated)'!$E$2:$E$53,'Transactions (Dated)'!$D$2:$D$53,'Share Values'!$X838,'Transactions (Dated)'!$B$2:$B$53,'Share Values'!AN$11,'Transactions (Dated)'!$C$2:$C$53,"Buy")-SUMIFS('Transactions (Dated)'!$E$2:$E$53,'Transactions (Dated)'!$D$2:$D$53,'Share Values'!$X838,'Transactions (Dated)'!$B$2:$B$53,'Share Values'!AN$11,'Transactions (Dated)'!$C$2:$C$53,"Sell")</f>
        <v>0</v>
      </c>
      <c r="AQ838" s="3">
        <f t="shared" si="346"/>
        <v>43117</v>
      </c>
      <c r="AR838" s="6">
        <f t="shared" ca="1" si="347"/>
        <v>78625</v>
      </c>
      <c r="AS838" s="6">
        <f t="shared" ca="1" si="348"/>
        <v>16875</v>
      </c>
      <c r="AT838" s="6">
        <f t="shared" ca="1" si="349"/>
        <v>580381.14</v>
      </c>
      <c r="AU838" s="6">
        <f t="shared" ca="1" si="350"/>
        <v>45540.44</v>
      </c>
      <c r="AV838" s="6">
        <f t="shared" ca="1" si="351"/>
        <v>51538.6</v>
      </c>
      <c r="AW838" s="6">
        <f t="shared" ca="1" si="352"/>
        <v>0</v>
      </c>
      <c r="AX838" s="6">
        <f t="shared" ca="1" si="353"/>
        <v>44979</v>
      </c>
      <c r="AY838" s="6">
        <f t="shared" ca="1" si="354"/>
        <v>38626.719999999994</v>
      </c>
      <c r="AZ838" s="6">
        <f t="shared" ca="1" si="355"/>
        <v>0</v>
      </c>
      <c r="BA838" s="6">
        <f t="shared" ca="1" si="356"/>
        <v>0</v>
      </c>
      <c r="BB838" s="6">
        <f t="shared" ca="1" si="357"/>
        <v>0</v>
      </c>
      <c r="BC838" s="6">
        <f t="shared" ca="1" si="358"/>
        <v>0</v>
      </c>
      <c r="BD838" s="6">
        <f t="shared" ca="1" si="359"/>
        <v>0</v>
      </c>
      <c r="BE838" s="6">
        <f t="shared" ca="1" si="360"/>
        <v>0</v>
      </c>
      <c r="BF838" s="6">
        <f t="shared" ca="1" si="343"/>
        <v>0</v>
      </c>
      <c r="BG838" s="6">
        <f t="shared" ca="1" si="344"/>
        <v>0</v>
      </c>
      <c r="BJ838" s="4">
        <f t="shared" ca="1" si="361"/>
        <v>856565.9</v>
      </c>
      <c r="BL838" s="3">
        <f t="shared" si="362"/>
        <v>43117</v>
      </c>
      <c r="BM838" s="6">
        <f>BM837+SUMIFS('Transactions (Dated)'!G:G,'Transactions (Dated)'!D:D,'Share Values'!AQ838)</f>
        <v>14317.649999999987</v>
      </c>
      <c r="BN838" s="6">
        <f ca="1">BN837+SUMIFS('Transactions (Dated)'!$F:$F,'Transactions (Dated)'!$D:$D,$BL838,'Transactions (Dated)'!$B:$B,BN$11,'Transactions (Dated)'!$C:$C,"Dividend (paid to cash)")*Y838</f>
        <v>0</v>
      </c>
      <c r="BO838" s="6">
        <f ca="1">BO837+SUMIFS('Transactions (Dated)'!$F:$F,'Transactions (Dated)'!$D:$D,$BL838,'Transactions (Dated)'!$B:$B,BO$11,'Transactions (Dated)'!$C:$C,"Dividend (paid to cash)")*Z838</f>
        <v>2421.875</v>
      </c>
      <c r="BP838" s="6">
        <f ca="1">BP837+SUMIFS('Transactions (Dated)'!$F:$F,'Transactions (Dated)'!$D:$D,$BL838,'Transactions (Dated)'!$B:$B,BP$11,'Transactions (Dated)'!$C:$C,"Dividend (paid to cash)")*AA838</f>
        <v>51745.237000000008</v>
      </c>
      <c r="BQ838" s="6">
        <f ca="1">BQ837+SUMIFS('Transactions (Dated)'!$F:$F,'Transactions (Dated)'!$D:$D,$BL838,'Transactions (Dated)'!$B:$B,BQ$11,'Transactions (Dated)'!$C:$C,"Dividend (paid to cash)")*AB838</f>
        <v>818.29</v>
      </c>
      <c r="BR838" s="6">
        <f ca="1">BR837+SUMIFS('Transactions (Dated)'!$F:$F,'Transactions (Dated)'!$D:$D,$BL838,'Transactions (Dated)'!$B:$B,BR$11,'Transactions (Dated)'!$C:$C,"Dividend (paid to cash)")*AC838</f>
        <v>0</v>
      </c>
      <c r="BS838" s="6">
        <f ca="1">BS837+SUMIFS('Transactions (Dated)'!$F:$F,'Transactions (Dated)'!$D:$D,$BL838,'Transactions (Dated)'!$B:$B,BS$11,'Transactions (Dated)'!$C:$C,"Dividend (paid to cash)")*AD838</f>
        <v>0</v>
      </c>
      <c r="BT838" s="6">
        <f ca="1">BT837+SUMIFS('Transactions (Dated)'!$F:$F,'Transactions (Dated)'!$D:$D,$BL838,'Transactions (Dated)'!$B:$B,BT$11,'Transactions (Dated)'!$C:$C,"Dividend (paid to cash)")*AE838</f>
        <v>8555</v>
      </c>
      <c r="BU838" s="6">
        <f ca="1">BU837+SUMIFS('Transactions (Dated)'!$F:$F,'Transactions (Dated)'!$D:$D,$BL838,'Transactions (Dated)'!$B:$B,BU$11,'Transactions (Dated)'!$C:$C,"Dividend (paid to cash)")*AF838</f>
        <v>0</v>
      </c>
      <c r="BV838" s="6">
        <f ca="1">BV837+SUMIFS('Transactions (Dated)'!$F:$F,'Transactions (Dated)'!$D:$D,$BL838,'Transactions (Dated)'!$B:$B,BV$11,'Transactions (Dated)'!$C:$C,"Dividend (paid to cash)")*AG838</f>
        <v>0</v>
      </c>
      <c r="BW838" s="6">
        <f ca="1">BW837+SUMIFS('Transactions (Dated)'!$F:$F,'Transactions (Dated)'!$D:$D,$BL838,'Transactions (Dated)'!$B:$B,BW$11,'Transactions (Dated)'!$C:$C,"Dividend (paid to cash)")*AH838</f>
        <v>0</v>
      </c>
      <c r="BX838" s="6">
        <f ca="1">BX837+SUMIFS('Transactions (Dated)'!$F:$F,'Transactions (Dated)'!$D:$D,$BL838,'Transactions (Dated)'!$B:$B,BX$11,'Transactions (Dated)'!$C:$C,"Dividend (paid to cash)")*AI838</f>
        <v>0</v>
      </c>
      <c r="BY838" s="6">
        <f ca="1">BY837+SUMIFS('Transactions (Dated)'!$F:$F,'Transactions (Dated)'!$D:$D,$BL838,'Transactions (Dated)'!$B:$B,BY$11,'Transactions (Dated)'!$C:$C,"Dividend (paid to cash)")*AJ838</f>
        <v>0</v>
      </c>
      <c r="BZ838" s="6">
        <f ca="1">BZ837+SUMIFS('Transactions (Dated)'!$F:$F,'Transactions (Dated)'!$D:$D,$BL838,'Transactions (Dated)'!$B:$B,BZ$11,'Transactions (Dated)'!$C:$C,"Dividend (paid to cash)")*AK838</f>
        <v>0</v>
      </c>
      <c r="CA838" s="6">
        <f ca="1">CA837+SUMIFS('Transactions (Dated)'!$F:$F,'Transactions (Dated)'!$D:$D,$BL838,'Transactions (Dated)'!$B:$B,CA$11,'Transactions (Dated)'!$C:$C,"Dividend (paid to cash)")*AL838</f>
        <v>0</v>
      </c>
      <c r="CB838" s="6">
        <v>0</v>
      </c>
      <c r="CC838" s="6">
        <v>0</v>
      </c>
      <c r="CF838" s="6">
        <f t="shared" ca="1" si="363"/>
        <v>77858.051999999981</v>
      </c>
      <c r="CH838" s="3">
        <f t="shared" si="364"/>
        <v>43117</v>
      </c>
      <c r="CI838" s="4">
        <f t="shared" ca="1" si="365"/>
        <v>856565.9</v>
      </c>
      <c r="CJ838" s="4">
        <f t="shared" ca="1" si="366"/>
        <v>77858.051999999981</v>
      </c>
      <c r="CL838" s="4">
        <f t="shared" ca="1" si="367"/>
        <v>934423.95200000005</v>
      </c>
    </row>
    <row r="839" spans="2:90" x14ac:dyDescent="0.15">
      <c r="B839" s="3">
        <v>43118</v>
      </c>
      <c r="E839" s="86">
        <v>43118</v>
      </c>
      <c r="F839" s="53">
        <v>16.510000000000002</v>
      </c>
      <c r="G839">
        <v>1.8399999999999999</v>
      </c>
      <c r="H839">
        <v>21.95</v>
      </c>
      <c r="I839">
        <v>23.91</v>
      </c>
      <c r="J839">
        <v>22.38</v>
      </c>
      <c r="K839">
        <v>13.09</v>
      </c>
      <c r="L839">
        <v>16.04</v>
      </c>
      <c r="M839">
        <v>2.76</v>
      </c>
      <c r="O839">
        <v>15.5</v>
      </c>
      <c r="Q839">
        <v>1.32</v>
      </c>
      <c r="R839">
        <v>11.47</v>
      </c>
      <c r="S839">
        <v>43.95</v>
      </c>
      <c r="U839">
        <v>43.95</v>
      </c>
      <c r="X839" s="3">
        <f t="shared" si="345"/>
        <v>43118</v>
      </c>
      <c r="Y839" s="40">
        <f ca="1">Y838+SUMIFS('Transactions (Dated)'!$E$2:$E$53,'Transactions (Dated)'!$D$2:$D$53,'Share Values'!$X839,'Transactions (Dated)'!$B$2:$B$53,'Share Values'!Y$11,'Transactions (Dated)'!$C$2:$C$53,"Buy")-SUMIFS('Transactions (Dated)'!$E$2:$E$53,'Transactions (Dated)'!$D$2:$D$53,'Share Values'!$X839,'Transactions (Dated)'!$B$2:$B$53,'Share Values'!Y$11,'Transactions (Dated)'!$C$2:$C$53,"Sell")</f>
        <v>4625</v>
      </c>
      <c r="Z839" s="40">
        <f ca="1">Z838+SUMIFS('Transactions (Dated)'!$E$2:$E$53,'Transactions (Dated)'!$D$2:$D$53,'Share Values'!$X839,'Transactions (Dated)'!$B$2:$B$53,'Share Values'!Z$11,'Transactions (Dated)'!$C$2:$C$53,"Buy")-SUMIFS('Transactions (Dated)'!$E$2:$E$53,'Transactions (Dated)'!$D$2:$D$53,'Share Values'!$X839,'Transactions (Dated)'!$B$2:$B$53,'Share Values'!Z$11,'Transactions (Dated)'!$C$2:$C$53,"Sell")</f>
        <v>9375</v>
      </c>
      <c r="AA839" s="40">
        <f ca="1">AA838+SUMIFS('Transactions (Dated)'!$E$2:$E$53,'Transactions (Dated)'!$D$2:$D$53,'Share Values'!$X839,'Transactions (Dated)'!$B$2:$B$53,'Share Values'!AA$11,'Transactions (Dated)'!$C$2:$C$53,"Buy")-SUMIFS('Transactions (Dated)'!$E$2:$E$53,'Transactions (Dated)'!$D$2:$D$53,'Share Values'!$X839,'Transactions (Dated)'!$B$2:$B$53,'Share Values'!AA$11,'Transactions (Dated)'!$C$2:$C$53,"Sell")</f>
        <v>26357</v>
      </c>
      <c r="AB839" s="40">
        <f ca="1">AB838+SUMIFS('Transactions (Dated)'!$E$2:$E$53,'Transactions (Dated)'!$D$2:$D$53,'Share Values'!$X839,'Transactions (Dated)'!$B$2:$B$53,'Share Values'!AB$11,'Transactions (Dated)'!$C$2:$C$53,"Buy")-SUMIFS('Transactions (Dated)'!$E$2:$E$53,'Transactions (Dated)'!$D$2:$D$53,'Share Values'!$X839,'Transactions (Dated)'!$B$2:$B$53,'Share Values'!AB$11,'Transactions (Dated)'!$C$2:$C$53,"Sell")</f>
        <v>1892</v>
      </c>
      <c r="AC839" s="40">
        <f ca="1">AC838+SUMIFS('Transactions (Dated)'!$E$2:$E$53,'Transactions (Dated)'!$D$2:$D$53,'Share Values'!$X839,'Transactions (Dated)'!$B$2:$B$53,'Share Values'!AC$11,'Transactions (Dated)'!$C$2:$C$53,"Buy")-SUMIFS('Transactions (Dated)'!$E$2:$E$53,'Transactions (Dated)'!$D$2:$D$53,'Share Values'!$X839,'Transactions (Dated)'!$B$2:$B$53,'Share Values'!AC$11,'Transactions (Dated)'!$C$2:$C$53,"Sell")</f>
        <v>2348</v>
      </c>
      <c r="AD839" s="40">
        <f ca="1">AD838+SUMIFS('Transactions (Dated)'!$E$2:$E$53,'Transactions (Dated)'!$D$2:$D$53,'Share Values'!$X839,'Transactions (Dated)'!$B$2:$B$53,'Share Values'!AD$11,'Transactions (Dated)'!$C$2:$C$53,"Buy")-SUMIFS('Transactions (Dated)'!$E$2:$E$53,'Transactions (Dated)'!$D$2:$D$53,'Share Values'!$X839,'Transactions (Dated)'!$B$2:$B$53,'Share Values'!AD$11,'Transactions (Dated)'!$C$2:$C$53,"Sell")</f>
        <v>0</v>
      </c>
      <c r="AE839" s="40">
        <f ca="1">AE838+SUMIFS('Transactions (Dated)'!$E$2:$E$53,'Transactions (Dated)'!$D$2:$D$53,'Share Values'!$X839,'Transactions (Dated)'!$B$2:$B$53,'Share Values'!AE$11,'Transactions (Dated)'!$C$2:$C$53,"Buy")-SUMIFS('Transactions (Dated)'!$E$2:$E$53,'Transactions (Dated)'!$D$2:$D$53,'Share Values'!$X839,'Transactions (Dated)'!$B$2:$B$53,'Share Values'!AE$11,'Transactions (Dated)'!$C$2:$C$53,"Sell")</f>
        <v>2900</v>
      </c>
      <c r="AF839" s="40">
        <f ca="1">AF838+SUMIFS('Transactions (Dated)'!$E$2:$E$53,'Transactions (Dated)'!$D$2:$D$53,'Share Values'!$X839,'Transactions (Dated)'!$B$2:$B$53,'Share Values'!AF$11,'Transactions (Dated)'!$C$2:$C$53,"Buy")-SUMIFS('Transactions (Dated)'!$E$2:$E$53,'Transactions (Dated)'!$D$2:$D$53,'Share Values'!$X839,'Transactions (Dated)'!$B$2:$B$53,'Share Values'!AF$11,'Transactions (Dated)'!$C$2:$C$53,"Sell")</f>
        <v>14201</v>
      </c>
      <c r="AG839" s="40">
        <f ca="1">AG838+SUMIFS('Transactions (Dated)'!$E$2:$E$53,'Transactions (Dated)'!$D$2:$D$53,'Share Values'!$X839,'Transactions (Dated)'!$B$2:$B$53,'Share Values'!AG$11,'Transactions (Dated)'!$C$2:$C$53,"Buy")-SUMIFS('Transactions (Dated)'!$E$2:$E$53,'Transactions (Dated)'!$D$2:$D$53,'Share Values'!$X839,'Transactions (Dated)'!$B$2:$B$53,'Share Values'!AG$11,'Transactions (Dated)'!$C$2:$C$53,"Sell")</f>
        <v>6835</v>
      </c>
      <c r="AH839" s="40">
        <f ca="1">AH838+SUMIFS('Transactions (Dated)'!$E$2:$E$53,'Transactions (Dated)'!$D$2:$D$53,'Share Values'!$X839,'Transactions (Dated)'!$B$2:$B$53,'Share Values'!AH$11,'Transactions (Dated)'!$C$2:$C$53,"Buy")-SUMIFS('Transactions (Dated)'!$E$2:$E$53,'Transactions (Dated)'!$D$2:$D$53,'Share Values'!$X839,'Transactions (Dated)'!$B$2:$B$53,'Share Values'!AH$11,'Transactions (Dated)'!$C$2:$C$53,"Sell")</f>
        <v>0</v>
      </c>
      <c r="AI839" s="40">
        <f ca="1">AI838+SUMIFS('Transactions (Dated)'!$E$2:$E$53,'Transactions (Dated)'!$D$2:$D$53,'Share Values'!$X839,'Transactions (Dated)'!$B$2:$B$53,'Share Values'!AI$11,'Transactions (Dated)'!$C$2:$C$53,"Buy")-SUMIFS('Transactions (Dated)'!$E$2:$E$53,'Transactions (Dated)'!$D$2:$D$53,'Share Values'!$X839,'Transactions (Dated)'!$B$2:$B$53,'Share Values'!AI$11,'Transactions (Dated)'!$C$2:$C$53,"Sell")</f>
        <v>0</v>
      </c>
      <c r="AJ839" s="40">
        <f ca="1">AJ838+SUMIFS('Transactions (Dated)'!$E$2:$E$53,'Transactions (Dated)'!$D$2:$D$53,'Share Values'!$X839,'Transactions (Dated)'!$B$2:$B$53,'Share Values'!AJ$11,'Transactions (Dated)'!$C$2:$C$53,"Buy")-SUMIFS('Transactions (Dated)'!$E$2:$E$53,'Transactions (Dated)'!$D$2:$D$53,'Share Values'!$X839,'Transactions (Dated)'!$B$2:$B$53,'Share Values'!AJ$11,'Transactions (Dated)'!$C$2:$C$53,"Sell")</f>
        <v>0</v>
      </c>
      <c r="AK839" s="40">
        <f ca="1">AK838+SUMIFS('Transactions (Dated)'!$E$2:$E$53,'Transactions (Dated)'!$D$2:$D$53,'Share Values'!$X839,'Transactions (Dated)'!$B$2:$B$53,'Share Values'!AK$11,'Transactions (Dated)'!$C$2:$C$53,"Buy")-SUMIFS('Transactions (Dated)'!$E$2:$E$53,'Transactions (Dated)'!$D$2:$D$53,'Share Values'!$X839,'Transactions (Dated)'!$B$2:$B$53,'Share Values'!AK$11,'Transactions (Dated)'!$C$2:$C$53,"Sell")</f>
        <v>0</v>
      </c>
      <c r="AL839" s="40">
        <f ca="1">AL838+SUMIFS('Transactions (Dated)'!$E$2:$E$53,'Transactions (Dated)'!$D$2:$D$53,'Share Values'!$X839,'Transactions (Dated)'!$B$2:$B$53,'Share Values'!AL$11,'Transactions (Dated)'!$C$2:$C$53,"Buy")-SUMIFS('Transactions (Dated)'!$E$2:$E$53,'Transactions (Dated)'!$D$2:$D$53,'Share Values'!$X839,'Transactions (Dated)'!$B$2:$B$53,'Share Values'!AL$11,'Transactions (Dated)'!$C$2:$C$53,"Sell")</f>
        <v>0</v>
      </c>
      <c r="AM839" s="40">
        <f ca="1">AM838+SUMIFS('Transactions (Dated)'!$E$2:$E$53,'Transactions (Dated)'!$D$2:$D$53,'Share Values'!$X839,'Transactions (Dated)'!$B$2:$B$53,'Share Values'!AM$11,'Transactions (Dated)'!$C$2:$C$53,"Buy")-SUMIFS('Transactions (Dated)'!$E$2:$E$53,'Transactions (Dated)'!$D$2:$D$53,'Share Values'!$X839,'Transactions (Dated)'!$B$2:$B$53,'Share Values'!AM$11,'Transactions (Dated)'!$C$2:$C$53,"Sell")</f>
        <v>0</v>
      </c>
      <c r="AN839" s="40">
        <f ca="1">AN838+SUMIFS('Transactions (Dated)'!$E$2:$E$53,'Transactions (Dated)'!$D$2:$D$53,'Share Values'!$X839,'Transactions (Dated)'!$B$2:$B$53,'Share Values'!AN$11,'Transactions (Dated)'!$C$2:$C$53,"Buy")-SUMIFS('Transactions (Dated)'!$E$2:$E$53,'Transactions (Dated)'!$D$2:$D$53,'Share Values'!$X839,'Transactions (Dated)'!$B$2:$B$53,'Share Values'!AN$11,'Transactions (Dated)'!$C$2:$C$53,"Sell")</f>
        <v>0</v>
      </c>
      <c r="AQ839" s="3">
        <f t="shared" si="346"/>
        <v>43118</v>
      </c>
      <c r="AR839" s="6">
        <f t="shared" ca="1" si="347"/>
        <v>76358.75</v>
      </c>
      <c r="AS839" s="6">
        <f t="shared" ca="1" si="348"/>
        <v>17250</v>
      </c>
      <c r="AT839" s="6">
        <f t="shared" ca="1" si="349"/>
        <v>578536.15</v>
      </c>
      <c r="AU839" s="6">
        <f t="shared" ca="1" si="350"/>
        <v>45237.72</v>
      </c>
      <c r="AV839" s="6">
        <f t="shared" ca="1" si="351"/>
        <v>52548.24</v>
      </c>
      <c r="AW839" s="6">
        <f t="shared" ca="1" si="352"/>
        <v>0</v>
      </c>
      <c r="AX839" s="6">
        <f t="shared" ca="1" si="353"/>
        <v>46516</v>
      </c>
      <c r="AY839" s="6">
        <f t="shared" ca="1" si="354"/>
        <v>39194.759999999995</v>
      </c>
      <c r="AZ839" s="6">
        <f t="shared" ca="1" si="355"/>
        <v>0</v>
      </c>
      <c r="BA839" s="6">
        <f t="shared" ca="1" si="356"/>
        <v>0</v>
      </c>
      <c r="BB839" s="6">
        <f t="shared" ca="1" si="357"/>
        <v>0</v>
      </c>
      <c r="BC839" s="6">
        <f t="shared" ca="1" si="358"/>
        <v>0</v>
      </c>
      <c r="BD839" s="6">
        <f t="shared" ca="1" si="359"/>
        <v>0</v>
      </c>
      <c r="BE839" s="6">
        <f t="shared" ca="1" si="360"/>
        <v>0</v>
      </c>
      <c r="BF839" s="6">
        <f t="shared" ca="1" si="343"/>
        <v>0</v>
      </c>
      <c r="BG839" s="6">
        <f t="shared" ca="1" si="344"/>
        <v>0</v>
      </c>
      <c r="BJ839" s="4">
        <f t="shared" ca="1" si="361"/>
        <v>855641.62</v>
      </c>
      <c r="BL839" s="3">
        <f t="shared" si="362"/>
        <v>43118</v>
      </c>
      <c r="BM839" s="6">
        <f>BM838+SUMIFS('Transactions (Dated)'!G:G,'Transactions (Dated)'!D:D,'Share Values'!AQ839)</f>
        <v>14317.649999999987</v>
      </c>
      <c r="BN839" s="6">
        <f ca="1">BN838+SUMIFS('Transactions (Dated)'!$F:$F,'Transactions (Dated)'!$D:$D,$BL839,'Transactions (Dated)'!$B:$B,BN$11,'Transactions (Dated)'!$C:$C,"Dividend (paid to cash)")*Y839</f>
        <v>0</v>
      </c>
      <c r="BO839" s="6">
        <f ca="1">BO838+SUMIFS('Transactions (Dated)'!$F:$F,'Transactions (Dated)'!$D:$D,$BL839,'Transactions (Dated)'!$B:$B,BO$11,'Transactions (Dated)'!$C:$C,"Dividend (paid to cash)")*Z839</f>
        <v>2421.875</v>
      </c>
      <c r="BP839" s="6">
        <f ca="1">BP838+SUMIFS('Transactions (Dated)'!$F:$F,'Transactions (Dated)'!$D:$D,$BL839,'Transactions (Dated)'!$B:$B,BP$11,'Transactions (Dated)'!$C:$C,"Dividend (paid to cash)")*AA839</f>
        <v>51745.237000000008</v>
      </c>
      <c r="BQ839" s="6">
        <f ca="1">BQ838+SUMIFS('Transactions (Dated)'!$F:$F,'Transactions (Dated)'!$D:$D,$BL839,'Transactions (Dated)'!$B:$B,BQ$11,'Transactions (Dated)'!$C:$C,"Dividend (paid to cash)")*AB839</f>
        <v>818.29</v>
      </c>
      <c r="BR839" s="6">
        <f ca="1">BR838+SUMIFS('Transactions (Dated)'!$F:$F,'Transactions (Dated)'!$D:$D,$BL839,'Transactions (Dated)'!$B:$B,BR$11,'Transactions (Dated)'!$C:$C,"Dividend (paid to cash)")*AC839</f>
        <v>0</v>
      </c>
      <c r="BS839" s="6">
        <f ca="1">BS838+SUMIFS('Transactions (Dated)'!$F:$F,'Transactions (Dated)'!$D:$D,$BL839,'Transactions (Dated)'!$B:$B,BS$11,'Transactions (Dated)'!$C:$C,"Dividend (paid to cash)")*AD839</f>
        <v>0</v>
      </c>
      <c r="BT839" s="6">
        <f ca="1">BT838+SUMIFS('Transactions (Dated)'!$F:$F,'Transactions (Dated)'!$D:$D,$BL839,'Transactions (Dated)'!$B:$B,BT$11,'Transactions (Dated)'!$C:$C,"Dividend (paid to cash)")*AE839</f>
        <v>8555</v>
      </c>
      <c r="BU839" s="6">
        <f ca="1">BU838+SUMIFS('Transactions (Dated)'!$F:$F,'Transactions (Dated)'!$D:$D,$BL839,'Transactions (Dated)'!$B:$B,BU$11,'Transactions (Dated)'!$C:$C,"Dividend (paid to cash)")*AF839</f>
        <v>0</v>
      </c>
      <c r="BV839" s="6">
        <f ca="1">BV838+SUMIFS('Transactions (Dated)'!$F:$F,'Transactions (Dated)'!$D:$D,$BL839,'Transactions (Dated)'!$B:$B,BV$11,'Transactions (Dated)'!$C:$C,"Dividend (paid to cash)")*AG839</f>
        <v>0</v>
      </c>
      <c r="BW839" s="6">
        <f ca="1">BW838+SUMIFS('Transactions (Dated)'!$F:$F,'Transactions (Dated)'!$D:$D,$BL839,'Transactions (Dated)'!$B:$B,BW$11,'Transactions (Dated)'!$C:$C,"Dividend (paid to cash)")*AH839</f>
        <v>0</v>
      </c>
      <c r="BX839" s="6">
        <f ca="1">BX838+SUMIFS('Transactions (Dated)'!$F:$F,'Transactions (Dated)'!$D:$D,$BL839,'Transactions (Dated)'!$B:$B,BX$11,'Transactions (Dated)'!$C:$C,"Dividend (paid to cash)")*AI839</f>
        <v>0</v>
      </c>
      <c r="BY839" s="6">
        <f ca="1">BY838+SUMIFS('Transactions (Dated)'!$F:$F,'Transactions (Dated)'!$D:$D,$BL839,'Transactions (Dated)'!$B:$B,BY$11,'Transactions (Dated)'!$C:$C,"Dividend (paid to cash)")*AJ839</f>
        <v>0</v>
      </c>
      <c r="BZ839" s="6">
        <f ca="1">BZ838+SUMIFS('Transactions (Dated)'!$F:$F,'Transactions (Dated)'!$D:$D,$BL839,'Transactions (Dated)'!$B:$B,BZ$11,'Transactions (Dated)'!$C:$C,"Dividend (paid to cash)")*AK839</f>
        <v>0</v>
      </c>
      <c r="CA839" s="6">
        <f ca="1">CA838+SUMIFS('Transactions (Dated)'!$F:$F,'Transactions (Dated)'!$D:$D,$BL839,'Transactions (Dated)'!$B:$B,CA$11,'Transactions (Dated)'!$C:$C,"Dividend (paid to cash)")*AL839</f>
        <v>0</v>
      </c>
      <c r="CB839" s="6">
        <v>0</v>
      </c>
      <c r="CC839" s="6">
        <v>0</v>
      </c>
      <c r="CF839" s="6">
        <f t="shared" ca="1" si="363"/>
        <v>77858.051999999981</v>
      </c>
      <c r="CH839" s="3">
        <f t="shared" si="364"/>
        <v>43118</v>
      </c>
      <c r="CI839" s="4">
        <f t="shared" ca="1" si="365"/>
        <v>855641.62</v>
      </c>
      <c r="CJ839" s="4">
        <f t="shared" ca="1" si="366"/>
        <v>77858.051999999981</v>
      </c>
      <c r="CL839" s="4">
        <f t="shared" ca="1" si="367"/>
        <v>933499.67200000002</v>
      </c>
    </row>
    <row r="840" spans="2:90" x14ac:dyDescent="0.15">
      <c r="B840" s="3">
        <v>43119</v>
      </c>
      <c r="E840" s="86">
        <v>43119</v>
      </c>
      <c r="F840" s="53">
        <v>16.63</v>
      </c>
      <c r="G840">
        <v>1.8399999999999999</v>
      </c>
      <c r="H840">
        <v>22.055</v>
      </c>
      <c r="I840">
        <v>23.89</v>
      </c>
      <c r="J840">
        <v>22.45</v>
      </c>
      <c r="K840">
        <v>13.08</v>
      </c>
      <c r="L840">
        <v>16.04</v>
      </c>
      <c r="M840">
        <v>2.76</v>
      </c>
      <c r="O840">
        <v>15.15</v>
      </c>
      <c r="Q840">
        <v>1.32</v>
      </c>
      <c r="R840">
        <v>11.75</v>
      </c>
      <c r="S840">
        <v>43.84</v>
      </c>
      <c r="U840">
        <v>43.84</v>
      </c>
      <c r="X840" s="3">
        <f t="shared" si="345"/>
        <v>43119</v>
      </c>
      <c r="Y840" s="40">
        <f ca="1">Y839+SUMIFS('Transactions (Dated)'!$E$2:$E$53,'Transactions (Dated)'!$D$2:$D$53,'Share Values'!$X840,'Transactions (Dated)'!$B$2:$B$53,'Share Values'!Y$11,'Transactions (Dated)'!$C$2:$C$53,"Buy")-SUMIFS('Transactions (Dated)'!$E$2:$E$53,'Transactions (Dated)'!$D$2:$D$53,'Share Values'!$X840,'Transactions (Dated)'!$B$2:$B$53,'Share Values'!Y$11,'Transactions (Dated)'!$C$2:$C$53,"Sell")</f>
        <v>4625</v>
      </c>
      <c r="Z840" s="40">
        <f ca="1">Z839+SUMIFS('Transactions (Dated)'!$E$2:$E$53,'Transactions (Dated)'!$D$2:$D$53,'Share Values'!$X840,'Transactions (Dated)'!$B$2:$B$53,'Share Values'!Z$11,'Transactions (Dated)'!$C$2:$C$53,"Buy")-SUMIFS('Transactions (Dated)'!$E$2:$E$53,'Transactions (Dated)'!$D$2:$D$53,'Share Values'!$X840,'Transactions (Dated)'!$B$2:$B$53,'Share Values'!Z$11,'Transactions (Dated)'!$C$2:$C$53,"Sell")</f>
        <v>9375</v>
      </c>
      <c r="AA840" s="40">
        <f ca="1">AA839+SUMIFS('Transactions (Dated)'!$E$2:$E$53,'Transactions (Dated)'!$D$2:$D$53,'Share Values'!$X840,'Transactions (Dated)'!$B$2:$B$53,'Share Values'!AA$11,'Transactions (Dated)'!$C$2:$C$53,"Buy")-SUMIFS('Transactions (Dated)'!$E$2:$E$53,'Transactions (Dated)'!$D$2:$D$53,'Share Values'!$X840,'Transactions (Dated)'!$B$2:$B$53,'Share Values'!AA$11,'Transactions (Dated)'!$C$2:$C$53,"Sell")</f>
        <v>26357</v>
      </c>
      <c r="AB840" s="40">
        <f ca="1">AB839+SUMIFS('Transactions (Dated)'!$E$2:$E$53,'Transactions (Dated)'!$D$2:$D$53,'Share Values'!$X840,'Transactions (Dated)'!$B$2:$B$53,'Share Values'!AB$11,'Transactions (Dated)'!$C$2:$C$53,"Buy")-SUMIFS('Transactions (Dated)'!$E$2:$E$53,'Transactions (Dated)'!$D$2:$D$53,'Share Values'!$X840,'Transactions (Dated)'!$B$2:$B$53,'Share Values'!AB$11,'Transactions (Dated)'!$C$2:$C$53,"Sell")</f>
        <v>1892</v>
      </c>
      <c r="AC840" s="40">
        <f ca="1">AC839+SUMIFS('Transactions (Dated)'!$E$2:$E$53,'Transactions (Dated)'!$D$2:$D$53,'Share Values'!$X840,'Transactions (Dated)'!$B$2:$B$53,'Share Values'!AC$11,'Transactions (Dated)'!$C$2:$C$53,"Buy")-SUMIFS('Transactions (Dated)'!$E$2:$E$53,'Transactions (Dated)'!$D$2:$D$53,'Share Values'!$X840,'Transactions (Dated)'!$B$2:$B$53,'Share Values'!AC$11,'Transactions (Dated)'!$C$2:$C$53,"Sell")</f>
        <v>2348</v>
      </c>
      <c r="AD840" s="40">
        <f ca="1">AD839+SUMIFS('Transactions (Dated)'!$E$2:$E$53,'Transactions (Dated)'!$D$2:$D$53,'Share Values'!$X840,'Transactions (Dated)'!$B$2:$B$53,'Share Values'!AD$11,'Transactions (Dated)'!$C$2:$C$53,"Buy")-SUMIFS('Transactions (Dated)'!$E$2:$E$53,'Transactions (Dated)'!$D$2:$D$53,'Share Values'!$X840,'Transactions (Dated)'!$B$2:$B$53,'Share Values'!AD$11,'Transactions (Dated)'!$C$2:$C$53,"Sell")</f>
        <v>0</v>
      </c>
      <c r="AE840" s="40">
        <f ca="1">AE839+SUMIFS('Transactions (Dated)'!$E$2:$E$53,'Transactions (Dated)'!$D$2:$D$53,'Share Values'!$X840,'Transactions (Dated)'!$B$2:$B$53,'Share Values'!AE$11,'Transactions (Dated)'!$C$2:$C$53,"Buy")-SUMIFS('Transactions (Dated)'!$E$2:$E$53,'Transactions (Dated)'!$D$2:$D$53,'Share Values'!$X840,'Transactions (Dated)'!$B$2:$B$53,'Share Values'!AE$11,'Transactions (Dated)'!$C$2:$C$53,"Sell")</f>
        <v>2900</v>
      </c>
      <c r="AF840" s="40">
        <f ca="1">AF839+SUMIFS('Transactions (Dated)'!$E$2:$E$53,'Transactions (Dated)'!$D$2:$D$53,'Share Values'!$X840,'Transactions (Dated)'!$B$2:$B$53,'Share Values'!AF$11,'Transactions (Dated)'!$C$2:$C$53,"Buy")-SUMIFS('Transactions (Dated)'!$E$2:$E$53,'Transactions (Dated)'!$D$2:$D$53,'Share Values'!$X840,'Transactions (Dated)'!$B$2:$B$53,'Share Values'!AF$11,'Transactions (Dated)'!$C$2:$C$53,"Sell")</f>
        <v>14201</v>
      </c>
      <c r="AG840" s="40">
        <f ca="1">AG839+SUMIFS('Transactions (Dated)'!$E$2:$E$53,'Transactions (Dated)'!$D$2:$D$53,'Share Values'!$X840,'Transactions (Dated)'!$B$2:$B$53,'Share Values'!AG$11,'Transactions (Dated)'!$C$2:$C$53,"Buy")-SUMIFS('Transactions (Dated)'!$E$2:$E$53,'Transactions (Dated)'!$D$2:$D$53,'Share Values'!$X840,'Transactions (Dated)'!$B$2:$B$53,'Share Values'!AG$11,'Transactions (Dated)'!$C$2:$C$53,"Sell")</f>
        <v>6835</v>
      </c>
      <c r="AH840" s="40">
        <f ca="1">AH839+SUMIFS('Transactions (Dated)'!$E$2:$E$53,'Transactions (Dated)'!$D$2:$D$53,'Share Values'!$X840,'Transactions (Dated)'!$B$2:$B$53,'Share Values'!AH$11,'Transactions (Dated)'!$C$2:$C$53,"Buy")-SUMIFS('Transactions (Dated)'!$E$2:$E$53,'Transactions (Dated)'!$D$2:$D$53,'Share Values'!$X840,'Transactions (Dated)'!$B$2:$B$53,'Share Values'!AH$11,'Transactions (Dated)'!$C$2:$C$53,"Sell")</f>
        <v>0</v>
      </c>
      <c r="AI840" s="40">
        <f ca="1">AI839+SUMIFS('Transactions (Dated)'!$E$2:$E$53,'Transactions (Dated)'!$D$2:$D$53,'Share Values'!$X840,'Transactions (Dated)'!$B$2:$B$53,'Share Values'!AI$11,'Transactions (Dated)'!$C$2:$C$53,"Buy")-SUMIFS('Transactions (Dated)'!$E$2:$E$53,'Transactions (Dated)'!$D$2:$D$53,'Share Values'!$X840,'Transactions (Dated)'!$B$2:$B$53,'Share Values'!AI$11,'Transactions (Dated)'!$C$2:$C$53,"Sell")</f>
        <v>0</v>
      </c>
      <c r="AJ840" s="40">
        <f ca="1">AJ839+SUMIFS('Transactions (Dated)'!$E$2:$E$53,'Transactions (Dated)'!$D$2:$D$53,'Share Values'!$X840,'Transactions (Dated)'!$B$2:$B$53,'Share Values'!AJ$11,'Transactions (Dated)'!$C$2:$C$53,"Buy")-SUMIFS('Transactions (Dated)'!$E$2:$E$53,'Transactions (Dated)'!$D$2:$D$53,'Share Values'!$X840,'Transactions (Dated)'!$B$2:$B$53,'Share Values'!AJ$11,'Transactions (Dated)'!$C$2:$C$53,"Sell")</f>
        <v>0</v>
      </c>
      <c r="AK840" s="40">
        <f ca="1">AK839+SUMIFS('Transactions (Dated)'!$E$2:$E$53,'Transactions (Dated)'!$D$2:$D$53,'Share Values'!$X840,'Transactions (Dated)'!$B$2:$B$53,'Share Values'!AK$11,'Transactions (Dated)'!$C$2:$C$53,"Buy")-SUMIFS('Transactions (Dated)'!$E$2:$E$53,'Transactions (Dated)'!$D$2:$D$53,'Share Values'!$X840,'Transactions (Dated)'!$B$2:$B$53,'Share Values'!AK$11,'Transactions (Dated)'!$C$2:$C$53,"Sell")</f>
        <v>0</v>
      </c>
      <c r="AL840" s="40">
        <f ca="1">AL839+SUMIFS('Transactions (Dated)'!$E$2:$E$53,'Transactions (Dated)'!$D$2:$D$53,'Share Values'!$X840,'Transactions (Dated)'!$B$2:$B$53,'Share Values'!AL$11,'Transactions (Dated)'!$C$2:$C$53,"Buy")-SUMIFS('Transactions (Dated)'!$E$2:$E$53,'Transactions (Dated)'!$D$2:$D$53,'Share Values'!$X840,'Transactions (Dated)'!$B$2:$B$53,'Share Values'!AL$11,'Transactions (Dated)'!$C$2:$C$53,"Sell")</f>
        <v>0</v>
      </c>
      <c r="AM840" s="40">
        <f ca="1">AM839+SUMIFS('Transactions (Dated)'!$E$2:$E$53,'Transactions (Dated)'!$D$2:$D$53,'Share Values'!$X840,'Transactions (Dated)'!$B$2:$B$53,'Share Values'!AM$11,'Transactions (Dated)'!$C$2:$C$53,"Buy")-SUMIFS('Transactions (Dated)'!$E$2:$E$53,'Transactions (Dated)'!$D$2:$D$53,'Share Values'!$X840,'Transactions (Dated)'!$B$2:$B$53,'Share Values'!AM$11,'Transactions (Dated)'!$C$2:$C$53,"Sell")</f>
        <v>0</v>
      </c>
      <c r="AN840" s="40">
        <f ca="1">AN839+SUMIFS('Transactions (Dated)'!$E$2:$E$53,'Transactions (Dated)'!$D$2:$D$53,'Share Values'!$X840,'Transactions (Dated)'!$B$2:$B$53,'Share Values'!AN$11,'Transactions (Dated)'!$C$2:$C$53,"Buy")-SUMIFS('Transactions (Dated)'!$E$2:$E$53,'Transactions (Dated)'!$D$2:$D$53,'Share Values'!$X840,'Transactions (Dated)'!$B$2:$B$53,'Share Values'!AN$11,'Transactions (Dated)'!$C$2:$C$53,"Sell")</f>
        <v>0</v>
      </c>
      <c r="AQ840" s="3">
        <f t="shared" si="346"/>
        <v>43119</v>
      </c>
      <c r="AR840" s="6">
        <f t="shared" ca="1" si="347"/>
        <v>76913.75</v>
      </c>
      <c r="AS840" s="6">
        <f t="shared" ca="1" si="348"/>
        <v>17250</v>
      </c>
      <c r="AT840" s="6">
        <f t="shared" ca="1" si="349"/>
        <v>581303.63500000001</v>
      </c>
      <c r="AU840" s="6">
        <f t="shared" ca="1" si="350"/>
        <v>45199.880000000005</v>
      </c>
      <c r="AV840" s="6">
        <f t="shared" ca="1" si="351"/>
        <v>52712.6</v>
      </c>
      <c r="AW840" s="6">
        <f t="shared" ca="1" si="352"/>
        <v>0</v>
      </c>
      <c r="AX840" s="6">
        <f t="shared" ca="1" si="353"/>
        <v>46516</v>
      </c>
      <c r="AY840" s="6">
        <f t="shared" ca="1" si="354"/>
        <v>39194.759999999995</v>
      </c>
      <c r="AZ840" s="6">
        <f t="shared" ca="1" si="355"/>
        <v>0</v>
      </c>
      <c r="BA840" s="6">
        <f t="shared" ca="1" si="356"/>
        <v>0</v>
      </c>
      <c r="BB840" s="6">
        <f t="shared" ca="1" si="357"/>
        <v>0</v>
      </c>
      <c r="BC840" s="6">
        <f t="shared" ca="1" si="358"/>
        <v>0</v>
      </c>
      <c r="BD840" s="6">
        <f t="shared" ca="1" si="359"/>
        <v>0</v>
      </c>
      <c r="BE840" s="6">
        <f t="shared" ca="1" si="360"/>
        <v>0</v>
      </c>
      <c r="BF840" s="6">
        <f t="shared" ca="1" si="343"/>
        <v>0</v>
      </c>
      <c r="BG840" s="6">
        <f t="shared" ca="1" si="344"/>
        <v>0</v>
      </c>
      <c r="BJ840" s="4">
        <f t="shared" ca="1" si="361"/>
        <v>859090.625</v>
      </c>
      <c r="BL840" s="3">
        <f t="shared" si="362"/>
        <v>43119</v>
      </c>
      <c r="BM840" s="6">
        <f>BM839+SUMIFS('Transactions (Dated)'!G:G,'Transactions (Dated)'!D:D,'Share Values'!AQ840)</f>
        <v>14317.649999999987</v>
      </c>
      <c r="BN840" s="6">
        <f ca="1">BN839+SUMIFS('Transactions (Dated)'!$F:$F,'Transactions (Dated)'!$D:$D,$BL840,'Transactions (Dated)'!$B:$B,BN$11,'Transactions (Dated)'!$C:$C,"Dividend (paid to cash)")*Y840</f>
        <v>0</v>
      </c>
      <c r="BO840" s="6">
        <f ca="1">BO839+SUMIFS('Transactions (Dated)'!$F:$F,'Transactions (Dated)'!$D:$D,$BL840,'Transactions (Dated)'!$B:$B,BO$11,'Transactions (Dated)'!$C:$C,"Dividend (paid to cash)")*Z840</f>
        <v>2421.875</v>
      </c>
      <c r="BP840" s="6">
        <f ca="1">BP839+SUMIFS('Transactions (Dated)'!$F:$F,'Transactions (Dated)'!$D:$D,$BL840,'Transactions (Dated)'!$B:$B,BP$11,'Transactions (Dated)'!$C:$C,"Dividend (paid to cash)")*AA840</f>
        <v>51745.237000000008</v>
      </c>
      <c r="BQ840" s="6">
        <f ca="1">BQ839+SUMIFS('Transactions (Dated)'!$F:$F,'Transactions (Dated)'!$D:$D,$BL840,'Transactions (Dated)'!$B:$B,BQ$11,'Transactions (Dated)'!$C:$C,"Dividend (paid to cash)")*AB840</f>
        <v>818.29</v>
      </c>
      <c r="BR840" s="6">
        <f ca="1">BR839+SUMIFS('Transactions (Dated)'!$F:$F,'Transactions (Dated)'!$D:$D,$BL840,'Transactions (Dated)'!$B:$B,BR$11,'Transactions (Dated)'!$C:$C,"Dividend (paid to cash)")*AC840</f>
        <v>0</v>
      </c>
      <c r="BS840" s="6">
        <f ca="1">BS839+SUMIFS('Transactions (Dated)'!$F:$F,'Transactions (Dated)'!$D:$D,$BL840,'Transactions (Dated)'!$B:$B,BS$11,'Transactions (Dated)'!$C:$C,"Dividend (paid to cash)")*AD840</f>
        <v>0</v>
      </c>
      <c r="BT840" s="6">
        <f ca="1">BT839+SUMIFS('Transactions (Dated)'!$F:$F,'Transactions (Dated)'!$D:$D,$BL840,'Transactions (Dated)'!$B:$B,BT$11,'Transactions (Dated)'!$C:$C,"Dividend (paid to cash)")*AE840</f>
        <v>8555</v>
      </c>
      <c r="BU840" s="6">
        <f ca="1">BU839+SUMIFS('Transactions (Dated)'!$F:$F,'Transactions (Dated)'!$D:$D,$BL840,'Transactions (Dated)'!$B:$B,BU$11,'Transactions (Dated)'!$C:$C,"Dividend (paid to cash)")*AF840</f>
        <v>0</v>
      </c>
      <c r="BV840" s="6">
        <f ca="1">BV839+SUMIFS('Transactions (Dated)'!$F:$F,'Transactions (Dated)'!$D:$D,$BL840,'Transactions (Dated)'!$B:$B,BV$11,'Transactions (Dated)'!$C:$C,"Dividend (paid to cash)")*AG840</f>
        <v>0</v>
      </c>
      <c r="BW840" s="6">
        <f ca="1">BW839+SUMIFS('Transactions (Dated)'!$F:$F,'Transactions (Dated)'!$D:$D,$BL840,'Transactions (Dated)'!$B:$B,BW$11,'Transactions (Dated)'!$C:$C,"Dividend (paid to cash)")*AH840</f>
        <v>0</v>
      </c>
      <c r="BX840" s="6">
        <f ca="1">BX839+SUMIFS('Transactions (Dated)'!$F:$F,'Transactions (Dated)'!$D:$D,$BL840,'Transactions (Dated)'!$B:$B,BX$11,'Transactions (Dated)'!$C:$C,"Dividend (paid to cash)")*AI840</f>
        <v>0</v>
      </c>
      <c r="BY840" s="6">
        <f ca="1">BY839+SUMIFS('Transactions (Dated)'!$F:$F,'Transactions (Dated)'!$D:$D,$BL840,'Transactions (Dated)'!$B:$B,BY$11,'Transactions (Dated)'!$C:$C,"Dividend (paid to cash)")*AJ840</f>
        <v>0</v>
      </c>
      <c r="BZ840" s="6">
        <f ca="1">BZ839+SUMIFS('Transactions (Dated)'!$F:$F,'Transactions (Dated)'!$D:$D,$BL840,'Transactions (Dated)'!$B:$B,BZ$11,'Transactions (Dated)'!$C:$C,"Dividend (paid to cash)")*AK840</f>
        <v>0</v>
      </c>
      <c r="CA840" s="6">
        <f ca="1">CA839+SUMIFS('Transactions (Dated)'!$F:$F,'Transactions (Dated)'!$D:$D,$BL840,'Transactions (Dated)'!$B:$B,CA$11,'Transactions (Dated)'!$C:$C,"Dividend (paid to cash)")*AL840</f>
        <v>0</v>
      </c>
      <c r="CB840" s="6">
        <v>0</v>
      </c>
      <c r="CC840" s="6">
        <v>0</v>
      </c>
      <c r="CF840" s="6">
        <f t="shared" ca="1" si="363"/>
        <v>77858.051999999981</v>
      </c>
      <c r="CH840" s="3">
        <f t="shared" si="364"/>
        <v>43119</v>
      </c>
      <c r="CI840" s="4">
        <f t="shared" ca="1" si="365"/>
        <v>859090.625</v>
      </c>
      <c r="CJ840" s="4">
        <f t="shared" ca="1" si="366"/>
        <v>77858.051999999981</v>
      </c>
      <c r="CL840" s="4">
        <f t="shared" ca="1" si="367"/>
        <v>936948.67700000003</v>
      </c>
    </row>
    <row r="841" spans="2:90" x14ac:dyDescent="0.15">
      <c r="B841" s="3">
        <v>43122</v>
      </c>
      <c r="E841" s="86">
        <v>43122</v>
      </c>
      <c r="F841" s="53">
        <v>16.55</v>
      </c>
      <c r="G841">
        <v>1.8399999999999999</v>
      </c>
      <c r="H841">
        <v>22.04</v>
      </c>
      <c r="I841">
        <v>23.78</v>
      </c>
      <c r="J841">
        <v>22.68</v>
      </c>
      <c r="K841">
        <v>13.02</v>
      </c>
      <c r="L841">
        <v>15.91</v>
      </c>
      <c r="M841">
        <v>2.8</v>
      </c>
      <c r="O841">
        <v>15.5</v>
      </c>
      <c r="Q841">
        <v>1.35</v>
      </c>
      <c r="R841">
        <v>11.64</v>
      </c>
      <c r="S841">
        <v>43.83</v>
      </c>
      <c r="U841">
        <v>43.83</v>
      </c>
      <c r="X841" s="3">
        <f t="shared" si="345"/>
        <v>43122</v>
      </c>
      <c r="Y841" s="40">
        <f ca="1">Y840+SUMIFS('Transactions (Dated)'!$E$2:$E$53,'Transactions (Dated)'!$D$2:$D$53,'Share Values'!$X841,'Transactions (Dated)'!$B$2:$B$53,'Share Values'!Y$11,'Transactions (Dated)'!$C$2:$C$53,"Buy")-SUMIFS('Transactions (Dated)'!$E$2:$E$53,'Transactions (Dated)'!$D$2:$D$53,'Share Values'!$X841,'Transactions (Dated)'!$B$2:$B$53,'Share Values'!Y$11,'Transactions (Dated)'!$C$2:$C$53,"Sell")</f>
        <v>4625</v>
      </c>
      <c r="Z841" s="40">
        <f ca="1">Z840+SUMIFS('Transactions (Dated)'!$E$2:$E$53,'Transactions (Dated)'!$D$2:$D$53,'Share Values'!$X841,'Transactions (Dated)'!$B$2:$B$53,'Share Values'!Z$11,'Transactions (Dated)'!$C$2:$C$53,"Buy")-SUMIFS('Transactions (Dated)'!$E$2:$E$53,'Transactions (Dated)'!$D$2:$D$53,'Share Values'!$X841,'Transactions (Dated)'!$B$2:$B$53,'Share Values'!Z$11,'Transactions (Dated)'!$C$2:$C$53,"Sell")</f>
        <v>9375</v>
      </c>
      <c r="AA841" s="40">
        <f ca="1">AA840+SUMIFS('Transactions (Dated)'!$E$2:$E$53,'Transactions (Dated)'!$D$2:$D$53,'Share Values'!$X841,'Transactions (Dated)'!$B$2:$B$53,'Share Values'!AA$11,'Transactions (Dated)'!$C$2:$C$53,"Buy")-SUMIFS('Transactions (Dated)'!$E$2:$E$53,'Transactions (Dated)'!$D$2:$D$53,'Share Values'!$X841,'Transactions (Dated)'!$B$2:$B$53,'Share Values'!AA$11,'Transactions (Dated)'!$C$2:$C$53,"Sell")</f>
        <v>26357</v>
      </c>
      <c r="AB841" s="40">
        <f ca="1">AB840+SUMIFS('Transactions (Dated)'!$E$2:$E$53,'Transactions (Dated)'!$D$2:$D$53,'Share Values'!$X841,'Transactions (Dated)'!$B$2:$B$53,'Share Values'!AB$11,'Transactions (Dated)'!$C$2:$C$53,"Buy")-SUMIFS('Transactions (Dated)'!$E$2:$E$53,'Transactions (Dated)'!$D$2:$D$53,'Share Values'!$X841,'Transactions (Dated)'!$B$2:$B$53,'Share Values'!AB$11,'Transactions (Dated)'!$C$2:$C$53,"Sell")</f>
        <v>1892</v>
      </c>
      <c r="AC841" s="40">
        <f ca="1">AC840+SUMIFS('Transactions (Dated)'!$E$2:$E$53,'Transactions (Dated)'!$D$2:$D$53,'Share Values'!$X841,'Transactions (Dated)'!$B$2:$B$53,'Share Values'!AC$11,'Transactions (Dated)'!$C$2:$C$53,"Buy")-SUMIFS('Transactions (Dated)'!$E$2:$E$53,'Transactions (Dated)'!$D$2:$D$53,'Share Values'!$X841,'Transactions (Dated)'!$B$2:$B$53,'Share Values'!AC$11,'Transactions (Dated)'!$C$2:$C$53,"Sell")</f>
        <v>2348</v>
      </c>
      <c r="AD841" s="40">
        <f ca="1">AD840+SUMIFS('Transactions (Dated)'!$E$2:$E$53,'Transactions (Dated)'!$D$2:$D$53,'Share Values'!$X841,'Transactions (Dated)'!$B$2:$B$53,'Share Values'!AD$11,'Transactions (Dated)'!$C$2:$C$53,"Buy")-SUMIFS('Transactions (Dated)'!$E$2:$E$53,'Transactions (Dated)'!$D$2:$D$53,'Share Values'!$X841,'Transactions (Dated)'!$B$2:$B$53,'Share Values'!AD$11,'Transactions (Dated)'!$C$2:$C$53,"Sell")</f>
        <v>0</v>
      </c>
      <c r="AE841" s="40">
        <f ca="1">AE840+SUMIFS('Transactions (Dated)'!$E$2:$E$53,'Transactions (Dated)'!$D$2:$D$53,'Share Values'!$X841,'Transactions (Dated)'!$B$2:$B$53,'Share Values'!AE$11,'Transactions (Dated)'!$C$2:$C$53,"Buy")-SUMIFS('Transactions (Dated)'!$E$2:$E$53,'Transactions (Dated)'!$D$2:$D$53,'Share Values'!$X841,'Transactions (Dated)'!$B$2:$B$53,'Share Values'!AE$11,'Transactions (Dated)'!$C$2:$C$53,"Sell")</f>
        <v>2900</v>
      </c>
      <c r="AF841" s="40">
        <f ca="1">AF840+SUMIFS('Transactions (Dated)'!$E$2:$E$53,'Transactions (Dated)'!$D$2:$D$53,'Share Values'!$X841,'Transactions (Dated)'!$B$2:$B$53,'Share Values'!AF$11,'Transactions (Dated)'!$C$2:$C$53,"Buy")-SUMIFS('Transactions (Dated)'!$E$2:$E$53,'Transactions (Dated)'!$D$2:$D$53,'Share Values'!$X841,'Transactions (Dated)'!$B$2:$B$53,'Share Values'!AF$11,'Transactions (Dated)'!$C$2:$C$53,"Sell")</f>
        <v>14201</v>
      </c>
      <c r="AG841" s="40">
        <f ca="1">AG840+SUMIFS('Transactions (Dated)'!$E$2:$E$53,'Transactions (Dated)'!$D$2:$D$53,'Share Values'!$X841,'Transactions (Dated)'!$B$2:$B$53,'Share Values'!AG$11,'Transactions (Dated)'!$C$2:$C$53,"Buy")-SUMIFS('Transactions (Dated)'!$E$2:$E$53,'Transactions (Dated)'!$D$2:$D$53,'Share Values'!$X841,'Transactions (Dated)'!$B$2:$B$53,'Share Values'!AG$11,'Transactions (Dated)'!$C$2:$C$53,"Sell")</f>
        <v>6835</v>
      </c>
      <c r="AH841" s="40">
        <f ca="1">AH840+SUMIFS('Transactions (Dated)'!$E$2:$E$53,'Transactions (Dated)'!$D$2:$D$53,'Share Values'!$X841,'Transactions (Dated)'!$B$2:$B$53,'Share Values'!AH$11,'Transactions (Dated)'!$C$2:$C$53,"Buy")-SUMIFS('Transactions (Dated)'!$E$2:$E$53,'Transactions (Dated)'!$D$2:$D$53,'Share Values'!$X841,'Transactions (Dated)'!$B$2:$B$53,'Share Values'!AH$11,'Transactions (Dated)'!$C$2:$C$53,"Sell")</f>
        <v>0</v>
      </c>
      <c r="AI841" s="40">
        <f ca="1">AI840+SUMIFS('Transactions (Dated)'!$E$2:$E$53,'Transactions (Dated)'!$D$2:$D$53,'Share Values'!$X841,'Transactions (Dated)'!$B$2:$B$53,'Share Values'!AI$11,'Transactions (Dated)'!$C$2:$C$53,"Buy")-SUMIFS('Transactions (Dated)'!$E$2:$E$53,'Transactions (Dated)'!$D$2:$D$53,'Share Values'!$X841,'Transactions (Dated)'!$B$2:$B$53,'Share Values'!AI$11,'Transactions (Dated)'!$C$2:$C$53,"Sell")</f>
        <v>0</v>
      </c>
      <c r="AJ841" s="40">
        <f ca="1">AJ840+SUMIFS('Transactions (Dated)'!$E$2:$E$53,'Transactions (Dated)'!$D$2:$D$53,'Share Values'!$X841,'Transactions (Dated)'!$B$2:$B$53,'Share Values'!AJ$11,'Transactions (Dated)'!$C$2:$C$53,"Buy")-SUMIFS('Transactions (Dated)'!$E$2:$E$53,'Transactions (Dated)'!$D$2:$D$53,'Share Values'!$X841,'Transactions (Dated)'!$B$2:$B$53,'Share Values'!AJ$11,'Transactions (Dated)'!$C$2:$C$53,"Sell")</f>
        <v>0</v>
      </c>
      <c r="AK841" s="40">
        <f ca="1">AK840+SUMIFS('Transactions (Dated)'!$E$2:$E$53,'Transactions (Dated)'!$D$2:$D$53,'Share Values'!$X841,'Transactions (Dated)'!$B$2:$B$53,'Share Values'!AK$11,'Transactions (Dated)'!$C$2:$C$53,"Buy")-SUMIFS('Transactions (Dated)'!$E$2:$E$53,'Transactions (Dated)'!$D$2:$D$53,'Share Values'!$X841,'Transactions (Dated)'!$B$2:$B$53,'Share Values'!AK$11,'Transactions (Dated)'!$C$2:$C$53,"Sell")</f>
        <v>0</v>
      </c>
      <c r="AL841" s="40">
        <f ca="1">AL840+SUMIFS('Transactions (Dated)'!$E$2:$E$53,'Transactions (Dated)'!$D$2:$D$53,'Share Values'!$X841,'Transactions (Dated)'!$B$2:$B$53,'Share Values'!AL$11,'Transactions (Dated)'!$C$2:$C$53,"Buy")-SUMIFS('Transactions (Dated)'!$E$2:$E$53,'Transactions (Dated)'!$D$2:$D$53,'Share Values'!$X841,'Transactions (Dated)'!$B$2:$B$53,'Share Values'!AL$11,'Transactions (Dated)'!$C$2:$C$53,"Sell")</f>
        <v>0</v>
      </c>
      <c r="AM841" s="40">
        <f ca="1">AM840+SUMIFS('Transactions (Dated)'!$E$2:$E$53,'Transactions (Dated)'!$D$2:$D$53,'Share Values'!$X841,'Transactions (Dated)'!$B$2:$B$53,'Share Values'!AM$11,'Transactions (Dated)'!$C$2:$C$53,"Buy")-SUMIFS('Transactions (Dated)'!$E$2:$E$53,'Transactions (Dated)'!$D$2:$D$53,'Share Values'!$X841,'Transactions (Dated)'!$B$2:$B$53,'Share Values'!AM$11,'Transactions (Dated)'!$C$2:$C$53,"Sell")</f>
        <v>0</v>
      </c>
      <c r="AN841" s="40">
        <f ca="1">AN840+SUMIFS('Transactions (Dated)'!$E$2:$E$53,'Transactions (Dated)'!$D$2:$D$53,'Share Values'!$X841,'Transactions (Dated)'!$B$2:$B$53,'Share Values'!AN$11,'Transactions (Dated)'!$C$2:$C$53,"Buy")-SUMIFS('Transactions (Dated)'!$E$2:$E$53,'Transactions (Dated)'!$D$2:$D$53,'Share Values'!$X841,'Transactions (Dated)'!$B$2:$B$53,'Share Values'!AN$11,'Transactions (Dated)'!$C$2:$C$53,"Sell")</f>
        <v>0</v>
      </c>
      <c r="AQ841" s="3">
        <f t="shared" si="346"/>
        <v>43122</v>
      </c>
      <c r="AR841" s="6">
        <f t="shared" ca="1" si="347"/>
        <v>76543.75</v>
      </c>
      <c r="AS841" s="6">
        <f t="shared" ca="1" si="348"/>
        <v>17250</v>
      </c>
      <c r="AT841" s="6">
        <f t="shared" ca="1" si="349"/>
        <v>580908.28</v>
      </c>
      <c r="AU841" s="6">
        <f t="shared" ca="1" si="350"/>
        <v>44991.76</v>
      </c>
      <c r="AV841" s="6">
        <f t="shared" ca="1" si="351"/>
        <v>53252.639999999999</v>
      </c>
      <c r="AW841" s="6">
        <f t="shared" ca="1" si="352"/>
        <v>0</v>
      </c>
      <c r="AX841" s="6">
        <f t="shared" ca="1" si="353"/>
        <v>46139</v>
      </c>
      <c r="AY841" s="6">
        <f t="shared" ca="1" si="354"/>
        <v>39762.799999999996</v>
      </c>
      <c r="AZ841" s="6">
        <f t="shared" ca="1" si="355"/>
        <v>0</v>
      </c>
      <c r="BA841" s="6">
        <f t="shared" ca="1" si="356"/>
        <v>0</v>
      </c>
      <c r="BB841" s="6">
        <f t="shared" ca="1" si="357"/>
        <v>0</v>
      </c>
      <c r="BC841" s="6">
        <f t="shared" ca="1" si="358"/>
        <v>0</v>
      </c>
      <c r="BD841" s="6">
        <f t="shared" ca="1" si="359"/>
        <v>0</v>
      </c>
      <c r="BE841" s="6">
        <f t="shared" ca="1" si="360"/>
        <v>0</v>
      </c>
      <c r="BF841" s="6">
        <f t="shared" ca="1" si="343"/>
        <v>0</v>
      </c>
      <c r="BG841" s="6">
        <f t="shared" ca="1" si="344"/>
        <v>0</v>
      </c>
      <c r="BJ841" s="4">
        <f t="shared" ca="1" si="361"/>
        <v>858848.2300000001</v>
      </c>
      <c r="BL841" s="3">
        <f t="shared" si="362"/>
        <v>43122</v>
      </c>
      <c r="BM841" s="6">
        <f>BM840+SUMIFS('Transactions (Dated)'!G:G,'Transactions (Dated)'!D:D,'Share Values'!AQ841)</f>
        <v>14317.649999999987</v>
      </c>
      <c r="BN841" s="6">
        <f ca="1">BN840+SUMIFS('Transactions (Dated)'!$F:$F,'Transactions (Dated)'!$D:$D,$BL841,'Transactions (Dated)'!$B:$B,BN$11,'Transactions (Dated)'!$C:$C,"Dividend (paid to cash)")*Y841</f>
        <v>0</v>
      </c>
      <c r="BO841" s="6">
        <f ca="1">BO840+SUMIFS('Transactions (Dated)'!$F:$F,'Transactions (Dated)'!$D:$D,$BL841,'Transactions (Dated)'!$B:$B,BO$11,'Transactions (Dated)'!$C:$C,"Dividend (paid to cash)")*Z841</f>
        <v>2421.875</v>
      </c>
      <c r="BP841" s="6">
        <f ca="1">BP840+SUMIFS('Transactions (Dated)'!$F:$F,'Transactions (Dated)'!$D:$D,$BL841,'Transactions (Dated)'!$B:$B,BP$11,'Transactions (Dated)'!$C:$C,"Dividend (paid to cash)")*AA841</f>
        <v>51745.237000000008</v>
      </c>
      <c r="BQ841" s="6">
        <f ca="1">BQ840+SUMIFS('Transactions (Dated)'!$F:$F,'Transactions (Dated)'!$D:$D,$BL841,'Transactions (Dated)'!$B:$B,BQ$11,'Transactions (Dated)'!$C:$C,"Dividend (paid to cash)")*AB841</f>
        <v>818.29</v>
      </c>
      <c r="BR841" s="6">
        <f ca="1">BR840+SUMIFS('Transactions (Dated)'!$F:$F,'Transactions (Dated)'!$D:$D,$BL841,'Transactions (Dated)'!$B:$B,BR$11,'Transactions (Dated)'!$C:$C,"Dividend (paid to cash)")*AC841</f>
        <v>0</v>
      </c>
      <c r="BS841" s="6">
        <f ca="1">BS840+SUMIFS('Transactions (Dated)'!$F:$F,'Transactions (Dated)'!$D:$D,$BL841,'Transactions (Dated)'!$B:$B,BS$11,'Transactions (Dated)'!$C:$C,"Dividend (paid to cash)")*AD841</f>
        <v>0</v>
      </c>
      <c r="BT841" s="6">
        <f ca="1">BT840+SUMIFS('Transactions (Dated)'!$F:$F,'Transactions (Dated)'!$D:$D,$BL841,'Transactions (Dated)'!$B:$B,BT$11,'Transactions (Dated)'!$C:$C,"Dividend (paid to cash)")*AE841</f>
        <v>8555</v>
      </c>
      <c r="BU841" s="6">
        <f ca="1">BU840+SUMIFS('Transactions (Dated)'!$F:$F,'Transactions (Dated)'!$D:$D,$BL841,'Transactions (Dated)'!$B:$B,BU$11,'Transactions (Dated)'!$C:$C,"Dividend (paid to cash)")*AF841</f>
        <v>0</v>
      </c>
      <c r="BV841" s="6">
        <f ca="1">BV840+SUMIFS('Transactions (Dated)'!$F:$F,'Transactions (Dated)'!$D:$D,$BL841,'Transactions (Dated)'!$B:$B,BV$11,'Transactions (Dated)'!$C:$C,"Dividend (paid to cash)")*AG841</f>
        <v>0</v>
      </c>
      <c r="BW841" s="6">
        <f ca="1">BW840+SUMIFS('Transactions (Dated)'!$F:$F,'Transactions (Dated)'!$D:$D,$BL841,'Transactions (Dated)'!$B:$B,BW$11,'Transactions (Dated)'!$C:$C,"Dividend (paid to cash)")*AH841</f>
        <v>0</v>
      </c>
      <c r="BX841" s="6">
        <f ca="1">BX840+SUMIFS('Transactions (Dated)'!$F:$F,'Transactions (Dated)'!$D:$D,$BL841,'Transactions (Dated)'!$B:$B,BX$11,'Transactions (Dated)'!$C:$C,"Dividend (paid to cash)")*AI841</f>
        <v>0</v>
      </c>
      <c r="BY841" s="6">
        <f ca="1">BY840+SUMIFS('Transactions (Dated)'!$F:$F,'Transactions (Dated)'!$D:$D,$BL841,'Transactions (Dated)'!$B:$B,BY$11,'Transactions (Dated)'!$C:$C,"Dividend (paid to cash)")*AJ841</f>
        <v>0</v>
      </c>
      <c r="BZ841" s="6">
        <f ca="1">BZ840+SUMIFS('Transactions (Dated)'!$F:$F,'Transactions (Dated)'!$D:$D,$BL841,'Transactions (Dated)'!$B:$B,BZ$11,'Transactions (Dated)'!$C:$C,"Dividend (paid to cash)")*AK841</f>
        <v>0</v>
      </c>
      <c r="CA841" s="6">
        <f ca="1">CA840+SUMIFS('Transactions (Dated)'!$F:$F,'Transactions (Dated)'!$D:$D,$BL841,'Transactions (Dated)'!$B:$B,CA$11,'Transactions (Dated)'!$C:$C,"Dividend (paid to cash)")*AL841</f>
        <v>0</v>
      </c>
      <c r="CB841" s="6">
        <v>0</v>
      </c>
      <c r="CC841" s="6">
        <v>0</v>
      </c>
      <c r="CF841" s="6">
        <f t="shared" ca="1" si="363"/>
        <v>77858.051999999981</v>
      </c>
      <c r="CH841" s="3">
        <f t="shared" si="364"/>
        <v>43122</v>
      </c>
      <c r="CI841" s="4">
        <f t="shared" ca="1" si="365"/>
        <v>858848.2300000001</v>
      </c>
      <c r="CJ841" s="4">
        <f t="shared" ca="1" si="366"/>
        <v>77858.051999999981</v>
      </c>
      <c r="CL841" s="4">
        <f t="shared" ca="1" si="367"/>
        <v>936706.28200000012</v>
      </c>
    </row>
    <row r="842" spans="2:90" x14ac:dyDescent="0.15">
      <c r="B842" s="3">
        <v>43123</v>
      </c>
      <c r="E842" s="86">
        <v>43123</v>
      </c>
      <c r="F842" s="53">
        <v>16.82</v>
      </c>
      <c r="G842">
        <v>1.8</v>
      </c>
      <c r="H842">
        <v>22.07</v>
      </c>
      <c r="I842">
        <v>24.1</v>
      </c>
      <c r="J842">
        <v>22.89</v>
      </c>
      <c r="K842">
        <v>12.85</v>
      </c>
      <c r="L842">
        <v>15.81</v>
      </c>
      <c r="M842">
        <v>2.89</v>
      </c>
      <c r="O842">
        <v>15.49</v>
      </c>
      <c r="Q842">
        <v>1.35</v>
      </c>
      <c r="R842">
        <v>11.34</v>
      </c>
      <c r="S842">
        <v>43.74</v>
      </c>
      <c r="U842">
        <v>43.74</v>
      </c>
      <c r="X842" s="3">
        <f t="shared" si="345"/>
        <v>43123</v>
      </c>
      <c r="Y842" s="40">
        <f ca="1">Y841+SUMIFS('Transactions (Dated)'!$E$2:$E$53,'Transactions (Dated)'!$D$2:$D$53,'Share Values'!$X842,'Transactions (Dated)'!$B$2:$B$53,'Share Values'!Y$11,'Transactions (Dated)'!$C$2:$C$53,"Buy")-SUMIFS('Transactions (Dated)'!$E$2:$E$53,'Transactions (Dated)'!$D$2:$D$53,'Share Values'!$X842,'Transactions (Dated)'!$B$2:$B$53,'Share Values'!Y$11,'Transactions (Dated)'!$C$2:$C$53,"Sell")</f>
        <v>4625</v>
      </c>
      <c r="Z842" s="40">
        <f ca="1">Z841+SUMIFS('Transactions (Dated)'!$E$2:$E$53,'Transactions (Dated)'!$D$2:$D$53,'Share Values'!$X842,'Transactions (Dated)'!$B$2:$B$53,'Share Values'!Z$11,'Transactions (Dated)'!$C$2:$C$53,"Buy")-SUMIFS('Transactions (Dated)'!$E$2:$E$53,'Transactions (Dated)'!$D$2:$D$53,'Share Values'!$X842,'Transactions (Dated)'!$B$2:$B$53,'Share Values'!Z$11,'Transactions (Dated)'!$C$2:$C$53,"Sell")</f>
        <v>9375</v>
      </c>
      <c r="AA842" s="40">
        <f ca="1">AA841+SUMIFS('Transactions (Dated)'!$E$2:$E$53,'Transactions (Dated)'!$D$2:$D$53,'Share Values'!$X842,'Transactions (Dated)'!$B$2:$B$53,'Share Values'!AA$11,'Transactions (Dated)'!$C$2:$C$53,"Buy")-SUMIFS('Transactions (Dated)'!$E$2:$E$53,'Transactions (Dated)'!$D$2:$D$53,'Share Values'!$X842,'Transactions (Dated)'!$B$2:$B$53,'Share Values'!AA$11,'Transactions (Dated)'!$C$2:$C$53,"Sell")</f>
        <v>26357</v>
      </c>
      <c r="AB842" s="40">
        <f ca="1">AB841+SUMIFS('Transactions (Dated)'!$E$2:$E$53,'Transactions (Dated)'!$D$2:$D$53,'Share Values'!$X842,'Transactions (Dated)'!$B$2:$B$53,'Share Values'!AB$11,'Transactions (Dated)'!$C$2:$C$53,"Buy")-SUMIFS('Transactions (Dated)'!$E$2:$E$53,'Transactions (Dated)'!$D$2:$D$53,'Share Values'!$X842,'Transactions (Dated)'!$B$2:$B$53,'Share Values'!AB$11,'Transactions (Dated)'!$C$2:$C$53,"Sell")</f>
        <v>1892</v>
      </c>
      <c r="AC842" s="40">
        <f ca="1">AC841+SUMIFS('Transactions (Dated)'!$E$2:$E$53,'Transactions (Dated)'!$D$2:$D$53,'Share Values'!$X842,'Transactions (Dated)'!$B$2:$B$53,'Share Values'!AC$11,'Transactions (Dated)'!$C$2:$C$53,"Buy")-SUMIFS('Transactions (Dated)'!$E$2:$E$53,'Transactions (Dated)'!$D$2:$D$53,'Share Values'!$X842,'Transactions (Dated)'!$B$2:$B$53,'Share Values'!AC$11,'Transactions (Dated)'!$C$2:$C$53,"Sell")</f>
        <v>2348</v>
      </c>
      <c r="AD842" s="40">
        <f ca="1">AD841+SUMIFS('Transactions (Dated)'!$E$2:$E$53,'Transactions (Dated)'!$D$2:$D$53,'Share Values'!$X842,'Transactions (Dated)'!$B$2:$B$53,'Share Values'!AD$11,'Transactions (Dated)'!$C$2:$C$53,"Buy")-SUMIFS('Transactions (Dated)'!$E$2:$E$53,'Transactions (Dated)'!$D$2:$D$53,'Share Values'!$X842,'Transactions (Dated)'!$B$2:$B$53,'Share Values'!AD$11,'Transactions (Dated)'!$C$2:$C$53,"Sell")</f>
        <v>0</v>
      </c>
      <c r="AE842" s="40">
        <f ca="1">AE841+SUMIFS('Transactions (Dated)'!$E$2:$E$53,'Transactions (Dated)'!$D$2:$D$53,'Share Values'!$X842,'Transactions (Dated)'!$B$2:$B$53,'Share Values'!AE$11,'Transactions (Dated)'!$C$2:$C$53,"Buy")-SUMIFS('Transactions (Dated)'!$E$2:$E$53,'Transactions (Dated)'!$D$2:$D$53,'Share Values'!$X842,'Transactions (Dated)'!$B$2:$B$53,'Share Values'!AE$11,'Transactions (Dated)'!$C$2:$C$53,"Sell")</f>
        <v>2900</v>
      </c>
      <c r="AF842" s="40">
        <f ca="1">AF841+SUMIFS('Transactions (Dated)'!$E$2:$E$53,'Transactions (Dated)'!$D$2:$D$53,'Share Values'!$X842,'Transactions (Dated)'!$B$2:$B$53,'Share Values'!AF$11,'Transactions (Dated)'!$C$2:$C$53,"Buy")-SUMIFS('Transactions (Dated)'!$E$2:$E$53,'Transactions (Dated)'!$D$2:$D$53,'Share Values'!$X842,'Transactions (Dated)'!$B$2:$B$53,'Share Values'!AF$11,'Transactions (Dated)'!$C$2:$C$53,"Sell")</f>
        <v>14201</v>
      </c>
      <c r="AG842" s="40">
        <f ca="1">AG841+SUMIFS('Transactions (Dated)'!$E$2:$E$53,'Transactions (Dated)'!$D$2:$D$53,'Share Values'!$X842,'Transactions (Dated)'!$B$2:$B$53,'Share Values'!AG$11,'Transactions (Dated)'!$C$2:$C$53,"Buy")-SUMIFS('Transactions (Dated)'!$E$2:$E$53,'Transactions (Dated)'!$D$2:$D$53,'Share Values'!$X842,'Transactions (Dated)'!$B$2:$B$53,'Share Values'!AG$11,'Transactions (Dated)'!$C$2:$C$53,"Sell")</f>
        <v>6835</v>
      </c>
      <c r="AH842" s="40">
        <f ca="1">AH841+SUMIFS('Transactions (Dated)'!$E$2:$E$53,'Transactions (Dated)'!$D$2:$D$53,'Share Values'!$X842,'Transactions (Dated)'!$B$2:$B$53,'Share Values'!AH$11,'Transactions (Dated)'!$C$2:$C$53,"Buy")-SUMIFS('Transactions (Dated)'!$E$2:$E$53,'Transactions (Dated)'!$D$2:$D$53,'Share Values'!$X842,'Transactions (Dated)'!$B$2:$B$53,'Share Values'!AH$11,'Transactions (Dated)'!$C$2:$C$53,"Sell")</f>
        <v>0</v>
      </c>
      <c r="AI842" s="40">
        <f ca="1">AI841+SUMIFS('Transactions (Dated)'!$E$2:$E$53,'Transactions (Dated)'!$D$2:$D$53,'Share Values'!$X842,'Transactions (Dated)'!$B$2:$B$53,'Share Values'!AI$11,'Transactions (Dated)'!$C$2:$C$53,"Buy")-SUMIFS('Transactions (Dated)'!$E$2:$E$53,'Transactions (Dated)'!$D$2:$D$53,'Share Values'!$X842,'Transactions (Dated)'!$B$2:$B$53,'Share Values'!AI$11,'Transactions (Dated)'!$C$2:$C$53,"Sell")</f>
        <v>0</v>
      </c>
      <c r="AJ842" s="40">
        <f ca="1">AJ841+SUMIFS('Transactions (Dated)'!$E$2:$E$53,'Transactions (Dated)'!$D$2:$D$53,'Share Values'!$X842,'Transactions (Dated)'!$B$2:$B$53,'Share Values'!AJ$11,'Transactions (Dated)'!$C$2:$C$53,"Buy")-SUMIFS('Transactions (Dated)'!$E$2:$E$53,'Transactions (Dated)'!$D$2:$D$53,'Share Values'!$X842,'Transactions (Dated)'!$B$2:$B$53,'Share Values'!AJ$11,'Transactions (Dated)'!$C$2:$C$53,"Sell")</f>
        <v>0</v>
      </c>
      <c r="AK842" s="40">
        <f ca="1">AK841+SUMIFS('Transactions (Dated)'!$E$2:$E$53,'Transactions (Dated)'!$D$2:$D$53,'Share Values'!$X842,'Transactions (Dated)'!$B$2:$B$53,'Share Values'!AK$11,'Transactions (Dated)'!$C$2:$C$53,"Buy")-SUMIFS('Transactions (Dated)'!$E$2:$E$53,'Transactions (Dated)'!$D$2:$D$53,'Share Values'!$X842,'Transactions (Dated)'!$B$2:$B$53,'Share Values'!AK$11,'Transactions (Dated)'!$C$2:$C$53,"Sell")</f>
        <v>0</v>
      </c>
      <c r="AL842" s="40">
        <f ca="1">AL841+SUMIFS('Transactions (Dated)'!$E$2:$E$53,'Transactions (Dated)'!$D$2:$D$53,'Share Values'!$X842,'Transactions (Dated)'!$B$2:$B$53,'Share Values'!AL$11,'Transactions (Dated)'!$C$2:$C$53,"Buy")-SUMIFS('Transactions (Dated)'!$E$2:$E$53,'Transactions (Dated)'!$D$2:$D$53,'Share Values'!$X842,'Transactions (Dated)'!$B$2:$B$53,'Share Values'!AL$11,'Transactions (Dated)'!$C$2:$C$53,"Sell")</f>
        <v>0</v>
      </c>
      <c r="AM842" s="40">
        <f ca="1">AM841+SUMIFS('Transactions (Dated)'!$E$2:$E$53,'Transactions (Dated)'!$D$2:$D$53,'Share Values'!$X842,'Transactions (Dated)'!$B$2:$B$53,'Share Values'!AM$11,'Transactions (Dated)'!$C$2:$C$53,"Buy")-SUMIFS('Transactions (Dated)'!$E$2:$E$53,'Transactions (Dated)'!$D$2:$D$53,'Share Values'!$X842,'Transactions (Dated)'!$B$2:$B$53,'Share Values'!AM$11,'Transactions (Dated)'!$C$2:$C$53,"Sell")</f>
        <v>0</v>
      </c>
      <c r="AN842" s="40">
        <f ca="1">AN841+SUMIFS('Transactions (Dated)'!$E$2:$E$53,'Transactions (Dated)'!$D$2:$D$53,'Share Values'!$X842,'Transactions (Dated)'!$B$2:$B$53,'Share Values'!AN$11,'Transactions (Dated)'!$C$2:$C$53,"Buy")-SUMIFS('Transactions (Dated)'!$E$2:$E$53,'Transactions (Dated)'!$D$2:$D$53,'Share Values'!$X842,'Transactions (Dated)'!$B$2:$B$53,'Share Values'!AN$11,'Transactions (Dated)'!$C$2:$C$53,"Sell")</f>
        <v>0</v>
      </c>
      <c r="AQ842" s="3">
        <f t="shared" si="346"/>
        <v>43123</v>
      </c>
      <c r="AR842" s="6">
        <f t="shared" ca="1" si="347"/>
        <v>77792.5</v>
      </c>
      <c r="AS842" s="6">
        <f t="shared" ca="1" si="348"/>
        <v>16875</v>
      </c>
      <c r="AT842" s="6">
        <f t="shared" ca="1" si="349"/>
        <v>581698.99</v>
      </c>
      <c r="AU842" s="6">
        <f t="shared" ca="1" si="350"/>
        <v>45597.200000000004</v>
      </c>
      <c r="AV842" s="6">
        <f t="shared" ca="1" si="351"/>
        <v>53745.72</v>
      </c>
      <c r="AW842" s="6">
        <f t="shared" ca="1" si="352"/>
        <v>0</v>
      </c>
      <c r="AX842" s="6">
        <f t="shared" ca="1" si="353"/>
        <v>45849</v>
      </c>
      <c r="AY842" s="6">
        <f t="shared" ca="1" si="354"/>
        <v>41040.89</v>
      </c>
      <c r="AZ842" s="6">
        <f t="shared" ca="1" si="355"/>
        <v>0</v>
      </c>
      <c r="BA842" s="6">
        <f t="shared" ca="1" si="356"/>
        <v>0</v>
      </c>
      <c r="BB842" s="6">
        <f t="shared" ca="1" si="357"/>
        <v>0</v>
      </c>
      <c r="BC842" s="6">
        <f t="shared" ca="1" si="358"/>
        <v>0</v>
      </c>
      <c r="BD842" s="6">
        <f t="shared" ca="1" si="359"/>
        <v>0</v>
      </c>
      <c r="BE842" s="6">
        <f t="shared" ca="1" si="360"/>
        <v>0</v>
      </c>
      <c r="BF842" s="6">
        <f t="shared" ca="1" si="343"/>
        <v>0</v>
      </c>
      <c r="BG842" s="6">
        <f t="shared" ca="1" si="344"/>
        <v>0</v>
      </c>
      <c r="BJ842" s="4">
        <f t="shared" ca="1" si="361"/>
        <v>862599.29999999993</v>
      </c>
      <c r="BL842" s="3">
        <f t="shared" si="362"/>
        <v>43123</v>
      </c>
      <c r="BM842" s="6">
        <f>BM841+SUMIFS('Transactions (Dated)'!G:G,'Transactions (Dated)'!D:D,'Share Values'!AQ842)</f>
        <v>14317.649999999987</v>
      </c>
      <c r="BN842" s="6">
        <f ca="1">BN841+SUMIFS('Transactions (Dated)'!$F:$F,'Transactions (Dated)'!$D:$D,$BL842,'Transactions (Dated)'!$B:$B,BN$11,'Transactions (Dated)'!$C:$C,"Dividend (paid to cash)")*Y842</f>
        <v>0</v>
      </c>
      <c r="BO842" s="6">
        <f ca="1">BO841+SUMIFS('Transactions (Dated)'!$F:$F,'Transactions (Dated)'!$D:$D,$BL842,'Transactions (Dated)'!$B:$B,BO$11,'Transactions (Dated)'!$C:$C,"Dividend (paid to cash)")*Z842</f>
        <v>2421.875</v>
      </c>
      <c r="BP842" s="6">
        <f ca="1">BP841+SUMIFS('Transactions (Dated)'!$F:$F,'Transactions (Dated)'!$D:$D,$BL842,'Transactions (Dated)'!$B:$B,BP$11,'Transactions (Dated)'!$C:$C,"Dividend (paid to cash)")*AA842</f>
        <v>51745.237000000008</v>
      </c>
      <c r="BQ842" s="6">
        <f ca="1">BQ841+SUMIFS('Transactions (Dated)'!$F:$F,'Transactions (Dated)'!$D:$D,$BL842,'Transactions (Dated)'!$B:$B,BQ$11,'Transactions (Dated)'!$C:$C,"Dividend (paid to cash)")*AB842</f>
        <v>818.29</v>
      </c>
      <c r="BR842" s="6">
        <f ca="1">BR841+SUMIFS('Transactions (Dated)'!$F:$F,'Transactions (Dated)'!$D:$D,$BL842,'Transactions (Dated)'!$B:$B,BR$11,'Transactions (Dated)'!$C:$C,"Dividend (paid to cash)")*AC842</f>
        <v>0</v>
      </c>
      <c r="BS842" s="6">
        <f ca="1">BS841+SUMIFS('Transactions (Dated)'!$F:$F,'Transactions (Dated)'!$D:$D,$BL842,'Transactions (Dated)'!$B:$B,BS$11,'Transactions (Dated)'!$C:$C,"Dividend (paid to cash)")*AD842</f>
        <v>0</v>
      </c>
      <c r="BT842" s="6">
        <f ca="1">BT841+SUMIFS('Transactions (Dated)'!$F:$F,'Transactions (Dated)'!$D:$D,$BL842,'Transactions (Dated)'!$B:$B,BT$11,'Transactions (Dated)'!$C:$C,"Dividend (paid to cash)")*AE842</f>
        <v>8555</v>
      </c>
      <c r="BU842" s="6">
        <f ca="1">BU841+SUMIFS('Transactions (Dated)'!$F:$F,'Transactions (Dated)'!$D:$D,$BL842,'Transactions (Dated)'!$B:$B,BU$11,'Transactions (Dated)'!$C:$C,"Dividend (paid to cash)")*AF842</f>
        <v>0</v>
      </c>
      <c r="BV842" s="6">
        <f ca="1">BV841+SUMIFS('Transactions (Dated)'!$F:$F,'Transactions (Dated)'!$D:$D,$BL842,'Transactions (Dated)'!$B:$B,BV$11,'Transactions (Dated)'!$C:$C,"Dividend (paid to cash)")*AG842</f>
        <v>0</v>
      </c>
      <c r="BW842" s="6">
        <f ca="1">BW841+SUMIFS('Transactions (Dated)'!$F:$F,'Transactions (Dated)'!$D:$D,$BL842,'Transactions (Dated)'!$B:$B,BW$11,'Transactions (Dated)'!$C:$C,"Dividend (paid to cash)")*AH842</f>
        <v>0</v>
      </c>
      <c r="BX842" s="6">
        <f ca="1">BX841+SUMIFS('Transactions (Dated)'!$F:$F,'Transactions (Dated)'!$D:$D,$BL842,'Transactions (Dated)'!$B:$B,BX$11,'Transactions (Dated)'!$C:$C,"Dividend (paid to cash)")*AI842</f>
        <v>0</v>
      </c>
      <c r="BY842" s="6">
        <f ca="1">BY841+SUMIFS('Transactions (Dated)'!$F:$F,'Transactions (Dated)'!$D:$D,$BL842,'Transactions (Dated)'!$B:$B,BY$11,'Transactions (Dated)'!$C:$C,"Dividend (paid to cash)")*AJ842</f>
        <v>0</v>
      </c>
      <c r="BZ842" s="6">
        <f ca="1">BZ841+SUMIFS('Transactions (Dated)'!$F:$F,'Transactions (Dated)'!$D:$D,$BL842,'Transactions (Dated)'!$B:$B,BZ$11,'Transactions (Dated)'!$C:$C,"Dividend (paid to cash)")*AK842</f>
        <v>0</v>
      </c>
      <c r="CA842" s="6">
        <f ca="1">CA841+SUMIFS('Transactions (Dated)'!$F:$F,'Transactions (Dated)'!$D:$D,$BL842,'Transactions (Dated)'!$B:$B,CA$11,'Transactions (Dated)'!$C:$C,"Dividend (paid to cash)")*AL842</f>
        <v>0</v>
      </c>
      <c r="CB842" s="6">
        <v>0</v>
      </c>
      <c r="CC842" s="6">
        <v>0</v>
      </c>
      <c r="CF842" s="6">
        <f t="shared" ca="1" si="363"/>
        <v>77858.051999999981</v>
      </c>
      <c r="CH842" s="3">
        <f t="shared" si="364"/>
        <v>43123</v>
      </c>
      <c r="CI842" s="4">
        <f t="shared" ca="1" si="365"/>
        <v>862599.29999999993</v>
      </c>
      <c r="CJ842" s="4">
        <f t="shared" ca="1" si="366"/>
        <v>77858.051999999981</v>
      </c>
      <c r="CL842" s="4">
        <f t="shared" ca="1" si="367"/>
        <v>940457.35199999996</v>
      </c>
    </row>
    <row r="843" spans="2:90" x14ac:dyDescent="0.15">
      <c r="B843" s="3">
        <v>43124</v>
      </c>
      <c r="E843" s="86">
        <v>43124</v>
      </c>
      <c r="F843" s="53">
        <v>16.36</v>
      </c>
      <c r="G843">
        <v>1.83</v>
      </c>
      <c r="H843">
        <v>21.99</v>
      </c>
      <c r="I843">
        <v>24.31</v>
      </c>
      <c r="J843">
        <v>22.96</v>
      </c>
      <c r="K843">
        <v>12.83</v>
      </c>
      <c r="L843">
        <v>15.89</v>
      </c>
      <c r="M843">
        <v>2.83</v>
      </c>
      <c r="O843">
        <v>15.37</v>
      </c>
      <c r="Q843">
        <v>1.3</v>
      </c>
      <c r="R843">
        <v>11.65</v>
      </c>
      <c r="S843">
        <v>43.21</v>
      </c>
      <c r="U843">
        <v>43.21</v>
      </c>
      <c r="X843" s="3">
        <f t="shared" si="345"/>
        <v>43124</v>
      </c>
      <c r="Y843" s="40">
        <f ca="1">Y842+SUMIFS('Transactions (Dated)'!$E$2:$E$53,'Transactions (Dated)'!$D$2:$D$53,'Share Values'!$X843,'Transactions (Dated)'!$B$2:$B$53,'Share Values'!Y$11,'Transactions (Dated)'!$C$2:$C$53,"Buy")-SUMIFS('Transactions (Dated)'!$E$2:$E$53,'Transactions (Dated)'!$D$2:$D$53,'Share Values'!$X843,'Transactions (Dated)'!$B$2:$B$53,'Share Values'!Y$11,'Transactions (Dated)'!$C$2:$C$53,"Sell")</f>
        <v>4625</v>
      </c>
      <c r="Z843" s="40">
        <f ca="1">Z842+SUMIFS('Transactions (Dated)'!$E$2:$E$53,'Transactions (Dated)'!$D$2:$D$53,'Share Values'!$X843,'Transactions (Dated)'!$B$2:$B$53,'Share Values'!Z$11,'Transactions (Dated)'!$C$2:$C$53,"Buy")-SUMIFS('Transactions (Dated)'!$E$2:$E$53,'Transactions (Dated)'!$D$2:$D$53,'Share Values'!$X843,'Transactions (Dated)'!$B$2:$B$53,'Share Values'!Z$11,'Transactions (Dated)'!$C$2:$C$53,"Sell")</f>
        <v>9375</v>
      </c>
      <c r="AA843" s="40">
        <f ca="1">AA842+SUMIFS('Transactions (Dated)'!$E$2:$E$53,'Transactions (Dated)'!$D$2:$D$53,'Share Values'!$X843,'Transactions (Dated)'!$B$2:$B$53,'Share Values'!AA$11,'Transactions (Dated)'!$C$2:$C$53,"Buy")-SUMIFS('Transactions (Dated)'!$E$2:$E$53,'Transactions (Dated)'!$D$2:$D$53,'Share Values'!$X843,'Transactions (Dated)'!$B$2:$B$53,'Share Values'!AA$11,'Transactions (Dated)'!$C$2:$C$53,"Sell")</f>
        <v>26357</v>
      </c>
      <c r="AB843" s="40">
        <f ca="1">AB842+SUMIFS('Transactions (Dated)'!$E$2:$E$53,'Transactions (Dated)'!$D$2:$D$53,'Share Values'!$X843,'Transactions (Dated)'!$B$2:$B$53,'Share Values'!AB$11,'Transactions (Dated)'!$C$2:$C$53,"Buy")-SUMIFS('Transactions (Dated)'!$E$2:$E$53,'Transactions (Dated)'!$D$2:$D$53,'Share Values'!$X843,'Transactions (Dated)'!$B$2:$B$53,'Share Values'!AB$11,'Transactions (Dated)'!$C$2:$C$53,"Sell")</f>
        <v>1892</v>
      </c>
      <c r="AC843" s="40">
        <f ca="1">AC842+SUMIFS('Transactions (Dated)'!$E$2:$E$53,'Transactions (Dated)'!$D$2:$D$53,'Share Values'!$X843,'Transactions (Dated)'!$B$2:$B$53,'Share Values'!AC$11,'Transactions (Dated)'!$C$2:$C$53,"Buy")-SUMIFS('Transactions (Dated)'!$E$2:$E$53,'Transactions (Dated)'!$D$2:$D$53,'Share Values'!$X843,'Transactions (Dated)'!$B$2:$B$53,'Share Values'!AC$11,'Transactions (Dated)'!$C$2:$C$53,"Sell")</f>
        <v>2348</v>
      </c>
      <c r="AD843" s="40">
        <f ca="1">AD842+SUMIFS('Transactions (Dated)'!$E$2:$E$53,'Transactions (Dated)'!$D$2:$D$53,'Share Values'!$X843,'Transactions (Dated)'!$B$2:$B$53,'Share Values'!AD$11,'Transactions (Dated)'!$C$2:$C$53,"Buy")-SUMIFS('Transactions (Dated)'!$E$2:$E$53,'Transactions (Dated)'!$D$2:$D$53,'Share Values'!$X843,'Transactions (Dated)'!$B$2:$B$53,'Share Values'!AD$11,'Transactions (Dated)'!$C$2:$C$53,"Sell")</f>
        <v>0</v>
      </c>
      <c r="AE843" s="40">
        <f ca="1">AE842+SUMIFS('Transactions (Dated)'!$E$2:$E$53,'Transactions (Dated)'!$D$2:$D$53,'Share Values'!$X843,'Transactions (Dated)'!$B$2:$B$53,'Share Values'!AE$11,'Transactions (Dated)'!$C$2:$C$53,"Buy")-SUMIFS('Transactions (Dated)'!$E$2:$E$53,'Transactions (Dated)'!$D$2:$D$53,'Share Values'!$X843,'Transactions (Dated)'!$B$2:$B$53,'Share Values'!AE$11,'Transactions (Dated)'!$C$2:$C$53,"Sell")</f>
        <v>2900</v>
      </c>
      <c r="AF843" s="40">
        <f ca="1">AF842+SUMIFS('Transactions (Dated)'!$E$2:$E$53,'Transactions (Dated)'!$D$2:$D$53,'Share Values'!$X843,'Transactions (Dated)'!$B$2:$B$53,'Share Values'!AF$11,'Transactions (Dated)'!$C$2:$C$53,"Buy")-SUMIFS('Transactions (Dated)'!$E$2:$E$53,'Transactions (Dated)'!$D$2:$D$53,'Share Values'!$X843,'Transactions (Dated)'!$B$2:$B$53,'Share Values'!AF$11,'Transactions (Dated)'!$C$2:$C$53,"Sell")</f>
        <v>14201</v>
      </c>
      <c r="AG843" s="40">
        <f ca="1">AG842+SUMIFS('Transactions (Dated)'!$E$2:$E$53,'Transactions (Dated)'!$D$2:$D$53,'Share Values'!$X843,'Transactions (Dated)'!$B$2:$B$53,'Share Values'!AG$11,'Transactions (Dated)'!$C$2:$C$53,"Buy")-SUMIFS('Transactions (Dated)'!$E$2:$E$53,'Transactions (Dated)'!$D$2:$D$53,'Share Values'!$X843,'Transactions (Dated)'!$B$2:$B$53,'Share Values'!AG$11,'Transactions (Dated)'!$C$2:$C$53,"Sell")</f>
        <v>6835</v>
      </c>
      <c r="AH843" s="40">
        <f ca="1">AH842+SUMIFS('Transactions (Dated)'!$E$2:$E$53,'Transactions (Dated)'!$D$2:$D$53,'Share Values'!$X843,'Transactions (Dated)'!$B$2:$B$53,'Share Values'!AH$11,'Transactions (Dated)'!$C$2:$C$53,"Buy")-SUMIFS('Transactions (Dated)'!$E$2:$E$53,'Transactions (Dated)'!$D$2:$D$53,'Share Values'!$X843,'Transactions (Dated)'!$B$2:$B$53,'Share Values'!AH$11,'Transactions (Dated)'!$C$2:$C$53,"Sell")</f>
        <v>0</v>
      </c>
      <c r="AI843" s="40">
        <f ca="1">AI842+SUMIFS('Transactions (Dated)'!$E$2:$E$53,'Transactions (Dated)'!$D$2:$D$53,'Share Values'!$X843,'Transactions (Dated)'!$B$2:$B$53,'Share Values'!AI$11,'Transactions (Dated)'!$C$2:$C$53,"Buy")-SUMIFS('Transactions (Dated)'!$E$2:$E$53,'Transactions (Dated)'!$D$2:$D$53,'Share Values'!$X843,'Transactions (Dated)'!$B$2:$B$53,'Share Values'!AI$11,'Transactions (Dated)'!$C$2:$C$53,"Sell")</f>
        <v>0</v>
      </c>
      <c r="AJ843" s="40">
        <f ca="1">AJ842+SUMIFS('Transactions (Dated)'!$E$2:$E$53,'Transactions (Dated)'!$D$2:$D$53,'Share Values'!$X843,'Transactions (Dated)'!$B$2:$B$53,'Share Values'!AJ$11,'Transactions (Dated)'!$C$2:$C$53,"Buy")-SUMIFS('Transactions (Dated)'!$E$2:$E$53,'Transactions (Dated)'!$D$2:$D$53,'Share Values'!$X843,'Transactions (Dated)'!$B$2:$B$53,'Share Values'!AJ$11,'Transactions (Dated)'!$C$2:$C$53,"Sell")</f>
        <v>0</v>
      </c>
      <c r="AK843" s="40">
        <f ca="1">AK842+SUMIFS('Transactions (Dated)'!$E$2:$E$53,'Transactions (Dated)'!$D$2:$D$53,'Share Values'!$X843,'Transactions (Dated)'!$B$2:$B$53,'Share Values'!AK$11,'Transactions (Dated)'!$C$2:$C$53,"Buy")-SUMIFS('Transactions (Dated)'!$E$2:$E$53,'Transactions (Dated)'!$D$2:$D$53,'Share Values'!$X843,'Transactions (Dated)'!$B$2:$B$53,'Share Values'!AK$11,'Transactions (Dated)'!$C$2:$C$53,"Sell")</f>
        <v>0</v>
      </c>
      <c r="AL843" s="40">
        <f ca="1">AL842+SUMIFS('Transactions (Dated)'!$E$2:$E$53,'Transactions (Dated)'!$D$2:$D$53,'Share Values'!$X843,'Transactions (Dated)'!$B$2:$B$53,'Share Values'!AL$11,'Transactions (Dated)'!$C$2:$C$53,"Buy")-SUMIFS('Transactions (Dated)'!$E$2:$E$53,'Transactions (Dated)'!$D$2:$D$53,'Share Values'!$X843,'Transactions (Dated)'!$B$2:$B$53,'Share Values'!AL$11,'Transactions (Dated)'!$C$2:$C$53,"Sell")</f>
        <v>0</v>
      </c>
      <c r="AM843" s="40">
        <f ca="1">AM842+SUMIFS('Transactions (Dated)'!$E$2:$E$53,'Transactions (Dated)'!$D$2:$D$53,'Share Values'!$X843,'Transactions (Dated)'!$B$2:$B$53,'Share Values'!AM$11,'Transactions (Dated)'!$C$2:$C$53,"Buy")-SUMIFS('Transactions (Dated)'!$E$2:$E$53,'Transactions (Dated)'!$D$2:$D$53,'Share Values'!$X843,'Transactions (Dated)'!$B$2:$B$53,'Share Values'!AM$11,'Transactions (Dated)'!$C$2:$C$53,"Sell")</f>
        <v>0</v>
      </c>
      <c r="AN843" s="40">
        <f ca="1">AN842+SUMIFS('Transactions (Dated)'!$E$2:$E$53,'Transactions (Dated)'!$D$2:$D$53,'Share Values'!$X843,'Transactions (Dated)'!$B$2:$B$53,'Share Values'!AN$11,'Transactions (Dated)'!$C$2:$C$53,"Buy")-SUMIFS('Transactions (Dated)'!$E$2:$E$53,'Transactions (Dated)'!$D$2:$D$53,'Share Values'!$X843,'Transactions (Dated)'!$B$2:$B$53,'Share Values'!AN$11,'Transactions (Dated)'!$C$2:$C$53,"Sell")</f>
        <v>0</v>
      </c>
      <c r="AQ843" s="3">
        <f t="shared" si="346"/>
        <v>43124</v>
      </c>
      <c r="AR843" s="6">
        <f t="shared" ca="1" si="347"/>
        <v>75665</v>
      </c>
      <c r="AS843" s="6">
        <f t="shared" ca="1" si="348"/>
        <v>17156.25</v>
      </c>
      <c r="AT843" s="6">
        <f t="shared" ca="1" si="349"/>
        <v>579590.42999999993</v>
      </c>
      <c r="AU843" s="6">
        <f t="shared" ca="1" si="350"/>
        <v>45994.52</v>
      </c>
      <c r="AV843" s="6">
        <f t="shared" ca="1" si="351"/>
        <v>53910.080000000002</v>
      </c>
      <c r="AW843" s="6">
        <f t="shared" ca="1" si="352"/>
        <v>0</v>
      </c>
      <c r="AX843" s="6">
        <f t="shared" ca="1" si="353"/>
        <v>46081</v>
      </c>
      <c r="AY843" s="6">
        <f t="shared" ca="1" si="354"/>
        <v>40188.83</v>
      </c>
      <c r="AZ843" s="6">
        <f t="shared" ca="1" si="355"/>
        <v>0</v>
      </c>
      <c r="BA843" s="6">
        <f t="shared" ca="1" si="356"/>
        <v>0</v>
      </c>
      <c r="BB843" s="6">
        <f t="shared" ca="1" si="357"/>
        <v>0</v>
      </c>
      <c r="BC843" s="6">
        <f t="shared" ca="1" si="358"/>
        <v>0</v>
      </c>
      <c r="BD843" s="6">
        <f t="shared" ca="1" si="359"/>
        <v>0</v>
      </c>
      <c r="BE843" s="6">
        <f t="shared" ca="1" si="360"/>
        <v>0</v>
      </c>
      <c r="BF843" s="6">
        <f t="shared" ca="1" si="343"/>
        <v>0</v>
      </c>
      <c r="BG843" s="6">
        <f t="shared" ca="1" si="344"/>
        <v>0</v>
      </c>
      <c r="BJ843" s="4">
        <f t="shared" ca="1" si="361"/>
        <v>858586.10999999987</v>
      </c>
      <c r="BL843" s="3">
        <f t="shared" si="362"/>
        <v>43124</v>
      </c>
      <c r="BM843" s="6">
        <f>BM842+SUMIFS('Transactions (Dated)'!G:G,'Transactions (Dated)'!D:D,'Share Values'!AQ843)</f>
        <v>14317.649999999987</v>
      </c>
      <c r="BN843" s="6">
        <f ca="1">BN842+SUMIFS('Transactions (Dated)'!$F:$F,'Transactions (Dated)'!$D:$D,$BL843,'Transactions (Dated)'!$B:$B,BN$11,'Transactions (Dated)'!$C:$C,"Dividend (paid to cash)")*Y843</f>
        <v>0</v>
      </c>
      <c r="BO843" s="6">
        <f ca="1">BO842+SUMIFS('Transactions (Dated)'!$F:$F,'Transactions (Dated)'!$D:$D,$BL843,'Transactions (Dated)'!$B:$B,BO$11,'Transactions (Dated)'!$C:$C,"Dividend (paid to cash)")*Z843</f>
        <v>2421.875</v>
      </c>
      <c r="BP843" s="6">
        <f ca="1">BP842+SUMIFS('Transactions (Dated)'!$F:$F,'Transactions (Dated)'!$D:$D,$BL843,'Transactions (Dated)'!$B:$B,BP$11,'Transactions (Dated)'!$C:$C,"Dividend (paid to cash)")*AA843</f>
        <v>51745.237000000008</v>
      </c>
      <c r="BQ843" s="6">
        <f ca="1">BQ842+SUMIFS('Transactions (Dated)'!$F:$F,'Transactions (Dated)'!$D:$D,$BL843,'Transactions (Dated)'!$B:$B,BQ$11,'Transactions (Dated)'!$C:$C,"Dividend (paid to cash)")*AB843</f>
        <v>818.29</v>
      </c>
      <c r="BR843" s="6">
        <f ca="1">BR842+SUMIFS('Transactions (Dated)'!$F:$F,'Transactions (Dated)'!$D:$D,$BL843,'Transactions (Dated)'!$B:$B,BR$11,'Transactions (Dated)'!$C:$C,"Dividend (paid to cash)")*AC843</f>
        <v>0</v>
      </c>
      <c r="BS843" s="6">
        <f ca="1">BS842+SUMIFS('Transactions (Dated)'!$F:$F,'Transactions (Dated)'!$D:$D,$BL843,'Transactions (Dated)'!$B:$B,BS$11,'Transactions (Dated)'!$C:$C,"Dividend (paid to cash)")*AD843</f>
        <v>0</v>
      </c>
      <c r="BT843" s="6">
        <f ca="1">BT842+SUMIFS('Transactions (Dated)'!$F:$F,'Transactions (Dated)'!$D:$D,$BL843,'Transactions (Dated)'!$B:$B,BT$11,'Transactions (Dated)'!$C:$C,"Dividend (paid to cash)")*AE843</f>
        <v>8555</v>
      </c>
      <c r="BU843" s="6">
        <f ca="1">BU842+SUMIFS('Transactions (Dated)'!$F:$F,'Transactions (Dated)'!$D:$D,$BL843,'Transactions (Dated)'!$B:$B,BU$11,'Transactions (Dated)'!$C:$C,"Dividend (paid to cash)")*AF843</f>
        <v>0</v>
      </c>
      <c r="BV843" s="6">
        <f ca="1">BV842+SUMIFS('Transactions (Dated)'!$F:$F,'Transactions (Dated)'!$D:$D,$BL843,'Transactions (Dated)'!$B:$B,BV$11,'Transactions (Dated)'!$C:$C,"Dividend (paid to cash)")*AG843</f>
        <v>0</v>
      </c>
      <c r="BW843" s="6">
        <f ca="1">BW842+SUMIFS('Transactions (Dated)'!$F:$F,'Transactions (Dated)'!$D:$D,$BL843,'Transactions (Dated)'!$B:$B,BW$11,'Transactions (Dated)'!$C:$C,"Dividend (paid to cash)")*AH843</f>
        <v>0</v>
      </c>
      <c r="BX843" s="6">
        <f ca="1">BX842+SUMIFS('Transactions (Dated)'!$F:$F,'Transactions (Dated)'!$D:$D,$BL843,'Transactions (Dated)'!$B:$B,BX$11,'Transactions (Dated)'!$C:$C,"Dividend (paid to cash)")*AI843</f>
        <v>0</v>
      </c>
      <c r="BY843" s="6">
        <f ca="1">BY842+SUMIFS('Transactions (Dated)'!$F:$F,'Transactions (Dated)'!$D:$D,$BL843,'Transactions (Dated)'!$B:$B,BY$11,'Transactions (Dated)'!$C:$C,"Dividend (paid to cash)")*AJ843</f>
        <v>0</v>
      </c>
      <c r="BZ843" s="6">
        <f ca="1">BZ842+SUMIFS('Transactions (Dated)'!$F:$F,'Transactions (Dated)'!$D:$D,$BL843,'Transactions (Dated)'!$B:$B,BZ$11,'Transactions (Dated)'!$C:$C,"Dividend (paid to cash)")*AK843</f>
        <v>0</v>
      </c>
      <c r="CA843" s="6">
        <f ca="1">CA842+SUMIFS('Transactions (Dated)'!$F:$F,'Transactions (Dated)'!$D:$D,$BL843,'Transactions (Dated)'!$B:$B,CA$11,'Transactions (Dated)'!$C:$C,"Dividend (paid to cash)")*AL843</f>
        <v>0</v>
      </c>
      <c r="CB843" s="6">
        <v>0</v>
      </c>
      <c r="CC843" s="6">
        <v>0</v>
      </c>
      <c r="CF843" s="6">
        <f t="shared" ca="1" si="363"/>
        <v>77858.051999999981</v>
      </c>
      <c r="CH843" s="3">
        <f t="shared" si="364"/>
        <v>43124</v>
      </c>
      <c r="CI843" s="4">
        <f t="shared" ca="1" si="365"/>
        <v>858586.10999999987</v>
      </c>
      <c r="CJ843" s="4">
        <f t="shared" ca="1" si="366"/>
        <v>77858.051999999981</v>
      </c>
      <c r="CL843" s="4">
        <f t="shared" ca="1" si="367"/>
        <v>936444.16199999989</v>
      </c>
    </row>
    <row r="844" spans="2:90" x14ac:dyDescent="0.15">
      <c r="B844" s="3">
        <v>43125</v>
      </c>
      <c r="E844" s="86">
        <v>43125</v>
      </c>
      <c r="F844" s="53">
        <v>16.16</v>
      </c>
      <c r="G844">
        <v>1.8199999999999998</v>
      </c>
      <c r="H844">
        <v>21.88</v>
      </c>
      <c r="I844">
        <v>24.35</v>
      </c>
      <c r="J844">
        <v>23.06</v>
      </c>
      <c r="K844">
        <v>12.96</v>
      </c>
      <c r="L844">
        <v>15.97</v>
      </c>
      <c r="M844">
        <v>2.76</v>
      </c>
      <c r="O844">
        <v>15.2</v>
      </c>
      <c r="Q844">
        <v>1.3</v>
      </c>
      <c r="R844">
        <v>11.54</v>
      </c>
      <c r="S844">
        <v>43.59</v>
      </c>
      <c r="U844">
        <v>43.59</v>
      </c>
      <c r="X844" s="3">
        <f t="shared" si="345"/>
        <v>43125</v>
      </c>
      <c r="Y844" s="40">
        <f ca="1">Y843+SUMIFS('Transactions (Dated)'!$E$2:$E$53,'Transactions (Dated)'!$D$2:$D$53,'Share Values'!$X844,'Transactions (Dated)'!$B$2:$B$53,'Share Values'!Y$11,'Transactions (Dated)'!$C$2:$C$53,"Buy")-SUMIFS('Transactions (Dated)'!$E$2:$E$53,'Transactions (Dated)'!$D$2:$D$53,'Share Values'!$X844,'Transactions (Dated)'!$B$2:$B$53,'Share Values'!Y$11,'Transactions (Dated)'!$C$2:$C$53,"Sell")</f>
        <v>4625</v>
      </c>
      <c r="Z844" s="40">
        <f ca="1">Z843+SUMIFS('Transactions (Dated)'!$E$2:$E$53,'Transactions (Dated)'!$D$2:$D$53,'Share Values'!$X844,'Transactions (Dated)'!$B$2:$B$53,'Share Values'!Z$11,'Transactions (Dated)'!$C$2:$C$53,"Buy")-SUMIFS('Transactions (Dated)'!$E$2:$E$53,'Transactions (Dated)'!$D$2:$D$53,'Share Values'!$X844,'Transactions (Dated)'!$B$2:$B$53,'Share Values'!Z$11,'Transactions (Dated)'!$C$2:$C$53,"Sell")</f>
        <v>9375</v>
      </c>
      <c r="AA844" s="40">
        <f ca="1">AA843+SUMIFS('Transactions (Dated)'!$E$2:$E$53,'Transactions (Dated)'!$D$2:$D$53,'Share Values'!$X844,'Transactions (Dated)'!$B$2:$B$53,'Share Values'!AA$11,'Transactions (Dated)'!$C$2:$C$53,"Buy")-SUMIFS('Transactions (Dated)'!$E$2:$E$53,'Transactions (Dated)'!$D$2:$D$53,'Share Values'!$X844,'Transactions (Dated)'!$B$2:$B$53,'Share Values'!AA$11,'Transactions (Dated)'!$C$2:$C$53,"Sell")</f>
        <v>26357</v>
      </c>
      <c r="AB844" s="40">
        <f ca="1">AB843+SUMIFS('Transactions (Dated)'!$E$2:$E$53,'Transactions (Dated)'!$D$2:$D$53,'Share Values'!$X844,'Transactions (Dated)'!$B$2:$B$53,'Share Values'!AB$11,'Transactions (Dated)'!$C$2:$C$53,"Buy")-SUMIFS('Transactions (Dated)'!$E$2:$E$53,'Transactions (Dated)'!$D$2:$D$53,'Share Values'!$X844,'Transactions (Dated)'!$B$2:$B$53,'Share Values'!AB$11,'Transactions (Dated)'!$C$2:$C$53,"Sell")</f>
        <v>1892</v>
      </c>
      <c r="AC844" s="40">
        <f ca="1">AC843+SUMIFS('Transactions (Dated)'!$E$2:$E$53,'Transactions (Dated)'!$D$2:$D$53,'Share Values'!$X844,'Transactions (Dated)'!$B$2:$B$53,'Share Values'!AC$11,'Transactions (Dated)'!$C$2:$C$53,"Buy")-SUMIFS('Transactions (Dated)'!$E$2:$E$53,'Transactions (Dated)'!$D$2:$D$53,'Share Values'!$X844,'Transactions (Dated)'!$B$2:$B$53,'Share Values'!AC$11,'Transactions (Dated)'!$C$2:$C$53,"Sell")</f>
        <v>2348</v>
      </c>
      <c r="AD844" s="40">
        <f ca="1">AD843+SUMIFS('Transactions (Dated)'!$E$2:$E$53,'Transactions (Dated)'!$D$2:$D$53,'Share Values'!$X844,'Transactions (Dated)'!$B$2:$B$53,'Share Values'!AD$11,'Transactions (Dated)'!$C$2:$C$53,"Buy")-SUMIFS('Transactions (Dated)'!$E$2:$E$53,'Transactions (Dated)'!$D$2:$D$53,'Share Values'!$X844,'Transactions (Dated)'!$B$2:$B$53,'Share Values'!AD$11,'Transactions (Dated)'!$C$2:$C$53,"Sell")</f>
        <v>0</v>
      </c>
      <c r="AE844" s="40">
        <f ca="1">AE843+SUMIFS('Transactions (Dated)'!$E$2:$E$53,'Transactions (Dated)'!$D$2:$D$53,'Share Values'!$X844,'Transactions (Dated)'!$B$2:$B$53,'Share Values'!AE$11,'Transactions (Dated)'!$C$2:$C$53,"Buy")-SUMIFS('Transactions (Dated)'!$E$2:$E$53,'Transactions (Dated)'!$D$2:$D$53,'Share Values'!$X844,'Transactions (Dated)'!$B$2:$B$53,'Share Values'!AE$11,'Transactions (Dated)'!$C$2:$C$53,"Sell")</f>
        <v>2900</v>
      </c>
      <c r="AF844" s="40">
        <f ca="1">AF843+SUMIFS('Transactions (Dated)'!$E$2:$E$53,'Transactions (Dated)'!$D$2:$D$53,'Share Values'!$X844,'Transactions (Dated)'!$B$2:$B$53,'Share Values'!AF$11,'Transactions (Dated)'!$C$2:$C$53,"Buy")-SUMIFS('Transactions (Dated)'!$E$2:$E$53,'Transactions (Dated)'!$D$2:$D$53,'Share Values'!$X844,'Transactions (Dated)'!$B$2:$B$53,'Share Values'!AF$11,'Transactions (Dated)'!$C$2:$C$53,"Sell")</f>
        <v>14201</v>
      </c>
      <c r="AG844" s="40">
        <f ca="1">AG843+SUMIFS('Transactions (Dated)'!$E$2:$E$53,'Transactions (Dated)'!$D$2:$D$53,'Share Values'!$X844,'Transactions (Dated)'!$B$2:$B$53,'Share Values'!AG$11,'Transactions (Dated)'!$C$2:$C$53,"Buy")-SUMIFS('Transactions (Dated)'!$E$2:$E$53,'Transactions (Dated)'!$D$2:$D$53,'Share Values'!$X844,'Transactions (Dated)'!$B$2:$B$53,'Share Values'!AG$11,'Transactions (Dated)'!$C$2:$C$53,"Sell")</f>
        <v>6835</v>
      </c>
      <c r="AH844" s="40">
        <f ca="1">AH843+SUMIFS('Transactions (Dated)'!$E$2:$E$53,'Transactions (Dated)'!$D$2:$D$53,'Share Values'!$X844,'Transactions (Dated)'!$B$2:$B$53,'Share Values'!AH$11,'Transactions (Dated)'!$C$2:$C$53,"Buy")-SUMIFS('Transactions (Dated)'!$E$2:$E$53,'Transactions (Dated)'!$D$2:$D$53,'Share Values'!$X844,'Transactions (Dated)'!$B$2:$B$53,'Share Values'!AH$11,'Transactions (Dated)'!$C$2:$C$53,"Sell")</f>
        <v>0</v>
      </c>
      <c r="AI844" s="40">
        <f ca="1">AI843+SUMIFS('Transactions (Dated)'!$E$2:$E$53,'Transactions (Dated)'!$D$2:$D$53,'Share Values'!$X844,'Transactions (Dated)'!$B$2:$B$53,'Share Values'!AI$11,'Transactions (Dated)'!$C$2:$C$53,"Buy")-SUMIFS('Transactions (Dated)'!$E$2:$E$53,'Transactions (Dated)'!$D$2:$D$53,'Share Values'!$X844,'Transactions (Dated)'!$B$2:$B$53,'Share Values'!AI$11,'Transactions (Dated)'!$C$2:$C$53,"Sell")</f>
        <v>0</v>
      </c>
      <c r="AJ844" s="40">
        <f ca="1">AJ843+SUMIFS('Transactions (Dated)'!$E$2:$E$53,'Transactions (Dated)'!$D$2:$D$53,'Share Values'!$X844,'Transactions (Dated)'!$B$2:$B$53,'Share Values'!AJ$11,'Transactions (Dated)'!$C$2:$C$53,"Buy")-SUMIFS('Transactions (Dated)'!$E$2:$E$53,'Transactions (Dated)'!$D$2:$D$53,'Share Values'!$X844,'Transactions (Dated)'!$B$2:$B$53,'Share Values'!AJ$11,'Transactions (Dated)'!$C$2:$C$53,"Sell")</f>
        <v>0</v>
      </c>
      <c r="AK844" s="40">
        <f ca="1">AK843+SUMIFS('Transactions (Dated)'!$E$2:$E$53,'Transactions (Dated)'!$D$2:$D$53,'Share Values'!$X844,'Transactions (Dated)'!$B$2:$B$53,'Share Values'!AK$11,'Transactions (Dated)'!$C$2:$C$53,"Buy")-SUMIFS('Transactions (Dated)'!$E$2:$E$53,'Transactions (Dated)'!$D$2:$D$53,'Share Values'!$X844,'Transactions (Dated)'!$B$2:$B$53,'Share Values'!AK$11,'Transactions (Dated)'!$C$2:$C$53,"Sell")</f>
        <v>0</v>
      </c>
      <c r="AL844" s="40">
        <f ca="1">AL843+SUMIFS('Transactions (Dated)'!$E$2:$E$53,'Transactions (Dated)'!$D$2:$D$53,'Share Values'!$X844,'Transactions (Dated)'!$B$2:$B$53,'Share Values'!AL$11,'Transactions (Dated)'!$C$2:$C$53,"Buy")-SUMIFS('Transactions (Dated)'!$E$2:$E$53,'Transactions (Dated)'!$D$2:$D$53,'Share Values'!$X844,'Transactions (Dated)'!$B$2:$B$53,'Share Values'!AL$11,'Transactions (Dated)'!$C$2:$C$53,"Sell")</f>
        <v>0</v>
      </c>
      <c r="AM844" s="40">
        <f ca="1">AM843+SUMIFS('Transactions (Dated)'!$E$2:$E$53,'Transactions (Dated)'!$D$2:$D$53,'Share Values'!$X844,'Transactions (Dated)'!$B$2:$B$53,'Share Values'!AM$11,'Transactions (Dated)'!$C$2:$C$53,"Buy")-SUMIFS('Transactions (Dated)'!$E$2:$E$53,'Transactions (Dated)'!$D$2:$D$53,'Share Values'!$X844,'Transactions (Dated)'!$B$2:$B$53,'Share Values'!AM$11,'Transactions (Dated)'!$C$2:$C$53,"Sell")</f>
        <v>0</v>
      </c>
      <c r="AN844" s="40">
        <f ca="1">AN843+SUMIFS('Transactions (Dated)'!$E$2:$E$53,'Transactions (Dated)'!$D$2:$D$53,'Share Values'!$X844,'Transactions (Dated)'!$B$2:$B$53,'Share Values'!AN$11,'Transactions (Dated)'!$C$2:$C$53,"Buy")-SUMIFS('Transactions (Dated)'!$E$2:$E$53,'Transactions (Dated)'!$D$2:$D$53,'Share Values'!$X844,'Transactions (Dated)'!$B$2:$B$53,'Share Values'!AN$11,'Transactions (Dated)'!$C$2:$C$53,"Sell")</f>
        <v>0</v>
      </c>
      <c r="AQ844" s="3">
        <f t="shared" si="346"/>
        <v>43125</v>
      </c>
      <c r="AR844" s="6">
        <f t="shared" ca="1" si="347"/>
        <v>74740</v>
      </c>
      <c r="AS844" s="6">
        <f t="shared" ca="1" si="348"/>
        <v>17062.5</v>
      </c>
      <c r="AT844" s="6">
        <f t="shared" ca="1" si="349"/>
        <v>576691.15999999992</v>
      </c>
      <c r="AU844" s="6">
        <f t="shared" ca="1" si="350"/>
        <v>46070.200000000004</v>
      </c>
      <c r="AV844" s="6">
        <f t="shared" ca="1" si="351"/>
        <v>54144.88</v>
      </c>
      <c r="AW844" s="6">
        <f t="shared" ca="1" si="352"/>
        <v>0</v>
      </c>
      <c r="AX844" s="6">
        <f t="shared" ca="1" si="353"/>
        <v>46313</v>
      </c>
      <c r="AY844" s="6">
        <f t="shared" ca="1" si="354"/>
        <v>39194.759999999995</v>
      </c>
      <c r="AZ844" s="6">
        <f t="shared" ca="1" si="355"/>
        <v>0</v>
      </c>
      <c r="BA844" s="6">
        <f t="shared" ca="1" si="356"/>
        <v>0</v>
      </c>
      <c r="BB844" s="6">
        <f t="shared" ca="1" si="357"/>
        <v>0</v>
      </c>
      <c r="BC844" s="6">
        <f t="shared" ca="1" si="358"/>
        <v>0</v>
      </c>
      <c r="BD844" s="6">
        <f t="shared" ca="1" si="359"/>
        <v>0</v>
      </c>
      <c r="BE844" s="6">
        <f t="shared" ca="1" si="360"/>
        <v>0</v>
      </c>
      <c r="BF844" s="6">
        <f t="shared" ca="1" si="343"/>
        <v>0</v>
      </c>
      <c r="BG844" s="6">
        <f t="shared" ca="1" si="344"/>
        <v>0</v>
      </c>
      <c r="BJ844" s="4">
        <f t="shared" ca="1" si="361"/>
        <v>854216.49999999988</v>
      </c>
      <c r="BL844" s="3">
        <f t="shared" si="362"/>
        <v>43125</v>
      </c>
      <c r="BM844" s="6">
        <f>BM843+SUMIFS('Transactions (Dated)'!G:G,'Transactions (Dated)'!D:D,'Share Values'!AQ844)</f>
        <v>14317.649999999987</v>
      </c>
      <c r="BN844" s="6">
        <f ca="1">BN843+SUMIFS('Transactions (Dated)'!$F:$F,'Transactions (Dated)'!$D:$D,$BL844,'Transactions (Dated)'!$B:$B,BN$11,'Transactions (Dated)'!$C:$C,"Dividend (paid to cash)")*Y844</f>
        <v>0</v>
      </c>
      <c r="BO844" s="6">
        <f ca="1">BO843+SUMIFS('Transactions (Dated)'!$F:$F,'Transactions (Dated)'!$D:$D,$BL844,'Transactions (Dated)'!$B:$B,BO$11,'Transactions (Dated)'!$C:$C,"Dividend (paid to cash)")*Z844</f>
        <v>2421.875</v>
      </c>
      <c r="BP844" s="6">
        <f ca="1">BP843+SUMIFS('Transactions (Dated)'!$F:$F,'Transactions (Dated)'!$D:$D,$BL844,'Transactions (Dated)'!$B:$B,BP$11,'Transactions (Dated)'!$C:$C,"Dividend (paid to cash)")*AA844</f>
        <v>51745.237000000008</v>
      </c>
      <c r="BQ844" s="6">
        <f ca="1">BQ843+SUMIFS('Transactions (Dated)'!$F:$F,'Transactions (Dated)'!$D:$D,$BL844,'Transactions (Dated)'!$B:$B,BQ$11,'Transactions (Dated)'!$C:$C,"Dividend (paid to cash)")*AB844</f>
        <v>818.29</v>
      </c>
      <c r="BR844" s="6">
        <f ca="1">BR843+SUMIFS('Transactions (Dated)'!$F:$F,'Transactions (Dated)'!$D:$D,$BL844,'Transactions (Dated)'!$B:$B,BR$11,'Transactions (Dated)'!$C:$C,"Dividend (paid to cash)")*AC844</f>
        <v>0</v>
      </c>
      <c r="BS844" s="6">
        <f ca="1">BS843+SUMIFS('Transactions (Dated)'!$F:$F,'Transactions (Dated)'!$D:$D,$BL844,'Transactions (Dated)'!$B:$B,BS$11,'Transactions (Dated)'!$C:$C,"Dividend (paid to cash)")*AD844</f>
        <v>0</v>
      </c>
      <c r="BT844" s="6">
        <f ca="1">BT843+SUMIFS('Transactions (Dated)'!$F:$F,'Transactions (Dated)'!$D:$D,$BL844,'Transactions (Dated)'!$B:$B,BT$11,'Transactions (Dated)'!$C:$C,"Dividend (paid to cash)")*AE844</f>
        <v>8555</v>
      </c>
      <c r="BU844" s="6">
        <f ca="1">BU843+SUMIFS('Transactions (Dated)'!$F:$F,'Transactions (Dated)'!$D:$D,$BL844,'Transactions (Dated)'!$B:$B,BU$11,'Transactions (Dated)'!$C:$C,"Dividend (paid to cash)")*AF844</f>
        <v>0</v>
      </c>
      <c r="BV844" s="6">
        <f ca="1">BV843+SUMIFS('Transactions (Dated)'!$F:$F,'Transactions (Dated)'!$D:$D,$BL844,'Transactions (Dated)'!$B:$B,BV$11,'Transactions (Dated)'!$C:$C,"Dividend (paid to cash)")*AG844</f>
        <v>0</v>
      </c>
      <c r="BW844" s="6">
        <f ca="1">BW843+SUMIFS('Transactions (Dated)'!$F:$F,'Transactions (Dated)'!$D:$D,$BL844,'Transactions (Dated)'!$B:$B,BW$11,'Transactions (Dated)'!$C:$C,"Dividend (paid to cash)")*AH844</f>
        <v>0</v>
      </c>
      <c r="BX844" s="6">
        <f ca="1">BX843+SUMIFS('Transactions (Dated)'!$F:$F,'Transactions (Dated)'!$D:$D,$BL844,'Transactions (Dated)'!$B:$B,BX$11,'Transactions (Dated)'!$C:$C,"Dividend (paid to cash)")*AI844</f>
        <v>0</v>
      </c>
      <c r="BY844" s="6">
        <f ca="1">BY843+SUMIFS('Transactions (Dated)'!$F:$F,'Transactions (Dated)'!$D:$D,$BL844,'Transactions (Dated)'!$B:$B,BY$11,'Transactions (Dated)'!$C:$C,"Dividend (paid to cash)")*AJ844</f>
        <v>0</v>
      </c>
      <c r="BZ844" s="6">
        <f ca="1">BZ843+SUMIFS('Transactions (Dated)'!$F:$F,'Transactions (Dated)'!$D:$D,$BL844,'Transactions (Dated)'!$B:$B,BZ$11,'Transactions (Dated)'!$C:$C,"Dividend (paid to cash)")*AK844</f>
        <v>0</v>
      </c>
      <c r="CA844" s="6">
        <f ca="1">CA843+SUMIFS('Transactions (Dated)'!$F:$F,'Transactions (Dated)'!$D:$D,$BL844,'Transactions (Dated)'!$B:$B,CA$11,'Transactions (Dated)'!$C:$C,"Dividend (paid to cash)")*AL844</f>
        <v>0</v>
      </c>
      <c r="CB844" s="6">
        <v>0</v>
      </c>
      <c r="CC844" s="6">
        <v>0</v>
      </c>
      <c r="CF844" s="6">
        <f t="shared" ca="1" si="363"/>
        <v>77858.051999999981</v>
      </c>
      <c r="CH844" s="3">
        <f t="shared" si="364"/>
        <v>43125</v>
      </c>
      <c r="CI844" s="4">
        <f t="shared" ca="1" si="365"/>
        <v>854216.49999999988</v>
      </c>
      <c r="CJ844" s="4">
        <f t="shared" ca="1" si="366"/>
        <v>77858.051999999981</v>
      </c>
      <c r="CL844" s="4">
        <f t="shared" ca="1" si="367"/>
        <v>932074.55199999991</v>
      </c>
    </row>
    <row r="845" spans="2:90" x14ac:dyDescent="0.15">
      <c r="B845" s="3">
        <v>43126</v>
      </c>
      <c r="E845" s="86">
        <v>43126</v>
      </c>
      <c r="F845" s="53">
        <v>16.55</v>
      </c>
      <c r="G845">
        <v>1.83</v>
      </c>
      <c r="H845">
        <v>21.914999999999999</v>
      </c>
      <c r="I845">
        <v>24.26</v>
      </c>
      <c r="J845">
        <v>23.13</v>
      </c>
      <c r="K845">
        <v>12.97</v>
      </c>
      <c r="L845">
        <v>15.9</v>
      </c>
      <c r="M845">
        <v>2.81</v>
      </c>
      <c r="O845">
        <v>15.37</v>
      </c>
      <c r="Q845">
        <v>1.33</v>
      </c>
      <c r="R845">
        <v>11.23</v>
      </c>
      <c r="S845">
        <v>43.56</v>
      </c>
      <c r="U845">
        <v>43.56</v>
      </c>
      <c r="X845" s="3">
        <f t="shared" si="345"/>
        <v>43126</v>
      </c>
      <c r="Y845" s="40">
        <f ca="1">Y844+SUMIFS('Transactions (Dated)'!$E$2:$E$53,'Transactions (Dated)'!$D$2:$D$53,'Share Values'!$X845,'Transactions (Dated)'!$B$2:$B$53,'Share Values'!Y$11,'Transactions (Dated)'!$C$2:$C$53,"Buy")-SUMIFS('Transactions (Dated)'!$E$2:$E$53,'Transactions (Dated)'!$D$2:$D$53,'Share Values'!$X845,'Transactions (Dated)'!$B$2:$B$53,'Share Values'!Y$11,'Transactions (Dated)'!$C$2:$C$53,"Sell")</f>
        <v>4625</v>
      </c>
      <c r="Z845" s="40">
        <f ca="1">Z844+SUMIFS('Transactions (Dated)'!$E$2:$E$53,'Transactions (Dated)'!$D$2:$D$53,'Share Values'!$X845,'Transactions (Dated)'!$B$2:$B$53,'Share Values'!Z$11,'Transactions (Dated)'!$C$2:$C$53,"Buy")-SUMIFS('Transactions (Dated)'!$E$2:$E$53,'Transactions (Dated)'!$D$2:$D$53,'Share Values'!$X845,'Transactions (Dated)'!$B$2:$B$53,'Share Values'!Z$11,'Transactions (Dated)'!$C$2:$C$53,"Sell")</f>
        <v>9375</v>
      </c>
      <c r="AA845" s="40">
        <f ca="1">AA844+SUMIFS('Transactions (Dated)'!$E$2:$E$53,'Transactions (Dated)'!$D$2:$D$53,'Share Values'!$X845,'Transactions (Dated)'!$B$2:$B$53,'Share Values'!AA$11,'Transactions (Dated)'!$C$2:$C$53,"Buy")-SUMIFS('Transactions (Dated)'!$E$2:$E$53,'Transactions (Dated)'!$D$2:$D$53,'Share Values'!$X845,'Transactions (Dated)'!$B$2:$B$53,'Share Values'!AA$11,'Transactions (Dated)'!$C$2:$C$53,"Sell")</f>
        <v>26357</v>
      </c>
      <c r="AB845" s="40">
        <f ca="1">AB844+SUMIFS('Transactions (Dated)'!$E$2:$E$53,'Transactions (Dated)'!$D$2:$D$53,'Share Values'!$X845,'Transactions (Dated)'!$B$2:$B$53,'Share Values'!AB$11,'Transactions (Dated)'!$C$2:$C$53,"Buy")-SUMIFS('Transactions (Dated)'!$E$2:$E$53,'Transactions (Dated)'!$D$2:$D$53,'Share Values'!$X845,'Transactions (Dated)'!$B$2:$B$53,'Share Values'!AB$11,'Transactions (Dated)'!$C$2:$C$53,"Sell")</f>
        <v>1892</v>
      </c>
      <c r="AC845" s="40">
        <f ca="1">AC844+SUMIFS('Transactions (Dated)'!$E$2:$E$53,'Transactions (Dated)'!$D$2:$D$53,'Share Values'!$X845,'Transactions (Dated)'!$B$2:$B$53,'Share Values'!AC$11,'Transactions (Dated)'!$C$2:$C$53,"Buy")-SUMIFS('Transactions (Dated)'!$E$2:$E$53,'Transactions (Dated)'!$D$2:$D$53,'Share Values'!$X845,'Transactions (Dated)'!$B$2:$B$53,'Share Values'!AC$11,'Transactions (Dated)'!$C$2:$C$53,"Sell")</f>
        <v>2348</v>
      </c>
      <c r="AD845" s="40">
        <f ca="1">AD844+SUMIFS('Transactions (Dated)'!$E$2:$E$53,'Transactions (Dated)'!$D$2:$D$53,'Share Values'!$X845,'Transactions (Dated)'!$B$2:$B$53,'Share Values'!AD$11,'Transactions (Dated)'!$C$2:$C$53,"Buy")-SUMIFS('Transactions (Dated)'!$E$2:$E$53,'Transactions (Dated)'!$D$2:$D$53,'Share Values'!$X845,'Transactions (Dated)'!$B$2:$B$53,'Share Values'!AD$11,'Transactions (Dated)'!$C$2:$C$53,"Sell")</f>
        <v>0</v>
      </c>
      <c r="AE845" s="40">
        <f ca="1">AE844+SUMIFS('Transactions (Dated)'!$E$2:$E$53,'Transactions (Dated)'!$D$2:$D$53,'Share Values'!$X845,'Transactions (Dated)'!$B$2:$B$53,'Share Values'!AE$11,'Transactions (Dated)'!$C$2:$C$53,"Buy")-SUMIFS('Transactions (Dated)'!$E$2:$E$53,'Transactions (Dated)'!$D$2:$D$53,'Share Values'!$X845,'Transactions (Dated)'!$B$2:$B$53,'Share Values'!AE$11,'Transactions (Dated)'!$C$2:$C$53,"Sell")</f>
        <v>2900</v>
      </c>
      <c r="AF845" s="40">
        <f ca="1">AF844+SUMIFS('Transactions (Dated)'!$E$2:$E$53,'Transactions (Dated)'!$D$2:$D$53,'Share Values'!$X845,'Transactions (Dated)'!$B$2:$B$53,'Share Values'!AF$11,'Transactions (Dated)'!$C$2:$C$53,"Buy")-SUMIFS('Transactions (Dated)'!$E$2:$E$53,'Transactions (Dated)'!$D$2:$D$53,'Share Values'!$X845,'Transactions (Dated)'!$B$2:$B$53,'Share Values'!AF$11,'Transactions (Dated)'!$C$2:$C$53,"Sell")</f>
        <v>14201</v>
      </c>
      <c r="AG845" s="40">
        <f ca="1">AG844+SUMIFS('Transactions (Dated)'!$E$2:$E$53,'Transactions (Dated)'!$D$2:$D$53,'Share Values'!$X845,'Transactions (Dated)'!$B$2:$B$53,'Share Values'!AG$11,'Transactions (Dated)'!$C$2:$C$53,"Buy")-SUMIFS('Transactions (Dated)'!$E$2:$E$53,'Transactions (Dated)'!$D$2:$D$53,'Share Values'!$X845,'Transactions (Dated)'!$B$2:$B$53,'Share Values'!AG$11,'Transactions (Dated)'!$C$2:$C$53,"Sell")</f>
        <v>6835</v>
      </c>
      <c r="AH845" s="40">
        <f ca="1">AH844+SUMIFS('Transactions (Dated)'!$E$2:$E$53,'Transactions (Dated)'!$D$2:$D$53,'Share Values'!$X845,'Transactions (Dated)'!$B$2:$B$53,'Share Values'!AH$11,'Transactions (Dated)'!$C$2:$C$53,"Buy")-SUMIFS('Transactions (Dated)'!$E$2:$E$53,'Transactions (Dated)'!$D$2:$D$53,'Share Values'!$X845,'Transactions (Dated)'!$B$2:$B$53,'Share Values'!AH$11,'Transactions (Dated)'!$C$2:$C$53,"Sell")</f>
        <v>0</v>
      </c>
      <c r="AI845" s="40">
        <f ca="1">AI844+SUMIFS('Transactions (Dated)'!$E$2:$E$53,'Transactions (Dated)'!$D$2:$D$53,'Share Values'!$X845,'Transactions (Dated)'!$B$2:$B$53,'Share Values'!AI$11,'Transactions (Dated)'!$C$2:$C$53,"Buy")-SUMIFS('Transactions (Dated)'!$E$2:$E$53,'Transactions (Dated)'!$D$2:$D$53,'Share Values'!$X845,'Transactions (Dated)'!$B$2:$B$53,'Share Values'!AI$11,'Transactions (Dated)'!$C$2:$C$53,"Sell")</f>
        <v>0</v>
      </c>
      <c r="AJ845" s="40">
        <f ca="1">AJ844+SUMIFS('Transactions (Dated)'!$E$2:$E$53,'Transactions (Dated)'!$D$2:$D$53,'Share Values'!$X845,'Transactions (Dated)'!$B$2:$B$53,'Share Values'!AJ$11,'Transactions (Dated)'!$C$2:$C$53,"Buy")-SUMIFS('Transactions (Dated)'!$E$2:$E$53,'Transactions (Dated)'!$D$2:$D$53,'Share Values'!$X845,'Transactions (Dated)'!$B$2:$B$53,'Share Values'!AJ$11,'Transactions (Dated)'!$C$2:$C$53,"Sell")</f>
        <v>0</v>
      </c>
      <c r="AK845" s="40">
        <f ca="1">AK844+SUMIFS('Transactions (Dated)'!$E$2:$E$53,'Transactions (Dated)'!$D$2:$D$53,'Share Values'!$X845,'Transactions (Dated)'!$B$2:$B$53,'Share Values'!AK$11,'Transactions (Dated)'!$C$2:$C$53,"Buy")-SUMIFS('Transactions (Dated)'!$E$2:$E$53,'Transactions (Dated)'!$D$2:$D$53,'Share Values'!$X845,'Transactions (Dated)'!$B$2:$B$53,'Share Values'!AK$11,'Transactions (Dated)'!$C$2:$C$53,"Sell")</f>
        <v>0</v>
      </c>
      <c r="AL845" s="40">
        <f ca="1">AL844+SUMIFS('Transactions (Dated)'!$E$2:$E$53,'Transactions (Dated)'!$D$2:$D$53,'Share Values'!$X845,'Transactions (Dated)'!$B$2:$B$53,'Share Values'!AL$11,'Transactions (Dated)'!$C$2:$C$53,"Buy")-SUMIFS('Transactions (Dated)'!$E$2:$E$53,'Transactions (Dated)'!$D$2:$D$53,'Share Values'!$X845,'Transactions (Dated)'!$B$2:$B$53,'Share Values'!AL$11,'Transactions (Dated)'!$C$2:$C$53,"Sell")</f>
        <v>0</v>
      </c>
      <c r="AM845" s="40">
        <f ca="1">AM844+SUMIFS('Transactions (Dated)'!$E$2:$E$53,'Transactions (Dated)'!$D$2:$D$53,'Share Values'!$X845,'Transactions (Dated)'!$B$2:$B$53,'Share Values'!AM$11,'Transactions (Dated)'!$C$2:$C$53,"Buy")-SUMIFS('Transactions (Dated)'!$E$2:$E$53,'Transactions (Dated)'!$D$2:$D$53,'Share Values'!$X845,'Transactions (Dated)'!$B$2:$B$53,'Share Values'!AM$11,'Transactions (Dated)'!$C$2:$C$53,"Sell")</f>
        <v>0</v>
      </c>
      <c r="AN845" s="40">
        <f ca="1">AN844+SUMIFS('Transactions (Dated)'!$E$2:$E$53,'Transactions (Dated)'!$D$2:$D$53,'Share Values'!$X845,'Transactions (Dated)'!$B$2:$B$53,'Share Values'!AN$11,'Transactions (Dated)'!$C$2:$C$53,"Buy")-SUMIFS('Transactions (Dated)'!$E$2:$E$53,'Transactions (Dated)'!$D$2:$D$53,'Share Values'!$X845,'Transactions (Dated)'!$B$2:$B$53,'Share Values'!AN$11,'Transactions (Dated)'!$C$2:$C$53,"Sell")</f>
        <v>0</v>
      </c>
      <c r="AQ845" s="3">
        <f t="shared" si="346"/>
        <v>43126</v>
      </c>
      <c r="AR845" s="6">
        <f t="shared" ca="1" si="347"/>
        <v>76543.75</v>
      </c>
      <c r="AS845" s="6">
        <f t="shared" ca="1" si="348"/>
        <v>17156.25</v>
      </c>
      <c r="AT845" s="6">
        <f t="shared" ca="1" si="349"/>
        <v>577613.65500000003</v>
      </c>
      <c r="AU845" s="6">
        <f t="shared" ca="1" si="350"/>
        <v>45899.920000000006</v>
      </c>
      <c r="AV845" s="6">
        <f t="shared" ca="1" si="351"/>
        <v>54309.24</v>
      </c>
      <c r="AW845" s="6">
        <f t="shared" ca="1" si="352"/>
        <v>0</v>
      </c>
      <c r="AX845" s="6">
        <f t="shared" ca="1" si="353"/>
        <v>46110</v>
      </c>
      <c r="AY845" s="6">
        <f t="shared" ca="1" si="354"/>
        <v>39904.81</v>
      </c>
      <c r="AZ845" s="6">
        <f t="shared" ca="1" si="355"/>
        <v>0</v>
      </c>
      <c r="BA845" s="6">
        <f t="shared" ca="1" si="356"/>
        <v>0</v>
      </c>
      <c r="BB845" s="6">
        <f t="shared" ca="1" si="357"/>
        <v>0</v>
      </c>
      <c r="BC845" s="6">
        <f t="shared" ca="1" si="358"/>
        <v>0</v>
      </c>
      <c r="BD845" s="6">
        <f t="shared" ca="1" si="359"/>
        <v>0</v>
      </c>
      <c r="BE845" s="6">
        <f t="shared" ca="1" si="360"/>
        <v>0</v>
      </c>
      <c r="BF845" s="6">
        <f t="shared" ref="BF845:BF908" ca="1" si="368">+AM845*T845</f>
        <v>0</v>
      </c>
      <c r="BG845" s="6">
        <f t="shared" ref="BG845:BG908" ca="1" si="369">+AN845*U845</f>
        <v>0</v>
      </c>
      <c r="BJ845" s="4">
        <f t="shared" ca="1" si="361"/>
        <v>857537.625</v>
      </c>
      <c r="BL845" s="3">
        <f t="shared" si="362"/>
        <v>43126</v>
      </c>
      <c r="BM845" s="6">
        <f>BM844+SUMIFS('Transactions (Dated)'!G:G,'Transactions (Dated)'!D:D,'Share Values'!AQ845)</f>
        <v>14317.649999999987</v>
      </c>
      <c r="BN845" s="6">
        <f ca="1">BN844+SUMIFS('Transactions (Dated)'!$F:$F,'Transactions (Dated)'!$D:$D,$BL845,'Transactions (Dated)'!$B:$B,BN$11,'Transactions (Dated)'!$C:$C,"Dividend (paid to cash)")*Y845</f>
        <v>0</v>
      </c>
      <c r="BO845" s="6">
        <f ca="1">BO844+SUMIFS('Transactions (Dated)'!$F:$F,'Transactions (Dated)'!$D:$D,$BL845,'Transactions (Dated)'!$B:$B,BO$11,'Transactions (Dated)'!$C:$C,"Dividend (paid to cash)")*Z845</f>
        <v>2421.875</v>
      </c>
      <c r="BP845" s="6">
        <f ca="1">BP844+SUMIFS('Transactions (Dated)'!$F:$F,'Transactions (Dated)'!$D:$D,$BL845,'Transactions (Dated)'!$B:$B,BP$11,'Transactions (Dated)'!$C:$C,"Dividend (paid to cash)")*AA845</f>
        <v>51745.237000000008</v>
      </c>
      <c r="BQ845" s="6">
        <f ca="1">BQ844+SUMIFS('Transactions (Dated)'!$F:$F,'Transactions (Dated)'!$D:$D,$BL845,'Transactions (Dated)'!$B:$B,BQ$11,'Transactions (Dated)'!$C:$C,"Dividend (paid to cash)")*AB845</f>
        <v>818.29</v>
      </c>
      <c r="BR845" s="6">
        <f ca="1">BR844+SUMIFS('Transactions (Dated)'!$F:$F,'Transactions (Dated)'!$D:$D,$BL845,'Transactions (Dated)'!$B:$B,BR$11,'Transactions (Dated)'!$C:$C,"Dividend (paid to cash)")*AC845</f>
        <v>0</v>
      </c>
      <c r="BS845" s="6">
        <f ca="1">BS844+SUMIFS('Transactions (Dated)'!$F:$F,'Transactions (Dated)'!$D:$D,$BL845,'Transactions (Dated)'!$B:$B,BS$11,'Transactions (Dated)'!$C:$C,"Dividend (paid to cash)")*AD845</f>
        <v>0</v>
      </c>
      <c r="BT845" s="6">
        <f ca="1">BT844+SUMIFS('Transactions (Dated)'!$F:$F,'Transactions (Dated)'!$D:$D,$BL845,'Transactions (Dated)'!$B:$B,BT$11,'Transactions (Dated)'!$C:$C,"Dividend (paid to cash)")*AE845</f>
        <v>8555</v>
      </c>
      <c r="BU845" s="6">
        <f ca="1">BU844+SUMIFS('Transactions (Dated)'!$F:$F,'Transactions (Dated)'!$D:$D,$BL845,'Transactions (Dated)'!$B:$B,BU$11,'Transactions (Dated)'!$C:$C,"Dividend (paid to cash)")*AF845</f>
        <v>0</v>
      </c>
      <c r="BV845" s="6">
        <f ca="1">BV844+SUMIFS('Transactions (Dated)'!$F:$F,'Transactions (Dated)'!$D:$D,$BL845,'Transactions (Dated)'!$B:$B,BV$11,'Transactions (Dated)'!$C:$C,"Dividend (paid to cash)")*AG845</f>
        <v>0</v>
      </c>
      <c r="BW845" s="6">
        <f ca="1">BW844+SUMIFS('Transactions (Dated)'!$F:$F,'Transactions (Dated)'!$D:$D,$BL845,'Transactions (Dated)'!$B:$B,BW$11,'Transactions (Dated)'!$C:$C,"Dividend (paid to cash)")*AH845</f>
        <v>0</v>
      </c>
      <c r="BX845" s="6">
        <f ca="1">BX844+SUMIFS('Transactions (Dated)'!$F:$F,'Transactions (Dated)'!$D:$D,$BL845,'Transactions (Dated)'!$B:$B,BX$11,'Transactions (Dated)'!$C:$C,"Dividend (paid to cash)")*AI845</f>
        <v>0</v>
      </c>
      <c r="BY845" s="6">
        <f ca="1">BY844+SUMIFS('Transactions (Dated)'!$F:$F,'Transactions (Dated)'!$D:$D,$BL845,'Transactions (Dated)'!$B:$B,BY$11,'Transactions (Dated)'!$C:$C,"Dividend (paid to cash)")*AJ845</f>
        <v>0</v>
      </c>
      <c r="BZ845" s="6">
        <f ca="1">BZ844+SUMIFS('Transactions (Dated)'!$F:$F,'Transactions (Dated)'!$D:$D,$BL845,'Transactions (Dated)'!$B:$B,BZ$11,'Transactions (Dated)'!$C:$C,"Dividend (paid to cash)")*AK845</f>
        <v>0</v>
      </c>
      <c r="CA845" s="6">
        <f ca="1">CA844+SUMIFS('Transactions (Dated)'!$F:$F,'Transactions (Dated)'!$D:$D,$BL845,'Transactions (Dated)'!$B:$B,CA$11,'Transactions (Dated)'!$C:$C,"Dividend (paid to cash)")*AL845</f>
        <v>0</v>
      </c>
      <c r="CB845" s="6">
        <v>0</v>
      </c>
      <c r="CC845" s="6">
        <v>0</v>
      </c>
      <c r="CF845" s="6">
        <f t="shared" ca="1" si="363"/>
        <v>77858.051999999981</v>
      </c>
      <c r="CH845" s="3">
        <f t="shared" si="364"/>
        <v>43126</v>
      </c>
      <c r="CI845" s="4">
        <f t="shared" ca="1" si="365"/>
        <v>857537.625</v>
      </c>
      <c r="CJ845" s="4">
        <f t="shared" ca="1" si="366"/>
        <v>77858.051999999981</v>
      </c>
      <c r="CL845" s="4">
        <f t="shared" ca="1" si="367"/>
        <v>935395.67700000003</v>
      </c>
    </row>
    <row r="846" spans="2:90" x14ac:dyDescent="0.15">
      <c r="B846" s="3">
        <v>43129</v>
      </c>
      <c r="E846" s="86">
        <v>43129</v>
      </c>
      <c r="F846" s="53">
        <v>16.03</v>
      </c>
      <c r="G846">
        <v>1.8199999999999998</v>
      </c>
      <c r="H846">
        <v>21.72</v>
      </c>
      <c r="I846">
        <v>24</v>
      </c>
      <c r="J846">
        <v>23.13</v>
      </c>
      <c r="K846">
        <v>12.89</v>
      </c>
      <c r="L846">
        <v>15.89</v>
      </c>
      <c r="M846">
        <v>2.67</v>
      </c>
      <c r="O846">
        <v>15.5</v>
      </c>
      <c r="Q846">
        <v>1.34</v>
      </c>
      <c r="R846">
        <v>10.89</v>
      </c>
      <c r="S846">
        <v>42.97</v>
      </c>
      <c r="U846">
        <v>42.97</v>
      </c>
      <c r="X846" s="3">
        <f t="shared" si="345"/>
        <v>43129</v>
      </c>
      <c r="Y846" s="40">
        <f ca="1">Y845+SUMIFS('Transactions (Dated)'!$E$2:$E$53,'Transactions (Dated)'!$D$2:$D$53,'Share Values'!$X846,'Transactions (Dated)'!$B$2:$B$53,'Share Values'!Y$11,'Transactions (Dated)'!$C$2:$C$53,"Buy")-SUMIFS('Transactions (Dated)'!$E$2:$E$53,'Transactions (Dated)'!$D$2:$D$53,'Share Values'!$X846,'Transactions (Dated)'!$B$2:$B$53,'Share Values'!Y$11,'Transactions (Dated)'!$C$2:$C$53,"Sell")</f>
        <v>4625</v>
      </c>
      <c r="Z846" s="40">
        <f ca="1">Z845+SUMIFS('Transactions (Dated)'!$E$2:$E$53,'Transactions (Dated)'!$D$2:$D$53,'Share Values'!$X846,'Transactions (Dated)'!$B$2:$B$53,'Share Values'!Z$11,'Transactions (Dated)'!$C$2:$C$53,"Buy")-SUMIFS('Transactions (Dated)'!$E$2:$E$53,'Transactions (Dated)'!$D$2:$D$53,'Share Values'!$X846,'Transactions (Dated)'!$B$2:$B$53,'Share Values'!Z$11,'Transactions (Dated)'!$C$2:$C$53,"Sell")</f>
        <v>9375</v>
      </c>
      <c r="AA846" s="40">
        <f ca="1">AA845+SUMIFS('Transactions (Dated)'!$E$2:$E$53,'Transactions (Dated)'!$D$2:$D$53,'Share Values'!$X846,'Transactions (Dated)'!$B$2:$B$53,'Share Values'!AA$11,'Transactions (Dated)'!$C$2:$C$53,"Buy")-SUMIFS('Transactions (Dated)'!$E$2:$E$53,'Transactions (Dated)'!$D$2:$D$53,'Share Values'!$X846,'Transactions (Dated)'!$B$2:$B$53,'Share Values'!AA$11,'Transactions (Dated)'!$C$2:$C$53,"Sell")</f>
        <v>26357</v>
      </c>
      <c r="AB846" s="40">
        <f ca="1">AB845+SUMIFS('Transactions (Dated)'!$E$2:$E$53,'Transactions (Dated)'!$D$2:$D$53,'Share Values'!$X846,'Transactions (Dated)'!$B$2:$B$53,'Share Values'!AB$11,'Transactions (Dated)'!$C$2:$C$53,"Buy")-SUMIFS('Transactions (Dated)'!$E$2:$E$53,'Transactions (Dated)'!$D$2:$D$53,'Share Values'!$X846,'Transactions (Dated)'!$B$2:$B$53,'Share Values'!AB$11,'Transactions (Dated)'!$C$2:$C$53,"Sell")</f>
        <v>1892</v>
      </c>
      <c r="AC846" s="40">
        <f ca="1">AC845+SUMIFS('Transactions (Dated)'!$E$2:$E$53,'Transactions (Dated)'!$D$2:$D$53,'Share Values'!$X846,'Transactions (Dated)'!$B$2:$B$53,'Share Values'!AC$11,'Transactions (Dated)'!$C$2:$C$53,"Buy")-SUMIFS('Transactions (Dated)'!$E$2:$E$53,'Transactions (Dated)'!$D$2:$D$53,'Share Values'!$X846,'Transactions (Dated)'!$B$2:$B$53,'Share Values'!AC$11,'Transactions (Dated)'!$C$2:$C$53,"Sell")</f>
        <v>2348</v>
      </c>
      <c r="AD846" s="40">
        <f ca="1">AD845+SUMIFS('Transactions (Dated)'!$E$2:$E$53,'Transactions (Dated)'!$D$2:$D$53,'Share Values'!$X846,'Transactions (Dated)'!$B$2:$B$53,'Share Values'!AD$11,'Transactions (Dated)'!$C$2:$C$53,"Buy")-SUMIFS('Transactions (Dated)'!$E$2:$E$53,'Transactions (Dated)'!$D$2:$D$53,'Share Values'!$X846,'Transactions (Dated)'!$B$2:$B$53,'Share Values'!AD$11,'Transactions (Dated)'!$C$2:$C$53,"Sell")</f>
        <v>0</v>
      </c>
      <c r="AE846" s="40">
        <f ca="1">AE845+SUMIFS('Transactions (Dated)'!$E$2:$E$53,'Transactions (Dated)'!$D$2:$D$53,'Share Values'!$X846,'Transactions (Dated)'!$B$2:$B$53,'Share Values'!AE$11,'Transactions (Dated)'!$C$2:$C$53,"Buy")-SUMIFS('Transactions (Dated)'!$E$2:$E$53,'Transactions (Dated)'!$D$2:$D$53,'Share Values'!$X846,'Transactions (Dated)'!$B$2:$B$53,'Share Values'!AE$11,'Transactions (Dated)'!$C$2:$C$53,"Sell")</f>
        <v>2900</v>
      </c>
      <c r="AF846" s="40">
        <f ca="1">AF845+SUMIFS('Transactions (Dated)'!$E$2:$E$53,'Transactions (Dated)'!$D$2:$D$53,'Share Values'!$X846,'Transactions (Dated)'!$B$2:$B$53,'Share Values'!AF$11,'Transactions (Dated)'!$C$2:$C$53,"Buy")-SUMIFS('Transactions (Dated)'!$E$2:$E$53,'Transactions (Dated)'!$D$2:$D$53,'Share Values'!$X846,'Transactions (Dated)'!$B$2:$B$53,'Share Values'!AF$11,'Transactions (Dated)'!$C$2:$C$53,"Sell")</f>
        <v>14201</v>
      </c>
      <c r="AG846" s="40">
        <f ca="1">AG845+SUMIFS('Transactions (Dated)'!$E$2:$E$53,'Transactions (Dated)'!$D$2:$D$53,'Share Values'!$X846,'Transactions (Dated)'!$B$2:$B$53,'Share Values'!AG$11,'Transactions (Dated)'!$C$2:$C$53,"Buy")-SUMIFS('Transactions (Dated)'!$E$2:$E$53,'Transactions (Dated)'!$D$2:$D$53,'Share Values'!$X846,'Transactions (Dated)'!$B$2:$B$53,'Share Values'!AG$11,'Transactions (Dated)'!$C$2:$C$53,"Sell")</f>
        <v>6835</v>
      </c>
      <c r="AH846" s="40">
        <f ca="1">AH845+SUMIFS('Transactions (Dated)'!$E$2:$E$53,'Transactions (Dated)'!$D$2:$D$53,'Share Values'!$X846,'Transactions (Dated)'!$B$2:$B$53,'Share Values'!AH$11,'Transactions (Dated)'!$C$2:$C$53,"Buy")-SUMIFS('Transactions (Dated)'!$E$2:$E$53,'Transactions (Dated)'!$D$2:$D$53,'Share Values'!$X846,'Transactions (Dated)'!$B$2:$B$53,'Share Values'!AH$11,'Transactions (Dated)'!$C$2:$C$53,"Sell")</f>
        <v>0</v>
      </c>
      <c r="AI846" s="40">
        <f ca="1">AI845+SUMIFS('Transactions (Dated)'!$E$2:$E$53,'Transactions (Dated)'!$D$2:$D$53,'Share Values'!$X846,'Transactions (Dated)'!$B$2:$B$53,'Share Values'!AI$11,'Transactions (Dated)'!$C$2:$C$53,"Buy")-SUMIFS('Transactions (Dated)'!$E$2:$E$53,'Transactions (Dated)'!$D$2:$D$53,'Share Values'!$X846,'Transactions (Dated)'!$B$2:$B$53,'Share Values'!AI$11,'Transactions (Dated)'!$C$2:$C$53,"Sell")</f>
        <v>0</v>
      </c>
      <c r="AJ846" s="40">
        <f ca="1">AJ845+SUMIFS('Transactions (Dated)'!$E$2:$E$53,'Transactions (Dated)'!$D$2:$D$53,'Share Values'!$X846,'Transactions (Dated)'!$B$2:$B$53,'Share Values'!AJ$11,'Transactions (Dated)'!$C$2:$C$53,"Buy")-SUMIFS('Transactions (Dated)'!$E$2:$E$53,'Transactions (Dated)'!$D$2:$D$53,'Share Values'!$X846,'Transactions (Dated)'!$B$2:$B$53,'Share Values'!AJ$11,'Transactions (Dated)'!$C$2:$C$53,"Sell")</f>
        <v>0</v>
      </c>
      <c r="AK846" s="40">
        <f ca="1">AK845+SUMIFS('Transactions (Dated)'!$E$2:$E$53,'Transactions (Dated)'!$D$2:$D$53,'Share Values'!$X846,'Transactions (Dated)'!$B$2:$B$53,'Share Values'!AK$11,'Transactions (Dated)'!$C$2:$C$53,"Buy")-SUMIFS('Transactions (Dated)'!$E$2:$E$53,'Transactions (Dated)'!$D$2:$D$53,'Share Values'!$X846,'Transactions (Dated)'!$B$2:$B$53,'Share Values'!AK$11,'Transactions (Dated)'!$C$2:$C$53,"Sell")</f>
        <v>0</v>
      </c>
      <c r="AL846" s="40">
        <f ca="1">AL845+SUMIFS('Transactions (Dated)'!$E$2:$E$53,'Transactions (Dated)'!$D$2:$D$53,'Share Values'!$X846,'Transactions (Dated)'!$B$2:$B$53,'Share Values'!AL$11,'Transactions (Dated)'!$C$2:$C$53,"Buy")-SUMIFS('Transactions (Dated)'!$E$2:$E$53,'Transactions (Dated)'!$D$2:$D$53,'Share Values'!$X846,'Transactions (Dated)'!$B$2:$B$53,'Share Values'!AL$11,'Transactions (Dated)'!$C$2:$C$53,"Sell")</f>
        <v>0</v>
      </c>
      <c r="AM846" s="40">
        <f ca="1">AM845+SUMIFS('Transactions (Dated)'!$E$2:$E$53,'Transactions (Dated)'!$D$2:$D$53,'Share Values'!$X846,'Transactions (Dated)'!$B$2:$B$53,'Share Values'!AM$11,'Transactions (Dated)'!$C$2:$C$53,"Buy")-SUMIFS('Transactions (Dated)'!$E$2:$E$53,'Transactions (Dated)'!$D$2:$D$53,'Share Values'!$X846,'Transactions (Dated)'!$B$2:$B$53,'Share Values'!AM$11,'Transactions (Dated)'!$C$2:$C$53,"Sell")</f>
        <v>0</v>
      </c>
      <c r="AN846" s="40">
        <f ca="1">AN845+SUMIFS('Transactions (Dated)'!$E$2:$E$53,'Transactions (Dated)'!$D$2:$D$53,'Share Values'!$X846,'Transactions (Dated)'!$B$2:$B$53,'Share Values'!AN$11,'Transactions (Dated)'!$C$2:$C$53,"Buy")-SUMIFS('Transactions (Dated)'!$E$2:$E$53,'Transactions (Dated)'!$D$2:$D$53,'Share Values'!$X846,'Transactions (Dated)'!$B$2:$B$53,'Share Values'!AN$11,'Transactions (Dated)'!$C$2:$C$53,"Sell")</f>
        <v>0</v>
      </c>
      <c r="AQ846" s="3">
        <f t="shared" si="346"/>
        <v>43129</v>
      </c>
      <c r="AR846" s="6">
        <f t="shared" ca="1" si="347"/>
        <v>74138.75</v>
      </c>
      <c r="AS846" s="6">
        <f t="shared" ca="1" si="348"/>
        <v>17062.5</v>
      </c>
      <c r="AT846" s="6">
        <f t="shared" ca="1" si="349"/>
        <v>572474.03999999992</v>
      </c>
      <c r="AU846" s="6">
        <f t="shared" ca="1" si="350"/>
        <v>45408</v>
      </c>
      <c r="AV846" s="6">
        <f t="shared" ca="1" si="351"/>
        <v>54309.24</v>
      </c>
      <c r="AW846" s="6">
        <f t="shared" ca="1" si="352"/>
        <v>0</v>
      </c>
      <c r="AX846" s="6">
        <f t="shared" ca="1" si="353"/>
        <v>46081</v>
      </c>
      <c r="AY846" s="6">
        <f t="shared" ca="1" si="354"/>
        <v>37916.67</v>
      </c>
      <c r="AZ846" s="6">
        <f t="shared" ca="1" si="355"/>
        <v>0</v>
      </c>
      <c r="BA846" s="6">
        <f t="shared" ca="1" si="356"/>
        <v>0</v>
      </c>
      <c r="BB846" s="6">
        <f t="shared" ca="1" si="357"/>
        <v>0</v>
      </c>
      <c r="BC846" s="6">
        <f t="shared" ca="1" si="358"/>
        <v>0</v>
      </c>
      <c r="BD846" s="6">
        <f t="shared" ca="1" si="359"/>
        <v>0</v>
      </c>
      <c r="BE846" s="6">
        <f t="shared" ca="1" si="360"/>
        <v>0</v>
      </c>
      <c r="BF846" s="6">
        <f t="shared" ca="1" si="368"/>
        <v>0</v>
      </c>
      <c r="BG846" s="6">
        <f t="shared" ca="1" si="369"/>
        <v>0</v>
      </c>
      <c r="BJ846" s="4">
        <f t="shared" ca="1" si="361"/>
        <v>847390.2</v>
      </c>
      <c r="BL846" s="3">
        <f t="shared" si="362"/>
        <v>43129</v>
      </c>
      <c r="BM846" s="6">
        <f>BM845+SUMIFS('Transactions (Dated)'!G:G,'Transactions (Dated)'!D:D,'Share Values'!AQ846)</f>
        <v>14317.649999999987</v>
      </c>
      <c r="BN846" s="6">
        <f ca="1">BN845+SUMIFS('Transactions (Dated)'!$F:$F,'Transactions (Dated)'!$D:$D,$BL846,'Transactions (Dated)'!$B:$B,BN$11,'Transactions (Dated)'!$C:$C,"Dividend (paid to cash)")*Y846</f>
        <v>0</v>
      </c>
      <c r="BO846" s="6">
        <f ca="1">BO845+SUMIFS('Transactions (Dated)'!$F:$F,'Transactions (Dated)'!$D:$D,$BL846,'Transactions (Dated)'!$B:$B,BO$11,'Transactions (Dated)'!$C:$C,"Dividend (paid to cash)")*Z846</f>
        <v>2421.875</v>
      </c>
      <c r="BP846" s="6">
        <f ca="1">BP845+SUMIFS('Transactions (Dated)'!$F:$F,'Transactions (Dated)'!$D:$D,$BL846,'Transactions (Dated)'!$B:$B,BP$11,'Transactions (Dated)'!$C:$C,"Dividend (paid to cash)")*AA846</f>
        <v>51745.237000000008</v>
      </c>
      <c r="BQ846" s="6">
        <f ca="1">BQ845+SUMIFS('Transactions (Dated)'!$F:$F,'Transactions (Dated)'!$D:$D,$BL846,'Transactions (Dated)'!$B:$B,BQ$11,'Transactions (Dated)'!$C:$C,"Dividend (paid to cash)")*AB846</f>
        <v>818.29</v>
      </c>
      <c r="BR846" s="6">
        <f ca="1">BR845+SUMIFS('Transactions (Dated)'!$F:$F,'Transactions (Dated)'!$D:$D,$BL846,'Transactions (Dated)'!$B:$B,BR$11,'Transactions (Dated)'!$C:$C,"Dividend (paid to cash)")*AC846</f>
        <v>0</v>
      </c>
      <c r="BS846" s="6">
        <f ca="1">BS845+SUMIFS('Transactions (Dated)'!$F:$F,'Transactions (Dated)'!$D:$D,$BL846,'Transactions (Dated)'!$B:$B,BS$11,'Transactions (Dated)'!$C:$C,"Dividend (paid to cash)")*AD846</f>
        <v>0</v>
      </c>
      <c r="BT846" s="6">
        <f ca="1">BT845+SUMIFS('Transactions (Dated)'!$F:$F,'Transactions (Dated)'!$D:$D,$BL846,'Transactions (Dated)'!$B:$B,BT$11,'Transactions (Dated)'!$C:$C,"Dividend (paid to cash)")*AE846</f>
        <v>8555</v>
      </c>
      <c r="BU846" s="6">
        <f ca="1">BU845+SUMIFS('Transactions (Dated)'!$F:$F,'Transactions (Dated)'!$D:$D,$BL846,'Transactions (Dated)'!$B:$B,BU$11,'Transactions (Dated)'!$C:$C,"Dividend (paid to cash)")*AF846</f>
        <v>0</v>
      </c>
      <c r="BV846" s="6">
        <f ca="1">BV845+SUMIFS('Transactions (Dated)'!$F:$F,'Transactions (Dated)'!$D:$D,$BL846,'Transactions (Dated)'!$B:$B,BV$11,'Transactions (Dated)'!$C:$C,"Dividend (paid to cash)")*AG846</f>
        <v>0</v>
      </c>
      <c r="BW846" s="6">
        <f ca="1">BW845+SUMIFS('Transactions (Dated)'!$F:$F,'Transactions (Dated)'!$D:$D,$BL846,'Transactions (Dated)'!$B:$B,BW$11,'Transactions (Dated)'!$C:$C,"Dividend (paid to cash)")*AH846</f>
        <v>0</v>
      </c>
      <c r="BX846" s="6">
        <f ca="1">BX845+SUMIFS('Transactions (Dated)'!$F:$F,'Transactions (Dated)'!$D:$D,$BL846,'Transactions (Dated)'!$B:$B,BX$11,'Transactions (Dated)'!$C:$C,"Dividend (paid to cash)")*AI846</f>
        <v>0</v>
      </c>
      <c r="BY846" s="6">
        <f ca="1">BY845+SUMIFS('Transactions (Dated)'!$F:$F,'Transactions (Dated)'!$D:$D,$BL846,'Transactions (Dated)'!$B:$B,BY$11,'Transactions (Dated)'!$C:$C,"Dividend (paid to cash)")*AJ846</f>
        <v>0</v>
      </c>
      <c r="BZ846" s="6">
        <f ca="1">BZ845+SUMIFS('Transactions (Dated)'!$F:$F,'Transactions (Dated)'!$D:$D,$BL846,'Transactions (Dated)'!$B:$B,BZ$11,'Transactions (Dated)'!$C:$C,"Dividend (paid to cash)")*AK846</f>
        <v>0</v>
      </c>
      <c r="CA846" s="6">
        <f ca="1">CA845+SUMIFS('Transactions (Dated)'!$F:$F,'Transactions (Dated)'!$D:$D,$BL846,'Transactions (Dated)'!$B:$B,CA$11,'Transactions (Dated)'!$C:$C,"Dividend (paid to cash)")*AL846</f>
        <v>0</v>
      </c>
      <c r="CB846" s="6">
        <v>0</v>
      </c>
      <c r="CC846" s="6">
        <v>0</v>
      </c>
      <c r="CF846" s="6">
        <f t="shared" ca="1" si="363"/>
        <v>77858.051999999981</v>
      </c>
      <c r="CH846" s="3">
        <f t="shared" si="364"/>
        <v>43129</v>
      </c>
      <c r="CI846" s="4">
        <f t="shared" ca="1" si="365"/>
        <v>847390.2</v>
      </c>
      <c r="CJ846" s="4">
        <f t="shared" ca="1" si="366"/>
        <v>77858.051999999981</v>
      </c>
      <c r="CL846" s="4">
        <f t="shared" ca="1" si="367"/>
        <v>925248.25199999998</v>
      </c>
    </row>
    <row r="847" spans="2:90" x14ac:dyDescent="0.15">
      <c r="B847" s="3">
        <v>43130</v>
      </c>
      <c r="E847" s="86">
        <v>43130</v>
      </c>
      <c r="F847" s="53">
        <v>15.5</v>
      </c>
      <c r="G847">
        <v>1.72</v>
      </c>
      <c r="H847">
        <v>21.53</v>
      </c>
      <c r="I847">
        <v>23.78</v>
      </c>
      <c r="J847">
        <v>22.86</v>
      </c>
      <c r="K847">
        <v>12.49</v>
      </c>
      <c r="L847">
        <v>15.8</v>
      </c>
      <c r="M847">
        <v>2.7</v>
      </c>
      <c r="O847">
        <v>15.14</v>
      </c>
      <c r="Q847">
        <v>1.33</v>
      </c>
      <c r="R847">
        <v>10.69</v>
      </c>
      <c r="S847">
        <v>42.68</v>
      </c>
      <c r="U847">
        <v>42.68</v>
      </c>
      <c r="X847" s="3">
        <f t="shared" si="345"/>
        <v>43130</v>
      </c>
      <c r="Y847" s="40">
        <f ca="1">Y846+SUMIFS('Transactions (Dated)'!$E$2:$E$53,'Transactions (Dated)'!$D$2:$D$53,'Share Values'!$X847,'Transactions (Dated)'!$B$2:$B$53,'Share Values'!Y$11,'Transactions (Dated)'!$C$2:$C$53,"Buy")-SUMIFS('Transactions (Dated)'!$E$2:$E$53,'Transactions (Dated)'!$D$2:$D$53,'Share Values'!$X847,'Transactions (Dated)'!$B$2:$B$53,'Share Values'!Y$11,'Transactions (Dated)'!$C$2:$C$53,"Sell")</f>
        <v>4625</v>
      </c>
      <c r="Z847" s="40">
        <f ca="1">Z846+SUMIFS('Transactions (Dated)'!$E$2:$E$53,'Transactions (Dated)'!$D$2:$D$53,'Share Values'!$X847,'Transactions (Dated)'!$B$2:$B$53,'Share Values'!Z$11,'Transactions (Dated)'!$C$2:$C$53,"Buy")-SUMIFS('Transactions (Dated)'!$E$2:$E$53,'Transactions (Dated)'!$D$2:$D$53,'Share Values'!$X847,'Transactions (Dated)'!$B$2:$B$53,'Share Values'!Z$11,'Transactions (Dated)'!$C$2:$C$53,"Sell")</f>
        <v>9375</v>
      </c>
      <c r="AA847" s="40">
        <f ca="1">AA846+SUMIFS('Transactions (Dated)'!$E$2:$E$53,'Transactions (Dated)'!$D$2:$D$53,'Share Values'!$X847,'Transactions (Dated)'!$B$2:$B$53,'Share Values'!AA$11,'Transactions (Dated)'!$C$2:$C$53,"Buy")-SUMIFS('Transactions (Dated)'!$E$2:$E$53,'Transactions (Dated)'!$D$2:$D$53,'Share Values'!$X847,'Transactions (Dated)'!$B$2:$B$53,'Share Values'!AA$11,'Transactions (Dated)'!$C$2:$C$53,"Sell")</f>
        <v>26357</v>
      </c>
      <c r="AB847" s="40">
        <f ca="1">AB846+SUMIFS('Transactions (Dated)'!$E$2:$E$53,'Transactions (Dated)'!$D$2:$D$53,'Share Values'!$X847,'Transactions (Dated)'!$B$2:$B$53,'Share Values'!AB$11,'Transactions (Dated)'!$C$2:$C$53,"Buy")-SUMIFS('Transactions (Dated)'!$E$2:$E$53,'Transactions (Dated)'!$D$2:$D$53,'Share Values'!$X847,'Transactions (Dated)'!$B$2:$B$53,'Share Values'!AB$11,'Transactions (Dated)'!$C$2:$C$53,"Sell")</f>
        <v>1892</v>
      </c>
      <c r="AC847" s="40">
        <f ca="1">AC846+SUMIFS('Transactions (Dated)'!$E$2:$E$53,'Transactions (Dated)'!$D$2:$D$53,'Share Values'!$X847,'Transactions (Dated)'!$B$2:$B$53,'Share Values'!AC$11,'Transactions (Dated)'!$C$2:$C$53,"Buy")-SUMIFS('Transactions (Dated)'!$E$2:$E$53,'Transactions (Dated)'!$D$2:$D$53,'Share Values'!$X847,'Transactions (Dated)'!$B$2:$B$53,'Share Values'!AC$11,'Transactions (Dated)'!$C$2:$C$53,"Sell")</f>
        <v>2348</v>
      </c>
      <c r="AD847" s="40">
        <f ca="1">AD846+SUMIFS('Transactions (Dated)'!$E$2:$E$53,'Transactions (Dated)'!$D$2:$D$53,'Share Values'!$X847,'Transactions (Dated)'!$B$2:$B$53,'Share Values'!AD$11,'Transactions (Dated)'!$C$2:$C$53,"Buy")-SUMIFS('Transactions (Dated)'!$E$2:$E$53,'Transactions (Dated)'!$D$2:$D$53,'Share Values'!$X847,'Transactions (Dated)'!$B$2:$B$53,'Share Values'!AD$11,'Transactions (Dated)'!$C$2:$C$53,"Sell")</f>
        <v>0</v>
      </c>
      <c r="AE847" s="40">
        <f ca="1">AE846+SUMIFS('Transactions (Dated)'!$E$2:$E$53,'Transactions (Dated)'!$D$2:$D$53,'Share Values'!$X847,'Transactions (Dated)'!$B$2:$B$53,'Share Values'!AE$11,'Transactions (Dated)'!$C$2:$C$53,"Buy")-SUMIFS('Transactions (Dated)'!$E$2:$E$53,'Transactions (Dated)'!$D$2:$D$53,'Share Values'!$X847,'Transactions (Dated)'!$B$2:$B$53,'Share Values'!AE$11,'Transactions (Dated)'!$C$2:$C$53,"Sell")</f>
        <v>2900</v>
      </c>
      <c r="AF847" s="40">
        <f ca="1">AF846+SUMIFS('Transactions (Dated)'!$E$2:$E$53,'Transactions (Dated)'!$D$2:$D$53,'Share Values'!$X847,'Transactions (Dated)'!$B$2:$B$53,'Share Values'!AF$11,'Transactions (Dated)'!$C$2:$C$53,"Buy")-SUMIFS('Transactions (Dated)'!$E$2:$E$53,'Transactions (Dated)'!$D$2:$D$53,'Share Values'!$X847,'Transactions (Dated)'!$B$2:$B$53,'Share Values'!AF$11,'Transactions (Dated)'!$C$2:$C$53,"Sell")</f>
        <v>14201</v>
      </c>
      <c r="AG847" s="40">
        <f ca="1">AG846+SUMIFS('Transactions (Dated)'!$E$2:$E$53,'Transactions (Dated)'!$D$2:$D$53,'Share Values'!$X847,'Transactions (Dated)'!$B$2:$B$53,'Share Values'!AG$11,'Transactions (Dated)'!$C$2:$C$53,"Buy")-SUMIFS('Transactions (Dated)'!$E$2:$E$53,'Transactions (Dated)'!$D$2:$D$53,'Share Values'!$X847,'Transactions (Dated)'!$B$2:$B$53,'Share Values'!AG$11,'Transactions (Dated)'!$C$2:$C$53,"Sell")</f>
        <v>6835</v>
      </c>
      <c r="AH847" s="40">
        <f ca="1">AH846+SUMIFS('Transactions (Dated)'!$E$2:$E$53,'Transactions (Dated)'!$D$2:$D$53,'Share Values'!$X847,'Transactions (Dated)'!$B$2:$B$53,'Share Values'!AH$11,'Transactions (Dated)'!$C$2:$C$53,"Buy")-SUMIFS('Transactions (Dated)'!$E$2:$E$53,'Transactions (Dated)'!$D$2:$D$53,'Share Values'!$X847,'Transactions (Dated)'!$B$2:$B$53,'Share Values'!AH$11,'Transactions (Dated)'!$C$2:$C$53,"Sell")</f>
        <v>0</v>
      </c>
      <c r="AI847" s="40">
        <f ca="1">AI846+SUMIFS('Transactions (Dated)'!$E$2:$E$53,'Transactions (Dated)'!$D$2:$D$53,'Share Values'!$X847,'Transactions (Dated)'!$B$2:$B$53,'Share Values'!AI$11,'Transactions (Dated)'!$C$2:$C$53,"Buy")-SUMIFS('Transactions (Dated)'!$E$2:$E$53,'Transactions (Dated)'!$D$2:$D$53,'Share Values'!$X847,'Transactions (Dated)'!$B$2:$B$53,'Share Values'!AI$11,'Transactions (Dated)'!$C$2:$C$53,"Sell")</f>
        <v>0</v>
      </c>
      <c r="AJ847" s="40">
        <f ca="1">AJ846+SUMIFS('Transactions (Dated)'!$E$2:$E$53,'Transactions (Dated)'!$D$2:$D$53,'Share Values'!$X847,'Transactions (Dated)'!$B$2:$B$53,'Share Values'!AJ$11,'Transactions (Dated)'!$C$2:$C$53,"Buy")-SUMIFS('Transactions (Dated)'!$E$2:$E$53,'Transactions (Dated)'!$D$2:$D$53,'Share Values'!$X847,'Transactions (Dated)'!$B$2:$B$53,'Share Values'!AJ$11,'Transactions (Dated)'!$C$2:$C$53,"Sell")</f>
        <v>0</v>
      </c>
      <c r="AK847" s="40">
        <f ca="1">AK846+SUMIFS('Transactions (Dated)'!$E$2:$E$53,'Transactions (Dated)'!$D$2:$D$53,'Share Values'!$X847,'Transactions (Dated)'!$B$2:$B$53,'Share Values'!AK$11,'Transactions (Dated)'!$C$2:$C$53,"Buy")-SUMIFS('Transactions (Dated)'!$E$2:$E$53,'Transactions (Dated)'!$D$2:$D$53,'Share Values'!$X847,'Transactions (Dated)'!$B$2:$B$53,'Share Values'!AK$11,'Transactions (Dated)'!$C$2:$C$53,"Sell")</f>
        <v>0</v>
      </c>
      <c r="AL847" s="40">
        <f ca="1">AL846+SUMIFS('Transactions (Dated)'!$E$2:$E$53,'Transactions (Dated)'!$D$2:$D$53,'Share Values'!$X847,'Transactions (Dated)'!$B$2:$B$53,'Share Values'!AL$11,'Transactions (Dated)'!$C$2:$C$53,"Buy")-SUMIFS('Transactions (Dated)'!$E$2:$E$53,'Transactions (Dated)'!$D$2:$D$53,'Share Values'!$X847,'Transactions (Dated)'!$B$2:$B$53,'Share Values'!AL$11,'Transactions (Dated)'!$C$2:$C$53,"Sell")</f>
        <v>0</v>
      </c>
      <c r="AM847" s="40">
        <f ca="1">AM846+SUMIFS('Transactions (Dated)'!$E$2:$E$53,'Transactions (Dated)'!$D$2:$D$53,'Share Values'!$X847,'Transactions (Dated)'!$B$2:$B$53,'Share Values'!AM$11,'Transactions (Dated)'!$C$2:$C$53,"Buy")-SUMIFS('Transactions (Dated)'!$E$2:$E$53,'Transactions (Dated)'!$D$2:$D$53,'Share Values'!$X847,'Transactions (Dated)'!$B$2:$B$53,'Share Values'!AM$11,'Transactions (Dated)'!$C$2:$C$53,"Sell")</f>
        <v>0</v>
      </c>
      <c r="AN847" s="40">
        <f ca="1">AN846+SUMIFS('Transactions (Dated)'!$E$2:$E$53,'Transactions (Dated)'!$D$2:$D$53,'Share Values'!$X847,'Transactions (Dated)'!$B$2:$B$53,'Share Values'!AN$11,'Transactions (Dated)'!$C$2:$C$53,"Buy")-SUMIFS('Transactions (Dated)'!$E$2:$E$53,'Transactions (Dated)'!$D$2:$D$53,'Share Values'!$X847,'Transactions (Dated)'!$B$2:$B$53,'Share Values'!AN$11,'Transactions (Dated)'!$C$2:$C$53,"Sell")</f>
        <v>0</v>
      </c>
      <c r="AQ847" s="3">
        <f t="shared" si="346"/>
        <v>43130</v>
      </c>
      <c r="AR847" s="6">
        <f t="shared" ca="1" si="347"/>
        <v>71687.5</v>
      </c>
      <c r="AS847" s="6">
        <f t="shared" ca="1" si="348"/>
        <v>16125</v>
      </c>
      <c r="AT847" s="6">
        <f t="shared" ca="1" si="349"/>
        <v>567466.21000000008</v>
      </c>
      <c r="AU847" s="6">
        <f t="shared" ca="1" si="350"/>
        <v>44991.76</v>
      </c>
      <c r="AV847" s="6">
        <f t="shared" ca="1" si="351"/>
        <v>53675.28</v>
      </c>
      <c r="AW847" s="6">
        <f t="shared" ca="1" si="352"/>
        <v>0</v>
      </c>
      <c r="AX847" s="6">
        <f t="shared" ca="1" si="353"/>
        <v>45820</v>
      </c>
      <c r="AY847" s="6">
        <f t="shared" ca="1" si="354"/>
        <v>38342.700000000004</v>
      </c>
      <c r="AZ847" s="6">
        <f t="shared" ca="1" si="355"/>
        <v>0</v>
      </c>
      <c r="BA847" s="6">
        <f t="shared" ca="1" si="356"/>
        <v>0</v>
      </c>
      <c r="BB847" s="6">
        <f t="shared" ca="1" si="357"/>
        <v>0</v>
      </c>
      <c r="BC847" s="6">
        <f t="shared" ca="1" si="358"/>
        <v>0</v>
      </c>
      <c r="BD847" s="6">
        <f t="shared" ca="1" si="359"/>
        <v>0</v>
      </c>
      <c r="BE847" s="6">
        <f t="shared" ca="1" si="360"/>
        <v>0</v>
      </c>
      <c r="BF847" s="6">
        <f t="shared" ca="1" si="368"/>
        <v>0</v>
      </c>
      <c r="BG847" s="6">
        <f t="shared" ca="1" si="369"/>
        <v>0</v>
      </c>
      <c r="BJ847" s="4">
        <f t="shared" ca="1" si="361"/>
        <v>838108.45000000007</v>
      </c>
      <c r="BL847" s="3">
        <f t="shared" si="362"/>
        <v>43130</v>
      </c>
      <c r="BM847" s="6">
        <f>BM846+SUMIFS('Transactions (Dated)'!G:G,'Transactions (Dated)'!D:D,'Share Values'!AQ847)</f>
        <v>14317.649999999987</v>
      </c>
      <c r="BN847" s="6">
        <f ca="1">BN846+SUMIFS('Transactions (Dated)'!$F:$F,'Transactions (Dated)'!$D:$D,$BL847,'Transactions (Dated)'!$B:$B,BN$11,'Transactions (Dated)'!$C:$C,"Dividend (paid to cash)")*Y847</f>
        <v>0</v>
      </c>
      <c r="BO847" s="6">
        <f ca="1">BO846+SUMIFS('Transactions (Dated)'!$F:$F,'Transactions (Dated)'!$D:$D,$BL847,'Transactions (Dated)'!$B:$B,BO$11,'Transactions (Dated)'!$C:$C,"Dividend (paid to cash)")*Z847</f>
        <v>2421.875</v>
      </c>
      <c r="BP847" s="6">
        <f ca="1">BP846+SUMIFS('Transactions (Dated)'!$F:$F,'Transactions (Dated)'!$D:$D,$BL847,'Transactions (Dated)'!$B:$B,BP$11,'Transactions (Dated)'!$C:$C,"Dividend (paid to cash)")*AA847</f>
        <v>51745.237000000008</v>
      </c>
      <c r="BQ847" s="6">
        <f ca="1">BQ846+SUMIFS('Transactions (Dated)'!$F:$F,'Transactions (Dated)'!$D:$D,$BL847,'Transactions (Dated)'!$B:$B,BQ$11,'Transactions (Dated)'!$C:$C,"Dividend (paid to cash)")*AB847</f>
        <v>818.29</v>
      </c>
      <c r="BR847" s="6">
        <f ca="1">BR846+SUMIFS('Transactions (Dated)'!$F:$F,'Transactions (Dated)'!$D:$D,$BL847,'Transactions (Dated)'!$B:$B,BR$11,'Transactions (Dated)'!$C:$C,"Dividend (paid to cash)")*AC847</f>
        <v>0</v>
      </c>
      <c r="BS847" s="6">
        <f ca="1">BS846+SUMIFS('Transactions (Dated)'!$F:$F,'Transactions (Dated)'!$D:$D,$BL847,'Transactions (Dated)'!$B:$B,BS$11,'Transactions (Dated)'!$C:$C,"Dividend (paid to cash)")*AD847</f>
        <v>0</v>
      </c>
      <c r="BT847" s="6">
        <f ca="1">BT846+SUMIFS('Transactions (Dated)'!$F:$F,'Transactions (Dated)'!$D:$D,$BL847,'Transactions (Dated)'!$B:$B,BT$11,'Transactions (Dated)'!$C:$C,"Dividend (paid to cash)")*AE847</f>
        <v>8555</v>
      </c>
      <c r="BU847" s="6">
        <f ca="1">BU846+SUMIFS('Transactions (Dated)'!$F:$F,'Transactions (Dated)'!$D:$D,$BL847,'Transactions (Dated)'!$B:$B,BU$11,'Transactions (Dated)'!$C:$C,"Dividend (paid to cash)")*AF847</f>
        <v>0</v>
      </c>
      <c r="BV847" s="6">
        <f ca="1">BV846+SUMIFS('Transactions (Dated)'!$F:$F,'Transactions (Dated)'!$D:$D,$BL847,'Transactions (Dated)'!$B:$B,BV$11,'Transactions (Dated)'!$C:$C,"Dividend (paid to cash)")*AG847</f>
        <v>0</v>
      </c>
      <c r="BW847" s="6">
        <f ca="1">BW846+SUMIFS('Transactions (Dated)'!$F:$F,'Transactions (Dated)'!$D:$D,$BL847,'Transactions (Dated)'!$B:$B,BW$11,'Transactions (Dated)'!$C:$C,"Dividend (paid to cash)")*AH847</f>
        <v>0</v>
      </c>
      <c r="BX847" s="6">
        <f ca="1">BX846+SUMIFS('Transactions (Dated)'!$F:$F,'Transactions (Dated)'!$D:$D,$BL847,'Transactions (Dated)'!$B:$B,BX$11,'Transactions (Dated)'!$C:$C,"Dividend (paid to cash)")*AI847</f>
        <v>0</v>
      </c>
      <c r="BY847" s="6">
        <f ca="1">BY846+SUMIFS('Transactions (Dated)'!$F:$F,'Transactions (Dated)'!$D:$D,$BL847,'Transactions (Dated)'!$B:$B,BY$11,'Transactions (Dated)'!$C:$C,"Dividend (paid to cash)")*AJ847</f>
        <v>0</v>
      </c>
      <c r="BZ847" s="6">
        <f ca="1">BZ846+SUMIFS('Transactions (Dated)'!$F:$F,'Transactions (Dated)'!$D:$D,$BL847,'Transactions (Dated)'!$B:$B,BZ$11,'Transactions (Dated)'!$C:$C,"Dividend (paid to cash)")*AK847</f>
        <v>0</v>
      </c>
      <c r="CA847" s="6">
        <f ca="1">CA846+SUMIFS('Transactions (Dated)'!$F:$F,'Transactions (Dated)'!$D:$D,$BL847,'Transactions (Dated)'!$B:$B,CA$11,'Transactions (Dated)'!$C:$C,"Dividend (paid to cash)")*AL847</f>
        <v>0</v>
      </c>
      <c r="CB847" s="6">
        <v>0</v>
      </c>
      <c r="CC847" s="6">
        <v>0</v>
      </c>
      <c r="CF847" s="6">
        <f t="shared" ca="1" si="363"/>
        <v>77858.051999999981</v>
      </c>
      <c r="CH847" s="3">
        <f t="shared" si="364"/>
        <v>43130</v>
      </c>
      <c r="CI847" s="4">
        <f t="shared" ca="1" si="365"/>
        <v>838108.45000000007</v>
      </c>
      <c r="CJ847" s="4">
        <f t="shared" ca="1" si="366"/>
        <v>77858.051999999981</v>
      </c>
      <c r="CL847" s="4">
        <f t="shared" ca="1" si="367"/>
        <v>915966.50200000009</v>
      </c>
    </row>
    <row r="848" spans="2:90" x14ac:dyDescent="0.15">
      <c r="B848" s="3">
        <v>43131</v>
      </c>
      <c r="E848" s="86">
        <v>43131</v>
      </c>
      <c r="F848" s="53">
        <v>15.6</v>
      </c>
      <c r="G848">
        <v>1.8199999999999998</v>
      </c>
      <c r="H848">
        <v>21.54</v>
      </c>
      <c r="I848">
        <v>24</v>
      </c>
      <c r="J848">
        <v>22.85</v>
      </c>
      <c r="K848">
        <v>12.34</v>
      </c>
      <c r="L848">
        <v>15.83</v>
      </c>
      <c r="M848">
        <v>2.7</v>
      </c>
      <c r="O848">
        <v>15.34</v>
      </c>
      <c r="Q848">
        <v>1.35</v>
      </c>
      <c r="R848">
        <v>10.54</v>
      </c>
      <c r="S848">
        <v>43.46</v>
      </c>
      <c r="U848">
        <v>43.46</v>
      </c>
      <c r="X848" s="3">
        <f t="shared" si="345"/>
        <v>43131</v>
      </c>
      <c r="Y848" s="40">
        <f ca="1">Y847+SUMIFS('Transactions (Dated)'!$E$2:$E$53,'Transactions (Dated)'!$D$2:$D$53,'Share Values'!$X848,'Transactions (Dated)'!$B$2:$B$53,'Share Values'!Y$11,'Transactions (Dated)'!$C$2:$C$53,"Buy")-SUMIFS('Transactions (Dated)'!$E$2:$E$53,'Transactions (Dated)'!$D$2:$D$53,'Share Values'!$X848,'Transactions (Dated)'!$B$2:$B$53,'Share Values'!Y$11,'Transactions (Dated)'!$C$2:$C$53,"Sell")</f>
        <v>4625</v>
      </c>
      <c r="Z848" s="40">
        <f ca="1">Z847+SUMIFS('Transactions (Dated)'!$E$2:$E$53,'Transactions (Dated)'!$D$2:$D$53,'Share Values'!$X848,'Transactions (Dated)'!$B$2:$B$53,'Share Values'!Z$11,'Transactions (Dated)'!$C$2:$C$53,"Buy")-SUMIFS('Transactions (Dated)'!$E$2:$E$53,'Transactions (Dated)'!$D$2:$D$53,'Share Values'!$X848,'Transactions (Dated)'!$B$2:$B$53,'Share Values'!Z$11,'Transactions (Dated)'!$C$2:$C$53,"Sell")</f>
        <v>9375</v>
      </c>
      <c r="AA848" s="40">
        <f ca="1">AA847+SUMIFS('Transactions (Dated)'!$E$2:$E$53,'Transactions (Dated)'!$D$2:$D$53,'Share Values'!$X848,'Transactions (Dated)'!$B$2:$B$53,'Share Values'!AA$11,'Transactions (Dated)'!$C$2:$C$53,"Buy")-SUMIFS('Transactions (Dated)'!$E$2:$E$53,'Transactions (Dated)'!$D$2:$D$53,'Share Values'!$X848,'Transactions (Dated)'!$B$2:$B$53,'Share Values'!AA$11,'Transactions (Dated)'!$C$2:$C$53,"Sell")</f>
        <v>26357</v>
      </c>
      <c r="AB848" s="40">
        <f ca="1">AB847+SUMIFS('Transactions (Dated)'!$E$2:$E$53,'Transactions (Dated)'!$D$2:$D$53,'Share Values'!$X848,'Transactions (Dated)'!$B$2:$B$53,'Share Values'!AB$11,'Transactions (Dated)'!$C$2:$C$53,"Buy")-SUMIFS('Transactions (Dated)'!$E$2:$E$53,'Transactions (Dated)'!$D$2:$D$53,'Share Values'!$X848,'Transactions (Dated)'!$B$2:$B$53,'Share Values'!AB$11,'Transactions (Dated)'!$C$2:$C$53,"Sell")</f>
        <v>1892</v>
      </c>
      <c r="AC848" s="40">
        <f ca="1">AC847+SUMIFS('Transactions (Dated)'!$E$2:$E$53,'Transactions (Dated)'!$D$2:$D$53,'Share Values'!$X848,'Transactions (Dated)'!$B$2:$B$53,'Share Values'!AC$11,'Transactions (Dated)'!$C$2:$C$53,"Buy")-SUMIFS('Transactions (Dated)'!$E$2:$E$53,'Transactions (Dated)'!$D$2:$D$53,'Share Values'!$X848,'Transactions (Dated)'!$B$2:$B$53,'Share Values'!AC$11,'Transactions (Dated)'!$C$2:$C$53,"Sell")</f>
        <v>2348</v>
      </c>
      <c r="AD848" s="40">
        <f ca="1">AD847+SUMIFS('Transactions (Dated)'!$E$2:$E$53,'Transactions (Dated)'!$D$2:$D$53,'Share Values'!$X848,'Transactions (Dated)'!$B$2:$B$53,'Share Values'!AD$11,'Transactions (Dated)'!$C$2:$C$53,"Buy")-SUMIFS('Transactions (Dated)'!$E$2:$E$53,'Transactions (Dated)'!$D$2:$D$53,'Share Values'!$X848,'Transactions (Dated)'!$B$2:$B$53,'Share Values'!AD$11,'Transactions (Dated)'!$C$2:$C$53,"Sell")</f>
        <v>0</v>
      </c>
      <c r="AE848" s="40">
        <f ca="1">AE847+SUMIFS('Transactions (Dated)'!$E$2:$E$53,'Transactions (Dated)'!$D$2:$D$53,'Share Values'!$X848,'Transactions (Dated)'!$B$2:$B$53,'Share Values'!AE$11,'Transactions (Dated)'!$C$2:$C$53,"Buy")-SUMIFS('Transactions (Dated)'!$E$2:$E$53,'Transactions (Dated)'!$D$2:$D$53,'Share Values'!$X848,'Transactions (Dated)'!$B$2:$B$53,'Share Values'!AE$11,'Transactions (Dated)'!$C$2:$C$53,"Sell")</f>
        <v>2900</v>
      </c>
      <c r="AF848" s="40">
        <f ca="1">AF847+SUMIFS('Transactions (Dated)'!$E$2:$E$53,'Transactions (Dated)'!$D$2:$D$53,'Share Values'!$X848,'Transactions (Dated)'!$B$2:$B$53,'Share Values'!AF$11,'Transactions (Dated)'!$C$2:$C$53,"Buy")-SUMIFS('Transactions (Dated)'!$E$2:$E$53,'Transactions (Dated)'!$D$2:$D$53,'Share Values'!$X848,'Transactions (Dated)'!$B$2:$B$53,'Share Values'!AF$11,'Transactions (Dated)'!$C$2:$C$53,"Sell")</f>
        <v>14201</v>
      </c>
      <c r="AG848" s="40">
        <f ca="1">AG847+SUMIFS('Transactions (Dated)'!$E$2:$E$53,'Transactions (Dated)'!$D$2:$D$53,'Share Values'!$X848,'Transactions (Dated)'!$B$2:$B$53,'Share Values'!AG$11,'Transactions (Dated)'!$C$2:$C$53,"Buy")-SUMIFS('Transactions (Dated)'!$E$2:$E$53,'Transactions (Dated)'!$D$2:$D$53,'Share Values'!$X848,'Transactions (Dated)'!$B$2:$B$53,'Share Values'!AG$11,'Transactions (Dated)'!$C$2:$C$53,"Sell")</f>
        <v>6835</v>
      </c>
      <c r="AH848" s="40">
        <f ca="1">AH847+SUMIFS('Transactions (Dated)'!$E$2:$E$53,'Transactions (Dated)'!$D$2:$D$53,'Share Values'!$X848,'Transactions (Dated)'!$B$2:$B$53,'Share Values'!AH$11,'Transactions (Dated)'!$C$2:$C$53,"Buy")-SUMIFS('Transactions (Dated)'!$E$2:$E$53,'Transactions (Dated)'!$D$2:$D$53,'Share Values'!$X848,'Transactions (Dated)'!$B$2:$B$53,'Share Values'!AH$11,'Transactions (Dated)'!$C$2:$C$53,"Sell")</f>
        <v>0</v>
      </c>
      <c r="AI848" s="40">
        <f ca="1">AI847+SUMIFS('Transactions (Dated)'!$E$2:$E$53,'Transactions (Dated)'!$D$2:$D$53,'Share Values'!$X848,'Transactions (Dated)'!$B$2:$B$53,'Share Values'!AI$11,'Transactions (Dated)'!$C$2:$C$53,"Buy")-SUMIFS('Transactions (Dated)'!$E$2:$E$53,'Transactions (Dated)'!$D$2:$D$53,'Share Values'!$X848,'Transactions (Dated)'!$B$2:$B$53,'Share Values'!AI$11,'Transactions (Dated)'!$C$2:$C$53,"Sell")</f>
        <v>0</v>
      </c>
      <c r="AJ848" s="40">
        <f ca="1">AJ847+SUMIFS('Transactions (Dated)'!$E$2:$E$53,'Transactions (Dated)'!$D$2:$D$53,'Share Values'!$X848,'Transactions (Dated)'!$B$2:$B$53,'Share Values'!AJ$11,'Transactions (Dated)'!$C$2:$C$53,"Buy")-SUMIFS('Transactions (Dated)'!$E$2:$E$53,'Transactions (Dated)'!$D$2:$D$53,'Share Values'!$X848,'Transactions (Dated)'!$B$2:$B$53,'Share Values'!AJ$11,'Transactions (Dated)'!$C$2:$C$53,"Sell")</f>
        <v>0</v>
      </c>
      <c r="AK848" s="40">
        <f ca="1">AK847+SUMIFS('Transactions (Dated)'!$E$2:$E$53,'Transactions (Dated)'!$D$2:$D$53,'Share Values'!$X848,'Transactions (Dated)'!$B$2:$B$53,'Share Values'!AK$11,'Transactions (Dated)'!$C$2:$C$53,"Buy")-SUMIFS('Transactions (Dated)'!$E$2:$E$53,'Transactions (Dated)'!$D$2:$D$53,'Share Values'!$X848,'Transactions (Dated)'!$B$2:$B$53,'Share Values'!AK$11,'Transactions (Dated)'!$C$2:$C$53,"Sell")</f>
        <v>0</v>
      </c>
      <c r="AL848" s="40">
        <f ca="1">AL847+SUMIFS('Transactions (Dated)'!$E$2:$E$53,'Transactions (Dated)'!$D$2:$D$53,'Share Values'!$X848,'Transactions (Dated)'!$B$2:$B$53,'Share Values'!AL$11,'Transactions (Dated)'!$C$2:$C$53,"Buy")-SUMIFS('Transactions (Dated)'!$E$2:$E$53,'Transactions (Dated)'!$D$2:$D$53,'Share Values'!$X848,'Transactions (Dated)'!$B$2:$B$53,'Share Values'!AL$11,'Transactions (Dated)'!$C$2:$C$53,"Sell")</f>
        <v>0</v>
      </c>
      <c r="AM848" s="40">
        <f ca="1">AM847+SUMIFS('Transactions (Dated)'!$E$2:$E$53,'Transactions (Dated)'!$D$2:$D$53,'Share Values'!$X848,'Transactions (Dated)'!$B$2:$B$53,'Share Values'!AM$11,'Transactions (Dated)'!$C$2:$C$53,"Buy")-SUMIFS('Transactions (Dated)'!$E$2:$E$53,'Transactions (Dated)'!$D$2:$D$53,'Share Values'!$X848,'Transactions (Dated)'!$B$2:$B$53,'Share Values'!AM$11,'Transactions (Dated)'!$C$2:$C$53,"Sell")</f>
        <v>0</v>
      </c>
      <c r="AN848" s="40">
        <f ca="1">AN847+SUMIFS('Transactions (Dated)'!$E$2:$E$53,'Transactions (Dated)'!$D$2:$D$53,'Share Values'!$X848,'Transactions (Dated)'!$B$2:$B$53,'Share Values'!AN$11,'Transactions (Dated)'!$C$2:$C$53,"Buy")-SUMIFS('Transactions (Dated)'!$E$2:$E$53,'Transactions (Dated)'!$D$2:$D$53,'Share Values'!$X848,'Transactions (Dated)'!$B$2:$B$53,'Share Values'!AN$11,'Transactions (Dated)'!$C$2:$C$53,"Sell")</f>
        <v>0</v>
      </c>
      <c r="AQ848" s="3">
        <f t="shared" si="346"/>
        <v>43131</v>
      </c>
      <c r="AR848" s="6">
        <f t="shared" ca="1" si="347"/>
        <v>72150</v>
      </c>
      <c r="AS848" s="6">
        <f t="shared" ca="1" si="348"/>
        <v>17062.5</v>
      </c>
      <c r="AT848" s="6">
        <f t="shared" ca="1" si="349"/>
        <v>567729.78</v>
      </c>
      <c r="AU848" s="6">
        <f t="shared" ca="1" si="350"/>
        <v>45408</v>
      </c>
      <c r="AV848" s="6">
        <f t="shared" ca="1" si="351"/>
        <v>53651.8</v>
      </c>
      <c r="AW848" s="6">
        <f t="shared" ca="1" si="352"/>
        <v>0</v>
      </c>
      <c r="AX848" s="6">
        <f t="shared" ca="1" si="353"/>
        <v>45907</v>
      </c>
      <c r="AY848" s="6">
        <f t="shared" ca="1" si="354"/>
        <v>38342.700000000004</v>
      </c>
      <c r="AZ848" s="6">
        <f t="shared" ca="1" si="355"/>
        <v>0</v>
      </c>
      <c r="BA848" s="6">
        <f t="shared" ca="1" si="356"/>
        <v>0</v>
      </c>
      <c r="BB848" s="6">
        <f t="shared" ca="1" si="357"/>
        <v>0</v>
      </c>
      <c r="BC848" s="6">
        <f t="shared" ca="1" si="358"/>
        <v>0</v>
      </c>
      <c r="BD848" s="6">
        <f t="shared" ca="1" si="359"/>
        <v>0</v>
      </c>
      <c r="BE848" s="6">
        <f t="shared" ca="1" si="360"/>
        <v>0</v>
      </c>
      <c r="BF848" s="6">
        <f t="shared" ca="1" si="368"/>
        <v>0</v>
      </c>
      <c r="BG848" s="6">
        <f t="shared" ca="1" si="369"/>
        <v>0</v>
      </c>
      <c r="BJ848" s="4">
        <f t="shared" ca="1" si="361"/>
        <v>840251.78</v>
      </c>
      <c r="BL848" s="3">
        <f t="shared" si="362"/>
        <v>43131</v>
      </c>
      <c r="BM848" s="6">
        <f>BM847+SUMIFS('Transactions (Dated)'!G:G,'Transactions (Dated)'!D:D,'Share Values'!AQ848)</f>
        <v>14317.649999999987</v>
      </c>
      <c r="BN848" s="6">
        <f ca="1">BN847+SUMIFS('Transactions (Dated)'!$F:$F,'Transactions (Dated)'!$D:$D,$BL848,'Transactions (Dated)'!$B:$B,BN$11,'Transactions (Dated)'!$C:$C,"Dividend (paid to cash)")*Y848</f>
        <v>0</v>
      </c>
      <c r="BO848" s="6">
        <f ca="1">BO847+SUMIFS('Transactions (Dated)'!$F:$F,'Transactions (Dated)'!$D:$D,$BL848,'Transactions (Dated)'!$B:$B,BO$11,'Transactions (Dated)'!$C:$C,"Dividend (paid to cash)")*Z848</f>
        <v>2421.875</v>
      </c>
      <c r="BP848" s="6">
        <f ca="1">BP847+SUMIFS('Transactions (Dated)'!$F:$F,'Transactions (Dated)'!$D:$D,$BL848,'Transactions (Dated)'!$B:$B,BP$11,'Transactions (Dated)'!$C:$C,"Dividend (paid to cash)")*AA848</f>
        <v>51745.237000000008</v>
      </c>
      <c r="BQ848" s="6">
        <f ca="1">BQ847+SUMIFS('Transactions (Dated)'!$F:$F,'Transactions (Dated)'!$D:$D,$BL848,'Transactions (Dated)'!$B:$B,BQ$11,'Transactions (Dated)'!$C:$C,"Dividend (paid to cash)")*AB848</f>
        <v>818.29</v>
      </c>
      <c r="BR848" s="6">
        <f ca="1">BR847+SUMIFS('Transactions (Dated)'!$F:$F,'Transactions (Dated)'!$D:$D,$BL848,'Transactions (Dated)'!$B:$B,BR$11,'Transactions (Dated)'!$C:$C,"Dividend (paid to cash)")*AC848</f>
        <v>0</v>
      </c>
      <c r="BS848" s="6">
        <f ca="1">BS847+SUMIFS('Transactions (Dated)'!$F:$F,'Transactions (Dated)'!$D:$D,$BL848,'Transactions (Dated)'!$B:$B,BS$11,'Transactions (Dated)'!$C:$C,"Dividend (paid to cash)")*AD848</f>
        <v>0</v>
      </c>
      <c r="BT848" s="6">
        <f ca="1">BT847+SUMIFS('Transactions (Dated)'!$F:$F,'Transactions (Dated)'!$D:$D,$BL848,'Transactions (Dated)'!$B:$B,BT$11,'Transactions (Dated)'!$C:$C,"Dividend (paid to cash)")*AE848</f>
        <v>8555</v>
      </c>
      <c r="BU848" s="6">
        <f ca="1">BU847+SUMIFS('Transactions (Dated)'!$F:$F,'Transactions (Dated)'!$D:$D,$BL848,'Transactions (Dated)'!$B:$B,BU$11,'Transactions (Dated)'!$C:$C,"Dividend (paid to cash)")*AF848</f>
        <v>0</v>
      </c>
      <c r="BV848" s="6">
        <f ca="1">BV847+SUMIFS('Transactions (Dated)'!$F:$F,'Transactions (Dated)'!$D:$D,$BL848,'Transactions (Dated)'!$B:$B,BV$11,'Transactions (Dated)'!$C:$C,"Dividend (paid to cash)")*AG848</f>
        <v>0</v>
      </c>
      <c r="BW848" s="6">
        <f ca="1">BW847+SUMIFS('Transactions (Dated)'!$F:$F,'Transactions (Dated)'!$D:$D,$BL848,'Transactions (Dated)'!$B:$B,BW$11,'Transactions (Dated)'!$C:$C,"Dividend (paid to cash)")*AH848</f>
        <v>0</v>
      </c>
      <c r="BX848" s="6">
        <f ca="1">BX847+SUMIFS('Transactions (Dated)'!$F:$F,'Transactions (Dated)'!$D:$D,$BL848,'Transactions (Dated)'!$B:$B,BX$11,'Transactions (Dated)'!$C:$C,"Dividend (paid to cash)")*AI848</f>
        <v>0</v>
      </c>
      <c r="BY848" s="6">
        <f ca="1">BY847+SUMIFS('Transactions (Dated)'!$F:$F,'Transactions (Dated)'!$D:$D,$BL848,'Transactions (Dated)'!$B:$B,BY$11,'Transactions (Dated)'!$C:$C,"Dividend (paid to cash)")*AJ848</f>
        <v>0</v>
      </c>
      <c r="BZ848" s="6">
        <f ca="1">BZ847+SUMIFS('Transactions (Dated)'!$F:$F,'Transactions (Dated)'!$D:$D,$BL848,'Transactions (Dated)'!$B:$B,BZ$11,'Transactions (Dated)'!$C:$C,"Dividend (paid to cash)")*AK848</f>
        <v>0</v>
      </c>
      <c r="CA848" s="6">
        <f ca="1">CA847+SUMIFS('Transactions (Dated)'!$F:$F,'Transactions (Dated)'!$D:$D,$BL848,'Transactions (Dated)'!$B:$B,CA$11,'Transactions (Dated)'!$C:$C,"Dividend (paid to cash)")*AL848</f>
        <v>0</v>
      </c>
      <c r="CB848" s="6">
        <v>0</v>
      </c>
      <c r="CC848" s="6">
        <v>0</v>
      </c>
      <c r="CF848" s="6">
        <f t="shared" ca="1" si="363"/>
        <v>77858.051999999981</v>
      </c>
      <c r="CH848" s="3">
        <f t="shared" si="364"/>
        <v>43131</v>
      </c>
      <c r="CI848" s="4">
        <f t="shared" ca="1" si="365"/>
        <v>840251.78</v>
      </c>
      <c r="CJ848" s="4">
        <f t="shared" ca="1" si="366"/>
        <v>77858.051999999981</v>
      </c>
      <c r="CL848" s="4">
        <f t="shared" ca="1" si="367"/>
        <v>918109.83200000005</v>
      </c>
    </row>
    <row r="849" spans="2:90" x14ac:dyDescent="0.15">
      <c r="B849" s="3">
        <v>43132</v>
      </c>
      <c r="E849" s="86">
        <v>43132</v>
      </c>
      <c r="F849" s="53">
        <v>15.82</v>
      </c>
      <c r="G849">
        <v>1.81</v>
      </c>
      <c r="H849">
        <v>21.41</v>
      </c>
      <c r="I849">
        <v>24.29</v>
      </c>
      <c r="J849">
        <v>22.82</v>
      </c>
      <c r="K849">
        <v>12.23</v>
      </c>
      <c r="L849">
        <v>15.82</v>
      </c>
      <c r="M849">
        <v>2.8</v>
      </c>
      <c r="O849">
        <v>15</v>
      </c>
      <c r="Q849">
        <v>1.3599999999999999</v>
      </c>
      <c r="R849">
        <v>10.79</v>
      </c>
      <c r="S849">
        <v>42.77</v>
      </c>
      <c r="U849">
        <v>42.77</v>
      </c>
      <c r="X849" s="3">
        <f t="shared" si="345"/>
        <v>43132</v>
      </c>
      <c r="Y849" s="40">
        <f ca="1">Y848+SUMIFS('Transactions (Dated)'!$E$2:$E$53,'Transactions (Dated)'!$D$2:$D$53,'Share Values'!$X849,'Transactions (Dated)'!$B$2:$B$53,'Share Values'!Y$11,'Transactions (Dated)'!$C$2:$C$53,"Buy")-SUMIFS('Transactions (Dated)'!$E$2:$E$53,'Transactions (Dated)'!$D$2:$D$53,'Share Values'!$X849,'Transactions (Dated)'!$B$2:$B$53,'Share Values'!Y$11,'Transactions (Dated)'!$C$2:$C$53,"Sell")</f>
        <v>4625</v>
      </c>
      <c r="Z849" s="40">
        <f ca="1">Z848+SUMIFS('Transactions (Dated)'!$E$2:$E$53,'Transactions (Dated)'!$D$2:$D$53,'Share Values'!$X849,'Transactions (Dated)'!$B$2:$B$53,'Share Values'!Z$11,'Transactions (Dated)'!$C$2:$C$53,"Buy")-SUMIFS('Transactions (Dated)'!$E$2:$E$53,'Transactions (Dated)'!$D$2:$D$53,'Share Values'!$X849,'Transactions (Dated)'!$B$2:$B$53,'Share Values'!Z$11,'Transactions (Dated)'!$C$2:$C$53,"Sell")</f>
        <v>9375</v>
      </c>
      <c r="AA849" s="40">
        <f ca="1">AA848+SUMIFS('Transactions (Dated)'!$E$2:$E$53,'Transactions (Dated)'!$D$2:$D$53,'Share Values'!$X849,'Transactions (Dated)'!$B$2:$B$53,'Share Values'!AA$11,'Transactions (Dated)'!$C$2:$C$53,"Buy")-SUMIFS('Transactions (Dated)'!$E$2:$E$53,'Transactions (Dated)'!$D$2:$D$53,'Share Values'!$X849,'Transactions (Dated)'!$B$2:$B$53,'Share Values'!AA$11,'Transactions (Dated)'!$C$2:$C$53,"Sell")</f>
        <v>26357</v>
      </c>
      <c r="AB849" s="40">
        <f ca="1">AB848+SUMIFS('Transactions (Dated)'!$E$2:$E$53,'Transactions (Dated)'!$D$2:$D$53,'Share Values'!$X849,'Transactions (Dated)'!$B$2:$B$53,'Share Values'!AB$11,'Transactions (Dated)'!$C$2:$C$53,"Buy")-SUMIFS('Transactions (Dated)'!$E$2:$E$53,'Transactions (Dated)'!$D$2:$D$53,'Share Values'!$X849,'Transactions (Dated)'!$B$2:$B$53,'Share Values'!AB$11,'Transactions (Dated)'!$C$2:$C$53,"Sell")</f>
        <v>1892</v>
      </c>
      <c r="AC849" s="40">
        <f ca="1">AC848+SUMIFS('Transactions (Dated)'!$E$2:$E$53,'Transactions (Dated)'!$D$2:$D$53,'Share Values'!$X849,'Transactions (Dated)'!$B$2:$B$53,'Share Values'!AC$11,'Transactions (Dated)'!$C$2:$C$53,"Buy")-SUMIFS('Transactions (Dated)'!$E$2:$E$53,'Transactions (Dated)'!$D$2:$D$53,'Share Values'!$X849,'Transactions (Dated)'!$B$2:$B$53,'Share Values'!AC$11,'Transactions (Dated)'!$C$2:$C$53,"Sell")</f>
        <v>2348</v>
      </c>
      <c r="AD849" s="40">
        <f ca="1">AD848+SUMIFS('Transactions (Dated)'!$E$2:$E$53,'Transactions (Dated)'!$D$2:$D$53,'Share Values'!$X849,'Transactions (Dated)'!$B$2:$B$53,'Share Values'!AD$11,'Transactions (Dated)'!$C$2:$C$53,"Buy")-SUMIFS('Transactions (Dated)'!$E$2:$E$53,'Transactions (Dated)'!$D$2:$D$53,'Share Values'!$X849,'Transactions (Dated)'!$B$2:$B$53,'Share Values'!AD$11,'Transactions (Dated)'!$C$2:$C$53,"Sell")</f>
        <v>0</v>
      </c>
      <c r="AE849" s="40">
        <f ca="1">AE848+SUMIFS('Transactions (Dated)'!$E$2:$E$53,'Transactions (Dated)'!$D$2:$D$53,'Share Values'!$X849,'Transactions (Dated)'!$B$2:$B$53,'Share Values'!AE$11,'Transactions (Dated)'!$C$2:$C$53,"Buy")-SUMIFS('Transactions (Dated)'!$E$2:$E$53,'Transactions (Dated)'!$D$2:$D$53,'Share Values'!$X849,'Transactions (Dated)'!$B$2:$B$53,'Share Values'!AE$11,'Transactions (Dated)'!$C$2:$C$53,"Sell")</f>
        <v>2900</v>
      </c>
      <c r="AF849" s="40">
        <f ca="1">AF848+SUMIFS('Transactions (Dated)'!$E$2:$E$53,'Transactions (Dated)'!$D$2:$D$53,'Share Values'!$X849,'Transactions (Dated)'!$B$2:$B$53,'Share Values'!AF$11,'Transactions (Dated)'!$C$2:$C$53,"Buy")-SUMIFS('Transactions (Dated)'!$E$2:$E$53,'Transactions (Dated)'!$D$2:$D$53,'Share Values'!$X849,'Transactions (Dated)'!$B$2:$B$53,'Share Values'!AF$11,'Transactions (Dated)'!$C$2:$C$53,"Sell")</f>
        <v>14201</v>
      </c>
      <c r="AG849" s="40">
        <f ca="1">AG848+SUMIFS('Transactions (Dated)'!$E$2:$E$53,'Transactions (Dated)'!$D$2:$D$53,'Share Values'!$X849,'Transactions (Dated)'!$B$2:$B$53,'Share Values'!AG$11,'Transactions (Dated)'!$C$2:$C$53,"Buy")-SUMIFS('Transactions (Dated)'!$E$2:$E$53,'Transactions (Dated)'!$D$2:$D$53,'Share Values'!$X849,'Transactions (Dated)'!$B$2:$B$53,'Share Values'!AG$11,'Transactions (Dated)'!$C$2:$C$53,"Sell")</f>
        <v>6835</v>
      </c>
      <c r="AH849" s="40">
        <f ca="1">AH848+SUMIFS('Transactions (Dated)'!$E$2:$E$53,'Transactions (Dated)'!$D$2:$D$53,'Share Values'!$X849,'Transactions (Dated)'!$B$2:$B$53,'Share Values'!AH$11,'Transactions (Dated)'!$C$2:$C$53,"Buy")-SUMIFS('Transactions (Dated)'!$E$2:$E$53,'Transactions (Dated)'!$D$2:$D$53,'Share Values'!$X849,'Transactions (Dated)'!$B$2:$B$53,'Share Values'!AH$11,'Transactions (Dated)'!$C$2:$C$53,"Sell")</f>
        <v>0</v>
      </c>
      <c r="AI849" s="40">
        <f ca="1">AI848+SUMIFS('Transactions (Dated)'!$E$2:$E$53,'Transactions (Dated)'!$D$2:$D$53,'Share Values'!$X849,'Transactions (Dated)'!$B$2:$B$53,'Share Values'!AI$11,'Transactions (Dated)'!$C$2:$C$53,"Buy")-SUMIFS('Transactions (Dated)'!$E$2:$E$53,'Transactions (Dated)'!$D$2:$D$53,'Share Values'!$X849,'Transactions (Dated)'!$B$2:$B$53,'Share Values'!AI$11,'Transactions (Dated)'!$C$2:$C$53,"Sell")</f>
        <v>0</v>
      </c>
      <c r="AJ849" s="40">
        <f ca="1">AJ848+SUMIFS('Transactions (Dated)'!$E$2:$E$53,'Transactions (Dated)'!$D$2:$D$53,'Share Values'!$X849,'Transactions (Dated)'!$B$2:$B$53,'Share Values'!AJ$11,'Transactions (Dated)'!$C$2:$C$53,"Buy")-SUMIFS('Transactions (Dated)'!$E$2:$E$53,'Transactions (Dated)'!$D$2:$D$53,'Share Values'!$X849,'Transactions (Dated)'!$B$2:$B$53,'Share Values'!AJ$11,'Transactions (Dated)'!$C$2:$C$53,"Sell")</f>
        <v>0</v>
      </c>
      <c r="AK849" s="40">
        <f ca="1">AK848+SUMIFS('Transactions (Dated)'!$E$2:$E$53,'Transactions (Dated)'!$D$2:$D$53,'Share Values'!$X849,'Transactions (Dated)'!$B$2:$B$53,'Share Values'!AK$11,'Transactions (Dated)'!$C$2:$C$53,"Buy")-SUMIFS('Transactions (Dated)'!$E$2:$E$53,'Transactions (Dated)'!$D$2:$D$53,'Share Values'!$X849,'Transactions (Dated)'!$B$2:$B$53,'Share Values'!AK$11,'Transactions (Dated)'!$C$2:$C$53,"Sell")</f>
        <v>0</v>
      </c>
      <c r="AL849" s="40">
        <f ca="1">AL848+SUMIFS('Transactions (Dated)'!$E$2:$E$53,'Transactions (Dated)'!$D$2:$D$53,'Share Values'!$X849,'Transactions (Dated)'!$B$2:$B$53,'Share Values'!AL$11,'Transactions (Dated)'!$C$2:$C$53,"Buy")-SUMIFS('Transactions (Dated)'!$E$2:$E$53,'Transactions (Dated)'!$D$2:$D$53,'Share Values'!$X849,'Transactions (Dated)'!$B$2:$B$53,'Share Values'!AL$11,'Transactions (Dated)'!$C$2:$C$53,"Sell")</f>
        <v>0</v>
      </c>
      <c r="AM849" s="40">
        <f ca="1">AM848+SUMIFS('Transactions (Dated)'!$E$2:$E$53,'Transactions (Dated)'!$D$2:$D$53,'Share Values'!$X849,'Transactions (Dated)'!$B$2:$B$53,'Share Values'!AM$11,'Transactions (Dated)'!$C$2:$C$53,"Buy")-SUMIFS('Transactions (Dated)'!$E$2:$E$53,'Transactions (Dated)'!$D$2:$D$53,'Share Values'!$X849,'Transactions (Dated)'!$B$2:$B$53,'Share Values'!AM$11,'Transactions (Dated)'!$C$2:$C$53,"Sell")</f>
        <v>0</v>
      </c>
      <c r="AN849" s="40">
        <f ca="1">AN848+SUMIFS('Transactions (Dated)'!$E$2:$E$53,'Transactions (Dated)'!$D$2:$D$53,'Share Values'!$X849,'Transactions (Dated)'!$B$2:$B$53,'Share Values'!AN$11,'Transactions (Dated)'!$C$2:$C$53,"Buy")-SUMIFS('Transactions (Dated)'!$E$2:$E$53,'Transactions (Dated)'!$D$2:$D$53,'Share Values'!$X849,'Transactions (Dated)'!$B$2:$B$53,'Share Values'!AN$11,'Transactions (Dated)'!$C$2:$C$53,"Sell")</f>
        <v>0</v>
      </c>
      <c r="AQ849" s="3">
        <f t="shared" si="346"/>
        <v>43132</v>
      </c>
      <c r="AR849" s="6">
        <f t="shared" ca="1" si="347"/>
        <v>73167.5</v>
      </c>
      <c r="AS849" s="6">
        <f t="shared" ca="1" si="348"/>
        <v>16968.75</v>
      </c>
      <c r="AT849" s="6">
        <f t="shared" ca="1" si="349"/>
        <v>564303.37</v>
      </c>
      <c r="AU849" s="6">
        <f t="shared" ca="1" si="350"/>
        <v>45956.68</v>
      </c>
      <c r="AV849" s="6">
        <f t="shared" ca="1" si="351"/>
        <v>53581.36</v>
      </c>
      <c r="AW849" s="6">
        <f t="shared" ca="1" si="352"/>
        <v>0</v>
      </c>
      <c r="AX849" s="6">
        <f t="shared" ca="1" si="353"/>
        <v>45878</v>
      </c>
      <c r="AY849" s="6">
        <f t="shared" ca="1" si="354"/>
        <v>39762.799999999996</v>
      </c>
      <c r="AZ849" s="6">
        <f t="shared" ca="1" si="355"/>
        <v>0</v>
      </c>
      <c r="BA849" s="6">
        <f t="shared" ca="1" si="356"/>
        <v>0</v>
      </c>
      <c r="BB849" s="6">
        <f t="shared" ca="1" si="357"/>
        <v>0</v>
      </c>
      <c r="BC849" s="6">
        <f t="shared" ca="1" si="358"/>
        <v>0</v>
      </c>
      <c r="BD849" s="6">
        <f t="shared" ca="1" si="359"/>
        <v>0</v>
      </c>
      <c r="BE849" s="6">
        <f t="shared" ca="1" si="360"/>
        <v>0</v>
      </c>
      <c r="BF849" s="6">
        <f t="shared" ca="1" si="368"/>
        <v>0</v>
      </c>
      <c r="BG849" s="6">
        <f t="shared" ca="1" si="369"/>
        <v>0</v>
      </c>
      <c r="BJ849" s="4">
        <f t="shared" ca="1" si="361"/>
        <v>839618.46000000008</v>
      </c>
      <c r="BL849" s="3">
        <f t="shared" si="362"/>
        <v>43132</v>
      </c>
      <c r="BM849" s="6">
        <f>BM848+SUMIFS('Transactions (Dated)'!G:G,'Transactions (Dated)'!D:D,'Share Values'!AQ849)</f>
        <v>14317.649999999987</v>
      </c>
      <c r="BN849" s="6">
        <f ca="1">BN848+SUMIFS('Transactions (Dated)'!$F:$F,'Transactions (Dated)'!$D:$D,$BL849,'Transactions (Dated)'!$B:$B,BN$11,'Transactions (Dated)'!$C:$C,"Dividend (paid to cash)")*Y849</f>
        <v>0</v>
      </c>
      <c r="BO849" s="6">
        <f ca="1">BO848+SUMIFS('Transactions (Dated)'!$F:$F,'Transactions (Dated)'!$D:$D,$BL849,'Transactions (Dated)'!$B:$B,BO$11,'Transactions (Dated)'!$C:$C,"Dividend (paid to cash)")*Z849</f>
        <v>2421.875</v>
      </c>
      <c r="BP849" s="6">
        <f ca="1">BP848+SUMIFS('Transactions (Dated)'!$F:$F,'Transactions (Dated)'!$D:$D,$BL849,'Transactions (Dated)'!$B:$B,BP$11,'Transactions (Dated)'!$C:$C,"Dividend (paid to cash)")*AA849</f>
        <v>51745.237000000008</v>
      </c>
      <c r="BQ849" s="6">
        <f ca="1">BQ848+SUMIFS('Transactions (Dated)'!$F:$F,'Transactions (Dated)'!$D:$D,$BL849,'Transactions (Dated)'!$B:$B,BQ$11,'Transactions (Dated)'!$C:$C,"Dividend (paid to cash)")*AB849</f>
        <v>818.29</v>
      </c>
      <c r="BR849" s="6">
        <f ca="1">BR848+SUMIFS('Transactions (Dated)'!$F:$F,'Transactions (Dated)'!$D:$D,$BL849,'Transactions (Dated)'!$B:$B,BR$11,'Transactions (Dated)'!$C:$C,"Dividend (paid to cash)")*AC849</f>
        <v>0</v>
      </c>
      <c r="BS849" s="6">
        <f ca="1">BS848+SUMIFS('Transactions (Dated)'!$F:$F,'Transactions (Dated)'!$D:$D,$BL849,'Transactions (Dated)'!$B:$B,BS$11,'Transactions (Dated)'!$C:$C,"Dividend (paid to cash)")*AD849</f>
        <v>0</v>
      </c>
      <c r="BT849" s="6">
        <f ca="1">BT848+SUMIFS('Transactions (Dated)'!$F:$F,'Transactions (Dated)'!$D:$D,$BL849,'Transactions (Dated)'!$B:$B,BT$11,'Transactions (Dated)'!$C:$C,"Dividend (paid to cash)")*AE849</f>
        <v>8555</v>
      </c>
      <c r="BU849" s="6">
        <f ca="1">BU848+SUMIFS('Transactions (Dated)'!$F:$F,'Transactions (Dated)'!$D:$D,$BL849,'Transactions (Dated)'!$B:$B,BU$11,'Transactions (Dated)'!$C:$C,"Dividend (paid to cash)")*AF849</f>
        <v>0</v>
      </c>
      <c r="BV849" s="6">
        <f ca="1">BV848+SUMIFS('Transactions (Dated)'!$F:$F,'Transactions (Dated)'!$D:$D,$BL849,'Transactions (Dated)'!$B:$B,BV$11,'Transactions (Dated)'!$C:$C,"Dividend (paid to cash)")*AG849</f>
        <v>0</v>
      </c>
      <c r="BW849" s="6">
        <f ca="1">BW848+SUMIFS('Transactions (Dated)'!$F:$F,'Transactions (Dated)'!$D:$D,$BL849,'Transactions (Dated)'!$B:$B,BW$11,'Transactions (Dated)'!$C:$C,"Dividend (paid to cash)")*AH849</f>
        <v>0</v>
      </c>
      <c r="BX849" s="6">
        <f ca="1">BX848+SUMIFS('Transactions (Dated)'!$F:$F,'Transactions (Dated)'!$D:$D,$BL849,'Transactions (Dated)'!$B:$B,BX$11,'Transactions (Dated)'!$C:$C,"Dividend (paid to cash)")*AI849</f>
        <v>0</v>
      </c>
      <c r="BY849" s="6">
        <f ca="1">BY848+SUMIFS('Transactions (Dated)'!$F:$F,'Transactions (Dated)'!$D:$D,$BL849,'Transactions (Dated)'!$B:$B,BY$11,'Transactions (Dated)'!$C:$C,"Dividend (paid to cash)")*AJ849</f>
        <v>0</v>
      </c>
      <c r="BZ849" s="6">
        <f ca="1">BZ848+SUMIFS('Transactions (Dated)'!$F:$F,'Transactions (Dated)'!$D:$D,$BL849,'Transactions (Dated)'!$B:$B,BZ$11,'Transactions (Dated)'!$C:$C,"Dividend (paid to cash)")*AK849</f>
        <v>0</v>
      </c>
      <c r="CA849" s="6">
        <f ca="1">CA848+SUMIFS('Transactions (Dated)'!$F:$F,'Transactions (Dated)'!$D:$D,$BL849,'Transactions (Dated)'!$B:$B,CA$11,'Transactions (Dated)'!$C:$C,"Dividend (paid to cash)")*AL849</f>
        <v>0</v>
      </c>
      <c r="CB849" s="6">
        <v>0</v>
      </c>
      <c r="CC849" s="6">
        <v>0</v>
      </c>
      <c r="CF849" s="6">
        <f t="shared" ca="1" si="363"/>
        <v>77858.051999999981</v>
      </c>
      <c r="CH849" s="3">
        <f t="shared" si="364"/>
        <v>43132</v>
      </c>
      <c r="CI849" s="4">
        <f t="shared" ca="1" si="365"/>
        <v>839618.46000000008</v>
      </c>
      <c r="CJ849" s="4">
        <f t="shared" ca="1" si="366"/>
        <v>77858.051999999981</v>
      </c>
      <c r="CL849" s="4">
        <f t="shared" ca="1" si="367"/>
        <v>917476.5120000001</v>
      </c>
    </row>
    <row r="850" spans="2:90" x14ac:dyDescent="0.15">
      <c r="B850" s="3">
        <v>43133</v>
      </c>
      <c r="E850" s="86">
        <v>43133</v>
      </c>
      <c r="F850" s="53">
        <v>15.44</v>
      </c>
      <c r="G850">
        <v>1.8</v>
      </c>
      <c r="H850">
        <v>21.06</v>
      </c>
      <c r="I850">
        <v>23.75</v>
      </c>
      <c r="J850">
        <v>27</v>
      </c>
      <c r="K850">
        <v>11.96</v>
      </c>
      <c r="L850">
        <v>15.79</v>
      </c>
      <c r="M850">
        <v>2.44</v>
      </c>
      <c r="O850">
        <v>14.84</v>
      </c>
      <c r="Q850">
        <v>1.35</v>
      </c>
      <c r="R850">
        <v>10.23</v>
      </c>
      <c r="S850">
        <v>42.55</v>
      </c>
      <c r="U850">
        <v>42.55</v>
      </c>
      <c r="X850" s="3">
        <f t="shared" si="345"/>
        <v>43133</v>
      </c>
      <c r="Y850" s="40">
        <f ca="1">Y849+SUMIFS('Transactions (Dated)'!$E$2:$E$53,'Transactions (Dated)'!$D$2:$D$53,'Share Values'!$X850,'Transactions (Dated)'!$B$2:$B$53,'Share Values'!Y$11,'Transactions (Dated)'!$C$2:$C$53,"Buy")-SUMIFS('Transactions (Dated)'!$E$2:$E$53,'Transactions (Dated)'!$D$2:$D$53,'Share Values'!$X850,'Transactions (Dated)'!$B$2:$B$53,'Share Values'!Y$11,'Transactions (Dated)'!$C$2:$C$53,"Sell")</f>
        <v>4625</v>
      </c>
      <c r="Z850" s="40">
        <f ca="1">Z849+SUMIFS('Transactions (Dated)'!$E$2:$E$53,'Transactions (Dated)'!$D$2:$D$53,'Share Values'!$X850,'Transactions (Dated)'!$B$2:$B$53,'Share Values'!Z$11,'Transactions (Dated)'!$C$2:$C$53,"Buy")-SUMIFS('Transactions (Dated)'!$E$2:$E$53,'Transactions (Dated)'!$D$2:$D$53,'Share Values'!$X850,'Transactions (Dated)'!$B$2:$B$53,'Share Values'!Z$11,'Transactions (Dated)'!$C$2:$C$53,"Sell")</f>
        <v>9375</v>
      </c>
      <c r="AA850" s="40">
        <f ca="1">AA849+SUMIFS('Transactions (Dated)'!$E$2:$E$53,'Transactions (Dated)'!$D$2:$D$53,'Share Values'!$X850,'Transactions (Dated)'!$B$2:$B$53,'Share Values'!AA$11,'Transactions (Dated)'!$C$2:$C$53,"Buy")-SUMIFS('Transactions (Dated)'!$E$2:$E$53,'Transactions (Dated)'!$D$2:$D$53,'Share Values'!$X850,'Transactions (Dated)'!$B$2:$B$53,'Share Values'!AA$11,'Transactions (Dated)'!$C$2:$C$53,"Sell")</f>
        <v>26357</v>
      </c>
      <c r="AB850" s="40">
        <f ca="1">AB849+SUMIFS('Transactions (Dated)'!$E$2:$E$53,'Transactions (Dated)'!$D$2:$D$53,'Share Values'!$X850,'Transactions (Dated)'!$B$2:$B$53,'Share Values'!AB$11,'Transactions (Dated)'!$C$2:$C$53,"Buy")-SUMIFS('Transactions (Dated)'!$E$2:$E$53,'Transactions (Dated)'!$D$2:$D$53,'Share Values'!$X850,'Transactions (Dated)'!$B$2:$B$53,'Share Values'!AB$11,'Transactions (Dated)'!$C$2:$C$53,"Sell")</f>
        <v>1892</v>
      </c>
      <c r="AC850" s="40">
        <f ca="1">AC849+SUMIFS('Transactions (Dated)'!$E$2:$E$53,'Transactions (Dated)'!$D$2:$D$53,'Share Values'!$X850,'Transactions (Dated)'!$B$2:$B$53,'Share Values'!AC$11,'Transactions (Dated)'!$C$2:$C$53,"Buy")-SUMIFS('Transactions (Dated)'!$E$2:$E$53,'Transactions (Dated)'!$D$2:$D$53,'Share Values'!$X850,'Transactions (Dated)'!$B$2:$B$53,'Share Values'!AC$11,'Transactions (Dated)'!$C$2:$C$53,"Sell")</f>
        <v>2348</v>
      </c>
      <c r="AD850" s="40">
        <f ca="1">AD849+SUMIFS('Transactions (Dated)'!$E$2:$E$53,'Transactions (Dated)'!$D$2:$D$53,'Share Values'!$X850,'Transactions (Dated)'!$B$2:$B$53,'Share Values'!AD$11,'Transactions (Dated)'!$C$2:$C$53,"Buy")-SUMIFS('Transactions (Dated)'!$E$2:$E$53,'Transactions (Dated)'!$D$2:$D$53,'Share Values'!$X850,'Transactions (Dated)'!$B$2:$B$53,'Share Values'!AD$11,'Transactions (Dated)'!$C$2:$C$53,"Sell")</f>
        <v>0</v>
      </c>
      <c r="AE850" s="40">
        <f ca="1">AE849+SUMIFS('Transactions (Dated)'!$E$2:$E$53,'Transactions (Dated)'!$D$2:$D$53,'Share Values'!$X850,'Transactions (Dated)'!$B$2:$B$53,'Share Values'!AE$11,'Transactions (Dated)'!$C$2:$C$53,"Buy")-SUMIFS('Transactions (Dated)'!$E$2:$E$53,'Transactions (Dated)'!$D$2:$D$53,'Share Values'!$X850,'Transactions (Dated)'!$B$2:$B$53,'Share Values'!AE$11,'Transactions (Dated)'!$C$2:$C$53,"Sell")</f>
        <v>2900</v>
      </c>
      <c r="AF850" s="40">
        <f ca="1">AF849+SUMIFS('Transactions (Dated)'!$E$2:$E$53,'Transactions (Dated)'!$D$2:$D$53,'Share Values'!$X850,'Transactions (Dated)'!$B$2:$B$53,'Share Values'!AF$11,'Transactions (Dated)'!$C$2:$C$53,"Buy")-SUMIFS('Transactions (Dated)'!$E$2:$E$53,'Transactions (Dated)'!$D$2:$D$53,'Share Values'!$X850,'Transactions (Dated)'!$B$2:$B$53,'Share Values'!AF$11,'Transactions (Dated)'!$C$2:$C$53,"Sell")</f>
        <v>14201</v>
      </c>
      <c r="AG850" s="40">
        <f ca="1">AG849+SUMIFS('Transactions (Dated)'!$E$2:$E$53,'Transactions (Dated)'!$D$2:$D$53,'Share Values'!$X850,'Transactions (Dated)'!$B$2:$B$53,'Share Values'!AG$11,'Transactions (Dated)'!$C$2:$C$53,"Buy")-SUMIFS('Transactions (Dated)'!$E$2:$E$53,'Transactions (Dated)'!$D$2:$D$53,'Share Values'!$X850,'Transactions (Dated)'!$B$2:$B$53,'Share Values'!AG$11,'Transactions (Dated)'!$C$2:$C$53,"Sell")</f>
        <v>6835</v>
      </c>
      <c r="AH850" s="40">
        <f ca="1">AH849+SUMIFS('Transactions (Dated)'!$E$2:$E$53,'Transactions (Dated)'!$D$2:$D$53,'Share Values'!$X850,'Transactions (Dated)'!$B$2:$B$53,'Share Values'!AH$11,'Transactions (Dated)'!$C$2:$C$53,"Buy")-SUMIFS('Transactions (Dated)'!$E$2:$E$53,'Transactions (Dated)'!$D$2:$D$53,'Share Values'!$X850,'Transactions (Dated)'!$B$2:$B$53,'Share Values'!AH$11,'Transactions (Dated)'!$C$2:$C$53,"Sell")</f>
        <v>0</v>
      </c>
      <c r="AI850" s="40">
        <f ca="1">AI849+SUMIFS('Transactions (Dated)'!$E$2:$E$53,'Transactions (Dated)'!$D$2:$D$53,'Share Values'!$X850,'Transactions (Dated)'!$B$2:$B$53,'Share Values'!AI$11,'Transactions (Dated)'!$C$2:$C$53,"Buy")-SUMIFS('Transactions (Dated)'!$E$2:$E$53,'Transactions (Dated)'!$D$2:$D$53,'Share Values'!$X850,'Transactions (Dated)'!$B$2:$B$53,'Share Values'!AI$11,'Transactions (Dated)'!$C$2:$C$53,"Sell")</f>
        <v>0</v>
      </c>
      <c r="AJ850" s="40">
        <f ca="1">AJ849+SUMIFS('Transactions (Dated)'!$E$2:$E$53,'Transactions (Dated)'!$D$2:$D$53,'Share Values'!$X850,'Transactions (Dated)'!$B$2:$B$53,'Share Values'!AJ$11,'Transactions (Dated)'!$C$2:$C$53,"Buy")-SUMIFS('Transactions (Dated)'!$E$2:$E$53,'Transactions (Dated)'!$D$2:$D$53,'Share Values'!$X850,'Transactions (Dated)'!$B$2:$B$53,'Share Values'!AJ$11,'Transactions (Dated)'!$C$2:$C$53,"Sell")</f>
        <v>0</v>
      </c>
      <c r="AK850" s="40">
        <f ca="1">AK849+SUMIFS('Transactions (Dated)'!$E$2:$E$53,'Transactions (Dated)'!$D$2:$D$53,'Share Values'!$X850,'Transactions (Dated)'!$B$2:$B$53,'Share Values'!AK$11,'Transactions (Dated)'!$C$2:$C$53,"Buy")-SUMIFS('Transactions (Dated)'!$E$2:$E$53,'Transactions (Dated)'!$D$2:$D$53,'Share Values'!$X850,'Transactions (Dated)'!$B$2:$B$53,'Share Values'!AK$11,'Transactions (Dated)'!$C$2:$C$53,"Sell")</f>
        <v>0</v>
      </c>
      <c r="AL850" s="40">
        <f ca="1">AL849+SUMIFS('Transactions (Dated)'!$E$2:$E$53,'Transactions (Dated)'!$D$2:$D$53,'Share Values'!$X850,'Transactions (Dated)'!$B$2:$B$53,'Share Values'!AL$11,'Transactions (Dated)'!$C$2:$C$53,"Buy")-SUMIFS('Transactions (Dated)'!$E$2:$E$53,'Transactions (Dated)'!$D$2:$D$53,'Share Values'!$X850,'Transactions (Dated)'!$B$2:$B$53,'Share Values'!AL$11,'Transactions (Dated)'!$C$2:$C$53,"Sell")</f>
        <v>0</v>
      </c>
      <c r="AM850" s="40">
        <f ca="1">AM849+SUMIFS('Transactions (Dated)'!$E$2:$E$53,'Transactions (Dated)'!$D$2:$D$53,'Share Values'!$X850,'Transactions (Dated)'!$B$2:$B$53,'Share Values'!AM$11,'Transactions (Dated)'!$C$2:$C$53,"Buy")-SUMIFS('Transactions (Dated)'!$E$2:$E$53,'Transactions (Dated)'!$D$2:$D$53,'Share Values'!$X850,'Transactions (Dated)'!$B$2:$B$53,'Share Values'!AM$11,'Transactions (Dated)'!$C$2:$C$53,"Sell")</f>
        <v>0</v>
      </c>
      <c r="AN850" s="40">
        <f ca="1">AN849+SUMIFS('Transactions (Dated)'!$E$2:$E$53,'Transactions (Dated)'!$D$2:$D$53,'Share Values'!$X850,'Transactions (Dated)'!$B$2:$B$53,'Share Values'!AN$11,'Transactions (Dated)'!$C$2:$C$53,"Buy")-SUMIFS('Transactions (Dated)'!$E$2:$E$53,'Transactions (Dated)'!$D$2:$D$53,'Share Values'!$X850,'Transactions (Dated)'!$B$2:$B$53,'Share Values'!AN$11,'Transactions (Dated)'!$C$2:$C$53,"Sell")</f>
        <v>0</v>
      </c>
      <c r="AQ850" s="3">
        <f t="shared" si="346"/>
        <v>43133</v>
      </c>
      <c r="AR850" s="6">
        <f t="shared" ca="1" si="347"/>
        <v>71410</v>
      </c>
      <c r="AS850" s="6">
        <f t="shared" ca="1" si="348"/>
        <v>16875</v>
      </c>
      <c r="AT850" s="6">
        <f t="shared" ca="1" si="349"/>
        <v>555078.41999999993</v>
      </c>
      <c r="AU850" s="6">
        <f t="shared" ca="1" si="350"/>
        <v>44935</v>
      </c>
      <c r="AV850" s="6">
        <f t="shared" ca="1" si="351"/>
        <v>63396</v>
      </c>
      <c r="AW850" s="6">
        <f t="shared" ca="1" si="352"/>
        <v>0</v>
      </c>
      <c r="AX850" s="6">
        <f t="shared" ca="1" si="353"/>
        <v>45791</v>
      </c>
      <c r="AY850" s="6">
        <f t="shared" ca="1" si="354"/>
        <v>34650.44</v>
      </c>
      <c r="AZ850" s="6">
        <f t="shared" ca="1" si="355"/>
        <v>0</v>
      </c>
      <c r="BA850" s="6">
        <f t="shared" ca="1" si="356"/>
        <v>0</v>
      </c>
      <c r="BB850" s="6">
        <f t="shared" ca="1" si="357"/>
        <v>0</v>
      </c>
      <c r="BC850" s="6">
        <f t="shared" ca="1" si="358"/>
        <v>0</v>
      </c>
      <c r="BD850" s="6">
        <f t="shared" ca="1" si="359"/>
        <v>0</v>
      </c>
      <c r="BE850" s="6">
        <f t="shared" ca="1" si="360"/>
        <v>0</v>
      </c>
      <c r="BF850" s="6">
        <f t="shared" ca="1" si="368"/>
        <v>0</v>
      </c>
      <c r="BG850" s="6">
        <f t="shared" ca="1" si="369"/>
        <v>0</v>
      </c>
      <c r="BJ850" s="4">
        <f t="shared" ca="1" si="361"/>
        <v>832135.85999999987</v>
      </c>
      <c r="BL850" s="3">
        <f t="shared" si="362"/>
        <v>43133</v>
      </c>
      <c r="BM850" s="6">
        <f>BM849+SUMIFS('Transactions (Dated)'!G:G,'Transactions (Dated)'!D:D,'Share Values'!AQ850)</f>
        <v>14317.649999999987</v>
      </c>
      <c r="BN850" s="6">
        <f ca="1">BN849+SUMIFS('Transactions (Dated)'!$F:$F,'Transactions (Dated)'!$D:$D,$BL850,'Transactions (Dated)'!$B:$B,BN$11,'Transactions (Dated)'!$C:$C,"Dividend (paid to cash)")*Y850</f>
        <v>0</v>
      </c>
      <c r="BO850" s="6">
        <f ca="1">BO849+SUMIFS('Transactions (Dated)'!$F:$F,'Transactions (Dated)'!$D:$D,$BL850,'Transactions (Dated)'!$B:$B,BO$11,'Transactions (Dated)'!$C:$C,"Dividend (paid to cash)")*Z850</f>
        <v>2421.875</v>
      </c>
      <c r="BP850" s="6">
        <f ca="1">BP849+SUMIFS('Transactions (Dated)'!$F:$F,'Transactions (Dated)'!$D:$D,$BL850,'Transactions (Dated)'!$B:$B,BP$11,'Transactions (Dated)'!$C:$C,"Dividend (paid to cash)")*AA850</f>
        <v>51745.237000000008</v>
      </c>
      <c r="BQ850" s="6">
        <f ca="1">BQ849+SUMIFS('Transactions (Dated)'!$F:$F,'Transactions (Dated)'!$D:$D,$BL850,'Transactions (Dated)'!$B:$B,BQ$11,'Transactions (Dated)'!$C:$C,"Dividend (paid to cash)")*AB850</f>
        <v>818.29</v>
      </c>
      <c r="BR850" s="6">
        <f ca="1">BR849+SUMIFS('Transactions (Dated)'!$F:$F,'Transactions (Dated)'!$D:$D,$BL850,'Transactions (Dated)'!$B:$B,BR$11,'Transactions (Dated)'!$C:$C,"Dividend (paid to cash)")*AC850</f>
        <v>0</v>
      </c>
      <c r="BS850" s="6">
        <f ca="1">BS849+SUMIFS('Transactions (Dated)'!$F:$F,'Transactions (Dated)'!$D:$D,$BL850,'Transactions (Dated)'!$B:$B,BS$11,'Transactions (Dated)'!$C:$C,"Dividend (paid to cash)")*AD850</f>
        <v>0</v>
      </c>
      <c r="BT850" s="6">
        <f ca="1">BT849+SUMIFS('Transactions (Dated)'!$F:$F,'Transactions (Dated)'!$D:$D,$BL850,'Transactions (Dated)'!$B:$B,BT$11,'Transactions (Dated)'!$C:$C,"Dividend (paid to cash)")*AE850</f>
        <v>8555</v>
      </c>
      <c r="BU850" s="6">
        <f ca="1">BU849+SUMIFS('Transactions (Dated)'!$F:$F,'Transactions (Dated)'!$D:$D,$BL850,'Transactions (Dated)'!$B:$B,BU$11,'Transactions (Dated)'!$C:$C,"Dividend (paid to cash)")*AF850</f>
        <v>0</v>
      </c>
      <c r="BV850" s="6">
        <f ca="1">BV849+SUMIFS('Transactions (Dated)'!$F:$F,'Transactions (Dated)'!$D:$D,$BL850,'Transactions (Dated)'!$B:$B,BV$11,'Transactions (Dated)'!$C:$C,"Dividend (paid to cash)")*AG850</f>
        <v>0</v>
      </c>
      <c r="BW850" s="6">
        <f ca="1">BW849+SUMIFS('Transactions (Dated)'!$F:$F,'Transactions (Dated)'!$D:$D,$BL850,'Transactions (Dated)'!$B:$B,BW$11,'Transactions (Dated)'!$C:$C,"Dividend (paid to cash)")*AH850</f>
        <v>0</v>
      </c>
      <c r="BX850" s="6">
        <f ca="1">BX849+SUMIFS('Transactions (Dated)'!$F:$F,'Transactions (Dated)'!$D:$D,$BL850,'Transactions (Dated)'!$B:$B,BX$11,'Transactions (Dated)'!$C:$C,"Dividend (paid to cash)")*AI850</f>
        <v>0</v>
      </c>
      <c r="BY850" s="6">
        <f ca="1">BY849+SUMIFS('Transactions (Dated)'!$F:$F,'Transactions (Dated)'!$D:$D,$BL850,'Transactions (Dated)'!$B:$B,BY$11,'Transactions (Dated)'!$C:$C,"Dividend (paid to cash)")*AJ850</f>
        <v>0</v>
      </c>
      <c r="BZ850" s="6">
        <f ca="1">BZ849+SUMIFS('Transactions (Dated)'!$F:$F,'Transactions (Dated)'!$D:$D,$BL850,'Transactions (Dated)'!$B:$B,BZ$11,'Transactions (Dated)'!$C:$C,"Dividend (paid to cash)")*AK850</f>
        <v>0</v>
      </c>
      <c r="CA850" s="6">
        <f ca="1">CA849+SUMIFS('Transactions (Dated)'!$F:$F,'Transactions (Dated)'!$D:$D,$BL850,'Transactions (Dated)'!$B:$B,CA$11,'Transactions (Dated)'!$C:$C,"Dividend (paid to cash)")*AL850</f>
        <v>0</v>
      </c>
      <c r="CB850" s="6">
        <v>0</v>
      </c>
      <c r="CC850" s="6">
        <v>0</v>
      </c>
      <c r="CF850" s="6">
        <f t="shared" ca="1" si="363"/>
        <v>77858.051999999981</v>
      </c>
      <c r="CH850" s="3">
        <f t="shared" si="364"/>
        <v>43133</v>
      </c>
      <c r="CI850" s="4">
        <f t="shared" ca="1" si="365"/>
        <v>832135.85999999987</v>
      </c>
      <c r="CJ850" s="4">
        <f t="shared" ca="1" si="366"/>
        <v>77858.051999999981</v>
      </c>
      <c r="CL850" s="4">
        <f t="shared" ca="1" si="367"/>
        <v>909993.91199999989</v>
      </c>
    </row>
    <row r="851" spans="2:90" x14ac:dyDescent="0.15">
      <c r="B851" s="3">
        <v>43136</v>
      </c>
      <c r="E851" s="86">
        <v>43136</v>
      </c>
      <c r="F851" s="53">
        <v>14.9</v>
      </c>
      <c r="G851">
        <v>1.77</v>
      </c>
      <c r="H851">
        <v>20.67</v>
      </c>
      <c r="I851">
        <v>23.57</v>
      </c>
      <c r="J851">
        <v>26.9</v>
      </c>
      <c r="K851">
        <v>11.99</v>
      </c>
      <c r="L851">
        <v>15.44</v>
      </c>
      <c r="M851">
        <v>2.57</v>
      </c>
      <c r="O851">
        <v>14.7</v>
      </c>
      <c r="Q851">
        <v>1.35</v>
      </c>
      <c r="R851">
        <v>10.28</v>
      </c>
      <c r="S851">
        <v>42.14</v>
      </c>
      <c r="U851">
        <v>42.14</v>
      </c>
      <c r="X851" s="3">
        <f t="shared" si="345"/>
        <v>43136</v>
      </c>
      <c r="Y851" s="40">
        <f ca="1">Y850+SUMIFS('Transactions (Dated)'!$E$2:$E$53,'Transactions (Dated)'!$D$2:$D$53,'Share Values'!$X851,'Transactions (Dated)'!$B$2:$B$53,'Share Values'!Y$11,'Transactions (Dated)'!$C$2:$C$53,"Buy")-SUMIFS('Transactions (Dated)'!$E$2:$E$53,'Transactions (Dated)'!$D$2:$D$53,'Share Values'!$X851,'Transactions (Dated)'!$B$2:$B$53,'Share Values'!Y$11,'Transactions (Dated)'!$C$2:$C$53,"Sell")</f>
        <v>4625</v>
      </c>
      <c r="Z851" s="40">
        <f ca="1">Z850+SUMIFS('Transactions (Dated)'!$E$2:$E$53,'Transactions (Dated)'!$D$2:$D$53,'Share Values'!$X851,'Transactions (Dated)'!$B$2:$B$53,'Share Values'!Z$11,'Transactions (Dated)'!$C$2:$C$53,"Buy")-SUMIFS('Transactions (Dated)'!$E$2:$E$53,'Transactions (Dated)'!$D$2:$D$53,'Share Values'!$X851,'Transactions (Dated)'!$B$2:$B$53,'Share Values'!Z$11,'Transactions (Dated)'!$C$2:$C$53,"Sell")</f>
        <v>9375</v>
      </c>
      <c r="AA851" s="40">
        <f ca="1">AA850+SUMIFS('Transactions (Dated)'!$E$2:$E$53,'Transactions (Dated)'!$D$2:$D$53,'Share Values'!$X851,'Transactions (Dated)'!$B$2:$B$53,'Share Values'!AA$11,'Transactions (Dated)'!$C$2:$C$53,"Buy")-SUMIFS('Transactions (Dated)'!$E$2:$E$53,'Transactions (Dated)'!$D$2:$D$53,'Share Values'!$X851,'Transactions (Dated)'!$B$2:$B$53,'Share Values'!AA$11,'Transactions (Dated)'!$C$2:$C$53,"Sell")</f>
        <v>26357</v>
      </c>
      <c r="AB851" s="40">
        <f ca="1">AB850+SUMIFS('Transactions (Dated)'!$E$2:$E$53,'Transactions (Dated)'!$D$2:$D$53,'Share Values'!$X851,'Transactions (Dated)'!$B$2:$B$53,'Share Values'!AB$11,'Transactions (Dated)'!$C$2:$C$53,"Buy")-SUMIFS('Transactions (Dated)'!$E$2:$E$53,'Transactions (Dated)'!$D$2:$D$53,'Share Values'!$X851,'Transactions (Dated)'!$B$2:$B$53,'Share Values'!AB$11,'Transactions (Dated)'!$C$2:$C$53,"Sell")</f>
        <v>1892</v>
      </c>
      <c r="AC851" s="40">
        <f ca="1">AC850+SUMIFS('Transactions (Dated)'!$E$2:$E$53,'Transactions (Dated)'!$D$2:$D$53,'Share Values'!$X851,'Transactions (Dated)'!$B$2:$B$53,'Share Values'!AC$11,'Transactions (Dated)'!$C$2:$C$53,"Buy")-SUMIFS('Transactions (Dated)'!$E$2:$E$53,'Transactions (Dated)'!$D$2:$D$53,'Share Values'!$X851,'Transactions (Dated)'!$B$2:$B$53,'Share Values'!AC$11,'Transactions (Dated)'!$C$2:$C$53,"Sell")</f>
        <v>2348</v>
      </c>
      <c r="AD851" s="40">
        <f ca="1">AD850+SUMIFS('Transactions (Dated)'!$E$2:$E$53,'Transactions (Dated)'!$D$2:$D$53,'Share Values'!$X851,'Transactions (Dated)'!$B$2:$B$53,'Share Values'!AD$11,'Transactions (Dated)'!$C$2:$C$53,"Buy")-SUMIFS('Transactions (Dated)'!$E$2:$E$53,'Transactions (Dated)'!$D$2:$D$53,'Share Values'!$X851,'Transactions (Dated)'!$B$2:$B$53,'Share Values'!AD$11,'Transactions (Dated)'!$C$2:$C$53,"Sell")</f>
        <v>0</v>
      </c>
      <c r="AE851" s="40">
        <f ca="1">AE850+SUMIFS('Transactions (Dated)'!$E$2:$E$53,'Transactions (Dated)'!$D$2:$D$53,'Share Values'!$X851,'Transactions (Dated)'!$B$2:$B$53,'Share Values'!AE$11,'Transactions (Dated)'!$C$2:$C$53,"Buy")-SUMIFS('Transactions (Dated)'!$E$2:$E$53,'Transactions (Dated)'!$D$2:$D$53,'Share Values'!$X851,'Transactions (Dated)'!$B$2:$B$53,'Share Values'!AE$11,'Transactions (Dated)'!$C$2:$C$53,"Sell")</f>
        <v>2900</v>
      </c>
      <c r="AF851" s="40">
        <f ca="1">AF850+SUMIFS('Transactions (Dated)'!$E$2:$E$53,'Transactions (Dated)'!$D$2:$D$53,'Share Values'!$X851,'Transactions (Dated)'!$B$2:$B$53,'Share Values'!AF$11,'Transactions (Dated)'!$C$2:$C$53,"Buy")-SUMIFS('Transactions (Dated)'!$E$2:$E$53,'Transactions (Dated)'!$D$2:$D$53,'Share Values'!$X851,'Transactions (Dated)'!$B$2:$B$53,'Share Values'!AF$11,'Transactions (Dated)'!$C$2:$C$53,"Sell")</f>
        <v>14201</v>
      </c>
      <c r="AG851" s="40">
        <f ca="1">AG850+SUMIFS('Transactions (Dated)'!$E$2:$E$53,'Transactions (Dated)'!$D$2:$D$53,'Share Values'!$X851,'Transactions (Dated)'!$B$2:$B$53,'Share Values'!AG$11,'Transactions (Dated)'!$C$2:$C$53,"Buy")-SUMIFS('Transactions (Dated)'!$E$2:$E$53,'Transactions (Dated)'!$D$2:$D$53,'Share Values'!$X851,'Transactions (Dated)'!$B$2:$B$53,'Share Values'!AG$11,'Transactions (Dated)'!$C$2:$C$53,"Sell")</f>
        <v>6835</v>
      </c>
      <c r="AH851" s="40">
        <f ca="1">AH850+SUMIFS('Transactions (Dated)'!$E$2:$E$53,'Transactions (Dated)'!$D$2:$D$53,'Share Values'!$X851,'Transactions (Dated)'!$B$2:$B$53,'Share Values'!AH$11,'Transactions (Dated)'!$C$2:$C$53,"Buy")-SUMIFS('Transactions (Dated)'!$E$2:$E$53,'Transactions (Dated)'!$D$2:$D$53,'Share Values'!$X851,'Transactions (Dated)'!$B$2:$B$53,'Share Values'!AH$11,'Transactions (Dated)'!$C$2:$C$53,"Sell")</f>
        <v>0</v>
      </c>
      <c r="AI851" s="40">
        <f ca="1">AI850+SUMIFS('Transactions (Dated)'!$E$2:$E$53,'Transactions (Dated)'!$D$2:$D$53,'Share Values'!$X851,'Transactions (Dated)'!$B$2:$B$53,'Share Values'!AI$11,'Transactions (Dated)'!$C$2:$C$53,"Buy")-SUMIFS('Transactions (Dated)'!$E$2:$E$53,'Transactions (Dated)'!$D$2:$D$53,'Share Values'!$X851,'Transactions (Dated)'!$B$2:$B$53,'Share Values'!AI$11,'Transactions (Dated)'!$C$2:$C$53,"Sell")</f>
        <v>0</v>
      </c>
      <c r="AJ851" s="40">
        <f ca="1">AJ850+SUMIFS('Transactions (Dated)'!$E$2:$E$53,'Transactions (Dated)'!$D$2:$D$53,'Share Values'!$X851,'Transactions (Dated)'!$B$2:$B$53,'Share Values'!AJ$11,'Transactions (Dated)'!$C$2:$C$53,"Buy")-SUMIFS('Transactions (Dated)'!$E$2:$E$53,'Transactions (Dated)'!$D$2:$D$53,'Share Values'!$X851,'Transactions (Dated)'!$B$2:$B$53,'Share Values'!AJ$11,'Transactions (Dated)'!$C$2:$C$53,"Sell")</f>
        <v>0</v>
      </c>
      <c r="AK851" s="40">
        <f ca="1">AK850+SUMIFS('Transactions (Dated)'!$E$2:$E$53,'Transactions (Dated)'!$D$2:$D$53,'Share Values'!$X851,'Transactions (Dated)'!$B$2:$B$53,'Share Values'!AK$11,'Transactions (Dated)'!$C$2:$C$53,"Buy")-SUMIFS('Transactions (Dated)'!$E$2:$E$53,'Transactions (Dated)'!$D$2:$D$53,'Share Values'!$X851,'Transactions (Dated)'!$B$2:$B$53,'Share Values'!AK$11,'Transactions (Dated)'!$C$2:$C$53,"Sell")</f>
        <v>0</v>
      </c>
      <c r="AL851" s="40">
        <f ca="1">AL850+SUMIFS('Transactions (Dated)'!$E$2:$E$53,'Transactions (Dated)'!$D$2:$D$53,'Share Values'!$X851,'Transactions (Dated)'!$B$2:$B$53,'Share Values'!AL$11,'Transactions (Dated)'!$C$2:$C$53,"Buy")-SUMIFS('Transactions (Dated)'!$E$2:$E$53,'Transactions (Dated)'!$D$2:$D$53,'Share Values'!$X851,'Transactions (Dated)'!$B$2:$B$53,'Share Values'!AL$11,'Transactions (Dated)'!$C$2:$C$53,"Sell")</f>
        <v>0</v>
      </c>
      <c r="AM851" s="40">
        <f ca="1">AM850+SUMIFS('Transactions (Dated)'!$E$2:$E$53,'Transactions (Dated)'!$D$2:$D$53,'Share Values'!$X851,'Transactions (Dated)'!$B$2:$B$53,'Share Values'!AM$11,'Transactions (Dated)'!$C$2:$C$53,"Buy")-SUMIFS('Transactions (Dated)'!$E$2:$E$53,'Transactions (Dated)'!$D$2:$D$53,'Share Values'!$X851,'Transactions (Dated)'!$B$2:$B$53,'Share Values'!AM$11,'Transactions (Dated)'!$C$2:$C$53,"Sell")</f>
        <v>0</v>
      </c>
      <c r="AN851" s="40">
        <f ca="1">AN850+SUMIFS('Transactions (Dated)'!$E$2:$E$53,'Transactions (Dated)'!$D$2:$D$53,'Share Values'!$X851,'Transactions (Dated)'!$B$2:$B$53,'Share Values'!AN$11,'Transactions (Dated)'!$C$2:$C$53,"Buy")-SUMIFS('Transactions (Dated)'!$E$2:$E$53,'Transactions (Dated)'!$D$2:$D$53,'Share Values'!$X851,'Transactions (Dated)'!$B$2:$B$53,'Share Values'!AN$11,'Transactions (Dated)'!$C$2:$C$53,"Sell")</f>
        <v>0</v>
      </c>
      <c r="AQ851" s="3">
        <f t="shared" si="346"/>
        <v>43136</v>
      </c>
      <c r="AR851" s="6">
        <f t="shared" ca="1" si="347"/>
        <v>68912.5</v>
      </c>
      <c r="AS851" s="6">
        <f t="shared" ca="1" si="348"/>
        <v>16593.75</v>
      </c>
      <c r="AT851" s="6">
        <f t="shared" ca="1" si="349"/>
        <v>544799.19000000006</v>
      </c>
      <c r="AU851" s="6">
        <f t="shared" ca="1" si="350"/>
        <v>44594.44</v>
      </c>
      <c r="AV851" s="6">
        <f t="shared" ca="1" si="351"/>
        <v>63161.2</v>
      </c>
      <c r="AW851" s="6">
        <f t="shared" ca="1" si="352"/>
        <v>0</v>
      </c>
      <c r="AX851" s="6">
        <f t="shared" ca="1" si="353"/>
        <v>44776</v>
      </c>
      <c r="AY851" s="6">
        <f t="shared" ca="1" si="354"/>
        <v>36496.57</v>
      </c>
      <c r="AZ851" s="6">
        <f t="shared" ca="1" si="355"/>
        <v>0</v>
      </c>
      <c r="BA851" s="6">
        <f t="shared" ca="1" si="356"/>
        <v>0</v>
      </c>
      <c r="BB851" s="6">
        <f t="shared" ca="1" si="357"/>
        <v>0</v>
      </c>
      <c r="BC851" s="6">
        <f t="shared" ca="1" si="358"/>
        <v>0</v>
      </c>
      <c r="BD851" s="6">
        <f t="shared" ca="1" si="359"/>
        <v>0</v>
      </c>
      <c r="BE851" s="6">
        <f t="shared" ca="1" si="360"/>
        <v>0</v>
      </c>
      <c r="BF851" s="6">
        <f t="shared" ca="1" si="368"/>
        <v>0</v>
      </c>
      <c r="BG851" s="6">
        <f t="shared" ca="1" si="369"/>
        <v>0</v>
      </c>
      <c r="BJ851" s="4">
        <f t="shared" ca="1" si="361"/>
        <v>819333.65</v>
      </c>
      <c r="BL851" s="3">
        <f t="shared" si="362"/>
        <v>43136</v>
      </c>
      <c r="BM851" s="6">
        <f>BM850+SUMIFS('Transactions (Dated)'!G:G,'Transactions (Dated)'!D:D,'Share Values'!AQ851)</f>
        <v>14317.649999999987</v>
      </c>
      <c r="BN851" s="6">
        <f ca="1">BN850+SUMIFS('Transactions (Dated)'!$F:$F,'Transactions (Dated)'!$D:$D,$BL851,'Transactions (Dated)'!$B:$B,BN$11,'Transactions (Dated)'!$C:$C,"Dividend (paid to cash)")*Y851</f>
        <v>0</v>
      </c>
      <c r="BO851" s="6">
        <f ca="1">BO850+SUMIFS('Transactions (Dated)'!$F:$F,'Transactions (Dated)'!$D:$D,$BL851,'Transactions (Dated)'!$B:$B,BO$11,'Transactions (Dated)'!$C:$C,"Dividend (paid to cash)")*Z851</f>
        <v>2421.875</v>
      </c>
      <c r="BP851" s="6">
        <f ca="1">BP850+SUMIFS('Transactions (Dated)'!$F:$F,'Transactions (Dated)'!$D:$D,$BL851,'Transactions (Dated)'!$B:$B,BP$11,'Transactions (Dated)'!$C:$C,"Dividend (paid to cash)")*AA851</f>
        <v>51745.237000000008</v>
      </c>
      <c r="BQ851" s="6">
        <f ca="1">BQ850+SUMIFS('Transactions (Dated)'!$F:$F,'Transactions (Dated)'!$D:$D,$BL851,'Transactions (Dated)'!$B:$B,BQ$11,'Transactions (Dated)'!$C:$C,"Dividend (paid to cash)")*AB851</f>
        <v>818.29</v>
      </c>
      <c r="BR851" s="6">
        <f ca="1">BR850+SUMIFS('Transactions (Dated)'!$F:$F,'Transactions (Dated)'!$D:$D,$BL851,'Transactions (Dated)'!$B:$B,BR$11,'Transactions (Dated)'!$C:$C,"Dividend (paid to cash)")*AC851</f>
        <v>0</v>
      </c>
      <c r="BS851" s="6">
        <f ca="1">BS850+SUMIFS('Transactions (Dated)'!$F:$F,'Transactions (Dated)'!$D:$D,$BL851,'Transactions (Dated)'!$B:$B,BS$11,'Transactions (Dated)'!$C:$C,"Dividend (paid to cash)")*AD851</f>
        <v>0</v>
      </c>
      <c r="BT851" s="6">
        <f ca="1">BT850+SUMIFS('Transactions (Dated)'!$F:$F,'Transactions (Dated)'!$D:$D,$BL851,'Transactions (Dated)'!$B:$B,BT$11,'Transactions (Dated)'!$C:$C,"Dividend (paid to cash)")*AE851</f>
        <v>8555</v>
      </c>
      <c r="BU851" s="6">
        <f ca="1">BU850+SUMIFS('Transactions (Dated)'!$F:$F,'Transactions (Dated)'!$D:$D,$BL851,'Transactions (Dated)'!$B:$B,BU$11,'Transactions (Dated)'!$C:$C,"Dividend (paid to cash)")*AF851</f>
        <v>0</v>
      </c>
      <c r="BV851" s="6">
        <f ca="1">BV850+SUMIFS('Transactions (Dated)'!$F:$F,'Transactions (Dated)'!$D:$D,$BL851,'Transactions (Dated)'!$B:$B,BV$11,'Transactions (Dated)'!$C:$C,"Dividend (paid to cash)")*AG851</f>
        <v>0</v>
      </c>
      <c r="BW851" s="6">
        <f ca="1">BW850+SUMIFS('Transactions (Dated)'!$F:$F,'Transactions (Dated)'!$D:$D,$BL851,'Transactions (Dated)'!$B:$B,BW$11,'Transactions (Dated)'!$C:$C,"Dividend (paid to cash)")*AH851</f>
        <v>0</v>
      </c>
      <c r="BX851" s="6">
        <f ca="1">BX850+SUMIFS('Transactions (Dated)'!$F:$F,'Transactions (Dated)'!$D:$D,$BL851,'Transactions (Dated)'!$B:$B,BX$11,'Transactions (Dated)'!$C:$C,"Dividend (paid to cash)")*AI851</f>
        <v>0</v>
      </c>
      <c r="BY851" s="6">
        <f ca="1">BY850+SUMIFS('Transactions (Dated)'!$F:$F,'Transactions (Dated)'!$D:$D,$BL851,'Transactions (Dated)'!$B:$B,BY$11,'Transactions (Dated)'!$C:$C,"Dividend (paid to cash)")*AJ851</f>
        <v>0</v>
      </c>
      <c r="BZ851" s="6">
        <f ca="1">BZ850+SUMIFS('Transactions (Dated)'!$F:$F,'Transactions (Dated)'!$D:$D,$BL851,'Transactions (Dated)'!$B:$B,BZ$11,'Transactions (Dated)'!$C:$C,"Dividend (paid to cash)")*AK851</f>
        <v>0</v>
      </c>
      <c r="CA851" s="6">
        <f ca="1">CA850+SUMIFS('Transactions (Dated)'!$F:$F,'Transactions (Dated)'!$D:$D,$BL851,'Transactions (Dated)'!$B:$B,CA$11,'Transactions (Dated)'!$C:$C,"Dividend (paid to cash)")*AL851</f>
        <v>0</v>
      </c>
      <c r="CB851" s="6">
        <v>0</v>
      </c>
      <c r="CC851" s="6">
        <v>0</v>
      </c>
      <c r="CF851" s="6">
        <f t="shared" ca="1" si="363"/>
        <v>77858.051999999981</v>
      </c>
      <c r="CH851" s="3">
        <f t="shared" si="364"/>
        <v>43136</v>
      </c>
      <c r="CI851" s="4">
        <f t="shared" ca="1" si="365"/>
        <v>819333.65</v>
      </c>
      <c r="CJ851" s="4">
        <f t="shared" ca="1" si="366"/>
        <v>77858.051999999981</v>
      </c>
      <c r="CL851" s="4">
        <f t="shared" ca="1" si="367"/>
        <v>897191.70200000005</v>
      </c>
    </row>
    <row r="852" spans="2:90" x14ac:dyDescent="0.15">
      <c r="B852" s="3">
        <v>43137</v>
      </c>
      <c r="E852" s="86">
        <v>43137</v>
      </c>
      <c r="F852" s="53">
        <v>15.02</v>
      </c>
      <c r="G852">
        <v>1.7349999999999999</v>
      </c>
      <c r="H852">
        <v>20.75</v>
      </c>
      <c r="I852">
        <v>23.56</v>
      </c>
      <c r="J852">
        <v>26.85</v>
      </c>
      <c r="K852">
        <v>11.98</v>
      </c>
      <c r="L852">
        <v>15.74</v>
      </c>
      <c r="M852">
        <v>2.38</v>
      </c>
      <c r="O852">
        <v>14.97</v>
      </c>
      <c r="Q852">
        <v>1.35</v>
      </c>
      <c r="R852">
        <v>10.66</v>
      </c>
      <c r="S852">
        <v>41.22</v>
      </c>
      <c r="U852">
        <v>41.22</v>
      </c>
      <c r="X852" s="3">
        <f t="shared" ref="X852:X915" si="370">E852</f>
        <v>43137</v>
      </c>
      <c r="Y852" s="40">
        <f ca="1">Y851+SUMIFS('Transactions (Dated)'!$E$2:$E$53,'Transactions (Dated)'!$D$2:$D$53,'Share Values'!$X852,'Transactions (Dated)'!$B$2:$B$53,'Share Values'!Y$11,'Transactions (Dated)'!$C$2:$C$53,"Buy")-SUMIFS('Transactions (Dated)'!$E$2:$E$53,'Transactions (Dated)'!$D$2:$D$53,'Share Values'!$X852,'Transactions (Dated)'!$B$2:$B$53,'Share Values'!Y$11,'Transactions (Dated)'!$C$2:$C$53,"Sell")</f>
        <v>4625</v>
      </c>
      <c r="Z852" s="40">
        <f ca="1">Z851+SUMIFS('Transactions (Dated)'!$E$2:$E$53,'Transactions (Dated)'!$D$2:$D$53,'Share Values'!$X852,'Transactions (Dated)'!$B$2:$B$53,'Share Values'!Z$11,'Transactions (Dated)'!$C$2:$C$53,"Buy")-SUMIFS('Transactions (Dated)'!$E$2:$E$53,'Transactions (Dated)'!$D$2:$D$53,'Share Values'!$X852,'Transactions (Dated)'!$B$2:$B$53,'Share Values'!Z$11,'Transactions (Dated)'!$C$2:$C$53,"Sell")</f>
        <v>9375</v>
      </c>
      <c r="AA852" s="40">
        <f ca="1">AA851+SUMIFS('Transactions (Dated)'!$E$2:$E$53,'Transactions (Dated)'!$D$2:$D$53,'Share Values'!$X852,'Transactions (Dated)'!$B$2:$B$53,'Share Values'!AA$11,'Transactions (Dated)'!$C$2:$C$53,"Buy")-SUMIFS('Transactions (Dated)'!$E$2:$E$53,'Transactions (Dated)'!$D$2:$D$53,'Share Values'!$X852,'Transactions (Dated)'!$B$2:$B$53,'Share Values'!AA$11,'Transactions (Dated)'!$C$2:$C$53,"Sell")</f>
        <v>26357</v>
      </c>
      <c r="AB852" s="40">
        <f ca="1">AB851+SUMIFS('Transactions (Dated)'!$E$2:$E$53,'Transactions (Dated)'!$D$2:$D$53,'Share Values'!$X852,'Transactions (Dated)'!$B$2:$B$53,'Share Values'!AB$11,'Transactions (Dated)'!$C$2:$C$53,"Buy")-SUMIFS('Transactions (Dated)'!$E$2:$E$53,'Transactions (Dated)'!$D$2:$D$53,'Share Values'!$X852,'Transactions (Dated)'!$B$2:$B$53,'Share Values'!AB$11,'Transactions (Dated)'!$C$2:$C$53,"Sell")</f>
        <v>1892</v>
      </c>
      <c r="AC852" s="40">
        <f ca="1">AC851+SUMIFS('Transactions (Dated)'!$E$2:$E$53,'Transactions (Dated)'!$D$2:$D$53,'Share Values'!$X852,'Transactions (Dated)'!$B$2:$B$53,'Share Values'!AC$11,'Transactions (Dated)'!$C$2:$C$53,"Buy")-SUMIFS('Transactions (Dated)'!$E$2:$E$53,'Transactions (Dated)'!$D$2:$D$53,'Share Values'!$X852,'Transactions (Dated)'!$B$2:$B$53,'Share Values'!AC$11,'Transactions (Dated)'!$C$2:$C$53,"Sell")</f>
        <v>2348</v>
      </c>
      <c r="AD852" s="40">
        <f ca="1">AD851+SUMIFS('Transactions (Dated)'!$E$2:$E$53,'Transactions (Dated)'!$D$2:$D$53,'Share Values'!$X852,'Transactions (Dated)'!$B$2:$B$53,'Share Values'!AD$11,'Transactions (Dated)'!$C$2:$C$53,"Buy")-SUMIFS('Transactions (Dated)'!$E$2:$E$53,'Transactions (Dated)'!$D$2:$D$53,'Share Values'!$X852,'Transactions (Dated)'!$B$2:$B$53,'Share Values'!AD$11,'Transactions (Dated)'!$C$2:$C$53,"Sell")</f>
        <v>0</v>
      </c>
      <c r="AE852" s="40">
        <f ca="1">AE851+SUMIFS('Transactions (Dated)'!$E$2:$E$53,'Transactions (Dated)'!$D$2:$D$53,'Share Values'!$X852,'Transactions (Dated)'!$B$2:$B$53,'Share Values'!AE$11,'Transactions (Dated)'!$C$2:$C$53,"Buy")-SUMIFS('Transactions (Dated)'!$E$2:$E$53,'Transactions (Dated)'!$D$2:$D$53,'Share Values'!$X852,'Transactions (Dated)'!$B$2:$B$53,'Share Values'!AE$11,'Transactions (Dated)'!$C$2:$C$53,"Sell")</f>
        <v>2900</v>
      </c>
      <c r="AF852" s="40">
        <f ca="1">AF851+SUMIFS('Transactions (Dated)'!$E$2:$E$53,'Transactions (Dated)'!$D$2:$D$53,'Share Values'!$X852,'Transactions (Dated)'!$B$2:$B$53,'Share Values'!AF$11,'Transactions (Dated)'!$C$2:$C$53,"Buy")-SUMIFS('Transactions (Dated)'!$E$2:$E$53,'Transactions (Dated)'!$D$2:$D$53,'Share Values'!$X852,'Transactions (Dated)'!$B$2:$B$53,'Share Values'!AF$11,'Transactions (Dated)'!$C$2:$C$53,"Sell")</f>
        <v>14201</v>
      </c>
      <c r="AG852" s="40">
        <f ca="1">AG851+SUMIFS('Transactions (Dated)'!$E$2:$E$53,'Transactions (Dated)'!$D$2:$D$53,'Share Values'!$X852,'Transactions (Dated)'!$B$2:$B$53,'Share Values'!AG$11,'Transactions (Dated)'!$C$2:$C$53,"Buy")-SUMIFS('Transactions (Dated)'!$E$2:$E$53,'Transactions (Dated)'!$D$2:$D$53,'Share Values'!$X852,'Transactions (Dated)'!$B$2:$B$53,'Share Values'!AG$11,'Transactions (Dated)'!$C$2:$C$53,"Sell")</f>
        <v>6835</v>
      </c>
      <c r="AH852" s="40">
        <f ca="1">AH851+SUMIFS('Transactions (Dated)'!$E$2:$E$53,'Transactions (Dated)'!$D$2:$D$53,'Share Values'!$X852,'Transactions (Dated)'!$B$2:$B$53,'Share Values'!AH$11,'Transactions (Dated)'!$C$2:$C$53,"Buy")-SUMIFS('Transactions (Dated)'!$E$2:$E$53,'Transactions (Dated)'!$D$2:$D$53,'Share Values'!$X852,'Transactions (Dated)'!$B$2:$B$53,'Share Values'!AH$11,'Transactions (Dated)'!$C$2:$C$53,"Sell")</f>
        <v>0</v>
      </c>
      <c r="AI852" s="40">
        <f ca="1">AI851+SUMIFS('Transactions (Dated)'!$E$2:$E$53,'Transactions (Dated)'!$D$2:$D$53,'Share Values'!$X852,'Transactions (Dated)'!$B$2:$B$53,'Share Values'!AI$11,'Transactions (Dated)'!$C$2:$C$53,"Buy")-SUMIFS('Transactions (Dated)'!$E$2:$E$53,'Transactions (Dated)'!$D$2:$D$53,'Share Values'!$X852,'Transactions (Dated)'!$B$2:$B$53,'Share Values'!AI$11,'Transactions (Dated)'!$C$2:$C$53,"Sell")</f>
        <v>0</v>
      </c>
      <c r="AJ852" s="40">
        <f ca="1">AJ851+SUMIFS('Transactions (Dated)'!$E$2:$E$53,'Transactions (Dated)'!$D$2:$D$53,'Share Values'!$X852,'Transactions (Dated)'!$B$2:$B$53,'Share Values'!AJ$11,'Transactions (Dated)'!$C$2:$C$53,"Buy")-SUMIFS('Transactions (Dated)'!$E$2:$E$53,'Transactions (Dated)'!$D$2:$D$53,'Share Values'!$X852,'Transactions (Dated)'!$B$2:$B$53,'Share Values'!AJ$11,'Transactions (Dated)'!$C$2:$C$53,"Sell")</f>
        <v>0</v>
      </c>
      <c r="AK852" s="40">
        <f ca="1">AK851+SUMIFS('Transactions (Dated)'!$E$2:$E$53,'Transactions (Dated)'!$D$2:$D$53,'Share Values'!$X852,'Transactions (Dated)'!$B$2:$B$53,'Share Values'!AK$11,'Transactions (Dated)'!$C$2:$C$53,"Buy")-SUMIFS('Transactions (Dated)'!$E$2:$E$53,'Transactions (Dated)'!$D$2:$D$53,'Share Values'!$X852,'Transactions (Dated)'!$B$2:$B$53,'Share Values'!AK$11,'Transactions (Dated)'!$C$2:$C$53,"Sell")</f>
        <v>0</v>
      </c>
      <c r="AL852" s="40">
        <f ca="1">AL851+SUMIFS('Transactions (Dated)'!$E$2:$E$53,'Transactions (Dated)'!$D$2:$D$53,'Share Values'!$X852,'Transactions (Dated)'!$B$2:$B$53,'Share Values'!AL$11,'Transactions (Dated)'!$C$2:$C$53,"Buy")-SUMIFS('Transactions (Dated)'!$E$2:$E$53,'Transactions (Dated)'!$D$2:$D$53,'Share Values'!$X852,'Transactions (Dated)'!$B$2:$B$53,'Share Values'!AL$11,'Transactions (Dated)'!$C$2:$C$53,"Sell")</f>
        <v>0</v>
      </c>
      <c r="AM852" s="40">
        <f ca="1">AM851+SUMIFS('Transactions (Dated)'!$E$2:$E$53,'Transactions (Dated)'!$D$2:$D$53,'Share Values'!$X852,'Transactions (Dated)'!$B$2:$B$53,'Share Values'!AM$11,'Transactions (Dated)'!$C$2:$C$53,"Buy")-SUMIFS('Transactions (Dated)'!$E$2:$E$53,'Transactions (Dated)'!$D$2:$D$53,'Share Values'!$X852,'Transactions (Dated)'!$B$2:$B$53,'Share Values'!AM$11,'Transactions (Dated)'!$C$2:$C$53,"Sell")</f>
        <v>0</v>
      </c>
      <c r="AN852" s="40">
        <f ca="1">AN851+SUMIFS('Transactions (Dated)'!$E$2:$E$53,'Transactions (Dated)'!$D$2:$D$53,'Share Values'!$X852,'Transactions (Dated)'!$B$2:$B$53,'Share Values'!AN$11,'Transactions (Dated)'!$C$2:$C$53,"Buy")-SUMIFS('Transactions (Dated)'!$E$2:$E$53,'Transactions (Dated)'!$D$2:$D$53,'Share Values'!$X852,'Transactions (Dated)'!$B$2:$B$53,'Share Values'!AN$11,'Transactions (Dated)'!$C$2:$C$53,"Sell")</f>
        <v>0</v>
      </c>
      <c r="AQ852" s="3">
        <f t="shared" ref="AQ852:AQ915" si="371">+X852</f>
        <v>43137</v>
      </c>
      <c r="AR852" s="6">
        <f t="shared" ref="AR852:AR915" ca="1" si="372">+Y852*F852</f>
        <v>69467.5</v>
      </c>
      <c r="AS852" s="6">
        <f t="shared" ref="AS852:AS915" ca="1" si="373">+Z852*G852</f>
        <v>16265.624999999998</v>
      </c>
      <c r="AT852" s="6">
        <f t="shared" ref="AT852:AT915" ca="1" si="374">+AA852*H852</f>
        <v>546907.75</v>
      </c>
      <c r="AU852" s="6">
        <f t="shared" ref="AU852:AU915" ca="1" si="375">+AB852*I852</f>
        <v>44575.519999999997</v>
      </c>
      <c r="AV852" s="6">
        <f t="shared" ref="AV852:AV915" ca="1" si="376">+AC852*J852</f>
        <v>63043.8</v>
      </c>
      <c r="AW852" s="6">
        <f t="shared" ref="AW852:AW915" ca="1" si="377">+AD852*K852</f>
        <v>0</v>
      </c>
      <c r="AX852" s="6">
        <f t="shared" ref="AX852:AX915" ca="1" si="378">+AE852*L852</f>
        <v>45646</v>
      </c>
      <c r="AY852" s="6">
        <f t="shared" ref="AY852:AY915" ca="1" si="379">+AF852*M852</f>
        <v>33798.379999999997</v>
      </c>
      <c r="AZ852" s="6">
        <f t="shared" ref="AZ852:AZ915" ca="1" si="380">+AG852*N852</f>
        <v>0</v>
      </c>
      <c r="BA852" s="6">
        <f t="shared" ref="BA852:BA915" ca="1" si="381">+AH852*O852</f>
        <v>0</v>
      </c>
      <c r="BB852" s="6">
        <f t="shared" ref="BB852:BB915" ca="1" si="382">+AI852*P852</f>
        <v>0</v>
      </c>
      <c r="BC852" s="6">
        <f t="shared" ref="BC852:BC915" ca="1" si="383">+AJ852*Q852</f>
        <v>0</v>
      </c>
      <c r="BD852" s="6">
        <f t="shared" ref="BD852:BD915" ca="1" si="384">+AK852*R852</f>
        <v>0</v>
      </c>
      <c r="BE852" s="6">
        <f t="shared" ref="BE852:BE915" ca="1" si="385">+AL852*S852</f>
        <v>0</v>
      </c>
      <c r="BF852" s="6">
        <f t="shared" ca="1" si="368"/>
        <v>0</v>
      </c>
      <c r="BG852" s="6">
        <f t="shared" ca="1" si="369"/>
        <v>0</v>
      </c>
      <c r="BJ852" s="4">
        <f t="shared" ref="BJ852:BJ915" ca="1" si="386">SUM(AR852:BI852)</f>
        <v>819704.57500000007</v>
      </c>
      <c r="BL852" s="3">
        <f t="shared" ref="BL852:BL915" si="387">+X852</f>
        <v>43137</v>
      </c>
      <c r="BM852" s="6">
        <f>BM851+SUMIFS('Transactions (Dated)'!G:G,'Transactions (Dated)'!D:D,'Share Values'!AQ852)</f>
        <v>14317.649999999987</v>
      </c>
      <c r="BN852" s="6">
        <f ca="1">BN851+SUMIFS('Transactions (Dated)'!$F:$F,'Transactions (Dated)'!$D:$D,$BL852,'Transactions (Dated)'!$B:$B,BN$11,'Transactions (Dated)'!$C:$C,"Dividend (paid to cash)")*Y852</f>
        <v>0</v>
      </c>
      <c r="BO852" s="6">
        <f ca="1">BO851+SUMIFS('Transactions (Dated)'!$F:$F,'Transactions (Dated)'!$D:$D,$BL852,'Transactions (Dated)'!$B:$B,BO$11,'Transactions (Dated)'!$C:$C,"Dividend (paid to cash)")*Z852</f>
        <v>2421.875</v>
      </c>
      <c r="BP852" s="6">
        <f ca="1">BP851+SUMIFS('Transactions (Dated)'!$F:$F,'Transactions (Dated)'!$D:$D,$BL852,'Transactions (Dated)'!$B:$B,BP$11,'Transactions (Dated)'!$C:$C,"Dividend (paid to cash)")*AA852</f>
        <v>51745.237000000008</v>
      </c>
      <c r="BQ852" s="6">
        <f ca="1">BQ851+SUMIFS('Transactions (Dated)'!$F:$F,'Transactions (Dated)'!$D:$D,$BL852,'Transactions (Dated)'!$B:$B,BQ$11,'Transactions (Dated)'!$C:$C,"Dividend (paid to cash)")*AB852</f>
        <v>818.29</v>
      </c>
      <c r="BR852" s="6">
        <f ca="1">BR851+SUMIFS('Transactions (Dated)'!$F:$F,'Transactions (Dated)'!$D:$D,$BL852,'Transactions (Dated)'!$B:$B,BR$11,'Transactions (Dated)'!$C:$C,"Dividend (paid to cash)")*AC852</f>
        <v>0</v>
      </c>
      <c r="BS852" s="6">
        <f ca="1">BS851+SUMIFS('Transactions (Dated)'!$F:$F,'Transactions (Dated)'!$D:$D,$BL852,'Transactions (Dated)'!$B:$B,BS$11,'Transactions (Dated)'!$C:$C,"Dividend (paid to cash)")*AD852</f>
        <v>0</v>
      </c>
      <c r="BT852" s="6">
        <f ca="1">BT851+SUMIFS('Transactions (Dated)'!$F:$F,'Transactions (Dated)'!$D:$D,$BL852,'Transactions (Dated)'!$B:$B,BT$11,'Transactions (Dated)'!$C:$C,"Dividend (paid to cash)")*AE852</f>
        <v>8555</v>
      </c>
      <c r="BU852" s="6">
        <f ca="1">BU851+SUMIFS('Transactions (Dated)'!$F:$F,'Transactions (Dated)'!$D:$D,$BL852,'Transactions (Dated)'!$B:$B,BU$11,'Transactions (Dated)'!$C:$C,"Dividend (paid to cash)")*AF852</f>
        <v>0</v>
      </c>
      <c r="BV852" s="6">
        <f ca="1">BV851+SUMIFS('Transactions (Dated)'!$F:$F,'Transactions (Dated)'!$D:$D,$BL852,'Transactions (Dated)'!$B:$B,BV$11,'Transactions (Dated)'!$C:$C,"Dividend (paid to cash)")*AG852</f>
        <v>0</v>
      </c>
      <c r="BW852" s="6">
        <f ca="1">BW851+SUMIFS('Transactions (Dated)'!$F:$F,'Transactions (Dated)'!$D:$D,$BL852,'Transactions (Dated)'!$B:$B,BW$11,'Transactions (Dated)'!$C:$C,"Dividend (paid to cash)")*AH852</f>
        <v>0</v>
      </c>
      <c r="BX852" s="6">
        <f ca="1">BX851+SUMIFS('Transactions (Dated)'!$F:$F,'Transactions (Dated)'!$D:$D,$BL852,'Transactions (Dated)'!$B:$B,BX$11,'Transactions (Dated)'!$C:$C,"Dividend (paid to cash)")*AI852</f>
        <v>0</v>
      </c>
      <c r="BY852" s="6">
        <f ca="1">BY851+SUMIFS('Transactions (Dated)'!$F:$F,'Transactions (Dated)'!$D:$D,$BL852,'Transactions (Dated)'!$B:$B,BY$11,'Transactions (Dated)'!$C:$C,"Dividend (paid to cash)")*AJ852</f>
        <v>0</v>
      </c>
      <c r="BZ852" s="6">
        <f ca="1">BZ851+SUMIFS('Transactions (Dated)'!$F:$F,'Transactions (Dated)'!$D:$D,$BL852,'Transactions (Dated)'!$B:$B,BZ$11,'Transactions (Dated)'!$C:$C,"Dividend (paid to cash)")*AK852</f>
        <v>0</v>
      </c>
      <c r="CA852" s="6">
        <f ca="1">CA851+SUMIFS('Transactions (Dated)'!$F:$F,'Transactions (Dated)'!$D:$D,$BL852,'Transactions (Dated)'!$B:$B,CA$11,'Transactions (Dated)'!$C:$C,"Dividend (paid to cash)")*AL852</f>
        <v>0</v>
      </c>
      <c r="CB852" s="6">
        <v>0</v>
      </c>
      <c r="CC852" s="6">
        <v>0</v>
      </c>
      <c r="CF852" s="6">
        <f t="shared" ref="CF852:CF915" ca="1" si="388">SUM(BM852:CE852)</f>
        <v>77858.051999999981</v>
      </c>
      <c r="CH852" s="3">
        <f t="shared" ref="CH852:CH915" si="389">BL852</f>
        <v>43137</v>
      </c>
      <c r="CI852" s="4">
        <f t="shared" ref="CI852:CI915" ca="1" si="390">SUM(AR852:BI852)</f>
        <v>819704.57500000007</v>
      </c>
      <c r="CJ852" s="4">
        <f t="shared" ref="CJ852:CJ915" ca="1" si="391">+CF852</f>
        <v>77858.051999999981</v>
      </c>
      <c r="CL852" s="4">
        <f t="shared" ref="CL852:CL915" ca="1" si="392">CI852+CJ852</f>
        <v>897562.62700000009</v>
      </c>
    </row>
    <row r="853" spans="2:90" x14ac:dyDescent="0.15">
      <c r="B853" s="3">
        <v>43138</v>
      </c>
      <c r="E853" s="86">
        <v>43138</v>
      </c>
      <c r="F853" s="53">
        <v>14.78</v>
      </c>
      <c r="G853">
        <v>1.72</v>
      </c>
      <c r="H853">
        <v>20.72</v>
      </c>
      <c r="I853">
        <v>23.63</v>
      </c>
      <c r="J853">
        <v>26.89</v>
      </c>
      <c r="K853">
        <v>11.92</v>
      </c>
      <c r="L853">
        <v>15.61</v>
      </c>
      <c r="M853">
        <v>2.21</v>
      </c>
      <c r="O853">
        <v>14.54</v>
      </c>
      <c r="Q853">
        <v>1.33</v>
      </c>
      <c r="R853">
        <v>10.09</v>
      </c>
      <c r="S853">
        <v>41.2</v>
      </c>
      <c r="U853">
        <v>41.2</v>
      </c>
      <c r="X853" s="3">
        <f t="shared" si="370"/>
        <v>43138</v>
      </c>
      <c r="Y853" s="40">
        <f ca="1">Y852+SUMIFS('Transactions (Dated)'!$E$2:$E$53,'Transactions (Dated)'!$D$2:$D$53,'Share Values'!$X853,'Transactions (Dated)'!$B$2:$B$53,'Share Values'!Y$11,'Transactions (Dated)'!$C$2:$C$53,"Buy")-SUMIFS('Transactions (Dated)'!$E$2:$E$53,'Transactions (Dated)'!$D$2:$D$53,'Share Values'!$X853,'Transactions (Dated)'!$B$2:$B$53,'Share Values'!Y$11,'Transactions (Dated)'!$C$2:$C$53,"Sell")</f>
        <v>4625</v>
      </c>
      <c r="Z853" s="40">
        <f ca="1">Z852+SUMIFS('Transactions (Dated)'!$E$2:$E$53,'Transactions (Dated)'!$D$2:$D$53,'Share Values'!$X853,'Transactions (Dated)'!$B$2:$B$53,'Share Values'!Z$11,'Transactions (Dated)'!$C$2:$C$53,"Buy")-SUMIFS('Transactions (Dated)'!$E$2:$E$53,'Transactions (Dated)'!$D$2:$D$53,'Share Values'!$X853,'Transactions (Dated)'!$B$2:$B$53,'Share Values'!Z$11,'Transactions (Dated)'!$C$2:$C$53,"Sell")</f>
        <v>9375</v>
      </c>
      <c r="AA853" s="40">
        <f ca="1">AA852+SUMIFS('Transactions (Dated)'!$E$2:$E$53,'Transactions (Dated)'!$D$2:$D$53,'Share Values'!$X853,'Transactions (Dated)'!$B$2:$B$53,'Share Values'!AA$11,'Transactions (Dated)'!$C$2:$C$53,"Buy")-SUMIFS('Transactions (Dated)'!$E$2:$E$53,'Transactions (Dated)'!$D$2:$D$53,'Share Values'!$X853,'Transactions (Dated)'!$B$2:$B$53,'Share Values'!AA$11,'Transactions (Dated)'!$C$2:$C$53,"Sell")</f>
        <v>26357</v>
      </c>
      <c r="AB853" s="40">
        <f ca="1">AB852+SUMIFS('Transactions (Dated)'!$E$2:$E$53,'Transactions (Dated)'!$D$2:$D$53,'Share Values'!$X853,'Transactions (Dated)'!$B$2:$B$53,'Share Values'!AB$11,'Transactions (Dated)'!$C$2:$C$53,"Buy")-SUMIFS('Transactions (Dated)'!$E$2:$E$53,'Transactions (Dated)'!$D$2:$D$53,'Share Values'!$X853,'Transactions (Dated)'!$B$2:$B$53,'Share Values'!AB$11,'Transactions (Dated)'!$C$2:$C$53,"Sell")</f>
        <v>1892</v>
      </c>
      <c r="AC853" s="40">
        <f ca="1">AC852+SUMIFS('Transactions (Dated)'!$E$2:$E$53,'Transactions (Dated)'!$D$2:$D$53,'Share Values'!$X853,'Transactions (Dated)'!$B$2:$B$53,'Share Values'!AC$11,'Transactions (Dated)'!$C$2:$C$53,"Buy")-SUMIFS('Transactions (Dated)'!$E$2:$E$53,'Transactions (Dated)'!$D$2:$D$53,'Share Values'!$X853,'Transactions (Dated)'!$B$2:$B$53,'Share Values'!AC$11,'Transactions (Dated)'!$C$2:$C$53,"Sell")</f>
        <v>2348</v>
      </c>
      <c r="AD853" s="40">
        <f ca="1">AD852+SUMIFS('Transactions (Dated)'!$E$2:$E$53,'Transactions (Dated)'!$D$2:$D$53,'Share Values'!$X853,'Transactions (Dated)'!$B$2:$B$53,'Share Values'!AD$11,'Transactions (Dated)'!$C$2:$C$53,"Buy")-SUMIFS('Transactions (Dated)'!$E$2:$E$53,'Transactions (Dated)'!$D$2:$D$53,'Share Values'!$X853,'Transactions (Dated)'!$B$2:$B$53,'Share Values'!AD$11,'Transactions (Dated)'!$C$2:$C$53,"Sell")</f>
        <v>0</v>
      </c>
      <c r="AE853" s="40">
        <f ca="1">AE852+SUMIFS('Transactions (Dated)'!$E$2:$E$53,'Transactions (Dated)'!$D$2:$D$53,'Share Values'!$X853,'Transactions (Dated)'!$B$2:$B$53,'Share Values'!AE$11,'Transactions (Dated)'!$C$2:$C$53,"Buy")-SUMIFS('Transactions (Dated)'!$E$2:$E$53,'Transactions (Dated)'!$D$2:$D$53,'Share Values'!$X853,'Transactions (Dated)'!$B$2:$B$53,'Share Values'!AE$11,'Transactions (Dated)'!$C$2:$C$53,"Sell")</f>
        <v>2900</v>
      </c>
      <c r="AF853" s="40">
        <f ca="1">AF852+SUMIFS('Transactions (Dated)'!$E$2:$E$53,'Transactions (Dated)'!$D$2:$D$53,'Share Values'!$X853,'Transactions (Dated)'!$B$2:$B$53,'Share Values'!AF$11,'Transactions (Dated)'!$C$2:$C$53,"Buy")-SUMIFS('Transactions (Dated)'!$E$2:$E$53,'Transactions (Dated)'!$D$2:$D$53,'Share Values'!$X853,'Transactions (Dated)'!$B$2:$B$53,'Share Values'!AF$11,'Transactions (Dated)'!$C$2:$C$53,"Sell")</f>
        <v>14201</v>
      </c>
      <c r="AG853" s="40">
        <f ca="1">AG852+SUMIFS('Transactions (Dated)'!$E$2:$E$53,'Transactions (Dated)'!$D$2:$D$53,'Share Values'!$X853,'Transactions (Dated)'!$B$2:$B$53,'Share Values'!AG$11,'Transactions (Dated)'!$C$2:$C$53,"Buy")-SUMIFS('Transactions (Dated)'!$E$2:$E$53,'Transactions (Dated)'!$D$2:$D$53,'Share Values'!$X853,'Transactions (Dated)'!$B$2:$B$53,'Share Values'!AG$11,'Transactions (Dated)'!$C$2:$C$53,"Sell")</f>
        <v>6835</v>
      </c>
      <c r="AH853" s="40">
        <f ca="1">AH852+SUMIFS('Transactions (Dated)'!$E$2:$E$53,'Transactions (Dated)'!$D$2:$D$53,'Share Values'!$X853,'Transactions (Dated)'!$B$2:$B$53,'Share Values'!AH$11,'Transactions (Dated)'!$C$2:$C$53,"Buy")-SUMIFS('Transactions (Dated)'!$E$2:$E$53,'Transactions (Dated)'!$D$2:$D$53,'Share Values'!$X853,'Transactions (Dated)'!$B$2:$B$53,'Share Values'!AH$11,'Transactions (Dated)'!$C$2:$C$53,"Sell")</f>
        <v>0</v>
      </c>
      <c r="AI853" s="40">
        <f ca="1">AI852+SUMIFS('Transactions (Dated)'!$E$2:$E$53,'Transactions (Dated)'!$D$2:$D$53,'Share Values'!$X853,'Transactions (Dated)'!$B$2:$B$53,'Share Values'!AI$11,'Transactions (Dated)'!$C$2:$C$53,"Buy")-SUMIFS('Transactions (Dated)'!$E$2:$E$53,'Transactions (Dated)'!$D$2:$D$53,'Share Values'!$X853,'Transactions (Dated)'!$B$2:$B$53,'Share Values'!AI$11,'Transactions (Dated)'!$C$2:$C$53,"Sell")</f>
        <v>0</v>
      </c>
      <c r="AJ853" s="40">
        <f ca="1">AJ852+SUMIFS('Transactions (Dated)'!$E$2:$E$53,'Transactions (Dated)'!$D$2:$D$53,'Share Values'!$X853,'Transactions (Dated)'!$B$2:$B$53,'Share Values'!AJ$11,'Transactions (Dated)'!$C$2:$C$53,"Buy")-SUMIFS('Transactions (Dated)'!$E$2:$E$53,'Transactions (Dated)'!$D$2:$D$53,'Share Values'!$X853,'Transactions (Dated)'!$B$2:$B$53,'Share Values'!AJ$11,'Transactions (Dated)'!$C$2:$C$53,"Sell")</f>
        <v>0</v>
      </c>
      <c r="AK853" s="40">
        <f ca="1">AK852+SUMIFS('Transactions (Dated)'!$E$2:$E$53,'Transactions (Dated)'!$D$2:$D$53,'Share Values'!$X853,'Transactions (Dated)'!$B$2:$B$53,'Share Values'!AK$11,'Transactions (Dated)'!$C$2:$C$53,"Buy")-SUMIFS('Transactions (Dated)'!$E$2:$E$53,'Transactions (Dated)'!$D$2:$D$53,'Share Values'!$X853,'Transactions (Dated)'!$B$2:$B$53,'Share Values'!AK$11,'Transactions (Dated)'!$C$2:$C$53,"Sell")</f>
        <v>0</v>
      </c>
      <c r="AL853" s="40">
        <f ca="1">AL852+SUMIFS('Transactions (Dated)'!$E$2:$E$53,'Transactions (Dated)'!$D$2:$D$53,'Share Values'!$X853,'Transactions (Dated)'!$B$2:$B$53,'Share Values'!AL$11,'Transactions (Dated)'!$C$2:$C$53,"Buy")-SUMIFS('Transactions (Dated)'!$E$2:$E$53,'Transactions (Dated)'!$D$2:$D$53,'Share Values'!$X853,'Transactions (Dated)'!$B$2:$B$53,'Share Values'!AL$11,'Transactions (Dated)'!$C$2:$C$53,"Sell")</f>
        <v>0</v>
      </c>
      <c r="AM853" s="40">
        <f ca="1">AM852+SUMIFS('Transactions (Dated)'!$E$2:$E$53,'Transactions (Dated)'!$D$2:$D$53,'Share Values'!$X853,'Transactions (Dated)'!$B$2:$B$53,'Share Values'!AM$11,'Transactions (Dated)'!$C$2:$C$53,"Buy")-SUMIFS('Transactions (Dated)'!$E$2:$E$53,'Transactions (Dated)'!$D$2:$D$53,'Share Values'!$X853,'Transactions (Dated)'!$B$2:$B$53,'Share Values'!AM$11,'Transactions (Dated)'!$C$2:$C$53,"Sell")</f>
        <v>0</v>
      </c>
      <c r="AN853" s="40">
        <f ca="1">AN852+SUMIFS('Transactions (Dated)'!$E$2:$E$53,'Transactions (Dated)'!$D$2:$D$53,'Share Values'!$X853,'Transactions (Dated)'!$B$2:$B$53,'Share Values'!AN$11,'Transactions (Dated)'!$C$2:$C$53,"Buy")-SUMIFS('Transactions (Dated)'!$E$2:$E$53,'Transactions (Dated)'!$D$2:$D$53,'Share Values'!$X853,'Transactions (Dated)'!$B$2:$B$53,'Share Values'!AN$11,'Transactions (Dated)'!$C$2:$C$53,"Sell")</f>
        <v>0</v>
      </c>
      <c r="AQ853" s="3">
        <f t="shared" si="371"/>
        <v>43138</v>
      </c>
      <c r="AR853" s="6">
        <f t="shared" ca="1" si="372"/>
        <v>68357.5</v>
      </c>
      <c r="AS853" s="6">
        <f t="shared" ca="1" si="373"/>
        <v>16125</v>
      </c>
      <c r="AT853" s="6">
        <f t="shared" ca="1" si="374"/>
        <v>546117.03999999992</v>
      </c>
      <c r="AU853" s="6">
        <f t="shared" ca="1" si="375"/>
        <v>44707.96</v>
      </c>
      <c r="AV853" s="6">
        <f t="shared" ca="1" si="376"/>
        <v>63137.72</v>
      </c>
      <c r="AW853" s="6">
        <f t="shared" ca="1" si="377"/>
        <v>0</v>
      </c>
      <c r="AX853" s="6">
        <f t="shared" ca="1" si="378"/>
        <v>45269</v>
      </c>
      <c r="AY853" s="6">
        <f t="shared" ca="1" si="379"/>
        <v>31384.21</v>
      </c>
      <c r="AZ853" s="6">
        <f t="shared" ca="1" si="380"/>
        <v>0</v>
      </c>
      <c r="BA853" s="6">
        <f t="shared" ca="1" si="381"/>
        <v>0</v>
      </c>
      <c r="BB853" s="6">
        <f t="shared" ca="1" si="382"/>
        <v>0</v>
      </c>
      <c r="BC853" s="6">
        <f t="shared" ca="1" si="383"/>
        <v>0</v>
      </c>
      <c r="BD853" s="6">
        <f t="shared" ca="1" si="384"/>
        <v>0</v>
      </c>
      <c r="BE853" s="6">
        <f t="shared" ca="1" si="385"/>
        <v>0</v>
      </c>
      <c r="BF853" s="6">
        <f t="shared" ca="1" si="368"/>
        <v>0</v>
      </c>
      <c r="BG853" s="6">
        <f t="shared" ca="1" si="369"/>
        <v>0</v>
      </c>
      <c r="BJ853" s="4">
        <f t="shared" ca="1" si="386"/>
        <v>815098.42999999982</v>
      </c>
      <c r="BL853" s="3">
        <f t="shared" si="387"/>
        <v>43138</v>
      </c>
      <c r="BM853" s="6">
        <f>BM852+SUMIFS('Transactions (Dated)'!G:G,'Transactions (Dated)'!D:D,'Share Values'!AQ853)</f>
        <v>14317.649999999987</v>
      </c>
      <c r="BN853" s="6">
        <f ca="1">BN852+SUMIFS('Transactions (Dated)'!$F:$F,'Transactions (Dated)'!$D:$D,$BL853,'Transactions (Dated)'!$B:$B,BN$11,'Transactions (Dated)'!$C:$C,"Dividend (paid to cash)")*Y853</f>
        <v>0</v>
      </c>
      <c r="BO853" s="6">
        <f ca="1">BO852+SUMIFS('Transactions (Dated)'!$F:$F,'Transactions (Dated)'!$D:$D,$BL853,'Transactions (Dated)'!$B:$B,BO$11,'Transactions (Dated)'!$C:$C,"Dividend (paid to cash)")*Z853</f>
        <v>2421.875</v>
      </c>
      <c r="BP853" s="6">
        <f ca="1">BP852+SUMIFS('Transactions (Dated)'!$F:$F,'Transactions (Dated)'!$D:$D,$BL853,'Transactions (Dated)'!$B:$B,BP$11,'Transactions (Dated)'!$C:$C,"Dividend (paid to cash)")*AA853</f>
        <v>51745.237000000008</v>
      </c>
      <c r="BQ853" s="6">
        <f ca="1">BQ852+SUMIFS('Transactions (Dated)'!$F:$F,'Transactions (Dated)'!$D:$D,$BL853,'Transactions (Dated)'!$B:$B,BQ$11,'Transactions (Dated)'!$C:$C,"Dividend (paid to cash)")*AB853</f>
        <v>818.29</v>
      </c>
      <c r="BR853" s="6">
        <f ca="1">BR852+SUMIFS('Transactions (Dated)'!$F:$F,'Transactions (Dated)'!$D:$D,$BL853,'Transactions (Dated)'!$B:$B,BR$11,'Transactions (Dated)'!$C:$C,"Dividend (paid to cash)")*AC853</f>
        <v>0</v>
      </c>
      <c r="BS853" s="6">
        <f ca="1">BS852+SUMIFS('Transactions (Dated)'!$F:$F,'Transactions (Dated)'!$D:$D,$BL853,'Transactions (Dated)'!$B:$B,BS$11,'Transactions (Dated)'!$C:$C,"Dividend (paid to cash)")*AD853</f>
        <v>0</v>
      </c>
      <c r="BT853" s="6">
        <f ca="1">BT852+SUMIFS('Transactions (Dated)'!$F:$F,'Transactions (Dated)'!$D:$D,$BL853,'Transactions (Dated)'!$B:$B,BT$11,'Transactions (Dated)'!$C:$C,"Dividend (paid to cash)")*AE853</f>
        <v>8555</v>
      </c>
      <c r="BU853" s="6">
        <f ca="1">BU852+SUMIFS('Transactions (Dated)'!$F:$F,'Transactions (Dated)'!$D:$D,$BL853,'Transactions (Dated)'!$B:$B,BU$11,'Transactions (Dated)'!$C:$C,"Dividend (paid to cash)")*AF853</f>
        <v>0</v>
      </c>
      <c r="BV853" s="6">
        <f ca="1">BV852+SUMIFS('Transactions (Dated)'!$F:$F,'Transactions (Dated)'!$D:$D,$BL853,'Transactions (Dated)'!$B:$B,BV$11,'Transactions (Dated)'!$C:$C,"Dividend (paid to cash)")*AG853</f>
        <v>0</v>
      </c>
      <c r="BW853" s="6">
        <f ca="1">BW852+SUMIFS('Transactions (Dated)'!$F:$F,'Transactions (Dated)'!$D:$D,$BL853,'Transactions (Dated)'!$B:$B,BW$11,'Transactions (Dated)'!$C:$C,"Dividend (paid to cash)")*AH853</f>
        <v>0</v>
      </c>
      <c r="BX853" s="6">
        <f ca="1">BX852+SUMIFS('Transactions (Dated)'!$F:$F,'Transactions (Dated)'!$D:$D,$BL853,'Transactions (Dated)'!$B:$B,BX$11,'Transactions (Dated)'!$C:$C,"Dividend (paid to cash)")*AI853</f>
        <v>0</v>
      </c>
      <c r="BY853" s="6">
        <f ca="1">BY852+SUMIFS('Transactions (Dated)'!$F:$F,'Transactions (Dated)'!$D:$D,$BL853,'Transactions (Dated)'!$B:$B,BY$11,'Transactions (Dated)'!$C:$C,"Dividend (paid to cash)")*AJ853</f>
        <v>0</v>
      </c>
      <c r="BZ853" s="6">
        <f ca="1">BZ852+SUMIFS('Transactions (Dated)'!$F:$F,'Transactions (Dated)'!$D:$D,$BL853,'Transactions (Dated)'!$B:$B,BZ$11,'Transactions (Dated)'!$C:$C,"Dividend (paid to cash)")*AK853</f>
        <v>0</v>
      </c>
      <c r="CA853" s="6">
        <f ca="1">CA852+SUMIFS('Transactions (Dated)'!$F:$F,'Transactions (Dated)'!$D:$D,$BL853,'Transactions (Dated)'!$B:$B,CA$11,'Transactions (Dated)'!$C:$C,"Dividend (paid to cash)")*AL853</f>
        <v>0</v>
      </c>
      <c r="CB853" s="6">
        <v>0</v>
      </c>
      <c r="CC853" s="6">
        <v>0</v>
      </c>
      <c r="CF853" s="6">
        <f t="shared" ca="1" si="388"/>
        <v>77858.051999999981</v>
      </c>
      <c r="CH853" s="3">
        <f t="shared" si="389"/>
        <v>43138</v>
      </c>
      <c r="CI853" s="4">
        <f t="shared" ca="1" si="390"/>
        <v>815098.42999999982</v>
      </c>
      <c r="CJ853" s="4">
        <f t="shared" ca="1" si="391"/>
        <v>77858.051999999981</v>
      </c>
      <c r="CL853" s="4">
        <f t="shared" ca="1" si="392"/>
        <v>892956.48199999984</v>
      </c>
    </row>
    <row r="854" spans="2:90" x14ac:dyDescent="0.15">
      <c r="B854" s="3">
        <v>43139</v>
      </c>
      <c r="E854" s="86">
        <v>43139</v>
      </c>
      <c r="F854" s="53">
        <v>14.41</v>
      </c>
      <c r="G854">
        <v>1.65</v>
      </c>
      <c r="H854">
        <v>20.34</v>
      </c>
      <c r="I854">
        <v>23.28</v>
      </c>
      <c r="J854">
        <v>26.86</v>
      </c>
      <c r="K854">
        <v>11.93</v>
      </c>
      <c r="L854">
        <v>15.63</v>
      </c>
      <c r="M854">
        <v>2.12</v>
      </c>
      <c r="O854">
        <v>15.1</v>
      </c>
      <c r="Q854">
        <v>1.3</v>
      </c>
      <c r="R854">
        <v>9.6999999999999993</v>
      </c>
      <c r="S854">
        <v>40.6</v>
      </c>
      <c r="U854">
        <v>40.6</v>
      </c>
      <c r="X854" s="3">
        <f t="shared" si="370"/>
        <v>43139</v>
      </c>
      <c r="Y854" s="40">
        <f ca="1">Y853+SUMIFS('Transactions (Dated)'!$E$2:$E$53,'Transactions (Dated)'!$D$2:$D$53,'Share Values'!$X854,'Transactions (Dated)'!$B$2:$B$53,'Share Values'!Y$11,'Transactions (Dated)'!$C$2:$C$53,"Buy")-SUMIFS('Transactions (Dated)'!$E$2:$E$53,'Transactions (Dated)'!$D$2:$D$53,'Share Values'!$X854,'Transactions (Dated)'!$B$2:$B$53,'Share Values'!Y$11,'Transactions (Dated)'!$C$2:$C$53,"Sell")</f>
        <v>4625</v>
      </c>
      <c r="Z854" s="40">
        <f ca="1">Z853+SUMIFS('Transactions (Dated)'!$E$2:$E$53,'Transactions (Dated)'!$D$2:$D$53,'Share Values'!$X854,'Transactions (Dated)'!$B$2:$B$53,'Share Values'!Z$11,'Transactions (Dated)'!$C$2:$C$53,"Buy")-SUMIFS('Transactions (Dated)'!$E$2:$E$53,'Transactions (Dated)'!$D$2:$D$53,'Share Values'!$X854,'Transactions (Dated)'!$B$2:$B$53,'Share Values'!Z$11,'Transactions (Dated)'!$C$2:$C$53,"Sell")</f>
        <v>9375</v>
      </c>
      <c r="AA854" s="40">
        <f ca="1">AA853+SUMIFS('Transactions (Dated)'!$E$2:$E$53,'Transactions (Dated)'!$D$2:$D$53,'Share Values'!$X854,'Transactions (Dated)'!$B$2:$B$53,'Share Values'!AA$11,'Transactions (Dated)'!$C$2:$C$53,"Buy")-SUMIFS('Transactions (Dated)'!$E$2:$E$53,'Transactions (Dated)'!$D$2:$D$53,'Share Values'!$X854,'Transactions (Dated)'!$B$2:$B$53,'Share Values'!AA$11,'Transactions (Dated)'!$C$2:$C$53,"Sell")</f>
        <v>26357</v>
      </c>
      <c r="AB854" s="40">
        <f ca="1">AB853+SUMIFS('Transactions (Dated)'!$E$2:$E$53,'Transactions (Dated)'!$D$2:$D$53,'Share Values'!$X854,'Transactions (Dated)'!$B$2:$B$53,'Share Values'!AB$11,'Transactions (Dated)'!$C$2:$C$53,"Buy")-SUMIFS('Transactions (Dated)'!$E$2:$E$53,'Transactions (Dated)'!$D$2:$D$53,'Share Values'!$X854,'Transactions (Dated)'!$B$2:$B$53,'Share Values'!AB$11,'Transactions (Dated)'!$C$2:$C$53,"Sell")</f>
        <v>1892</v>
      </c>
      <c r="AC854" s="40">
        <f ca="1">AC853+SUMIFS('Transactions (Dated)'!$E$2:$E$53,'Transactions (Dated)'!$D$2:$D$53,'Share Values'!$X854,'Transactions (Dated)'!$B$2:$B$53,'Share Values'!AC$11,'Transactions (Dated)'!$C$2:$C$53,"Buy")-SUMIFS('Transactions (Dated)'!$E$2:$E$53,'Transactions (Dated)'!$D$2:$D$53,'Share Values'!$X854,'Transactions (Dated)'!$B$2:$B$53,'Share Values'!AC$11,'Transactions (Dated)'!$C$2:$C$53,"Sell")</f>
        <v>2348</v>
      </c>
      <c r="AD854" s="40">
        <f ca="1">AD853+SUMIFS('Transactions (Dated)'!$E$2:$E$53,'Transactions (Dated)'!$D$2:$D$53,'Share Values'!$X854,'Transactions (Dated)'!$B$2:$B$53,'Share Values'!AD$11,'Transactions (Dated)'!$C$2:$C$53,"Buy")-SUMIFS('Transactions (Dated)'!$E$2:$E$53,'Transactions (Dated)'!$D$2:$D$53,'Share Values'!$X854,'Transactions (Dated)'!$B$2:$B$53,'Share Values'!AD$11,'Transactions (Dated)'!$C$2:$C$53,"Sell")</f>
        <v>0</v>
      </c>
      <c r="AE854" s="40">
        <f ca="1">AE853+SUMIFS('Transactions (Dated)'!$E$2:$E$53,'Transactions (Dated)'!$D$2:$D$53,'Share Values'!$X854,'Transactions (Dated)'!$B$2:$B$53,'Share Values'!AE$11,'Transactions (Dated)'!$C$2:$C$53,"Buy")-SUMIFS('Transactions (Dated)'!$E$2:$E$53,'Transactions (Dated)'!$D$2:$D$53,'Share Values'!$X854,'Transactions (Dated)'!$B$2:$B$53,'Share Values'!AE$11,'Transactions (Dated)'!$C$2:$C$53,"Sell")</f>
        <v>2900</v>
      </c>
      <c r="AF854" s="40">
        <f ca="1">AF853+SUMIFS('Transactions (Dated)'!$E$2:$E$53,'Transactions (Dated)'!$D$2:$D$53,'Share Values'!$X854,'Transactions (Dated)'!$B$2:$B$53,'Share Values'!AF$11,'Transactions (Dated)'!$C$2:$C$53,"Buy")-SUMIFS('Transactions (Dated)'!$E$2:$E$53,'Transactions (Dated)'!$D$2:$D$53,'Share Values'!$X854,'Transactions (Dated)'!$B$2:$B$53,'Share Values'!AF$11,'Transactions (Dated)'!$C$2:$C$53,"Sell")</f>
        <v>14201</v>
      </c>
      <c r="AG854" s="40">
        <f ca="1">AG853+SUMIFS('Transactions (Dated)'!$E$2:$E$53,'Transactions (Dated)'!$D$2:$D$53,'Share Values'!$X854,'Transactions (Dated)'!$B$2:$B$53,'Share Values'!AG$11,'Transactions (Dated)'!$C$2:$C$53,"Buy")-SUMIFS('Transactions (Dated)'!$E$2:$E$53,'Transactions (Dated)'!$D$2:$D$53,'Share Values'!$X854,'Transactions (Dated)'!$B$2:$B$53,'Share Values'!AG$11,'Transactions (Dated)'!$C$2:$C$53,"Sell")</f>
        <v>6835</v>
      </c>
      <c r="AH854" s="40">
        <f ca="1">AH853+SUMIFS('Transactions (Dated)'!$E$2:$E$53,'Transactions (Dated)'!$D$2:$D$53,'Share Values'!$X854,'Transactions (Dated)'!$B$2:$B$53,'Share Values'!AH$11,'Transactions (Dated)'!$C$2:$C$53,"Buy")-SUMIFS('Transactions (Dated)'!$E$2:$E$53,'Transactions (Dated)'!$D$2:$D$53,'Share Values'!$X854,'Transactions (Dated)'!$B$2:$B$53,'Share Values'!AH$11,'Transactions (Dated)'!$C$2:$C$53,"Sell")</f>
        <v>0</v>
      </c>
      <c r="AI854" s="40">
        <f ca="1">AI853+SUMIFS('Transactions (Dated)'!$E$2:$E$53,'Transactions (Dated)'!$D$2:$D$53,'Share Values'!$X854,'Transactions (Dated)'!$B$2:$B$53,'Share Values'!AI$11,'Transactions (Dated)'!$C$2:$C$53,"Buy")-SUMIFS('Transactions (Dated)'!$E$2:$E$53,'Transactions (Dated)'!$D$2:$D$53,'Share Values'!$X854,'Transactions (Dated)'!$B$2:$B$53,'Share Values'!AI$11,'Transactions (Dated)'!$C$2:$C$53,"Sell")</f>
        <v>0</v>
      </c>
      <c r="AJ854" s="40">
        <f ca="1">AJ853+SUMIFS('Transactions (Dated)'!$E$2:$E$53,'Transactions (Dated)'!$D$2:$D$53,'Share Values'!$X854,'Transactions (Dated)'!$B$2:$B$53,'Share Values'!AJ$11,'Transactions (Dated)'!$C$2:$C$53,"Buy")-SUMIFS('Transactions (Dated)'!$E$2:$E$53,'Transactions (Dated)'!$D$2:$D$53,'Share Values'!$X854,'Transactions (Dated)'!$B$2:$B$53,'Share Values'!AJ$11,'Transactions (Dated)'!$C$2:$C$53,"Sell")</f>
        <v>0</v>
      </c>
      <c r="AK854" s="40">
        <f ca="1">AK853+SUMIFS('Transactions (Dated)'!$E$2:$E$53,'Transactions (Dated)'!$D$2:$D$53,'Share Values'!$X854,'Transactions (Dated)'!$B$2:$B$53,'Share Values'!AK$11,'Transactions (Dated)'!$C$2:$C$53,"Buy")-SUMIFS('Transactions (Dated)'!$E$2:$E$53,'Transactions (Dated)'!$D$2:$D$53,'Share Values'!$X854,'Transactions (Dated)'!$B$2:$B$53,'Share Values'!AK$11,'Transactions (Dated)'!$C$2:$C$53,"Sell")</f>
        <v>0</v>
      </c>
      <c r="AL854" s="40">
        <f ca="1">AL853+SUMIFS('Transactions (Dated)'!$E$2:$E$53,'Transactions (Dated)'!$D$2:$D$53,'Share Values'!$X854,'Transactions (Dated)'!$B$2:$B$53,'Share Values'!AL$11,'Transactions (Dated)'!$C$2:$C$53,"Buy")-SUMIFS('Transactions (Dated)'!$E$2:$E$53,'Transactions (Dated)'!$D$2:$D$53,'Share Values'!$X854,'Transactions (Dated)'!$B$2:$B$53,'Share Values'!AL$11,'Transactions (Dated)'!$C$2:$C$53,"Sell")</f>
        <v>0</v>
      </c>
      <c r="AM854" s="40">
        <f ca="1">AM853+SUMIFS('Transactions (Dated)'!$E$2:$E$53,'Transactions (Dated)'!$D$2:$D$53,'Share Values'!$X854,'Transactions (Dated)'!$B$2:$B$53,'Share Values'!AM$11,'Transactions (Dated)'!$C$2:$C$53,"Buy")-SUMIFS('Transactions (Dated)'!$E$2:$E$53,'Transactions (Dated)'!$D$2:$D$53,'Share Values'!$X854,'Transactions (Dated)'!$B$2:$B$53,'Share Values'!AM$11,'Transactions (Dated)'!$C$2:$C$53,"Sell")</f>
        <v>0</v>
      </c>
      <c r="AN854" s="40">
        <f ca="1">AN853+SUMIFS('Transactions (Dated)'!$E$2:$E$53,'Transactions (Dated)'!$D$2:$D$53,'Share Values'!$X854,'Transactions (Dated)'!$B$2:$B$53,'Share Values'!AN$11,'Transactions (Dated)'!$C$2:$C$53,"Buy")-SUMIFS('Transactions (Dated)'!$E$2:$E$53,'Transactions (Dated)'!$D$2:$D$53,'Share Values'!$X854,'Transactions (Dated)'!$B$2:$B$53,'Share Values'!AN$11,'Transactions (Dated)'!$C$2:$C$53,"Sell")</f>
        <v>0</v>
      </c>
      <c r="AQ854" s="3">
        <f t="shared" si="371"/>
        <v>43139</v>
      </c>
      <c r="AR854" s="6">
        <f t="shared" ca="1" si="372"/>
        <v>66646.25</v>
      </c>
      <c r="AS854" s="6">
        <f t="shared" ca="1" si="373"/>
        <v>15468.75</v>
      </c>
      <c r="AT854" s="6">
        <f t="shared" ca="1" si="374"/>
        <v>536101.38</v>
      </c>
      <c r="AU854" s="6">
        <f t="shared" ca="1" si="375"/>
        <v>44045.760000000002</v>
      </c>
      <c r="AV854" s="6">
        <f t="shared" ca="1" si="376"/>
        <v>63067.28</v>
      </c>
      <c r="AW854" s="6">
        <f t="shared" ca="1" si="377"/>
        <v>0</v>
      </c>
      <c r="AX854" s="6">
        <f t="shared" ca="1" si="378"/>
        <v>45327</v>
      </c>
      <c r="AY854" s="6">
        <f t="shared" ca="1" si="379"/>
        <v>30106.120000000003</v>
      </c>
      <c r="AZ854" s="6">
        <f t="shared" ca="1" si="380"/>
        <v>0</v>
      </c>
      <c r="BA854" s="6">
        <f t="shared" ca="1" si="381"/>
        <v>0</v>
      </c>
      <c r="BB854" s="6">
        <f t="shared" ca="1" si="382"/>
        <v>0</v>
      </c>
      <c r="BC854" s="6">
        <f t="shared" ca="1" si="383"/>
        <v>0</v>
      </c>
      <c r="BD854" s="6">
        <f t="shared" ca="1" si="384"/>
        <v>0</v>
      </c>
      <c r="BE854" s="6">
        <f t="shared" ca="1" si="385"/>
        <v>0</v>
      </c>
      <c r="BF854" s="6">
        <f t="shared" ca="1" si="368"/>
        <v>0</v>
      </c>
      <c r="BG854" s="6">
        <f t="shared" ca="1" si="369"/>
        <v>0</v>
      </c>
      <c r="BJ854" s="4">
        <f t="shared" ca="1" si="386"/>
        <v>800762.54</v>
      </c>
      <c r="BL854" s="3">
        <f t="shared" si="387"/>
        <v>43139</v>
      </c>
      <c r="BM854" s="6">
        <f>BM853+SUMIFS('Transactions (Dated)'!G:G,'Transactions (Dated)'!D:D,'Share Values'!AQ854)</f>
        <v>14317.649999999987</v>
      </c>
      <c r="BN854" s="6">
        <f ca="1">BN853+SUMIFS('Transactions (Dated)'!$F:$F,'Transactions (Dated)'!$D:$D,$BL854,'Transactions (Dated)'!$B:$B,BN$11,'Transactions (Dated)'!$C:$C,"Dividend (paid to cash)")*Y854</f>
        <v>0</v>
      </c>
      <c r="BO854" s="6">
        <f ca="1">BO853+SUMIFS('Transactions (Dated)'!$F:$F,'Transactions (Dated)'!$D:$D,$BL854,'Transactions (Dated)'!$B:$B,BO$11,'Transactions (Dated)'!$C:$C,"Dividend (paid to cash)")*Z854</f>
        <v>2421.875</v>
      </c>
      <c r="BP854" s="6">
        <f ca="1">BP853+SUMIFS('Transactions (Dated)'!$F:$F,'Transactions (Dated)'!$D:$D,$BL854,'Transactions (Dated)'!$B:$B,BP$11,'Transactions (Dated)'!$C:$C,"Dividend (paid to cash)")*AA854</f>
        <v>51745.237000000008</v>
      </c>
      <c r="BQ854" s="6">
        <f ca="1">BQ853+SUMIFS('Transactions (Dated)'!$F:$F,'Transactions (Dated)'!$D:$D,$BL854,'Transactions (Dated)'!$B:$B,BQ$11,'Transactions (Dated)'!$C:$C,"Dividend (paid to cash)")*AB854</f>
        <v>818.29</v>
      </c>
      <c r="BR854" s="6">
        <f ca="1">BR853+SUMIFS('Transactions (Dated)'!$F:$F,'Transactions (Dated)'!$D:$D,$BL854,'Transactions (Dated)'!$B:$B,BR$11,'Transactions (Dated)'!$C:$C,"Dividend (paid to cash)")*AC854</f>
        <v>0</v>
      </c>
      <c r="BS854" s="6">
        <f ca="1">BS853+SUMIFS('Transactions (Dated)'!$F:$F,'Transactions (Dated)'!$D:$D,$BL854,'Transactions (Dated)'!$B:$B,BS$11,'Transactions (Dated)'!$C:$C,"Dividend (paid to cash)")*AD854</f>
        <v>0</v>
      </c>
      <c r="BT854" s="6">
        <f ca="1">BT853+SUMIFS('Transactions (Dated)'!$F:$F,'Transactions (Dated)'!$D:$D,$BL854,'Transactions (Dated)'!$B:$B,BT$11,'Transactions (Dated)'!$C:$C,"Dividend (paid to cash)")*AE854</f>
        <v>8555</v>
      </c>
      <c r="BU854" s="6">
        <f ca="1">BU853+SUMIFS('Transactions (Dated)'!$F:$F,'Transactions (Dated)'!$D:$D,$BL854,'Transactions (Dated)'!$B:$B,BU$11,'Transactions (Dated)'!$C:$C,"Dividend (paid to cash)")*AF854</f>
        <v>0</v>
      </c>
      <c r="BV854" s="6">
        <f ca="1">BV853+SUMIFS('Transactions (Dated)'!$F:$F,'Transactions (Dated)'!$D:$D,$BL854,'Transactions (Dated)'!$B:$B,BV$11,'Transactions (Dated)'!$C:$C,"Dividend (paid to cash)")*AG854</f>
        <v>0</v>
      </c>
      <c r="BW854" s="6">
        <f ca="1">BW853+SUMIFS('Transactions (Dated)'!$F:$F,'Transactions (Dated)'!$D:$D,$BL854,'Transactions (Dated)'!$B:$B,BW$11,'Transactions (Dated)'!$C:$C,"Dividend (paid to cash)")*AH854</f>
        <v>0</v>
      </c>
      <c r="BX854" s="6">
        <f ca="1">BX853+SUMIFS('Transactions (Dated)'!$F:$F,'Transactions (Dated)'!$D:$D,$BL854,'Transactions (Dated)'!$B:$B,BX$11,'Transactions (Dated)'!$C:$C,"Dividend (paid to cash)")*AI854</f>
        <v>0</v>
      </c>
      <c r="BY854" s="6">
        <f ca="1">BY853+SUMIFS('Transactions (Dated)'!$F:$F,'Transactions (Dated)'!$D:$D,$BL854,'Transactions (Dated)'!$B:$B,BY$11,'Transactions (Dated)'!$C:$C,"Dividend (paid to cash)")*AJ854</f>
        <v>0</v>
      </c>
      <c r="BZ854" s="6">
        <f ca="1">BZ853+SUMIFS('Transactions (Dated)'!$F:$F,'Transactions (Dated)'!$D:$D,$BL854,'Transactions (Dated)'!$B:$B,BZ$11,'Transactions (Dated)'!$C:$C,"Dividend (paid to cash)")*AK854</f>
        <v>0</v>
      </c>
      <c r="CA854" s="6">
        <f ca="1">CA853+SUMIFS('Transactions (Dated)'!$F:$F,'Transactions (Dated)'!$D:$D,$BL854,'Transactions (Dated)'!$B:$B,CA$11,'Transactions (Dated)'!$C:$C,"Dividend (paid to cash)")*AL854</f>
        <v>0</v>
      </c>
      <c r="CB854" s="6">
        <v>0</v>
      </c>
      <c r="CC854" s="6">
        <v>0</v>
      </c>
      <c r="CF854" s="6">
        <f t="shared" ca="1" si="388"/>
        <v>77858.051999999981</v>
      </c>
      <c r="CH854" s="3">
        <f t="shared" si="389"/>
        <v>43139</v>
      </c>
      <c r="CI854" s="4">
        <f t="shared" ca="1" si="390"/>
        <v>800762.54</v>
      </c>
      <c r="CJ854" s="4">
        <f t="shared" ca="1" si="391"/>
        <v>77858.051999999981</v>
      </c>
      <c r="CL854" s="4">
        <f t="shared" ca="1" si="392"/>
        <v>878620.59200000006</v>
      </c>
    </row>
    <row r="855" spans="2:90" x14ac:dyDescent="0.15">
      <c r="B855" s="3">
        <v>43140</v>
      </c>
      <c r="E855" s="86">
        <v>43140</v>
      </c>
      <c r="F855" s="53">
        <v>14.62</v>
      </c>
      <c r="G855">
        <v>1.6</v>
      </c>
      <c r="H855">
        <v>20.3</v>
      </c>
      <c r="I855">
        <v>23.04</v>
      </c>
      <c r="J855">
        <v>26.84</v>
      </c>
      <c r="K855">
        <v>11.78</v>
      </c>
      <c r="L855">
        <v>14.5</v>
      </c>
      <c r="M855">
        <v>2.0299999999999998</v>
      </c>
      <c r="O855">
        <v>15.34</v>
      </c>
      <c r="Q855">
        <v>1.25</v>
      </c>
      <c r="R855">
        <v>9.76</v>
      </c>
      <c r="S855">
        <v>41.71</v>
      </c>
      <c r="U855">
        <v>41.71</v>
      </c>
      <c r="X855" s="3">
        <f t="shared" si="370"/>
        <v>43140</v>
      </c>
      <c r="Y855" s="40">
        <f ca="1">Y854+SUMIFS('Transactions (Dated)'!$E$2:$E$53,'Transactions (Dated)'!$D$2:$D$53,'Share Values'!$X855,'Transactions (Dated)'!$B$2:$B$53,'Share Values'!Y$11,'Transactions (Dated)'!$C$2:$C$53,"Buy")-SUMIFS('Transactions (Dated)'!$E$2:$E$53,'Transactions (Dated)'!$D$2:$D$53,'Share Values'!$X855,'Transactions (Dated)'!$B$2:$B$53,'Share Values'!Y$11,'Transactions (Dated)'!$C$2:$C$53,"Sell")</f>
        <v>4625</v>
      </c>
      <c r="Z855" s="40">
        <f ca="1">Z854+SUMIFS('Transactions (Dated)'!$E$2:$E$53,'Transactions (Dated)'!$D$2:$D$53,'Share Values'!$X855,'Transactions (Dated)'!$B$2:$B$53,'Share Values'!Z$11,'Transactions (Dated)'!$C$2:$C$53,"Buy")-SUMIFS('Transactions (Dated)'!$E$2:$E$53,'Transactions (Dated)'!$D$2:$D$53,'Share Values'!$X855,'Transactions (Dated)'!$B$2:$B$53,'Share Values'!Z$11,'Transactions (Dated)'!$C$2:$C$53,"Sell")</f>
        <v>9375</v>
      </c>
      <c r="AA855" s="40">
        <f ca="1">AA854+SUMIFS('Transactions (Dated)'!$E$2:$E$53,'Transactions (Dated)'!$D$2:$D$53,'Share Values'!$X855,'Transactions (Dated)'!$B$2:$B$53,'Share Values'!AA$11,'Transactions (Dated)'!$C$2:$C$53,"Buy")-SUMIFS('Transactions (Dated)'!$E$2:$E$53,'Transactions (Dated)'!$D$2:$D$53,'Share Values'!$X855,'Transactions (Dated)'!$B$2:$B$53,'Share Values'!AA$11,'Transactions (Dated)'!$C$2:$C$53,"Sell")</f>
        <v>26357</v>
      </c>
      <c r="AB855" s="40">
        <f ca="1">AB854+SUMIFS('Transactions (Dated)'!$E$2:$E$53,'Transactions (Dated)'!$D$2:$D$53,'Share Values'!$X855,'Transactions (Dated)'!$B$2:$B$53,'Share Values'!AB$11,'Transactions (Dated)'!$C$2:$C$53,"Buy")-SUMIFS('Transactions (Dated)'!$E$2:$E$53,'Transactions (Dated)'!$D$2:$D$53,'Share Values'!$X855,'Transactions (Dated)'!$B$2:$B$53,'Share Values'!AB$11,'Transactions (Dated)'!$C$2:$C$53,"Sell")</f>
        <v>1892</v>
      </c>
      <c r="AC855" s="40">
        <f ca="1">AC854+SUMIFS('Transactions (Dated)'!$E$2:$E$53,'Transactions (Dated)'!$D$2:$D$53,'Share Values'!$X855,'Transactions (Dated)'!$B$2:$B$53,'Share Values'!AC$11,'Transactions (Dated)'!$C$2:$C$53,"Buy")-SUMIFS('Transactions (Dated)'!$E$2:$E$53,'Transactions (Dated)'!$D$2:$D$53,'Share Values'!$X855,'Transactions (Dated)'!$B$2:$B$53,'Share Values'!AC$11,'Transactions (Dated)'!$C$2:$C$53,"Sell")</f>
        <v>2348</v>
      </c>
      <c r="AD855" s="40">
        <f ca="1">AD854+SUMIFS('Transactions (Dated)'!$E$2:$E$53,'Transactions (Dated)'!$D$2:$D$53,'Share Values'!$X855,'Transactions (Dated)'!$B$2:$B$53,'Share Values'!AD$11,'Transactions (Dated)'!$C$2:$C$53,"Buy")-SUMIFS('Transactions (Dated)'!$E$2:$E$53,'Transactions (Dated)'!$D$2:$D$53,'Share Values'!$X855,'Transactions (Dated)'!$B$2:$B$53,'Share Values'!AD$11,'Transactions (Dated)'!$C$2:$C$53,"Sell")</f>
        <v>0</v>
      </c>
      <c r="AE855" s="40">
        <f ca="1">AE854+SUMIFS('Transactions (Dated)'!$E$2:$E$53,'Transactions (Dated)'!$D$2:$D$53,'Share Values'!$X855,'Transactions (Dated)'!$B$2:$B$53,'Share Values'!AE$11,'Transactions (Dated)'!$C$2:$C$53,"Buy")-SUMIFS('Transactions (Dated)'!$E$2:$E$53,'Transactions (Dated)'!$D$2:$D$53,'Share Values'!$X855,'Transactions (Dated)'!$B$2:$B$53,'Share Values'!AE$11,'Transactions (Dated)'!$C$2:$C$53,"Sell")</f>
        <v>2900</v>
      </c>
      <c r="AF855" s="40">
        <f ca="1">AF854+SUMIFS('Transactions (Dated)'!$E$2:$E$53,'Transactions (Dated)'!$D$2:$D$53,'Share Values'!$X855,'Transactions (Dated)'!$B$2:$B$53,'Share Values'!AF$11,'Transactions (Dated)'!$C$2:$C$53,"Buy")-SUMIFS('Transactions (Dated)'!$E$2:$E$53,'Transactions (Dated)'!$D$2:$D$53,'Share Values'!$X855,'Transactions (Dated)'!$B$2:$B$53,'Share Values'!AF$11,'Transactions (Dated)'!$C$2:$C$53,"Sell")</f>
        <v>14201</v>
      </c>
      <c r="AG855" s="40">
        <f ca="1">AG854+SUMIFS('Transactions (Dated)'!$E$2:$E$53,'Transactions (Dated)'!$D$2:$D$53,'Share Values'!$X855,'Transactions (Dated)'!$B$2:$B$53,'Share Values'!AG$11,'Transactions (Dated)'!$C$2:$C$53,"Buy")-SUMIFS('Transactions (Dated)'!$E$2:$E$53,'Transactions (Dated)'!$D$2:$D$53,'Share Values'!$X855,'Transactions (Dated)'!$B$2:$B$53,'Share Values'!AG$11,'Transactions (Dated)'!$C$2:$C$53,"Sell")</f>
        <v>6835</v>
      </c>
      <c r="AH855" s="40">
        <f ca="1">AH854+SUMIFS('Transactions (Dated)'!$E$2:$E$53,'Transactions (Dated)'!$D$2:$D$53,'Share Values'!$X855,'Transactions (Dated)'!$B$2:$B$53,'Share Values'!AH$11,'Transactions (Dated)'!$C$2:$C$53,"Buy")-SUMIFS('Transactions (Dated)'!$E$2:$E$53,'Transactions (Dated)'!$D$2:$D$53,'Share Values'!$X855,'Transactions (Dated)'!$B$2:$B$53,'Share Values'!AH$11,'Transactions (Dated)'!$C$2:$C$53,"Sell")</f>
        <v>0</v>
      </c>
      <c r="AI855" s="40">
        <f ca="1">AI854+SUMIFS('Transactions (Dated)'!$E$2:$E$53,'Transactions (Dated)'!$D$2:$D$53,'Share Values'!$X855,'Transactions (Dated)'!$B$2:$B$53,'Share Values'!AI$11,'Transactions (Dated)'!$C$2:$C$53,"Buy")-SUMIFS('Transactions (Dated)'!$E$2:$E$53,'Transactions (Dated)'!$D$2:$D$53,'Share Values'!$X855,'Transactions (Dated)'!$B$2:$B$53,'Share Values'!AI$11,'Transactions (Dated)'!$C$2:$C$53,"Sell")</f>
        <v>0</v>
      </c>
      <c r="AJ855" s="40">
        <f ca="1">AJ854+SUMIFS('Transactions (Dated)'!$E$2:$E$53,'Transactions (Dated)'!$D$2:$D$53,'Share Values'!$X855,'Transactions (Dated)'!$B$2:$B$53,'Share Values'!AJ$11,'Transactions (Dated)'!$C$2:$C$53,"Buy")-SUMIFS('Transactions (Dated)'!$E$2:$E$53,'Transactions (Dated)'!$D$2:$D$53,'Share Values'!$X855,'Transactions (Dated)'!$B$2:$B$53,'Share Values'!AJ$11,'Transactions (Dated)'!$C$2:$C$53,"Sell")</f>
        <v>0</v>
      </c>
      <c r="AK855" s="40">
        <f ca="1">AK854+SUMIFS('Transactions (Dated)'!$E$2:$E$53,'Transactions (Dated)'!$D$2:$D$53,'Share Values'!$X855,'Transactions (Dated)'!$B$2:$B$53,'Share Values'!AK$11,'Transactions (Dated)'!$C$2:$C$53,"Buy")-SUMIFS('Transactions (Dated)'!$E$2:$E$53,'Transactions (Dated)'!$D$2:$D$53,'Share Values'!$X855,'Transactions (Dated)'!$B$2:$B$53,'Share Values'!AK$11,'Transactions (Dated)'!$C$2:$C$53,"Sell")</f>
        <v>0</v>
      </c>
      <c r="AL855" s="40">
        <f ca="1">AL854+SUMIFS('Transactions (Dated)'!$E$2:$E$53,'Transactions (Dated)'!$D$2:$D$53,'Share Values'!$X855,'Transactions (Dated)'!$B$2:$B$53,'Share Values'!AL$11,'Transactions (Dated)'!$C$2:$C$53,"Buy")-SUMIFS('Transactions (Dated)'!$E$2:$E$53,'Transactions (Dated)'!$D$2:$D$53,'Share Values'!$X855,'Transactions (Dated)'!$B$2:$B$53,'Share Values'!AL$11,'Transactions (Dated)'!$C$2:$C$53,"Sell")</f>
        <v>0</v>
      </c>
      <c r="AM855" s="40">
        <f ca="1">AM854+SUMIFS('Transactions (Dated)'!$E$2:$E$53,'Transactions (Dated)'!$D$2:$D$53,'Share Values'!$X855,'Transactions (Dated)'!$B$2:$B$53,'Share Values'!AM$11,'Transactions (Dated)'!$C$2:$C$53,"Buy")-SUMIFS('Transactions (Dated)'!$E$2:$E$53,'Transactions (Dated)'!$D$2:$D$53,'Share Values'!$X855,'Transactions (Dated)'!$B$2:$B$53,'Share Values'!AM$11,'Transactions (Dated)'!$C$2:$C$53,"Sell")</f>
        <v>0</v>
      </c>
      <c r="AN855" s="40">
        <f ca="1">AN854+SUMIFS('Transactions (Dated)'!$E$2:$E$53,'Transactions (Dated)'!$D$2:$D$53,'Share Values'!$X855,'Transactions (Dated)'!$B$2:$B$53,'Share Values'!AN$11,'Transactions (Dated)'!$C$2:$C$53,"Buy")-SUMIFS('Transactions (Dated)'!$E$2:$E$53,'Transactions (Dated)'!$D$2:$D$53,'Share Values'!$X855,'Transactions (Dated)'!$B$2:$B$53,'Share Values'!AN$11,'Transactions (Dated)'!$C$2:$C$53,"Sell")</f>
        <v>0</v>
      </c>
      <c r="AQ855" s="3">
        <f t="shared" si="371"/>
        <v>43140</v>
      </c>
      <c r="AR855" s="6">
        <f t="shared" ca="1" si="372"/>
        <v>67617.5</v>
      </c>
      <c r="AS855" s="6">
        <f t="shared" ca="1" si="373"/>
        <v>15000</v>
      </c>
      <c r="AT855" s="6">
        <f t="shared" ca="1" si="374"/>
        <v>535047.1</v>
      </c>
      <c r="AU855" s="6">
        <f t="shared" ca="1" si="375"/>
        <v>43591.68</v>
      </c>
      <c r="AV855" s="6">
        <f t="shared" ca="1" si="376"/>
        <v>63020.32</v>
      </c>
      <c r="AW855" s="6">
        <f t="shared" ca="1" si="377"/>
        <v>0</v>
      </c>
      <c r="AX855" s="6">
        <f t="shared" ca="1" si="378"/>
        <v>42050</v>
      </c>
      <c r="AY855" s="6">
        <f t="shared" ca="1" si="379"/>
        <v>28828.03</v>
      </c>
      <c r="AZ855" s="6">
        <f t="shared" ca="1" si="380"/>
        <v>0</v>
      </c>
      <c r="BA855" s="6">
        <f t="shared" ca="1" si="381"/>
        <v>0</v>
      </c>
      <c r="BB855" s="6">
        <f t="shared" ca="1" si="382"/>
        <v>0</v>
      </c>
      <c r="BC855" s="6">
        <f t="shared" ca="1" si="383"/>
        <v>0</v>
      </c>
      <c r="BD855" s="6">
        <f t="shared" ca="1" si="384"/>
        <v>0</v>
      </c>
      <c r="BE855" s="6">
        <f t="shared" ca="1" si="385"/>
        <v>0</v>
      </c>
      <c r="BF855" s="6">
        <f t="shared" ca="1" si="368"/>
        <v>0</v>
      </c>
      <c r="BG855" s="6">
        <f t="shared" ca="1" si="369"/>
        <v>0</v>
      </c>
      <c r="BJ855" s="4">
        <f t="shared" ca="1" si="386"/>
        <v>795154.63</v>
      </c>
      <c r="BL855" s="3">
        <f t="shared" si="387"/>
        <v>43140</v>
      </c>
      <c r="BM855" s="6">
        <f>BM854+SUMIFS('Transactions (Dated)'!G:G,'Transactions (Dated)'!D:D,'Share Values'!AQ855)</f>
        <v>14317.649999999987</v>
      </c>
      <c r="BN855" s="6">
        <f ca="1">BN854+SUMIFS('Transactions (Dated)'!$F:$F,'Transactions (Dated)'!$D:$D,$BL855,'Transactions (Dated)'!$B:$B,BN$11,'Transactions (Dated)'!$C:$C,"Dividend (paid to cash)")*Y855</f>
        <v>0</v>
      </c>
      <c r="BO855" s="6">
        <f ca="1">BO854+SUMIFS('Transactions (Dated)'!$F:$F,'Transactions (Dated)'!$D:$D,$BL855,'Transactions (Dated)'!$B:$B,BO$11,'Transactions (Dated)'!$C:$C,"Dividend (paid to cash)")*Z855</f>
        <v>2421.875</v>
      </c>
      <c r="BP855" s="6">
        <f ca="1">BP854+SUMIFS('Transactions (Dated)'!$F:$F,'Transactions (Dated)'!$D:$D,$BL855,'Transactions (Dated)'!$B:$B,BP$11,'Transactions (Dated)'!$C:$C,"Dividend (paid to cash)")*AA855</f>
        <v>51745.237000000008</v>
      </c>
      <c r="BQ855" s="6">
        <f ca="1">BQ854+SUMIFS('Transactions (Dated)'!$F:$F,'Transactions (Dated)'!$D:$D,$BL855,'Transactions (Dated)'!$B:$B,BQ$11,'Transactions (Dated)'!$C:$C,"Dividend (paid to cash)")*AB855</f>
        <v>818.29</v>
      </c>
      <c r="BR855" s="6">
        <f ca="1">BR854+SUMIFS('Transactions (Dated)'!$F:$F,'Transactions (Dated)'!$D:$D,$BL855,'Transactions (Dated)'!$B:$B,BR$11,'Transactions (Dated)'!$C:$C,"Dividend (paid to cash)")*AC855</f>
        <v>0</v>
      </c>
      <c r="BS855" s="6">
        <f ca="1">BS854+SUMIFS('Transactions (Dated)'!$F:$F,'Transactions (Dated)'!$D:$D,$BL855,'Transactions (Dated)'!$B:$B,BS$11,'Transactions (Dated)'!$C:$C,"Dividend (paid to cash)")*AD855</f>
        <v>0</v>
      </c>
      <c r="BT855" s="6">
        <f ca="1">BT854+SUMIFS('Transactions (Dated)'!$F:$F,'Transactions (Dated)'!$D:$D,$BL855,'Transactions (Dated)'!$B:$B,BT$11,'Transactions (Dated)'!$C:$C,"Dividend (paid to cash)")*AE855</f>
        <v>8555</v>
      </c>
      <c r="BU855" s="6">
        <f ca="1">BU854+SUMIFS('Transactions (Dated)'!$F:$F,'Transactions (Dated)'!$D:$D,$BL855,'Transactions (Dated)'!$B:$B,BU$11,'Transactions (Dated)'!$C:$C,"Dividend (paid to cash)")*AF855</f>
        <v>0</v>
      </c>
      <c r="BV855" s="6">
        <f ca="1">BV854+SUMIFS('Transactions (Dated)'!$F:$F,'Transactions (Dated)'!$D:$D,$BL855,'Transactions (Dated)'!$B:$B,BV$11,'Transactions (Dated)'!$C:$C,"Dividend (paid to cash)")*AG855</f>
        <v>0</v>
      </c>
      <c r="BW855" s="6">
        <f ca="1">BW854+SUMIFS('Transactions (Dated)'!$F:$F,'Transactions (Dated)'!$D:$D,$BL855,'Transactions (Dated)'!$B:$B,BW$11,'Transactions (Dated)'!$C:$C,"Dividend (paid to cash)")*AH855</f>
        <v>0</v>
      </c>
      <c r="BX855" s="6">
        <f ca="1">BX854+SUMIFS('Transactions (Dated)'!$F:$F,'Transactions (Dated)'!$D:$D,$BL855,'Transactions (Dated)'!$B:$B,BX$11,'Transactions (Dated)'!$C:$C,"Dividend (paid to cash)")*AI855</f>
        <v>0</v>
      </c>
      <c r="BY855" s="6">
        <f ca="1">BY854+SUMIFS('Transactions (Dated)'!$F:$F,'Transactions (Dated)'!$D:$D,$BL855,'Transactions (Dated)'!$B:$B,BY$11,'Transactions (Dated)'!$C:$C,"Dividend (paid to cash)")*AJ855</f>
        <v>0</v>
      </c>
      <c r="BZ855" s="6">
        <f ca="1">BZ854+SUMIFS('Transactions (Dated)'!$F:$F,'Transactions (Dated)'!$D:$D,$BL855,'Transactions (Dated)'!$B:$B,BZ$11,'Transactions (Dated)'!$C:$C,"Dividend (paid to cash)")*AK855</f>
        <v>0</v>
      </c>
      <c r="CA855" s="6">
        <f ca="1">CA854+SUMIFS('Transactions (Dated)'!$F:$F,'Transactions (Dated)'!$D:$D,$BL855,'Transactions (Dated)'!$B:$B,CA$11,'Transactions (Dated)'!$C:$C,"Dividend (paid to cash)")*AL855</f>
        <v>0</v>
      </c>
      <c r="CB855" s="6">
        <v>0</v>
      </c>
      <c r="CC855" s="6">
        <v>0</v>
      </c>
      <c r="CF855" s="6">
        <f t="shared" ca="1" si="388"/>
        <v>77858.051999999981</v>
      </c>
      <c r="CH855" s="3">
        <f t="shared" si="389"/>
        <v>43140</v>
      </c>
      <c r="CI855" s="4">
        <f t="shared" ca="1" si="390"/>
        <v>795154.63</v>
      </c>
      <c r="CJ855" s="4">
        <f t="shared" ca="1" si="391"/>
        <v>77858.051999999981</v>
      </c>
      <c r="CL855" s="4">
        <f t="shared" ca="1" si="392"/>
        <v>873012.68200000003</v>
      </c>
    </row>
    <row r="856" spans="2:90" x14ac:dyDescent="0.15">
      <c r="B856" s="3">
        <v>43143</v>
      </c>
      <c r="E856" s="86">
        <v>43143</v>
      </c>
      <c r="F856" s="53">
        <v>14.82</v>
      </c>
      <c r="G856">
        <v>1.67</v>
      </c>
      <c r="H856">
        <v>20.57</v>
      </c>
      <c r="I856">
        <v>23.36</v>
      </c>
      <c r="J856">
        <v>26.82</v>
      </c>
      <c r="K856">
        <v>11.69</v>
      </c>
      <c r="L856">
        <v>14.7</v>
      </c>
      <c r="M856">
        <v>2</v>
      </c>
      <c r="O856">
        <v>15.68</v>
      </c>
      <c r="Q856">
        <v>1.34</v>
      </c>
      <c r="R856">
        <v>9.58</v>
      </c>
      <c r="S856">
        <v>41.21</v>
      </c>
      <c r="U856">
        <v>41.21</v>
      </c>
      <c r="X856" s="3">
        <f t="shared" si="370"/>
        <v>43143</v>
      </c>
      <c r="Y856" s="40">
        <f ca="1">Y855+SUMIFS('Transactions (Dated)'!$E$2:$E$53,'Transactions (Dated)'!$D$2:$D$53,'Share Values'!$X856,'Transactions (Dated)'!$B$2:$B$53,'Share Values'!Y$11,'Transactions (Dated)'!$C$2:$C$53,"Buy")-SUMIFS('Transactions (Dated)'!$E$2:$E$53,'Transactions (Dated)'!$D$2:$D$53,'Share Values'!$X856,'Transactions (Dated)'!$B$2:$B$53,'Share Values'!Y$11,'Transactions (Dated)'!$C$2:$C$53,"Sell")</f>
        <v>4625</v>
      </c>
      <c r="Z856" s="40">
        <f ca="1">Z855+SUMIFS('Transactions (Dated)'!$E$2:$E$53,'Transactions (Dated)'!$D$2:$D$53,'Share Values'!$X856,'Transactions (Dated)'!$B$2:$B$53,'Share Values'!Z$11,'Transactions (Dated)'!$C$2:$C$53,"Buy")-SUMIFS('Transactions (Dated)'!$E$2:$E$53,'Transactions (Dated)'!$D$2:$D$53,'Share Values'!$X856,'Transactions (Dated)'!$B$2:$B$53,'Share Values'!Z$11,'Transactions (Dated)'!$C$2:$C$53,"Sell")</f>
        <v>9375</v>
      </c>
      <c r="AA856" s="40">
        <f ca="1">AA855+SUMIFS('Transactions (Dated)'!$E$2:$E$53,'Transactions (Dated)'!$D$2:$D$53,'Share Values'!$X856,'Transactions (Dated)'!$B$2:$B$53,'Share Values'!AA$11,'Transactions (Dated)'!$C$2:$C$53,"Buy")-SUMIFS('Transactions (Dated)'!$E$2:$E$53,'Transactions (Dated)'!$D$2:$D$53,'Share Values'!$X856,'Transactions (Dated)'!$B$2:$B$53,'Share Values'!AA$11,'Transactions (Dated)'!$C$2:$C$53,"Sell")</f>
        <v>26357</v>
      </c>
      <c r="AB856" s="40">
        <f ca="1">AB855+SUMIFS('Transactions (Dated)'!$E$2:$E$53,'Transactions (Dated)'!$D$2:$D$53,'Share Values'!$X856,'Transactions (Dated)'!$B$2:$B$53,'Share Values'!AB$11,'Transactions (Dated)'!$C$2:$C$53,"Buy")-SUMIFS('Transactions (Dated)'!$E$2:$E$53,'Transactions (Dated)'!$D$2:$D$53,'Share Values'!$X856,'Transactions (Dated)'!$B$2:$B$53,'Share Values'!AB$11,'Transactions (Dated)'!$C$2:$C$53,"Sell")</f>
        <v>1892</v>
      </c>
      <c r="AC856" s="40">
        <f ca="1">AC855+SUMIFS('Transactions (Dated)'!$E$2:$E$53,'Transactions (Dated)'!$D$2:$D$53,'Share Values'!$X856,'Transactions (Dated)'!$B$2:$B$53,'Share Values'!AC$11,'Transactions (Dated)'!$C$2:$C$53,"Buy")-SUMIFS('Transactions (Dated)'!$E$2:$E$53,'Transactions (Dated)'!$D$2:$D$53,'Share Values'!$X856,'Transactions (Dated)'!$B$2:$B$53,'Share Values'!AC$11,'Transactions (Dated)'!$C$2:$C$53,"Sell")</f>
        <v>2348</v>
      </c>
      <c r="AD856" s="40">
        <f ca="1">AD855+SUMIFS('Transactions (Dated)'!$E$2:$E$53,'Transactions (Dated)'!$D$2:$D$53,'Share Values'!$X856,'Transactions (Dated)'!$B$2:$B$53,'Share Values'!AD$11,'Transactions (Dated)'!$C$2:$C$53,"Buy")-SUMIFS('Transactions (Dated)'!$E$2:$E$53,'Transactions (Dated)'!$D$2:$D$53,'Share Values'!$X856,'Transactions (Dated)'!$B$2:$B$53,'Share Values'!AD$11,'Transactions (Dated)'!$C$2:$C$53,"Sell")</f>
        <v>0</v>
      </c>
      <c r="AE856" s="40">
        <f ca="1">AE855+SUMIFS('Transactions (Dated)'!$E$2:$E$53,'Transactions (Dated)'!$D$2:$D$53,'Share Values'!$X856,'Transactions (Dated)'!$B$2:$B$53,'Share Values'!AE$11,'Transactions (Dated)'!$C$2:$C$53,"Buy")-SUMIFS('Transactions (Dated)'!$E$2:$E$53,'Transactions (Dated)'!$D$2:$D$53,'Share Values'!$X856,'Transactions (Dated)'!$B$2:$B$53,'Share Values'!AE$11,'Transactions (Dated)'!$C$2:$C$53,"Sell")</f>
        <v>2900</v>
      </c>
      <c r="AF856" s="40">
        <f ca="1">AF855+SUMIFS('Transactions (Dated)'!$E$2:$E$53,'Transactions (Dated)'!$D$2:$D$53,'Share Values'!$X856,'Transactions (Dated)'!$B$2:$B$53,'Share Values'!AF$11,'Transactions (Dated)'!$C$2:$C$53,"Buy")-SUMIFS('Transactions (Dated)'!$E$2:$E$53,'Transactions (Dated)'!$D$2:$D$53,'Share Values'!$X856,'Transactions (Dated)'!$B$2:$B$53,'Share Values'!AF$11,'Transactions (Dated)'!$C$2:$C$53,"Sell")</f>
        <v>14201</v>
      </c>
      <c r="AG856" s="40">
        <f ca="1">AG855+SUMIFS('Transactions (Dated)'!$E$2:$E$53,'Transactions (Dated)'!$D$2:$D$53,'Share Values'!$X856,'Transactions (Dated)'!$B$2:$B$53,'Share Values'!AG$11,'Transactions (Dated)'!$C$2:$C$53,"Buy")-SUMIFS('Transactions (Dated)'!$E$2:$E$53,'Transactions (Dated)'!$D$2:$D$53,'Share Values'!$X856,'Transactions (Dated)'!$B$2:$B$53,'Share Values'!AG$11,'Transactions (Dated)'!$C$2:$C$53,"Sell")</f>
        <v>6835</v>
      </c>
      <c r="AH856" s="40">
        <f ca="1">AH855+SUMIFS('Transactions (Dated)'!$E$2:$E$53,'Transactions (Dated)'!$D$2:$D$53,'Share Values'!$X856,'Transactions (Dated)'!$B$2:$B$53,'Share Values'!AH$11,'Transactions (Dated)'!$C$2:$C$53,"Buy")-SUMIFS('Transactions (Dated)'!$E$2:$E$53,'Transactions (Dated)'!$D$2:$D$53,'Share Values'!$X856,'Transactions (Dated)'!$B$2:$B$53,'Share Values'!AH$11,'Transactions (Dated)'!$C$2:$C$53,"Sell")</f>
        <v>0</v>
      </c>
      <c r="AI856" s="40">
        <f ca="1">AI855+SUMIFS('Transactions (Dated)'!$E$2:$E$53,'Transactions (Dated)'!$D$2:$D$53,'Share Values'!$X856,'Transactions (Dated)'!$B$2:$B$53,'Share Values'!AI$11,'Transactions (Dated)'!$C$2:$C$53,"Buy")-SUMIFS('Transactions (Dated)'!$E$2:$E$53,'Transactions (Dated)'!$D$2:$D$53,'Share Values'!$X856,'Transactions (Dated)'!$B$2:$B$53,'Share Values'!AI$11,'Transactions (Dated)'!$C$2:$C$53,"Sell")</f>
        <v>0</v>
      </c>
      <c r="AJ856" s="40">
        <f ca="1">AJ855+SUMIFS('Transactions (Dated)'!$E$2:$E$53,'Transactions (Dated)'!$D$2:$D$53,'Share Values'!$X856,'Transactions (Dated)'!$B$2:$B$53,'Share Values'!AJ$11,'Transactions (Dated)'!$C$2:$C$53,"Buy")-SUMIFS('Transactions (Dated)'!$E$2:$E$53,'Transactions (Dated)'!$D$2:$D$53,'Share Values'!$X856,'Transactions (Dated)'!$B$2:$B$53,'Share Values'!AJ$11,'Transactions (Dated)'!$C$2:$C$53,"Sell")</f>
        <v>0</v>
      </c>
      <c r="AK856" s="40">
        <f ca="1">AK855+SUMIFS('Transactions (Dated)'!$E$2:$E$53,'Transactions (Dated)'!$D$2:$D$53,'Share Values'!$X856,'Transactions (Dated)'!$B$2:$B$53,'Share Values'!AK$11,'Transactions (Dated)'!$C$2:$C$53,"Buy")-SUMIFS('Transactions (Dated)'!$E$2:$E$53,'Transactions (Dated)'!$D$2:$D$53,'Share Values'!$X856,'Transactions (Dated)'!$B$2:$B$53,'Share Values'!AK$11,'Transactions (Dated)'!$C$2:$C$53,"Sell")</f>
        <v>0</v>
      </c>
      <c r="AL856" s="40">
        <f ca="1">AL855+SUMIFS('Transactions (Dated)'!$E$2:$E$53,'Transactions (Dated)'!$D$2:$D$53,'Share Values'!$X856,'Transactions (Dated)'!$B$2:$B$53,'Share Values'!AL$11,'Transactions (Dated)'!$C$2:$C$53,"Buy")-SUMIFS('Transactions (Dated)'!$E$2:$E$53,'Transactions (Dated)'!$D$2:$D$53,'Share Values'!$X856,'Transactions (Dated)'!$B$2:$B$53,'Share Values'!AL$11,'Transactions (Dated)'!$C$2:$C$53,"Sell")</f>
        <v>0</v>
      </c>
      <c r="AM856" s="40">
        <f ca="1">AM855+SUMIFS('Transactions (Dated)'!$E$2:$E$53,'Transactions (Dated)'!$D$2:$D$53,'Share Values'!$X856,'Transactions (Dated)'!$B$2:$B$53,'Share Values'!AM$11,'Transactions (Dated)'!$C$2:$C$53,"Buy")-SUMIFS('Transactions (Dated)'!$E$2:$E$53,'Transactions (Dated)'!$D$2:$D$53,'Share Values'!$X856,'Transactions (Dated)'!$B$2:$B$53,'Share Values'!AM$11,'Transactions (Dated)'!$C$2:$C$53,"Sell")</f>
        <v>0</v>
      </c>
      <c r="AN856" s="40">
        <f ca="1">AN855+SUMIFS('Transactions (Dated)'!$E$2:$E$53,'Transactions (Dated)'!$D$2:$D$53,'Share Values'!$X856,'Transactions (Dated)'!$B$2:$B$53,'Share Values'!AN$11,'Transactions (Dated)'!$C$2:$C$53,"Buy")-SUMIFS('Transactions (Dated)'!$E$2:$E$53,'Transactions (Dated)'!$D$2:$D$53,'Share Values'!$X856,'Transactions (Dated)'!$B$2:$B$53,'Share Values'!AN$11,'Transactions (Dated)'!$C$2:$C$53,"Sell")</f>
        <v>0</v>
      </c>
      <c r="AQ856" s="3">
        <f t="shared" si="371"/>
        <v>43143</v>
      </c>
      <c r="AR856" s="6">
        <f t="shared" ca="1" si="372"/>
        <v>68542.5</v>
      </c>
      <c r="AS856" s="6">
        <f t="shared" ca="1" si="373"/>
        <v>15656.25</v>
      </c>
      <c r="AT856" s="6">
        <f t="shared" ca="1" si="374"/>
        <v>542163.49</v>
      </c>
      <c r="AU856" s="6">
        <f t="shared" ca="1" si="375"/>
        <v>44197.119999999995</v>
      </c>
      <c r="AV856" s="6">
        <f t="shared" ca="1" si="376"/>
        <v>62973.36</v>
      </c>
      <c r="AW856" s="6">
        <f t="shared" ca="1" si="377"/>
        <v>0</v>
      </c>
      <c r="AX856" s="6">
        <f t="shared" ca="1" si="378"/>
        <v>42630</v>
      </c>
      <c r="AY856" s="6">
        <f t="shared" ca="1" si="379"/>
        <v>28402</v>
      </c>
      <c r="AZ856" s="6">
        <f t="shared" ca="1" si="380"/>
        <v>0</v>
      </c>
      <c r="BA856" s="6">
        <f t="shared" ca="1" si="381"/>
        <v>0</v>
      </c>
      <c r="BB856" s="6">
        <f t="shared" ca="1" si="382"/>
        <v>0</v>
      </c>
      <c r="BC856" s="6">
        <f t="shared" ca="1" si="383"/>
        <v>0</v>
      </c>
      <c r="BD856" s="6">
        <f t="shared" ca="1" si="384"/>
        <v>0</v>
      </c>
      <c r="BE856" s="6">
        <f t="shared" ca="1" si="385"/>
        <v>0</v>
      </c>
      <c r="BF856" s="6">
        <f t="shared" ca="1" si="368"/>
        <v>0</v>
      </c>
      <c r="BG856" s="6">
        <f t="shared" ca="1" si="369"/>
        <v>0</v>
      </c>
      <c r="BJ856" s="4">
        <f t="shared" ca="1" si="386"/>
        <v>804564.72</v>
      </c>
      <c r="BL856" s="3">
        <f t="shared" si="387"/>
        <v>43143</v>
      </c>
      <c r="BM856" s="6">
        <f>BM855+SUMIFS('Transactions (Dated)'!G:G,'Transactions (Dated)'!D:D,'Share Values'!AQ856)</f>
        <v>14317.649999999987</v>
      </c>
      <c r="BN856" s="6">
        <f ca="1">BN855+SUMIFS('Transactions (Dated)'!$F:$F,'Transactions (Dated)'!$D:$D,$BL856,'Transactions (Dated)'!$B:$B,BN$11,'Transactions (Dated)'!$C:$C,"Dividend (paid to cash)")*Y856</f>
        <v>0</v>
      </c>
      <c r="BO856" s="6">
        <f ca="1">BO855+SUMIFS('Transactions (Dated)'!$F:$F,'Transactions (Dated)'!$D:$D,$BL856,'Transactions (Dated)'!$B:$B,BO$11,'Transactions (Dated)'!$C:$C,"Dividend (paid to cash)")*Z856</f>
        <v>2421.875</v>
      </c>
      <c r="BP856" s="6">
        <f ca="1">BP855+SUMIFS('Transactions (Dated)'!$F:$F,'Transactions (Dated)'!$D:$D,$BL856,'Transactions (Dated)'!$B:$B,BP$11,'Transactions (Dated)'!$C:$C,"Dividend (paid to cash)")*AA856</f>
        <v>51745.237000000008</v>
      </c>
      <c r="BQ856" s="6">
        <f ca="1">BQ855+SUMIFS('Transactions (Dated)'!$F:$F,'Transactions (Dated)'!$D:$D,$BL856,'Transactions (Dated)'!$B:$B,BQ$11,'Transactions (Dated)'!$C:$C,"Dividend (paid to cash)")*AB856</f>
        <v>818.29</v>
      </c>
      <c r="BR856" s="6">
        <f ca="1">BR855+SUMIFS('Transactions (Dated)'!$F:$F,'Transactions (Dated)'!$D:$D,$BL856,'Transactions (Dated)'!$B:$B,BR$11,'Transactions (Dated)'!$C:$C,"Dividend (paid to cash)")*AC856</f>
        <v>0</v>
      </c>
      <c r="BS856" s="6">
        <f ca="1">BS855+SUMIFS('Transactions (Dated)'!$F:$F,'Transactions (Dated)'!$D:$D,$BL856,'Transactions (Dated)'!$B:$B,BS$11,'Transactions (Dated)'!$C:$C,"Dividend (paid to cash)")*AD856</f>
        <v>0</v>
      </c>
      <c r="BT856" s="6">
        <f ca="1">BT855+SUMIFS('Transactions (Dated)'!$F:$F,'Transactions (Dated)'!$D:$D,$BL856,'Transactions (Dated)'!$B:$B,BT$11,'Transactions (Dated)'!$C:$C,"Dividend (paid to cash)")*AE856</f>
        <v>8555</v>
      </c>
      <c r="BU856" s="6">
        <f ca="1">BU855+SUMIFS('Transactions (Dated)'!$F:$F,'Transactions (Dated)'!$D:$D,$BL856,'Transactions (Dated)'!$B:$B,BU$11,'Transactions (Dated)'!$C:$C,"Dividend (paid to cash)")*AF856</f>
        <v>0</v>
      </c>
      <c r="BV856" s="6">
        <f ca="1">BV855+SUMIFS('Transactions (Dated)'!$F:$F,'Transactions (Dated)'!$D:$D,$BL856,'Transactions (Dated)'!$B:$B,BV$11,'Transactions (Dated)'!$C:$C,"Dividend (paid to cash)")*AG856</f>
        <v>0</v>
      </c>
      <c r="BW856" s="6">
        <f ca="1">BW855+SUMIFS('Transactions (Dated)'!$F:$F,'Transactions (Dated)'!$D:$D,$BL856,'Transactions (Dated)'!$B:$B,BW$11,'Transactions (Dated)'!$C:$C,"Dividend (paid to cash)")*AH856</f>
        <v>0</v>
      </c>
      <c r="BX856" s="6">
        <f ca="1">BX855+SUMIFS('Transactions (Dated)'!$F:$F,'Transactions (Dated)'!$D:$D,$BL856,'Transactions (Dated)'!$B:$B,BX$11,'Transactions (Dated)'!$C:$C,"Dividend (paid to cash)")*AI856</f>
        <v>0</v>
      </c>
      <c r="BY856" s="6">
        <f ca="1">BY855+SUMIFS('Transactions (Dated)'!$F:$F,'Transactions (Dated)'!$D:$D,$BL856,'Transactions (Dated)'!$B:$B,BY$11,'Transactions (Dated)'!$C:$C,"Dividend (paid to cash)")*AJ856</f>
        <v>0</v>
      </c>
      <c r="BZ856" s="6">
        <f ca="1">BZ855+SUMIFS('Transactions (Dated)'!$F:$F,'Transactions (Dated)'!$D:$D,$BL856,'Transactions (Dated)'!$B:$B,BZ$11,'Transactions (Dated)'!$C:$C,"Dividend (paid to cash)")*AK856</f>
        <v>0</v>
      </c>
      <c r="CA856" s="6">
        <f ca="1">CA855+SUMIFS('Transactions (Dated)'!$F:$F,'Transactions (Dated)'!$D:$D,$BL856,'Transactions (Dated)'!$B:$B,CA$11,'Transactions (Dated)'!$C:$C,"Dividend (paid to cash)")*AL856</f>
        <v>0</v>
      </c>
      <c r="CB856" s="6">
        <v>0</v>
      </c>
      <c r="CC856" s="6">
        <v>0</v>
      </c>
      <c r="CF856" s="6">
        <f t="shared" ca="1" si="388"/>
        <v>77858.051999999981</v>
      </c>
      <c r="CH856" s="3">
        <f t="shared" si="389"/>
        <v>43143</v>
      </c>
      <c r="CI856" s="4">
        <f t="shared" ca="1" si="390"/>
        <v>804564.72</v>
      </c>
      <c r="CJ856" s="4">
        <f t="shared" ca="1" si="391"/>
        <v>77858.051999999981</v>
      </c>
      <c r="CL856" s="4">
        <f t="shared" ca="1" si="392"/>
        <v>882422.772</v>
      </c>
    </row>
    <row r="857" spans="2:90" x14ac:dyDescent="0.15">
      <c r="B857" s="3">
        <v>43144</v>
      </c>
      <c r="E857" s="86">
        <v>43144</v>
      </c>
      <c r="F857" s="53">
        <v>14.84</v>
      </c>
      <c r="G857">
        <v>1.67</v>
      </c>
      <c r="H857">
        <v>20.54</v>
      </c>
      <c r="I857">
        <v>23.28</v>
      </c>
      <c r="J857">
        <v>26.86</v>
      </c>
      <c r="K857">
        <v>11.61</v>
      </c>
      <c r="L857">
        <v>14.6</v>
      </c>
      <c r="M857">
        <v>1.97</v>
      </c>
      <c r="O857">
        <v>15.56</v>
      </c>
      <c r="Q857">
        <v>1.3</v>
      </c>
      <c r="R857">
        <v>10.01</v>
      </c>
      <c r="S857">
        <v>40.71</v>
      </c>
      <c r="U857">
        <v>40.71</v>
      </c>
      <c r="X857" s="3">
        <f t="shared" si="370"/>
        <v>43144</v>
      </c>
      <c r="Y857" s="40">
        <f ca="1">Y856+SUMIFS('Transactions (Dated)'!$E$2:$E$53,'Transactions (Dated)'!$D$2:$D$53,'Share Values'!$X857,'Transactions (Dated)'!$B$2:$B$53,'Share Values'!Y$11,'Transactions (Dated)'!$C$2:$C$53,"Buy")-SUMIFS('Transactions (Dated)'!$E$2:$E$53,'Transactions (Dated)'!$D$2:$D$53,'Share Values'!$X857,'Transactions (Dated)'!$B$2:$B$53,'Share Values'!Y$11,'Transactions (Dated)'!$C$2:$C$53,"Sell")</f>
        <v>4625</v>
      </c>
      <c r="Z857" s="40">
        <f ca="1">Z856+SUMIFS('Transactions (Dated)'!$E$2:$E$53,'Transactions (Dated)'!$D$2:$D$53,'Share Values'!$X857,'Transactions (Dated)'!$B$2:$B$53,'Share Values'!Z$11,'Transactions (Dated)'!$C$2:$C$53,"Buy")-SUMIFS('Transactions (Dated)'!$E$2:$E$53,'Transactions (Dated)'!$D$2:$D$53,'Share Values'!$X857,'Transactions (Dated)'!$B$2:$B$53,'Share Values'!Z$11,'Transactions (Dated)'!$C$2:$C$53,"Sell")</f>
        <v>9375</v>
      </c>
      <c r="AA857" s="40">
        <f ca="1">AA856+SUMIFS('Transactions (Dated)'!$E$2:$E$53,'Transactions (Dated)'!$D$2:$D$53,'Share Values'!$X857,'Transactions (Dated)'!$B$2:$B$53,'Share Values'!AA$11,'Transactions (Dated)'!$C$2:$C$53,"Buy")-SUMIFS('Transactions (Dated)'!$E$2:$E$53,'Transactions (Dated)'!$D$2:$D$53,'Share Values'!$X857,'Transactions (Dated)'!$B$2:$B$53,'Share Values'!AA$11,'Transactions (Dated)'!$C$2:$C$53,"Sell")</f>
        <v>26357</v>
      </c>
      <c r="AB857" s="40">
        <f ca="1">AB856+SUMIFS('Transactions (Dated)'!$E$2:$E$53,'Transactions (Dated)'!$D$2:$D$53,'Share Values'!$X857,'Transactions (Dated)'!$B$2:$B$53,'Share Values'!AB$11,'Transactions (Dated)'!$C$2:$C$53,"Buy")-SUMIFS('Transactions (Dated)'!$E$2:$E$53,'Transactions (Dated)'!$D$2:$D$53,'Share Values'!$X857,'Transactions (Dated)'!$B$2:$B$53,'Share Values'!AB$11,'Transactions (Dated)'!$C$2:$C$53,"Sell")</f>
        <v>1892</v>
      </c>
      <c r="AC857" s="40">
        <f ca="1">AC856+SUMIFS('Transactions (Dated)'!$E$2:$E$53,'Transactions (Dated)'!$D$2:$D$53,'Share Values'!$X857,'Transactions (Dated)'!$B$2:$B$53,'Share Values'!AC$11,'Transactions (Dated)'!$C$2:$C$53,"Buy")-SUMIFS('Transactions (Dated)'!$E$2:$E$53,'Transactions (Dated)'!$D$2:$D$53,'Share Values'!$X857,'Transactions (Dated)'!$B$2:$B$53,'Share Values'!AC$11,'Transactions (Dated)'!$C$2:$C$53,"Sell")</f>
        <v>2348</v>
      </c>
      <c r="AD857" s="40">
        <f ca="1">AD856+SUMIFS('Transactions (Dated)'!$E$2:$E$53,'Transactions (Dated)'!$D$2:$D$53,'Share Values'!$X857,'Transactions (Dated)'!$B$2:$B$53,'Share Values'!AD$11,'Transactions (Dated)'!$C$2:$C$53,"Buy")-SUMIFS('Transactions (Dated)'!$E$2:$E$53,'Transactions (Dated)'!$D$2:$D$53,'Share Values'!$X857,'Transactions (Dated)'!$B$2:$B$53,'Share Values'!AD$11,'Transactions (Dated)'!$C$2:$C$53,"Sell")</f>
        <v>0</v>
      </c>
      <c r="AE857" s="40">
        <f ca="1">AE856+SUMIFS('Transactions (Dated)'!$E$2:$E$53,'Transactions (Dated)'!$D$2:$D$53,'Share Values'!$X857,'Transactions (Dated)'!$B$2:$B$53,'Share Values'!AE$11,'Transactions (Dated)'!$C$2:$C$53,"Buy")-SUMIFS('Transactions (Dated)'!$E$2:$E$53,'Transactions (Dated)'!$D$2:$D$53,'Share Values'!$X857,'Transactions (Dated)'!$B$2:$B$53,'Share Values'!AE$11,'Transactions (Dated)'!$C$2:$C$53,"Sell")</f>
        <v>2900</v>
      </c>
      <c r="AF857" s="40">
        <f ca="1">AF856+SUMIFS('Transactions (Dated)'!$E$2:$E$53,'Transactions (Dated)'!$D$2:$D$53,'Share Values'!$X857,'Transactions (Dated)'!$B$2:$B$53,'Share Values'!AF$11,'Transactions (Dated)'!$C$2:$C$53,"Buy")-SUMIFS('Transactions (Dated)'!$E$2:$E$53,'Transactions (Dated)'!$D$2:$D$53,'Share Values'!$X857,'Transactions (Dated)'!$B$2:$B$53,'Share Values'!AF$11,'Transactions (Dated)'!$C$2:$C$53,"Sell")</f>
        <v>14201</v>
      </c>
      <c r="AG857" s="40">
        <f ca="1">AG856+SUMIFS('Transactions (Dated)'!$E$2:$E$53,'Transactions (Dated)'!$D$2:$D$53,'Share Values'!$X857,'Transactions (Dated)'!$B$2:$B$53,'Share Values'!AG$11,'Transactions (Dated)'!$C$2:$C$53,"Buy")-SUMIFS('Transactions (Dated)'!$E$2:$E$53,'Transactions (Dated)'!$D$2:$D$53,'Share Values'!$X857,'Transactions (Dated)'!$B$2:$B$53,'Share Values'!AG$11,'Transactions (Dated)'!$C$2:$C$53,"Sell")</f>
        <v>6835</v>
      </c>
      <c r="AH857" s="40">
        <f ca="1">AH856+SUMIFS('Transactions (Dated)'!$E$2:$E$53,'Transactions (Dated)'!$D$2:$D$53,'Share Values'!$X857,'Transactions (Dated)'!$B$2:$B$53,'Share Values'!AH$11,'Transactions (Dated)'!$C$2:$C$53,"Buy")-SUMIFS('Transactions (Dated)'!$E$2:$E$53,'Transactions (Dated)'!$D$2:$D$53,'Share Values'!$X857,'Transactions (Dated)'!$B$2:$B$53,'Share Values'!AH$11,'Transactions (Dated)'!$C$2:$C$53,"Sell")</f>
        <v>0</v>
      </c>
      <c r="AI857" s="40">
        <f ca="1">AI856+SUMIFS('Transactions (Dated)'!$E$2:$E$53,'Transactions (Dated)'!$D$2:$D$53,'Share Values'!$X857,'Transactions (Dated)'!$B$2:$B$53,'Share Values'!AI$11,'Transactions (Dated)'!$C$2:$C$53,"Buy")-SUMIFS('Transactions (Dated)'!$E$2:$E$53,'Transactions (Dated)'!$D$2:$D$53,'Share Values'!$X857,'Transactions (Dated)'!$B$2:$B$53,'Share Values'!AI$11,'Transactions (Dated)'!$C$2:$C$53,"Sell")</f>
        <v>0</v>
      </c>
      <c r="AJ857" s="40">
        <f ca="1">AJ856+SUMIFS('Transactions (Dated)'!$E$2:$E$53,'Transactions (Dated)'!$D$2:$D$53,'Share Values'!$X857,'Transactions (Dated)'!$B$2:$B$53,'Share Values'!AJ$11,'Transactions (Dated)'!$C$2:$C$53,"Buy")-SUMIFS('Transactions (Dated)'!$E$2:$E$53,'Transactions (Dated)'!$D$2:$D$53,'Share Values'!$X857,'Transactions (Dated)'!$B$2:$B$53,'Share Values'!AJ$11,'Transactions (Dated)'!$C$2:$C$53,"Sell")</f>
        <v>0</v>
      </c>
      <c r="AK857" s="40">
        <f ca="1">AK856+SUMIFS('Transactions (Dated)'!$E$2:$E$53,'Transactions (Dated)'!$D$2:$D$53,'Share Values'!$X857,'Transactions (Dated)'!$B$2:$B$53,'Share Values'!AK$11,'Transactions (Dated)'!$C$2:$C$53,"Buy")-SUMIFS('Transactions (Dated)'!$E$2:$E$53,'Transactions (Dated)'!$D$2:$D$53,'Share Values'!$X857,'Transactions (Dated)'!$B$2:$B$53,'Share Values'!AK$11,'Transactions (Dated)'!$C$2:$C$53,"Sell")</f>
        <v>0</v>
      </c>
      <c r="AL857" s="40">
        <f ca="1">AL856+SUMIFS('Transactions (Dated)'!$E$2:$E$53,'Transactions (Dated)'!$D$2:$D$53,'Share Values'!$X857,'Transactions (Dated)'!$B$2:$B$53,'Share Values'!AL$11,'Transactions (Dated)'!$C$2:$C$53,"Buy")-SUMIFS('Transactions (Dated)'!$E$2:$E$53,'Transactions (Dated)'!$D$2:$D$53,'Share Values'!$X857,'Transactions (Dated)'!$B$2:$B$53,'Share Values'!AL$11,'Transactions (Dated)'!$C$2:$C$53,"Sell")</f>
        <v>0</v>
      </c>
      <c r="AM857" s="40">
        <f ca="1">AM856+SUMIFS('Transactions (Dated)'!$E$2:$E$53,'Transactions (Dated)'!$D$2:$D$53,'Share Values'!$X857,'Transactions (Dated)'!$B$2:$B$53,'Share Values'!AM$11,'Transactions (Dated)'!$C$2:$C$53,"Buy")-SUMIFS('Transactions (Dated)'!$E$2:$E$53,'Transactions (Dated)'!$D$2:$D$53,'Share Values'!$X857,'Transactions (Dated)'!$B$2:$B$53,'Share Values'!AM$11,'Transactions (Dated)'!$C$2:$C$53,"Sell")</f>
        <v>0</v>
      </c>
      <c r="AN857" s="40">
        <f ca="1">AN856+SUMIFS('Transactions (Dated)'!$E$2:$E$53,'Transactions (Dated)'!$D$2:$D$53,'Share Values'!$X857,'Transactions (Dated)'!$B$2:$B$53,'Share Values'!AN$11,'Transactions (Dated)'!$C$2:$C$53,"Buy")-SUMIFS('Transactions (Dated)'!$E$2:$E$53,'Transactions (Dated)'!$D$2:$D$53,'Share Values'!$X857,'Transactions (Dated)'!$B$2:$B$53,'Share Values'!AN$11,'Transactions (Dated)'!$C$2:$C$53,"Sell")</f>
        <v>0</v>
      </c>
      <c r="AQ857" s="3">
        <f t="shared" si="371"/>
        <v>43144</v>
      </c>
      <c r="AR857" s="6">
        <f t="shared" ca="1" si="372"/>
        <v>68635</v>
      </c>
      <c r="AS857" s="6">
        <f t="shared" ca="1" si="373"/>
        <v>15656.25</v>
      </c>
      <c r="AT857" s="6">
        <f t="shared" ca="1" si="374"/>
        <v>541372.78</v>
      </c>
      <c r="AU857" s="6">
        <f t="shared" ca="1" si="375"/>
        <v>44045.760000000002</v>
      </c>
      <c r="AV857" s="6">
        <f t="shared" ca="1" si="376"/>
        <v>63067.28</v>
      </c>
      <c r="AW857" s="6">
        <f t="shared" ca="1" si="377"/>
        <v>0</v>
      </c>
      <c r="AX857" s="6">
        <f t="shared" ca="1" si="378"/>
        <v>42340</v>
      </c>
      <c r="AY857" s="6">
        <f t="shared" ca="1" si="379"/>
        <v>27975.97</v>
      </c>
      <c r="AZ857" s="6">
        <f t="shared" ca="1" si="380"/>
        <v>0</v>
      </c>
      <c r="BA857" s="6">
        <f t="shared" ca="1" si="381"/>
        <v>0</v>
      </c>
      <c r="BB857" s="6">
        <f t="shared" ca="1" si="382"/>
        <v>0</v>
      </c>
      <c r="BC857" s="6">
        <f t="shared" ca="1" si="383"/>
        <v>0</v>
      </c>
      <c r="BD857" s="6">
        <f t="shared" ca="1" si="384"/>
        <v>0</v>
      </c>
      <c r="BE857" s="6">
        <f t="shared" ca="1" si="385"/>
        <v>0</v>
      </c>
      <c r="BF857" s="6">
        <f t="shared" ca="1" si="368"/>
        <v>0</v>
      </c>
      <c r="BG857" s="6">
        <f t="shared" ca="1" si="369"/>
        <v>0</v>
      </c>
      <c r="BJ857" s="4">
        <f t="shared" ca="1" si="386"/>
        <v>803093.04</v>
      </c>
      <c r="BL857" s="3">
        <f t="shared" si="387"/>
        <v>43144</v>
      </c>
      <c r="BM857" s="6">
        <f>BM856+SUMIFS('Transactions (Dated)'!G:G,'Transactions (Dated)'!D:D,'Share Values'!AQ857)</f>
        <v>14317.649999999987</v>
      </c>
      <c r="BN857" s="6">
        <f ca="1">BN856+SUMIFS('Transactions (Dated)'!$F:$F,'Transactions (Dated)'!$D:$D,$BL857,'Transactions (Dated)'!$B:$B,BN$11,'Transactions (Dated)'!$C:$C,"Dividend (paid to cash)")*Y857</f>
        <v>0</v>
      </c>
      <c r="BO857" s="6">
        <f ca="1">BO856+SUMIFS('Transactions (Dated)'!$F:$F,'Transactions (Dated)'!$D:$D,$BL857,'Transactions (Dated)'!$B:$B,BO$11,'Transactions (Dated)'!$C:$C,"Dividend (paid to cash)")*Z857</f>
        <v>2421.875</v>
      </c>
      <c r="BP857" s="6">
        <f ca="1">BP856+SUMIFS('Transactions (Dated)'!$F:$F,'Transactions (Dated)'!$D:$D,$BL857,'Transactions (Dated)'!$B:$B,BP$11,'Transactions (Dated)'!$C:$C,"Dividend (paid to cash)")*AA857</f>
        <v>51745.237000000008</v>
      </c>
      <c r="BQ857" s="6">
        <f ca="1">BQ856+SUMIFS('Transactions (Dated)'!$F:$F,'Transactions (Dated)'!$D:$D,$BL857,'Transactions (Dated)'!$B:$B,BQ$11,'Transactions (Dated)'!$C:$C,"Dividend (paid to cash)")*AB857</f>
        <v>818.29</v>
      </c>
      <c r="BR857" s="6">
        <f ca="1">BR856+SUMIFS('Transactions (Dated)'!$F:$F,'Transactions (Dated)'!$D:$D,$BL857,'Transactions (Dated)'!$B:$B,BR$11,'Transactions (Dated)'!$C:$C,"Dividend (paid to cash)")*AC857</f>
        <v>0</v>
      </c>
      <c r="BS857" s="6">
        <f ca="1">BS856+SUMIFS('Transactions (Dated)'!$F:$F,'Transactions (Dated)'!$D:$D,$BL857,'Transactions (Dated)'!$B:$B,BS$11,'Transactions (Dated)'!$C:$C,"Dividend (paid to cash)")*AD857</f>
        <v>0</v>
      </c>
      <c r="BT857" s="6">
        <f ca="1">BT856+SUMIFS('Transactions (Dated)'!$F:$F,'Transactions (Dated)'!$D:$D,$BL857,'Transactions (Dated)'!$B:$B,BT$11,'Transactions (Dated)'!$C:$C,"Dividend (paid to cash)")*AE857</f>
        <v>8555</v>
      </c>
      <c r="BU857" s="6">
        <f ca="1">BU856+SUMIFS('Transactions (Dated)'!$F:$F,'Transactions (Dated)'!$D:$D,$BL857,'Transactions (Dated)'!$B:$B,BU$11,'Transactions (Dated)'!$C:$C,"Dividend (paid to cash)")*AF857</f>
        <v>0</v>
      </c>
      <c r="BV857" s="6">
        <f ca="1">BV856+SUMIFS('Transactions (Dated)'!$F:$F,'Transactions (Dated)'!$D:$D,$BL857,'Transactions (Dated)'!$B:$B,BV$11,'Transactions (Dated)'!$C:$C,"Dividend (paid to cash)")*AG857</f>
        <v>0</v>
      </c>
      <c r="BW857" s="6">
        <f ca="1">BW856+SUMIFS('Transactions (Dated)'!$F:$F,'Transactions (Dated)'!$D:$D,$BL857,'Transactions (Dated)'!$B:$B,BW$11,'Transactions (Dated)'!$C:$C,"Dividend (paid to cash)")*AH857</f>
        <v>0</v>
      </c>
      <c r="BX857" s="6">
        <f ca="1">BX856+SUMIFS('Transactions (Dated)'!$F:$F,'Transactions (Dated)'!$D:$D,$BL857,'Transactions (Dated)'!$B:$B,BX$11,'Transactions (Dated)'!$C:$C,"Dividend (paid to cash)")*AI857</f>
        <v>0</v>
      </c>
      <c r="BY857" s="6">
        <f ca="1">BY856+SUMIFS('Transactions (Dated)'!$F:$F,'Transactions (Dated)'!$D:$D,$BL857,'Transactions (Dated)'!$B:$B,BY$11,'Transactions (Dated)'!$C:$C,"Dividend (paid to cash)")*AJ857</f>
        <v>0</v>
      </c>
      <c r="BZ857" s="6">
        <f ca="1">BZ856+SUMIFS('Transactions (Dated)'!$F:$F,'Transactions (Dated)'!$D:$D,$BL857,'Transactions (Dated)'!$B:$B,BZ$11,'Transactions (Dated)'!$C:$C,"Dividend (paid to cash)")*AK857</f>
        <v>0</v>
      </c>
      <c r="CA857" s="6">
        <f ca="1">CA856+SUMIFS('Transactions (Dated)'!$F:$F,'Transactions (Dated)'!$D:$D,$BL857,'Transactions (Dated)'!$B:$B,CA$11,'Transactions (Dated)'!$C:$C,"Dividend (paid to cash)")*AL857</f>
        <v>0</v>
      </c>
      <c r="CB857" s="6">
        <v>0</v>
      </c>
      <c r="CC857" s="6">
        <v>0</v>
      </c>
      <c r="CF857" s="6">
        <f t="shared" ca="1" si="388"/>
        <v>77858.051999999981</v>
      </c>
      <c r="CH857" s="3">
        <f t="shared" si="389"/>
        <v>43144</v>
      </c>
      <c r="CI857" s="4">
        <f t="shared" ca="1" si="390"/>
        <v>803093.04</v>
      </c>
      <c r="CJ857" s="4">
        <f t="shared" ca="1" si="391"/>
        <v>77858.051999999981</v>
      </c>
      <c r="CL857" s="4">
        <f t="shared" ca="1" si="392"/>
        <v>880951.09200000006</v>
      </c>
    </row>
    <row r="858" spans="2:90" x14ac:dyDescent="0.15">
      <c r="B858" s="3">
        <v>43145</v>
      </c>
      <c r="E858" s="86">
        <v>43145</v>
      </c>
      <c r="F858" s="53">
        <v>15.12</v>
      </c>
      <c r="G858">
        <v>1.67</v>
      </c>
      <c r="H858">
        <v>20.71</v>
      </c>
      <c r="I858">
        <v>23.18</v>
      </c>
      <c r="J858">
        <v>26.86</v>
      </c>
      <c r="K858">
        <v>11.55</v>
      </c>
      <c r="L858">
        <v>14.66</v>
      </c>
      <c r="M858">
        <v>1.99</v>
      </c>
      <c r="O858">
        <v>16.39</v>
      </c>
      <c r="Q858">
        <v>1.3</v>
      </c>
      <c r="R858">
        <v>10.67</v>
      </c>
      <c r="S858">
        <v>39.69</v>
      </c>
      <c r="U858">
        <v>39.69</v>
      </c>
      <c r="X858" s="3">
        <f t="shared" si="370"/>
        <v>43145</v>
      </c>
      <c r="Y858" s="40">
        <f ca="1">Y857+SUMIFS('Transactions (Dated)'!$E$2:$E$53,'Transactions (Dated)'!$D$2:$D$53,'Share Values'!$X858,'Transactions (Dated)'!$B$2:$B$53,'Share Values'!Y$11,'Transactions (Dated)'!$C$2:$C$53,"Buy")-SUMIFS('Transactions (Dated)'!$E$2:$E$53,'Transactions (Dated)'!$D$2:$D$53,'Share Values'!$X858,'Transactions (Dated)'!$B$2:$B$53,'Share Values'!Y$11,'Transactions (Dated)'!$C$2:$C$53,"Sell")</f>
        <v>4625</v>
      </c>
      <c r="Z858" s="40">
        <f ca="1">Z857+SUMIFS('Transactions (Dated)'!$E$2:$E$53,'Transactions (Dated)'!$D$2:$D$53,'Share Values'!$X858,'Transactions (Dated)'!$B$2:$B$53,'Share Values'!Z$11,'Transactions (Dated)'!$C$2:$C$53,"Buy")-SUMIFS('Transactions (Dated)'!$E$2:$E$53,'Transactions (Dated)'!$D$2:$D$53,'Share Values'!$X858,'Transactions (Dated)'!$B$2:$B$53,'Share Values'!Z$11,'Transactions (Dated)'!$C$2:$C$53,"Sell")</f>
        <v>9375</v>
      </c>
      <c r="AA858" s="40">
        <f ca="1">AA857+SUMIFS('Transactions (Dated)'!$E$2:$E$53,'Transactions (Dated)'!$D$2:$D$53,'Share Values'!$X858,'Transactions (Dated)'!$B$2:$B$53,'Share Values'!AA$11,'Transactions (Dated)'!$C$2:$C$53,"Buy")-SUMIFS('Transactions (Dated)'!$E$2:$E$53,'Transactions (Dated)'!$D$2:$D$53,'Share Values'!$X858,'Transactions (Dated)'!$B$2:$B$53,'Share Values'!AA$11,'Transactions (Dated)'!$C$2:$C$53,"Sell")</f>
        <v>26357</v>
      </c>
      <c r="AB858" s="40">
        <f ca="1">AB857+SUMIFS('Transactions (Dated)'!$E$2:$E$53,'Transactions (Dated)'!$D$2:$D$53,'Share Values'!$X858,'Transactions (Dated)'!$B$2:$B$53,'Share Values'!AB$11,'Transactions (Dated)'!$C$2:$C$53,"Buy")-SUMIFS('Transactions (Dated)'!$E$2:$E$53,'Transactions (Dated)'!$D$2:$D$53,'Share Values'!$X858,'Transactions (Dated)'!$B$2:$B$53,'Share Values'!AB$11,'Transactions (Dated)'!$C$2:$C$53,"Sell")</f>
        <v>1892</v>
      </c>
      <c r="AC858" s="40">
        <f ca="1">AC857+SUMIFS('Transactions (Dated)'!$E$2:$E$53,'Transactions (Dated)'!$D$2:$D$53,'Share Values'!$X858,'Transactions (Dated)'!$B$2:$B$53,'Share Values'!AC$11,'Transactions (Dated)'!$C$2:$C$53,"Buy")-SUMIFS('Transactions (Dated)'!$E$2:$E$53,'Transactions (Dated)'!$D$2:$D$53,'Share Values'!$X858,'Transactions (Dated)'!$B$2:$B$53,'Share Values'!AC$11,'Transactions (Dated)'!$C$2:$C$53,"Sell")</f>
        <v>2348</v>
      </c>
      <c r="AD858" s="40">
        <f ca="1">AD857+SUMIFS('Transactions (Dated)'!$E$2:$E$53,'Transactions (Dated)'!$D$2:$D$53,'Share Values'!$X858,'Transactions (Dated)'!$B$2:$B$53,'Share Values'!AD$11,'Transactions (Dated)'!$C$2:$C$53,"Buy")-SUMIFS('Transactions (Dated)'!$E$2:$E$53,'Transactions (Dated)'!$D$2:$D$53,'Share Values'!$X858,'Transactions (Dated)'!$B$2:$B$53,'Share Values'!AD$11,'Transactions (Dated)'!$C$2:$C$53,"Sell")</f>
        <v>0</v>
      </c>
      <c r="AE858" s="40">
        <f ca="1">AE857+SUMIFS('Transactions (Dated)'!$E$2:$E$53,'Transactions (Dated)'!$D$2:$D$53,'Share Values'!$X858,'Transactions (Dated)'!$B$2:$B$53,'Share Values'!AE$11,'Transactions (Dated)'!$C$2:$C$53,"Buy")-SUMIFS('Transactions (Dated)'!$E$2:$E$53,'Transactions (Dated)'!$D$2:$D$53,'Share Values'!$X858,'Transactions (Dated)'!$B$2:$B$53,'Share Values'!AE$11,'Transactions (Dated)'!$C$2:$C$53,"Sell")</f>
        <v>2900</v>
      </c>
      <c r="AF858" s="40">
        <f ca="1">AF857+SUMIFS('Transactions (Dated)'!$E$2:$E$53,'Transactions (Dated)'!$D$2:$D$53,'Share Values'!$X858,'Transactions (Dated)'!$B$2:$B$53,'Share Values'!AF$11,'Transactions (Dated)'!$C$2:$C$53,"Buy")-SUMIFS('Transactions (Dated)'!$E$2:$E$53,'Transactions (Dated)'!$D$2:$D$53,'Share Values'!$X858,'Transactions (Dated)'!$B$2:$B$53,'Share Values'!AF$11,'Transactions (Dated)'!$C$2:$C$53,"Sell")</f>
        <v>14201</v>
      </c>
      <c r="AG858" s="40">
        <f ca="1">AG857+SUMIFS('Transactions (Dated)'!$E$2:$E$53,'Transactions (Dated)'!$D$2:$D$53,'Share Values'!$X858,'Transactions (Dated)'!$B$2:$B$53,'Share Values'!AG$11,'Transactions (Dated)'!$C$2:$C$53,"Buy")-SUMIFS('Transactions (Dated)'!$E$2:$E$53,'Transactions (Dated)'!$D$2:$D$53,'Share Values'!$X858,'Transactions (Dated)'!$B$2:$B$53,'Share Values'!AG$11,'Transactions (Dated)'!$C$2:$C$53,"Sell")</f>
        <v>6835</v>
      </c>
      <c r="AH858" s="40">
        <f ca="1">AH857+SUMIFS('Transactions (Dated)'!$E$2:$E$53,'Transactions (Dated)'!$D$2:$D$53,'Share Values'!$X858,'Transactions (Dated)'!$B$2:$B$53,'Share Values'!AH$11,'Transactions (Dated)'!$C$2:$C$53,"Buy")-SUMIFS('Transactions (Dated)'!$E$2:$E$53,'Transactions (Dated)'!$D$2:$D$53,'Share Values'!$X858,'Transactions (Dated)'!$B$2:$B$53,'Share Values'!AH$11,'Transactions (Dated)'!$C$2:$C$53,"Sell")</f>
        <v>0</v>
      </c>
      <c r="AI858" s="40">
        <f ca="1">AI857+SUMIFS('Transactions (Dated)'!$E$2:$E$53,'Transactions (Dated)'!$D$2:$D$53,'Share Values'!$X858,'Transactions (Dated)'!$B$2:$B$53,'Share Values'!AI$11,'Transactions (Dated)'!$C$2:$C$53,"Buy")-SUMIFS('Transactions (Dated)'!$E$2:$E$53,'Transactions (Dated)'!$D$2:$D$53,'Share Values'!$X858,'Transactions (Dated)'!$B$2:$B$53,'Share Values'!AI$11,'Transactions (Dated)'!$C$2:$C$53,"Sell")</f>
        <v>0</v>
      </c>
      <c r="AJ858" s="40">
        <f ca="1">AJ857+SUMIFS('Transactions (Dated)'!$E$2:$E$53,'Transactions (Dated)'!$D$2:$D$53,'Share Values'!$X858,'Transactions (Dated)'!$B$2:$B$53,'Share Values'!AJ$11,'Transactions (Dated)'!$C$2:$C$53,"Buy")-SUMIFS('Transactions (Dated)'!$E$2:$E$53,'Transactions (Dated)'!$D$2:$D$53,'Share Values'!$X858,'Transactions (Dated)'!$B$2:$B$53,'Share Values'!AJ$11,'Transactions (Dated)'!$C$2:$C$53,"Sell")</f>
        <v>0</v>
      </c>
      <c r="AK858" s="40">
        <f ca="1">AK857+SUMIFS('Transactions (Dated)'!$E$2:$E$53,'Transactions (Dated)'!$D$2:$D$53,'Share Values'!$X858,'Transactions (Dated)'!$B$2:$B$53,'Share Values'!AK$11,'Transactions (Dated)'!$C$2:$C$53,"Buy")-SUMIFS('Transactions (Dated)'!$E$2:$E$53,'Transactions (Dated)'!$D$2:$D$53,'Share Values'!$X858,'Transactions (Dated)'!$B$2:$B$53,'Share Values'!AK$11,'Transactions (Dated)'!$C$2:$C$53,"Sell")</f>
        <v>0</v>
      </c>
      <c r="AL858" s="40">
        <f ca="1">AL857+SUMIFS('Transactions (Dated)'!$E$2:$E$53,'Transactions (Dated)'!$D$2:$D$53,'Share Values'!$X858,'Transactions (Dated)'!$B$2:$B$53,'Share Values'!AL$11,'Transactions (Dated)'!$C$2:$C$53,"Buy")-SUMIFS('Transactions (Dated)'!$E$2:$E$53,'Transactions (Dated)'!$D$2:$D$53,'Share Values'!$X858,'Transactions (Dated)'!$B$2:$B$53,'Share Values'!AL$11,'Transactions (Dated)'!$C$2:$C$53,"Sell")</f>
        <v>0</v>
      </c>
      <c r="AM858" s="40">
        <f ca="1">AM857+SUMIFS('Transactions (Dated)'!$E$2:$E$53,'Transactions (Dated)'!$D$2:$D$53,'Share Values'!$X858,'Transactions (Dated)'!$B$2:$B$53,'Share Values'!AM$11,'Transactions (Dated)'!$C$2:$C$53,"Buy")-SUMIFS('Transactions (Dated)'!$E$2:$E$53,'Transactions (Dated)'!$D$2:$D$53,'Share Values'!$X858,'Transactions (Dated)'!$B$2:$B$53,'Share Values'!AM$11,'Transactions (Dated)'!$C$2:$C$53,"Sell")</f>
        <v>0</v>
      </c>
      <c r="AN858" s="40">
        <f ca="1">AN857+SUMIFS('Transactions (Dated)'!$E$2:$E$53,'Transactions (Dated)'!$D$2:$D$53,'Share Values'!$X858,'Transactions (Dated)'!$B$2:$B$53,'Share Values'!AN$11,'Transactions (Dated)'!$C$2:$C$53,"Buy")-SUMIFS('Transactions (Dated)'!$E$2:$E$53,'Transactions (Dated)'!$D$2:$D$53,'Share Values'!$X858,'Transactions (Dated)'!$B$2:$B$53,'Share Values'!AN$11,'Transactions (Dated)'!$C$2:$C$53,"Sell")</f>
        <v>0</v>
      </c>
      <c r="AQ858" s="3">
        <f t="shared" si="371"/>
        <v>43145</v>
      </c>
      <c r="AR858" s="6">
        <f t="shared" ca="1" si="372"/>
        <v>69930</v>
      </c>
      <c r="AS858" s="6">
        <f t="shared" ca="1" si="373"/>
        <v>15656.25</v>
      </c>
      <c r="AT858" s="6">
        <f t="shared" ca="1" si="374"/>
        <v>545853.47</v>
      </c>
      <c r="AU858" s="6">
        <f t="shared" ca="1" si="375"/>
        <v>43856.56</v>
      </c>
      <c r="AV858" s="6">
        <f t="shared" ca="1" si="376"/>
        <v>63067.28</v>
      </c>
      <c r="AW858" s="6">
        <f t="shared" ca="1" si="377"/>
        <v>0</v>
      </c>
      <c r="AX858" s="6">
        <f t="shared" ca="1" si="378"/>
        <v>42514</v>
      </c>
      <c r="AY858" s="6">
        <f t="shared" ca="1" si="379"/>
        <v>28259.99</v>
      </c>
      <c r="AZ858" s="6">
        <f t="shared" ca="1" si="380"/>
        <v>0</v>
      </c>
      <c r="BA858" s="6">
        <f t="shared" ca="1" si="381"/>
        <v>0</v>
      </c>
      <c r="BB858" s="6">
        <f t="shared" ca="1" si="382"/>
        <v>0</v>
      </c>
      <c r="BC858" s="6">
        <f t="shared" ca="1" si="383"/>
        <v>0</v>
      </c>
      <c r="BD858" s="6">
        <f t="shared" ca="1" si="384"/>
        <v>0</v>
      </c>
      <c r="BE858" s="6">
        <f t="shared" ca="1" si="385"/>
        <v>0</v>
      </c>
      <c r="BF858" s="6">
        <f t="shared" ca="1" si="368"/>
        <v>0</v>
      </c>
      <c r="BG858" s="6">
        <f t="shared" ca="1" si="369"/>
        <v>0</v>
      </c>
      <c r="BJ858" s="4">
        <f t="shared" ca="1" si="386"/>
        <v>809137.55</v>
      </c>
      <c r="BL858" s="3">
        <f t="shared" si="387"/>
        <v>43145</v>
      </c>
      <c r="BM858" s="6">
        <f>BM857+SUMIFS('Transactions (Dated)'!G:G,'Transactions (Dated)'!D:D,'Share Values'!AQ858)</f>
        <v>14317.649999999987</v>
      </c>
      <c r="BN858" s="6">
        <f ca="1">BN857+SUMIFS('Transactions (Dated)'!$F:$F,'Transactions (Dated)'!$D:$D,$BL858,'Transactions (Dated)'!$B:$B,BN$11,'Transactions (Dated)'!$C:$C,"Dividend (paid to cash)")*Y858</f>
        <v>0</v>
      </c>
      <c r="BO858" s="6">
        <f ca="1">BO857+SUMIFS('Transactions (Dated)'!$F:$F,'Transactions (Dated)'!$D:$D,$BL858,'Transactions (Dated)'!$B:$B,BO$11,'Transactions (Dated)'!$C:$C,"Dividend (paid to cash)")*Z858</f>
        <v>2421.875</v>
      </c>
      <c r="BP858" s="6">
        <f ca="1">BP857+SUMIFS('Transactions (Dated)'!$F:$F,'Transactions (Dated)'!$D:$D,$BL858,'Transactions (Dated)'!$B:$B,BP$11,'Transactions (Dated)'!$C:$C,"Dividend (paid to cash)")*AA858</f>
        <v>51745.237000000008</v>
      </c>
      <c r="BQ858" s="6">
        <f ca="1">BQ857+SUMIFS('Transactions (Dated)'!$F:$F,'Transactions (Dated)'!$D:$D,$BL858,'Transactions (Dated)'!$B:$B,BQ$11,'Transactions (Dated)'!$C:$C,"Dividend (paid to cash)")*AB858</f>
        <v>818.29</v>
      </c>
      <c r="BR858" s="6">
        <f ca="1">BR857+SUMIFS('Transactions (Dated)'!$F:$F,'Transactions (Dated)'!$D:$D,$BL858,'Transactions (Dated)'!$B:$B,BR$11,'Transactions (Dated)'!$C:$C,"Dividend (paid to cash)")*AC858</f>
        <v>0</v>
      </c>
      <c r="BS858" s="6">
        <f ca="1">BS857+SUMIFS('Transactions (Dated)'!$F:$F,'Transactions (Dated)'!$D:$D,$BL858,'Transactions (Dated)'!$B:$B,BS$11,'Transactions (Dated)'!$C:$C,"Dividend (paid to cash)")*AD858</f>
        <v>0</v>
      </c>
      <c r="BT858" s="6">
        <f ca="1">BT857+SUMIFS('Transactions (Dated)'!$F:$F,'Transactions (Dated)'!$D:$D,$BL858,'Transactions (Dated)'!$B:$B,BT$11,'Transactions (Dated)'!$C:$C,"Dividend (paid to cash)")*AE858</f>
        <v>8555</v>
      </c>
      <c r="BU858" s="6">
        <f ca="1">BU857+SUMIFS('Transactions (Dated)'!$F:$F,'Transactions (Dated)'!$D:$D,$BL858,'Transactions (Dated)'!$B:$B,BU$11,'Transactions (Dated)'!$C:$C,"Dividend (paid to cash)")*AF858</f>
        <v>0</v>
      </c>
      <c r="BV858" s="6">
        <f ca="1">BV857+SUMIFS('Transactions (Dated)'!$F:$F,'Transactions (Dated)'!$D:$D,$BL858,'Transactions (Dated)'!$B:$B,BV$11,'Transactions (Dated)'!$C:$C,"Dividend (paid to cash)")*AG858</f>
        <v>0</v>
      </c>
      <c r="BW858" s="6">
        <f ca="1">BW857+SUMIFS('Transactions (Dated)'!$F:$F,'Transactions (Dated)'!$D:$D,$BL858,'Transactions (Dated)'!$B:$B,BW$11,'Transactions (Dated)'!$C:$C,"Dividend (paid to cash)")*AH858</f>
        <v>0</v>
      </c>
      <c r="BX858" s="6">
        <f ca="1">BX857+SUMIFS('Transactions (Dated)'!$F:$F,'Transactions (Dated)'!$D:$D,$BL858,'Transactions (Dated)'!$B:$B,BX$11,'Transactions (Dated)'!$C:$C,"Dividend (paid to cash)")*AI858</f>
        <v>0</v>
      </c>
      <c r="BY858" s="6">
        <f ca="1">BY857+SUMIFS('Transactions (Dated)'!$F:$F,'Transactions (Dated)'!$D:$D,$BL858,'Transactions (Dated)'!$B:$B,BY$11,'Transactions (Dated)'!$C:$C,"Dividend (paid to cash)")*AJ858</f>
        <v>0</v>
      </c>
      <c r="BZ858" s="6">
        <f ca="1">BZ857+SUMIFS('Transactions (Dated)'!$F:$F,'Transactions (Dated)'!$D:$D,$BL858,'Transactions (Dated)'!$B:$B,BZ$11,'Transactions (Dated)'!$C:$C,"Dividend (paid to cash)")*AK858</f>
        <v>0</v>
      </c>
      <c r="CA858" s="6">
        <f ca="1">CA857+SUMIFS('Transactions (Dated)'!$F:$F,'Transactions (Dated)'!$D:$D,$BL858,'Transactions (Dated)'!$B:$B,CA$11,'Transactions (Dated)'!$C:$C,"Dividend (paid to cash)")*AL858</f>
        <v>0</v>
      </c>
      <c r="CB858" s="6">
        <v>0</v>
      </c>
      <c r="CC858" s="6">
        <v>0</v>
      </c>
      <c r="CF858" s="6">
        <f t="shared" ca="1" si="388"/>
        <v>77858.051999999981</v>
      </c>
      <c r="CH858" s="3">
        <f t="shared" si="389"/>
        <v>43145</v>
      </c>
      <c r="CI858" s="4">
        <f t="shared" ca="1" si="390"/>
        <v>809137.55</v>
      </c>
      <c r="CJ858" s="4">
        <f t="shared" ca="1" si="391"/>
        <v>77858.051999999981</v>
      </c>
      <c r="CL858" s="4">
        <f t="shared" ca="1" si="392"/>
        <v>886995.60200000007</v>
      </c>
    </row>
    <row r="859" spans="2:90" x14ac:dyDescent="0.15">
      <c r="B859" s="3">
        <v>43146</v>
      </c>
      <c r="E859" s="86">
        <v>43146</v>
      </c>
      <c r="F859" s="53">
        <v>15.12</v>
      </c>
      <c r="G859">
        <v>1.6400000000000001</v>
      </c>
      <c r="H859">
        <v>20.824999999999999</v>
      </c>
      <c r="I859">
        <v>23.55</v>
      </c>
      <c r="J859">
        <v>26.85</v>
      </c>
      <c r="K859">
        <v>11.61</v>
      </c>
      <c r="L859">
        <v>14.62</v>
      </c>
      <c r="M859">
        <v>1.96</v>
      </c>
      <c r="O859">
        <v>15.95</v>
      </c>
      <c r="Q859">
        <v>1.3</v>
      </c>
      <c r="R859">
        <v>10.73</v>
      </c>
      <c r="S859">
        <v>40.56</v>
      </c>
      <c r="U859">
        <v>40.56</v>
      </c>
      <c r="X859" s="3">
        <f t="shared" si="370"/>
        <v>43146</v>
      </c>
      <c r="Y859" s="40">
        <f ca="1">Y858+SUMIFS('Transactions (Dated)'!$E$2:$E$53,'Transactions (Dated)'!$D$2:$D$53,'Share Values'!$X859,'Transactions (Dated)'!$B$2:$B$53,'Share Values'!Y$11,'Transactions (Dated)'!$C$2:$C$53,"Buy")-SUMIFS('Transactions (Dated)'!$E$2:$E$53,'Transactions (Dated)'!$D$2:$D$53,'Share Values'!$X859,'Transactions (Dated)'!$B$2:$B$53,'Share Values'!Y$11,'Transactions (Dated)'!$C$2:$C$53,"Sell")</f>
        <v>4625</v>
      </c>
      <c r="Z859" s="40">
        <f ca="1">Z858+SUMIFS('Transactions (Dated)'!$E$2:$E$53,'Transactions (Dated)'!$D$2:$D$53,'Share Values'!$X859,'Transactions (Dated)'!$B$2:$B$53,'Share Values'!Z$11,'Transactions (Dated)'!$C$2:$C$53,"Buy")-SUMIFS('Transactions (Dated)'!$E$2:$E$53,'Transactions (Dated)'!$D$2:$D$53,'Share Values'!$X859,'Transactions (Dated)'!$B$2:$B$53,'Share Values'!Z$11,'Transactions (Dated)'!$C$2:$C$53,"Sell")</f>
        <v>9375</v>
      </c>
      <c r="AA859" s="40">
        <f ca="1">AA858+SUMIFS('Transactions (Dated)'!$E$2:$E$53,'Transactions (Dated)'!$D$2:$D$53,'Share Values'!$X859,'Transactions (Dated)'!$B$2:$B$53,'Share Values'!AA$11,'Transactions (Dated)'!$C$2:$C$53,"Buy")-SUMIFS('Transactions (Dated)'!$E$2:$E$53,'Transactions (Dated)'!$D$2:$D$53,'Share Values'!$X859,'Transactions (Dated)'!$B$2:$B$53,'Share Values'!AA$11,'Transactions (Dated)'!$C$2:$C$53,"Sell")</f>
        <v>26357</v>
      </c>
      <c r="AB859" s="40">
        <f ca="1">AB858+SUMIFS('Transactions (Dated)'!$E$2:$E$53,'Transactions (Dated)'!$D$2:$D$53,'Share Values'!$X859,'Transactions (Dated)'!$B$2:$B$53,'Share Values'!AB$11,'Transactions (Dated)'!$C$2:$C$53,"Buy")-SUMIFS('Transactions (Dated)'!$E$2:$E$53,'Transactions (Dated)'!$D$2:$D$53,'Share Values'!$X859,'Transactions (Dated)'!$B$2:$B$53,'Share Values'!AB$11,'Transactions (Dated)'!$C$2:$C$53,"Sell")</f>
        <v>1892</v>
      </c>
      <c r="AC859" s="40">
        <f ca="1">AC858+SUMIFS('Transactions (Dated)'!$E$2:$E$53,'Transactions (Dated)'!$D$2:$D$53,'Share Values'!$X859,'Transactions (Dated)'!$B$2:$B$53,'Share Values'!AC$11,'Transactions (Dated)'!$C$2:$C$53,"Buy")-SUMIFS('Transactions (Dated)'!$E$2:$E$53,'Transactions (Dated)'!$D$2:$D$53,'Share Values'!$X859,'Transactions (Dated)'!$B$2:$B$53,'Share Values'!AC$11,'Transactions (Dated)'!$C$2:$C$53,"Sell")</f>
        <v>2348</v>
      </c>
      <c r="AD859" s="40">
        <f ca="1">AD858+SUMIFS('Transactions (Dated)'!$E$2:$E$53,'Transactions (Dated)'!$D$2:$D$53,'Share Values'!$X859,'Transactions (Dated)'!$B$2:$B$53,'Share Values'!AD$11,'Transactions (Dated)'!$C$2:$C$53,"Buy")-SUMIFS('Transactions (Dated)'!$E$2:$E$53,'Transactions (Dated)'!$D$2:$D$53,'Share Values'!$X859,'Transactions (Dated)'!$B$2:$B$53,'Share Values'!AD$11,'Transactions (Dated)'!$C$2:$C$53,"Sell")</f>
        <v>0</v>
      </c>
      <c r="AE859" s="40">
        <f ca="1">AE858+SUMIFS('Transactions (Dated)'!$E$2:$E$53,'Transactions (Dated)'!$D$2:$D$53,'Share Values'!$X859,'Transactions (Dated)'!$B$2:$B$53,'Share Values'!AE$11,'Transactions (Dated)'!$C$2:$C$53,"Buy")-SUMIFS('Transactions (Dated)'!$E$2:$E$53,'Transactions (Dated)'!$D$2:$D$53,'Share Values'!$X859,'Transactions (Dated)'!$B$2:$B$53,'Share Values'!AE$11,'Transactions (Dated)'!$C$2:$C$53,"Sell")</f>
        <v>2900</v>
      </c>
      <c r="AF859" s="40">
        <f ca="1">AF858+SUMIFS('Transactions (Dated)'!$E$2:$E$53,'Transactions (Dated)'!$D$2:$D$53,'Share Values'!$X859,'Transactions (Dated)'!$B$2:$B$53,'Share Values'!AF$11,'Transactions (Dated)'!$C$2:$C$53,"Buy")-SUMIFS('Transactions (Dated)'!$E$2:$E$53,'Transactions (Dated)'!$D$2:$D$53,'Share Values'!$X859,'Transactions (Dated)'!$B$2:$B$53,'Share Values'!AF$11,'Transactions (Dated)'!$C$2:$C$53,"Sell")</f>
        <v>14201</v>
      </c>
      <c r="AG859" s="40">
        <f ca="1">AG858+SUMIFS('Transactions (Dated)'!$E$2:$E$53,'Transactions (Dated)'!$D$2:$D$53,'Share Values'!$X859,'Transactions (Dated)'!$B$2:$B$53,'Share Values'!AG$11,'Transactions (Dated)'!$C$2:$C$53,"Buy")-SUMIFS('Transactions (Dated)'!$E$2:$E$53,'Transactions (Dated)'!$D$2:$D$53,'Share Values'!$X859,'Transactions (Dated)'!$B$2:$B$53,'Share Values'!AG$11,'Transactions (Dated)'!$C$2:$C$53,"Sell")</f>
        <v>6835</v>
      </c>
      <c r="AH859" s="40">
        <f ca="1">AH858+SUMIFS('Transactions (Dated)'!$E$2:$E$53,'Transactions (Dated)'!$D$2:$D$53,'Share Values'!$X859,'Transactions (Dated)'!$B$2:$B$53,'Share Values'!AH$11,'Transactions (Dated)'!$C$2:$C$53,"Buy")-SUMIFS('Transactions (Dated)'!$E$2:$E$53,'Transactions (Dated)'!$D$2:$D$53,'Share Values'!$X859,'Transactions (Dated)'!$B$2:$B$53,'Share Values'!AH$11,'Transactions (Dated)'!$C$2:$C$53,"Sell")</f>
        <v>0</v>
      </c>
      <c r="AI859" s="40">
        <f ca="1">AI858+SUMIFS('Transactions (Dated)'!$E$2:$E$53,'Transactions (Dated)'!$D$2:$D$53,'Share Values'!$X859,'Transactions (Dated)'!$B$2:$B$53,'Share Values'!AI$11,'Transactions (Dated)'!$C$2:$C$53,"Buy")-SUMIFS('Transactions (Dated)'!$E$2:$E$53,'Transactions (Dated)'!$D$2:$D$53,'Share Values'!$X859,'Transactions (Dated)'!$B$2:$B$53,'Share Values'!AI$11,'Transactions (Dated)'!$C$2:$C$53,"Sell")</f>
        <v>0</v>
      </c>
      <c r="AJ859" s="40">
        <f ca="1">AJ858+SUMIFS('Transactions (Dated)'!$E$2:$E$53,'Transactions (Dated)'!$D$2:$D$53,'Share Values'!$X859,'Transactions (Dated)'!$B$2:$B$53,'Share Values'!AJ$11,'Transactions (Dated)'!$C$2:$C$53,"Buy")-SUMIFS('Transactions (Dated)'!$E$2:$E$53,'Transactions (Dated)'!$D$2:$D$53,'Share Values'!$X859,'Transactions (Dated)'!$B$2:$B$53,'Share Values'!AJ$11,'Transactions (Dated)'!$C$2:$C$53,"Sell")</f>
        <v>0</v>
      </c>
      <c r="AK859" s="40">
        <f ca="1">AK858+SUMIFS('Transactions (Dated)'!$E$2:$E$53,'Transactions (Dated)'!$D$2:$D$53,'Share Values'!$X859,'Transactions (Dated)'!$B$2:$B$53,'Share Values'!AK$11,'Transactions (Dated)'!$C$2:$C$53,"Buy")-SUMIFS('Transactions (Dated)'!$E$2:$E$53,'Transactions (Dated)'!$D$2:$D$53,'Share Values'!$X859,'Transactions (Dated)'!$B$2:$B$53,'Share Values'!AK$11,'Transactions (Dated)'!$C$2:$C$53,"Sell")</f>
        <v>0</v>
      </c>
      <c r="AL859" s="40">
        <f ca="1">AL858+SUMIFS('Transactions (Dated)'!$E$2:$E$53,'Transactions (Dated)'!$D$2:$D$53,'Share Values'!$X859,'Transactions (Dated)'!$B$2:$B$53,'Share Values'!AL$11,'Transactions (Dated)'!$C$2:$C$53,"Buy")-SUMIFS('Transactions (Dated)'!$E$2:$E$53,'Transactions (Dated)'!$D$2:$D$53,'Share Values'!$X859,'Transactions (Dated)'!$B$2:$B$53,'Share Values'!AL$11,'Transactions (Dated)'!$C$2:$C$53,"Sell")</f>
        <v>0</v>
      </c>
      <c r="AM859" s="40">
        <f ca="1">AM858+SUMIFS('Transactions (Dated)'!$E$2:$E$53,'Transactions (Dated)'!$D$2:$D$53,'Share Values'!$X859,'Transactions (Dated)'!$B$2:$B$53,'Share Values'!AM$11,'Transactions (Dated)'!$C$2:$C$53,"Buy")-SUMIFS('Transactions (Dated)'!$E$2:$E$53,'Transactions (Dated)'!$D$2:$D$53,'Share Values'!$X859,'Transactions (Dated)'!$B$2:$B$53,'Share Values'!AM$11,'Transactions (Dated)'!$C$2:$C$53,"Sell")</f>
        <v>0</v>
      </c>
      <c r="AN859" s="40">
        <f ca="1">AN858+SUMIFS('Transactions (Dated)'!$E$2:$E$53,'Transactions (Dated)'!$D$2:$D$53,'Share Values'!$X859,'Transactions (Dated)'!$B$2:$B$53,'Share Values'!AN$11,'Transactions (Dated)'!$C$2:$C$53,"Buy")-SUMIFS('Transactions (Dated)'!$E$2:$E$53,'Transactions (Dated)'!$D$2:$D$53,'Share Values'!$X859,'Transactions (Dated)'!$B$2:$B$53,'Share Values'!AN$11,'Transactions (Dated)'!$C$2:$C$53,"Sell")</f>
        <v>0</v>
      </c>
      <c r="AQ859" s="3">
        <f t="shared" si="371"/>
        <v>43146</v>
      </c>
      <c r="AR859" s="6">
        <f t="shared" ca="1" si="372"/>
        <v>69930</v>
      </c>
      <c r="AS859" s="6">
        <f t="shared" ca="1" si="373"/>
        <v>15375.000000000002</v>
      </c>
      <c r="AT859" s="6">
        <f t="shared" ca="1" si="374"/>
        <v>548884.52500000002</v>
      </c>
      <c r="AU859" s="6">
        <f t="shared" ca="1" si="375"/>
        <v>44556.6</v>
      </c>
      <c r="AV859" s="6">
        <f t="shared" ca="1" si="376"/>
        <v>63043.8</v>
      </c>
      <c r="AW859" s="6">
        <f t="shared" ca="1" si="377"/>
        <v>0</v>
      </c>
      <c r="AX859" s="6">
        <f t="shared" ca="1" si="378"/>
        <v>42398</v>
      </c>
      <c r="AY859" s="6">
        <f t="shared" ca="1" si="379"/>
        <v>27833.96</v>
      </c>
      <c r="AZ859" s="6">
        <f t="shared" ca="1" si="380"/>
        <v>0</v>
      </c>
      <c r="BA859" s="6">
        <f t="shared" ca="1" si="381"/>
        <v>0</v>
      </c>
      <c r="BB859" s="6">
        <f t="shared" ca="1" si="382"/>
        <v>0</v>
      </c>
      <c r="BC859" s="6">
        <f t="shared" ca="1" si="383"/>
        <v>0</v>
      </c>
      <c r="BD859" s="6">
        <f t="shared" ca="1" si="384"/>
        <v>0</v>
      </c>
      <c r="BE859" s="6">
        <f t="shared" ca="1" si="385"/>
        <v>0</v>
      </c>
      <c r="BF859" s="6">
        <f t="shared" ca="1" si="368"/>
        <v>0</v>
      </c>
      <c r="BG859" s="6">
        <f t="shared" ca="1" si="369"/>
        <v>0</v>
      </c>
      <c r="BJ859" s="4">
        <f t="shared" ca="1" si="386"/>
        <v>812021.88500000001</v>
      </c>
      <c r="BL859" s="3">
        <f t="shared" si="387"/>
        <v>43146</v>
      </c>
      <c r="BM859" s="6">
        <f>BM858+SUMIFS('Transactions (Dated)'!G:G,'Transactions (Dated)'!D:D,'Share Values'!AQ859)</f>
        <v>14317.649999999987</v>
      </c>
      <c r="BN859" s="6">
        <f ca="1">BN858+SUMIFS('Transactions (Dated)'!$F:$F,'Transactions (Dated)'!$D:$D,$BL859,'Transactions (Dated)'!$B:$B,BN$11,'Transactions (Dated)'!$C:$C,"Dividend (paid to cash)")*Y859</f>
        <v>0</v>
      </c>
      <c r="BO859" s="6">
        <f ca="1">BO858+SUMIFS('Transactions (Dated)'!$F:$F,'Transactions (Dated)'!$D:$D,$BL859,'Transactions (Dated)'!$B:$B,BO$11,'Transactions (Dated)'!$C:$C,"Dividend (paid to cash)")*Z859</f>
        <v>2421.875</v>
      </c>
      <c r="BP859" s="6">
        <f ca="1">BP858+SUMIFS('Transactions (Dated)'!$F:$F,'Transactions (Dated)'!$D:$D,$BL859,'Transactions (Dated)'!$B:$B,BP$11,'Transactions (Dated)'!$C:$C,"Dividend (paid to cash)")*AA859</f>
        <v>51745.237000000008</v>
      </c>
      <c r="BQ859" s="6">
        <f ca="1">BQ858+SUMIFS('Transactions (Dated)'!$F:$F,'Transactions (Dated)'!$D:$D,$BL859,'Transactions (Dated)'!$B:$B,BQ$11,'Transactions (Dated)'!$C:$C,"Dividend (paid to cash)")*AB859</f>
        <v>818.29</v>
      </c>
      <c r="BR859" s="6">
        <f ca="1">BR858+SUMIFS('Transactions (Dated)'!$F:$F,'Transactions (Dated)'!$D:$D,$BL859,'Transactions (Dated)'!$B:$B,BR$11,'Transactions (Dated)'!$C:$C,"Dividend (paid to cash)")*AC859</f>
        <v>0</v>
      </c>
      <c r="BS859" s="6">
        <f ca="1">BS858+SUMIFS('Transactions (Dated)'!$F:$F,'Transactions (Dated)'!$D:$D,$BL859,'Transactions (Dated)'!$B:$B,BS$11,'Transactions (Dated)'!$C:$C,"Dividend (paid to cash)")*AD859</f>
        <v>0</v>
      </c>
      <c r="BT859" s="6">
        <f ca="1">BT858+SUMIFS('Transactions (Dated)'!$F:$F,'Transactions (Dated)'!$D:$D,$BL859,'Transactions (Dated)'!$B:$B,BT$11,'Transactions (Dated)'!$C:$C,"Dividend (paid to cash)")*AE859</f>
        <v>8555</v>
      </c>
      <c r="BU859" s="6">
        <f ca="1">BU858+SUMIFS('Transactions (Dated)'!$F:$F,'Transactions (Dated)'!$D:$D,$BL859,'Transactions (Dated)'!$B:$B,BU$11,'Transactions (Dated)'!$C:$C,"Dividend (paid to cash)")*AF859</f>
        <v>0</v>
      </c>
      <c r="BV859" s="6">
        <f ca="1">BV858+SUMIFS('Transactions (Dated)'!$F:$F,'Transactions (Dated)'!$D:$D,$BL859,'Transactions (Dated)'!$B:$B,BV$11,'Transactions (Dated)'!$C:$C,"Dividend (paid to cash)")*AG859</f>
        <v>0</v>
      </c>
      <c r="BW859" s="6">
        <f ca="1">BW858+SUMIFS('Transactions (Dated)'!$F:$F,'Transactions (Dated)'!$D:$D,$BL859,'Transactions (Dated)'!$B:$B,BW$11,'Transactions (Dated)'!$C:$C,"Dividend (paid to cash)")*AH859</f>
        <v>0</v>
      </c>
      <c r="BX859" s="6">
        <f ca="1">BX858+SUMIFS('Transactions (Dated)'!$F:$F,'Transactions (Dated)'!$D:$D,$BL859,'Transactions (Dated)'!$B:$B,BX$11,'Transactions (Dated)'!$C:$C,"Dividend (paid to cash)")*AI859</f>
        <v>0</v>
      </c>
      <c r="BY859" s="6">
        <f ca="1">BY858+SUMIFS('Transactions (Dated)'!$F:$F,'Transactions (Dated)'!$D:$D,$BL859,'Transactions (Dated)'!$B:$B,BY$11,'Transactions (Dated)'!$C:$C,"Dividend (paid to cash)")*AJ859</f>
        <v>0</v>
      </c>
      <c r="BZ859" s="6">
        <f ca="1">BZ858+SUMIFS('Transactions (Dated)'!$F:$F,'Transactions (Dated)'!$D:$D,$BL859,'Transactions (Dated)'!$B:$B,BZ$11,'Transactions (Dated)'!$C:$C,"Dividend (paid to cash)")*AK859</f>
        <v>0</v>
      </c>
      <c r="CA859" s="6">
        <f ca="1">CA858+SUMIFS('Transactions (Dated)'!$F:$F,'Transactions (Dated)'!$D:$D,$BL859,'Transactions (Dated)'!$B:$B,CA$11,'Transactions (Dated)'!$C:$C,"Dividend (paid to cash)")*AL859</f>
        <v>0</v>
      </c>
      <c r="CB859" s="6">
        <v>0</v>
      </c>
      <c r="CC859" s="6">
        <v>0</v>
      </c>
      <c r="CF859" s="6">
        <f t="shared" ca="1" si="388"/>
        <v>77858.051999999981</v>
      </c>
      <c r="CH859" s="3">
        <f t="shared" si="389"/>
        <v>43146</v>
      </c>
      <c r="CI859" s="4">
        <f t="shared" ca="1" si="390"/>
        <v>812021.88500000001</v>
      </c>
      <c r="CJ859" s="4">
        <f t="shared" ca="1" si="391"/>
        <v>77858.051999999981</v>
      </c>
      <c r="CL859" s="4">
        <f t="shared" ca="1" si="392"/>
        <v>889879.93700000003</v>
      </c>
    </row>
    <row r="860" spans="2:90" x14ac:dyDescent="0.15">
      <c r="B860" s="3">
        <v>43147</v>
      </c>
      <c r="E860" s="86">
        <v>43147</v>
      </c>
      <c r="F860" s="53">
        <v>15.16</v>
      </c>
      <c r="G860">
        <v>1.6400000000000001</v>
      </c>
      <c r="H860">
        <v>20.9</v>
      </c>
      <c r="I860">
        <v>23.55</v>
      </c>
      <c r="J860">
        <v>26.85</v>
      </c>
      <c r="K860">
        <v>11.59</v>
      </c>
      <c r="L860">
        <v>14.92</v>
      </c>
      <c r="M860">
        <v>1.96</v>
      </c>
      <c r="O860">
        <v>16.420000000000002</v>
      </c>
      <c r="Q860">
        <v>1.29</v>
      </c>
      <c r="R860">
        <v>10.49</v>
      </c>
      <c r="S860">
        <v>42.08</v>
      </c>
      <c r="U860">
        <v>42.08</v>
      </c>
      <c r="X860" s="3">
        <f t="shared" si="370"/>
        <v>43147</v>
      </c>
      <c r="Y860" s="40">
        <f ca="1">Y859+SUMIFS('Transactions (Dated)'!$E$2:$E$53,'Transactions (Dated)'!$D$2:$D$53,'Share Values'!$X860,'Transactions (Dated)'!$B$2:$B$53,'Share Values'!Y$11,'Transactions (Dated)'!$C$2:$C$53,"Buy")-SUMIFS('Transactions (Dated)'!$E$2:$E$53,'Transactions (Dated)'!$D$2:$D$53,'Share Values'!$X860,'Transactions (Dated)'!$B$2:$B$53,'Share Values'!Y$11,'Transactions (Dated)'!$C$2:$C$53,"Sell")</f>
        <v>4625</v>
      </c>
      <c r="Z860" s="40">
        <f ca="1">Z859+SUMIFS('Transactions (Dated)'!$E$2:$E$53,'Transactions (Dated)'!$D$2:$D$53,'Share Values'!$X860,'Transactions (Dated)'!$B$2:$B$53,'Share Values'!Z$11,'Transactions (Dated)'!$C$2:$C$53,"Buy")-SUMIFS('Transactions (Dated)'!$E$2:$E$53,'Transactions (Dated)'!$D$2:$D$53,'Share Values'!$X860,'Transactions (Dated)'!$B$2:$B$53,'Share Values'!Z$11,'Transactions (Dated)'!$C$2:$C$53,"Sell")</f>
        <v>9375</v>
      </c>
      <c r="AA860" s="40">
        <f ca="1">AA859+SUMIFS('Transactions (Dated)'!$E$2:$E$53,'Transactions (Dated)'!$D$2:$D$53,'Share Values'!$X860,'Transactions (Dated)'!$B$2:$B$53,'Share Values'!AA$11,'Transactions (Dated)'!$C$2:$C$53,"Buy")-SUMIFS('Transactions (Dated)'!$E$2:$E$53,'Transactions (Dated)'!$D$2:$D$53,'Share Values'!$X860,'Transactions (Dated)'!$B$2:$B$53,'Share Values'!AA$11,'Transactions (Dated)'!$C$2:$C$53,"Sell")</f>
        <v>26357</v>
      </c>
      <c r="AB860" s="40">
        <f ca="1">AB859+SUMIFS('Transactions (Dated)'!$E$2:$E$53,'Transactions (Dated)'!$D$2:$D$53,'Share Values'!$X860,'Transactions (Dated)'!$B$2:$B$53,'Share Values'!AB$11,'Transactions (Dated)'!$C$2:$C$53,"Buy")-SUMIFS('Transactions (Dated)'!$E$2:$E$53,'Transactions (Dated)'!$D$2:$D$53,'Share Values'!$X860,'Transactions (Dated)'!$B$2:$B$53,'Share Values'!AB$11,'Transactions (Dated)'!$C$2:$C$53,"Sell")</f>
        <v>1892</v>
      </c>
      <c r="AC860" s="40">
        <f ca="1">AC859+SUMIFS('Transactions (Dated)'!$E$2:$E$53,'Transactions (Dated)'!$D$2:$D$53,'Share Values'!$X860,'Transactions (Dated)'!$B$2:$B$53,'Share Values'!AC$11,'Transactions (Dated)'!$C$2:$C$53,"Buy")-SUMIFS('Transactions (Dated)'!$E$2:$E$53,'Transactions (Dated)'!$D$2:$D$53,'Share Values'!$X860,'Transactions (Dated)'!$B$2:$B$53,'Share Values'!AC$11,'Transactions (Dated)'!$C$2:$C$53,"Sell")</f>
        <v>2348</v>
      </c>
      <c r="AD860" s="40">
        <f ca="1">AD859+SUMIFS('Transactions (Dated)'!$E$2:$E$53,'Transactions (Dated)'!$D$2:$D$53,'Share Values'!$X860,'Transactions (Dated)'!$B$2:$B$53,'Share Values'!AD$11,'Transactions (Dated)'!$C$2:$C$53,"Buy")-SUMIFS('Transactions (Dated)'!$E$2:$E$53,'Transactions (Dated)'!$D$2:$D$53,'Share Values'!$X860,'Transactions (Dated)'!$B$2:$B$53,'Share Values'!AD$11,'Transactions (Dated)'!$C$2:$C$53,"Sell")</f>
        <v>0</v>
      </c>
      <c r="AE860" s="40">
        <f ca="1">AE859+SUMIFS('Transactions (Dated)'!$E$2:$E$53,'Transactions (Dated)'!$D$2:$D$53,'Share Values'!$X860,'Transactions (Dated)'!$B$2:$B$53,'Share Values'!AE$11,'Transactions (Dated)'!$C$2:$C$53,"Buy")-SUMIFS('Transactions (Dated)'!$E$2:$E$53,'Transactions (Dated)'!$D$2:$D$53,'Share Values'!$X860,'Transactions (Dated)'!$B$2:$B$53,'Share Values'!AE$11,'Transactions (Dated)'!$C$2:$C$53,"Sell")</f>
        <v>2900</v>
      </c>
      <c r="AF860" s="40">
        <f ca="1">AF859+SUMIFS('Transactions (Dated)'!$E$2:$E$53,'Transactions (Dated)'!$D$2:$D$53,'Share Values'!$X860,'Transactions (Dated)'!$B$2:$B$53,'Share Values'!AF$11,'Transactions (Dated)'!$C$2:$C$53,"Buy")-SUMIFS('Transactions (Dated)'!$E$2:$E$53,'Transactions (Dated)'!$D$2:$D$53,'Share Values'!$X860,'Transactions (Dated)'!$B$2:$B$53,'Share Values'!AF$11,'Transactions (Dated)'!$C$2:$C$53,"Sell")</f>
        <v>14201</v>
      </c>
      <c r="AG860" s="40">
        <f ca="1">AG859+SUMIFS('Transactions (Dated)'!$E$2:$E$53,'Transactions (Dated)'!$D$2:$D$53,'Share Values'!$X860,'Transactions (Dated)'!$B$2:$B$53,'Share Values'!AG$11,'Transactions (Dated)'!$C$2:$C$53,"Buy")-SUMIFS('Transactions (Dated)'!$E$2:$E$53,'Transactions (Dated)'!$D$2:$D$53,'Share Values'!$X860,'Transactions (Dated)'!$B$2:$B$53,'Share Values'!AG$11,'Transactions (Dated)'!$C$2:$C$53,"Sell")</f>
        <v>6835</v>
      </c>
      <c r="AH860" s="40">
        <f ca="1">AH859+SUMIFS('Transactions (Dated)'!$E$2:$E$53,'Transactions (Dated)'!$D$2:$D$53,'Share Values'!$X860,'Transactions (Dated)'!$B$2:$B$53,'Share Values'!AH$11,'Transactions (Dated)'!$C$2:$C$53,"Buy")-SUMIFS('Transactions (Dated)'!$E$2:$E$53,'Transactions (Dated)'!$D$2:$D$53,'Share Values'!$X860,'Transactions (Dated)'!$B$2:$B$53,'Share Values'!AH$11,'Transactions (Dated)'!$C$2:$C$53,"Sell")</f>
        <v>0</v>
      </c>
      <c r="AI860" s="40">
        <f ca="1">AI859+SUMIFS('Transactions (Dated)'!$E$2:$E$53,'Transactions (Dated)'!$D$2:$D$53,'Share Values'!$X860,'Transactions (Dated)'!$B$2:$B$53,'Share Values'!AI$11,'Transactions (Dated)'!$C$2:$C$53,"Buy")-SUMIFS('Transactions (Dated)'!$E$2:$E$53,'Transactions (Dated)'!$D$2:$D$53,'Share Values'!$X860,'Transactions (Dated)'!$B$2:$B$53,'Share Values'!AI$11,'Transactions (Dated)'!$C$2:$C$53,"Sell")</f>
        <v>0</v>
      </c>
      <c r="AJ860" s="40">
        <f ca="1">AJ859+SUMIFS('Transactions (Dated)'!$E$2:$E$53,'Transactions (Dated)'!$D$2:$D$53,'Share Values'!$X860,'Transactions (Dated)'!$B$2:$B$53,'Share Values'!AJ$11,'Transactions (Dated)'!$C$2:$C$53,"Buy")-SUMIFS('Transactions (Dated)'!$E$2:$E$53,'Transactions (Dated)'!$D$2:$D$53,'Share Values'!$X860,'Transactions (Dated)'!$B$2:$B$53,'Share Values'!AJ$11,'Transactions (Dated)'!$C$2:$C$53,"Sell")</f>
        <v>0</v>
      </c>
      <c r="AK860" s="40">
        <f ca="1">AK859+SUMIFS('Transactions (Dated)'!$E$2:$E$53,'Transactions (Dated)'!$D$2:$D$53,'Share Values'!$X860,'Transactions (Dated)'!$B$2:$B$53,'Share Values'!AK$11,'Transactions (Dated)'!$C$2:$C$53,"Buy")-SUMIFS('Transactions (Dated)'!$E$2:$E$53,'Transactions (Dated)'!$D$2:$D$53,'Share Values'!$X860,'Transactions (Dated)'!$B$2:$B$53,'Share Values'!AK$11,'Transactions (Dated)'!$C$2:$C$53,"Sell")</f>
        <v>0</v>
      </c>
      <c r="AL860" s="40">
        <f ca="1">AL859+SUMIFS('Transactions (Dated)'!$E$2:$E$53,'Transactions (Dated)'!$D$2:$D$53,'Share Values'!$X860,'Transactions (Dated)'!$B$2:$B$53,'Share Values'!AL$11,'Transactions (Dated)'!$C$2:$C$53,"Buy")-SUMIFS('Transactions (Dated)'!$E$2:$E$53,'Transactions (Dated)'!$D$2:$D$53,'Share Values'!$X860,'Transactions (Dated)'!$B$2:$B$53,'Share Values'!AL$11,'Transactions (Dated)'!$C$2:$C$53,"Sell")</f>
        <v>0</v>
      </c>
      <c r="AM860" s="40">
        <f ca="1">AM859+SUMIFS('Transactions (Dated)'!$E$2:$E$53,'Transactions (Dated)'!$D$2:$D$53,'Share Values'!$X860,'Transactions (Dated)'!$B$2:$B$53,'Share Values'!AM$11,'Transactions (Dated)'!$C$2:$C$53,"Buy")-SUMIFS('Transactions (Dated)'!$E$2:$E$53,'Transactions (Dated)'!$D$2:$D$53,'Share Values'!$X860,'Transactions (Dated)'!$B$2:$B$53,'Share Values'!AM$11,'Transactions (Dated)'!$C$2:$C$53,"Sell")</f>
        <v>0</v>
      </c>
      <c r="AN860" s="40">
        <f ca="1">AN859+SUMIFS('Transactions (Dated)'!$E$2:$E$53,'Transactions (Dated)'!$D$2:$D$53,'Share Values'!$X860,'Transactions (Dated)'!$B$2:$B$53,'Share Values'!AN$11,'Transactions (Dated)'!$C$2:$C$53,"Buy")-SUMIFS('Transactions (Dated)'!$E$2:$E$53,'Transactions (Dated)'!$D$2:$D$53,'Share Values'!$X860,'Transactions (Dated)'!$B$2:$B$53,'Share Values'!AN$11,'Transactions (Dated)'!$C$2:$C$53,"Sell")</f>
        <v>0</v>
      </c>
      <c r="AQ860" s="3">
        <f t="shared" si="371"/>
        <v>43147</v>
      </c>
      <c r="AR860" s="6">
        <f t="shared" ca="1" si="372"/>
        <v>70115</v>
      </c>
      <c r="AS860" s="6">
        <f t="shared" ca="1" si="373"/>
        <v>15375.000000000002</v>
      </c>
      <c r="AT860" s="6">
        <f t="shared" ca="1" si="374"/>
        <v>550861.29999999993</v>
      </c>
      <c r="AU860" s="6">
        <f t="shared" ca="1" si="375"/>
        <v>44556.6</v>
      </c>
      <c r="AV860" s="6">
        <f t="shared" ca="1" si="376"/>
        <v>63043.8</v>
      </c>
      <c r="AW860" s="6">
        <f t="shared" ca="1" si="377"/>
        <v>0</v>
      </c>
      <c r="AX860" s="6">
        <f t="shared" ca="1" si="378"/>
        <v>43268</v>
      </c>
      <c r="AY860" s="6">
        <f t="shared" ca="1" si="379"/>
        <v>27833.96</v>
      </c>
      <c r="AZ860" s="6">
        <f t="shared" ca="1" si="380"/>
        <v>0</v>
      </c>
      <c r="BA860" s="6">
        <f t="shared" ca="1" si="381"/>
        <v>0</v>
      </c>
      <c r="BB860" s="6">
        <f t="shared" ca="1" si="382"/>
        <v>0</v>
      </c>
      <c r="BC860" s="6">
        <f t="shared" ca="1" si="383"/>
        <v>0</v>
      </c>
      <c r="BD860" s="6">
        <f t="shared" ca="1" si="384"/>
        <v>0</v>
      </c>
      <c r="BE860" s="6">
        <f t="shared" ca="1" si="385"/>
        <v>0</v>
      </c>
      <c r="BF860" s="6">
        <f t="shared" ca="1" si="368"/>
        <v>0</v>
      </c>
      <c r="BG860" s="6">
        <f t="shared" ca="1" si="369"/>
        <v>0</v>
      </c>
      <c r="BJ860" s="4">
        <f t="shared" ca="1" si="386"/>
        <v>815053.65999999992</v>
      </c>
      <c r="BL860" s="3">
        <f t="shared" si="387"/>
        <v>43147</v>
      </c>
      <c r="BM860" s="6">
        <f>BM859+SUMIFS('Transactions (Dated)'!G:G,'Transactions (Dated)'!D:D,'Share Values'!AQ860)</f>
        <v>14317.649999999987</v>
      </c>
      <c r="BN860" s="6">
        <f ca="1">BN859+SUMIFS('Transactions (Dated)'!$F:$F,'Transactions (Dated)'!$D:$D,$BL860,'Transactions (Dated)'!$B:$B,BN$11,'Transactions (Dated)'!$C:$C,"Dividend (paid to cash)")*Y860</f>
        <v>0</v>
      </c>
      <c r="BO860" s="6">
        <f ca="1">BO859+SUMIFS('Transactions (Dated)'!$F:$F,'Transactions (Dated)'!$D:$D,$BL860,'Transactions (Dated)'!$B:$B,BO$11,'Transactions (Dated)'!$C:$C,"Dividend (paid to cash)")*Z860</f>
        <v>2421.875</v>
      </c>
      <c r="BP860" s="6">
        <f ca="1">BP859+SUMIFS('Transactions (Dated)'!$F:$F,'Transactions (Dated)'!$D:$D,$BL860,'Transactions (Dated)'!$B:$B,BP$11,'Transactions (Dated)'!$C:$C,"Dividend (paid to cash)")*AA860</f>
        <v>51745.237000000008</v>
      </c>
      <c r="BQ860" s="6">
        <f ca="1">BQ859+SUMIFS('Transactions (Dated)'!$F:$F,'Transactions (Dated)'!$D:$D,$BL860,'Transactions (Dated)'!$B:$B,BQ$11,'Transactions (Dated)'!$C:$C,"Dividend (paid to cash)")*AB860</f>
        <v>818.29</v>
      </c>
      <c r="BR860" s="6">
        <f ca="1">BR859+SUMIFS('Transactions (Dated)'!$F:$F,'Transactions (Dated)'!$D:$D,$BL860,'Transactions (Dated)'!$B:$B,BR$11,'Transactions (Dated)'!$C:$C,"Dividend (paid to cash)")*AC860</f>
        <v>0</v>
      </c>
      <c r="BS860" s="6">
        <f ca="1">BS859+SUMIFS('Transactions (Dated)'!$F:$F,'Transactions (Dated)'!$D:$D,$BL860,'Transactions (Dated)'!$B:$B,BS$11,'Transactions (Dated)'!$C:$C,"Dividend (paid to cash)")*AD860</f>
        <v>0</v>
      </c>
      <c r="BT860" s="6">
        <f ca="1">BT859+SUMIFS('Transactions (Dated)'!$F:$F,'Transactions (Dated)'!$D:$D,$BL860,'Transactions (Dated)'!$B:$B,BT$11,'Transactions (Dated)'!$C:$C,"Dividend (paid to cash)")*AE860</f>
        <v>8555</v>
      </c>
      <c r="BU860" s="6">
        <f ca="1">BU859+SUMIFS('Transactions (Dated)'!$F:$F,'Transactions (Dated)'!$D:$D,$BL860,'Transactions (Dated)'!$B:$B,BU$11,'Transactions (Dated)'!$C:$C,"Dividend (paid to cash)")*AF860</f>
        <v>0</v>
      </c>
      <c r="BV860" s="6">
        <f ca="1">BV859+SUMIFS('Transactions (Dated)'!$F:$F,'Transactions (Dated)'!$D:$D,$BL860,'Transactions (Dated)'!$B:$B,BV$11,'Transactions (Dated)'!$C:$C,"Dividend (paid to cash)")*AG860</f>
        <v>0</v>
      </c>
      <c r="BW860" s="6">
        <f ca="1">BW859+SUMIFS('Transactions (Dated)'!$F:$F,'Transactions (Dated)'!$D:$D,$BL860,'Transactions (Dated)'!$B:$B,BW$11,'Transactions (Dated)'!$C:$C,"Dividend (paid to cash)")*AH860</f>
        <v>0</v>
      </c>
      <c r="BX860" s="6">
        <f ca="1">BX859+SUMIFS('Transactions (Dated)'!$F:$F,'Transactions (Dated)'!$D:$D,$BL860,'Transactions (Dated)'!$B:$B,BX$11,'Transactions (Dated)'!$C:$C,"Dividend (paid to cash)")*AI860</f>
        <v>0</v>
      </c>
      <c r="BY860" s="6">
        <f ca="1">BY859+SUMIFS('Transactions (Dated)'!$F:$F,'Transactions (Dated)'!$D:$D,$BL860,'Transactions (Dated)'!$B:$B,BY$11,'Transactions (Dated)'!$C:$C,"Dividend (paid to cash)")*AJ860</f>
        <v>0</v>
      </c>
      <c r="BZ860" s="6">
        <f ca="1">BZ859+SUMIFS('Transactions (Dated)'!$F:$F,'Transactions (Dated)'!$D:$D,$BL860,'Transactions (Dated)'!$B:$B,BZ$11,'Transactions (Dated)'!$C:$C,"Dividend (paid to cash)")*AK860</f>
        <v>0</v>
      </c>
      <c r="CA860" s="6">
        <f ca="1">CA859+SUMIFS('Transactions (Dated)'!$F:$F,'Transactions (Dated)'!$D:$D,$BL860,'Transactions (Dated)'!$B:$B,CA$11,'Transactions (Dated)'!$C:$C,"Dividend (paid to cash)")*AL860</f>
        <v>0</v>
      </c>
      <c r="CB860" s="6">
        <v>0</v>
      </c>
      <c r="CC860" s="6">
        <v>0</v>
      </c>
      <c r="CF860" s="6">
        <f t="shared" ca="1" si="388"/>
        <v>77858.051999999981</v>
      </c>
      <c r="CH860" s="3">
        <f t="shared" si="389"/>
        <v>43147</v>
      </c>
      <c r="CI860" s="4">
        <f t="shared" ca="1" si="390"/>
        <v>815053.65999999992</v>
      </c>
      <c r="CJ860" s="4">
        <f t="shared" ca="1" si="391"/>
        <v>77858.051999999981</v>
      </c>
      <c r="CL860" s="4">
        <f t="shared" ca="1" si="392"/>
        <v>892911.71199999994</v>
      </c>
    </row>
    <row r="861" spans="2:90" x14ac:dyDescent="0.15">
      <c r="B861" s="3">
        <v>43151</v>
      </c>
      <c r="E861" s="86">
        <v>43151</v>
      </c>
      <c r="F861" s="53">
        <v>15.31</v>
      </c>
      <c r="G861">
        <v>1.69</v>
      </c>
      <c r="H861">
        <v>20.89</v>
      </c>
      <c r="I861">
        <v>23.95</v>
      </c>
      <c r="J861">
        <v>26.87</v>
      </c>
      <c r="K861">
        <v>11.79</v>
      </c>
      <c r="L861">
        <v>15.07</v>
      </c>
      <c r="M861">
        <v>1.87</v>
      </c>
      <c r="O861">
        <v>16.420000000000002</v>
      </c>
      <c r="Q861">
        <v>1.27</v>
      </c>
      <c r="R861">
        <v>10.24</v>
      </c>
      <c r="S861">
        <v>41.71</v>
      </c>
      <c r="U861">
        <v>41.71</v>
      </c>
      <c r="X861" s="3">
        <f t="shared" si="370"/>
        <v>43151</v>
      </c>
      <c r="Y861" s="40">
        <f ca="1">Y860+SUMIFS('Transactions (Dated)'!$E$2:$E$53,'Transactions (Dated)'!$D$2:$D$53,'Share Values'!$X861,'Transactions (Dated)'!$B$2:$B$53,'Share Values'!Y$11,'Transactions (Dated)'!$C$2:$C$53,"Buy")-SUMIFS('Transactions (Dated)'!$E$2:$E$53,'Transactions (Dated)'!$D$2:$D$53,'Share Values'!$X861,'Transactions (Dated)'!$B$2:$B$53,'Share Values'!Y$11,'Transactions (Dated)'!$C$2:$C$53,"Sell")</f>
        <v>4625</v>
      </c>
      <c r="Z861" s="40">
        <f ca="1">Z860+SUMIFS('Transactions (Dated)'!$E$2:$E$53,'Transactions (Dated)'!$D$2:$D$53,'Share Values'!$X861,'Transactions (Dated)'!$B$2:$B$53,'Share Values'!Z$11,'Transactions (Dated)'!$C$2:$C$53,"Buy")-SUMIFS('Transactions (Dated)'!$E$2:$E$53,'Transactions (Dated)'!$D$2:$D$53,'Share Values'!$X861,'Transactions (Dated)'!$B$2:$B$53,'Share Values'!Z$11,'Transactions (Dated)'!$C$2:$C$53,"Sell")</f>
        <v>9375</v>
      </c>
      <c r="AA861" s="40">
        <f ca="1">AA860+SUMIFS('Transactions (Dated)'!$E$2:$E$53,'Transactions (Dated)'!$D$2:$D$53,'Share Values'!$X861,'Transactions (Dated)'!$B$2:$B$53,'Share Values'!AA$11,'Transactions (Dated)'!$C$2:$C$53,"Buy")-SUMIFS('Transactions (Dated)'!$E$2:$E$53,'Transactions (Dated)'!$D$2:$D$53,'Share Values'!$X861,'Transactions (Dated)'!$B$2:$B$53,'Share Values'!AA$11,'Transactions (Dated)'!$C$2:$C$53,"Sell")</f>
        <v>26357</v>
      </c>
      <c r="AB861" s="40">
        <f ca="1">AB860+SUMIFS('Transactions (Dated)'!$E$2:$E$53,'Transactions (Dated)'!$D$2:$D$53,'Share Values'!$X861,'Transactions (Dated)'!$B$2:$B$53,'Share Values'!AB$11,'Transactions (Dated)'!$C$2:$C$53,"Buy")-SUMIFS('Transactions (Dated)'!$E$2:$E$53,'Transactions (Dated)'!$D$2:$D$53,'Share Values'!$X861,'Transactions (Dated)'!$B$2:$B$53,'Share Values'!AB$11,'Transactions (Dated)'!$C$2:$C$53,"Sell")</f>
        <v>1892</v>
      </c>
      <c r="AC861" s="40">
        <f ca="1">AC860+SUMIFS('Transactions (Dated)'!$E$2:$E$53,'Transactions (Dated)'!$D$2:$D$53,'Share Values'!$X861,'Transactions (Dated)'!$B$2:$B$53,'Share Values'!AC$11,'Transactions (Dated)'!$C$2:$C$53,"Buy")-SUMIFS('Transactions (Dated)'!$E$2:$E$53,'Transactions (Dated)'!$D$2:$D$53,'Share Values'!$X861,'Transactions (Dated)'!$B$2:$B$53,'Share Values'!AC$11,'Transactions (Dated)'!$C$2:$C$53,"Sell")</f>
        <v>2348</v>
      </c>
      <c r="AD861" s="40">
        <f ca="1">AD860+SUMIFS('Transactions (Dated)'!$E$2:$E$53,'Transactions (Dated)'!$D$2:$D$53,'Share Values'!$X861,'Transactions (Dated)'!$B$2:$B$53,'Share Values'!AD$11,'Transactions (Dated)'!$C$2:$C$53,"Buy")-SUMIFS('Transactions (Dated)'!$E$2:$E$53,'Transactions (Dated)'!$D$2:$D$53,'Share Values'!$X861,'Transactions (Dated)'!$B$2:$B$53,'Share Values'!AD$11,'Transactions (Dated)'!$C$2:$C$53,"Sell")</f>
        <v>0</v>
      </c>
      <c r="AE861" s="40">
        <f ca="1">AE860+SUMIFS('Transactions (Dated)'!$E$2:$E$53,'Transactions (Dated)'!$D$2:$D$53,'Share Values'!$X861,'Transactions (Dated)'!$B$2:$B$53,'Share Values'!AE$11,'Transactions (Dated)'!$C$2:$C$53,"Buy")-SUMIFS('Transactions (Dated)'!$E$2:$E$53,'Transactions (Dated)'!$D$2:$D$53,'Share Values'!$X861,'Transactions (Dated)'!$B$2:$B$53,'Share Values'!AE$11,'Transactions (Dated)'!$C$2:$C$53,"Sell")</f>
        <v>2900</v>
      </c>
      <c r="AF861" s="40">
        <f ca="1">AF860+SUMIFS('Transactions (Dated)'!$E$2:$E$53,'Transactions (Dated)'!$D$2:$D$53,'Share Values'!$X861,'Transactions (Dated)'!$B$2:$B$53,'Share Values'!AF$11,'Transactions (Dated)'!$C$2:$C$53,"Buy")-SUMIFS('Transactions (Dated)'!$E$2:$E$53,'Transactions (Dated)'!$D$2:$D$53,'Share Values'!$X861,'Transactions (Dated)'!$B$2:$B$53,'Share Values'!AF$11,'Transactions (Dated)'!$C$2:$C$53,"Sell")</f>
        <v>14201</v>
      </c>
      <c r="AG861" s="40">
        <f ca="1">AG860+SUMIFS('Transactions (Dated)'!$E$2:$E$53,'Transactions (Dated)'!$D$2:$D$53,'Share Values'!$X861,'Transactions (Dated)'!$B$2:$B$53,'Share Values'!AG$11,'Transactions (Dated)'!$C$2:$C$53,"Buy")-SUMIFS('Transactions (Dated)'!$E$2:$E$53,'Transactions (Dated)'!$D$2:$D$53,'Share Values'!$X861,'Transactions (Dated)'!$B$2:$B$53,'Share Values'!AG$11,'Transactions (Dated)'!$C$2:$C$53,"Sell")</f>
        <v>6835</v>
      </c>
      <c r="AH861" s="40">
        <f ca="1">AH860+SUMIFS('Transactions (Dated)'!$E$2:$E$53,'Transactions (Dated)'!$D$2:$D$53,'Share Values'!$X861,'Transactions (Dated)'!$B$2:$B$53,'Share Values'!AH$11,'Transactions (Dated)'!$C$2:$C$53,"Buy")-SUMIFS('Transactions (Dated)'!$E$2:$E$53,'Transactions (Dated)'!$D$2:$D$53,'Share Values'!$X861,'Transactions (Dated)'!$B$2:$B$53,'Share Values'!AH$11,'Transactions (Dated)'!$C$2:$C$53,"Sell")</f>
        <v>0</v>
      </c>
      <c r="AI861" s="40">
        <f ca="1">AI860+SUMIFS('Transactions (Dated)'!$E$2:$E$53,'Transactions (Dated)'!$D$2:$D$53,'Share Values'!$X861,'Transactions (Dated)'!$B$2:$B$53,'Share Values'!AI$11,'Transactions (Dated)'!$C$2:$C$53,"Buy")-SUMIFS('Transactions (Dated)'!$E$2:$E$53,'Transactions (Dated)'!$D$2:$D$53,'Share Values'!$X861,'Transactions (Dated)'!$B$2:$B$53,'Share Values'!AI$11,'Transactions (Dated)'!$C$2:$C$53,"Sell")</f>
        <v>0</v>
      </c>
      <c r="AJ861" s="40">
        <f ca="1">AJ860+SUMIFS('Transactions (Dated)'!$E$2:$E$53,'Transactions (Dated)'!$D$2:$D$53,'Share Values'!$X861,'Transactions (Dated)'!$B$2:$B$53,'Share Values'!AJ$11,'Transactions (Dated)'!$C$2:$C$53,"Buy")-SUMIFS('Transactions (Dated)'!$E$2:$E$53,'Transactions (Dated)'!$D$2:$D$53,'Share Values'!$X861,'Transactions (Dated)'!$B$2:$B$53,'Share Values'!AJ$11,'Transactions (Dated)'!$C$2:$C$53,"Sell")</f>
        <v>0</v>
      </c>
      <c r="AK861" s="40">
        <f ca="1">AK860+SUMIFS('Transactions (Dated)'!$E$2:$E$53,'Transactions (Dated)'!$D$2:$D$53,'Share Values'!$X861,'Transactions (Dated)'!$B$2:$B$53,'Share Values'!AK$11,'Transactions (Dated)'!$C$2:$C$53,"Buy")-SUMIFS('Transactions (Dated)'!$E$2:$E$53,'Transactions (Dated)'!$D$2:$D$53,'Share Values'!$X861,'Transactions (Dated)'!$B$2:$B$53,'Share Values'!AK$11,'Transactions (Dated)'!$C$2:$C$53,"Sell")</f>
        <v>0</v>
      </c>
      <c r="AL861" s="40">
        <f ca="1">AL860+SUMIFS('Transactions (Dated)'!$E$2:$E$53,'Transactions (Dated)'!$D$2:$D$53,'Share Values'!$X861,'Transactions (Dated)'!$B$2:$B$53,'Share Values'!AL$11,'Transactions (Dated)'!$C$2:$C$53,"Buy")-SUMIFS('Transactions (Dated)'!$E$2:$E$53,'Transactions (Dated)'!$D$2:$D$53,'Share Values'!$X861,'Transactions (Dated)'!$B$2:$B$53,'Share Values'!AL$11,'Transactions (Dated)'!$C$2:$C$53,"Sell")</f>
        <v>0</v>
      </c>
      <c r="AM861" s="40">
        <f ca="1">AM860+SUMIFS('Transactions (Dated)'!$E$2:$E$53,'Transactions (Dated)'!$D$2:$D$53,'Share Values'!$X861,'Transactions (Dated)'!$B$2:$B$53,'Share Values'!AM$11,'Transactions (Dated)'!$C$2:$C$53,"Buy")-SUMIFS('Transactions (Dated)'!$E$2:$E$53,'Transactions (Dated)'!$D$2:$D$53,'Share Values'!$X861,'Transactions (Dated)'!$B$2:$B$53,'Share Values'!AM$11,'Transactions (Dated)'!$C$2:$C$53,"Sell")</f>
        <v>0</v>
      </c>
      <c r="AN861" s="40">
        <f ca="1">AN860+SUMIFS('Transactions (Dated)'!$E$2:$E$53,'Transactions (Dated)'!$D$2:$D$53,'Share Values'!$X861,'Transactions (Dated)'!$B$2:$B$53,'Share Values'!AN$11,'Transactions (Dated)'!$C$2:$C$53,"Buy")-SUMIFS('Transactions (Dated)'!$E$2:$E$53,'Transactions (Dated)'!$D$2:$D$53,'Share Values'!$X861,'Transactions (Dated)'!$B$2:$B$53,'Share Values'!AN$11,'Transactions (Dated)'!$C$2:$C$53,"Sell")</f>
        <v>0</v>
      </c>
      <c r="AQ861" s="3">
        <f t="shared" si="371"/>
        <v>43151</v>
      </c>
      <c r="AR861" s="6">
        <f t="shared" ca="1" si="372"/>
        <v>70808.75</v>
      </c>
      <c r="AS861" s="6">
        <f t="shared" ca="1" si="373"/>
        <v>15843.75</v>
      </c>
      <c r="AT861" s="6">
        <f t="shared" ca="1" si="374"/>
        <v>550597.73</v>
      </c>
      <c r="AU861" s="6">
        <f t="shared" ca="1" si="375"/>
        <v>45313.4</v>
      </c>
      <c r="AV861" s="6">
        <f t="shared" ca="1" si="376"/>
        <v>63090.76</v>
      </c>
      <c r="AW861" s="6">
        <f t="shared" ca="1" si="377"/>
        <v>0</v>
      </c>
      <c r="AX861" s="6">
        <f t="shared" ca="1" si="378"/>
        <v>43703</v>
      </c>
      <c r="AY861" s="6">
        <f t="shared" ca="1" si="379"/>
        <v>26555.870000000003</v>
      </c>
      <c r="AZ861" s="6">
        <f t="shared" ca="1" si="380"/>
        <v>0</v>
      </c>
      <c r="BA861" s="6">
        <f t="shared" ca="1" si="381"/>
        <v>0</v>
      </c>
      <c r="BB861" s="6">
        <f t="shared" ca="1" si="382"/>
        <v>0</v>
      </c>
      <c r="BC861" s="6">
        <f t="shared" ca="1" si="383"/>
        <v>0</v>
      </c>
      <c r="BD861" s="6">
        <f t="shared" ca="1" si="384"/>
        <v>0</v>
      </c>
      <c r="BE861" s="6">
        <f t="shared" ca="1" si="385"/>
        <v>0</v>
      </c>
      <c r="BF861" s="6">
        <f t="shared" ca="1" si="368"/>
        <v>0</v>
      </c>
      <c r="BG861" s="6">
        <f t="shared" ca="1" si="369"/>
        <v>0</v>
      </c>
      <c r="BJ861" s="4">
        <f t="shared" ca="1" si="386"/>
        <v>815913.26</v>
      </c>
      <c r="BL861" s="3">
        <f t="shared" si="387"/>
        <v>43151</v>
      </c>
      <c r="BM861" s="6">
        <f>BM860+SUMIFS('Transactions (Dated)'!G:G,'Transactions (Dated)'!D:D,'Share Values'!AQ861)</f>
        <v>14317.649999999987</v>
      </c>
      <c r="BN861" s="6">
        <f ca="1">BN860+SUMIFS('Transactions (Dated)'!$F:$F,'Transactions (Dated)'!$D:$D,$BL861,'Transactions (Dated)'!$B:$B,BN$11,'Transactions (Dated)'!$C:$C,"Dividend (paid to cash)")*Y861</f>
        <v>0</v>
      </c>
      <c r="BO861" s="6">
        <f ca="1">BO860+SUMIFS('Transactions (Dated)'!$F:$F,'Transactions (Dated)'!$D:$D,$BL861,'Transactions (Dated)'!$B:$B,BO$11,'Transactions (Dated)'!$C:$C,"Dividend (paid to cash)")*Z861</f>
        <v>2421.875</v>
      </c>
      <c r="BP861" s="6">
        <f ca="1">BP860+SUMIFS('Transactions (Dated)'!$F:$F,'Transactions (Dated)'!$D:$D,$BL861,'Transactions (Dated)'!$B:$B,BP$11,'Transactions (Dated)'!$C:$C,"Dividend (paid to cash)")*AA861</f>
        <v>51745.237000000008</v>
      </c>
      <c r="BQ861" s="6">
        <f ca="1">BQ860+SUMIFS('Transactions (Dated)'!$F:$F,'Transactions (Dated)'!$D:$D,$BL861,'Transactions (Dated)'!$B:$B,BQ$11,'Transactions (Dated)'!$C:$C,"Dividend (paid to cash)")*AB861</f>
        <v>818.29</v>
      </c>
      <c r="BR861" s="6">
        <f ca="1">BR860+SUMIFS('Transactions (Dated)'!$F:$F,'Transactions (Dated)'!$D:$D,$BL861,'Transactions (Dated)'!$B:$B,BR$11,'Transactions (Dated)'!$C:$C,"Dividend (paid to cash)")*AC861</f>
        <v>0</v>
      </c>
      <c r="BS861" s="6">
        <f ca="1">BS860+SUMIFS('Transactions (Dated)'!$F:$F,'Transactions (Dated)'!$D:$D,$BL861,'Transactions (Dated)'!$B:$B,BS$11,'Transactions (Dated)'!$C:$C,"Dividend (paid to cash)")*AD861</f>
        <v>0</v>
      </c>
      <c r="BT861" s="6">
        <f ca="1">BT860+SUMIFS('Transactions (Dated)'!$F:$F,'Transactions (Dated)'!$D:$D,$BL861,'Transactions (Dated)'!$B:$B,BT$11,'Transactions (Dated)'!$C:$C,"Dividend (paid to cash)")*AE861</f>
        <v>8555</v>
      </c>
      <c r="BU861" s="6">
        <f ca="1">BU860+SUMIFS('Transactions (Dated)'!$F:$F,'Transactions (Dated)'!$D:$D,$BL861,'Transactions (Dated)'!$B:$B,BU$11,'Transactions (Dated)'!$C:$C,"Dividend (paid to cash)")*AF861</f>
        <v>0</v>
      </c>
      <c r="BV861" s="6">
        <f ca="1">BV860+SUMIFS('Transactions (Dated)'!$F:$F,'Transactions (Dated)'!$D:$D,$BL861,'Transactions (Dated)'!$B:$B,BV$11,'Transactions (Dated)'!$C:$C,"Dividend (paid to cash)")*AG861</f>
        <v>0</v>
      </c>
      <c r="BW861" s="6">
        <f ca="1">BW860+SUMIFS('Transactions (Dated)'!$F:$F,'Transactions (Dated)'!$D:$D,$BL861,'Transactions (Dated)'!$B:$B,BW$11,'Transactions (Dated)'!$C:$C,"Dividend (paid to cash)")*AH861</f>
        <v>0</v>
      </c>
      <c r="BX861" s="6">
        <f ca="1">BX860+SUMIFS('Transactions (Dated)'!$F:$F,'Transactions (Dated)'!$D:$D,$BL861,'Transactions (Dated)'!$B:$B,BX$11,'Transactions (Dated)'!$C:$C,"Dividend (paid to cash)")*AI861</f>
        <v>0</v>
      </c>
      <c r="BY861" s="6">
        <f ca="1">BY860+SUMIFS('Transactions (Dated)'!$F:$F,'Transactions (Dated)'!$D:$D,$BL861,'Transactions (Dated)'!$B:$B,BY$11,'Transactions (Dated)'!$C:$C,"Dividend (paid to cash)")*AJ861</f>
        <v>0</v>
      </c>
      <c r="BZ861" s="6">
        <f ca="1">BZ860+SUMIFS('Transactions (Dated)'!$F:$F,'Transactions (Dated)'!$D:$D,$BL861,'Transactions (Dated)'!$B:$B,BZ$11,'Transactions (Dated)'!$C:$C,"Dividend (paid to cash)")*AK861</f>
        <v>0</v>
      </c>
      <c r="CA861" s="6">
        <f ca="1">CA860+SUMIFS('Transactions (Dated)'!$F:$F,'Transactions (Dated)'!$D:$D,$BL861,'Transactions (Dated)'!$B:$B,CA$11,'Transactions (Dated)'!$C:$C,"Dividend (paid to cash)")*AL861</f>
        <v>0</v>
      </c>
      <c r="CB861" s="6">
        <v>0</v>
      </c>
      <c r="CC861" s="6">
        <v>0</v>
      </c>
      <c r="CF861" s="6">
        <f t="shared" ca="1" si="388"/>
        <v>77858.051999999981</v>
      </c>
      <c r="CH861" s="3">
        <f t="shared" si="389"/>
        <v>43151</v>
      </c>
      <c r="CI861" s="4">
        <f t="shared" ca="1" si="390"/>
        <v>815913.26</v>
      </c>
      <c r="CJ861" s="4">
        <f t="shared" ca="1" si="391"/>
        <v>77858.051999999981</v>
      </c>
      <c r="CL861" s="4">
        <f t="shared" ca="1" si="392"/>
        <v>893771.31200000003</v>
      </c>
    </row>
    <row r="862" spans="2:90" x14ac:dyDescent="0.15">
      <c r="B862" s="3">
        <v>43152</v>
      </c>
      <c r="E862" s="86">
        <v>43152</v>
      </c>
      <c r="F862" s="53">
        <v>15.49</v>
      </c>
      <c r="G862">
        <v>1.6400000000000001</v>
      </c>
      <c r="H862">
        <v>20.98</v>
      </c>
      <c r="I862">
        <v>24.21</v>
      </c>
      <c r="J862">
        <v>26.89</v>
      </c>
      <c r="K862">
        <v>11.68</v>
      </c>
      <c r="L862">
        <v>15.19</v>
      </c>
      <c r="M862">
        <v>1.9</v>
      </c>
      <c r="O862">
        <v>16.7</v>
      </c>
      <c r="Q862">
        <v>1.3</v>
      </c>
      <c r="R862">
        <v>10.37</v>
      </c>
      <c r="S862">
        <v>41.71</v>
      </c>
      <c r="U862">
        <v>41.71</v>
      </c>
      <c r="X862" s="3">
        <f t="shared" si="370"/>
        <v>43152</v>
      </c>
      <c r="Y862" s="40">
        <f ca="1">Y861+SUMIFS('Transactions (Dated)'!$E$2:$E$53,'Transactions (Dated)'!$D$2:$D$53,'Share Values'!$X862,'Transactions (Dated)'!$B$2:$B$53,'Share Values'!Y$11,'Transactions (Dated)'!$C$2:$C$53,"Buy")-SUMIFS('Transactions (Dated)'!$E$2:$E$53,'Transactions (Dated)'!$D$2:$D$53,'Share Values'!$X862,'Transactions (Dated)'!$B$2:$B$53,'Share Values'!Y$11,'Transactions (Dated)'!$C$2:$C$53,"Sell")</f>
        <v>4625</v>
      </c>
      <c r="Z862" s="40">
        <f ca="1">Z861+SUMIFS('Transactions (Dated)'!$E$2:$E$53,'Transactions (Dated)'!$D$2:$D$53,'Share Values'!$X862,'Transactions (Dated)'!$B$2:$B$53,'Share Values'!Z$11,'Transactions (Dated)'!$C$2:$C$53,"Buy")-SUMIFS('Transactions (Dated)'!$E$2:$E$53,'Transactions (Dated)'!$D$2:$D$53,'Share Values'!$X862,'Transactions (Dated)'!$B$2:$B$53,'Share Values'!Z$11,'Transactions (Dated)'!$C$2:$C$53,"Sell")</f>
        <v>9375</v>
      </c>
      <c r="AA862" s="40">
        <f ca="1">AA861+SUMIFS('Transactions (Dated)'!$E$2:$E$53,'Transactions (Dated)'!$D$2:$D$53,'Share Values'!$X862,'Transactions (Dated)'!$B$2:$B$53,'Share Values'!AA$11,'Transactions (Dated)'!$C$2:$C$53,"Buy")-SUMIFS('Transactions (Dated)'!$E$2:$E$53,'Transactions (Dated)'!$D$2:$D$53,'Share Values'!$X862,'Transactions (Dated)'!$B$2:$B$53,'Share Values'!AA$11,'Transactions (Dated)'!$C$2:$C$53,"Sell")</f>
        <v>26357</v>
      </c>
      <c r="AB862" s="40">
        <f ca="1">AB861+SUMIFS('Transactions (Dated)'!$E$2:$E$53,'Transactions (Dated)'!$D$2:$D$53,'Share Values'!$X862,'Transactions (Dated)'!$B$2:$B$53,'Share Values'!AB$11,'Transactions (Dated)'!$C$2:$C$53,"Buy")-SUMIFS('Transactions (Dated)'!$E$2:$E$53,'Transactions (Dated)'!$D$2:$D$53,'Share Values'!$X862,'Transactions (Dated)'!$B$2:$B$53,'Share Values'!AB$11,'Transactions (Dated)'!$C$2:$C$53,"Sell")</f>
        <v>1892</v>
      </c>
      <c r="AC862" s="40">
        <f ca="1">AC861+SUMIFS('Transactions (Dated)'!$E$2:$E$53,'Transactions (Dated)'!$D$2:$D$53,'Share Values'!$X862,'Transactions (Dated)'!$B$2:$B$53,'Share Values'!AC$11,'Transactions (Dated)'!$C$2:$C$53,"Buy")-SUMIFS('Transactions (Dated)'!$E$2:$E$53,'Transactions (Dated)'!$D$2:$D$53,'Share Values'!$X862,'Transactions (Dated)'!$B$2:$B$53,'Share Values'!AC$11,'Transactions (Dated)'!$C$2:$C$53,"Sell")</f>
        <v>2348</v>
      </c>
      <c r="AD862" s="40">
        <f ca="1">AD861+SUMIFS('Transactions (Dated)'!$E$2:$E$53,'Transactions (Dated)'!$D$2:$D$53,'Share Values'!$X862,'Transactions (Dated)'!$B$2:$B$53,'Share Values'!AD$11,'Transactions (Dated)'!$C$2:$C$53,"Buy")-SUMIFS('Transactions (Dated)'!$E$2:$E$53,'Transactions (Dated)'!$D$2:$D$53,'Share Values'!$X862,'Transactions (Dated)'!$B$2:$B$53,'Share Values'!AD$11,'Transactions (Dated)'!$C$2:$C$53,"Sell")</f>
        <v>0</v>
      </c>
      <c r="AE862" s="40">
        <f ca="1">AE861+SUMIFS('Transactions (Dated)'!$E$2:$E$53,'Transactions (Dated)'!$D$2:$D$53,'Share Values'!$X862,'Transactions (Dated)'!$B$2:$B$53,'Share Values'!AE$11,'Transactions (Dated)'!$C$2:$C$53,"Buy")-SUMIFS('Transactions (Dated)'!$E$2:$E$53,'Transactions (Dated)'!$D$2:$D$53,'Share Values'!$X862,'Transactions (Dated)'!$B$2:$B$53,'Share Values'!AE$11,'Transactions (Dated)'!$C$2:$C$53,"Sell")</f>
        <v>2900</v>
      </c>
      <c r="AF862" s="40">
        <f ca="1">AF861+SUMIFS('Transactions (Dated)'!$E$2:$E$53,'Transactions (Dated)'!$D$2:$D$53,'Share Values'!$X862,'Transactions (Dated)'!$B$2:$B$53,'Share Values'!AF$11,'Transactions (Dated)'!$C$2:$C$53,"Buy")-SUMIFS('Transactions (Dated)'!$E$2:$E$53,'Transactions (Dated)'!$D$2:$D$53,'Share Values'!$X862,'Transactions (Dated)'!$B$2:$B$53,'Share Values'!AF$11,'Transactions (Dated)'!$C$2:$C$53,"Sell")</f>
        <v>14201</v>
      </c>
      <c r="AG862" s="40">
        <f ca="1">AG861+SUMIFS('Transactions (Dated)'!$E$2:$E$53,'Transactions (Dated)'!$D$2:$D$53,'Share Values'!$X862,'Transactions (Dated)'!$B$2:$B$53,'Share Values'!AG$11,'Transactions (Dated)'!$C$2:$C$53,"Buy")-SUMIFS('Transactions (Dated)'!$E$2:$E$53,'Transactions (Dated)'!$D$2:$D$53,'Share Values'!$X862,'Transactions (Dated)'!$B$2:$B$53,'Share Values'!AG$11,'Transactions (Dated)'!$C$2:$C$53,"Sell")</f>
        <v>6835</v>
      </c>
      <c r="AH862" s="40">
        <f ca="1">AH861+SUMIFS('Transactions (Dated)'!$E$2:$E$53,'Transactions (Dated)'!$D$2:$D$53,'Share Values'!$X862,'Transactions (Dated)'!$B$2:$B$53,'Share Values'!AH$11,'Transactions (Dated)'!$C$2:$C$53,"Buy")-SUMIFS('Transactions (Dated)'!$E$2:$E$53,'Transactions (Dated)'!$D$2:$D$53,'Share Values'!$X862,'Transactions (Dated)'!$B$2:$B$53,'Share Values'!AH$11,'Transactions (Dated)'!$C$2:$C$53,"Sell")</f>
        <v>0</v>
      </c>
      <c r="AI862" s="40">
        <f ca="1">AI861+SUMIFS('Transactions (Dated)'!$E$2:$E$53,'Transactions (Dated)'!$D$2:$D$53,'Share Values'!$X862,'Transactions (Dated)'!$B$2:$B$53,'Share Values'!AI$11,'Transactions (Dated)'!$C$2:$C$53,"Buy")-SUMIFS('Transactions (Dated)'!$E$2:$E$53,'Transactions (Dated)'!$D$2:$D$53,'Share Values'!$X862,'Transactions (Dated)'!$B$2:$B$53,'Share Values'!AI$11,'Transactions (Dated)'!$C$2:$C$53,"Sell")</f>
        <v>0</v>
      </c>
      <c r="AJ862" s="40">
        <f ca="1">AJ861+SUMIFS('Transactions (Dated)'!$E$2:$E$53,'Transactions (Dated)'!$D$2:$D$53,'Share Values'!$X862,'Transactions (Dated)'!$B$2:$B$53,'Share Values'!AJ$11,'Transactions (Dated)'!$C$2:$C$53,"Buy")-SUMIFS('Transactions (Dated)'!$E$2:$E$53,'Transactions (Dated)'!$D$2:$D$53,'Share Values'!$X862,'Transactions (Dated)'!$B$2:$B$53,'Share Values'!AJ$11,'Transactions (Dated)'!$C$2:$C$53,"Sell")</f>
        <v>0</v>
      </c>
      <c r="AK862" s="40">
        <f ca="1">AK861+SUMIFS('Transactions (Dated)'!$E$2:$E$53,'Transactions (Dated)'!$D$2:$D$53,'Share Values'!$X862,'Transactions (Dated)'!$B$2:$B$53,'Share Values'!AK$11,'Transactions (Dated)'!$C$2:$C$53,"Buy")-SUMIFS('Transactions (Dated)'!$E$2:$E$53,'Transactions (Dated)'!$D$2:$D$53,'Share Values'!$X862,'Transactions (Dated)'!$B$2:$B$53,'Share Values'!AK$11,'Transactions (Dated)'!$C$2:$C$53,"Sell")</f>
        <v>0</v>
      </c>
      <c r="AL862" s="40">
        <f ca="1">AL861+SUMIFS('Transactions (Dated)'!$E$2:$E$53,'Transactions (Dated)'!$D$2:$D$53,'Share Values'!$X862,'Transactions (Dated)'!$B$2:$B$53,'Share Values'!AL$11,'Transactions (Dated)'!$C$2:$C$53,"Buy")-SUMIFS('Transactions (Dated)'!$E$2:$E$53,'Transactions (Dated)'!$D$2:$D$53,'Share Values'!$X862,'Transactions (Dated)'!$B$2:$B$53,'Share Values'!AL$11,'Transactions (Dated)'!$C$2:$C$53,"Sell")</f>
        <v>0</v>
      </c>
      <c r="AM862" s="40">
        <f ca="1">AM861+SUMIFS('Transactions (Dated)'!$E$2:$E$53,'Transactions (Dated)'!$D$2:$D$53,'Share Values'!$X862,'Transactions (Dated)'!$B$2:$B$53,'Share Values'!AM$11,'Transactions (Dated)'!$C$2:$C$53,"Buy")-SUMIFS('Transactions (Dated)'!$E$2:$E$53,'Transactions (Dated)'!$D$2:$D$53,'Share Values'!$X862,'Transactions (Dated)'!$B$2:$B$53,'Share Values'!AM$11,'Transactions (Dated)'!$C$2:$C$53,"Sell")</f>
        <v>0</v>
      </c>
      <c r="AN862" s="40">
        <f ca="1">AN861+SUMIFS('Transactions (Dated)'!$E$2:$E$53,'Transactions (Dated)'!$D$2:$D$53,'Share Values'!$X862,'Transactions (Dated)'!$B$2:$B$53,'Share Values'!AN$11,'Transactions (Dated)'!$C$2:$C$53,"Buy")-SUMIFS('Transactions (Dated)'!$E$2:$E$53,'Transactions (Dated)'!$D$2:$D$53,'Share Values'!$X862,'Transactions (Dated)'!$B$2:$B$53,'Share Values'!AN$11,'Transactions (Dated)'!$C$2:$C$53,"Sell")</f>
        <v>0</v>
      </c>
      <c r="AQ862" s="3">
        <f t="shared" si="371"/>
        <v>43152</v>
      </c>
      <c r="AR862" s="6">
        <f t="shared" ca="1" si="372"/>
        <v>71641.25</v>
      </c>
      <c r="AS862" s="6">
        <f t="shared" ca="1" si="373"/>
        <v>15375.000000000002</v>
      </c>
      <c r="AT862" s="6">
        <f t="shared" ca="1" si="374"/>
        <v>552969.86</v>
      </c>
      <c r="AU862" s="6">
        <f t="shared" ca="1" si="375"/>
        <v>45805.32</v>
      </c>
      <c r="AV862" s="6">
        <f t="shared" ca="1" si="376"/>
        <v>63137.72</v>
      </c>
      <c r="AW862" s="6">
        <f t="shared" ca="1" si="377"/>
        <v>0</v>
      </c>
      <c r="AX862" s="6">
        <f t="shared" ca="1" si="378"/>
        <v>44051</v>
      </c>
      <c r="AY862" s="6">
        <f t="shared" ca="1" si="379"/>
        <v>26981.899999999998</v>
      </c>
      <c r="AZ862" s="6">
        <f t="shared" ca="1" si="380"/>
        <v>0</v>
      </c>
      <c r="BA862" s="6">
        <f t="shared" ca="1" si="381"/>
        <v>0</v>
      </c>
      <c r="BB862" s="6">
        <f t="shared" ca="1" si="382"/>
        <v>0</v>
      </c>
      <c r="BC862" s="6">
        <f t="shared" ca="1" si="383"/>
        <v>0</v>
      </c>
      <c r="BD862" s="6">
        <f t="shared" ca="1" si="384"/>
        <v>0</v>
      </c>
      <c r="BE862" s="6">
        <f t="shared" ca="1" si="385"/>
        <v>0</v>
      </c>
      <c r="BF862" s="6">
        <f t="shared" ca="1" si="368"/>
        <v>0</v>
      </c>
      <c r="BG862" s="6">
        <f t="shared" ca="1" si="369"/>
        <v>0</v>
      </c>
      <c r="BJ862" s="4">
        <f t="shared" ca="1" si="386"/>
        <v>819962.04999999993</v>
      </c>
      <c r="BL862" s="3">
        <f t="shared" si="387"/>
        <v>43152</v>
      </c>
      <c r="BM862" s="6">
        <f>BM861+SUMIFS('Transactions (Dated)'!G:G,'Transactions (Dated)'!D:D,'Share Values'!AQ862)</f>
        <v>14317.649999999987</v>
      </c>
      <c r="BN862" s="6">
        <f ca="1">BN861+SUMIFS('Transactions (Dated)'!$F:$F,'Transactions (Dated)'!$D:$D,$BL862,'Transactions (Dated)'!$B:$B,BN$11,'Transactions (Dated)'!$C:$C,"Dividend (paid to cash)")*Y862</f>
        <v>0</v>
      </c>
      <c r="BO862" s="6">
        <f ca="1">BO861+SUMIFS('Transactions (Dated)'!$F:$F,'Transactions (Dated)'!$D:$D,$BL862,'Transactions (Dated)'!$B:$B,BO$11,'Transactions (Dated)'!$C:$C,"Dividend (paid to cash)")*Z862</f>
        <v>2421.875</v>
      </c>
      <c r="BP862" s="6">
        <f ca="1">BP861+SUMIFS('Transactions (Dated)'!$F:$F,'Transactions (Dated)'!$D:$D,$BL862,'Transactions (Dated)'!$B:$B,BP$11,'Transactions (Dated)'!$C:$C,"Dividend (paid to cash)")*AA862</f>
        <v>51745.237000000008</v>
      </c>
      <c r="BQ862" s="6">
        <f ca="1">BQ861+SUMIFS('Transactions (Dated)'!$F:$F,'Transactions (Dated)'!$D:$D,$BL862,'Transactions (Dated)'!$B:$B,BQ$11,'Transactions (Dated)'!$C:$C,"Dividend (paid to cash)")*AB862</f>
        <v>818.29</v>
      </c>
      <c r="BR862" s="6">
        <f ca="1">BR861+SUMIFS('Transactions (Dated)'!$F:$F,'Transactions (Dated)'!$D:$D,$BL862,'Transactions (Dated)'!$B:$B,BR$11,'Transactions (Dated)'!$C:$C,"Dividend (paid to cash)")*AC862</f>
        <v>0</v>
      </c>
      <c r="BS862" s="6">
        <f ca="1">BS861+SUMIFS('Transactions (Dated)'!$F:$F,'Transactions (Dated)'!$D:$D,$BL862,'Transactions (Dated)'!$B:$B,BS$11,'Transactions (Dated)'!$C:$C,"Dividend (paid to cash)")*AD862</f>
        <v>0</v>
      </c>
      <c r="BT862" s="6">
        <f ca="1">BT861+SUMIFS('Transactions (Dated)'!$F:$F,'Transactions (Dated)'!$D:$D,$BL862,'Transactions (Dated)'!$B:$B,BT$11,'Transactions (Dated)'!$C:$C,"Dividend (paid to cash)")*AE862</f>
        <v>8555</v>
      </c>
      <c r="BU862" s="6">
        <f ca="1">BU861+SUMIFS('Transactions (Dated)'!$F:$F,'Transactions (Dated)'!$D:$D,$BL862,'Transactions (Dated)'!$B:$B,BU$11,'Transactions (Dated)'!$C:$C,"Dividend (paid to cash)")*AF862</f>
        <v>0</v>
      </c>
      <c r="BV862" s="6">
        <f ca="1">BV861+SUMIFS('Transactions (Dated)'!$F:$F,'Transactions (Dated)'!$D:$D,$BL862,'Transactions (Dated)'!$B:$B,BV$11,'Transactions (Dated)'!$C:$C,"Dividend (paid to cash)")*AG862</f>
        <v>0</v>
      </c>
      <c r="BW862" s="6">
        <f ca="1">BW861+SUMIFS('Transactions (Dated)'!$F:$F,'Transactions (Dated)'!$D:$D,$BL862,'Transactions (Dated)'!$B:$B,BW$11,'Transactions (Dated)'!$C:$C,"Dividend (paid to cash)")*AH862</f>
        <v>0</v>
      </c>
      <c r="BX862" s="6">
        <f ca="1">BX861+SUMIFS('Transactions (Dated)'!$F:$F,'Transactions (Dated)'!$D:$D,$BL862,'Transactions (Dated)'!$B:$B,BX$11,'Transactions (Dated)'!$C:$C,"Dividend (paid to cash)")*AI862</f>
        <v>0</v>
      </c>
      <c r="BY862" s="6">
        <f ca="1">BY861+SUMIFS('Transactions (Dated)'!$F:$F,'Transactions (Dated)'!$D:$D,$BL862,'Transactions (Dated)'!$B:$B,BY$11,'Transactions (Dated)'!$C:$C,"Dividend (paid to cash)")*AJ862</f>
        <v>0</v>
      </c>
      <c r="BZ862" s="6">
        <f ca="1">BZ861+SUMIFS('Transactions (Dated)'!$F:$F,'Transactions (Dated)'!$D:$D,$BL862,'Transactions (Dated)'!$B:$B,BZ$11,'Transactions (Dated)'!$C:$C,"Dividend (paid to cash)")*AK862</f>
        <v>0</v>
      </c>
      <c r="CA862" s="6">
        <f ca="1">CA861+SUMIFS('Transactions (Dated)'!$F:$F,'Transactions (Dated)'!$D:$D,$BL862,'Transactions (Dated)'!$B:$B,CA$11,'Transactions (Dated)'!$C:$C,"Dividend (paid to cash)")*AL862</f>
        <v>0</v>
      </c>
      <c r="CB862" s="6">
        <v>0</v>
      </c>
      <c r="CC862" s="6">
        <v>0</v>
      </c>
      <c r="CF862" s="6">
        <f t="shared" ca="1" si="388"/>
        <v>77858.051999999981</v>
      </c>
      <c r="CH862" s="3">
        <f t="shared" si="389"/>
        <v>43152</v>
      </c>
      <c r="CI862" s="4">
        <f t="shared" ca="1" si="390"/>
        <v>819962.04999999993</v>
      </c>
      <c r="CJ862" s="4">
        <f t="shared" ca="1" si="391"/>
        <v>77858.051999999981</v>
      </c>
      <c r="CL862" s="4">
        <f t="shared" ca="1" si="392"/>
        <v>897820.10199999996</v>
      </c>
    </row>
    <row r="863" spans="2:90" x14ac:dyDescent="0.15">
      <c r="B863" s="3">
        <v>43153</v>
      </c>
      <c r="E863" s="86">
        <v>43153</v>
      </c>
      <c r="F863" s="53">
        <v>15.13</v>
      </c>
      <c r="G863">
        <v>1.65</v>
      </c>
      <c r="H863">
        <v>20.98</v>
      </c>
      <c r="I863">
        <v>24.07</v>
      </c>
      <c r="J863">
        <v>26.86</v>
      </c>
      <c r="K863">
        <v>11.84</v>
      </c>
      <c r="L863">
        <v>15.11</v>
      </c>
      <c r="M863">
        <v>1.81</v>
      </c>
      <c r="O863">
        <v>16.87</v>
      </c>
      <c r="Q863">
        <v>1.32</v>
      </c>
      <c r="R863">
        <v>10.56</v>
      </c>
      <c r="S863">
        <v>41.68</v>
      </c>
      <c r="U863">
        <v>41.68</v>
      </c>
      <c r="X863" s="3">
        <f t="shared" si="370"/>
        <v>43153</v>
      </c>
      <c r="Y863" s="40">
        <f ca="1">Y862+SUMIFS('Transactions (Dated)'!$E$2:$E$53,'Transactions (Dated)'!$D$2:$D$53,'Share Values'!$X863,'Transactions (Dated)'!$B$2:$B$53,'Share Values'!Y$11,'Transactions (Dated)'!$C$2:$C$53,"Buy")-SUMIFS('Transactions (Dated)'!$E$2:$E$53,'Transactions (Dated)'!$D$2:$D$53,'Share Values'!$X863,'Transactions (Dated)'!$B$2:$B$53,'Share Values'!Y$11,'Transactions (Dated)'!$C$2:$C$53,"Sell")</f>
        <v>4625</v>
      </c>
      <c r="Z863" s="40">
        <f ca="1">Z862+SUMIFS('Transactions (Dated)'!$E$2:$E$53,'Transactions (Dated)'!$D$2:$D$53,'Share Values'!$X863,'Transactions (Dated)'!$B$2:$B$53,'Share Values'!Z$11,'Transactions (Dated)'!$C$2:$C$53,"Buy")-SUMIFS('Transactions (Dated)'!$E$2:$E$53,'Transactions (Dated)'!$D$2:$D$53,'Share Values'!$X863,'Transactions (Dated)'!$B$2:$B$53,'Share Values'!Z$11,'Transactions (Dated)'!$C$2:$C$53,"Sell")</f>
        <v>9375</v>
      </c>
      <c r="AA863" s="40">
        <f ca="1">AA862+SUMIFS('Transactions (Dated)'!$E$2:$E$53,'Transactions (Dated)'!$D$2:$D$53,'Share Values'!$X863,'Transactions (Dated)'!$B$2:$B$53,'Share Values'!AA$11,'Transactions (Dated)'!$C$2:$C$53,"Buy")-SUMIFS('Transactions (Dated)'!$E$2:$E$53,'Transactions (Dated)'!$D$2:$D$53,'Share Values'!$X863,'Transactions (Dated)'!$B$2:$B$53,'Share Values'!AA$11,'Transactions (Dated)'!$C$2:$C$53,"Sell")</f>
        <v>26357</v>
      </c>
      <c r="AB863" s="40">
        <f ca="1">AB862+SUMIFS('Transactions (Dated)'!$E$2:$E$53,'Transactions (Dated)'!$D$2:$D$53,'Share Values'!$X863,'Transactions (Dated)'!$B$2:$B$53,'Share Values'!AB$11,'Transactions (Dated)'!$C$2:$C$53,"Buy")-SUMIFS('Transactions (Dated)'!$E$2:$E$53,'Transactions (Dated)'!$D$2:$D$53,'Share Values'!$X863,'Transactions (Dated)'!$B$2:$B$53,'Share Values'!AB$11,'Transactions (Dated)'!$C$2:$C$53,"Sell")</f>
        <v>1892</v>
      </c>
      <c r="AC863" s="40">
        <f ca="1">AC862+SUMIFS('Transactions (Dated)'!$E$2:$E$53,'Transactions (Dated)'!$D$2:$D$53,'Share Values'!$X863,'Transactions (Dated)'!$B$2:$B$53,'Share Values'!AC$11,'Transactions (Dated)'!$C$2:$C$53,"Buy")-SUMIFS('Transactions (Dated)'!$E$2:$E$53,'Transactions (Dated)'!$D$2:$D$53,'Share Values'!$X863,'Transactions (Dated)'!$B$2:$B$53,'Share Values'!AC$11,'Transactions (Dated)'!$C$2:$C$53,"Sell")</f>
        <v>2348</v>
      </c>
      <c r="AD863" s="40">
        <f ca="1">AD862+SUMIFS('Transactions (Dated)'!$E$2:$E$53,'Transactions (Dated)'!$D$2:$D$53,'Share Values'!$X863,'Transactions (Dated)'!$B$2:$B$53,'Share Values'!AD$11,'Transactions (Dated)'!$C$2:$C$53,"Buy")-SUMIFS('Transactions (Dated)'!$E$2:$E$53,'Transactions (Dated)'!$D$2:$D$53,'Share Values'!$X863,'Transactions (Dated)'!$B$2:$B$53,'Share Values'!AD$11,'Transactions (Dated)'!$C$2:$C$53,"Sell")</f>
        <v>0</v>
      </c>
      <c r="AE863" s="40">
        <f ca="1">AE862+SUMIFS('Transactions (Dated)'!$E$2:$E$53,'Transactions (Dated)'!$D$2:$D$53,'Share Values'!$X863,'Transactions (Dated)'!$B$2:$B$53,'Share Values'!AE$11,'Transactions (Dated)'!$C$2:$C$53,"Buy")-SUMIFS('Transactions (Dated)'!$E$2:$E$53,'Transactions (Dated)'!$D$2:$D$53,'Share Values'!$X863,'Transactions (Dated)'!$B$2:$B$53,'Share Values'!AE$11,'Transactions (Dated)'!$C$2:$C$53,"Sell")</f>
        <v>2900</v>
      </c>
      <c r="AF863" s="40">
        <f ca="1">AF862+SUMIFS('Transactions (Dated)'!$E$2:$E$53,'Transactions (Dated)'!$D$2:$D$53,'Share Values'!$X863,'Transactions (Dated)'!$B$2:$B$53,'Share Values'!AF$11,'Transactions (Dated)'!$C$2:$C$53,"Buy")-SUMIFS('Transactions (Dated)'!$E$2:$E$53,'Transactions (Dated)'!$D$2:$D$53,'Share Values'!$X863,'Transactions (Dated)'!$B$2:$B$53,'Share Values'!AF$11,'Transactions (Dated)'!$C$2:$C$53,"Sell")</f>
        <v>14201</v>
      </c>
      <c r="AG863" s="40">
        <f ca="1">AG862+SUMIFS('Transactions (Dated)'!$E$2:$E$53,'Transactions (Dated)'!$D$2:$D$53,'Share Values'!$X863,'Transactions (Dated)'!$B$2:$B$53,'Share Values'!AG$11,'Transactions (Dated)'!$C$2:$C$53,"Buy")-SUMIFS('Transactions (Dated)'!$E$2:$E$53,'Transactions (Dated)'!$D$2:$D$53,'Share Values'!$X863,'Transactions (Dated)'!$B$2:$B$53,'Share Values'!AG$11,'Transactions (Dated)'!$C$2:$C$53,"Sell")</f>
        <v>6835</v>
      </c>
      <c r="AH863" s="40">
        <f ca="1">AH862+SUMIFS('Transactions (Dated)'!$E$2:$E$53,'Transactions (Dated)'!$D$2:$D$53,'Share Values'!$X863,'Transactions (Dated)'!$B$2:$B$53,'Share Values'!AH$11,'Transactions (Dated)'!$C$2:$C$53,"Buy")-SUMIFS('Transactions (Dated)'!$E$2:$E$53,'Transactions (Dated)'!$D$2:$D$53,'Share Values'!$X863,'Transactions (Dated)'!$B$2:$B$53,'Share Values'!AH$11,'Transactions (Dated)'!$C$2:$C$53,"Sell")</f>
        <v>0</v>
      </c>
      <c r="AI863" s="40">
        <f ca="1">AI862+SUMIFS('Transactions (Dated)'!$E$2:$E$53,'Transactions (Dated)'!$D$2:$D$53,'Share Values'!$X863,'Transactions (Dated)'!$B$2:$B$53,'Share Values'!AI$11,'Transactions (Dated)'!$C$2:$C$53,"Buy")-SUMIFS('Transactions (Dated)'!$E$2:$E$53,'Transactions (Dated)'!$D$2:$D$53,'Share Values'!$X863,'Transactions (Dated)'!$B$2:$B$53,'Share Values'!AI$11,'Transactions (Dated)'!$C$2:$C$53,"Sell")</f>
        <v>0</v>
      </c>
      <c r="AJ863" s="40">
        <f ca="1">AJ862+SUMIFS('Transactions (Dated)'!$E$2:$E$53,'Transactions (Dated)'!$D$2:$D$53,'Share Values'!$X863,'Transactions (Dated)'!$B$2:$B$53,'Share Values'!AJ$11,'Transactions (Dated)'!$C$2:$C$53,"Buy")-SUMIFS('Transactions (Dated)'!$E$2:$E$53,'Transactions (Dated)'!$D$2:$D$53,'Share Values'!$X863,'Transactions (Dated)'!$B$2:$B$53,'Share Values'!AJ$11,'Transactions (Dated)'!$C$2:$C$53,"Sell")</f>
        <v>0</v>
      </c>
      <c r="AK863" s="40">
        <f ca="1">AK862+SUMIFS('Transactions (Dated)'!$E$2:$E$53,'Transactions (Dated)'!$D$2:$D$53,'Share Values'!$X863,'Transactions (Dated)'!$B$2:$B$53,'Share Values'!AK$11,'Transactions (Dated)'!$C$2:$C$53,"Buy")-SUMIFS('Transactions (Dated)'!$E$2:$E$53,'Transactions (Dated)'!$D$2:$D$53,'Share Values'!$X863,'Transactions (Dated)'!$B$2:$B$53,'Share Values'!AK$11,'Transactions (Dated)'!$C$2:$C$53,"Sell")</f>
        <v>0</v>
      </c>
      <c r="AL863" s="40">
        <f ca="1">AL862+SUMIFS('Transactions (Dated)'!$E$2:$E$53,'Transactions (Dated)'!$D$2:$D$53,'Share Values'!$X863,'Transactions (Dated)'!$B$2:$B$53,'Share Values'!AL$11,'Transactions (Dated)'!$C$2:$C$53,"Buy")-SUMIFS('Transactions (Dated)'!$E$2:$E$53,'Transactions (Dated)'!$D$2:$D$53,'Share Values'!$X863,'Transactions (Dated)'!$B$2:$B$53,'Share Values'!AL$11,'Transactions (Dated)'!$C$2:$C$53,"Sell")</f>
        <v>0</v>
      </c>
      <c r="AM863" s="40">
        <f ca="1">AM862+SUMIFS('Transactions (Dated)'!$E$2:$E$53,'Transactions (Dated)'!$D$2:$D$53,'Share Values'!$X863,'Transactions (Dated)'!$B$2:$B$53,'Share Values'!AM$11,'Transactions (Dated)'!$C$2:$C$53,"Buy")-SUMIFS('Transactions (Dated)'!$E$2:$E$53,'Transactions (Dated)'!$D$2:$D$53,'Share Values'!$X863,'Transactions (Dated)'!$B$2:$B$53,'Share Values'!AM$11,'Transactions (Dated)'!$C$2:$C$53,"Sell")</f>
        <v>0</v>
      </c>
      <c r="AN863" s="40">
        <f ca="1">AN862+SUMIFS('Transactions (Dated)'!$E$2:$E$53,'Transactions (Dated)'!$D$2:$D$53,'Share Values'!$X863,'Transactions (Dated)'!$B$2:$B$53,'Share Values'!AN$11,'Transactions (Dated)'!$C$2:$C$53,"Buy")-SUMIFS('Transactions (Dated)'!$E$2:$E$53,'Transactions (Dated)'!$D$2:$D$53,'Share Values'!$X863,'Transactions (Dated)'!$B$2:$B$53,'Share Values'!AN$11,'Transactions (Dated)'!$C$2:$C$53,"Sell")</f>
        <v>0</v>
      </c>
      <c r="AQ863" s="3">
        <f t="shared" si="371"/>
        <v>43153</v>
      </c>
      <c r="AR863" s="6">
        <f t="shared" ca="1" si="372"/>
        <v>69976.25</v>
      </c>
      <c r="AS863" s="6">
        <f t="shared" ca="1" si="373"/>
        <v>15468.75</v>
      </c>
      <c r="AT863" s="6">
        <f t="shared" ca="1" si="374"/>
        <v>552969.86</v>
      </c>
      <c r="AU863" s="6">
        <f t="shared" ca="1" si="375"/>
        <v>45540.44</v>
      </c>
      <c r="AV863" s="6">
        <f t="shared" ca="1" si="376"/>
        <v>63067.28</v>
      </c>
      <c r="AW863" s="6">
        <f t="shared" ca="1" si="377"/>
        <v>0</v>
      </c>
      <c r="AX863" s="6">
        <f t="shared" ca="1" si="378"/>
        <v>43819</v>
      </c>
      <c r="AY863" s="6">
        <f t="shared" ca="1" si="379"/>
        <v>25703.81</v>
      </c>
      <c r="AZ863" s="6">
        <f t="shared" ca="1" si="380"/>
        <v>0</v>
      </c>
      <c r="BA863" s="6">
        <f t="shared" ca="1" si="381"/>
        <v>0</v>
      </c>
      <c r="BB863" s="6">
        <f t="shared" ca="1" si="382"/>
        <v>0</v>
      </c>
      <c r="BC863" s="6">
        <f t="shared" ca="1" si="383"/>
        <v>0</v>
      </c>
      <c r="BD863" s="6">
        <f t="shared" ca="1" si="384"/>
        <v>0</v>
      </c>
      <c r="BE863" s="6">
        <f t="shared" ca="1" si="385"/>
        <v>0</v>
      </c>
      <c r="BF863" s="6">
        <f t="shared" ca="1" si="368"/>
        <v>0</v>
      </c>
      <c r="BG863" s="6">
        <f t="shared" ca="1" si="369"/>
        <v>0</v>
      </c>
      <c r="BJ863" s="4">
        <f t="shared" ca="1" si="386"/>
        <v>816545.39000000013</v>
      </c>
      <c r="BL863" s="3">
        <f t="shared" si="387"/>
        <v>43153</v>
      </c>
      <c r="BM863" s="6">
        <f>BM862+SUMIFS('Transactions (Dated)'!G:G,'Transactions (Dated)'!D:D,'Share Values'!AQ863)</f>
        <v>14317.649999999987</v>
      </c>
      <c r="BN863" s="6">
        <f ca="1">BN862+SUMIFS('Transactions (Dated)'!$F:$F,'Transactions (Dated)'!$D:$D,$BL863,'Transactions (Dated)'!$B:$B,BN$11,'Transactions (Dated)'!$C:$C,"Dividend (paid to cash)")*Y863</f>
        <v>0</v>
      </c>
      <c r="BO863" s="6">
        <f ca="1">BO862+SUMIFS('Transactions (Dated)'!$F:$F,'Transactions (Dated)'!$D:$D,$BL863,'Transactions (Dated)'!$B:$B,BO$11,'Transactions (Dated)'!$C:$C,"Dividend (paid to cash)")*Z863</f>
        <v>2421.875</v>
      </c>
      <c r="BP863" s="6">
        <f ca="1">BP862+SUMIFS('Transactions (Dated)'!$F:$F,'Transactions (Dated)'!$D:$D,$BL863,'Transactions (Dated)'!$B:$B,BP$11,'Transactions (Dated)'!$C:$C,"Dividend (paid to cash)")*AA863</f>
        <v>51745.237000000008</v>
      </c>
      <c r="BQ863" s="6">
        <f ca="1">BQ862+SUMIFS('Transactions (Dated)'!$F:$F,'Transactions (Dated)'!$D:$D,$BL863,'Transactions (Dated)'!$B:$B,BQ$11,'Transactions (Dated)'!$C:$C,"Dividend (paid to cash)")*AB863</f>
        <v>818.29</v>
      </c>
      <c r="BR863" s="6">
        <f ca="1">BR862+SUMIFS('Transactions (Dated)'!$F:$F,'Transactions (Dated)'!$D:$D,$BL863,'Transactions (Dated)'!$B:$B,BR$11,'Transactions (Dated)'!$C:$C,"Dividend (paid to cash)")*AC863</f>
        <v>0</v>
      </c>
      <c r="BS863" s="6">
        <f ca="1">BS862+SUMIFS('Transactions (Dated)'!$F:$F,'Transactions (Dated)'!$D:$D,$BL863,'Transactions (Dated)'!$B:$B,BS$11,'Transactions (Dated)'!$C:$C,"Dividend (paid to cash)")*AD863</f>
        <v>0</v>
      </c>
      <c r="BT863" s="6">
        <f ca="1">BT862+SUMIFS('Transactions (Dated)'!$F:$F,'Transactions (Dated)'!$D:$D,$BL863,'Transactions (Dated)'!$B:$B,BT$11,'Transactions (Dated)'!$C:$C,"Dividend (paid to cash)")*AE863</f>
        <v>8555</v>
      </c>
      <c r="BU863" s="6">
        <f ca="1">BU862+SUMIFS('Transactions (Dated)'!$F:$F,'Transactions (Dated)'!$D:$D,$BL863,'Transactions (Dated)'!$B:$B,BU$11,'Transactions (Dated)'!$C:$C,"Dividend (paid to cash)")*AF863</f>
        <v>0</v>
      </c>
      <c r="BV863" s="6">
        <f ca="1">BV862+SUMIFS('Transactions (Dated)'!$F:$F,'Transactions (Dated)'!$D:$D,$BL863,'Transactions (Dated)'!$B:$B,BV$11,'Transactions (Dated)'!$C:$C,"Dividend (paid to cash)")*AG863</f>
        <v>0</v>
      </c>
      <c r="BW863" s="6">
        <f ca="1">BW862+SUMIFS('Transactions (Dated)'!$F:$F,'Transactions (Dated)'!$D:$D,$BL863,'Transactions (Dated)'!$B:$B,BW$11,'Transactions (Dated)'!$C:$C,"Dividend (paid to cash)")*AH863</f>
        <v>0</v>
      </c>
      <c r="BX863" s="6">
        <f ca="1">BX862+SUMIFS('Transactions (Dated)'!$F:$F,'Transactions (Dated)'!$D:$D,$BL863,'Transactions (Dated)'!$B:$B,BX$11,'Transactions (Dated)'!$C:$C,"Dividend (paid to cash)")*AI863</f>
        <v>0</v>
      </c>
      <c r="BY863" s="6">
        <f ca="1">BY862+SUMIFS('Transactions (Dated)'!$F:$F,'Transactions (Dated)'!$D:$D,$BL863,'Transactions (Dated)'!$B:$B,BY$11,'Transactions (Dated)'!$C:$C,"Dividend (paid to cash)")*AJ863</f>
        <v>0</v>
      </c>
      <c r="BZ863" s="6">
        <f ca="1">BZ862+SUMIFS('Transactions (Dated)'!$F:$F,'Transactions (Dated)'!$D:$D,$BL863,'Transactions (Dated)'!$B:$B,BZ$11,'Transactions (Dated)'!$C:$C,"Dividend (paid to cash)")*AK863</f>
        <v>0</v>
      </c>
      <c r="CA863" s="6">
        <f ca="1">CA862+SUMIFS('Transactions (Dated)'!$F:$F,'Transactions (Dated)'!$D:$D,$BL863,'Transactions (Dated)'!$B:$B,CA$11,'Transactions (Dated)'!$C:$C,"Dividend (paid to cash)")*AL863</f>
        <v>0</v>
      </c>
      <c r="CB863" s="6">
        <v>0</v>
      </c>
      <c r="CC863" s="6">
        <v>0</v>
      </c>
      <c r="CF863" s="6">
        <f t="shared" ca="1" si="388"/>
        <v>77858.051999999981</v>
      </c>
      <c r="CH863" s="3">
        <f t="shared" si="389"/>
        <v>43153</v>
      </c>
      <c r="CI863" s="4">
        <f t="shared" ca="1" si="390"/>
        <v>816545.39000000013</v>
      </c>
      <c r="CJ863" s="4">
        <f t="shared" ca="1" si="391"/>
        <v>77858.051999999981</v>
      </c>
      <c r="CL863" s="4">
        <f t="shared" ca="1" si="392"/>
        <v>894403.44200000016</v>
      </c>
    </row>
    <row r="864" spans="2:90" x14ac:dyDescent="0.15">
      <c r="B864" s="3">
        <v>43154</v>
      </c>
      <c r="E864" s="86">
        <v>43154</v>
      </c>
      <c r="F864" s="53">
        <v>15.91</v>
      </c>
      <c r="G864">
        <v>1.67</v>
      </c>
      <c r="H864">
        <v>21.14</v>
      </c>
      <c r="I864">
        <v>24.06</v>
      </c>
      <c r="J864">
        <v>26.86</v>
      </c>
      <c r="K864">
        <v>11.71</v>
      </c>
      <c r="L864">
        <v>15.1</v>
      </c>
      <c r="M864">
        <v>1.94</v>
      </c>
      <c r="O864">
        <v>16.97</v>
      </c>
      <c r="Q864">
        <v>1.3</v>
      </c>
      <c r="R864">
        <v>10.31</v>
      </c>
      <c r="S864">
        <v>42.24</v>
      </c>
      <c r="U864">
        <v>42.24</v>
      </c>
      <c r="X864" s="3">
        <f t="shared" si="370"/>
        <v>43154</v>
      </c>
      <c r="Y864" s="40">
        <f ca="1">Y863+SUMIFS('Transactions (Dated)'!$E$2:$E$53,'Transactions (Dated)'!$D$2:$D$53,'Share Values'!$X864,'Transactions (Dated)'!$B$2:$B$53,'Share Values'!Y$11,'Transactions (Dated)'!$C$2:$C$53,"Buy")-SUMIFS('Transactions (Dated)'!$E$2:$E$53,'Transactions (Dated)'!$D$2:$D$53,'Share Values'!$X864,'Transactions (Dated)'!$B$2:$B$53,'Share Values'!Y$11,'Transactions (Dated)'!$C$2:$C$53,"Sell")</f>
        <v>4625</v>
      </c>
      <c r="Z864" s="40">
        <f ca="1">Z863+SUMIFS('Transactions (Dated)'!$E$2:$E$53,'Transactions (Dated)'!$D$2:$D$53,'Share Values'!$X864,'Transactions (Dated)'!$B$2:$B$53,'Share Values'!Z$11,'Transactions (Dated)'!$C$2:$C$53,"Buy")-SUMIFS('Transactions (Dated)'!$E$2:$E$53,'Transactions (Dated)'!$D$2:$D$53,'Share Values'!$X864,'Transactions (Dated)'!$B$2:$B$53,'Share Values'!Z$11,'Transactions (Dated)'!$C$2:$C$53,"Sell")</f>
        <v>9375</v>
      </c>
      <c r="AA864" s="40">
        <f ca="1">AA863+SUMIFS('Transactions (Dated)'!$E$2:$E$53,'Transactions (Dated)'!$D$2:$D$53,'Share Values'!$X864,'Transactions (Dated)'!$B$2:$B$53,'Share Values'!AA$11,'Transactions (Dated)'!$C$2:$C$53,"Buy")-SUMIFS('Transactions (Dated)'!$E$2:$E$53,'Transactions (Dated)'!$D$2:$D$53,'Share Values'!$X864,'Transactions (Dated)'!$B$2:$B$53,'Share Values'!AA$11,'Transactions (Dated)'!$C$2:$C$53,"Sell")</f>
        <v>26357</v>
      </c>
      <c r="AB864" s="40">
        <f ca="1">AB863+SUMIFS('Transactions (Dated)'!$E$2:$E$53,'Transactions (Dated)'!$D$2:$D$53,'Share Values'!$X864,'Transactions (Dated)'!$B$2:$B$53,'Share Values'!AB$11,'Transactions (Dated)'!$C$2:$C$53,"Buy")-SUMIFS('Transactions (Dated)'!$E$2:$E$53,'Transactions (Dated)'!$D$2:$D$53,'Share Values'!$X864,'Transactions (Dated)'!$B$2:$B$53,'Share Values'!AB$11,'Transactions (Dated)'!$C$2:$C$53,"Sell")</f>
        <v>1892</v>
      </c>
      <c r="AC864" s="40">
        <f ca="1">AC863+SUMIFS('Transactions (Dated)'!$E$2:$E$53,'Transactions (Dated)'!$D$2:$D$53,'Share Values'!$X864,'Transactions (Dated)'!$B$2:$B$53,'Share Values'!AC$11,'Transactions (Dated)'!$C$2:$C$53,"Buy")-SUMIFS('Transactions (Dated)'!$E$2:$E$53,'Transactions (Dated)'!$D$2:$D$53,'Share Values'!$X864,'Transactions (Dated)'!$B$2:$B$53,'Share Values'!AC$11,'Transactions (Dated)'!$C$2:$C$53,"Sell")</f>
        <v>2348</v>
      </c>
      <c r="AD864" s="40">
        <f ca="1">AD863+SUMIFS('Transactions (Dated)'!$E$2:$E$53,'Transactions (Dated)'!$D$2:$D$53,'Share Values'!$X864,'Transactions (Dated)'!$B$2:$B$53,'Share Values'!AD$11,'Transactions (Dated)'!$C$2:$C$53,"Buy")-SUMIFS('Transactions (Dated)'!$E$2:$E$53,'Transactions (Dated)'!$D$2:$D$53,'Share Values'!$X864,'Transactions (Dated)'!$B$2:$B$53,'Share Values'!AD$11,'Transactions (Dated)'!$C$2:$C$53,"Sell")</f>
        <v>0</v>
      </c>
      <c r="AE864" s="40">
        <f ca="1">AE863+SUMIFS('Transactions (Dated)'!$E$2:$E$53,'Transactions (Dated)'!$D$2:$D$53,'Share Values'!$X864,'Transactions (Dated)'!$B$2:$B$53,'Share Values'!AE$11,'Transactions (Dated)'!$C$2:$C$53,"Buy")-SUMIFS('Transactions (Dated)'!$E$2:$E$53,'Transactions (Dated)'!$D$2:$D$53,'Share Values'!$X864,'Transactions (Dated)'!$B$2:$B$53,'Share Values'!AE$11,'Transactions (Dated)'!$C$2:$C$53,"Sell")</f>
        <v>2900</v>
      </c>
      <c r="AF864" s="40">
        <f ca="1">AF863+SUMIFS('Transactions (Dated)'!$E$2:$E$53,'Transactions (Dated)'!$D$2:$D$53,'Share Values'!$X864,'Transactions (Dated)'!$B$2:$B$53,'Share Values'!AF$11,'Transactions (Dated)'!$C$2:$C$53,"Buy")-SUMIFS('Transactions (Dated)'!$E$2:$E$53,'Transactions (Dated)'!$D$2:$D$53,'Share Values'!$X864,'Transactions (Dated)'!$B$2:$B$53,'Share Values'!AF$11,'Transactions (Dated)'!$C$2:$C$53,"Sell")</f>
        <v>14201</v>
      </c>
      <c r="AG864" s="40">
        <f ca="1">AG863+SUMIFS('Transactions (Dated)'!$E$2:$E$53,'Transactions (Dated)'!$D$2:$D$53,'Share Values'!$X864,'Transactions (Dated)'!$B$2:$B$53,'Share Values'!AG$11,'Transactions (Dated)'!$C$2:$C$53,"Buy")-SUMIFS('Transactions (Dated)'!$E$2:$E$53,'Transactions (Dated)'!$D$2:$D$53,'Share Values'!$X864,'Transactions (Dated)'!$B$2:$B$53,'Share Values'!AG$11,'Transactions (Dated)'!$C$2:$C$53,"Sell")</f>
        <v>6835</v>
      </c>
      <c r="AH864" s="40">
        <f ca="1">AH863+SUMIFS('Transactions (Dated)'!$E$2:$E$53,'Transactions (Dated)'!$D$2:$D$53,'Share Values'!$X864,'Transactions (Dated)'!$B$2:$B$53,'Share Values'!AH$11,'Transactions (Dated)'!$C$2:$C$53,"Buy")-SUMIFS('Transactions (Dated)'!$E$2:$E$53,'Transactions (Dated)'!$D$2:$D$53,'Share Values'!$X864,'Transactions (Dated)'!$B$2:$B$53,'Share Values'!AH$11,'Transactions (Dated)'!$C$2:$C$53,"Sell")</f>
        <v>0</v>
      </c>
      <c r="AI864" s="40">
        <f ca="1">AI863+SUMIFS('Transactions (Dated)'!$E$2:$E$53,'Transactions (Dated)'!$D$2:$D$53,'Share Values'!$X864,'Transactions (Dated)'!$B$2:$B$53,'Share Values'!AI$11,'Transactions (Dated)'!$C$2:$C$53,"Buy")-SUMIFS('Transactions (Dated)'!$E$2:$E$53,'Transactions (Dated)'!$D$2:$D$53,'Share Values'!$X864,'Transactions (Dated)'!$B$2:$B$53,'Share Values'!AI$11,'Transactions (Dated)'!$C$2:$C$53,"Sell")</f>
        <v>0</v>
      </c>
      <c r="AJ864" s="40">
        <f ca="1">AJ863+SUMIFS('Transactions (Dated)'!$E$2:$E$53,'Transactions (Dated)'!$D$2:$D$53,'Share Values'!$X864,'Transactions (Dated)'!$B$2:$B$53,'Share Values'!AJ$11,'Transactions (Dated)'!$C$2:$C$53,"Buy")-SUMIFS('Transactions (Dated)'!$E$2:$E$53,'Transactions (Dated)'!$D$2:$D$53,'Share Values'!$X864,'Transactions (Dated)'!$B$2:$B$53,'Share Values'!AJ$11,'Transactions (Dated)'!$C$2:$C$53,"Sell")</f>
        <v>0</v>
      </c>
      <c r="AK864" s="40">
        <f ca="1">AK863+SUMIFS('Transactions (Dated)'!$E$2:$E$53,'Transactions (Dated)'!$D$2:$D$53,'Share Values'!$X864,'Transactions (Dated)'!$B$2:$B$53,'Share Values'!AK$11,'Transactions (Dated)'!$C$2:$C$53,"Buy")-SUMIFS('Transactions (Dated)'!$E$2:$E$53,'Transactions (Dated)'!$D$2:$D$53,'Share Values'!$X864,'Transactions (Dated)'!$B$2:$B$53,'Share Values'!AK$11,'Transactions (Dated)'!$C$2:$C$53,"Sell")</f>
        <v>0</v>
      </c>
      <c r="AL864" s="40">
        <f ca="1">AL863+SUMIFS('Transactions (Dated)'!$E$2:$E$53,'Transactions (Dated)'!$D$2:$D$53,'Share Values'!$X864,'Transactions (Dated)'!$B$2:$B$53,'Share Values'!AL$11,'Transactions (Dated)'!$C$2:$C$53,"Buy")-SUMIFS('Transactions (Dated)'!$E$2:$E$53,'Transactions (Dated)'!$D$2:$D$53,'Share Values'!$X864,'Transactions (Dated)'!$B$2:$B$53,'Share Values'!AL$11,'Transactions (Dated)'!$C$2:$C$53,"Sell")</f>
        <v>0</v>
      </c>
      <c r="AM864" s="40">
        <f ca="1">AM863+SUMIFS('Transactions (Dated)'!$E$2:$E$53,'Transactions (Dated)'!$D$2:$D$53,'Share Values'!$X864,'Transactions (Dated)'!$B$2:$B$53,'Share Values'!AM$11,'Transactions (Dated)'!$C$2:$C$53,"Buy")-SUMIFS('Transactions (Dated)'!$E$2:$E$53,'Transactions (Dated)'!$D$2:$D$53,'Share Values'!$X864,'Transactions (Dated)'!$B$2:$B$53,'Share Values'!AM$11,'Transactions (Dated)'!$C$2:$C$53,"Sell")</f>
        <v>0</v>
      </c>
      <c r="AN864" s="40">
        <f ca="1">AN863+SUMIFS('Transactions (Dated)'!$E$2:$E$53,'Transactions (Dated)'!$D$2:$D$53,'Share Values'!$X864,'Transactions (Dated)'!$B$2:$B$53,'Share Values'!AN$11,'Transactions (Dated)'!$C$2:$C$53,"Buy")-SUMIFS('Transactions (Dated)'!$E$2:$E$53,'Transactions (Dated)'!$D$2:$D$53,'Share Values'!$X864,'Transactions (Dated)'!$B$2:$B$53,'Share Values'!AN$11,'Transactions (Dated)'!$C$2:$C$53,"Sell")</f>
        <v>0</v>
      </c>
      <c r="AQ864" s="3">
        <f t="shared" si="371"/>
        <v>43154</v>
      </c>
      <c r="AR864" s="6">
        <f t="shared" ca="1" si="372"/>
        <v>73583.75</v>
      </c>
      <c r="AS864" s="6">
        <f t="shared" ca="1" si="373"/>
        <v>15656.25</v>
      </c>
      <c r="AT864" s="6">
        <f t="shared" ca="1" si="374"/>
        <v>557186.98</v>
      </c>
      <c r="AU864" s="6">
        <f t="shared" ca="1" si="375"/>
        <v>45521.52</v>
      </c>
      <c r="AV864" s="6">
        <f t="shared" ca="1" si="376"/>
        <v>63067.28</v>
      </c>
      <c r="AW864" s="6">
        <f t="shared" ca="1" si="377"/>
        <v>0</v>
      </c>
      <c r="AX864" s="6">
        <f t="shared" ca="1" si="378"/>
        <v>43790</v>
      </c>
      <c r="AY864" s="6">
        <f t="shared" ca="1" si="379"/>
        <v>27549.94</v>
      </c>
      <c r="AZ864" s="6">
        <f t="shared" ca="1" si="380"/>
        <v>0</v>
      </c>
      <c r="BA864" s="6">
        <f t="shared" ca="1" si="381"/>
        <v>0</v>
      </c>
      <c r="BB864" s="6">
        <f t="shared" ca="1" si="382"/>
        <v>0</v>
      </c>
      <c r="BC864" s="6">
        <f t="shared" ca="1" si="383"/>
        <v>0</v>
      </c>
      <c r="BD864" s="6">
        <f t="shared" ca="1" si="384"/>
        <v>0</v>
      </c>
      <c r="BE864" s="6">
        <f t="shared" ca="1" si="385"/>
        <v>0</v>
      </c>
      <c r="BF864" s="6">
        <f t="shared" ca="1" si="368"/>
        <v>0</v>
      </c>
      <c r="BG864" s="6">
        <f t="shared" ca="1" si="369"/>
        <v>0</v>
      </c>
      <c r="BJ864" s="4">
        <f t="shared" ca="1" si="386"/>
        <v>826355.72</v>
      </c>
      <c r="BL864" s="3">
        <f t="shared" si="387"/>
        <v>43154</v>
      </c>
      <c r="BM864" s="6">
        <f>BM863+SUMIFS('Transactions (Dated)'!G:G,'Transactions (Dated)'!D:D,'Share Values'!AQ864)</f>
        <v>14317.649999999987</v>
      </c>
      <c r="BN864" s="6">
        <f ca="1">BN863+SUMIFS('Transactions (Dated)'!$F:$F,'Transactions (Dated)'!$D:$D,$BL864,'Transactions (Dated)'!$B:$B,BN$11,'Transactions (Dated)'!$C:$C,"Dividend (paid to cash)")*Y864</f>
        <v>0</v>
      </c>
      <c r="BO864" s="6">
        <f ca="1">BO863+SUMIFS('Transactions (Dated)'!$F:$F,'Transactions (Dated)'!$D:$D,$BL864,'Transactions (Dated)'!$B:$B,BO$11,'Transactions (Dated)'!$C:$C,"Dividend (paid to cash)")*Z864</f>
        <v>2421.875</v>
      </c>
      <c r="BP864" s="6">
        <f ca="1">BP863+SUMIFS('Transactions (Dated)'!$F:$F,'Transactions (Dated)'!$D:$D,$BL864,'Transactions (Dated)'!$B:$B,BP$11,'Transactions (Dated)'!$C:$C,"Dividend (paid to cash)")*AA864</f>
        <v>51745.237000000008</v>
      </c>
      <c r="BQ864" s="6">
        <f ca="1">BQ863+SUMIFS('Transactions (Dated)'!$F:$F,'Transactions (Dated)'!$D:$D,$BL864,'Transactions (Dated)'!$B:$B,BQ$11,'Transactions (Dated)'!$C:$C,"Dividend (paid to cash)")*AB864</f>
        <v>818.29</v>
      </c>
      <c r="BR864" s="6">
        <f ca="1">BR863+SUMIFS('Transactions (Dated)'!$F:$F,'Transactions (Dated)'!$D:$D,$BL864,'Transactions (Dated)'!$B:$B,BR$11,'Transactions (Dated)'!$C:$C,"Dividend (paid to cash)")*AC864</f>
        <v>0</v>
      </c>
      <c r="BS864" s="6">
        <f ca="1">BS863+SUMIFS('Transactions (Dated)'!$F:$F,'Transactions (Dated)'!$D:$D,$BL864,'Transactions (Dated)'!$B:$B,BS$11,'Transactions (Dated)'!$C:$C,"Dividend (paid to cash)")*AD864</f>
        <v>0</v>
      </c>
      <c r="BT864" s="6">
        <f ca="1">BT863+SUMIFS('Transactions (Dated)'!$F:$F,'Transactions (Dated)'!$D:$D,$BL864,'Transactions (Dated)'!$B:$B,BT$11,'Transactions (Dated)'!$C:$C,"Dividend (paid to cash)")*AE864</f>
        <v>8555</v>
      </c>
      <c r="BU864" s="6">
        <f ca="1">BU863+SUMIFS('Transactions (Dated)'!$F:$F,'Transactions (Dated)'!$D:$D,$BL864,'Transactions (Dated)'!$B:$B,BU$11,'Transactions (Dated)'!$C:$C,"Dividend (paid to cash)")*AF864</f>
        <v>0</v>
      </c>
      <c r="BV864" s="6">
        <f ca="1">BV863+SUMIFS('Transactions (Dated)'!$F:$F,'Transactions (Dated)'!$D:$D,$BL864,'Transactions (Dated)'!$B:$B,BV$11,'Transactions (Dated)'!$C:$C,"Dividend (paid to cash)")*AG864</f>
        <v>0</v>
      </c>
      <c r="BW864" s="6">
        <f ca="1">BW863+SUMIFS('Transactions (Dated)'!$F:$F,'Transactions (Dated)'!$D:$D,$BL864,'Transactions (Dated)'!$B:$B,BW$11,'Transactions (Dated)'!$C:$C,"Dividend (paid to cash)")*AH864</f>
        <v>0</v>
      </c>
      <c r="BX864" s="6">
        <f ca="1">BX863+SUMIFS('Transactions (Dated)'!$F:$F,'Transactions (Dated)'!$D:$D,$BL864,'Transactions (Dated)'!$B:$B,BX$11,'Transactions (Dated)'!$C:$C,"Dividend (paid to cash)")*AI864</f>
        <v>0</v>
      </c>
      <c r="BY864" s="6">
        <f ca="1">BY863+SUMIFS('Transactions (Dated)'!$F:$F,'Transactions (Dated)'!$D:$D,$BL864,'Transactions (Dated)'!$B:$B,BY$11,'Transactions (Dated)'!$C:$C,"Dividend (paid to cash)")*AJ864</f>
        <v>0</v>
      </c>
      <c r="BZ864" s="6">
        <f ca="1">BZ863+SUMIFS('Transactions (Dated)'!$F:$F,'Transactions (Dated)'!$D:$D,$BL864,'Transactions (Dated)'!$B:$B,BZ$11,'Transactions (Dated)'!$C:$C,"Dividend (paid to cash)")*AK864</f>
        <v>0</v>
      </c>
      <c r="CA864" s="6">
        <f ca="1">CA863+SUMIFS('Transactions (Dated)'!$F:$F,'Transactions (Dated)'!$D:$D,$BL864,'Transactions (Dated)'!$B:$B,CA$11,'Transactions (Dated)'!$C:$C,"Dividend (paid to cash)")*AL864</f>
        <v>0</v>
      </c>
      <c r="CB864" s="6">
        <v>0</v>
      </c>
      <c r="CC864" s="6">
        <v>0</v>
      </c>
      <c r="CF864" s="6">
        <f t="shared" ca="1" si="388"/>
        <v>77858.051999999981</v>
      </c>
      <c r="CH864" s="3">
        <f t="shared" si="389"/>
        <v>43154</v>
      </c>
      <c r="CI864" s="4">
        <f t="shared" ca="1" si="390"/>
        <v>826355.72</v>
      </c>
      <c r="CJ864" s="4">
        <f t="shared" ca="1" si="391"/>
        <v>77858.051999999981</v>
      </c>
      <c r="CL864" s="4">
        <f t="shared" ca="1" si="392"/>
        <v>904213.772</v>
      </c>
    </row>
    <row r="865" spans="2:90" x14ac:dyDescent="0.15">
      <c r="B865" s="3">
        <v>43157</v>
      </c>
      <c r="E865" s="86">
        <v>43157</v>
      </c>
      <c r="F865" s="53">
        <v>15.93</v>
      </c>
      <c r="G865">
        <v>1.71</v>
      </c>
      <c r="H865">
        <v>21.26</v>
      </c>
      <c r="I865">
        <v>23.98</v>
      </c>
      <c r="J865">
        <v>26.86</v>
      </c>
      <c r="K865">
        <v>11.73</v>
      </c>
      <c r="L865">
        <v>15.11</v>
      </c>
      <c r="M865">
        <v>1.81</v>
      </c>
      <c r="O865">
        <v>16.95</v>
      </c>
      <c r="Q865">
        <v>1.35</v>
      </c>
      <c r="R865">
        <v>10.76</v>
      </c>
      <c r="S865">
        <v>42.17</v>
      </c>
      <c r="U865">
        <v>42.17</v>
      </c>
      <c r="X865" s="3">
        <f t="shared" si="370"/>
        <v>43157</v>
      </c>
      <c r="Y865" s="40">
        <f ca="1">Y864+SUMIFS('Transactions (Dated)'!$E$2:$E$53,'Transactions (Dated)'!$D$2:$D$53,'Share Values'!$X865,'Transactions (Dated)'!$B$2:$B$53,'Share Values'!Y$11,'Transactions (Dated)'!$C$2:$C$53,"Buy")-SUMIFS('Transactions (Dated)'!$E$2:$E$53,'Transactions (Dated)'!$D$2:$D$53,'Share Values'!$X865,'Transactions (Dated)'!$B$2:$B$53,'Share Values'!Y$11,'Transactions (Dated)'!$C$2:$C$53,"Sell")</f>
        <v>4625</v>
      </c>
      <c r="Z865" s="40">
        <f ca="1">Z864+SUMIFS('Transactions (Dated)'!$E$2:$E$53,'Transactions (Dated)'!$D$2:$D$53,'Share Values'!$X865,'Transactions (Dated)'!$B$2:$B$53,'Share Values'!Z$11,'Transactions (Dated)'!$C$2:$C$53,"Buy")-SUMIFS('Transactions (Dated)'!$E$2:$E$53,'Transactions (Dated)'!$D$2:$D$53,'Share Values'!$X865,'Transactions (Dated)'!$B$2:$B$53,'Share Values'!Z$11,'Transactions (Dated)'!$C$2:$C$53,"Sell")</f>
        <v>9375</v>
      </c>
      <c r="AA865" s="40">
        <f ca="1">AA864+SUMIFS('Transactions (Dated)'!$E$2:$E$53,'Transactions (Dated)'!$D$2:$D$53,'Share Values'!$X865,'Transactions (Dated)'!$B$2:$B$53,'Share Values'!AA$11,'Transactions (Dated)'!$C$2:$C$53,"Buy")-SUMIFS('Transactions (Dated)'!$E$2:$E$53,'Transactions (Dated)'!$D$2:$D$53,'Share Values'!$X865,'Transactions (Dated)'!$B$2:$B$53,'Share Values'!AA$11,'Transactions (Dated)'!$C$2:$C$53,"Sell")</f>
        <v>26357</v>
      </c>
      <c r="AB865" s="40">
        <f ca="1">AB864+SUMIFS('Transactions (Dated)'!$E$2:$E$53,'Transactions (Dated)'!$D$2:$D$53,'Share Values'!$X865,'Transactions (Dated)'!$B$2:$B$53,'Share Values'!AB$11,'Transactions (Dated)'!$C$2:$C$53,"Buy")-SUMIFS('Transactions (Dated)'!$E$2:$E$53,'Transactions (Dated)'!$D$2:$D$53,'Share Values'!$X865,'Transactions (Dated)'!$B$2:$B$53,'Share Values'!AB$11,'Transactions (Dated)'!$C$2:$C$53,"Sell")</f>
        <v>1892</v>
      </c>
      <c r="AC865" s="40">
        <f ca="1">AC864+SUMIFS('Transactions (Dated)'!$E$2:$E$53,'Transactions (Dated)'!$D$2:$D$53,'Share Values'!$X865,'Transactions (Dated)'!$B$2:$B$53,'Share Values'!AC$11,'Transactions (Dated)'!$C$2:$C$53,"Buy")-SUMIFS('Transactions (Dated)'!$E$2:$E$53,'Transactions (Dated)'!$D$2:$D$53,'Share Values'!$X865,'Transactions (Dated)'!$B$2:$B$53,'Share Values'!AC$11,'Transactions (Dated)'!$C$2:$C$53,"Sell")</f>
        <v>2348</v>
      </c>
      <c r="AD865" s="40">
        <f ca="1">AD864+SUMIFS('Transactions (Dated)'!$E$2:$E$53,'Transactions (Dated)'!$D$2:$D$53,'Share Values'!$X865,'Transactions (Dated)'!$B$2:$B$53,'Share Values'!AD$11,'Transactions (Dated)'!$C$2:$C$53,"Buy")-SUMIFS('Transactions (Dated)'!$E$2:$E$53,'Transactions (Dated)'!$D$2:$D$53,'Share Values'!$X865,'Transactions (Dated)'!$B$2:$B$53,'Share Values'!AD$11,'Transactions (Dated)'!$C$2:$C$53,"Sell")</f>
        <v>0</v>
      </c>
      <c r="AE865" s="40">
        <f ca="1">AE864+SUMIFS('Transactions (Dated)'!$E$2:$E$53,'Transactions (Dated)'!$D$2:$D$53,'Share Values'!$X865,'Transactions (Dated)'!$B$2:$B$53,'Share Values'!AE$11,'Transactions (Dated)'!$C$2:$C$53,"Buy")-SUMIFS('Transactions (Dated)'!$E$2:$E$53,'Transactions (Dated)'!$D$2:$D$53,'Share Values'!$X865,'Transactions (Dated)'!$B$2:$B$53,'Share Values'!AE$11,'Transactions (Dated)'!$C$2:$C$53,"Sell")</f>
        <v>2900</v>
      </c>
      <c r="AF865" s="40">
        <f ca="1">AF864+SUMIFS('Transactions (Dated)'!$E$2:$E$53,'Transactions (Dated)'!$D$2:$D$53,'Share Values'!$X865,'Transactions (Dated)'!$B$2:$B$53,'Share Values'!AF$11,'Transactions (Dated)'!$C$2:$C$53,"Buy")-SUMIFS('Transactions (Dated)'!$E$2:$E$53,'Transactions (Dated)'!$D$2:$D$53,'Share Values'!$X865,'Transactions (Dated)'!$B$2:$B$53,'Share Values'!AF$11,'Transactions (Dated)'!$C$2:$C$53,"Sell")</f>
        <v>14201</v>
      </c>
      <c r="AG865" s="40">
        <f ca="1">AG864+SUMIFS('Transactions (Dated)'!$E$2:$E$53,'Transactions (Dated)'!$D$2:$D$53,'Share Values'!$X865,'Transactions (Dated)'!$B$2:$B$53,'Share Values'!AG$11,'Transactions (Dated)'!$C$2:$C$53,"Buy")-SUMIFS('Transactions (Dated)'!$E$2:$E$53,'Transactions (Dated)'!$D$2:$D$53,'Share Values'!$X865,'Transactions (Dated)'!$B$2:$B$53,'Share Values'!AG$11,'Transactions (Dated)'!$C$2:$C$53,"Sell")</f>
        <v>6835</v>
      </c>
      <c r="AH865" s="40">
        <f ca="1">AH864+SUMIFS('Transactions (Dated)'!$E$2:$E$53,'Transactions (Dated)'!$D$2:$D$53,'Share Values'!$X865,'Transactions (Dated)'!$B$2:$B$53,'Share Values'!AH$11,'Transactions (Dated)'!$C$2:$C$53,"Buy")-SUMIFS('Transactions (Dated)'!$E$2:$E$53,'Transactions (Dated)'!$D$2:$D$53,'Share Values'!$X865,'Transactions (Dated)'!$B$2:$B$53,'Share Values'!AH$11,'Transactions (Dated)'!$C$2:$C$53,"Sell")</f>
        <v>0</v>
      </c>
      <c r="AI865" s="40">
        <f ca="1">AI864+SUMIFS('Transactions (Dated)'!$E$2:$E$53,'Transactions (Dated)'!$D$2:$D$53,'Share Values'!$X865,'Transactions (Dated)'!$B$2:$B$53,'Share Values'!AI$11,'Transactions (Dated)'!$C$2:$C$53,"Buy")-SUMIFS('Transactions (Dated)'!$E$2:$E$53,'Transactions (Dated)'!$D$2:$D$53,'Share Values'!$X865,'Transactions (Dated)'!$B$2:$B$53,'Share Values'!AI$11,'Transactions (Dated)'!$C$2:$C$53,"Sell")</f>
        <v>0</v>
      </c>
      <c r="AJ865" s="40">
        <f ca="1">AJ864+SUMIFS('Transactions (Dated)'!$E$2:$E$53,'Transactions (Dated)'!$D$2:$D$53,'Share Values'!$X865,'Transactions (Dated)'!$B$2:$B$53,'Share Values'!AJ$11,'Transactions (Dated)'!$C$2:$C$53,"Buy")-SUMIFS('Transactions (Dated)'!$E$2:$E$53,'Transactions (Dated)'!$D$2:$D$53,'Share Values'!$X865,'Transactions (Dated)'!$B$2:$B$53,'Share Values'!AJ$11,'Transactions (Dated)'!$C$2:$C$53,"Sell")</f>
        <v>0</v>
      </c>
      <c r="AK865" s="40">
        <f ca="1">AK864+SUMIFS('Transactions (Dated)'!$E$2:$E$53,'Transactions (Dated)'!$D$2:$D$53,'Share Values'!$X865,'Transactions (Dated)'!$B$2:$B$53,'Share Values'!AK$11,'Transactions (Dated)'!$C$2:$C$53,"Buy")-SUMIFS('Transactions (Dated)'!$E$2:$E$53,'Transactions (Dated)'!$D$2:$D$53,'Share Values'!$X865,'Transactions (Dated)'!$B$2:$B$53,'Share Values'!AK$11,'Transactions (Dated)'!$C$2:$C$53,"Sell")</f>
        <v>0</v>
      </c>
      <c r="AL865" s="40">
        <f ca="1">AL864+SUMIFS('Transactions (Dated)'!$E$2:$E$53,'Transactions (Dated)'!$D$2:$D$53,'Share Values'!$X865,'Transactions (Dated)'!$B$2:$B$53,'Share Values'!AL$11,'Transactions (Dated)'!$C$2:$C$53,"Buy")-SUMIFS('Transactions (Dated)'!$E$2:$E$53,'Transactions (Dated)'!$D$2:$D$53,'Share Values'!$X865,'Transactions (Dated)'!$B$2:$B$53,'Share Values'!AL$11,'Transactions (Dated)'!$C$2:$C$53,"Sell")</f>
        <v>0</v>
      </c>
      <c r="AM865" s="40">
        <f ca="1">AM864+SUMIFS('Transactions (Dated)'!$E$2:$E$53,'Transactions (Dated)'!$D$2:$D$53,'Share Values'!$X865,'Transactions (Dated)'!$B$2:$B$53,'Share Values'!AM$11,'Transactions (Dated)'!$C$2:$C$53,"Buy")-SUMIFS('Transactions (Dated)'!$E$2:$E$53,'Transactions (Dated)'!$D$2:$D$53,'Share Values'!$X865,'Transactions (Dated)'!$B$2:$B$53,'Share Values'!AM$11,'Transactions (Dated)'!$C$2:$C$53,"Sell")</f>
        <v>0</v>
      </c>
      <c r="AN865" s="40">
        <f ca="1">AN864+SUMIFS('Transactions (Dated)'!$E$2:$E$53,'Transactions (Dated)'!$D$2:$D$53,'Share Values'!$X865,'Transactions (Dated)'!$B$2:$B$53,'Share Values'!AN$11,'Transactions (Dated)'!$C$2:$C$53,"Buy")-SUMIFS('Transactions (Dated)'!$E$2:$E$53,'Transactions (Dated)'!$D$2:$D$53,'Share Values'!$X865,'Transactions (Dated)'!$B$2:$B$53,'Share Values'!AN$11,'Transactions (Dated)'!$C$2:$C$53,"Sell")</f>
        <v>0</v>
      </c>
      <c r="AQ865" s="3">
        <f t="shared" si="371"/>
        <v>43157</v>
      </c>
      <c r="AR865" s="6">
        <f t="shared" ca="1" si="372"/>
        <v>73676.25</v>
      </c>
      <c r="AS865" s="6">
        <f t="shared" ca="1" si="373"/>
        <v>16031.25</v>
      </c>
      <c r="AT865" s="6">
        <f t="shared" ca="1" si="374"/>
        <v>560349.82000000007</v>
      </c>
      <c r="AU865" s="6">
        <f t="shared" ca="1" si="375"/>
        <v>45370.16</v>
      </c>
      <c r="AV865" s="6">
        <f t="shared" ca="1" si="376"/>
        <v>63067.28</v>
      </c>
      <c r="AW865" s="6">
        <f t="shared" ca="1" si="377"/>
        <v>0</v>
      </c>
      <c r="AX865" s="6">
        <f t="shared" ca="1" si="378"/>
        <v>43819</v>
      </c>
      <c r="AY865" s="6">
        <f t="shared" ca="1" si="379"/>
        <v>25703.81</v>
      </c>
      <c r="AZ865" s="6">
        <f t="shared" ca="1" si="380"/>
        <v>0</v>
      </c>
      <c r="BA865" s="6">
        <f t="shared" ca="1" si="381"/>
        <v>0</v>
      </c>
      <c r="BB865" s="6">
        <f t="shared" ca="1" si="382"/>
        <v>0</v>
      </c>
      <c r="BC865" s="6">
        <f t="shared" ca="1" si="383"/>
        <v>0</v>
      </c>
      <c r="BD865" s="6">
        <f t="shared" ca="1" si="384"/>
        <v>0</v>
      </c>
      <c r="BE865" s="6">
        <f t="shared" ca="1" si="385"/>
        <v>0</v>
      </c>
      <c r="BF865" s="6">
        <f t="shared" ca="1" si="368"/>
        <v>0</v>
      </c>
      <c r="BG865" s="6">
        <f t="shared" ca="1" si="369"/>
        <v>0</v>
      </c>
      <c r="BJ865" s="4">
        <f t="shared" ca="1" si="386"/>
        <v>828017.57000000018</v>
      </c>
      <c r="BL865" s="3">
        <f t="shared" si="387"/>
        <v>43157</v>
      </c>
      <c r="BM865" s="6">
        <f>BM864+SUMIFS('Transactions (Dated)'!G:G,'Transactions (Dated)'!D:D,'Share Values'!AQ865)</f>
        <v>14317.649999999987</v>
      </c>
      <c r="BN865" s="6">
        <f ca="1">BN864+SUMIFS('Transactions (Dated)'!$F:$F,'Transactions (Dated)'!$D:$D,$BL865,'Transactions (Dated)'!$B:$B,BN$11,'Transactions (Dated)'!$C:$C,"Dividend (paid to cash)")*Y865</f>
        <v>0</v>
      </c>
      <c r="BO865" s="6">
        <f ca="1">BO864+SUMIFS('Transactions (Dated)'!$F:$F,'Transactions (Dated)'!$D:$D,$BL865,'Transactions (Dated)'!$B:$B,BO$11,'Transactions (Dated)'!$C:$C,"Dividend (paid to cash)")*Z865</f>
        <v>2421.875</v>
      </c>
      <c r="BP865" s="6">
        <f ca="1">BP864+SUMIFS('Transactions (Dated)'!$F:$F,'Transactions (Dated)'!$D:$D,$BL865,'Transactions (Dated)'!$B:$B,BP$11,'Transactions (Dated)'!$C:$C,"Dividend (paid to cash)")*AA865</f>
        <v>51745.237000000008</v>
      </c>
      <c r="BQ865" s="6">
        <f ca="1">BQ864+SUMIFS('Transactions (Dated)'!$F:$F,'Transactions (Dated)'!$D:$D,$BL865,'Transactions (Dated)'!$B:$B,BQ$11,'Transactions (Dated)'!$C:$C,"Dividend (paid to cash)")*AB865</f>
        <v>818.29</v>
      </c>
      <c r="BR865" s="6">
        <f ca="1">BR864+SUMIFS('Transactions (Dated)'!$F:$F,'Transactions (Dated)'!$D:$D,$BL865,'Transactions (Dated)'!$B:$B,BR$11,'Transactions (Dated)'!$C:$C,"Dividend (paid to cash)")*AC865</f>
        <v>0</v>
      </c>
      <c r="BS865" s="6">
        <f ca="1">BS864+SUMIFS('Transactions (Dated)'!$F:$F,'Transactions (Dated)'!$D:$D,$BL865,'Transactions (Dated)'!$B:$B,BS$11,'Transactions (Dated)'!$C:$C,"Dividend (paid to cash)")*AD865</f>
        <v>0</v>
      </c>
      <c r="BT865" s="6">
        <f ca="1">BT864+SUMIFS('Transactions (Dated)'!$F:$F,'Transactions (Dated)'!$D:$D,$BL865,'Transactions (Dated)'!$B:$B,BT$11,'Transactions (Dated)'!$C:$C,"Dividend (paid to cash)")*AE865</f>
        <v>8555</v>
      </c>
      <c r="BU865" s="6">
        <f ca="1">BU864+SUMIFS('Transactions (Dated)'!$F:$F,'Transactions (Dated)'!$D:$D,$BL865,'Transactions (Dated)'!$B:$B,BU$11,'Transactions (Dated)'!$C:$C,"Dividend (paid to cash)")*AF865</f>
        <v>0</v>
      </c>
      <c r="BV865" s="6">
        <f ca="1">BV864+SUMIFS('Transactions (Dated)'!$F:$F,'Transactions (Dated)'!$D:$D,$BL865,'Transactions (Dated)'!$B:$B,BV$11,'Transactions (Dated)'!$C:$C,"Dividend (paid to cash)")*AG865</f>
        <v>0</v>
      </c>
      <c r="BW865" s="6">
        <f ca="1">BW864+SUMIFS('Transactions (Dated)'!$F:$F,'Transactions (Dated)'!$D:$D,$BL865,'Transactions (Dated)'!$B:$B,BW$11,'Transactions (Dated)'!$C:$C,"Dividend (paid to cash)")*AH865</f>
        <v>0</v>
      </c>
      <c r="BX865" s="6">
        <f ca="1">BX864+SUMIFS('Transactions (Dated)'!$F:$F,'Transactions (Dated)'!$D:$D,$BL865,'Transactions (Dated)'!$B:$B,BX$11,'Transactions (Dated)'!$C:$C,"Dividend (paid to cash)")*AI865</f>
        <v>0</v>
      </c>
      <c r="BY865" s="6">
        <f ca="1">BY864+SUMIFS('Transactions (Dated)'!$F:$F,'Transactions (Dated)'!$D:$D,$BL865,'Transactions (Dated)'!$B:$B,BY$11,'Transactions (Dated)'!$C:$C,"Dividend (paid to cash)")*AJ865</f>
        <v>0</v>
      </c>
      <c r="BZ865" s="6">
        <f ca="1">BZ864+SUMIFS('Transactions (Dated)'!$F:$F,'Transactions (Dated)'!$D:$D,$BL865,'Transactions (Dated)'!$B:$B,BZ$11,'Transactions (Dated)'!$C:$C,"Dividend (paid to cash)")*AK865</f>
        <v>0</v>
      </c>
      <c r="CA865" s="6">
        <f ca="1">CA864+SUMIFS('Transactions (Dated)'!$F:$F,'Transactions (Dated)'!$D:$D,$BL865,'Transactions (Dated)'!$B:$B,CA$11,'Transactions (Dated)'!$C:$C,"Dividend (paid to cash)")*AL865</f>
        <v>0</v>
      </c>
      <c r="CB865" s="6">
        <v>0</v>
      </c>
      <c r="CC865" s="6">
        <v>0</v>
      </c>
      <c r="CF865" s="6">
        <f t="shared" ca="1" si="388"/>
        <v>77858.051999999981</v>
      </c>
      <c r="CH865" s="3">
        <f t="shared" si="389"/>
        <v>43157</v>
      </c>
      <c r="CI865" s="4">
        <f t="shared" ca="1" si="390"/>
        <v>828017.57000000018</v>
      </c>
      <c r="CJ865" s="4">
        <f t="shared" ca="1" si="391"/>
        <v>77858.051999999981</v>
      </c>
      <c r="CL865" s="4">
        <f t="shared" ca="1" si="392"/>
        <v>905875.62200000021</v>
      </c>
    </row>
    <row r="866" spans="2:90" x14ac:dyDescent="0.15">
      <c r="B866" s="3">
        <v>43158</v>
      </c>
      <c r="E866" s="86">
        <v>43158</v>
      </c>
      <c r="F866" s="53">
        <v>15.79</v>
      </c>
      <c r="G866">
        <v>1.6400000000000001</v>
      </c>
      <c r="H866">
        <v>21.2</v>
      </c>
      <c r="I866">
        <v>24.28</v>
      </c>
      <c r="J866">
        <v>26.88</v>
      </c>
      <c r="K866">
        <v>11.69</v>
      </c>
      <c r="L866">
        <v>14.99</v>
      </c>
      <c r="M866">
        <v>1.75</v>
      </c>
      <c r="O866">
        <v>17.149999999999999</v>
      </c>
      <c r="Q866">
        <v>1.3</v>
      </c>
      <c r="R866">
        <v>10.45</v>
      </c>
      <c r="S866">
        <v>41.78</v>
      </c>
      <c r="U866">
        <v>41.78</v>
      </c>
      <c r="X866" s="3">
        <f t="shared" si="370"/>
        <v>43158</v>
      </c>
      <c r="Y866" s="40">
        <f ca="1">Y865+SUMIFS('Transactions (Dated)'!$E$2:$E$53,'Transactions (Dated)'!$D$2:$D$53,'Share Values'!$X866,'Transactions (Dated)'!$B$2:$B$53,'Share Values'!Y$11,'Transactions (Dated)'!$C$2:$C$53,"Buy")-SUMIFS('Transactions (Dated)'!$E$2:$E$53,'Transactions (Dated)'!$D$2:$D$53,'Share Values'!$X866,'Transactions (Dated)'!$B$2:$B$53,'Share Values'!Y$11,'Transactions (Dated)'!$C$2:$C$53,"Sell")</f>
        <v>4625</v>
      </c>
      <c r="Z866" s="40">
        <f ca="1">Z865+SUMIFS('Transactions (Dated)'!$E$2:$E$53,'Transactions (Dated)'!$D$2:$D$53,'Share Values'!$X866,'Transactions (Dated)'!$B$2:$B$53,'Share Values'!Z$11,'Transactions (Dated)'!$C$2:$C$53,"Buy")-SUMIFS('Transactions (Dated)'!$E$2:$E$53,'Transactions (Dated)'!$D$2:$D$53,'Share Values'!$X866,'Transactions (Dated)'!$B$2:$B$53,'Share Values'!Z$11,'Transactions (Dated)'!$C$2:$C$53,"Sell")</f>
        <v>9375</v>
      </c>
      <c r="AA866" s="40">
        <f ca="1">AA865+SUMIFS('Transactions (Dated)'!$E$2:$E$53,'Transactions (Dated)'!$D$2:$D$53,'Share Values'!$X866,'Transactions (Dated)'!$B$2:$B$53,'Share Values'!AA$11,'Transactions (Dated)'!$C$2:$C$53,"Buy")-SUMIFS('Transactions (Dated)'!$E$2:$E$53,'Transactions (Dated)'!$D$2:$D$53,'Share Values'!$X866,'Transactions (Dated)'!$B$2:$B$53,'Share Values'!AA$11,'Transactions (Dated)'!$C$2:$C$53,"Sell")</f>
        <v>26357</v>
      </c>
      <c r="AB866" s="40">
        <f ca="1">AB865+SUMIFS('Transactions (Dated)'!$E$2:$E$53,'Transactions (Dated)'!$D$2:$D$53,'Share Values'!$X866,'Transactions (Dated)'!$B$2:$B$53,'Share Values'!AB$11,'Transactions (Dated)'!$C$2:$C$53,"Buy")-SUMIFS('Transactions (Dated)'!$E$2:$E$53,'Transactions (Dated)'!$D$2:$D$53,'Share Values'!$X866,'Transactions (Dated)'!$B$2:$B$53,'Share Values'!AB$11,'Transactions (Dated)'!$C$2:$C$53,"Sell")</f>
        <v>1892</v>
      </c>
      <c r="AC866" s="40">
        <f ca="1">AC865+SUMIFS('Transactions (Dated)'!$E$2:$E$53,'Transactions (Dated)'!$D$2:$D$53,'Share Values'!$X866,'Transactions (Dated)'!$B$2:$B$53,'Share Values'!AC$11,'Transactions (Dated)'!$C$2:$C$53,"Buy")-SUMIFS('Transactions (Dated)'!$E$2:$E$53,'Transactions (Dated)'!$D$2:$D$53,'Share Values'!$X866,'Transactions (Dated)'!$B$2:$B$53,'Share Values'!AC$11,'Transactions (Dated)'!$C$2:$C$53,"Sell")</f>
        <v>2348</v>
      </c>
      <c r="AD866" s="40">
        <f ca="1">AD865+SUMIFS('Transactions (Dated)'!$E$2:$E$53,'Transactions (Dated)'!$D$2:$D$53,'Share Values'!$X866,'Transactions (Dated)'!$B$2:$B$53,'Share Values'!AD$11,'Transactions (Dated)'!$C$2:$C$53,"Buy")-SUMIFS('Transactions (Dated)'!$E$2:$E$53,'Transactions (Dated)'!$D$2:$D$53,'Share Values'!$X866,'Transactions (Dated)'!$B$2:$B$53,'Share Values'!AD$11,'Transactions (Dated)'!$C$2:$C$53,"Sell")</f>
        <v>0</v>
      </c>
      <c r="AE866" s="40">
        <f ca="1">AE865+SUMIFS('Transactions (Dated)'!$E$2:$E$53,'Transactions (Dated)'!$D$2:$D$53,'Share Values'!$X866,'Transactions (Dated)'!$B$2:$B$53,'Share Values'!AE$11,'Transactions (Dated)'!$C$2:$C$53,"Buy")-SUMIFS('Transactions (Dated)'!$E$2:$E$53,'Transactions (Dated)'!$D$2:$D$53,'Share Values'!$X866,'Transactions (Dated)'!$B$2:$B$53,'Share Values'!AE$11,'Transactions (Dated)'!$C$2:$C$53,"Sell")</f>
        <v>2900</v>
      </c>
      <c r="AF866" s="40">
        <f ca="1">AF865+SUMIFS('Transactions (Dated)'!$E$2:$E$53,'Transactions (Dated)'!$D$2:$D$53,'Share Values'!$X866,'Transactions (Dated)'!$B$2:$B$53,'Share Values'!AF$11,'Transactions (Dated)'!$C$2:$C$53,"Buy")-SUMIFS('Transactions (Dated)'!$E$2:$E$53,'Transactions (Dated)'!$D$2:$D$53,'Share Values'!$X866,'Transactions (Dated)'!$B$2:$B$53,'Share Values'!AF$11,'Transactions (Dated)'!$C$2:$C$53,"Sell")</f>
        <v>14201</v>
      </c>
      <c r="AG866" s="40">
        <f ca="1">AG865+SUMIFS('Transactions (Dated)'!$E$2:$E$53,'Transactions (Dated)'!$D$2:$D$53,'Share Values'!$X866,'Transactions (Dated)'!$B$2:$B$53,'Share Values'!AG$11,'Transactions (Dated)'!$C$2:$C$53,"Buy")-SUMIFS('Transactions (Dated)'!$E$2:$E$53,'Transactions (Dated)'!$D$2:$D$53,'Share Values'!$X866,'Transactions (Dated)'!$B$2:$B$53,'Share Values'!AG$11,'Transactions (Dated)'!$C$2:$C$53,"Sell")</f>
        <v>6835</v>
      </c>
      <c r="AH866" s="40">
        <f ca="1">AH865+SUMIFS('Transactions (Dated)'!$E$2:$E$53,'Transactions (Dated)'!$D$2:$D$53,'Share Values'!$X866,'Transactions (Dated)'!$B$2:$B$53,'Share Values'!AH$11,'Transactions (Dated)'!$C$2:$C$53,"Buy")-SUMIFS('Transactions (Dated)'!$E$2:$E$53,'Transactions (Dated)'!$D$2:$D$53,'Share Values'!$X866,'Transactions (Dated)'!$B$2:$B$53,'Share Values'!AH$11,'Transactions (Dated)'!$C$2:$C$53,"Sell")</f>
        <v>0</v>
      </c>
      <c r="AI866" s="40">
        <f ca="1">AI865+SUMIFS('Transactions (Dated)'!$E$2:$E$53,'Transactions (Dated)'!$D$2:$D$53,'Share Values'!$X866,'Transactions (Dated)'!$B$2:$B$53,'Share Values'!AI$11,'Transactions (Dated)'!$C$2:$C$53,"Buy")-SUMIFS('Transactions (Dated)'!$E$2:$E$53,'Transactions (Dated)'!$D$2:$D$53,'Share Values'!$X866,'Transactions (Dated)'!$B$2:$B$53,'Share Values'!AI$11,'Transactions (Dated)'!$C$2:$C$53,"Sell")</f>
        <v>0</v>
      </c>
      <c r="AJ866" s="40">
        <f ca="1">AJ865+SUMIFS('Transactions (Dated)'!$E$2:$E$53,'Transactions (Dated)'!$D$2:$D$53,'Share Values'!$X866,'Transactions (Dated)'!$B$2:$B$53,'Share Values'!AJ$11,'Transactions (Dated)'!$C$2:$C$53,"Buy")-SUMIFS('Transactions (Dated)'!$E$2:$E$53,'Transactions (Dated)'!$D$2:$D$53,'Share Values'!$X866,'Transactions (Dated)'!$B$2:$B$53,'Share Values'!AJ$11,'Transactions (Dated)'!$C$2:$C$53,"Sell")</f>
        <v>0</v>
      </c>
      <c r="AK866" s="40">
        <f ca="1">AK865+SUMIFS('Transactions (Dated)'!$E$2:$E$53,'Transactions (Dated)'!$D$2:$D$53,'Share Values'!$X866,'Transactions (Dated)'!$B$2:$B$53,'Share Values'!AK$11,'Transactions (Dated)'!$C$2:$C$53,"Buy")-SUMIFS('Transactions (Dated)'!$E$2:$E$53,'Transactions (Dated)'!$D$2:$D$53,'Share Values'!$X866,'Transactions (Dated)'!$B$2:$B$53,'Share Values'!AK$11,'Transactions (Dated)'!$C$2:$C$53,"Sell")</f>
        <v>0</v>
      </c>
      <c r="AL866" s="40">
        <f ca="1">AL865+SUMIFS('Transactions (Dated)'!$E$2:$E$53,'Transactions (Dated)'!$D$2:$D$53,'Share Values'!$X866,'Transactions (Dated)'!$B$2:$B$53,'Share Values'!AL$11,'Transactions (Dated)'!$C$2:$C$53,"Buy")-SUMIFS('Transactions (Dated)'!$E$2:$E$53,'Transactions (Dated)'!$D$2:$D$53,'Share Values'!$X866,'Transactions (Dated)'!$B$2:$B$53,'Share Values'!AL$11,'Transactions (Dated)'!$C$2:$C$53,"Sell")</f>
        <v>0</v>
      </c>
      <c r="AM866" s="40">
        <f ca="1">AM865+SUMIFS('Transactions (Dated)'!$E$2:$E$53,'Transactions (Dated)'!$D$2:$D$53,'Share Values'!$X866,'Transactions (Dated)'!$B$2:$B$53,'Share Values'!AM$11,'Transactions (Dated)'!$C$2:$C$53,"Buy")-SUMIFS('Transactions (Dated)'!$E$2:$E$53,'Transactions (Dated)'!$D$2:$D$53,'Share Values'!$X866,'Transactions (Dated)'!$B$2:$B$53,'Share Values'!AM$11,'Transactions (Dated)'!$C$2:$C$53,"Sell")</f>
        <v>0</v>
      </c>
      <c r="AN866" s="40">
        <f ca="1">AN865+SUMIFS('Transactions (Dated)'!$E$2:$E$53,'Transactions (Dated)'!$D$2:$D$53,'Share Values'!$X866,'Transactions (Dated)'!$B$2:$B$53,'Share Values'!AN$11,'Transactions (Dated)'!$C$2:$C$53,"Buy")-SUMIFS('Transactions (Dated)'!$E$2:$E$53,'Transactions (Dated)'!$D$2:$D$53,'Share Values'!$X866,'Transactions (Dated)'!$B$2:$B$53,'Share Values'!AN$11,'Transactions (Dated)'!$C$2:$C$53,"Sell")</f>
        <v>0</v>
      </c>
      <c r="AQ866" s="3">
        <f t="shared" si="371"/>
        <v>43158</v>
      </c>
      <c r="AR866" s="6">
        <f t="shared" ca="1" si="372"/>
        <v>73028.75</v>
      </c>
      <c r="AS866" s="6">
        <f t="shared" ca="1" si="373"/>
        <v>15375.000000000002</v>
      </c>
      <c r="AT866" s="6">
        <f t="shared" ca="1" si="374"/>
        <v>558768.4</v>
      </c>
      <c r="AU866" s="6">
        <f t="shared" ca="1" si="375"/>
        <v>45937.760000000002</v>
      </c>
      <c r="AV866" s="6">
        <f t="shared" ca="1" si="376"/>
        <v>63114.239999999998</v>
      </c>
      <c r="AW866" s="6">
        <f t="shared" ca="1" si="377"/>
        <v>0</v>
      </c>
      <c r="AX866" s="6">
        <f t="shared" ca="1" si="378"/>
        <v>43471</v>
      </c>
      <c r="AY866" s="6">
        <f t="shared" ca="1" si="379"/>
        <v>24851.75</v>
      </c>
      <c r="AZ866" s="6">
        <f t="shared" ca="1" si="380"/>
        <v>0</v>
      </c>
      <c r="BA866" s="6">
        <f t="shared" ca="1" si="381"/>
        <v>0</v>
      </c>
      <c r="BB866" s="6">
        <f t="shared" ca="1" si="382"/>
        <v>0</v>
      </c>
      <c r="BC866" s="6">
        <f t="shared" ca="1" si="383"/>
        <v>0</v>
      </c>
      <c r="BD866" s="6">
        <f t="shared" ca="1" si="384"/>
        <v>0</v>
      </c>
      <c r="BE866" s="6">
        <f t="shared" ca="1" si="385"/>
        <v>0</v>
      </c>
      <c r="BF866" s="6">
        <f t="shared" ca="1" si="368"/>
        <v>0</v>
      </c>
      <c r="BG866" s="6">
        <f t="shared" ca="1" si="369"/>
        <v>0</v>
      </c>
      <c r="BJ866" s="4">
        <f t="shared" ca="1" si="386"/>
        <v>824546.9</v>
      </c>
      <c r="BL866" s="3">
        <f t="shared" si="387"/>
        <v>43158</v>
      </c>
      <c r="BM866" s="6">
        <f>BM865+SUMIFS('Transactions (Dated)'!G:G,'Transactions (Dated)'!D:D,'Share Values'!AQ866)</f>
        <v>14317.649999999987</v>
      </c>
      <c r="BN866" s="6">
        <f ca="1">BN865+SUMIFS('Transactions (Dated)'!$F:$F,'Transactions (Dated)'!$D:$D,$BL866,'Transactions (Dated)'!$B:$B,BN$11,'Transactions (Dated)'!$C:$C,"Dividend (paid to cash)")*Y866</f>
        <v>0</v>
      </c>
      <c r="BO866" s="6">
        <f ca="1">BO865+SUMIFS('Transactions (Dated)'!$F:$F,'Transactions (Dated)'!$D:$D,$BL866,'Transactions (Dated)'!$B:$B,BO$11,'Transactions (Dated)'!$C:$C,"Dividend (paid to cash)")*Z866</f>
        <v>2421.875</v>
      </c>
      <c r="BP866" s="6">
        <f ca="1">BP865+SUMIFS('Transactions (Dated)'!$F:$F,'Transactions (Dated)'!$D:$D,$BL866,'Transactions (Dated)'!$B:$B,BP$11,'Transactions (Dated)'!$C:$C,"Dividend (paid to cash)")*AA866</f>
        <v>51745.237000000008</v>
      </c>
      <c r="BQ866" s="6">
        <f ca="1">BQ865+SUMIFS('Transactions (Dated)'!$F:$F,'Transactions (Dated)'!$D:$D,$BL866,'Transactions (Dated)'!$B:$B,BQ$11,'Transactions (Dated)'!$C:$C,"Dividend (paid to cash)")*AB866</f>
        <v>818.29</v>
      </c>
      <c r="BR866" s="6">
        <f ca="1">BR865+SUMIFS('Transactions (Dated)'!$F:$F,'Transactions (Dated)'!$D:$D,$BL866,'Transactions (Dated)'!$B:$B,BR$11,'Transactions (Dated)'!$C:$C,"Dividend (paid to cash)")*AC866</f>
        <v>0</v>
      </c>
      <c r="BS866" s="6">
        <f ca="1">BS865+SUMIFS('Transactions (Dated)'!$F:$F,'Transactions (Dated)'!$D:$D,$BL866,'Transactions (Dated)'!$B:$B,BS$11,'Transactions (Dated)'!$C:$C,"Dividend (paid to cash)")*AD866</f>
        <v>0</v>
      </c>
      <c r="BT866" s="6">
        <f ca="1">BT865+SUMIFS('Transactions (Dated)'!$F:$F,'Transactions (Dated)'!$D:$D,$BL866,'Transactions (Dated)'!$B:$B,BT$11,'Transactions (Dated)'!$C:$C,"Dividend (paid to cash)")*AE866</f>
        <v>8555</v>
      </c>
      <c r="BU866" s="6">
        <f ca="1">BU865+SUMIFS('Transactions (Dated)'!$F:$F,'Transactions (Dated)'!$D:$D,$BL866,'Transactions (Dated)'!$B:$B,BU$11,'Transactions (Dated)'!$C:$C,"Dividend (paid to cash)")*AF866</f>
        <v>0</v>
      </c>
      <c r="BV866" s="6">
        <f ca="1">BV865+SUMIFS('Transactions (Dated)'!$F:$F,'Transactions (Dated)'!$D:$D,$BL866,'Transactions (Dated)'!$B:$B,BV$11,'Transactions (Dated)'!$C:$C,"Dividend (paid to cash)")*AG866</f>
        <v>0</v>
      </c>
      <c r="BW866" s="6">
        <f ca="1">BW865+SUMIFS('Transactions (Dated)'!$F:$F,'Transactions (Dated)'!$D:$D,$BL866,'Transactions (Dated)'!$B:$B,BW$11,'Transactions (Dated)'!$C:$C,"Dividend (paid to cash)")*AH866</f>
        <v>0</v>
      </c>
      <c r="BX866" s="6">
        <f ca="1">BX865+SUMIFS('Transactions (Dated)'!$F:$F,'Transactions (Dated)'!$D:$D,$BL866,'Transactions (Dated)'!$B:$B,BX$11,'Transactions (Dated)'!$C:$C,"Dividend (paid to cash)")*AI866</f>
        <v>0</v>
      </c>
      <c r="BY866" s="6">
        <f ca="1">BY865+SUMIFS('Transactions (Dated)'!$F:$F,'Transactions (Dated)'!$D:$D,$BL866,'Transactions (Dated)'!$B:$B,BY$11,'Transactions (Dated)'!$C:$C,"Dividend (paid to cash)")*AJ866</f>
        <v>0</v>
      </c>
      <c r="BZ866" s="6">
        <f ca="1">BZ865+SUMIFS('Transactions (Dated)'!$F:$F,'Transactions (Dated)'!$D:$D,$BL866,'Transactions (Dated)'!$B:$B,BZ$11,'Transactions (Dated)'!$C:$C,"Dividend (paid to cash)")*AK866</f>
        <v>0</v>
      </c>
      <c r="CA866" s="6">
        <f ca="1">CA865+SUMIFS('Transactions (Dated)'!$F:$F,'Transactions (Dated)'!$D:$D,$BL866,'Transactions (Dated)'!$B:$B,CA$11,'Transactions (Dated)'!$C:$C,"Dividend (paid to cash)")*AL866</f>
        <v>0</v>
      </c>
      <c r="CB866" s="6">
        <v>0</v>
      </c>
      <c r="CC866" s="6">
        <v>0</v>
      </c>
      <c r="CF866" s="6">
        <f t="shared" ca="1" si="388"/>
        <v>77858.051999999981</v>
      </c>
      <c r="CH866" s="3">
        <f t="shared" si="389"/>
        <v>43158</v>
      </c>
      <c r="CI866" s="4">
        <f t="shared" ca="1" si="390"/>
        <v>824546.9</v>
      </c>
      <c r="CJ866" s="4">
        <f t="shared" ca="1" si="391"/>
        <v>77858.051999999981</v>
      </c>
      <c r="CL866" s="4">
        <f t="shared" ca="1" si="392"/>
        <v>902404.95200000005</v>
      </c>
    </row>
    <row r="867" spans="2:90" x14ac:dyDescent="0.15">
      <c r="B867" s="3">
        <v>43159</v>
      </c>
      <c r="E867" s="86">
        <v>43159</v>
      </c>
      <c r="F867" s="53">
        <v>15.57</v>
      </c>
      <c r="G867">
        <v>1.675</v>
      </c>
      <c r="H867">
        <v>20.93</v>
      </c>
      <c r="I867">
        <v>24.01</v>
      </c>
      <c r="J867">
        <v>26.89</v>
      </c>
      <c r="K867">
        <v>11.58</v>
      </c>
      <c r="L867">
        <v>14.78</v>
      </c>
      <c r="M867">
        <v>1.78</v>
      </c>
      <c r="O867">
        <v>17.57</v>
      </c>
      <c r="Q867">
        <v>1.28</v>
      </c>
      <c r="R867">
        <v>9.8699999999999992</v>
      </c>
      <c r="S867">
        <v>41.93</v>
      </c>
      <c r="U867">
        <v>41.93</v>
      </c>
      <c r="X867" s="3">
        <f t="shared" si="370"/>
        <v>43159</v>
      </c>
      <c r="Y867" s="40">
        <f ca="1">Y866+SUMIFS('Transactions (Dated)'!$E$2:$E$53,'Transactions (Dated)'!$D$2:$D$53,'Share Values'!$X867,'Transactions (Dated)'!$B$2:$B$53,'Share Values'!Y$11,'Transactions (Dated)'!$C$2:$C$53,"Buy")-SUMIFS('Transactions (Dated)'!$E$2:$E$53,'Transactions (Dated)'!$D$2:$D$53,'Share Values'!$X867,'Transactions (Dated)'!$B$2:$B$53,'Share Values'!Y$11,'Transactions (Dated)'!$C$2:$C$53,"Sell")</f>
        <v>4625</v>
      </c>
      <c r="Z867" s="40">
        <f ca="1">Z866+SUMIFS('Transactions (Dated)'!$E$2:$E$53,'Transactions (Dated)'!$D$2:$D$53,'Share Values'!$X867,'Transactions (Dated)'!$B$2:$B$53,'Share Values'!Z$11,'Transactions (Dated)'!$C$2:$C$53,"Buy")-SUMIFS('Transactions (Dated)'!$E$2:$E$53,'Transactions (Dated)'!$D$2:$D$53,'Share Values'!$X867,'Transactions (Dated)'!$B$2:$B$53,'Share Values'!Z$11,'Transactions (Dated)'!$C$2:$C$53,"Sell")</f>
        <v>9375</v>
      </c>
      <c r="AA867" s="40">
        <f ca="1">AA866+SUMIFS('Transactions (Dated)'!$E$2:$E$53,'Transactions (Dated)'!$D$2:$D$53,'Share Values'!$X867,'Transactions (Dated)'!$B$2:$B$53,'Share Values'!AA$11,'Transactions (Dated)'!$C$2:$C$53,"Buy")-SUMIFS('Transactions (Dated)'!$E$2:$E$53,'Transactions (Dated)'!$D$2:$D$53,'Share Values'!$X867,'Transactions (Dated)'!$B$2:$B$53,'Share Values'!AA$11,'Transactions (Dated)'!$C$2:$C$53,"Sell")</f>
        <v>26357</v>
      </c>
      <c r="AB867" s="40">
        <f ca="1">AB866+SUMIFS('Transactions (Dated)'!$E$2:$E$53,'Transactions (Dated)'!$D$2:$D$53,'Share Values'!$X867,'Transactions (Dated)'!$B$2:$B$53,'Share Values'!AB$11,'Transactions (Dated)'!$C$2:$C$53,"Buy")-SUMIFS('Transactions (Dated)'!$E$2:$E$53,'Transactions (Dated)'!$D$2:$D$53,'Share Values'!$X867,'Transactions (Dated)'!$B$2:$B$53,'Share Values'!AB$11,'Transactions (Dated)'!$C$2:$C$53,"Sell")</f>
        <v>1892</v>
      </c>
      <c r="AC867" s="40">
        <f ca="1">AC866+SUMIFS('Transactions (Dated)'!$E$2:$E$53,'Transactions (Dated)'!$D$2:$D$53,'Share Values'!$X867,'Transactions (Dated)'!$B$2:$B$53,'Share Values'!AC$11,'Transactions (Dated)'!$C$2:$C$53,"Buy")-SUMIFS('Transactions (Dated)'!$E$2:$E$53,'Transactions (Dated)'!$D$2:$D$53,'Share Values'!$X867,'Transactions (Dated)'!$B$2:$B$53,'Share Values'!AC$11,'Transactions (Dated)'!$C$2:$C$53,"Sell")</f>
        <v>2348</v>
      </c>
      <c r="AD867" s="40">
        <f ca="1">AD866+SUMIFS('Transactions (Dated)'!$E$2:$E$53,'Transactions (Dated)'!$D$2:$D$53,'Share Values'!$X867,'Transactions (Dated)'!$B$2:$B$53,'Share Values'!AD$11,'Transactions (Dated)'!$C$2:$C$53,"Buy")-SUMIFS('Transactions (Dated)'!$E$2:$E$53,'Transactions (Dated)'!$D$2:$D$53,'Share Values'!$X867,'Transactions (Dated)'!$B$2:$B$53,'Share Values'!AD$11,'Transactions (Dated)'!$C$2:$C$53,"Sell")</f>
        <v>0</v>
      </c>
      <c r="AE867" s="40">
        <f ca="1">AE866+SUMIFS('Transactions (Dated)'!$E$2:$E$53,'Transactions (Dated)'!$D$2:$D$53,'Share Values'!$X867,'Transactions (Dated)'!$B$2:$B$53,'Share Values'!AE$11,'Transactions (Dated)'!$C$2:$C$53,"Buy")-SUMIFS('Transactions (Dated)'!$E$2:$E$53,'Transactions (Dated)'!$D$2:$D$53,'Share Values'!$X867,'Transactions (Dated)'!$B$2:$B$53,'Share Values'!AE$11,'Transactions (Dated)'!$C$2:$C$53,"Sell")</f>
        <v>2900</v>
      </c>
      <c r="AF867" s="40">
        <f ca="1">AF866+SUMIFS('Transactions (Dated)'!$E$2:$E$53,'Transactions (Dated)'!$D$2:$D$53,'Share Values'!$X867,'Transactions (Dated)'!$B$2:$B$53,'Share Values'!AF$11,'Transactions (Dated)'!$C$2:$C$53,"Buy")-SUMIFS('Transactions (Dated)'!$E$2:$E$53,'Transactions (Dated)'!$D$2:$D$53,'Share Values'!$X867,'Transactions (Dated)'!$B$2:$B$53,'Share Values'!AF$11,'Transactions (Dated)'!$C$2:$C$53,"Sell")</f>
        <v>14201</v>
      </c>
      <c r="AG867" s="40">
        <f ca="1">AG866+SUMIFS('Transactions (Dated)'!$E$2:$E$53,'Transactions (Dated)'!$D$2:$D$53,'Share Values'!$X867,'Transactions (Dated)'!$B$2:$B$53,'Share Values'!AG$11,'Transactions (Dated)'!$C$2:$C$53,"Buy")-SUMIFS('Transactions (Dated)'!$E$2:$E$53,'Transactions (Dated)'!$D$2:$D$53,'Share Values'!$X867,'Transactions (Dated)'!$B$2:$B$53,'Share Values'!AG$11,'Transactions (Dated)'!$C$2:$C$53,"Sell")</f>
        <v>6835</v>
      </c>
      <c r="AH867" s="40">
        <f ca="1">AH866+SUMIFS('Transactions (Dated)'!$E$2:$E$53,'Transactions (Dated)'!$D$2:$D$53,'Share Values'!$X867,'Transactions (Dated)'!$B$2:$B$53,'Share Values'!AH$11,'Transactions (Dated)'!$C$2:$C$53,"Buy")-SUMIFS('Transactions (Dated)'!$E$2:$E$53,'Transactions (Dated)'!$D$2:$D$53,'Share Values'!$X867,'Transactions (Dated)'!$B$2:$B$53,'Share Values'!AH$11,'Transactions (Dated)'!$C$2:$C$53,"Sell")</f>
        <v>0</v>
      </c>
      <c r="AI867" s="40">
        <f ca="1">AI866+SUMIFS('Transactions (Dated)'!$E$2:$E$53,'Transactions (Dated)'!$D$2:$D$53,'Share Values'!$X867,'Transactions (Dated)'!$B$2:$B$53,'Share Values'!AI$11,'Transactions (Dated)'!$C$2:$C$53,"Buy")-SUMIFS('Transactions (Dated)'!$E$2:$E$53,'Transactions (Dated)'!$D$2:$D$53,'Share Values'!$X867,'Transactions (Dated)'!$B$2:$B$53,'Share Values'!AI$11,'Transactions (Dated)'!$C$2:$C$53,"Sell")</f>
        <v>0</v>
      </c>
      <c r="AJ867" s="40">
        <f ca="1">AJ866+SUMIFS('Transactions (Dated)'!$E$2:$E$53,'Transactions (Dated)'!$D$2:$D$53,'Share Values'!$X867,'Transactions (Dated)'!$B$2:$B$53,'Share Values'!AJ$11,'Transactions (Dated)'!$C$2:$C$53,"Buy")-SUMIFS('Transactions (Dated)'!$E$2:$E$53,'Transactions (Dated)'!$D$2:$D$53,'Share Values'!$X867,'Transactions (Dated)'!$B$2:$B$53,'Share Values'!AJ$11,'Transactions (Dated)'!$C$2:$C$53,"Sell")</f>
        <v>0</v>
      </c>
      <c r="AK867" s="40">
        <f ca="1">AK866+SUMIFS('Transactions (Dated)'!$E$2:$E$53,'Transactions (Dated)'!$D$2:$D$53,'Share Values'!$X867,'Transactions (Dated)'!$B$2:$B$53,'Share Values'!AK$11,'Transactions (Dated)'!$C$2:$C$53,"Buy")-SUMIFS('Transactions (Dated)'!$E$2:$E$53,'Transactions (Dated)'!$D$2:$D$53,'Share Values'!$X867,'Transactions (Dated)'!$B$2:$B$53,'Share Values'!AK$11,'Transactions (Dated)'!$C$2:$C$53,"Sell")</f>
        <v>0</v>
      </c>
      <c r="AL867" s="40">
        <f ca="1">AL866+SUMIFS('Transactions (Dated)'!$E$2:$E$53,'Transactions (Dated)'!$D$2:$D$53,'Share Values'!$X867,'Transactions (Dated)'!$B$2:$B$53,'Share Values'!AL$11,'Transactions (Dated)'!$C$2:$C$53,"Buy")-SUMIFS('Transactions (Dated)'!$E$2:$E$53,'Transactions (Dated)'!$D$2:$D$53,'Share Values'!$X867,'Transactions (Dated)'!$B$2:$B$53,'Share Values'!AL$11,'Transactions (Dated)'!$C$2:$C$53,"Sell")</f>
        <v>0</v>
      </c>
      <c r="AM867" s="40">
        <f ca="1">AM866+SUMIFS('Transactions (Dated)'!$E$2:$E$53,'Transactions (Dated)'!$D$2:$D$53,'Share Values'!$X867,'Transactions (Dated)'!$B$2:$B$53,'Share Values'!AM$11,'Transactions (Dated)'!$C$2:$C$53,"Buy")-SUMIFS('Transactions (Dated)'!$E$2:$E$53,'Transactions (Dated)'!$D$2:$D$53,'Share Values'!$X867,'Transactions (Dated)'!$B$2:$B$53,'Share Values'!AM$11,'Transactions (Dated)'!$C$2:$C$53,"Sell")</f>
        <v>0</v>
      </c>
      <c r="AN867" s="40">
        <f ca="1">AN866+SUMIFS('Transactions (Dated)'!$E$2:$E$53,'Transactions (Dated)'!$D$2:$D$53,'Share Values'!$X867,'Transactions (Dated)'!$B$2:$B$53,'Share Values'!AN$11,'Transactions (Dated)'!$C$2:$C$53,"Buy")-SUMIFS('Transactions (Dated)'!$E$2:$E$53,'Transactions (Dated)'!$D$2:$D$53,'Share Values'!$X867,'Transactions (Dated)'!$B$2:$B$53,'Share Values'!AN$11,'Transactions (Dated)'!$C$2:$C$53,"Sell")</f>
        <v>0</v>
      </c>
      <c r="AQ867" s="3">
        <f t="shared" si="371"/>
        <v>43159</v>
      </c>
      <c r="AR867" s="6">
        <f t="shared" ca="1" si="372"/>
        <v>72011.25</v>
      </c>
      <c r="AS867" s="6">
        <f t="shared" ca="1" si="373"/>
        <v>15703.125</v>
      </c>
      <c r="AT867" s="6">
        <f t="shared" ca="1" si="374"/>
        <v>551652.01</v>
      </c>
      <c r="AU867" s="6">
        <f t="shared" ca="1" si="375"/>
        <v>45426.920000000006</v>
      </c>
      <c r="AV867" s="6">
        <f t="shared" ca="1" si="376"/>
        <v>63137.72</v>
      </c>
      <c r="AW867" s="6">
        <f t="shared" ca="1" si="377"/>
        <v>0</v>
      </c>
      <c r="AX867" s="6">
        <f t="shared" ca="1" si="378"/>
        <v>42862</v>
      </c>
      <c r="AY867" s="6">
        <f t="shared" ca="1" si="379"/>
        <v>25277.78</v>
      </c>
      <c r="AZ867" s="6">
        <f t="shared" ca="1" si="380"/>
        <v>0</v>
      </c>
      <c r="BA867" s="6">
        <f t="shared" ca="1" si="381"/>
        <v>0</v>
      </c>
      <c r="BB867" s="6">
        <f t="shared" ca="1" si="382"/>
        <v>0</v>
      </c>
      <c r="BC867" s="6">
        <f t="shared" ca="1" si="383"/>
        <v>0</v>
      </c>
      <c r="BD867" s="6">
        <f t="shared" ca="1" si="384"/>
        <v>0</v>
      </c>
      <c r="BE867" s="6">
        <f t="shared" ca="1" si="385"/>
        <v>0</v>
      </c>
      <c r="BF867" s="6">
        <f t="shared" ca="1" si="368"/>
        <v>0</v>
      </c>
      <c r="BG867" s="6">
        <f t="shared" ca="1" si="369"/>
        <v>0</v>
      </c>
      <c r="BJ867" s="4">
        <f t="shared" ca="1" si="386"/>
        <v>816070.80500000005</v>
      </c>
      <c r="BL867" s="3">
        <f t="shared" si="387"/>
        <v>43159</v>
      </c>
      <c r="BM867" s="6">
        <f>BM866+SUMIFS('Transactions (Dated)'!G:G,'Transactions (Dated)'!D:D,'Share Values'!AQ867)</f>
        <v>14317.649999999987</v>
      </c>
      <c r="BN867" s="6">
        <f ca="1">BN866+SUMIFS('Transactions (Dated)'!$F:$F,'Transactions (Dated)'!$D:$D,$BL867,'Transactions (Dated)'!$B:$B,BN$11,'Transactions (Dated)'!$C:$C,"Dividend (paid to cash)")*Y867</f>
        <v>0</v>
      </c>
      <c r="BO867" s="6">
        <f ca="1">BO866+SUMIFS('Transactions (Dated)'!$F:$F,'Transactions (Dated)'!$D:$D,$BL867,'Transactions (Dated)'!$B:$B,BO$11,'Transactions (Dated)'!$C:$C,"Dividend (paid to cash)")*Z867</f>
        <v>2421.875</v>
      </c>
      <c r="BP867" s="6">
        <f ca="1">BP866+SUMIFS('Transactions (Dated)'!$F:$F,'Transactions (Dated)'!$D:$D,$BL867,'Transactions (Dated)'!$B:$B,BP$11,'Transactions (Dated)'!$C:$C,"Dividend (paid to cash)")*AA867</f>
        <v>51745.237000000008</v>
      </c>
      <c r="BQ867" s="6">
        <f ca="1">BQ866+SUMIFS('Transactions (Dated)'!$F:$F,'Transactions (Dated)'!$D:$D,$BL867,'Transactions (Dated)'!$B:$B,BQ$11,'Transactions (Dated)'!$C:$C,"Dividend (paid to cash)")*AB867</f>
        <v>818.29</v>
      </c>
      <c r="BR867" s="6">
        <f ca="1">BR866+SUMIFS('Transactions (Dated)'!$F:$F,'Transactions (Dated)'!$D:$D,$BL867,'Transactions (Dated)'!$B:$B,BR$11,'Transactions (Dated)'!$C:$C,"Dividend (paid to cash)")*AC867</f>
        <v>0</v>
      </c>
      <c r="BS867" s="6">
        <f ca="1">BS866+SUMIFS('Transactions (Dated)'!$F:$F,'Transactions (Dated)'!$D:$D,$BL867,'Transactions (Dated)'!$B:$B,BS$11,'Transactions (Dated)'!$C:$C,"Dividend (paid to cash)")*AD867</f>
        <v>0</v>
      </c>
      <c r="BT867" s="6">
        <f ca="1">BT866+SUMIFS('Transactions (Dated)'!$F:$F,'Transactions (Dated)'!$D:$D,$BL867,'Transactions (Dated)'!$B:$B,BT$11,'Transactions (Dated)'!$C:$C,"Dividend (paid to cash)")*AE867</f>
        <v>8555</v>
      </c>
      <c r="BU867" s="6">
        <f ca="1">BU866+SUMIFS('Transactions (Dated)'!$F:$F,'Transactions (Dated)'!$D:$D,$BL867,'Transactions (Dated)'!$B:$B,BU$11,'Transactions (Dated)'!$C:$C,"Dividend (paid to cash)")*AF867</f>
        <v>0</v>
      </c>
      <c r="BV867" s="6">
        <f ca="1">BV866+SUMIFS('Transactions (Dated)'!$F:$F,'Transactions (Dated)'!$D:$D,$BL867,'Transactions (Dated)'!$B:$B,BV$11,'Transactions (Dated)'!$C:$C,"Dividend (paid to cash)")*AG867</f>
        <v>0</v>
      </c>
      <c r="BW867" s="6">
        <f ca="1">BW866+SUMIFS('Transactions (Dated)'!$F:$F,'Transactions (Dated)'!$D:$D,$BL867,'Transactions (Dated)'!$B:$B,BW$11,'Transactions (Dated)'!$C:$C,"Dividend (paid to cash)")*AH867</f>
        <v>0</v>
      </c>
      <c r="BX867" s="6">
        <f ca="1">BX866+SUMIFS('Transactions (Dated)'!$F:$F,'Transactions (Dated)'!$D:$D,$BL867,'Transactions (Dated)'!$B:$B,BX$11,'Transactions (Dated)'!$C:$C,"Dividend (paid to cash)")*AI867</f>
        <v>0</v>
      </c>
      <c r="BY867" s="6">
        <f ca="1">BY866+SUMIFS('Transactions (Dated)'!$F:$F,'Transactions (Dated)'!$D:$D,$BL867,'Transactions (Dated)'!$B:$B,BY$11,'Transactions (Dated)'!$C:$C,"Dividend (paid to cash)")*AJ867</f>
        <v>0</v>
      </c>
      <c r="BZ867" s="6">
        <f ca="1">BZ866+SUMIFS('Transactions (Dated)'!$F:$F,'Transactions (Dated)'!$D:$D,$BL867,'Transactions (Dated)'!$B:$B,BZ$11,'Transactions (Dated)'!$C:$C,"Dividend (paid to cash)")*AK867</f>
        <v>0</v>
      </c>
      <c r="CA867" s="6">
        <f ca="1">CA866+SUMIFS('Transactions (Dated)'!$F:$F,'Transactions (Dated)'!$D:$D,$BL867,'Transactions (Dated)'!$B:$B,CA$11,'Transactions (Dated)'!$C:$C,"Dividend (paid to cash)")*AL867</f>
        <v>0</v>
      </c>
      <c r="CB867" s="6">
        <v>0</v>
      </c>
      <c r="CC867" s="6">
        <v>0</v>
      </c>
      <c r="CF867" s="6">
        <f t="shared" ca="1" si="388"/>
        <v>77858.051999999981</v>
      </c>
      <c r="CH867" s="3">
        <f t="shared" si="389"/>
        <v>43159</v>
      </c>
      <c r="CI867" s="4">
        <f t="shared" ca="1" si="390"/>
        <v>816070.80500000005</v>
      </c>
      <c r="CJ867" s="4">
        <f t="shared" ca="1" si="391"/>
        <v>77858.051999999981</v>
      </c>
      <c r="CL867" s="4">
        <f t="shared" ca="1" si="392"/>
        <v>893928.85700000008</v>
      </c>
    </row>
    <row r="868" spans="2:90" x14ac:dyDescent="0.15">
      <c r="B868" s="3">
        <v>43160</v>
      </c>
      <c r="E868" s="86">
        <v>43160</v>
      </c>
      <c r="F868" s="53">
        <v>15.54</v>
      </c>
      <c r="G868">
        <v>1.67</v>
      </c>
      <c r="H868">
        <v>20.82</v>
      </c>
      <c r="I868">
        <v>23.78</v>
      </c>
      <c r="J868">
        <v>26.89</v>
      </c>
      <c r="K868">
        <v>11.49</v>
      </c>
      <c r="L868">
        <v>14.51</v>
      </c>
      <c r="M868">
        <v>1.75</v>
      </c>
      <c r="O868">
        <v>16.920000000000002</v>
      </c>
      <c r="Q868">
        <v>1.28</v>
      </c>
      <c r="R868">
        <v>9.75</v>
      </c>
      <c r="S868">
        <v>42</v>
      </c>
      <c r="U868">
        <v>42</v>
      </c>
      <c r="X868" s="3">
        <f t="shared" si="370"/>
        <v>43160</v>
      </c>
      <c r="Y868" s="40">
        <f ca="1">Y867+SUMIFS('Transactions (Dated)'!$E$2:$E$53,'Transactions (Dated)'!$D$2:$D$53,'Share Values'!$X868,'Transactions (Dated)'!$B$2:$B$53,'Share Values'!Y$11,'Transactions (Dated)'!$C$2:$C$53,"Buy")-SUMIFS('Transactions (Dated)'!$E$2:$E$53,'Transactions (Dated)'!$D$2:$D$53,'Share Values'!$X868,'Transactions (Dated)'!$B$2:$B$53,'Share Values'!Y$11,'Transactions (Dated)'!$C$2:$C$53,"Sell")</f>
        <v>4625</v>
      </c>
      <c r="Z868" s="40">
        <f ca="1">Z867+SUMIFS('Transactions (Dated)'!$E$2:$E$53,'Transactions (Dated)'!$D$2:$D$53,'Share Values'!$X868,'Transactions (Dated)'!$B$2:$B$53,'Share Values'!Z$11,'Transactions (Dated)'!$C$2:$C$53,"Buy")-SUMIFS('Transactions (Dated)'!$E$2:$E$53,'Transactions (Dated)'!$D$2:$D$53,'Share Values'!$X868,'Transactions (Dated)'!$B$2:$B$53,'Share Values'!Z$11,'Transactions (Dated)'!$C$2:$C$53,"Sell")</f>
        <v>9375</v>
      </c>
      <c r="AA868" s="40">
        <f ca="1">AA867+SUMIFS('Transactions (Dated)'!$E$2:$E$53,'Transactions (Dated)'!$D$2:$D$53,'Share Values'!$X868,'Transactions (Dated)'!$B$2:$B$53,'Share Values'!AA$11,'Transactions (Dated)'!$C$2:$C$53,"Buy")-SUMIFS('Transactions (Dated)'!$E$2:$E$53,'Transactions (Dated)'!$D$2:$D$53,'Share Values'!$X868,'Transactions (Dated)'!$B$2:$B$53,'Share Values'!AA$11,'Transactions (Dated)'!$C$2:$C$53,"Sell")</f>
        <v>26357</v>
      </c>
      <c r="AB868" s="40">
        <f ca="1">AB867+SUMIFS('Transactions (Dated)'!$E$2:$E$53,'Transactions (Dated)'!$D$2:$D$53,'Share Values'!$X868,'Transactions (Dated)'!$B$2:$B$53,'Share Values'!AB$11,'Transactions (Dated)'!$C$2:$C$53,"Buy")-SUMIFS('Transactions (Dated)'!$E$2:$E$53,'Transactions (Dated)'!$D$2:$D$53,'Share Values'!$X868,'Transactions (Dated)'!$B$2:$B$53,'Share Values'!AB$11,'Transactions (Dated)'!$C$2:$C$53,"Sell")</f>
        <v>1892</v>
      </c>
      <c r="AC868" s="40">
        <f ca="1">AC867+SUMIFS('Transactions (Dated)'!$E$2:$E$53,'Transactions (Dated)'!$D$2:$D$53,'Share Values'!$X868,'Transactions (Dated)'!$B$2:$B$53,'Share Values'!AC$11,'Transactions (Dated)'!$C$2:$C$53,"Buy")-SUMIFS('Transactions (Dated)'!$E$2:$E$53,'Transactions (Dated)'!$D$2:$D$53,'Share Values'!$X868,'Transactions (Dated)'!$B$2:$B$53,'Share Values'!AC$11,'Transactions (Dated)'!$C$2:$C$53,"Sell")</f>
        <v>2348</v>
      </c>
      <c r="AD868" s="40">
        <f ca="1">AD867+SUMIFS('Transactions (Dated)'!$E$2:$E$53,'Transactions (Dated)'!$D$2:$D$53,'Share Values'!$X868,'Transactions (Dated)'!$B$2:$B$53,'Share Values'!AD$11,'Transactions (Dated)'!$C$2:$C$53,"Buy")-SUMIFS('Transactions (Dated)'!$E$2:$E$53,'Transactions (Dated)'!$D$2:$D$53,'Share Values'!$X868,'Transactions (Dated)'!$B$2:$B$53,'Share Values'!AD$11,'Transactions (Dated)'!$C$2:$C$53,"Sell")</f>
        <v>0</v>
      </c>
      <c r="AE868" s="40">
        <f ca="1">AE867+SUMIFS('Transactions (Dated)'!$E$2:$E$53,'Transactions (Dated)'!$D$2:$D$53,'Share Values'!$X868,'Transactions (Dated)'!$B$2:$B$53,'Share Values'!AE$11,'Transactions (Dated)'!$C$2:$C$53,"Buy")-SUMIFS('Transactions (Dated)'!$E$2:$E$53,'Transactions (Dated)'!$D$2:$D$53,'Share Values'!$X868,'Transactions (Dated)'!$B$2:$B$53,'Share Values'!AE$11,'Transactions (Dated)'!$C$2:$C$53,"Sell")</f>
        <v>2900</v>
      </c>
      <c r="AF868" s="40">
        <f ca="1">AF867+SUMIFS('Transactions (Dated)'!$E$2:$E$53,'Transactions (Dated)'!$D$2:$D$53,'Share Values'!$X868,'Transactions (Dated)'!$B$2:$B$53,'Share Values'!AF$11,'Transactions (Dated)'!$C$2:$C$53,"Buy")-SUMIFS('Transactions (Dated)'!$E$2:$E$53,'Transactions (Dated)'!$D$2:$D$53,'Share Values'!$X868,'Transactions (Dated)'!$B$2:$B$53,'Share Values'!AF$11,'Transactions (Dated)'!$C$2:$C$53,"Sell")</f>
        <v>14201</v>
      </c>
      <c r="AG868" s="40">
        <f ca="1">AG867+SUMIFS('Transactions (Dated)'!$E$2:$E$53,'Transactions (Dated)'!$D$2:$D$53,'Share Values'!$X868,'Transactions (Dated)'!$B$2:$B$53,'Share Values'!AG$11,'Transactions (Dated)'!$C$2:$C$53,"Buy")-SUMIFS('Transactions (Dated)'!$E$2:$E$53,'Transactions (Dated)'!$D$2:$D$53,'Share Values'!$X868,'Transactions (Dated)'!$B$2:$B$53,'Share Values'!AG$11,'Transactions (Dated)'!$C$2:$C$53,"Sell")</f>
        <v>6835</v>
      </c>
      <c r="AH868" s="40">
        <f ca="1">AH867+SUMIFS('Transactions (Dated)'!$E$2:$E$53,'Transactions (Dated)'!$D$2:$D$53,'Share Values'!$X868,'Transactions (Dated)'!$B$2:$B$53,'Share Values'!AH$11,'Transactions (Dated)'!$C$2:$C$53,"Buy")-SUMIFS('Transactions (Dated)'!$E$2:$E$53,'Transactions (Dated)'!$D$2:$D$53,'Share Values'!$X868,'Transactions (Dated)'!$B$2:$B$53,'Share Values'!AH$11,'Transactions (Dated)'!$C$2:$C$53,"Sell")</f>
        <v>0</v>
      </c>
      <c r="AI868" s="40">
        <f ca="1">AI867+SUMIFS('Transactions (Dated)'!$E$2:$E$53,'Transactions (Dated)'!$D$2:$D$53,'Share Values'!$X868,'Transactions (Dated)'!$B$2:$B$53,'Share Values'!AI$11,'Transactions (Dated)'!$C$2:$C$53,"Buy")-SUMIFS('Transactions (Dated)'!$E$2:$E$53,'Transactions (Dated)'!$D$2:$D$53,'Share Values'!$X868,'Transactions (Dated)'!$B$2:$B$53,'Share Values'!AI$11,'Transactions (Dated)'!$C$2:$C$53,"Sell")</f>
        <v>0</v>
      </c>
      <c r="AJ868" s="40">
        <f ca="1">AJ867+SUMIFS('Transactions (Dated)'!$E$2:$E$53,'Transactions (Dated)'!$D$2:$D$53,'Share Values'!$X868,'Transactions (Dated)'!$B$2:$B$53,'Share Values'!AJ$11,'Transactions (Dated)'!$C$2:$C$53,"Buy")-SUMIFS('Transactions (Dated)'!$E$2:$E$53,'Transactions (Dated)'!$D$2:$D$53,'Share Values'!$X868,'Transactions (Dated)'!$B$2:$B$53,'Share Values'!AJ$11,'Transactions (Dated)'!$C$2:$C$53,"Sell")</f>
        <v>0</v>
      </c>
      <c r="AK868" s="40">
        <f ca="1">AK867+SUMIFS('Transactions (Dated)'!$E$2:$E$53,'Transactions (Dated)'!$D$2:$D$53,'Share Values'!$X868,'Transactions (Dated)'!$B$2:$B$53,'Share Values'!AK$11,'Transactions (Dated)'!$C$2:$C$53,"Buy")-SUMIFS('Transactions (Dated)'!$E$2:$E$53,'Transactions (Dated)'!$D$2:$D$53,'Share Values'!$X868,'Transactions (Dated)'!$B$2:$B$53,'Share Values'!AK$11,'Transactions (Dated)'!$C$2:$C$53,"Sell")</f>
        <v>0</v>
      </c>
      <c r="AL868" s="40">
        <f ca="1">AL867+SUMIFS('Transactions (Dated)'!$E$2:$E$53,'Transactions (Dated)'!$D$2:$D$53,'Share Values'!$X868,'Transactions (Dated)'!$B$2:$B$53,'Share Values'!AL$11,'Transactions (Dated)'!$C$2:$C$53,"Buy")-SUMIFS('Transactions (Dated)'!$E$2:$E$53,'Transactions (Dated)'!$D$2:$D$53,'Share Values'!$X868,'Transactions (Dated)'!$B$2:$B$53,'Share Values'!AL$11,'Transactions (Dated)'!$C$2:$C$53,"Sell")</f>
        <v>0</v>
      </c>
      <c r="AM868" s="40">
        <f ca="1">AM867+SUMIFS('Transactions (Dated)'!$E$2:$E$53,'Transactions (Dated)'!$D$2:$D$53,'Share Values'!$X868,'Transactions (Dated)'!$B$2:$B$53,'Share Values'!AM$11,'Transactions (Dated)'!$C$2:$C$53,"Buy")-SUMIFS('Transactions (Dated)'!$E$2:$E$53,'Transactions (Dated)'!$D$2:$D$53,'Share Values'!$X868,'Transactions (Dated)'!$B$2:$B$53,'Share Values'!AM$11,'Transactions (Dated)'!$C$2:$C$53,"Sell")</f>
        <v>0</v>
      </c>
      <c r="AN868" s="40">
        <f ca="1">AN867+SUMIFS('Transactions (Dated)'!$E$2:$E$53,'Transactions (Dated)'!$D$2:$D$53,'Share Values'!$X868,'Transactions (Dated)'!$B$2:$B$53,'Share Values'!AN$11,'Transactions (Dated)'!$C$2:$C$53,"Buy")-SUMIFS('Transactions (Dated)'!$E$2:$E$53,'Transactions (Dated)'!$D$2:$D$53,'Share Values'!$X868,'Transactions (Dated)'!$B$2:$B$53,'Share Values'!AN$11,'Transactions (Dated)'!$C$2:$C$53,"Sell")</f>
        <v>0</v>
      </c>
      <c r="AQ868" s="3">
        <f t="shared" si="371"/>
        <v>43160</v>
      </c>
      <c r="AR868" s="6">
        <f t="shared" ca="1" si="372"/>
        <v>71872.5</v>
      </c>
      <c r="AS868" s="6">
        <f t="shared" ca="1" si="373"/>
        <v>15656.25</v>
      </c>
      <c r="AT868" s="6">
        <f t="shared" ca="1" si="374"/>
        <v>548752.74</v>
      </c>
      <c r="AU868" s="6">
        <f t="shared" ca="1" si="375"/>
        <v>44991.76</v>
      </c>
      <c r="AV868" s="6">
        <f t="shared" ca="1" si="376"/>
        <v>63137.72</v>
      </c>
      <c r="AW868" s="6">
        <f t="shared" ca="1" si="377"/>
        <v>0</v>
      </c>
      <c r="AX868" s="6">
        <f t="shared" ca="1" si="378"/>
        <v>42079</v>
      </c>
      <c r="AY868" s="6">
        <f t="shared" ca="1" si="379"/>
        <v>24851.75</v>
      </c>
      <c r="AZ868" s="6">
        <f t="shared" ca="1" si="380"/>
        <v>0</v>
      </c>
      <c r="BA868" s="6">
        <f t="shared" ca="1" si="381"/>
        <v>0</v>
      </c>
      <c r="BB868" s="6">
        <f t="shared" ca="1" si="382"/>
        <v>0</v>
      </c>
      <c r="BC868" s="6">
        <f t="shared" ca="1" si="383"/>
        <v>0</v>
      </c>
      <c r="BD868" s="6">
        <f t="shared" ca="1" si="384"/>
        <v>0</v>
      </c>
      <c r="BE868" s="6">
        <f t="shared" ca="1" si="385"/>
        <v>0</v>
      </c>
      <c r="BF868" s="6">
        <f t="shared" ca="1" si="368"/>
        <v>0</v>
      </c>
      <c r="BG868" s="6">
        <f t="shared" ca="1" si="369"/>
        <v>0</v>
      </c>
      <c r="BJ868" s="4">
        <f t="shared" ca="1" si="386"/>
        <v>811341.72</v>
      </c>
      <c r="BL868" s="3">
        <f t="shared" si="387"/>
        <v>43160</v>
      </c>
      <c r="BM868" s="6">
        <f>BM867+SUMIFS('Transactions (Dated)'!G:G,'Transactions (Dated)'!D:D,'Share Values'!AQ868)</f>
        <v>14317.649999999987</v>
      </c>
      <c r="BN868" s="6">
        <f ca="1">BN867+SUMIFS('Transactions (Dated)'!$F:$F,'Transactions (Dated)'!$D:$D,$BL868,'Transactions (Dated)'!$B:$B,BN$11,'Transactions (Dated)'!$C:$C,"Dividend (paid to cash)")*Y868</f>
        <v>0</v>
      </c>
      <c r="BO868" s="6">
        <f ca="1">BO867+SUMIFS('Transactions (Dated)'!$F:$F,'Transactions (Dated)'!$D:$D,$BL868,'Transactions (Dated)'!$B:$B,BO$11,'Transactions (Dated)'!$C:$C,"Dividend (paid to cash)")*Z868</f>
        <v>2421.875</v>
      </c>
      <c r="BP868" s="6">
        <f ca="1">BP867+SUMIFS('Transactions (Dated)'!$F:$F,'Transactions (Dated)'!$D:$D,$BL868,'Transactions (Dated)'!$B:$B,BP$11,'Transactions (Dated)'!$C:$C,"Dividend (paid to cash)")*AA868</f>
        <v>51745.237000000008</v>
      </c>
      <c r="BQ868" s="6">
        <f ca="1">BQ867+SUMIFS('Transactions (Dated)'!$F:$F,'Transactions (Dated)'!$D:$D,$BL868,'Transactions (Dated)'!$B:$B,BQ$11,'Transactions (Dated)'!$C:$C,"Dividend (paid to cash)")*AB868</f>
        <v>818.29</v>
      </c>
      <c r="BR868" s="6">
        <f ca="1">BR867+SUMIFS('Transactions (Dated)'!$F:$F,'Transactions (Dated)'!$D:$D,$BL868,'Transactions (Dated)'!$B:$B,BR$11,'Transactions (Dated)'!$C:$C,"Dividend (paid to cash)")*AC868</f>
        <v>0</v>
      </c>
      <c r="BS868" s="6">
        <f ca="1">BS867+SUMIFS('Transactions (Dated)'!$F:$F,'Transactions (Dated)'!$D:$D,$BL868,'Transactions (Dated)'!$B:$B,BS$11,'Transactions (Dated)'!$C:$C,"Dividend (paid to cash)")*AD868</f>
        <v>0</v>
      </c>
      <c r="BT868" s="6">
        <f ca="1">BT867+SUMIFS('Transactions (Dated)'!$F:$F,'Transactions (Dated)'!$D:$D,$BL868,'Transactions (Dated)'!$B:$B,BT$11,'Transactions (Dated)'!$C:$C,"Dividend (paid to cash)")*AE868</f>
        <v>9280</v>
      </c>
      <c r="BU868" s="6">
        <f ca="1">BU867+SUMIFS('Transactions (Dated)'!$F:$F,'Transactions (Dated)'!$D:$D,$BL868,'Transactions (Dated)'!$B:$B,BU$11,'Transactions (Dated)'!$C:$C,"Dividend (paid to cash)")*AF868</f>
        <v>0</v>
      </c>
      <c r="BV868" s="6">
        <f ca="1">BV867+SUMIFS('Transactions (Dated)'!$F:$F,'Transactions (Dated)'!$D:$D,$BL868,'Transactions (Dated)'!$B:$B,BV$11,'Transactions (Dated)'!$C:$C,"Dividend (paid to cash)")*AG868</f>
        <v>0</v>
      </c>
      <c r="BW868" s="6">
        <f ca="1">BW867+SUMIFS('Transactions (Dated)'!$F:$F,'Transactions (Dated)'!$D:$D,$BL868,'Transactions (Dated)'!$B:$B,BW$11,'Transactions (Dated)'!$C:$C,"Dividend (paid to cash)")*AH868</f>
        <v>0</v>
      </c>
      <c r="BX868" s="6">
        <f ca="1">BX867+SUMIFS('Transactions (Dated)'!$F:$F,'Transactions (Dated)'!$D:$D,$BL868,'Transactions (Dated)'!$B:$B,BX$11,'Transactions (Dated)'!$C:$C,"Dividend (paid to cash)")*AI868</f>
        <v>0</v>
      </c>
      <c r="BY868" s="6">
        <f ca="1">BY867+SUMIFS('Transactions (Dated)'!$F:$F,'Transactions (Dated)'!$D:$D,$BL868,'Transactions (Dated)'!$B:$B,BY$11,'Transactions (Dated)'!$C:$C,"Dividend (paid to cash)")*AJ868</f>
        <v>0</v>
      </c>
      <c r="BZ868" s="6">
        <f ca="1">BZ867+SUMIFS('Transactions (Dated)'!$F:$F,'Transactions (Dated)'!$D:$D,$BL868,'Transactions (Dated)'!$B:$B,BZ$11,'Transactions (Dated)'!$C:$C,"Dividend (paid to cash)")*AK868</f>
        <v>0</v>
      </c>
      <c r="CA868" s="6">
        <f ca="1">CA867+SUMIFS('Transactions (Dated)'!$F:$F,'Transactions (Dated)'!$D:$D,$BL868,'Transactions (Dated)'!$B:$B,CA$11,'Transactions (Dated)'!$C:$C,"Dividend (paid to cash)")*AL868</f>
        <v>0</v>
      </c>
      <c r="CB868" s="6">
        <v>0</v>
      </c>
      <c r="CC868" s="6">
        <v>0</v>
      </c>
      <c r="CF868" s="6">
        <f t="shared" ca="1" si="388"/>
        <v>78583.051999999981</v>
      </c>
      <c r="CH868" s="3">
        <f t="shared" si="389"/>
        <v>43160</v>
      </c>
      <c r="CI868" s="4">
        <f t="shared" ca="1" si="390"/>
        <v>811341.72</v>
      </c>
      <c r="CJ868" s="4">
        <f t="shared" ca="1" si="391"/>
        <v>78583.051999999981</v>
      </c>
      <c r="CL868" s="4">
        <f t="shared" ca="1" si="392"/>
        <v>889924.772</v>
      </c>
    </row>
    <row r="869" spans="2:90" x14ac:dyDescent="0.15">
      <c r="B869" s="3">
        <v>43161</v>
      </c>
      <c r="E869" s="86">
        <v>43161</v>
      </c>
      <c r="F869" s="53">
        <v>15.94</v>
      </c>
      <c r="G869">
        <v>1.6</v>
      </c>
      <c r="H869">
        <v>20.84</v>
      </c>
      <c r="I869">
        <v>23.84</v>
      </c>
      <c r="J869">
        <v>26.88</v>
      </c>
      <c r="K869">
        <v>11.71</v>
      </c>
      <c r="L869">
        <v>14.38</v>
      </c>
      <c r="M869">
        <v>1.92</v>
      </c>
      <c r="O869">
        <v>17.600000000000001</v>
      </c>
      <c r="Q869">
        <v>1.32</v>
      </c>
      <c r="R869">
        <v>9.86</v>
      </c>
      <c r="S869">
        <v>42.33</v>
      </c>
      <c r="U869">
        <v>42.33</v>
      </c>
      <c r="X869" s="3">
        <f t="shared" si="370"/>
        <v>43161</v>
      </c>
      <c r="Y869" s="40">
        <f ca="1">Y868+SUMIFS('Transactions (Dated)'!$E$2:$E$53,'Transactions (Dated)'!$D$2:$D$53,'Share Values'!$X869,'Transactions (Dated)'!$B$2:$B$53,'Share Values'!Y$11,'Transactions (Dated)'!$C$2:$C$53,"Buy")-SUMIFS('Transactions (Dated)'!$E$2:$E$53,'Transactions (Dated)'!$D$2:$D$53,'Share Values'!$X869,'Transactions (Dated)'!$B$2:$B$53,'Share Values'!Y$11,'Transactions (Dated)'!$C$2:$C$53,"Sell")</f>
        <v>4625</v>
      </c>
      <c r="Z869" s="40">
        <f ca="1">Z868+SUMIFS('Transactions (Dated)'!$E$2:$E$53,'Transactions (Dated)'!$D$2:$D$53,'Share Values'!$X869,'Transactions (Dated)'!$B$2:$B$53,'Share Values'!Z$11,'Transactions (Dated)'!$C$2:$C$53,"Buy")-SUMIFS('Transactions (Dated)'!$E$2:$E$53,'Transactions (Dated)'!$D$2:$D$53,'Share Values'!$X869,'Transactions (Dated)'!$B$2:$B$53,'Share Values'!Z$11,'Transactions (Dated)'!$C$2:$C$53,"Sell")</f>
        <v>9375</v>
      </c>
      <c r="AA869" s="40">
        <f ca="1">AA868+SUMIFS('Transactions (Dated)'!$E$2:$E$53,'Transactions (Dated)'!$D$2:$D$53,'Share Values'!$X869,'Transactions (Dated)'!$B$2:$B$53,'Share Values'!AA$11,'Transactions (Dated)'!$C$2:$C$53,"Buy")-SUMIFS('Transactions (Dated)'!$E$2:$E$53,'Transactions (Dated)'!$D$2:$D$53,'Share Values'!$X869,'Transactions (Dated)'!$B$2:$B$53,'Share Values'!AA$11,'Transactions (Dated)'!$C$2:$C$53,"Sell")</f>
        <v>26357</v>
      </c>
      <c r="AB869" s="40">
        <f ca="1">AB868+SUMIFS('Transactions (Dated)'!$E$2:$E$53,'Transactions (Dated)'!$D$2:$D$53,'Share Values'!$X869,'Transactions (Dated)'!$B$2:$B$53,'Share Values'!AB$11,'Transactions (Dated)'!$C$2:$C$53,"Buy")-SUMIFS('Transactions (Dated)'!$E$2:$E$53,'Transactions (Dated)'!$D$2:$D$53,'Share Values'!$X869,'Transactions (Dated)'!$B$2:$B$53,'Share Values'!AB$11,'Transactions (Dated)'!$C$2:$C$53,"Sell")</f>
        <v>1892</v>
      </c>
      <c r="AC869" s="40">
        <f ca="1">AC868+SUMIFS('Transactions (Dated)'!$E$2:$E$53,'Transactions (Dated)'!$D$2:$D$53,'Share Values'!$X869,'Transactions (Dated)'!$B$2:$B$53,'Share Values'!AC$11,'Transactions (Dated)'!$C$2:$C$53,"Buy")-SUMIFS('Transactions (Dated)'!$E$2:$E$53,'Transactions (Dated)'!$D$2:$D$53,'Share Values'!$X869,'Transactions (Dated)'!$B$2:$B$53,'Share Values'!AC$11,'Transactions (Dated)'!$C$2:$C$53,"Sell")</f>
        <v>2348</v>
      </c>
      <c r="AD869" s="40">
        <f ca="1">AD868+SUMIFS('Transactions (Dated)'!$E$2:$E$53,'Transactions (Dated)'!$D$2:$D$53,'Share Values'!$X869,'Transactions (Dated)'!$B$2:$B$53,'Share Values'!AD$11,'Transactions (Dated)'!$C$2:$C$53,"Buy")-SUMIFS('Transactions (Dated)'!$E$2:$E$53,'Transactions (Dated)'!$D$2:$D$53,'Share Values'!$X869,'Transactions (Dated)'!$B$2:$B$53,'Share Values'!AD$11,'Transactions (Dated)'!$C$2:$C$53,"Sell")</f>
        <v>0</v>
      </c>
      <c r="AE869" s="40">
        <f ca="1">AE868+SUMIFS('Transactions (Dated)'!$E$2:$E$53,'Transactions (Dated)'!$D$2:$D$53,'Share Values'!$X869,'Transactions (Dated)'!$B$2:$B$53,'Share Values'!AE$11,'Transactions (Dated)'!$C$2:$C$53,"Buy")-SUMIFS('Transactions (Dated)'!$E$2:$E$53,'Transactions (Dated)'!$D$2:$D$53,'Share Values'!$X869,'Transactions (Dated)'!$B$2:$B$53,'Share Values'!AE$11,'Transactions (Dated)'!$C$2:$C$53,"Sell")</f>
        <v>2900</v>
      </c>
      <c r="AF869" s="40">
        <f ca="1">AF868+SUMIFS('Transactions (Dated)'!$E$2:$E$53,'Transactions (Dated)'!$D$2:$D$53,'Share Values'!$X869,'Transactions (Dated)'!$B$2:$B$53,'Share Values'!AF$11,'Transactions (Dated)'!$C$2:$C$53,"Buy")-SUMIFS('Transactions (Dated)'!$E$2:$E$53,'Transactions (Dated)'!$D$2:$D$53,'Share Values'!$X869,'Transactions (Dated)'!$B$2:$B$53,'Share Values'!AF$11,'Transactions (Dated)'!$C$2:$C$53,"Sell")</f>
        <v>14201</v>
      </c>
      <c r="AG869" s="40">
        <f ca="1">AG868+SUMIFS('Transactions (Dated)'!$E$2:$E$53,'Transactions (Dated)'!$D$2:$D$53,'Share Values'!$X869,'Transactions (Dated)'!$B$2:$B$53,'Share Values'!AG$11,'Transactions (Dated)'!$C$2:$C$53,"Buy")-SUMIFS('Transactions (Dated)'!$E$2:$E$53,'Transactions (Dated)'!$D$2:$D$53,'Share Values'!$X869,'Transactions (Dated)'!$B$2:$B$53,'Share Values'!AG$11,'Transactions (Dated)'!$C$2:$C$53,"Sell")</f>
        <v>6835</v>
      </c>
      <c r="AH869" s="40">
        <f ca="1">AH868+SUMIFS('Transactions (Dated)'!$E$2:$E$53,'Transactions (Dated)'!$D$2:$D$53,'Share Values'!$X869,'Transactions (Dated)'!$B$2:$B$53,'Share Values'!AH$11,'Transactions (Dated)'!$C$2:$C$53,"Buy")-SUMIFS('Transactions (Dated)'!$E$2:$E$53,'Transactions (Dated)'!$D$2:$D$53,'Share Values'!$X869,'Transactions (Dated)'!$B$2:$B$53,'Share Values'!AH$11,'Transactions (Dated)'!$C$2:$C$53,"Sell")</f>
        <v>0</v>
      </c>
      <c r="AI869" s="40">
        <f ca="1">AI868+SUMIFS('Transactions (Dated)'!$E$2:$E$53,'Transactions (Dated)'!$D$2:$D$53,'Share Values'!$X869,'Transactions (Dated)'!$B$2:$B$53,'Share Values'!AI$11,'Transactions (Dated)'!$C$2:$C$53,"Buy")-SUMIFS('Transactions (Dated)'!$E$2:$E$53,'Transactions (Dated)'!$D$2:$D$53,'Share Values'!$X869,'Transactions (Dated)'!$B$2:$B$53,'Share Values'!AI$11,'Transactions (Dated)'!$C$2:$C$53,"Sell")</f>
        <v>0</v>
      </c>
      <c r="AJ869" s="40">
        <f ca="1">AJ868+SUMIFS('Transactions (Dated)'!$E$2:$E$53,'Transactions (Dated)'!$D$2:$D$53,'Share Values'!$X869,'Transactions (Dated)'!$B$2:$B$53,'Share Values'!AJ$11,'Transactions (Dated)'!$C$2:$C$53,"Buy")-SUMIFS('Transactions (Dated)'!$E$2:$E$53,'Transactions (Dated)'!$D$2:$D$53,'Share Values'!$X869,'Transactions (Dated)'!$B$2:$B$53,'Share Values'!AJ$11,'Transactions (Dated)'!$C$2:$C$53,"Sell")</f>
        <v>0</v>
      </c>
      <c r="AK869" s="40">
        <f ca="1">AK868+SUMIFS('Transactions (Dated)'!$E$2:$E$53,'Transactions (Dated)'!$D$2:$D$53,'Share Values'!$X869,'Transactions (Dated)'!$B$2:$B$53,'Share Values'!AK$11,'Transactions (Dated)'!$C$2:$C$53,"Buy")-SUMIFS('Transactions (Dated)'!$E$2:$E$53,'Transactions (Dated)'!$D$2:$D$53,'Share Values'!$X869,'Transactions (Dated)'!$B$2:$B$53,'Share Values'!AK$11,'Transactions (Dated)'!$C$2:$C$53,"Sell")</f>
        <v>0</v>
      </c>
      <c r="AL869" s="40">
        <f ca="1">AL868+SUMIFS('Transactions (Dated)'!$E$2:$E$53,'Transactions (Dated)'!$D$2:$D$53,'Share Values'!$X869,'Transactions (Dated)'!$B$2:$B$53,'Share Values'!AL$11,'Transactions (Dated)'!$C$2:$C$53,"Buy")-SUMIFS('Transactions (Dated)'!$E$2:$E$53,'Transactions (Dated)'!$D$2:$D$53,'Share Values'!$X869,'Transactions (Dated)'!$B$2:$B$53,'Share Values'!AL$11,'Transactions (Dated)'!$C$2:$C$53,"Sell")</f>
        <v>0</v>
      </c>
      <c r="AM869" s="40">
        <f ca="1">AM868+SUMIFS('Transactions (Dated)'!$E$2:$E$53,'Transactions (Dated)'!$D$2:$D$53,'Share Values'!$X869,'Transactions (Dated)'!$B$2:$B$53,'Share Values'!AM$11,'Transactions (Dated)'!$C$2:$C$53,"Buy")-SUMIFS('Transactions (Dated)'!$E$2:$E$53,'Transactions (Dated)'!$D$2:$D$53,'Share Values'!$X869,'Transactions (Dated)'!$B$2:$B$53,'Share Values'!AM$11,'Transactions (Dated)'!$C$2:$C$53,"Sell")</f>
        <v>0</v>
      </c>
      <c r="AN869" s="40">
        <f ca="1">AN868+SUMIFS('Transactions (Dated)'!$E$2:$E$53,'Transactions (Dated)'!$D$2:$D$53,'Share Values'!$X869,'Transactions (Dated)'!$B$2:$B$53,'Share Values'!AN$11,'Transactions (Dated)'!$C$2:$C$53,"Buy")-SUMIFS('Transactions (Dated)'!$E$2:$E$53,'Transactions (Dated)'!$D$2:$D$53,'Share Values'!$X869,'Transactions (Dated)'!$B$2:$B$53,'Share Values'!AN$11,'Transactions (Dated)'!$C$2:$C$53,"Sell")</f>
        <v>0</v>
      </c>
      <c r="AQ869" s="3">
        <f t="shared" si="371"/>
        <v>43161</v>
      </c>
      <c r="AR869" s="6">
        <f t="shared" ca="1" si="372"/>
        <v>73722.5</v>
      </c>
      <c r="AS869" s="6">
        <f t="shared" ca="1" si="373"/>
        <v>15000</v>
      </c>
      <c r="AT869" s="6">
        <f t="shared" ca="1" si="374"/>
        <v>549279.88</v>
      </c>
      <c r="AU869" s="6">
        <f t="shared" ca="1" si="375"/>
        <v>45105.279999999999</v>
      </c>
      <c r="AV869" s="6">
        <f t="shared" ca="1" si="376"/>
        <v>63114.239999999998</v>
      </c>
      <c r="AW869" s="6">
        <f t="shared" ca="1" si="377"/>
        <v>0</v>
      </c>
      <c r="AX869" s="6">
        <f t="shared" ca="1" si="378"/>
        <v>41702</v>
      </c>
      <c r="AY869" s="6">
        <f t="shared" ca="1" si="379"/>
        <v>27265.919999999998</v>
      </c>
      <c r="AZ869" s="6">
        <f t="shared" ca="1" si="380"/>
        <v>0</v>
      </c>
      <c r="BA869" s="6">
        <f t="shared" ca="1" si="381"/>
        <v>0</v>
      </c>
      <c r="BB869" s="6">
        <f t="shared" ca="1" si="382"/>
        <v>0</v>
      </c>
      <c r="BC869" s="6">
        <f t="shared" ca="1" si="383"/>
        <v>0</v>
      </c>
      <c r="BD869" s="6">
        <f t="shared" ca="1" si="384"/>
        <v>0</v>
      </c>
      <c r="BE869" s="6">
        <f t="shared" ca="1" si="385"/>
        <v>0</v>
      </c>
      <c r="BF869" s="6">
        <f t="shared" ca="1" si="368"/>
        <v>0</v>
      </c>
      <c r="BG869" s="6">
        <f t="shared" ca="1" si="369"/>
        <v>0</v>
      </c>
      <c r="BJ869" s="4">
        <f t="shared" ca="1" si="386"/>
        <v>815189.82000000007</v>
      </c>
      <c r="BL869" s="3">
        <f t="shared" si="387"/>
        <v>43161</v>
      </c>
      <c r="BM869" s="6">
        <f>BM868+SUMIFS('Transactions (Dated)'!G:G,'Transactions (Dated)'!D:D,'Share Values'!AQ869)</f>
        <v>14317.649999999987</v>
      </c>
      <c r="BN869" s="6">
        <f ca="1">BN868+SUMIFS('Transactions (Dated)'!$F:$F,'Transactions (Dated)'!$D:$D,$BL869,'Transactions (Dated)'!$B:$B,BN$11,'Transactions (Dated)'!$C:$C,"Dividend (paid to cash)")*Y869</f>
        <v>0</v>
      </c>
      <c r="BO869" s="6">
        <f ca="1">BO868+SUMIFS('Transactions (Dated)'!$F:$F,'Transactions (Dated)'!$D:$D,$BL869,'Transactions (Dated)'!$B:$B,BO$11,'Transactions (Dated)'!$C:$C,"Dividend (paid to cash)")*Z869</f>
        <v>2421.875</v>
      </c>
      <c r="BP869" s="6">
        <f ca="1">BP868+SUMIFS('Transactions (Dated)'!$F:$F,'Transactions (Dated)'!$D:$D,$BL869,'Transactions (Dated)'!$B:$B,BP$11,'Transactions (Dated)'!$C:$C,"Dividend (paid to cash)")*AA869</f>
        <v>51745.237000000008</v>
      </c>
      <c r="BQ869" s="6">
        <f ca="1">BQ868+SUMIFS('Transactions (Dated)'!$F:$F,'Transactions (Dated)'!$D:$D,$BL869,'Transactions (Dated)'!$B:$B,BQ$11,'Transactions (Dated)'!$C:$C,"Dividend (paid to cash)")*AB869</f>
        <v>818.29</v>
      </c>
      <c r="BR869" s="6">
        <f ca="1">BR868+SUMIFS('Transactions (Dated)'!$F:$F,'Transactions (Dated)'!$D:$D,$BL869,'Transactions (Dated)'!$B:$B,BR$11,'Transactions (Dated)'!$C:$C,"Dividend (paid to cash)")*AC869</f>
        <v>0</v>
      </c>
      <c r="BS869" s="6">
        <f ca="1">BS868+SUMIFS('Transactions (Dated)'!$F:$F,'Transactions (Dated)'!$D:$D,$BL869,'Transactions (Dated)'!$B:$B,BS$11,'Transactions (Dated)'!$C:$C,"Dividend (paid to cash)")*AD869</f>
        <v>0</v>
      </c>
      <c r="BT869" s="6">
        <f ca="1">BT868+SUMIFS('Transactions (Dated)'!$F:$F,'Transactions (Dated)'!$D:$D,$BL869,'Transactions (Dated)'!$B:$B,BT$11,'Transactions (Dated)'!$C:$C,"Dividend (paid to cash)")*AE869</f>
        <v>9280</v>
      </c>
      <c r="BU869" s="6">
        <f ca="1">BU868+SUMIFS('Transactions (Dated)'!$F:$F,'Transactions (Dated)'!$D:$D,$BL869,'Transactions (Dated)'!$B:$B,BU$11,'Transactions (Dated)'!$C:$C,"Dividend (paid to cash)")*AF869</f>
        <v>0</v>
      </c>
      <c r="BV869" s="6">
        <f ca="1">BV868+SUMIFS('Transactions (Dated)'!$F:$F,'Transactions (Dated)'!$D:$D,$BL869,'Transactions (Dated)'!$B:$B,BV$11,'Transactions (Dated)'!$C:$C,"Dividend (paid to cash)")*AG869</f>
        <v>0</v>
      </c>
      <c r="BW869" s="6">
        <f ca="1">BW868+SUMIFS('Transactions (Dated)'!$F:$F,'Transactions (Dated)'!$D:$D,$BL869,'Transactions (Dated)'!$B:$B,BW$11,'Transactions (Dated)'!$C:$C,"Dividend (paid to cash)")*AH869</f>
        <v>0</v>
      </c>
      <c r="BX869" s="6">
        <f ca="1">BX868+SUMIFS('Transactions (Dated)'!$F:$F,'Transactions (Dated)'!$D:$D,$BL869,'Transactions (Dated)'!$B:$B,BX$11,'Transactions (Dated)'!$C:$C,"Dividend (paid to cash)")*AI869</f>
        <v>0</v>
      </c>
      <c r="BY869" s="6">
        <f ca="1">BY868+SUMIFS('Transactions (Dated)'!$F:$F,'Transactions (Dated)'!$D:$D,$BL869,'Transactions (Dated)'!$B:$B,BY$11,'Transactions (Dated)'!$C:$C,"Dividend (paid to cash)")*AJ869</f>
        <v>0</v>
      </c>
      <c r="BZ869" s="6">
        <f ca="1">BZ868+SUMIFS('Transactions (Dated)'!$F:$F,'Transactions (Dated)'!$D:$D,$BL869,'Transactions (Dated)'!$B:$B,BZ$11,'Transactions (Dated)'!$C:$C,"Dividend (paid to cash)")*AK869</f>
        <v>0</v>
      </c>
      <c r="CA869" s="6">
        <f ca="1">CA868+SUMIFS('Transactions (Dated)'!$F:$F,'Transactions (Dated)'!$D:$D,$BL869,'Transactions (Dated)'!$B:$B,CA$11,'Transactions (Dated)'!$C:$C,"Dividend (paid to cash)")*AL869</f>
        <v>0</v>
      </c>
      <c r="CB869" s="6">
        <v>0</v>
      </c>
      <c r="CC869" s="6">
        <v>0</v>
      </c>
      <c r="CF869" s="6">
        <f t="shared" ca="1" si="388"/>
        <v>78583.051999999981</v>
      </c>
      <c r="CH869" s="3">
        <f t="shared" si="389"/>
        <v>43161</v>
      </c>
      <c r="CI869" s="4">
        <f t="shared" ca="1" si="390"/>
        <v>815189.82000000007</v>
      </c>
      <c r="CJ869" s="4">
        <f t="shared" ca="1" si="391"/>
        <v>78583.051999999981</v>
      </c>
      <c r="CL869" s="4">
        <f t="shared" ca="1" si="392"/>
        <v>893772.87200000009</v>
      </c>
    </row>
    <row r="870" spans="2:90" x14ac:dyDescent="0.15">
      <c r="B870" s="3">
        <v>43164</v>
      </c>
      <c r="E870" s="86">
        <v>43164</v>
      </c>
      <c r="F870" s="53">
        <v>16.079999999999998</v>
      </c>
      <c r="G870">
        <v>1.6600000000000001</v>
      </c>
      <c r="H870">
        <v>21.05</v>
      </c>
      <c r="I870">
        <v>24.14</v>
      </c>
      <c r="J870">
        <v>26.9</v>
      </c>
      <c r="K870">
        <v>11.56</v>
      </c>
      <c r="L870">
        <v>14.3</v>
      </c>
      <c r="M870">
        <v>1.88</v>
      </c>
      <c r="O870">
        <v>17.399999999999999</v>
      </c>
      <c r="Q870">
        <v>1.29</v>
      </c>
      <c r="R870">
        <v>10.02</v>
      </c>
      <c r="S870">
        <v>42.94</v>
      </c>
      <c r="U870">
        <v>42.94</v>
      </c>
      <c r="X870" s="3">
        <f t="shared" si="370"/>
        <v>43164</v>
      </c>
      <c r="Y870" s="40">
        <f ca="1">Y869+SUMIFS('Transactions (Dated)'!$E$2:$E$53,'Transactions (Dated)'!$D$2:$D$53,'Share Values'!$X870,'Transactions (Dated)'!$B$2:$B$53,'Share Values'!Y$11,'Transactions (Dated)'!$C$2:$C$53,"Buy")-SUMIFS('Transactions (Dated)'!$E$2:$E$53,'Transactions (Dated)'!$D$2:$D$53,'Share Values'!$X870,'Transactions (Dated)'!$B$2:$B$53,'Share Values'!Y$11,'Transactions (Dated)'!$C$2:$C$53,"Sell")</f>
        <v>4625</v>
      </c>
      <c r="Z870" s="40">
        <f ca="1">Z869+SUMIFS('Transactions (Dated)'!$E$2:$E$53,'Transactions (Dated)'!$D$2:$D$53,'Share Values'!$X870,'Transactions (Dated)'!$B$2:$B$53,'Share Values'!Z$11,'Transactions (Dated)'!$C$2:$C$53,"Buy")-SUMIFS('Transactions (Dated)'!$E$2:$E$53,'Transactions (Dated)'!$D$2:$D$53,'Share Values'!$X870,'Transactions (Dated)'!$B$2:$B$53,'Share Values'!Z$11,'Transactions (Dated)'!$C$2:$C$53,"Sell")</f>
        <v>9375</v>
      </c>
      <c r="AA870" s="40">
        <f ca="1">AA869+SUMIFS('Transactions (Dated)'!$E$2:$E$53,'Transactions (Dated)'!$D$2:$D$53,'Share Values'!$X870,'Transactions (Dated)'!$B$2:$B$53,'Share Values'!AA$11,'Transactions (Dated)'!$C$2:$C$53,"Buy")-SUMIFS('Transactions (Dated)'!$E$2:$E$53,'Transactions (Dated)'!$D$2:$D$53,'Share Values'!$X870,'Transactions (Dated)'!$B$2:$B$53,'Share Values'!AA$11,'Transactions (Dated)'!$C$2:$C$53,"Sell")</f>
        <v>26357</v>
      </c>
      <c r="AB870" s="40">
        <f ca="1">AB869+SUMIFS('Transactions (Dated)'!$E$2:$E$53,'Transactions (Dated)'!$D$2:$D$53,'Share Values'!$X870,'Transactions (Dated)'!$B$2:$B$53,'Share Values'!AB$11,'Transactions (Dated)'!$C$2:$C$53,"Buy")-SUMIFS('Transactions (Dated)'!$E$2:$E$53,'Transactions (Dated)'!$D$2:$D$53,'Share Values'!$X870,'Transactions (Dated)'!$B$2:$B$53,'Share Values'!AB$11,'Transactions (Dated)'!$C$2:$C$53,"Sell")</f>
        <v>1892</v>
      </c>
      <c r="AC870" s="40">
        <f ca="1">AC869+SUMIFS('Transactions (Dated)'!$E$2:$E$53,'Transactions (Dated)'!$D$2:$D$53,'Share Values'!$X870,'Transactions (Dated)'!$B$2:$B$53,'Share Values'!AC$11,'Transactions (Dated)'!$C$2:$C$53,"Buy")-SUMIFS('Transactions (Dated)'!$E$2:$E$53,'Transactions (Dated)'!$D$2:$D$53,'Share Values'!$X870,'Transactions (Dated)'!$B$2:$B$53,'Share Values'!AC$11,'Transactions (Dated)'!$C$2:$C$53,"Sell")</f>
        <v>2348</v>
      </c>
      <c r="AD870" s="40">
        <f ca="1">AD869+SUMIFS('Transactions (Dated)'!$E$2:$E$53,'Transactions (Dated)'!$D$2:$D$53,'Share Values'!$X870,'Transactions (Dated)'!$B$2:$B$53,'Share Values'!AD$11,'Transactions (Dated)'!$C$2:$C$53,"Buy")-SUMIFS('Transactions (Dated)'!$E$2:$E$53,'Transactions (Dated)'!$D$2:$D$53,'Share Values'!$X870,'Transactions (Dated)'!$B$2:$B$53,'Share Values'!AD$11,'Transactions (Dated)'!$C$2:$C$53,"Sell")</f>
        <v>0</v>
      </c>
      <c r="AE870" s="40">
        <f ca="1">AE869+SUMIFS('Transactions (Dated)'!$E$2:$E$53,'Transactions (Dated)'!$D$2:$D$53,'Share Values'!$X870,'Transactions (Dated)'!$B$2:$B$53,'Share Values'!AE$11,'Transactions (Dated)'!$C$2:$C$53,"Buy")-SUMIFS('Transactions (Dated)'!$E$2:$E$53,'Transactions (Dated)'!$D$2:$D$53,'Share Values'!$X870,'Transactions (Dated)'!$B$2:$B$53,'Share Values'!AE$11,'Transactions (Dated)'!$C$2:$C$53,"Sell")</f>
        <v>2900</v>
      </c>
      <c r="AF870" s="40">
        <f ca="1">AF869+SUMIFS('Transactions (Dated)'!$E$2:$E$53,'Transactions (Dated)'!$D$2:$D$53,'Share Values'!$X870,'Transactions (Dated)'!$B$2:$B$53,'Share Values'!AF$11,'Transactions (Dated)'!$C$2:$C$53,"Buy")-SUMIFS('Transactions (Dated)'!$E$2:$E$53,'Transactions (Dated)'!$D$2:$D$53,'Share Values'!$X870,'Transactions (Dated)'!$B$2:$B$53,'Share Values'!AF$11,'Transactions (Dated)'!$C$2:$C$53,"Sell")</f>
        <v>14201</v>
      </c>
      <c r="AG870" s="40">
        <f ca="1">AG869+SUMIFS('Transactions (Dated)'!$E$2:$E$53,'Transactions (Dated)'!$D$2:$D$53,'Share Values'!$X870,'Transactions (Dated)'!$B$2:$B$53,'Share Values'!AG$11,'Transactions (Dated)'!$C$2:$C$53,"Buy")-SUMIFS('Transactions (Dated)'!$E$2:$E$53,'Transactions (Dated)'!$D$2:$D$53,'Share Values'!$X870,'Transactions (Dated)'!$B$2:$B$53,'Share Values'!AG$11,'Transactions (Dated)'!$C$2:$C$53,"Sell")</f>
        <v>6835</v>
      </c>
      <c r="AH870" s="40">
        <f ca="1">AH869+SUMIFS('Transactions (Dated)'!$E$2:$E$53,'Transactions (Dated)'!$D$2:$D$53,'Share Values'!$X870,'Transactions (Dated)'!$B$2:$B$53,'Share Values'!AH$11,'Transactions (Dated)'!$C$2:$C$53,"Buy")-SUMIFS('Transactions (Dated)'!$E$2:$E$53,'Transactions (Dated)'!$D$2:$D$53,'Share Values'!$X870,'Transactions (Dated)'!$B$2:$B$53,'Share Values'!AH$11,'Transactions (Dated)'!$C$2:$C$53,"Sell")</f>
        <v>0</v>
      </c>
      <c r="AI870" s="40">
        <f ca="1">AI869+SUMIFS('Transactions (Dated)'!$E$2:$E$53,'Transactions (Dated)'!$D$2:$D$53,'Share Values'!$X870,'Transactions (Dated)'!$B$2:$B$53,'Share Values'!AI$11,'Transactions (Dated)'!$C$2:$C$53,"Buy")-SUMIFS('Transactions (Dated)'!$E$2:$E$53,'Transactions (Dated)'!$D$2:$D$53,'Share Values'!$X870,'Transactions (Dated)'!$B$2:$B$53,'Share Values'!AI$11,'Transactions (Dated)'!$C$2:$C$53,"Sell")</f>
        <v>0</v>
      </c>
      <c r="AJ870" s="40">
        <f ca="1">AJ869+SUMIFS('Transactions (Dated)'!$E$2:$E$53,'Transactions (Dated)'!$D$2:$D$53,'Share Values'!$X870,'Transactions (Dated)'!$B$2:$B$53,'Share Values'!AJ$11,'Transactions (Dated)'!$C$2:$C$53,"Buy")-SUMIFS('Transactions (Dated)'!$E$2:$E$53,'Transactions (Dated)'!$D$2:$D$53,'Share Values'!$X870,'Transactions (Dated)'!$B$2:$B$53,'Share Values'!AJ$11,'Transactions (Dated)'!$C$2:$C$53,"Sell")</f>
        <v>0</v>
      </c>
      <c r="AK870" s="40">
        <f ca="1">AK869+SUMIFS('Transactions (Dated)'!$E$2:$E$53,'Transactions (Dated)'!$D$2:$D$53,'Share Values'!$X870,'Transactions (Dated)'!$B$2:$B$53,'Share Values'!AK$11,'Transactions (Dated)'!$C$2:$C$53,"Buy")-SUMIFS('Transactions (Dated)'!$E$2:$E$53,'Transactions (Dated)'!$D$2:$D$53,'Share Values'!$X870,'Transactions (Dated)'!$B$2:$B$53,'Share Values'!AK$11,'Transactions (Dated)'!$C$2:$C$53,"Sell")</f>
        <v>0</v>
      </c>
      <c r="AL870" s="40">
        <f ca="1">AL869+SUMIFS('Transactions (Dated)'!$E$2:$E$53,'Transactions (Dated)'!$D$2:$D$53,'Share Values'!$X870,'Transactions (Dated)'!$B$2:$B$53,'Share Values'!AL$11,'Transactions (Dated)'!$C$2:$C$53,"Buy")-SUMIFS('Transactions (Dated)'!$E$2:$E$53,'Transactions (Dated)'!$D$2:$D$53,'Share Values'!$X870,'Transactions (Dated)'!$B$2:$B$53,'Share Values'!AL$11,'Transactions (Dated)'!$C$2:$C$53,"Sell")</f>
        <v>0</v>
      </c>
      <c r="AM870" s="40">
        <f ca="1">AM869+SUMIFS('Transactions (Dated)'!$E$2:$E$53,'Transactions (Dated)'!$D$2:$D$53,'Share Values'!$X870,'Transactions (Dated)'!$B$2:$B$53,'Share Values'!AM$11,'Transactions (Dated)'!$C$2:$C$53,"Buy")-SUMIFS('Transactions (Dated)'!$E$2:$E$53,'Transactions (Dated)'!$D$2:$D$53,'Share Values'!$X870,'Transactions (Dated)'!$B$2:$B$53,'Share Values'!AM$11,'Transactions (Dated)'!$C$2:$C$53,"Sell")</f>
        <v>0</v>
      </c>
      <c r="AN870" s="40">
        <f ca="1">AN869+SUMIFS('Transactions (Dated)'!$E$2:$E$53,'Transactions (Dated)'!$D$2:$D$53,'Share Values'!$X870,'Transactions (Dated)'!$B$2:$B$53,'Share Values'!AN$11,'Transactions (Dated)'!$C$2:$C$53,"Buy")-SUMIFS('Transactions (Dated)'!$E$2:$E$53,'Transactions (Dated)'!$D$2:$D$53,'Share Values'!$X870,'Transactions (Dated)'!$B$2:$B$53,'Share Values'!AN$11,'Transactions (Dated)'!$C$2:$C$53,"Sell")</f>
        <v>0</v>
      </c>
      <c r="AQ870" s="3">
        <f t="shared" si="371"/>
        <v>43164</v>
      </c>
      <c r="AR870" s="6">
        <f t="shared" ca="1" si="372"/>
        <v>74369.999999999985</v>
      </c>
      <c r="AS870" s="6">
        <f t="shared" ca="1" si="373"/>
        <v>15562.500000000002</v>
      </c>
      <c r="AT870" s="6">
        <f t="shared" ca="1" si="374"/>
        <v>554814.85</v>
      </c>
      <c r="AU870" s="6">
        <f t="shared" ca="1" si="375"/>
        <v>45672.880000000005</v>
      </c>
      <c r="AV870" s="6">
        <f t="shared" ca="1" si="376"/>
        <v>63161.2</v>
      </c>
      <c r="AW870" s="6">
        <f t="shared" ca="1" si="377"/>
        <v>0</v>
      </c>
      <c r="AX870" s="6">
        <f t="shared" ca="1" si="378"/>
        <v>41470</v>
      </c>
      <c r="AY870" s="6">
        <f t="shared" ca="1" si="379"/>
        <v>26697.879999999997</v>
      </c>
      <c r="AZ870" s="6">
        <f t="shared" ca="1" si="380"/>
        <v>0</v>
      </c>
      <c r="BA870" s="6">
        <f t="shared" ca="1" si="381"/>
        <v>0</v>
      </c>
      <c r="BB870" s="6">
        <f t="shared" ca="1" si="382"/>
        <v>0</v>
      </c>
      <c r="BC870" s="6">
        <f t="shared" ca="1" si="383"/>
        <v>0</v>
      </c>
      <c r="BD870" s="6">
        <f t="shared" ca="1" si="384"/>
        <v>0</v>
      </c>
      <c r="BE870" s="6">
        <f t="shared" ca="1" si="385"/>
        <v>0</v>
      </c>
      <c r="BF870" s="6">
        <f t="shared" ca="1" si="368"/>
        <v>0</v>
      </c>
      <c r="BG870" s="6">
        <f t="shared" ca="1" si="369"/>
        <v>0</v>
      </c>
      <c r="BJ870" s="4">
        <f t="shared" ca="1" si="386"/>
        <v>821749.30999999994</v>
      </c>
      <c r="BL870" s="3">
        <f t="shared" si="387"/>
        <v>43164</v>
      </c>
      <c r="BM870" s="6">
        <f>BM869+SUMIFS('Transactions (Dated)'!G:G,'Transactions (Dated)'!D:D,'Share Values'!AQ870)</f>
        <v>14317.649999999987</v>
      </c>
      <c r="BN870" s="6">
        <f ca="1">BN869+SUMIFS('Transactions (Dated)'!$F:$F,'Transactions (Dated)'!$D:$D,$BL870,'Transactions (Dated)'!$B:$B,BN$11,'Transactions (Dated)'!$C:$C,"Dividend (paid to cash)")*Y870</f>
        <v>0</v>
      </c>
      <c r="BO870" s="6">
        <f ca="1">BO869+SUMIFS('Transactions (Dated)'!$F:$F,'Transactions (Dated)'!$D:$D,$BL870,'Transactions (Dated)'!$B:$B,BO$11,'Transactions (Dated)'!$C:$C,"Dividend (paid to cash)")*Z870</f>
        <v>2421.875</v>
      </c>
      <c r="BP870" s="6">
        <f ca="1">BP869+SUMIFS('Transactions (Dated)'!$F:$F,'Transactions (Dated)'!$D:$D,$BL870,'Transactions (Dated)'!$B:$B,BP$11,'Transactions (Dated)'!$C:$C,"Dividend (paid to cash)")*AA870</f>
        <v>51745.237000000008</v>
      </c>
      <c r="BQ870" s="6">
        <f ca="1">BQ869+SUMIFS('Transactions (Dated)'!$F:$F,'Transactions (Dated)'!$D:$D,$BL870,'Transactions (Dated)'!$B:$B,BQ$11,'Transactions (Dated)'!$C:$C,"Dividend (paid to cash)")*AB870</f>
        <v>818.29</v>
      </c>
      <c r="BR870" s="6">
        <f ca="1">BR869+SUMIFS('Transactions (Dated)'!$F:$F,'Transactions (Dated)'!$D:$D,$BL870,'Transactions (Dated)'!$B:$B,BR$11,'Transactions (Dated)'!$C:$C,"Dividend (paid to cash)")*AC870</f>
        <v>0</v>
      </c>
      <c r="BS870" s="6">
        <f ca="1">BS869+SUMIFS('Transactions (Dated)'!$F:$F,'Transactions (Dated)'!$D:$D,$BL870,'Transactions (Dated)'!$B:$B,BS$11,'Transactions (Dated)'!$C:$C,"Dividend (paid to cash)")*AD870</f>
        <v>0</v>
      </c>
      <c r="BT870" s="6">
        <f ca="1">BT869+SUMIFS('Transactions (Dated)'!$F:$F,'Transactions (Dated)'!$D:$D,$BL870,'Transactions (Dated)'!$B:$B,BT$11,'Transactions (Dated)'!$C:$C,"Dividend (paid to cash)")*AE870</f>
        <v>9280</v>
      </c>
      <c r="BU870" s="6">
        <f ca="1">BU869+SUMIFS('Transactions (Dated)'!$F:$F,'Transactions (Dated)'!$D:$D,$BL870,'Transactions (Dated)'!$B:$B,BU$11,'Transactions (Dated)'!$C:$C,"Dividend (paid to cash)")*AF870</f>
        <v>0</v>
      </c>
      <c r="BV870" s="6">
        <f ca="1">BV869+SUMIFS('Transactions (Dated)'!$F:$F,'Transactions (Dated)'!$D:$D,$BL870,'Transactions (Dated)'!$B:$B,BV$11,'Transactions (Dated)'!$C:$C,"Dividend (paid to cash)")*AG870</f>
        <v>0</v>
      </c>
      <c r="BW870" s="6">
        <f ca="1">BW869+SUMIFS('Transactions (Dated)'!$F:$F,'Transactions (Dated)'!$D:$D,$BL870,'Transactions (Dated)'!$B:$B,BW$11,'Transactions (Dated)'!$C:$C,"Dividend (paid to cash)")*AH870</f>
        <v>0</v>
      </c>
      <c r="BX870" s="6">
        <f ca="1">BX869+SUMIFS('Transactions (Dated)'!$F:$F,'Transactions (Dated)'!$D:$D,$BL870,'Transactions (Dated)'!$B:$B,BX$11,'Transactions (Dated)'!$C:$C,"Dividend (paid to cash)")*AI870</f>
        <v>0</v>
      </c>
      <c r="BY870" s="6">
        <f ca="1">BY869+SUMIFS('Transactions (Dated)'!$F:$F,'Transactions (Dated)'!$D:$D,$BL870,'Transactions (Dated)'!$B:$B,BY$11,'Transactions (Dated)'!$C:$C,"Dividend (paid to cash)")*AJ870</f>
        <v>0</v>
      </c>
      <c r="BZ870" s="6">
        <f ca="1">BZ869+SUMIFS('Transactions (Dated)'!$F:$F,'Transactions (Dated)'!$D:$D,$BL870,'Transactions (Dated)'!$B:$B,BZ$11,'Transactions (Dated)'!$C:$C,"Dividend (paid to cash)")*AK870</f>
        <v>0</v>
      </c>
      <c r="CA870" s="6">
        <f ca="1">CA869+SUMIFS('Transactions (Dated)'!$F:$F,'Transactions (Dated)'!$D:$D,$BL870,'Transactions (Dated)'!$B:$B,CA$11,'Transactions (Dated)'!$C:$C,"Dividend (paid to cash)")*AL870</f>
        <v>0</v>
      </c>
      <c r="CB870" s="6">
        <v>0</v>
      </c>
      <c r="CC870" s="6">
        <v>0</v>
      </c>
      <c r="CF870" s="6">
        <f t="shared" ca="1" si="388"/>
        <v>78583.051999999981</v>
      </c>
      <c r="CH870" s="3">
        <f t="shared" si="389"/>
        <v>43164</v>
      </c>
      <c r="CI870" s="4">
        <f t="shared" ca="1" si="390"/>
        <v>821749.30999999994</v>
      </c>
      <c r="CJ870" s="4">
        <f t="shared" ca="1" si="391"/>
        <v>78583.051999999981</v>
      </c>
      <c r="CL870" s="4">
        <f t="shared" ca="1" si="392"/>
        <v>900332.36199999996</v>
      </c>
    </row>
    <row r="871" spans="2:90" x14ac:dyDescent="0.15">
      <c r="B871" s="3">
        <v>43165</v>
      </c>
      <c r="E871" s="86">
        <v>43165</v>
      </c>
      <c r="F871" s="53">
        <v>16.03</v>
      </c>
      <c r="G871">
        <v>1.65</v>
      </c>
      <c r="H871">
        <v>21.04</v>
      </c>
      <c r="I871">
        <v>24.37</v>
      </c>
      <c r="J871">
        <v>26.94</v>
      </c>
      <c r="K871">
        <v>11.67</v>
      </c>
      <c r="L871">
        <v>14.36</v>
      </c>
      <c r="M871">
        <v>1.88</v>
      </c>
      <c r="O871">
        <v>17.75</v>
      </c>
      <c r="Q871">
        <v>1.29</v>
      </c>
      <c r="R871">
        <v>10.15</v>
      </c>
      <c r="S871">
        <v>42.66</v>
      </c>
      <c r="U871">
        <v>42.66</v>
      </c>
      <c r="X871" s="3">
        <f t="shared" si="370"/>
        <v>43165</v>
      </c>
      <c r="Y871" s="40">
        <f ca="1">Y870+SUMIFS('Transactions (Dated)'!$E$2:$E$53,'Transactions (Dated)'!$D$2:$D$53,'Share Values'!$X871,'Transactions (Dated)'!$B$2:$B$53,'Share Values'!Y$11,'Transactions (Dated)'!$C$2:$C$53,"Buy")-SUMIFS('Transactions (Dated)'!$E$2:$E$53,'Transactions (Dated)'!$D$2:$D$53,'Share Values'!$X871,'Transactions (Dated)'!$B$2:$B$53,'Share Values'!Y$11,'Transactions (Dated)'!$C$2:$C$53,"Sell")</f>
        <v>4625</v>
      </c>
      <c r="Z871" s="40">
        <f ca="1">Z870+SUMIFS('Transactions (Dated)'!$E$2:$E$53,'Transactions (Dated)'!$D$2:$D$53,'Share Values'!$X871,'Transactions (Dated)'!$B$2:$B$53,'Share Values'!Z$11,'Transactions (Dated)'!$C$2:$C$53,"Buy")-SUMIFS('Transactions (Dated)'!$E$2:$E$53,'Transactions (Dated)'!$D$2:$D$53,'Share Values'!$X871,'Transactions (Dated)'!$B$2:$B$53,'Share Values'!Z$11,'Transactions (Dated)'!$C$2:$C$53,"Sell")</f>
        <v>9375</v>
      </c>
      <c r="AA871" s="40">
        <f ca="1">AA870+SUMIFS('Transactions (Dated)'!$E$2:$E$53,'Transactions (Dated)'!$D$2:$D$53,'Share Values'!$X871,'Transactions (Dated)'!$B$2:$B$53,'Share Values'!AA$11,'Transactions (Dated)'!$C$2:$C$53,"Buy")-SUMIFS('Transactions (Dated)'!$E$2:$E$53,'Transactions (Dated)'!$D$2:$D$53,'Share Values'!$X871,'Transactions (Dated)'!$B$2:$B$53,'Share Values'!AA$11,'Transactions (Dated)'!$C$2:$C$53,"Sell")</f>
        <v>26357</v>
      </c>
      <c r="AB871" s="40">
        <f ca="1">AB870+SUMIFS('Transactions (Dated)'!$E$2:$E$53,'Transactions (Dated)'!$D$2:$D$53,'Share Values'!$X871,'Transactions (Dated)'!$B$2:$B$53,'Share Values'!AB$11,'Transactions (Dated)'!$C$2:$C$53,"Buy")-SUMIFS('Transactions (Dated)'!$E$2:$E$53,'Transactions (Dated)'!$D$2:$D$53,'Share Values'!$X871,'Transactions (Dated)'!$B$2:$B$53,'Share Values'!AB$11,'Transactions (Dated)'!$C$2:$C$53,"Sell")</f>
        <v>1892</v>
      </c>
      <c r="AC871" s="40">
        <f ca="1">AC870+SUMIFS('Transactions (Dated)'!$E$2:$E$53,'Transactions (Dated)'!$D$2:$D$53,'Share Values'!$X871,'Transactions (Dated)'!$B$2:$B$53,'Share Values'!AC$11,'Transactions (Dated)'!$C$2:$C$53,"Buy")-SUMIFS('Transactions (Dated)'!$E$2:$E$53,'Transactions (Dated)'!$D$2:$D$53,'Share Values'!$X871,'Transactions (Dated)'!$B$2:$B$53,'Share Values'!AC$11,'Transactions (Dated)'!$C$2:$C$53,"Sell")</f>
        <v>2348</v>
      </c>
      <c r="AD871" s="40">
        <f ca="1">AD870+SUMIFS('Transactions (Dated)'!$E$2:$E$53,'Transactions (Dated)'!$D$2:$D$53,'Share Values'!$X871,'Transactions (Dated)'!$B$2:$B$53,'Share Values'!AD$11,'Transactions (Dated)'!$C$2:$C$53,"Buy")-SUMIFS('Transactions (Dated)'!$E$2:$E$53,'Transactions (Dated)'!$D$2:$D$53,'Share Values'!$X871,'Transactions (Dated)'!$B$2:$B$53,'Share Values'!AD$11,'Transactions (Dated)'!$C$2:$C$53,"Sell")</f>
        <v>0</v>
      </c>
      <c r="AE871" s="40">
        <f ca="1">AE870+SUMIFS('Transactions (Dated)'!$E$2:$E$53,'Transactions (Dated)'!$D$2:$D$53,'Share Values'!$X871,'Transactions (Dated)'!$B$2:$B$53,'Share Values'!AE$11,'Transactions (Dated)'!$C$2:$C$53,"Buy")-SUMIFS('Transactions (Dated)'!$E$2:$E$53,'Transactions (Dated)'!$D$2:$D$53,'Share Values'!$X871,'Transactions (Dated)'!$B$2:$B$53,'Share Values'!AE$11,'Transactions (Dated)'!$C$2:$C$53,"Sell")</f>
        <v>2900</v>
      </c>
      <c r="AF871" s="40">
        <f ca="1">AF870+SUMIFS('Transactions (Dated)'!$E$2:$E$53,'Transactions (Dated)'!$D$2:$D$53,'Share Values'!$X871,'Transactions (Dated)'!$B$2:$B$53,'Share Values'!AF$11,'Transactions (Dated)'!$C$2:$C$53,"Buy")-SUMIFS('Transactions (Dated)'!$E$2:$E$53,'Transactions (Dated)'!$D$2:$D$53,'Share Values'!$X871,'Transactions (Dated)'!$B$2:$B$53,'Share Values'!AF$11,'Transactions (Dated)'!$C$2:$C$53,"Sell")</f>
        <v>14201</v>
      </c>
      <c r="AG871" s="40">
        <f ca="1">AG870+SUMIFS('Transactions (Dated)'!$E$2:$E$53,'Transactions (Dated)'!$D$2:$D$53,'Share Values'!$X871,'Transactions (Dated)'!$B$2:$B$53,'Share Values'!AG$11,'Transactions (Dated)'!$C$2:$C$53,"Buy")-SUMIFS('Transactions (Dated)'!$E$2:$E$53,'Transactions (Dated)'!$D$2:$D$53,'Share Values'!$X871,'Transactions (Dated)'!$B$2:$B$53,'Share Values'!AG$11,'Transactions (Dated)'!$C$2:$C$53,"Sell")</f>
        <v>6835</v>
      </c>
      <c r="AH871" s="40">
        <f ca="1">AH870+SUMIFS('Transactions (Dated)'!$E$2:$E$53,'Transactions (Dated)'!$D$2:$D$53,'Share Values'!$X871,'Transactions (Dated)'!$B$2:$B$53,'Share Values'!AH$11,'Transactions (Dated)'!$C$2:$C$53,"Buy")-SUMIFS('Transactions (Dated)'!$E$2:$E$53,'Transactions (Dated)'!$D$2:$D$53,'Share Values'!$X871,'Transactions (Dated)'!$B$2:$B$53,'Share Values'!AH$11,'Transactions (Dated)'!$C$2:$C$53,"Sell")</f>
        <v>0</v>
      </c>
      <c r="AI871" s="40">
        <f ca="1">AI870+SUMIFS('Transactions (Dated)'!$E$2:$E$53,'Transactions (Dated)'!$D$2:$D$53,'Share Values'!$X871,'Transactions (Dated)'!$B$2:$B$53,'Share Values'!AI$11,'Transactions (Dated)'!$C$2:$C$53,"Buy")-SUMIFS('Transactions (Dated)'!$E$2:$E$53,'Transactions (Dated)'!$D$2:$D$53,'Share Values'!$X871,'Transactions (Dated)'!$B$2:$B$53,'Share Values'!AI$11,'Transactions (Dated)'!$C$2:$C$53,"Sell")</f>
        <v>0</v>
      </c>
      <c r="AJ871" s="40">
        <f ca="1">AJ870+SUMIFS('Transactions (Dated)'!$E$2:$E$53,'Transactions (Dated)'!$D$2:$D$53,'Share Values'!$X871,'Transactions (Dated)'!$B$2:$B$53,'Share Values'!AJ$11,'Transactions (Dated)'!$C$2:$C$53,"Buy")-SUMIFS('Transactions (Dated)'!$E$2:$E$53,'Transactions (Dated)'!$D$2:$D$53,'Share Values'!$X871,'Transactions (Dated)'!$B$2:$B$53,'Share Values'!AJ$11,'Transactions (Dated)'!$C$2:$C$53,"Sell")</f>
        <v>0</v>
      </c>
      <c r="AK871" s="40">
        <f ca="1">AK870+SUMIFS('Transactions (Dated)'!$E$2:$E$53,'Transactions (Dated)'!$D$2:$D$53,'Share Values'!$X871,'Transactions (Dated)'!$B$2:$B$53,'Share Values'!AK$11,'Transactions (Dated)'!$C$2:$C$53,"Buy")-SUMIFS('Transactions (Dated)'!$E$2:$E$53,'Transactions (Dated)'!$D$2:$D$53,'Share Values'!$X871,'Transactions (Dated)'!$B$2:$B$53,'Share Values'!AK$11,'Transactions (Dated)'!$C$2:$C$53,"Sell")</f>
        <v>0</v>
      </c>
      <c r="AL871" s="40">
        <f ca="1">AL870+SUMIFS('Transactions (Dated)'!$E$2:$E$53,'Transactions (Dated)'!$D$2:$D$53,'Share Values'!$X871,'Transactions (Dated)'!$B$2:$B$53,'Share Values'!AL$11,'Transactions (Dated)'!$C$2:$C$53,"Buy")-SUMIFS('Transactions (Dated)'!$E$2:$E$53,'Transactions (Dated)'!$D$2:$D$53,'Share Values'!$X871,'Transactions (Dated)'!$B$2:$B$53,'Share Values'!AL$11,'Transactions (Dated)'!$C$2:$C$53,"Sell")</f>
        <v>0</v>
      </c>
      <c r="AM871" s="40">
        <f ca="1">AM870+SUMIFS('Transactions (Dated)'!$E$2:$E$53,'Transactions (Dated)'!$D$2:$D$53,'Share Values'!$X871,'Transactions (Dated)'!$B$2:$B$53,'Share Values'!AM$11,'Transactions (Dated)'!$C$2:$C$53,"Buy")-SUMIFS('Transactions (Dated)'!$E$2:$E$53,'Transactions (Dated)'!$D$2:$D$53,'Share Values'!$X871,'Transactions (Dated)'!$B$2:$B$53,'Share Values'!AM$11,'Transactions (Dated)'!$C$2:$C$53,"Sell")</f>
        <v>0</v>
      </c>
      <c r="AN871" s="40">
        <f ca="1">AN870+SUMIFS('Transactions (Dated)'!$E$2:$E$53,'Transactions (Dated)'!$D$2:$D$53,'Share Values'!$X871,'Transactions (Dated)'!$B$2:$B$53,'Share Values'!AN$11,'Transactions (Dated)'!$C$2:$C$53,"Buy")-SUMIFS('Transactions (Dated)'!$E$2:$E$53,'Transactions (Dated)'!$D$2:$D$53,'Share Values'!$X871,'Transactions (Dated)'!$B$2:$B$53,'Share Values'!AN$11,'Transactions (Dated)'!$C$2:$C$53,"Sell")</f>
        <v>0</v>
      </c>
      <c r="AQ871" s="3">
        <f t="shared" si="371"/>
        <v>43165</v>
      </c>
      <c r="AR871" s="6">
        <f t="shared" ca="1" si="372"/>
        <v>74138.75</v>
      </c>
      <c r="AS871" s="6">
        <f t="shared" ca="1" si="373"/>
        <v>15468.75</v>
      </c>
      <c r="AT871" s="6">
        <f t="shared" ca="1" si="374"/>
        <v>554551.28</v>
      </c>
      <c r="AU871" s="6">
        <f t="shared" ca="1" si="375"/>
        <v>46108.04</v>
      </c>
      <c r="AV871" s="6">
        <f t="shared" ca="1" si="376"/>
        <v>63255.12</v>
      </c>
      <c r="AW871" s="6">
        <f t="shared" ca="1" si="377"/>
        <v>0</v>
      </c>
      <c r="AX871" s="6">
        <f t="shared" ca="1" si="378"/>
        <v>41644</v>
      </c>
      <c r="AY871" s="6">
        <f t="shared" ca="1" si="379"/>
        <v>26697.879999999997</v>
      </c>
      <c r="AZ871" s="6">
        <f t="shared" ca="1" si="380"/>
        <v>0</v>
      </c>
      <c r="BA871" s="6">
        <f t="shared" ca="1" si="381"/>
        <v>0</v>
      </c>
      <c r="BB871" s="6">
        <f t="shared" ca="1" si="382"/>
        <v>0</v>
      </c>
      <c r="BC871" s="6">
        <f t="shared" ca="1" si="383"/>
        <v>0</v>
      </c>
      <c r="BD871" s="6">
        <f t="shared" ca="1" si="384"/>
        <v>0</v>
      </c>
      <c r="BE871" s="6">
        <f t="shared" ca="1" si="385"/>
        <v>0</v>
      </c>
      <c r="BF871" s="6">
        <f t="shared" ca="1" si="368"/>
        <v>0</v>
      </c>
      <c r="BG871" s="6">
        <f t="shared" ca="1" si="369"/>
        <v>0</v>
      </c>
      <c r="BJ871" s="4">
        <f t="shared" ca="1" si="386"/>
        <v>821863.82000000007</v>
      </c>
      <c r="BL871" s="3">
        <f t="shared" si="387"/>
        <v>43165</v>
      </c>
      <c r="BM871" s="6">
        <f>BM870+SUMIFS('Transactions (Dated)'!G:G,'Transactions (Dated)'!D:D,'Share Values'!AQ871)</f>
        <v>14317.649999999987</v>
      </c>
      <c r="BN871" s="6">
        <f ca="1">BN870+SUMIFS('Transactions (Dated)'!$F:$F,'Transactions (Dated)'!$D:$D,$BL871,'Transactions (Dated)'!$B:$B,BN$11,'Transactions (Dated)'!$C:$C,"Dividend (paid to cash)")*Y871</f>
        <v>0</v>
      </c>
      <c r="BO871" s="6">
        <f ca="1">BO870+SUMIFS('Transactions (Dated)'!$F:$F,'Transactions (Dated)'!$D:$D,$BL871,'Transactions (Dated)'!$B:$B,BO$11,'Transactions (Dated)'!$C:$C,"Dividend (paid to cash)")*Z871</f>
        <v>2421.875</v>
      </c>
      <c r="BP871" s="6">
        <f ca="1">BP870+SUMIFS('Transactions (Dated)'!$F:$F,'Transactions (Dated)'!$D:$D,$BL871,'Transactions (Dated)'!$B:$B,BP$11,'Transactions (Dated)'!$C:$C,"Dividend (paid to cash)")*AA871</f>
        <v>51745.237000000008</v>
      </c>
      <c r="BQ871" s="6">
        <f ca="1">BQ870+SUMIFS('Transactions (Dated)'!$F:$F,'Transactions (Dated)'!$D:$D,$BL871,'Transactions (Dated)'!$B:$B,BQ$11,'Transactions (Dated)'!$C:$C,"Dividend (paid to cash)")*AB871</f>
        <v>818.29</v>
      </c>
      <c r="BR871" s="6">
        <f ca="1">BR870+SUMIFS('Transactions (Dated)'!$F:$F,'Transactions (Dated)'!$D:$D,$BL871,'Transactions (Dated)'!$B:$B,BR$11,'Transactions (Dated)'!$C:$C,"Dividend (paid to cash)")*AC871</f>
        <v>0</v>
      </c>
      <c r="BS871" s="6">
        <f ca="1">BS870+SUMIFS('Transactions (Dated)'!$F:$F,'Transactions (Dated)'!$D:$D,$BL871,'Transactions (Dated)'!$B:$B,BS$11,'Transactions (Dated)'!$C:$C,"Dividend (paid to cash)")*AD871</f>
        <v>0</v>
      </c>
      <c r="BT871" s="6">
        <f ca="1">BT870+SUMIFS('Transactions (Dated)'!$F:$F,'Transactions (Dated)'!$D:$D,$BL871,'Transactions (Dated)'!$B:$B,BT$11,'Transactions (Dated)'!$C:$C,"Dividend (paid to cash)")*AE871</f>
        <v>9280</v>
      </c>
      <c r="BU871" s="6">
        <f ca="1">BU870+SUMIFS('Transactions (Dated)'!$F:$F,'Transactions (Dated)'!$D:$D,$BL871,'Transactions (Dated)'!$B:$B,BU$11,'Transactions (Dated)'!$C:$C,"Dividend (paid to cash)")*AF871</f>
        <v>0</v>
      </c>
      <c r="BV871" s="6">
        <f ca="1">BV870+SUMIFS('Transactions (Dated)'!$F:$F,'Transactions (Dated)'!$D:$D,$BL871,'Transactions (Dated)'!$B:$B,BV$11,'Transactions (Dated)'!$C:$C,"Dividend (paid to cash)")*AG871</f>
        <v>0</v>
      </c>
      <c r="BW871" s="6">
        <f ca="1">BW870+SUMIFS('Transactions (Dated)'!$F:$F,'Transactions (Dated)'!$D:$D,$BL871,'Transactions (Dated)'!$B:$B,BW$11,'Transactions (Dated)'!$C:$C,"Dividend (paid to cash)")*AH871</f>
        <v>0</v>
      </c>
      <c r="BX871" s="6">
        <f ca="1">BX870+SUMIFS('Transactions (Dated)'!$F:$F,'Transactions (Dated)'!$D:$D,$BL871,'Transactions (Dated)'!$B:$B,BX$11,'Transactions (Dated)'!$C:$C,"Dividend (paid to cash)")*AI871</f>
        <v>0</v>
      </c>
      <c r="BY871" s="6">
        <f ca="1">BY870+SUMIFS('Transactions (Dated)'!$F:$F,'Transactions (Dated)'!$D:$D,$BL871,'Transactions (Dated)'!$B:$B,BY$11,'Transactions (Dated)'!$C:$C,"Dividend (paid to cash)")*AJ871</f>
        <v>0</v>
      </c>
      <c r="BZ871" s="6">
        <f ca="1">BZ870+SUMIFS('Transactions (Dated)'!$F:$F,'Transactions (Dated)'!$D:$D,$BL871,'Transactions (Dated)'!$B:$B,BZ$11,'Transactions (Dated)'!$C:$C,"Dividend (paid to cash)")*AK871</f>
        <v>0</v>
      </c>
      <c r="CA871" s="6">
        <f ca="1">CA870+SUMIFS('Transactions (Dated)'!$F:$F,'Transactions (Dated)'!$D:$D,$BL871,'Transactions (Dated)'!$B:$B,CA$11,'Transactions (Dated)'!$C:$C,"Dividend (paid to cash)")*AL871</f>
        <v>0</v>
      </c>
      <c r="CB871" s="6">
        <v>0</v>
      </c>
      <c r="CC871" s="6">
        <v>0</v>
      </c>
      <c r="CF871" s="6">
        <f t="shared" ca="1" si="388"/>
        <v>78583.051999999981</v>
      </c>
      <c r="CH871" s="3">
        <f t="shared" si="389"/>
        <v>43165</v>
      </c>
      <c r="CI871" s="4">
        <f t="shared" ca="1" si="390"/>
        <v>821863.82000000007</v>
      </c>
      <c r="CJ871" s="4">
        <f t="shared" ca="1" si="391"/>
        <v>78583.051999999981</v>
      </c>
      <c r="CL871" s="4">
        <f t="shared" ca="1" si="392"/>
        <v>900446.87200000009</v>
      </c>
    </row>
    <row r="872" spans="2:90" x14ac:dyDescent="0.15">
      <c r="B872" s="3">
        <v>43166</v>
      </c>
      <c r="E872" s="86">
        <v>43166</v>
      </c>
      <c r="F872" s="53">
        <v>16.13</v>
      </c>
      <c r="G872">
        <v>1.6600000000000001</v>
      </c>
      <c r="H872">
        <v>20.96</v>
      </c>
      <c r="I872">
        <v>24.28</v>
      </c>
      <c r="J872">
        <v>26.94</v>
      </c>
      <c r="K872">
        <v>11.45</v>
      </c>
      <c r="L872">
        <v>14.2</v>
      </c>
      <c r="M872">
        <v>1.8</v>
      </c>
      <c r="O872">
        <v>17.920000000000002</v>
      </c>
      <c r="Q872">
        <v>1.29</v>
      </c>
      <c r="R872">
        <v>10.11</v>
      </c>
      <c r="S872">
        <v>42.42</v>
      </c>
      <c r="U872">
        <v>42.42</v>
      </c>
      <c r="X872" s="3">
        <f t="shared" si="370"/>
        <v>43166</v>
      </c>
      <c r="Y872" s="40">
        <f ca="1">Y871+SUMIFS('Transactions (Dated)'!$E$2:$E$53,'Transactions (Dated)'!$D$2:$D$53,'Share Values'!$X872,'Transactions (Dated)'!$B$2:$B$53,'Share Values'!Y$11,'Transactions (Dated)'!$C$2:$C$53,"Buy")-SUMIFS('Transactions (Dated)'!$E$2:$E$53,'Transactions (Dated)'!$D$2:$D$53,'Share Values'!$X872,'Transactions (Dated)'!$B$2:$B$53,'Share Values'!Y$11,'Transactions (Dated)'!$C$2:$C$53,"Sell")</f>
        <v>4625</v>
      </c>
      <c r="Z872" s="40">
        <f ca="1">Z871+SUMIFS('Transactions (Dated)'!$E$2:$E$53,'Transactions (Dated)'!$D$2:$D$53,'Share Values'!$X872,'Transactions (Dated)'!$B$2:$B$53,'Share Values'!Z$11,'Transactions (Dated)'!$C$2:$C$53,"Buy")-SUMIFS('Transactions (Dated)'!$E$2:$E$53,'Transactions (Dated)'!$D$2:$D$53,'Share Values'!$X872,'Transactions (Dated)'!$B$2:$B$53,'Share Values'!Z$11,'Transactions (Dated)'!$C$2:$C$53,"Sell")</f>
        <v>9375</v>
      </c>
      <c r="AA872" s="40">
        <f ca="1">AA871+SUMIFS('Transactions (Dated)'!$E$2:$E$53,'Transactions (Dated)'!$D$2:$D$53,'Share Values'!$X872,'Transactions (Dated)'!$B$2:$B$53,'Share Values'!AA$11,'Transactions (Dated)'!$C$2:$C$53,"Buy")-SUMIFS('Transactions (Dated)'!$E$2:$E$53,'Transactions (Dated)'!$D$2:$D$53,'Share Values'!$X872,'Transactions (Dated)'!$B$2:$B$53,'Share Values'!AA$11,'Transactions (Dated)'!$C$2:$C$53,"Sell")</f>
        <v>26357</v>
      </c>
      <c r="AB872" s="40">
        <f ca="1">AB871+SUMIFS('Transactions (Dated)'!$E$2:$E$53,'Transactions (Dated)'!$D$2:$D$53,'Share Values'!$X872,'Transactions (Dated)'!$B$2:$B$53,'Share Values'!AB$11,'Transactions (Dated)'!$C$2:$C$53,"Buy")-SUMIFS('Transactions (Dated)'!$E$2:$E$53,'Transactions (Dated)'!$D$2:$D$53,'Share Values'!$X872,'Transactions (Dated)'!$B$2:$B$53,'Share Values'!AB$11,'Transactions (Dated)'!$C$2:$C$53,"Sell")</f>
        <v>1892</v>
      </c>
      <c r="AC872" s="40">
        <f ca="1">AC871+SUMIFS('Transactions (Dated)'!$E$2:$E$53,'Transactions (Dated)'!$D$2:$D$53,'Share Values'!$X872,'Transactions (Dated)'!$B$2:$B$53,'Share Values'!AC$11,'Transactions (Dated)'!$C$2:$C$53,"Buy")-SUMIFS('Transactions (Dated)'!$E$2:$E$53,'Transactions (Dated)'!$D$2:$D$53,'Share Values'!$X872,'Transactions (Dated)'!$B$2:$B$53,'Share Values'!AC$11,'Transactions (Dated)'!$C$2:$C$53,"Sell")</f>
        <v>2348</v>
      </c>
      <c r="AD872" s="40">
        <f ca="1">AD871+SUMIFS('Transactions (Dated)'!$E$2:$E$53,'Transactions (Dated)'!$D$2:$D$53,'Share Values'!$X872,'Transactions (Dated)'!$B$2:$B$53,'Share Values'!AD$11,'Transactions (Dated)'!$C$2:$C$53,"Buy")-SUMIFS('Transactions (Dated)'!$E$2:$E$53,'Transactions (Dated)'!$D$2:$D$53,'Share Values'!$X872,'Transactions (Dated)'!$B$2:$B$53,'Share Values'!AD$11,'Transactions (Dated)'!$C$2:$C$53,"Sell")</f>
        <v>0</v>
      </c>
      <c r="AE872" s="40">
        <f ca="1">AE871+SUMIFS('Transactions (Dated)'!$E$2:$E$53,'Transactions (Dated)'!$D$2:$D$53,'Share Values'!$X872,'Transactions (Dated)'!$B$2:$B$53,'Share Values'!AE$11,'Transactions (Dated)'!$C$2:$C$53,"Buy")-SUMIFS('Transactions (Dated)'!$E$2:$E$53,'Transactions (Dated)'!$D$2:$D$53,'Share Values'!$X872,'Transactions (Dated)'!$B$2:$B$53,'Share Values'!AE$11,'Transactions (Dated)'!$C$2:$C$53,"Sell")</f>
        <v>2900</v>
      </c>
      <c r="AF872" s="40">
        <f ca="1">AF871+SUMIFS('Transactions (Dated)'!$E$2:$E$53,'Transactions (Dated)'!$D$2:$D$53,'Share Values'!$X872,'Transactions (Dated)'!$B$2:$B$53,'Share Values'!AF$11,'Transactions (Dated)'!$C$2:$C$53,"Buy")-SUMIFS('Transactions (Dated)'!$E$2:$E$53,'Transactions (Dated)'!$D$2:$D$53,'Share Values'!$X872,'Transactions (Dated)'!$B$2:$B$53,'Share Values'!AF$11,'Transactions (Dated)'!$C$2:$C$53,"Sell")</f>
        <v>14201</v>
      </c>
      <c r="AG872" s="40">
        <f ca="1">AG871+SUMIFS('Transactions (Dated)'!$E$2:$E$53,'Transactions (Dated)'!$D$2:$D$53,'Share Values'!$X872,'Transactions (Dated)'!$B$2:$B$53,'Share Values'!AG$11,'Transactions (Dated)'!$C$2:$C$53,"Buy")-SUMIFS('Transactions (Dated)'!$E$2:$E$53,'Transactions (Dated)'!$D$2:$D$53,'Share Values'!$X872,'Transactions (Dated)'!$B$2:$B$53,'Share Values'!AG$11,'Transactions (Dated)'!$C$2:$C$53,"Sell")</f>
        <v>6835</v>
      </c>
      <c r="AH872" s="40">
        <f ca="1">AH871+SUMIFS('Transactions (Dated)'!$E$2:$E$53,'Transactions (Dated)'!$D$2:$D$53,'Share Values'!$X872,'Transactions (Dated)'!$B$2:$B$53,'Share Values'!AH$11,'Transactions (Dated)'!$C$2:$C$53,"Buy")-SUMIFS('Transactions (Dated)'!$E$2:$E$53,'Transactions (Dated)'!$D$2:$D$53,'Share Values'!$X872,'Transactions (Dated)'!$B$2:$B$53,'Share Values'!AH$11,'Transactions (Dated)'!$C$2:$C$53,"Sell")</f>
        <v>0</v>
      </c>
      <c r="AI872" s="40">
        <f ca="1">AI871+SUMIFS('Transactions (Dated)'!$E$2:$E$53,'Transactions (Dated)'!$D$2:$D$53,'Share Values'!$X872,'Transactions (Dated)'!$B$2:$B$53,'Share Values'!AI$11,'Transactions (Dated)'!$C$2:$C$53,"Buy")-SUMIFS('Transactions (Dated)'!$E$2:$E$53,'Transactions (Dated)'!$D$2:$D$53,'Share Values'!$X872,'Transactions (Dated)'!$B$2:$B$53,'Share Values'!AI$11,'Transactions (Dated)'!$C$2:$C$53,"Sell")</f>
        <v>0</v>
      </c>
      <c r="AJ872" s="40">
        <f ca="1">AJ871+SUMIFS('Transactions (Dated)'!$E$2:$E$53,'Transactions (Dated)'!$D$2:$D$53,'Share Values'!$X872,'Transactions (Dated)'!$B$2:$B$53,'Share Values'!AJ$11,'Transactions (Dated)'!$C$2:$C$53,"Buy")-SUMIFS('Transactions (Dated)'!$E$2:$E$53,'Transactions (Dated)'!$D$2:$D$53,'Share Values'!$X872,'Transactions (Dated)'!$B$2:$B$53,'Share Values'!AJ$11,'Transactions (Dated)'!$C$2:$C$53,"Sell")</f>
        <v>0</v>
      </c>
      <c r="AK872" s="40">
        <f ca="1">AK871+SUMIFS('Transactions (Dated)'!$E$2:$E$53,'Transactions (Dated)'!$D$2:$D$53,'Share Values'!$X872,'Transactions (Dated)'!$B$2:$B$53,'Share Values'!AK$11,'Transactions (Dated)'!$C$2:$C$53,"Buy")-SUMIFS('Transactions (Dated)'!$E$2:$E$53,'Transactions (Dated)'!$D$2:$D$53,'Share Values'!$X872,'Transactions (Dated)'!$B$2:$B$53,'Share Values'!AK$11,'Transactions (Dated)'!$C$2:$C$53,"Sell")</f>
        <v>0</v>
      </c>
      <c r="AL872" s="40">
        <f ca="1">AL871+SUMIFS('Transactions (Dated)'!$E$2:$E$53,'Transactions (Dated)'!$D$2:$D$53,'Share Values'!$X872,'Transactions (Dated)'!$B$2:$B$53,'Share Values'!AL$11,'Transactions (Dated)'!$C$2:$C$53,"Buy")-SUMIFS('Transactions (Dated)'!$E$2:$E$53,'Transactions (Dated)'!$D$2:$D$53,'Share Values'!$X872,'Transactions (Dated)'!$B$2:$B$53,'Share Values'!AL$11,'Transactions (Dated)'!$C$2:$C$53,"Sell")</f>
        <v>0</v>
      </c>
      <c r="AM872" s="40">
        <f ca="1">AM871+SUMIFS('Transactions (Dated)'!$E$2:$E$53,'Transactions (Dated)'!$D$2:$D$53,'Share Values'!$X872,'Transactions (Dated)'!$B$2:$B$53,'Share Values'!AM$11,'Transactions (Dated)'!$C$2:$C$53,"Buy")-SUMIFS('Transactions (Dated)'!$E$2:$E$53,'Transactions (Dated)'!$D$2:$D$53,'Share Values'!$X872,'Transactions (Dated)'!$B$2:$B$53,'Share Values'!AM$11,'Transactions (Dated)'!$C$2:$C$53,"Sell")</f>
        <v>0</v>
      </c>
      <c r="AN872" s="40">
        <f ca="1">AN871+SUMIFS('Transactions (Dated)'!$E$2:$E$53,'Transactions (Dated)'!$D$2:$D$53,'Share Values'!$X872,'Transactions (Dated)'!$B$2:$B$53,'Share Values'!AN$11,'Transactions (Dated)'!$C$2:$C$53,"Buy")-SUMIFS('Transactions (Dated)'!$E$2:$E$53,'Transactions (Dated)'!$D$2:$D$53,'Share Values'!$X872,'Transactions (Dated)'!$B$2:$B$53,'Share Values'!AN$11,'Transactions (Dated)'!$C$2:$C$53,"Sell")</f>
        <v>0</v>
      </c>
      <c r="AQ872" s="3">
        <f t="shared" si="371"/>
        <v>43166</v>
      </c>
      <c r="AR872" s="6">
        <f t="shared" ca="1" si="372"/>
        <v>74601.25</v>
      </c>
      <c r="AS872" s="6">
        <f t="shared" ca="1" si="373"/>
        <v>15562.500000000002</v>
      </c>
      <c r="AT872" s="6">
        <f t="shared" ca="1" si="374"/>
        <v>552442.72</v>
      </c>
      <c r="AU872" s="6">
        <f t="shared" ca="1" si="375"/>
        <v>45937.760000000002</v>
      </c>
      <c r="AV872" s="6">
        <f t="shared" ca="1" si="376"/>
        <v>63255.12</v>
      </c>
      <c r="AW872" s="6">
        <f t="shared" ca="1" si="377"/>
        <v>0</v>
      </c>
      <c r="AX872" s="6">
        <f t="shared" ca="1" si="378"/>
        <v>41180</v>
      </c>
      <c r="AY872" s="6">
        <f t="shared" ca="1" si="379"/>
        <v>25561.8</v>
      </c>
      <c r="AZ872" s="6">
        <f t="shared" ca="1" si="380"/>
        <v>0</v>
      </c>
      <c r="BA872" s="6">
        <f t="shared" ca="1" si="381"/>
        <v>0</v>
      </c>
      <c r="BB872" s="6">
        <f t="shared" ca="1" si="382"/>
        <v>0</v>
      </c>
      <c r="BC872" s="6">
        <f t="shared" ca="1" si="383"/>
        <v>0</v>
      </c>
      <c r="BD872" s="6">
        <f t="shared" ca="1" si="384"/>
        <v>0</v>
      </c>
      <c r="BE872" s="6">
        <f t="shared" ca="1" si="385"/>
        <v>0</v>
      </c>
      <c r="BF872" s="6">
        <f t="shared" ca="1" si="368"/>
        <v>0</v>
      </c>
      <c r="BG872" s="6">
        <f t="shared" ca="1" si="369"/>
        <v>0</v>
      </c>
      <c r="BJ872" s="4">
        <f t="shared" ca="1" si="386"/>
        <v>818541.15</v>
      </c>
      <c r="BL872" s="3">
        <f t="shared" si="387"/>
        <v>43166</v>
      </c>
      <c r="BM872" s="6">
        <f>BM871+SUMIFS('Transactions (Dated)'!G:G,'Transactions (Dated)'!D:D,'Share Values'!AQ872)</f>
        <v>14317.649999999987</v>
      </c>
      <c r="BN872" s="6">
        <f ca="1">BN871+SUMIFS('Transactions (Dated)'!$F:$F,'Transactions (Dated)'!$D:$D,$BL872,'Transactions (Dated)'!$B:$B,BN$11,'Transactions (Dated)'!$C:$C,"Dividend (paid to cash)")*Y872</f>
        <v>0</v>
      </c>
      <c r="BO872" s="6">
        <f ca="1">BO871+SUMIFS('Transactions (Dated)'!$F:$F,'Transactions (Dated)'!$D:$D,$BL872,'Transactions (Dated)'!$B:$B,BO$11,'Transactions (Dated)'!$C:$C,"Dividend (paid to cash)")*Z872</f>
        <v>2421.875</v>
      </c>
      <c r="BP872" s="6">
        <f ca="1">BP871+SUMIFS('Transactions (Dated)'!$F:$F,'Transactions (Dated)'!$D:$D,$BL872,'Transactions (Dated)'!$B:$B,BP$11,'Transactions (Dated)'!$C:$C,"Dividend (paid to cash)")*AA872</f>
        <v>51745.237000000008</v>
      </c>
      <c r="BQ872" s="6">
        <f ca="1">BQ871+SUMIFS('Transactions (Dated)'!$F:$F,'Transactions (Dated)'!$D:$D,$BL872,'Transactions (Dated)'!$B:$B,BQ$11,'Transactions (Dated)'!$C:$C,"Dividend (paid to cash)")*AB872</f>
        <v>818.29</v>
      </c>
      <c r="BR872" s="6">
        <f ca="1">BR871+SUMIFS('Transactions (Dated)'!$F:$F,'Transactions (Dated)'!$D:$D,$BL872,'Transactions (Dated)'!$B:$B,BR$11,'Transactions (Dated)'!$C:$C,"Dividend (paid to cash)")*AC872</f>
        <v>0</v>
      </c>
      <c r="BS872" s="6">
        <f ca="1">BS871+SUMIFS('Transactions (Dated)'!$F:$F,'Transactions (Dated)'!$D:$D,$BL872,'Transactions (Dated)'!$B:$B,BS$11,'Transactions (Dated)'!$C:$C,"Dividend (paid to cash)")*AD872</f>
        <v>0</v>
      </c>
      <c r="BT872" s="6">
        <f ca="1">BT871+SUMIFS('Transactions (Dated)'!$F:$F,'Transactions (Dated)'!$D:$D,$BL872,'Transactions (Dated)'!$B:$B,BT$11,'Transactions (Dated)'!$C:$C,"Dividend (paid to cash)")*AE872</f>
        <v>9280</v>
      </c>
      <c r="BU872" s="6">
        <f ca="1">BU871+SUMIFS('Transactions (Dated)'!$F:$F,'Transactions (Dated)'!$D:$D,$BL872,'Transactions (Dated)'!$B:$B,BU$11,'Transactions (Dated)'!$C:$C,"Dividend (paid to cash)")*AF872</f>
        <v>0</v>
      </c>
      <c r="BV872" s="6">
        <f ca="1">BV871+SUMIFS('Transactions (Dated)'!$F:$F,'Transactions (Dated)'!$D:$D,$BL872,'Transactions (Dated)'!$B:$B,BV$11,'Transactions (Dated)'!$C:$C,"Dividend (paid to cash)")*AG872</f>
        <v>0</v>
      </c>
      <c r="BW872" s="6">
        <f ca="1">BW871+SUMIFS('Transactions (Dated)'!$F:$F,'Transactions (Dated)'!$D:$D,$BL872,'Transactions (Dated)'!$B:$B,BW$11,'Transactions (Dated)'!$C:$C,"Dividend (paid to cash)")*AH872</f>
        <v>0</v>
      </c>
      <c r="BX872" s="6">
        <f ca="1">BX871+SUMIFS('Transactions (Dated)'!$F:$F,'Transactions (Dated)'!$D:$D,$BL872,'Transactions (Dated)'!$B:$B,BX$11,'Transactions (Dated)'!$C:$C,"Dividend (paid to cash)")*AI872</f>
        <v>0</v>
      </c>
      <c r="BY872" s="6">
        <f ca="1">BY871+SUMIFS('Transactions (Dated)'!$F:$F,'Transactions (Dated)'!$D:$D,$BL872,'Transactions (Dated)'!$B:$B,BY$11,'Transactions (Dated)'!$C:$C,"Dividend (paid to cash)")*AJ872</f>
        <v>0</v>
      </c>
      <c r="BZ872" s="6">
        <f ca="1">BZ871+SUMIFS('Transactions (Dated)'!$F:$F,'Transactions (Dated)'!$D:$D,$BL872,'Transactions (Dated)'!$B:$B,BZ$11,'Transactions (Dated)'!$C:$C,"Dividend (paid to cash)")*AK872</f>
        <v>0</v>
      </c>
      <c r="CA872" s="6">
        <f ca="1">CA871+SUMIFS('Transactions (Dated)'!$F:$F,'Transactions (Dated)'!$D:$D,$BL872,'Transactions (Dated)'!$B:$B,CA$11,'Transactions (Dated)'!$C:$C,"Dividend (paid to cash)")*AL872</f>
        <v>0</v>
      </c>
      <c r="CB872" s="6">
        <v>0</v>
      </c>
      <c r="CC872" s="6">
        <v>0</v>
      </c>
      <c r="CF872" s="6">
        <f t="shared" ca="1" si="388"/>
        <v>78583.051999999981</v>
      </c>
      <c r="CH872" s="3">
        <f t="shared" si="389"/>
        <v>43166</v>
      </c>
      <c r="CI872" s="4">
        <f t="shared" ca="1" si="390"/>
        <v>818541.15</v>
      </c>
      <c r="CJ872" s="4">
        <f t="shared" ca="1" si="391"/>
        <v>78583.051999999981</v>
      </c>
      <c r="CL872" s="4">
        <f t="shared" ca="1" si="392"/>
        <v>897124.20200000005</v>
      </c>
    </row>
    <row r="873" spans="2:90" x14ac:dyDescent="0.15">
      <c r="B873" s="3">
        <v>43167</v>
      </c>
      <c r="E873" s="86">
        <v>43167</v>
      </c>
      <c r="F873" s="53">
        <v>16.63</v>
      </c>
      <c r="G873">
        <v>1.6600000000000001</v>
      </c>
      <c r="H873">
        <v>21.04</v>
      </c>
      <c r="I873">
        <v>24.66</v>
      </c>
      <c r="J873">
        <v>26.94</v>
      </c>
      <c r="K873">
        <v>11.59</v>
      </c>
      <c r="L873">
        <v>14.33</v>
      </c>
      <c r="M873">
        <v>1.8</v>
      </c>
      <c r="O873">
        <v>18.77</v>
      </c>
      <c r="Q873">
        <v>1.3</v>
      </c>
      <c r="R873">
        <v>9.91</v>
      </c>
      <c r="S873">
        <v>42.66</v>
      </c>
      <c r="U873">
        <v>42.66</v>
      </c>
      <c r="X873" s="3">
        <f t="shared" si="370"/>
        <v>43167</v>
      </c>
      <c r="Y873" s="40">
        <f ca="1">Y872+SUMIFS('Transactions (Dated)'!$E$2:$E$53,'Transactions (Dated)'!$D$2:$D$53,'Share Values'!$X873,'Transactions (Dated)'!$B$2:$B$53,'Share Values'!Y$11,'Transactions (Dated)'!$C$2:$C$53,"Buy")-SUMIFS('Transactions (Dated)'!$E$2:$E$53,'Transactions (Dated)'!$D$2:$D$53,'Share Values'!$X873,'Transactions (Dated)'!$B$2:$B$53,'Share Values'!Y$11,'Transactions (Dated)'!$C$2:$C$53,"Sell")</f>
        <v>4625</v>
      </c>
      <c r="Z873" s="40">
        <f ca="1">Z872+SUMIFS('Transactions (Dated)'!$E$2:$E$53,'Transactions (Dated)'!$D$2:$D$53,'Share Values'!$X873,'Transactions (Dated)'!$B$2:$B$53,'Share Values'!Z$11,'Transactions (Dated)'!$C$2:$C$53,"Buy")-SUMIFS('Transactions (Dated)'!$E$2:$E$53,'Transactions (Dated)'!$D$2:$D$53,'Share Values'!$X873,'Transactions (Dated)'!$B$2:$B$53,'Share Values'!Z$11,'Transactions (Dated)'!$C$2:$C$53,"Sell")</f>
        <v>9375</v>
      </c>
      <c r="AA873" s="40">
        <f ca="1">AA872+SUMIFS('Transactions (Dated)'!$E$2:$E$53,'Transactions (Dated)'!$D$2:$D$53,'Share Values'!$X873,'Transactions (Dated)'!$B$2:$B$53,'Share Values'!AA$11,'Transactions (Dated)'!$C$2:$C$53,"Buy")-SUMIFS('Transactions (Dated)'!$E$2:$E$53,'Transactions (Dated)'!$D$2:$D$53,'Share Values'!$X873,'Transactions (Dated)'!$B$2:$B$53,'Share Values'!AA$11,'Transactions (Dated)'!$C$2:$C$53,"Sell")</f>
        <v>26357</v>
      </c>
      <c r="AB873" s="40">
        <f ca="1">AB872+SUMIFS('Transactions (Dated)'!$E$2:$E$53,'Transactions (Dated)'!$D$2:$D$53,'Share Values'!$X873,'Transactions (Dated)'!$B$2:$B$53,'Share Values'!AB$11,'Transactions (Dated)'!$C$2:$C$53,"Buy")-SUMIFS('Transactions (Dated)'!$E$2:$E$53,'Transactions (Dated)'!$D$2:$D$53,'Share Values'!$X873,'Transactions (Dated)'!$B$2:$B$53,'Share Values'!AB$11,'Transactions (Dated)'!$C$2:$C$53,"Sell")</f>
        <v>1892</v>
      </c>
      <c r="AC873" s="40">
        <f ca="1">AC872+SUMIFS('Transactions (Dated)'!$E$2:$E$53,'Transactions (Dated)'!$D$2:$D$53,'Share Values'!$X873,'Transactions (Dated)'!$B$2:$B$53,'Share Values'!AC$11,'Transactions (Dated)'!$C$2:$C$53,"Buy")-SUMIFS('Transactions (Dated)'!$E$2:$E$53,'Transactions (Dated)'!$D$2:$D$53,'Share Values'!$X873,'Transactions (Dated)'!$B$2:$B$53,'Share Values'!AC$11,'Transactions (Dated)'!$C$2:$C$53,"Sell")</f>
        <v>2348</v>
      </c>
      <c r="AD873" s="40">
        <f ca="1">AD872+SUMIFS('Transactions (Dated)'!$E$2:$E$53,'Transactions (Dated)'!$D$2:$D$53,'Share Values'!$X873,'Transactions (Dated)'!$B$2:$B$53,'Share Values'!AD$11,'Transactions (Dated)'!$C$2:$C$53,"Buy")-SUMIFS('Transactions (Dated)'!$E$2:$E$53,'Transactions (Dated)'!$D$2:$D$53,'Share Values'!$X873,'Transactions (Dated)'!$B$2:$B$53,'Share Values'!AD$11,'Transactions (Dated)'!$C$2:$C$53,"Sell")</f>
        <v>0</v>
      </c>
      <c r="AE873" s="40">
        <f ca="1">AE872+SUMIFS('Transactions (Dated)'!$E$2:$E$53,'Transactions (Dated)'!$D$2:$D$53,'Share Values'!$X873,'Transactions (Dated)'!$B$2:$B$53,'Share Values'!AE$11,'Transactions (Dated)'!$C$2:$C$53,"Buy")-SUMIFS('Transactions (Dated)'!$E$2:$E$53,'Transactions (Dated)'!$D$2:$D$53,'Share Values'!$X873,'Transactions (Dated)'!$B$2:$B$53,'Share Values'!AE$11,'Transactions (Dated)'!$C$2:$C$53,"Sell")</f>
        <v>2900</v>
      </c>
      <c r="AF873" s="40">
        <f ca="1">AF872+SUMIFS('Transactions (Dated)'!$E$2:$E$53,'Transactions (Dated)'!$D$2:$D$53,'Share Values'!$X873,'Transactions (Dated)'!$B$2:$B$53,'Share Values'!AF$11,'Transactions (Dated)'!$C$2:$C$53,"Buy")-SUMIFS('Transactions (Dated)'!$E$2:$E$53,'Transactions (Dated)'!$D$2:$D$53,'Share Values'!$X873,'Transactions (Dated)'!$B$2:$B$53,'Share Values'!AF$11,'Transactions (Dated)'!$C$2:$C$53,"Sell")</f>
        <v>14201</v>
      </c>
      <c r="AG873" s="40">
        <f ca="1">AG872+SUMIFS('Transactions (Dated)'!$E$2:$E$53,'Transactions (Dated)'!$D$2:$D$53,'Share Values'!$X873,'Transactions (Dated)'!$B$2:$B$53,'Share Values'!AG$11,'Transactions (Dated)'!$C$2:$C$53,"Buy")-SUMIFS('Transactions (Dated)'!$E$2:$E$53,'Transactions (Dated)'!$D$2:$D$53,'Share Values'!$X873,'Transactions (Dated)'!$B$2:$B$53,'Share Values'!AG$11,'Transactions (Dated)'!$C$2:$C$53,"Sell")</f>
        <v>6835</v>
      </c>
      <c r="AH873" s="40">
        <f ca="1">AH872+SUMIFS('Transactions (Dated)'!$E$2:$E$53,'Transactions (Dated)'!$D$2:$D$53,'Share Values'!$X873,'Transactions (Dated)'!$B$2:$B$53,'Share Values'!AH$11,'Transactions (Dated)'!$C$2:$C$53,"Buy")-SUMIFS('Transactions (Dated)'!$E$2:$E$53,'Transactions (Dated)'!$D$2:$D$53,'Share Values'!$X873,'Transactions (Dated)'!$B$2:$B$53,'Share Values'!AH$11,'Transactions (Dated)'!$C$2:$C$53,"Sell")</f>
        <v>0</v>
      </c>
      <c r="AI873" s="40">
        <f ca="1">AI872+SUMIFS('Transactions (Dated)'!$E$2:$E$53,'Transactions (Dated)'!$D$2:$D$53,'Share Values'!$X873,'Transactions (Dated)'!$B$2:$B$53,'Share Values'!AI$11,'Transactions (Dated)'!$C$2:$C$53,"Buy")-SUMIFS('Transactions (Dated)'!$E$2:$E$53,'Transactions (Dated)'!$D$2:$D$53,'Share Values'!$X873,'Transactions (Dated)'!$B$2:$B$53,'Share Values'!AI$11,'Transactions (Dated)'!$C$2:$C$53,"Sell")</f>
        <v>0</v>
      </c>
      <c r="AJ873" s="40">
        <f ca="1">AJ872+SUMIFS('Transactions (Dated)'!$E$2:$E$53,'Transactions (Dated)'!$D$2:$D$53,'Share Values'!$X873,'Transactions (Dated)'!$B$2:$B$53,'Share Values'!AJ$11,'Transactions (Dated)'!$C$2:$C$53,"Buy")-SUMIFS('Transactions (Dated)'!$E$2:$E$53,'Transactions (Dated)'!$D$2:$D$53,'Share Values'!$X873,'Transactions (Dated)'!$B$2:$B$53,'Share Values'!AJ$11,'Transactions (Dated)'!$C$2:$C$53,"Sell")</f>
        <v>0</v>
      </c>
      <c r="AK873" s="40">
        <f ca="1">AK872+SUMIFS('Transactions (Dated)'!$E$2:$E$53,'Transactions (Dated)'!$D$2:$D$53,'Share Values'!$X873,'Transactions (Dated)'!$B$2:$B$53,'Share Values'!AK$11,'Transactions (Dated)'!$C$2:$C$53,"Buy")-SUMIFS('Transactions (Dated)'!$E$2:$E$53,'Transactions (Dated)'!$D$2:$D$53,'Share Values'!$X873,'Transactions (Dated)'!$B$2:$B$53,'Share Values'!AK$11,'Transactions (Dated)'!$C$2:$C$53,"Sell")</f>
        <v>0</v>
      </c>
      <c r="AL873" s="40">
        <f ca="1">AL872+SUMIFS('Transactions (Dated)'!$E$2:$E$53,'Transactions (Dated)'!$D$2:$D$53,'Share Values'!$X873,'Transactions (Dated)'!$B$2:$B$53,'Share Values'!AL$11,'Transactions (Dated)'!$C$2:$C$53,"Buy")-SUMIFS('Transactions (Dated)'!$E$2:$E$53,'Transactions (Dated)'!$D$2:$D$53,'Share Values'!$X873,'Transactions (Dated)'!$B$2:$B$53,'Share Values'!AL$11,'Transactions (Dated)'!$C$2:$C$53,"Sell")</f>
        <v>0</v>
      </c>
      <c r="AM873" s="40">
        <f ca="1">AM872+SUMIFS('Transactions (Dated)'!$E$2:$E$53,'Transactions (Dated)'!$D$2:$D$53,'Share Values'!$X873,'Transactions (Dated)'!$B$2:$B$53,'Share Values'!AM$11,'Transactions (Dated)'!$C$2:$C$53,"Buy")-SUMIFS('Transactions (Dated)'!$E$2:$E$53,'Transactions (Dated)'!$D$2:$D$53,'Share Values'!$X873,'Transactions (Dated)'!$B$2:$B$53,'Share Values'!AM$11,'Transactions (Dated)'!$C$2:$C$53,"Sell")</f>
        <v>0</v>
      </c>
      <c r="AN873" s="40">
        <f ca="1">AN872+SUMIFS('Transactions (Dated)'!$E$2:$E$53,'Transactions (Dated)'!$D$2:$D$53,'Share Values'!$X873,'Transactions (Dated)'!$B$2:$B$53,'Share Values'!AN$11,'Transactions (Dated)'!$C$2:$C$53,"Buy")-SUMIFS('Transactions (Dated)'!$E$2:$E$53,'Transactions (Dated)'!$D$2:$D$53,'Share Values'!$X873,'Transactions (Dated)'!$B$2:$B$53,'Share Values'!AN$11,'Transactions (Dated)'!$C$2:$C$53,"Sell")</f>
        <v>0</v>
      </c>
      <c r="AQ873" s="3">
        <f t="shared" si="371"/>
        <v>43167</v>
      </c>
      <c r="AR873" s="6">
        <f t="shared" ca="1" si="372"/>
        <v>76913.75</v>
      </c>
      <c r="AS873" s="6">
        <f t="shared" ca="1" si="373"/>
        <v>15562.500000000002</v>
      </c>
      <c r="AT873" s="6">
        <f t="shared" ca="1" si="374"/>
        <v>554551.28</v>
      </c>
      <c r="AU873" s="6">
        <f t="shared" ca="1" si="375"/>
        <v>46656.72</v>
      </c>
      <c r="AV873" s="6">
        <f t="shared" ca="1" si="376"/>
        <v>63255.12</v>
      </c>
      <c r="AW873" s="6">
        <f t="shared" ca="1" si="377"/>
        <v>0</v>
      </c>
      <c r="AX873" s="6">
        <f t="shared" ca="1" si="378"/>
        <v>41557</v>
      </c>
      <c r="AY873" s="6">
        <f t="shared" ca="1" si="379"/>
        <v>25561.8</v>
      </c>
      <c r="AZ873" s="6">
        <f t="shared" ca="1" si="380"/>
        <v>0</v>
      </c>
      <c r="BA873" s="6">
        <f t="shared" ca="1" si="381"/>
        <v>0</v>
      </c>
      <c r="BB873" s="6">
        <f t="shared" ca="1" si="382"/>
        <v>0</v>
      </c>
      <c r="BC873" s="6">
        <f t="shared" ca="1" si="383"/>
        <v>0</v>
      </c>
      <c r="BD873" s="6">
        <f t="shared" ca="1" si="384"/>
        <v>0</v>
      </c>
      <c r="BE873" s="6">
        <f t="shared" ca="1" si="385"/>
        <v>0</v>
      </c>
      <c r="BF873" s="6">
        <f t="shared" ca="1" si="368"/>
        <v>0</v>
      </c>
      <c r="BG873" s="6">
        <f t="shared" ca="1" si="369"/>
        <v>0</v>
      </c>
      <c r="BJ873" s="4">
        <f t="shared" ca="1" si="386"/>
        <v>824058.17</v>
      </c>
      <c r="BL873" s="3">
        <f t="shared" si="387"/>
        <v>43167</v>
      </c>
      <c r="BM873" s="6">
        <f>BM872+SUMIFS('Transactions (Dated)'!G:G,'Transactions (Dated)'!D:D,'Share Values'!AQ873)</f>
        <v>14317.649999999987</v>
      </c>
      <c r="BN873" s="6">
        <f ca="1">BN872+SUMIFS('Transactions (Dated)'!$F:$F,'Transactions (Dated)'!$D:$D,$BL873,'Transactions (Dated)'!$B:$B,BN$11,'Transactions (Dated)'!$C:$C,"Dividend (paid to cash)")*Y873</f>
        <v>0</v>
      </c>
      <c r="BO873" s="6">
        <f ca="1">BO872+SUMIFS('Transactions (Dated)'!$F:$F,'Transactions (Dated)'!$D:$D,$BL873,'Transactions (Dated)'!$B:$B,BO$11,'Transactions (Dated)'!$C:$C,"Dividend (paid to cash)")*Z873</f>
        <v>2421.875</v>
      </c>
      <c r="BP873" s="6">
        <f ca="1">BP872+SUMIFS('Transactions (Dated)'!$F:$F,'Transactions (Dated)'!$D:$D,$BL873,'Transactions (Dated)'!$B:$B,BP$11,'Transactions (Dated)'!$C:$C,"Dividend (paid to cash)")*AA873</f>
        <v>51745.237000000008</v>
      </c>
      <c r="BQ873" s="6">
        <f ca="1">BQ872+SUMIFS('Transactions (Dated)'!$F:$F,'Transactions (Dated)'!$D:$D,$BL873,'Transactions (Dated)'!$B:$B,BQ$11,'Transactions (Dated)'!$C:$C,"Dividend (paid to cash)")*AB873</f>
        <v>818.29</v>
      </c>
      <c r="BR873" s="6">
        <f ca="1">BR872+SUMIFS('Transactions (Dated)'!$F:$F,'Transactions (Dated)'!$D:$D,$BL873,'Transactions (Dated)'!$B:$B,BR$11,'Transactions (Dated)'!$C:$C,"Dividend (paid to cash)")*AC873</f>
        <v>0</v>
      </c>
      <c r="BS873" s="6">
        <f ca="1">BS872+SUMIFS('Transactions (Dated)'!$F:$F,'Transactions (Dated)'!$D:$D,$BL873,'Transactions (Dated)'!$B:$B,BS$11,'Transactions (Dated)'!$C:$C,"Dividend (paid to cash)")*AD873</f>
        <v>0</v>
      </c>
      <c r="BT873" s="6">
        <f ca="1">BT872+SUMIFS('Transactions (Dated)'!$F:$F,'Transactions (Dated)'!$D:$D,$BL873,'Transactions (Dated)'!$B:$B,BT$11,'Transactions (Dated)'!$C:$C,"Dividend (paid to cash)")*AE873</f>
        <v>9280</v>
      </c>
      <c r="BU873" s="6">
        <f ca="1">BU872+SUMIFS('Transactions (Dated)'!$F:$F,'Transactions (Dated)'!$D:$D,$BL873,'Transactions (Dated)'!$B:$B,BU$11,'Transactions (Dated)'!$C:$C,"Dividend (paid to cash)")*AF873</f>
        <v>0</v>
      </c>
      <c r="BV873" s="6">
        <f ca="1">BV872+SUMIFS('Transactions (Dated)'!$F:$F,'Transactions (Dated)'!$D:$D,$BL873,'Transactions (Dated)'!$B:$B,BV$11,'Transactions (Dated)'!$C:$C,"Dividend (paid to cash)")*AG873</f>
        <v>0</v>
      </c>
      <c r="BW873" s="6">
        <f ca="1">BW872+SUMIFS('Transactions (Dated)'!$F:$F,'Transactions (Dated)'!$D:$D,$BL873,'Transactions (Dated)'!$B:$B,BW$11,'Transactions (Dated)'!$C:$C,"Dividend (paid to cash)")*AH873</f>
        <v>0</v>
      </c>
      <c r="BX873" s="6">
        <f ca="1">BX872+SUMIFS('Transactions (Dated)'!$F:$F,'Transactions (Dated)'!$D:$D,$BL873,'Transactions (Dated)'!$B:$B,BX$11,'Transactions (Dated)'!$C:$C,"Dividend (paid to cash)")*AI873</f>
        <v>0</v>
      </c>
      <c r="BY873" s="6">
        <f ca="1">BY872+SUMIFS('Transactions (Dated)'!$F:$F,'Transactions (Dated)'!$D:$D,$BL873,'Transactions (Dated)'!$B:$B,BY$11,'Transactions (Dated)'!$C:$C,"Dividend (paid to cash)")*AJ873</f>
        <v>0</v>
      </c>
      <c r="BZ873" s="6">
        <f ca="1">BZ872+SUMIFS('Transactions (Dated)'!$F:$F,'Transactions (Dated)'!$D:$D,$BL873,'Transactions (Dated)'!$B:$B,BZ$11,'Transactions (Dated)'!$C:$C,"Dividend (paid to cash)")*AK873</f>
        <v>0</v>
      </c>
      <c r="CA873" s="6">
        <f ca="1">CA872+SUMIFS('Transactions (Dated)'!$F:$F,'Transactions (Dated)'!$D:$D,$BL873,'Transactions (Dated)'!$B:$B,CA$11,'Transactions (Dated)'!$C:$C,"Dividend (paid to cash)")*AL873</f>
        <v>0</v>
      </c>
      <c r="CB873" s="6">
        <v>0</v>
      </c>
      <c r="CC873" s="6">
        <v>0</v>
      </c>
      <c r="CF873" s="6">
        <f t="shared" ca="1" si="388"/>
        <v>78583.051999999981</v>
      </c>
      <c r="CH873" s="3">
        <f t="shared" si="389"/>
        <v>43167</v>
      </c>
      <c r="CI873" s="4">
        <f t="shared" ca="1" si="390"/>
        <v>824058.17</v>
      </c>
      <c r="CJ873" s="4">
        <f t="shared" ca="1" si="391"/>
        <v>78583.051999999981</v>
      </c>
      <c r="CL873" s="4">
        <f t="shared" ca="1" si="392"/>
        <v>902641.22200000007</v>
      </c>
    </row>
    <row r="874" spans="2:90" x14ac:dyDescent="0.15">
      <c r="B874" s="3">
        <v>43168</v>
      </c>
      <c r="E874" s="86">
        <v>43168</v>
      </c>
      <c r="F874" s="53">
        <v>16.489999999999998</v>
      </c>
      <c r="G874">
        <v>1.67</v>
      </c>
      <c r="H874">
        <v>21.11</v>
      </c>
      <c r="I874">
        <v>24.23</v>
      </c>
      <c r="J874">
        <v>26.92</v>
      </c>
      <c r="K874">
        <v>11.63</v>
      </c>
      <c r="L874">
        <v>14.38</v>
      </c>
      <c r="M874">
        <v>1.8199999999999998</v>
      </c>
      <c r="O874">
        <v>18.5</v>
      </c>
      <c r="Q874">
        <v>1.3</v>
      </c>
      <c r="R874">
        <v>9.81</v>
      </c>
      <c r="S874">
        <v>42.69</v>
      </c>
      <c r="U874">
        <v>42.69</v>
      </c>
      <c r="X874" s="3">
        <f t="shared" si="370"/>
        <v>43168</v>
      </c>
      <c r="Y874" s="40">
        <f ca="1">Y873+SUMIFS('Transactions (Dated)'!$E$2:$E$53,'Transactions (Dated)'!$D$2:$D$53,'Share Values'!$X874,'Transactions (Dated)'!$B$2:$B$53,'Share Values'!Y$11,'Transactions (Dated)'!$C$2:$C$53,"Buy")-SUMIFS('Transactions (Dated)'!$E$2:$E$53,'Transactions (Dated)'!$D$2:$D$53,'Share Values'!$X874,'Transactions (Dated)'!$B$2:$B$53,'Share Values'!Y$11,'Transactions (Dated)'!$C$2:$C$53,"Sell")</f>
        <v>4625</v>
      </c>
      <c r="Z874" s="40">
        <f ca="1">Z873+SUMIFS('Transactions (Dated)'!$E$2:$E$53,'Transactions (Dated)'!$D$2:$D$53,'Share Values'!$X874,'Transactions (Dated)'!$B$2:$B$53,'Share Values'!Z$11,'Transactions (Dated)'!$C$2:$C$53,"Buy")-SUMIFS('Transactions (Dated)'!$E$2:$E$53,'Transactions (Dated)'!$D$2:$D$53,'Share Values'!$X874,'Transactions (Dated)'!$B$2:$B$53,'Share Values'!Z$11,'Transactions (Dated)'!$C$2:$C$53,"Sell")</f>
        <v>9375</v>
      </c>
      <c r="AA874" s="40">
        <f ca="1">AA873+SUMIFS('Transactions (Dated)'!$E$2:$E$53,'Transactions (Dated)'!$D$2:$D$53,'Share Values'!$X874,'Transactions (Dated)'!$B$2:$B$53,'Share Values'!AA$11,'Transactions (Dated)'!$C$2:$C$53,"Buy")-SUMIFS('Transactions (Dated)'!$E$2:$E$53,'Transactions (Dated)'!$D$2:$D$53,'Share Values'!$X874,'Transactions (Dated)'!$B$2:$B$53,'Share Values'!AA$11,'Transactions (Dated)'!$C$2:$C$53,"Sell")</f>
        <v>26357</v>
      </c>
      <c r="AB874" s="40">
        <f ca="1">AB873+SUMIFS('Transactions (Dated)'!$E$2:$E$53,'Transactions (Dated)'!$D$2:$D$53,'Share Values'!$X874,'Transactions (Dated)'!$B$2:$B$53,'Share Values'!AB$11,'Transactions (Dated)'!$C$2:$C$53,"Buy")-SUMIFS('Transactions (Dated)'!$E$2:$E$53,'Transactions (Dated)'!$D$2:$D$53,'Share Values'!$X874,'Transactions (Dated)'!$B$2:$B$53,'Share Values'!AB$11,'Transactions (Dated)'!$C$2:$C$53,"Sell")</f>
        <v>1892</v>
      </c>
      <c r="AC874" s="40">
        <f ca="1">AC873+SUMIFS('Transactions (Dated)'!$E$2:$E$53,'Transactions (Dated)'!$D$2:$D$53,'Share Values'!$X874,'Transactions (Dated)'!$B$2:$B$53,'Share Values'!AC$11,'Transactions (Dated)'!$C$2:$C$53,"Buy")-SUMIFS('Transactions (Dated)'!$E$2:$E$53,'Transactions (Dated)'!$D$2:$D$53,'Share Values'!$X874,'Transactions (Dated)'!$B$2:$B$53,'Share Values'!AC$11,'Transactions (Dated)'!$C$2:$C$53,"Sell")</f>
        <v>2348</v>
      </c>
      <c r="AD874" s="40">
        <f ca="1">AD873+SUMIFS('Transactions (Dated)'!$E$2:$E$53,'Transactions (Dated)'!$D$2:$D$53,'Share Values'!$X874,'Transactions (Dated)'!$B$2:$B$53,'Share Values'!AD$11,'Transactions (Dated)'!$C$2:$C$53,"Buy")-SUMIFS('Transactions (Dated)'!$E$2:$E$53,'Transactions (Dated)'!$D$2:$D$53,'Share Values'!$X874,'Transactions (Dated)'!$B$2:$B$53,'Share Values'!AD$11,'Transactions (Dated)'!$C$2:$C$53,"Sell")</f>
        <v>0</v>
      </c>
      <c r="AE874" s="40">
        <f ca="1">AE873+SUMIFS('Transactions (Dated)'!$E$2:$E$53,'Transactions (Dated)'!$D$2:$D$53,'Share Values'!$X874,'Transactions (Dated)'!$B$2:$B$53,'Share Values'!AE$11,'Transactions (Dated)'!$C$2:$C$53,"Buy")-SUMIFS('Transactions (Dated)'!$E$2:$E$53,'Transactions (Dated)'!$D$2:$D$53,'Share Values'!$X874,'Transactions (Dated)'!$B$2:$B$53,'Share Values'!AE$11,'Transactions (Dated)'!$C$2:$C$53,"Sell")</f>
        <v>2900</v>
      </c>
      <c r="AF874" s="40">
        <f ca="1">AF873+SUMIFS('Transactions (Dated)'!$E$2:$E$53,'Transactions (Dated)'!$D$2:$D$53,'Share Values'!$X874,'Transactions (Dated)'!$B$2:$B$53,'Share Values'!AF$11,'Transactions (Dated)'!$C$2:$C$53,"Buy")-SUMIFS('Transactions (Dated)'!$E$2:$E$53,'Transactions (Dated)'!$D$2:$D$53,'Share Values'!$X874,'Transactions (Dated)'!$B$2:$B$53,'Share Values'!AF$11,'Transactions (Dated)'!$C$2:$C$53,"Sell")</f>
        <v>14201</v>
      </c>
      <c r="AG874" s="40">
        <f ca="1">AG873+SUMIFS('Transactions (Dated)'!$E$2:$E$53,'Transactions (Dated)'!$D$2:$D$53,'Share Values'!$X874,'Transactions (Dated)'!$B$2:$B$53,'Share Values'!AG$11,'Transactions (Dated)'!$C$2:$C$53,"Buy")-SUMIFS('Transactions (Dated)'!$E$2:$E$53,'Transactions (Dated)'!$D$2:$D$53,'Share Values'!$X874,'Transactions (Dated)'!$B$2:$B$53,'Share Values'!AG$11,'Transactions (Dated)'!$C$2:$C$53,"Sell")</f>
        <v>6835</v>
      </c>
      <c r="AH874" s="40">
        <f ca="1">AH873+SUMIFS('Transactions (Dated)'!$E$2:$E$53,'Transactions (Dated)'!$D$2:$D$53,'Share Values'!$X874,'Transactions (Dated)'!$B$2:$B$53,'Share Values'!AH$11,'Transactions (Dated)'!$C$2:$C$53,"Buy")-SUMIFS('Transactions (Dated)'!$E$2:$E$53,'Transactions (Dated)'!$D$2:$D$53,'Share Values'!$X874,'Transactions (Dated)'!$B$2:$B$53,'Share Values'!AH$11,'Transactions (Dated)'!$C$2:$C$53,"Sell")</f>
        <v>0</v>
      </c>
      <c r="AI874" s="40">
        <f ca="1">AI873+SUMIFS('Transactions (Dated)'!$E$2:$E$53,'Transactions (Dated)'!$D$2:$D$53,'Share Values'!$X874,'Transactions (Dated)'!$B$2:$B$53,'Share Values'!AI$11,'Transactions (Dated)'!$C$2:$C$53,"Buy")-SUMIFS('Transactions (Dated)'!$E$2:$E$53,'Transactions (Dated)'!$D$2:$D$53,'Share Values'!$X874,'Transactions (Dated)'!$B$2:$B$53,'Share Values'!AI$11,'Transactions (Dated)'!$C$2:$C$53,"Sell")</f>
        <v>0</v>
      </c>
      <c r="AJ874" s="40">
        <f ca="1">AJ873+SUMIFS('Transactions (Dated)'!$E$2:$E$53,'Transactions (Dated)'!$D$2:$D$53,'Share Values'!$X874,'Transactions (Dated)'!$B$2:$B$53,'Share Values'!AJ$11,'Transactions (Dated)'!$C$2:$C$53,"Buy")-SUMIFS('Transactions (Dated)'!$E$2:$E$53,'Transactions (Dated)'!$D$2:$D$53,'Share Values'!$X874,'Transactions (Dated)'!$B$2:$B$53,'Share Values'!AJ$11,'Transactions (Dated)'!$C$2:$C$53,"Sell")</f>
        <v>0</v>
      </c>
      <c r="AK874" s="40">
        <f ca="1">AK873+SUMIFS('Transactions (Dated)'!$E$2:$E$53,'Transactions (Dated)'!$D$2:$D$53,'Share Values'!$X874,'Transactions (Dated)'!$B$2:$B$53,'Share Values'!AK$11,'Transactions (Dated)'!$C$2:$C$53,"Buy")-SUMIFS('Transactions (Dated)'!$E$2:$E$53,'Transactions (Dated)'!$D$2:$D$53,'Share Values'!$X874,'Transactions (Dated)'!$B$2:$B$53,'Share Values'!AK$11,'Transactions (Dated)'!$C$2:$C$53,"Sell")</f>
        <v>0</v>
      </c>
      <c r="AL874" s="40">
        <f ca="1">AL873+SUMIFS('Transactions (Dated)'!$E$2:$E$53,'Transactions (Dated)'!$D$2:$D$53,'Share Values'!$X874,'Transactions (Dated)'!$B$2:$B$53,'Share Values'!AL$11,'Transactions (Dated)'!$C$2:$C$53,"Buy")-SUMIFS('Transactions (Dated)'!$E$2:$E$53,'Transactions (Dated)'!$D$2:$D$53,'Share Values'!$X874,'Transactions (Dated)'!$B$2:$B$53,'Share Values'!AL$11,'Transactions (Dated)'!$C$2:$C$53,"Sell")</f>
        <v>0</v>
      </c>
      <c r="AM874" s="40">
        <f ca="1">AM873+SUMIFS('Transactions (Dated)'!$E$2:$E$53,'Transactions (Dated)'!$D$2:$D$53,'Share Values'!$X874,'Transactions (Dated)'!$B$2:$B$53,'Share Values'!AM$11,'Transactions (Dated)'!$C$2:$C$53,"Buy")-SUMIFS('Transactions (Dated)'!$E$2:$E$53,'Transactions (Dated)'!$D$2:$D$53,'Share Values'!$X874,'Transactions (Dated)'!$B$2:$B$53,'Share Values'!AM$11,'Transactions (Dated)'!$C$2:$C$53,"Sell")</f>
        <v>0</v>
      </c>
      <c r="AN874" s="40">
        <f ca="1">AN873+SUMIFS('Transactions (Dated)'!$E$2:$E$53,'Transactions (Dated)'!$D$2:$D$53,'Share Values'!$X874,'Transactions (Dated)'!$B$2:$B$53,'Share Values'!AN$11,'Transactions (Dated)'!$C$2:$C$53,"Buy")-SUMIFS('Transactions (Dated)'!$E$2:$E$53,'Transactions (Dated)'!$D$2:$D$53,'Share Values'!$X874,'Transactions (Dated)'!$B$2:$B$53,'Share Values'!AN$11,'Transactions (Dated)'!$C$2:$C$53,"Sell")</f>
        <v>0</v>
      </c>
      <c r="AQ874" s="3">
        <f t="shared" si="371"/>
        <v>43168</v>
      </c>
      <c r="AR874" s="6">
        <f t="shared" ca="1" si="372"/>
        <v>76266.25</v>
      </c>
      <c r="AS874" s="6">
        <f t="shared" ca="1" si="373"/>
        <v>15656.25</v>
      </c>
      <c r="AT874" s="6">
        <f t="shared" ca="1" si="374"/>
        <v>556396.27</v>
      </c>
      <c r="AU874" s="6">
        <f t="shared" ca="1" si="375"/>
        <v>45843.16</v>
      </c>
      <c r="AV874" s="6">
        <f t="shared" ca="1" si="376"/>
        <v>63208.160000000003</v>
      </c>
      <c r="AW874" s="6">
        <f t="shared" ca="1" si="377"/>
        <v>0</v>
      </c>
      <c r="AX874" s="6">
        <f t="shared" ca="1" si="378"/>
        <v>41702</v>
      </c>
      <c r="AY874" s="6">
        <f t="shared" ca="1" si="379"/>
        <v>25845.819999999996</v>
      </c>
      <c r="AZ874" s="6">
        <f t="shared" ca="1" si="380"/>
        <v>0</v>
      </c>
      <c r="BA874" s="6">
        <f t="shared" ca="1" si="381"/>
        <v>0</v>
      </c>
      <c r="BB874" s="6">
        <f t="shared" ca="1" si="382"/>
        <v>0</v>
      </c>
      <c r="BC874" s="6">
        <f t="shared" ca="1" si="383"/>
        <v>0</v>
      </c>
      <c r="BD874" s="6">
        <f t="shared" ca="1" si="384"/>
        <v>0</v>
      </c>
      <c r="BE874" s="6">
        <f t="shared" ca="1" si="385"/>
        <v>0</v>
      </c>
      <c r="BF874" s="6">
        <f t="shared" ca="1" si="368"/>
        <v>0</v>
      </c>
      <c r="BG874" s="6">
        <f t="shared" ca="1" si="369"/>
        <v>0</v>
      </c>
      <c r="BJ874" s="4">
        <f t="shared" ca="1" si="386"/>
        <v>824917.91</v>
      </c>
      <c r="BL874" s="3">
        <f t="shared" si="387"/>
        <v>43168</v>
      </c>
      <c r="BM874" s="6">
        <f>BM873+SUMIFS('Transactions (Dated)'!G:G,'Transactions (Dated)'!D:D,'Share Values'!AQ874)</f>
        <v>14317.649999999987</v>
      </c>
      <c r="BN874" s="6">
        <f ca="1">BN873+SUMIFS('Transactions (Dated)'!$F:$F,'Transactions (Dated)'!$D:$D,$BL874,'Transactions (Dated)'!$B:$B,BN$11,'Transactions (Dated)'!$C:$C,"Dividend (paid to cash)")*Y874</f>
        <v>0</v>
      </c>
      <c r="BO874" s="6">
        <f ca="1">BO873+SUMIFS('Transactions (Dated)'!$F:$F,'Transactions (Dated)'!$D:$D,$BL874,'Transactions (Dated)'!$B:$B,BO$11,'Transactions (Dated)'!$C:$C,"Dividend (paid to cash)")*Z874</f>
        <v>2421.875</v>
      </c>
      <c r="BP874" s="6">
        <f ca="1">BP873+SUMIFS('Transactions (Dated)'!$F:$F,'Transactions (Dated)'!$D:$D,$BL874,'Transactions (Dated)'!$B:$B,BP$11,'Transactions (Dated)'!$C:$C,"Dividend (paid to cash)")*AA874</f>
        <v>51745.237000000008</v>
      </c>
      <c r="BQ874" s="6">
        <f ca="1">BQ873+SUMIFS('Transactions (Dated)'!$F:$F,'Transactions (Dated)'!$D:$D,$BL874,'Transactions (Dated)'!$B:$B,BQ$11,'Transactions (Dated)'!$C:$C,"Dividend (paid to cash)")*AB874</f>
        <v>818.29</v>
      </c>
      <c r="BR874" s="6">
        <f ca="1">BR873+SUMIFS('Transactions (Dated)'!$F:$F,'Transactions (Dated)'!$D:$D,$BL874,'Transactions (Dated)'!$B:$B,BR$11,'Transactions (Dated)'!$C:$C,"Dividend (paid to cash)")*AC874</f>
        <v>0</v>
      </c>
      <c r="BS874" s="6">
        <f ca="1">BS873+SUMIFS('Transactions (Dated)'!$F:$F,'Transactions (Dated)'!$D:$D,$BL874,'Transactions (Dated)'!$B:$B,BS$11,'Transactions (Dated)'!$C:$C,"Dividend (paid to cash)")*AD874</f>
        <v>0</v>
      </c>
      <c r="BT874" s="6">
        <f ca="1">BT873+SUMIFS('Transactions (Dated)'!$F:$F,'Transactions (Dated)'!$D:$D,$BL874,'Transactions (Dated)'!$B:$B,BT$11,'Transactions (Dated)'!$C:$C,"Dividend (paid to cash)")*AE874</f>
        <v>9280</v>
      </c>
      <c r="BU874" s="6">
        <f ca="1">BU873+SUMIFS('Transactions (Dated)'!$F:$F,'Transactions (Dated)'!$D:$D,$BL874,'Transactions (Dated)'!$B:$B,BU$11,'Transactions (Dated)'!$C:$C,"Dividend (paid to cash)")*AF874</f>
        <v>0</v>
      </c>
      <c r="BV874" s="6">
        <f ca="1">BV873+SUMIFS('Transactions (Dated)'!$F:$F,'Transactions (Dated)'!$D:$D,$BL874,'Transactions (Dated)'!$B:$B,BV$11,'Transactions (Dated)'!$C:$C,"Dividend (paid to cash)")*AG874</f>
        <v>0</v>
      </c>
      <c r="BW874" s="6">
        <f ca="1">BW873+SUMIFS('Transactions (Dated)'!$F:$F,'Transactions (Dated)'!$D:$D,$BL874,'Transactions (Dated)'!$B:$B,BW$11,'Transactions (Dated)'!$C:$C,"Dividend (paid to cash)")*AH874</f>
        <v>0</v>
      </c>
      <c r="BX874" s="6">
        <f ca="1">BX873+SUMIFS('Transactions (Dated)'!$F:$F,'Transactions (Dated)'!$D:$D,$BL874,'Transactions (Dated)'!$B:$B,BX$11,'Transactions (Dated)'!$C:$C,"Dividend (paid to cash)")*AI874</f>
        <v>0</v>
      </c>
      <c r="BY874" s="6">
        <f ca="1">BY873+SUMIFS('Transactions (Dated)'!$F:$F,'Transactions (Dated)'!$D:$D,$BL874,'Transactions (Dated)'!$B:$B,BY$11,'Transactions (Dated)'!$C:$C,"Dividend (paid to cash)")*AJ874</f>
        <v>0</v>
      </c>
      <c r="BZ874" s="6">
        <f ca="1">BZ873+SUMIFS('Transactions (Dated)'!$F:$F,'Transactions (Dated)'!$D:$D,$BL874,'Transactions (Dated)'!$B:$B,BZ$11,'Transactions (Dated)'!$C:$C,"Dividend (paid to cash)")*AK874</f>
        <v>0</v>
      </c>
      <c r="CA874" s="6">
        <f ca="1">CA873+SUMIFS('Transactions (Dated)'!$F:$F,'Transactions (Dated)'!$D:$D,$BL874,'Transactions (Dated)'!$B:$B,CA$11,'Transactions (Dated)'!$C:$C,"Dividend (paid to cash)")*AL874</f>
        <v>0</v>
      </c>
      <c r="CB874" s="6">
        <v>0</v>
      </c>
      <c r="CC874" s="6">
        <v>0</v>
      </c>
      <c r="CF874" s="6">
        <f t="shared" ca="1" si="388"/>
        <v>78583.051999999981</v>
      </c>
      <c r="CH874" s="3">
        <f t="shared" si="389"/>
        <v>43168</v>
      </c>
      <c r="CI874" s="4">
        <f t="shared" ca="1" si="390"/>
        <v>824917.91</v>
      </c>
      <c r="CJ874" s="4">
        <f t="shared" ca="1" si="391"/>
        <v>78583.051999999981</v>
      </c>
      <c r="CL874" s="4">
        <f t="shared" ca="1" si="392"/>
        <v>903500.96200000006</v>
      </c>
    </row>
    <row r="875" spans="2:90" x14ac:dyDescent="0.15">
      <c r="B875" s="3">
        <v>43171</v>
      </c>
      <c r="E875" s="86">
        <v>43171</v>
      </c>
      <c r="F875" s="53">
        <v>16.46</v>
      </c>
      <c r="G875">
        <v>1.67</v>
      </c>
      <c r="H875">
        <v>21.13</v>
      </c>
      <c r="I875">
        <v>24.04</v>
      </c>
      <c r="J875">
        <v>26.98</v>
      </c>
      <c r="K875">
        <v>11.75</v>
      </c>
      <c r="L875">
        <v>14.46</v>
      </c>
      <c r="M875">
        <v>1.81</v>
      </c>
      <c r="O875">
        <v>18.440000000000001</v>
      </c>
      <c r="Q875">
        <v>1.3</v>
      </c>
      <c r="R875">
        <v>10.039999999999999</v>
      </c>
      <c r="S875">
        <v>43.08</v>
      </c>
      <c r="U875">
        <v>43.08</v>
      </c>
      <c r="X875" s="3">
        <f t="shared" si="370"/>
        <v>43171</v>
      </c>
      <c r="Y875" s="40">
        <f ca="1">Y874+SUMIFS('Transactions (Dated)'!$E$2:$E$53,'Transactions (Dated)'!$D$2:$D$53,'Share Values'!$X875,'Transactions (Dated)'!$B$2:$B$53,'Share Values'!Y$11,'Transactions (Dated)'!$C$2:$C$53,"Buy")-SUMIFS('Transactions (Dated)'!$E$2:$E$53,'Transactions (Dated)'!$D$2:$D$53,'Share Values'!$X875,'Transactions (Dated)'!$B$2:$B$53,'Share Values'!Y$11,'Transactions (Dated)'!$C$2:$C$53,"Sell")</f>
        <v>4625</v>
      </c>
      <c r="Z875" s="40">
        <f ca="1">Z874+SUMIFS('Transactions (Dated)'!$E$2:$E$53,'Transactions (Dated)'!$D$2:$D$53,'Share Values'!$X875,'Transactions (Dated)'!$B$2:$B$53,'Share Values'!Z$11,'Transactions (Dated)'!$C$2:$C$53,"Buy")-SUMIFS('Transactions (Dated)'!$E$2:$E$53,'Transactions (Dated)'!$D$2:$D$53,'Share Values'!$X875,'Transactions (Dated)'!$B$2:$B$53,'Share Values'!Z$11,'Transactions (Dated)'!$C$2:$C$53,"Sell")</f>
        <v>9375</v>
      </c>
      <c r="AA875" s="40">
        <f ca="1">AA874+SUMIFS('Transactions (Dated)'!$E$2:$E$53,'Transactions (Dated)'!$D$2:$D$53,'Share Values'!$X875,'Transactions (Dated)'!$B$2:$B$53,'Share Values'!AA$11,'Transactions (Dated)'!$C$2:$C$53,"Buy")-SUMIFS('Transactions (Dated)'!$E$2:$E$53,'Transactions (Dated)'!$D$2:$D$53,'Share Values'!$X875,'Transactions (Dated)'!$B$2:$B$53,'Share Values'!AA$11,'Transactions (Dated)'!$C$2:$C$53,"Sell")</f>
        <v>26357</v>
      </c>
      <c r="AB875" s="40">
        <f ca="1">AB874+SUMIFS('Transactions (Dated)'!$E$2:$E$53,'Transactions (Dated)'!$D$2:$D$53,'Share Values'!$X875,'Transactions (Dated)'!$B$2:$B$53,'Share Values'!AB$11,'Transactions (Dated)'!$C$2:$C$53,"Buy")-SUMIFS('Transactions (Dated)'!$E$2:$E$53,'Transactions (Dated)'!$D$2:$D$53,'Share Values'!$X875,'Transactions (Dated)'!$B$2:$B$53,'Share Values'!AB$11,'Transactions (Dated)'!$C$2:$C$53,"Sell")</f>
        <v>1892</v>
      </c>
      <c r="AC875" s="40">
        <f ca="1">AC874+SUMIFS('Transactions (Dated)'!$E$2:$E$53,'Transactions (Dated)'!$D$2:$D$53,'Share Values'!$X875,'Transactions (Dated)'!$B$2:$B$53,'Share Values'!AC$11,'Transactions (Dated)'!$C$2:$C$53,"Buy")-SUMIFS('Transactions (Dated)'!$E$2:$E$53,'Transactions (Dated)'!$D$2:$D$53,'Share Values'!$X875,'Transactions (Dated)'!$B$2:$B$53,'Share Values'!AC$11,'Transactions (Dated)'!$C$2:$C$53,"Sell")</f>
        <v>2348</v>
      </c>
      <c r="AD875" s="40">
        <f ca="1">AD874+SUMIFS('Transactions (Dated)'!$E$2:$E$53,'Transactions (Dated)'!$D$2:$D$53,'Share Values'!$X875,'Transactions (Dated)'!$B$2:$B$53,'Share Values'!AD$11,'Transactions (Dated)'!$C$2:$C$53,"Buy")-SUMIFS('Transactions (Dated)'!$E$2:$E$53,'Transactions (Dated)'!$D$2:$D$53,'Share Values'!$X875,'Transactions (Dated)'!$B$2:$B$53,'Share Values'!AD$11,'Transactions (Dated)'!$C$2:$C$53,"Sell")</f>
        <v>0</v>
      </c>
      <c r="AE875" s="40">
        <f ca="1">AE874+SUMIFS('Transactions (Dated)'!$E$2:$E$53,'Transactions (Dated)'!$D$2:$D$53,'Share Values'!$X875,'Transactions (Dated)'!$B$2:$B$53,'Share Values'!AE$11,'Transactions (Dated)'!$C$2:$C$53,"Buy")-SUMIFS('Transactions (Dated)'!$E$2:$E$53,'Transactions (Dated)'!$D$2:$D$53,'Share Values'!$X875,'Transactions (Dated)'!$B$2:$B$53,'Share Values'!AE$11,'Transactions (Dated)'!$C$2:$C$53,"Sell")</f>
        <v>2900</v>
      </c>
      <c r="AF875" s="40">
        <f ca="1">AF874+SUMIFS('Transactions (Dated)'!$E$2:$E$53,'Transactions (Dated)'!$D$2:$D$53,'Share Values'!$X875,'Transactions (Dated)'!$B$2:$B$53,'Share Values'!AF$11,'Transactions (Dated)'!$C$2:$C$53,"Buy")-SUMIFS('Transactions (Dated)'!$E$2:$E$53,'Transactions (Dated)'!$D$2:$D$53,'Share Values'!$X875,'Transactions (Dated)'!$B$2:$B$53,'Share Values'!AF$11,'Transactions (Dated)'!$C$2:$C$53,"Sell")</f>
        <v>14201</v>
      </c>
      <c r="AG875" s="40">
        <f ca="1">AG874+SUMIFS('Transactions (Dated)'!$E$2:$E$53,'Transactions (Dated)'!$D$2:$D$53,'Share Values'!$X875,'Transactions (Dated)'!$B$2:$B$53,'Share Values'!AG$11,'Transactions (Dated)'!$C$2:$C$53,"Buy")-SUMIFS('Transactions (Dated)'!$E$2:$E$53,'Transactions (Dated)'!$D$2:$D$53,'Share Values'!$X875,'Transactions (Dated)'!$B$2:$B$53,'Share Values'!AG$11,'Transactions (Dated)'!$C$2:$C$53,"Sell")</f>
        <v>6835</v>
      </c>
      <c r="AH875" s="40">
        <f ca="1">AH874+SUMIFS('Transactions (Dated)'!$E$2:$E$53,'Transactions (Dated)'!$D$2:$D$53,'Share Values'!$X875,'Transactions (Dated)'!$B$2:$B$53,'Share Values'!AH$11,'Transactions (Dated)'!$C$2:$C$53,"Buy")-SUMIFS('Transactions (Dated)'!$E$2:$E$53,'Transactions (Dated)'!$D$2:$D$53,'Share Values'!$X875,'Transactions (Dated)'!$B$2:$B$53,'Share Values'!AH$11,'Transactions (Dated)'!$C$2:$C$53,"Sell")</f>
        <v>0</v>
      </c>
      <c r="AI875" s="40">
        <f ca="1">AI874+SUMIFS('Transactions (Dated)'!$E$2:$E$53,'Transactions (Dated)'!$D$2:$D$53,'Share Values'!$X875,'Transactions (Dated)'!$B$2:$B$53,'Share Values'!AI$11,'Transactions (Dated)'!$C$2:$C$53,"Buy")-SUMIFS('Transactions (Dated)'!$E$2:$E$53,'Transactions (Dated)'!$D$2:$D$53,'Share Values'!$X875,'Transactions (Dated)'!$B$2:$B$53,'Share Values'!AI$11,'Transactions (Dated)'!$C$2:$C$53,"Sell")</f>
        <v>0</v>
      </c>
      <c r="AJ875" s="40">
        <f ca="1">AJ874+SUMIFS('Transactions (Dated)'!$E$2:$E$53,'Transactions (Dated)'!$D$2:$D$53,'Share Values'!$X875,'Transactions (Dated)'!$B$2:$B$53,'Share Values'!AJ$11,'Transactions (Dated)'!$C$2:$C$53,"Buy")-SUMIFS('Transactions (Dated)'!$E$2:$E$53,'Transactions (Dated)'!$D$2:$D$53,'Share Values'!$X875,'Transactions (Dated)'!$B$2:$B$53,'Share Values'!AJ$11,'Transactions (Dated)'!$C$2:$C$53,"Sell")</f>
        <v>0</v>
      </c>
      <c r="AK875" s="40">
        <f ca="1">AK874+SUMIFS('Transactions (Dated)'!$E$2:$E$53,'Transactions (Dated)'!$D$2:$D$53,'Share Values'!$X875,'Transactions (Dated)'!$B$2:$B$53,'Share Values'!AK$11,'Transactions (Dated)'!$C$2:$C$53,"Buy")-SUMIFS('Transactions (Dated)'!$E$2:$E$53,'Transactions (Dated)'!$D$2:$D$53,'Share Values'!$X875,'Transactions (Dated)'!$B$2:$B$53,'Share Values'!AK$11,'Transactions (Dated)'!$C$2:$C$53,"Sell")</f>
        <v>0</v>
      </c>
      <c r="AL875" s="40">
        <f ca="1">AL874+SUMIFS('Transactions (Dated)'!$E$2:$E$53,'Transactions (Dated)'!$D$2:$D$53,'Share Values'!$X875,'Transactions (Dated)'!$B$2:$B$53,'Share Values'!AL$11,'Transactions (Dated)'!$C$2:$C$53,"Buy")-SUMIFS('Transactions (Dated)'!$E$2:$E$53,'Transactions (Dated)'!$D$2:$D$53,'Share Values'!$X875,'Transactions (Dated)'!$B$2:$B$53,'Share Values'!AL$11,'Transactions (Dated)'!$C$2:$C$53,"Sell")</f>
        <v>0</v>
      </c>
      <c r="AM875" s="40">
        <f ca="1">AM874+SUMIFS('Transactions (Dated)'!$E$2:$E$53,'Transactions (Dated)'!$D$2:$D$53,'Share Values'!$X875,'Transactions (Dated)'!$B$2:$B$53,'Share Values'!AM$11,'Transactions (Dated)'!$C$2:$C$53,"Buy")-SUMIFS('Transactions (Dated)'!$E$2:$E$53,'Transactions (Dated)'!$D$2:$D$53,'Share Values'!$X875,'Transactions (Dated)'!$B$2:$B$53,'Share Values'!AM$11,'Transactions (Dated)'!$C$2:$C$53,"Sell")</f>
        <v>0</v>
      </c>
      <c r="AN875" s="40">
        <f ca="1">AN874+SUMIFS('Transactions (Dated)'!$E$2:$E$53,'Transactions (Dated)'!$D$2:$D$53,'Share Values'!$X875,'Transactions (Dated)'!$B$2:$B$53,'Share Values'!AN$11,'Transactions (Dated)'!$C$2:$C$53,"Buy")-SUMIFS('Transactions (Dated)'!$E$2:$E$53,'Transactions (Dated)'!$D$2:$D$53,'Share Values'!$X875,'Transactions (Dated)'!$B$2:$B$53,'Share Values'!AN$11,'Transactions (Dated)'!$C$2:$C$53,"Sell")</f>
        <v>0</v>
      </c>
      <c r="AQ875" s="3">
        <f t="shared" si="371"/>
        <v>43171</v>
      </c>
      <c r="AR875" s="6">
        <f t="shared" ca="1" si="372"/>
        <v>76127.5</v>
      </c>
      <c r="AS875" s="6">
        <f t="shared" ca="1" si="373"/>
        <v>15656.25</v>
      </c>
      <c r="AT875" s="6">
        <f t="shared" ca="1" si="374"/>
        <v>556923.40999999992</v>
      </c>
      <c r="AU875" s="6">
        <f t="shared" ca="1" si="375"/>
        <v>45483.68</v>
      </c>
      <c r="AV875" s="6">
        <f t="shared" ca="1" si="376"/>
        <v>63349.04</v>
      </c>
      <c r="AW875" s="6">
        <f t="shared" ca="1" si="377"/>
        <v>0</v>
      </c>
      <c r="AX875" s="6">
        <f t="shared" ca="1" si="378"/>
        <v>41934</v>
      </c>
      <c r="AY875" s="6">
        <f t="shared" ca="1" si="379"/>
        <v>25703.81</v>
      </c>
      <c r="AZ875" s="6">
        <f t="shared" ca="1" si="380"/>
        <v>0</v>
      </c>
      <c r="BA875" s="6">
        <f t="shared" ca="1" si="381"/>
        <v>0</v>
      </c>
      <c r="BB875" s="6">
        <f t="shared" ca="1" si="382"/>
        <v>0</v>
      </c>
      <c r="BC875" s="6">
        <f t="shared" ca="1" si="383"/>
        <v>0</v>
      </c>
      <c r="BD875" s="6">
        <f t="shared" ca="1" si="384"/>
        <v>0</v>
      </c>
      <c r="BE875" s="6">
        <f t="shared" ca="1" si="385"/>
        <v>0</v>
      </c>
      <c r="BF875" s="6">
        <f t="shared" ca="1" si="368"/>
        <v>0</v>
      </c>
      <c r="BG875" s="6">
        <f t="shared" ca="1" si="369"/>
        <v>0</v>
      </c>
      <c r="BJ875" s="4">
        <f t="shared" ca="1" si="386"/>
        <v>825177.69000000006</v>
      </c>
      <c r="BL875" s="3">
        <f t="shared" si="387"/>
        <v>43171</v>
      </c>
      <c r="BM875" s="6">
        <f>BM874+SUMIFS('Transactions (Dated)'!G:G,'Transactions (Dated)'!D:D,'Share Values'!AQ875)</f>
        <v>14317.649999999987</v>
      </c>
      <c r="BN875" s="6">
        <f ca="1">BN874+SUMIFS('Transactions (Dated)'!$F:$F,'Transactions (Dated)'!$D:$D,$BL875,'Transactions (Dated)'!$B:$B,BN$11,'Transactions (Dated)'!$C:$C,"Dividend (paid to cash)")*Y875</f>
        <v>0</v>
      </c>
      <c r="BO875" s="6">
        <f ca="1">BO874+SUMIFS('Transactions (Dated)'!$F:$F,'Transactions (Dated)'!$D:$D,$BL875,'Transactions (Dated)'!$B:$B,BO$11,'Transactions (Dated)'!$C:$C,"Dividend (paid to cash)")*Z875</f>
        <v>2421.875</v>
      </c>
      <c r="BP875" s="6">
        <f ca="1">BP874+SUMIFS('Transactions (Dated)'!$F:$F,'Transactions (Dated)'!$D:$D,$BL875,'Transactions (Dated)'!$B:$B,BP$11,'Transactions (Dated)'!$C:$C,"Dividend (paid to cash)")*AA875</f>
        <v>51745.237000000008</v>
      </c>
      <c r="BQ875" s="6">
        <f ca="1">BQ874+SUMIFS('Transactions (Dated)'!$F:$F,'Transactions (Dated)'!$D:$D,$BL875,'Transactions (Dated)'!$B:$B,BQ$11,'Transactions (Dated)'!$C:$C,"Dividend (paid to cash)")*AB875</f>
        <v>818.29</v>
      </c>
      <c r="BR875" s="6">
        <f ca="1">BR874+SUMIFS('Transactions (Dated)'!$F:$F,'Transactions (Dated)'!$D:$D,$BL875,'Transactions (Dated)'!$B:$B,BR$11,'Transactions (Dated)'!$C:$C,"Dividend (paid to cash)")*AC875</f>
        <v>0</v>
      </c>
      <c r="BS875" s="6">
        <f ca="1">BS874+SUMIFS('Transactions (Dated)'!$F:$F,'Transactions (Dated)'!$D:$D,$BL875,'Transactions (Dated)'!$B:$B,BS$11,'Transactions (Dated)'!$C:$C,"Dividend (paid to cash)")*AD875</f>
        <v>0</v>
      </c>
      <c r="BT875" s="6">
        <f ca="1">BT874+SUMIFS('Transactions (Dated)'!$F:$F,'Transactions (Dated)'!$D:$D,$BL875,'Transactions (Dated)'!$B:$B,BT$11,'Transactions (Dated)'!$C:$C,"Dividend (paid to cash)")*AE875</f>
        <v>9280</v>
      </c>
      <c r="BU875" s="6">
        <f ca="1">BU874+SUMIFS('Transactions (Dated)'!$F:$F,'Transactions (Dated)'!$D:$D,$BL875,'Transactions (Dated)'!$B:$B,BU$11,'Transactions (Dated)'!$C:$C,"Dividend (paid to cash)")*AF875</f>
        <v>0</v>
      </c>
      <c r="BV875" s="6">
        <f ca="1">BV874+SUMIFS('Transactions (Dated)'!$F:$F,'Transactions (Dated)'!$D:$D,$BL875,'Transactions (Dated)'!$B:$B,BV$11,'Transactions (Dated)'!$C:$C,"Dividend (paid to cash)")*AG875</f>
        <v>0</v>
      </c>
      <c r="BW875" s="6">
        <f ca="1">BW874+SUMIFS('Transactions (Dated)'!$F:$F,'Transactions (Dated)'!$D:$D,$BL875,'Transactions (Dated)'!$B:$B,BW$11,'Transactions (Dated)'!$C:$C,"Dividend (paid to cash)")*AH875</f>
        <v>0</v>
      </c>
      <c r="BX875" s="6">
        <f ca="1">BX874+SUMIFS('Transactions (Dated)'!$F:$F,'Transactions (Dated)'!$D:$D,$BL875,'Transactions (Dated)'!$B:$B,BX$11,'Transactions (Dated)'!$C:$C,"Dividend (paid to cash)")*AI875</f>
        <v>0</v>
      </c>
      <c r="BY875" s="6">
        <f ca="1">BY874+SUMIFS('Transactions (Dated)'!$F:$F,'Transactions (Dated)'!$D:$D,$BL875,'Transactions (Dated)'!$B:$B,BY$11,'Transactions (Dated)'!$C:$C,"Dividend (paid to cash)")*AJ875</f>
        <v>0</v>
      </c>
      <c r="BZ875" s="6">
        <f ca="1">BZ874+SUMIFS('Transactions (Dated)'!$F:$F,'Transactions (Dated)'!$D:$D,$BL875,'Transactions (Dated)'!$B:$B,BZ$11,'Transactions (Dated)'!$C:$C,"Dividend (paid to cash)")*AK875</f>
        <v>0</v>
      </c>
      <c r="CA875" s="6">
        <f ca="1">CA874+SUMIFS('Transactions (Dated)'!$F:$F,'Transactions (Dated)'!$D:$D,$BL875,'Transactions (Dated)'!$B:$B,CA$11,'Transactions (Dated)'!$C:$C,"Dividend (paid to cash)")*AL875</f>
        <v>0</v>
      </c>
      <c r="CB875" s="6">
        <v>0</v>
      </c>
      <c r="CC875" s="6">
        <v>0</v>
      </c>
      <c r="CF875" s="6">
        <f t="shared" ca="1" si="388"/>
        <v>78583.051999999981</v>
      </c>
      <c r="CH875" s="3">
        <f t="shared" si="389"/>
        <v>43171</v>
      </c>
      <c r="CI875" s="4">
        <f t="shared" ca="1" si="390"/>
        <v>825177.69000000006</v>
      </c>
      <c r="CJ875" s="4">
        <f t="shared" ca="1" si="391"/>
        <v>78583.051999999981</v>
      </c>
      <c r="CL875" s="4">
        <f t="shared" ca="1" si="392"/>
        <v>903760.74200000009</v>
      </c>
    </row>
    <row r="876" spans="2:90" x14ac:dyDescent="0.15">
      <c r="B876" s="3">
        <v>43172</v>
      </c>
      <c r="E876" s="86">
        <v>43172</v>
      </c>
      <c r="F876" s="53">
        <v>16.29</v>
      </c>
      <c r="G876">
        <v>1.71</v>
      </c>
      <c r="H876">
        <v>21.2</v>
      </c>
      <c r="I876">
        <v>23.73</v>
      </c>
      <c r="J876">
        <v>26.97</v>
      </c>
      <c r="K876">
        <v>11.76</v>
      </c>
      <c r="L876">
        <v>14.41</v>
      </c>
      <c r="M876">
        <v>1.85</v>
      </c>
      <c r="O876">
        <v>18.23</v>
      </c>
      <c r="Q876">
        <v>1.3</v>
      </c>
      <c r="R876">
        <v>10.07</v>
      </c>
      <c r="S876">
        <v>43.17</v>
      </c>
      <c r="U876">
        <v>43.17</v>
      </c>
      <c r="X876" s="3">
        <f t="shared" si="370"/>
        <v>43172</v>
      </c>
      <c r="Y876" s="40">
        <f ca="1">Y875+SUMIFS('Transactions (Dated)'!$E$2:$E$53,'Transactions (Dated)'!$D$2:$D$53,'Share Values'!$X876,'Transactions (Dated)'!$B$2:$B$53,'Share Values'!Y$11,'Transactions (Dated)'!$C$2:$C$53,"Buy")-SUMIFS('Transactions (Dated)'!$E$2:$E$53,'Transactions (Dated)'!$D$2:$D$53,'Share Values'!$X876,'Transactions (Dated)'!$B$2:$B$53,'Share Values'!Y$11,'Transactions (Dated)'!$C$2:$C$53,"Sell")</f>
        <v>4625</v>
      </c>
      <c r="Z876" s="40">
        <f ca="1">Z875+SUMIFS('Transactions (Dated)'!$E$2:$E$53,'Transactions (Dated)'!$D$2:$D$53,'Share Values'!$X876,'Transactions (Dated)'!$B$2:$B$53,'Share Values'!Z$11,'Transactions (Dated)'!$C$2:$C$53,"Buy")-SUMIFS('Transactions (Dated)'!$E$2:$E$53,'Transactions (Dated)'!$D$2:$D$53,'Share Values'!$X876,'Transactions (Dated)'!$B$2:$B$53,'Share Values'!Z$11,'Transactions (Dated)'!$C$2:$C$53,"Sell")</f>
        <v>9375</v>
      </c>
      <c r="AA876" s="40">
        <f ca="1">AA875+SUMIFS('Transactions (Dated)'!$E$2:$E$53,'Transactions (Dated)'!$D$2:$D$53,'Share Values'!$X876,'Transactions (Dated)'!$B$2:$B$53,'Share Values'!AA$11,'Transactions (Dated)'!$C$2:$C$53,"Buy")-SUMIFS('Transactions (Dated)'!$E$2:$E$53,'Transactions (Dated)'!$D$2:$D$53,'Share Values'!$X876,'Transactions (Dated)'!$B$2:$B$53,'Share Values'!AA$11,'Transactions (Dated)'!$C$2:$C$53,"Sell")</f>
        <v>26357</v>
      </c>
      <c r="AB876" s="40">
        <f ca="1">AB875+SUMIFS('Transactions (Dated)'!$E$2:$E$53,'Transactions (Dated)'!$D$2:$D$53,'Share Values'!$X876,'Transactions (Dated)'!$B$2:$B$53,'Share Values'!AB$11,'Transactions (Dated)'!$C$2:$C$53,"Buy")-SUMIFS('Transactions (Dated)'!$E$2:$E$53,'Transactions (Dated)'!$D$2:$D$53,'Share Values'!$X876,'Transactions (Dated)'!$B$2:$B$53,'Share Values'!AB$11,'Transactions (Dated)'!$C$2:$C$53,"Sell")</f>
        <v>1892</v>
      </c>
      <c r="AC876" s="40">
        <f ca="1">AC875+SUMIFS('Transactions (Dated)'!$E$2:$E$53,'Transactions (Dated)'!$D$2:$D$53,'Share Values'!$X876,'Transactions (Dated)'!$B$2:$B$53,'Share Values'!AC$11,'Transactions (Dated)'!$C$2:$C$53,"Buy")-SUMIFS('Transactions (Dated)'!$E$2:$E$53,'Transactions (Dated)'!$D$2:$D$53,'Share Values'!$X876,'Transactions (Dated)'!$B$2:$B$53,'Share Values'!AC$11,'Transactions (Dated)'!$C$2:$C$53,"Sell")</f>
        <v>2348</v>
      </c>
      <c r="AD876" s="40">
        <f ca="1">AD875+SUMIFS('Transactions (Dated)'!$E$2:$E$53,'Transactions (Dated)'!$D$2:$D$53,'Share Values'!$X876,'Transactions (Dated)'!$B$2:$B$53,'Share Values'!AD$11,'Transactions (Dated)'!$C$2:$C$53,"Buy")-SUMIFS('Transactions (Dated)'!$E$2:$E$53,'Transactions (Dated)'!$D$2:$D$53,'Share Values'!$X876,'Transactions (Dated)'!$B$2:$B$53,'Share Values'!AD$11,'Transactions (Dated)'!$C$2:$C$53,"Sell")</f>
        <v>0</v>
      </c>
      <c r="AE876" s="40">
        <f ca="1">AE875+SUMIFS('Transactions (Dated)'!$E$2:$E$53,'Transactions (Dated)'!$D$2:$D$53,'Share Values'!$X876,'Transactions (Dated)'!$B$2:$B$53,'Share Values'!AE$11,'Transactions (Dated)'!$C$2:$C$53,"Buy")-SUMIFS('Transactions (Dated)'!$E$2:$E$53,'Transactions (Dated)'!$D$2:$D$53,'Share Values'!$X876,'Transactions (Dated)'!$B$2:$B$53,'Share Values'!AE$11,'Transactions (Dated)'!$C$2:$C$53,"Sell")</f>
        <v>2900</v>
      </c>
      <c r="AF876" s="40">
        <f ca="1">AF875+SUMIFS('Transactions (Dated)'!$E$2:$E$53,'Transactions (Dated)'!$D$2:$D$53,'Share Values'!$X876,'Transactions (Dated)'!$B$2:$B$53,'Share Values'!AF$11,'Transactions (Dated)'!$C$2:$C$53,"Buy")-SUMIFS('Transactions (Dated)'!$E$2:$E$53,'Transactions (Dated)'!$D$2:$D$53,'Share Values'!$X876,'Transactions (Dated)'!$B$2:$B$53,'Share Values'!AF$11,'Transactions (Dated)'!$C$2:$C$53,"Sell")</f>
        <v>14201</v>
      </c>
      <c r="AG876" s="40">
        <f ca="1">AG875+SUMIFS('Transactions (Dated)'!$E$2:$E$53,'Transactions (Dated)'!$D$2:$D$53,'Share Values'!$X876,'Transactions (Dated)'!$B$2:$B$53,'Share Values'!AG$11,'Transactions (Dated)'!$C$2:$C$53,"Buy")-SUMIFS('Transactions (Dated)'!$E$2:$E$53,'Transactions (Dated)'!$D$2:$D$53,'Share Values'!$X876,'Transactions (Dated)'!$B$2:$B$53,'Share Values'!AG$11,'Transactions (Dated)'!$C$2:$C$53,"Sell")</f>
        <v>6835</v>
      </c>
      <c r="AH876" s="40">
        <f ca="1">AH875+SUMIFS('Transactions (Dated)'!$E$2:$E$53,'Transactions (Dated)'!$D$2:$D$53,'Share Values'!$X876,'Transactions (Dated)'!$B$2:$B$53,'Share Values'!AH$11,'Transactions (Dated)'!$C$2:$C$53,"Buy")-SUMIFS('Transactions (Dated)'!$E$2:$E$53,'Transactions (Dated)'!$D$2:$D$53,'Share Values'!$X876,'Transactions (Dated)'!$B$2:$B$53,'Share Values'!AH$11,'Transactions (Dated)'!$C$2:$C$53,"Sell")</f>
        <v>0</v>
      </c>
      <c r="AI876" s="40">
        <f ca="1">AI875+SUMIFS('Transactions (Dated)'!$E$2:$E$53,'Transactions (Dated)'!$D$2:$D$53,'Share Values'!$X876,'Transactions (Dated)'!$B$2:$B$53,'Share Values'!AI$11,'Transactions (Dated)'!$C$2:$C$53,"Buy")-SUMIFS('Transactions (Dated)'!$E$2:$E$53,'Transactions (Dated)'!$D$2:$D$53,'Share Values'!$X876,'Transactions (Dated)'!$B$2:$B$53,'Share Values'!AI$11,'Transactions (Dated)'!$C$2:$C$53,"Sell")</f>
        <v>0</v>
      </c>
      <c r="AJ876" s="40">
        <f ca="1">AJ875+SUMIFS('Transactions (Dated)'!$E$2:$E$53,'Transactions (Dated)'!$D$2:$D$53,'Share Values'!$X876,'Transactions (Dated)'!$B$2:$B$53,'Share Values'!AJ$11,'Transactions (Dated)'!$C$2:$C$53,"Buy")-SUMIFS('Transactions (Dated)'!$E$2:$E$53,'Transactions (Dated)'!$D$2:$D$53,'Share Values'!$X876,'Transactions (Dated)'!$B$2:$B$53,'Share Values'!AJ$11,'Transactions (Dated)'!$C$2:$C$53,"Sell")</f>
        <v>0</v>
      </c>
      <c r="AK876" s="40">
        <f ca="1">AK875+SUMIFS('Transactions (Dated)'!$E$2:$E$53,'Transactions (Dated)'!$D$2:$D$53,'Share Values'!$X876,'Transactions (Dated)'!$B$2:$B$53,'Share Values'!AK$11,'Transactions (Dated)'!$C$2:$C$53,"Buy")-SUMIFS('Transactions (Dated)'!$E$2:$E$53,'Transactions (Dated)'!$D$2:$D$53,'Share Values'!$X876,'Transactions (Dated)'!$B$2:$B$53,'Share Values'!AK$11,'Transactions (Dated)'!$C$2:$C$53,"Sell")</f>
        <v>0</v>
      </c>
      <c r="AL876" s="40">
        <f ca="1">AL875+SUMIFS('Transactions (Dated)'!$E$2:$E$53,'Transactions (Dated)'!$D$2:$D$53,'Share Values'!$X876,'Transactions (Dated)'!$B$2:$B$53,'Share Values'!AL$11,'Transactions (Dated)'!$C$2:$C$53,"Buy")-SUMIFS('Transactions (Dated)'!$E$2:$E$53,'Transactions (Dated)'!$D$2:$D$53,'Share Values'!$X876,'Transactions (Dated)'!$B$2:$B$53,'Share Values'!AL$11,'Transactions (Dated)'!$C$2:$C$53,"Sell")</f>
        <v>0</v>
      </c>
      <c r="AM876" s="40">
        <f ca="1">AM875+SUMIFS('Transactions (Dated)'!$E$2:$E$53,'Transactions (Dated)'!$D$2:$D$53,'Share Values'!$X876,'Transactions (Dated)'!$B$2:$B$53,'Share Values'!AM$11,'Transactions (Dated)'!$C$2:$C$53,"Buy")-SUMIFS('Transactions (Dated)'!$E$2:$E$53,'Transactions (Dated)'!$D$2:$D$53,'Share Values'!$X876,'Transactions (Dated)'!$B$2:$B$53,'Share Values'!AM$11,'Transactions (Dated)'!$C$2:$C$53,"Sell")</f>
        <v>0</v>
      </c>
      <c r="AN876" s="40">
        <f ca="1">AN875+SUMIFS('Transactions (Dated)'!$E$2:$E$53,'Transactions (Dated)'!$D$2:$D$53,'Share Values'!$X876,'Transactions (Dated)'!$B$2:$B$53,'Share Values'!AN$11,'Transactions (Dated)'!$C$2:$C$53,"Buy")-SUMIFS('Transactions (Dated)'!$E$2:$E$53,'Transactions (Dated)'!$D$2:$D$53,'Share Values'!$X876,'Transactions (Dated)'!$B$2:$B$53,'Share Values'!AN$11,'Transactions (Dated)'!$C$2:$C$53,"Sell")</f>
        <v>0</v>
      </c>
      <c r="AQ876" s="3">
        <f t="shared" si="371"/>
        <v>43172</v>
      </c>
      <c r="AR876" s="6">
        <f t="shared" ca="1" si="372"/>
        <v>75341.25</v>
      </c>
      <c r="AS876" s="6">
        <f t="shared" ca="1" si="373"/>
        <v>16031.25</v>
      </c>
      <c r="AT876" s="6">
        <f t="shared" ca="1" si="374"/>
        <v>558768.4</v>
      </c>
      <c r="AU876" s="6">
        <f t="shared" ca="1" si="375"/>
        <v>44897.16</v>
      </c>
      <c r="AV876" s="6">
        <f t="shared" ca="1" si="376"/>
        <v>63325.56</v>
      </c>
      <c r="AW876" s="6">
        <f t="shared" ca="1" si="377"/>
        <v>0</v>
      </c>
      <c r="AX876" s="6">
        <f t="shared" ca="1" si="378"/>
        <v>41789</v>
      </c>
      <c r="AY876" s="6">
        <f t="shared" ca="1" si="379"/>
        <v>26271.850000000002</v>
      </c>
      <c r="AZ876" s="6">
        <f t="shared" ca="1" si="380"/>
        <v>0</v>
      </c>
      <c r="BA876" s="6">
        <f t="shared" ca="1" si="381"/>
        <v>0</v>
      </c>
      <c r="BB876" s="6">
        <f t="shared" ca="1" si="382"/>
        <v>0</v>
      </c>
      <c r="BC876" s="6">
        <f t="shared" ca="1" si="383"/>
        <v>0</v>
      </c>
      <c r="BD876" s="6">
        <f t="shared" ca="1" si="384"/>
        <v>0</v>
      </c>
      <c r="BE876" s="6">
        <f t="shared" ca="1" si="385"/>
        <v>0</v>
      </c>
      <c r="BF876" s="6">
        <f t="shared" ca="1" si="368"/>
        <v>0</v>
      </c>
      <c r="BG876" s="6">
        <f t="shared" ca="1" si="369"/>
        <v>0</v>
      </c>
      <c r="BJ876" s="4">
        <f t="shared" ca="1" si="386"/>
        <v>826424.47000000009</v>
      </c>
      <c r="BL876" s="3">
        <f t="shared" si="387"/>
        <v>43172</v>
      </c>
      <c r="BM876" s="6">
        <f>BM875+SUMIFS('Transactions (Dated)'!G:G,'Transactions (Dated)'!D:D,'Share Values'!AQ876)</f>
        <v>14317.649999999987</v>
      </c>
      <c r="BN876" s="6">
        <f ca="1">BN875+SUMIFS('Transactions (Dated)'!$F:$F,'Transactions (Dated)'!$D:$D,$BL876,'Transactions (Dated)'!$B:$B,BN$11,'Transactions (Dated)'!$C:$C,"Dividend (paid to cash)")*Y876</f>
        <v>0</v>
      </c>
      <c r="BO876" s="6">
        <f ca="1">BO875+SUMIFS('Transactions (Dated)'!$F:$F,'Transactions (Dated)'!$D:$D,$BL876,'Transactions (Dated)'!$B:$B,BO$11,'Transactions (Dated)'!$C:$C,"Dividend (paid to cash)")*Z876</f>
        <v>2421.875</v>
      </c>
      <c r="BP876" s="6">
        <f ca="1">BP875+SUMIFS('Transactions (Dated)'!$F:$F,'Transactions (Dated)'!$D:$D,$BL876,'Transactions (Dated)'!$B:$B,BP$11,'Transactions (Dated)'!$C:$C,"Dividend (paid to cash)")*AA876</f>
        <v>51745.237000000008</v>
      </c>
      <c r="BQ876" s="6">
        <f ca="1">BQ875+SUMIFS('Transactions (Dated)'!$F:$F,'Transactions (Dated)'!$D:$D,$BL876,'Transactions (Dated)'!$B:$B,BQ$11,'Transactions (Dated)'!$C:$C,"Dividend (paid to cash)")*AB876</f>
        <v>818.29</v>
      </c>
      <c r="BR876" s="6">
        <f ca="1">BR875+SUMIFS('Transactions (Dated)'!$F:$F,'Transactions (Dated)'!$D:$D,$BL876,'Transactions (Dated)'!$B:$B,BR$11,'Transactions (Dated)'!$C:$C,"Dividend (paid to cash)")*AC876</f>
        <v>0</v>
      </c>
      <c r="BS876" s="6">
        <f ca="1">BS875+SUMIFS('Transactions (Dated)'!$F:$F,'Transactions (Dated)'!$D:$D,$BL876,'Transactions (Dated)'!$B:$B,BS$11,'Transactions (Dated)'!$C:$C,"Dividend (paid to cash)")*AD876</f>
        <v>0</v>
      </c>
      <c r="BT876" s="6">
        <f ca="1">BT875+SUMIFS('Transactions (Dated)'!$F:$F,'Transactions (Dated)'!$D:$D,$BL876,'Transactions (Dated)'!$B:$B,BT$11,'Transactions (Dated)'!$C:$C,"Dividend (paid to cash)")*AE876</f>
        <v>9280</v>
      </c>
      <c r="BU876" s="6">
        <f ca="1">BU875+SUMIFS('Transactions (Dated)'!$F:$F,'Transactions (Dated)'!$D:$D,$BL876,'Transactions (Dated)'!$B:$B,BU$11,'Transactions (Dated)'!$C:$C,"Dividend (paid to cash)")*AF876</f>
        <v>0</v>
      </c>
      <c r="BV876" s="6">
        <f ca="1">BV875+SUMIFS('Transactions (Dated)'!$F:$F,'Transactions (Dated)'!$D:$D,$BL876,'Transactions (Dated)'!$B:$B,BV$11,'Transactions (Dated)'!$C:$C,"Dividend (paid to cash)")*AG876</f>
        <v>0</v>
      </c>
      <c r="BW876" s="6">
        <f ca="1">BW875+SUMIFS('Transactions (Dated)'!$F:$F,'Transactions (Dated)'!$D:$D,$BL876,'Transactions (Dated)'!$B:$B,BW$11,'Transactions (Dated)'!$C:$C,"Dividend (paid to cash)")*AH876</f>
        <v>0</v>
      </c>
      <c r="BX876" s="6">
        <f ca="1">BX875+SUMIFS('Transactions (Dated)'!$F:$F,'Transactions (Dated)'!$D:$D,$BL876,'Transactions (Dated)'!$B:$B,BX$11,'Transactions (Dated)'!$C:$C,"Dividend (paid to cash)")*AI876</f>
        <v>0</v>
      </c>
      <c r="BY876" s="6">
        <f ca="1">BY875+SUMIFS('Transactions (Dated)'!$F:$F,'Transactions (Dated)'!$D:$D,$BL876,'Transactions (Dated)'!$B:$B,BY$11,'Transactions (Dated)'!$C:$C,"Dividend (paid to cash)")*AJ876</f>
        <v>0</v>
      </c>
      <c r="BZ876" s="6">
        <f ca="1">BZ875+SUMIFS('Transactions (Dated)'!$F:$F,'Transactions (Dated)'!$D:$D,$BL876,'Transactions (Dated)'!$B:$B,BZ$11,'Transactions (Dated)'!$C:$C,"Dividend (paid to cash)")*AK876</f>
        <v>0</v>
      </c>
      <c r="CA876" s="6">
        <f ca="1">CA875+SUMIFS('Transactions (Dated)'!$F:$F,'Transactions (Dated)'!$D:$D,$BL876,'Transactions (Dated)'!$B:$B,CA$11,'Transactions (Dated)'!$C:$C,"Dividend (paid to cash)")*AL876</f>
        <v>0</v>
      </c>
      <c r="CB876" s="6">
        <v>0</v>
      </c>
      <c r="CC876" s="6">
        <v>0</v>
      </c>
      <c r="CF876" s="6">
        <f t="shared" ca="1" si="388"/>
        <v>78583.051999999981</v>
      </c>
      <c r="CH876" s="3">
        <f t="shared" si="389"/>
        <v>43172</v>
      </c>
      <c r="CI876" s="4">
        <f t="shared" ca="1" si="390"/>
        <v>826424.47000000009</v>
      </c>
      <c r="CJ876" s="4">
        <f t="shared" ca="1" si="391"/>
        <v>78583.051999999981</v>
      </c>
      <c r="CL876" s="4">
        <f t="shared" ca="1" si="392"/>
        <v>905007.52200000011</v>
      </c>
    </row>
    <row r="877" spans="2:90" x14ac:dyDescent="0.15">
      <c r="B877" s="3">
        <v>43173</v>
      </c>
      <c r="E877" s="86">
        <v>43173</v>
      </c>
      <c r="F877" s="53">
        <v>16.579999999999998</v>
      </c>
      <c r="G877">
        <v>1.72</v>
      </c>
      <c r="H877">
        <v>21.21</v>
      </c>
      <c r="I877">
        <v>24.36</v>
      </c>
      <c r="J877">
        <v>26.95</v>
      </c>
      <c r="K877">
        <v>11.77</v>
      </c>
      <c r="L877">
        <v>14.4</v>
      </c>
      <c r="M877">
        <v>1.97</v>
      </c>
      <c r="O877">
        <v>17.96</v>
      </c>
      <c r="Q877">
        <v>1.29</v>
      </c>
      <c r="R877">
        <v>10.38</v>
      </c>
      <c r="S877">
        <v>42.99</v>
      </c>
      <c r="U877">
        <v>42.99</v>
      </c>
      <c r="X877" s="3">
        <f t="shared" si="370"/>
        <v>43173</v>
      </c>
      <c r="Y877" s="40">
        <f ca="1">Y876+SUMIFS('Transactions (Dated)'!$E$2:$E$53,'Transactions (Dated)'!$D$2:$D$53,'Share Values'!$X877,'Transactions (Dated)'!$B$2:$B$53,'Share Values'!Y$11,'Transactions (Dated)'!$C$2:$C$53,"Buy")-SUMIFS('Transactions (Dated)'!$E$2:$E$53,'Transactions (Dated)'!$D$2:$D$53,'Share Values'!$X877,'Transactions (Dated)'!$B$2:$B$53,'Share Values'!Y$11,'Transactions (Dated)'!$C$2:$C$53,"Sell")</f>
        <v>4625</v>
      </c>
      <c r="Z877" s="40">
        <f ca="1">Z876+SUMIFS('Transactions (Dated)'!$E$2:$E$53,'Transactions (Dated)'!$D$2:$D$53,'Share Values'!$X877,'Transactions (Dated)'!$B$2:$B$53,'Share Values'!Z$11,'Transactions (Dated)'!$C$2:$C$53,"Buy")-SUMIFS('Transactions (Dated)'!$E$2:$E$53,'Transactions (Dated)'!$D$2:$D$53,'Share Values'!$X877,'Transactions (Dated)'!$B$2:$B$53,'Share Values'!Z$11,'Transactions (Dated)'!$C$2:$C$53,"Sell")</f>
        <v>9375</v>
      </c>
      <c r="AA877" s="40">
        <f ca="1">AA876+SUMIFS('Transactions (Dated)'!$E$2:$E$53,'Transactions (Dated)'!$D$2:$D$53,'Share Values'!$X877,'Transactions (Dated)'!$B$2:$B$53,'Share Values'!AA$11,'Transactions (Dated)'!$C$2:$C$53,"Buy")-SUMIFS('Transactions (Dated)'!$E$2:$E$53,'Transactions (Dated)'!$D$2:$D$53,'Share Values'!$X877,'Transactions (Dated)'!$B$2:$B$53,'Share Values'!AA$11,'Transactions (Dated)'!$C$2:$C$53,"Sell")</f>
        <v>26357</v>
      </c>
      <c r="AB877" s="40">
        <f ca="1">AB876+SUMIFS('Transactions (Dated)'!$E$2:$E$53,'Transactions (Dated)'!$D$2:$D$53,'Share Values'!$X877,'Transactions (Dated)'!$B$2:$B$53,'Share Values'!AB$11,'Transactions (Dated)'!$C$2:$C$53,"Buy")-SUMIFS('Transactions (Dated)'!$E$2:$E$53,'Transactions (Dated)'!$D$2:$D$53,'Share Values'!$X877,'Transactions (Dated)'!$B$2:$B$53,'Share Values'!AB$11,'Transactions (Dated)'!$C$2:$C$53,"Sell")</f>
        <v>1892</v>
      </c>
      <c r="AC877" s="40">
        <f ca="1">AC876+SUMIFS('Transactions (Dated)'!$E$2:$E$53,'Transactions (Dated)'!$D$2:$D$53,'Share Values'!$X877,'Transactions (Dated)'!$B$2:$B$53,'Share Values'!AC$11,'Transactions (Dated)'!$C$2:$C$53,"Buy")-SUMIFS('Transactions (Dated)'!$E$2:$E$53,'Transactions (Dated)'!$D$2:$D$53,'Share Values'!$X877,'Transactions (Dated)'!$B$2:$B$53,'Share Values'!AC$11,'Transactions (Dated)'!$C$2:$C$53,"Sell")</f>
        <v>2348</v>
      </c>
      <c r="AD877" s="40">
        <f ca="1">AD876+SUMIFS('Transactions (Dated)'!$E$2:$E$53,'Transactions (Dated)'!$D$2:$D$53,'Share Values'!$X877,'Transactions (Dated)'!$B$2:$B$53,'Share Values'!AD$11,'Transactions (Dated)'!$C$2:$C$53,"Buy")-SUMIFS('Transactions (Dated)'!$E$2:$E$53,'Transactions (Dated)'!$D$2:$D$53,'Share Values'!$X877,'Transactions (Dated)'!$B$2:$B$53,'Share Values'!AD$11,'Transactions (Dated)'!$C$2:$C$53,"Sell")</f>
        <v>0</v>
      </c>
      <c r="AE877" s="40">
        <f ca="1">AE876+SUMIFS('Transactions (Dated)'!$E$2:$E$53,'Transactions (Dated)'!$D$2:$D$53,'Share Values'!$X877,'Transactions (Dated)'!$B$2:$B$53,'Share Values'!AE$11,'Transactions (Dated)'!$C$2:$C$53,"Buy")-SUMIFS('Transactions (Dated)'!$E$2:$E$53,'Transactions (Dated)'!$D$2:$D$53,'Share Values'!$X877,'Transactions (Dated)'!$B$2:$B$53,'Share Values'!AE$11,'Transactions (Dated)'!$C$2:$C$53,"Sell")</f>
        <v>2900</v>
      </c>
      <c r="AF877" s="40">
        <f ca="1">AF876+SUMIFS('Transactions (Dated)'!$E$2:$E$53,'Transactions (Dated)'!$D$2:$D$53,'Share Values'!$X877,'Transactions (Dated)'!$B$2:$B$53,'Share Values'!AF$11,'Transactions (Dated)'!$C$2:$C$53,"Buy")-SUMIFS('Transactions (Dated)'!$E$2:$E$53,'Transactions (Dated)'!$D$2:$D$53,'Share Values'!$X877,'Transactions (Dated)'!$B$2:$B$53,'Share Values'!AF$11,'Transactions (Dated)'!$C$2:$C$53,"Sell")</f>
        <v>14201</v>
      </c>
      <c r="AG877" s="40">
        <f ca="1">AG876+SUMIFS('Transactions (Dated)'!$E$2:$E$53,'Transactions (Dated)'!$D$2:$D$53,'Share Values'!$X877,'Transactions (Dated)'!$B$2:$B$53,'Share Values'!AG$11,'Transactions (Dated)'!$C$2:$C$53,"Buy")-SUMIFS('Transactions (Dated)'!$E$2:$E$53,'Transactions (Dated)'!$D$2:$D$53,'Share Values'!$X877,'Transactions (Dated)'!$B$2:$B$53,'Share Values'!AG$11,'Transactions (Dated)'!$C$2:$C$53,"Sell")</f>
        <v>6835</v>
      </c>
      <c r="AH877" s="40">
        <f ca="1">AH876+SUMIFS('Transactions (Dated)'!$E$2:$E$53,'Transactions (Dated)'!$D$2:$D$53,'Share Values'!$X877,'Transactions (Dated)'!$B$2:$B$53,'Share Values'!AH$11,'Transactions (Dated)'!$C$2:$C$53,"Buy")-SUMIFS('Transactions (Dated)'!$E$2:$E$53,'Transactions (Dated)'!$D$2:$D$53,'Share Values'!$X877,'Transactions (Dated)'!$B$2:$B$53,'Share Values'!AH$11,'Transactions (Dated)'!$C$2:$C$53,"Sell")</f>
        <v>0</v>
      </c>
      <c r="AI877" s="40">
        <f ca="1">AI876+SUMIFS('Transactions (Dated)'!$E$2:$E$53,'Transactions (Dated)'!$D$2:$D$53,'Share Values'!$X877,'Transactions (Dated)'!$B$2:$B$53,'Share Values'!AI$11,'Transactions (Dated)'!$C$2:$C$53,"Buy")-SUMIFS('Transactions (Dated)'!$E$2:$E$53,'Transactions (Dated)'!$D$2:$D$53,'Share Values'!$X877,'Transactions (Dated)'!$B$2:$B$53,'Share Values'!AI$11,'Transactions (Dated)'!$C$2:$C$53,"Sell")</f>
        <v>0</v>
      </c>
      <c r="AJ877" s="40">
        <f ca="1">AJ876+SUMIFS('Transactions (Dated)'!$E$2:$E$53,'Transactions (Dated)'!$D$2:$D$53,'Share Values'!$X877,'Transactions (Dated)'!$B$2:$B$53,'Share Values'!AJ$11,'Transactions (Dated)'!$C$2:$C$53,"Buy")-SUMIFS('Transactions (Dated)'!$E$2:$E$53,'Transactions (Dated)'!$D$2:$D$53,'Share Values'!$X877,'Transactions (Dated)'!$B$2:$B$53,'Share Values'!AJ$11,'Transactions (Dated)'!$C$2:$C$53,"Sell")</f>
        <v>0</v>
      </c>
      <c r="AK877" s="40">
        <f ca="1">AK876+SUMIFS('Transactions (Dated)'!$E$2:$E$53,'Transactions (Dated)'!$D$2:$D$53,'Share Values'!$X877,'Transactions (Dated)'!$B$2:$B$53,'Share Values'!AK$11,'Transactions (Dated)'!$C$2:$C$53,"Buy")-SUMIFS('Transactions (Dated)'!$E$2:$E$53,'Transactions (Dated)'!$D$2:$D$53,'Share Values'!$X877,'Transactions (Dated)'!$B$2:$B$53,'Share Values'!AK$11,'Transactions (Dated)'!$C$2:$C$53,"Sell")</f>
        <v>0</v>
      </c>
      <c r="AL877" s="40">
        <f ca="1">AL876+SUMIFS('Transactions (Dated)'!$E$2:$E$53,'Transactions (Dated)'!$D$2:$D$53,'Share Values'!$X877,'Transactions (Dated)'!$B$2:$B$53,'Share Values'!AL$11,'Transactions (Dated)'!$C$2:$C$53,"Buy")-SUMIFS('Transactions (Dated)'!$E$2:$E$53,'Transactions (Dated)'!$D$2:$D$53,'Share Values'!$X877,'Transactions (Dated)'!$B$2:$B$53,'Share Values'!AL$11,'Transactions (Dated)'!$C$2:$C$53,"Sell")</f>
        <v>0</v>
      </c>
      <c r="AM877" s="40">
        <f ca="1">AM876+SUMIFS('Transactions (Dated)'!$E$2:$E$53,'Transactions (Dated)'!$D$2:$D$53,'Share Values'!$X877,'Transactions (Dated)'!$B$2:$B$53,'Share Values'!AM$11,'Transactions (Dated)'!$C$2:$C$53,"Buy")-SUMIFS('Transactions (Dated)'!$E$2:$E$53,'Transactions (Dated)'!$D$2:$D$53,'Share Values'!$X877,'Transactions (Dated)'!$B$2:$B$53,'Share Values'!AM$11,'Transactions (Dated)'!$C$2:$C$53,"Sell")</f>
        <v>0</v>
      </c>
      <c r="AN877" s="40">
        <f ca="1">AN876+SUMIFS('Transactions (Dated)'!$E$2:$E$53,'Transactions (Dated)'!$D$2:$D$53,'Share Values'!$X877,'Transactions (Dated)'!$B$2:$B$53,'Share Values'!AN$11,'Transactions (Dated)'!$C$2:$C$53,"Buy")-SUMIFS('Transactions (Dated)'!$E$2:$E$53,'Transactions (Dated)'!$D$2:$D$53,'Share Values'!$X877,'Transactions (Dated)'!$B$2:$B$53,'Share Values'!AN$11,'Transactions (Dated)'!$C$2:$C$53,"Sell")</f>
        <v>0</v>
      </c>
      <c r="AQ877" s="3">
        <f t="shared" si="371"/>
        <v>43173</v>
      </c>
      <c r="AR877" s="6">
        <f t="shared" ca="1" si="372"/>
        <v>76682.499999999985</v>
      </c>
      <c r="AS877" s="6">
        <f t="shared" ca="1" si="373"/>
        <v>16125</v>
      </c>
      <c r="AT877" s="6">
        <f t="shared" ca="1" si="374"/>
        <v>559031.97</v>
      </c>
      <c r="AU877" s="6">
        <f t="shared" ca="1" si="375"/>
        <v>46089.119999999995</v>
      </c>
      <c r="AV877" s="6">
        <f t="shared" ca="1" si="376"/>
        <v>63278.6</v>
      </c>
      <c r="AW877" s="6">
        <f t="shared" ca="1" si="377"/>
        <v>0</v>
      </c>
      <c r="AX877" s="6">
        <f t="shared" ca="1" si="378"/>
        <v>41760</v>
      </c>
      <c r="AY877" s="6">
        <f t="shared" ca="1" si="379"/>
        <v>27975.97</v>
      </c>
      <c r="AZ877" s="6">
        <f t="shared" ca="1" si="380"/>
        <v>0</v>
      </c>
      <c r="BA877" s="6">
        <f t="shared" ca="1" si="381"/>
        <v>0</v>
      </c>
      <c r="BB877" s="6">
        <f t="shared" ca="1" si="382"/>
        <v>0</v>
      </c>
      <c r="BC877" s="6">
        <f t="shared" ca="1" si="383"/>
        <v>0</v>
      </c>
      <c r="BD877" s="6">
        <f t="shared" ca="1" si="384"/>
        <v>0</v>
      </c>
      <c r="BE877" s="6">
        <f t="shared" ca="1" si="385"/>
        <v>0</v>
      </c>
      <c r="BF877" s="6">
        <f t="shared" ca="1" si="368"/>
        <v>0</v>
      </c>
      <c r="BG877" s="6">
        <f t="shared" ca="1" si="369"/>
        <v>0</v>
      </c>
      <c r="BJ877" s="4">
        <f t="shared" ca="1" si="386"/>
        <v>830943.15999999992</v>
      </c>
      <c r="BL877" s="3">
        <f t="shared" si="387"/>
        <v>43173</v>
      </c>
      <c r="BM877" s="6">
        <f>BM876+SUMIFS('Transactions (Dated)'!G:G,'Transactions (Dated)'!D:D,'Share Values'!AQ877)</f>
        <v>14317.649999999987</v>
      </c>
      <c r="BN877" s="6">
        <f ca="1">BN876+SUMIFS('Transactions (Dated)'!$F:$F,'Transactions (Dated)'!$D:$D,$BL877,'Transactions (Dated)'!$B:$B,BN$11,'Transactions (Dated)'!$C:$C,"Dividend (paid to cash)")*Y877</f>
        <v>0</v>
      </c>
      <c r="BO877" s="6">
        <f ca="1">BO876+SUMIFS('Transactions (Dated)'!$F:$F,'Transactions (Dated)'!$D:$D,$BL877,'Transactions (Dated)'!$B:$B,BO$11,'Transactions (Dated)'!$C:$C,"Dividend (paid to cash)")*Z877</f>
        <v>2421.875</v>
      </c>
      <c r="BP877" s="6">
        <f ca="1">BP876+SUMIFS('Transactions (Dated)'!$F:$F,'Transactions (Dated)'!$D:$D,$BL877,'Transactions (Dated)'!$B:$B,BP$11,'Transactions (Dated)'!$C:$C,"Dividend (paid to cash)")*AA877</f>
        <v>51745.237000000008</v>
      </c>
      <c r="BQ877" s="6">
        <f ca="1">BQ876+SUMIFS('Transactions (Dated)'!$F:$F,'Transactions (Dated)'!$D:$D,$BL877,'Transactions (Dated)'!$B:$B,BQ$11,'Transactions (Dated)'!$C:$C,"Dividend (paid to cash)")*AB877</f>
        <v>818.29</v>
      </c>
      <c r="BR877" s="6">
        <f ca="1">BR876+SUMIFS('Transactions (Dated)'!$F:$F,'Transactions (Dated)'!$D:$D,$BL877,'Transactions (Dated)'!$B:$B,BR$11,'Transactions (Dated)'!$C:$C,"Dividend (paid to cash)")*AC877</f>
        <v>0</v>
      </c>
      <c r="BS877" s="6">
        <f ca="1">BS876+SUMIFS('Transactions (Dated)'!$F:$F,'Transactions (Dated)'!$D:$D,$BL877,'Transactions (Dated)'!$B:$B,BS$11,'Transactions (Dated)'!$C:$C,"Dividend (paid to cash)")*AD877</f>
        <v>0</v>
      </c>
      <c r="BT877" s="6">
        <f ca="1">BT876+SUMIFS('Transactions (Dated)'!$F:$F,'Transactions (Dated)'!$D:$D,$BL877,'Transactions (Dated)'!$B:$B,BT$11,'Transactions (Dated)'!$C:$C,"Dividend (paid to cash)")*AE877</f>
        <v>9280</v>
      </c>
      <c r="BU877" s="6">
        <f ca="1">BU876+SUMIFS('Transactions (Dated)'!$F:$F,'Transactions (Dated)'!$D:$D,$BL877,'Transactions (Dated)'!$B:$B,BU$11,'Transactions (Dated)'!$C:$C,"Dividend (paid to cash)")*AF877</f>
        <v>0</v>
      </c>
      <c r="BV877" s="6">
        <f ca="1">BV876+SUMIFS('Transactions (Dated)'!$F:$F,'Transactions (Dated)'!$D:$D,$BL877,'Transactions (Dated)'!$B:$B,BV$11,'Transactions (Dated)'!$C:$C,"Dividend (paid to cash)")*AG877</f>
        <v>0</v>
      </c>
      <c r="BW877" s="6">
        <f ca="1">BW876+SUMIFS('Transactions (Dated)'!$F:$F,'Transactions (Dated)'!$D:$D,$BL877,'Transactions (Dated)'!$B:$B,BW$11,'Transactions (Dated)'!$C:$C,"Dividend (paid to cash)")*AH877</f>
        <v>0</v>
      </c>
      <c r="BX877" s="6">
        <f ca="1">BX876+SUMIFS('Transactions (Dated)'!$F:$F,'Transactions (Dated)'!$D:$D,$BL877,'Transactions (Dated)'!$B:$B,BX$11,'Transactions (Dated)'!$C:$C,"Dividend (paid to cash)")*AI877</f>
        <v>0</v>
      </c>
      <c r="BY877" s="6">
        <f ca="1">BY876+SUMIFS('Transactions (Dated)'!$F:$F,'Transactions (Dated)'!$D:$D,$BL877,'Transactions (Dated)'!$B:$B,BY$11,'Transactions (Dated)'!$C:$C,"Dividend (paid to cash)")*AJ877</f>
        <v>0</v>
      </c>
      <c r="BZ877" s="6">
        <f ca="1">BZ876+SUMIFS('Transactions (Dated)'!$F:$F,'Transactions (Dated)'!$D:$D,$BL877,'Transactions (Dated)'!$B:$B,BZ$11,'Transactions (Dated)'!$C:$C,"Dividend (paid to cash)")*AK877</f>
        <v>0</v>
      </c>
      <c r="CA877" s="6">
        <f ca="1">CA876+SUMIFS('Transactions (Dated)'!$F:$F,'Transactions (Dated)'!$D:$D,$BL877,'Transactions (Dated)'!$B:$B,CA$11,'Transactions (Dated)'!$C:$C,"Dividend (paid to cash)")*AL877</f>
        <v>0</v>
      </c>
      <c r="CB877" s="6">
        <v>0</v>
      </c>
      <c r="CC877" s="6">
        <v>0</v>
      </c>
      <c r="CF877" s="6">
        <f t="shared" ca="1" si="388"/>
        <v>78583.051999999981</v>
      </c>
      <c r="CH877" s="3">
        <f t="shared" si="389"/>
        <v>43173</v>
      </c>
      <c r="CI877" s="4">
        <f t="shared" ca="1" si="390"/>
        <v>830943.15999999992</v>
      </c>
      <c r="CJ877" s="4">
        <f t="shared" ca="1" si="391"/>
        <v>78583.051999999981</v>
      </c>
      <c r="CL877" s="4">
        <f t="shared" ca="1" si="392"/>
        <v>909526.21199999994</v>
      </c>
    </row>
    <row r="878" spans="2:90" x14ac:dyDescent="0.15">
      <c r="B878" s="3">
        <v>43174</v>
      </c>
      <c r="E878" s="86">
        <v>43174</v>
      </c>
      <c r="F878" s="53">
        <v>17.27</v>
      </c>
      <c r="G878">
        <v>1.73</v>
      </c>
      <c r="H878">
        <v>21.24</v>
      </c>
      <c r="I878">
        <v>24.45</v>
      </c>
      <c r="J878">
        <v>26.97</v>
      </c>
      <c r="K878">
        <v>11.86</v>
      </c>
      <c r="L878">
        <v>14.32</v>
      </c>
      <c r="M878">
        <v>1.75</v>
      </c>
      <c r="O878">
        <v>18.2</v>
      </c>
      <c r="Q878">
        <v>1.32</v>
      </c>
      <c r="R878">
        <v>10.17</v>
      </c>
      <c r="S878">
        <v>43.02</v>
      </c>
      <c r="U878">
        <v>43.02</v>
      </c>
      <c r="X878" s="3">
        <f t="shared" si="370"/>
        <v>43174</v>
      </c>
      <c r="Y878" s="40">
        <f ca="1">Y877+SUMIFS('Transactions (Dated)'!$E$2:$E$53,'Transactions (Dated)'!$D$2:$D$53,'Share Values'!$X878,'Transactions (Dated)'!$B$2:$B$53,'Share Values'!Y$11,'Transactions (Dated)'!$C$2:$C$53,"Buy")-SUMIFS('Transactions (Dated)'!$E$2:$E$53,'Transactions (Dated)'!$D$2:$D$53,'Share Values'!$X878,'Transactions (Dated)'!$B$2:$B$53,'Share Values'!Y$11,'Transactions (Dated)'!$C$2:$C$53,"Sell")</f>
        <v>4625</v>
      </c>
      <c r="Z878" s="40">
        <f ca="1">Z877+SUMIFS('Transactions (Dated)'!$E$2:$E$53,'Transactions (Dated)'!$D$2:$D$53,'Share Values'!$X878,'Transactions (Dated)'!$B$2:$B$53,'Share Values'!Z$11,'Transactions (Dated)'!$C$2:$C$53,"Buy")-SUMIFS('Transactions (Dated)'!$E$2:$E$53,'Transactions (Dated)'!$D$2:$D$53,'Share Values'!$X878,'Transactions (Dated)'!$B$2:$B$53,'Share Values'!Z$11,'Transactions (Dated)'!$C$2:$C$53,"Sell")</f>
        <v>9375</v>
      </c>
      <c r="AA878" s="40">
        <f ca="1">AA877+SUMIFS('Transactions (Dated)'!$E$2:$E$53,'Transactions (Dated)'!$D$2:$D$53,'Share Values'!$X878,'Transactions (Dated)'!$B$2:$B$53,'Share Values'!AA$11,'Transactions (Dated)'!$C$2:$C$53,"Buy")-SUMIFS('Transactions (Dated)'!$E$2:$E$53,'Transactions (Dated)'!$D$2:$D$53,'Share Values'!$X878,'Transactions (Dated)'!$B$2:$B$53,'Share Values'!AA$11,'Transactions (Dated)'!$C$2:$C$53,"Sell")</f>
        <v>26357</v>
      </c>
      <c r="AB878" s="40">
        <f ca="1">AB877+SUMIFS('Transactions (Dated)'!$E$2:$E$53,'Transactions (Dated)'!$D$2:$D$53,'Share Values'!$X878,'Transactions (Dated)'!$B$2:$B$53,'Share Values'!AB$11,'Transactions (Dated)'!$C$2:$C$53,"Buy")-SUMIFS('Transactions (Dated)'!$E$2:$E$53,'Transactions (Dated)'!$D$2:$D$53,'Share Values'!$X878,'Transactions (Dated)'!$B$2:$B$53,'Share Values'!AB$11,'Transactions (Dated)'!$C$2:$C$53,"Sell")</f>
        <v>1892</v>
      </c>
      <c r="AC878" s="40">
        <f ca="1">AC877+SUMIFS('Transactions (Dated)'!$E$2:$E$53,'Transactions (Dated)'!$D$2:$D$53,'Share Values'!$X878,'Transactions (Dated)'!$B$2:$B$53,'Share Values'!AC$11,'Transactions (Dated)'!$C$2:$C$53,"Buy")-SUMIFS('Transactions (Dated)'!$E$2:$E$53,'Transactions (Dated)'!$D$2:$D$53,'Share Values'!$X878,'Transactions (Dated)'!$B$2:$B$53,'Share Values'!AC$11,'Transactions (Dated)'!$C$2:$C$53,"Sell")</f>
        <v>2348</v>
      </c>
      <c r="AD878" s="40">
        <f ca="1">AD877+SUMIFS('Transactions (Dated)'!$E$2:$E$53,'Transactions (Dated)'!$D$2:$D$53,'Share Values'!$X878,'Transactions (Dated)'!$B$2:$B$53,'Share Values'!AD$11,'Transactions (Dated)'!$C$2:$C$53,"Buy")-SUMIFS('Transactions (Dated)'!$E$2:$E$53,'Transactions (Dated)'!$D$2:$D$53,'Share Values'!$X878,'Transactions (Dated)'!$B$2:$B$53,'Share Values'!AD$11,'Transactions (Dated)'!$C$2:$C$53,"Sell")</f>
        <v>0</v>
      </c>
      <c r="AE878" s="40">
        <f ca="1">AE877+SUMIFS('Transactions (Dated)'!$E$2:$E$53,'Transactions (Dated)'!$D$2:$D$53,'Share Values'!$X878,'Transactions (Dated)'!$B$2:$B$53,'Share Values'!AE$11,'Transactions (Dated)'!$C$2:$C$53,"Buy")-SUMIFS('Transactions (Dated)'!$E$2:$E$53,'Transactions (Dated)'!$D$2:$D$53,'Share Values'!$X878,'Transactions (Dated)'!$B$2:$B$53,'Share Values'!AE$11,'Transactions (Dated)'!$C$2:$C$53,"Sell")</f>
        <v>2900</v>
      </c>
      <c r="AF878" s="40">
        <f ca="1">AF877+SUMIFS('Transactions (Dated)'!$E$2:$E$53,'Transactions (Dated)'!$D$2:$D$53,'Share Values'!$X878,'Transactions (Dated)'!$B$2:$B$53,'Share Values'!AF$11,'Transactions (Dated)'!$C$2:$C$53,"Buy")-SUMIFS('Transactions (Dated)'!$E$2:$E$53,'Transactions (Dated)'!$D$2:$D$53,'Share Values'!$X878,'Transactions (Dated)'!$B$2:$B$53,'Share Values'!AF$11,'Transactions (Dated)'!$C$2:$C$53,"Sell")</f>
        <v>14201</v>
      </c>
      <c r="AG878" s="40">
        <f ca="1">AG877+SUMIFS('Transactions (Dated)'!$E$2:$E$53,'Transactions (Dated)'!$D$2:$D$53,'Share Values'!$X878,'Transactions (Dated)'!$B$2:$B$53,'Share Values'!AG$11,'Transactions (Dated)'!$C$2:$C$53,"Buy")-SUMIFS('Transactions (Dated)'!$E$2:$E$53,'Transactions (Dated)'!$D$2:$D$53,'Share Values'!$X878,'Transactions (Dated)'!$B$2:$B$53,'Share Values'!AG$11,'Transactions (Dated)'!$C$2:$C$53,"Sell")</f>
        <v>6835</v>
      </c>
      <c r="AH878" s="40">
        <f ca="1">AH877+SUMIFS('Transactions (Dated)'!$E$2:$E$53,'Transactions (Dated)'!$D$2:$D$53,'Share Values'!$X878,'Transactions (Dated)'!$B$2:$B$53,'Share Values'!AH$11,'Transactions (Dated)'!$C$2:$C$53,"Buy")-SUMIFS('Transactions (Dated)'!$E$2:$E$53,'Transactions (Dated)'!$D$2:$D$53,'Share Values'!$X878,'Transactions (Dated)'!$B$2:$B$53,'Share Values'!AH$11,'Transactions (Dated)'!$C$2:$C$53,"Sell")</f>
        <v>0</v>
      </c>
      <c r="AI878" s="40">
        <f ca="1">AI877+SUMIFS('Transactions (Dated)'!$E$2:$E$53,'Transactions (Dated)'!$D$2:$D$53,'Share Values'!$X878,'Transactions (Dated)'!$B$2:$B$53,'Share Values'!AI$11,'Transactions (Dated)'!$C$2:$C$53,"Buy")-SUMIFS('Transactions (Dated)'!$E$2:$E$53,'Transactions (Dated)'!$D$2:$D$53,'Share Values'!$X878,'Transactions (Dated)'!$B$2:$B$53,'Share Values'!AI$11,'Transactions (Dated)'!$C$2:$C$53,"Sell")</f>
        <v>0</v>
      </c>
      <c r="AJ878" s="40">
        <f ca="1">AJ877+SUMIFS('Transactions (Dated)'!$E$2:$E$53,'Transactions (Dated)'!$D$2:$D$53,'Share Values'!$X878,'Transactions (Dated)'!$B$2:$B$53,'Share Values'!AJ$11,'Transactions (Dated)'!$C$2:$C$53,"Buy")-SUMIFS('Transactions (Dated)'!$E$2:$E$53,'Transactions (Dated)'!$D$2:$D$53,'Share Values'!$X878,'Transactions (Dated)'!$B$2:$B$53,'Share Values'!AJ$11,'Transactions (Dated)'!$C$2:$C$53,"Sell")</f>
        <v>0</v>
      </c>
      <c r="AK878" s="40">
        <f ca="1">AK877+SUMIFS('Transactions (Dated)'!$E$2:$E$53,'Transactions (Dated)'!$D$2:$D$53,'Share Values'!$X878,'Transactions (Dated)'!$B$2:$B$53,'Share Values'!AK$11,'Transactions (Dated)'!$C$2:$C$53,"Buy")-SUMIFS('Transactions (Dated)'!$E$2:$E$53,'Transactions (Dated)'!$D$2:$D$53,'Share Values'!$X878,'Transactions (Dated)'!$B$2:$B$53,'Share Values'!AK$11,'Transactions (Dated)'!$C$2:$C$53,"Sell")</f>
        <v>0</v>
      </c>
      <c r="AL878" s="40">
        <f ca="1">AL877+SUMIFS('Transactions (Dated)'!$E$2:$E$53,'Transactions (Dated)'!$D$2:$D$53,'Share Values'!$X878,'Transactions (Dated)'!$B$2:$B$53,'Share Values'!AL$11,'Transactions (Dated)'!$C$2:$C$53,"Buy")-SUMIFS('Transactions (Dated)'!$E$2:$E$53,'Transactions (Dated)'!$D$2:$D$53,'Share Values'!$X878,'Transactions (Dated)'!$B$2:$B$53,'Share Values'!AL$11,'Transactions (Dated)'!$C$2:$C$53,"Sell")</f>
        <v>0</v>
      </c>
      <c r="AM878" s="40">
        <f ca="1">AM877+SUMIFS('Transactions (Dated)'!$E$2:$E$53,'Transactions (Dated)'!$D$2:$D$53,'Share Values'!$X878,'Transactions (Dated)'!$B$2:$B$53,'Share Values'!AM$11,'Transactions (Dated)'!$C$2:$C$53,"Buy")-SUMIFS('Transactions (Dated)'!$E$2:$E$53,'Transactions (Dated)'!$D$2:$D$53,'Share Values'!$X878,'Transactions (Dated)'!$B$2:$B$53,'Share Values'!AM$11,'Transactions (Dated)'!$C$2:$C$53,"Sell")</f>
        <v>0</v>
      </c>
      <c r="AN878" s="40">
        <f ca="1">AN877+SUMIFS('Transactions (Dated)'!$E$2:$E$53,'Transactions (Dated)'!$D$2:$D$53,'Share Values'!$X878,'Transactions (Dated)'!$B$2:$B$53,'Share Values'!AN$11,'Transactions (Dated)'!$C$2:$C$53,"Buy")-SUMIFS('Transactions (Dated)'!$E$2:$E$53,'Transactions (Dated)'!$D$2:$D$53,'Share Values'!$X878,'Transactions (Dated)'!$B$2:$B$53,'Share Values'!AN$11,'Transactions (Dated)'!$C$2:$C$53,"Sell")</f>
        <v>0</v>
      </c>
      <c r="AQ878" s="3">
        <f t="shared" si="371"/>
        <v>43174</v>
      </c>
      <c r="AR878" s="6">
        <f t="shared" ca="1" si="372"/>
        <v>79873.75</v>
      </c>
      <c r="AS878" s="6">
        <f t="shared" ca="1" si="373"/>
        <v>16218.75</v>
      </c>
      <c r="AT878" s="6">
        <f t="shared" ca="1" si="374"/>
        <v>559822.67999999993</v>
      </c>
      <c r="AU878" s="6">
        <f t="shared" ca="1" si="375"/>
        <v>46259.4</v>
      </c>
      <c r="AV878" s="6">
        <f t="shared" ca="1" si="376"/>
        <v>63325.56</v>
      </c>
      <c r="AW878" s="6">
        <f t="shared" ca="1" si="377"/>
        <v>0</v>
      </c>
      <c r="AX878" s="6">
        <f t="shared" ca="1" si="378"/>
        <v>41528</v>
      </c>
      <c r="AY878" s="6">
        <f t="shared" ca="1" si="379"/>
        <v>24851.75</v>
      </c>
      <c r="AZ878" s="6">
        <f t="shared" ca="1" si="380"/>
        <v>0</v>
      </c>
      <c r="BA878" s="6">
        <f t="shared" ca="1" si="381"/>
        <v>0</v>
      </c>
      <c r="BB878" s="6">
        <f t="shared" ca="1" si="382"/>
        <v>0</v>
      </c>
      <c r="BC878" s="6">
        <f t="shared" ca="1" si="383"/>
        <v>0</v>
      </c>
      <c r="BD878" s="6">
        <f t="shared" ca="1" si="384"/>
        <v>0</v>
      </c>
      <c r="BE878" s="6">
        <f t="shared" ca="1" si="385"/>
        <v>0</v>
      </c>
      <c r="BF878" s="6">
        <f t="shared" ca="1" si="368"/>
        <v>0</v>
      </c>
      <c r="BG878" s="6">
        <f t="shared" ca="1" si="369"/>
        <v>0</v>
      </c>
      <c r="BJ878" s="4">
        <f t="shared" ca="1" si="386"/>
        <v>831879.8899999999</v>
      </c>
      <c r="BL878" s="3">
        <f t="shared" si="387"/>
        <v>43174</v>
      </c>
      <c r="BM878" s="6">
        <f>BM877+SUMIFS('Transactions (Dated)'!G:G,'Transactions (Dated)'!D:D,'Share Values'!AQ878)</f>
        <v>14317.649999999987</v>
      </c>
      <c r="BN878" s="6">
        <f ca="1">BN877+SUMIFS('Transactions (Dated)'!$F:$F,'Transactions (Dated)'!$D:$D,$BL878,'Transactions (Dated)'!$B:$B,BN$11,'Transactions (Dated)'!$C:$C,"Dividend (paid to cash)")*Y878</f>
        <v>0</v>
      </c>
      <c r="BO878" s="6">
        <f ca="1">BO877+SUMIFS('Transactions (Dated)'!$F:$F,'Transactions (Dated)'!$D:$D,$BL878,'Transactions (Dated)'!$B:$B,BO$11,'Transactions (Dated)'!$C:$C,"Dividend (paid to cash)")*Z878</f>
        <v>2421.875</v>
      </c>
      <c r="BP878" s="6">
        <f ca="1">BP877+SUMIFS('Transactions (Dated)'!$F:$F,'Transactions (Dated)'!$D:$D,$BL878,'Transactions (Dated)'!$B:$B,BP$11,'Transactions (Dated)'!$C:$C,"Dividend (paid to cash)")*AA878</f>
        <v>51745.237000000008</v>
      </c>
      <c r="BQ878" s="6">
        <f ca="1">BQ877+SUMIFS('Transactions (Dated)'!$F:$F,'Transactions (Dated)'!$D:$D,$BL878,'Transactions (Dated)'!$B:$B,BQ$11,'Transactions (Dated)'!$C:$C,"Dividend (paid to cash)")*AB878</f>
        <v>818.29</v>
      </c>
      <c r="BR878" s="6">
        <f ca="1">BR877+SUMIFS('Transactions (Dated)'!$F:$F,'Transactions (Dated)'!$D:$D,$BL878,'Transactions (Dated)'!$B:$B,BR$11,'Transactions (Dated)'!$C:$C,"Dividend (paid to cash)")*AC878</f>
        <v>0</v>
      </c>
      <c r="BS878" s="6">
        <f ca="1">BS877+SUMIFS('Transactions (Dated)'!$F:$F,'Transactions (Dated)'!$D:$D,$BL878,'Transactions (Dated)'!$B:$B,BS$11,'Transactions (Dated)'!$C:$C,"Dividend (paid to cash)")*AD878</f>
        <v>0</v>
      </c>
      <c r="BT878" s="6">
        <f ca="1">BT877+SUMIFS('Transactions (Dated)'!$F:$F,'Transactions (Dated)'!$D:$D,$BL878,'Transactions (Dated)'!$B:$B,BT$11,'Transactions (Dated)'!$C:$C,"Dividend (paid to cash)")*AE878</f>
        <v>9280</v>
      </c>
      <c r="BU878" s="6">
        <f ca="1">BU877+SUMIFS('Transactions (Dated)'!$F:$F,'Transactions (Dated)'!$D:$D,$BL878,'Transactions (Dated)'!$B:$B,BU$11,'Transactions (Dated)'!$C:$C,"Dividend (paid to cash)")*AF878</f>
        <v>0</v>
      </c>
      <c r="BV878" s="6">
        <f ca="1">BV877+SUMIFS('Transactions (Dated)'!$F:$F,'Transactions (Dated)'!$D:$D,$BL878,'Transactions (Dated)'!$B:$B,BV$11,'Transactions (Dated)'!$C:$C,"Dividend (paid to cash)")*AG878</f>
        <v>0</v>
      </c>
      <c r="BW878" s="6">
        <f ca="1">BW877+SUMIFS('Transactions (Dated)'!$F:$F,'Transactions (Dated)'!$D:$D,$BL878,'Transactions (Dated)'!$B:$B,BW$11,'Transactions (Dated)'!$C:$C,"Dividend (paid to cash)")*AH878</f>
        <v>0</v>
      </c>
      <c r="BX878" s="6">
        <f ca="1">BX877+SUMIFS('Transactions (Dated)'!$F:$F,'Transactions (Dated)'!$D:$D,$BL878,'Transactions (Dated)'!$B:$B,BX$11,'Transactions (Dated)'!$C:$C,"Dividend (paid to cash)")*AI878</f>
        <v>0</v>
      </c>
      <c r="BY878" s="6">
        <f ca="1">BY877+SUMIFS('Transactions (Dated)'!$F:$F,'Transactions (Dated)'!$D:$D,$BL878,'Transactions (Dated)'!$B:$B,BY$11,'Transactions (Dated)'!$C:$C,"Dividend (paid to cash)")*AJ878</f>
        <v>0</v>
      </c>
      <c r="BZ878" s="6">
        <f ca="1">BZ877+SUMIFS('Transactions (Dated)'!$F:$F,'Transactions (Dated)'!$D:$D,$BL878,'Transactions (Dated)'!$B:$B,BZ$11,'Transactions (Dated)'!$C:$C,"Dividend (paid to cash)")*AK878</f>
        <v>0</v>
      </c>
      <c r="CA878" s="6">
        <f ca="1">CA877+SUMIFS('Transactions (Dated)'!$F:$F,'Transactions (Dated)'!$D:$D,$BL878,'Transactions (Dated)'!$B:$B,CA$11,'Transactions (Dated)'!$C:$C,"Dividend (paid to cash)")*AL878</f>
        <v>0</v>
      </c>
      <c r="CB878" s="6">
        <v>0</v>
      </c>
      <c r="CC878" s="6">
        <v>0</v>
      </c>
      <c r="CF878" s="6">
        <f t="shared" ca="1" si="388"/>
        <v>78583.051999999981</v>
      </c>
      <c r="CH878" s="3">
        <f t="shared" si="389"/>
        <v>43174</v>
      </c>
      <c r="CI878" s="4">
        <f t="shared" ca="1" si="390"/>
        <v>831879.8899999999</v>
      </c>
      <c r="CJ878" s="4">
        <f t="shared" ca="1" si="391"/>
        <v>78583.051999999981</v>
      </c>
      <c r="CL878" s="4">
        <f t="shared" ca="1" si="392"/>
        <v>910462.94199999992</v>
      </c>
    </row>
    <row r="879" spans="2:90" x14ac:dyDescent="0.15">
      <c r="B879" s="3">
        <v>43175</v>
      </c>
      <c r="E879" s="86">
        <v>43175</v>
      </c>
      <c r="F879" s="53">
        <v>16.98</v>
      </c>
      <c r="G879">
        <v>1.74</v>
      </c>
      <c r="H879">
        <v>21.29</v>
      </c>
      <c r="I879">
        <v>23.9</v>
      </c>
      <c r="J879">
        <v>26.96</v>
      </c>
      <c r="K879">
        <v>11.87</v>
      </c>
      <c r="L879">
        <v>14.7</v>
      </c>
      <c r="M879">
        <v>1.8</v>
      </c>
      <c r="O879">
        <v>18.54</v>
      </c>
      <c r="Q879">
        <v>1.31</v>
      </c>
      <c r="R879">
        <v>10.26</v>
      </c>
      <c r="S879">
        <v>43</v>
      </c>
      <c r="U879">
        <v>43</v>
      </c>
      <c r="X879" s="3">
        <f t="shared" si="370"/>
        <v>43175</v>
      </c>
      <c r="Y879" s="40">
        <f ca="1">Y878+SUMIFS('Transactions (Dated)'!$E$2:$E$53,'Transactions (Dated)'!$D$2:$D$53,'Share Values'!$X879,'Transactions (Dated)'!$B$2:$B$53,'Share Values'!Y$11,'Transactions (Dated)'!$C$2:$C$53,"Buy")-SUMIFS('Transactions (Dated)'!$E$2:$E$53,'Transactions (Dated)'!$D$2:$D$53,'Share Values'!$X879,'Transactions (Dated)'!$B$2:$B$53,'Share Values'!Y$11,'Transactions (Dated)'!$C$2:$C$53,"Sell")</f>
        <v>4625</v>
      </c>
      <c r="Z879" s="40">
        <f ca="1">Z878+SUMIFS('Transactions (Dated)'!$E$2:$E$53,'Transactions (Dated)'!$D$2:$D$53,'Share Values'!$X879,'Transactions (Dated)'!$B$2:$B$53,'Share Values'!Z$11,'Transactions (Dated)'!$C$2:$C$53,"Buy")-SUMIFS('Transactions (Dated)'!$E$2:$E$53,'Transactions (Dated)'!$D$2:$D$53,'Share Values'!$X879,'Transactions (Dated)'!$B$2:$B$53,'Share Values'!Z$11,'Transactions (Dated)'!$C$2:$C$53,"Sell")</f>
        <v>9375</v>
      </c>
      <c r="AA879" s="40">
        <f ca="1">AA878+SUMIFS('Transactions (Dated)'!$E$2:$E$53,'Transactions (Dated)'!$D$2:$D$53,'Share Values'!$X879,'Transactions (Dated)'!$B$2:$B$53,'Share Values'!AA$11,'Transactions (Dated)'!$C$2:$C$53,"Buy")-SUMIFS('Transactions (Dated)'!$E$2:$E$53,'Transactions (Dated)'!$D$2:$D$53,'Share Values'!$X879,'Transactions (Dated)'!$B$2:$B$53,'Share Values'!AA$11,'Transactions (Dated)'!$C$2:$C$53,"Sell")</f>
        <v>26357</v>
      </c>
      <c r="AB879" s="40">
        <f ca="1">AB878+SUMIFS('Transactions (Dated)'!$E$2:$E$53,'Transactions (Dated)'!$D$2:$D$53,'Share Values'!$X879,'Transactions (Dated)'!$B$2:$B$53,'Share Values'!AB$11,'Transactions (Dated)'!$C$2:$C$53,"Buy")-SUMIFS('Transactions (Dated)'!$E$2:$E$53,'Transactions (Dated)'!$D$2:$D$53,'Share Values'!$X879,'Transactions (Dated)'!$B$2:$B$53,'Share Values'!AB$11,'Transactions (Dated)'!$C$2:$C$53,"Sell")</f>
        <v>1892</v>
      </c>
      <c r="AC879" s="40">
        <f ca="1">AC878+SUMIFS('Transactions (Dated)'!$E$2:$E$53,'Transactions (Dated)'!$D$2:$D$53,'Share Values'!$X879,'Transactions (Dated)'!$B$2:$B$53,'Share Values'!AC$11,'Transactions (Dated)'!$C$2:$C$53,"Buy")-SUMIFS('Transactions (Dated)'!$E$2:$E$53,'Transactions (Dated)'!$D$2:$D$53,'Share Values'!$X879,'Transactions (Dated)'!$B$2:$B$53,'Share Values'!AC$11,'Transactions (Dated)'!$C$2:$C$53,"Sell")</f>
        <v>2348</v>
      </c>
      <c r="AD879" s="40">
        <f ca="1">AD878+SUMIFS('Transactions (Dated)'!$E$2:$E$53,'Transactions (Dated)'!$D$2:$D$53,'Share Values'!$X879,'Transactions (Dated)'!$B$2:$B$53,'Share Values'!AD$11,'Transactions (Dated)'!$C$2:$C$53,"Buy")-SUMIFS('Transactions (Dated)'!$E$2:$E$53,'Transactions (Dated)'!$D$2:$D$53,'Share Values'!$X879,'Transactions (Dated)'!$B$2:$B$53,'Share Values'!AD$11,'Transactions (Dated)'!$C$2:$C$53,"Sell")</f>
        <v>0</v>
      </c>
      <c r="AE879" s="40">
        <f ca="1">AE878+SUMIFS('Transactions (Dated)'!$E$2:$E$53,'Transactions (Dated)'!$D$2:$D$53,'Share Values'!$X879,'Transactions (Dated)'!$B$2:$B$53,'Share Values'!AE$11,'Transactions (Dated)'!$C$2:$C$53,"Buy")-SUMIFS('Transactions (Dated)'!$E$2:$E$53,'Transactions (Dated)'!$D$2:$D$53,'Share Values'!$X879,'Transactions (Dated)'!$B$2:$B$53,'Share Values'!AE$11,'Transactions (Dated)'!$C$2:$C$53,"Sell")</f>
        <v>2900</v>
      </c>
      <c r="AF879" s="40">
        <f ca="1">AF878+SUMIFS('Transactions (Dated)'!$E$2:$E$53,'Transactions (Dated)'!$D$2:$D$53,'Share Values'!$X879,'Transactions (Dated)'!$B$2:$B$53,'Share Values'!AF$11,'Transactions (Dated)'!$C$2:$C$53,"Buy")-SUMIFS('Transactions (Dated)'!$E$2:$E$53,'Transactions (Dated)'!$D$2:$D$53,'Share Values'!$X879,'Transactions (Dated)'!$B$2:$B$53,'Share Values'!AF$11,'Transactions (Dated)'!$C$2:$C$53,"Sell")</f>
        <v>14201</v>
      </c>
      <c r="AG879" s="40">
        <f ca="1">AG878+SUMIFS('Transactions (Dated)'!$E$2:$E$53,'Transactions (Dated)'!$D$2:$D$53,'Share Values'!$X879,'Transactions (Dated)'!$B$2:$B$53,'Share Values'!AG$11,'Transactions (Dated)'!$C$2:$C$53,"Buy")-SUMIFS('Transactions (Dated)'!$E$2:$E$53,'Transactions (Dated)'!$D$2:$D$53,'Share Values'!$X879,'Transactions (Dated)'!$B$2:$B$53,'Share Values'!AG$11,'Transactions (Dated)'!$C$2:$C$53,"Sell")</f>
        <v>6835</v>
      </c>
      <c r="AH879" s="40">
        <f ca="1">AH878+SUMIFS('Transactions (Dated)'!$E$2:$E$53,'Transactions (Dated)'!$D$2:$D$53,'Share Values'!$X879,'Transactions (Dated)'!$B$2:$B$53,'Share Values'!AH$11,'Transactions (Dated)'!$C$2:$C$53,"Buy")-SUMIFS('Transactions (Dated)'!$E$2:$E$53,'Transactions (Dated)'!$D$2:$D$53,'Share Values'!$X879,'Transactions (Dated)'!$B$2:$B$53,'Share Values'!AH$11,'Transactions (Dated)'!$C$2:$C$53,"Sell")</f>
        <v>0</v>
      </c>
      <c r="AI879" s="40">
        <f ca="1">AI878+SUMIFS('Transactions (Dated)'!$E$2:$E$53,'Transactions (Dated)'!$D$2:$D$53,'Share Values'!$X879,'Transactions (Dated)'!$B$2:$B$53,'Share Values'!AI$11,'Transactions (Dated)'!$C$2:$C$53,"Buy")-SUMIFS('Transactions (Dated)'!$E$2:$E$53,'Transactions (Dated)'!$D$2:$D$53,'Share Values'!$X879,'Transactions (Dated)'!$B$2:$B$53,'Share Values'!AI$11,'Transactions (Dated)'!$C$2:$C$53,"Sell")</f>
        <v>0</v>
      </c>
      <c r="AJ879" s="40">
        <f ca="1">AJ878+SUMIFS('Transactions (Dated)'!$E$2:$E$53,'Transactions (Dated)'!$D$2:$D$53,'Share Values'!$X879,'Transactions (Dated)'!$B$2:$B$53,'Share Values'!AJ$11,'Transactions (Dated)'!$C$2:$C$53,"Buy")-SUMIFS('Transactions (Dated)'!$E$2:$E$53,'Transactions (Dated)'!$D$2:$D$53,'Share Values'!$X879,'Transactions (Dated)'!$B$2:$B$53,'Share Values'!AJ$11,'Transactions (Dated)'!$C$2:$C$53,"Sell")</f>
        <v>0</v>
      </c>
      <c r="AK879" s="40">
        <f ca="1">AK878+SUMIFS('Transactions (Dated)'!$E$2:$E$53,'Transactions (Dated)'!$D$2:$D$53,'Share Values'!$X879,'Transactions (Dated)'!$B$2:$B$53,'Share Values'!AK$11,'Transactions (Dated)'!$C$2:$C$53,"Buy")-SUMIFS('Transactions (Dated)'!$E$2:$E$53,'Transactions (Dated)'!$D$2:$D$53,'Share Values'!$X879,'Transactions (Dated)'!$B$2:$B$53,'Share Values'!AK$11,'Transactions (Dated)'!$C$2:$C$53,"Sell")</f>
        <v>0</v>
      </c>
      <c r="AL879" s="40">
        <f ca="1">AL878+SUMIFS('Transactions (Dated)'!$E$2:$E$53,'Transactions (Dated)'!$D$2:$D$53,'Share Values'!$X879,'Transactions (Dated)'!$B$2:$B$53,'Share Values'!AL$11,'Transactions (Dated)'!$C$2:$C$53,"Buy")-SUMIFS('Transactions (Dated)'!$E$2:$E$53,'Transactions (Dated)'!$D$2:$D$53,'Share Values'!$X879,'Transactions (Dated)'!$B$2:$B$53,'Share Values'!AL$11,'Transactions (Dated)'!$C$2:$C$53,"Sell")</f>
        <v>0</v>
      </c>
      <c r="AM879" s="40">
        <f ca="1">AM878+SUMIFS('Transactions (Dated)'!$E$2:$E$53,'Transactions (Dated)'!$D$2:$D$53,'Share Values'!$X879,'Transactions (Dated)'!$B$2:$B$53,'Share Values'!AM$11,'Transactions (Dated)'!$C$2:$C$53,"Buy")-SUMIFS('Transactions (Dated)'!$E$2:$E$53,'Transactions (Dated)'!$D$2:$D$53,'Share Values'!$X879,'Transactions (Dated)'!$B$2:$B$53,'Share Values'!AM$11,'Transactions (Dated)'!$C$2:$C$53,"Sell")</f>
        <v>0</v>
      </c>
      <c r="AN879" s="40">
        <f ca="1">AN878+SUMIFS('Transactions (Dated)'!$E$2:$E$53,'Transactions (Dated)'!$D$2:$D$53,'Share Values'!$X879,'Transactions (Dated)'!$B$2:$B$53,'Share Values'!AN$11,'Transactions (Dated)'!$C$2:$C$53,"Buy")-SUMIFS('Transactions (Dated)'!$E$2:$E$53,'Transactions (Dated)'!$D$2:$D$53,'Share Values'!$X879,'Transactions (Dated)'!$B$2:$B$53,'Share Values'!AN$11,'Transactions (Dated)'!$C$2:$C$53,"Sell")</f>
        <v>0</v>
      </c>
      <c r="AQ879" s="3">
        <f t="shared" si="371"/>
        <v>43175</v>
      </c>
      <c r="AR879" s="6">
        <f t="shared" ca="1" si="372"/>
        <v>78532.5</v>
      </c>
      <c r="AS879" s="6">
        <f t="shared" ca="1" si="373"/>
        <v>16312.5</v>
      </c>
      <c r="AT879" s="6">
        <f t="shared" ca="1" si="374"/>
        <v>561140.53</v>
      </c>
      <c r="AU879" s="6">
        <f t="shared" ca="1" si="375"/>
        <v>45218.799999999996</v>
      </c>
      <c r="AV879" s="6">
        <f t="shared" ca="1" si="376"/>
        <v>63302.080000000002</v>
      </c>
      <c r="AW879" s="6">
        <f t="shared" ca="1" si="377"/>
        <v>0</v>
      </c>
      <c r="AX879" s="6">
        <f t="shared" ca="1" si="378"/>
        <v>42630</v>
      </c>
      <c r="AY879" s="6">
        <f t="shared" ca="1" si="379"/>
        <v>25561.8</v>
      </c>
      <c r="AZ879" s="6">
        <f t="shared" ca="1" si="380"/>
        <v>0</v>
      </c>
      <c r="BA879" s="6">
        <f t="shared" ca="1" si="381"/>
        <v>0</v>
      </c>
      <c r="BB879" s="6">
        <f t="shared" ca="1" si="382"/>
        <v>0</v>
      </c>
      <c r="BC879" s="6">
        <f t="shared" ca="1" si="383"/>
        <v>0</v>
      </c>
      <c r="BD879" s="6">
        <f t="shared" ca="1" si="384"/>
        <v>0</v>
      </c>
      <c r="BE879" s="6">
        <f t="shared" ca="1" si="385"/>
        <v>0</v>
      </c>
      <c r="BF879" s="6">
        <f t="shared" ca="1" si="368"/>
        <v>0</v>
      </c>
      <c r="BG879" s="6">
        <f t="shared" ca="1" si="369"/>
        <v>0</v>
      </c>
      <c r="BJ879" s="4">
        <f t="shared" ca="1" si="386"/>
        <v>832698.21000000008</v>
      </c>
      <c r="BL879" s="3">
        <f t="shared" si="387"/>
        <v>43175</v>
      </c>
      <c r="BM879" s="6">
        <f>BM878+SUMIFS('Transactions (Dated)'!G:G,'Transactions (Dated)'!D:D,'Share Values'!AQ879)</f>
        <v>14317.649999999987</v>
      </c>
      <c r="BN879" s="6">
        <f ca="1">BN878+SUMIFS('Transactions (Dated)'!$F:$F,'Transactions (Dated)'!$D:$D,$BL879,'Transactions (Dated)'!$B:$B,BN$11,'Transactions (Dated)'!$C:$C,"Dividend (paid to cash)")*Y879</f>
        <v>0</v>
      </c>
      <c r="BO879" s="6">
        <f ca="1">BO878+SUMIFS('Transactions (Dated)'!$F:$F,'Transactions (Dated)'!$D:$D,$BL879,'Transactions (Dated)'!$B:$B,BO$11,'Transactions (Dated)'!$C:$C,"Dividend (paid to cash)")*Z879</f>
        <v>2421.875</v>
      </c>
      <c r="BP879" s="6">
        <f ca="1">BP878+SUMIFS('Transactions (Dated)'!$F:$F,'Transactions (Dated)'!$D:$D,$BL879,'Transactions (Dated)'!$B:$B,BP$11,'Transactions (Dated)'!$C:$C,"Dividend (paid to cash)")*AA879</f>
        <v>51745.237000000008</v>
      </c>
      <c r="BQ879" s="6">
        <f ca="1">BQ878+SUMIFS('Transactions (Dated)'!$F:$F,'Transactions (Dated)'!$D:$D,$BL879,'Transactions (Dated)'!$B:$B,BQ$11,'Transactions (Dated)'!$C:$C,"Dividend (paid to cash)")*AB879</f>
        <v>818.29</v>
      </c>
      <c r="BR879" s="6">
        <f ca="1">BR878+SUMIFS('Transactions (Dated)'!$F:$F,'Transactions (Dated)'!$D:$D,$BL879,'Transactions (Dated)'!$B:$B,BR$11,'Transactions (Dated)'!$C:$C,"Dividend (paid to cash)")*AC879</f>
        <v>0</v>
      </c>
      <c r="BS879" s="6">
        <f ca="1">BS878+SUMIFS('Transactions (Dated)'!$F:$F,'Transactions (Dated)'!$D:$D,$BL879,'Transactions (Dated)'!$B:$B,BS$11,'Transactions (Dated)'!$C:$C,"Dividend (paid to cash)")*AD879</f>
        <v>0</v>
      </c>
      <c r="BT879" s="6">
        <f ca="1">BT878+SUMIFS('Transactions (Dated)'!$F:$F,'Transactions (Dated)'!$D:$D,$BL879,'Transactions (Dated)'!$B:$B,BT$11,'Transactions (Dated)'!$C:$C,"Dividend (paid to cash)")*AE879</f>
        <v>9280</v>
      </c>
      <c r="BU879" s="6">
        <f ca="1">BU878+SUMIFS('Transactions (Dated)'!$F:$F,'Transactions (Dated)'!$D:$D,$BL879,'Transactions (Dated)'!$B:$B,BU$11,'Transactions (Dated)'!$C:$C,"Dividend (paid to cash)")*AF879</f>
        <v>0</v>
      </c>
      <c r="BV879" s="6">
        <f ca="1">BV878+SUMIFS('Transactions (Dated)'!$F:$F,'Transactions (Dated)'!$D:$D,$BL879,'Transactions (Dated)'!$B:$B,BV$11,'Transactions (Dated)'!$C:$C,"Dividend (paid to cash)")*AG879</f>
        <v>0</v>
      </c>
      <c r="BW879" s="6">
        <f ca="1">BW878+SUMIFS('Transactions (Dated)'!$F:$F,'Transactions (Dated)'!$D:$D,$BL879,'Transactions (Dated)'!$B:$B,BW$11,'Transactions (Dated)'!$C:$C,"Dividend (paid to cash)")*AH879</f>
        <v>0</v>
      </c>
      <c r="BX879" s="6">
        <f ca="1">BX878+SUMIFS('Transactions (Dated)'!$F:$F,'Transactions (Dated)'!$D:$D,$BL879,'Transactions (Dated)'!$B:$B,BX$11,'Transactions (Dated)'!$C:$C,"Dividend (paid to cash)")*AI879</f>
        <v>0</v>
      </c>
      <c r="BY879" s="6">
        <f ca="1">BY878+SUMIFS('Transactions (Dated)'!$F:$F,'Transactions (Dated)'!$D:$D,$BL879,'Transactions (Dated)'!$B:$B,BY$11,'Transactions (Dated)'!$C:$C,"Dividend (paid to cash)")*AJ879</f>
        <v>0</v>
      </c>
      <c r="BZ879" s="6">
        <f ca="1">BZ878+SUMIFS('Transactions (Dated)'!$F:$F,'Transactions (Dated)'!$D:$D,$BL879,'Transactions (Dated)'!$B:$B,BZ$11,'Transactions (Dated)'!$C:$C,"Dividend (paid to cash)")*AK879</f>
        <v>0</v>
      </c>
      <c r="CA879" s="6">
        <f ca="1">CA878+SUMIFS('Transactions (Dated)'!$F:$F,'Transactions (Dated)'!$D:$D,$BL879,'Transactions (Dated)'!$B:$B,CA$11,'Transactions (Dated)'!$C:$C,"Dividend (paid to cash)")*AL879</f>
        <v>0</v>
      </c>
      <c r="CB879" s="6">
        <v>0</v>
      </c>
      <c r="CC879" s="6">
        <v>0</v>
      </c>
      <c r="CF879" s="6">
        <f t="shared" ca="1" si="388"/>
        <v>78583.051999999981</v>
      </c>
      <c r="CH879" s="3">
        <f t="shared" si="389"/>
        <v>43175</v>
      </c>
      <c r="CI879" s="4">
        <f t="shared" ca="1" si="390"/>
        <v>832698.21000000008</v>
      </c>
      <c r="CJ879" s="4">
        <f t="shared" ca="1" si="391"/>
        <v>78583.051999999981</v>
      </c>
      <c r="CL879" s="4">
        <f t="shared" ca="1" si="392"/>
        <v>911281.2620000001</v>
      </c>
    </row>
    <row r="880" spans="2:90" x14ac:dyDescent="0.15">
      <c r="B880" s="3">
        <v>43178</v>
      </c>
      <c r="E880" s="86">
        <v>43178</v>
      </c>
      <c r="F880" s="53">
        <v>16.739999999999998</v>
      </c>
      <c r="G880">
        <v>1.74</v>
      </c>
      <c r="H880">
        <v>21.13</v>
      </c>
      <c r="I880">
        <v>24.31</v>
      </c>
      <c r="J880">
        <v>26.97</v>
      </c>
      <c r="K880">
        <v>11.89</v>
      </c>
      <c r="L880">
        <v>14.69</v>
      </c>
      <c r="M880">
        <v>2.86</v>
      </c>
      <c r="O880">
        <v>18.41</v>
      </c>
      <c r="Q880">
        <v>1.32</v>
      </c>
      <c r="R880">
        <v>10.27</v>
      </c>
      <c r="S880">
        <v>42.84</v>
      </c>
      <c r="U880">
        <v>42.84</v>
      </c>
      <c r="X880" s="3">
        <f t="shared" si="370"/>
        <v>43178</v>
      </c>
      <c r="Y880" s="40">
        <f ca="1">Y879+SUMIFS('Transactions (Dated)'!$E$2:$E$53,'Transactions (Dated)'!$D$2:$D$53,'Share Values'!$X880,'Transactions (Dated)'!$B$2:$B$53,'Share Values'!Y$11,'Transactions (Dated)'!$C$2:$C$53,"Buy")-SUMIFS('Transactions (Dated)'!$E$2:$E$53,'Transactions (Dated)'!$D$2:$D$53,'Share Values'!$X880,'Transactions (Dated)'!$B$2:$B$53,'Share Values'!Y$11,'Transactions (Dated)'!$C$2:$C$53,"Sell")</f>
        <v>4625</v>
      </c>
      <c r="Z880" s="40">
        <f ca="1">Z879+SUMIFS('Transactions (Dated)'!$E$2:$E$53,'Transactions (Dated)'!$D$2:$D$53,'Share Values'!$X880,'Transactions (Dated)'!$B$2:$B$53,'Share Values'!Z$11,'Transactions (Dated)'!$C$2:$C$53,"Buy")-SUMIFS('Transactions (Dated)'!$E$2:$E$53,'Transactions (Dated)'!$D$2:$D$53,'Share Values'!$X880,'Transactions (Dated)'!$B$2:$B$53,'Share Values'!Z$11,'Transactions (Dated)'!$C$2:$C$53,"Sell")</f>
        <v>9375</v>
      </c>
      <c r="AA880" s="40">
        <f ca="1">AA879+SUMIFS('Transactions (Dated)'!$E$2:$E$53,'Transactions (Dated)'!$D$2:$D$53,'Share Values'!$X880,'Transactions (Dated)'!$B$2:$B$53,'Share Values'!AA$11,'Transactions (Dated)'!$C$2:$C$53,"Buy")-SUMIFS('Transactions (Dated)'!$E$2:$E$53,'Transactions (Dated)'!$D$2:$D$53,'Share Values'!$X880,'Transactions (Dated)'!$B$2:$B$53,'Share Values'!AA$11,'Transactions (Dated)'!$C$2:$C$53,"Sell")</f>
        <v>26357</v>
      </c>
      <c r="AB880" s="40">
        <f ca="1">AB879+SUMIFS('Transactions (Dated)'!$E$2:$E$53,'Transactions (Dated)'!$D$2:$D$53,'Share Values'!$X880,'Transactions (Dated)'!$B$2:$B$53,'Share Values'!AB$11,'Transactions (Dated)'!$C$2:$C$53,"Buy")-SUMIFS('Transactions (Dated)'!$E$2:$E$53,'Transactions (Dated)'!$D$2:$D$53,'Share Values'!$X880,'Transactions (Dated)'!$B$2:$B$53,'Share Values'!AB$11,'Transactions (Dated)'!$C$2:$C$53,"Sell")</f>
        <v>1892</v>
      </c>
      <c r="AC880" s="40">
        <f ca="1">AC879+SUMIFS('Transactions (Dated)'!$E$2:$E$53,'Transactions (Dated)'!$D$2:$D$53,'Share Values'!$X880,'Transactions (Dated)'!$B$2:$B$53,'Share Values'!AC$11,'Transactions (Dated)'!$C$2:$C$53,"Buy")-SUMIFS('Transactions (Dated)'!$E$2:$E$53,'Transactions (Dated)'!$D$2:$D$53,'Share Values'!$X880,'Transactions (Dated)'!$B$2:$B$53,'Share Values'!AC$11,'Transactions (Dated)'!$C$2:$C$53,"Sell")</f>
        <v>2348</v>
      </c>
      <c r="AD880" s="40">
        <f ca="1">AD879+SUMIFS('Transactions (Dated)'!$E$2:$E$53,'Transactions (Dated)'!$D$2:$D$53,'Share Values'!$X880,'Transactions (Dated)'!$B$2:$B$53,'Share Values'!AD$11,'Transactions (Dated)'!$C$2:$C$53,"Buy")-SUMIFS('Transactions (Dated)'!$E$2:$E$53,'Transactions (Dated)'!$D$2:$D$53,'Share Values'!$X880,'Transactions (Dated)'!$B$2:$B$53,'Share Values'!AD$11,'Transactions (Dated)'!$C$2:$C$53,"Sell")</f>
        <v>0</v>
      </c>
      <c r="AE880" s="40">
        <f ca="1">AE879+SUMIFS('Transactions (Dated)'!$E$2:$E$53,'Transactions (Dated)'!$D$2:$D$53,'Share Values'!$X880,'Transactions (Dated)'!$B$2:$B$53,'Share Values'!AE$11,'Transactions (Dated)'!$C$2:$C$53,"Buy")-SUMIFS('Transactions (Dated)'!$E$2:$E$53,'Transactions (Dated)'!$D$2:$D$53,'Share Values'!$X880,'Transactions (Dated)'!$B$2:$B$53,'Share Values'!AE$11,'Transactions (Dated)'!$C$2:$C$53,"Sell")</f>
        <v>2900</v>
      </c>
      <c r="AF880" s="40">
        <f ca="1">AF879+SUMIFS('Transactions (Dated)'!$E$2:$E$53,'Transactions (Dated)'!$D$2:$D$53,'Share Values'!$X880,'Transactions (Dated)'!$B$2:$B$53,'Share Values'!AF$11,'Transactions (Dated)'!$C$2:$C$53,"Buy")-SUMIFS('Transactions (Dated)'!$E$2:$E$53,'Transactions (Dated)'!$D$2:$D$53,'Share Values'!$X880,'Transactions (Dated)'!$B$2:$B$53,'Share Values'!AF$11,'Transactions (Dated)'!$C$2:$C$53,"Sell")</f>
        <v>14201</v>
      </c>
      <c r="AG880" s="40">
        <f ca="1">AG879+SUMIFS('Transactions (Dated)'!$E$2:$E$53,'Transactions (Dated)'!$D$2:$D$53,'Share Values'!$X880,'Transactions (Dated)'!$B$2:$B$53,'Share Values'!AG$11,'Transactions (Dated)'!$C$2:$C$53,"Buy")-SUMIFS('Transactions (Dated)'!$E$2:$E$53,'Transactions (Dated)'!$D$2:$D$53,'Share Values'!$X880,'Transactions (Dated)'!$B$2:$B$53,'Share Values'!AG$11,'Transactions (Dated)'!$C$2:$C$53,"Sell")</f>
        <v>6835</v>
      </c>
      <c r="AH880" s="40">
        <f ca="1">AH879+SUMIFS('Transactions (Dated)'!$E$2:$E$53,'Transactions (Dated)'!$D$2:$D$53,'Share Values'!$X880,'Transactions (Dated)'!$B$2:$B$53,'Share Values'!AH$11,'Transactions (Dated)'!$C$2:$C$53,"Buy")-SUMIFS('Transactions (Dated)'!$E$2:$E$53,'Transactions (Dated)'!$D$2:$D$53,'Share Values'!$X880,'Transactions (Dated)'!$B$2:$B$53,'Share Values'!AH$11,'Transactions (Dated)'!$C$2:$C$53,"Sell")</f>
        <v>0</v>
      </c>
      <c r="AI880" s="40">
        <f ca="1">AI879+SUMIFS('Transactions (Dated)'!$E$2:$E$53,'Transactions (Dated)'!$D$2:$D$53,'Share Values'!$X880,'Transactions (Dated)'!$B$2:$B$53,'Share Values'!AI$11,'Transactions (Dated)'!$C$2:$C$53,"Buy")-SUMIFS('Transactions (Dated)'!$E$2:$E$53,'Transactions (Dated)'!$D$2:$D$53,'Share Values'!$X880,'Transactions (Dated)'!$B$2:$B$53,'Share Values'!AI$11,'Transactions (Dated)'!$C$2:$C$53,"Sell")</f>
        <v>0</v>
      </c>
      <c r="AJ880" s="40">
        <f ca="1">AJ879+SUMIFS('Transactions (Dated)'!$E$2:$E$53,'Transactions (Dated)'!$D$2:$D$53,'Share Values'!$X880,'Transactions (Dated)'!$B$2:$B$53,'Share Values'!AJ$11,'Transactions (Dated)'!$C$2:$C$53,"Buy")-SUMIFS('Transactions (Dated)'!$E$2:$E$53,'Transactions (Dated)'!$D$2:$D$53,'Share Values'!$X880,'Transactions (Dated)'!$B$2:$B$53,'Share Values'!AJ$11,'Transactions (Dated)'!$C$2:$C$53,"Sell")</f>
        <v>0</v>
      </c>
      <c r="AK880" s="40">
        <f ca="1">AK879+SUMIFS('Transactions (Dated)'!$E$2:$E$53,'Transactions (Dated)'!$D$2:$D$53,'Share Values'!$X880,'Transactions (Dated)'!$B$2:$B$53,'Share Values'!AK$11,'Transactions (Dated)'!$C$2:$C$53,"Buy")-SUMIFS('Transactions (Dated)'!$E$2:$E$53,'Transactions (Dated)'!$D$2:$D$53,'Share Values'!$X880,'Transactions (Dated)'!$B$2:$B$53,'Share Values'!AK$11,'Transactions (Dated)'!$C$2:$C$53,"Sell")</f>
        <v>0</v>
      </c>
      <c r="AL880" s="40">
        <f ca="1">AL879+SUMIFS('Transactions (Dated)'!$E$2:$E$53,'Transactions (Dated)'!$D$2:$D$53,'Share Values'!$X880,'Transactions (Dated)'!$B$2:$B$53,'Share Values'!AL$11,'Transactions (Dated)'!$C$2:$C$53,"Buy")-SUMIFS('Transactions (Dated)'!$E$2:$E$53,'Transactions (Dated)'!$D$2:$D$53,'Share Values'!$X880,'Transactions (Dated)'!$B$2:$B$53,'Share Values'!AL$11,'Transactions (Dated)'!$C$2:$C$53,"Sell")</f>
        <v>0</v>
      </c>
      <c r="AM880" s="40">
        <f ca="1">AM879+SUMIFS('Transactions (Dated)'!$E$2:$E$53,'Transactions (Dated)'!$D$2:$D$53,'Share Values'!$X880,'Transactions (Dated)'!$B$2:$B$53,'Share Values'!AM$11,'Transactions (Dated)'!$C$2:$C$53,"Buy")-SUMIFS('Transactions (Dated)'!$E$2:$E$53,'Transactions (Dated)'!$D$2:$D$53,'Share Values'!$X880,'Transactions (Dated)'!$B$2:$B$53,'Share Values'!AM$11,'Transactions (Dated)'!$C$2:$C$53,"Sell")</f>
        <v>0</v>
      </c>
      <c r="AN880" s="40">
        <f ca="1">AN879+SUMIFS('Transactions (Dated)'!$E$2:$E$53,'Transactions (Dated)'!$D$2:$D$53,'Share Values'!$X880,'Transactions (Dated)'!$B$2:$B$53,'Share Values'!AN$11,'Transactions (Dated)'!$C$2:$C$53,"Buy")-SUMIFS('Transactions (Dated)'!$E$2:$E$53,'Transactions (Dated)'!$D$2:$D$53,'Share Values'!$X880,'Transactions (Dated)'!$B$2:$B$53,'Share Values'!AN$11,'Transactions (Dated)'!$C$2:$C$53,"Sell")</f>
        <v>0</v>
      </c>
      <c r="AQ880" s="3">
        <f t="shared" si="371"/>
        <v>43178</v>
      </c>
      <c r="AR880" s="6">
        <f t="shared" ca="1" si="372"/>
        <v>77422.5</v>
      </c>
      <c r="AS880" s="6">
        <f t="shared" ca="1" si="373"/>
        <v>16312.5</v>
      </c>
      <c r="AT880" s="6">
        <f t="shared" ca="1" si="374"/>
        <v>556923.40999999992</v>
      </c>
      <c r="AU880" s="6">
        <f t="shared" ca="1" si="375"/>
        <v>45994.52</v>
      </c>
      <c r="AV880" s="6">
        <f t="shared" ca="1" si="376"/>
        <v>63325.56</v>
      </c>
      <c r="AW880" s="6">
        <f t="shared" ca="1" si="377"/>
        <v>0</v>
      </c>
      <c r="AX880" s="6">
        <f t="shared" ca="1" si="378"/>
        <v>42601</v>
      </c>
      <c r="AY880" s="6">
        <f t="shared" ca="1" si="379"/>
        <v>40614.86</v>
      </c>
      <c r="AZ880" s="6">
        <f t="shared" ca="1" si="380"/>
        <v>0</v>
      </c>
      <c r="BA880" s="6">
        <f t="shared" ca="1" si="381"/>
        <v>0</v>
      </c>
      <c r="BB880" s="6">
        <f t="shared" ca="1" si="382"/>
        <v>0</v>
      </c>
      <c r="BC880" s="6">
        <f t="shared" ca="1" si="383"/>
        <v>0</v>
      </c>
      <c r="BD880" s="6">
        <f t="shared" ca="1" si="384"/>
        <v>0</v>
      </c>
      <c r="BE880" s="6">
        <f t="shared" ca="1" si="385"/>
        <v>0</v>
      </c>
      <c r="BF880" s="6">
        <f t="shared" ca="1" si="368"/>
        <v>0</v>
      </c>
      <c r="BG880" s="6">
        <f t="shared" ca="1" si="369"/>
        <v>0</v>
      </c>
      <c r="BJ880" s="4">
        <f t="shared" ca="1" si="386"/>
        <v>843194.35</v>
      </c>
      <c r="BL880" s="3">
        <f t="shared" si="387"/>
        <v>43178</v>
      </c>
      <c r="BM880" s="6">
        <f>BM879+SUMIFS('Transactions (Dated)'!G:G,'Transactions (Dated)'!D:D,'Share Values'!AQ880)</f>
        <v>14317.649999999987</v>
      </c>
      <c r="BN880" s="6">
        <f ca="1">BN879+SUMIFS('Transactions (Dated)'!$F:$F,'Transactions (Dated)'!$D:$D,$BL880,'Transactions (Dated)'!$B:$B,BN$11,'Transactions (Dated)'!$C:$C,"Dividend (paid to cash)")*Y880</f>
        <v>0</v>
      </c>
      <c r="BO880" s="6">
        <f ca="1">BO879+SUMIFS('Transactions (Dated)'!$F:$F,'Transactions (Dated)'!$D:$D,$BL880,'Transactions (Dated)'!$B:$B,BO$11,'Transactions (Dated)'!$C:$C,"Dividend (paid to cash)")*Z880</f>
        <v>2421.875</v>
      </c>
      <c r="BP880" s="6">
        <f ca="1">BP879+SUMIFS('Transactions (Dated)'!$F:$F,'Transactions (Dated)'!$D:$D,$BL880,'Transactions (Dated)'!$B:$B,BP$11,'Transactions (Dated)'!$C:$C,"Dividend (paid to cash)")*AA880</f>
        <v>51745.237000000008</v>
      </c>
      <c r="BQ880" s="6">
        <f ca="1">BQ879+SUMIFS('Transactions (Dated)'!$F:$F,'Transactions (Dated)'!$D:$D,$BL880,'Transactions (Dated)'!$B:$B,BQ$11,'Transactions (Dated)'!$C:$C,"Dividend (paid to cash)")*AB880</f>
        <v>818.29</v>
      </c>
      <c r="BR880" s="6">
        <f ca="1">BR879+SUMIFS('Transactions (Dated)'!$F:$F,'Transactions (Dated)'!$D:$D,$BL880,'Transactions (Dated)'!$B:$B,BR$11,'Transactions (Dated)'!$C:$C,"Dividend (paid to cash)")*AC880</f>
        <v>0</v>
      </c>
      <c r="BS880" s="6">
        <f ca="1">BS879+SUMIFS('Transactions (Dated)'!$F:$F,'Transactions (Dated)'!$D:$D,$BL880,'Transactions (Dated)'!$B:$B,BS$11,'Transactions (Dated)'!$C:$C,"Dividend (paid to cash)")*AD880</f>
        <v>0</v>
      </c>
      <c r="BT880" s="6">
        <f ca="1">BT879+SUMIFS('Transactions (Dated)'!$F:$F,'Transactions (Dated)'!$D:$D,$BL880,'Transactions (Dated)'!$B:$B,BT$11,'Transactions (Dated)'!$C:$C,"Dividend (paid to cash)")*AE880</f>
        <v>9280</v>
      </c>
      <c r="BU880" s="6">
        <f ca="1">BU879+SUMIFS('Transactions (Dated)'!$F:$F,'Transactions (Dated)'!$D:$D,$BL880,'Transactions (Dated)'!$B:$B,BU$11,'Transactions (Dated)'!$C:$C,"Dividend (paid to cash)")*AF880</f>
        <v>0</v>
      </c>
      <c r="BV880" s="6">
        <f ca="1">BV879+SUMIFS('Transactions (Dated)'!$F:$F,'Transactions (Dated)'!$D:$D,$BL880,'Transactions (Dated)'!$B:$B,BV$11,'Transactions (Dated)'!$C:$C,"Dividend (paid to cash)")*AG880</f>
        <v>0</v>
      </c>
      <c r="BW880" s="6">
        <f ca="1">BW879+SUMIFS('Transactions (Dated)'!$F:$F,'Transactions (Dated)'!$D:$D,$BL880,'Transactions (Dated)'!$B:$B,BW$11,'Transactions (Dated)'!$C:$C,"Dividend (paid to cash)")*AH880</f>
        <v>0</v>
      </c>
      <c r="BX880" s="6">
        <f ca="1">BX879+SUMIFS('Transactions (Dated)'!$F:$F,'Transactions (Dated)'!$D:$D,$BL880,'Transactions (Dated)'!$B:$B,BX$11,'Transactions (Dated)'!$C:$C,"Dividend (paid to cash)")*AI880</f>
        <v>0</v>
      </c>
      <c r="BY880" s="6">
        <f ca="1">BY879+SUMIFS('Transactions (Dated)'!$F:$F,'Transactions (Dated)'!$D:$D,$BL880,'Transactions (Dated)'!$B:$B,BY$11,'Transactions (Dated)'!$C:$C,"Dividend (paid to cash)")*AJ880</f>
        <v>0</v>
      </c>
      <c r="BZ880" s="6">
        <f ca="1">BZ879+SUMIFS('Transactions (Dated)'!$F:$F,'Transactions (Dated)'!$D:$D,$BL880,'Transactions (Dated)'!$B:$B,BZ$11,'Transactions (Dated)'!$C:$C,"Dividend (paid to cash)")*AK880</f>
        <v>0</v>
      </c>
      <c r="CA880" s="6">
        <f ca="1">CA879+SUMIFS('Transactions (Dated)'!$F:$F,'Transactions (Dated)'!$D:$D,$BL880,'Transactions (Dated)'!$B:$B,CA$11,'Transactions (Dated)'!$C:$C,"Dividend (paid to cash)")*AL880</f>
        <v>0</v>
      </c>
      <c r="CB880" s="6">
        <v>0</v>
      </c>
      <c r="CC880" s="6">
        <v>0</v>
      </c>
      <c r="CF880" s="6">
        <f t="shared" ca="1" si="388"/>
        <v>78583.051999999981</v>
      </c>
      <c r="CH880" s="3">
        <f t="shared" si="389"/>
        <v>43178</v>
      </c>
      <c r="CI880" s="4">
        <f t="shared" ca="1" si="390"/>
        <v>843194.35</v>
      </c>
      <c r="CJ880" s="4">
        <f t="shared" ca="1" si="391"/>
        <v>78583.051999999981</v>
      </c>
      <c r="CL880" s="4">
        <f t="shared" ca="1" si="392"/>
        <v>921777.402</v>
      </c>
    </row>
    <row r="881" spans="2:90" x14ac:dyDescent="0.15">
      <c r="B881" s="3">
        <v>43179</v>
      </c>
      <c r="E881" s="86">
        <v>43179</v>
      </c>
      <c r="F881" s="53">
        <v>17.12</v>
      </c>
      <c r="G881">
        <v>1.76</v>
      </c>
      <c r="H881">
        <v>21.17</v>
      </c>
      <c r="I881">
        <v>24.24</v>
      </c>
      <c r="J881">
        <v>26.95</v>
      </c>
      <c r="K881">
        <v>11.94</v>
      </c>
      <c r="L881">
        <v>14.92</v>
      </c>
      <c r="M881">
        <v>2.91</v>
      </c>
      <c r="O881">
        <v>18.41</v>
      </c>
      <c r="Q881">
        <v>1.3</v>
      </c>
      <c r="R881">
        <v>9.94</v>
      </c>
      <c r="S881">
        <v>43.26</v>
      </c>
      <c r="U881">
        <v>43.26</v>
      </c>
      <c r="X881" s="3">
        <f t="shared" si="370"/>
        <v>43179</v>
      </c>
      <c r="Y881" s="40">
        <f ca="1">Y880+SUMIFS('Transactions (Dated)'!$E$2:$E$53,'Transactions (Dated)'!$D$2:$D$53,'Share Values'!$X881,'Transactions (Dated)'!$B$2:$B$53,'Share Values'!Y$11,'Transactions (Dated)'!$C$2:$C$53,"Buy")-SUMIFS('Transactions (Dated)'!$E$2:$E$53,'Transactions (Dated)'!$D$2:$D$53,'Share Values'!$X881,'Transactions (Dated)'!$B$2:$B$53,'Share Values'!Y$11,'Transactions (Dated)'!$C$2:$C$53,"Sell")</f>
        <v>4625</v>
      </c>
      <c r="Z881" s="40">
        <f ca="1">Z880+SUMIFS('Transactions (Dated)'!$E$2:$E$53,'Transactions (Dated)'!$D$2:$D$53,'Share Values'!$X881,'Transactions (Dated)'!$B$2:$B$53,'Share Values'!Z$11,'Transactions (Dated)'!$C$2:$C$53,"Buy")-SUMIFS('Transactions (Dated)'!$E$2:$E$53,'Transactions (Dated)'!$D$2:$D$53,'Share Values'!$X881,'Transactions (Dated)'!$B$2:$B$53,'Share Values'!Z$11,'Transactions (Dated)'!$C$2:$C$53,"Sell")</f>
        <v>9375</v>
      </c>
      <c r="AA881" s="40">
        <f ca="1">AA880+SUMIFS('Transactions (Dated)'!$E$2:$E$53,'Transactions (Dated)'!$D$2:$D$53,'Share Values'!$X881,'Transactions (Dated)'!$B$2:$B$53,'Share Values'!AA$11,'Transactions (Dated)'!$C$2:$C$53,"Buy")-SUMIFS('Transactions (Dated)'!$E$2:$E$53,'Transactions (Dated)'!$D$2:$D$53,'Share Values'!$X881,'Transactions (Dated)'!$B$2:$B$53,'Share Values'!AA$11,'Transactions (Dated)'!$C$2:$C$53,"Sell")</f>
        <v>26357</v>
      </c>
      <c r="AB881" s="40">
        <f ca="1">AB880+SUMIFS('Transactions (Dated)'!$E$2:$E$53,'Transactions (Dated)'!$D$2:$D$53,'Share Values'!$X881,'Transactions (Dated)'!$B$2:$B$53,'Share Values'!AB$11,'Transactions (Dated)'!$C$2:$C$53,"Buy")-SUMIFS('Transactions (Dated)'!$E$2:$E$53,'Transactions (Dated)'!$D$2:$D$53,'Share Values'!$X881,'Transactions (Dated)'!$B$2:$B$53,'Share Values'!AB$11,'Transactions (Dated)'!$C$2:$C$53,"Sell")</f>
        <v>1892</v>
      </c>
      <c r="AC881" s="40">
        <f ca="1">AC880+SUMIFS('Transactions (Dated)'!$E$2:$E$53,'Transactions (Dated)'!$D$2:$D$53,'Share Values'!$X881,'Transactions (Dated)'!$B$2:$B$53,'Share Values'!AC$11,'Transactions (Dated)'!$C$2:$C$53,"Buy")-SUMIFS('Transactions (Dated)'!$E$2:$E$53,'Transactions (Dated)'!$D$2:$D$53,'Share Values'!$X881,'Transactions (Dated)'!$B$2:$B$53,'Share Values'!AC$11,'Transactions (Dated)'!$C$2:$C$53,"Sell")</f>
        <v>2348</v>
      </c>
      <c r="AD881" s="40">
        <f ca="1">AD880+SUMIFS('Transactions (Dated)'!$E$2:$E$53,'Transactions (Dated)'!$D$2:$D$53,'Share Values'!$X881,'Transactions (Dated)'!$B$2:$B$53,'Share Values'!AD$11,'Transactions (Dated)'!$C$2:$C$53,"Buy")-SUMIFS('Transactions (Dated)'!$E$2:$E$53,'Transactions (Dated)'!$D$2:$D$53,'Share Values'!$X881,'Transactions (Dated)'!$B$2:$B$53,'Share Values'!AD$11,'Transactions (Dated)'!$C$2:$C$53,"Sell")</f>
        <v>0</v>
      </c>
      <c r="AE881" s="40">
        <f ca="1">AE880+SUMIFS('Transactions (Dated)'!$E$2:$E$53,'Transactions (Dated)'!$D$2:$D$53,'Share Values'!$X881,'Transactions (Dated)'!$B$2:$B$53,'Share Values'!AE$11,'Transactions (Dated)'!$C$2:$C$53,"Buy")-SUMIFS('Transactions (Dated)'!$E$2:$E$53,'Transactions (Dated)'!$D$2:$D$53,'Share Values'!$X881,'Transactions (Dated)'!$B$2:$B$53,'Share Values'!AE$11,'Transactions (Dated)'!$C$2:$C$53,"Sell")</f>
        <v>2900</v>
      </c>
      <c r="AF881" s="40">
        <f ca="1">AF880+SUMIFS('Transactions (Dated)'!$E$2:$E$53,'Transactions (Dated)'!$D$2:$D$53,'Share Values'!$X881,'Transactions (Dated)'!$B$2:$B$53,'Share Values'!AF$11,'Transactions (Dated)'!$C$2:$C$53,"Buy")-SUMIFS('Transactions (Dated)'!$E$2:$E$53,'Transactions (Dated)'!$D$2:$D$53,'Share Values'!$X881,'Transactions (Dated)'!$B$2:$B$53,'Share Values'!AF$11,'Transactions (Dated)'!$C$2:$C$53,"Sell")</f>
        <v>14201</v>
      </c>
      <c r="AG881" s="40">
        <f ca="1">AG880+SUMIFS('Transactions (Dated)'!$E$2:$E$53,'Transactions (Dated)'!$D$2:$D$53,'Share Values'!$X881,'Transactions (Dated)'!$B$2:$B$53,'Share Values'!AG$11,'Transactions (Dated)'!$C$2:$C$53,"Buy")-SUMIFS('Transactions (Dated)'!$E$2:$E$53,'Transactions (Dated)'!$D$2:$D$53,'Share Values'!$X881,'Transactions (Dated)'!$B$2:$B$53,'Share Values'!AG$11,'Transactions (Dated)'!$C$2:$C$53,"Sell")</f>
        <v>6835</v>
      </c>
      <c r="AH881" s="40">
        <f ca="1">AH880+SUMIFS('Transactions (Dated)'!$E$2:$E$53,'Transactions (Dated)'!$D$2:$D$53,'Share Values'!$X881,'Transactions (Dated)'!$B$2:$B$53,'Share Values'!AH$11,'Transactions (Dated)'!$C$2:$C$53,"Buy")-SUMIFS('Transactions (Dated)'!$E$2:$E$53,'Transactions (Dated)'!$D$2:$D$53,'Share Values'!$X881,'Transactions (Dated)'!$B$2:$B$53,'Share Values'!AH$11,'Transactions (Dated)'!$C$2:$C$53,"Sell")</f>
        <v>0</v>
      </c>
      <c r="AI881" s="40">
        <f ca="1">AI880+SUMIFS('Transactions (Dated)'!$E$2:$E$53,'Transactions (Dated)'!$D$2:$D$53,'Share Values'!$X881,'Transactions (Dated)'!$B$2:$B$53,'Share Values'!AI$11,'Transactions (Dated)'!$C$2:$C$53,"Buy")-SUMIFS('Transactions (Dated)'!$E$2:$E$53,'Transactions (Dated)'!$D$2:$D$53,'Share Values'!$X881,'Transactions (Dated)'!$B$2:$B$53,'Share Values'!AI$11,'Transactions (Dated)'!$C$2:$C$53,"Sell")</f>
        <v>0</v>
      </c>
      <c r="AJ881" s="40">
        <f ca="1">AJ880+SUMIFS('Transactions (Dated)'!$E$2:$E$53,'Transactions (Dated)'!$D$2:$D$53,'Share Values'!$X881,'Transactions (Dated)'!$B$2:$B$53,'Share Values'!AJ$11,'Transactions (Dated)'!$C$2:$C$53,"Buy")-SUMIFS('Transactions (Dated)'!$E$2:$E$53,'Transactions (Dated)'!$D$2:$D$53,'Share Values'!$X881,'Transactions (Dated)'!$B$2:$B$53,'Share Values'!AJ$11,'Transactions (Dated)'!$C$2:$C$53,"Sell")</f>
        <v>0</v>
      </c>
      <c r="AK881" s="40">
        <f ca="1">AK880+SUMIFS('Transactions (Dated)'!$E$2:$E$53,'Transactions (Dated)'!$D$2:$D$53,'Share Values'!$X881,'Transactions (Dated)'!$B$2:$B$53,'Share Values'!AK$11,'Transactions (Dated)'!$C$2:$C$53,"Buy")-SUMIFS('Transactions (Dated)'!$E$2:$E$53,'Transactions (Dated)'!$D$2:$D$53,'Share Values'!$X881,'Transactions (Dated)'!$B$2:$B$53,'Share Values'!AK$11,'Transactions (Dated)'!$C$2:$C$53,"Sell")</f>
        <v>0</v>
      </c>
      <c r="AL881" s="40">
        <f ca="1">AL880+SUMIFS('Transactions (Dated)'!$E$2:$E$53,'Transactions (Dated)'!$D$2:$D$53,'Share Values'!$X881,'Transactions (Dated)'!$B$2:$B$53,'Share Values'!AL$11,'Transactions (Dated)'!$C$2:$C$53,"Buy")-SUMIFS('Transactions (Dated)'!$E$2:$E$53,'Transactions (Dated)'!$D$2:$D$53,'Share Values'!$X881,'Transactions (Dated)'!$B$2:$B$53,'Share Values'!AL$11,'Transactions (Dated)'!$C$2:$C$53,"Sell")</f>
        <v>0</v>
      </c>
      <c r="AM881" s="40">
        <f ca="1">AM880+SUMIFS('Transactions (Dated)'!$E$2:$E$53,'Transactions (Dated)'!$D$2:$D$53,'Share Values'!$X881,'Transactions (Dated)'!$B$2:$B$53,'Share Values'!AM$11,'Transactions (Dated)'!$C$2:$C$53,"Buy")-SUMIFS('Transactions (Dated)'!$E$2:$E$53,'Transactions (Dated)'!$D$2:$D$53,'Share Values'!$X881,'Transactions (Dated)'!$B$2:$B$53,'Share Values'!AM$11,'Transactions (Dated)'!$C$2:$C$53,"Sell")</f>
        <v>0</v>
      </c>
      <c r="AN881" s="40">
        <f ca="1">AN880+SUMIFS('Transactions (Dated)'!$E$2:$E$53,'Transactions (Dated)'!$D$2:$D$53,'Share Values'!$X881,'Transactions (Dated)'!$B$2:$B$53,'Share Values'!AN$11,'Transactions (Dated)'!$C$2:$C$53,"Buy")-SUMIFS('Transactions (Dated)'!$E$2:$E$53,'Transactions (Dated)'!$D$2:$D$53,'Share Values'!$X881,'Transactions (Dated)'!$B$2:$B$53,'Share Values'!AN$11,'Transactions (Dated)'!$C$2:$C$53,"Sell")</f>
        <v>0</v>
      </c>
      <c r="AQ881" s="3">
        <f t="shared" si="371"/>
        <v>43179</v>
      </c>
      <c r="AR881" s="6">
        <f t="shared" ca="1" si="372"/>
        <v>79180</v>
      </c>
      <c r="AS881" s="6">
        <f t="shared" ca="1" si="373"/>
        <v>16500</v>
      </c>
      <c r="AT881" s="6">
        <f t="shared" ca="1" si="374"/>
        <v>557977.69000000006</v>
      </c>
      <c r="AU881" s="6">
        <f t="shared" ca="1" si="375"/>
        <v>45862.079999999994</v>
      </c>
      <c r="AV881" s="6">
        <f t="shared" ca="1" si="376"/>
        <v>63278.6</v>
      </c>
      <c r="AW881" s="6">
        <f t="shared" ca="1" si="377"/>
        <v>0</v>
      </c>
      <c r="AX881" s="6">
        <f t="shared" ca="1" si="378"/>
        <v>43268</v>
      </c>
      <c r="AY881" s="6">
        <f t="shared" ca="1" si="379"/>
        <v>41324.910000000003</v>
      </c>
      <c r="AZ881" s="6">
        <f t="shared" ca="1" si="380"/>
        <v>0</v>
      </c>
      <c r="BA881" s="6">
        <f t="shared" ca="1" si="381"/>
        <v>0</v>
      </c>
      <c r="BB881" s="6">
        <f t="shared" ca="1" si="382"/>
        <v>0</v>
      </c>
      <c r="BC881" s="6">
        <f t="shared" ca="1" si="383"/>
        <v>0</v>
      </c>
      <c r="BD881" s="6">
        <f t="shared" ca="1" si="384"/>
        <v>0</v>
      </c>
      <c r="BE881" s="6">
        <f t="shared" ca="1" si="385"/>
        <v>0</v>
      </c>
      <c r="BF881" s="6">
        <f t="shared" ca="1" si="368"/>
        <v>0</v>
      </c>
      <c r="BG881" s="6">
        <f t="shared" ca="1" si="369"/>
        <v>0</v>
      </c>
      <c r="BJ881" s="4">
        <f t="shared" ca="1" si="386"/>
        <v>847391.28</v>
      </c>
      <c r="BL881" s="3">
        <f t="shared" si="387"/>
        <v>43179</v>
      </c>
      <c r="BM881" s="6">
        <f>BM880+SUMIFS('Transactions (Dated)'!G:G,'Transactions (Dated)'!D:D,'Share Values'!AQ881)</f>
        <v>14317.649999999987</v>
      </c>
      <c r="BN881" s="6">
        <f ca="1">BN880+SUMIFS('Transactions (Dated)'!$F:$F,'Transactions (Dated)'!$D:$D,$BL881,'Transactions (Dated)'!$B:$B,BN$11,'Transactions (Dated)'!$C:$C,"Dividend (paid to cash)")*Y881</f>
        <v>0</v>
      </c>
      <c r="BO881" s="6">
        <f ca="1">BO880+SUMIFS('Transactions (Dated)'!$F:$F,'Transactions (Dated)'!$D:$D,$BL881,'Transactions (Dated)'!$B:$B,BO$11,'Transactions (Dated)'!$C:$C,"Dividend (paid to cash)")*Z881</f>
        <v>2421.875</v>
      </c>
      <c r="BP881" s="6">
        <f ca="1">BP880+SUMIFS('Transactions (Dated)'!$F:$F,'Transactions (Dated)'!$D:$D,$BL881,'Transactions (Dated)'!$B:$B,BP$11,'Transactions (Dated)'!$C:$C,"Dividend (paid to cash)")*AA881</f>
        <v>51745.237000000008</v>
      </c>
      <c r="BQ881" s="6">
        <f ca="1">BQ880+SUMIFS('Transactions (Dated)'!$F:$F,'Transactions (Dated)'!$D:$D,$BL881,'Transactions (Dated)'!$B:$B,BQ$11,'Transactions (Dated)'!$C:$C,"Dividend (paid to cash)")*AB881</f>
        <v>818.29</v>
      </c>
      <c r="BR881" s="6">
        <f ca="1">BR880+SUMIFS('Transactions (Dated)'!$F:$F,'Transactions (Dated)'!$D:$D,$BL881,'Transactions (Dated)'!$B:$B,BR$11,'Transactions (Dated)'!$C:$C,"Dividend (paid to cash)")*AC881</f>
        <v>0</v>
      </c>
      <c r="BS881" s="6">
        <f ca="1">BS880+SUMIFS('Transactions (Dated)'!$F:$F,'Transactions (Dated)'!$D:$D,$BL881,'Transactions (Dated)'!$B:$B,BS$11,'Transactions (Dated)'!$C:$C,"Dividend (paid to cash)")*AD881</f>
        <v>0</v>
      </c>
      <c r="BT881" s="6">
        <f ca="1">BT880+SUMIFS('Transactions (Dated)'!$F:$F,'Transactions (Dated)'!$D:$D,$BL881,'Transactions (Dated)'!$B:$B,BT$11,'Transactions (Dated)'!$C:$C,"Dividend (paid to cash)")*AE881</f>
        <v>9280</v>
      </c>
      <c r="BU881" s="6">
        <f ca="1">BU880+SUMIFS('Transactions (Dated)'!$F:$F,'Transactions (Dated)'!$D:$D,$BL881,'Transactions (Dated)'!$B:$B,BU$11,'Transactions (Dated)'!$C:$C,"Dividend (paid to cash)")*AF881</f>
        <v>0</v>
      </c>
      <c r="BV881" s="6">
        <f ca="1">BV880+SUMIFS('Transactions (Dated)'!$F:$F,'Transactions (Dated)'!$D:$D,$BL881,'Transactions (Dated)'!$B:$B,BV$11,'Transactions (Dated)'!$C:$C,"Dividend (paid to cash)")*AG881</f>
        <v>0</v>
      </c>
      <c r="BW881" s="6">
        <f ca="1">BW880+SUMIFS('Transactions (Dated)'!$F:$F,'Transactions (Dated)'!$D:$D,$BL881,'Transactions (Dated)'!$B:$B,BW$11,'Transactions (Dated)'!$C:$C,"Dividend (paid to cash)")*AH881</f>
        <v>0</v>
      </c>
      <c r="BX881" s="6">
        <f ca="1">BX880+SUMIFS('Transactions (Dated)'!$F:$F,'Transactions (Dated)'!$D:$D,$BL881,'Transactions (Dated)'!$B:$B,BX$11,'Transactions (Dated)'!$C:$C,"Dividend (paid to cash)")*AI881</f>
        <v>0</v>
      </c>
      <c r="BY881" s="6">
        <f ca="1">BY880+SUMIFS('Transactions (Dated)'!$F:$F,'Transactions (Dated)'!$D:$D,$BL881,'Transactions (Dated)'!$B:$B,BY$11,'Transactions (Dated)'!$C:$C,"Dividend (paid to cash)")*AJ881</f>
        <v>0</v>
      </c>
      <c r="BZ881" s="6">
        <f ca="1">BZ880+SUMIFS('Transactions (Dated)'!$F:$F,'Transactions (Dated)'!$D:$D,$BL881,'Transactions (Dated)'!$B:$B,BZ$11,'Transactions (Dated)'!$C:$C,"Dividend (paid to cash)")*AK881</f>
        <v>0</v>
      </c>
      <c r="CA881" s="6">
        <f ca="1">CA880+SUMIFS('Transactions (Dated)'!$F:$F,'Transactions (Dated)'!$D:$D,$BL881,'Transactions (Dated)'!$B:$B,CA$11,'Transactions (Dated)'!$C:$C,"Dividend (paid to cash)")*AL881</f>
        <v>0</v>
      </c>
      <c r="CB881" s="6">
        <v>0</v>
      </c>
      <c r="CC881" s="6">
        <v>0</v>
      </c>
      <c r="CF881" s="6">
        <f t="shared" ca="1" si="388"/>
        <v>78583.051999999981</v>
      </c>
      <c r="CH881" s="3">
        <f t="shared" si="389"/>
        <v>43179</v>
      </c>
      <c r="CI881" s="4">
        <f t="shared" ca="1" si="390"/>
        <v>847391.28</v>
      </c>
      <c r="CJ881" s="4">
        <f t="shared" ca="1" si="391"/>
        <v>78583.051999999981</v>
      </c>
      <c r="CL881" s="4">
        <f t="shared" ca="1" si="392"/>
        <v>925974.33200000005</v>
      </c>
    </row>
    <row r="882" spans="2:90" x14ac:dyDescent="0.15">
      <c r="B882" s="3">
        <v>43180</v>
      </c>
      <c r="E882" s="86">
        <v>43180</v>
      </c>
      <c r="F882" s="53">
        <v>16.96</v>
      </c>
      <c r="G882">
        <v>1.81</v>
      </c>
      <c r="H882">
        <v>21.28</v>
      </c>
      <c r="I882">
        <v>23.99</v>
      </c>
      <c r="J882">
        <v>26.95</v>
      </c>
      <c r="K882">
        <v>12.01</v>
      </c>
      <c r="L882">
        <v>15.07</v>
      </c>
      <c r="M882">
        <v>2.99</v>
      </c>
      <c r="O882">
        <v>18.399999999999999</v>
      </c>
      <c r="Q882">
        <v>1.3</v>
      </c>
      <c r="R882">
        <v>10.18</v>
      </c>
      <c r="S882">
        <v>42.96</v>
      </c>
      <c r="U882">
        <v>42.96</v>
      </c>
      <c r="X882" s="3">
        <f t="shared" si="370"/>
        <v>43180</v>
      </c>
      <c r="Y882" s="40">
        <f ca="1">Y881+SUMIFS('Transactions (Dated)'!$E$2:$E$53,'Transactions (Dated)'!$D$2:$D$53,'Share Values'!$X882,'Transactions (Dated)'!$B$2:$B$53,'Share Values'!Y$11,'Transactions (Dated)'!$C$2:$C$53,"Buy")-SUMIFS('Transactions (Dated)'!$E$2:$E$53,'Transactions (Dated)'!$D$2:$D$53,'Share Values'!$X882,'Transactions (Dated)'!$B$2:$B$53,'Share Values'!Y$11,'Transactions (Dated)'!$C$2:$C$53,"Sell")</f>
        <v>4625</v>
      </c>
      <c r="Z882" s="40">
        <f ca="1">Z881+SUMIFS('Transactions (Dated)'!$E$2:$E$53,'Transactions (Dated)'!$D$2:$D$53,'Share Values'!$X882,'Transactions (Dated)'!$B$2:$B$53,'Share Values'!Z$11,'Transactions (Dated)'!$C$2:$C$53,"Buy")-SUMIFS('Transactions (Dated)'!$E$2:$E$53,'Transactions (Dated)'!$D$2:$D$53,'Share Values'!$X882,'Transactions (Dated)'!$B$2:$B$53,'Share Values'!Z$11,'Transactions (Dated)'!$C$2:$C$53,"Sell")</f>
        <v>9375</v>
      </c>
      <c r="AA882" s="40">
        <f ca="1">AA881+SUMIFS('Transactions (Dated)'!$E$2:$E$53,'Transactions (Dated)'!$D$2:$D$53,'Share Values'!$X882,'Transactions (Dated)'!$B$2:$B$53,'Share Values'!AA$11,'Transactions (Dated)'!$C$2:$C$53,"Buy")-SUMIFS('Transactions (Dated)'!$E$2:$E$53,'Transactions (Dated)'!$D$2:$D$53,'Share Values'!$X882,'Transactions (Dated)'!$B$2:$B$53,'Share Values'!AA$11,'Transactions (Dated)'!$C$2:$C$53,"Sell")</f>
        <v>26357</v>
      </c>
      <c r="AB882" s="40">
        <f ca="1">AB881+SUMIFS('Transactions (Dated)'!$E$2:$E$53,'Transactions (Dated)'!$D$2:$D$53,'Share Values'!$X882,'Transactions (Dated)'!$B$2:$B$53,'Share Values'!AB$11,'Transactions (Dated)'!$C$2:$C$53,"Buy")-SUMIFS('Transactions (Dated)'!$E$2:$E$53,'Transactions (Dated)'!$D$2:$D$53,'Share Values'!$X882,'Transactions (Dated)'!$B$2:$B$53,'Share Values'!AB$11,'Transactions (Dated)'!$C$2:$C$53,"Sell")</f>
        <v>1892</v>
      </c>
      <c r="AC882" s="40">
        <f ca="1">AC881+SUMIFS('Transactions (Dated)'!$E$2:$E$53,'Transactions (Dated)'!$D$2:$D$53,'Share Values'!$X882,'Transactions (Dated)'!$B$2:$B$53,'Share Values'!AC$11,'Transactions (Dated)'!$C$2:$C$53,"Buy")-SUMIFS('Transactions (Dated)'!$E$2:$E$53,'Transactions (Dated)'!$D$2:$D$53,'Share Values'!$X882,'Transactions (Dated)'!$B$2:$B$53,'Share Values'!AC$11,'Transactions (Dated)'!$C$2:$C$53,"Sell")</f>
        <v>2348</v>
      </c>
      <c r="AD882" s="40">
        <f ca="1">AD881+SUMIFS('Transactions (Dated)'!$E$2:$E$53,'Transactions (Dated)'!$D$2:$D$53,'Share Values'!$X882,'Transactions (Dated)'!$B$2:$B$53,'Share Values'!AD$11,'Transactions (Dated)'!$C$2:$C$53,"Buy")-SUMIFS('Transactions (Dated)'!$E$2:$E$53,'Transactions (Dated)'!$D$2:$D$53,'Share Values'!$X882,'Transactions (Dated)'!$B$2:$B$53,'Share Values'!AD$11,'Transactions (Dated)'!$C$2:$C$53,"Sell")</f>
        <v>0</v>
      </c>
      <c r="AE882" s="40">
        <f ca="1">AE881+SUMIFS('Transactions (Dated)'!$E$2:$E$53,'Transactions (Dated)'!$D$2:$D$53,'Share Values'!$X882,'Transactions (Dated)'!$B$2:$B$53,'Share Values'!AE$11,'Transactions (Dated)'!$C$2:$C$53,"Buy")-SUMIFS('Transactions (Dated)'!$E$2:$E$53,'Transactions (Dated)'!$D$2:$D$53,'Share Values'!$X882,'Transactions (Dated)'!$B$2:$B$53,'Share Values'!AE$11,'Transactions (Dated)'!$C$2:$C$53,"Sell")</f>
        <v>2900</v>
      </c>
      <c r="AF882" s="40">
        <f ca="1">AF881+SUMIFS('Transactions (Dated)'!$E$2:$E$53,'Transactions (Dated)'!$D$2:$D$53,'Share Values'!$X882,'Transactions (Dated)'!$B$2:$B$53,'Share Values'!AF$11,'Transactions (Dated)'!$C$2:$C$53,"Buy")-SUMIFS('Transactions (Dated)'!$E$2:$E$53,'Transactions (Dated)'!$D$2:$D$53,'Share Values'!$X882,'Transactions (Dated)'!$B$2:$B$53,'Share Values'!AF$11,'Transactions (Dated)'!$C$2:$C$53,"Sell")</f>
        <v>14201</v>
      </c>
      <c r="AG882" s="40">
        <f ca="1">AG881+SUMIFS('Transactions (Dated)'!$E$2:$E$53,'Transactions (Dated)'!$D$2:$D$53,'Share Values'!$X882,'Transactions (Dated)'!$B$2:$B$53,'Share Values'!AG$11,'Transactions (Dated)'!$C$2:$C$53,"Buy")-SUMIFS('Transactions (Dated)'!$E$2:$E$53,'Transactions (Dated)'!$D$2:$D$53,'Share Values'!$X882,'Transactions (Dated)'!$B$2:$B$53,'Share Values'!AG$11,'Transactions (Dated)'!$C$2:$C$53,"Sell")</f>
        <v>6835</v>
      </c>
      <c r="AH882" s="40">
        <f ca="1">AH881+SUMIFS('Transactions (Dated)'!$E$2:$E$53,'Transactions (Dated)'!$D$2:$D$53,'Share Values'!$X882,'Transactions (Dated)'!$B$2:$B$53,'Share Values'!AH$11,'Transactions (Dated)'!$C$2:$C$53,"Buy")-SUMIFS('Transactions (Dated)'!$E$2:$E$53,'Transactions (Dated)'!$D$2:$D$53,'Share Values'!$X882,'Transactions (Dated)'!$B$2:$B$53,'Share Values'!AH$11,'Transactions (Dated)'!$C$2:$C$53,"Sell")</f>
        <v>0</v>
      </c>
      <c r="AI882" s="40">
        <f ca="1">AI881+SUMIFS('Transactions (Dated)'!$E$2:$E$53,'Transactions (Dated)'!$D$2:$D$53,'Share Values'!$X882,'Transactions (Dated)'!$B$2:$B$53,'Share Values'!AI$11,'Transactions (Dated)'!$C$2:$C$53,"Buy")-SUMIFS('Transactions (Dated)'!$E$2:$E$53,'Transactions (Dated)'!$D$2:$D$53,'Share Values'!$X882,'Transactions (Dated)'!$B$2:$B$53,'Share Values'!AI$11,'Transactions (Dated)'!$C$2:$C$53,"Sell")</f>
        <v>0</v>
      </c>
      <c r="AJ882" s="40">
        <f ca="1">AJ881+SUMIFS('Transactions (Dated)'!$E$2:$E$53,'Transactions (Dated)'!$D$2:$D$53,'Share Values'!$X882,'Transactions (Dated)'!$B$2:$B$53,'Share Values'!AJ$11,'Transactions (Dated)'!$C$2:$C$53,"Buy")-SUMIFS('Transactions (Dated)'!$E$2:$E$53,'Transactions (Dated)'!$D$2:$D$53,'Share Values'!$X882,'Transactions (Dated)'!$B$2:$B$53,'Share Values'!AJ$11,'Transactions (Dated)'!$C$2:$C$53,"Sell")</f>
        <v>0</v>
      </c>
      <c r="AK882" s="40">
        <f ca="1">AK881+SUMIFS('Transactions (Dated)'!$E$2:$E$53,'Transactions (Dated)'!$D$2:$D$53,'Share Values'!$X882,'Transactions (Dated)'!$B$2:$B$53,'Share Values'!AK$11,'Transactions (Dated)'!$C$2:$C$53,"Buy")-SUMIFS('Transactions (Dated)'!$E$2:$E$53,'Transactions (Dated)'!$D$2:$D$53,'Share Values'!$X882,'Transactions (Dated)'!$B$2:$B$53,'Share Values'!AK$11,'Transactions (Dated)'!$C$2:$C$53,"Sell")</f>
        <v>0</v>
      </c>
      <c r="AL882" s="40">
        <f ca="1">AL881+SUMIFS('Transactions (Dated)'!$E$2:$E$53,'Transactions (Dated)'!$D$2:$D$53,'Share Values'!$X882,'Transactions (Dated)'!$B$2:$B$53,'Share Values'!AL$11,'Transactions (Dated)'!$C$2:$C$53,"Buy")-SUMIFS('Transactions (Dated)'!$E$2:$E$53,'Transactions (Dated)'!$D$2:$D$53,'Share Values'!$X882,'Transactions (Dated)'!$B$2:$B$53,'Share Values'!AL$11,'Transactions (Dated)'!$C$2:$C$53,"Sell")</f>
        <v>0</v>
      </c>
      <c r="AM882" s="40">
        <f ca="1">AM881+SUMIFS('Transactions (Dated)'!$E$2:$E$53,'Transactions (Dated)'!$D$2:$D$53,'Share Values'!$X882,'Transactions (Dated)'!$B$2:$B$53,'Share Values'!AM$11,'Transactions (Dated)'!$C$2:$C$53,"Buy")-SUMIFS('Transactions (Dated)'!$E$2:$E$53,'Transactions (Dated)'!$D$2:$D$53,'Share Values'!$X882,'Transactions (Dated)'!$B$2:$B$53,'Share Values'!AM$11,'Transactions (Dated)'!$C$2:$C$53,"Sell")</f>
        <v>0</v>
      </c>
      <c r="AN882" s="40">
        <f ca="1">AN881+SUMIFS('Transactions (Dated)'!$E$2:$E$53,'Transactions (Dated)'!$D$2:$D$53,'Share Values'!$X882,'Transactions (Dated)'!$B$2:$B$53,'Share Values'!AN$11,'Transactions (Dated)'!$C$2:$C$53,"Buy")-SUMIFS('Transactions (Dated)'!$E$2:$E$53,'Transactions (Dated)'!$D$2:$D$53,'Share Values'!$X882,'Transactions (Dated)'!$B$2:$B$53,'Share Values'!AN$11,'Transactions (Dated)'!$C$2:$C$53,"Sell")</f>
        <v>0</v>
      </c>
      <c r="AQ882" s="3">
        <f t="shared" si="371"/>
        <v>43180</v>
      </c>
      <c r="AR882" s="6">
        <f t="shared" ca="1" si="372"/>
        <v>78440</v>
      </c>
      <c r="AS882" s="6">
        <f t="shared" ca="1" si="373"/>
        <v>16968.75</v>
      </c>
      <c r="AT882" s="6">
        <f t="shared" ca="1" si="374"/>
        <v>560876.96000000008</v>
      </c>
      <c r="AU882" s="6">
        <f t="shared" ca="1" si="375"/>
        <v>45389.079999999994</v>
      </c>
      <c r="AV882" s="6">
        <f t="shared" ca="1" si="376"/>
        <v>63278.6</v>
      </c>
      <c r="AW882" s="6">
        <f t="shared" ca="1" si="377"/>
        <v>0</v>
      </c>
      <c r="AX882" s="6">
        <f t="shared" ca="1" si="378"/>
        <v>43703</v>
      </c>
      <c r="AY882" s="6">
        <f t="shared" ca="1" si="379"/>
        <v>42460.990000000005</v>
      </c>
      <c r="AZ882" s="6">
        <f t="shared" ca="1" si="380"/>
        <v>0</v>
      </c>
      <c r="BA882" s="6">
        <f t="shared" ca="1" si="381"/>
        <v>0</v>
      </c>
      <c r="BB882" s="6">
        <f t="shared" ca="1" si="382"/>
        <v>0</v>
      </c>
      <c r="BC882" s="6">
        <f t="shared" ca="1" si="383"/>
        <v>0</v>
      </c>
      <c r="BD882" s="6">
        <f t="shared" ca="1" si="384"/>
        <v>0</v>
      </c>
      <c r="BE882" s="6">
        <f t="shared" ca="1" si="385"/>
        <v>0</v>
      </c>
      <c r="BF882" s="6">
        <f t="shared" ca="1" si="368"/>
        <v>0</v>
      </c>
      <c r="BG882" s="6">
        <f t="shared" ca="1" si="369"/>
        <v>0</v>
      </c>
      <c r="BJ882" s="4">
        <f t="shared" ca="1" si="386"/>
        <v>851117.38</v>
      </c>
      <c r="BL882" s="3">
        <f t="shared" si="387"/>
        <v>43180</v>
      </c>
      <c r="BM882" s="6">
        <f>BM881+SUMIFS('Transactions (Dated)'!G:G,'Transactions (Dated)'!D:D,'Share Values'!AQ882)</f>
        <v>14317.649999999987</v>
      </c>
      <c r="BN882" s="6">
        <f ca="1">BN881+SUMIFS('Transactions (Dated)'!$F:$F,'Transactions (Dated)'!$D:$D,$BL882,'Transactions (Dated)'!$B:$B,BN$11,'Transactions (Dated)'!$C:$C,"Dividend (paid to cash)")*Y882</f>
        <v>0</v>
      </c>
      <c r="BO882" s="6">
        <f ca="1">BO881+SUMIFS('Transactions (Dated)'!$F:$F,'Transactions (Dated)'!$D:$D,$BL882,'Transactions (Dated)'!$B:$B,BO$11,'Transactions (Dated)'!$C:$C,"Dividend (paid to cash)")*Z882</f>
        <v>2421.875</v>
      </c>
      <c r="BP882" s="6">
        <f ca="1">BP881+SUMIFS('Transactions (Dated)'!$F:$F,'Transactions (Dated)'!$D:$D,$BL882,'Transactions (Dated)'!$B:$B,BP$11,'Transactions (Dated)'!$C:$C,"Dividend (paid to cash)")*AA882</f>
        <v>51745.237000000008</v>
      </c>
      <c r="BQ882" s="6">
        <f ca="1">BQ881+SUMIFS('Transactions (Dated)'!$F:$F,'Transactions (Dated)'!$D:$D,$BL882,'Transactions (Dated)'!$B:$B,BQ$11,'Transactions (Dated)'!$C:$C,"Dividend (paid to cash)")*AB882</f>
        <v>818.29</v>
      </c>
      <c r="BR882" s="6">
        <f ca="1">BR881+SUMIFS('Transactions (Dated)'!$F:$F,'Transactions (Dated)'!$D:$D,$BL882,'Transactions (Dated)'!$B:$B,BR$11,'Transactions (Dated)'!$C:$C,"Dividend (paid to cash)")*AC882</f>
        <v>0</v>
      </c>
      <c r="BS882" s="6">
        <f ca="1">BS881+SUMIFS('Transactions (Dated)'!$F:$F,'Transactions (Dated)'!$D:$D,$BL882,'Transactions (Dated)'!$B:$B,BS$11,'Transactions (Dated)'!$C:$C,"Dividend (paid to cash)")*AD882</f>
        <v>0</v>
      </c>
      <c r="BT882" s="6">
        <f ca="1">BT881+SUMIFS('Transactions (Dated)'!$F:$F,'Transactions (Dated)'!$D:$D,$BL882,'Transactions (Dated)'!$B:$B,BT$11,'Transactions (Dated)'!$C:$C,"Dividend (paid to cash)")*AE882</f>
        <v>9280</v>
      </c>
      <c r="BU882" s="6">
        <f ca="1">BU881+SUMIFS('Transactions (Dated)'!$F:$F,'Transactions (Dated)'!$D:$D,$BL882,'Transactions (Dated)'!$B:$B,BU$11,'Transactions (Dated)'!$C:$C,"Dividend (paid to cash)")*AF882</f>
        <v>0</v>
      </c>
      <c r="BV882" s="6">
        <f ca="1">BV881+SUMIFS('Transactions (Dated)'!$F:$F,'Transactions (Dated)'!$D:$D,$BL882,'Transactions (Dated)'!$B:$B,BV$11,'Transactions (Dated)'!$C:$C,"Dividend (paid to cash)")*AG882</f>
        <v>0</v>
      </c>
      <c r="BW882" s="6">
        <f ca="1">BW881+SUMIFS('Transactions (Dated)'!$F:$F,'Transactions (Dated)'!$D:$D,$BL882,'Transactions (Dated)'!$B:$B,BW$11,'Transactions (Dated)'!$C:$C,"Dividend (paid to cash)")*AH882</f>
        <v>0</v>
      </c>
      <c r="BX882" s="6">
        <f ca="1">BX881+SUMIFS('Transactions (Dated)'!$F:$F,'Transactions (Dated)'!$D:$D,$BL882,'Transactions (Dated)'!$B:$B,BX$11,'Transactions (Dated)'!$C:$C,"Dividend (paid to cash)")*AI882</f>
        <v>0</v>
      </c>
      <c r="BY882" s="6">
        <f ca="1">BY881+SUMIFS('Transactions (Dated)'!$F:$F,'Transactions (Dated)'!$D:$D,$BL882,'Transactions (Dated)'!$B:$B,BY$11,'Transactions (Dated)'!$C:$C,"Dividend (paid to cash)")*AJ882</f>
        <v>0</v>
      </c>
      <c r="BZ882" s="6">
        <f ca="1">BZ881+SUMIFS('Transactions (Dated)'!$F:$F,'Transactions (Dated)'!$D:$D,$BL882,'Transactions (Dated)'!$B:$B,BZ$11,'Transactions (Dated)'!$C:$C,"Dividend (paid to cash)")*AK882</f>
        <v>0</v>
      </c>
      <c r="CA882" s="6">
        <f ca="1">CA881+SUMIFS('Transactions (Dated)'!$F:$F,'Transactions (Dated)'!$D:$D,$BL882,'Transactions (Dated)'!$B:$B,CA$11,'Transactions (Dated)'!$C:$C,"Dividend (paid to cash)")*AL882</f>
        <v>0</v>
      </c>
      <c r="CB882" s="6">
        <v>0</v>
      </c>
      <c r="CC882" s="6">
        <v>0</v>
      </c>
      <c r="CF882" s="6">
        <f t="shared" ca="1" si="388"/>
        <v>78583.051999999981</v>
      </c>
      <c r="CH882" s="3">
        <f t="shared" si="389"/>
        <v>43180</v>
      </c>
      <c r="CI882" s="4">
        <f t="shared" ca="1" si="390"/>
        <v>851117.38</v>
      </c>
      <c r="CJ882" s="4">
        <f t="shared" ca="1" si="391"/>
        <v>78583.051999999981</v>
      </c>
      <c r="CL882" s="4">
        <f t="shared" ca="1" si="392"/>
        <v>929700.43200000003</v>
      </c>
    </row>
    <row r="883" spans="2:90" x14ac:dyDescent="0.15">
      <c r="B883" s="3">
        <v>43181</v>
      </c>
      <c r="E883" s="86">
        <v>43181</v>
      </c>
      <c r="F883" s="53">
        <v>16.57</v>
      </c>
      <c r="G883">
        <v>1.85</v>
      </c>
      <c r="H883">
        <v>20.89</v>
      </c>
      <c r="I883">
        <v>23.7</v>
      </c>
      <c r="J883">
        <v>26.96</v>
      </c>
      <c r="K883">
        <v>12</v>
      </c>
      <c r="L883">
        <v>14.81</v>
      </c>
      <c r="M883">
        <v>2.98</v>
      </c>
      <c r="O883">
        <v>18</v>
      </c>
      <c r="Q883">
        <v>1.29</v>
      </c>
      <c r="R883">
        <v>9.9303000000000008</v>
      </c>
      <c r="S883">
        <v>43.29</v>
      </c>
      <c r="U883">
        <v>43.29</v>
      </c>
      <c r="X883" s="3">
        <f t="shared" si="370"/>
        <v>43181</v>
      </c>
      <c r="Y883" s="40">
        <f ca="1">Y882+SUMIFS('Transactions (Dated)'!$E$2:$E$53,'Transactions (Dated)'!$D$2:$D$53,'Share Values'!$X883,'Transactions (Dated)'!$B$2:$B$53,'Share Values'!Y$11,'Transactions (Dated)'!$C$2:$C$53,"Buy")-SUMIFS('Transactions (Dated)'!$E$2:$E$53,'Transactions (Dated)'!$D$2:$D$53,'Share Values'!$X883,'Transactions (Dated)'!$B$2:$B$53,'Share Values'!Y$11,'Transactions (Dated)'!$C$2:$C$53,"Sell")</f>
        <v>4625</v>
      </c>
      <c r="Z883" s="40">
        <f ca="1">Z882+SUMIFS('Transactions (Dated)'!$E$2:$E$53,'Transactions (Dated)'!$D$2:$D$53,'Share Values'!$X883,'Transactions (Dated)'!$B$2:$B$53,'Share Values'!Z$11,'Transactions (Dated)'!$C$2:$C$53,"Buy")-SUMIFS('Transactions (Dated)'!$E$2:$E$53,'Transactions (Dated)'!$D$2:$D$53,'Share Values'!$X883,'Transactions (Dated)'!$B$2:$B$53,'Share Values'!Z$11,'Transactions (Dated)'!$C$2:$C$53,"Sell")</f>
        <v>9375</v>
      </c>
      <c r="AA883" s="40">
        <f ca="1">AA882+SUMIFS('Transactions (Dated)'!$E$2:$E$53,'Transactions (Dated)'!$D$2:$D$53,'Share Values'!$X883,'Transactions (Dated)'!$B$2:$B$53,'Share Values'!AA$11,'Transactions (Dated)'!$C$2:$C$53,"Buy")-SUMIFS('Transactions (Dated)'!$E$2:$E$53,'Transactions (Dated)'!$D$2:$D$53,'Share Values'!$X883,'Transactions (Dated)'!$B$2:$B$53,'Share Values'!AA$11,'Transactions (Dated)'!$C$2:$C$53,"Sell")</f>
        <v>26357</v>
      </c>
      <c r="AB883" s="40">
        <f ca="1">AB882+SUMIFS('Transactions (Dated)'!$E$2:$E$53,'Transactions (Dated)'!$D$2:$D$53,'Share Values'!$X883,'Transactions (Dated)'!$B$2:$B$53,'Share Values'!AB$11,'Transactions (Dated)'!$C$2:$C$53,"Buy")-SUMIFS('Transactions (Dated)'!$E$2:$E$53,'Transactions (Dated)'!$D$2:$D$53,'Share Values'!$X883,'Transactions (Dated)'!$B$2:$B$53,'Share Values'!AB$11,'Transactions (Dated)'!$C$2:$C$53,"Sell")</f>
        <v>1892</v>
      </c>
      <c r="AC883" s="40">
        <f ca="1">AC882+SUMIFS('Transactions (Dated)'!$E$2:$E$53,'Transactions (Dated)'!$D$2:$D$53,'Share Values'!$X883,'Transactions (Dated)'!$B$2:$B$53,'Share Values'!AC$11,'Transactions (Dated)'!$C$2:$C$53,"Buy")-SUMIFS('Transactions (Dated)'!$E$2:$E$53,'Transactions (Dated)'!$D$2:$D$53,'Share Values'!$X883,'Transactions (Dated)'!$B$2:$B$53,'Share Values'!AC$11,'Transactions (Dated)'!$C$2:$C$53,"Sell")</f>
        <v>2348</v>
      </c>
      <c r="AD883" s="40">
        <f ca="1">AD882+SUMIFS('Transactions (Dated)'!$E$2:$E$53,'Transactions (Dated)'!$D$2:$D$53,'Share Values'!$X883,'Transactions (Dated)'!$B$2:$B$53,'Share Values'!AD$11,'Transactions (Dated)'!$C$2:$C$53,"Buy")-SUMIFS('Transactions (Dated)'!$E$2:$E$53,'Transactions (Dated)'!$D$2:$D$53,'Share Values'!$X883,'Transactions (Dated)'!$B$2:$B$53,'Share Values'!AD$11,'Transactions (Dated)'!$C$2:$C$53,"Sell")</f>
        <v>0</v>
      </c>
      <c r="AE883" s="40">
        <f ca="1">AE882+SUMIFS('Transactions (Dated)'!$E$2:$E$53,'Transactions (Dated)'!$D$2:$D$53,'Share Values'!$X883,'Transactions (Dated)'!$B$2:$B$53,'Share Values'!AE$11,'Transactions (Dated)'!$C$2:$C$53,"Buy")-SUMIFS('Transactions (Dated)'!$E$2:$E$53,'Transactions (Dated)'!$D$2:$D$53,'Share Values'!$X883,'Transactions (Dated)'!$B$2:$B$53,'Share Values'!AE$11,'Transactions (Dated)'!$C$2:$C$53,"Sell")</f>
        <v>2900</v>
      </c>
      <c r="AF883" s="40">
        <f ca="1">AF882+SUMIFS('Transactions (Dated)'!$E$2:$E$53,'Transactions (Dated)'!$D$2:$D$53,'Share Values'!$X883,'Transactions (Dated)'!$B$2:$B$53,'Share Values'!AF$11,'Transactions (Dated)'!$C$2:$C$53,"Buy")-SUMIFS('Transactions (Dated)'!$E$2:$E$53,'Transactions (Dated)'!$D$2:$D$53,'Share Values'!$X883,'Transactions (Dated)'!$B$2:$B$53,'Share Values'!AF$11,'Transactions (Dated)'!$C$2:$C$53,"Sell")</f>
        <v>14201</v>
      </c>
      <c r="AG883" s="40">
        <f ca="1">AG882+SUMIFS('Transactions (Dated)'!$E$2:$E$53,'Transactions (Dated)'!$D$2:$D$53,'Share Values'!$X883,'Transactions (Dated)'!$B$2:$B$53,'Share Values'!AG$11,'Transactions (Dated)'!$C$2:$C$53,"Buy")-SUMIFS('Transactions (Dated)'!$E$2:$E$53,'Transactions (Dated)'!$D$2:$D$53,'Share Values'!$X883,'Transactions (Dated)'!$B$2:$B$53,'Share Values'!AG$11,'Transactions (Dated)'!$C$2:$C$53,"Sell")</f>
        <v>6835</v>
      </c>
      <c r="AH883" s="40">
        <f ca="1">AH882+SUMIFS('Transactions (Dated)'!$E$2:$E$53,'Transactions (Dated)'!$D$2:$D$53,'Share Values'!$X883,'Transactions (Dated)'!$B$2:$B$53,'Share Values'!AH$11,'Transactions (Dated)'!$C$2:$C$53,"Buy")-SUMIFS('Transactions (Dated)'!$E$2:$E$53,'Transactions (Dated)'!$D$2:$D$53,'Share Values'!$X883,'Transactions (Dated)'!$B$2:$B$53,'Share Values'!AH$11,'Transactions (Dated)'!$C$2:$C$53,"Sell")</f>
        <v>0</v>
      </c>
      <c r="AI883" s="40">
        <f ca="1">AI882+SUMIFS('Transactions (Dated)'!$E$2:$E$53,'Transactions (Dated)'!$D$2:$D$53,'Share Values'!$X883,'Transactions (Dated)'!$B$2:$B$53,'Share Values'!AI$11,'Transactions (Dated)'!$C$2:$C$53,"Buy")-SUMIFS('Transactions (Dated)'!$E$2:$E$53,'Transactions (Dated)'!$D$2:$D$53,'Share Values'!$X883,'Transactions (Dated)'!$B$2:$B$53,'Share Values'!AI$11,'Transactions (Dated)'!$C$2:$C$53,"Sell")</f>
        <v>0</v>
      </c>
      <c r="AJ883" s="40">
        <f ca="1">AJ882+SUMIFS('Transactions (Dated)'!$E$2:$E$53,'Transactions (Dated)'!$D$2:$D$53,'Share Values'!$X883,'Transactions (Dated)'!$B$2:$B$53,'Share Values'!AJ$11,'Transactions (Dated)'!$C$2:$C$53,"Buy")-SUMIFS('Transactions (Dated)'!$E$2:$E$53,'Transactions (Dated)'!$D$2:$D$53,'Share Values'!$X883,'Transactions (Dated)'!$B$2:$B$53,'Share Values'!AJ$11,'Transactions (Dated)'!$C$2:$C$53,"Sell")</f>
        <v>0</v>
      </c>
      <c r="AK883" s="40">
        <f ca="1">AK882+SUMIFS('Transactions (Dated)'!$E$2:$E$53,'Transactions (Dated)'!$D$2:$D$53,'Share Values'!$X883,'Transactions (Dated)'!$B$2:$B$53,'Share Values'!AK$11,'Transactions (Dated)'!$C$2:$C$53,"Buy")-SUMIFS('Transactions (Dated)'!$E$2:$E$53,'Transactions (Dated)'!$D$2:$D$53,'Share Values'!$X883,'Transactions (Dated)'!$B$2:$B$53,'Share Values'!AK$11,'Transactions (Dated)'!$C$2:$C$53,"Sell")</f>
        <v>0</v>
      </c>
      <c r="AL883" s="40">
        <f ca="1">AL882+SUMIFS('Transactions (Dated)'!$E$2:$E$53,'Transactions (Dated)'!$D$2:$D$53,'Share Values'!$X883,'Transactions (Dated)'!$B$2:$B$53,'Share Values'!AL$11,'Transactions (Dated)'!$C$2:$C$53,"Buy")-SUMIFS('Transactions (Dated)'!$E$2:$E$53,'Transactions (Dated)'!$D$2:$D$53,'Share Values'!$X883,'Transactions (Dated)'!$B$2:$B$53,'Share Values'!AL$11,'Transactions (Dated)'!$C$2:$C$53,"Sell")</f>
        <v>0</v>
      </c>
      <c r="AM883" s="40">
        <f ca="1">AM882+SUMIFS('Transactions (Dated)'!$E$2:$E$53,'Transactions (Dated)'!$D$2:$D$53,'Share Values'!$X883,'Transactions (Dated)'!$B$2:$B$53,'Share Values'!AM$11,'Transactions (Dated)'!$C$2:$C$53,"Buy")-SUMIFS('Transactions (Dated)'!$E$2:$E$53,'Transactions (Dated)'!$D$2:$D$53,'Share Values'!$X883,'Transactions (Dated)'!$B$2:$B$53,'Share Values'!AM$11,'Transactions (Dated)'!$C$2:$C$53,"Sell")</f>
        <v>0</v>
      </c>
      <c r="AN883" s="40">
        <f ca="1">AN882+SUMIFS('Transactions (Dated)'!$E$2:$E$53,'Transactions (Dated)'!$D$2:$D$53,'Share Values'!$X883,'Transactions (Dated)'!$B$2:$B$53,'Share Values'!AN$11,'Transactions (Dated)'!$C$2:$C$53,"Buy")-SUMIFS('Transactions (Dated)'!$E$2:$E$53,'Transactions (Dated)'!$D$2:$D$53,'Share Values'!$X883,'Transactions (Dated)'!$B$2:$B$53,'Share Values'!AN$11,'Transactions (Dated)'!$C$2:$C$53,"Sell")</f>
        <v>0</v>
      </c>
      <c r="AQ883" s="3">
        <f t="shared" si="371"/>
        <v>43181</v>
      </c>
      <c r="AR883" s="6">
        <f t="shared" ca="1" si="372"/>
        <v>76636.25</v>
      </c>
      <c r="AS883" s="6">
        <f t="shared" ca="1" si="373"/>
        <v>17343.75</v>
      </c>
      <c r="AT883" s="6">
        <f t="shared" ca="1" si="374"/>
        <v>550597.73</v>
      </c>
      <c r="AU883" s="6">
        <f t="shared" ca="1" si="375"/>
        <v>44840.4</v>
      </c>
      <c r="AV883" s="6">
        <f t="shared" ca="1" si="376"/>
        <v>63302.080000000002</v>
      </c>
      <c r="AW883" s="6">
        <f t="shared" ca="1" si="377"/>
        <v>0</v>
      </c>
      <c r="AX883" s="6">
        <f t="shared" ca="1" si="378"/>
        <v>42949</v>
      </c>
      <c r="AY883" s="6">
        <f t="shared" ca="1" si="379"/>
        <v>42318.98</v>
      </c>
      <c r="AZ883" s="6">
        <f t="shared" ca="1" si="380"/>
        <v>0</v>
      </c>
      <c r="BA883" s="6">
        <f t="shared" ca="1" si="381"/>
        <v>0</v>
      </c>
      <c r="BB883" s="6">
        <f t="shared" ca="1" si="382"/>
        <v>0</v>
      </c>
      <c r="BC883" s="6">
        <f t="shared" ca="1" si="383"/>
        <v>0</v>
      </c>
      <c r="BD883" s="6">
        <f t="shared" ca="1" si="384"/>
        <v>0</v>
      </c>
      <c r="BE883" s="6">
        <f t="shared" ca="1" si="385"/>
        <v>0</v>
      </c>
      <c r="BF883" s="6">
        <f t="shared" ca="1" si="368"/>
        <v>0</v>
      </c>
      <c r="BG883" s="6">
        <f t="shared" ca="1" si="369"/>
        <v>0</v>
      </c>
      <c r="BJ883" s="4">
        <f t="shared" ca="1" si="386"/>
        <v>837988.19</v>
      </c>
      <c r="BL883" s="3">
        <f t="shared" si="387"/>
        <v>43181</v>
      </c>
      <c r="BM883" s="6">
        <f>BM882+SUMIFS('Transactions (Dated)'!G:G,'Transactions (Dated)'!D:D,'Share Values'!AQ883)</f>
        <v>14317.649999999987</v>
      </c>
      <c r="BN883" s="6">
        <f ca="1">BN882+SUMIFS('Transactions (Dated)'!$F:$F,'Transactions (Dated)'!$D:$D,$BL883,'Transactions (Dated)'!$B:$B,BN$11,'Transactions (Dated)'!$C:$C,"Dividend (paid to cash)")*Y883</f>
        <v>0</v>
      </c>
      <c r="BO883" s="6">
        <f ca="1">BO882+SUMIFS('Transactions (Dated)'!$F:$F,'Transactions (Dated)'!$D:$D,$BL883,'Transactions (Dated)'!$B:$B,BO$11,'Transactions (Dated)'!$C:$C,"Dividend (paid to cash)")*Z883</f>
        <v>2421.875</v>
      </c>
      <c r="BP883" s="6">
        <f ca="1">BP882+SUMIFS('Transactions (Dated)'!$F:$F,'Transactions (Dated)'!$D:$D,$BL883,'Transactions (Dated)'!$B:$B,BP$11,'Transactions (Dated)'!$C:$C,"Dividend (paid to cash)")*AA883</f>
        <v>51745.237000000008</v>
      </c>
      <c r="BQ883" s="6">
        <f ca="1">BQ882+SUMIFS('Transactions (Dated)'!$F:$F,'Transactions (Dated)'!$D:$D,$BL883,'Transactions (Dated)'!$B:$B,BQ$11,'Transactions (Dated)'!$C:$C,"Dividend (paid to cash)")*AB883</f>
        <v>818.29</v>
      </c>
      <c r="BR883" s="6">
        <f ca="1">BR882+SUMIFS('Transactions (Dated)'!$F:$F,'Transactions (Dated)'!$D:$D,$BL883,'Transactions (Dated)'!$B:$B,BR$11,'Transactions (Dated)'!$C:$C,"Dividend (paid to cash)")*AC883</f>
        <v>0</v>
      </c>
      <c r="BS883" s="6">
        <f ca="1">BS882+SUMIFS('Transactions (Dated)'!$F:$F,'Transactions (Dated)'!$D:$D,$BL883,'Transactions (Dated)'!$B:$B,BS$11,'Transactions (Dated)'!$C:$C,"Dividend (paid to cash)")*AD883</f>
        <v>0</v>
      </c>
      <c r="BT883" s="6">
        <f ca="1">BT882+SUMIFS('Transactions (Dated)'!$F:$F,'Transactions (Dated)'!$D:$D,$BL883,'Transactions (Dated)'!$B:$B,BT$11,'Transactions (Dated)'!$C:$C,"Dividend (paid to cash)")*AE883</f>
        <v>9280</v>
      </c>
      <c r="BU883" s="6">
        <f ca="1">BU882+SUMIFS('Transactions (Dated)'!$F:$F,'Transactions (Dated)'!$D:$D,$BL883,'Transactions (Dated)'!$B:$B,BU$11,'Transactions (Dated)'!$C:$C,"Dividend (paid to cash)")*AF883</f>
        <v>0</v>
      </c>
      <c r="BV883" s="6">
        <f ca="1">BV882+SUMIFS('Transactions (Dated)'!$F:$F,'Transactions (Dated)'!$D:$D,$BL883,'Transactions (Dated)'!$B:$B,BV$11,'Transactions (Dated)'!$C:$C,"Dividend (paid to cash)")*AG883</f>
        <v>0</v>
      </c>
      <c r="BW883" s="6">
        <f ca="1">BW882+SUMIFS('Transactions (Dated)'!$F:$F,'Transactions (Dated)'!$D:$D,$BL883,'Transactions (Dated)'!$B:$B,BW$11,'Transactions (Dated)'!$C:$C,"Dividend (paid to cash)")*AH883</f>
        <v>0</v>
      </c>
      <c r="BX883" s="6">
        <f ca="1">BX882+SUMIFS('Transactions (Dated)'!$F:$F,'Transactions (Dated)'!$D:$D,$BL883,'Transactions (Dated)'!$B:$B,BX$11,'Transactions (Dated)'!$C:$C,"Dividend (paid to cash)")*AI883</f>
        <v>0</v>
      </c>
      <c r="BY883" s="6">
        <f ca="1">BY882+SUMIFS('Transactions (Dated)'!$F:$F,'Transactions (Dated)'!$D:$D,$BL883,'Transactions (Dated)'!$B:$B,BY$11,'Transactions (Dated)'!$C:$C,"Dividend (paid to cash)")*AJ883</f>
        <v>0</v>
      </c>
      <c r="BZ883" s="6">
        <f ca="1">BZ882+SUMIFS('Transactions (Dated)'!$F:$F,'Transactions (Dated)'!$D:$D,$BL883,'Transactions (Dated)'!$B:$B,BZ$11,'Transactions (Dated)'!$C:$C,"Dividend (paid to cash)")*AK883</f>
        <v>0</v>
      </c>
      <c r="CA883" s="6">
        <f ca="1">CA882+SUMIFS('Transactions (Dated)'!$F:$F,'Transactions (Dated)'!$D:$D,$BL883,'Transactions (Dated)'!$B:$B,CA$11,'Transactions (Dated)'!$C:$C,"Dividend (paid to cash)")*AL883</f>
        <v>0</v>
      </c>
      <c r="CB883" s="6">
        <v>0</v>
      </c>
      <c r="CC883" s="6">
        <v>0</v>
      </c>
      <c r="CF883" s="6">
        <f t="shared" ca="1" si="388"/>
        <v>78583.051999999981</v>
      </c>
      <c r="CH883" s="3">
        <f t="shared" si="389"/>
        <v>43181</v>
      </c>
      <c r="CI883" s="4">
        <f t="shared" ca="1" si="390"/>
        <v>837988.19</v>
      </c>
      <c r="CJ883" s="4">
        <f t="shared" ca="1" si="391"/>
        <v>78583.051999999981</v>
      </c>
      <c r="CL883" s="4">
        <f t="shared" ca="1" si="392"/>
        <v>916571.24199999997</v>
      </c>
    </row>
    <row r="884" spans="2:90" x14ac:dyDescent="0.15">
      <c r="B884" s="3">
        <v>43182</v>
      </c>
      <c r="E884" s="86">
        <v>43182</v>
      </c>
      <c r="F884" s="53">
        <v>16.02</v>
      </c>
      <c r="G884">
        <v>1.8599999999999999</v>
      </c>
      <c r="H884">
        <v>20.64</v>
      </c>
      <c r="I884">
        <v>24</v>
      </c>
      <c r="J884">
        <v>26.96</v>
      </c>
      <c r="K884">
        <v>11.83</v>
      </c>
      <c r="L884">
        <v>14.73</v>
      </c>
      <c r="M884">
        <v>3.02</v>
      </c>
      <c r="O884">
        <v>18.34</v>
      </c>
      <c r="Q884">
        <v>1.29</v>
      </c>
      <c r="R884">
        <v>9.19</v>
      </c>
      <c r="S884">
        <v>43.25</v>
      </c>
      <c r="U884">
        <v>43.25</v>
      </c>
      <c r="X884" s="3">
        <f t="shared" si="370"/>
        <v>43182</v>
      </c>
      <c r="Y884" s="40">
        <f ca="1">Y883+SUMIFS('Transactions (Dated)'!$E$2:$E$53,'Transactions (Dated)'!$D$2:$D$53,'Share Values'!$X884,'Transactions (Dated)'!$B$2:$B$53,'Share Values'!Y$11,'Transactions (Dated)'!$C$2:$C$53,"Buy")-SUMIFS('Transactions (Dated)'!$E$2:$E$53,'Transactions (Dated)'!$D$2:$D$53,'Share Values'!$X884,'Transactions (Dated)'!$B$2:$B$53,'Share Values'!Y$11,'Transactions (Dated)'!$C$2:$C$53,"Sell")</f>
        <v>4625</v>
      </c>
      <c r="Z884" s="40">
        <f ca="1">Z883+SUMIFS('Transactions (Dated)'!$E$2:$E$53,'Transactions (Dated)'!$D$2:$D$53,'Share Values'!$X884,'Transactions (Dated)'!$B$2:$B$53,'Share Values'!Z$11,'Transactions (Dated)'!$C$2:$C$53,"Buy")-SUMIFS('Transactions (Dated)'!$E$2:$E$53,'Transactions (Dated)'!$D$2:$D$53,'Share Values'!$X884,'Transactions (Dated)'!$B$2:$B$53,'Share Values'!Z$11,'Transactions (Dated)'!$C$2:$C$53,"Sell")</f>
        <v>9375</v>
      </c>
      <c r="AA884" s="40">
        <f ca="1">AA883+SUMIFS('Transactions (Dated)'!$E$2:$E$53,'Transactions (Dated)'!$D$2:$D$53,'Share Values'!$X884,'Transactions (Dated)'!$B$2:$B$53,'Share Values'!AA$11,'Transactions (Dated)'!$C$2:$C$53,"Buy")-SUMIFS('Transactions (Dated)'!$E$2:$E$53,'Transactions (Dated)'!$D$2:$D$53,'Share Values'!$X884,'Transactions (Dated)'!$B$2:$B$53,'Share Values'!AA$11,'Transactions (Dated)'!$C$2:$C$53,"Sell")</f>
        <v>26357</v>
      </c>
      <c r="AB884" s="40">
        <f ca="1">AB883+SUMIFS('Transactions (Dated)'!$E$2:$E$53,'Transactions (Dated)'!$D$2:$D$53,'Share Values'!$X884,'Transactions (Dated)'!$B$2:$B$53,'Share Values'!AB$11,'Transactions (Dated)'!$C$2:$C$53,"Buy")-SUMIFS('Transactions (Dated)'!$E$2:$E$53,'Transactions (Dated)'!$D$2:$D$53,'Share Values'!$X884,'Transactions (Dated)'!$B$2:$B$53,'Share Values'!AB$11,'Transactions (Dated)'!$C$2:$C$53,"Sell")</f>
        <v>1892</v>
      </c>
      <c r="AC884" s="40">
        <f ca="1">AC883+SUMIFS('Transactions (Dated)'!$E$2:$E$53,'Transactions (Dated)'!$D$2:$D$53,'Share Values'!$X884,'Transactions (Dated)'!$B$2:$B$53,'Share Values'!AC$11,'Transactions (Dated)'!$C$2:$C$53,"Buy")-SUMIFS('Transactions (Dated)'!$E$2:$E$53,'Transactions (Dated)'!$D$2:$D$53,'Share Values'!$X884,'Transactions (Dated)'!$B$2:$B$53,'Share Values'!AC$11,'Transactions (Dated)'!$C$2:$C$53,"Sell")</f>
        <v>2348</v>
      </c>
      <c r="AD884" s="40">
        <f ca="1">AD883+SUMIFS('Transactions (Dated)'!$E$2:$E$53,'Transactions (Dated)'!$D$2:$D$53,'Share Values'!$X884,'Transactions (Dated)'!$B$2:$B$53,'Share Values'!AD$11,'Transactions (Dated)'!$C$2:$C$53,"Buy")-SUMIFS('Transactions (Dated)'!$E$2:$E$53,'Transactions (Dated)'!$D$2:$D$53,'Share Values'!$X884,'Transactions (Dated)'!$B$2:$B$53,'Share Values'!AD$11,'Transactions (Dated)'!$C$2:$C$53,"Sell")</f>
        <v>0</v>
      </c>
      <c r="AE884" s="40">
        <f ca="1">AE883+SUMIFS('Transactions (Dated)'!$E$2:$E$53,'Transactions (Dated)'!$D$2:$D$53,'Share Values'!$X884,'Transactions (Dated)'!$B$2:$B$53,'Share Values'!AE$11,'Transactions (Dated)'!$C$2:$C$53,"Buy")-SUMIFS('Transactions (Dated)'!$E$2:$E$53,'Transactions (Dated)'!$D$2:$D$53,'Share Values'!$X884,'Transactions (Dated)'!$B$2:$B$53,'Share Values'!AE$11,'Transactions (Dated)'!$C$2:$C$53,"Sell")</f>
        <v>2900</v>
      </c>
      <c r="AF884" s="40">
        <f ca="1">AF883+SUMIFS('Transactions (Dated)'!$E$2:$E$53,'Transactions (Dated)'!$D$2:$D$53,'Share Values'!$X884,'Transactions (Dated)'!$B$2:$B$53,'Share Values'!AF$11,'Transactions (Dated)'!$C$2:$C$53,"Buy")-SUMIFS('Transactions (Dated)'!$E$2:$E$53,'Transactions (Dated)'!$D$2:$D$53,'Share Values'!$X884,'Transactions (Dated)'!$B$2:$B$53,'Share Values'!AF$11,'Transactions (Dated)'!$C$2:$C$53,"Sell")</f>
        <v>14201</v>
      </c>
      <c r="AG884" s="40">
        <f ca="1">AG883+SUMIFS('Transactions (Dated)'!$E$2:$E$53,'Transactions (Dated)'!$D$2:$D$53,'Share Values'!$X884,'Transactions (Dated)'!$B$2:$B$53,'Share Values'!AG$11,'Transactions (Dated)'!$C$2:$C$53,"Buy")-SUMIFS('Transactions (Dated)'!$E$2:$E$53,'Transactions (Dated)'!$D$2:$D$53,'Share Values'!$X884,'Transactions (Dated)'!$B$2:$B$53,'Share Values'!AG$11,'Transactions (Dated)'!$C$2:$C$53,"Sell")</f>
        <v>6835</v>
      </c>
      <c r="AH884" s="40">
        <f ca="1">AH883+SUMIFS('Transactions (Dated)'!$E$2:$E$53,'Transactions (Dated)'!$D$2:$D$53,'Share Values'!$X884,'Transactions (Dated)'!$B$2:$B$53,'Share Values'!AH$11,'Transactions (Dated)'!$C$2:$C$53,"Buy")-SUMIFS('Transactions (Dated)'!$E$2:$E$53,'Transactions (Dated)'!$D$2:$D$53,'Share Values'!$X884,'Transactions (Dated)'!$B$2:$B$53,'Share Values'!AH$11,'Transactions (Dated)'!$C$2:$C$53,"Sell")</f>
        <v>0</v>
      </c>
      <c r="AI884" s="40">
        <f ca="1">AI883+SUMIFS('Transactions (Dated)'!$E$2:$E$53,'Transactions (Dated)'!$D$2:$D$53,'Share Values'!$X884,'Transactions (Dated)'!$B$2:$B$53,'Share Values'!AI$11,'Transactions (Dated)'!$C$2:$C$53,"Buy")-SUMIFS('Transactions (Dated)'!$E$2:$E$53,'Transactions (Dated)'!$D$2:$D$53,'Share Values'!$X884,'Transactions (Dated)'!$B$2:$B$53,'Share Values'!AI$11,'Transactions (Dated)'!$C$2:$C$53,"Sell")</f>
        <v>0</v>
      </c>
      <c r="AJ884" s="40">
        <f ca="1">AJ883+SUMIFS('Transactions (Dated)'!$E$2:$E$53,'Transactions (Dated)'!$D$2:$D$53,'Share Values'!$X884,'Transactions (Dated)'!$B$2:$B$53,'Share Values'!AJ$11,'Transactions (Dated)'!$C$2:$C$53,"Buy")-SUMIFS('Transactions (Dated)'!$E$2:$E$53,'Transactions (Dated)'!$D$2:$D$53,'Share Values'!$X884,'Transactions (Dated)'!$B$2:$B$53,'Share Values'!AJ$11,'Transactions (Dated)'!$C$2:$C$53,"Sell")</f>
        <v>0</v>
      </c>
      <c r="AK884" s="40">
        <f ca="1">AK883+SUMIFS('Transactions (Dated)'!$E$2:$E$53,'Transactions (Dated)'!$D$2:$D$53,'Share Values'!$X884,'Transactions (Dated)'!$B$2:$B$53,'Share Values'!AK$11,'Transactions (Dated)'!$C$2:$C$53,"Buy")-SUMIFS('Transactions (Dated)'!$E$2:$E$53,'Transactions (Dated)'!$D$2:$D$53,'Share Values'!$X884,'Transactions (Dated)'!$B$2:$B$53,'Share Values'!AK$11,'Transactions (Dated)'!$C$2:$C$53,"Sell")</f>
        <v>0</v>
      </c>
      <c r="AL884" s="40">
        <f ca="1">AL883+SUMIFS('Transactions (Dated)'!$E$2:$E$53,'Transactions (Dated)'!$D$2:$D$53,'Share Values'!$X884,'Transactions (Dated)'!$B$2:$B$53,'Share Values'!AL$11,'Transactions (Dated)'!$C$2:$C$53,"Buy")-SUMIFS('Transactions (Dated)'!$E$2:$E$53,'Transactions (Dated)'!$D$2:$D$53,'Share Values'!$X884,'Transactions (Dated)'!$B$2:$B$53,'Share Values'!AL$11,'Transactions (Dated)'!$C$2:$C$53,"Sell")</f>
        <v>0</v>
      </c>
      <c r="AM884" s="40">
        <f ca="1">AM883+SUMIFS('Transactions (Dated)'!$E$2:$E$53,'Transactions (Dated)'!$D$2:$D$53,'Share Values'!$X884,'Transactions (Dated)'!$B$2:$B$53,'Share Values'!AM$11,'Transactions (Dated)'!$C$2:$C$53,"Buy")-SUMIFS('Transactions (Dated)'!$E$2:$E$53,'Transactions (Dated)'!$D$2:$D$53,'Share Values'!$X884,'Transactions (Dated)'!$B$2:$B$53,'Share Values'!AM$11,'Transactions (Dated)'!$C$2:$C$53,"Sell")</f>
        <v>0</v>
      </c>
      <c r="AN884" s="40">
        <f ca="1">AN883+SUMIFS('Transactions (Dated)'!$E$2:$E$53,'Transactions (Dated)'!$D$2:$D$53,'Share Values'!$X884,'Transactions (Dated)'!$B$2:$B$53,'Share Values'!AN$11,'Transactions (Dated)'!$C$2:$C$53,"Buy")-SUMIFS('Transactions (Dated)'!$E$2:$E$53,'Transactions (Dated)'!$D$2:$D$53,'Share Values'!$X884,'Transactions (Dated)'!$B$2:$B$53,'Share Values'!AN$11,'Transactions (Dated)'!$C$2:$C$53,"Sell")</f>
        <v>0</v>
      </c>
      <c r="AQ884" s="3">
        <f t="shared" si="371"/>
        <v>43182</v>
      </c>
      <c r="AR884" s="6">
        <f t="shared" ca="1" si="372"/>
        <v>74092.5</v>
      </c>
      <c r="AS884" s="6">
        <f t="shared" ca="1" si="373"/>
        <v>17437.5</v>
      </c>
      <c r="AT884" s="6">
        <f t="shared" ca="1" si="374"/>
        <v>544008.48</v>
      </c>
      <c r="AU884" s="6">
        <f t="shared" ca="1" si="375"/>
        <v>45408</v>
      </c>
      <c r="AV884" s="6">
        <f t="shared" ca="1" si="376"/>
        <v>63302.080000000002</v>
      </c>
      <c r="AW884" s="6">
        <f t="shared" ca="1" si="377"/>
        <v>0</v>
      </c>
      <c r="AX884" s="6">
        <f t="shared" ca="1" si="378"/>
        <v>42717</v>
      </c>
      <c r="AY884" s="6">
        <f t="shared" ca="1" si="379"/>
        <v>42887.02</v>
      </c>
      <c r="AZ884" s="6">
        <f t="shared" ca="1" si="380"/>
        <v>0</v>
      </c>
      <c r="BA884" s="6">
        <f t="shared" ca="1" si="381"/>
        <v>0</v>
      </c>
      <c r="BB884" s="6">
        <f t="shared" ca="1" si="382"/>
        <v>0</v>
      </c>
      <c r="BC884" s="6">
        <f t="shared" ca="1" si="383"/>
        <v>0</v>
      </c>
      <c r="BD884" s="6">
        <f t="shared" ca="1" si="384"/>
        <v>0</v>
      </c>
      <c r="BE884" s="6">
        <f t="shared" ca="1" si="385"/>
        <v>0</v>
      </c>
      <c r="BF884" s="6">
        <f t="shared" ca="1" si="368"/>
        <v>0</v>
      </c>
      <c r="BG884" s="6">
        <f t="shared" ca="1" si="369"/>
        <v>0</v>
      </c>
      <c r="BJ884" s="4">
        <f t="shared" ca="1" si="386"/>
        <v>829852.58</v>
      </c>
      <c r="BL884" s="3">
        <f t="shared" si="387"/>
        <v>43182</v>
      </c>
      <c r="BM884" s="6">
        <f>BM883+SUMIFS('Transactions (Dated)'!G:G,'Transactions (Dated)'!D:D,'Share Values'!AQ884)</f>
        <v>14317.649999999987</v>
      </c>
      <c r="BN884" s="6">
        <f ca="1">BN883+SUMIFS('Transactions (Dated)'!$F:$F,'Transactions (Dated)'!$D:$D,$BL884,'Transactions (Dated)'!$B:$B,BN$11,'Transactions (Dated)'!$C:$C,"Dividend (paid to cash)")*Y884</f>
        <v>0</v>
      </c>
      <c r="BO884" s="6">
        <f ca="1">BO883+SUMIFS('Transactions (Dated)'!$F:$F,'Transactions (Dated)'!$D:$D,$BL884,'Transactions (Dated)'!$B:$B,BO$11,'Transactions (Dated)'!$C:$C,"Dividend (paid to cash)")*Z884</f>
        <v>2421.875</v>
      </c>
      <c r="BP884" s="6">
        <f ca="1">BP883+SUMIFS('Transactions (Dated)'!$F:$F,'Transactions (Dated)'!$D:$D,$BL884,'Transactions (Dated)'!$B:$B,BP$11,'Transactions (Dated)'!$C:$C,"Dividend (paid to cash)")*AA884</f>
        <v>51745.237000000008</v>
      </c>
      <c r="BQ884" s="6">
        <f ca="1">BQ883+SUMIFS('Transactions (Dated)'!$F:$F,'Transactions (Dated)'!$D:$D,$BL884,'Transactions (Dated)'!$B:$B,BQ$11,'Transactions (Dated)'!$C:$C,"Dividend (paid to cash)")*AB884</f>
        <v>818.29</v>
      </c>
      <c r="BR884" s="6">
        <f ca="1">BR883+SUMIFS('Transactions (Dated)'!$F:$F,'Transactions (Dated)'!$D:$D,$BL884,'Transactions (Dated)'!$B:$B,BR$11,'Transactions (Dated)'!$C:$C,"Dividend (paid to cash)")*AC884</f>
        <v>0</v>
      </c>
      <c r="BS884" s="6">
        <f ca="1">BS883+SUMIFS('Transactions (Dated)'!$F:$F,'Transactions (Dated)'!$D:$D,$BL884,'Transactions (Dated)'!$B:$B,BS$11,'Transactions (Dated)'!$C:$C,"Dividend (paid to cash)")*AD884</f>
        <v>0</v>
      </c>
      <c r="BT884" s="6">
        <f ca="1">BT883+SUMIFS('Transactions (Dated)'!$F:$F,'Transactions (Dated)'!$D:$D,$BL884,'Transactions (Dated)'!$B:$B,BT$11,'Transactions (Dated)'!$C:$C,"Dividend (paid to cash)")*AE884</f>
        <v>9280</v>
      </c>
      <c r="BU884" s="6">
        <f ca="1">BU883+SUMIFS('Transactions (Dated)'!$F:$F,'Transactions (Dated)'!$D:$D,$BL884,'Transactions (Dated)'!$B:$B,BU$11,'Transactions (Dated)'!$C:$C,"Dividend (paid to cash)")*AF884</f>
        <v>0</v>
      </c>
      <c r="BV884" s="6">
        <f ca="1">BV883+SUMIFS('Transactions (Dated)'!$F:$F,'Transactions (Dated)'!$D:$D,$BL884,'Transactions (Dated)'!$B:$B,BV$11,'Transactions (Dated)'!$C:$C,"Dividend (paid to cash)")*AG884</f>
        <v>0</v>
      </c>
      <c r="BW884" s="6">
        <f ca="1">BW883+SUMIFS('Transactions (Dated)'!$F:$F,'Transactions (Dated)'!$D:$D,$BL884,'Transactions (Dated)'!$B:$B,BW$11,'Transactions (Dated)'!$C:$C,"Dividend (paid to cash)")*AH884</f>
        <v>0</v>
      </c>
      <c r="BX884" s="6">
        <f ca="1">BX883+SUMIFS('Transactions (Dated)'!$F:$F,'Transactions (Dated)'!$D:$D,$BL884,'Transactions (Dated)'!$B:$B,BX$11,'Transactions (Dated)'!$C:$C,"Dividend (paid to cash)")*AI884</f>
        <v>0</v>
      </c>
      <c r="BY884" s="6">
        <f ca="1">BY883+SUMIFS('Transactions (Dated)'!$F:$F,'Transactions (Dated)'!$D:$D,$BL884,'Transactions (Dated)'!$B:$B,BY$11,'Transactions (Dated)'!$C:$C,"Dividend (paid to cash)")*AJ884</f>
        <v>0</v>
      </c>
      <c r="BZ884" s="6">
        <f ca="1">BZ883+SUMIFS('Transactions (Dated)'!$F:$F,'Transactions (Dated)'!$D:$D,$BL884,'Transactions (Dated)'!$B:$B,BZ$11,'Transactions (Dated)'!$C:$C,"Dividend (paid to cash)")*AK884</f>
        <v>0</v>
      </c>
      <c r="CA884" s="6">
        <f ca="1">CA883+SUMIFS('Transactions (Dated)'!$F:$F,'Transactions (Dated)'!$D:$D,$BL884,'Transactions (Dated)'!$B:$B,CA$11,'Transactions (Dated)'!$C:$C,"Dividend (paid to cash)")*AL884</f>
        <v>0</v>
      </c>
      <c r="CB884" s="6">
        <v>0</v>
      </c>
      <c r="CC884" s="6">
        <v>0</v>
      </c>
      <c r="CF884" s="6">
        <f t="shared" ca="1" si="388"/>
        <v>78583.051999999981</v>
      </c>
      <c r="CH884" s="3">
        <f t="shared" si="389"/>
        <v>43182</v>
      </c>
      <c r="CI884" s="4">
        <f t="shared" ca="1" si="390"/>
        <v>829852.58</v>
      </c>
      <c r="CJ884" s="4">
        <f t="shared" ca="1" si="391"/>
        <v>78583.051999999981</v>
      </c>
      <c r="CL884" s="4">
        <f t="shared" ca="1" si="392"/>
        <v>908435.63199999998</v>
      </c>
    </row>
    <row r="885" spans="2:90" x14ac:dyDescent="0.15">
      <c r="B885" s="3">
        <v>43185</v>
      </c>
      <c r="E885" s="86">
        <v>43185</v>
      </c>
      <c r="F885" s="53">
        <v>16.84</v>
      </c>
      <c r="G885">
        <v>1.79</v>
      </c>
      <c r="H885">
        <v>20.74</v>
      </c>
      <c r="I885">
        <v>24.279499999999999</v>
      </c>
      <c r="J885">
        <v>26.98</v>
      </c>
      <c r="K885">
        <v>11.66</v>
      </c>
      <c r="L885">
        <v>14.77</v>
      </c>
      <c r="M885">
        <v>3.02</v>
      </c>
      <c r="O885">
        <v>18.38</v>
      </c>
      <c r="Q885">
        <v>1.29</v>
      </c>
      <c r="R885">
        <v>9.1999999999999993</v>
      </c>
      <c r="S885">
        <v>43</v>
      </c>
      <c r="U885">
        <v>43</v>
      </c>
      <c r="X885" s="3">
        <f t="shared" si="370"/>
        <v>43185</v>
      </c>
      <c r="Y885" s="40">
        <f ca="1">Y884+SUMIFS('Transactions (Dated)'!$E$2:$E$53,'Transactions (Dated)'!$D$2:$D$53,'Share Values'!$X885,'Transactions (Dated)'!$B$2:$B$53,'Share Values'!Y$11,'Transactions (Dated)'!$C$2:$C$53,"Buy")-SUMIFS('Transactions (Dated)'!$E$2:$E$53,'Transactions (Dated)'!$D$2:$D$53,'Share Values'!$X885,'Transactions (Dated)'!$B$2:$B$53,'Share Values'!Y$11,'Transactions (Dated)'!$C$2:$C$53,"Sell")</f>
        <v>4625</v>
      </c>
      <c r="Z885" s="40">
        <f ca="1">Z884+SUMIFS('Transactions (Dated)'!$E$2:$E$53,'Transactions (Dated)'!$D$2:$D$53,'Share Values'!$X885,'Transactions (Dated)'!$B$2:$B$53,'Share Values'!Z$11,'Transactions (Dated)'!$C$2:$C$53,"Buy")-SUMIFS('Transactions (Dated)'!$E$2:$E$53,'Transactions (Dated)'!$D$2:$D$53,'Share Values'!$X885,'Transactions (Dated)'!$B$2:$B$53,'Share Values'!Z$11,'Transactions (Dated)'!$C$2:$C$53,"Sell")</f>
        <v>9375</v>
      </c>
      <c r="AA885" s="40">
        <f ca="1">AA884+SUMIFS('Transactions (Dated)'!$E$2:$E$53,'Transactions (Dated)'!$D$2:$D$53,'Share Values'!$X885,'Transactions (Dated)'!$B$2:$B$53,'Share Values'!AA$11,'Transactions (Dated)'!$C$2:$C$53,"Buy")-SUMIFS('Transactions (Dated)'!$E$2:$E$53,'Transactions (Dated)'!$D$2:$D$53,'Share Values'!$X885,'Transactions (Dated)'!$B$2:$B$53,'Share Values'!AA$11,'Transactions (Dated)'!$C$2:$C$53,"Sell")</f>
        <v>26357</v>
      </c>
      <c r="AB885" s="40">
        <f ca="1">AB884+SUMIFS('Transactions (Dated)'!$E$2:$E$53,'Transactions (Dated)'!$D$2:$D$53,'Share Values'!$X885,'Transactions (Dated)'!$B$2:$B$53,'Share Values'!AB$11,'Transactions (Dated)'!$C$2:$C$53,"Buy")-SUMIFS('Transactions (Dated)'!$E$2:$E$53,'Transactions (Dated)'!$D$2:$D$53,'Share Values'!$X885,'Transactions (Dated)'!$B$2:$B$53,'Share Values'!AB$11,'Transactions (Dated)'!$C$2:$C$53,"Sell")</f>
        <v>1892</v>
      </c>
      <c r="AC885" s="40">
        <f ca="1">AC884+SUMIFS('Transactions (Dated)'!$E$2:$E$53,'Transactions (Dated)'!$D$2:$D$53,'Share Values'!$X885,'Transactions (Dated)'!$B$2:$B$53,'Share Values'!AC$11,'Transactions (Dated)'!$C$2:$C$53,"Buy")-SUMIFS('Transactions (Dated)'!$E$2:$E$53,'Transactions (Dated)'!$D$2:$D$53,'Share Values'!$X885,'Transactions (Dated)'!$B$2:$B$53,'Share Values'!AC$11,'Transactions (Dated)'!$C$2:$C$53,"Sell")</f>
        <v>2348</v>
      </c>
      <c r="AD885" s="40">
        <f ca="1">AD884+SUMIFS('Transactions (Dated)'!$E$2:$E$53,'Transactions (Dated)'!$D$2:$D$53,'Share Values'!$X885,'Transactions (Dated)'!$B$2:$B$53,'Share Values'!AD$11,'Transactions (Dated)'!$C$2:$C$53,"Buy")-SUMIFS('Transactions (Dated)'!$E$2:$E$53,'Transactions (Dated)'!$D$2:$D$53,'Share Values'!$X885,'Transactions (Dated)'!$B$2:$B$53,'Share Values'!AD$11,'Transactions (Dated)'!$C$2:$C$53,"Sell")</f>
        <v>0</v>
      </c>
      <c r="AE885" s="40">
        <f ca="1">AE884+SUMIFS('Transactions (Dated)'!$E$2:$E$53,'Transactions (Dated)'!$D$2:$D$53,'Share Values'!$X885,'Transactions (Dated)'!$B$2:$B$53,'Share Values'!AE$11,'Transactions (Dated)'!$C$2:$C$53,"Buy")-SUMIFS('Transactions (Dated)'!$E$2:$E$53,'Transactions (Dated)'!$D$2:$D$53,'Share Values'!$X885,'Transactions (Dated)'!$B$2:$B$53,'Share Values'!AE$11,'Transactions (Dated)'!$C$2:$C$53,"Sell")</f>
        <v>2900</v>
      </c>
      <c r="AF885" s="40">
        <f ca="1">AF884+SUMIFS('Transactions (Dated)'!$E$2:$E$53,'Transactions (Dated)'!$D$2:$D$53,'Share Values'!$X885,'Transactions (Dated)'!$B$2:$B$53,'Share Values'!AF$11,'Transactions (Dated)'!$C$2:$C$53,"Buy")-SUMIFS('Transactions (Dated)'!$E$2:$E$53,'Transactions (Dated)'!$D$2:$D$53,'Share Values'!$X885,'Transactions (Dated)'!$B$2:$B$53,'Share Values'!AF$11,'Transactions (Dated)'!$C$2:$C$53,"Sell")</f>
        <v>14201</v>
      </c>
      <c r="AG885" s="40">
        <f ca="1">AG884+SUMIFS('Transactions (Dated)'!$E$2:$E$53,'Transactions (Dated)'!$D$2:$D$53,'Share Values'!$X885,'Transactions (Dated)'!$B$2:$B$53,'Share Values'!AG$11,'Transactions (Dated)'!$C$2:$C$53,"Buy")-SUMIFS('Transactions (Dated)'!$E$2:$E$53,'Transactions (Dated)'!$D$2:$D$53,'Share Values'!$X885,'Transactions (Dated)'!$B$2:$B$53,'Share Values'!AG$11,'Transactions (Dated)'!$C$2:$C$53,"Sell")</f>
        <v>6835</v>
      </c>
      <c r="AH885" s="40">
        <f ca="1">AH884+SUMIFS('Transactions (Dated)'!$E$2:$E$53,'Transactions (Dated)'!$D$2:$D$53,'Share Values'!$X885,'Transactions (Dated)'!$B$2:$B$53,'Share Values'!AH$11,'Transactions (Dated)'!$C$2:$C$53,"Buy")-SUMIFS('Transactions (Dated)'!$E$2:$E$53,'Transactions (Dated)'!$D$2:$D$53,'Share Values'!$X885,'Transactions (Dated)'!$B$2:$B$53,'Share Values'!AH$11,'Transactions (Dated)'!$C$2:$C$53,"Sell")</f>
        <v>0</v>
      </c>
      <c r="AI885" s="40">
        <f ca="1">AI884+SUMIFS('Transactions (Dated)'!$E$2:$E$53,'Transactions (Dated)'!$D$2:$D$53,'Share Values'!$X885,'Transactions (Dated)'!$B$2:$B$53,'Share Values'!AI$11,'Transactions (Dated)'!$C$2:$C$53,"Buy")-SUMIFS('Transactions (Dated)'!$E$2:$E$53,'Transactions (Dated)'!$D$2:$D$53,'Share Values'!$X885,'Transactions (Dated)'!$B$2:$B$53,'Share Values'!AI$11,'Transactions (Dated)'!$C$2:$C$53,"Sell")</f>
        <v>0</v>
      </c>
      <c r="AJ885" s="40">
        <f ca="1">AJ884+SUMIFS('Transactions (Dated)'!$E$2:$E$53,'Transactions (Dated)'!$D$2:$D$53,'Share Values'!$X885,'Transactions (Dated)'!$B$2:$B$53,'Share Values'!AJ$11,'Transactions (Dated)'!$C$2:$C$53,"Buy")-SUMIFS('Transactions (Dated)'!$E$2:$E$53,'Transactions (Dated)'!$D$2:$D$53,'Share Values'!$X885,'Transactions (Dated)'!$B$2:$B$53,'Share Values'!AJ$11,'Transactions (Dated)'!$C$2:$C$53,"Sell")</f>
        <v>0</v>
      </c>
      <c r="AK885" s="40">
        <f ca="1">AK884+SUMIFS('Transactions (Dated)'!$E$2:$E$53,'Transactions (Dated)'!$D$2:$D$53,'Share Values'!$X885,'Transactions (Dated)'!$B$2:$B$53,'Share Values'!AK$11,'Transactions (Dated)'!$C$2:$C$53,"Buy")-SUMIFS('Transactions (Dated)'!$E$2:$E$53,'Transactions (Dated)'!$D$2:$D$53,'Share Values'!$X885,'Transactions (Dated)'!$B$2:$B$53,'Share Values'!AK$11,'Transactions (Dated)'!$C$2:$C$53,"Sell")</f>
        <v>0</v>
      </c>
      <c r="AL885" s="40">
        <f ca="1">AL884+SUMIFS('Transactions (Dated)'!$E$2:$E$53,'Transactions (Dated)'!$D$2:$D$53,'Share Values'!$X885,'Transactions (Dated)'!$B$2:$B$53,'Share Values'!AL$11,'Transactions (Dated)'!$C$2:$C$53,"Buy")-SUMIFS('Transactions (Dated)'!$E$2:$E$53,'Transactions (Dated)'!$D$2:$D$53,'Share Values'!$X885,'Transactions (Dated)'!$B$2:$B$53,'Share Values'!AL$11,'Transactions (Dated)'!$C$2:$C$53,"Sell")</f>
        <v>0</v>
      </c>
      <c r="AM885" s="40">
        <f ca="1">AM884+SUMIFS('Transactions (Dated)'!$E$2:$E$53,'Transactions (Dated)'!$D$2:$D$53,'Share Values'!$X885,'Transactions (Dated)'!$B$2:$B$53,'Share Values'!AM$11,'Transactions (Dated)'!$C$2:$C$53,"Buy")-SUMIFS('Transactions (Dated)'!$E$2:$E$53,'Transactions (Dated)'!$D$2:$D$53,'Share Values'!$X885,'Transactions (Dated)'!$B$2:$B$53,'Share Values'!AM$11,'Transactions (Dated)'!$C$2:$C$53,"Sell")</f>
        <v>0</v>
      </c>
      <c r="AN885" s="40">
        <f ca="1">AN884+SUMIFS('Transactions (Dated)'!$E$2:$E$53,'Transactions (Dated)'!$D$2:$D$53,'Share Values'!$X885,'Transactions (Dated)'!$B$2:$B$53,'Share Values'!AN$11,'Transactions (Dated)'!$C$2:$C$53,"Buy")-SUMIFS('Transactions (Dated)'!$E$2:$E$53,'Transactions (Dated)'!$D$2:$D$53,'Share Values'!$X885,'Transactions (Dated)'!$B$2:$B$53,'Share Values'!AN$11,'Transactions (Dated)'!$C$2:$C$53,"Sell")</f>
        <v>0</v>
      </c>
      <c r="AQ885" s="3">
        <f t="shared" si="371"/>
        <v>43185</v>
      </c>
      <c r="AR885" s="6">
        <f t="shared" ca="1" si="372"/>
        <v>77885</v>
      </c>
      <c r="AS885" s="6">
        <f t="shared" ca="1" si="373"/>
        <v>16781.25</v>
      </c>
      <c r="AT885" s="6">
        <f t="shared" ca="1" si="374"/>
        <v>546644.17999999993</v>
      </c>
      <c r="AU885" s="6">
        <f t="shared" ca="1" si="375"/>
        <v>45936.813999999998</v>
      </c>
      <c r="AV885" s="6">
        <f t="shared" ca="1" si="376"/>
        <v>63349.04</v>
      </c>
      <c r="AW885" s="6">
        <f t="shared" ca="1" si="377"/>
        <v>0</v>
      </c>
      <c r="AX885" s="6">
        <f t="shared" ca="1" si="378"/>
        <v>42833</v>
      </c>
      <c r="AY885" s="6">
        <f t="shared" ca="1" si="379"/>
        <v>42887.02</v>
      </c>
      <c r="AZ885" s="6">
        <f t="shared" ca="1" si="380"/>
        <v>0</v>
      </c>
      <c r="BA885" s="6">
        <f t="shared" ca="1" si="381"/>
        <v>0</v>
      </c>
      <c r="BB885" s="6">
        <f t="shared" ca="1" si="382"/>
        <v>0</v>
      </c>
      <c r="BC885" s="6">
        <f t="shared" ca="1" si="383"/>
        <v>0</v>
      </c>
      <c r="BD885" s="6">
        <f t="shared" ca="1" si="384"/>
        <v>0</v>
      </c>
      <c r="BE885" s="6">
        <f t="shared" ca="1" si="385"/>
        <v>0</v>
      </c>
      <c r="BF885" s="6">
        <f t="shared" ca="1" si="368"/>
        <v>0</v>
      </c>
      <c r="BG885" s="6">
        <f t="shared" ca="1" si="369"/>
        <v>0</v>
      </c>
      <c r="BJ885" s="4">
        <f t="shared" ca="1" si="386"/>
        <v>836316.304</v>
      </c>
      <c r="BL885" s="3">
        <f t="shared" si="387"/>
        <v>43185</v>
      </c>
      <c r="BM885" s="6">
        <f>BM884+SUMIFS('Transactions (Dated)'!G:G,'Transactions (Dated)'!D:D,'Share Values'!AQ885)</f>
        <v>14317.649999999987</v>
      </c>
      <c r="BN885" s="6">
        <f ca="1">BN884+SUMIFS('Transactions (Dated)'!$F:$F,'Transactions (Dated)'!$D:$D,$BL885,'Transactions (Dated)'!$B:$B,BN$11,'Transactions (Dated)'!$C:$C,"Dividend (paid to cash)")*Y885</f>
        <v>0</v>
      </c>
      <c r="BO885" s="6">
        <f ca="1">BO884+SUMIFS('Transactions (Dated)'!$F:$F,'Transactions (Dated)'!$D:$D,$BL885,'Transactions (Dated)'!$B:$B,BO$11,'Transactions (Dated)'!$C:$C,"Dividend (paid to cash)")*Z885</f>
        <v>2421.875</v>
      </c>
      <c r="BP885" s="6">
        <f ca="1">BP884+SUMIFS('Transactions (Dated)'!$F:$F,'Transactions (Dated)'!$D:$D,$BL885,'Transactions (Dated)'!$B:$B,BP$11,'Transactions (Dated)'!$C:$C,"Dividend (paid to cash)")*AA885</f>
        <v>51745.237000000008</v>
      </c>
      <c r="BQ885" s="6">
        <f ca="1">BQ884+SUMIFS('Transactions (Dated)'!$F:$F,'Transactions (Dated)'!$D:$D,$BL885,'Transactions (Dated)'!$B:$B,BQ$11,'Transactions (Dated)'!$C:$C,"Dividend (paid to cash)")*AB885</f>
        <v>818.29</v>
      </c>
      <c r="BR885" s="6">
        <f ca="1">BR884+SUMIFS('Transactions (Dated)'!$F:$F,'Transactions (Dated)'!$D:$D,$BL885,'Transactions (Dated)'!$B:$B,BR$11,'Transactions (Dated)'!$C:$C,"Dividend (paid to cash)")*AC885</f>
        <v>0</v>
      </c>
      <c r="BS885" s="6">
        <f ca="1">BS884+SUMIFS('Transactions (Dated)'!$F:$F,'Transactions (Dated)'!$D:$D,$BL885,'Transactions (Dated)'!$B:$B,BS$11,'Transactions (Dated)'!$C:$C,"Dividend (paid to cash)")*AD885</f>
        <v>0</v>
      </c>
      <c r="BT885" s="6">
        <f ca="1">BT884+SUMIFS('Transactions (Dated)'!$F:$F,'Transactions (Dated)'!$D:$D,$BL885,'Transactions (Dated)'!$B:$B,BT$11,'Transactions (Dated)'!$C:$C,"Dividend (paid to cash)")*AE885</f>
        <v>9280</v>
      </c>
      <c r="BU885" s="6">
        <f ca="1">BU884+SUMIFS('Transactions (Dated)'!$F:$F,'Transactions (Dated)'!$D:$D,$BL885,'Transactions (Dated)'!$B:$B,BU$11,'Transactions (Dated)'!$C:$C,"Dividend (paid to cash)")*AF885</f>
        <v>0</v>
      </c>
      <c r="BV885" s="6">
        <f ca="1">BV884+SUMIFS('Transactions (Dated)'!$F:$F,'Transactions (Dated)'!$D:$D,$BL885,'Transactions (Dated)'!$B:$B,BV$11,'Transactions (Dated)'!$C:$C,"Dividend (paid to cash)")*AG885</f>
        <v>0</v>
      </c>
      <c r="BW885" s="6">
        <f ca="1">BW884+SUMIFS('Transactions (Dated)'!$F:$F,'Transactions (Dated)'!$D:$D,$BL885,'Transactions (Dated)'!$B:$B,BW$11,'Transactions (Dated)'!$C:$C,"Dividend (paid to cash)")*AH885</f>
        <v>0</v>
      </c>
      <c r="BX885" s="6">
        <f ca="1">BX884+SUMIFS('Transactions (Dated)'!$F:$F,'Transactions (Dated)'!$D:$D,$BL885,'Transactions (Dated)'!$B:$B,BX$11,'Transactions (Dated)'!$C:$C,"Dividend (paid to cash)")*AI885</f>
        <v>0</v>
      </c>
      <c r="BY885" s="6">
        <f ca="1">BY884+SUMIFS('Transactions (Dated)'!$F:$F,'Transactions (Dated)'!$D:$D,$BL885,'Transactions (Dated)'!$B:$B,BY$11,'Transactions (Dated)'!$C:$C,"Dividend (paid to cash)")*AJ885</f>
        <v>0</v>
      </c>
      <c r="BZ885" s="6">
        <f ca="1">BZ884+SUMIFS('Transactions (Dated)'!$F:$F,'Transactions (Dated)'!$D:$D,$BL885,'Transactions (Dated)'!$B:$B,BZ$11,'Transactions (Dated)'!$C:$C,"Dividend (paid to cash)")*AK885</f>
        <v>0</v>
      </c>
      <c r="CA885" s="6">
        <f ca="1">CA884+SUMIFS('Transactions (Dated)'!$F:$F,'Transactions (Dated)'!$D:$D,$BL885,'Transactions (Dated)'!$B:$B,CA$11,'Transactions (Dated)'!$C:$C,"Dividend (paid to cash)")*AL885</f>
        <v>0</v>
      </c>
      <c r="CB885" s="6">
        <v>0</v>
      </c>
      <c r="CC885" s="6">
        <v>0</v>
      </c>
      <c r="CF885" s="6">
        <f t="shared" ca="1" si="388"/>
        <v>78583.051999999981</v>
      </c>
      <c r="CH885" s="3">
        <f t="shared" si="389"/>
        <v>43185</v>
      </c>
      <c r="CI885" s="4">
        <f t="shared" ca="1" si="390"/>
        <v>836316.304</v>
      </c>
      <c r="CJ885" s="4">
        <f t="shared" ca="1" si="391"/>
        <v>78583.051999999981</v>
      </c>
      <c r="CL885" s="4">
        <f t="shared" ca="1" si="392"/>
        <v>914899.35600000003</v>
      </c>
    </row>
    <row r="886" spans="2:90" x14ac:dyDescent="0.15">
      <c r="B886" s="3">
        <v>43186</v>
      </c>
      <c r="E886" s="86">
        <v>43186</v>
      </c>
      <c r="F886" s="53">
        <v>15.98</v>
      </c>
      <c r="G886">
        <v>1.74</v>
      </c>
      <c r="H886">
        <v>20.48</v>
      </c>
      <c r="I886">
        <v>24.49</v>
      </c>
      <c r="J886">
        <v>26.97</v>
      </c>
      <c r="K886">
        <v>11.88</v>
      </c>
      <c r="L886">
        <v>14.54</v>
      </c>
      <c r="M886">
        <v>3.03</v>
      </c>
      <c r="O886">
        <v>17.940000000000001</v>
      </c>
      <c r="Q886">
        <v>1.3</v>
      </c>
      <c r="R886">
        <v>9.1300000000000008</v>
      </c>
      <c r="S886">
        <v>43.19</v>
      </c>
      <c r="U886">
        <v>43.19</v>
      </c>
      <c r="X886" s="3">
        <f t="shared" si="370"/>
        <v>43186</v>
      </c>
      <c r="Y886" s="40">
        <f ca="1">Y885+SUMIFS('Transactions (Dated)'!$E$2:$E$53,'Transactions (Dated)'!$D$2:$D$53,'Share Values'!$X886,'Transactions (Dated)'!$B$2:$B$53,'Share Values'!Y$11,'Transactions (Dated)'!$C$2:$C$53,"Buy")-SUMIFS('Transactions (Dated)'!$E$2:$E$53,'Transactions (Dated)'!$D$2:$D$53,'Share Values'!$X886,'Transactions (Dated)'!$B$2:$B$53,'Share Values'!Y$11,'Transactions (Dated)'!$C$2:$C$53,"Sell")</f>
        <v>4625</v>
      </c>
      <c r="Z886" s="40">
        <f ca="1">Z885+SUMIFS('Transactions (Dated)'!$E$2:$E$53,'Transactions (Dated)'!$D$2:$D$53,'Share Values'!$X886,'Transactions (Dated)'!$B$2:$B$53,'Share Values'!Z$11,'Transactions (Dated)'!$C$2:$C$53,"Buy")-SUMIFS('Transactions (Dated)'!$E$2:$E$53,'Transactions (Dated)'!$D$2:$D$53,'Share Values'!$X886,'Transactions (Dated)'!$B$2:$B$53,'Share Values'!Z$11,'Transactions (Dated)'!$C$2:$C$53,"Sell")</f>
        <v>9375</v>
      </c>
      <c r="AA886" s="40">
        <f ca="1">AA885+SUMIFS('Transactions (Dated)'!$E$2:$E$53,'Transactions (Dated)'!$D$2:$D$53,'Share Values'!$X886,'Transactions (Dated)'!$B$2:$B$53,'Share Values'!AA$11,'Transactions (Dated)'!$C$2:$C$53,"Buy")-SUMIFS('Transactions (Dated)'!$E$2:$E$53,'Transactions (Dated)'!$D$2:$D$53,'Share Values'!$X886,'Transactions (Dated)'!$B$2:$B$53,'Share Values'!AA$11,'Transactions (Dated)'!$C$2:$C$53,"Sell")</f>
        <v>26357</v>
      </c>
      <c r="AB886" s="40">
        <f ca="1">AB885+SUMIFS('Transactions (Dated)'!$E$2:$E$53,'Transactions (Dated)'!$D$2:$D$53,'Share Values'!$X886,'Transactions (Dated)'!$B$2:$B$53,'Share Values'!AB$11,'Transactions (Dated)'!$C$2:$C$53,"Buy")-SUMIFS('Transactions (Dated)'!$E$2:$E$53,'Transactions (Dated)'!$D$2:$D$53,'Share Values'!$X886,'Transactions (Dated)'!$B$2:$B$53,'Share Values'!AB$11,'Transactions (Dated)'!$C$2:$C$53,"Sell")</f>
        <v>1892</v>
      </c>
      <c r="AC886" s="40">
        <f ca="1">AC885+SUMIFS('Transactions (Dated)'!$E$2:$E$53,'Transactions (Dated)'!$D$2:$D$53,'Share Values'!$X886,'Transactions (Dated)'!$B$2:$B$53,'Share Values'!AC$11,'Transactions (Dated)'!$C$2:$C$53,"Buy")-SUMIFS('Transactions (Dated)'!$E$2:$E$53,'Transactions (Dated)'!$D$2:$D$53,'Share Values'!$X886,'Transactions (Dated)'!$B$2:$B$53,'Share Values'!AC$11,'Transactions (Dated)'!$C$2:$C$53,"Sell")</f>
        <v>2348</v>
      </c>
      <c r="AD886" s="40">
        <f ca="1">AD885+SUMIFS('Transactions (Dated)'!$E$2:$E$53,'Transactions (Dated)'!$D$2:$D$53,'Share Values'!$X886,'Transactions (Dated)'!$B$2:$B$53,'Share Values'!AD$11,'Transactions (Dated)'!$C$2:$C$53,"Buy")-SUMIFS('Transactions (Dated)'!$E$2:$E$53,'Transactions (Dated)'!$D$2:$D$53,'Share Values'!$X886,'Transactions (Dated)'!$B$2:$B$53,'Share Values'!AD$11,'Transactions (Dated)'!$C$2:$C$53,"Sell")</f>
        <v>0</v>
      </c>
      <c r="AE886" s="40">
        <f ca="1">AE885+SUMIFS('Transactions (Dated)'!$E$2:$E$53,'Transactions (Dated)'!$D$2:$D$53,'Share Values'!$X886,'Transactions (Dated)'!$B$2:$B$53,'Share Values'!AE$11,'Transactions (Dated)'!$C$2:$C$53,"Buy")-SUMIFS('Transactions (Dated)'!$E$2:$E$53,'Transactions (Dated)'!$D$2:$D$53,'Share Values'!$X886,'Transactions (Dated)'!$B$2:$B$53,'Share Values'!AE$11,'Transactions (Dated)'!$C$2:$C$53,"Sell")</f>
        <v>2900</v>
      </c>
      <c r="AF886" s="40">
        <f ca="1">AF885+SUMIFS('Transactions (Dated)'!$E$2:$E$53,'Transactions (Dated)'!$D$2:$D$53,'Share Values'!$X886,'Transactions (Dated)'!$B$2:$B$53,'Share Values'!AF$11,'Transactions (Dated)'!$C$2:$C$53,"Buy")-SUMIFS('Transactions (Dated)'!$E$2:$E$53,'Transactions (Dated)'!$D$2:$D$53,'Share Values'!$X886,'Transactions (Dated)'!$B$2:$B$53,'Share Values'!AF$11,'Transactions (Dated)'!$C$2:$C$53,"Sell")</f>
        <v>14201</v>
      </c>
      <c r="AG886" s="40">
        <f ca="1">AG885+SUMIFS('Transactions (Dated)'!$E$2:$E$53,'Transactions (Dated)'!$D$2:$D$53,'Share Values'!$X886,'Transactions (Dated)'!$B$2:$B$53,'Share Values'!AG$11,'Transactions (Dated)'!$C$2:$C$53,"Buy")-SUMIFS('Transactions (Dated)'!$E$2:$E$53,'Transactions (Dated)'!$D$2:$D$53,'Share Values'!$X886,'Transactions (Dated)'!$B$2:$B$53,'Share Values'!AG$11,'Transactions (Dated)'!$C$2:$C$53,"Sell")</f>
        <v>6835</v>
      </c>
      <c r="AH886" s="40">
        <f ca="1">AH885+SUMIFS('Transactions (Dated)'!$E$2:$E$53,'Transactions (Dated)'!$D$2:$D$53,'Share Values'!$X886,'Transactions (Dated)'!$B$2:$B$53,'Share Values'!AH$11,'Transactions (Dated)'!$C$2:$C$53,"Buy")-SUMIFS('Transactions (Dated)'!$E$2:$E$53,'Transactions (Dated)'!$D$2:$D$53,'Share Values'!$X886,'Transactions (Dated)'!$B$2:$B$53,'Share Values'!AH$11,'Transactions (Dated)'!$C$2:$C$53,"Sell")</f>
        <v>0</v>
      </c>
      <c r="AI886" s="40">
        <f ca="1">AI885+SUMIFS('Transactions (Dated)'!$E$2:$E$53,'Transactions (Dated)'!$D$2:$D$53,'Share Values'!$X886,'Transactions (Dated)'!$B$2:$B$53,'Share Values'!AI$11,'Transactions (Dated)'!$C$2:$C$53,"Buy")-SUMIFS('Transactions (Dated)'!$E$2:$E$53,'Transactions (Dated)'!$D$2:$D$53,'Share Values'!$X886,'Transactions (Dated)'!$B$2:$B$53,'Share Values'!AI$11,'Transactions (Dated)'!$C$2:$C$53,"Sell")</f>
        <v>0</v>
      </c>
      <c r="AJ886" s="40">
        <f ca="1">AJ885+SUMIFS('Transactions (Dated)'!$E$2:$E$53,'Transactions (Dated)'!$D$2:$D$53,'Share Values'!$X886,'Transactions (Dated)'!$B$2:$B$53,'Share Values'!AJ$11,'Transactions (Dated)'!$C$2:$C$53,"Buy")-SUMIFS('Transactions (Dated)'!$E$2:$E$53,'Transactions (Dated)'!$D$2:$D$53,'Share Values'!$X886,'Transactions (Dated)'!$B$2:$B$53,'Share Values'!AJ$11,'Transactions (Dated)'!$C$2:$C$53,"Sell")</f>
        <v>0</v>
      </c>
      <c r="AK886" s="40">
        <f ca="1">AK885+SUMIFS('Transactions (Dated)'!$E$2:$E$53,'Transactions (Dated)'!$D$2:$D$53,'Share Values'!$X886,'Transactions (Dated)'!$B$2:$B$53,'Share Values'!AK$11,'Transactions (Dated)'!$C$2:$C$53,"Buy")-SUMIFS('Transactions (Dated)'!$E$2:$E$53,'Transactions (Dated)'!$D$2:$D$53,'Share Values'!$X886,'Transactions (Dated)'!$B$2:$B$53,'Share Values'!AK$11,'Transactions (Dated)'!$C$2:$C$53,"Sell")</f>
        <v>0</v>
      </c>
      <c r="AL886" s="40">
        <f ca="1">AL885+SUMIFS('Transactions (Dated)'!$E$2:$E$53,'Transactions (Dated)'!$D$2:$D$53,'Share Values'!$X886,'Transactions (Dated)'!$B$2:$B$53,'Share Values'!AL$11,'Transactions (Dated)'!$C$2:$C$53,"Buy")-SUMIFS('Transactions (Dated)'!$E$2:$E$53,'Transactions (Dated)'!$D$2:$D$53,'Share Values'!$X886,'Transactions (Dated)'!$B$2:$B$53,'Share Values'!AL$11,'Transactions (Dated)'!$C$2:$C$53,"Sell")</f>
        <v>0</v>
      </c>
      <c r="AM886" s="40">
        <f ca="1">AM885+SUMIFS('Transactions (Dated)'!$E$2:$E$53,'Transactions (Dated)'!$D$2:$D$53,'Share Values'!$X886,'Transactions (Dated)'!$B$2:$B$53,'Share Values'!AM$11,'Transactions (Dated)'!$C$2:$C$53,"Buy")-SUMIFS('Transactions (Dated)'!$E$2:$E$53,'Transactions (Dated)'!$D$2:$D$53,'Share Values'!$X886,'Transactions (Dated)'!$B$2:$B$53,'Share Values'!AM$11,'Transactions (Dated)'!$C$2:$C$53,"Sell")</f>
        <v>0</v>
      </c>
      <c r="AN886" s="40">
        <f ca="1">AN885+SUMIFS('Transactions (Dated)'!$E$2:$E$53,'Transactions (Dated)'!$D$2:$D$53,'Share Values'!$X886,'Transactions (Dated)'!$B$2:$B$53,'Share Values'!AN$11,'Transactions (Dated)'!$C$2:$C$53,"Buy")-SUMIFS('Transactions (Dated)'!$E$2:$E$53,'Transactions (Dated)'!$D$2:$D$53,'Share Values'!$X886,'Transactions (Dated)'!$B$2:$B$53,'Share Values'!AN$11,'Transactions (Dated)'!$C$2:$C$53,"Sell")</f>
        <v>0</v>
      </c>
      <c r="AQ886" s="3">
        <f t="shared" si="371"/>
        <v>43186</v>
      </c>
      <c r="AR886" s="6">
        <f t="shared" ca="1" si="372"/>
        <v>73907.5</v>
      </c>
      <c r="AS886" s="6">
        <f t="shared" ca="1" si="373"/>
        <v>16312.5</v>
      </c>
      <c r="AT886" s="6">
        <f t="shared" ca="1" si="374"/>
        <v>539791.35999999999</v>
      </c>
      <c r="AU886" s="6">
        <f t="shared" ca="1" si="375"/>
        <v>46335.079999999994</v>
      </c>
      <c r="AV886" s="6">
        <f t="shared" ca="1" si="376"/>
        <v>63325.56</v>
      </c>
      <c r="AW886" s="6">
        <f t="shared" ca="1" si="377"/>
        <v>0</v>
      </c>
      <c r="AX886" s="6">
        <f t="shared" ca="1" si="378"/>
        <v>42166</v>
      </c>
      <c r="AY886" s="6">
        <f t="shared" ca="1" si="379"/>
        <v>43029.03</v>
      </c>
      <c r="AZ886" s="6">
        <f t="shared" ca="1" si="380"/>
        <v>0</v>
      </c>
      <c r="BA886" s="6">
        <f t="shared" ca="1" si="381"/>
        <v>0</v>
      </c>
      <c r="BB886" s="6">
        <f t="shared" ca="1" si="382"/>
        <v>0</v>
      </c>
      <c r="BC886" s="6">
        <f t="shared" ca="1" si="383"/>
        <v>0</v>
      </c>
      <c r="BD886" s="6">
        <f t="shared" ca="1" si="384"/>
        <v>0</v>
      </c>
      <c r="BE886" s="6">
        <f t="shared" ca="1" si="385"/>
        <v>0</v>
      </c>
      <c r="BF886" s="6">
        <f t="shared" ca="1" si="368"/>
        <v>0</v>
      </c>
      <c r="BG886" s="6">
        <f t="shared" ca="1" si="369"/>
        <v>0</v>
      </c>
      <c r="BJ886" s="4">
        <f t="shared" ca="1" si="386"/>
        <v>824867.03</v>
      </c>
      <c r="BL886" s="3">
        <f t="shared" si="387"/>
        <v>43186</v>
      </c>
      <c r="BM886" s="6">
        <f>BM885+SUMIFS('Transactions (Dated)'!G:G,'Transactions (Dated)'!D:D,'Share Values'!AQ886)</f>
        <v>14317.649999999987</v>
      </c>
      <c r="BN886" s="6">
        <f ca="1">BN885+SUMIFS('Transactions (Dated)'!$F:$F,'Transactions (Dated)'!$D:$D,$BL886,'Transactions (Dated)'!$B:$B,BN$11,'Transactions (Dated)'!$C:$C,"Dividend (paid to cash)")*Y886</f>
        <v>0</v>
      </c>
      <c r="BO886" s="6">
        <f ca="1">BO885+SUMIFS('Transactions (Dated)'!$F:$F,'Transactions (Dated)'!$D:$D,$BL886,'Transactions (Dated)'!$B:$B,BO$11,'Transactions (Dated)'!$C:$C,"Dividend (paid to cash)")*Z886</f>
        <v>2421.875</v>
      </c>
      <c r="BP886" s="6">
        <f ca="1">BP885+SUMIFS('Transactions (Dated)'!$F:$F,'Transactions (Dated)'!$D:$D,$BL886,'Transactions (Dated)'!$B:$B,BP$11,'Transactions (Dated)'!$C:$C,"Dividend (paid to cash)")*AA886</f>
        <v>51745.237000000008</v>
      </c>
      <c r="BQ886" s="6">
        <f ca="1">BQ885+SUMIFS('Transactions (Dated)'!$F:$F,'Transactions (Dated)'!$D:$D,$BL886,'Transactions (Dated)'!$B:$B,BQ$11,'Transactions (Dated)'!$C:$C,"Dividend (paid to cash)")*AB886</f>
        <v>818.29</v>
      </c>
      <c r="BR886" s="6">
        <f ca="1">BR885+SUMIFS('Transactions (Dated)'!$F:$F,'Transactions (Dated)'!$D:$D,$BL886,'Transactions (Dated)'!$B:$B,BR$11,'Transactions (Dated)'!$C:$C,"Dividend (paid to cash)")*AC886</f>
        <v>0</v>
      </c>
      <c r="BS886" s="6">
        <f ca="1">BS885+SUMIFS('Transactions (Dated)'!$F:$F,'Transactions (Dated)'!$D:$D,$BL886,'Transactions (Dated)'!$B:$B,BS$11,'Transactions (Dated)'!$C:$C,"Dividend (paid to cash)")*AD886</f>
        <v>0</v>
      </c>
      <c r="BT886" s="6">
        <f ca="1">BT885+SUMIFS('Transactions (Dated)'!$F:$F,'Transactions (Dated)'!$D:$D,$BL886,'Transactions (Dated)'!$B:$B,BT$11,'Transactions (Dated)'!$C:$C,"Dividend (paid to cash)")*AE886</f>
        <v>9280</v>
      </c>
      <c r="BU886" s="6">
        <f ca="1">BU885+SUMIFS('Transactions (Dated)'!$F:$F,'Transactions (Dated)'!$D:$D,$BL886,'Transactions (Dated)'!$B:$B,BU$11,'Transactions (Dated)'!$C:$C,"Dividend (paid to cash)")*AF886</f>
        <v>0</v>
      </c>
      <c r="BV886" s="6">
        <f ca="1">BV885+SUMIFS('Transactions (Dated)'!$F:$F,'Transactions (Dated)'!$D:$D,$BL886,'Transactions (Dated)'!$B:$B,BV$11,'Transactions (Dated)'!$C:$C,"Dividend (paid to cash)")*AG886</f>
        <v>0</v>
      </c>
      <c r="BW886" s="6">
        <f ca="1">BW885+SUMIFS('Transactions (Dated)'!$F:$F,'Transactions (Dated)'!$D:$D,$BL886,'Transactions (Dated)'!$B:$B,BW$11,'Transactions (Dated)'!$C:$C,"Dividend (paid to cash)")*AH886</f>
        <v>0</v>
      </c>
      <c r="BX886" s="6">
        <f ca="1">BX885+SUMIFS('Transactions (Dated)'!$F:$F,'Transactions (Dated)'!$D:$D,$BL886,'Transactions (Dated)'!$B:$B,BX$11,'Transactions (Dated)'!$C:$C,"Dividend (paid to cash)")*AI886</f>
        <v>0</v>
      </c>
      <c r="BY886" s="6">
        <f ca="1">BY885+SUMIFS('Transactions (Dated)'!$F:$F,'Transactions (Dated)'!$D:$D,$BL886,'Transactions (Dated)'!$B:$B,BY$11,'Transactions (Dated)'!$C:$C,"Dividend (paid to cash)")*AJ886</f>
        <v>0</v>
      </c>
      <c r="BZ886" s="6">
        <f ca="1">BZ885+SUMIFS('Transactions (Dated)'!$F:$F,'Transactions (Dated)'!$D:$D,$BL886,'Transactions (Dated)'!$B:$B,BZ$11,'Transactions (Dated)'!$C:$C,"Dividend (paid to cash)")*AK886</f>
        <v>0</v>
      </c>
      <c r="CA886" s="6">
        <f ca="1">CA885+SUMIFS('Transactions (Dated)'!$F:$F,'Transactions (Dated)'!$D:$D,$BL886,'Transactions (Dated)'!$B:$B,CA$11,'Transactions (Dated)'!$C:$C,"Dividend (paid to cash)")*AL886</f>
        <v>0</v>
      </c>
      <c r="CB886" s="6">
        <v>0</v>
      </c>
      <c r="CC886" s="6">
        <v>0</v>
      </c>
      <c r="CF886" s="6">
        <f t="shared" ca="1" si="388"/>
        <v>78583.051999999981</v>
      </c>
      <c r="CH886" s="3">
        <f t="shared" si="389"/>
        <v>43186</v>
      </c>
      <c r="CI886" s="4">
        <f t="shared" ca="1" si="390"/>
        <v>824867.03</v>
      </c>
      <c r="CJ886" s="4">
        <f t="shared" ca="1" si="391"/>
        <v>78583.051999999981</v>
      </c>
      <c r="CL886" s="4">
        <f t="shared" ca="1" si="392"/>
        <v>903450.08200000005</v>
      </c>
    </row>
    <row r="887" spans="2:90" x14ac:dyDescent="0.15">
      <c r="B887" s="3">
        <v>43187</v>
      </c>
      <c r="E887" s="86">
        <v>43187</v>
      </c>
      <c r="F887" s="53">
        <v>15.76</v>
      </c>
      <c r="G887">
        <v>1.71</v>
      </c>
      <c r="H887">
        <v>20.445</v>
      </c>
      <c r="I887">
        <v>24.45</v>
      </c>
      <c r="J887">
        <v>26.98</v>
      </c>
      <c r="K887">
        <v>11.81</v>
      </c>
      <c r="L887">
        <v>14.54</v>
      </c>
      <c r="M887">
        <v>3.03</v>
      </c>
      <c r="O887">
        <v>18.12</v>
      </c>
      <c r="Q887">
        <v>1.32</v>
      </c>
      <c r="R887">
        <v>8.6</v>
      </c>
      <c r="S887">
        <v>43.54</v>
      </c>
      <c r="U887">
        <v>43.54</v>
      </c>
      <c r="X887" s="3">
        <f t="shared" si="370"/>
        <v>43187</v>
      </c>
      <c r="Y887" s="40">
        <f ca="1">Y886+SUMIFS('Transactions (Dated)'!$E$2:$E$53,'Transactions (Dated)'!$D$2:$D$53,'Share Values'!$X887,'Transactions (Dated)'!$B$2:$B$53,'Share Values'!Y$11,'Transactions (Dated)'!$C$2:$C$53,"Buy")-SUMIFS('Transactions (Dated)'!$E$2:$E$53,'Transactions (Dated)'!$D$2:$D$53,'Share Values'!$X887,'Transactions (Dated)'!$B$2:$B$53,'Share Values'!Y$11,'Transactions (Dated)'!$C$2:$C$53,"Sell")</f>
        <v>4625</v>
      </c>
      <c r="Z887" s="40">
        <f ca="1">Z886+SUMIFS('Transactions (Dated)'!$E$2:$E$53,'Transactions (Dated)'!$D$2:$D$53,'Share Values'!$X887,'Transactions (Dated)'!$B$2:$B$53,'Share Values'!Z$11,'Transactions (Dated)'!$C$2:$C$53,"Buy")-SUMIFS('Transactions (Dated)'!$E$2:$E$53,'Transactions (Dated)'!$D$2:$D$53,'Share Values'!$X887,'Transactions (Dated)'!$B$2:$B$53,'Share Values'!Z$11,'Transactions (Dated)'!$C$2:$C$53,"Sell")</f>
        <v>9375</v>
      </c>
      <c r="AA887" s="40">
        <f ca="1">AA886+SUMIFS('Transactions (Dated)'!$E$2:$E$53,'Transactions (Dated)'!$D$2:$D$53,'Share Values'!$X887,'Transactions (Dated)'!$B$2:$B$53,'Share Values'!AA$11,'Transactions (Dated)'!$C$2:$C$53,"Buy")-SUMIFS('Transactions (Dated)'!$E$2:$E$53,'Transactions (Dated)'!$D$2:$D$53,'Share Values'!$X887,'Transactions (Dated)'!$B$2:$B$53,'Share Values'!AA$11,'Transactions (Dated)'!$C$2:$C$53,"Sell")</f>
        <v>26357</v>
      </c>
      <c r="AB887" s="40">
        <f ca="1">AB886+SUMIFS('Transactions (Dated)'!$E$2:$E$53,'Transactions (Dated)'!$D$2:$D$53,'Share Values'!$X887,'Transactions (Dated)'!$B$2:$B$53,'Share Values'!AB$11,'Transactions (Dated)'!$C$2:$C$53,"Buy")-SUMIFS('Transactions (Dated)'!$E$2:$E$53,'Transactions (Dated)'!$D$2:$D$53,'Share Values'!$X887,'Transactions (Dated)'!$B$2:$B$53,'Share Values'!AB$11,'Transactions (Dated)'!$C$2:$C$53,"Sell")</f>
        <v>1892</v>
      </c>
      <c r="AC887" s="40">
        <f ca="1">AC886+SUMIFS('Transactions (Dated)'!$E$2:$E$53,'Transactions (Dated)'!$D$2:$D$53,'Share Values'!$X887,'Transactions (Dated)'!$B$2:$B$53,'Share Values'!AC$11,'Transactions (Dated)'!$C$2:$C$53,"Buy")-SUMIFS('Transactions (Dated)'!$E$2:$E$53,'Transactions (Dated)'!$D$2:$D$53,'Share Values'!$X887,'Transactions (Dated)'!$B$2:$B$53,'Share Values'!AC$11,'Transactions (Dated)'!$C$2:$C$53,"Sell")</f>
        <v>2348</v>
      </c>
      <c r="AD887" s="40">
        <f ca="1">AD886+SUMIFS('Transactions (Dated)'!$E$2:$E$53,'Transactions (Dated)'!$D$2:$D$53,'Share Values'!$X887,'Transactions (Dated)'!$B$2:$B$53,'Share Values'!AD$11,'Transactions (Dated)'!$C$2:$C$53,"Buy")-SUMIFS('Transactions (Dated)'!$E$2:$E$53,'Transactions (Dated)'!$D$2:$D$53,'Share Values'!$X887,'Transactions (Dated)'!$B$2:$B$53,'Share Values'!AD$11,'Transactions (Dated)'!$C$2:$C$53,"Sell")</f>
        <v>0</v>
      </c>
      <c r="AE887" s="40">
        <f ca="1">AE886+SUMIFS('Transactions (Dated)'!$E$2:$E$53,'Transactions (Dated)'!$D$2:$D$53,'Share Values'!$X887,'Transactions (Dated)'!$B$2:$B$53,'Share Values'!AE$11,'Transactions (Dated)'!$C$2:$C$53,"Buy")-SUMIFS('Transactions (Dated)'!$E$2:$E$53,'Transactions (Dated)'!$D$2:$D$53,'Share Values'!$X887,'Transactions (Dated)'!$B$2:$B$53,'Share Values'!AE$11,'Transactions (Dated)'!$C$2:$C$53,"Sell")</f>
        <v>2900</v>
      </c>
      <c r="AF887" s="40">
        <f ca="1">AF886+SUMIFS('Transactions (Dated)'!$E$2:$E$53,'Transactions (Dated)'!$D$2:$D$53,'Share Values'!$X887,'Transactions (Dated)'!$B$2:$B$53,'Share Values'!AF$11,'Transactions (Dated)'!$C$2:$C$53,"Buy")-SUMIFS('Transactions (Dated)'!$E$2:$E$53,'Transactions (Dated)'!$D$2:$D$53,'Share Values'!$X887,'Transactions (Dated)'!$B$2:$B$53,'Share Values'!AF$11,'Transactions (Dated)'!$C$2:$C$53,"Sell")</f>
        <v>14201</v>
      </c>
      <c r="AG887" s="40">
        <f ca="1">AG886+SUMIFS('Transactions (Dated)'!$E$2:$E$53,'Transactions (Dated)'!$D$2:$D$53,'Share Values'!$X887,'Transactions (Dated)'!$B$2:$B$53,'Share Values'!AG$11,'Transactions (Dated)'!$C$2:$C$53,"Buy")-SUMIFS('Transactions (Dated)'!$E$2:$E$53,'Transactions (Dated)'!$D$2:$D$53,'Share Values'!$X887,'Transactions (Dated)'!$B$2:$B$53,'Share Values'!AG$11,'Transactions (Dated)'!$C$2:$C$53,"Sell")</f>
        <v>6835</v>
      </c>
      <c r="AH887" s="40">
        <f ca="1">AH886+SUMIFS('Transactions (Dated)'!$E$2:$E$53,'Transactions (Dated)'!$D$2:$D$53,'Share Values'!$X887,'Transactions (Dated)'!$B$2:$B$53,'Share Values'!AH$11,'Transactions (Dated)'!$C$2:$C$53,"Buy")-SUMIFS('Transactions (Dated)'!$E$2:$E$53,'Transactions (Dated)'!$D$2:$D$53,'Share Values'!$X887,'Transactions (Dated)'!$B$2:$B$53,'Share Values'!AH$11,'Transactions (Dated)'!$C$2:$C$53,"Sell")</f>
        <v>0</v>
      </c>
      <c r="AI887" s="40">
        <f ca="1">AI886+SUMIFS('Transactions (Dated)'!$E$2:$E$53,'Transactions (Dated)'!$D$2:$D$53,'Share Values'!$X887,'Transactions (Dated)'!$B$2:$B$53,'Share Values'!AI$11,'Transactions (Dated)'!$C$2:$C$53,"Buy")-SUMIFS('Transactions (Dated)'!$E$2:$E$53,'Transactions (Dated)'!$D$2:$D$53,'Share Values'!$X887,'Transactions (Dated)'!$B$2:$B$53,'Share Values'!AI$11,'Transactions (Dated)'!$C$2:$C$53,"Sell")</f>
        <v>0</v>
      </c>
      <c r="AJ887" s="40">
        <f ca="1">AJ886+SUMIFS('Transactions (Dated)'!$E$2:$E$53,'Transactions (Dated)'!$D$2:$D$53,'Share Values'!$X887,'Transactions (Dated)'!$B$2:$B$53,'Share Values'!AJ$11,'Transactions (Dated)'!$C$2:$C$53,"Buy")-SUMIFS('Transactions (Dated)'!$E$2:$E$53,'Transactions (Dated)'!$D$2:$D$53,'Share Values'!$X887,'Transactions (Dated)'!$B$2:$B$53,'Share Values'!AJ$11,'Transactions (Dated)'!$C$2:$C$53,"Sell")</f>
        <v>0</v>
      </c>
      <c r="AK887" s="40">
        <f ca="1">AK886+SUMIFS('Transactions (Dated)'!$E$2:$E$53,'Transactions (Dated)'!$D$2:$D$53,'Share Values'!$X887,'Transactions (Dated)'!$B$2:$B$53,'Share Values'!AK$11,'Transactions (Dated)'!$C$2:$C$53,"Buy")-SUMIFS('Transactions (Dated)'!$E$2:$E$53,'Transactions (Dated)'!$D$2:$D$53,'Share Values'!$X887,'Transactions (Dated)'!$B$2:$B$53,'Share Values'!AK$11,'Transactions (Dated)'!$C$2:$C$53,"Sell")</f>
        <v>0</v>
      </c>
      <c r="AL887" s="40">
        <f ca="1">AL886+SUMIFS('Transactions (Dated)'!$E$2:$E$53,'Transactions (Dated)'!$D$2:$D$53,'Share Values'!$X887,'Transactions (Dated)'!$B$2:$B$53,'Share Values'!AL$11,'Transactions (Dated)'!$C$2:$C$53,"Buy")-SUMIFS('Transactions (Dated)'!$E$2:$E$53,'Transactions (Dated)'!$D$2:$D$53,'Share Values'!$X887,'Transactions (Dated)'!$B$2:$B$53,'Share Values'!AL$11,'Transactions (Dated)'!$C$2:$C$53,"Sell")</f>
        <v>0</v>
      </c>
      <c r="AM887" s="40">
        <f ca="1">AM886+SUMIFS('Transactions (Dated)'!$E$2:$E$53,'Transactions (Dated)'!$D$2:$D$53,'Share Values'!$X887,'Transactions (Dated)'!$B$2:$B$53,'Share Values'!AM$11,'Transactions (Dated)'!$C$2:$C$53,"Buy")-SUMIFS('Transactions (Dated)'!$E$2:$E$53,'Transactions (Dated)'!$D$2:$D$53,'Share Values'!$X887,'Transactions (Dated)'!$B$2:$B$53,'Share Values'!AM$11,'Transactions (Dated)'!$C$2:$C$53,"Sell")</f>
        <v>0</v>
      </c>
      <c r="AN887" s="40">
        <f ca="1">AN886+SUMIFS('Transactions (Dated)'!$E$2:$E$53,'Transactions (Dated)'!$D$2:$D$53,'Share Values'!$X887,'Transactions (Dated)'!$B$2:$B$53,'Share Values'!AN$11,'Transactions (Dated)'!$C$2:$C$53,"Buy")-SUMIFS('Transactions (Dated)'!$E$2:$E$53,'Transactions (Dated)'!$D$2:$D$53,'Share Values'!$X887,'Transactions (Dated)'!$B$2:$B$53,'Share Values'!AN$11,'Transactions (Dated)'!$C$2:$C$53,"Sell")</f>
        <v>0</v>
      </c>
      <c r="AQ887" s="3">
        <f t="shared" si="371"/>
        <v>43187</v>
      </c>
      <c r="AR887" s="6">
        <f t="shared" ca="1" si="372"/>
        <v>72890</v>
      </c>
      <c r="AS887" s="6">
        <f t="shared" ca="1" si="373"/>
        <v>16031.25</v>
      </c>
      <c r="AT887" s="6">
        <f t="shared" ca="1" si="374"/>
        <v>538868.86499999999</v>
      </c>
      <c r="AU887" s="6">
        <f t="shared" ca="1" si="375"/>
        <v>46259.4</v>
      </c>
      <c r="AV887" s="6">
        <f t="shared" ca="1" si="376"/>
        <v>63349.04</v>
      </c>
      <c r="AW887" s="6">
        <f t="shared" ca="1" si="377"/>
        <v>0</v>
      </c>
      <c r="AX887" s="6">
        <f t="shared" ca="1" si="378"/>
        <v>42166</v>
      </c>
      <c r="AY887" s="6">
        <f t="shared" ca="1" si="379"/>
        <v>43029.03</v>
      </c>
      <c r="AZ887" s="6">
        <f t="shared" ca="1" si="380"/>
        <v>0</v>
      </c>
      <c r="BA887" s="6">
        <f t="shared" ca="1" si="381"/>
        <v>0</v>
      </c>
      <c r="BB887" s="6">
        <f t="shared" ca="1" si="382"/>
        <v>0</v>
      </c>
      <c r="BC887" s="6">
        <f t="shared" ca="1" si="383"/>
        <v>0</v>
      </c>
      <c r="BD887" s="6">
        <f t="shared" ca="1" si="384"/>
        <v>0</v>
      </c>
      <c r="BE887" s="6">
        <f t="shared" ca="1" si="385"/>
        <v>0</v>
      </c>
      <c r="BF887" s="6">
        <f t="shared" ca="1" si="368"/>
        <v>0</v>
      </c>
      <c r="BG887" s="6">
        <f t="shared" ca="1" si="369"/>
        <v>0</v>
      </c>
      <c r="BJ887" s="4">
        <f t="shared" ca="1" si="386"/>
        <v>822593.58500000008</v>
      </c>
      <c r="BL887" s="3">
        <f t="shared" si="387"/>
        <v>43187</v>
      </c>
      <c r="BM887" s="6">
        <f>BM886+SUMIFS('Transactions (Dated)'!G:G,'Transactions (Dated)'!D:D,'Share Values'!AQ887)</f>
        <v>14317.649999999987</v>
      </c>
      <c r="BN887" s="6">
        <f ca="1">BN886+SUMIFS('Transactions (Dated)'!$F:$F,'Transactions (Dated)'!$D:$D,$BL887,'Transactions (Dated)'!$B:$B,BN$11,'Transactions (Dated)'!$C:$C,"Dividend (paid to cash)")*Y887</f>
        <v>0</v>
      </c>
      <c r="BO887" s="6">
        <f ca="1">BO886+SUMIFS('Transactions (Dated)'!$F:$F,'Transactions (Dated)'!$D:$D,$BL887,'Transactions (Dated)'!$B:$B,BO$11,'Transactions (Dated)'!$C:$C,"Dividend (paid to cash)")*Z887</f>
        <v>2421.875</v>
      </c>
      <c r="BP887" s="6">
        <f ca="1">BP886+SUMIFS('Transactions (Dated)'!$F:$F,'Transactions (Dated)'!$D:$D,$BL887,'Transactions (Dated)'!$B:$B,BP$11,'Transactions (Dated)'!$C:$C,"Dividend (paid to cash)")*AA887</f>
        <v>51745.237000000008</v>
      </c>
      <c r="BQ887" s="6">
        <f ca="1">BQ886+SUMIFS('Transactions (Dated)'!$F:$F,'Transactions (Dated)'!$D:$D,$BL887,'Transactions (Dated)'!$B:$B,BQ$11,'Transactions (Dated)'!$C:$C,"Dividend (paid to cash)")*AB887</f>
        <v>818.29</v>
      </c>
      <c r="BR887" s="6">
        <f ca="1">BR886+SUMIFS('Transactions (Dated)'!$F:$F,'Transactions (Dated)'!$D:$D,$BL887,'Transactions (Dated)'!$B:$B,BR$11,'Transactions (Dated)'!$C:$C,"Dividend (paid to cash)")*AC887</f>
        <v>0</v>
      </c>
      <c r="BS887" s="6">
        <f ca="1">BS886+SUMIFS('Transactions (Dated)'!$F:$F,'Transactions (Dated)'!$D:$D,$BL887,'Transactions (Dated)'!$B:$B,BS$11,'Transactions (Dated)'!$C:$C,"Dividend (paid to cash)")*AD887</f>
        <v>0</v>
      </c>
      <c r="BT887" s="6">
        <f ca="1">BT886+SUMIFS('Transactions (Dated)'!$F:$F,'Transactions (Dated)'!$D:$D,$BL887,'Transactions (Dated)'!$B:$B,BT$11,'Transactions (Dated)'!$C:$C,"Dividend (paid to cash)")*AE887</f>
        <v>9280</v>
      </c>
      <c r="BU887" s="6">
        <f ca="1">BU886+SUMIFS('Transactions (Dated)'!$F:$F,'Transactions (Dated)'!$D:$D,$BL887,'Transactions (Dated)'!$B:$B,BU$11,'Transactions (Dated)'!$C:$C,"Dividend (paid to cash)")*AF887</f>
        <v>0</v>
      </c>
      <c r="BV887" s="6">
        <f ca="1">BV886+SUMIFS('Transactions (Dated)'!$F:$F,'Transactions (Dated)'!$D:$D,$BL887,'Transactions (Dated)'!$B:$B,BV$11,'Transactions (Dated)'!$C:$C,"Dividend (paid to cash)")*AG887</f>
        <v>0</v>
      </c>
      <c r="BW887" s="6">
        <f ca="1">BW886+SUMIFS('Transactions (Dated)'!$F:$F,'Transactions (Dated)'!$D:$D,$BL887,'Transactions (Dated)'!$B:$B,BW$11,'Transactions (Dated)'!$C:$C,"Dividend (paid to cash)")*AH887</f>
        <v>0</v>
      </c>
      <c r="BX887" s="6">
        <f ca="1">BX886+SUMIFS('Transactions (Dated)'!$F:$F,'Transactions (Dated)'!$D:$D,$BL887,'Transactions (Dated)'!$B:$B,BX$11,'Transactions (Dated)'!$C:$C,"Dividend (paid to cash)")*AI887</f>
        <v>0</v>
      </c>
      <c r="BY887" s="6">
        <f ca="1">BY886+SUMIFS('Transactions (Dated)'!$F:$F,'Transactions (Dated)'!$D:$D,$BL887,'Transactions (Dated)'!$B:$B,BY$11,'Transactions (Dated)'!$C:$C,"Dividend (paid to cash)")*AJ887</f>
        <v>0</v>
      </c>
      <c r="BZ887" s="6">
        <f ca="1">BZ886+SUMIFS('Transactions (Dated)'!$F:$F,'Transactions (Dated)'!$D:$D,$BL887,'Transactions (Dated)'!$B:$B,BZ$11,'Transactions (Dated)'!$C:$C,"Dividend (paid to cash)")*AK887</f>
        <v>0</v>
      </c>
      <c r="CA887" s="6">
        <f ca="1">CA886+SUMIFS('Transactions (Dated)'!$F:$F,'Transactions (Dated)'!$D:$D,$BL887,'Transactions (Dated)'!$B:$B,CA$11,'Transactions (Dated)'!$C:$C,"Dividend (paid to cash)")*AL887</f>
        <v>0</v>
      </c>
      <c r="CB887" s="6">
        <v>0</v>
      </c>
      <c r="CC887" s="6">
        <v>0</v>
      </c>
      <c r="CF887" s="6">
        <f t="shared" ca="1" si="388"/>
        <v>78583.051999999981</v>
      </c>
      <c r="CH887" s="3">
        <f t="shared" si="389"/>
        <v>43187</v>
      </c>
      <c r="CI887" s="4">
        <f t="shared" ca="1" si="390"/>
        <v>822593.58500000008</v>
      </c>
      <c r="CJ887" s="4">
        <f t="shared" ca="1" si="391"/>
        <v>78583.051999999981</v>
      </c>
      <c r="CL887" s="4">
        <f t="shared" ca="1" si="392"/>
        <v>901176.6370000001</v>
      </c>
    </row>
    <row r="888" spans="2:90" x14ac:dyDescent="0.15">
      <c r="B888" s="3">
        <v>43188</v>
      </c>
      <c r="E888" s="86">
        <v>43188</v>
      </c>
      <c r="F888" s="53">
        <v>14.81</v>
      </c>
      <c r="G888">
        <v>1.73</v>
      </c>
      <c r="H888">
        <v>20.7133</v>
      </c>
      <c r="I888">
        <v>24.63</v>
      </c>
      <c r="J888">
        <v>26.98</v>
      </c>
      <c r="K888">
        <v>11.85</v>
      </c>
      <c r="L888">
        <v>14.58</v>
      </c>
      <c r="M888">
        <v>3.05</v>
      </c>
      <c r="O888">
        <v>18.14</v>
      </c>
      <c r="Q888">
        <v>1.29</v>
      </c>
      <c r="R888">
        <v>9.1199999999999992</v>
      </c>
      <c r="S888">
        <v>43.49</v>
      </c>
      <c r="U888">
        <v>43.49</v>
      </c>
      <c r="X888" s="3">
        <f t="shared" si="370"/>
        <v>43188</v>
      </c>
      <c r="Y888" s="40">
        <f ca="1">Y887+SUMIFS('Transactions (Dated)'!$E$2:$E$53,'Transactions (Dated)'!$D$2:$D$53,'Share Values'!$X888,'Transactions (Dated)'!$B$2:$B$53,'Share Values'!Y$11,'Transactions (Dated)'!$C$2:$C$53,"Buy")-SUMIFS('Transactions (Dated)'!$E$2:$E$53,'Transactions (Dated)'!$D$2:$D$53,'Share Values'!$X888,'Transactions (Dated)'!$B$2:$B$53,'Share Values'!Y$11,'Transactions (Dated)'!$C$2:$C$53,"Sell")</f>
        <v>4625</v>
      </c>
      <c r="Z888" s="40">
        <f ca="1">Z887+SUMIFS('Transactions (Dated)'!$E$2:$E$53,'Transactions (Dated)'!$D$2:$D$53,'Share Values'!$X888,'Transactions (Dated)'!$B$2:$B$53,'Share Values'!Z$11,'Transactions (Dated)'!$C$2:$C$53,"Buy")-SUMIFS('Transactions (Dated)'!$E$2:$E$53,'Transactions (Dated)'!$D$2:$D$53,'Share Values'!$X888,'Transactions (Dated)'!$B$2:$B$53,'Share Values'!Z$11,'Transactions (Dated)'!$C$2:$C$53,"Sell")</f>
        <v>9375</v>
      </c>
      <c r="AA888" s="40">
        <f ca="1">AA887+SUMIFS('Transactions (Dated)'!$E$2:$E$53,'Transactions (Dated)'!$D$2:$D$53,'Share Values'!$X888,'Transactions (Dated)'!$B$2:$B$53,'Share Values'!AA$11,'Transactions (Dated)'!$C$2:$C$53,"Buy")-SUMIFS('Transactions (Dated)'!$E$2:$E$53,'Transactions (Dated)'!$D$2:$D$53,'Share Values'!$X888,'Transactions (Dated)'!$B$2:$B$53,'Share Values'!AA$11,'Transactions (Dated)'!$C$2:$C$53,"Sell")</f>
        <v>26357</v>
      </c>
      <c r="AB888" s="40">
        <f ca="1">AB887+SUMIFS('Transactions (Dated)'!$E$2:$E$53,'Transactions (Dated)'!$D$2:$D$53,'Share Values'!$X888,'Transactions (Dated)'!$B$2:$B$53,'Share Values'!AB$11,'Transactions (Dated)'!$C$2:$C$53,"Buy")-SUMIFS('Transactions (Dated)'!$E$2:$E$53,'Transactions (Dated)'!$D$2:$D$53,'Share Values'!$X888,'Transactions (Dated)'!$B$2:$B$53,'Share Values'!AB$11,'Transactions (Dated)'!$C$2:$C$53,"Sell")</f>
        <v>1892</v>
      </c>
      <c r="AC888" s="40">
        <f ca="1">AC887+SUMIFS('Transactions (Dated)'!$E$2:$E$53,'Transactions (Dated)'!$D$2:$D$53,'Share Values'!$X888,'Transactions (Dated)'!$B$2:$B$53,'Share Values'!AC$11,'Transactions (Dated)'!$C$2:$C$53,"Buy")-SUMIFS('Transactions (Dated)'!$E$2:$E$53,'Transactions (Dated)'!$D$2:$D$53,'Share Values'!$X888,'Transactions (Dated)'!$B$2:$B$53,'Share Values'!AC$11,'Transactions (Dated)'!$C$2:$C$53,"Sell")</f>
        <v>2348</v>
      </c>
      <c r="AD888" s="40">
        <f ca="1">AD887+SUMIFS('Transactions (Dated)'!$E$2:$E$53,'Transactions (Dated)'!$D$2:$D$53,'Share Values'!$X888,'Transactions (Dated)'!$B$2:$B$53,'Share Values'!AD$11,'Transactions (Dated)'!$C$2:$C$53,"Buy")-SUMIFS('Transactions (Dated)'!$E$2:$E$53,'Transactions (Dated)'!$D$2:$D$53,'Share Values'!$X888,'Transactions (Dated)'!$B$2:$B$53,'Share Values'!AD$11,'Transactions (Dated)'!$C$2:$C$53,"Sell")</f>
        <v>0</v>
      </c>
      <c r="AE888" s="40">
        <f ca="1">AE887+SUMIFS('Transactions (Dated)'!$E$2:$E$53,'Transactions (Dated)'!$D$2:$D$53,'Share Values'!$X888,'Transactions (Dated)'!$B$2:$B$53,'Share Values'!AE$11,'Transactions (Dated)'!$C$2:$C$53,"Buy")-SUMIFS('Transactions (Dated)'!$E$2:$E$53,'Transactions (Dated)'!$D$2:$D$53,'Share Values'!$X888,'Transactions (Dated)'!$B$2:$B$53,'Share Values'!AE$11,'Transactions (Dated)'!$C$2:$C$53,"Sell")</f>
        <v>2900</v>
      </c>
      <c r="AF888" s="40">
        <f ca="1">AF887+SUMIFS('Transactions (Dated)'!$E$2:$E$53,'Transactions (Dated)'!$D$2:$D$53,'Share Values'!$X888,'Transactions (Dated)'!$B$2:$B$53,'Share Values'!AF$11,'Transactions (Dated)'!$C$2:$C$53,"Buy")-SUMIFS('Transactions (Dated)'!$E$2:$E$53,'Transactions (Dated)'!$D$2:$D$53,'Share Values'!$X888,'Transactions (Dated)'!$B$2:$B$53,'Share Values'!AF$11,'Transactions (Dated)'!$C$2:$C$53,"Sell")</f>
        <v>14201</v>
      </c>
      <c r="AG888" s="40">
        <f ca="1">AG887+SUMIFS('Transactions (Dated)'!$E$2:$E$53,'Transactions (Dated)'!$D$2:$D$53,'Share Values'!$X888,'Transactions (Dated)'!$B$2:$B$53,'Share Values'!AG$11,'Transactions (Dated)'!$C$2:$C$53,"Buy")-SUMIFS('Transactions (Dated)'!$E$2:$E$53,'Transactions (Dated)'!$D$2:$D$53,'Share Values'!$X888,'Transactions (Dated)'!$B$2:$B$53,'Share Values'!AG$11,'Transactions (Dated)'!$C$2:$C$53,"Sell")</f>
        <v>6835</v>
      </c>
      <c r="AH888" s="40">
        <f ca="1">AH887+SUMIFS('Transactions (Dated)'!$E$2:$E$53,'Transactions (Dated)'!$D$2:$D$53,'Share Values'!$X888,'Transactions (Dated)'!$B$2:$B$53,'Share Values'!AH$11,'Transactions (Dated)'!$C$2:$C$53,"Buy")-SUMIFS('Transactions (Dated)'!$E$2:$E$53,'Transactions (Dated)'!$D$2:$D$53,'Share Values'!$X888,'Transactions (Dated)'!$B$2:$B$53,'Share Values'!AH$11,'Transactions (Dated)'!$C$2:$C$53,"Sell")</f>
        <v>0</v>
      </c>
      <c r="AI888" s="40">
        <f ca="1">AI887+SUMIFS('Transactions (Dated)'!$E$2:$E$53,'Transactions (Dated)'!$D$2:$D$53,'Share Values'!$X888,'Transactions (Dated)'!$B$2:$B$53,'Share Values'!AI$11,'Transactions (Dated)'!$C$2:$C$53,"Buy")-SUMIFS('Transactions (Dated)'!$E$2:$E$53,'Transactions (Dated)'!$D$2:$D$53,'Share Values'!$X888,'Transactions (Dated)'!$B$2:$B$53,'Share Values'!AI$11,'Transactions (Dated)'!$C$2:$C$53,"Sell")</f>
        <v>0</v>
      </c>
      <c r="AJ888" s="40">
        <f ca="1">AJ887+SUMIFS('Transactions (Dated)'!$E$2:$E$53,'Transactions (Dated)'!$D$2:$D$53,'Share Values'!$X888,'Transactions (Dated)'!$B$2:$B$53,'Share Values'!AJ$11,'Transactions (Dated)'!$C$2:$C$53,"Buy")-SUMIFS('Transactions (Dated)'!$E$2:$E$53,'Transactions (Dated)'!$D$2:$D$53,'Share Values'!$X888,'Transactions (Dated)'!$B$2:$B$53,'Share Values'!AJ$11,'Transactions (Dated)'!$C$2:$C$53,"Sell")</f>
        <v>0</v>
      </c>
      <c r="AK888" s="40">
        <f ca="1">AK887+SUMIFS('Transactions (Dated)'!$E$2:$E$53,'Transactions (Dated)'!$D$2:$D$53,'Share Values'!$X888,'Transactions (Dated)'!$B$2:$B$53,'Share Values'!AK$11,'Transactions (Dated)'!$C$2:$C$53,"Buy")-SUMIFS('Transactions (Dated)'!$E$2:$E$53,'Transactions (Dated)'!$D$2:$D$53,'Share Values'!$X888,'Transactions (Dated)'!$B$2:$B$53,'Share Values'!AK$11,'Transactions (Dated)'!$C$2:$C$53,"Sell")</f>
        <v>0</v>
      </c>
      <c r="AL888" s="40">
        <f ca="1">AL887+SUMIFS('Transactions (Dated)'!$E$2:$E$53,'Transactions (Dated)'!$D$2:$D$53,'Share Values'!$X888,'Transactions (Dated)'!$B$2:$B$53,'Share Values'!AL$11,'Transactions (Dated)'!$C$2:$C$53,"Buy")-SUMIFS('Transactions (Dated)'!$E$2:$E$53,'Transactions (Dated)'!$D$2:$D$53,'Share Values'!$X888,'Transactions (Dated)'!$B$2:$B$53,'Share Values'!AL$11,'Transactions (Dated)'!$C$2:$C$53,"Sell")</f>
        <v>0</v>
      </c>
      <c r="AM888" s="40">
        <f ca="1">AM887+SUMIFS('Transactions (Dated)'!$E$2:$E$53,'Transactions (Dated)'!$D$2:$D$53,'Share Values'!$X888,'Transactions (Dated)'!$B$2:$B$53,'Share Values'!AM$11,'Transactions (Dated)'!$C$2:$C$53,"Buy")-SUMIFS('Transactions (Dated)'!$E$2:$E$53,'Transactions (Dated)'!$D$2:$D$53,'Share Values'!$X888,'Transactions (Dated)'!$B$2:$B$53,'Share Values'!AM$11,'Transactions (Dated)'!$C$2:$C$53,"Sell")</f>
        <v>0</v>
      </c>
      <c r="AN888" s="40">
        <f ca="1">AN887+SUMIFS('Transactions (Dated)'!$E$2:$E$53,'Transactions (Dated)'!$D$2:$D$53,'Share Values'!$X888,'Transactions (Dated)'!$B$2:$B$53,'Share Values'!AN$11,'Transactions (Dated)'!$C$2:$C$53,"Buy")-SUMIFS('Transactions (Dated)'!$E$2:$E$53,'Transactions (Dated)'!$D$2:$D$53,'Share Values'!$X888,'Transactions (Dated)'!$B$2:$B$53,'Share Values'!AN$11,'Transactions (Dated)'!$C$2:$C$53,"Sell")</f>
        <v>0</v>
      </c>
      <c r="AQ888" s="3">
        <f t="shared" si="371"/>
        <v>43188</v>
      </c>
      <c r="AR888" s="6">
        <f t="shared" ca="1" si="372"/>
        <v>68496.25</v>
      </c>
      <c r="AS888" s="6">
        <f t="shared" ca="1" si="373"/>
        <v>16218.75</v>
      </c>
      <c r="AT888" s="6">
        <f t="shared" ca="1" si="374"/>
        <v>545940.44810000004</v>
      </c>
      <c r="AU888" s="6">
        <f t="shared" ca="1" si="375"/>
        <v>46599.96</v>
      </c>
      <c r="AV888" s="6">
        <f t="shared" ca="1" si="376"/>
        <v>63349.04</v>
      </c>
      <c r="AW888" s="6">
        <f t="shared" ca="1" si="377"/>
        <v>0</v>
      </c>
      <c r="AX888" s="6">
        <f t="shared" ca="1" si="378"/>
        <v>42282</v>
      </c>
      <c r="AY888" s="6">
        <f t="shared" ca="1" si="379"/>
        <v>43313.049999999996</v>
      </c>
      <c r="AZ888" s="6">
        <f t="shared" ca="1" si="380"/>
        <v>0</v>
      </c>
      <c r="BA888" s="6">
        <f t="shared" ca="1" si="381"/>
        <v>0</v>
      </c>
      <c r="BB888" s="6">
        <f t="shared" ca="1" si="382"/>
        <v>0</v>
      </c>
      <c r="BC888" s="6">
        <f t="shared" ca="1" si="383"/>
        <v>0</v>
      </c>
      <c r="BD888" s="6">
        <f t="shared" ca="1" si="384"/>
        <v>0</v>
      </c>
      <c r="BE888" s="6">
        <f t="shared" ca="1" si="385"/>
        <v>0</v>
      </c>
      <c r="BF888" s="6">
        <f t="shared" ca="1" si="368"/>
        <v>0</v>
      </c>
      <c r="BG888" s="6">
        <f t="shared" ca="1" si="369"/>
        <v>0</v>
      </c>
      <c r="BJ888" s="4">
        <f t="shared" ca="1" si="386"/>
        <v>826199.49810000008</v>
      </c>
      <c r="BL888" s="3">
        <f t="shared" si="387"/>
        <v>43188</v>
      </c>
      <c r="BM888" s="6">
        <f>BM887+SUMIFS('Transactions (Dated)'!G:G,'Transactions (Dated)'!D:D,'Share Values'!AQ888)</f>
        <v>14317.649999999987</v>
      </c>
      <c r="BN888" s="6">
        <f ca="1">BN887+SUMIFS('Transactions (Dated)'!$F:$F,'Transactions (Dated)'!$D:$D,$BL888,'Transactions (Dated)'!$B:$B,BN$11,'Transactions (Dated)'!$C:$C,"Dividend (paid to cash)")*Y888</f>
        <v>0</v>
      </c>
      <c r="BO888" s="6">
        <f ca="1">BO887+SUMIFS('Transactions (Dated)'!$F:$F,'Transactions (Dated)'!$D:$D,$BL888,'Transactions (Dated)'!$B:$B,BO$11,'Transactions (Dated)'!$C:$C,"Dividend (paid to cash)")*Z888</f>
        <v>2421.875</v>
      </c>
      <c r="BP888" s="6">
        <f ca="1">BP887+SUMIFS('Transactions (Dated)'!$F:$F,'Transactions (Dated)'!$D:$D,$BL888,'Transactions (Dated)'!$B:$B,BP$11,'Transactions (Dated)'!$C:$C,"Dividend (paid to cash)")*AA888</f>
        <v>51745.237000000008</v>
      </c>
      <c r="BQ888" s="6">
        <f ca="1">BQ887+SUMIFS('Transactions (Dated)'!$F:$F,'Transactions (Dated)'!$D:$D,$BL888,'Transactions (Dated)'!$B:$B,BQ$11,'Transactions (Dated)'!$C:$C,"Dividend (paid to cash)")*AB888</f>
        <v>818.29</v>
      </c>
      <c r="BR888" s="6">
        <f ca="1">BR887+SUMIFS('Transactions (Dated)'!$F:$F,'Transactions (Dated)'!$D:$D,$BL888,'Transactions (Dated)'!$B:$B,BR$11,'Transactions (Dated)'!$C:$C,"Dividend (paid to cash)")*AC888</f>
        <v>0</v>
      </c>
      <c r="BS888" s="6">
        <f ca="1">BS887+SUMIFS('Transactions (Dated)'!$F:$F,'Transactions (Dated)'!$D:$D,$BL888,'Transactions (Dated)'!$B:$B,BS$11,'Transactions (Dated)'!$C:$C,"Dividend (paid to cash)")*AD888</f>
        <v>0</v>
      </c>
      <c r="BT888" s="6">
        <f ca="1">BT887+SUMIFS('Transactions (Dated)'!$F:$F,'Transactions (Dated)'!$D:$D,$BL888,'Transactions (Dated)'!$B:$B,BT$11,'Transactions (Dated)'!$C:$C,"Dividend (paid to cash)")*AE888</f>
        <v>9280</v>
      </c>
      <c r="BU888" s="6">
        <f ca="1">BU887+SUMIFS('Transactions (Dated)'!$F:$F,'Transactions (Dated)'!$D:$D,$BL888,'Transactions (Dated)'!$B:$B,BU$11,'Transactions (Dated)'!$C:$C,"Dividend (paid to cash)")*AF888</f>
        <v>0</v>
      </c>
      <c r="BV888" s="6">
        <f ca="1">BV887+SUMIFS('Transactions (Dated)'!$F:$F,'Transactions (Dated)'!$D:$D,$BL888,'Transactions (Dated)'!$B:$B,BV$11,'Transactions (Dated)'!$C:$C,"Dividend (paid to cash)")*AG888</f>
        <v>0</v>
      </c>
      <c r="BW888" s="6">
        <f ca="1">BW887+SUMIFS('Transactions (Dated)'!$F:$F,'Transactions (Dated)'!$D:$D,$BL888,'Transactions (Dated)'!$B:$B,BW$11,'Transactions (Dated)'!$C:$C,"Dividend (paid to cash)")*AH888</f>
        <v>0</v>
      </c>
      <c r="BX888" s="6">
        <f ca="1">BX887+SUMIFS('Transactions (Dated)'!$F:$F,'Transactions (Dated)'!$D:$D,$BL888,'Transactions (Dated)'!$B:$B,BX$11,'Transactions (Dated)'!$C:$C,"Dividend (paid to cash)")*AI888</f>
        <v>0</v>
      </c>
      <c r="BY888" s="6">
        <f ca="1">BY887+SUMIFS('Transactions (Dated)'!$F:$F,'Transactions (Dated)'!$D:$D,$BL888,'Transactions (Dated)'!$B:$B,BY$11,'Transactions (Dated)'!$C:$C,"Dividend (paid to cash)")*AJ888</f>
        <v>0</v>
      </c>
      <c r="BZ888" s="6">
        <f ca="1">BZ887+SUMIFS('Transactions (Dated)'!$F:$F,'Transactions (Dated)'!$D:$D,$BL888,'Transactions (Dated)'!$B:$B,BZ$11,'Transactions (Dated)'!$C:$C,"Dividend (paid to cash)")*AK888</f>
        <v>0</v>
      </c>
      <c r="CA888" s="6">
        <f ca="1">CA887+SUMIFS('Transactions (Dated)'!$F:$F,'Transactions (Dated)'!$D:$D,$BL888,'Transactions (Dated)'!$B:$B,CA$11,'Transactions (Dated)'!$C:$C,"Dividend (paid to cash)")*AL888</f>
        <v>0</v>
      </c>
      <c r="CB888" s="6">
        <v>0</v>
      </c>
      <c r="CC888" s="6">
        <v>0</v>
      </c>
      <c r="CF888" s="6">
        <f t="shared" ca="1" si="388"/>
        <v>78583.051999999981</v>
      </c>
      <c r="CH888" s="3">
        <f t="shared" si="389"/>
        <v>43188</v>
      </c>
      <c r="CI888" s="4">
        <f t="shared" ca="1" si="390"/>
        <v>826199.49810000008</v>
      </c>
      <c r="CJ888" s="4">
        <f t="shared" ca="1" si="391"/>
        <v>78583.051999999981</v>
      </c>
      <c r="CL888" s="4">
        <f t="shared" ca="1" si="392"/>
        <v>904782.55010000011</v>
      </c>
    </row>
    <row r="889" spans="2:90" x14ac:dyDescent="0.15">
      <c r="B889" s="3">
        <v>43192</v>
      </c>
      <c r="E889" s="86">
        <v>43192</v>
      </c>
      <c r="F889" s="53">
        <v>13.8</v>
      </c>
      <c r="G889">
        <v>1.7</v>
      </c>
      <c r="H889">
        <v>20.51</v>
      </c>
      <c r="I889">
        <v>24.53</v>
      </c>
      <c r="J889">
        <v>26.98</v>
      </c>
      <c r="K889">
        <v>11.69</v>
      </c>
      <c r="L889">
        <v>14.39</v>
      </c>
      <c r="M889">
        <v>3.02</v>
      </c>
      <c r="O889">
        <v>18.190000000000001</v>
      </c>
      <c r="Q889">
        <v>1.32</v>
      </c>
      <c r="R889">
        <v>8.83</v>
      </c>
      <c r="S889">
        <v>43.64</v>
      </c>
      <c r="U889">
        <v>43.64</v>
      </c>
      <c r="X889" s="3">
        <f t="shared" si="370"/>
        <v>43192</v>
      </c>
      <c r="Y889" s="40">
        <f ca="1">Y888+SUMIFS('Transactions (Dated)'!$E$2:$E$53,'Transactions (Dated)'!$D$2:$D$53,'Share Values'!$X889,'Transactions (Dated)'!$B$2:$B$53,'Share Values'!Y$11,'Transactions (Dated)'!$C$2:$C$53,"Buy")-SUMIFS('Transactions (Dated)'!$E$2:$E$53,'Transactions (Dated)'!$D$2:$D$53,'Share Values'!$X889,'Transactions (Dated)'!$B$2:$B$53,'Share Values'!Y$11,'Transactions (Dated)'!$C$2:$C$53,"Sell")</f>
        <v>4625</v>
      </c>
      <c r="Z889" s="40">
        <f ca="1">Z888+SUMIFS('Transactions (Dated)'!$E$2:$E$53,'Transactions (Dated)'!$D$2:$D$53,'Share Values'!$X889,'Transactions (Dated)'!$B$2:$B$53,'Share Values'!Z$11,'Transactions (Dated)'!$C$2:$C$53,"Buy")-SUMIFS('Transactions (Dated)'!$E$2:$E$53,'Transactions (Dated)'!$D$2:$D$53,'Share Values'!$X889,'Transactions (Dated)'!$B$2:$B$53,'Share Values'!Z$11,'Transactions (Dated)'!$C$2:$C$53,"Sell")</f>
        <v>9375</v>
      </c>
      <c r="AA889" s="40">
        <f ca="1">AA888+SUMIFS('Transactions (Dated)'!$E$2:$E$53,'Transactions (Dated)'!$D$2:$D$53,'Share Values'!$X889,'Transactions (Dated)'!$B$2:$B$53,'Share Values'!AA$11,'Transactions (Dated)'!$C$2:$C$53,"Buy")-SUMIFS('Transactions (Dated)'!$E$2:$E$53,'Transactions (Dated)'!$D$2:$D$53,'Share Values'!$X889,'Transactions (Dated)'!$B$2:$B$53,'Share Values'!AA$11,'Transactions (Dated)'!$C$2:$C$53,"Sell")</f>
        <v>26357</v>
      </c>
      <c r="AB889" s="40">
        <f ca="1">AB888+SUMIFS('Transactions (Dated)'!$E$2:$E$53,'Transactions (Dated)'!$D$2:$D$53,'Share Values'!$X889,'Transactions (Dated)'!$B$2:$B$53,'Share Values'!AB$11,'Transactions (Dated)'!$C$2:$C$53,"Buy")-SUMIFS('Transactions (Dated)'!$E$2:$E$53,'Transactions (Dated)'!$D$2:$D$53,'Share Values'!$X889,'Transactions (Dated)'!$B$2:$B$53,'Share Values'!AB$11,'Transactions (Dated)'!$C$2:$C$53,"Sell")</f>
        <v>1892</v>
      </c>
      <c r="AC889" s="40">
        <f ca="1">AC888+SUMIFS('Transactions (Dated)'!$E$2:$E$53,'Transactions (Dated)'!$D$2:$D$53,'Share Values'!$X889,'Transactions (Dated)'!$B$2:$B$53,'Share Values'!AC$11,'Transactions (Dated)'!$C$2:$C$53,"Buy")-SUMIFS('Transactions (Dated)'!$E$2:$E$53,'Transactions (Dated)'!$D$2:$D$53,'Share Values'!$X889,'Transactions (Dated)'!$B$2:$B$53,'Share Values'!AC$11,'Transactions (Dated)'!$C$2:$C$53,"Sell")</f>
        <v>2348</v>
      </c>
      <c r="AD889" s="40">
        <f ca="1">AD888+SUMIFS('Transactions (Dated)'!$E$2:$E$53,'Transactions (Dated)'!$D$2:$D$53,'Share Values'!$X889,'Transactions (Dated)'!$B$2:$B$53,'Share Values'!AD$11,'Transactions (Dated)'!$C$2:$C$53,"Buy")-SUMIFS('Transactions (Dated)'!$E$2:$E$53,'Transactions (Dated)'!$D$2:$D$53,'Share Values'!$X889,'Transactions (Dated)'!$B$2:$B$53,'Share Values'!AD$11,'Transactions (Dated)'!$C$2:$C$53,"Sell")</f>
        <v>0</v>
      </c>
      <c r="AE889" s="40">
        <f ca="1">AE888+SUMIFS('Transactions (Dated)'!$E$2:$E$53,'Transactions (Dated)'!$D$2:$D$53,'Share Values'!$X889,'Transactions (Dated)'!$B$2:$B$53,'Share Values'!AE$11,'Transactions (Dated)'!$C$2:$C$53,"Buy")-SUMIFS('Transactions (Dated)'!$E$2:$E$53,'Transactions (Dated)'!$D$2:$D$53,'Share Values'!$X889,'Transactions (Dated)'!$B$2:$B$53,'Share Values'!AE$11,'Transactions (Dated)'!$C$2:$C$53,"Sell")</f>
        <v>2900</v>
      </c>
      <c r="AF889" s="40">
        <f ca="1">AF888+SUMIFS('Transactions (Dated)'!$E$2:$E$53,'Transactions (Dated)'!$D$2:$D$53,'Share Values'!$X889,'Transactions (Dated)'!$B$2:$B$53,'Share Values'!AF$11,'Transactions (Dated)'!$C$2:$C$53,"Buy")-SUMIFS('Transactions (Dated)'!$E$2:$E$53,'Transactions (Dated)'!$D$2:$D$53,'Share Values'!$X889,'Transactions (Dated)'!$B$2:$B$53,'Share Values'!AF$11,'Transactions (Dated)'!$C$2:$C$53,"Sell")</f>
        <v>14201</v>
      </c>
      <c r="AG889" s="40">
        <f ca="1">AG888+SUMIFS('Transactions (Dated)'!$E$2:$E$53,'Transactions (Dated)'!$D$2:$D$53,'Share Values'!$X889,'Transactions (Dated)'!$B$2:$B$53,'Share Values'!AG$11,'Transactions (Dated)'!$C$2:$C$53,"Buy")-SUMIFS('Transactions (Dated)'!$E$2:$E$53,'Transactions (Dated)'!$D$2:$D$53,'Share Values'!$X889,'Transactions (Dated)'!$B$2:$B$53,'Share Values'!AG$11,'Transactions (Dated)'!$C$2:$C$53,"Sell")</f>
        <v>6835</v>
      </c>
      <c r="AH889" s="40">
        <f ca="1">AH888+SUMIFS('Transactions (Dated)'!$E$2:$E$53,'Transactions (Dated)'!$D$2:$D$53,'Share Values'!$X889,'Transactions (Dated)'!$B$2:$B$53,'Share Values'!AH$11,'Transactions (Dated)'!$C$2:$C$53,"Buy")-SUMIFS('Transactions (Dated)'!$E$2:$E$53,'Transactions (Dated)'!$D$2:$D$53,'Share Values'!$X889,'Transactions (Dated)'!$B$2:$B$53,'Share Values'!AH$11,'Transactions (Dated)'!$C$2:$C$53,"Sell")</f>
        <v>0</v>
      </c>
      <c r="AI889" s="40">
        <f ca="1">AI888+SUMIFS('Transactions (Dated)'!$E$2:$E$53,'Transactions (Dated)'!$D$2:$D$53,'Share Values'!$X889,'Transactions (Dated)'!$B$2:$B$53,'Share Values'!AI$11,'Transactions (Dated)'!$C$2:$C$53,"Buy")-SUMIFS('Transactions (Dated)'!$E$2:$E$53,'Transactions (Dated)'!$D$2:$D$53,'Share Values'!$X889,'Transactions (Dated)'!$B$2:$B$53,'Share Values'!AI$11,'Transactions (Dated)'!$C$2:$C$53,"Sell")</f>
        <v>0</v>
      </c>
      <c r="AJ889" s="40">
        <f ca="1">AJ888+SUMIFS('Transactions (Dated)'!$E$2:$E$53,'Transactions (Dated)'!$D$2:$D$53,'Share Values'!$X889,'Transactions (Dated)'!$B$2:$B$53,'Share Values'!AJ$11,'Transactions (Dated)'!$C$2:$C$53,"Buy")-SUMIFS('Transactions (Dated)'!$E$2:$E$53,'Transactions (Dated)'!$D$2:$D$53,'Share Values'!$X889,'Transactions (Dated)'!$B$2:$B$53,'Share Values'!AJ$11,'Transactions (Dated)'!$C$2:$C$53,"Sell")</f>
        <v>0</v>
      </c>
      <c r="AK889" s="40">
        <f ca="1">AK888+SUMIFS('Transactions (Dated)'!$E$2:$E$53,'Transactions (Dated)'!$D$2:$D$53,'Share Values'!$X889,'Transactions (Dated)'!$B$2:$B$53,'Share Values'!AK$11,'Transactions (Dated)'!$C$2:$C$53,"Buy")-SUMIFS('Transactions (Dated)'!$E$2:$E$53,'Transactions (Dated)'!$D$2:$D$53,'Share Values'!$X889,'Transactions (Dated)'!$B$2:$B$53,'Share Values'!AK$11,'Transactions (Dated)'!$C$2:$C$53,"Sell")</f>
        <v>0</v>
      </c>
      <c r="AL889" s="40">
        <f ca="1">AL888+SUMIFS('Transactions (Dated)'!$E$2:$E$53,'Transactions (Dated)'!$D$2:$D$53,'Share Values'!$X889,'Transactions (Dated)'!$B$2:$B$53,'Share Values'!AL$11,'Transactions (Dated)'!$C$2:$C$53,"Buy")-SUMIFS('Transactions (Dated)'!$E$2:$E$53,'Transactions (Dated)'!$D$2:$D$53,'Share Values'!$X889,'Transactions (Dated)'!$B$2:$B$53,'Share Values'!AL$11,'Transactions (Dated)'!$C$2:$C$53,"Sell")</f>
        <v>0</v>
      </c>
      <c r="AM889" s="40">
        <f ca="1">AM888+SUMIFS('Transactions (Dated)'!$E$2:$E$53,'Transactions (Dated)'!$D$2:$D$53,'Share Values'!$X889,'Transactions (Dated)'!$B$2:$B$53,'Share Values'!AM$11,'Transactions (Dated)'!$C$2:$C$53,"Buy")-SUMIFS('Transactions (Dated)'!$E$2:$E$53,'Transactions (Dated)'!$D$2:$D$53,'Share Values'!$X889,'Transactions (Dated)'!$B$2:$B$53,'Share Values'!AM$11,'Transactions (Dated)'!$C$2:$C$53,"Sell")</f>
        <v>0</v>
      </c>
      <c r="AN889" s="40">
        <f ca="1">AN888+SUMIFS('Transactions (Dated)'!$E$2:$E$53,'Transactions (Dated)'!$D$2:$D$53,'Share Values'!$X889,'Transactions (Dated)'!$B$2:$B$53,'Share Values'!AN$11,'Transactions (Dated)'!$C$2:$C$53,"Buy")-SUMIFS('Transactions (Dated)'!$E$2:$E$53,'Transactions (Dated)'!$D$2:$D$53,'Share Values'!$X889,'Transactions (Dated)'!$B$2:$B$53,'Share Values'!AN$11,'Transactions (Dated)'!$C$2:$C$53,"Sell")</f>
        <v>0</v>
      </c>
      <c r="AQ889" s="3">
        <f t="shared" si="371"/>
        <v>43192</v>
      </c>
      <c r="AR889" s="6">
        <f t="shared" ca="1" si="372"/>
        <v>63825</v>
      </c>
      <c r="AS889" s="6">
        <f t="shared" ca="1" si="373"/>
        <v>15937.5</v>
      </c>
      <c r="AT889" s="6">
        <f t="shared" ca="1" si="374"/>
        <v>540582.07000000007</v>
      </c>
      <c r="AU889" s="6">
        <f t="shared" ca="1" si="375"/>
        <v>46410.76</v>
      </c>
      <c r="AV889" s="6">
        <f t="shared" ca="1" si="376"/>
        <v>63349.04</v>
      </c>
      <c r="AW889" s="6">
        <f t="shared" ca="1" si="377"/>
        <v>0</v>
      </c>
      <c r="AX889" s="6">
        <f t="shared" ca="1" si="378"/>
        <v>41731</v>
      </c>
      <c r="AY889" s="6">
        <f t="shared" ca="1" si="379"/>
        <v>42887.02</v>
      </c>
      <c r="AZ889" s="6">
        <f t="shared" ca="1" si="380"/>
        <v>0</v>
      </c>
      <c r="BA889" s="6">
        <f t="shared" ca="1" si="381"/>
        <v>0</v>
      </c>
      <c r="BB889" s="6">
        <f t="shared" ca="1" si="382"/>
        <v>0</v>
      </c>
      <c r="BC889" s="6">
        <f t="shared" ca="1" si="383"/>
        <v>0</v>
      </c>
      <c r="BD889" s="6">
        <f t="shared" ca="1" si="384"/>
        <v>0</v>
      </c>
      <c r="BE889" s="6">
        <f t="shared" ca="1" si="385"/>
        <v>0</v>
      </c>
      <c r="BF889" s="6">
        <f t="shared" ca="1" si="368"/>
        <v>0</v>
      </c>
      <c r="BG889" s="6">
        <f t="shared" ca="1" si="369"/>
        <v>0</v>
      </c>
      <c r="BJ889" s="4">
        <f t="shared" ca="1" si="386"/>
        <v>814722.39000000013</v>
      </c>
      <c r="BL889" s="3">
        <f t="shared" si="387"/>
        <v>43192</v>
      </c>
      <c r="BM889" s="6">
        <f>BM888+SUMIFS('Transactions (Dated)'!G:G,'Transactions (Dated)'!D:D,'Share Values'!AQ889)</f>
        <v>14317.649999999987</v>
      </c>
      <c r="BN889" s="6">
        <f ca="1">BN888+SUMIFS('Transactions (Dated)'!$F:$F,'Transactions (Dated)'!$D:$D,$BL889,'Transactions (Dated)'!$B:$B,BN$11,'Transactions (Dated)'!$C:$C,"Dividend (paid to cash)")*Y889</f>
        <v>0</v>
      </c>
      <c r="BO889" s="6">
        <f ca="1">BO888+SUMIFS('Transactions (Dated)'!$F:$F,'Transactions (Dated)'!$D:$D,$BL889,'Transactions (Dated)'!$B:$B,BO$11,'Transactions (Dated)'!$C:$C,"Dividend (paid to cash)")*Z889</f>
        <v>2421.875</v>
      </c>
      <c r="BP889" s="6">
        <f ca="1">BP888+SUMIFS('Transactions (Dated)'!$F:$F,'Transactions (Dated)'!$D:$D,$BL889,'Transactions (Dated)'!$B:$B,BP$11,'Transactions (Dated)'!$C:$C,"Dividend (paid to cash)")*AA889</f>
        <v>51745.237000000008</v>
      </c>
      <c r="BQ889" s="6">
        <f ca="1">BQ888+SUMIFS('Transactions (Dated)'!$F:$F,'Transactions (Dated)'!$D:$D,$BL889,'Transactions (Dated)'!$B:$B,BQ$11,'Transactions (Dated)'!$C:$C,"Dividend (paid to cash)")*AB889</f>
        <v>818.29</v>
      </c>
      <c r="BR889" s="6">
        <f ca="1">BR888+SUMIFS('Transactions (Dated)'!$F:$F,'Transactions (Dated)'!$D:$D,$BL889,'Transactions (Dated)'!$B:$B,BR$11,'Transactions (Dated)'!$C:$C,"Dividend (paid to cash)")*AC889</f>
        <v>0</v>
      </c>
      <c r="BS889" s="6">
        <f ca="1">BS888+SUMIFS('Transactions (Dated)'!$F:$F,'Transactions (Dated)'!$D:$D,$BL889,'Transactions (Dated)'!$B:$B,BS$11,'Transactions (Dated)'!$C:$C,"Dividend (paid to cash)")*AD889</f>
        <v>0</v>
      </c>
      <c r="BT889" s="6">
        <f ca="1">BT888+SUMIFS('Transactions (Dated)'!$F:$F,'Transactions (Dated)'!$D:$D,$BL889,'Transactions (Dated)'!$B:$B,BT$11,'Transactions (Dated)'!$C:$C,"Dividend (paid to cash)")*AE889</f>
        <v>9280</v>
      </c>
      <c r="BU889" s="6">
        <f ca="1">BU888+SUMIFS('Transactions (Dated)'!$F:$F,'Transactions (Dated)'!$D:$D,$BL889,'Transactions (Dated)'!$B:$B,BU$11,'Transactions (Dated)'!$C:$C,"Dividend (paid to cash)")*AF889</f>
        <v>0</v>
      </c>
      <c r="BV889" s="6">
        <f ca="1">BV888+SUMIFS('Transactions (Dated)'!$F:$F,'Transactions (Dated)'!$D:$D,$BL889,'Transactions (Dated)'!$B:$B,BV$11,'Transactions (Dated)'!$C:$C,"Dividend (paid to cash)")*AG889</f>
        <v>0</v>
      </c>
      <c r="BW889" s="6">
        <f ca="1">BW888+SUMIFS('Transactions (Dated)'!$F:$F,'Transactions (Dated)'!$D:$D,$BL889,'Transactions (Dated)'!$B:$B,BW$11,'Transactions (Dated)'!$C:$C,"Dividend (paid to cash)")*AH889</f>
        <v>0</v>
      </c>
      <c r="BX889" s="6">
        <f ca="1">BX888+SUMIFS('Transactions (Dated)'!$F:$F,'Transactions (Dated)'!$D:$D,$BL889,'Transactions (Dated)'!$B:$B,BX$11,'Transactions (Dated)'!$C:$C,"Dividend (paid to cash)")*AI889</f>
        <v>0</v>
      </c>
      <c r="BY889" s="6">
        <f ca="1">BY888+SUMIFS('Transactions (Dated)'!$F:$F,'Transactions (Dated)'!$D:$D,$BL889,'Transactions (Dated)'!$B:$B,BY$11,'Transactions (Dated)'!$C:$C,"Dividend (paid to cash)")*AJ889</f>
        <v>0</v>
      </c>
      <c r="BZ889" s="6">
        <f ca="1">BZ888+SUMIFS('Transactions (Dated)'!$F:$F,'Transactions (Dated)'!$D:$D,$BL889,'Transactions (Dated)'!$B:$B,BZ$11,'Transactions (Dated)'!$C:$C,"Dividend (paid to cash)")*AK889</f>
        <v>0</v>
      </c>
      <c r="CA889" s="6">
        <f ca="1">CA888+SUMIFS('Transactions (Dated)'!$F:$F,'Transactions (Dated)'!$D:$D,$BL889,'Transactions (Dated)'!$B:$B,CA$11,'Transactions (Dated)'!$C:$C,"Dividend (paid to cash)")*AL889</f>
        <v>0</v>
      </c>
      <c r="CB889" s="6">
        <v>0</v>
      </c>
      <c r="CC889" s="6">
        <v>0</v>
      </c>
      <c r="CF889" s="6">
        <f t="shared" ca="1" si="388"/>
        <v>78583.051999999981</v>
      </c>
      <c r="CH889" s="3">
        <f t="shared" si="389"/>
        <v>43192</v>
      </c>
      <c r="CI889" s="4">
        <f t="shared" ca="1" si="390"/>
        <v>814722.39000000013</v>
      </c>
      <c r="CJ889" s="4">
        <f t="shared" ca="1" si="391"/>
        <v>78583.051999999981</v>
      </c>
      <c r="CL889" s="4">
        <f t="shared" ca="1" si="392"/>
        <v>893305.44200000016</v>
      </c>
    </row>
    <row r="890" spans="2:90" x14ac:dyDescent="0.15">
      <c r="B890" s="3">
        <v>43193</v>
      </c>
      <c r="E890" s="86">
        <v>43193</v>
      </c>
      <c r="F890" s="53">
        <v>13.35</v>
      </c>
      <c r="G890">
        <v>1.7</v>
      </c>
      <c r="H890">
        <v>20.47</v>
      </c>
      <c r="I890">
        <v>24.57</v>
      </c>
      <c r="K890">
        <v>11.67</v>
      </c>
      <c r="L890">
        <v>14.4</v>
      </c>
      <c r="M890">
        <v>2.99</v>
      </c>
      <c r="O890">
        <v>18.149999999999999</v>
      </c>
      <c r="Q890">
        <v>1.28</v>
      </c>
      <c r="R890">
        <v>8.7899999999999991</v>
      </c>
      <c r="S890">
        <v>43.44</v>
      </c>
      <c r="U890">
        <v>43.44</v>
      </c>
      <c r="X890" s="3">
        <f t="shared" si="370"/>
        <v>43193</v>
      </c>
      <c r="Y890" s="40">
        <f ca="1">Y889+SUMIFS('Transactions (Dated)'!$E$2:$E$53,'Transactions (Dated)'!$D$2:$D$53,'Share Values'!$X890,'Transactions (Dated)'!$B$2:$B$53,'Share Values'!Y$11,'Transactions (Dated)'!$C$2:$C$53,"Buy")-SUMIFS('Transactions (Dated)'!$E$2:$E$53,'Transactions (Dated)'!$D$2:$D$53,'Share Values'!$X890,'Transactions (Dated)'!$B$2:$B$53,'Share Values'!Y$11,'Transactions (Dated)'!$C$2:$C$53,"Sell")</f>
        <v>4625</v>
      </c>
      <c r="Z890" s="40">
        <f ca="1">Z889+SUMIFS('Transactions (Dated)'!$E$2:$E$53,'Transactions (Dated)'!$D$2:$D$53,'Share Values'!$X890,'Transactions (Dated)'!$B$2:$B$53,'Share Values'!Z$11,'Transactions (Dated)'!$C$2:$C$53,"Buy")-SUMIFS('Transactions (Dated)'!$E$2:$E$53,'Transactions (Dated)'!$D$2:$D$53,'Share Values'!$X890,'Transactions (Dated)'!$B$2:$B$53,'Share Values'!Z$11,'Transactions (Dated)'!$C$2:$C$53,"Sell")</f>
        <v>9375</v>
      </c>
      <c r="AA890" s="40">
        <f ca="1">AA889+SUMIFS('Transactions (Dated)'!$E$2:$E$53,'Transactions (Dated)'!$D$2:$D$53,'Share Values'!$X890,'Transactions (Dated)'!$B$2:$B$53,'Share Values'!AA$11,'Transactions (Dated)'!$C$2:$C$53,"Buy")-SUMIFS('Transactions (Dated)'!$E$2:$E$53,'Transactions (Dated)'!$D$2:$D$53,'Share Values'!$X890,'Transactions (Dated)'!$B$2:$B$53,'Share Values'!AA$11,'Transactions (Dated)'!$C$2:$C$53,"Sell")</f>
        <v>26357</v>
      </c>
      <c r="AB890" s="40">
        <f ca="1">AB889+SUMIFS('Transactions (Dated)'!$E$2:$E$53,'Transactions (Dated)'!$D$2:$D$53,'Share Values'!$X890,'Transactions (Dated)'!$B$2:$B$53,'Share Values'!AB$11,'Transactions (Dated)'!$C$2:$C$53,"Buy")-SUMIFS('Transactions (Dated)'!$E$2:$E$53,'Transactions (Dated)'!$D$2:$D$53,'Share Values'!$X890,'Transactions (Dated)'!$B$2:$B$53,'Share Values'!AB$11,'Transactions (Dated)'!$C$2:$C$53,"Sell")</f>
        <v>1892</v>
      </c>
      <c r="AC890" s="40">
        <f ca="1">AC889+SUMIFS('Transactions (Dated)'!$E$2:$E$53,'Transactions (Dated)'!$D$2:$D$53,'Share Values'!$X890,'Transactions (Dated)'!$B$2:$B$53,'Share Values'!AC$11,'Transactions (Dated)'!$C$2:$C$53,"Buy")-SUMIFS('Transactions (Dated)'!$E$2:$E$53,'Transactions (Dated)'!$D$2:$D$53,'Share Values'!$X890,'Transactions (Dated)'!$B$2:$B$53,'Share Values'!AC$11,'Transactions (Dated)'!$C$2:$C$53,"Sell")</f>
        <v>2348</v>
      </c>
      <c r="AD890" s="40">
        <f ca="1">AD889+SUMIFS('Transactions (Dated)'!$E$2:$E$53,'Transactions (Dated)'!$D$2:$D$53,'Share Values'!$X890,'Transactions (Dated)'!$B$2:$B$53,'Share Values'!AD$11,'Transactions (Dated)'!$C$2:$C$53,"Buy")-SUMIFS('Transactions (Dated)'!$E$2:$E$53,'Transactions (Dated)'!$D$2:$D$53,'Share Values'!$X890,'Transactions (Dated)'!$B$2:$B$53,'Share Values'!AD$11,'Transactions (Dated)'!$C$2:$C$53,"Sell")</f>
        <v>0</v>
      </c>
      <c r="AE890" s="40">
        <f ca="1">AE889+SUMIFS('Transactions (Dated)'!$E$2:$E$53,'Transactions (Dated)'!$D$2:$D$53,'Share Values'!$X890,'Transactions (Dated)'!$B$2:$B$53,'Share Values'!AE$11,'Transactions (Dated)'!$C$2:$C$53,"Buy")-SUMIFS('Transactions (Dated)'!$E$2:$E$53,'Transactions (Dated)'!$D$2:$D$53,'Share Values'!$X890,'Transactions (Dated)'!$B$2:$B$53,'Share Values'!AE$11,'Transactions (Dated)'!$C$2:$C$53,"Sell")</f>
        <v>2900</v>
      </c>
      <c r="AF890" s="40">
        <f ca="1">AF889+SUMIFS('Transactions (Dated)'!$E$2:$E$53,'Transactions (Dated)'!$D$2:$D$53,'Share Values'!$X890,'Transactions (Dated)'!$B$2:$B$53,'Share Values'!AF$11,'Transactions (Dated)'!$C$2:$C$53,"Buy")-SUMIFS('Transactions (Dated)'!$E$2:$E$53,'Transactions (Dated)'!$D$2:$D$53,'Share Values'!$X890,'Transactions (Dated)'!$B$2:$B$53,'Share Values'!AF$11,'Transactions (Dated)'!$C$2:$C$53,"Sell")</f>
        <v>14201</v>
      </c>
      <c r="AG890" s="40">
        <f ca="1">AG889+SUMIFS('Transactions (Dated)'!$E$2:$E$53,'Transactions (Dated)'!$D$2:$D$53,'Share Values'!$X890,'Transactions (Dated)'!$B$2:$B$53,'Share Values'!AG$11,'Transactions (Dated)'!$C$2:$C$53,"Buy")-SUMIFS('Transactions (Dated)'!$E$2:$E$53,'Transactions (Dated)'!$D$2:$D$53,'Share Values'!$X890,'Transactions (Dated)'!$B$2:$B$53,'Share Values'!AG$11,'Transactions (Dated)'!$C$2:$C$53,"Sell")</f>
        <v>6835</v>
      </c>
      <c r="AH890" s="40">
        <f ca="1">AH889+SUMIFS('Transactions (Dated)'!$E$2:$E$53,'Transactions (Dated)'!$D$2:$D$53,'Share Values'!$X890,'Transactions (Dated)'!$B$2:$B$53,'Share Values'!AH$11,'Transactions (Dated)'!$C$2:$C$53,"Buy")-SUMIFS('Transactions (Dated)'!$E$2:$E$53,'Transactions (Dated)'!$D$2:$D$53,'Share Values'!$X890,'Transactions (Dated)'!$B$2:$B$53,'Share Values'!AH$11,'Transactions (Dated)'!$C$2:$C$53,"Sell")</f>
        <v>0</v>
      </c>
      <c r="AI890" s="40">
        <f ca="1">AI889+SUMIFS('Transactions (Dated)'!$E$2:$E$53,'Transactions (Dated)'!$D$2:$D$53,'Share Values'!$X890,'Transactions (Dated)'!$B$2:$B$53,'Share Values'!AI$11,'Transactions (Dated)'!$C$2:$C$53,"Buy")-SUMIFS('Transactions (Dated)'!$E$2:$E$53,'Transactions (Dated)'!$D$2:$D$53,'Share Values'!$X890,'Transactions (Dated)'!$B$2:$B$53,'Share Values'!AI$11,'Transactions (Dated)'!$C$2:$C$53,"Sell")</f>
        <v>0</v>
      </c>
      <c r="AJ890" s="40">
        <f ca="1">AJ889+SUMIFS('Transactions (Dated)'!$E$2:$E$53,'Transactions (Dated)'!$D$2:$D$53,'Share Values'!$X890,'Transactions (Dated)'!$B$2:$B$53,'Share Values'!AJ$11,'Transactions (Dated)'!$C$2:$C$53,"Buy")-SUMIFS('Transactions (Dated)'!$E$2:$E$53,'Transactions (Dated)'!$D$2:$D$53,'Share Values'!$X890,'Transactions (Dated)'!$B$2:$B$53,'Share Values'!AJ$11,'Transactions (Dated)'!$C$2:$C$53,"Sell")</f>
        <v>0</v>
      </c>
      <c r="AK890" s="40">
        <f ca="1">AK889+SUMIFS('Transactions (Dated)'!$E$2:$E$53,'Transactions (Dated)'!$D$2:$D$53,'Share Values'!$X890,'Transactions (Dated)'!$B$2:$B$53,'Share Values'!AK$11,'Transactions (Dated)'!$C$2:$C$53,"Buy")-SUMIFS('Transactions (Dated)'!$E$2:$E$53,'Transactions (Dated)'!$D$2:$D$53,'Share Values'!$X890,'Transactions (Dated)'!$B$2:$B$53,'Share Values'!AK$11,'Transactions (Dated)'!$C$2:$C$53,"Sell")</f>
        <v>0</v>
      </c>
      <c r="AL890" s="40">
        <f ca="1">AL889+SUMIFS('Transactions (Dated)'!$E$2:$E$53,'Transactions (Dated)'!$D$2:$D$53,'Share Values'!$X890,'Transactions (Dated)'!$B$2:$B$53,'Share Values'!AL$11,'Transactions (Dated)'!$C$2:$C$53,"Buy")-SUMIFS('Transactions (Dated)'!$E$2:$E$53,'Transactions (Dated)'!$D$2:$D$53,'Share Values'!$X890,'Transactions (Dated)'!$B$2:$B$53,'Share Values'!AL$11,'Transactions (Dated)'!$C$2:$C$53,"Sell")</f>
        <v>0</v>
      </c>
      <c r="AM890" s="40">
        <f ca="1">AM889+SUMIFS('Transactions (Dated)'!$E$2:$E$53,'Transactions (Dated)'!$D$2:$D$53,'Share Values'!$X890,'Transactions (Dated)'!$B$2:$B$53,'Share Values'!AM$11,'Transactions (Dated)'!$C$2:$C$53,"Buy")-SUMIFS('Transactions (Dated)'!$E$2:$E$53,'Transactions (Dated)'!$D$2:$D$53,'Share Values'!$X890,'Transactions (Dated)'!$B$2:$B$53,'Share Values'!AM$11,'Transactions (Dated)'!$C$2:$C$53,"Sell")</f>
        <v>0</v>
      </c>
      <c r="AN890" s="40">
        <f ca="1">AN889+SUMIFS('Transactions (Dated)'!$E$2:$E$53,'Transactions (Dated)'!$D$2:$D$53,'Share Values'!$X890,'Transactions (Dated)'!$B$2:$B$53,'Share Values'!AN$11,'Transactions (Dated)'!$C$2:$C$53,"Buy")-SUMIFS('Transactions (Dated)'!$E$2:$E$53,'Transactions (Dated)'!$D$2:$D$53,'Share Values'!$X890,'Transactions (Dated)'!$B$2:$B$53,'Share Values'!AN$11,'Transactions (Dated)'!$C$2:$C$53,"Sell")</f>
        <v>0</v>
      </c>
      <c r="AQ890" s="3">
        <f t="shared" si="371"/>
        <v>43193</v>
      </c>
      <c r="AR890" s="6">
        <f t="shared" ca="1" si="372"/>
        <v>61743.75</v>
      </c>
      <c r="AS890" s="6">
        <f t="shared" ca="1" si="373"/>
        <v>15937.5</v>
      </c>
      <c r="AT890" s="6">
        <f t="shared" ca="1" si="374"/>
        <v>539527.78999999992</v>
      </c>
      <c r="AU890" s="6">
        <f t="shared" ca="1" si="375"/>
        <v>46486.44</v>
      </c>
      <c r="AV890" s="6">
        <f t="shared" ca="1" si="376"/>
        <v>0</v>
      </c>
      <c r="AW890" s="6">
        <f t="shared" ca="1" si="377"/>
        <v>0</v>
      </c>
      <c r="AX890" s="6">
        <f t="shared" ca="1" si="378"/>
        <v>41760</v>
      </c>
      <c r="AY890" s="6">
        <f t="shared" ca="1" si="379"/>
        <v>42460.990000000005</v>
      </c>
      <c r="AZ890" s="6">
        <f t="shared" ca="1" si="380"/>
        <v>0</v>
      </c>
      <c r="BA890" s="6">
        <f t="shared" ca="1" si="381"/>
        <v>0</v>
      </c>
      <c r="BB890" s="6">
        <f t="shared" ca="1" si="382"/>
        <v>0</v>
      </c>
      <c r="BC890" s="6">
        <f t="shared" ca="1" si="383"/>
        <v>0</v>
      </c>
      <c r="BD890" s="6">
        <f t="shared" ca="1" si="384"/>
        <v>0</v>
      </c>
      <c r="BE890" s="6">
        <f t="shared" ca="1" si="385"/>
        <v>0</v>
      </c>
      <c r="BF890" s="6">
        <f t="shared" ca="1" si="368"/>
        <v>0</v>
      </c>
      <c r="BG890" s="6">
        <f t="shared" ca="1" si="369"/>
        <v>0</v>
      </c>
      <c r="BJ890" s="4">
        <f t="shared" ca="1" si="386"/>
        <v>747916.47</v>
      </c>
      <c r="BL890" s="3">
        <f t="shared" si="387"/>
        <v>43193</v>
      </c>
      <c r="BM890" s="6">
        <f>BM889+SUMIFS('Transactions (Dated)'!G:G,'Transactions (Dated)'!D:D,'Share Values'!AQ890)</f>
        <v>14317.649999999987</v>
      </c>
      <c r="BN890" s="6">
        <f ca="1">BN889+SUMIFS('Transactions (Dated)'!$F:$F,'Transactions (Dated)'!$D:$D,$BL890,'Transactions (Dated)'!$B:$B,BN$11,'Transactions (Dated)'!$C:$C,"Dividend (paid to cash)")*Y890</f>
        <v>0</v>
      </c>
      <c r="BO890" s="6">
        <f ca="1">BO889+SUMIFS('Transactions (Dated)'!$F:$F,'Transactions (Dated)'!$D:$D,$BL890,'Transactions (Dated)'!$B:$B,BO$11,'Transactions (Dated)'!$C:$C,"Dividend (paid to cash)")*Z890</f>
        <v>2421.875</v>
      </c>
      <c r="BP890" s="6">
        <f ca="1">BP889+SUMIFS('Transactions (Dated)'!$F:$F,'Transactions (Dated)'!$D:$D,$BL890,'Transactions (Dated)'!$B:$B,BP$11,'Transactions (Dated)'!$C:$C,"Dividend (paid to cash)")*AA890</f>
        <v>51745.237000000008</v>
      </c>
      <c r="BQ890" s="6">
        <f ca="1">BQ889+SUMIFS('Transactions (Dated)'!$F:$F,'Transactions (Dated)'!$D:$D,$BL890,'Transactions (Dated)'!$B:$B,BQ$11,'Transactions (Dated)'!$C:$C,"Dividend (paid to cash)")*AB890</f>
        <v>818.29</v>
      </c>
      <c r="BR890" s="6">
        <f ca="1">BR889+SUMIFS('Transactions (Dated)'!$F:$F,'Transactions (Dated)'!$D:$D,$BL890,'Transactions (Dated)'!$B:$B,BR$11,'Transactions (Dated)'!$C:$C,"Dividend (paid to cash)")*AC890</f>
        <v>0</v>
      </c>
      <c r="BS890" s="6">
        <f ca="1">BS889+SUMIFS('Transactions (Dated)'!$F:$F,'Transactions (Dated)'!$D:$D,$BL890,'Transactions (Dated)'!$B:$B,BS$11,'Transactions (Dated)'!$C:$C,"Dividend (paid to cash)")*AD890</f>
        <v>0</v>
      </c>
      <c r="BT890" s="6">
        <f ca="1">BT889+SUMIFS('Transactions (Dated)'!$F:$F,'Transactions (Dated)'!$D:$D,$BL890,'Transactions (Dated)'!$B:$B,BT$11,'Transactions (Dated)'!$C:$C,"Dividend (paid to cash)")*AE890</f>
        <v>9280</v>
      </c>
      <c r="BU890" s="6">
        <f ca="1">BU889+SUMIFS('Transactions (Dated)'!$F:$F,'Transactions (Dated)'!$D:$D,$BL890,'Transactions (Dated)'!$B:$B,BU$11,'Transactions (Dated)'!$C:$C,"Dividend (paid to cash)")*AF890</f>
        <v>0</v>
      </c>
      <c r="BV890" s="6">
        <f ca="1">BV889+SUMIFS('Transactions (Dated)'!$F:$F,'Transactions (Dated)'!$D:$D,$BL890,'Transactions (Dated)'!$B:$B,BV$11,'Transactions (Dated)'!$C:$C,"Dividend (paid to cash)")*AG890</f>
        <v>0</v>
      </c>
      <c r="BW890" s="6">
        <f ca="1">BW889+SUMIFS('Transactions (Dated)'!$F:$F,'Transactions (Dated)'!$D:$D,$BL890,'Transactions (Dated)'!$B:$B,BW$11,'Transactions (Dated)'!$C:$C,"Dividend (paid to cash)")*AH890</f>
        <v>0</v>
      </c>
      <c r="BX890" s="6">
        <f ca="1">BX889+SUMIFS('Transactions (Dated)'!$F:$F,'Transactions (Dated)'!$D:$D,$BL890,'Transactions (Dated)'!$B:$B,BX$11,'Transactions (Dated)'!$C:$C,"Dividend (paid to cash)")*AI890</f>
        <v>0</v>
      </c>
      <c r="BY890" s="6">
        <f ca="1">BY889+SUMIFS('Transactions (Dated)'!$F:$F,'Transactions (Dated)'!$D:$D,$BL890,'Transactions (Dated)'!$B:$B,BY$11,'Transactions (Dated)'!$C:$C,"Dividend (paid to cash)")*AJ890</f>
        <v>0</v>
      </c>
      <c r="BZ890" s="6">
        <f ca="1">BZ889+SUMIFS('Transactions (Dated)'!$F:$F,'Transactions (Dated)'!$D:$D,$BL890,'Transactions (Dated)'!$B:$B,BZ$11,'Transactions (Dated)'!$C:$C,"Dividend (paid to cash)")*AK890</f>
        <v>0</v>
      </c>
      <c r="CA890" s="6">
        <f ca="1">CA889+SUMIFS('Transactions (Dated)'!$F:$F,'Transactions (Dated)'!$D:$D,$BL890,'Transactions (Dated)'!$B:$B,CA$11,'Transactions (Dated)'!$C:$C,"Dividend (paid to cash)")*AL890</f>
        <v>0</v>
      </c>
      <c r="CB890" s="6">
        <v>0</v>
      </c>
      <c r="CC890" s="6">
        <v>0</v>
      </c>
      <c r="CF890" s="6">
        <f t="shared" ca="1" si="388"/>
        <v>78583.051999999981</v>
      </c>
      <c r="CH890" s="3">
        <f t="shared" si="389"/>
        <v>43193</v>
      </c>
      <c r="CI890" s="4">
        <f t="shared" ca="1" si="390"/>
        <v>747916.47</v>
      </c>
      <c r="CJ890" s="4">
        <f t="shared" ca="1" si="391"/>
        <v>78583.051999999981</v>
      </c>
      <c r="CL890" s="4">
        <f t="shared" ca="1" si="392"/>
        <v>826499.522</v>
      </c>
    </row>
    <row r="891" spans="2:90" x14ac:dyDescent="0.15">
      <c r="B891" s="3">
        <v>43194</v>
      </c>
      <c r="E891" s="86">
        <v>43194</v>
      </c>
      <c r="F891" s="53">
        <v>13.44</v>
      </c>
      <c r="G891">
        <v>1.69</v>
      </c>
      <c r="H891">
        <v>20.46</v>
      </c>
      <c r="I891">
        <v>24.92</v>
      </c>
      <c r="K891">
        <v>11.7</v>
      </c>
      <c r="L891">
        <v>14.43</v>
      </c>
      <c r="M891">
        <v>3</v>
      </c>
      <c r="O891">
        <v>18.239999999999998</v>
      </c>
      <c r="Q891">
        <v>1.28</v>
      </c>
      <c r="R891">
        <v>8.5500000000000007</v>
      </c>
      <c r="S891">
        <v>42.83</v>
      </c>
      <c r="U891">
        <v>42.83</v>
      </c>
      <c r="X891" s="3">
        <f t="shared" si="370"/>
        <v>43194</v>
      </c>
      <c r="Y891" s="40">
        <f ca="1">Y890+SUMIFS('Transactions (Dated)'!$E$2:$E$53,'Transactions (Dated)'!$D$2:$D$53,'Share Values'!$X891,'Transactions (Dated)'!$B$2:$B$53,'Share Values'!Y$11,'Transactions (Dated)'!$C$2:$C$53,"Buy")-SUMIFS('Transactions (Dated)'!$E$2:$E$53,'Transactions (Dated)'!$D$2:$D$53,'Share Values'!$X891,'Transactions (Dated)'!$B$2:$B$53,'Share Values'!Y$11,'Transactions (Dated)'!$C$2:$C$53,"Sell")</f>
        <v>4625</v>
      </c>
      <c r="Z891" s="40">
        <f ca="1">Z890+SUMIFS('Transactions (Dated)'!$E$2:$E$53,'Transactions (Dated)'!$D$2:$D$53,'Share Values'!$X891,'Transactions (Dated)'!$B$2:$B$53,'Share Values'!Z$11,'Transactions (Dated)'!$C$2:$C$53,"Buy")-SUMIFS('Transactions (Dated)'!$E$2:$E$53,'Transactions (Dated)'!$D$2:$D$53,'Share Values'!$X891,'Transactions (Dated)'!$B$2:$B$53,'Share Values'!Z$11,'Transactions (Dated)'!$C$2:$C$53,"Sell")</f>
        <v>9375</v>
      </c>
      <c r="AA891" s="40">
        <f ca="1">AA890+SUMIFS('Transactions (Dated)'!$E$2:$E$53,'Transactions (Dated)'!$D$2:$D$53,'Share Values'!$X891,'Transactions (Dated)'!$B$2:$B$53,'Share Values'!AA$11,'Transactions (Dated)'!$C$2:$C$53,"Buy")-SUMIFS('Transactions (Dated)'!$E$2:$E$53,'Transactions (Dated)'!$D$2:$D$53,'Share Values'!$X891,'Transactions (Dated)'!$B$2:$B$53,'Share Values'!AA$11,'Transactions (Dated)'!$C$2:$C$53,"Sell")</f>
        <v>26357</v>
      </c>
      <c r="AB891" s="40">
        <f ca="1">AB890+SUMIFS('Transactions (Dated)'!$E$2:$E$53,'Transactions (Dated)'!$D$2:$D$53,'Share Values'!$X891,'Transactions (Dated)'!$B$2:$B$53,'Share Values'!AB$11,'Transactions (Dated)'!$C$2:$C$53,"Buy")-SUMIFS('Transactions (Dated)'!$E$2:$E$53,'Transactions (Dated)'!$D$2:$D$53,'Share Values'!$X891,'Transactions (Dated)'!$B$2:$B$53,'Share Values'!AB$11,'Transactions (Dated)'!$C$2:$C$53,"Sell")</f>
        <v>1892</v>
      </c>
      <c r="AC891" s="40">
        <f ca="1">AC890+SUMIFS('Transactions (Dated)'!$E$2:$E$53,'Transactions (Dated)'!$D$2:$D$53,'Share Values'!$X891,'Transactions (Dated)'!$B$2:$B$53,'Share Values'!AC$11,'Transactions (Dated)'!$C$2:$C$53,"Buy")-SUMIFS('Transactions (Dated)'!$E$2:$E$53,'Transactions (Dated)'!$D$2:$D$53,'Share Values'!$X891,'Transactions (Dated)'!$B$2:$B$53,'Share Values'!AC$11,'Transactions (Dated)'!$C$2:$C$53,"Sell")</f>
        <v>2348</v>
      </c>
      <c r="AD891" s="40">
        <f ca="1">AD890+SUMIFS('Transactions (Dated)'!$E$2:$E$53,'Transactions (Dated)'!$D$2:$D$53,'Share Values'!$X891,'Transactions (Dated)'!$B$2:$B$53,'Share Values'!AD$11,'Transactions (Dated)'!$C$2:$C$53,"Buy")-SUMIFS('Transactions (Dated)'!$E$2:$E$53,'Transactions (Dated)'!$D$2:$D$53,'Share Values'!$X891,'Transactions (Dated)'!$B$2:$B$53,'Share Values'!AD$11,'Transactions (Dated)'!$C$2:$C$53,"Sell")</f>
        <v>0</v>
      </c>
      <c r="AE891" s="40">
        <f ca="1">AE890+SUMIFS('Transactions (Dated)'!$E$2:$E$53,'Transactions (Dated)'!$D$2:$D$53,'Share Values'!$X891,'Transactions (Dated)'!$B$2:$B$53,'Share Values'!AE$11,'Transactions (Dated)'!$C$2:$C$53,"Buy")-SUMIFS('Transactions (Dated)'!$E$2:$E$53,'Transactions (Dated)'!$D$2:$D$53,'Share Values'!$X891,'Transactions (Dated)'!$B$2:$B$53,'Share Values'!AE$11,'Transactions (Dated)'!$C$2:$C$53,"Sell")</f>
        <v>2900</v>
      </c>
      <c r="AF891" s="40">
        <f ca="1">AF890+SUMIFS('Transactions (Dated)'!$E$2:$E$53,'Transactions (Dated)'!$D$2:$D$53,'Share Values'!$X891,'Transactions (Dated)'!$B$2:$B$53,'Share Values'!AF$11,'Transactions (Dated)'!$C$2:$C$53,"Buy")-SUMIFS('Transactions (Dated)'!$E$2:$E$53,'Transactions (Dated)'!$D$2:$D$53,'Share Values'!$X891,'Transactions (Dated)'!$B$2:$B$53,'Share Values'!AF$11,'Transactions (Dated)'!$C$2:$C$53,"Sell")</f>
        <v>14201</v>
      </c>
      <c r="AG891" s="40">
        <f ca="1">AG890+SUMIFS('Transactions (Dated)'!$E$2:$E$53,'Transactions (Dated)'!$D$2:$D$53,'Share Values'!$X891,'Transactions (Dated)'!$B$2:$B$53,'Share Values'!AG$11,'Transactions (Dated)'!$C$2:$C$53,"Buy")-SUMIFS('Transactions (Dated)'!$E$2:$E$53,'Transactions (Dated)'!$D$2:$D$53,'Share Values'!$X891,'Transactions (Dated)'!$B$2:$B$53,'Share Values'!AG$11,'Transactions (Dated)'!$C$2:$C$53,"Sell")</f>
        <v>6835</v>
      </c>
      <c r="AH891" s="40">
        <f ca="1">AH890+SUMIFS('Transactions (Dated)'!$E$2:$E$53,'Transactions (Dated)'!$D$2:$D$53,'Share Values'!$X891,'Transactions (Dated)'!$B$2:$B$53,'Share Values'!AH$11,'Transactions (Dated)'!$C$2:$C$53,"Buy")-SUMIFS('Transactions (Dated)'!$E$2:$E$53,'Transactions (Dated)'!$D$2:$D$53,'Share Values'!$X891,'Transactions (Dated)'!$B$2:$B$53,'Share Values'!AH$11,'Transactions (Dated)'!$C$2:$C$53,"Sell")</f>
        <v>0</v>
      </c>
      <c r="AI891" s="40">
        <f ca="1">AI890+SUMIFS('Transactions (Dated)'!$E$2:$E$53,'Transactions (Dated)'!$D$2:$D$53,'Share Values'!$X891,'Transactions (Dated)'!$B$2:$B$53,'Share Values'!AI$11,'Transactions (Dated)'!$C$2:$C$53,"Buy")-SUMIFS('Transactions (Dated)'!$E$2:$E$53,'Transactions (Dated)'!$D$2:$D$53,'Share Values'!$X891,'Transactions (Dated)'!$B$2:$B$53,'Share Values'!AI$11,'Transactions (Dated)'!$C$2:$C$53,"Sell")</f>
        <v>0</v>
      </c>
      <c r="AJ891" s="40">
        <f ca="1">AJ890+SUMIFS('Transactions (Dated)'!$E$2:$E$53,'Transactions (Dated)'!$D$2:$D$53,'Share Values'!$X891,'Transactions (Dated)'!$B$2:$B$53,'Share Values'!AJ$11,'Transactions (Dated)'!$C$2:$C$53,"Buy")-SUMIFS('Transactions (Dated)'!$E$2:$E$53,'Transactions (Dated)'!$D$2:$D$53,'Share Values'!$X891,'Transactions (Dated)'!$B$2:$B$53,'Share Values'!AJ$11,'Transactions (Dated)'!$C$2:$C$53,"Sell")</f>
        <v>0</v>
      </c>
      <c r="AK891" s="40">
        <f ca="1">AK890+SUMIFS('Transactions (Dated)'!$E$2:$E$53,'Transactions (Dated)'!$D$2:$D$53,'Share Values'!$X891,'Transactions (Dated)'!$B$2:$B$53,'Share Values'!AK$11,'Transactions (Dated)'!$C$2:$C$53,"Buy")-SUMIFS('Transactions (Dated)'!$E$2:$E$53,'Transactions (Dated)'!$D$2:$D$53,'Share Values'!$X891,'Transactions (Dated)'!$B$2:$B$53,'Share Values'!AK$11,'Transactions (Dated)'!$C$2:$C$53,"Sell")</f>
        <v>0</v>
      </c>
      <c r="AL891" s="40">
        <f ca="1">AL890+SUMIFS('Transactions (Dated)'!$E$2:$E$53,'Transactions (Dated)'!$D$2:$D$53,'Share Values'!$X891,'Transactions (Dated)'!$B$2:$B$53,'Share Values'!AL$11,'Transactions (Dated)'!$C$2:$C$53,"Buy")-SUMIFS('Transactions (Dated)'!$E$2:$E$53,'Transactions (Dated)'!$D$2:$D$53,'Share Values'!$X891,'Transactions (Dated)'!$B$2:$B$53,'Share Values'!AL$11,'Transactions (Dated)'!$C$2:$C$53,"Sell")</f>
        <v>0</v>
      </c>
      <c r="AM891" s="40">
        <f ca="1">AM890+SUMIFS('Transactions (Dated)'!$E$2:$E$53,'Transactions (Dated)'!$D$2:$D$53,'Share Values'!$X891,'Transactions (Dated)'!$B$2:$B$53,'Share Values'!AM$11,'Transactions (Dated)'!$C$2:$C$53,"Buy")-SUMIFS('Transactions (Dated)'!$E$2:$E$53,'Transactions (Dated)'!$D$2:$D$53,'Share Values'!$X891,'Transactions (Dated)'!$B$2:$B$53,'Share Values'!AM$11,'Transactions (Dated)'!$C$2:$C$53,"Sell")</f>
        <v>0</v>
      </c>
      <c r="AN891" s="40">
        <f ca="1">AN890+SUMIFS('Transactions (Dated)'!$E$2:$E$53,'Transactions (Dated)'!$D$2:$D$53,'Share Values'!$X891,'Transactions (Dated)'!$B$2:$B$53,'Share Values'!AN$11,'Transactions (Dated)'!$C$2:$C$53,"Buy")-SUMIFS('Transactions (Dated)'!$E$2:$E$53,'Transactions (Dated)'!$D$2:$D$53,'Share Values'!$X891,'Transactions (Dated)'!$B$2:$B$53,'Share Values'!AN$11,'Transactions (Dated)'!$C$2:$C$53,"Sell")</f>
        <v>0</v>
      </c>
      <c r="AQ891" s="3">
        <f t="shared" si="371"/>
        <v>43194</v>
      </c>
      <c r="AR891" s="6">
        <f t="shared" ca="1" si="372"/>
        <v>62160</v>
      </c>
      <c r="AS891" s="6">
        <f t="shared" ca="1" si="373"/>
        <v>15843.75</v>
      </c>
      <c r="AT891" s="6">
        <f t="shared" ca="1" si="374"/>
        <v>539264.22</v>
      </c>
      <c r="AU891" s="6">
        <f t="shared" ca="1" si="375"/>
        <v>47148.640000000007</v>
      </c>
      <c r="AV891" s="6">
        <f t="shared" ca="1" si="376"/>
        <v>0</v>
      </c>
      <c r="AW891" s="6">
        <f t="shared" ca="1" si="377"/>
        <v>0</v>
      </c>
      <c r="AX891" s="6">
        <f t="shared" ca="1" si="378"/>
        <v>41847</v>
      </c>
      <c r="AY891" s="6">
        <f t="shared" ca="1" si="379"/>
        <v>42603</v>
      </c>
      <c r="AZ891" s="6">
        <f t="shared" ca="1" si="380"/>
        <v>0</v>
      </c>
      <c r="BA891" s="6">
        <f t="shared" ca="1" si="381"/>
        <v>0</v>
      </c>
      <c r="BB891" s="6">
        <f t="shared" ca="1" si="382"/>
        <v>0</v>
      </c>
      <c r="BC891" s="6">
        <f t="shared" ca="1" si="383"/>
        <v>0</v>
      </c>
      <c r="BD891" s="6">
        <f t="shared" ca="1" si="384"/>
        <v>0</v>
      </c>
      <c r="BE891" s="6">
        <f t="shared" ca="1" si="385"/>
        <v>0</v>
      </c>
      <c r="BF891" s="6">
        <f t="shared" ca="1" si="368"/>
        <v>0</v>
      </c>
      <c r="BG891" s="6">
        <f t="shared" ca="1" si="369"/>
        <v>0</v>
      </c>
      <c r="BJ891" s="4">
        <f t="shared" ca="1" si="386"/>
        <v>748866.61</v>
      </c>
      <c r="BL891" s="3">
        <f t="shared" si="387"/>
        <v>43194</v>
      </c>
      <c r="BM891" s="6">
        <f>BM890+SUMIFS('Transactions (Dated)'!G:G,'Transactions (Dated)'!D:D,'Share Values'!AQ891)</f>
        <v>14317.649999999987</v>
      </c>
      <c r="BN891" s="6">
        <f ca="1">BN890+SUMIFS('Transactions (Dated)'!$F:$F,'Transactions (Dated)'!$D:$D,$BL891,'Transactions (Dated)'!$B:$B,BN$11,'Transactions (Dated)'!$C:$C,"Dividend (paid to cash)")*Y891</f>
        <v>0</v>
      </c>
      <c r="BO891" s="6">
        <f ca="1">BO890+SUMIFS('Transactions (Dated)'!$F:$F,'Transactions (Dated)'!$D:$D,$BL891,'Transactions (Dated)'!$B:$B,BO$11,'Transactions (Dated)'!$C:$C,"Dividend (paid to cash)")*Z891</f>
        <v>2421.875</v>
      </c>
      <c r="BP891" s="6">
        <f ca="1">BP890+SUMIFS('Transactions (Dated)'!$F:$F,'Transactions (Dated)'!$D:$D,$BL891,'Transactions (Dated)'!$B:$B,BP$11,'Transactions (Dated)'!$C:$C,"Dividend (paid to cash)")*AA891</f>
        <v>51745.237000000008</v>
      </c>
      <c r="BQ891" s="6">
        <f ca="1">BQ890+SUMIFS('Transactions (Dated)'!$F:$F,'Transactions (Dated)'!$D:$D,$BL891,'Transactions (Dated)'!$B:$B,BQ$11,'Transactions (Dated)'!$C:$C,"Dividend (paid to cash)")*AB891</f>
        <v>818.29</v>
      </c>
      <c r="BR891" s="6">
        <f ca="1">BR890+SUMIFS('Transactions (Dated)'!$F:$F,'Transactions (Dated)'!$D:$D,$BL891,'Transactions (Dated)'!$B:$B,BR$11,'Transactions (Dated)'!$C:$C,"Dividend (paid to cash)")*AC891</f>
        <v>0</v>
      </c>
      <c r="BS891" s="6">
        <f ca="1">BS890+SUMIFS('Transactions (Dated)'!$F:$F,'Transactions (Dated)'!$D:$D,$BL891,'Transactions (Dated)'!$B:$B,BS$11,'Transactions (Dated)'!$C:$C,"Dividend (paid to cash)")*AD891</f>
        <v>0</v>
      </c>
      <c r="BT891" s="6">
        <f ca="1">BT890+SUMIFS('Transactions (Dated)'!$F:$F,'Transactions (Dated)'!$D:$D,$BL891,'Transactions (Dated)'!$B:$B,BT$11,'Transactions (Dated)'!$C:$C,"Dividend (paid to cash)")*AE891</f>
        <v>9280</v>
      </c>
      <c r="BU891" s="6">
        <f ca="1">BU890+SUMIFS('Transactions (Dated)'!$F:$F,'Transactions (Dated)'!$D:$D,$BL891,'Transactions (Dated)'!$B:$B,BU$11,'Transactions (Dated)'!$C:$C,"Dividend (paid to cash)")*AF891</f>
        <v>0</v>
      </c>
      <c r="BV891" s="6">
        <f ca="1">BV890+SUMIFS('Transactions (Dated)'!$F:$F,'Transactions (Dated)'!$D:$D,$BL891,'Transactions (Dated)'!$B:$B,BV$11,'Transactions (Dated)'!$C:$C,"Dividend (paid to cash)")*AG891</f>
        <v>0</v>
      </c>
      <c r="BW891" s="6">
        <f ca="1">BW890+SUMIFS('Transactions (Dated)'!$F:$F,'Transactions (Dated)'!$D:$D,$BL891,'Transactions (Dated)'!$B:$B,BW$11,'Transactions (Dated)'!$C:$C,"Dividend (paid to cash)")*AH891</f>
        <v>0</v>
      </c>
      <c r="BX891" s="6">
        <f ca="1">BX890+SUMIFS('Transactions (Dated)'!$F:$F,'Transactions (Dated)'!$D:$D,$BL891,'Transactions (Dated)'!$B:$B,BX$11,'Transactions (Dated)'!$C:$C,"Dividend (paid to cash)")*AI891</f>
        <v>0</v>
      </c>
      <c r="BY891" s="6">
        <f ca="1">BY890+SUMIFS('Transactions (Dated)'!$F:$F,'Transactions (Dated)'!$D:$D,$BL891,'Transactions (Dated)'!$B:$B,BY$11,'Transactions (Dated)'!$C:$C,"Dividend (paid to cash)")*AJ891</f>
        <v>0</v>
      </c>
      <c r="BZ891" s="6">
        <f ca="1">BZ890+SUMIFS('Transactions (Dated)'!$F:$F,'Transactions (Dated)'!$D:$D,$BL891,'Transactions (Dated)'!$B:$B,BZ$11,'Transactions (Dated)'!$C:$C,"Dividend (paid to cash)")*AK891</f>
        <v>0</v>
      </c>
      <c r="CA891" s="6">
        <f ca="1">CA890+SUMIFS('Transactions (Dated)'!$F:$F,'Transactions (Dated)'!$D:$D,$BL891,'Transactions (Dated)'!$B:$B,CA$11,'Transactions (Dated)'!$C:$C,"Dividend (paid to cash)")*AL891</f>
        <v>0</v>
      </c>
      <c r="CB891" s="6">
        <v>0</v>
      </c>
      <c r="CC891" s="6">
        <v>0</v>
      </c>
      <c r="CF891" s="6">
        <f t="shared" ca="1" si="388"/>
        <v>78583.051999999981</v>
      </c>
      <c r="CH891" s="3">
        <f t="shared" si="389"/>
        <v>43194</v>
      </c>
      <c r="CI891" s="4">
        <f t="shared" ca="1" si="390"/>
        <v>748866.61</v>
      </c>
      <c r="CJ891" s="4">
        <f t="shared" ca="1" si="391"/>
        <v>78583.051999999981</v>
      </c>
      <c r="CL891" s="4">
        <f t="shared" ca="1" si="392"/>
        <v>827449.66200000001</v>
      </c>
    </row>
    <row r="892" spans="2:90" x14ac:dyDescent="0.15">
      <c r="B892" s="3">
        <v>43195</v>
      </c>
      <c r="E892" s="86">
        <v>43195</v>
      </c>
      <c r="F892" s="53">
        <v>13.36</v>
      </c>
      <c r="G892">
        <v>1.6</v>
      </c>
      <c r="H892">
        <v>20.71</v>
      </c>
      <c r="I892">
        <v>24.91</v>
      </c>
      <c r="K892">
        <v>11.69</v>
      </c>
      <c r="L892">
        <v>14.611599999999999</v>
      </c>
      <c r="M892">
        <v>3.01</v>
      </c>
      <c r="O892">
        <v>18.59</v>
      </c>
      <c r="Q892">
        <v>1.29</v>
      </c>
      <c r="R892">
        <v>8.9276</v>
      </c>
      <c r="S892">
        <v>42.91</v>
      </c>
      <c r="U892">
        <v>42.91</v>
      </c>
      <c r="X892" s="3">
        <f t="shared" si="370"/>
        <v>43195</v>
      </c>
      <c r="Y892" s="40">
        <f ca="1">Y891+SUMIFS('Transactions (Dated)'!$E$2:$E$53,'Transactions (Dated)'!$D$2:$D$53,'Share Values'!$X892,'Transactions (Dated)'!$B$2:$B$53,'Share Values'!Y$11,'Transactions (Dated)'!$C$2:$C$53,"Buy")-SUMIFS('Transactions (Dated)'!$E$2:$E$53,'Transactions (Dated)'!$D$2:$D$53,'Share Values'!$X892,'Transactions (Dated)'!$B$2:$B$53,'Share Values'!Y$11,'Transactions (Dated)'!$C$2:$C$53,"Sell")</f>
        <v>4625</v>
      </c>
      <c r="Z892" s="40">
        <f ca="1">Z891+SUMIFS('Transactions (Dated)'!$E$2:$E$53,'Transactions (Dated)'!$D$2:$D$53,'Share Values'!$X892,'Transactions (Dated)'!$B$2:$B$53,'Share Values'!Z$11,'Transactions (Dated)'!$C$2:$C$53,"Buy")-SUMIFS('Transactions (Dated)'!$E$2:$E$53,'Transactions (Dated)'!$D$2:$D$53,'Share Values'!$X892,'Transactions (Dated)'!$B$2:$B$53,'Share Values'!Z$11,'Transactions (Dated)'!$C$2:$C$53,"Sell")</f>
        <v>9375</v>
      </c>
      <c r="AA892" s="40">
        <f ca="1">AA891+SUMIFS('Transactions (Dated)'!$E$2:$E$53,'Transactions (Dated)'!$D$2:$D$53,'Share Values'!$X892,'Transactions (Dated)'!$B$2:$B$53,'Share Values'!AA$11,'Transactions (Dated)'!$C$2:$C$53,"Buy")-SUMIFS('Transactions (Dated)'!$E$2:$E$53,'Transactions (Dated)'!$D$2:$D$53,'Share Values'!$X892,'Transactions (Dated)'!$B$2:$B$53,'Share Values'!AA$11,'Transactions (Dated)'!$C$2:$C$53,"Sell")</f>
        <v>26357</v>
      </c>
      <c r="AB892" s="40">
        <f ca="1">AB891+SUMIFS('Transactions (Dated)'!$E$2:$E$53,'Transactions (Dated)'!$D$2:$D$53,'Share Values'!$X892,'Transactions (Dated)'!$B$2:$B$53,'Share Values'!AB$11,'Transactions (Dated)'!$C$2:$C$53,"Buy")-SUMIFS('Transactions (Dated)'!$E$2:$E$53,'Transactions (Dated)'!$D$2:$D$53,'Share Values'!$X892,'Transactions (Dated)'!$B$2:$B$53,'Share Values'!AB$11,'Transactions (Dated)'!$C$2:$C$53,"Sell")</f>
        <v>1892</v>
      </c>
      <c r="AC892" s="40">
        <f ca="1">AC891+SUMIFS('Transactions (Dated)'!$E$2:$E$53,'Transactions (Dated)'!$D$2:$D$53,'Share Values'!$X892,'Transactions (Dated)'!$B$2:$B$53,'Share Values'!AC$11,'Transactions (Dated)'!$C$2:$C$53,"Buy")-SUMIFS('Transactions (Dated)'!$E$2:$E$53,'Transactions (Dated)'!$D$2:$D$53,'Share Values'!$X892,'Transactions (Dated)'!$B$2:$B$53,'Share Values'!AC$11,'Transactions (Dated)'!$C$2:$C$53,"Sell")</f>
        <v>2348</v>
      </c>
      <c r="AD892" s="40">
        <f ca="1">AD891+SUMIFS('Transactions (Dated)'!$E$2:$E$53,'Transactions (Dated)'!$D$2:$D$53,'Share Values'!$X892,'Transactions (Dated)'!$B$2:$B$53,'Share Values'!AD$11,'Transactions (Dated)'!$C$2:$C$53,"Buy")-SUMIFS('Transactions (Dated)'!$E$2:$E$53,'Transactions (Dated)'!$D$2:$D$53,'Share Values'!$X892,'Transactions (Dated)'!$B$2:$B$53,'Share Values'!AD$11,'Transactions (Dated)'!$C$2:$C$53,"Sell")</f>
        <v>0</v>
      </c>
      <c r="AE892" s="40">
        <f ca="1">AE891+SUMIFS('Transactions (Dated)'!$E$2:$E$53,'Transactions (Dated)'!$D$2:$D$53,'Share Values'!$X892,'Transactions (Dated)'!$B$2:$B$53,'Share Values'!AE$11,'Transactions (Dated)'!$C$2:$C$53,"Buy")-SUMIFS('Transactions (Dated)'!$E$2:$E$53,'Transactions (Dated)'!$D$2:$D$53,'Share Values'!$X892,'Transactions (Dated)'!$B$2:$B$53,'Share Values'!AE$11,'Transactions (Dated)'!$C$2:$C$53,"Sell")</f>
        <v>2900</v>
      </c>
      <c r="AF892" s="40">
        <f ca="1">AF891+SUMIFS('Transactions (Dated)'!$E$2:$E$53,'Transactions (Dated)'!$D$2:$D$53,'Share Values'!$X892,'Transactions (Dated)'!$B$2:$B$53,'Share Values'!AF$11,'Transactions (Dated)'!$C$2:$C$53,"Buy")-SUMIFS('Transactions (Dated)'!$E$2:$E$53,'Transactions (Dated)'!$D$2:$D$53,'Share Values'!$X892,'Transactions (Dated)'!$B$2:$B$53,'Share Values'!AF$11,'Transactions (Dated)'!$C$2:$C$53,"Sell")</f>
        <v>14201</v>
      </c>
      <c r="AG892" s="40">
        <f ca="1">AG891+SUMIFS('Transactions (Dated)'!$E$2:$E$53,'Transactions (Dated)'!$D$2:$D$53,'Share Values'!$X892,'Transactions (Dated)'!$B$2:$B$53,'Share Values'!AG$11,'Transactions (Dated)'!$C$2:$C$53,"Buy")-SUMIFS('Transactions (Dated)'!$E$2:$E$53,'Transactions (Dated)'!$D$2:$D$53,'Share Values'!$X892,'Transactions (Dated)'!$B$2:$B$53,'Share Values'!AG$11,'Transactions (Dated)'!$C$2:$C$53,"Sell")</f>
        <v>6835</v>
      </c>
      <c r="AH892" s="40">
        <f ca="1">AH891+SUMIFS('Transactions (Dated)'!$E$2:$E$53,'Transactions (Dated)'!$D$2:$D$53,'Share Values'!$X892,'Transactions (Dated)'!$B$2:$B$53,'Share Values'!AH$11,'Transactions (Dated)'!$C$2:$C$53,"Buy")-SUMIFS('Transactions (Dated)'!$E$2:$E$53,'Transactions (Dated)'!$D$2:$D$53,'Share Values'!$X892,'Transactions (Dated)'!$B$2:$B$53,'Share Values'!AH$11,'Transactions (Dated)'!$C$2:$C$53,"Sell")</f>
        <v>0</v>
      </c>
      <c r="AI892" s="40">
        <f ca="1">AI891+SUMIFS('Transactions (Dated)'!$E$2:$E$53,'Transactions (Dated)'!$D$2:$D$53,'Share Values'!$X892,'Transactions (Dated)'!$B$2:$B$53,'Share Values'!AI$11,'Transactions (Dated)'!$C$2:$C$53,"Buy")-SUMIFS('Transactions (Dated)'!$E$2:$E$53,'Transactions (Dated)'!$D$2:$D$53,'Share Values'!$X892,'Transactions (Dated)'!$B$2:$B$53,'Share Values'!AI$11,'Transactions (Dated)'!$C$2:$C$53,"Sell")</f>
        <v>0</v>
      </c>
      <c r="AJ892" s="40">
        <f ca="1">AJ891+SUMIFS('Transactions (Dated)'!$E$2:$E$53,'Transactions (Dated)'!$D$2:$D$53,'Share Values'!$X892,'Transactions (Dated)'!$B$2:$B$53,'Share Values'!AJ$11,'Transactions (Dated)'!$C$2:$C$53,"Buy")-SUMIFS('Transactions (Dated)'!$E$2:$E$53,'Transactions (Dated)'!$D$2:$D$53,'Share Values'!$X892,'Transactions (Dated)'!$B$2:$B$53,'Share Values'!AJ$11,'Transactions (Dated)'!$C$2:$C$53,"Sell")</f>
        <v>0</v>
      </c>
      <c r="AK892" s="40">
        <f ca="1">AK891+SUMIFS('Transactions (Dated)'!$E$2:$E$53,'Transactions (Dated)'!$D$2:$D$53,'Share Values'!$X892,'Transactions (Dated)'!$B$2:$B$53,'Share Values'!AK$11,'Transactions (Dated)'!$C$2:$C$53,"Buy")-SUMIFS('Transactions (Dated)'!$E$2:$E$53,'Transactions (Dated)'!$D$2:$D$53,'Share Values'!$X892,'Transactions (Dated)'!$B$2:$B$53,'Share Values'!AK$11,'Transactions (Dated)'!$C$2:$C$53,"Sell")</f>
        <v>0</v>
      </c>
      <c r="AL892" s="40">
        <f ca="1">AL891+SUMIFS('Transactions (Dated)'!$E$2:$E$53,'Transactions (Dated)'!$D$2:$D$53,'Share Values'!$X892,'Transactions (Dated)'!$B$2:$B$53,'Share Values'!AL$11,'Transactions (Dated)'!$C$2:$C$53,"Buy")-SUMIFS('Transactions (Dated)'!$E$2:$E$53,'Transactions (Dated)'!$D$2:$D$53,'Share Values'!$X892,'Transactions (Dated)'!$B$2:$B$53,'Share Values'!AL$11,'Transactions (Dated)'!$C$2:$C$53,"Sell")</f>
        <v>0</v>
      </c>
      <c r="AM892" s="40">
        <f ca="1">AM891+SUMIFS('Transactions (Dated)'!$E$2:$E$53,'Transactions (Dated)'!$D$2:$D$53,'Share Values'!$X892,'Transactions (Dated)'!$B$2:$B$53,'Share Values'!AM$11,'Transactions (Dated)'!$C$2:$C$53,"Buy")-SUMIFS('Transactions (Dated)'!$E$2:$E$53,'Transactions (Dated)'!$D$2:$D$53,'Share Values'!$X892,'Transactions (Dated)'!$B$2:$B$53,'Share Values'!AM$11,'Transactions (Dated)'!$C$2:$C$53,"Sell")</f>
        <v>0</v>
      </c>
      <c r="AN892" s="40">
        <f ca="1">AN891+SUMIFS('Transactions (Dated)'!$E$2:$E$53,'Transactions (Dated)'!$D$2:$D$53,'Share Values'!$X892,'Transactions (Dated)'!$B$2:$B$53,'Share Values'!AN$11,'Transactions (Dated)'!$C$2:$C$53,"Buy")-SUMIFS('Transactions (Dated)'!$E$2:$E$53,'Transactions (Dated)'!$D$2:$D$53,'Share Values'!$X892,'Transactions (Dated)'!$B$2:$B$53,'Share Values'!AN$11,'Transactions (Dated)'!$C$2:$C$53,"Sell")</f>
        <v>0</v>
      </c>
      <c r="AQ892" s="3">
        <f t="shared" si="371"/>
        <v>43195</v>
      </c>
      <c r="AR892" s="6">
        <f t="shared" ca="1" si="372"/>
        <v>61790</v>
      </c>
      <c r="AS892" s="6">
        <f t="shared" ca="1" si="373"/>
        <v>15000</v>
      </c>
      <c r="AT892" s="6">
        <f t="shared" ca="1" si="374"/>
        <v>545853.47</v>
      </c>
      <c r="AU892" s="6">
        <f t="shared" ca="1" si="375"/>
        <v>47129.72</v>
      </c>
      <c r="AV892" s="6">
        <f t="shared" ca="1" si="376"/>
        <v>0</v>
      </c>
      <c r="AW892" s="6">
        <f t="shared" ca="1" si="377"/>
        <v>0</v>
      </c>
      <c r="AX892" s="6">
        <f t="shared" ca="1" si="378"/>
        <v>42373.64</v>
      </c>
      <c r="AY892" s="6">
        <f t="shared" ca="1" si="379"/>
        <v>42745.009999999995</v>
      </c>
      <c r="AZ892" s="6">
        <f t="shared" ca="1" si="380"/>
        <v>0</v>
      </c>
      <c r="BA892" s="6">
        <f t="shared" ca="1" si="381"/>
        <v>0</v>
      </c>
      <c r="BB892" s="6">
        <f t="shared" ca="1" si="382"/>
        <v>0</v>
      </c>
      <c r="BC892" s="6">
        <f t="shared" ca="1" si="383"/>
        <v>0</v>
      </c>
      <c r="BD892" s="6">
        <f t="shared" ca="1" si="384"/>
        <v>0</v>
      </c>
      <c r="BE892" s="6">
        <f t="shared" ca="1" si="385"/>
        <v>0</v>
      </c>
      <c r="BF892" s="6">
        <f t="shared" ca="1" si="368"/>
        <v>0</v>
      </c>
      <c r="BG892" s="6">
        <f t="shared" ca="1" si="369"/>
        <v>0</v>
      </c>
      <c r="BJ892" s="4">
        <f t="shared" ca="1" si="386"/>
        <v>754891.84</v>
      </c>
      <c r="BL892" s="3">
        <f t="shared" si="387"/>
        <v>43195</v>
      </c>
      <c r="BM892" s="6">
        <f>BM891+SUMIFS('Transactions (Dated)'!G:G,'Transactions (Dated)'!D:D,'Share Values'!AQ892)</f>
        <v>14317.649999999987</v>
      </c>
      <c r="BN892" s="6">
        <f ca="1">BN891+SUMIFS('Transactions (Dated)'!$F:$F,'Transactions (Dated)'!$D:$D,$BL892,'Transactions (Dated)'!$B:$B,BN$11,'Transactions (Dated)'!$C:$C,"Dividend (paid to cash)")*Y892</f>
        <v>0</v>
      </c>
      <c r="BO892" s="6">
        <f ca="1">BO891+SUMIFS('Transactions (Dated)'!$F:$F,'Transactions (Dated)'!$D:$D,$BL892,'Transactions (Dated)'!$B:$B,BO$11,'Transactions (Dated)'!$C:$C,"Dividend (paid to cash)")*Z892</f>
        <v>2421.875</v>
      </c>
      <c r="BP892" s="6">
        <f ca="1">BP891+SUMIFS('Transactions (Dated)'!$F:$F,'Transactions (Dated)'!$D:$D,$BL892,'Transactions (Dated)'!$B:$B,BP$11,'Transactions (Dated)'!$C:$C,"Dividend (paid to cash)")*AA892</f>
        <v>51745.237000000008</v>
      </c>
      <c r="BQ892" s="6">
        <f ca="1">BQ891+SUMIFS('Transactions (Dated)'!$F:$F,'Transactions (Dated)'!$D:$D,$BL892,'Transactions (Dated)'!$B:$B,BQ$11,'Transactions (Dated)'!$C:$C,"Dividend (paid to cash)")*AB892</f>
        <v>818.29</v>
      </c>
      <c r="BR892" s="6">
        <f ca="1">BR891+SUMIFS('Transactions (Dated)'!$F:$F,'Transactions (Dated)'!$D:$D,$BL892,'Transactions (Dated)'!$B:$B,BR$11,'Transactions (Dated)'!$C:$C,"Dividend (paid to cash)")*AC892</f>
        <v>0</v>
      </c>
      <c r="BS892" s="6">
        <f ca="1">BS891+SUMIFS('Transactions (Dated)'!$F:$F,'Transactions (Dated)'!$D:$D,$BL892,'Transactions (Dated)'!$B:$B,BS$11,'Transactions (Dated)'!$C:$C,"Dividend (paid to cash)")*AD892</f>
        <v>0</v>
      </c>
      <c r="BT892" s="6">
        <f ca="1">BT891+SUMIFS('Transactions (Dated)'!$F:$F,'Transactions (Dated)'!$D:$D,$BL892,'Transactions (Dated)'!$B:$B,BT$11,'Transactions (Dated)'!$C:$C,"Dividend (paid to cash)")*AE892</f>
        <v>9280</v>
      </c>
      <c r="BU892" s="6">
        <f ca="1">BU891+SUMIFS('Transactions (Dated)'!$F:$F,'Transactions (Dated)'!$D:$D,$BL892,'Transactions (Dated)'!$B:$B,BU$11,'Transactions (Dated)'!$C:$C,"Dividend (paid to cash)")*AF892</f>
        <v>0</v>
      </c>
      <c r="BV892" s="6">
        <f ca="1">BV891+SUMIFS('Transactions (Dated)'!$F:$F,'Transactions (Dated)'!$D:$D,$BL892,'Transactions (Dated)'!$B:$B,BV$11,'Transactions (Dated)'!$C:$C,"Dividend (paid to cash)")*AG892</f>
        <v>0</v>
      </c>
      <c r="BW892" s="6">
        <f ca="1">BW891+SUMIFS('Transactions (Dated)'!$F:$F,'Transactions (Dated)'!$D:$D,$BL892,'Transactions (Dated)'!$B:$B,BW$11,'Transactions (Dated)'!$C:$C,"Dividend (paid to cash)")*AH892</f>
        <v>0</v>
      </c>
      <c r="BX892" s="6">
        <f ca="1">BX891+SUMIFS('Transactions (Dated)'!$F:$F,'Transactions (Dated)'!$D:$D,$BL892,'Transactions (Dated)'!$B:$B,BX$11,'Transactions (Dated)'!$C:$C,"Dividend (paid to cash)")*AI892</f>
        <v>0</v>
      </c>
      <c r="BY892" s="6">
        <f ca="1">BY891+SUMIFS('Transactions (Dated)'!$F:$F,'Transactions (Dated)'!$D:$D,$BL892,'Transactions (Dated)'!$B:$B,BY$11,'Transactions (Dated)'!$C:$C,"Dividend (paid to cash)")*AJ892</f>
        <v>0</v>
      </c>
      <c r="BZ892" s="6">
        <f ca="1">BZ891+SUMIFS('Transactions (Dated)'!$F:$F,'Transactions (Dated)'!$D:$D,$BL892,'Transactions (Dated)'!$B:$B,BZ$11,'Transactions (Dated)'!$C:$C,"Dividend (paid to cash)")*AK892</f>
        <v>0</v>
      </c>
      <c r="CA892" s="6">
        <f ca="1">CA891+SUMIFS('Transactions (Dated)'!$F:$F,'Transactions (Dated)'!$D:$D,$BL892,'Transactions (Dated)'!$B:$B,CA$11,'Transactions (Dated)'!$C:$C,"Dividend (paid to cash)")*AL892</f>
        <v>0</v>
      </c>
      <c r="CB892" s="6">
        <v>0</v>
      </c>
      <c r="CC892" s="6">
        <v>0</v>
      </c>
      <c r="CF892" s="6">
        <f t="shared" ca="1" si="388"/>
        <v>78583.051999999981</v>
      </c>
      <c r="CH892" s="3">
        <f t="shared" si="389"/>
        <v>43195</v>
      </c>
      <c r="CI892" s="4">
        <f t="shared" ca="1" si="390"/>
        <v>754891.84</v>
      </c>
      <c r="CJ892" s="4">
        <f t="shared" ca="1" si="391"/>
        <v>78583.051999999981</v>
      </c>
      <c r="CL892" s="4">
        <f t="shared" ca="1" si="392"/>
        <v>833474.89199999999</v>
      </c>
    </row>
    <row r="893" spans="2:90" x14ac:dyDescent="0.15">
      <c r="B893" s="3">
        <v>43196</v>
      </c>
      <c r="E893" s="86">
        <v>43196</v>
      </c>
      <c r="F893" s="53">
        <v>13.01</v>
      </c>
      <c r="G893">
        <v>1.6400000000000001</v>
      </c>
      <c r="H893">
        <v>20.5</v>
      </c>
      <c r="I893">
        <v>24.93</v>
      </c>
      <c r="K893">
        <v>11.65</v>
      </c>
      <c r="L893">
        <v>14.69</v>
      </c>
      <c r="M893">
        <v>3.02</v>
      </c>
      <c r="O893">
        <v>18.329999999999998</v>
      </c>
      <c r="Q893">
        <v>1.28</v>
      </c>
      <c r="R893">
        <v>8.7899999999999991</v>
      </c>
      <c r="S893">
        <v>42.94</v>
      </c>
      <c r="U893">
        <v>42.94</v>
      </c>
      <c r="X893" s="3">
        <f t="shared" si="370"/>
        <v>43196</v>
      </c>
      <c r="Y893" s="40">
        <f ca="1">Y892+SUMIFS('Transactions (Dated)'!$E$2:$E$53,'Transactions (Dated)'!$D$2:$D$53,'Share Values'!$X893,'Transactions (Dated)'!$B$2:$B$53,'Share Values'!Y$11,'Transactions (Dated)'!$C$2:$C$53,"Buy")-SUMIFS('Transactions (Dated)'!$E$2:$E$53,'Transactions (Dated)'!$D$2:$D$53,'Share Values'!$X893,'Transactions (Dated)'!$B$2:$B$53,'Share Values'!Y$11,'Transactions (Dated)'!$C$2:$C$53,"Sell")</f>
        <v>4625</v>
      </c>
      <c r="Z893" s="40">
        <f ca="1">Z892+SUMIFS('Transactions (Dated)'!$E$2:$E$53,'Transactions (Dated)'!$D$2:$D$53,'Share Values'!$X893,'Transactions (Dated)'!$B$2:$B$53,'Share Values'!Z$11,'Transactions (Dated)'!$C$2:$C$53,"Buy")-SUMIFS('Transactions (Dated)'!$E$2:$E$53,'Transactions (Dated)'!$D$2:$D$53,'Share Values'!$X893,'Transactions (Dated)'!$B$2:$B$53,'Share Values'!Z$11,'Transactions (Dated)'!$C$2:$C$53,"Sell")</f>
        <v>9375</v>
      </c>
      <c r="AA893" s="40">
        <f ca="1">AA892+SUMIFS('Transactions (Dated)'!$E$2:$E$53,'Transactions (Dated)'!$D$2:$D$53,'Share Values'!$X893,'Transactions (Dated)'!$B$2:$B$53,'Share Values'!AA$11,'Transactions (Dated)'!$C$2:$C$53,"Buy")-SUMIFS('Transactions (Dated)'!$E$2:$E$53,'Transactions (Dated)'!$D$2:$D$53,'Share Values'!$X893,'Transactions (Dated)'!$B$2:$B$53,'Share Values'!AA$11,'Transactions (Dated)'!$C$2:$C$53,"Sell")</f>
        <v>26357</v>
      </c>
      <c r="AB893" s="40">
        <f ca="1">AB892+SUMIFS('Transactions (Dated)'!$E$2:$E$53,'Transactions (Dated)'!$D$2:$D$53,'Share Values'!$X893,'Transactions (Dated)'!$B$2:$B$53,'Share Values'!AB$11,'Transactions (Dated)'!$C$2:$C$53,"Buy")-SUMIFS('Transactions (Dated)'!$E$2:$E$53,'Transactions (Dated)'!$D$2:$D$53,'Share Values'!$X893,'Transactions (Dated)'!$B$2:$B$53,'Share Values'!AB$11,'Transactions (Dated)'!$C$2:$C$53,"Sell")</f>
        <v>1892</v>
      </c>
      <c r="AC893" s="40">
        <f ca="1">AC892+SUMIFS('Transactions (Dated)'!$E$2:$E$53,'Transactions (Dated)'!$D$2:$D$53,'Share Values'!$X893,'Transactions (Dated)'!$B$2:$B$53,'Share Values'!AC$11,'Transactions (Dated)'!$C$2:$C$53,"Buy")-SUMIFS('Transactions (Dated)'!$E$2:$E$53,'Transactions (Dated)'!$D$2:$D$53,'Share Values'!$X893,'Transactions (Dated)'!$B$2:$B$53,'Share Values'!AC$11,'Transactions (Dated)'!$C$2:$C$53,"Sell")</f>
        <v>2348</v>
      </c>
      <c r="AD893" s="40">
        <f ca="1">AD892+SUMIFS('Transactions (Dated)'!$E$2:$E$53,'Transactions (Dated)'!$D$2:$D$53,'Share Values'!$X893,'Transactions (Dated)'!$B$2:$B$53,'Share Values'!AD$11,'Transactions (Dated)'!$C$2:$C$53,"Buy")-SUMIFS('Transactions (Dated)'!$E$2:$E$53,'Transactions (Dated)'!$D$2:$D$53,'Share Values'!$X893,'Transactions (Dated)'!$B$2:$B$53,'Share Values'!AD$11,'Transactions (Dated)'!$C$2:$C$53,"Sell")</f>
        <v>0</v>
      </c>
      <c r="AE893" s="40">
        <f ca="1">AE892+SUMIFS('Transactions (Dated)'!$E$2:$E$53,'Transactions (Dated)'!$D$2:$D$53,'Share Values'!$X893,'Transactions (Dated)'!$B$2:$B$53,'Share Values'!AE$11,'Transactions (Dated)'!$C$2:$C$53,"Buy")-SUMIFS('Transactions (Dated)'!$E$2:$E$53,'Transactions (Dated)'!$D$2:$D$53,'Share Values'!$X893,'Transactions (Dated)'!$B$2:$B$53,'Share Values'!AE$11,'Transactions (Dated)'!$C$2:$C$53,"Sell")</f>
        <v>2900</v>
      </c>
      <c r="AF893" s="40">
        <f ca="1">AF892+SUMIFS('Transactions (Dated)'!$E$2:$E$53,'Transactions (Dated)'!$D$2:$D$53,'Share Values'!$X893,'Transactions (Dated)'!$B$2:$B$53,'Share Values'!AF$11,'Transactions (Dated)'!$C$2:$C$53,"Buy")-SUMIFS('Transactions (Dated)'!$E$2:$E$53,'Transactions (Dated)'!$D$2:$D$53,'Share Values'!$X893,'Transactions (Dated)'!$B$2:$B$53,'Share Values'!AF$11,'Transactions (Dated)'!$C$2:$C$53,"Sell")</f>
        <v>14201</v>
      </c>
      <c r="AG893" s="40">
        <f ca="1">AG892+SUMIFS('Transactions (Dated)'!$E$2:$E$53,'Transactions (Dated)'!$D$2:$D$53,'Share Values'!$X893,'Transactions (Dated)'!$B$2:$B$53,'Share Values'!AG$11,'Transactions (Dated)'!$C$2:$C$53,"Buy")-SUMIFS('Transactions (Dated)'!$E$2:$E$53,'Transactions (Dated)'!$D$2:$D$53,'Share Values'!$X893,'Transactions (Dated)'!$B$2:$B$53,'Share Values'!AG$11,'Transactions (Dated)'!$C$2:$C$53,"Sell")</f>
        <v>6835</v>
      </c>
      <c r="AH893" s="40">
        <f ca="1">AH892+SUMIFS('Transactions (Dated)'!$E$2:$E$53,'Transactions (Dated)'!$D$2:$D$53,'Share Values'!$X893,'Transactions (Dated)'!$B$2:$B$53,'Share Values'!AH$11,'Transactions (Dated)'!$C$2:$C$53,"Buy")-SUMIFS('Transactions (Dated)'!$E$2:$E$53,'Transactions (Dated)'!$D$2:$D$53,'Share Values'!$X893,'Transactions (Dated)'!$B$2:$B$53,'Share Values'!AH$11,'Transactions (Dated)'!$C$2:$C$53,"Sell")</f>
        <v>0</v>
      </c>
      <c r="AI893" s="40">
        <f ca="1">AI892+SUMIFS('Transactions (Dated)'!$E$2:$E$53,'Transactions (Dated)'!$D$2:$D$53,'Share Values'!$X893,'Transactions (Dated)'!$B$2:$B$53,'Share Values'!AI$11,'Transactions (Dated)'!$C$2:$C$53,"Buy")-SUMIFS('Transactions (Dated)'!$E$2:$E$53,'Transactions (Dated)'!$D$2:$D$53,'Share Values'!$X893,'Transactions (Dated)'!$B$2:$B$53,'Share Values'!AI$11,'Transactions (Dated)'!$C$2:$C$53,"Sell")</f>
        <v>0</v>
      </c>
      <c r="AJ893" s="40">
        <f ca="1">AJ892+SUMIFS('Transactions (Dated)'!$E$2:$E$53,'Transactions (Dated)'!$D$2:$D$53,'Share Values'!$X893,'Transactions (Dated)'!$B$2:$B$53,'Share Values'!AJ$11,'Transactions (Dated)'!$C$2:$C$53,"Buy")-SUMIFS('Transactions (Dated)'!$E$2:$E$53,'Transactions (Dated)'!$D$2:$D$53,'Share Values'!$X893,'Transactions (Dated)'!$B$2:$B$53,'Share Values'!AJ$11,'Transactions (Dated)'!$C$2:$C$53,"Sell")</f>
        <v>0</v>
      </c>
      <c r="AK893" s="40">
        <f ca="1">AK892+SUMIFS('Transactions (Dated)'!$E$2:$E$53,'Transactions (Dated)'!$D$2:$D$53,'Share Values'!$X893,'Transactions (Dated)'!$B$2:$B$53,'Share Values'!AK$11,'Transactions (Dated)'!$C$2:$C$53,"Buy")-SUMIFS('Transactions (Dated)'!$E$2:$E$53,'Transactions (Dated)'!$D$2:$D$53,'Share Values'!$X893,'Transactions (Dated)'!$B$2:$B$53,'Share Values'!AK$11,'Transactions (Dated)'!$C$2:$C$53,"Sell")</f>
        <v>0</v>
      </c>
      <c r="AL893" s="40">
        <f ca="1">AL892+SUMIFS('Transactions (Dated)'!$E$2:$E$53,'Transactions (Dated)'!$D$2:$D$53,'Share Values'!$X893,'Transactions (Dated)'!$B$2:$B$53,'Share Values'!AL$11,'Transactions (Dated)'!$C$2:$C$53,"Buy")-SUMIFS('Transactions (Dated)'!$E$2:$E$53,'Transactions (Dated)'!$D$2:$D$53,'Share Values'!$X893,'Transactions (Dated)'!$B$2:$B$53,'Share Values'!AL$11,'Transactions (Dated)'!$C$2:$C$53,"Sell")</f>
        <v>0</v>
      </c>
      <c r="AM893" s="40">
        <f ca="1">AM892+SUMIFS('Transactions (Dated)'!$E$2:$E$53,'Transactions (Dated)'!$D$2:$D$53,'Share Values'!$X893,'Transactions (Dated)'!$B$2:$B$53,'Share Values'!AM$11,'Transactions (Dated)'!$C$2:$C$53,"Buy")-SUMIFS('Transactions (Dated)'!$E$2:$E$53,'Transactions (Dated)'!$D$2:$D$53,'Share Values'!$X893,'Transactions (Dated)'!$B$2:$B$53,'Share Values'!AM$11,'Transactions (Dated)'!$C$2:$C$53,"Sell")</f>
        <v>0</v>
      </c>
      <c r="AN893" s="40">
        <f ca="1">AN892+SUMIFS('Transactions (Dated)'!$E$2:$E$53,'Transactions (Dated)'!$D$2:$D$53,'Share Values'!$X893,'Transactions (Dated)'!$B$2:$B$53,'Share Values'!AN$11,'Transactions (Dated)'!$C$2:$C$53,"Buy")-SUMIFS('Transactions (Dated)'!$E$2:$E$53,'Transactions (Dated)'!$D$2:$D$53,'Share Values'!$X893,'Transactions (Dated)'!$B$2:$B$53,'Share Values'!AN$11,'Transactions (Dated)'!$C$2:$C$53,"Sell")</f>
        <v>0</v>
      </c>
      <c r="AQ893" s="3">
        <f t="shared" si="371"/>
        <v>43196</v>
      </c>
      <c r="AR893" s="6">
        <f t="shared" ca="1" si="372"/>
        <v>60171.25</v>
      </c>
      <c r="AS893" s="6">
        <f t="shared" ca="1" si="373"/>
        <v>15375.000000000002</v>
      </c>
      <c r="AT893" s="6">
        <f t="shared" ca="1" si="374"/>
        <v>540318.5</v>
      </c>
      <c r="AU893" s="6">
        <f t="shared" ca="1" si="375"/>
        <v>47167.56</v>
      </c>
      <c r="AV893" s="6">
        <f t="shared" ca="1" si="376"/>
        <v>0</v>
      </c>
      <c r="AW893" s="6">
        <f t="shared" ca="1" si="377"/>
        <v>0</v>
      </c>
      <c r="AX893" s="6">
        <f t="shared" ca="1" si="378"/>
        <v>42601</v>
      </c>
      <c r="AY893" s="6">
        <f t="shared" ca="1" si="379"/>
        <v>42887.02</v>
      </c>
      <c r="AZ893" s="6">
        <f t="shared" ca="1" si="380"/>
        <v>0</v>
      </c>
      <c r="BA893" s="6">
        <f t="shared" ca="1" si="381"/>
        <v>0</v>
      </c>
      <c r="BB893" s="6">
        <f t="shared" ca="1" si="382"/>
        <v>0</v>
      </c>
      <c r="BC893" s="6">
        <f t="shared" ca="1" si="383"/>
        <v>0</v>
      </c>
      <c r="BD893" s="6">
        <f t="shared" ca="1" si="384"/>
        <v>0</v>
      </c>
      <c r="BE893" s="6">
        <f t="shared" ca="1" si="385"/>
        <v>0</v>
      </c>
      <c r="BF893" s="6">
        <f t="shared" ca="1" si="368"/>
        <v>0</v>
      </c>
      <c r="BG893" s="6">
        <f t="shared" ca="1" si="369"/>
        <v>0</v>
      </c>
      <c r="BJ893" s="4">
        <f t="shared" ca="1" si="386"/>
        <v>748520.33000000007</v>
      </c>
      <c r="BL893" s="3">
        <f t="shared" si="387"/>
        <v>43196</v>
      </c>
      <c r="BM893" s="6">
        <f>BM892+SUMIFS('Transactions (Dated)'!G:G,'Transactions (Dated)'!D:D,'Share Values'!AQ893)</f>
        <v>14317.649999999987</v>
      </c>
      <c r="BN893" s="6">
        <f ca="1">BN892+SUMIFS('Transactions (Dated)'!$F:$F,'Transactions (Dated)'!$D:$D,$BL893,'Transactions (Dated)'!$B:$B,BN$11,'Transactions (Dated)'!$C:$C,"Dividend (paid to cash)")*Y893</f>
        <v>0</v>
      </c>
      <c r="BO893" s="6">
        <f ca="1">BO892+SUMIFS('Transactions (Dated)'!$F:$F,'Transactions (Dated)'!$D:$D,$BL893,'Transactions (Dated)'!$B:$B,BO$11,'Transactions (Dated)'!$C:$C,"Dividend (paid to cash)")*Z893</f>
        <v>2421.875</v>
      </c>
      <c r="BP893" s="6">
        <f ca="1">BP892+SUMIFS('Transactions (Dated)'!$F:$F,'Transactions (Dated)'!$D:$D,$BL893,'Transactions (Dated)'!$B:$B,BP$11,'Transactions (Dated)'!$C:$C,"Dividend (paid to cash)")*AA893</f>
        <v>51745.237000000008</v>
      </c>
      <c r="BQ893" s="6">
        <f ca="1">BQ892+SUMIFS('Transactions (Dated)'!$F:$F,'Transactions (Dated)'!$D:$D,$BL893,'Transactions (Dated)'!$B:$B,BQ$11,'Transactions (Dated)'!$C:$C,"Dividend (paid to cash)")*AB893</f>
        <v>818.29</v>
      </c>
      <c r="BR893" s="6">
        <f ca="1">BR892+SUMIFS('Transactions (Dated)'!$F:$F,'Transactions (Dated)'!$D:$D,$BL893,'Transactions (Dated)'!$B:$B,BR$11,'Transactions (Dated)'!$C:$C,"Dividend (paid to cash)")*AC893</f>
        <v>0</v>
      </c>
      <c r="BS893" s="6">
        <f ca="1">BS892+SUMIFS('Transactions (Dated)'!$F:$F,'Transactions (Dated)'!$D:$D,$BL893,'Transactions (Dated)'!$B:$B,BS$11,'Transactions (Dated)'!$C:$C,"Dividend (paid to cash)")*AD893</f>
        <v>0</v>
      </c>
      <c r="BT893" s="6">
        <f ca="1">BT892+SUMIFS('Transactions (Dated)'!$F:$F,'Transactions (Dated)'!$D:$D,$BL893,'Transactions (Dated)'!$B:$B,BT$11,'Transactions (Dated)'!$C:$C,"Dividend (paid to cash)")*AE893</f>
        <v>9280</v>
      </c>
      <c r="BU893" s="6">
        <f ca="1">BU892+SUMIFS('Transactions (Dated)'!$F:$F,'Transactions (Dated)'!$D:$D,$BL893,'Transactions (Dated)'!$B:$B,BU$11,'Transactions (Dated)'!$C:$C,"Dividend (paid to cash)")*AF893</f>
        <v>0</v>
      </c>
      <c r="BV893" s="6">
        <f ca="1">BV892+SUMIFS('Transactions (Dated)'!$F:$F,'Transactions (Dated)'!$D:$D,$BL893,'Transactions (Dated)'!$B:$B,BV$11,'Transactions (Dated)'!$C:$C,"Dividend (paid to cash)")*AG893</f>
        <v>0</v>
      </c>
      <c r="BW893" s="6">
        <f ca="1">BW892+SUMIFS('Transactions (Dated)'!$F:$F,'Transactions (Dated)'!$D:$D,$BL893,'Transactions (Dated)'!$B:$B,BW$11,'Transactions (Dated)'!$C:$C,"Dividend (paid to cash)")*AH893</f>
        <v>0</v>
      </c>
      <c r="BX893" s="6">
        <f ca="1">BX892+SUMIFS('Transactions (Dated)'!$F:$F,'Transactions (Dated)'!$D:$D,$BL893,'Transactions (Dated)'!$B:$B,BX$11,'Transactions (Dated)'!$C:$C,"Dividend (paid to cash)")*AI893</f>
        <v>0</v>
      </c>
      <c r="BY893" s="6">
        <f ca="1">BY892+SUMIFS('Transactions (Dated)'!$F:$F,'Transactions (Dated)'!$D:$D,$BL893,'Transactions (Dated)'!$B:$B,BY$11,'Transactions (Dated)'!$C:$C,"Dividend (paid to cash)")*AJ893</f>
        <v>0</v>
      </c>
      <c r="BZ893" s="6">
        <f ca="1">BZ892+SUMIFS('Transactions (Dated)'!$F:$F,'Transactions (Dated)'!$D:$D,$BL893,'Transactions (Dated)'!$B:$B,BZ$11,'Transactions (Dated)'!$C:$C,"Dividend (paid to cash)")*AK893</f>
        <v>0</v>
      </c>
      <c r="CA893" s="6">
        <f ca="1">CA892+SUMIFS('Transactions (Dated)'!$F:$F,'Transactions (Dated)'!$D:$D,$BL893,'Transactions (Dated)'!$B:$B,CA$11,'Transactions (Dated)'!$C:$C,"Dividend (paid to cash)")*AL893</f>
        <v>0</v>
      </c>
      <c r="CB893" s="6">
        <v>0</v>
      </c>
      <c r="CC893" s="6">
        <v>0</v>
      </c>
      <c r="CF893" s="6">
        <f t="shared" ca="1" si="388"/>
        <v>78583.051999999981</v>
      </c>
      <c r="CH893" s="3">
        <f t="shared" si="389"/>
        <v>43196</v>
      </c>
      <c r="CI893" s="4">
        <f t="shared" ca="1" si="390"/>
        <v>748520.33000000007</v>
      </c>
      <c r="CJ893" s="4">
        <f t="shared" ca="1" si="391"/>
        <v>78583.051999999981</v>
      </c>
      <c r="CL893" s="4">
        <f t="shared" ca="1" si="392"/>
        <v>827103.3820000001</v>
      </c>
    </row>
    <row r="894" spans="2:90" x14ac:dyDescent="0.15">
      <c r="B894" s="3">
        <v>43199</v>
      </c>
      <c r="E894" s="86">
        <v>43199</v>
      </c>
      <c r="F894" s="53">
        <v>12.97</v>
      </c>
      <c r="G894">
        <v>1.6400000000000001</v>
      </c>
      <c r="H894">
        <v>20.56</v>
      </c>
      <c r="I894">
        <v>25.06</v>
      </c>
      <c r="K894">
        <v>11.6</v>
      </c>
      <c r="L894">
        <v>14.67</v>
      </c>
      <c r="M894">
        <v>2.9699999999999998</v>
      </c>
      <c r="O894">
        <v>18.28</v>
      </c>
      <c r="Q894">
        <v>1.28</v>
      </c>
      <c r="R894">
        <v>8.86</v>
      </c>
      <c r="S894">
        <v>43.08</v>
      </c>
      <c r="U894">
        <v>43.08</v>
      </c>
      <c r="X894" s="3">
        <f t="shared" si="370"/>
        <v>43199</v>
      </c>
      <c r="Y894" s="40">
        <f ca="1">Y893+SUMIFS('Transactions (Dated)'!$E$2:$E$53,'Transactions (Dated)'!$D$2:$D$53,'Share Values'!$X894,'Transactions (Dated)'!$B$2:$B$53,'Share Values'!Y$11,'Transactions (Dated)'!$C$2:$C$53,"Buy")-SUMIFS('Transactions (Dated)'!$E$2:$E$53,'Transactions (Dated)'!$D$2:$D$53,'Share Values'!$X894,'Transactions (Dated)'!$B$2:$B$53,'Share Values'!Y$11,'Transactions (Dated)'!$C$2:$C$53,"Sell")</f>
        <v>4625</v>
      </c>
      <c r="Z894" s="40">
        <f ca="1">Z893+SUMIFS('Transactions (Dated)'!$E$2:$E$53,'Transactions (Dated)'!$D$2:$D$53,'Share Values'!$X894,'Transactions (Dated)'!$B$2:$B$53,'Share Values'!Z$11,'Transactions (Dated)'!$C$2:$C$53,"Buy")-SUMIFS('Transactions (Dated)'!$E$2:$E$53,'Transactions (Dated)'!$D$2:$D$53,'Share Values'!$X894,'Transactions (Dated)'!$B$2:$B$53,'Share Values'!Z$11,'Transactions (Dated)'!$C$2:$C$53,"Sell")</f>
        <v>9375</v>
      </c>
      <c r="AA894" s="40">
        <f ca="1">AA893+SUMIFS('Transactions (Dated)'!$E$2:$E$53,'Transactions (Dated)'!$D$2:$D$53,'Share Values'!$X894,'Transactions (Dated)'!$B$2:$B$53,'Share Values'!AA$11,'Transactions (Dated)'!$C$2:$C$53,"Buy")-SUMIFS('Transactions (Dated)'!$E$2:$E$53,'Transactions (Dated)'!$D$2:$D$53,'Share Values'!$X894,'Transactions (Dated)'!$B$2:$B$53,'Share Values'!AA$11,'Transactions (Dated)'!$C$2:$C$53,"Sell")</f>
        <v>26357</v>
      </c>
      <c r="AB894" s="40">
        <f ca="1">AB893+SUMIFS('Transactions (Dated)'!$E$2:$E$53,'Transactions (Dated)'!$D$2:$D$53,'Share Values'!$X894,'Transactions (Dated)'!$B$2:$B$53,'Share Values'!AB$11,'Transactions (Dated)'!$C$2:$C$53,"Buy")-SUMIFS('Transactions (Dated)'!$E$2:$E$53,'Transactions (Dated)'!$D$2:$D$53,'Share Values'!$X894,'Transactions (Dated)'!$B$2:$B$53,'Share Values'!AB$11,'Transactions (Dated)'!$C$2:$C$53,"Sell")</f>
        <v>1892</v>
      </c>
      <c r="AC894" s="40">
        <f ca="1">AC893+SUMIFS('Transactions (Dated)'!$E$2:$E$53,'Transactions (Dated)'!$D$2:$D$53,'Share Values'!$X894,'Transactions (Dated)'!$B$2:$B$53,'Share Values'!AC$11,'Transactions (Dated)'!$C$2:$C$53,"Buy")-SUMIFS('Transactions (Dated)'!$E$2:$E$53,'Transactions (Dated)'!$D$2:$D$53,'Share Values'!$X894,'Transactions (Dated)'!$B$2:$B$53,'Share Values'!AC$11,'Transactions (Dated)'!$C$2:$C$53,"Sell")</f>
        <v>2348</v>
      </c>
      <c r="AD894" s="40">
        <f ca="1">AD893+SUMIFS('Transactions (Dated)'!$E$2:$E$53,'Transactions (Dated)'!$D$2:$D$53,'Share Values'!$X894,'Transactions (Dated)'!$B$2:$B$53,'Share Values'!AD$11,'Transactions (Dated)'!$C$2:$C$53,"Buy")-SUMIFS('Transactions (Dated)'!$E$2:$E$53,'Transactions (Dated)'!$D$2:$D$53,'Share Values'!$X894,'Transactions (Dated)'!$B$2:$B$53,'Share Values'!AD$11,'Transactions (Dated)'!$C$2:$C$53,"Sell")</f>
        <v>0</v>
      </c>
      <c r="AE894" s="40">
        <f ca="1">AE893+SUMIFS('Transactions (Dated)'!$E$2:$E$53,'Transactions (Dated)'!$D$2:$D$53,'Share Values'!$X894,'Transactions (Dated)'!$B$2:$B$53,'Share Values'!AE$11,'Transactions (Dated)'!$C$2:$C$53,"Buy")-SUMIFS('Transactions (Dated)'!$E$2:$E$53,'Transactions (Dated)'!$D$2:$D$53,'Share Values'!$X894,'Transactions (Dated)'!$B$2:$B$53,'Share Values'!AE$11,'Transactions (Dated)'!$C$2:$C$53,"Sell")</f>
        <v>2900</v>
      </c>
      <c r="AF894" s="40">
        <f ca="1">AF893+SUMIFS('Transactions (Dated)'!$E$2:$E$53,'Transactions (Dated)'!$D$2:$D$53,'Share Values'!$X894,'Transactions (Dated)'!$B$2:$B$53,'Share Values'!AF$11,'Transactions (Dated)'!$C$2:$C$53,"Buy")-SUMIFS('Transactions (Dated)'!$E$2:$E$53,'Transactions (Dated)'!$D$2:$D$53,'Share Values'!$X894,'Transactions (Dated)'!$B$2:$B$53,'Share Values'!AF$11,'Transactions (Dated)'!$C$2:$C$53,"Sell")</f>
        <v>14201</v>
      </c>
      <c r="AG894" s="40">
        <f ca="1">AG893+SUMIFS('Transactions (Dated)'!$E$2:$E$53,'Transactions (Dated)'!$D$2:$D$53,'Share Values'!$X894,'Transactions (Dated)'!$B$2:$B$53,'Share Values'!AG$11,'Transactions (Dated)'!$C$2:$C$53,"Buy")-SUMIFS('Transactions (Dated)'!$E$2:$E$53,'Transactions (Dated)'!$D$2:$D$53,'Share Values'!$X894,'Transactions (Dated)'!$B$2:$B$53,'Share Values'!AG$11,'Transactions (Dated)'!$C$2:$C$53,"Sell")</f>
        <v>6835</v>
      </c>
      <c r="AH894" s="40">
        <f ca="1">AH893+SUMIFS('Transactions (Dated)'!$E$2:$E$53,'Transactions (Dated)'!$D$2:$D$53,'Share Values'!$X894,'Transactions (Dated)'!$B$2:$B$53,'Share Values'!AH$11,'Transactions (Dated)'!$C$2:$C$53,"Buy")-SUMIFS('Transactions (Dated)'!$E$2:$E$53,'Transactions (Dated)'!$D$2:$D$53,'Share Values'!$X894,'Transactions (Dated)'!$B$2:$B$53,'Share Values'!AH$11,'Transactions (Dated)'!$C$2:$C$53,"Sell")</f>
        <v>0</v>
      </c>
      <c r="AI894" s="40">
        <f ca="1">AI893+SUMIFS('Transactions (Dated)'!$E$2:$E$53,'Transactions (Dated)'!$D$2:$D$53,'Share Values'!$X894,'Transactions (Dated)'!$B$2:$B$53,'Share Values'!AI$11,'Transactions (Dated)'!$C$2:$C$53,"Buy")-SUMIFS('Transactions (Dated)'!$E$2:$E$53,'Transactions (Dated)'!$D$2:$D$53,'Share Values'!$X894,'Transactions (Dated)'!$B$2:$B$53,'Share Values'!AI$11,'Transactions (Dated)'!$C$2:$C$53,"Sell")</f>
        <v>0</v>
      </c>
      <c r="AJ894" s="40">
        <f ca="1">AJ893+SUMIFS('Transactions (Dated)'!$E$2:$E$53,'Transactions (Dated)'!$D$2:$D$53,'Share Values'!$X894,'Transactions (Dated)'!$B$2:$B$53,'Share Values'!AJ$11,'Transactions (Dated)'!$C$2:$C$53,"Buy")-SUMIFS('Transactions (Dated)'!$E$2:$E$53,'Transactions (Dated)'!$D$2:$D$53,'Share Values'!$X894,'Transactions (Dated)'!$B$2:$B$53,'Share Values'!AJ$11,'Transactions (Dated)'!$C$2:$C$53,"Sell")</f>
        <v>0</v>
      </c>
      <c r="AK894" s="40">
        <f ca="1">AK893+SUMIFS('Transactions (Dated)'!$E$2:$E$53,'Transactions (Dated)'!$D$2:$D$53,'Share Values'!$X894,'Transactions (Dated)'!$B$2:$B$53,'Share Values'!AK$11,'Transactions (Dated)'!$C$2:$C$53,"Buy")-SUMIFS('Transactions (Dated)'!$E$2:$E$53,'Transactions (Dated)'!$D$2:$D$53,'Share Values'!$X894,'Transactions (Dated)'!$B$2:$B$53,'Share Values'!AK$11,'Transactions (Dated)'!$C$2:$C$53,"Sell")</f>
        <v>0</v>
      </c>
      <c r="AL894" s="40">
        <f ca="1">AL893+SUMIFS('Transactions (Dated)'!$E$2:$E$53,'Transactions (Dated)'!$D$2:$D$53,'Share Values'!$X894,'Transactions (Dated)'!$B$2:$B$53,'Share Values'!AL$11,'Transactions (Dated)'!$C$2:$C$53,"Buy")-SUMIFS('Transactions (Dated)'!$E$2:$E$53,'Transactions (Dated)'!$D$2:$D$53,'Share Values'!$X894,'Transactions (Dated)'!$B$2:$B$53,'Share Values'!AL$11,'Transactions (Dated)'!$C$2:$C$53,"Sell")</f>
        <v>0</v>
      </c>
      <c r="AM894" s="40">
        <f ca="1">AM893+SUMIFS('Transactions (Dated)'!$E$2:$E$53,'Transactions (Dated)'!$D$2:$D$53,'Share Values'!$X894,'Transactions (Dated)'!$B$2:$B$53,'Share Values'!AM$11,'Transactions (Dated)'!$C$2:$C$53,"Buy")-SUMIFS('Transactions (Dated)'!$E$2:$E$53,'Transactions (Dated)'!$D$2:$D$53,'Share Values'!$X894,'Transactions (Dated)'!$B$2:$B$53,'Share Values'!AM$11,'Transactions (Dated)'!$C$2:$C$53,"Sell")</f>
        <v>0</v>
      </c>
      <c r="AN894" s="40">
        <f ca="1">AN893+SUMIFS('Transactions (Dated)'!$E$2:$E$53,'Transactions (Dated)'!$D$2:$D$53,'Share Values'!$X894,'Transactions (Dated)'!$B$2:$B$53,'Share Values'!AN$11,'Transactions (Dated)'!$C$2:$C$53,"Buy")-SUMIFS('Transactions (Dated)'!$E$2:$E$53,'Transactions (Dated)'!$D$2:$D$53,'Share Values'!$X894,'Transactions (Dated)'!$B$2:$B$53,'Share Values'!AN$11,'Transactions (Dated)'!$C$2:$C$53,"Sell")</f>
        <v>0</v>
      </c>
      <c r="AQ894" s="3">
        <f t="shared" si="371"/>
        <v>43199</v>
      </c>
      <c r="AR894" s="6">
        <f t="shared" ca="1" si="372"/>
        <v>59986.25</v>
      </c>
      <c r="AS894" s="6">
        <f t="shared" ca="1" si="373"/>
        <v>15375.000000000002</v>
      </c>
      <c r="AT894" s="6">
        <f t="shared" ca="1" si="374"/>
        <v>541899.91999999993</v>
      </c>
      <c r="AU894" s="6">
        <f t="shared" ca="1" si="375"/>
        <v>47413.52</v>
      </c>
      <c r="AV894" s="6">
        <f t="shared" ca="1" si="376"/>
        <v>0</v>
      </c>
      <c r="AW894" s="6">
        <f t="shared" ca="1" si="377"/>
        <v>0</v>
      </c>
      <c r="AX894" s="6">
        <f t="shared" ca="1" si="378"/>
        <v>42543</v>
      </c>
      <c r="AY894" s="6">
        <f t="shared" ca="1" si="379"/>
        <v>42176.969999999994</v>
      </c>
      <c r="AZ894" s="6">
        <f t="shared" ca="1" si="380"/>
        <v>0</v>
      </c>
      <c r="BA894" s="6">
        <f t="shared" ca="1" si="381"/>
        <v>0</v>
      </c>
      <c r="BB894" s="6">
        <f t="shared" ca="1" si="382"/>
        <v>0</v>
      </c>
      <c r="BC894" s="6">
        <f t="shared" ca="1" si="383"/>
        <v>0</v>
      </c>
      <c r="BD894" s="6">
        <f t="shared" ca="1" si="384"/>
        <v>0</v>
      </c>
      <c r="BE894" s="6">
        <f t="shared" ca="1" si="385"/>
        <v>0</v>
      </c>
      <c r="BF894" s="6">
        <f t="shared" ca="1" si="368"/>
        <v>0</v>
      </c>
      <c r="BG894" s="6">
        <f t="shared" ca="1" si="369"/>
        <v>0</v>
      </c>
      <c r="BJ894" s="4">
        <f t="shared" ca="1" si="386"/>
        <v>749394.65999999992</v>
      </c>
      <c r="BL894" s="3">
        <f t="shared" si="387"/>
        <v>43199</v>
      </c>
      <c r="BM894" s="6">
        <f>BM893+SUMIFS('Transactions (Dated)'!G:G,'Transactions (Dated)'!D:D,'Share Values'!AQ894)</f>
        <v>14317.649999999987</v>
      </c>
      <c r="BN894" s="6">
        <f ca="1">BN893+SUMIFS('Transactions (Dated)'!$F:$F,'Transactions (Dated)'!$D:$D,$BL894,'Transactions (Dated)'!$B:$B,BN$11,'Transactions (Dated)'!$C:$C,"Dividend (paid to cash)")*Y894</f>
        <v>0</v>
      </c>
      <c r="BO894" s="6">
        <f ca="1">BO893+SUMIFS('Transactions (Dated)'!$F:$F,'Transactions (Dated)'!$D:$D,$BL894,'Transactions (Dated)'!$B:$B,BO$11,'Transactions (Dated)'!$C:$C,"Dividend (paid to cash)")*Z894</f>
        <v>2421.875</v>
      </c>
      <c r="BP894" s="6">
        <f ca="1">BP893+SUMIFS('Transactions (Dated)'!$F:$F,'Transactions (Dated)'!$D:$D,$BL894,'Transactions (Dated)'!$B:$B,BP$11,'Transactions (Dated)'!$C:$C,"Dividend (paid to cash)")*AA894</f>
        <v>51745.237000000008</v>
      </c>
      <c r="BQ894" s="6">
        <f ca="1">BQ893+SUMIFS('Transactions (Dated)'!$F:$F,'Transactions (Dated)'!$D:$D,$BL894,'Transactions (Dated)'!$B:$B,BQ$11,'Transactions (Dated)'!$C:$C,"Dividend (paid to cash)")*AB894</f>
        <v>818.29</v>
      </c>
      <c r="BR894" s="6">
        <f ca="1">BR893+SUMIFS('Transactions (Dated)'!$F:$F,'Transactions (Dated)'!$D:$D,$BL894,'Transactions (Dated)'!$B:$B,BR$11,'Transactions (Dated)'!$C:$C,"Dividend (paid to cash)")*AC894</f>
        <v>0</v>
      </c>
      <c r="BS894" s="6">
        <f ca="1">BS893+SUMIFS('Transactions (Dated)'!$F:$F,'Transactions (Dated)'!$D:$D,$BL894,'Transactions (Dated)'!$B:$B,BS$11,'Transactions (Dated)'!$C:$C,"Dividend (paid to cash)")*AD894</f>
        <v>0</v>
      </c>
      <c r="BT894" s="6">
        <f ca="1">BT893+SUMIFS('Transactions (Dated)'!$F:$F,'Transactions (Dated)'!$D:$D,$BL894,'Transactions (Dated)'!$B:$B,BT$11,'Transactions (Dated)'!$C:$C,"Dividend (paid to cash)")*AE894</f>
        <v>9280</v>
      </c>
      <c r="BU894" s="6">
        <f ca="1">BU893+SUMIFS('Transactions (Dated)'!$F:$F,'Transactions (Dated)'!$D:$D,$BL894,'Transactions (Dated)'!$B:$B,BU$11,'Transactions (Dated)'!$C:$C,"Dividend (paid to cash)")*AF894</f>
        <v>0</v>
      </c>
      <c r="BV894" s="6">
        <f ca="1">BV893+SUMIFS('Transactions (Dated)'!$F:$F,'Transactions (Dated)'!$D:$D,$BL894,'Transactions (Dated)'!$B:$B,BV$11,'Transactions (Dated)'!$C:$C,"Dividend (paid to cash)")*AG894</f>
        <v>0</v>
      </c>
      <c r="BW894" s="6">
        <f ca="1">BW893+SUMIFS('Transactions (Dated)'!$F:$F,'Transactions (Dated)'!$D:$D,$BL894,'Transactions (Dated)'!$B:$B,BW$11,'Transactions (Dated)'!$C:$C,"Dividend (paid to cash)")*AH894</f>
        <v>0</v>
      </c>
      <c r="BX894" s="6">
        <f ca="1">BX893+SUMIFS('Transactions (Dated)'!$F:$F,'Transactions (Dated)'!$D:$D,$BL894,'Transactions (Dated)'!$B:$B,BX$11,'Transactions (Dated)'!$C:$C,"Dividend (paid to cash)")*AI894</f>
        <v>0</v>
      </c>
      <c r="BY894" s="6">
        <f ca="1">BY893+SUMIFS('Transactions (Dated)'!$F:$F,'Transactions (Dated)'!$D:$D,$BL894,'Transactions (Dated)'!$B:$B,BY$11,'Transactions (Dated)'!$C:$C,"Dividend (paid to cash)")*AJ894</f>
        <v>0</v>
      </c>
      <c r="BZ894" s="6">
        <f ca="1">BZ893+SUMIFS('Transactions (Dated)'!$F:$F,'Transactions (Dated)'!$D:$D,$BL894,'Transactions (Dated)'!$B:$B,BZ$11,'Transactions (Dated)'!$C:$C,"Dividend (paid to cash)")*AK894</f>
        <v>0</v>
      </c>
      <c r="CA894" s="6">
        <f ca="1">CA893+SUMIFS('Transactions (Dated)'!$F:$F,'Transactions (Dated)'!$D:$D,$BL894,'Transactions (Dated)'!$B:$B,CA$11,'Transactions (Dated)'!$C:$C,"Dividend (paid to cash)")*AL894</f>
        <v>0</v>
      </c>
      <c r="CB894" s="6">
        <v>0</v>
      </c>
      <c r="CC894" s="6">
        <v>0</v>
      </c>
      <c r="CF894" s="6">
        <f t="shared" ca="1" si="388"/>
        <v>78583.051999999981</v>
      </c>
      <c r="CH894" s="3">
        <f t="shared" si="389"/>
        <v>43199</v>
      </c>
      <c r="CI894" s="4">
        <f t="shared" ca="1" si="390"/>
        <v>749394.65999999992</v>
      </c>
      <c r="CJ894" s="4">
        <f t="shared" ca="1" si="391"/>
        <v>78583.051999999981</v>
      </c>
      <c r="CL894" s="4">
        <f t="shared" ca="1" si="392"/>
        <v>827977.71199999994</v>
      </c>
    </row>
    <row r="895" spans="2:90" x14ac:dyDescent="0.15">
      <c r="B895" s="3">
        <v>43200</v>
      </c>
      <c r="E895" s="86">
        <v>43200</v>
      </c>
      <c r="F895" s="53">
        <v>13.44</v>
      </c>
      <c r="G895">
        <v>1.65</v>
      </c>
      <c r="H895">
        <v>20.59</v>
      </c>
      <c r="I895">
        <v>24.83</v>
      </c>
      <c r="K895">
        <v>11.65</v>
      </c>
      <c r="L895">
        <v>14.81</v>
      </c>
      <c r="M895">
        <v>2.93</v>
      </c>
      <c r="O895">
        <v>18.38</v>
      </c>
      <c r="Q895">
        <v>1.29</v>
      </c>
      <c r="R895">
        <v>9.2899999999999991</v>
      </c>
      <c r="S895">
        <v>42.28</v>
      </c>
      <c r="U895">
        <v>42.28</v>
      </c>
      <c r="X895" s="3">
        <f t="shared" si="370"/>
        <v>43200</v>
      </c>
      <c r="Y895" s="40">
        <f ca="1">Y894+SUMIFS('Transactions (Dated)'!$E$2:$E$53,'Transactions (Dated)'!$D$2:$D$53,'Share Values'!$X895,'Transactions (Dated)'!$B$2:$B$53,'Share Values'!Y$11,'Transactions (Dated)'!$C$2:$C$53,"Buy")-SUMIFS('Transactions (Dated)'!$E$2:$E$53,'Transactions (Dated)'!$D$2:$D$53,'Share Values'!$X895,'Transactions (Dated)'!$B$2:$B$53,'Share Values'!Y$11,'Transactions (Dated)'!$C$2:$C$53,"Sell")</f>
        <v>4625</v>
      </c>
      <c r="Z895" s="40">
        <f ca="1">Z894+SUMIFS('Transactions (Dated)'!$E$2:$E$53,'Transactions (Dated)'!$D$2:$D$53,'Share Values'!$X895,'Transactions (Dated)'!$B$2:$B$53,'Share Values'!Z$11,'Transactions (Dated)'!$C$2:$C$53,"Buy")-SUMIFS('Transactions (Dated)'!$E$2:$E$53,'Transactions (Dated)'!$D$2:$D$53,'Share Values'!$X895,'Transactions (Dated)'!$B$2:$B$53,'Share Values'!Z$11,'Transactions (Dated)'!$C$2:$C$53,"Sell")</f>
        <v>9375</v>
      </c>
      <c r="AA895" s="40">
        <f ca="1">AA894+SUMIFS('Transactions (Dated)'!$E$2:$E$53,'Transactions (Dated)'!$D$2:$D$53,'Share Values'!$X895,'Transactions (Dated)'!$B$2:$B$53,'Share Values'!AA$11,'Transactions (Dated)'!$C$2:$C$53,"Buy")-SUMIFS('Transactions (Dated)'!$E$2:$E$53,'Transactions (Dated)'!$D$2:$D$53,'Share Values'!$X895,'Transactions (Dated)'!$B$2:$B$53,'Share Values'!AA$11,'Transactions (Dated)'!$C$2:$C$53,"Sell")</f>
        <v>26357</v>
      </c>
      <c r="AB895" s="40">
        <f ca="1">AB894+SUMIFS('Transactions (Dated)'!$E$2:$E$53,'Transactions (Dated)'!$D$2:$D$53,'Share Values'!$X895,'Transactions (Dated)'!$B$2:$B$53,'Share Values'!AB$11,'Transactions (Dated)'!$C$2:$C$53,"Buy")-SUMIFS('Transactions (Dated)'!$E$2:$E$53,'Transactions (Dated)'!$D$2:$D$53,'Share Values'!$X895,'Transactions (Dated)'!$B$2:$B$53,'Share Values'!AB$11,'Transactions (Dated)'!$C$2:$C$53,"Sell")</f>
        <v>1892</v>
      </c>
      <c r="AC895" s="40">
        <f ca="1">AC894+SUMIFS('Transactions (Dated)'!$E$2:$E$53,'Transactions (Dated)'!$D$2:$D$53,'Share Values'!$X895,'Transactions (Dated)'!$B$2:$B$53,'Share Values'!AC$11,'Transactions (Dated)'!$C$2:$C$53,"Buy")-SUMIFS('Transactions (Dated)'!$E$2:$E$53,'Transactions (Dated)'!$D$2:$D$53,'Share Values'!$X895,'Transactions (Dated)'!$B$2:$B$53,'Share Values'!AC$11,'Transactions (Dated)'!$C$2:$C$53,"Sell")</f>
        <v>2348</v>
      </c>
      <c r="AD895" s="40">
        <f ca="1">AD894+SUMIFS('Transactions (Dated)'!$E$2:$E$53,'Transactions (Dated)'!$D$2:$D$53,'Share Values'!$X895,'Transactions (Dated)'!$B$2:$B$53,'Share Values'!AD$11,'Transactions (Dated)'!$C$2:$C$53,"Buy")-SUMIFS('Transactions (Dated)'!$E$2:$E$53,'Transactions (Dated)'!$D$2:$D$53,'Share Values'!$X895,'Transactions (Dated)'!$B$2:$B$53,'Share Values'!AD$11,'Transactions (Dated)'!$C$2:$C$53,"Sell")</f>
        <v>0</v>
      </c>
      <c r="AE895" s="40">
        <f ca="1">AE894+SUMIFS('Transactions (Dated)'!$E$2:$E$53,'Transactions (Dated)'!$D$2:$D$53,'Share Values'!$X895,'Transactions (Dated)'!$B$2:$B$53,'Share Values'!AE$11,'Transactions (Dated)'!$C$2:$C$53,"Buy")-SUMIFS('Transactions (Dated)'!$E$2:$E$53,'Transactions (Dated)'!$D$2:$D$53,'Share Values'!$X895,'Transactions (Dated)'!$B$2:$B$53,'Share Values'!AE$11,'Transactions (Dated)'!$C$2:$C$53,"Sell")</f>
        <v>2900</v>
      </c>
      <c r="AF895" s="40">
        <f ca="1">AF894+SUMIFS('Transactions (Dated)'!$E$2:$E$53,'Transactions (Dated)'!$D$2:$D$53,'Share Values'!$X895,'Transactions (Dated)'!$B$2:$B$53,'Share Values'!AF$11,'Transactions (Dated)'!$C$2:$C$53,"Buy")-SUMIFS('Transactions (Dated)'!$E$2:$E$53,'Transactions (Dated)'!$D$2:$D$53,'Share Values'!$X895,'Transactions (Dated)'!$B$2:$B$53,'Share Values'!AF$11,'Transactions (Dated)'!$C$2:$C$53,"Sell")</f>
        <v>14201</v>
      </c>
      <c r="AG895" s="40">
        <f ca="1">AG894+SUMIFS('Transactions (Dated)'!$E$2:$E$53,'Transactions (Dated)'!$D$2:$D$53,'Share Values'!$X895,'Transactions (Dated)'!$B$2:$B$53,'Share Values'!AG$11,'Transactions (Dated)'!$C$2:$C$53,"Buy")-SUMIFS('Transactions (Dated)'!$E$2:$E$53,'Transactions (Dated)'!$D$2:$D$53,'Share Values'!$X895,'Transactions (Dated)'!$B$2:$B$53,'Share Values'!AG$11,'Transactions (Dated)'!$C$2:$C$53,"Sell")</f>
        <v>6835</v>
      </c>
      <c r="AH895" s="40">
        <f ca="1">AH894+SUMIFS('Transactions (Dated)'!$E$2:$E$53,'Transactions (Dated)'!$D$2:$D$53,'Share Values'!$X895,'Transactions (Dated)'!$B$2:$B$53,'Share Values'!AH$11,'Transactions (Dated)'!$C$2:$C$53,"Buy")-SUMIFS('Transactions (Dated)'!$E$2:$E$53,'Transactions (Dated)'!$D$2:$D$53,'Share Values'!$X895,'Transactions (Dated)'!$B$2:$B$53,'Share Values'!AH$11,'Transactions (Dated)'!$C$2:$C$53,"Sell")</f>
        <v>0</v>
      </c>
      <c r="AI895" s="40">
        <f ca="1">AI894+SUMIFS('Transactions (Dated)'!$E$2:$E$53,'Transactions (Dated)'!$D$2:$D$53,'Share Values'!$X895,'Transactions (Dated)'!$B$2:$B$53,'Share Values'!AI$11,'Transactions (Dated)'!$C$2:$C$53,"Buy")-SUMIFS('Transactions (Dated)'!$E$2:$E$53,'Transactions (Dated)'!$D$2:$D$53,'Share Values'!$X895,'Transactions (Dated)'!$B$2:$B$53,'Share Values'!AI$11,'Transactions (Dated)'!$C$2:$C$53,"Sell")</f>
        <v>0</v>
      </c>
      <c r="AJ895" s="40">
        <f ca="1">AJ894+SUMIFS('Transactions (Dated)'!$E$2:$E$53,'Transactions (Dated)'!$D$2:$D$53,'Share Values'!$X895,'Transactions (Dated)'!$B$2:$B$53,'Share Values'!AJ$11,'Transactions (Dated)'!$C$2:$C$53,"Buy")-SUMIFS('Transactions (Dated)'!$E$2:$E$53,'Transactions (Dated)'!$D$2:$D$53,'Share Values'!$X895,'Transactions (Dated)'!$B$2:$B$53,'Share Values'!AJ$11,'Transactions (Dated)'!$C$2:$C$53,"Sell")</f>
        <v>0</v>
      </c>
      <c r="AK895" s="40">
        <f ca="1">AK894+SUMIFS('Transactions (Dated)'!$E$2:$E$53,'Transactions (Dated)'!$D$2:$D$53,'Share Values'!$X895,'Transactions (Dated)'!$B$2:$B$53,'Share Values'!AK$11,'Transactions (Dated)'!$C$2:$C$53,"Buy")-SUMIFS('Transactions (Dated)'!$E$2:$E$53,'Transactions (Dated)'!$D$2:$D$53,'Share Values'!$X895,'Transactions (Dated)'!$B$2:$B$53,'Share Values'!AK$11,'Transactions (Dated)'!$C$2:$C$53,"Sell")</f>
        <v>0</v>
      </c>
      <c r="AL895" s="40">
        <f ca="1">AL894+SUMIFS('Transactions (Dated)'!$E$2:$E$53,'Transactions (Dated)'!$D$2:$D$53,'Share Values'!$X895,'Transactions (Dated)'!$B$2:$B$53,'Share Values'!AL$11,'Transactions (Dated)'!$C$2:$C$53,"Buy")-SUMIFS('Transactions (Dated)'!$E$2:$E$53,'Transactions (Dated)'!$D$2:$D$53,'Share Values'!$X895,'Transactions (Dated)'!$B$2:$B$53,'Share Values'!AL$11,'Transactions (Dated)'!$C$2:$C$53,"Sell")</f>
        <v>0</v>
      </c>
      <c r="AM895" s="40">
        <f ca="1">AM894+SUMIFS('Transactions (Dated)'!$E$2:$E$53,'Transactions (Dated)'!$D$2:$D$53,'Share Values'!$X895,'Transactions (Dated)'!$B$2:$B$53,'Share Values'!AM$11,'Transactions (Dated)'!$C$2:$C$53,"Buy")-SUMIFS('Transactions (Dated)'!$E$2:$E$53,'Transactions (Dated)'!$D$2:$D$53,'Share Values'!$X895,'Transactions (Dated)'!$B$2:$B$53,'Share Values'!AM$11,'Transactions (Dated)'!$C$2:$C$53,"Sell")</f>
        <v>0</v>
      </c>
      <c r="AN895" s="40">
        <f ca="1">AN894+SUMIFS('Transactions (Dated)'!$E$2:$E$53,'Transactions (Dated)'!$D$2:$D$53,'Share Values'!$X895,'Transactions (Dated)'!$B$2:$B$53,'Share Values'!AN$11,'Transactions (Dated)'!$C$2:$C$53,"Buy")-SUMIFS('Transactions (Dated)'!$E$2:$E$53,'Transactions (Dated)'!$D$2:$D$53,'Share Values'!$X895,'Transactions (Dated)'!$B$2:$B$53,'Share Values'!AN$11,'Transactions (Dated)'!$C$2:$C$53,"Sell")</f>
        <v>0</v>
      </c>
      <c r="AQ895" s="3">
        <f t="shared" si="371"/>
        <v>43200</v>
      </c>
      <c r="AR895" s="6">
        <f t="shared" ca="1" si="372"/>
        <v>62160</v>
      </c>
      <c r="AS895" s="6">
        <f t="shared" ca="1" si="373"/>
        <v>15468.75</v>
      </c>
      <c r="AT895" s="6">
        <f t="shared" ca="1" si="374"/>
        <v>542690.63</v>
      </c>
      <c r="AU895" s="6">
        <f t="shared" ca="1" si="375"/>
        <v>46978.359999999993</v>
      </c>
      <c r="AV895" s="6">
        <f t="shared" ca="1" si="376"/>
        <v>0</v>
      </c>
      <c r="AW895" s="6">
        <f t="shared" ca="1" si="377"/>
        <v>0</v>
      </c>
      <c r="AX895" s="6">
        <f t="shared" ca="1" si="378"/>
        <v>42949</v>
      </c>
      <c r="AY895" s="6">
        <f t="shared" ca="1" si="379"/>
        <v>41608.93</v>
      </c>
      <c r="AZ895" s="6">
        <f t="shared" ca="1" si="380"/>
        <v>0</v>
      </c>
      <c r="BA895" s="6">
        <f t="shared" ca="1" si="381"/>
        <v>0</v>
      </c>
      <c r="BB895" s="6">
        <f t="shared" ca="1" si="382"/>
        <v>0</v>
      </c>
      <c r="BC895" s="6">
        <f t="shared" ca="1" si="383"/>
        <v>0</v>
      </c>
      <c r="BD895" s="6">
        <f t="shared" ca="1" si="384"/>
        <v>0</v>
      </c>
      <c r="BE895" s="6">
        <f t="shared" ca="1" si="385"/>
        <v>0</v>
      </c>
      <c r="BF895" s="6">
        <f t="shared" ca="1" si="368"/>
        <v>0</v>
      </c>
      <c r="BG895" s="6">
        <f t="shared" ca="1" si="369"/>
        <v>0</v>
      </c>
      <c r="BJ895" s="4">
        <f t="shared" ca="1" si="386"/>
        <v>751855.67</v>
      </c>
      <c r="BL895" s="3">
        <f t="shared" si="387"/>
        <v>43200</v>
      </c>
      <c r="BM895" s="6">
        <f>BM894+SUMIFS('Transactions (Dated)'!G:G,'Transactions (Dated)'!D:D,'Share Values'!AQ895)</f>
        <v>14317.649999999987</v>
      </c>
      <c r="BN895" s="6">
        <f ca="1">BN894+SUMIFS('Transactions (Dated)'!$F:$F,'Transactions (Dated)'!$D:$D,$BL895,'Transactions (Dated)'!$B:$B,BN$11,'Transactions (Dated)'!$C:$C,"Dividend (paid to cash)")*Y895</f>
        <v>0</v>
      </c>
      <c r="BO895" s="6">
        <f ca="1">BO894+SUMIFS('Transactions (Dated)'!$F:$F,'Transactions (Dated)'!$D:$D,$BL895,'Transactions (Dated)'!$B:$B,BO$11,'Transactions (Dated)'!$C:$C,"Dividend (paid to cash)")*Z895</f>
        <v>2421.875</v>
      </c>
      <c r="BP895" s="6">
        <f ca="1">BP894+SUMIFS('Transactions (Dated)'!$F:$F,'Transactions (Dated)'!$D:$D,$BL895,'Transactions (Dated)'!$B:$B,BP$11,'Transactions (Dated)'!$C:$C,"Dividend (paid to cash)")*AA895</f>
        <v>51745.237000000008</v>
      </c>
      <c r="BQ895" s="6">
        <f ca="1">BQ894+SUMIFS('Transactions (Dated)'!$F:$F,'Transactions (Dated)'!$D:$D,$BL895,'Transactions (Dated)'!$B:$B,BQ$11,'Transactions (Dated)'!$C:$C,"Dividend (paid to cash)")*AB895</f>
        <v>818.29</v>
      </c>
      <c r="BR895" s="6">
        <f ca="1">BR894+SUMIFS('Transactions (Dated)'!$F:$F,'Transactions (Dated)'!$D:$D,$BL895,'Transactions (Dated)'!$B:$B,BR$11,'Transactions (Dated)'!$C:$C,"Dividend (paid to cash)")*AC895</f>
        <v>0</v>
      </c>
      <c r="BS895" s="6">
        <f ca="1">BS894+SUMIFS('Transactions (Dated)'!$F:$F,'Transactions (Dated)'!$D:$D,$BL895,'Transactions (Dated)'!$B:$B,BS$11,'Transactions (Dated)'!$C:$C,"Dividend (paid to cash)")*AD895</f>
        <v>0</v>
      </c>
      <c r="BT895" s="6">
        <f ca="1">BT894+SUMIFS('Transactions (Dated)'!$F:$F,'Transactions (Dated)'!$D:$D,$BL895,'Transactions (Dated)'!$B:$B,BT$11,'Transactions (Dated)'!$C:$C,"Dividend (paid to cash)")*AE895</f>
        <v>9280</v>
      </c>
      <c r="BU895" s="6">
        <f ca="1">BU894+SUMIFS('Transactions (Dated)'!$F:$F,'Transactions (Dated)'!$D:$D,$BL895,'Transactions (Dated)'!$B:$B,BU$11,'Transactions (Dated)'!$C:$C,"Dividend (paid to cash)")*AF895</f>
        <v>0</v>
      </c>
      <c r="BV895" s="6">
        <f ca="1">BV894+SUMIFS('Transactions (Dated)'!$F:$F,'Transactions (Dated)'!$D:$D,$BL895,'Transactions (Dated)'!$B:$B,BV$11,'Transactions (Dated)'!$C:$C,"Dividend (paid to cash)")*AG895</f>
        <v>0</v>
      </c>
      <c r="BW895" s="6">
        <f ca="1">BW894+SUMIFS('Transactions (Dated)'!$F:$F,'Transactions (Dated)'!$D:$D,$BL895,'Transactions (Dated)'!$B:$B,BW$11,'Transactions (Dated)'!$C:$C,"Dividend (paid to cash)")*AH895</f>
        <v>0</v>
      </c>
      <c r="BX895" s="6">
        <f ca="1">BX894+SUMIFS('Transactions (Dated)'!$F:$F,'Transactions (Dated)'!$D:$D,$BL895,'Transactions (Dated)'!$B:$B,BX$11,'Transactions (Dated)'!$C:$C,"Dividend (paid to cash)")*AI895</f>
        <v>0</v>
      </c>
      <c r="BY895" s="6">
        <f ca="1">BY894+SUMIFS('Transactions (Dated)'!$F:$F,'Transactions (Dated)'!$D:$D,$BL895,'Transactions (Dated)'!$B:$B,BY$11,'Transactions (Dated)'!$C:$C,"Dividend (paid to cash)")*AJ895</f>
        <v>0</v>
      </c>
      <c r="BZ895" s="6">
        <f ca="1">BZ894+SUMIFS('Transactions (Dated)'!$F:$F,'Transactions (Dated)'!$D:$D,$BL895,'Transactions (Dated)'!$B:$B,BZ$11,'Transactions (Dated)'!$C:$C,"Dividend (paid to cash)")*AK895</f>
        <v>0</v>
      </c>
      <c r="CA895" s="6">
        <f ca="1">CA894+SUMIFS('Transactions (Dated)'!$F:$F,'Transactions (Dated)'!$D:$D,$BL895,'Transactions (Dated)'!$B:$B,CA$11,'Transactions (Dated)'!$C:$C,"Dividend (paid to cash)")*AL895</f>
        <v>0</v>
      </c>
      <c r="CB895" s="6">
        <v>0</v>
      </c>
      <c r="CC895" s="6">
        <v>0</v>
      </c>
      <c r="CF895" s="6">
        <f t="shared" ca="1" si="388"/>
        <v>78583.051999999981</v>
      </c>
      <c r="CH895" s="3">
        <f t="shared" si="389"/>
        <v>43200</v>
      </c>
      <c r="CI895" s="4">
        <f t="shared" ca="1" si="390"/>
        <v>751855.67</v>
      </c>
      <c r="CJ895" s="4">
        <f t="shared" ca="1" si="391"/>
        <v>78583.051999999981</v>
      </c>
      <c r="CL895" s="4">
        <f t="shared" ca="1" si="392"/>
        <v>830438.72200000007</v>
      </c>
    </row>
    <row r="896" spans="2:90" x14ac:dyDescent="0.15">
      <c r="B896" s="3">
        <v>43201</v>
      </c>
      <c r="E896" s="86">
        <v>43201</v>
      </c>
      <c r="F896" s="53">
        <v>13</v>
      </c>
      <c r="G896">
        <v>1.65</v>
      </c>
      <c r="H896">
        <v>20.58</v>
      </c>
      <c r="I896">
        <v>24.62</v>
      </c>
      <c r="K896">
        <v>11.59</v>
      </c>
      <c r="L896">
        <v>14.81</v>
      </c>
      <c r="M896">
        <v>2.96</v>
      </c>
      <c r="O896">
        <v>18.43</v>
      </c>
      <c r="Q896">
        <v>1.3</v>
      </c>
      <c r="R896">
        <v>9.1300000000000008</v>
      </c>
      <c r="S896">
        <v>42.37</v>
      </c>
      <c r="U896">
        <v>42.37</v>
      </c>
      <c r="X896" s="3">
        <f t="shared" si="370"/>
        <v>43201</v>
      </c>
      <c r="Y896" s="40">
        <f ca="1">Y895+SUMIFS('Transactions (Dated)'!$E$2:$E$53,'Transactions (Dated)'!$D$2:$D$53,'Share Values'!$X896,'Transactions (Dated)'!$B$2:$B$53,'Share Values'!Y$11,'Transactions (Dated)'!$C$2:$C$53,"Buy")-SUMIFS('Transactions (Dated)'!$E$2:$E$53,'Transactions (Dated)'!$D$2:$D$53,'Share Values'!$X896,'Transactions (Dated)'!$B$2:$B$53,'Share Values'!Y$11,'Transactions (Dated)'!$C$2:$C$53,"Sell")</f>
        <v>4625</v>
      </c>
      <c r="Z896" s="40">
        <f ca="1">Z895+SUMIFS('Transactions (Dated)'!$E$2:$E$53,'Transactions (Dated)'!$D$2:$D$53,'Share Values'!$X896,'Transactions (Dated)'!$B$2:$B$53,'Share Values'!Z$11,'Transactions (Dated)'!$C$2:$C$53,"Buy")-SUMIFS('Transactions (Dated)'!$E$2:$E$53,'Transactions (Dated)'!$D$2:$D$53,'Share Values'!$X896,'Transactions (Dated)'!$B$2:$B$53,'Share Values'!Z$11,'Transactions (Dated)'!$C$2:$C$53,"Sell")</f>
        <v>9375</v>
      </c>
      <c r="AA896" s="40">
        <f ca="1">AA895+SUMIFS('Transactions (Dated)'!$E$2:$E$53,'Transactions (Dated)'!$D$2:$D$53,'Share Values'!$X896,'Transactions (Dated)'!$B$2:$B$53,'Share Values'!AA$11,'Transactions (Dated)'!$C$2:$C$53,"Buy")-SUMIFS('Transactions (Dated)'!$E$2:$E$53,'Transactions (Dated)'!$D$2:$D$53,'Share Values'!$X896,'Transactions (Dated)'!$B$2:$B$53,'Share Values'!AA$11,'Transactions (Dated)'!$C$2:$C$53,"Sell")</f>
        <v>26357</v>
      </c>
      <c r="AB896" s="40">
        <f ca="1">AB895+SUMIFS('Transactions (Dated)'!$E$2:$E$53,'Transactions (Dated)'!$D$2:$D$53,'Share Values'!$X896,'Transactions (Dated)'!$B$2:$B$53,'Share Values'!AB$11,'Transactions (Dated)'!$C$2:$C$53,"Buy")-SUMIFS('Transactions (Dated)'!$E$2:$E$53,'Transactions (Dated)'!$D$2:$D$53,'Share Values'!$X896,'Transactions (Dated)'!$B$2:$B$53,'Share Values'!AB$11,'Transactions (Dated)'!$C$2:$C$53,"Sell")</f>
        <v>1892</v>
      </c>
      <c r="AC896" s="40">
        <f ca="1">AC895+SUMIFS('Transactions (Dated)'!$E$2:$E$53,'Transactions (Dated)'!$D$2:$D$53,'Share Values'!$X896,'Transactions (Dated)'!$B$2:$B$53,'Share Values'!AC$11,'Transactions (Dated)'!$C$2:$C$53,"Buy")-SUMIFS('Transactions (Dated)'!$E$2:$E$53,'Transactions (Dated)'!$D$2:$D$53,'Share Values'!$X896,'Transactions (Dated)'!$B$2:$B$53,'Share Values'!AC$11,'Transactions (Dated)'!$C$2:$C$53,"Sell")</f>
        <v>2348</v>
      </c>
      <c r="AD896" s="40">
        <f ca="1">AD895+SUMIFS('Transactions (Dated)'!$E$2:$E$53,'Transactions (Dated)'!$D$2:$D$53,'Share Values'!$X896,'Transactions (Dated)'!$B$2:$B$53,'Share Values'!AD$11,'Transactions (Dated)'!$C$2:$C$53,"Buy")-SUMIFS('Transactions (Dated)'!$E$2:$E$53,'Transactions (Dated)'!$D$2:$D$53,'Share Values'!$X896,'Transactions (Dated)'!$B$2:$B$53,'Share Values'!AD$11,'Transactions (Dated)'!$C$2:$C$53,"Sell")</f>
        <v>0</v>
      </c>
      <c r="AE896" s="40">
        <f ca="1">AE895+SUMIFS('Transactions (Dated)'!$E$2:$E$53,'Transactions (Dated)'!$D$2:$D$53,'Share Values'!$X896,'Transactions (Dated)'!$B$2:$B$53,'Share Values'!AE$11,'Transactions (Dated)'!$C$2:$C$53,"Buy")-SUMIFS('Transactions (Dated)'!$E$2:$E$53,'Transactions (Dated)'!$D$2:$D$53,'Share Values'!$X896,'Transactions (Dated)'!$B$2:$B$53,'Share Values'!AE$11,'Transactions (Dated)'!$C$2:$C$53,"Sell")</f>
        <v>2900</v>
      </c>
      <c r="AF896" s="40">
        <f ca="1">AF895+SUMIFS('Transactions (Dated)'!$E$2:$E$53,'Transactions (Dated)'!$D$2:$D$53,'Share Values'!$X896,'Transactions (Dated)'!$B$2:$B$53,'Share Values'!AF$11,'Transactions (Dated)'!$C$2:$C$53,"Buy")-SUMIFS('Transactions (Dated)'!$E$2:$E$53,'Transactions (Dated)'!$D$2:$D$53,'Share Values'!$X896,'Transactions (Dated)'!$B$2:$B$53,'Share Values'!AF$11,'Transactions (Dated)'!$C$2:$C$53,"Sell")</f>
        <v>14201</v>
      </c>
      <c r="AG896" s="40">
        <f ca="1">AG895+SUMIFS('Transactions (Dated)'!$E$2:$E$53,'Transactions (Dated)'!$D$2:$D$53,'Share Values'!$X896,'Transactions (Dated)'!$B$2:$B$53,'Share Values'!AG$11,'Transactions (Dated)'!$C$2:$C$53,"Buy")-SUMIFS('Transactions (Dated)'!$E$2:$E$53,'Transactions (Dated)'!$D$2:$D$53,'Share Values'!$X896,'Transactions (Dated)'!$B$2:$B$53,'Share Values'!AG$11,'Transactions (Dated)'!$C$2:$C$53,"Sell")</f>
        <v>6835</v>
      </c>
      <c r="AH896" s="40">
        <f ca="1">AH895+SUMIFS('Transactions (Dated)'!$E$2:$E$53,'Transactions (Dated)'!$D$2:$D$53,'Share Values'!$X896,'Transactions (Dated)'!$B$2:$B$53,'Share Values'!AH$11,'Transactions (Dated)'!$C$2:$C$53,"Buy")-SUMIFS('Transactions (Dated)'!$E$2:$E$53,'Transactions (Dated)'!$D$2:$D$53,'Share Values'!$X896,'Transactions (Dated)'!$B$2:$B$53,'Share Values'!AH$11,'Transactions (Dated)'!$C$2:$C$53,"Sell")</f>
        <v>0</v>
      </c>
      <c r="AI896" s="40">
        <f ca="1">AI895+SUMIFS('Transactions (Dated)'!$E$2:$E$53,'Transactions (Dated)'!$D$2:$D$53,'Share Values'!$X896,'Transactions (Dated)'!$B$2:$B$53,'Share Values'!AI$11,'Transactions (Dated)'!$C$2:$C$53,"Buy")-SUMIFS('Transactions (Dated)'!$E$2:$E$53,'Transactions (Dated)'!$D$2:$D$53,'Share Values'!$X896,'Transactions (Dated)'!$B$2:$B$53,'Share Values'!AI$11,'Transactions (Dated)'!$C$2:$C$53,"Sell")</f>
        <v>0</v>
      </c>
      <c r="AJ896" s="40">
        <f ca="1">AJ895+SUMIFS('Transactions (Dated)'!$E$2:$E$53,'Transactions (Dated)'!$D$2:$D$53,'Share Values'!$X896,'Transactions (Dated)'!$B$2:$B$53,'Share Values'!AJ$11,'Transactions (Dated)'!$C$2:$C$53,"Buy")-SUMIFS('Transactions (Dated)'!$E$2:$E$53,'Transactions (Dated)'!$D$2:$D$53,'Share Values'!$X896,'Transactions (Dated)'!$B$2:$B$53,'Share Values'!AJ$11,'Transactions (Dated)'!$C$2:$C$53,"Sell")</f>
        <v>0</v>
      </c>
      <c r="AK896" s="40">
        <f ca="1">AK895+SUMIFS('Transactions (Dated)'!$E$2:$E$53,'Transactions (Dated)'!$D$2:$D$53,'Share Values'!$X896,'Transactions (Dated)'!$B$2:$B$53,'Share Values'!AK$11,'Transactions (Dated)'!$C$2:$C$53,"Buy")-SUMIFS('Transactions (Dated)'!$E$2:$E$53,'Transactions (Dated)'!$D$2:$D$53,'Share Values'!$X896,'Transactions (Dated)'!$B$2:$B$53,'Share Values'!AK$11,'Transactions (Dated)'!$C$2:$C$53,"Sell")</f>
        <v>0</v>
      </c>
      <c r="AL896" s="40">
        <f ca="1">AL895+SUMIFS('Transactions (Dated)'!$E$2:$E$53,'Transactions (Dated)'!$D$2:$D$53,'Share Values'!$X896,'Transactions (Dated)'!$B$2:$B$53,'Share Values'!AL$11,'Transactions (Dated)'!$C$2:$C$53,"Buy")-SUMIFS('Transactions (Dated)'!$E$2:$E$53,'Transactions (Dated)'!$D$2:$D$53,'Share Values'!$X896,'Transactions (Dated)'!$B$2:$B$53,'Share Values'!AL$11,'Transactions (Dated)'!$C$2:$C$53,"Sell")</f>
        <v>0</v>
      </c>
      <c r="AM896" s="40">
        <f ca="1">AM895+SUMIFS('Transactions (Dated)'!$E$2:$E$53,'Transactions (Dated)'!$D$2:$D$53,'Share Values'!$X896,'Transactions (Dated)'!$B$2:$B$53,'Share Values'!AM$11,'Transactions (Dated)'!$C$2:$C$53,"Buy")-SUMIFS('Transactions (Dated)'!$E$2:$E$53,'Transactions (Dated)'!$D$2:$D$53,'Share Values'!$X896,'Transactions (Dated)'!$B$2:$B$53,'Share Values'!AM$11,'Transactions (Dated)'!$C$2:$C$53,"Sell")</f>
        <v>0</v>
      </c>
      <c r="AN896" s="40">
        <f ca="1">AN895+SUMIFS('Transactions (Dated)'!$E$2:$E$53,'Transactions (Dated)'!$D$2:$D$53,'Share Values'!$X896,'Transactions (Dated)'!$B$2:$B$53,'Share Values'!AN$11,'Transactions (Dated)'!$C$2:$C$53,"Buy")-SUMIFS('Transactions (Dated)'!$E$2:$E$53,'Transactions (Dated)'!$D$2:$D$53,'Share Values'!$X896,'Transactions (Dated)'!$B$2:$B$53,'Share Values'!AN$11,'Transactions (Dated)'!$C$2:$C$53,"Sell")</f>
        <v>0</v>
      </c>
      <c r="AQ896" s="3">
        <f t="shared" si="371"/>
        <v>43201</v>
      </c>
      <c r="AR896" s="6">
        <f t="shared" ca="1" si="372"/>
        <v>60125</v>
      </c>
      <c r="AS896" s="6">
        <f t="shared" ca="1" si="373"/>
        <v>15468.75</v>
      </c>
      <c r="AT896" s="6">
        <f t="shared" ca="1" si="374"/>
        <v>542427.05999999994</v>
      </c>
      <c r="AU896" s="6">
        <f t="shared" ca="1" si="375"/>
        <v>46581.04</v>
      </c>
      <c r="AV896" s="6">
        <f t="shared" ca="1" si="376"/>
        <v>0</v>
      </c>
      <c r="AW896" s="6">
        <f t="shared" ca="1" si="377"/>
        <v>0</v>
      </c>
      <c r="AX896" s="6">
        <f t="shared" ca="1" si="378"/>
        <v>42949</v>
      </c>
      <c r="AY896" s="6">
        <f t="shared" ca="1" si="379"/>
        <v>42034.96</v>
      </c>
      <c r="AZ896" s="6">
        <f t="shared" ca="1" si="380"/>
        <v>0</v>
      </c>
      <c r="BA896" s="6">
        <f t="shared" ca="1" si="381"/>
        <v>0</v>
      </c>
      <c r="BB896" s="6">
        <f t="shared" ca="1" si="382"/>
        <v>0</v>
      </c>
      <c r="BC896" s="6">
        <f t="shared" ca="1" si="383"/>
        <v>0</v>
      </c>
      <c r="BD896" s="6">
        <f t="shared" ca="1" si="384"/>
        <v>0</v>
      </c>
      <c r="BE896" s="6">
        <f t="shared" ca="1" si="385"/>
        <v>0</v>
      </c>
      <c r="BF896" s="6">
        <f t="shared" ca="1" si="368"/>
        <v>0</v>
      </c>
      <c r="BG896" s="6">
        <f t="shared" ca="1" si="369"/>
        <v>0</v>
      </c>
      <c r="BJ896" s="4">
        <f t="shared" ca="1" si="386"/>
        <v>749585.80999999994</v>
      </c>
      <c r="BL896" s="3">
        <f t="shared" si="387"/>
        <v>43201</v>
      </c>
      <c r="BM896" s="6">
        <f>BM895+SUMIFS('Transactions (Dated)'!G:G,'Transactions (Dated)'!D:D,'Share Values'!AQ896)</f>
        <v>14317.649999999987</v>
      </c>
      <c r="BN896" s="6">
        <f ca="1">BN895+SUMIFS('Transactions (Dated)'!$F:$F,'Transactions (Dated)'!$D:$D,$BL896,'Transactions (Dated)'!$B:$B,BN$11,'Transactions (Dated)'!$C:$C,"Dividend (paid to cash)")*Y896</f>
        <v>0</v>
      </c>
      <c r="BO896" s="6">
        <f ca="1">BO895+SUMIFS('Transactions (Dated)'!$F:$F,'Transactions (Dated)'!$D:$D,$BL896,'Transactions (Dated)'!$B:$B,BO$11,'Transactions (Dated)'!$C:$C,"Dividend (paid to cash)")*Z896</f>
        <v>2421.875</v>
      </c>
      <c r="BP896" s="6">
        <f ca="1">BP895+SUMIFS('Transactions (Dated)'!$F:$F,'Transactions (Dated)'!$D:$D,$BL896,'Transactions (Dated)'!$B:$B,BP$11,'Transactions (Dated)'!$C:$C,"Dividend (paid to cash)")*AA896</f>
        <v>51745.237000000008</v>
      </c>
      <c r="BQ896" s="6">
        <f ca="1">BQ895+SUMIFS('Transactions (Dated)'!$F:$F,'Transactions (Dated)'!$D:$D,$BL896,'Transactions (Dated)'!$B:$B,BQ$11,'Transactions (Dated)'!$C:$C,"Dividend (paid to cash)")*AB896</f>
        <v>818.29</v>
      </c>
      <c r="BR896" s="6">
        <f ca="1">BR895+SUMIFS('Transactions (Dated)'!$F:$F,'Transactions (Dated)'!$D:$D,$BL896,'Transactions (Dated)'!$B:$B,BR$11,'Transactions (Dated)'!$C:$C,"Dividend (paid to cash)")*AC896</f>
        <v>0</v>
      </c>
      <c r="BS896" s="6">
        <f ca="1">BS895+SUMIFS('Transactions (Dated)'!$F:$F,'Transactions (Dated)'!$D:$D,$BL896,'Transactions (Dated)'!$B:$B,BS$11,'Transactions (Dated)'!$C:$C,"Dividend (paid to cash)")*AD896</f>
        <v>0</v>
      </c>
      <c r="BT896" s="6">
        <f ca="1">BT895+SUMIFS('Transactions (Dated)'!$F:$F,'Transactions (Dated)'!$D:$D,$BL896,'Transactions (Dated)'!$B:$B,BT$11,'Transactions (Dated)'!$C:$C,"Dividend (paid to cash)")*AE896</f>
        <v>9280</v>
      </c>
      <c r="BU896" s="6">
        <f ca="1">BU895+SUMIFS('Transactions (Dated)'!$F:$F,'Transactions (Dated)'!$D:$D,$BL896,'Transactions (Dated)'!$B:$B,BU$11,'Transactions (Dated)'!$C:$C,"Dividend (paid to cash)")*AF896</f>
        <v>0</v>
      </c>
      <c r="BV896" s="6">
        <f ca="1">BV895+SUMIFS('Transactions (Dated)'!$F:$F,'Transactions (Dated)'!$D:$D,$BL896,'Transactions (Dated)'!$B:$B,BV$11,'Transactions (Dated)'!$C:$C,"Dividend (paid to cash)")*AG896</f>
        <v>0</v>
      </c>
      <c r="BW896" s="6">
        <f ca="1">BW895+SUMIFS('Transactions (Dated)'!$F:$F,'Transactions (Dated)'!$D:$D,$BL896,'Transactions (Dated)'!$B:$B,BW$11,'Transactions (Dated)'!$C:$C,"Dividend (paid to cash)")*AH896</f>
        <v>0</v>
      </c>
      <c r="BX896" s="6">
        <f ca="1">BX895+SUMIFS('Transactions (Dated)'!$F:$F,'Transactions (Dated)'!$D:$D,$BL896,'Transactions (Dated)'!$B:$B,BX$11,'Transactions (Dated)'!$C:$C,"Dividend (paid to cash)")*AI896</f>
        <v>0</v>
      </c>
      <c r="BY896" s="6">
        <f ca="1">BY895+SUMIFS('Transactions (Dated)'!$F:$F,'Transactions (Dated)'!$D:$D,$BL896,'Transactions (Dated)'!$B:$B,BY$11,'Transactions (Dated)'!$C:$C,"Dividend (paid to cash)")*AJ896</f>
        <v>0</v>
      </c>
      <c r="BZ896" s="6">
        <f ca="1">BZ895+SUMIFS('Transactions (Dated)'!$F:$F,'Transactions (Dated)'!$D:$D,$BL896,'Transactions (Dated)'!$B:$B,BZ$11,'Transactions (Dated)'!$C:$C,"Dividend (paid to cash)")*AK896</f>
        <v>0</v>
      </c>
      <c r="CA896" s="6">
        <f ca="1">CA895+SUMIFS('Transactions (Dated)'!$F:$F,'Transactions (Dated)'!$D:$D,$BL896,'Transactions (Dated)'!$B:$B,CA$11,'Transactions (Dated)'!$C:$C,"Dividend (paid to cash)")*AL896</f>
        <v>0</v>
      </c>
      <c r="CB896" s="6">
        <v>0</v>
      </c>
      <c r="CC896" s="6">
        <v>0</v>
      </c>
      <c r="CF896" s="6">
        <f t="shared" ca="1" si="388"/>
        <v>78583.051999999981</v>
      </c>
      <c r="CH896" s="3">
        <f t="shared" si="389"/>
        <v>43201</v>
      </c>
      <c r="CI896" s="4">
        <f t="shared" ca="1" si="390"/>
        <v>749585.80999999994</v>
      </c>
      <c r="CJ896" s="4">
        <f t="shared" ca="1" si="391"/>
        <v>78583.051999999981</v>
      </c>
      <c r="CL896" s="4">
        <f t="shared" ca="1" si="392"/>
        <v>828168.86199999996</v>
      </c>
    </row>
    <row r="897" spans="2:90" x14ac:dyDescent="0.15">
      <c r="B897" s="3">
        <v>43202</v>
      </c>
      <c r="E897" s="86">
        <v>43202</v>
      </c>
      <c r="F897" s="53">
        <v>13.29</v>
      </c>
      <c r="G897">
        <v>1.69</v>
      </c>
      <c r="H897">
        <v>20.61</v>
      </c>
      <c r="I897">
        <v>24.33</v>
      </c>
      <c r="K897">
        <v>11.56</v>
      </c>
      <c r="L897">
        <v>15.03</v>
      </c>
      <c r="M897">
        <v>3.02</v>
      </c>
      <c r="O897">
        <v>18.28</v>
      </c>
      <c r="Q897">
        <v>1.31</v>
      </c>
      <c r="R897">
        <v>8.9700000000000006</v>
      </c>
      <c r="S897">
        <v>41.98</v>
      </c>
      <c r="U897">
        <v>41.98</v>
      </c>
      <c r="X897" s="3">
        <f t="shared" si="370"/>
        <v>43202</v>
      </c>
      <c r="Y897" s="40">
        <f ca="1">Y896+SUMIFS('Transactions (Dated)'!$E$2:$E$53,'Transactions (Dated)'!$D$2:$D$53,'Share Values'!$X897,'Transactions (Dated)'!$B$2:$B$53,'Share Values'!Y$11,'Transactions (Dated)'!$C$2:$C$53,"Buy")-SUMIFS('Transactions (Dated)'!$E$2:$E$53,'Transactions (Dated)'!$D$2:$D$53,'Share Values'!$X897,'Transactions (Dated)'!$B$2:$B$53,'Share Values'!Y$11,'Transactions (Dated)'!$C$2:$C$53,"Sell")</f>
        <v>4625</v>
      </c>
      <c r="Z897" s="40">
        <f ca="1">Z896+SUMIFS('Transactions (Dated)'!$E$2:$E$53,'Transactions (Dated)'!$D$2:$D$53,'Share Values'!$X897,'Transactions (Dated)'!$B$2:$B$53,'Share Values'!Z$11,'Transactions (Dated)'!$C$2:$C$53,"Buy")-SUMIFS('Transactions (Dated)'!$E$2:$E$53,'Transactions (Dated)'!$D$2:$D$53,'Share Values'!$X897,'Transactions (Dated)'!$B$2:$B$53,'Share Values'!Z$11,'Transactions (Dated)'!$C$2:$C$53,"Sell")</f>
        <v>9375</v>
      </c>
      <c r="AA897" s="40">
        <f ca="1">AA896+SUMIFS('Transactions (Dated)'!$E$2:$E$53,'Transactions (Dated)'!$D$2:$D$53,'Share Values'!$X897,'Transactions (Dated)'!$B$2:$B$53,'Share Values'!AA$11,'Transactions (Dated)'!$C$2:$C$53,"Buy")-SUMIFS('Transactions (Dated)'!$E$2:$E$53,'Transactions (Dated)'!$D$2:$D$53,'Share Values'!$X897,'Transactions (Dated)'!$B$2:$B$53,'Share Values'!AA$11,'Transactions (Dated)'!$C$2:$C$53,"Sell")</f>
        <v>26357</v>
      </c>
      <c r="AB897" s="40">
        <f ca="1">AB896+SUMIFS('Transactions (Dated)'!$E$2:$E$53,'Transactions (Dated)'!$D$2:$D$53,'Share Values'!$X897,'Transactions (Dated)'!$B$2:$B$53,'Share Values'!AB$11,'Transactions (Dated)'!$C$2:$C$53,"Buy")-SUMIFS('Transactions (Dated)'!$E$2:$E$53,'Transactions (Dated)'!$D$2:$D$53,'Share Values'!$X897,'Transactions (Dated)'!$B$2:$B$53,'Share Values'!AB$11,'Transactions (Dated)'!$C$2:$C$53,"Sell")</f>
        <v>1892</v>
      </c>
      <c r="AC897" s="40">
        <f ca="1">AC896+SUMIFS('Transactions (Dated)'!$E$2:$E$53,'Transactions (Dated)'!$D$2:$D$53,'Share Values'!$X897,'Transactions (Dated)'!$B$2:$B$53,'Share Values'!AC$11,'Transactions (Dated)'!$C$2:$C$53,"Buy")-SUMIFS('Transactions (Dated)'!$E$2:$E$53,'Transactions (Dated)'!$D$2:$D$53,'Share Values'!$X897,'Transactions (Dated)'!$B$2:$B$53,'Share Values'!AC$11,'Transactions (Dated)'!$C$2:$C$53,"Sell")</f>
        <v>2348</v>
      </c>
      <c r="AD897" s="40">
        <f ca="1">AD896+SUMIFS('Transactions (Dated)'!$E$2:$E$53,'Transactions (Dated)'!$D$2:$D$53,'Share Values'!$X897,'Transactions (Dated)'!$B$2:$B$53,'Share Values'!AD$11,'Transactions (Dated)'!$C$2:$C$53,"Buy")-SUMIFS('Transactions (Dated)'!$E$2:$E$53,'Transactions (Dated)'!$D$2:$D$53,'Share Values'!$X897,'Transactions (Dated)'!$B$2:$B$53,'Share Values'!AD$11,'Transactions (Dated)'!$C$2:$C$53,"Sell")</f>
        <v>0</v>
      </c>
      <c r="AE897" s="40">
        <f ca="1">AE896+SUMIFS('Transactions (Dated)'!$E$2:$E$53,'Transactions (Dated)'!$D$2:$D$53,'Share Values'!$X897,'Transactions (Dated)'!$B$2:$B$53,'Share Values'!AE$11,'Transactions (Dated)'!$C$2:$C$53,"Buy")-SUMIFS('Transactions (Dated)'!$E$2:$E$53,'Transactions (Dated)'!$D$2:$D$53,'Share Values'!$X897,'Transactions (Dated)'!$B$2:$B$53,'Share Values'!AE$11,'Transactions (Dated)'!$C$2:$C$53,"Sell")</f>
        <v>2900</v>
      </c>
      <c r="AF897" s="40">
        <f ca="1">AF896+SUMIFS('Transactions (Dated)'!$E$2:$E$53,'Transactions (Dated)'!$D$2:$D$53,'Share Values'!$X897,'Transactions (Dated)'!$B$2:$B$53,'Share Values'!AF$11,'Transactions (Dated)'!$C$2:$C$53,"Buy")-SUMIFS('Transactions (Dated)'!$E$2:$E$53,'Transactions (Dated)'!$D$2:$D$53,'Share Values'!$X897,'Transactions (Dated)'!$B$2:$B$53,'Share Values'!AF$11,'Transactions (Dated)'!$C$2:$C$53,"Sell")</f>
        <v>14201</v>
      </c>
      <c r="AG897" s="40">
        <f ca="1">AG896+SUMIFS('Transactions (Dated)'!$E$2:$E$53,'Transactions (Dated)'!$D$2:$D$53,'Share Values'!$X897,'Transactions (Dated)'!$B$2:$B$53,'Share Values'!AG$11,'Transactions (Dated)'!$C$2:$C$53,"Buy")-SUMIFS('Transactions (Dated)'!$E$2:$E$53,'Transactions (Dated)'!$D$2:$D$53,'Share Values'!$X897,'Transactions (Dated)'!$B$2:$B$53,'Share Values'!AG$11,'Transactions (Dated)'!$C$2:$C$53,"Sell")</f>
        <v>6835</v>
      </c>
      <c r="AH897" s="40">
        <f ca="1">AH896+SUMIFS('Transactions (Dated)'!$E$2:$E$53,'Transactions (Dated)'!$D$2:$D$53,'Share Values'!$X897,'Transactions (Dated)'!$B$2:$B$53,'Share Values'!AH$11,'Transactions (Dated)'!$C$2:$C$53,"Buy")-SUMIFS('Transactions (Dated)'!$E$2:$E$53,'Transactions (Dated)'!$D$2:$D$53,'Share Values'!$X897,'Transactions (Dated)'!$B$2:$B$53,'Share Values'!AH$11,'Transactions (Dated)'!$C$2:$C$53,"Sell")</f>
        <v>0</v>
      </c>
      <c r="AI897" s="40">
        <f ca="1">AI896+SUMIFS('Transactions (Dated)'!$E$2:$E$53,'Transactions (Dated)'!$D$2:$D$53,'Share Values'!$X897,'Transactions (Dated)'!$B$2:$B$53,'Share Values'!AI$11,'Transactions (Dated)'!$C$2:$C$53,"Buy")-SUMIFS('Transactions (Dated)'!$E$2:$E$53,'Transactions (Dated)'!$D$2:$D$53,'Share Values'!$X897,'Transactions (Dated)'!$B$2:$B$53,'Share Values'!AI$11,'Transactions (Dated)'!$C$2:$C$53,"Sell")</f>
        <v>0</v>
      </c>
      <c r="AJ897" s="40">
        <f ca="1">AJ896+SUMIFS('Transactions (Dated)'!$E$2:$E$53,'Transactions (Dated)'!$D$2:$D$53,'Share Values'!$X897,'Transactions (Dated)'!$B$2:$B$53,'Share Values'!AJ$11,'Transactions (Dated)'!$C$2:$C$53,"Buy")-SUMIFS('Transactions (Dated)'!$E$2:$E$53,'Transactions (Dated)'!$D$2:$D$53,'Share Values'!$X897,'Transactions (Dated)'!$B$2:$B$53,'Share Values'!AJ$11,'Transactions (Dated)'!$C$2:$C$53,"Sell")</f>
        <v>0</v>
      </c>
      <c r="AK897" s="40">
        <f ca="1">AK896+SUMIFS('Transactions (Dated)'!$E$2:$E$53,'Transactions (Dated)'!$D$2:$D$53,'Share Values'!$X897,'Transactions (Dated)'!$B$2:$B$53,'Share Values'!AK$11,'Transactions (Dated)'!$C$2:$C$53,"Buy")-SUMIFS('Transactions (Dated)'!$E$2:$E$53,'Transactions (Dated)'!$D$2:$D$53,'Share Values'!$X897,'Transactions (Dated)'!$B$2:$B$53,'Share Values'!AK$11,'Transactions (Dated)'!$C$2:$C$53,"Sell")</f>
        <v>0</v>
      </c>
      <c r="AL897" s="40">
        <f ca="1">AL896+SUMIFS('Transactions (Dated)'!$E$2:$E$53,'Transactions (Dated)'!$D$2:$D$53,'Share Values'!$X897,'Transactions (Dated)'!$B$2:$B$53,'Share Values'!AL$11,'Transactions (Dated)'!$C$2:$C$53,"Buy")-SUMIFS('Transactions (Dated)'!$E$2:$E$53,'Transactions (Dated)'!$D$2:$D$53,'Share Values'!$X897,'Transactions (Dated)'!$B$2:$B$53,'Share Values'!AL$11,'Transactions (Dated)'!$C$2:$C$53,"Sell")</f>
        <v>0</v>
      </c>
      <c r="AM897" s="40">
        <f ca="1">AM896+SUMIFS('Transactions (Dated)'!$E$2:$E$53,'Transactions (Dated)'!$D$2:$D$53,'Share Values'!$X897,'Transactions (Dated)'!$B$2:$B$53,'Share Values'!AM$11,'Transactions (Dated)'!$C$2:$C$53,"Buy")-SUMIFS('Transactions (Dated)'!$E$2:$E$53,'Transactions (Dated)'!$D$2:$D$53,'Share Values'!$X897,'Transactions (Dated)'!$B$2:$B$53,'Share Values'!AM$11,'Transactions (Dated)'!$C$2:$C$53,"Sell")</f>
        <v>0</v>
      </c>
      <c r="AN897" s="40">
        <f ca="1">AN896+SUMIFS('Transactions (Dated)'!$E$2:$E$53,'Transactions (Dated)'!$D$2:$D$53,'Share Values'!$X897,'Transactions (Dated)'!$B$2:$B$53,'Share Values'!AN$11,'Transactions (Dated)'!$C$2:$C$53,"Buy")-SUMIFS('Transactions (Dated)'!$E$2:$E$53,'Transactions (Dated)'!$D$2:$D$53,'Share Values'!$X897,'Transactions (Dated)'!$B$2:$B$53,'Share Values'!AN$11,'Transactions (Dated)'!$C$2:$C$53,"Sell")</f>
        <v>0</v>
      </c>
      <c r="AQ897" s="3">
        <f t="shared" si="371"/>
        <v>43202</v>
      </c>
      <c r="AR897" s="6">
        <f t="shared" ca="1" si="372"/>
        <v>61466.249999999993</v>
      </c>
      <c r="AS897" s="6">
        <f t="shared" ca="1" si="373"/>
        <v>15843.75</v>
      </c>
      <c r="AT897" s="6">
        <f t="shared" ca="1" si="374"/>
        <v>543217.77</v>
      </c>
      <c r="AU897" s="6">
        <f t="shared" ca="1" si="375"/>
        <v>46032.359999999993</v>
      </c>
      <c r="AV897" s="6">
        <f t="shared" ca="1" si="376"/>
        <v>0</v>
      </c>
      <c r="AW897" s="6">
        <f t="shared" ca="1" si="377"/>
        <v>0</v>
      </c>
      <c r="AX897" s="6">
        <f t="shared" ca="1" si="378"/>
        <v>43587</v>
      </c>
      <c r="AY897" s="6">
        <f t="shared" ca="1" si="379"/>
        <v>42887.02</v>
      </c>
      <c r="AZ897" s="6">
        <f t="shared" ca="1" si="380"/>
        <v>0</v>
      </c>
      <c r="BA897" s="6">
        <f t="shared" ca="1" si="381"/>
        <v>0</v>
      </c>
      <c r="BB897" s="6">
        <f t="shared" ca="1" si="382"/>
        <v>0</v>
      </c>
      <c r="BC897" s="6">
        <f t="shared" ca="1" si="383"/>
        <v>0</v>
      </c>
      <c r="BD897" s="6">
        <f t="shared" ca="1" si="384"/>
        <v>0</v>
      </c>
      <c r="BE897" s="6">
        <f t="shared" ca="1" si="385"/>
        <v>0</v>
      </c>
      <c r="BF897" s="6">
        <f t="shared" ca="1" si="368"/>
        <v>0</v>
      </c>
      <c r="BG897" s="6">
        <f t="shared" ca="1" si="369"/>
        <v>0</v>
      </c>
      <c r="BJ897" s="4">
        <f t="shared" ca="1" si="386"/>
        <v>753034.15</v>
      </c>
      <c r="BL897" s="3">
        <f t="shared" si="387"/>
        <v>43202</v>
      </c>
      <c r="BM897" s="6">
        <f>BM896+SUMIFS('Transactions (Dated)'!G:G,'Transactions (Dated)'!D:D,'Share Values'!AQ897)</f>
        <v>14317.649999999987</v>
      </c>
      <c r="BN897" s="6">
        <f ca="1">BN896+SUMIFS('Transactions (Dated)'!$F:$F,'Transactions (Dated)'!$D:$D,$BL897,'Transactions (Dated)'!$B:$B,BN$11,'Transactions (Dated)'!$C:$C,"Dividend (paid to cash)")*Y897</f>
        <v>0</v>
      </c>
      <c r="BO897" s="6">
        <f ca="1">BO896+SUMIFS('Transactions (Dated)'!$F:$F,'Transactions (Dated)'!$D:$D,$BL897,'Transactions (Dated)'!$B:$B,BO$11,'Transactions (Dated)'!$C:$C,"Dividend (paid to cash)")*Z897</f>
        <v>2421.875</v>
      </c>
      <c r="BP897" s="6">
        <f ca="1">BP896+SUMIFS('Transactions (Dated)'!$F:$F,'Transactions (Dated)'!$D:$D,$BL897,'Transactions (Dated)'!$B:$B,BP$11,'Transactions (Dated)'!$C:$C,"Dividend (paid to cash)")*AA897</f>
        <v>51745.237000000008</v>
      </c>
      <c r="BQ897" s="6">
        <f ca="1">BQ896+SUMIFS('Transactions (Dated)'!$F:$F,'Transactions (Dated)'!$D:$D,$BL897,'Transactions (Dated)'!$B:$B,BQ$11,'Transactions (Dated)'!$C:$C,"Dividend (paid to cash)")*AB897</f>
        <v>818.29</v>
      </c>
      <c r="BR897" s="6">
        <f ca="1">BR896+SUMIFS('Transactions (Dated)'!$F:$F,'Transactions (Dated)'!$D:$D,$BL897,'Transactions (Dated)'!$B:$B,BR$11,'Transactions (Dated)'!$C:$C,"Dividend (paid to cash)")*AC897</f>
        <v>0</v>
      </c>
      <c r="BS897" s="6">
        <f ca="1">BS896+SUMIFS('Transactions (Dated)'!$F:$F,'Transactions (Dated)'!$D:$D,$BL897,'Transactions (Dated)'!$B:$B,BS$11,'Transactions (Dated)'!$C:$C,"Dividend (paid to cash)")*AD897</f>
        <v>0</v>
      </c>
      <c r="BT897" s="6">
        <f ca="1">BT896+SUMIFS('Transactions (Dated)'!$F:$F,'Transactions (Dated)'!$D:$D,$BL897,'Transactions (Dated)'!$B:$B,BT$11,'Transactions (Dated)'!$C:$C,"Dividend (paid to cash)")*AE897</f>
        <v>9280</v>
      </c>
      <c r="BU897" s="6">
        <f ca="1">BU896+SUMIFS('Transactions (Dated)'!$F:$F,'Transactions (Dated)'!$D:$D,$BL897,'Transactions (Dated)'!$B:$B,BU$11,'Transactions (Dated)'!$C:$C,"Dividend (paid to cash)")*AF897</f>
        <v>0</v>
      </c>
      <c r="BV897" s="6">
        <f ca="1">BV896+SUMIFS('Transactions (Dated)'!$F:$F,'Transactions (Dated)'!$D:$D,$BL897,'Transactions (Dated)'!$B:$B,BV$11,'Transactions (Dated)'!$C:$C,"Dividend (paid to cash)")*AG897</f>
        <v>0</v>
      </c>
      <c r="BW897" s="6">
        <f ca="1">BW896+SUMIFS('Transactions (Dated)'!$F:$F,'Transactions (Dated)'!$D:$D,$BL897,'Transactions (Dated)'!$B:$B,BW$11,'Transactions (Dated)'!$C:$C,"Dividend (paid to cash)")*AH897</f>
        <v>0</v>
      </c>
      <c r="BX897" s="6">
        <f ca="1">BX896+SUMIFS('Transactions (Dated)'!$F:$F,'Transactions (Dated)'!$D:$D,$BL897,'Transactions (Dated)'!$B:$B,BX$11,'Transactions (Dated)'!$C:$C,"Dividend (paid to cash)")*AI897</f>
        <v>0</v>
      </c>
      <c r="BY897" s="6">
        <f ca="1">BY896+SUMIFS('Transactions (Dated)'!$F:$F,'Transactions (Dated)'!$D:$D,$BL897,'Transactions (Dated)'!$B:$B,BY$11,'Transactions (Dated)'!$C:$C,"Dividend (paid to cash)")*AJ897</f>
        <v>0</v>
      </c>
      <c r="BZ897" s="6">
        <f ca="1">BZ896+SUMIFS('Transactions (Dated)'!$F:$F,'Transactions (Dated)'!$D:$D,$BL897,'Transactions (Dated)'!$B:$B,BZ$11,'Transactions (Dated)'!$C:$C,"Dividend (paid to cash)")*AK897</f>
        <v>0</v>
      </c>
      <c r="CA897" s="6">
        <f ca="1">CA896+SUMIFS('Transactions (Dated)'!$F:$F,'Transactions (Dated)'!$D:$D,$BL897,'Transactions (Dated)'!$B:$B,CA$11,'Transactions (Dated)'!$C:$C,"Dividend (paid to cash)")*AL897</f>
        <v>0</v>
      </c>
      <c r="CB897" s="6">
        <v>0</v>
      </c>
      <c r="CC897" s="6">
        <v>0</v>
      </c>
      <c r="CF897" s="6">
        <f t="shared" ca="1" si="388"/>
        <v>78583.051999999981</v>
      </c>
      <c r="CH897" s="3">
        <f t="shared" si="389"/>
        <v>43202</v>
      </c>
      <c r="CI897" s="4">
        <f t="shared" ca="1" si="390"/>
        <v>753034.15</v>
      </c>
      <c r="CJ897" s="4">
        <f t="shared" ca="1" si="391"/>
        <v>78583.051999999981</v>
      </c>
      <c r="CL897" s="4">
        <f t="shared" ca="1" si="392"/>
        <v>831617.20200000005</v>
      </c>
    </row>
    <row r="898" spans="2:90" x14ac:dyDescent="0.15">
      <c r="B898" s="3">
        <v>43203</v>
      </c>
      <c r="E898" s="86">
        <v>43203</v>
      </c>
      <c r="F898" s="53">
        <v>13.23</v>
      </c>
      <c r="G898">
        <v>1.71</v>
      </c>
      <c r="H898">
        <v>20.61</v>
      </c>
      <c r="I898">
        <v>24.1</v>
      </c>
      <c r="K898">
        <v>11.65</v>
      </c>
      <c r="L898">
        <v>14.86</v>
      </c>
      <c r="M898">
        <v>3.02</v>
      </c>
      <c r="O898">
        <v>18.239999999999998</v>
      </c>
      <c r="Q898">
        <v>1.29</v>
      </c>
      <c r="R898">
        <v>9.07</v>
      </c>
      <c r="S898">
        <v>41.97</v>
      </c>
      <c r="U898">
        <v>41.97</v>
      </c>
      <c r="X898" s="3">
        <f t="shared" si="370"/>
        <v>43203</v>
      </c>
      <c r="Y898" s="40">
        <f ca="1">Y897+SUMIFS('Transactions (Dated)'!$E$2:$E$53,'Transactions (Dated)'!$D$2:$D$53,'Share Values'!$X898,'Transactions (Dated)'!$B$2:$B$53,'Share Values'!Y$11,'Transactions (Dated)'!$C$2:$C$53,"Buy")-SUMIFS('Transactions (Dated)'!$E$2:$E$53,'Transactions (Dated)'!$D$2:$D$53,'Share Values'!$X898,'Transactions (Dated)'!$B$2:$B$53,'Share Values'!Y$11,'Transactions (Dated)'!$C$2:$C$53,"Sell")</f>
        <v>4625</v>
      </c>
      <c r="Z898" s="40">
        <f ca="1">Z897+SUMIFS('Transactions (Dated)'!$E$2:$E$53,'Transactions (Dated)'!$D$2:$D$53,'Share Values'!$X898,'Transactions (Dated)'!$B$2:$B$53,'Share Values'!Z$11,'Transactions (Dated)'!$C$2:$C$53,"Buy")-SUMIFS('Transactions (Dated)'!$E$2:$E$53,'Transactions (Dated)'!$D$2:$D$53,'Share Values'!$X898,'Transactions (Dated)'!$B$2:$B$53,'Share Values'!Z$11,'Transactions (Dated)'!$C$2:$C$53,"Sell")</f>
        <v>9375</v>
      </c>
      <c r="AA898" s="40">
        <f ca="1">AA897+SUMIFS('Transactions (Dated)'!$E$2:$E$53,'Transactions (Dated)'!$D$2:$D$53,'Share Values'!$X898,'Transactions (Dated)'!$B$2:$B$53,'Share Values'!AA$11,'Transactions (Dated)'!$C$2:$C$53,"Buy")-SUMIFS('Transactions (Dated)'!$E$2:$E$53,'Transactions (Dated)'!$D$2:$D$53,'Share Values'!$X898,'Transactions (Dated)'!$B$2:$B$53,'Share Values'!AA$11,'Transactions (Dated)'!$C$2:$C$53,"Sell")</f>
        <v>26357</v>
      </c>
      <c r="AB898" s="40">
        <f ca="1">AB897+SUMIFS('Transactions (Dated)'!$E$2:$E$53,'Transactions (Dated)'!$D$2:$D$53,'Share Values'!$X898,'Transactions (Dated)'!$B$2:$B$53,'Share Values'!AB$11,'Transactions (Dated)'!$C$2:$C$53,"Buy")-SUMIFS('Transactions (Dated)'!$E$2:$E$53,'Transactions (Dated)'!$D$2:$D$53,'Share Values'!$X898,'Transactions (Dated)'!$B$2:$B$53,'Share Values'!AB$11,'Transactions (Dated)'!$C$2:$C$53,"Sell")</f>
        <v>1892</v>
      </c>
      <c r="AC898" s="40">
        <f ca="1">AC897+SUMIFS('Transactions (Dated)'!$E$2:$E$53,'Transactions (Dated)'!$D$2:$D$53,'Share Values'!$X898,'Transactions (Dated)'!$B$2:$B$53,'Share Values'!AC$11,'Transactions (Dated)'!$C$2:$C$53,"Buy")-SUMIFS('Transactions (Dated)'!$E$2:$E$53,'Transactions (Dated)'!$D$2:$D$53,'Share Values'!$X898,'Transactions (Dated)'!$B$2:$B$53,'Share Values'!AC$11,'Transactions (Dated)'!$C$2:$C$53,"Sell")</f>
        <v>2348</v>
      </c>
      <c r="AD898" s="40">
        <f ca="1">AD897+SUMIFS('Transactions (Dated)'!$E$2:$E$53,'Transactions (Dated)'!$D$2:$D$53,'Share Values'!$X898,'Transactions (Dated)'!$B$2:$B$53,'Share Values'!AD$11,'Transactions (Dated)'!$C$2:$C$53,"Buy")-SUMIFS('Transactions (Dated)'!$E$2:$E$53,'Transactions (Dated)'!$D$2:$D$53,'Share Values'!$X898,'Transactions (Dated)'!$B$2:$B$53,'Share Values'!AD$11,'Transactions (Dated)'!$C$2:$C$53,"Sell")</f>
        <v>0</v>
      </c>
      <c r="AE898" s="40">
        <f ca="1">AE897+SUMIFS('Transactions (Dated)'!$E$2:$E$53,'Transactions (Dated)'!$D$2:$D$53,'Share Values'!$X898,'Transactions (Dated)'!$B$2:$B$53,'Share Values'!AE$11,'Transactions (Dated)'!$C$2:$C$53,"Buy")-SUMIFS('Transactions (Dated)'!$E$2:$E$53,'Transactions (Dated)'!$D$2:$D$53,'Share Values'!$X898,'Transactions (Dated)'!$B$2:$B$53,'Share Values'!AE$11,'Transactions (Dated)'!$C$2:$C$53,"Sell")</f>
        <v>2900</v>
      </c>
      <c r="AF898" s="40">
        <f ca="1">AF897+SUMIFS('Transactions (Dated)'!$E$2:$E$53,'Transactions (Dated)'!$D$2:$D$53,'Share Values'!$X898,'Transactions (Dated)'!$B$2:$B$53,'Share Values'!AF$11,'Transactions (Dated)'!$C$2:$C$53,"Buy")-SUMIFS('Transactions (Dated)'!$E$2:$E$53,'Transactions (Dated)'!$D$2:$D$53,'Share Values'!$X898,'Transactions (Dated)'!$B$2:$B$53,'Share Values'!AF$11,'Transactions (Dated)'!$C$2:$C$53,"Sell")</f>
        <v>14201</v>
      </c>
      <c r="AG898" s="40">
        <f ca="1">AG897+SUMIFS('Transactions (Dated)'!$E$2:$E$53,'Transactions (Dated)'!$D$2:$D$53,'Share Values'!$X898,'Transactions (Dated)'!$B$2:$B$53,'Share Values'!AG$11,'Transactions (Dated)'!$C$2:$C$53,"Buy")-SUMIFS('Transactions (Dated)'!$E$2:$E$53,'Transactions (Dated)'!$D$2:$D$53,'Share Values'!$X898,'Transactions (Dated)'!$B$2:$B$53,'Share Values'!AG$11,'Transactions (Dated)'!$C$2:$C$53,"Sell")</f>
        <v>6835</v>
      </c>
      <c r="AH898" s="40">
        <f ca="1">AH897+SUMIFS('Transactions (Dated)'!$E$2:$E$53,'Transactions (Dated)'!$D$2:$D$53,'Share Values'!$X898,'Transactions (Dated)'!$B$2:$B$53,'Share Values'!AH$11,'Transactions (Dated)'!$C$2:$C$53,"Buy")-SUMIFS('Transactions (Dated)'!$E$2:$E$53,'Transactions (Dated)'!$D$2:$D$53,'Share Values'!$X898,'Transactions (Dated)'!$B$2:$B$53,'Share Values'!AH$11,'Transactions (Dated)'!$C$2:$C$53,"Sell")</f>
        <v>0</v>
      </c>
      <c r="AI898" s="40">
        <f ca="1">AI897+SUMIFS('Transactions (Dated)'!$E$2:$E$53,'Transactions (Dated)'!$D$2:$D$53,'Share Values'!$X898,'Transactions (Dated)'!$B$2:$B$53,'Share Values'!AI$11,'Transactions (Dated)'!$C$2:$C$53,"Buy")-SUMIFS('Transactions (Dated)'!$E$2:$E$53,'Transactions (Dated)'!$D$2:$D$53,'Share Values'!$X898,'Transactions (Dated)'!$B$2:$B$53,'Share Values'!AI$11,'Transactions (Dated)'!$C$2:$C$53,"Sell")</f>
        <v>0</v>
      </c>
      <c r="AJ898" s="40">
        <f ca="1">AJ897+SUMIFS('Transactions (Dated)'!$E$2:$E$53,'Transactions (Dated)'!$D$2:$D$53,'Share Values'!$X898,'Transactions (Dated)'!$B$2:$B$53,'Share Values'!AJ$11,'Transactions (Dated)'!$C$2:$C$53,"Buy")-SUMIFS('Transactions (Dated)'!$E$2:$E$53,'Transactions (Dated)'!$D$2:$D$53,'Share Values'!$X898,'Transactions (Dated)'!$B$2:$B$53,'Share Values'!AJ$11,'Transactions (Dated)'!$C$2:$C$53,"Sell")</f>
        <v>0</v>
      </c>
      <c r="AK898" s="40">
        <f ca="1">AK897+SUMIFS('Transactions (Dated)'!$E$2:$E$53,'Transactions (Dated)'!$D$2:$D$53,'Share Values'!$X898,'Transactions (Dated)'!$B$2:$B$53,'Share Values'!AK$11,'Transactions (Dated)'!$C$2:$C$53,"Buy")-SUMIFS('Transactions (Dated)'!$E$2:$E$53,'Transactions (Dated)'!$D$2:$D$53,'Share Values'!$X898,'Transactions (Dated)'!$B$2:$B$53,'Share Values'!AK$11,'Transactions (Dated)'!$C$2:$C$53,"Sell")</f>
        <v>0</v>
      </c>
      <c r="AL898" s="40">
        <f ca="1">AL897+SUMIFS('Transactions (Dated)'!$E$2:$E$53,'Transactions (Dated)'!$D$2:$D$53,'Share Values'!$X898,'Transactions (Dated)'!$B$2:$B$53,'Share Values'!AL$11,'Transactions (Dated)'!$C$2:$C$53,"Buy")-SUMIFS('Transactions (Dated)'!$E$2:$E$53,'Transactions (Dated)'!$D$2:$D$53,'Share Values'!$X898,'Transactions (Dated)'!$B$2:$B$53,'Share Values'!AL$11,'Transactions (Dated)'!$C$2:$C$53,"Sell")</f>
        <v>0</v>
      </c>
      <c r="AM898" s="40">
        <f ca="1">AM897+SUMIFS('Transactions (Dated)'!$E$2:$E$53,'Transactions (Dated)'!$D$2:$D$53,'Share Values'!$X898,'Transactions (Dated)'!$B$2:$B$53,'Share Values'!AM$11,'Transactions (Dated)'!$C$2:$C$53,"Buy")-SUMIFS('Transactions (Dated)'!$E$2:$E$53,'Transactions (Dated)'!$D$2:$D$53,'Share Values'!$X898,'Transactions (Dated)'!$B$2:$B$53,'Share Values'!AM$11,'Transactions (Dated)'!$C$2:$C$53,"Sell")</f>
        <v>0</v>
      </c>
      <c r="AN898" s="40">
        <f ca="1">AN897+SUMIFS('Transactions (Dated)'!$E$2:$E$53,'Transactions (Dated)'!$D$2:$D$53,'Share Values'!$X898,'Transactions (Dated)'!$B$2:$B$53,'Share Values'!AN$11,'Transactions (Dated)'!$C$2:$C$53,"Buy")-SUMIFS('Transactions (Dated)'!$E$2:$E$53,'Transactions (Dated)'!$D$2:$D$53,'Share Values'!$X898,'Transactions (Dated)'!$B$2:$B$53,'Share Values'!AN$11,'Transactions (Dated)'!$C$2:$C$53,"Sell")</f>
        <v>0</v>
      </c>
      <c r="AQ898" s="3">
        <f t="shared" si="371"/>
        <v>43203</v>
      </c>
      <c r="AR898" s="6">
        <f t="shared" ca="1" si="372"/>
        <v>61188.75</v>
      </c>
      <c r="AS898" s="6">
        <f t="shared" ca="1" si="373"/>
        <v>16031.25</v>
      </c>
      <c r="AT898" s="6">
        <f t="shared" ca="1" si="374"/>
        <v>543217.77</v>
      </c>
      <c r="AU898" s="6">
        <f t="shared" ca="1" si="375"/>
        <v>45597.200000000004</v>
      </c>
      <c r="AV898" s="6">
        <f t="shared" ca="1" si="376"/>
        <v>0</v>
      </c>
      <c r="AW898" s="6">
        <f t="shared" ca="1" si="377"/>
        <v>0</v>
      </c>
      <c r="AX898" s="6">
        <f t="shared" ca="1" si="378"/>
        <v>43094</v>
      </c>
      <c r="AY898" s="6">
        <f t="shared" ca="1" si="379"/>
        <v>42887.02</v>
      </c>
      <c r="AZ898" s="6">
        <f t="shared" ca="1" si="380"/>
        <v>0</v>
      </c>
      <c r="BA898" s="6">
        <f t="shared" ca="1" si="381"/>
        <v>0</v>
      </c>
      <c r="BB898" s="6">
        <f t="shared" ca="1" si="382"/>
        <v>0</v>
      </c>
      <c r="BC898" s="6">
        <f t="shared" ca="1" si="383"/>
        <v>0</v>
      </c>
      <c r="BD898" s="6">
        <f t="shared" ca="1" si="384"/>
        <v>0</v>
      </c>
      <c r="BE898" s="6">
        <f t="shared" ca="1" si="385"/>
        <v>0</v>
      </c>
      <c r="BF898" s="6">
        <f t="shared" ca="1" si="368"/>
        <v>0</v>
      </c>
      <c r="BG898" s="6">
        <f t="shared" ca="1" si="369"/>
        <v>0</v>
      </c>
      <c r="BJ898" s="4">
        <f t="shared" ca="1" si="386"/>
        <v>752015.99</v>
      </c>
      <c r="BL898" s="3">
        <f t="shared" si="387"/>
        <v>43203</v>
      </c>
      <c r="BM898" s="6">
        <f>BM897+SUMIFS('Transactions (Dated)'!G:G,'Transactions (Dated)'!D:D,'Share Values'!AQ898)</f>
        <v>14317.649999999987</v>
      </c>
      <c r="BN898" s="6">
        <f ca="1">BN897+SUMIFS('Transactions (Dated)'!$F:$F,'Transactions (Dated)'!$D:$D,$BL898,'Transactions (Dated)'!$B:$B,BN$11,'Transactions (Dated)'!$C:$C,"Dividend (paid to cash)")*Y898</f>
        <v>0</v>
      </c>
      <c r="BO898" s="6">
        <f ca="1">BO897+SUMIFS('Transactions (Dated)'!$F:$F,'Transactions (Dated)'!$D:$D,$BL898,'Transactions (Dated)'!$B:$B,BO$11,'Transactions (Dated)'!$C:$C,"Dividend (paid to cash)")*Z898</f>
        <v>2421.875</v>
      </c>
      <c r="BP898" s="6">
        <f ca="1">BP897+SUMIFS('Transactions (Dated)'!$F:$F,'Transactions (Dated)'!$D:$D,$BL898,'Transactions (Dated)'!$B:$B,BP$11,'Transactions (Dated)'!$C:$C,"Dividend (paid to cash)")*AA898</f>
        <v>51745.237000000008</v>
      </c>
      <c r="BQ898" s="6">
        <f ca="1">BQ897+SUMIFS('Transactions (Dated)'!$F:$F,'Transactions (Dated)'!$D:$D,$BL898,'Transactions (Dated)'!$B:$B,BQ$11,'Transactions (Dated)'!$C:$C,"Dividend (paid to cash)")*AB898</f>
        <v>818.29</v>
      </c>
      <c r="BR898" s="6">
        <f ca="1">BR897+SUMIFS('Transactions (Dated)'!$F:$F,'Transactions (Dated)'!$D:$D,$BL898,'Transactions (Dated)'!$B:$B,BR$11,'Transactions (Dated)'!$C:$C,"Dividend (paid to cash)")*AC898</f>
        <v>0</v>
      </c>
      <c r="BS898" s="6">
        <f ca="1">BS897+SUMIFS('Transactions (Dated)'!$F:$F,'Transactions (Dated)'!$D:$D,$BL898,'Transactions (Dated)'!$B:$B,BS$11,'Transactions (Dated)'!$C:$C,"Dividend (paid to cash)")*AD898</f>
        <v>0</v>
      </c>
      <c r="BT898" s="6">
        <f ca="1">BT897+SUMIFS('Transactions (Dated)'!$F:$F,'Transactions (Dated)'!$D:$D,$BL898,'Transactions (Dated)'!$B:$B,BT$11,'Transactions (Dated)'!$C:$C,"Dividend (paid to cash)")*AE898</f>
        <v>9280</v>
      </c>
      <c r="BU898" s="6">
        <f ca="1">BU897+SUMIFS('Transactions (Dated)'!$F:$F,'Transactions (Dated)'!$D:$D,$BL898,'Transactions (Dated)'!$B:$B,BU$11,'Transactions (Dated)'!$C:$C,"Dividend (paid to cash)")*AF898</f>
        <v>0</v>
      </c>
      <c r="BV898" s="6">
        <f ca="1">BV897+SUMIFS('Transactions (Dated)'!$F:$F,'Transactions (Dated)'!$D:$D,$BL898,'Transactions (Dated)'!$B:$B,BV$11,'Transactions (Dated)'!$C:$C,"Dividend (paid to cash)")*AG898</f>
        <v>0</v>
      </c>
      <c r="BW898" s="6">
        <f ca="1">BW897+SUMIFS('Transactions (Dated)'!$F:$F,'Transactions (Dated)'!$D:$D,$BL898,'Transactions (Dated)'!$B:$B,BW$11,'Transactions (Dated)'!$C:$C,"Dividend (paid to cash)")*AH898</f>
        <v>0</v>
      </c>
      <c r="BX898" s="6">
        <f ca="1">BX897+SUMIFS('Transactions (Dated)'!$F:$F,'Transactions (Dated)'!$D:$D,$BL898,'Transactions (Dated)'!$B:$B,BX$11,'Transactions (Dated)'!$C:$C,"Dividend (paid to cash)")*AI898</f>
        <v>0</v>
      </c>
      <c r="BY898" s="6">
        <f ca="1">BY897+SUMIFS('Transactions (Dated)'!$F:$F,'Transactions (Dated)'!$D:$D,$BL898,'Transactions (Dated)'!$B:$B,BY$11,'Transactions (Dated)'!$C:$C,"Dividend (paid to cash)")*AJ898</f>
        <v>0</v>
      </c>
      <c r="BZ898" s="6">
        <f ca="1">BZ897+SUMIFS('Transactions (Dated)'!$F:$F,'Transactions (Dated)'!$D:$D,$BL898,'Transactions (Dated)'!$B:$B,BZ$11,'Transactions (Dated)'!$C:$C,"Dividend (paid to cash)")*AK898</f>
        <v>0</v>
      </c>
      <c r="CA898" s="6">
        <f ca="1">CA897+SUMIFS('Transactions (Dated)'!$F:$F,'Transactions (Dated)'!$D:$D,$BL898,'Transactions (Dated)'!$B:$B,CA$11,'Transactions (Dated)'!$C:$C,"Dividend (paid to cash)")*AL898</f>
        <v>0</v>
      </c>
      <c r="CB898" s="6">
        <v>0</v>
      </c>
      <c r="CC898" s="6">
        <v>0</v>
      </c>
      <c r="CF898" s="6">
        <f t="shared" ca="1" si="388"/>
        <v>78583.051999999981</v>
      </c>
      <c r="CH898" s="3">
        <f t="shared" si="389"/>
        <v>43203</v>
      </c>
      <c r="CI898" s="4">
        <f t="shared" ca="1" si="390"/>
        <v>752015.99</v>
      </c>
      <c r="CJ898" s="4">
        <f t="shared" ca="1" si="391"/>
        <v>78583.051999999981</v>
      </c>
      <c r="CL898" s="4">
        <f t="shared" ca="1" si="392"/>
        <v>830599.04200000002</v>
      </c>
    </row>
    <row r="899" spans="2:90" x14ac:dyDescent="0.15">
      <c r="B899" s="3">
        <v>43206</v>
      </c>
      <c r="E899" s="86">
        <v>43206</v>
      </c>
      <c r="F899" s="53">
        <v>13.22</v>
      </c>
      <c r="G899">
        <v>1.75</v>
      </c>
      <c r="H899">
        <v>20.65</v>
      </c>
      <c r="I899">
        <v>24.18</v>
      </c>
      <c r="K899">
        <v>11.68</v>
      </c>
      <c r="L899">
        <v>14.93</v>
      </c>
      <c r="M899">
        <v>2.95</v>
      </c>
      <c r="O899">
        <v>18.399999999999999</v>
      </c>
      <c r="Q899">
        <v>1.29</v>
      </c>
      <c r="R899">
        <v>8.9600000000000009</v>
      </c>
      <c r="S899">
        <v>42.27</v>
      </c>
      <c r="U899">
        <v>42.27</v>
      </c>
      <c r="X899" s="3">
        <f t="shared" si="370"/>
        <v>43206</v>
      </c>
      <c r="Y899" s="40">
        <f ca="1">Y898+SUMIFS('Transactions (Dated)'!$E$2:$E$53,'Transactions (Dated)'!$D$2:$D$53,'Share Values'!$X899,'Transactions (Dated)'!$B$2:$B$53,'Share Values'!Y$11,'Transactions (Dated)'!$C$2:$C$53,"Buy")-SUMIFS('Transactions (Dated)'!$E$2:$E$53,'Transactions (Dated)'!$D$2:$D$53,'Share Values'!$X899,'Transactions (Dated)'!$B$2:$B$53,'Share Values'!Y$11,'Transactions (Dated)'!$C$2:$C$53,"Sell")</f>
        <v>4625</v>
      </c>
      <c r="Z899" s="40">
        <f ca="1">Z898+SUMIFS('Transactions (Dated)'!$E$2:$E$53,'Transactions (Dated)'!$D$2:$D$53,'Share Values'!$X899,'Transactions (Dated)'!$B$2:$B$53,'Share Values'!Z$11,'Transactions (Dated)'!$C$2:$C$53,"Buy")-SUMIFS('Transactions (Dated)'!$E$2:$E$53,'Transactions (Dated)'!$D$2:$D$53,'Share Values'!$X899,'Transactions (Dated)'!$B$2:$B$53,'Share Values'!Z$11,'Transactions (Dated)'!$C$2:$C$53,"Sell")</f>
        <v>9375</v>
      </c>
      <c r="AA899" s="40">
        <f ca="1">AA898+SUMIFS('Transactions (Dated)'!$E$2:$E$53,'Transactions (Dated)'!$D$2:$D$53,'Share Values'!$X899,'Transactions (Dated)'!$B$2:$B$53,'Share Values'!AA$11,'Transactions (Dated)'!$C$2:$C$53,"Buy")-SUMIFS('Transactions (Dated)'!$E$2:$E$53,'Transactions (Dated)'!$D$2:$D$53,'Share Values'!$X899,'Transactions (Dated)'!$B$2:$B$53,'Share Values'!AA$11,'Transactions (Dated)'!$C$2:$C$53,"Sell")</f>
        <v>26357</v>
      </c>
      <c r="AB899" s="40">
        <f ca="1">AB898+SUMIFS('Transactions (Dated)'!$E$2:$E$53,'Transactions (Dated)'!$D$2:$D$53,'Share Values'!$X899,'Transactions (Dated)'!$B$2:$B$53,'Share Values'!AB$11,'Transactions (Dated)'!$C$2:$C$53,"Buy")-SUMIFS('Transactions (Dated)'!$E$2:$E$53,'Transactions (Dated)'!$D$2:$D$53,'Share Values'!$X899,'Transactions (Dated)'!$B$2:$B$53,'Share Values'!AB$11,'Transactions (Dated)'!$C$2:$C$53,"Sell")</f>
        <v>1892</v>
      </c>
      <c r="AC899" s="40">
        <f ca="1">AC898+SUMIFS('Transactions (Dated)'!$E$2:$E$53,'Transactions (Dated)'!$D$2:$D$53,'Share Values'!$X899,'Transactions (Dated)'!$B$2:$B$53,'Share Values'!AC$11,'Transactions (Dated)'!$C$2:$C$53,"Buy")-SUMIFS('Transactions (Dated)'!$E$2:$E$53,'Transactions (Dated)'!$D$2:$D$53,'Share Values'!$X899,'Transactions (Dated)'!$B$2:$B$53,'Share Values'!AC$11,'Transactions (Dated)'!$C$2:$C$53,"Sell")</f>
        <v>2348</v>
      </c>
      <c r="AD899" s="40">
        <f ca="1">AD898+SUMIFS('Transactions (Dated)'!$E$2:$E$53,'Transactions (Dated)'!$D$2:$D$53,'Share Values'!$X899,'Transactions (Dated)'!$B$2:$B$53,'Share Values'!AD$11,'Transactions (Dated)'!$C$2:$C$53,"Buy")-SUMIFS('Transactions (Dated)'!$E$2:$E$53,'Transactions (Dated)'!$D$2:$D$53,'Share Values'!$X899,'Transactions (Dated)'!$B$2:$B$53,'Share Values'!AD$11,'Transactions (Dated)'!$C$2:$C$53,"Sell")</f>
        <v>0</v>
      </c>
      <c r="AE899" s="40">
        <f ca="1">AE898+SUMIFS('Transactions (Dated)'!$E$2:$E$53,'Transactions (Dated)'!$D$2:$D$53,'Share Values'!$X899,'Transactions (Dated)'!$B$2:$B$53,'Share Values'!AE$11,'Transactions (Dated)'!$C$2:$C$53,"Buy")-SUMIFS('Transactions (Dated)'!$E$2:$E$53,'Transactions (Dated)'!$D$2:$D$53,'Share Values'!$X899,'Transactions (Dated)'!$B$2:$B$53,'Share Values'!AE$11,'Transactions (Dated)'!$C$2:$C$53,"Sell")</f>
        <v>2900</v>
      </c>
      <c r="AF899" s="40">
        <f ca="1">AF898+SUMIFS('Transactions (Dated)'!$E$2:$E$53,'Transactions (Dated)'!$D$2:$D$53,'Share Values'!$X899,'Transactions (Dated)'!$B$2:$B$53,'Share Values'!AF$11,'Transactions (Dated)'!$C$2:$C$53,"Buy")-SUMIFS('Transactions (Dated)'!$E$2:$E$53,'Transactions (Dated)'!$D$2:$D$53,'Share Values'!$X899,'Transactions (Dated)'!$B$2:$B$53,'Share Values'!AF$11,'Transactions (Dated)'!$C$2:$C$53,"Sell")</f>
        <v>14201</v>
      </c>
      <c r="AG899" s="40">
        <f ca="1">AG898+SUMIFS('Transactions (Dated)'!$E$2:$E$53,'Transactions (Dated)'!$D$2:$D$53,'Share Values'!$X899,'Transactions (Dated)'!$B$2:$B$53,'Share Values'!AG$11,'Transactions (Dated)'!$C$2:$C$53,"Buy")-SUMIFS('Transactions (Dated)'!$E$2:$E$53,'Transactions (Dated)'!$D$2:$D$53,'Share Values'!$X899,'Transactions (Dated)'!$B$2:$B$53,'Share Values'!AG$11,'Transactions (Dated)'!$C$2:$C$53,"Sell")</f>
        <v>6835</v>
      </c>
      <c r="AH899" s="40">
        <f ca="1">AH898+SUMIFS('Transactions (Dated)'!$E$2:$E$53,'Transactions (Dated)'!$D$2:$D$53,'Share Values'!$X899,'Transactions (Dated)'!$B$2:$B$53,'Share Values'!AH$11,'Transactions (Dated)'!$C$2:$C$53,"Buy")-SUMIFS('Transactions (Dated)'!$E$2:$E$53,'Transactions (Dated)'!$D$2:$D$53,'Share Values'!$X899,'Transactions (Dated)'!$B$2:$B$53,'Share Values'!AH$11,'Transactions (Dated)'!$C$2:$C$53,"Sell")</f>
        <v>0</v>
      </c>
      <c r="AI899" s="40">
        <f ca="1">AI898+SUMIFS('Transactions (Dated)'!$E$2:$E$53,'Transactions (Dated)'!$D$2:$D$53,'Share Values'!$X899,'Transactions (Dated)'!$B$2:$B$53,'Share Values'!AI$11,'Transactions (Dated)'!$C$2:$C$53,"Buy")-SUMIFS('Transactions (Dated)'!$E$2:$E$53,'Transactions (Dated)'!$D$2:$D$53,'Share Values'!$X899,'Transactions (Dated)'!$B$2:$B$53,'Share Values'!AI$11,'Transactions (Dated)'!$C$2:$C$53,"Sell")</f>
        <v>0</v>
      </c>
      <c r="AJ899" s="40">
        <f ca="1">AJ898+SUMIFS('Transactions (Dated)'!$E$2:$E$53,'Transactions (Dated)'!$D$2:$D$53,'Share Values'!$X899,'Transactions (Dated)'!$B$2:$B$53,'Share Values'!AJ$11,'Transactions (Dated)'!$C$2:$C$53,"Buy")-SUMIFS('Transactions (Dated)'!$E$2:$E$53,'Transactions (Dated)'!$D$2:$D$53,'Share Values'!$X899,'Transactions (Dated)'!$B$2:$B$53,'Share Values'!AJ$11,'Transactions (Dated)'!$C$2:$C$53,"Sell")</f>
        <v>0</v>
      </c>
      <c r="AK899" s="40">
        <f ca="1">AK898+SUMIFS('Transactions (Dated)'!$E$2:$E$53,'Transactions (Dated)'!$D$2:$D$53,'Share Values'!$X899,'Transactions (Dated)'!$B$2:$B$53,'Share Values'!AK$11,'Transactions (Dated)'!$C$2:$C$53,"Buy")-SUMIFS('Transactions (Dated)'!$E$2:$E$53,'Transactions (Dated)'!$D$2:$D$53,'Share Values'!$X899,'Transactions (Dated)'!$B$2:$B$53,'Share Values'!AK$11,'Transactions (Dated)'!$C$2:$C$53,"Sell")</f>
        <v>0</v>
      </c>
      <c r="AL899" s="40">
        <f ca="1">AL898+SUMIFS('Transactions (Dated)'!$E$2:$E$53,'Transactions (Dated)'!$D$2:$D$53,'Share Values'!$X899,'Transactions (Dated)'!$B$2:$B$53,'Share Values'!AL$11,'Transactions (Dated)'!$C$2:$C$53,"Buy")-SUMIFS('Transactions (Dated)'!$E$2:$E$53,'Transactions (Dated)'!$D$2:$D$53,'Share Values'!$X899,'Transactions (Dated)'!$B$2:$B$53,'Share Values'!AL$11,'Transactions (Dated)'!$C$2:$C$53,"Sell")</f>
        <v>0</v>
      </c>
      <c r="AM899" s="40">
        <f ca="1">AM898+SUMIFS('Transactions (Dated)'!$E$2:$E$53,'Transactions (Dated)'!$D$2:$D$53,'Share Values'!$X899,'Transactions (Dated)'!$B$2:$B$53,'Share Values'!AM$11,'Transactions (Dated)'!$C$2:$C$53,"Buy")-SUMIFS('Transactions (Dated)'!$E$2:$E$53,'Transactions (Dated)'!$D$2:$D$53,'Share Values'!$X899,'Transactions (Dated)'!$B$2:$B$53,'Share Values'!AM$11,'Transactions (Dated)'!$C$2:$C$53,"Sell")</f>
        <v>0</v>
      </c>
      <c r="AN899" s="40">
        <f ca="1">AN898+SUMIFS('Transactions (Dated)'!$E$2:$E$53,'Transactions (Dated)'!$D$2:$D$53,'Share Values'!$X899,'Transactions (Dated)'!$B$2:$B$53,'Share Values'!AN$11,'Transactions (Dated)'!$C$2:$C$53,"Buy")-SUMIFS('Transactions (Dated)'!$E$2:$E$53,'Transactions (Dated)'!$D$2:$D$53,'Share Values'!$X899,'Transactions (Dated)'!$B$2:$B$53,'Share Values'!AN$11,'Transactions (Dated)'!$C$2:$C$53,"Sell")</f>
        <v>0</v>
      </c>
      <c r="AQ899" s="3">
        <f t="shared" si="371"/>
        <v>43206</v>
      </c>
      <c r="AR899" s="6">
        <f t="shared" ca="1" si="372"/>
        <v>61142.5</v>
      </c>
      <c r="AS899" s="6">
        <f t="shared" ca="1" si="373"/>
        <v>16406.25</v>
      </c>
      <c r="AT899" s="6">
        <f t="shared" ca="1" si="374"/>
        <v>544272.04999999993</v>
      </c>
      <c r="AU899" s="6">
        <f t="shared" ca="1" si="375"/>
        <v>45748.56</v>
      </c>
      <c r="AV899" s="6">
        <f t="shared" ca="1" si="376"/>
        <v>0</v>
      </c>
      <c r="AW899" s="6">
        <f t="shared" ca="1" si="377"/>
        <v>0</v>
      </c>
      <c r="AX899" s="6">
        <f t="shared" ca="1" si="378"/>
        <v>43297</v>
      </c>
      <c r="AY899" s="6">
        <f t="shared" ca="1" si="379"/>
        <v>41892.950000000004</v>
      </c>
      <c r="AZ899" s="6">
        <f t="shared" ca="1" si="380"/>
        <v>0</v>
      </c>
      <c r="BA899" s="6">
        <f t="shared" ca="1" si="381"/>
        <v>0</v>
      </c>
      <c r="BB899" s="6">
        <f t="shared" ca="1" si="382"/>
        <v>0</v>
      </c>
      <c r="BC899" s="6">
        <f t="shared" ca="1" si="383"/>
        <v>0</v>
      </c>
      <c r="BD899" s="6">
        <f t="shared" ca="1" si="384"/>
        <v>0</v>
      </c>
      <c r="BE899" s="6">
        <f t="shared" ca="1" si="385"/>
        <v>0</v>
      </c>
      <c r="BF899" s="6">
        <f t="shared" ca="1" si="368"/>
        <v>0</v>
      </c>
      <c r="BG899" s="6">
        <f t="shared" ca="1" si="369"/>
        <v>0</v>
      </c>
      <c r="BJ899" s="4">
        <f t="shared" ca="1" si="386"/>
        <v>752759.30999999982</v>
      </c>
      <c r="BL899" s="3">
        <f t="shared" si="387"/>
        <v>43206</v>
      </c>
      <c r="BM899" s="6">
        <f>BM898+SUMIFS('Transactions (Dated)'!G:G,'Transactions (Dated)'!D:D,'Share Values'!AQ899)</f>
        <v>14317.649999999987</v>
      </c>
      <c r="BN899" s="6">
        <f ca="1">BN898+SUMIFS('Transactions (Dated)'!$F:$F,'Transactions (Dated)'!$D:$D,$BL899,'Transactions (Dated)'!$B:$B,BN$11,'Transactions (Dated)'!$C:$C,"Dividend (paid to cash)")*Y899</f>
        <v>0</v>
      </c>
      <c r="BO899" s="6">
        <f ca="1">BO898+SUMIFS('Transactions (Dated)'!$F:$F,'Transactions (Dated)'!$D:$D,$BL899,'Transactions (Dated)'!$B:$B,BO$11,'Transactions (Dated)'!$C:$C,"Dividend (paid to cash)")*Z899</f>
        <v>2421.875</v>
      </c>
      <c r="BP899" s="6">
        <f ca="1">BP898+SUMIFS('Transactions (Dated)'!$F:$F,'Transactions (Dated)'!$D:$D,$BL899,'Transactions (Dated)'!$B:$B,BP$11,'Transactions (Dated)'!$C:$C,"Dividend (paid to cash)")*AA899</f>
        <v>51745.237000000008</v>
      </c>
      <c r="BQ899" s="6">
        <f ca="1">BQ898+SUMIFS('Transactions (Dated)'!$F:$F,'Transactions (Dated)'!$D:$D,$BL899,'Transactions (Dated)'!$B:$B,BQ$11,'Transactions (Dated)'!$C:$C,"Dividend (paid to cash)")*AB899</f>
        <v>818.29</v>
      </c>
      <c r="BR899" s="6">
        <f ca="1">BR898+SUMIFS('Transactions (Dated)'!$F:$F,'Transactions (Dated)'!$D:$D,$BL899,'Transactions (Dated)'!$B:$B,BR$11,'Transactions (Dated)'!$C:$C,"Dividend (paid to cash)")*AC899</f>
        <v>0</v>
      </c>
      <c r="BS899" s="6">
        <f ca="1">BS898+SUMIFS('Transactions (Dated)'!$F:$F,'Transactions (Dated)'!$D:$D,$BL899,'Transactions (Dated)'!$B:$B,BS$11,'Transactions (Dated)'!$C:$C,"Dividend (paid to cash)")*AD899</f>
        <v>0</v>
      </c>
      <c r="BT899" s="6">
        <f ca="1">BT898+SUMIFS('Transactions (Dated)'!$F:$F,'Transactions (Dated)'!$D:$D,$BL899,'Transactions (Dated)'!$B:$B,BT$11,'Transactions (Dated)'!$C:$C,"Dividend (paid to cash)")*AE899</f>
        <v>9280</v>
      </c>
      <c r="BU899" s="6">
        <f ca="1">BU898+SUMIFS('Transactions (Dated)'!$F:$F,'Transactions (Dated)'!$D:$D,$BL899,'Transactions (Dated)'!$B:$B,BU$11,'Transactions (Dated)'!$C:$C,"Dividend (paid to cash)")*AF899</f>
        <v>0</v>
      </c>
      <c r="BV899" s="6">
        <f ca="1">BV898+SUMIFS('Transactions (Dated)'!$F:$F,'Transactions (Dated)'!$D:$D,$BL899,'Transactions (Dated)'!$B:$B,BV$11,'Transactions (Dated)'!$C:$C,"Dividend (paid to cash)")*AG899</f>
        <v>0</v>
      </c>
      <c r="BW899" s="6">
        <f ca="1">BW898+SUMIFS('Transactions (Dated)'!$F:$F,'Transactions (Dated)'!$D:$D,$BL899,'Transactions (Dated)'!$B:$B,BW$11,'Transactions (Dated)'!$C:$C,"Dividend (paid to cash)")*AH899</f>
        <v>0</v>
      </c>
      <c r="BX899" s="6">
        <f ca="1">BX898+SUMIFS('Transactions (Dated)'!$F:$F,'Transactions (Dated)'!$D:$D,$BL899,'Transactions (Dated)'!$B:$B,BX$11,'Transactions (Dated)'!$C:$C,"Dividend (paid to cash)")*AI899</f>
        <v>0</v>
      </c>
      <c r="BY899" s="6">
        <f ca="1">BY898+SUMIFS('Transactions (Dated)'!$F:$F,'Transactions (Dated)'!$D:$D,$BL899,'Transactions (Dated)'!$B:$B,BY$11,'Transactions (Dated)'!$C:$C,"Dividend (paid to cash)")*AJ899</f>
        <v>0</v>
      </c>
      <c r="BZ899" s="6">
        <f ca="1">BZ898+SUMIFS('Transactions (Dated)'!$F:$F,'Transactions (Dated)'!$D:$D,$BL899,'Transactions (Dated)'!$B:$B,BZ$11,'Transactions (Dated)'!$C:$C,"Dividend (paid to cash)")*AK899</f>
        <v>0</v>
      </c>
      <c r="CA899" s="6">
        <f ca="1">CA898+SUMIFS('Transactions (Dated)'!$F:$F,'Transactions (Dated)'!$D:$D,$BL899,'Transactions (Dated)'!$B:$B,CA$11,'Transactions (Dated)'!$C:$C,"Dividend (paid to cash)")*AL899</f>
        <v>0</v>
      </c>
      <c r="CB899" s="6">
        <v>0</v>
      </c>
      <c r="CC899" s="6">
        <v>0</v>
      </c>
      <c r="CF899" s="6">
        <f t="shared" ca="1" si="388"/>
        <v>78583.051999999981</v>
      </c>
      <c r="CH899" s="3">
        <f t="shared" si="389"/>
        <v>43206</v>
      </c>
      <c r="CI899" s="4">
        <f t="shared" ca="1" si="390"/>
        <v>752759.30999999982</v>
      </c>
      <c r="CJ899" s="4">
        <f t="shared" ca="1" si="391"/>
        <v>78583.051999999981</v>
      </c>
      <c r="CL899" s="4">
        <f t="shared" ca="1" si="392"/>
        <v>831342.36199999985</v>
      </c>
    </row>
    <row r="900" spans="2:90" x14ac:dyDescent="0.15">
      <c r="B900" s="3">
        <v>43207</v>
      </c>
      <c r="E900" s="86">
        <v>43207</v>
      </c>
      <c r="F900" s="53">
        <v>13.53</v>
      </c>
      <c r="G900">
        <v>1.77</v>
      </c>
      <c r="H900">
        <v>20.72</v>
      </c>
      <c r="I900">
        <v>24.11</v>
      </c>
      <c r="K900">
        <v>11.69</v>
      </c>
      <c r="L900">
        <v>14.96</v>
      </c>
      <c r="M900">
        <v>3.01</v>
      </c>
      <c r="O900">
        <v>18.12</v>
      </c>
      <c r="Q900">
        <v>1.31</v>
      </c>
      <c r="R900">
        <v>8.91</v>
      </c>
      <c r="S900">
        <v>42.59</v>
      </c>
      <c r="U900">
        <v>42.59</v>
      </c>
      <c r="X900" s="3">
        <f t="shared" si="370"/>
        <v>43207</v>
      </c>
      <c r="Y900" s="40">
        <f ca="1">Y899+SUMIFS('Transactions (Dated)'!$E$2:$E$53,'Transactions (Dated)'!$D$2:$D$53,'Share Values'!$X900,'Transactions (Dated)'!$B$2:$B$53,'Share Values'!Y$11,'Transactions (Dated)'!$C$2:$C$53,"Buy")-SUMIFS('Transactions (Dated)'!$E$2:$E$53,'Transactions (Dated)'!$D$2:$D$53,'Share Values'!$X900,'Transactions (Dated)'!$B$2:$B$53,'Share Values'!Y$11,'Transactions (Dated)'!$C$2:$C$53,"Sell")</f>
        <v>4625</v>
      </c>
      <c r="Z900" s="40">
        <f ca="1">Z899+SUMIFS('Transactions (Dated)'!$E$2:$E$53,'Transactions (Dated)'!$D$2:$D$53,'Share Values'!$X900,'Transactions (Dated)'!$B$2:$B$53,'Share Values'!Z$11,'Transactions (Dated)'!$C$2:$C$53,"Buy")-SUMIFS('Transactions (Dated)'!$E$2:$E$53,'Transactions (Dated)'!$D$2:$D$53,'Share Values'!$X900,'Transactions (Dated)'!$B$2:$B$53,'Share Values'!Z$11,'Transactions (Dated)'!$C$2:$C$53,"Sell")</f>
        <v>9375</v>
      </c>
      <c r="AA900" s="40">
        <f ca="1">AA899+SUMIFS('Transactions (Dated)'!$E$2:$E$53,'Transactions (Dated)'!$D$2:$D$53,'Share Values'!$X900,'Transactions (Dated)'!$B$2:$B$53,'Share Values'!AA$11,'Transactions (Dated)'!$C$2:$C$53,"Buy")-SUMIFS('Transactions (Dated)'!$E$2:$E$53,'Transactions (Dated)'!$D$2:$D$53,'Share Values'!$X900,'Transactions (Dated)'!$B$2:$B$53,'Share Values'!AA$11,'Transactions (Dated)'!$C$2:$C$53,"Sell")</f>
        <v>26357</v>
      </c>
      <c r="AB900" s="40">
        <f ca="1">AB899+SUMIFS('Transactions (Dated)'!$E$2:$E$53,'Transactions (Dated)'!$D$2:$D$53,'Share Values'!$X900,'Transactions (Dated)'!$B$2:$B$53,'Share Values'!AB$11,'Transactions (Dated)'!$C$2:$C$53,"Buy")-SUMIFS('Transactions (Dated)'!$E$2:$E$53,'Transactions (Dated)'!$D$2:$D$53,'Share Values'!$X900,'Transactions (Dated)'!$B$2:$B$53,'Share Values'!AB$11,'Transactions (Dated)'!$C$2:$C$53,"Sell")</f>
        <v>1892</v>
      </c>
      <c r="AC900" s="40">
        <f ca="1">AC899+SUMIFS('Transactions (Dated)'!$E$2:$E$53,'Transactions (Dated)'!$D$2:$D$53,'Share Values'!$X900,'Transactions (Dated)'!$B$2:$B$53,'Share Values'!AC$11,'Transactions (Dated)'!$C$2:$C$53,"Buy")-SUMIFS('Transactions (Dated)'!$E$2:$E$53,'Transactions (Dated)'!$D$2:$D$53,'Share Values'!$X900,'Transactions (Dated)'!$B$2:$B$53,'Share Values'!AC$11,'Transactions (Dated)'!$C$2:$C$53,"Sell")</f>
        <v>2348</v>
      </c>
      <c r="AD900" s="40">
        <f ca="1">AD899+SUMIFS('Transactions (Dated)'!$E$2:$E$53,'Transactions (Dated)'!$D$2:$D$53,'Share Values'!$X900,'Transactions (Dated)'!$B$2:$B$53,'Share Values'!AD$11,'Transactions (Dated)'!$C$2:$C$53,"Buy")-SUMIFS('Transactions (Dated)'!$E$2:$E$53,'Transactions (Dated)'!$D$2:$D$53,'Share Values'!$X900,'Transactions (Dated)'!$B$2:$B$53,'Share Values'!AD$11,'Transactions (Dated)'!$C$2:$C$53,"Sell")</f>
        <v>0</v>
      </c>
      <c r="AE900" s="40">
        <f ca="1">AE899+SUMIFS('Transactions (Dated)'!$E$2:$E$53,'Transactions (Dated)'!$D$2:$D$53,'Share Values'!$X900,'Transactions (Dated)'!$B$2:$B$53,'Share Values'!AE$11,'Transactions (Dated)'!$C$2:$C$53,"Buy")-SUMIFS('Transactions (Dated)'!$E$2:$E$53,'Transactions (Dated)'!$D$2:$D$53,'Share Values'!$X900,'Transactions (Dated)'!$B$2:$B$53,'Share Values'!AE$11,'Transactions (Dated)'!$C$2:$C$53,"Sell")</f>
        <v>2900</v>
      </c>
      <c r="AF900" s="40">
        <f ca="1">AF899+SUMIFS('Transactions (Dated)'!$E$2:$E$53,'Transactions (Dated)'!$D$2:$D$53,'Share Values'!$X900,'Transactions (Dated)'!$B$2:$B$53,'Share Values'!AF$11,'Transactions (Dated)'!$C$2:$C$53,"Buy")-SUMIFS('Transactions (Dated)'!$E$2:$E$53,'Transactions (Dated)'!$D$2:$D$53,'Share Values'!$X900,'Transactions (Dated)'!$B$2:$B$53,'Share Values'!AF$11,'Transactions (Dated)'!$C$2:$C$53,"Sell")</f>
        <v>14201</v>
      </c>
      <c r="AG900" s="40">
        <f ca="1">AG899+SUMIFS('Transactions (Dated)'!$E$2:$E$53,'Transactions (Dated)'!$D$2:$D$53,'Share Values'!$X900,'Transactions (Dated)'!$B$2:$B$53,'Share Values'!AG$11,'Transactions (Dated)'!$C$2:$C$53,"Buy")-SUMIFS('Transactions (Dated)'!$E$2:$E$53,'Transactions (Dated)'!$D$2:$D$53,'Share Values'!$X900,'Transactions (Dated)'!$B$2:$B$53,'Share Values'!AG$11,'Transactions (Dated)'!$C$2:$C$53,"Sell")</f>
        <v>6835</v>
      </c>
      <c r="AH900" s="40">
        <f ca="1">AH899+SUMIFS('Transactions (Dated)'!$E$2:$E$53,'Transactions (Dated)'!$D$2:$D$53,'Share Values'!$X900,'Transactions (Dated)'!$B$2:$B$53,'Share Values'!AH$11,'Transactions (Dated)'!$C$2:$C$53,"Buy")-SUMIFS('Transactions (Dated)'!$E$2:$E$53,'Transactions (Dated)'!$D$2:$D$53,'Share Values'!$X900,'Transactions (Dated)'!$B$2:$B$53,'Share Values'!AH$11,'Transactions (Dated)'!$C$2:$C$53,"Sell")</f>
        <v>0</v>
      </c>
      <c r="AI900" s="40">
        <f ca="1">AI899+SUMIFS('Transactions (Dated)'!$E$2:$E$53,'Transactions (Dated)'!$D$2:$D$53,'Share Values'!$X900,'Transactions (Dated)'!$B$2:$B$53,'Share Values'!AI$11,'Transactions (Dated)'!$C$2:$C$53,"Buy")-SUMIFS('Transactions (Dated)'!$E$2:$E$53,'Transactions (Dated)'!$D$2:$D$53,'Share Values'!$X900,'Transactions (Dated)'!$B$2:$B$53,'Share Values'!AI$11,'Transactions (Dated)'!$C$2:$C$53,"Sell")</f>
        <v>0</v>
      </c>
      <c r="AJ900" s="40">
        <f ca="1">AJ899+SUMIFS('Transactions (Dated)'!$E$2:$E$53,'Transactions (Dated)'!$D$2:$D$53,'Share Values'!$X900,'Transactions (Dated)'!$B$2:$B$53,'Share Values'!AJ$11,'Transactions (Dated)'!$C$2:$C$53,"Buy")-SUMIFS('Transactions (Dated)'!$E$2:$E$53,'Transactions (Dated)'!$D$2:$D$53,'Share Values'!$X900,'Transactions (Dated)'!$B$2:$B$53,'Share Values'!AJ$11,'Transactions (Dated)'!$C$2:$C$53,"Sell")</f>
        <v>0</v>
      </c>
      <c r="AK900" s="40">
        <f ca="1">AK899+SUMIFS('Transactions (Dated)'!$E$2:$E$53,'Transactions (Dated)'!$D$2:$D$53,'Share Values'!$X900,'Transactions (Dated)'!$B$2:$B$53,'Share Values'!AK$11,'Transactions (Dated)'!$C$2:$C$53,"Buy")-SUMIFS('Transactions (Dated)'!$E$2:$E$53,'Transactions (Dated)'!$D$2:$D$53,'Share Values'!$X900,'Transactions (Dated)'!$B$2:$B$53,'Share Values'!AK$11,'Transactions (Dated)'!$C$2:$C$53,"Sell")</f>
        <v>0</v>
      </c>
      <c r="AL900" s="40">
        <f ca="1">AL899+SUMIFS('Transactions (Dated)'!$E$2:$E$53,'Transactions (Dated)'!$D$2:$D$53,'Share Values'!$X900,'Transactions (Dated)'!$B$2:$B$53,'Share Values'!AL$11,'Transactions (Dated)'!$C$2:$C$53,"Buy")-SUMIFS('Transactions (Dated)'!$E$2:$E$53,'Transactions (Dated)'!$D$2:$D$53,'Share Values'!$X900,'Transactions (Dated)'!$B$2:$B$53,'Share Values'!AL$11,'Transactions (Dated)'!$C$2:$C$53,"Sell")</f>
        <v>0</v>
      </c>
      <c r="AM900" s="40">
        <f ca="1">AM899+SUMIFS('Transactions (Dated)'!$E$2:$E$53,'Transactions (Dated)'!$D$2:$D$53,'Share Values'!$X900,'Transactions (Dated)'!$B$2:$B$53,'Share Values'!AM$11,'Transactions (Dated)'!$C$2:$C$53,"Buy")-SUMIFS('Transactions (Dated)'!$E$2:$E$53,'Transactions (Dated)'!$D$2:$D$53,'Share Values'!$X900,'Transactions (Dated)'!$B$2:$B$53,'Share Values'!AM$11,'Transactions (Dated)'!$C$2:$C$53,"Sell")</f>
        <v>0</v>
      </c>
      <c r="AN900" s="40">
        <f ca="1">AN899+SUMIFS('Transactions (Dated)'!$E$2:$E$53,'Transactions (Dated)'!$D$2:$D$53,'Share Values'!$X900,'Transactions (Dated)'!$B$2:$B$53,'Share Values'!AN$11,'Transactions (Dated)'!$C$2:$C$53,"Buy")-SUMIFS('Transactions (Dated)'!$E$2:$E$53,'Transactions (Dated)'!$D$2:$D$53,'Share Values'!$X900,'Transactions (Dated)'!$B$2:$B$53,'Share Values'!AN$11,'Transactions (Dated)'!$C$2:$C$53,"Sell")</f>
        <v>0</v>
      </c>
      <c r="AQ900" s="3">
        <f t="shared" si="371"/>
        <v>43207</v>
      </c>
      <c r="AR900" s="6">
        <f t="shared" ca="1" si="372"/>
        <v>62576.25</v>
      </c>
      <c r="AS900" s="6">
        <f t="shared" ca="1" si="373"/>
        <v>16593.75</v>
      </c>
      <c r="AT900" s="6">
        <f t="shared" ca="1" si="374"/>
        <v>546117.03999999992</v>
      </c>
      <c r="AU900" s="6">
        <f t="shared" ca="1" si="375"/>
        <v>45616.119999999995</v>
      </c>
      <c r="AV900" s="6">
        <f t="shared" ca="1" si="376"/>
        <v>0</v>
      </c>
      <c r="AW900" s="6">
        <f t="shared" ca="1" si="377"/>
        <v>0</v>
      </c>
      <c r="AX900" s="6">
        <f t="shared" ca="1" si="378"/>
        <v>43384</v>
      </c>
      <c r="AY900" s="6">
        <f t="shared" ca="1" si="379"/>
        <v>42745.009999999995</v>
      </c>
      <c r="AZ900" s="6">
        <f t="shared" ca="1" si="380"/>
        <v>0</v>
      </c>
      <c r="BA900" s="6">
        <f t="shared" ca="1" si="381"/>
        <v>0</v>
      </c>
      <c r="BB900" s="6">
        <f t="shared" ca="1" si="382"/>
        <v>0</v>
      </c>
      <c r="BC900" s="6">
        <f t="shared" ca="1" si="383"/>
        <v>0</v>
      </c>
      <c r="BD900" s="6">
        <f t="shared" ca="1" si="384"/>
        <v>0</v>
      </c>
      <c r="BE900" s="6">
        <f t="shared" ca="1" si="385"/>
        <v>0</v>
      </c>
      <c r="BF900" s="6">
        <f t="shared" ca="1" si="368"/>
        <v>0</v>
      </c>
      <c r="BG900" s="6">
        <f t="shared" ca="1" si="369"/>
        <v>0</v>
      </c>
      <c r="BJ900" s="4">
        <f t="shared" ca="1" si="386"/>
        <v>757032.16999999993</v>
      </c>
      <c r="BL900" s="3">
        <f t="shared" si="387"/>
        <v>43207</v>
      </c>
      <c r="BM900" s="6">
        <f>BM899+SUMIFS('Transactions (Dated)'!G:G,'Transactions (Dated)'!D:D,'Share Values'!AQ900)</f>
        <v>14317.649999999987</v>
      </c>
      <c r="BN900" s="6">
        <f ca="1">BN899+SUMIFS('Transactions (Dated)'!$F:$F,'Transactions (Dated)'!$D:$D,$BL900,'Transactions (Dated)'!$B:$B,BN$11,'Transactions (Dated)'!$C:$C,"Dividend (paid to cash)")*Y900</f>
        <v>0</v>
      </c>
      <c r="BO900" s="6">
        <f ca="1">BO899+SUMIFS('Transactions (Dated)'!$F:$F,'Transactions (Dated)'!$D:$D,$BL900,'Transactions (Dated)'!$B:$B,BO$11,'Transactions (Dated)'!$C:$C,"Dividend (paid to cash)")*Z900</f>
        <v>2421.875</v>
      </c>
      <c r="BP900" s="6">
        <f ca="1">BP899+SUMIFS('Transactions (Dated)'!$F:$F,'Transactions (Dated)'!$D:$D,$BL900,'Transactions (Dated)'!$B:$B,BP$11,'Transactions (Dated)'!$C:$C,"Dividend (paid to cash)")*AA900</f>
        <v>51745.237000000008</v>
      </c>
      <c r="BQ900" s="6">
        <f ca="1">BQ899+SUMIFS('Transactions (Dated)'!$F:$F,'Transactions (Dated)'!$D:$D,$BL900,'Transactions (Dated)'!$B:$B,BQ$11,'Transactions (Dated)'!$C:$C,"Dividend (paid to cash)")*AB900</f>
        <v>818.29</v>
      </c>
      <c r="BR900" s="6">
        <f ca="1">BR899+SUMIFS('Transactions (Dated)'!$F:$F,'Transactions (Dated)'!$D:$D,$BL900,'Transactions (Dated)'!$B:$B,BR$11,'Transactions (Dated)'!$C:$C,"Dividend (paid to cash)")*AC900</f>
        <v>0</v>
      </c>
      <c r="BS900" s="6">
        <f ca="1">BS899+SUMIFS('Transactions (Dated)'!$F:$F,'Transactions (Dated)'!$D:$D,$BL900,'Transactions (Dated)'!$B:$B,BS$11,'Transactions (Dated)'!$C:$C,"Dividend (paid to cash)")*AD900</f>
        <v>0</v>
      </c>
      <c r="BT900" s="6">
        <f ca="1">BT899+SUMIFS('Transactions (Dated)'!$F:$F,'Transactions (Dated)'!$D:$D,$BL900,'Transactions (Dated)'!$B:$B,BT$11,'Transactions (Dated)'!$C:$C,"Dividend (paid to cash)")*AE900</f>
        <v>9280</v>
      </c>
      <c r="BU900" s="6">
        <f ca="1">BU899+SUMIFS('Transactions (Dated)'!$F:$F,'Transactions (Dated)'!$D:$D,$BL900,'Transactions (Dated)'!$B:$B,BU$11,'Transactions (Dated)'!$C:$C,"Dividend (paid to cash)")*AF900</f>
        <v>0</v>
      </c>
      <c r="BV900" s="6">
        <f ca="1">BV899+SUMIFS('Transactions (Dated)'!$F:$F,'Transactions (Dated)'!$D:$D,$BL900,'Transactions (Dated)'!$B:$B,BV$11,'Transactions (Dated)'!$C:$C,"Dividend (paid to cash)")*AG900</f>
        <v>0</v>
      </c>
      <c r="BW900" s="6">
        <f ca="1">BW899+SUMIFS('Transactions (Dated)'!$F:$F,'Transactions (Dated)'!$D:$D,$BL900,'Transactions (Dated)'!$B:$B,BW$11,'Transactions (Dated)'!$C:$C,"Dividend (paid to cash)")*AH900</f>
        <v>0</v>
      </c>
      <c r="BX900" s="6">
        <f ca="1">BX899+SUMIFS('Transactions (Dated)'!$F:$F,'Transactions (Dated)'!$D:$D,$BL900,'Transactions (Dated)'!$B:$B,BX$11,'Transactions (Dated)'!$C:$C,"Dividend (paid to cash)")*AI900</f>
        <v>0</v>
      </c>
      <c r="BY900" s="6">
        <f ca="1">BY899+SUMIFS('Transactions (Dated)'!$F:$F,'Transactions (Dated)'!$D:$D,$BL900,'Transactions (Dated)'!$B:$B,BY$11,'Transactions (Dated)'!$C:$C,"Dividend (paid to cash)")*AJ900</f>
        <v>0</v>
      </c>
      <c r="BZ900" s="6">
        <f ca="1">BZ899+SUMIFS('Transactions (Dated)'!$F:$F,'Transactions (Dated)'!$D:$D,$BL900,'Transactions (Dated)'!$B:$B,BZ$11,'Transactions (Dated)'!$C:$C,"Dividend (paid to cash)")*AK900</f>
        <v>0</v>
      </c>
      <c r="CA900" s="6">
        <f ca="1">CA899+SUMIFS('Transactions (Dated)'!$F:$F,'Transactions (Dated)'!$D:$D,$BL900,'Transactions (Dated)'!$B:$B,CA$11,'Transactions (Dated)'!$C:$C,"Dividend (paid to cash)")*AL900</f>
        <v>0</v>
      </c>
      <c r="CB900" s="6">
        <v>0</v>
      </c>
      <c r="CC900" s="6">
        <v>0</v>
      </c>
      <c r="CF900" s="6">
        <f t="shared" ca="1" si="388"/>
        <v>78583.051999999981</v>
      </c>
      <c r="CH900" s="3">
        <f t="shared" si="389"/>
        <v>43207</v>
      </c>
      <c r="CI900" s="4">
        <f t="shared" ca="1" si="390"/>
        <v>757032.16999999993</v>
      </c>
      <c r="CJ900" s="4">
        <f t="shared" ca="1" si="391"/>
        <v>78583.051999999981</v>
      </c>
      <c r="CL900" s="4">
        <f t="shared" ca="1" si="392"/>
        <v>835615.22199999995</v>
      </c>
    </row>
    <row r="901" spans="2:90" x14ac:dyDescent="0.15">
      <c r="B901" s="3">
        <v>43208</v>
      </c>
      <c r="E901" s="86">
        <v>43208</v>
      </c>
      <c r="F901" s="53">
        <v>13.62</v>
      </c>
      <c r="G901">
        <v>1.75</v>
      </c>
      <c r="H901">
        <v>20.96</v>
      </c>
      <c r="I901">
        <v>24.06</v>
      </c>
      <c r="K901">
        <v>11.67</v>
      </c>
      <c r="L901">
        <v>14.73</v>
      </c>
      <c r="M901">
        <v>3.06</v>
      </c>
      <c r="O901">
        <v>18.34</v>
      </c>
      <c r="Q901">
        <v>1.29</v>
      </c>
      <c r="R901">
        <v>9.5371000000000006</v>
      </c>
      <c r="S901">
        <v>42.79</v>
      </c>
      <c r="U901">
        <v>42.79</v>
      </c>
      <c r="X901" s="3">
        <f t="shared" si="370"/>
        <v>43208</v>
      </c>
      <c r="Y901" s="40">
        <f ca="1">Y900+SUMIFS('Transactions (Dated)'!$E$2:$E$53,'Transactions (Dated)'!$D$2:$D$53,'Share Values'!$X901,'Transactions (Dated)'!$B$2:$B$53,'Share Values'!Y$11,'Transactions (Dated)'!$C$2:$C$53,"Buy")-SUMIFS('Transactions (Dated)'!$E$2:$E$53,'Transactions (Dated)'!$D$2:$D$53,'Share Values'!$X901,'Transactions (Dated)'!$B$2:$B$53,'Share Values'!Y$11,'Transactions (Dated)'!$C$2:$C$53,"Sell")</f>
        <v>4625</v>
      </c>
      <c r="Z901" s="40">
        <f ca="1">Z900+SUMIFS('Transactions (Dated)'!$E$2:$E$53,'Transactions (Dated)'!$D$2:$D$53,'Share Values'!$X901,'Transactions (Dated)'!$B$2:$B$53,'Share Values'!Z$11,'Transactions (Dated)'!$C$2:$C$53,"Buy")-SUMIFS('Transactions (Dated)'!$E$2:$E$53,'Transactions (Dated)'!$D$2:$D$53,'Share Values'!$X901,'Transactions (Dated)'!$B$2:$B$53,'Share Values'!Z$11,'Transactions (Dated)'!$C$2:$C$53,"Sell")</f>
        <v>9375</v>
      </c>
      <c r="AA901" s="40">
        <f ca="1">AA900+SUMIFS('Transactions (Dated)'!$E$2:$E$53,'Transactions (Dated)'!$D$2:$D$53,'Share Values'!$X901,'Transactions (Dated)'!$B$2:$B$53,'Share Values'!AA$11,'Transactions (Dated)'!$C$2:$C$53,"Buy")-SUMIFS('Transactions (Dated)'!$E$2:$E$53,'Transactions (Dated)'!$D$2:$D$53,'Share Values'!$X901,'Transactions (Dated)'!$B$2:$B$53,'Share Values'!AA$11,'Transactions (Dated)'!$C$2:$C$53,"Sell")</f>
        <v>26357</v>
      </c>
      <c r="AB901" s="40">
        <f ca="1">AB900+SUMIFS('Transactions (Dated)'!$E$2:$E$53,'Transactions (Dated)'!$D$2:$D$53,'Share Values'!$X901,'Transactions (Dated)'!$B$2:$B$53,'Share Values'!AB$11,'Transactions (Dated)'!$C$2:$C$53,"Buy")-SUMIFS('Transactions (Dated)'!$E$2:$E$53,'Transactions (Dated)'!$D$2:$D$53,'Share Values'!$X901,'Transactions (Dated)'!$B$2:$B$53,'Share Values'!AB$11,'Transactions (Dated)'!$C$2:$C$53,"Sell")</f>
        <v>1892</v>
      </c>
      <c r="AC901" s="40">
        <f ca="1">AC900+SUMIFS('Transactions (Dated)'!$E$2:$E$53,'Transactions (Dated)'!$D$2:$D$53,'Share Values'!$X901,'Transactions (Dated)'!$B$2:$B$53,'Share Values'!AC$11,'Transactions (Dated)'!$C$2:$C$53,"Buy")-SUMIFS('Transactions (Dated)'!$E$2:$E$53,'Transactions (Dated)'!$D$2:$D$53,'Share Values'!$X901,'Transactions (Dated)'!$B$2:$B$53,'Share Values'!AC$11,'Transactions (Dated)'!$C$2:$C$53,"Sell")</f>
        <v>2348</v>
      </c>
      <c r="AD901" s="40">
        <f ca="1">AD900+SUMIFS('Transactions (Dated)'!$E$2:$E$53,'Transactions (Dated)'!$D$2:$D$53,'Share Values'!$X901,'Transactions (Dated)'!$B$2:$B$53,'Share Values'!AD$11,'Transactions (Dated)'!$C$2:$C$53,"Buy")-SUMIFS('Transactions (Dated)'!$E$2:$E$53,'Transactions (Dated)'!$D$2:$D$53,'Share Values'!$X901,'Transactions (Dated)'!$B$2:$B$53,'Share Values'!AD$11,'Transactions (Dated)'!$C$2:$C$53,"Sell")</f>
        <v>0</v>
      </c>
      <c r="AE901" s="40">
        <f ca="1">AE900+SUMIFS('Transactions (Dated)'!$E$2:$E$53,'Transactions (Dated)'!$D$2:$D$53,'Share Values'!$X901,'Transactions (Dated)'!$B$2:$B$53,'Share Values'!AE$11,'Transactions (Dated)'!$C$2:$C$53,"Buy")-SUMIFS('Transactions (Dated)'!$E$2:$E$53,'Transactions (Dated)'!$D$2:$D$53,'Share Values'!$X901,'Transactions (Dated)'!$B$2:$B$53,'Share Values'!AE$11,'Transactions (Dated)'!$C$2:$C$53,"Sell")</f>
        <v>2900</v>
      </c>
      <c r="AF901" s="40">
        <f ca="1">AF900+SUMIFS('Transactions (Dated)'!$E$2:$E$53,'Transactions (Dated)'!$D$2:$D$53,'Share Values'!$X901,'Transactions (Dated)'!$B$2:$B$53,'Share Values'!AF$11,'Transactions (Dated)'!$C$2:$C$53,"Buy")-SUMIFS('Transactions (Dated)'!$E$2:$E$53,'Transactions (Dated)'!$D$2:$D$53,'Share Values'!$X901,'Transactions (Dated)'!$B$2:$B$53,'Share Values'!AF$11,'Transactions (Dated)'!$C$2:$C$53,"Sell")</f>
        <v>14201</v>
      </c>
      <c r="AG901" s="40">
        <f ca="1">AG900+SUMIFS('Transactions (Dated)'!$E$2:$E$53,'Transactions (Dated)'!$D$2:$D$53,'Share Values'!$X901,'Transactions (Dated)'!$B$2:$B$53,'Share Values'!AG$11,'Transactions (Dated)'!$C$2:$C$53,"Buy")-SUMIFS('Transactions (Dated)'!$E$2:$E$53,'Transactions (Dated)'!$D$2:$D$53,'Share Values'!$X901,'Transactions (Dated)'!$B$2:$B$53,'Share Values'!AG$11,'Transactions (Dated)'!$C$2:$C$53,"Sell")</f>
        <v>6835</v>
      </c>
      <c r="AH901" s="40">
        <f ca="1">AH900+SUMIFS('Transactions (Dated)'!$E$2:$E$53,'Transactions (Dated)'!$D$2:$D$53,'Share Values'!$X901,'Transactions (Dated)'!$B$2:$B$53,'Share Values'!AH$11,'Transactions (Dated)'!$C$2:$C$53,"Buy")-SUMIFS('Transactions (Dated)'!$E$2:$E$53,'Transactions (Dated)'!$D$2:$D$53,'Share Values'!$X901,'Transactions (Dated)'!$B$2:$B$53,'Share Values'!AH$11,'Transactions (Dated)'!$C$2:$C$53,"Sell")</f>
        <v>0</v>
      </c>
      <c r="AI901" s="40">
        <f ca="1">AI900+SUMIFS('Transactions (Dated)'!$E$2:$E$53,'Transactions (Dated)'!$D$2:$D$53,'Share Values'!$X901,'Transactions (Dated)'!$B$2:$B$53,'Share Values'!AI$11,'Transactions (Dated)'!$C$2:$C$53,"Buy")-SUMIFS('Transactions (Dated)'!$E$2:$E$53,'Transactions (Dated)'!$D$2:$D$53,'Share Values'!$X901,'Transactions (Dated)'!$B$2:$B$53,'Share Values'!AI$11,'Transactions (Dated)'!$C$2:$C$53,"Sell")</f>
        <v>0</v>
      </c>
      <c r="AJ901" s="40">
        <f ca="1">AJ900+SUMIFS('Transactions (Dated)'!$E$2:$E$53,'Transactions (Dated)'!$D$2:$D$53,'Share Values'!$X901,'Transactions (Dated)'!$B$2:$B$53,'Share Values'!AJ$11,'Transactions (Dated)'!$C$2:$C$53,"Buy")-SUMIFS('Transactions (Dated)'!$E$2:$E$53,'Transactions (Dated)'!$D$2:$D$53,'Share Values'!$X901,'Transactions (Dated)'!$B$2:$B$53,'Share Values'!AJ$11,'Transactions (Dated)'!$C$2:$C$53,"Sell")</f>
        <v>0</v>
      </c>
      <c r="AK901" s="40">
        <f ca="1">AK900+SUMIFS('Transactions (Dated)'!$E$2:$E$53,'Transactions (Dated)'!$D$2:$D$53,'Share Values'!$X901,'Transactions (Dated)'!$B$2:$B$53,'Share Values'!AK$11,'Transactions (Dated)'!$C$2:$C$53,"Buy")-SUMIFS('Transactions (Dated)'!$E$2:$E$53,'Transactions (Dated)'!$D$2:$D$53,'Share Values'!$X901,'Transactions (Dated)'!$B$2:$B$53,'Share Values'!AK$11,'Transactions (Dated)'!$C$2:$C$53,"Sell")</f>
        <v>0</v>
      </c>
      <c r="AL901" s="40">
        <f ca="1">AL900+SUMIFS('Transactions (Dated)'!$E$2:$E$53,'Transactions (Dated)'!$D$2:$D$53,'Share Values'!$X901,'Transactions (Dated)'!$B$2:$B$53,'Share Values'!AL$11,'Transactions (Dated)'!$C$2:$C$53,"Buy")-SUMIFS('Transactions (Dated)'!$E$2:$E$53,'Transactions (Dated)'!$D$2:$D$53,'Share Values'!$X901,'Transactions (Dated)'!$B$2:$B$53,'Share Values'!AL$11,'Transactions (Dated)'!$C$2:$C$53,"Sell")</f>
        <v>0</v>
      </c>
      <c r="AM901" s="40">
        <f ca="1">AM900+SUMIFS('Transactions (Dated)'!$E$2:$E$53,'Transactions (Dated)'!$D$2:$D$53,'Share Values'!$X901,'Transactions (Dated)'!$B$2:$B$53,'Share Values'!AM$11,'Transactions (Dated)'!$C$2:$C$53,"Buy")-SUMIFS('Transactions (Dated)'!$E$2:$E$53,'Transactions (Dated)'!$D$2:$D$53,'Share Values'!$X901,'Transactions (Dated)'!$B$2:$B$53,'Share Values'!AM$11,'Transactions (Dated)'!$C$2:$C$53,"Sell")</f>
        <v>0</v>
      </c>
      <c r="AN901" s="40">
        <f ca="1">AN900+SUMIFS('Transactions (Dated)'!$E$2:$E$53,'Transactions (Dated)'!$D$2:$D$53,'Share Values'!$X901,'Transactions (Dated)'!$B$2:$B$53,'Share Values'!AN$11,'Transactions (Dated)'!$C$2:$C$53,"Buy")-SUMIFS('Transactions (Dated)'!$E$2:$E$53,'Transactions (Dated)'!$D$2:$D$53,'Share Values'!$X901,'Transactions (Dated)'!$B$2:$B$53,'Share Values'!AN$11,'Transactions (Dated)'!$C$2:$C$53,"Sell")</f>
        <v>0</v>
      </c>
      <c r="AQ901" s="3">
        <f t="shared" si="371"/>
        <v>43208</v>
      </c>
      <c r="AR901" s="6">
        <f t="shared" ca="1" si="372"/>
        <v>62992.5</v>
      </c>
      <c r="AS901" s="6">
        <f t="shared" ca="1" si="373"/>
        <v>16406.25</v>
      </c>
      <c r="AT901" s="6">
        <f t="shared" ca="1" si="374"/>
        <v>552442.72</v>
      </c>
      <c r="AU901" s="6">
        <f t="shared" ca="1" si="375"/>
        <v>45521.52</v>
      </c>
      <c r="AV901" s="6">
        <f t="shared" ca="1" si="376"/>
        <v>0</v>
      </c>
      <c r="AW901" s="6">
        <f t="shared" ca="1" si="377"/>
        <v>0</v>
      </c>
      <c r="AX901" s="6">
        <f t="shared" ca="1" si="378"/>
        <v>42717</v>
      </c>
      <c r="AY901" s="6">
        <f t="shared" ca="1" si="379"/>
        <v>43455.06</v>
      </c>
      <c r="AZ901" s="6">
        <f t="shared" ca="1" si="380"/>
        <v>0</v>
      </c>
      <c r="BA901" s="6">
        <f t="shared" ca="1" si="381"/>
        <v>0</v>
      </c>
      <c r="BB901" s="6">
        <f t="shared" ca="1" si="382"/>
        <v>0</v>
      </c>
      <c r="BC901" s="6">
        <f t="shared" ca="1" si="383"/>
        <v>0</v>
      </c>
      <c r="BD901" s="6">
        <f t="shared" ca="1" si="384"/>
        <v>0</v>
      </c>
      <c r="BE901" s="6">
        <f t="shared" ca="1" si="385"/>
        <v>0</v>
      </c>
      <c r="BF901" s="6">
        <f t="shared" ca="1" si="368"/>
        <v>0</v>
      </c>
      <c r="BG901" s="6">
        <f t="shared" ca="1" si="369"/>
        <v>0</v>
      </c>
      <c r="BJ901" s="4">
        <f t="shared" ca="1" si="386"/>
        <v>763535.05</v>
      </c>
      <c r="BL901" s="3">
        <f t="shared" si="387"/>
        <v>43208</v>
      </c>
      <c r="BM901" s="6">
        <f>BM900+SUMIFS('Transactions (Dated)'!G:G,'Transactions (Dated)'!D:D,'Share Values'!AQ901)</f>
        <v>14317.649999999987</v>
      </c>
      <c r="BN901" s="6">
        <f ca="1">BN900+SUMIFS('Transactions (Dated)'!$F:$F,'Transactions (Dated)'!$D:$D,$BL901,'Transactions (Dated)'!$B:$B,BN$11,'Transactions (Dated)'!$C:$C,"Dividend (paid to cash)")*Y901</f>
        <v>0</v>
      </c>
      <c r="BO901" s="6">
        <f ca="1">BO900+SUMIFS('Transactions (Dated)'!$F:$F,'Transactions (Dated)'!$D:$D,$BL901,'Transactions (Dated)'!$B:$B,BO$11,'Transactions (Dated)'!$C:$C,"Dividend (paid to cash)")*Z901</f>
        <v>2421.875</v>
      </c>
      <c r="BP901" s="6">
        <f ca="1">BP900+SUMIFS('Transactions (Dated)'!$F:$F,'Transactions (Dated)'!$D:$D,$BL901,'Transactions (Dated)'!$B:$B,BP$11,'Transactions (Dated)'!$C:$C,"Dividend (paid to cash)")*AA901</f>
        <v>51745.237000000008</v>
      </c>
      <c r="BQ901" s="6">
        <f ca="1">BQ900+SUMIFS('Transactions (Dated)'!$F:$F,'Transactions (Dated)'!$D:$D,$BL901,'Transactions (Dated)'!$B:$B,BQ$11,'Transactions (Dated)'!$C:$C,"Dividend (paid to cash)")*AB901</f>
        <v>818.29</v>
      </c>
      <c r="BR901" s="6">
        <f ca="1">BR900+SUMIFS('Transactions (Dated)'!$F:$F,'Transactions (Dated)'!$D:$D,$BL901,'Transactions (Dated)'!$B:$B,BR$11,'Transactions (Dated)'!$C:$C,"Dividend (paid to cash)")*AC901</f>
        <v>0</v>
      </c>
      <c r="BS901" s="6">
        <f ca="1">BS900+SUMIFS('Transactions (Dated)'!$F:$F,'Transactions (Dated)'!$D:$D,$BL901,'Transactions (Dated)'!$B:$B,BS$11,'Transactions (Dated)'!$C:$C,"Dividend (paid to cash)")*AD901</f>
        <v>0</v>
      </c>
      <c r="BT901" s="6">
        <f ca="1">BT900+SUMIFS('Transactions (Dated)'!$F:$F,'Transactions (Dated)'!$D:$D,$BL901,'Transactions (Dated)'!$B:$B,BT$11,'Transactions (Dated)'!$C:$C,"Dividend (paid to cash)")*AE901</f>
        <v>9280</v>
      </c>
      <c r="BU901" s="6">
        <f ca="1">BU900+SUMIFS('Transactions (Dated)'!$F:$F,'Transactions (Dated)'!$D:$D,$BL901,'Transactions (Dated)'!$B:$B,BU$11,'Transactions (Dated)'!$C:$C,"Dividend (paid to cash)")*AF901</f>
        <v>0</v>
      </c>
      <c r="BV901" s="6">
        <f ca="1">BV900+SUMIFS('Transactions (Dated)'!$F:$F,'Transactions (Dated)'!$D:$D,$BL901,'Transactions (Dated)'!$B:$B,BV$11,'Transactions (Dated)'!$C:$C,"Dividend (paid to cash)")*AG901</f>
        <v>0</v>
      </c>
      <c r="BW901" s="6">
        <f ca="1">BW900+SUMIFS('Transactions (Dated)'!$F:$F,'Transactions (Dated)'!$D:$D,$BL901,'Transactions (Dated)'!$B:$B,BW$11,'Transactions (Dated)'!$C:$C,"Dividend (paid to cash)")*AH901</f>
        <v>0</v>
      </c>
      <c r="BX901" s="6">
        <f ca="1">BX900+SUMIFS('Transactions (Dated)'!$F:$F,'Transactions (Dated)'!$D:$D,$BL901,'Transactions (Dated)'!$B:$B,BX$11,'Transactions (Dated)'!$C:$C,"Dividend (paid to cash)")*AI901</f>
        <v>0</v>
      </c>
      <c r="BY901" s="6">
        <f ca="1">BY900+SUMIFS('Transactions (Dated)'!$F:$F,'Transactions (Dated)'!$D:$D,$BL901,'Transactions (Dated)'!$B:$B,BY$11,'Transactions (Dated)'!$C:$C,"Dividend (paid to cash)")*AJ901</f>
        <v>0</v>
      </c>
      <c r="BZ901" s="6">
        <f ca="1">BZ900+SUMIFS('Transactions (Dated)'!$F:$F,'Transactions (Dated)'!$D:$D,$BL901,'Transactions (Dated)'!$B:$B,BZ$11,'Transactions (Dated)'!$C:$C,"Dividend (paid to cash)")*AK901</f>
        <v>0</v>
      </c>
      <c r="CA901" s="6">
        <f ca="1">CA900+SUMIFS('Transactions (Dated)'!$F:$F,'Transactions (Dated)'!$D:$D,$BL901,'Transactions (Dated)'!$B:$B,CA$11,'Transactions (Dated)'!$C:$C,"Dividend (paid to cash)")*AL901</f>
        <v>0</v>
      </c>
      <c r="CB901" s="6">
        <v>0</v>
      </c>
      <c r="CC901" s="6">
        <v>0</v>
      </c>
      <c r="CF901" s="6">
        <f t="shared" ca="1" si="388"/>
        <v>78583.051999999981</v>
      </c>
      <c r="CH901" s="3">
        <f t="shared" si="389"/>
        <v>43208</v>
      </c>
      <c r="CI901" s="4">
        <f t="shared" ca="1" si="390"/>
        <v>763535.05</v>
      </c>
      <c r="CJ901" s="4">
        <f t="shared" ca="1" si="391"/>
        <v>78583.051999999981</v>
      </c>
      <c r="CL901" s="4">
        <f t="shared" ca="1" si="392"/>
        <v>842118.10200000007</v>
      </c>
    </row>
    <row r="902" spans="2:90" x14ac:dyDescent="0.15">
      <c r="B902" s="3">
        <v>43209</v>
      </c>
      <c r="E902" s="86">
        <v>43209</v>
      </c>
      <c r="F902" s="53">
        <v>13.44</v>
      </c>
      <c r="G902">
        <v>1.8599999999999999</v>
      </c>
      <c r="H902">
        <v>20.85</v>
      </c>
      <c r="I902">
        <v>24.22</v>
      </c>
      <c r="K902">
        <v>11.72</v>
      </c>
      <c r="L902">
        <v>14.83</v>
      </c>
      <c r="M902">
        <v>3.14</v>
      </c>
      <c r="O902">
        <v>18.23</v>
      </c>
      <c r="Q902">
        <v>1.28</v>
      </c>
      <c r="R902">
        <v>9.4</v>
      </c>
      <c r="S902">
        <v>42.53</v>
      </c>
      <c r="U902">
        <v>42.53</v>
      </c>
      <c r="X902" s="3">
        <f t="shared" si="370"/>
        <v>43209</v>
      </c>
      <c r="Y902" s="40">
        <f ca="1">Y901+SUMIFS('Transactions (Dated)'!$E$2:$E$53,'Transactions (Dated)'!$D$2:$D$53,'Share Values'!$X902,'Transactions (Dated)'!$B$2:$B$53,'Share Values'!Y$11,'Transactions (Dated)'!$C$2:$C$53,"Buy")-SUMIFS('Transactions (Dated)'!$E$2:$E$53,'Transactions (Dated)'!$D$2:$D$53,'Share Values'!$X902,'Transactions (Dated)'!$B$2:$B$53,'Share Values'!Y$11,'Transactions (Dated)'!$C$2:$C$53,"Sell")</f>
        <v>4625</v>
      </c>
      <c r="Z902" s="40">
        <f ca="1">Z901+SUMIFS('Transactions (Dated)'!$E$2:$E$53,'Transactions (Dated)'!$D$2:$D$53,'Share Values'!$X902,'Transactions (Dated)'!$B$2:$B$53,'Share Values'!Z$11,'Transactions (Dated)'!$C$2:$C$53,"Buy")-SUMIFS('Transactions (Dated)'!$E$2:$E$53,'Transactions (Dated)'!$D$2:$D$53,'Share Values'!$X902,'Transactions (Dated)'!$B$2:$B$53,'Share Values'!Z$11,'Transactions (Dated)'!$C$2:$C$53,"Sell")</f>
        <v>9375</v>
      </c>
      <c r="AA902" s="40">
        <f ca="1">AA901+SUMIFS('Transactions (Dated)'!$E$2:$E$53,'Transactions (Dated)'!$D$2:$D$53,'Share Values'!$X902,'Transactions (Dated)'!$B$2:$B$53,'Share Values'!AA$11,'Transactions (Dated)'!$C$2:$C$53,"Buy")-SUMIFS('Transactions (Dated)'!$E$2:$E$53,'Transactions (Dated)'!$D$2:$D$53,'Share Values'!$X902,'Transactions (Dated)'!$B$2:$B$53,'Share Values'!AA$11,'Transactions (Dated)'!$C$2:$C$53,"Sell")</f>
        <v>26357</v>
      </c>
      <c r="AB902" s="40">
        <f ca="1">AB901+SUMIFS('Transactions (Dated)'!$E$2:$E$53,'Transactions (Dated)'!$D$2:$D$53,'Share Values'!$X902,'Transactions (Dated)'!$B$2:$B$53,'Share Values'!AB$11,'Transactions (Dated)'!$C$2:$C$53,"Buy")-SUMIFS('Transactions (Dated)'!$E$2:$E$53,'Transactions (Dated)'!$D$2:$D$53,'Share Values'!$X902,'Transactions (Dated)'!$B$2:$B$53,'Share Values'!AB$11,'Transactions (Dated)'!$C$2:$C$53,"Sell")</f>
        <v>1892</v>
      </c>
      <c r="AC902" s="40">
        <f ca="1">AC901+SUMIFS('Transactions (Dated)'!$E$2:$E$53,'Transactions (Dated)'!$D$2:$D$53,'Share Values'!$X902,'Transactions (Dated)'!$B$2:$B$53,'Share Values'!AC$11,'Transactions (Dated)'!$C$2:$C$53,"Buy")-SUMIFS('Transactions (Dated)'!$E$2:$E$53,'Transactions (Dated)'!$D$2:$D$53,'Share Values'!$X902,'Transactions (Dated)'!$B$2:$B$53,'Share Values'!AC$11,'Transactions (Dated)'!$C$2:$C$53,"Sell")</f>
        <v>2348</v>
      </c>
      <c r="AD902" s="40">
        <f ca="1">AD901+SUMIFS('Transactions (Dated)'!$E$2:$E$53,'Transactions (Dated)'!$D$2:$D$53,'Share Values'!$X902,'Transactions (Dated)'!$B$2:$B$53,'Share Values'!AD$11,'Transactions (Dated)'!$C$2:$C$53,"Buy")-SUMIFS('Transactions (Dated)'!$E$2:$E$53,'Transactions (Dated)'!$D$2:$D$53,'Share Values'!$X902,'Transactions (Dated)'!$B$2:$B$53,'Share Values'!AD$11,'Transactions (Dated)'!$C$2:$C$53,"Sell")</f>
        <v>0</v>
      </c>
      <c r="AE902" s="40">
        <f ca="1">AE901+SUMIFS('Transactions (Dated)'!$E$2:$E$53,'Transactions (Dated)'!$D$2:$D$53,'Share Values'!$X902,'Transactions (Dated)'!$B$2:$B$53,'Share Values'!AE$11,'Transactions (Dated)'!$C$2:$C$53,"Buy")-SUMIFS('Transactions (Dated)'!$E$2:$E$53,'Transactions (Dated)'!$D$2:$D$53,'Share Values'!$X902,'Transactions (Dated)'!$B$2:$B$53,'Share Values'!AE$11,'Transactions (Dated)'!$C$2:$C$53,"Sell")</f>
        <v>2900</v>
      </c>
      <c r="AF902" s="40">
        <f ca="1">AF901+SUMIFS('Transactions (Dated)'!$E$2:$E$53,'Transactions (Dated)'!$D$2:$D$53,'Share Values'!$X902,'Transactions (Dated)'!$B$2:$B$53,'Share Values'!AF$11,'Transactions (Dated)'!$C$2:$C$53,"Buy")-SUMIFS('Transactions (Dated)'!$E$2:$E$53,'Transactions (Dated)'!$D$2:$D$53,'Share Values'!$X902,'Transactions (Dated)'!$B$2:$B$53,'Share Values'!AF$11,'Transactions (Dated)'!$C$2:$C$53,"Sell")</f>
        <v>14201</v>
      </c>
      <c r="AG902" s="40">
        <f ca="1">AG901+SUMIFS('Transactions (Dated)'!$E$2:$E$53,'Transactions (Dated)'!$D$2:$D$53,'Share Values'!$X902,'Transactions (Dated)'!$B$2:$B$53,'Share Values'!AG$11,'Transactions (Dated)'!$C$2:$C$53,"Buy")-SUMIFS('Transactions (Dated)'!$E$2:$E$53,'Transactions (Dated)'!$D$2:$D$53,'Share Values'!$X902,'Transactions (Dated)'!$B$2:$B$53,'Share Values'!AG$11,'Transactions (Dated)'!$C$2:$C$53,"Sell")</f>
        <v>6835</v>
      </c>
      <c r="AH902" s="40">
        <f ca="1">AH901+SUMIFS('Transactions (Dated)'!$E$2:$E$53,'Transactions (Dated)'!$D$2:$D$53,'Share Values'!$X902,'Transactions (Dated)'!$B$2:$B$53,'Share Values'!AH$11,'Transactions (Dated)'!$C$2:$C$53,"Buy")-SUMIFS('Transactions (Dated)'!$E$2:$E$53,'Transactions (Dated)'!$D$2:$D$53,'Share Values'!$X902,'Transactions (Dated)'!$B$2:$B$53,'Share Values'!AH$11,'Transactions (Dated)'!$C$2:$C$53,"Sell")</f>
        <v>0</v>
      </c>
      <c r="AI902" s="40">
        <f ca="1">AI901+SUMIFS('Transactions (Dated)'!$E$2:$E$53,'Transactions (Dated)'!$D$2:$D$53,'Share Values'!$X902,'Transactions (Dated)'!$B$2:$B$53,'Share Values'!AI$11,'Transactions (Dated)'!$C$2:$C$53,"Buy")-SUMIFS('Transactions (Dated)'!$E$2:$E$53,'Transactions (Dated)'!$D$2:$D$53,'Share Values'!$X902,'Transactions (Dated)'!$B$2:$B$53,'Share Values'!AI$11,'Transactions (Dated)'!$C$2:$C$53,"Sell")</f>
        <v>0</v>
      </c>
      <c r="AJ902" s="40">
        <f ca="1">AJ901+SUMIFS('Transactions (Dated)'!$E$2:$E$53,'Transactions (Dated)'!$D$2:$D$53,'Share Values'!$X902,'Transactions (Dated)'!$B$2:$B$53,'Share Values'!AJ$11,'Transactions (Dated)'!$C$2:$C$53,"Buy")-SUMIFS('Transactions (Dated)'!$E$2:$E$53,'Transactions (Dated)'!$D$2:$D$53,'Share Values'!$X902,'Transactions (Dated)'!$B$2:$B$53,'Share Values'!AJ$11,'Transactions (Dated)'!$C$2:$C$53,"Sell")</f>
        <v>0</v>
      </c>
      <c r="AK902" s="40">
        <f ca="1">AK901+SUMIFS('Transactions (Dated)'!$E$2:$E$53,'Transactions (Dated)'!$D$2:$D$53,'Share Values'!$X902,'Transactions (Dated)'!$B$2:$B$53,'Share Values'!AK$11,'Transactions (Dated)'!$C$2:$C$53,"Buy")-SUMIFS('Transactions (Dated)'!$E$2:$E$53,'Transactions (Dated)'!$D$2:$D$53,'Share Values'!$X902,'Transactions (Dated)'!$B$2:$B$53,'Share Values'!AK$11,'Transactions (Dated)'!$C$2:$C$53,"Sell")</f>
        <v>0</v>
      </c>
      <c r="AL902" s="40">
        <f ca="1">AL901+SUMIFS('Transactions (Dated)'!$E$2:$E$53,'Transactions (Dated)'!$D$2:$D$53,'Share Values'!$X902,'Transactions (Dated)'!$B$2:$B$53,'Share Values'!AL$11,'Transactions (Dated)'!$C$2:$C$53,"Buy")-SUMIFS('Transactions (Dated)'!$E$2:$E$53,'Transactions (Dated)'!$D$2:$D$53,'Share Values'!$X902,'Transactions (Dated)'!$B$2:$B$53,'Share Values'!AL$11,'Transactions (Dated)'!$C$2:$C$53,"Sell")</f>
        <v>0</v>
      </c>
      <c r="AM902" s="40">
        <f ca="1">AM901+SUMIFS('Transactions (Dated)'!$E$2:$E$53,'Transactions (Dated)'!$D$2:$D$53,'Share Values'!$X902,'Transactions (Dated)'!$B$2:$B$53,'Share Values'!AM$11,'Transactions (Dated)'!$C$2:$C$53,"Buy")-SUMIFS('Transactions (Dated)'!$E$2:$E$53,'Transactions (Dated)'!$D$2:$D$53,'Share Values'!$X902,'Transactions (Dated)'!$B$2:$B$53,'Share Values'!AM$11,'Transactions (Dated)'!$C$2:$C$53,"Sell")</f>
        <v>0</v>
      </c>
      <c r="AN902" s="40">
        <f ca="1">AN901+SUMIFS('Transactions (Dated)'!$E$2:$E$53,'Transactions (Dated)'!$D$2:$D$53,'Share Values'!$X902,'Transactions (Dated)'!$B$2:$B$53,'Share Values'!AN$11,'Transactions (Dated)'!$C$2:$C$53,"Buy")-SUMIFS('Transactions (Dated)'!$E$2:$E$53,'Transactions (Dated)'!$D$2:$D$53,'Share Values'!$X902,'Transactions (Dated)'!$B$2:$B$53,'Share Values'!AN$11,'Transactions (Dated)'!$C$2:$C$53,"Sell")</f>
        <v>0</v>
      </c>
      <c r="AQ902" s="3">
        <f t="shared" si="371"/>
        <v>43209</v>
      </c>
      <c r="AR902" s="6">
        <f t="shared" ca="1" si="372"/>
        <v>62160</v>
      </c>
      <c r="AS902" s="6">
        <f t="shared" ca="1" si="373"/>
        <v>17437.5</v>
      </c>
      <c r="AT902" s="6">
        <f t="shared" ca="1" si="374"/>
        <v>549543.45000000007</v>
      </c>
      <c r="AU902" s="6">
        <f t="shared" ca="1" si="375"/>
        <v>45824.24</v>
      </c>
      <c r="AV902" s="6">
        <f t="shared" ca="1" si="376"/>
        <v>0</v>
      </c>
      <c r="AW902" s="6">
        <f t="shared" ca="1" si="377"/>
        <v>0</v>
      </c>
      <c r="AX902" s="6">
        <f t="shared" ca="1" si="378"/>
        <v>43007</v>
      </c>
      <c r="AY902" s="6">
        <f t="shared" ca="1" si="379"/>
        <v>44591.14</v>
      </c>
      <c r="AZ902" s="6">
        <f t="shared" ca="1" si="380"/>
        <v>0</v>
      </c>
      <c r="BA902" s="6">
        <f t="shared" ca="1" si="381"/>
        <v>0</v>
      </c>
      <c r="BB902" s="6">
        <f t="shared" ca="1" si="382"/>
        <v>0</v>
      </c>
      <c r="BC902" s="6">
        <f t="shared" ca="1" si="383"/>
        <v>0</v>
      </c>
      <c r="BD902" s="6">
        <f t="shared" ca="1" si="384"/>
        <v>0</v>
      </c>
      <c r="BE902" s="6">
        <f t="shared" ca="1" si="385"/>
        <v>0</v>
      </c>
      <c r="BF902" s="6">
        <f t="shared" ca="1" si="368"/>
        <v>0</v>
      </c>
      <c r="BG902" s="6">
        <f t="shared" ca="1" si="369"/>
        <v>0</v>
      </c>
      <c r="BJ902" s="4">
        <f t="shared" ca="1" si="386"/>
        <v>762563.33000000007</v>
      </c>
      <c r="BL902" s="3">
        <f t="shared" si="387"/>
        <v>43209</v>
      </c>
      <c r="BM902" s="6">
        <f>BM901+SUMIFS('Transactions (Dated)'!G:G,'Transactions (Dated)'!D:D,'Share Values'!AQ902)</f>
        <v>14317.649999999987</v>
      </c>
      <c r="BN902" s="6">
        <f ca="1">BN901+SUMIFS('Transactions (Dated)'!$F:$F,'Transactions (Dated)'!$D:$D,$BL902,'Transactions (Dated)'!$B:$B,BN$11,'Transactions (Dated)'!$C:$C,"Dividend (paid to cash)")*Y902</f>
        <v>0</v>
      </c>
      <c r="BO902" s="6">
        <f ca="1">BO901+SUMIFS('Transactions (Dated)'!$F:$F,'Transactions (Dated)'!$D:$D,$BL902,'Transactions (Dated)'!$B:$B,BO$11,'Transactions (Dated)'!$C:$C,"Dividend (paid to cash)")*Z902</f>
        <v>2421.875</v>
      </c>
      <c r="BP902" s="6">
        <f ca="1">BP901+SUMIFS('Transactions (Dated)'!$F:$F,'Transactions (Dated)'!$D:$D,$BL902,'Transactions (Dated)'!$B:$B,BP$11,'Transactions (Dated)'!$C:$C,"Dividend (paid to cash)")*AA902</f>
        <v>51745.237000000008</v>
      </c>
      <c r="BQ902" s="6">
        <f ca="1">BQ901+SUMIFS('Transactions (Dated)'!$F:$F,'Transactions (Dated)'!$D:$D,$BL902,'Transactions (Dated)'!$B:$B,BQ$11,'Transactions (Dated)'!$C:$C,"Dividend (paid to cash)")*AB902</f>
        <v>818.29</v>
      </c>
      <c r="BR902" s="6">
        <f ca="1">BR901+SUMIFS('Transactions (Dated)'!$F:$F,'Transactions (Dated)'!$D:$D,$BL902,'Transactions (Dated)'!$B:$B,BR$11,'Transactions (Dated)'!$C:$C,"Dividend (paid to cash)")*AC902</f>
        <v>0</v>
      </c>
      <c r="BS902" s="6">
        <f ca="1">BS901+SUMIFS('Transactions (Dated)'!$F:$F,'Transactions (Dated)'!$D:$D,$BL902,'Transactions (Dated)'!$B:$B,BS$11,'Transactions (Dated)'!$C:$C,"Dividend (paid to cash)")*AD902</f>
        <v>0</v>
      </c>
      <c r="BT902" s="6">
        <f ca="1">BT901+SUMIFS('Transactions (Dated)'!$F:$F,'Transactions (Dated)'!$D:$D,$BL902,'Transactions (Dated)'!$B:$B,BT$11,'Transactions (Dated)'!$C:$C,"Dividend (paid to cash)")*AE902</f>
        <v>9280</v>
      </c>
      <c r="BU902" s="6">
        <f ca="1">BU901+SUMIFS('Transactions (Dated)'!$F:$F,'Transactions (Dated)'!$D:$D,$BL902,'Transactions (Dated)'!$B:$B,BU$11,'Transactions (Dated)'!$C:$C,"Dividend (paid to cash)")*AF902</f>
        <v>0</v>
      </c>
      <c r="BV902" s="6">
        <f ca="1">BV901+SUMIFS('Transactions (Dated)'!$F:$F,'Transactions (Dated)'!$D:$D,$BL902,'Transactions (Dated)'!$B:$B,BV$11,'Transactions (Dated)'!$C:$C,"Dividend (paid to cash)")*AG902</f>
        <v>0</v>
      </c>
      <c r="BW902" s="6">
        <f ca="1">BW901+SUMIFS('Transactions (Dated)'!$F:$F,'Transactions (Dated)'!$D:$D,$BL902,'Transactions (Dated)'!$B:$B,BW$11,'Transactions (Dated)'!$C:$C,"Dividend (paid to cash)")*AH902</f>
        <v>0</v>
      </c>
      <c r="BX902" s="6">
        <f ca="1">BX901+SUMIFS('Transactions (Dated)'!$F:$F,'Transactions (Dated)'!$D:$D,$BL902,'Transactions (Dated)'!$B:$B,BX$11,'Transactions (Dated)'!$C:$C,"Dividend (paid to cash)")*AI902</f>
        <v>0</v>
      </c>
      <c r="BY902" s="6">
        <f ca="1">BY901+SUMIFS('Transactions (Dated)'!$F:$F,'Transactions (Dated)'!$D:$D,$BL902,'Transactions (Dated)'!$B:$B,BY$11,'Transactions (Dated)'!$C:$C,"Dividend (paid to cash)")*AJ902</f>
        <v>0</v>
      </c>
      <c r="BZ902" s="6">
        <f ca="1">BZ901+SUMIFS('Transactions (Dated)'!$F:$F,'Transactions (Dated)'!$D:$D,$BL902,'Transactions (Dated)'!$B:$B,BZ$11,'Transactions (Dated)'!$C:$C,"Dividend (paid to cash)")*AK902</f>
        <v>0</v>
      </c>
      <c r="CA902" s="6">
        <f ca="1">CA901+SUMIFS('Transactions (Dated)'!$F:$F,'Transactions (Dated)'!$D:$D,$BL902,'Transactions (Dated)'!$B:$B,CA$11,'Transactions (Dated)'!$C:$C,"Dividend (paid to cash)")*AL902</f>
        <v>0</v>
      </c>
      <c r="CB902" s="6">
        <v>0</v>
      </c>
      <c r="CC902" s="6">
        <v>0</v>
      </c>
      <c r="CF902" s="6">
        <f t="shared" ca="1" si="388"/>
        <v>78583.051999999981</v>
      </c>
      <c r="CH902" s="3">
        <f t="shared" si="389"/>
        <v>43209</v>
      </c>
      <c r="CI902" s="4">
        <f t="shared" ca="1" si="390"/>
        <v>762563.33000000007</v>
      </c>
      <c r="CJ902" s="4">
        <f t="shared" ca="1" si="391"/>
        <v>78583.051999999981</v>
      </c>
      <c r="CL902" s="4">
        <f t="shared" ca="1" si="392"/>
        <v>841146.3820000001</v>
      </c>
    </row>
    <row r="903" spans="2:90" x14ac:dyDescent="0.15">
      <c r="B903" s="3">
        <v>43210</v>
      </c>
      <c r="E903" s="86">
        <v>43210</v>
      </c>
      <c r="F903" s="53">
        <v>13.54</v>
      </c>
      <c r="G903">
        <v>2.04</v>
      </c>
      <c r="H903">
        <v>20.89</v>
      </c>
      <c r="I903">
        <v>24.1251</v>
      </c>
      <c r="K903">
        <v>11.7</v>
      </c>
      <c r="L903">
        <v>14.6822</v>
      </c>
      <c r="M903">
        <v>3.16</v>
      </c>
      <c r="O903">
        <v>18.239999999999998</v>
      </c>
      <c r="Q903">
        <v>1.29</v>
      </c>
      <c r="R903">
        <v>9.39</v>
      </c>
      <c r="S903">
        <v>42.5</v>
      </c>
      <c r="U903">
        <v>42.5</v>
      </c>
      <c r="X903" s="3">
        <f t="shared" si="370"/>
        <v>43210</v>
      </c>
      <c r="Y903" s="40">
        <f ca="1">Y902+SUMIFS('Transactions (Dated)'!$E$2:$E$53,'Transactions (Dated)'!$D$2:$D$53,'Share Values'!$X903,'Transactions (Dated)'!$B$2:$B$53,'Share Values'!Y$11,'Transactions (Dated)'!$C$2:$C$53,"Buy")-SUMIFS('Transactions (Dated)'!$E$2:$E$53,'Transactions (Dated)'!$D$2:$D$53,'Share Values'!$X903,'Transactions (Dated)'!$B$2:$B$53,'Share Values'!Y$11,'Transactions (Dated)'!$C$2:$C$53,"Sell")</f>
        <v>4625</v>
      </c>
      <c r="Z903" s="40">
        <f ca="1">Z902+SUMIFS('Transactions (Dated)'!$E$2:$E$53,'Transactions (Dated)'!$D$2:$D$53,'Share Values'!$X903,'Transactions (Dated)'!$B$2:$B$53,'Share Values'!Z$11,'Transactions (Dated)'!$C$2:$C$53,"Buy")-SUMIFS('Transactions (Dated)'!$E$2:$E$53,'Transactions (Dated)'!$D$2:$D$53,'Share Values'!$X903,'Transactions (Dated)'!$B$2:$B$53,'Share Values'!Z$11,'Transactions (Dated)'!$C$2:$C$53,"Sell")</f>
        <v>9375</v>
      </c>
      <c r="AA903" s="40">
        <f ca="1">AA902+SUMIFS('Transactions (Dated)'!$E$2:$E$53,'Transactions (Dated)'!$D$2:$D$53,'Share Values'!$X903,'Transactions (Dated)'!$B$2:$B$53,'Share Values'!AA$11,'Transactions (Dated)'!$C$2:$C$53,"Buy")-SUMIFS('Transactions (Dated)'!$E$2:$E$53,'Transactions (Dated)'!$D$2:$D$53,'Share Values'!$X903,'Transactions (Dated)'!$B$2:$B$53,'Share Values'!AA$11,'Transactions (Dated)'!$C$2:$C$53,"Sell")</f>
        <v>26357</v>
      </c>
      <c r="AB903" s="40">
        <f ca="1">AB902+SUMIFS('Transactions (Dated)'!$E$2:$E$53,'Transactions (Dated)'!$D$2:$D$53,'Share Values'!$X903,'Transactions (Dated)'!$B$2:$B$53,'Share Values'!AB$11,'Transactions (Dated)'!$C$2:$C$53,"Buy")-SUMIFS('Transactions (Dated)'!$E$2:$E$53,'Transactions (Dated)'!$D$2:$D$53,'Share Values'!$X903,'Transactions (Dated)'!$B$2:$B$53,'Share Values'!AB$11,'Transactions (Dated)'!$C$2:$C$53,"Sell")</f>
        <v>1892</v>
      </c>
      <c r="AC903" s="40">
        <f ca="1">AC902+SUMIFS('Transactions (Dated)'!$E$2:$E$53,'Transactions (Dated)'!$D$2:$D$53,'Share Values'!$X903,'Transactions (Dated)'!$B$2:$B$53,'Share Values'!AC$11,'Transactions (Dated)'!$C$2:$C$53,"Buy")-SUMIFS('Transactions (Dated)'!$E$2:$E$53,'Transactions (Dated)'!$D$2:$D$53,'Share Values'!$X903,'Transactions (Dated)'!$B$2:$B$53,'Share Values'!AC$11,'Transactions (Dated)'!$C$2:$C$53,"Sell")</f>
        <v>2348</v>
      </c>
      <c r="AD903" s="40">
        <f ca="1">AD902+SUMIFS('Transactions (Dated)'!$E$2:$E$53,'Transactions (Dated)'!$D$2:$D$53,'Share Values'!$X903,'Transactions (Dated)'!$B$2:$B$53,'Share Values'!AD$11,'Transactions (Dated)'!$C$2:$C$53,"Buy")-SUMIFS('Transactions (Dated)'!$E$2:$E$53,'Transactions (Dated)'!$D$2:$D$53,'Share Values'!$X903,'Transactions (Dated)'!$B$2:$B$53,'Share Values'!AD$11,'Transactions (Dated)'!$C$2:$C$53,"Sell")</f>
        <v>0</v>
      </c>
      <c r="AE903" s="40">
        <f ca="1">AE902+SUMIFS('Transactions (Dated)'!$E$2:$E$53,'Transactions (Dated)'!$D$2:$D$53,'Share Values'!$X903,'Transactions (Dated)'!$B$2:$B$53,'Share Values'!AE$11,'Transactions (Dated)'!$C$2:$C$53,"Buy")-SUMIFS('Transactions (Dated)'!$E$2:$E$53,'Transactions (Dated)'!$D$2:$D$53,'Share Values'!$X903,'Transactions (Dated)'!$B$2:$B$53,'Share Values'!AE$11,'Transactions (Dated)'!$C$2:$C$53,"Sell")</f>
        <v>2900</v>
      </c>
      <c r="AF903" s="40">
        <f ca="1">AF902+SUMIFS('Transactions (Dated)'!$E$2:$E$53,'Transactions (Dated)'!$D$2:$D$53,'Share Values'!$X903,'Transactions (Dated)'!$B$2:$B$53,'Share Values'!AF$11,'Transactions (Dated)'!$C$2:$C$53,"Buy")-SUMIFS('Transactions (Dated)'!$E$2:$E$53,'Transactions (Dated)'!$D$2:$D$53,'Share Values'!$X903,'Transactions (Dated)'!$B$2:$B$53,'Share Values'!AF$11,'Transactions (Dated)'!$C$2:$C$53,"Sell")</f>
        <v>14201</v>
      </c>
      <c r="AG903" s="40">
        <f ca="1">AG902+SUMIFS('Transactions (Dated)'!$E$2:$E$53,'Transactions (Dated)'!$D$2:$D$53,'Share Values'!$X903,'Transactions (Dated)'!$B$2:$B$53,'Share Values'!AG$11,'Transactions (Dated)'!$C$2:$C$53,"Buy")-SUMIFS('Transactions (Dated)'!$E$2:$E$53,'Transactions (Dated)'!$D$2:$D$53,'Share Values'!$X903,'Transactions (Dated)'!$B$2:$B$53,'Share Values'!AG$11,'Transactions (Dated)'!$C$2:$C$53,"Sell")</f>
        <v>6835</v>
      </c>
      <c r="AH903" s="40">
        <f ca="1">AH902+SUMIFS('Transactions (Dated)'!$E$2:$E$53,'Transactions (Dated)'!$D$2:$D$53,'Share Values'!$X903,'Transactions (Dated)'!$B$2:$B$53,'Share Values'!AH$11,'Transactions (Dated)'!$C$2:$C$53,"Buy")-SUMIFS('Transactions (Dated)'!$E$2:$E$53,'Transactions (Dated)'!$D$2:$D$53,'Share Values'!$X903,'Transactions (Dated)'!$B$2:$B$53,'Share Values'!AH$11,'Transactions (Dated)'!$C$2:$C$53,"Sell")</f>
        <v>0</v>
      </c>
      <c r="AI903" s="40">
        <f ca="1">AI902+SUMIFS('Transactions (Dated)'!$E$2:$E$53,'Transactions (Dated)'!$D$2:$D$53,'Share Values'!$X903,'Transactions (Dated)'!$B$2:$B$53,'Share Values'!AI$11,'Transactions (Dated)'!$C$2:$C$53,"Buy")-SUMIFS('Transactions (Dated)'!$E$2:$E$53,'Transactions (Dated)'!$D$2:$D$53,'Share Values'!$X903,'Transactions (Dated)'!$B$2:$B$53,'Share Values'!AI$11,'Transactions (Dated)'!$C$2:$C$53,"Sell")</f>
        <v>0</v>
      </c>
      <c r="AJ903" s="40">
        <f ca="1">AJ902+SUMIFS('Transactions (Dated)'!$E$2:$E$53,'Transactions (Dated)'!$D$2:$D$53,'Share Values'!$X903,'Transactions (Dated)'!$B$2:$B$53,'Share Values'!AJ$11,'Transactions (Dated)'!$C$2:$C$53,"Buy")-SUMIFS('Transactions (Dated)'!$E$2:$E$53,'Transactions (Dated)'!$D$2:$D$53,'Share Values'!$X903,'Transactions (Dated)'!$B$2:$B$53,'Share Values'!AJ$11,'Transactions (Dated)'!$C$2:$C$53,"Sell")</f>
        <v>0</v>
      </c>
      <c r="AK903" s="40">
        <f ca="1">AK902+SUMIFS('Transactions (Dated)'!$E$2:$E$53,'Transactions (Dated)'!$D$2:$D$53,'Share Values'!$X903,'Transactions (Dated)'!$B$2:$B$53,'Share Values'!AK$11,'Transactions (Dated)'!$C$2:$C$53,"Buy")-SUMIFS('Transactions (Dated)'!$E$2:$E$53,'Transactions (Dated)'!$D$2:$D$53,'Share Values'!$X903,'Transactions (Dated)'!$B$2:$B$53,'Share Values'!AK$11,'Transactions (Dated)'!$C$2:$C$53,"Sell")</f>
        <v>0</v>
      </c>
      <c r="AL903" s="40">
        <f ca="1">AL902+SUMIFS('Transactions (Dated)'!$E$2:$E$53,'Transactions (Dated)'!$D$2:$D$53,'Share Values'!$X903,'Transactions (Dated)'!$B$2:$B$53,'Share Values'!AL$11,'Transactions (Dated)'!$C$2:$C$53,"Buy")-SUMIFS('Transactions (Dated)'!$E$2:$E$53,'Transactions (Dated)'!$D$2:$D$53,'Share Values'!$X903,'Transactions (Dated)'!$B$2:$B$53,'Share Values'!AL$11,'Transactions (Dated)'!$C$2:$C$53,"Sell")</f>
        <v>0</v>
      </c>
      <c r="AM903" s="40">
        <f ca="1">AM902+SUMIFS('Transactions (Dated)'!$E$2:$E$53,'Transactions (Dated)'!$D$2:$D$53,'Share Values'!$X903,'Transactions (Dated)'!$B$2:$B$53,'Share Values'!AM$11,'Transactions (Dated)'!$C$2:$C$53,"Buy")-SUMIFS('Transactions (Dated)'!$E$2:$E$53,'Transactions (Dated)'!$D$2:$D$53,'Share Values'!$X903,'Transactions (Dated)'!$B$2:$B$53,'Share Values'!AM$11,'Transactions (Dated)'!$C$2:$C$53,"Sell")</f>
        <v>0</v>
      </c>
      <c r="AN903" s="40">
        <f ca="1">AN902+SUMIFS('Transactions (Dated)'!$E$2:$E$53,'Transactions (Dated)'!$D$2:$D$53,'Share Values'!$X903,'Transactions (Dated)'!$B$2:$B$53,'Share Values'!AN$11,'Transactions (Dated)'!$C$2:$C$53,"Buy")-SUMIFS('Transactions (Dated)'!$E$2:$E$53,'Transactions (Dated)'!$D$2:$D$53,'Share Values'!$X903,'Transactions (Dated)'!$B$2:$B$53,'Share Values'!AN$11,'Transactions (Dated)'!$C$2:$C$53,"Sell")</f>
        <v>0</v>
      </c>
      <c r="AQ903" s="3">
        <f t="shared" si="371"/>
        <v>43210</v>
      </c>
      <c r="AR903" s="6">
        <f t="shared" ca="1" si="372"/>
        <v>62622.499999999993</v>
      </c>
      <c r="AS903" s="6">
        <f t="shared" ca="1" si="373"/>
        <v>19125</v>
      </c>
      <c r="AT903" s="6">
        <f t="shared" ca="1" si="374"/>
        <v>550597.73</v>
      </c>
      <c r="AU903" s="6">
        <f t="shared" ca="1" si="375"/>
        <v>45644.689200000001</v>
      </c>
      <c r="AV903" s="6">
        <f t="shared" ca="1" si="376"/>
        <v>0</v>
      </c>
      <c r="AW903" s="6">
        <f t="shared" ca="1" si="377"/>
        <v>0</v>
      </c>
      <c r="AX903" s="6">
        <f t="shared" ca="1" si="378"/>
        <v>42578.38</v>
      </c>
      <c r="AY903" s="6">
        <f t="shared" ca="1" si="379"/>
        <v>44875.16</v>
      </c>
      <c r="AZ903" s="6">
        <f t="shared" ca="1" si="380"/>
        <v>0</v>
      </c>
      <c r="BA903" s="6">
        <f t="shared" ca="1" si="381"/>
        <v>0</v>
      </c>
      <c r="BB903" s="6">
        <f t="shared" ca="1" si="382"/>
        <v>0</v>
      </c>
      <c r="BC903" s="6">
        <f t="shared" ca="1" si="383"/>
        <v>0</v>
      </c>
      <c r="BD903" s="6">
        <f t="shared" ca="1" si="384"/>
        <v>0</v>
      </c>
      <c r="BE903" s="6">
        <f t="shared" ca="1" si="385"/>
        <v>0</v>
      </c>
      <c r="BF903" s="6">
        <f t="shared" ca="1" si="368"/>
        <v>0</v>
      </c>
      <c r="BG903" s="6">
        <f t="shared" ca="1" si="369"/>
        <v>0</v>
      </c>
      <c r="BJ903" s="4">
        <f t="shared" ca="1" si="386"/>
        <v>765443.45920000004</v>
      </c>
      <c r="BL903" s="3">
        <f t="shared" si="387"/>
        <v>43210</v>
      </c>
      <c r="BM903" s="6">
        <f>BM902+SUMIFS('Transactions (Dated)'!G:G,'Transactions (Dated)'!D:D,'Share Values'!AQ903)</f>
        <v>14317.649999999987</v>
      </c>
      <c r="BN903" s="6">
        <f ca="1">BN902+SUMIFS('Transactions (Dated)'!$F:$F,'Transactions (Dated)'!$D:$D,$BL903,'Transactions (Dated)'!$B:$B,BN$11,'Transactions (Dated)'!$C:$C,"Dividend (paid to cash)")*Y903</f>
        <v>0</v>
      </c>
      <c r="BO903" s="6">
        <f ca="1">BO902+SUMIFS('Transactions (Dated)'!$F:$F,'Transactions (Dated)'!$D:$D,$BL903,'Transactions (Dated)'!$B:$B,BO$11,'Transactions (Dated)'!$C:$C,"Dividend (paid to cash)")*Z903</f>
        <v>2421.875</v>
      </c>
      <c r="BP903" s="6">
        <f ca="1">BP902+SUMIFS('Transactions (Dated)'!$F:$F,'Transactions (Dated)'!$D:$D,$BL903,'Transactions (Dated)'!$B:$B,BP$11,'Transactions (Dated)'!$C:$C,"Dividend (paid to cash)")*AA903</f>
        <v>51745.237000000008</v>
      </c>
      <c r="BQ903" s="6">
        <f ca="1">BQ902+SUMIFS('Transactions (Dated)'!$F:$F,'Transactions (Dated)'!$D:$D,$BL903,'Transactions (Dated)'!$B:$B,BQ$11,'Transactions (Dated)'!$C:$C,"Dividend (paid to cash)")*AB903</f>
        <v>818.29</v>
      </c>
      <c r="BR903" s="6">
        <f ca="1">BR902+SUMIFS('Transactions (Dated)'!$F:$F,'Transactions (Dated)'!$D:$D,$BL903,'Transactions (Dated)'!$B:$B,BR$11,'Transactions (Dated)'!$C:$C,"Dividend (paid to cash)")*AC903</f>
        <v>0</v>
      </c>
      <c r="BS903" s="6">
        <f ca="1">BS902+SUMIFS('Transactions (Dated)'!$F:$F,'Transactions (Dated)'!$D:$D,$BL903,'Transactions (Dated)'!$B:$B,BS$11,'Transactions (Dated)'!$C:$C,"Dividend (paid to cash)")*AD903</f>
        <v>0</v>
      </c>
      <c r="BT903" s="6">
        <f ca="1">BT902+SUMIFS('Transactions (Dated)'!$F:$F,'Transactions (Dated)'!$D:$D,$BL903,'Transactions (Dated)'!$B:$B,BT$11,'Transactions (Dated)'!$C:$C,"Dividend (paid to cash)")*AE903</f>
        <v>9280</v>
      </c>
      <c r="BU903" s="6">
        <f ca="1">BU902+SUMIFS('Transactions (Dated)'!$F:$F,'Transactions (Dated)'!$D:$D,$BL903,'Transactions (Dated)'!$B:$B,BU$11,'Transactions (Dated)'!$C:$C,"Dividend (paid to cash)")*AF903</f>
        <v>0</v>
      </c>
      <c r="BV903" s="6">
        <f ca="1">BV902+SUMIFS('Transactions (Dated)'!$F:$F,'Transactions (Dated)'!$D:$D,$BL903,'Transactions (Dated)'!$B:$B,BV$11,'Transactions (Dated)'!$C:$C,"Dividend (paid to cash)")*AG903</f>
        <v>0</v>
      </c>
      <c r="BW903" s="6">
        <f ca="1">BW902+SUMIFS('Transactions (Dated)'!$F:$F,'Transactions (Dated)'!$D:$D,$BL903,'Transactions (Dated)'!$B:$B,BW$11,'Transactions (Dated)'!$C:$C,"Dividend (paid to cash)")*AH903</f>
        <v>0</v>
      </c>
      <c r="BX903" s="6">
        <f ca="1">BX902+SUMIFS('Transactions (Dated)'!$F:$F,'Transactions (Dated)'!$D:$D,$BL903,'Transactions (Dated)'!$B:$B,BX$11,'Transactions (Dated)'!$C:$C,"Dividend (paid to cash)")*AI903</f>
        <v>0</v>
      </c>
      <c r="BY903" s="6">
        <f ca="1">BY902+SUMIFS('Transactions (Dated)'!$F:$F,'Transactions (Dated)'!$D:$D,$BL903,'Transactions (Dated)'!$B:$B,BY$11,'Transactions (Dated)'!$C:$C,"Dividend (paid to cash)")*AJ903</f>
        <v>0</v>
      </c>
      <c r="BZ903" s="6">
        <f ca="1">BZ902+SUMIFS('Transactions (Dated)'!$F:$F,'Transactions (Dated)'!$D:$D,$BL903,'Transactions (Dated)'!$B:$B,BZ$11,'Transactions (Dated)'!$C:$C,"Dividend (paid to cash)")*AK903</f>
        <v>0</v>
      </c>
      <c r="CA903" s="6">
        <f ca="1">CA902+SUMIFS('Transactions (Dated)'!$F:$F,'Transactions (Dated)'!$D:$D,$BL903,'Transactions (Dated)'!$B:$B,CA$11,'Transactions (Dated)'!$C:$C,"Dividend (paid to cash)")*AL903</f>
        <v>0</v>
      </c>
      <c r="CB903" s="6">
        <v>0</v>
      </c>
      <c r="CC903" s="6">
        <v>0</v>
      </c>
      <c r="CF903" s="6">
        <f t="shared" ca="1" si="388"/>
        <v>78583.051999999981</v>
      </c>
      <c r="CH903" s="3">
        <f t="shared" si="389"/>
        <v>43210</v>
      </c>
      <c r="CI903" s="4">
        <f t="shared" ca="1" si="390"/>
        <v>765443.45920000004</v>
      </c>
      <c r="CJ903" s="4">
        <f t="shared" ca="1" si="391"/>
        <v>78583.051999999981</v>
      </c>
      <c r="CL903" s="4">
        <f t="shared" ca="1" si="392"/>
        <v>844026.51120000007</v>
      </c>
    </row>
    <row r="904" spans="2:90" x14ac:dyDescent="0.15">
      <c r="B904" s="3">
        <v>43213</v>
      </c>
      <c r="E904" s="86">
        <v>43213</v>
      </c>
      <c r="F904" s="53">
        <v>13.64</v>
      </c>
      <c r="G904">
        <v>2</v>
      </c>
      <c r="H904">
        <v>20.99</v>
      </c>
      <c r="I904">
        <v>24.3</v>
      </c>
      <c r="K904">
        <v>11.65</v>
      </c>
      <c r="L904">
        <v>14.49</v>
      </c>
      <c r="M904">
        <v>3.09</v>
      </c>
      <c r="O904">
        <v>18.100000000000001</v>
      </c>
      <c r="Q904">
        <v>1.29</v>
      </c>
      <c r="R904">
        <v>9.09</v>
      </c>
      <c r="S904">
        <v>42.63</v>
      </c>
      <c r="U904">
        <v>42.63</v>
      </c>
      <c r="X904" s="3">
        <f t="shared" si="370"/>
        <v>43213</v>
      </c>
      <c r="Y904" s="40">
        <f ca="1">Y903+SUMIFS('Transactions (Dated)'!$E$2:$E$53,'Transactions (Dated)'!$D$2:$D$53,'Share Values'!$X904,'Transactions (Dated)'!$B$2:$B$53,'Share Values'!Y$11,'Transactions (Dated)'!$C$2:$C$53,"Buy")-SUMIFS('Transactions (Dated)'!$E$2:$E$53,'Transactions (Dated)'!$D$2:$D$53,'Share Values'!$X904,'Transactions (Dated)'!$B$2:$B$53,'Share Values'!Y$11,'Transactions (Dated)'!$C$2:$C$53,"Sell")</f>
        <v>4625</v>
      </c>
      <c r="Z904" s="40">
        <f ca="1">Z903+SUMIFS('Transactions (Dated)'!$E$2:$E$53,'Transactions (Dated)'!$D$2:$D$53,'Share Values'!$X904,'Transactions (Dated)'!$B$2:$B$53,'Share Values'!Z$11,'Transactions (Dated)'!$C$2:$C$53,"Buy")-SUMIFS('Transactions (Dated)'!$E$2:$E$53,'Transactions (Dated)'!$D$2:$D$53,'Share Values'!$X904,'Transactions (Dated)'!$B$2:$B$53,'Share Values'!Z$11,'Transactions (Dated)'!$C$2:$C$53,"Sell")</f>
        <v>9375</v>
      </c>
      <c r="AA904" s="40">
        <f ca="1">AA903+SUMIFS('Transactions (Dated)'!$E$2:$E$53,'Transactions (Dated)'!$D$2:$D$53,'Share Values'!$X904,'Transactions (Dated)'!$B$2:$B$53,'Share Values'!AA$11,'Transactions (Dated)'!$C$2:$C$53,"Buy")-SUMIFS('Transactions (Dated)'!$E$2:$E$53,'Transactions (Dated)'!$D$2:$D$53,'Share Values'!$X904,'Transactions (Dated)'!$B$2:$B$53,'Share Values'!AA$11,'Transactions (Dated)'!$C$2:$C$53,"Sell")</f>
        <v>26357</v>
      </c>
      <c r="AB904" s="40">
        <f ca="1">AB903+SUMIFS('Transactions (Dated)'!$E$2:$E$53,'Transactions (Dated)'!$D$2:$D$53,'Share Values'!$X904,'Transactions (Dated)'!$B$2:$B$53,'Share Values'!AB$11,'Transactions (Dated)'!$C$2:$C$53,"Buy")-SUMIFS('Transactions (Dated)'!$E$2:$E$53,'Transactions (Dated)'!$D$2:$D$53,'Share Values'!$X904,'Transactions (Dated)'!$B$2:$B$53,'Share Values'!AB$11,'Transactions (Dated)'!$C$2:$C$53,"Sell")</f>
        <v>1892</v>
      </c>
      <c r="AC904" s="40">
        <f ca="1">AC903+SUMIFS('Transactions (Dated)'!$E$2:$E$53,'Transactions (Dated)'!$D$2:$D$53,'Share Values'!$X904,'Transactions (Dated)'!$B$2:$B$53,'Share Values'!AC$11,'Transactions (Dated)'!$C$2:$C$53,"Buy")-SUMIFS('Transactions (Dated)'!$E$2:$E$53,'Transactions (Dated)'!$D$2:$D$53,'Share Values'!$X904,'Transactions (Dated)'!$B$2:$B$53,'Share Values'!AC$11,'Transactions (Dated)'!$C$2:$C$53,"Sell")</f>
        <v>2348</v>
      </c>
      <c r="AD904" s="40">
        <f ca="1">AD903+SUMIFS('Transactions (Dated)'!$E$2:$E$53,'Transactions (Dated)'!$D$2:$D$53,'Share Values'!$X904,'Transactions (Dated)'!$B$2:$B$53,'Share Values'!AD$11,'Transactions (Dated)'!$C$2:$C$53,"Buy")-SUMIFS('Transactions (Dated)'!$E$2:$E$53,'Transactions (Dated)'!$D$2:$D$53,'Share Values'!$X904,'Transactions (Dated)'!$B$2:$B$53,'Share Values'!AD$11,'Transactions (Dated)'!$C$2:$C$53,"Sell")</f>
        <v>0</v>
      </c>
      <c r="AE904" s="40">
        <f ca="1">AE903+SUMIFS('Transactions (Dated)'!$E$2:$E$53,'Transactions (Dated)'!$D$2:$D$53,'Share Values'!$X904,'Transactions (Dated)'!$B$2:$B$53,'Share Values'!AE$11,'Transactions (Dated)'!$C$2:$C$53,"Buy")-SUMIFS('Transactions (Dated)'!$E$2:$E$53,'Transactions (Dated)'!$D$2:$D$53,'Share Values'!$X904,'Transactions (Dated)'!$B$2:$B$53,'Share Values'!AE$11,'Transactions (Dated)'!$C$2:$C$53,"Sell")</f>
        <v>2900</v>
      </c>
      <c r="AF904" s="40">
        <f ca="1">AF903+SUMIFS('Transactions (Dated)'!$E$2:$E$53,'Transactions (Dated)'!$D$2:$D$53,'Share Values'!$X904,'Transactions (Dated)'!$B$2:$B$53,'Share Values'!AF$11,'Transactions (Dated)'!$C$2:$C$53,"Buy")-SUMIFS('Transactions (Dated)'!$E$2:$E$53,'Transactions (Dated)'!$D$2:$D$53,'Share Values'!$X904,'Transactions (Dated)'!$B$2:$B$53,'Share Values'!AF$11,'Transactions (Dated)'!$C$2:$C$53,"Sell")</f>
        <v>14201</v>
      </c>
      <c r="AG904" s="40">
        <f ca="1">AG903+SUMIFS('Transactions (Dated)'!$E$2:$E$53,'Transactions (Dated)'!$D$2:$D$53,'Share Values'!$X904,'Transactions (Dated)'!$B$2:$B$53,'Share Values'!AG$11,'Transactions (Dated)'!$C$2:$C$53,"Buy")-SUMIFS('Transactions (Dated)'!$E$2:$E$53,'Transactions (Dated)'!$D$2:$D$53,'Share Values'!$X904,'Transactions (Dated)'!$B$2:$B$53,'Share Values'!AG$11,'Transactions (Dated)'!$C$2:$C$53,"Sell")</f>
        <v>6835</v>
      </c>
      <c r="AH904" s="40">
        <f ca="1">AH903+SUMIFS('Transactions (Dated)'!$E$2:$E$53,'Transactions (Dated)'!$D$2:$D$53,'Share Values'!$X904,'Transactions (Dated)'!$B$2:$B$53,'Share Values'!AH$11,'Transactions (Dated)'!$C$2:$C$53,"Buy")-SUMIFS('Transactions (Dated)'!$E$2:$E$53,'Transactions (Dated)'!$D$2:$D$53,'Share Values'!$X904,'Transactions (Dated)'!$B$2:$B$53,'Share Values'!AH$11,'Transactions (Dated)'!$C$2:$C$53,"Sell")</f>
        <v>0</v>
      </c>
      <c r="AI904" s="40">
        <f ca="1">AI903+SUMIFS('Transactions (Dated)'!$E$2:$E$53,'Transactions (Dated)'!$D$2:$D$53,'Share Values'!$X904,'Transactions (Dated)'!$B$2:$B$53,'Share Values'!AI$11,'Transactions (Dated)'!$C$2:$C$53,"Buy")-SUMIFS('Transactions (Dated)'!$E$2:$E$53,'Transactions (Dated)'!$D$2:$D$53,'Share Values'!$X904,'Transactions (Dated)'!$B$2:$B$53,'Share Values'!AI$11,'Transactions (Dated)'!$C$2:$C$53,"Sell")</f>
        <v>0</v>
      </c>
      <c r="AJ904" s="40">
        <f ca="1">AJ903+SUMIFS('Transactions (Dated)'!$E$2:$E$53,'Transactions (Dated)'!$D$2:$D$53,'Share Values'!$X904,'Transactions (Dated)'!$B$2:$B$53,'Share Values'!AJ$11,'Transactions (Dated)'!$C$2:$C$53,"Buy")-SUMIFS('Transactions (Dated)'!$E$2:$E$53,'Transactions (Dated)'!$D$2:$D$53,'Share Values'!$X904,'Transactions (Dated)'!$B$2:$B$53,'Share Values'!AJ$11,'Transactions (Dated)'!$C$2:$C$53,"Sell")</f>
        <v>0</v>
      </c>
      <c r="AK904" s="40">
        <f ca="1">AK903+SUMIFS('Transactions (Dated)'!$E$2:$E$53,'Transactions (Dated)'!$D$2:$D$53,'Share Values'!$X904,'Transactions (Dated)'!$B$2:$B$53,'Share Values'!AK$11,'Transactions (Dated)'!$C$2:$C$53,"Buy")-SUMIFS('Transactions (Dated)'!$E$2:$E$53,'Transactions (Dated)'!$D$2:$D$53,'Share Values'!$X904,'Transactions (Dated)'!$B$2:$B$53,'Share Values'!AK$11,'Transactions (Dated)'!$C$2:$C$53,"Sell")</f>
        <v>0</v>
      </c>
      <c r="AL904" s="40">
        <f ca="1">AL903+SUMIFS('Transactions (Dated)'!$E$2:$E$53,'Transactions (Dated)'!$D$2:$D$53,'Share Values'!$X904,'Transactions (Dated)'!$B$2:$B$53,'Share Values'!AL$11,'Transactions (Dated)'!$C$2:$C$53,"Buy")-SUMIFS('Transactions (Dated)'!$E$2:$E$53,'Transactions (Dated)'!$D$2:$D$53,'Share Values'!$X904,'Transactions (Dated)'!$B$2:$B$53,'Share Values'!AL$11,'Transactions (Dated)'!$C$2:$C$53,"Sell")</f>
        <v>0</v>
      </c>
      <c r="AM904" s="40">
        <f ca="1">AM903+SUMIFS('Transactions (Dated)'!$E$2:$E$53,'Transactions (Dated)'!$D$2:$D$53,'Share Values'!$X904,'Transactions (Dated)'!$B$2:$B$53,'Share Values'!AM$11,'Transactions (Dated)'!$C$2:$C$53,"Buy")-SUMIFS('Transactions (Dated)'!$E$2:$E$53,'Transactions (Dated)'!$D$2:$D$53,'Share Values'!$X904,'Transactions (Dated)'!$B$2:$B$53,'Share Values'!AM$11,'Transactions (Dated)'!$C$2:$C$53,"Sell")</f>
        <v>0</v>
      </c>
      <c r="AN904" s="40">
        <f ca="1">AN903+SUMIFS('Transactions (Dated)'!$E$2:$E$53,'Transactions (Dated)'!$D$2:$D$53,'Share Values'!$X904,'Transactions (Dated)'!$B$2:$B$53,'Share Values'!AN$11,'Transactions (Dated)'!$C$2:$C$53,"Buy")-SUMIFS('Transactions (Dated)'!$E$2:$E$53,'Transactions (Dated)'!$D$2:$D$53,'Share Values'!$X904,'Transactions (Dated)'!$B$2:$B$53,'Share Values'!AN$11,'Transactions (Dated)'!$C$2:$C$53,"Sell")</f>
        <v>0</v>
      </c>
      <c r="AQ904" s="3">
        <f t="shared" si="371"/>
        <v>43213</v>
      </c>
      <c r="AR904" s="6">
        <f t="shared" ca="1" si="372"/>
        <v>63085</v>
      </c>
      <c r="AS904" s="6">
        <f t="shared" ca="1" si="373"/>
        <v>18750</v>
      </c>
      <c r="AT904" s="6">
        <f t="shared" ca="1" si="374"/>
        <v>553233.42999999993</v>
      </c>
      <c r="AU904" s="6">
        <f t="shared" ca="1" si="375"/>
        <v>45975.6</v>
      </c>
      <c r="AV904" s="6">
        <f t="shared" ca="1" si="376"/>
        <v>0</v>
      </c>
      <c r="AW904" s="6">
        <f t="shared" ca="1" si="377"/>
        <v>0</v>
      </c>
      <c r="AX904" s="6">
        <f t="shared" ca="1" si="378"/>
        <v>42021</v>
      </c>
      <c r="AY904" s="6">
        <f t="shared" ca="1" si="379"/>
        <v>43881.09</v>
      </c>
      <c r="AZ904" s="6">
        <f t="shared" ca="1" si="380"/>
        <v>0</v>
      </c>
      <c r="BA904" s="6">
        <f t="shared" ca="1" si="381"/>
        <v>0</v>
      </c>
      <c r="BB904" s="6">
        <f t="shared" ca="1" si="382"/>
        <v>0</v>
      </c>
      <c r="BC904" s="6">
        <f t="shared" ca="1" si="383"/>
        <v>0</v>
      </c>
      <c r="BD904" s="6">
        <f t="shared" ca="1" si="384"/>
        <v>0</v>
      </c>
      <c r="BE904" s="6">
        <f t="shared" ca="1" si="385"/>
        <v>0</v>
      </c>
      <c r="BF904" s="6">
        <f t="shared" ca="1" si="368"/>
        <v>0</v>
      </c>
      <c r="BG904" s="6">
        <f t="shared" ca="1" si="369"/>
        <v>0</v>
      </c>
      <c r="BJ904" s="4">
        <f t="shared" ca="1" si="386"/>
        <v>766946.11999999988</v>
      </c>
      <c r="BL904" s="3">
        <f t="shared" si="387"/>
        <v>43213</v>
      </c>
      <c r="BM904" s="6">
        <f>BM903+SUMIFS('Transactions (Dated)'!G:G,'Transactions (Dated)'!D:D,'Share Values'!AQ904)</f>
        <v>14317.649999999987</v>
      </c>
      <c r="BN904" s="6">
        <f ca="1">BN903+SUMIFS('Transactions (Dated)'!$F:$F,'Transactions (Dated)'!$D:$D,$BL904,'Transactions (Dated)'!$B:$B,BN$11,'Transactions (Dated)'!$C:$C,"Dividend (paid to cash)")*Y904</f>
        <v>0</v>
      </c>
      <c r="BO904" s="6">
        <f ca="1">BO903+SUMIFS('Transactions (Dated)'!$F:$F,'Transactions (Dated)'!$D:$D,$BL904,'Transactions (Dated)'!$B:$B,BO$11,'Transactions (Dated)'!$C:$C,"Dividend (paid to cash)")*Z904</f>
        <v>2421.875</v>
      </c>
      <c r="BP904" s="6">
        <f ca="1">BP903+SUMIFS('Transactions (Dated)'!$F:$F,'Transactions (Dated)'!$D:$D,$BL904,'Transactions (Dated)'!$B:$B,BP$11,'Transactions (Dated)'!$C:$C,"Dividend (paid to cash)")*AA904</f>
        <v>51745.237000000008</v>
      </c>
      <c r="BQ904" s="6">
        <f ca="1">BQ903+SUMIFS('Transactions (Dated)'!$F:$F,'Transactions (Dated)'!$D:$D,$BL904,'Transactions (Dated)'!$B:$B,BQ$11,'Transactions (Dated)'!$C:$C,"Dividend (paid to cash)")*AB904</f>
        <v>818.29</v>
      </c>
      <c r="BR904" s="6">
        <f ca="1">BR903+SUMIFS('Transactions (Dated)'!$F:$F,'Transactions (Dated)'!$D:$D,$BL904,'Transactions (Dated)'!$B:$B,BR$11,'Transactions (Dated)'!$C:$C,"Dividend (paid to cash)")*AC904</f>
        <v>0</v>
      </c>
      <c r="BS904" s="6">
        <f ca="1">BS903+SUMIFS('Transactions (Dated)'!$F:$F,'Transactions (Dated)'!$D:$D,$BL904,'Transactions (Dated)'!$B:$B,BS$11,'Transactions (Dated)'!$C:$C,"Dividend (paid to cash)")*AD904</f>
        <v>0</v>
      </c>
      <c r="BT904" s="6">
        <f ca="1">BT903+SUMIFS('Transactions (Dated)'!$F:$F,'Transactions (Dated)'!$D:$D,$BL904,'Transactions (Dated)'!$B:$B,BT$11,'Transactions (Dated)'!$C:$C,"Dividend (paid to cash)")*AE904</f>
        <v>9280</v>
      </c>
      <c r="BU904" s="6">
        <f ca="1">BU903+SUMIFS('Transactions (Dated)'!$F:$F,'Transactions (Dated)'!$D:$D,$BL904,'Transactions (Dated)'!$B:$B,BU$11,'Transactions (Dated)'!$C:$C,"Dividend (paid to cash)")*AF904</f>
        <v>0</v>
      </c>
      <c r="BV904" s="6">
        <f ca="1">BV903+SUMIFS('Transactions (Dated)'!$F:$F,'Transactions (Dated)'!$D:$D,$BL904,'Transactions (Dated)'!$B:$B,BV$11,'Transactions (Dated)'!$C:$C,"Dividend (paid to cash)")*AG904</f>
        <v>0</v>
      </c>
      <c r="BW904" s="6">
        <f ca="1">BW903+SUMIFS('Transactions (Dated)'!$F:$F,'Transactions (Dated)'!$D:$D,$BL904,'Transactions (Dated)'!$B:$B,BW$11,'Transactions (Dated)'!$C:$C,"Dividend (paid to cash)")*AH904</f>
        <v>0</v>
      </c>
      <c r="BX904" s="6">
        <f ca="1">BX903+SUMIFS('Transactions (Dated)'!$F:$F,'Transactions (Dated)'!$D:$D,$BL904,'Transactions (Dated)'!$B:$B,BX$11,'Transactions (Dated)'!$C:$C,"Dividend (paid to cash)")*AI904</f>
        <v>0</v>
      </c>
      <c r="BY904" s="6">
        <f ca="1">BY903+SUMIFS('Transactions (Dated)'!$F:$F,'Transactions (Dated)'!$D:$D,$BL904,'Transactions (Dated)'!$B:$B,BY$11,'Transactions (Dated)'!$C:$C,"Dividend (paid to cash)")*AJ904</f>
        <v>0</v>
      </c>
      <c r="BZ904" s="6">
        <f ca="1">BZ903+SUMIFS('Transactions (Dated)'!$F:$F,'Transactions (Dated)'!$D:$D,$BL904,'Transactions (Dated)'!$B:$B,BZ$11,'Transactions (Dated)'!$C:$C,"Dividend (paid to cash)")*AK904</f>
        <v>0</v>
      </c>
      <c r="CA904" s="6">
        <f ca="1">CA903+SUMIFS('Transactions (Dated)'!$F:$F,'Transactions (Dated)'!$D:$D,$BL904,'Transactions (Dated)'!$B:$B,CA$11,'Transactions (Dated)'!$C:$C,"Dividend (paid to cash)")*AL904</f>
        <v>0</v>
      </c>
      <c r="CB904" s="6">
        <v>0</v>
      </c>
      <c r="CC904" s="6">
        <v>0</v>
      </c>
      <c r="CF904" s="6">
        <f t="shared" ca="1" si="388"/>
        <v>78583.051999999981</v>
      </c>
      <c r="CH904" s="3">
        <f t="shared" si="389"/>
        <v>43213</v>
      </c>
      <c r="CI904" s="4">
        <f t="shared" ca="1" si="390"/>
        <v>766946.11999999988</v>
      </c>
      <c r="CJ904" s="4">
        <f t="shared" ca="1" si="391"/>
        <v>78583.051999999981</v>
      </c>
      <c r="CL904" s="4">
        <f t="shared" ca="1" si="392"/>
        <v>845529.1719999999</v>
      </c>
    </row>
    <row r="905" spans="2:90" x14ac:dyDescent="0.15">
      <c r="B905" s="3">
        <v>43214</v>
      </c>
      <c r="E905" s="86">
        <v>43214</v>
      </c>
      <c r="F905" s="53">
        <v>13.33</v>
      </c>
      <c r="G905">
        <v>2.02</v>
      </c>
      <c r="H905">
        <v>20.9</v>
      </c>
      <c r="I905">
        <v>23.95</v>
      </c>
      <c r="K905">
        <v>11.48</v>
      </c>
      <c r="L905">
        <v>14.51</v>
      </c>
      <c r="M905">
        <v>3.12</v>
      </c>
      <c r="O905">
        <v>18.190000000000001</v>
      </c>
      <c r="Q905">
        <v>1.3</v>
      </c>
      <c r="R905">
        <v>9.14</v>
      </c>
      <c r="S905">
        <v>42.49</v>
      </c>
      <c r="U905">
        <v>42.49</v>
      </c>
      <c r="X905" s="3">
        <f t="shared" si="370"/>
        <v>43214</v>
      </c>
      <c r="Y905" s="40">
        <f ca="1">Y904+SUMIFS('Transactions (Dated)'!$E$2:$E$53,'Transactions (Dated)'!$D$2:$D$53,'Share Values'!$X905,'Transactions (Dated)'!$B$2:$B$53,'Share Values'!Y$11,'Transactions (Dated)'!$C$2:$C$53,"Buy")-SUMIFS('Transactions (Dated)'!$E$2:$E$53,'Transactions (Dated)'!$D$2:$D$53,'Share Values'!$X905,'Transactions (Dated)'!$B$2:$B$53,'Share Values'!Y$11,'Transactions (Dated)'!$C$2:$C$53,"Sell")</f>
        <v>4625</v>
      </c>
      <c r="Z905" s="40">
        <f ca="1">Z904+SUMIFS('Transactions (Dated)'!$E$2:$E$53,'Transactions (Dated)'!$D$2:$D$53,'Share Values'!$X905,'Transactions (Dated)'!$B$2:$B$53,'Share Values'!Z$11,'Transactions (Dated)'!$C$2:$C$53,"Buy")-SUMIFS('Transactions (Dated)'!$E$2:$E$53,'Transactions (Dated)'!$D$2:$D$53,'Share Values'!$X905,'Transactions (Dated)'!$B$2:$B$53,'Share Values'!Z$11,'Transactions (Dated)'!$C$2:$C$53,"Sell")</f>
        <v>9375</v>
      </c>
      <c r="AA905" s="40">
        <f ca="1">AA904+SUMIFS('Transactions (Dated)'!$E$2:$E$53,'Transactions (Dated)'!$D$2:$D$53,'Share Values'!$X905,'Transactions (Dated)'!$B$2:$B$53,'Share Values'!AA$11,'Transactions (Dated)'!$C$2:$C$53,"Buy")-SUMIFS('Transactions (Dated)'!$E$2:$E$53,'Transactions (Dated)'!$D$2:$D$53,'Share Values'!$X905,'Transactions (Dated)'!$B$2:$B$53,'Share Values'!AA$11,'Transactions (Dated)'!$C$2:$C$53,"Sell")</f>
        <v>26357</v>
      </c>
      <c r="AB905" s="40">
        <f ca="1">AB904+SUMIFS('Transactions (Dated)'!$E$2:$E$53,'Transactions (Dated)'!$D$2:$D$53,'Share Values'!$X905,'Transactions (Dated)'!$B$2:$B$53,'Share Values'!AB$11,'Transactions (Dated)'!$C$2:$C$53,"Buy")-SUMIFS('Transactions (Dated)'!$E$2:$E$53,'Transactions (Dated)'!$D$2:$D$53,'Share Values'!$X905,'Transactions (Dated)'!$B$2:$B$53,'Share Values'!AB$11,'Transactions (Dated)'!$C$2:$C$53,"Sell")</f>
        <v>1892</v>
      </c>
      <c r="AC905" s="40">
        <f ca="1">AC904+SUMIFS('Transactions (Dated)'!$E$2:$E$53,'Transactions (Dated)'!$D$2:$D$53,'Share Values'!$X905,'Transactions (Dated)'!$B$2:$B$53,'Share Values'!AC$11,'Transactions (Dated)'!$C$2:$C$53,"Buy")-SUMIFS('Transactions (Dated)'!$E$2:$E$53,'Transactions (Dated)'!$D$2:$D$53,'Share Values'!$X905,'Transactions (Dated)'!$B$2:$B$53,'Share Values'!AC$11,'Transactions (Dated)'!$C$2:$C$53,"Sell")</f>
        <v>2348</v>
      </c>
      <c r="AD905" s="40">
        <f ca="1">AD904+SUMIFS('Transactions (Dated)'!$E$2:$E$53,'Transactions (Dated)'!$D$2:$D$53,'Share Values'!$X905,'Transactions (Dated)'!$B$2:$B$53,'Share Values'!AD$11,'Transactions (Dated)'!$C$2:$C$53,"Buy")-SUMIFS('Transactions (Dated)'!$E$2:$E$53,'Transactions (Dated)'!$D$2:$D$53,'Share Values'!$X905,'Transactions (Dated)'!$B$2:$B$53,'Share Values'!AD$11,'Transactions (Dated)'!$C$2:$C$53,"Sell")</f>
        <v>0</v>
      </c>
      <c r="AE905" s="40">
        <f ca="1">AE904+SUMIFS('Transactions (Dated)'!$E$2:$E$53,'Transactions (Dated)'!$D$2:$D$53,'Share Values'!$X905,'Transactions (Dated)'!$B$2:$B$53,'Share Values'!AE$11,'Transactions (Dated)'!$C$2:$C$53,"Buy")-SUMIFS('Transactions (Dated)'!$E$2:$E$53,'Transactions (Dated)'!$D$2:$D$53,'Share Values'!$X905,'Transactions (Dated)'!$B$2:$B$53,'Share Values'!AE$11,'Transactions (Dated)'!$C$2:$C$53,"Sell")</f>
        <v>2900</v>
      </c>
      <c r="AF905" s="40">
        <f ca="1">AF904+SUMIFS('Transactions (Dated)'!$E$2:$E$53,'Transactions (Dated)'!$D$2:$D$53,'Share Values'!$X905,'Transactions (Dated)'!$B$2:$B$53,'Share Values'!AF$11,'Transactions (Dated)'!$C$2:$C$53,"Buy")-SUMIFS('Transactions (Dated)'!$E$2:$E$53,'Transactions (Dated)'!$D$2:$D$53,'Share Values'!$X905,'Transactions (Dated)'!$B$2:$B$53,'Share Values'!AF$11,'Transactions (Dated)'!$C$2:$C$53,"Sell")</f>
        <v>14201</v>
      </c>
      <c r="AG905" s="40">
        <f ca="1">AG904+SUMIFS('Transactions (Dated)'!$E$2:$E$53,'Transactions (Dated)'!$D$2:$D$53,'Share Values'!$X905,'Transactions (Dated)'!$B$2:$B$53,'Share Values'!AG$11,'Transactions (Dated)'!$C$2:$C$53,"Buy")-SUMIFS('Transactions (Dated)'!$E$2:$E$53,'Transactions (Dated)'!$D$2:$D$53,'Share Values'!$X905,'Transactions (Dated)'!$B$2:$B$53,'Share Values'!AG$11,'Transactions (Dated)'!$C$2:$C$53,"Sell")</f>
        <v>6835</v>
      </c>
      <c r="AH905" s="40">
        <f ca="1">AH904+SUMIFS('Transactions (Dated)'!$E$2:$E$53,'Transactions (Dated)'!$D$2:$D$53,'Share Values'!$X905,'Transactions (Dated)'!$B$2:$B$53,'Share Values'!AH$11,'Transactions (Dated)'!$C$2:$C$53,"Buy")-SUMIFS('Transactions (Dated)'!$E$2:$E$53,'Transactions (Dated)'!$D$2:$D$53,'Share Values'!$X905,'Transactions (Dated)'!$B$2:$B$53,'Share Values'!AH$11,'Transactions (Dated)'!$C$2:$C$53,"Sell")</f>
        <v>0</v>
      </c>
      <c r="AI905" s="40">
        <f ca="1">AI904+SUMIFS('Transactions (Dated)'!$E$2:$E$53,'Transactions (Dated)'!$D$2:$D$53,'Share Values'!$X905,'Transactions (Dated)'!$B$2:$B$53,'Share Values'!AI$11,'Transactions (Dated)'!$C$2:$C$53,"Buy")-SUMIFS('Transactions (Dated)'!$E$2:$E$53,'Transactions (Dated)'!$D$2:$D$53,'Share Values'!$X905,'Transactions (Dated)'!$B$2:$B$53,'Share Values'!AI$11,'Transactions (Dated)'!$C$2:$C$53,"Sell")</f>
        <v>0</v>
      </c>
      <c r="AJ905" s="40">
        <f ca="1">AJ904+SUMIFS('Transactions (Dated)'!$E$2:$E$53,'Transactions (Dated)'!$D$2:$D$53,'Share Values'!$X905,'Transactions (Dated)'!$B$2:$B$53,'Share Values'!AJ$11,'Transactions (Dated)'!$C$2:$C$53,"Buy")-SUMIFS('Transactions (Dated)'!$E$2:$E$53,'Transactions (Dated)'!$D$2:$D$53,'Share Values'!$X905,'Transactions (Dated)'!$B$2:$B$53,'Share Values'!AJ$11,'Transactions (Dated)'!$C$2:$C$53,"Sell")</f>
        <v>0</v>
      </c>
      <c r="AK905" s="40">
        <f ca="1">AK904+SUMIFS('Transactions (Dated)'!$E$2:$E$53,'Transactions (Dated)'!$D$2:$D$53,'Share Values'!$X905,'Transactions (Dated)'!$B$2:$B$53,'Share Values'!AK$11,'Transactions (Dated)'!$C$2:$C$53,"Buy")-SUMIFS('Transactions (Dated)'!$E$2:$E$53,'Transactions (Dated)'!$D$2:$D$53,'Share Values'!$X905,'Transactions (Dated)'!$B$2:$B$53,'Share Values'!AK$11,'Transactions (Dated)'!$C$2:$C$53,"Sell")</f>
        <v>0</v>
      </c>
      <c r="AL905" s="40">
        <f ca="1">AL904+SUMIFS('Transactions (Dated)'!$E$2:$E$53,'Transactions (Dated)'!$D$2:$D$53,'Share Values'!$X905,'Transactions (Dated)'!$B$2:$B$53,'Share Values'!AL$11,'Transactions (Dated)'!$C$2:$C$53,"Buy")-SUMIFS('Transactions (Dated)'!$E$2:$E$53,'Transactions (Dated)'!$D$2:$D$53,'Share Values'!$X905,'Transactions (Dated)'!$B$2:$B$53,'Share Values'!AL$11,'Transactions (Dated)'!$C$2:$C$53,"Sell")</f>
        <v>0</v>
      </c>
      <c r="AM905" s="40">
        <f ca="1">AM904+SUMIFS('Transactions (Dated)'!$E$2:$E$53,'Transactions (Dated)'!$D$2:$D$53,'Share Values'!$X905,'Transactions (Dated)'!$B$2:$B$53,'Share Values'!AM$11,'Transactions (Dated)'!$C$2:$C$53,"Buy")-SUMIFS('Transactions (Dated)'!$E$2:$E$53,'Transactions (Dated)'!$D$2:$D$53,'Share Values'!$X905,'Transactions (Dated)'!$B$2:$B$53,'Share Values'!AM$11,'Transactions (Dated)'!$C$2:$C$53,"Sell")</f>
        <v>0</v>
      </c>
      <c r="AN905" s="40">
        <f ca="1">AN904+SUMIFS('Transactions (Dated)'!$E$2:$E$53,'Transactions (Dated)'!$D$2:$D$53,'Share Values'!$X905,'Transactions (Dated)'!$B$2:$B$53,'Share Values'!AN$11,'Transactions (Dated)'!$C$2:$C$53,"Buy")-SUMIFS('Transactions (Dated)'!$E$2:$E$53,'Transactions (Dated)'!$D$2:$D$53,'Share Values'!$X905,'Transactions (Dated)'!$B$2:$B$53,'Share Values'!AN$11,'Transactions (Dated)'!$C$2:$C$53,"Sell")</f>
        <v>0</v>
      </c>
      <c r="AQ905" s="3">
        <f t="shared" si="371"/>
        <v>43214</v>
      </c>
      <c r="AR905" s="6">
        <f t="shared" ca="1" si="372"/>
        <v>61651.25</v>
      </c>
      <c r="AS905" s="6">
        <f t="shared" ca="1" si="373"/>
        <v>18937.5</v>
      </c>
      <c r="AT905" s="6">
        <f t="shared" ca="1" si="374"/>
        <v>550861.29999999993</v>
      </c>
      <c r="AU905" s="6">
        <f t="shared" ca="1" si="375"/>
        <v>45313.4</v>
      </c>
      <c r="AV905" s="6">
        <f t="shared" ca="1" si="376"/>
        <v>0</v>
      </c>
      <c r="AW905" s="6">
        <f t="shared" ca="1" si="377"/>
        <v>0</v>
      </c>
      <c r="AX905" s="6">
        <f t="shared" ca="1" si="378"/>
        <v>42079</v>
      </c>
      <c r="AY905" s="6">
        <f t="shared" ca="1" si="379"/>
        <v>44307.12</v>
      </c>
      <c r="AZ905" s="6">
        <f t="shared" ca="1" si="380"/>
        <v>0</v>
      </c>
      <c r="BA905" s="6">
        <f t="shared" ca="1" si="381"/>
        <v>0</v>
      </c>
      <c r="BB905" s="6">
        <f t="shared" ca="1" si="382"/>
        <v>0</v>
      </c>
      <c r="BC905" s="6">
        <f t="shared" ca="1" si="383"/>
        <v>0</v>
      </c>
      <c r="BD905" s="6">
        <f t="shared" ca="1" si="384"/>
        <v>0</v>
      </c>
      <c r="BE905" s="6">
        <f t="shared" ca="1" si="385"/>
        <v>0</v>
      </c>
      <c r="BF905" s="6">
        <f t="shared" ca="1" si="368"/>
        <v>0</v>
      </c>
      <c r="BG905" s="6">
        <f t="shared" ca="1" si="369"/>
        <v>0</v>
      </c>
      <c r="BJ905" s="4">
        <f t="shared" ca="1" si="386"/>
        <v>763149.57</v>
      </c>
      <c r="BL905" s="3">
        <f t="shared" si="387"/>
        <v>43214</v>
      </c>
      <c r="BM905" s="6">
        <f>BM904+SUMIFS('Transactions (Dated)'!G:G,'Transactions (Dated)'!D:D,'Share Values'!AQ905)</f>
        <v>14317.649999999987</v>
      </c>
      <c r="BN905" s="6">
        <f ca="1">BN904+SUMIFS('Transactions (Dated)'!$F:$F,'Transactions (Dated)'!$D:$D,$BL905,'Transactions (Dated)'!$B:$B,BN$11,'Transactions (Dated)'!$C:$C,"Dividend (paid to cash)")*Y905</f>
        <v>0</v>
      </c>
      <c r="BO905" s="6">
        <f ca="1">BO904+SUMIFS('Transactions (Dated)'!$F:$F,'Transactions (Dated)'!$D:$D,$BL905,'Transactions (Dated)'!$B:$B,BO$11,'Transactions (Dated)'!$C:$C,"Dividend (paid to cash)")*Z905</f>
        <v>2421.875</v>
      </c>
      <c r="BP905" s="6">
        <f ca="1">BP904+SUMIFS('Transactions (Dated)'!$F:$F,'Transactions (Dated)'!$D:$D,$BL905,'Transactions (Dated)'!$B:$B,BP$11,'Transactions (Dated)'!$C:$C,"Dividend (paid to cash)")*AA905</f>
        <v>51745.237000000008</v>
      </c>
      <c r="BQ905" s="6">
        <f ca="1">BQ904+SUMIFS('Transactions (Dated)'!$F:$F,'Transactions (Dated)'!$D:$D,$BL905,'Transactions (Dated)'!$B:$B,BQ$11,'Transactions (Dated)'!$C:$C,"Dividend (paid to cash)")*AB905</f>
        <v>818.29</v>
      </c>
      <c r="BR905" s="6">
        <f ca="1">BR904+SUMIFS('Transactions (Dated)'!$F:$F,'Transactions (Dated)'!$D:$D,$BL905,'Transactions (Dated)'!$B:$B,BR$11,'Transactions (Dated)'!$C:$C,"Dividend (paid to cash)")*AC905</f>
        <v>0</v>
      </c>
      <c r="BS905" s="6">
        <f ca="1">BS904+SUMIFS('Transactions (Dated)'!$F:$F,'Transactions (Dated)'!$D:$D,$BL905,'Transactions (Dated)'!$B:$B,BS$11,'Transactions (Dated)'!$C:$C,"Dividend (paid to cash)")*AD905</f>
        <v>0</v>
      </c>
      <c r="BT905" s="6">
        <f ca="1">BT904+SUMIFS('Transactions (Dated)'!$F:$F,'Transactions (Dated)'!$D:$D,$BL905,'Transactions (Dated)'!$B:$B,BT$11,'Transactions (Dated)'!$C:$C,"Dividend (paid to cash)")*AE905</f>
        <v>9280</v>
      </c>
      <c r="BU905" s="6">
        <f ca="1">BU904+SUMIFS('Transactions (Dated)'!$F:$F,'Transactions (Dated)'!$D:$D,$BL905,'Transactions (Dated)'!$B:$B,BU$11,'Transactions (Dated)'!$C:$C,"Dividend (paid to cash)")*AF905</f>
        <v>0</v>
      </c>
      <c r="BV905" s="6">
        <f ca="1">BV904+SUMIFS('Transactions (Dated)'!$F:$F,'Transactions (Dated)'!$D:$D,$BL905,'Transactions (Dated)'!$B:$B,BV$11,'Transactions (Dated)'!$C:$C,"Dividend (paid to cash)")*AG905</f>
        <v>0</v>
      </c>
      <c r="BW905" s="6">
        <f ca="1">BW904+SUMIFS('Transactions (Dated)'!$F:$F,'Transactions (Dated)'!$D:$D,$BL905,'Transactions (Dated)'!$B:$B,BW$11,'Transactions (Dated)'!$C:$C,"Dividend (paid to cash)")*AH905</f>
        <v>0</v>
      </c>
      <c r="BX905" s="6">
        <f ca="1">BX904+SUMIFS('Transactions (Dated)'!$F:$F,'Transactions (Dated)'!$D:$D,$BL905,'Transactions (Dated)'!$B:$B,BX$11,'Transactions (Dated)'!$C:$C,"Dividend (paid to cash)")*AI905</f>
        <v>0</v>
      </c>
      <c r="BY905" s="6">
        <f ca="1">BY904+SUMIFS('Transactions (Dated)'!$F:$F,'Transactions (Dated)'!$D:$D,$BL905,'Transactions (Dated)'!$B:$B,BY$11,'Transactions (Dated)'!$C:$C,"Dividend (paid to cash)")*AJ905</f>
        <v>0</v>
      </c>
      <c r="BZ905" s="6">
        <f ca="1">BZ904+SUMIFS('Transactions (Dated)'!$F:$F,'Transactions (Dated)'!$D:$D,$BL905,'Transactions (Dated)'!$B:$B,BZ$11,'Transactions (Dated)'!$C:$C,"Dividend (paid to cash)")*AK905</f>
        <v>0</v>
      </c>
      <c r="CA905" s="6">
        <f ca="1">CA904+SUMIFS('Transactions (Dated)'!$F:$F,'Transactions (Dated)'!$D:$D,$BL905,'Transactions (Dated)'!$B:$B,CA$11,'Transactions (Dated)'!$C:$C,"Dividend (paid to cash)")*AL905</f>
        <v>0</v>
      </c>
      <c r="CB905" s="6">
        <v>0</v>
      </c>
      <c r="CC905" s="6">
        <v>0</v>
      </c>
      <c r="CF905" s="6">
        <f t="shared" ca="1" si="388"/>
        <v>78583.051999999981</v>
      </c>
      <c r="CH905" s="3">
        <f t="shared" si="389"/>
        <v>43214</v>
      </c>
      <c r="CI905" s="4">
        <f t="shared" ca="1" si="390"/>
        <v>763149.57</v>
      </c>
      <c r="CJ905" s="4">
        <f t="shared" ca="1" si="391"/>
        <v>78583.051999999981</v>
      </c>
      <c r="CL905" s="4">
        <f t="shared" ca="1" si="392"/>
        <v>841732.62199999997</v>
      </c>
    </row>
    <row r="906" spans="2:90" x14ac:dyDescent="0.15">
      <c r="B906" s="3">
        <v>43215</v>
      </c>
      <c r="E906" s="86">
        <v>43215</v>
      </c>
      <c r="F906" s="53">
        <v>13.3</v>
      </c>
      <c r="G906">
        <v>2.1</v>
      </c>
      <c r="H906">
        <v>20.94</v>
      </c>
      <c r="I906">
        <v>23.97</v>
      </c>
      <c r="K906">
        <v>11.42</v>
      </c>
      <c r="L906">
        <v>15.06</v>
      </c>
      <c r="M906">
        <v>3.14</v>
      </c>
      <c r="O906">
        <v>18.14</v>
      </c>
      <c r="Q906">
        <v>1.29</v>
      </c>
      <c r="R906">
        <v>8.98</v>
      </c>
      <c r="S906">
        <v>42.29</v>
      </c>
      <c r="U906">
        <v>42.29</v>
      </c>
      <c r="X906" s="3">
        <f t="shared" si="370"/>
        <v>43215</v>
      </c>
      <c r="Y906" s="40">
        <f ca="1">Y905+SUMIFS('Transactions (Dated)'!$E$2:$E$53,'Transactions (Dated)'!$D$2:$D$53,'Share Values'!$X906,'Transactions (Dated)'!$B$2:$B$53,'Share Values'!Y$11,'Transactions (Dated)'!$C$2:$C$53,"Buy")-SUMIFS('Transactions (Dated)'!$E$2:$E$53,'Transactions (Dated)'!$D$2:$D$53,'Share Values'!$X906,'Transactions (Dated)'!$B$2:$B$53,'Share Values'!Y$11,'Transactions (Dated)'!$C$2:$C$53,"Sell")</f>
        <v>4625</v>
      </c>
      <c r="Z906" s="40">
        <f ca="1">Z905+SUMIFS('Transactions (Dated)'!$E$2:$E$53,'Transactions (Dated)'!$D$2:$D$53,'Share Values'!$X906,'Transactions (Dated)'!$B$2:$B$53,'Share Values'!Z$11,'Transactions (Dated)'!$C$2:$C$53,"Buy")-SUMIFS('Transactions (Dated)'!$E$2:$E$53,'Transactions (Dated)'!$D$2:$D$53,'Share Values'!$X906,'Transactions (Dated)'!$B$2:$B$53,'Share Values'!Z$11,'Transactions (Dated)'!$C$2:$C$53,"Sell")</f>
        <v>9375</v>
      </c>
      <c r="AA906" s="40">
        <f ca="1">AA905+SUMIFS('Transactions (Dated)'!$E$2:$E$53,'Transactions (Dated)'!$D$2:$D$53,'Share Values'!$X906,'Transactions (Dated)'!$B$2:$B$53,'Share Values'!AA$11,'Transactions (Dated)'!$C$2:$C$53,"Buy")-SUMIFS('Transactions (Dated)'!$E$2:$E$53,'Transactions (Dated)'!$D$2:$D$53,'Share Values'!$X906,'Transactions (Dated)'!$B$2:$B$53,'Share Values'!AA$11,'Transactions (Dated)'!$C$2:$C$53,"Sell")</f>
        <v>26357</v>
      </c>
      <c r="AB906" s="40">
        <f ca="1">AB905+SUMIFS('Transactions (Dated)'!$E$2:$E$53,'Transactions (Dated)'!$D$2:$D$53,'Share Values'!$X906,'Transactions (Dated)'!$B$2:$B$53,'Share Values'!AB$11,'Transactions (Dated)'!$C$2:$C$53,"Buy")-SUMIFS('Transactions (Dated)'!$E$2:$E$53,'Transactions (Dated)'!$D$2:$D$53,'Share Values'!$X906,'Transactions (Dated)'!$B$2:$B$53,'Share Values'!AB$11,'Transactions (Dated)'!$C$2:$C$53,"Sell")</f>
        <v>1892</v>
      </c>
      <c r="AC906" s="40">
        <f ca="1">AC905+SUMIFS('Transactions (Dated)'!$E$2:$E$53,'Transactions (Dated)'!$D$2:$D$53,'Share Values'!$X906,'Transactions (Dated)'!$B$2:$B$53,'Share Values'!AC$11,'Transactions (Dated)'!$C$2:$C$53,"Buy")-SUMIFS('Transactions (Dated)'!$E$2:$E$53,'Transactions (Dated)'!$D$2:$D$53,'Share Values'!$X906,'Transactions (Dated)'!$B$2:$B$53,'Share Values'!AC$11,'Transactions (Dated)'!$C$2:$C$53,"Sell")</f>
        <v>2348</v>
      </c>
      <c r="AD906" s="40">
        <f ca="1">AD905+SUMIFS('Transactions (Dated)'!$E$2:$E$53,'Transactions (Dated)'!$D$2:$D$53,'Share Values'!$X906,'Transactions (Dated)'!$B$2:$B$53,'Share Values'!AD$11,'Transactions (Dated)'!$C$2:$C$53,"Buy")-SUMIFS('Transactions (Dated)'!$E$2:$E$53,'Transactions (Dated)'!$D$2:$D$53,'Share Values'!$X906,'Transactions (Dated)'!$B$2:$B$53,'Share Values'!AD$11,'Transactions (Dated)'!$C$2:$C$53,"Sell")</f>
        <v>0</v>
      </c>
      <c r="AE906" s="40">
        <f ca="1">AE905+SUMIFS('Transactions (Dated)'!$E$2:$E$53,'Transactions (Dated)'!$D$2:$D$53,'Share Values'!$X906,'Transactions (Dated)'!$B$2:$B$53,'Share Values'!AE$11,'Transactions (Dated)'!$C$2:$C$53,"Buy")-SUMIFS('Transactions (Dated)'!$E$2:$E$53,'Transactions (Dated)'!$D$2:$D$53,'Share Values'!$X906,'Transactions (Dated)'!$B$2:$B$53,'Share Values'!AE$11,'Transactions (Dated)'!$C$2:$C$53,"Sell")</f>
        <v>2900</v>
      </c>
      <c r="AF906" s="40">
        <f ca="1">AF905+SUMIFS('Transactions (Dated)'!$E$2:$E$53,'Transactions (Dated)'!$D$2:$D$53,'Share Values'!$X906,'Transactions (Dated)'!$B$2:$B$53,'Share Values'!AF$11,'Transactions (Dated)'!$C$2:$C$53,"Buy")-SUMIFS('Transactions (Dated)'!$E$2:$E$53,'Transactions (Dated)'!$D$2:$D$53,'Share Values'!$X906,'Transactions (Dated)'!$B$2:$B$53,'Share Values'!AF$11,'Transactions (Dated)'!$C$2:$C$53,"Sell")</f>
        <v>14201</v>
      </c>
      <c r="AG906" s="40">
        <f ca="1">AG905+SUMIFS('Transactions (Dated)'!$E$2:$E$53,'Transactions (Dated)'!$D$2:$D$53,'Share Values'!$X906,'Transactions (Dated)'!$B$2:$B$53,'Share Values'!AG$11,'Transactions (Dated)'!$C$2:$C$53,"Buy")-SUMIFS('Transactions (Dated)'!$E$2:$E$53,'Transactions (Dated)'!$D$2:$D$53,'Share Values'!$X906,'Transactions (Dated)'!$B$2:$B$53,'Share Values'!AG$11,'Transactions (Dated)'!$C$2:$C$53,"Sell")</f>
        <v>6835</v>
      </c>
      <c r="AH906" s="40">
        <f ca="1">AH905+SUMIFS('Transactions (Dated)'!$E$2:$E$53,'Transactions (Dated)'!$D$2:$D$53,'Share Values'!$X906,'Transactions (Dated)'!$B$2:$B$53,'Share Values'!AH$11,'Transactions (Dated)'!$C$2:$C$53,"Buy")-SUMIFS('Transactions (Dated)'!$E$2:$E$53,'Transactions (Dated)'!$D$2:$D$53,'Share Values'!$X906,'Transactions (Dated)'!$B$2:$B$53,'Share Values'!AH$11,'Transactions (Dated)'!$C$2:$C$53,"Sell")</f>
        <v>0</v>
      </c>
      <c r="AI906" s="40">
        <f ca="1">AI905+SUMIFS('Transactions (Dated)'!$E$2:$E$53,'Transactions (Dated)'!$D$2:$D$53,'Share Values'!$X906,'Transactions (Dated)'!$B$2:$B$53,'Share Values'!AI$11,'Transactions (Dated)'!$C$2:$C$53,"Buy")-SUMIFS('Transactions (Dated)'!$E$2:$E$53,'Transactions (Dated)'!$D$2:$D$53,'Share Values'!$X906,'Transactions (Dated)'!$B$2:$B$53,'Share Values'!AI$11,'Transactions (Dated)'!$C$2:$C$53,"Sell")</f>
        <v>0</v>
      </c>
      <c r="AJ906" s="40">
        <f ca="1">AJ905+SUMIFS('Transactions (Dated)'!$E$2:$E$53,'Transactions (Dated)'!$D$2:$D$53,'Share Values'!$X906,'Transactions (Dated)'!$B$2:$B$53,'Share Values'!AJ$11,'Transactions (Dated)'!$C$2:$C$53,"Buy")-SUMIFS('Transactions (Dated)'!$E$2:$E$53,'Transactions (Dated)'!$D$2:$D$53,'Share Values'!$X906,'Transactions (Dated)'!$B$2:$B$53,'Share Values'!AJ$11,'Transactions (Dated)'!$C$2:$C$53,"Sell")</f>
        <v>0</v>
      </c>
      <c r="AK906" s="40">
        <f ca="1">AK905+SUMIFS('Transactions (Dated)'!$E$2:$E$53,'Transactions (Dated)'!$D$2:$D$53,'Share Values'!$X906,'Transactions (Dated)'!$B$2:$B$53,'Share Values'!AK$11,'Transactions (Dated)'!$C$2:$C$53,"Buy")-SUMIFS('Transactions (Dated)'!$E$2:$E$53,'Transactions (Dated)'!$D$2:$D$53,'Share Values'!$X906,'Transactions (Dated)'!$B$2:$B$53,'Share Values'!AK$11,'Transactions (Dated)'!$C$2:$C$53,"Sell")</f>
        <v>0</v>
      </c>
      <c r="AL906" s="40">
        <f ca="1">AL905+SUMIFS('Transactions (Dated)'!$E$2:$E$53,'Transactions (Dated)'!$D$2:$D$53,'Share Values'!$X906,'Transactions (Dated)'!$B$2:$B$53,'Share Values'!AL$11,'Transactions (Dated)'!$C$2:$C$53,"Buy")-SUMIFS('Transactions (Dated)'!$E$2:$E$53,'Transactions (Dated)'!$D$2:$D$53,'Share Values'!$X906,'Transactions (Dated)'!$B$2:$B$53,'Share Values'!AL$11,'Transactions (Dated)'!$C$2:$C$53,"Sell")</f>
        <v>0</v>
      </c>
      <c r="AM906" s="40">
        <f ca="1">AM905+SUMIFS('Transactions (Dated)'!$E$2:$E$53,'Transactions (Dated)'!$D$2:$D$53,'Share Values'!$X906,'Transactions (Dated)'!$B$2:$B$53,'Share Values'!AM$11,'Transactions (Dated)'!$C$2:$C$53,"Buy")-SUMIFS('Transactions (Dated)'!$E$2:$E$53,'Transactions (Dated)'!$D$2:$D$53,'Share Values'!$X906,'Transactions (Dated)'!$B$2:$B$53,'Share Values'!AM$11,'Transactions (Dated)'!$C$2:$C$53,"Sell")</f>
        <v>0</v>
      </c>
      <c r="AN906" s="40">
        <f ca="1">AN905+SUMIFS('Transactions (Dated)'!$E$2:$E$53,'Transactions (Dated)'!$D$2:$D$53,'Share Values'!$X906,'Transactions (Dated)'!$B$2:$B$53,'Share Values'!AN$11,'Transactions (Dated)'!$C$2:$C$53,"Buy")-SUMIFS('Transactions (Dated)'!$E$2:$E$53,'Transactions (Dated)'!$D$2:$D$53,'Share Values'!$X906,'Transactions (Dated)'!$B$2:$B$53,'Share Values'!AN$11,'Transactions (Dated)'!$C$2:$C$53,"Sell")</f>
        <v>0</v>
      </c>
      <c r="AQ906" s="3">
        <f t="shared" si="371"/>
        <v>43215</v>
      </c>
      <c r="AR906" s="6">
        <f t="shared" ca="1" si="372"/>
        <v>61512.5</v>
      </c>
      <c r="AS906" s="6">
        <f t="shared" ca="1" si="373"/>
        <v>19687.5</v>
      </c>
      <c r="AT906" s="6">
        <f t="shared" ca="1" si="374"/>
        <v>551915.58000000007</v>
      </c>
      <c r="AU906" s="6">
        <f t="shared" ca="1" si="375"/>
        <v>45351.24</v>
      </c>
      <c r="AV906" s="6">
        <f t="shared" ca="1" si="376"/>
        <v>0</v>
      </c>
      <c r="AW906" s="6">
        <f t="shared" ca="1" si="377"/>
        <v>0</v>
      </c>
      <c r="AX906" s="6">
        <f t="shared" ca="1" si="378"/>
        <v>43674</v>
      </c>
      <c r="AY906" s="6">
        <f t="shared" ca="1" si="379"/>
        <v>44591.14</v>
      </c>
      <c r="AZ906" s="6">
        <f t="shared" ca="1" si="380"/>
        <v>0</v>
      </c>
      <c r="BA906" s="6">
        <f t="shared" ca="1" si="381"/>
        <v>0</v>
      </c>
      <c r="BB906" s="6">
        <f t="shared" ca="1" si="382"/>
        <v>0</v>
      </c>
      <c r="BC906" s="6">
        <f t="shared" ca="1" si="383"/>
        <v>0</v>
      </c>
      <c r="BD906" s="6">
        <f t="shared" ca="1" si="384"/>
        <v>0</v>
      </c>
      <c r="BE906" s="6">
        <f t="shared" ca="1" si="385"/>
        <v>0</v>
      </c>
      <c r="BF906" s="6">
        <f t="shared" ca="1" si="368"/>
        <v>0</v>
      </c>
      <c r="BG906" s="6">
        <f t="shared" ca="1" si="369"/>
        <v>0</v>
      </c>
      <c r="BJ906" s="4">
        <f t="shared" ca="1" si="386"/>
        <v>766731.96000000008</v>
      </c>
      <c r="BL906" s="3">
        <f t="shared" si="387"/>
        <v>43215</v>
      </c>
      <c r="BM906" s="6">
        <f>BM905+SUMIFS('Transactions (Dated)'!G:G,'Transactions (Dated)'!D:D,'Share Values'!AQ906)</f>
        <v>14317.649999999987</v>
      </c>
      <c r="BN906" s="6">
        <f ca="1">BN905+SUMIFS('Transactions (Dated)'!$F:$F,'Transactions (Dated)'!$D:$D,$BL906,'Transactions (Dated)'!$B:$B,BN$11,'Transactions (Dated)'!$C:$C,"Dividend (paid to cash)")*Y906</f>
        <v>0</v>
      </c>
      <c r="BO906" s="6">
        <f ca="1">BO905+SUMIFS('Transactions (Dated)'!$F:$F,'Transactions (Dated)'!$D:$D,$BL906,'Transactions (Dated)'!$B:$B,BO$11,'Transactions (Dated)'!$C:$C,"Dividend (paid to cash)")*Z906</f>
        <v>2421.875</v>
      </c>
      <c r="BP906" s="6">
        <f ca="1">BP905+SUMIFS('Transactions (Dated)'!$F:$F,'Transactions (Dated)'!$D:$D,$BL906,'Transactions (Dated)'!$B:$B,BP$11,'Transactions (Dated)'!$C:$C,"Dividend (paid to cash)")*AA906</f>
        <v>51745.237000000008</v>
      </c>
      <c r="BQ906" s="6">
        <f ca="1">BQ905+SUMIFS('Transactions (Dated)'!$F:$F,'Transactions (Dated)'!$D:$D,$BL906,'Transactions (Dated)'!$B:$B,BQ$11,'Transactions (Dated)'!$C:$C,"Dividend (paid to cash)")*AB906</f>
        <v>818.29</v>
      </c>
      <c r="BR906" s="6">
        <f ca="1">BR905+SUMIFS('Transactions (Dated)'!$F:$F,'Transactions (Dated)'!$D:$D,$BL906,'Transactions (Dated)'!$B:$B,BR$11,'Transactions (Dated)'!$C:$C,"Dividend (paid to cash)")*AC906</f>
        <v>0</v>
      </c>
      <c r="BS906" s="6">
        <f ca="1">BS905+SUMIFS('Transactions (Dated)'!$F:$F,'Transactions (Dated)'!$D:$D,$BL906,'Transactions (Dated)'!$B:$B,BS$11,'Transactions (Dated)'!$C:$C,"Dividend (paid to cash)")*AD906</f>
        <v>0</v>
      </c>
      <c r="BT906" s="6">
        <f ca="1">BT905+SUMIFS('Transactions (Dated)'!$F:$F,'Transactions (Dated)'!$D:$D,$BL906,'Transactions (Dated)'!$B:$B,BT$11,'Transactions (Dated)'!$C:$C,"Dividend (paid to cash)")*AE906</f>
        <v>9280</v>
      </c>
      <c r="BU906" s="6">
        <f ca="1">BU905+SUMIFS('Transactions (Dated)'!$F:$F,'Transactions (Dated)'!$D:$D,$BL906,'Transactions (Dated)'!$B:$B,BU$11,'Transactions (Dated)'!$C:$C,"Dividend (paid to cash)")*AF906</f>
        <v>0</v>
      </c>
      <c r="BV906" s="6">
        <f ca="1">BV905+SUMIFS('Transactions (Dated)'!$F:$F,'Transactions (Dated)'!$D:$D,$BL906,'Transactions (Dated)'!$B:$B,BV$11,'Transactions (Dated)'!$C:$C,"Dividend (paid to cash)")*AG906</f>
        <v>0</v>
      </c>
      <c r="BW906" s="6">
        <f ca="1">BW905+SUMIFS('Transactions (Dated)'!$F:$F,'Transactions (Dated)'!$D:$D,$BL906,'Transactions (Dated)'!$B:$B,BW$11,'Transactions (Dated)'!$C:$C,"Dividend (paid to cash)")*AH906</f>
        <v>0</v>
      </c>
      <c r="BX906" s="6">
        <f ca="1">BX905+SUMIFS('Transactions (Dated)'!$F:$F,'Transactions (Dated)'!$D:$D,$BL906,'Transactions (Dated)'!$B:$B,BX$11,'Transactions (Dated)'!$C:$C,"Dividend (paid to cash)")*AI906</f>
        <v>0</v>
      </c>
      <c r="BY906" s="6">
        <f ca="1">BY905+SUMIFS('Transactions (Dated)'!$F:$F,'Transactions (Dated)'!$D:$D,$BL906,'Transactions (Dated)'!$B:$B,BY$11,'Transactions (Dated)'!$C:$C,"Dividend (paid to cash)")*AJ906</f>
        <v>0</v>
      </c>
      <c r="BZ906" s="6">
        <f ca="1">BZ905+SUMIFS('Transactions (Dated)'!$F:$F,'Transactions (Dated)'!$D:$D,$BL906,'Transactions (Dated)'!$B:$B,BZ$11,'Transactions (Dated)'!$C:$C,"Dividend (paid to cash)")*AK906</f>
        <v>0</v>
      </c>
      <c r="CA906" s="6">
        <f ca="1">CA905+SUMIFS('Transactions (Dated)'!$F:$F,'Transactions (Dated)'!$D:$D,$BL906,'Transactions (Dated)'!$B:$B,CA$11,'Transactions (Dated)'!$C:$C,"Dividend (paid to cash)")*AL906</f>
        <v>0</v>
      </c>
      <c r="CB906" s="6">
        <v>0</v>
      </c>
      <c r="CC906" s="6">
        <v>0</v>
      </c>
      <c r="CF906" s="6">
        <f t="shared" ca="1" si="388"/>
        <v>78583.051999999981</v>
      </c>
      <c r="CH906" s="3">
        <f t="shared" si="389"/>
        <v>43215</v>
      </c>
      <c r="CI906" s="4">
        <f t="shared" ca="1" si="390"/>
        <v>766731.96000000008</v>
      </c>
      <c r="CJ906" s="4">
        <f t="shared" ca="1" si="391"/>
        <v>78583.051999999981</v>
      </c>
      <c r="CL906" s="4">
        <f t="shared" ca="1" si="392"/>
        <v>845315.0120000001</v>
      </c>
    </row>
    <row r="907" spans="2:90" x14ac:dyDescent="0.15">
      <c r="B907" s="3">
        <v>43216</v>
      </c>
      <c r="E907" s="86">
        <v>43216</v>
      </c>
      <c r="F907" s="53">
        <v>13.59</v>
      </c>
      <c r="G907">
        <v>2.0950000000000002</v>
      </c>
      <c r="H907">
        <v>21.13</v>
      </c>
      <c r="I907">
        <v>24.31</v>
      </c>
      <c r="K907">
        <v>11.51</v>
      </c>
      <c r="L907">
        <v>15.67</v>
      </c>
      <c r="M907">
        <v>3.15</v>
      </c>
      <c r="O907">
        <v>17.989999999999998</v>
      </c>
      <c r="Q907">
        <v>1.3</v>
      </c>
      <c r="R907">
        <v>9.11</v>
      </c>
      <c r="S907">
        <v>42.88</v>
      </c>
      <c r="U907">
        <v>42.88</v>
      </c>
      <c r="X907" s="3">
        <f t="shared" si="370"/>
        <v>43216</v>
      </c>
      <c r="Y907" s="40">
        <f ca="1">Y906+SUMIFS('Transactions (Dated)'!$E$2:$E$53,'Transactions (Dated)'!$D$2:$D$53,'Share Values'!$X907,'Transactions (Dated)'!$B$2:$B$53,'Share Values'!Y$11,'Transactions (Dated)'!$C$2:$C$53,"Buy")-SUMIFS('Transactions (Dated)'!$E$2:$E$53,'Transactions (Dated)'!$D$2:$D$53,'Share Values'!$X907,'Transactions (Dated)'!$B$2:$B$53,'Share Values'!Y$11,'Transactions (Dated)'!$C$2:$C$53,"Sell")</f>
        <v>4625</v>
      </c>
      <c r="Z907" s="40">
        <f ca="1">Z906+SUMIFS('Transactions (Dated)'!$E$2:$E$53,'Transactions (Dated)'!$D$2:$D$53,'Share Values'!$X907,'Transactions (Dated)'!$B$2:$B$53,'Share Values'!Z$11,'Transactions (Dated)'!$C$2:$C$53,"Buy")-SUMIFS('Transactions (Dated)'!$E$2:$E$53,'Transactions (Dated)'!$D$2:$D$53,'Share Values'!$X907,'Transactions (Dated)'!$B$2:$B$53,'Share Values'!Z$11,'Transactions (Dated)'!$C$2:$C$53,"Sell")</f>
        <v>9375</v>
      </c>
      <c r="AA907" s="40">
        <f ca="1">AA906+SUMIFS('Transactions (Dated)'!$E$2:$E$53,'Transactions (Dated)'!$D$2:$D$53,'Share Values'!$X907,'Transactions (Dated)'!$B$2:$B$53,'Share Values'!AA$11,'Transactions (Dated)'!$C$2:$C$53,"Buy")-SUMIFS('Transactions (Dated)'!$E$2:$E$53,'Transactions (Dated)'!$D$2:$D$53,'Share Values'!$X907,'Transactions (Dated)'!$B$2:$B$53,'Share Values'!AA$11,'Transactions (Dated)'!$C$2:$C$53,"Sell")</f>
        <v>26357</v>
      </c>
      <c r="AB907" s="40">
        <f ca="1">AB906+SUMIFS('Transactions (Dated)'!$E$2:$E$53,'Transactions (Dated)'!$D$2:$D$53,'Share Values'!$X907,'Transactions (Dated)'!$B$2:$B$53,'Share Values'!AB$11,'Transactions (Dated)'!$C$2:$C$53,"Buy")-SUMIFS('Transactions (Dated)'!$E$2:$E$53,'Transactions (Dated)'!$D$2:$D$53,'Share Values'!$X907,'Transactions (Dated)'!$B$2:$B$53,'Share Values'!AB$11,'Transactions (Dated)'!$C$2:$C$53,"Sell")</f>
        <v>1892</v>
      </c>
      <c r="AC907" s="40">
        <f ca="1">AC906+SUMIFS('Transactions (Dated)'!$E$2:$E$53,'Transactions (Dated)'!$D$2:$D$53,'Share Values'!$X907,'Transactions (Dated)'!$B$2:$B$53,'Share Values'!AC$11,'Transactions (Dated)'!$C$2:$C$53,"Buy")-SUMIFS('Transactions (Dated)'!$E$2:$E$53,'Transactions (Dated)'!$D$2:$D$53,'Share Values'!$X907,'Transactions (Dated)'!$B$2:$B$53,'Share Values'!AC$11,'Transactions (Dated)'!$C$2:$C$53,"Sell")</f>
        <v>2348</v>
      </c>
      <c r="AD907" s="40">
        <f ca="1">AD906+SUMIFS('Transactions (Dated)'!$E$2:$E$53,'Transactions (Dated)'!$D$2:$D$53,'Share Values'!$X907,'Transactions (Dated)'!$B$2:$B$53,'Share Values'!AD$11,'Transactions (Dated)'!$C$2:$C$53,"Buy")-SUMIFS('Transactions (Dated)'!$E$2:$E$53,'Transactions (Dated)'!$D$2:$D$53,'Share Values'!$X907,'Transactions (Dated)'!$B$2:$B$53,'Share Values'!AD$11,'Transactions (Dated)'!$C$2:$C$53,"Sell")</f>
        <v>0</v>
      </c>
      <c r="AE907" s="40">
        <f ca="1">AE906+SUMIFS('Transactions (Dated)'!$E$2:$E$53,'Transactions (Dated)'!$D$2:$D$53,'Share Values'!$X907,'Transactions (Dated)'!$B$2:$B$53,'Share Values'!AE$11,'Transactions (Dated)'!$C$2:$C$53,"Buy")-SUMIFS('Transactions (Dated)'!$E$2:$E$53,'Transactions (Dated)'!$D$2:$D$53,'Share Values'!$X907,'Transactions (Dated)'!$B$2:$B$53,'Share Values'!AE$11,'Transactions (Dated)'!$C$2:$C$53,"Sell")</f>
        <v>2900</v>
      </c>
      <c r="AF907" s="40">
        <f ca="1">AF906+SUMIFS('Transactions (Dated)'!$E$2:$E$53,'Transactions (Dated)'!$D$2:$D$53,'Share Values'!$X907,'Transactions (Dated)'!$B$2:$B$53,'Share Values'!AF$11,'Transactions (Dated)'!$C$2:$C$53,"Buy")-SUMIFS('Transactions (Dated)'!$E$2:$E$53,'Transactions (Dated)'!$D$2:$D$53,'Share Values'!$X907,'Transactions (Dated)'!$B$2:$B$53,'Share Values'!AF$11,'Transactions (Dated)'!$C$2:$C$53,"Sell")</f>
        <v>14201</v>
      </c>
      <c r="AG907" s="40">
        <f ca="1">AG906+SUMIFS('Transactions (Dated)'!$E$2:$E$53,'Transactions (Dated)'!$D$2:$D$53,'Share Values'!$X907,'Transactions (Dated)'!$B$2:$B$53,'Share Values'!AG$11,'Transactions (Dated)'!$C$2:$C$53,"Buy")-SUMIFS('Transactions (Dated)'!$E$2:$E$53,'Transactions (Dated)'!$D$2:$D$53,'Share Values'!$X907,'Transactions (Dated)'!$B$2:$B$53,'Share Values'!AG$11,'Transactions (Dated)'!$C$2:$C$53,"Sell")</f>
        <v>6835</v>
      </c>
      <c r="AH907" s="40">
        <f ca="1">AH906+SUMIFS('Transactions (Dated)'!$E$2:$E$53,'Transactions (Dated)'!$D$2:$D$53,'Share Values'!$X907,'Transactions (Dated)'!$B$2:$B$53,'Share Values'!AH$11,'Transactions (Dated)'!$C$2:$C$53,"Buy")-SUMIFS('Transactions (Dated)'!$E$2:$E$53,'Transactions (Dated)'!$D$2:$D$53,'Share Values'!$X907,'Transactions (Dated)'!$B$2:$B$53,'Share Values'!AH$11,'Transactions (Dated)'!$C$2:$C$53,"Sell")</f>
        <v>0</v>
      </c>
      <c r="AI907" s="40">
        <f ca="1">AI906+SUMIFS('Transactions (Dated)'!$E$2:$E$53,'Transactions (Dated)'!$D$2:$D$53,'Share Values'!$X907,'Transactions (Dated)'!$B$2:$B$53,'Share Values'!AI$11,'Transactions (Dated)'!$C$2:$C$53,"Buy")-SUMIFS('Transactions (Dated)'!$E$2:$E$53,'Transactions (Dated)'!$D$2:$D$53,'Share Values'!$X907,'Transactions (Dated)'!$B$2:$B$53,'Share Values'!AI$11,'Transactions (Dated)'!$C$2:$C$53,"Sell")</f>
        <v>0</v>
      </c>
      <c r="AJ907" s="40">
        <f ca="1">AJ906+SUMIFS('Transactions (Dated)'!$E$2:$E$53,'Transactions (Dated)'!$D$2:$D$53,'Share Values'!$X907,'Transactions (Dated)'!$B$2:$B$53,'Share Values'!AJ$11,'Transactions (Dated)'!$C$2:$C$53,"Buy")-SUMIFS('Transactions (Dated)'!$E$2:$E$53,'Transactions (Dated)'!$D$2:$D$53,'Share Values'!$X907,'Transactions (Dated)'!$B$2:$B$53,'Share Values'!AJ$11,'Transactions (Dated)'!$C$2:$C$53,"Sell")</f>
        <v>0</v>
      </c>
      <c r="AK907" s="40">
        <f ca="1">AK906+SUMIFS('Transactions (Dated)'!$E$2:$E$53,'Transactions (Dated)'!$D$2:$D$53,'Share Values'!$X907,'Transactions (Dated)'!$B$2:$B$53,'Share Values'!AK$11,'Transactions (Dated)'!$C$2:$C$53,"Buy")-SUMIFS('Transactions (Dated)'!$E$2:$E$53,'Transactions (Dated)'!$D$2:$D$53,'Share Values'!$X907,'Transactions (Dated)'!$B$2:$B$53,'Share Values'!AK$11,'Transactions (Dated)'!$C$2:$C$53,"Sell")</f>
        <v>0</v>
      </c>
      <c r="AL907" s="40">
        <f ca="1">AL906+SUMIFS('Transactions (Dated)'!$E$2:$E$53,'Transactions (Dated)'!$D$2:$D$53,'Share Values'!$X907,'Transactions (Dated)'!$B$2:$B$53,'Share Values'!AL$11,'Transactions (Dated)'!$C$2:$C$53,"Buy")-SUMIFS('Transactions (Dated)'!$E$2:$E$53,'Transactions (Dated)'!$D$2:$D$53,'Share Values'!$X907,'Transactions (Dated)'!$B$2:$B$53,'Share Values'!AL$11,'Transactions (Dated)'!$C$2:$C$53,"Sell")</f>
        <v>0</v>
      </c>
      <c r="AM907" s="40">
        <f ca="1">AM906+SUMIFS('Transactions (Dated)'!$E$2:$E$53,'Transactions (Dated)'!$D$2:$D$53,'Share Values'!$X907,'Transactions (Dated)'!$B$2:$B$53,'Share Values'!AM$11,'Transactions (Dated)'!$C$2:$C$53,"Buy")-SUMIFS('Transactions (Dated)'!$E$2:$E$53,'Transactions (Dated)'!$D$2:$D$53,'Share Values'!$X907,'Transactions (Dated)'!$B$2:$B$53,'Share Values'!AM$11,'Transactions (Dated)'!$C$2:$C$53,"Sell")</f>
        <v>0</v>
      </c>
      <c r="AN907" s="40">
        <f ca="1">AN906+SUMIFS('Transactions (Dated)'!$E$2:$E$53,'Transactions (Dated)'!$D$2:$D$53,'Share Values'!$X907,'Transactions (Dated)'!$B$2:$B$53,'Share Values'!AN$11,'Transactions (Dated)'!$C$2:$C$53,"Buy")-SUMIFS('Transactions (Dated)'!$E$2:$E$53,'Transactions (Dated)'!$D$2:$D$53,'Share Values'!$X907,'Transactions (Dated)'!$B$2:$B$53,'Share Values'!AN$11,'Transactions (Dated)'!$C$2:$C$53,"Sell")</f>
        <v>0</v>
      </c>
      <c r="AQ907" s="3">
        <f t="shared" si="371"/>
        <v>43216</v>
      </c>
      <c r="AR907" s="6">
        <f t="shared" ca="1" si="372"/>
        <v>62853.75</v>
      </c>
      <c r="AS907" s="6">
        <f t="shared" ca="1" si="373"/>
        <v>19640.625000000004</v>
      </c>
      <c r="AT907" s="6">
        <f t="shared" ca="1" si="374"/>
        <v>556923.40999999992</v>
      </c>
      <c r="AU907" s="6">
        <f t="shared" ca="1" si="375"/>
        <v>45994.52</v>
      </c>
      <c r="AV907" s="6">
        <f t="shared" ca="1" si="376"/>
        <v>0</v>
      </c>
      <c r="AW907" s="6">
        <f t="shared" ca="1" si="377"/>
        <v>0</v>
      </c>
      <c r="AX907" s="6">
        <f t="shared" ca="1" si="378"/>
        <v>45443</v>
      </c>
      <c r="AY907" s="6">
        <f t="shared" ca="1" si="379"/>
        <v>44733.15</v>
      </c>
      <c r="AZ907" s="6">
        <f t="shared" ca="1" si="380"/>
        <v>0</v>
      </c>
      <c r="BA907" s="6">
        <f t="shared" ca="1" si="381"/>
        <v>0</v>
      </c>
      <c r="BB907" s="6">
        <f t="shared" ca="1" si="382"/>
        <v>0</v>
      </c>
      <c r="BC907" s="6">
        <f t="shared" ca="1" si="383"/>
        <v>0</v>
      </c>
      <c r="BD907" s="6">
        <f t="shared" ca="1" si="384"/>
        <v>0</v>
      </c>
      <c r="BE907" s="6">
        <f t="shared" ca="1" si="385"/>
        <v>0</v>
      </c>
      <c r="BF907" s="6">
        <f t="shared" ca="1" si="368"/>
        <v>0</v>
      </c>
      <c r="BG907" s="6">
        <f t="shared" ca="1" si="369"/>
        <v>0</v>
      </c>
      <c r="BJ907" s="4">
        <f t="shared" ca="1" si="386"/>
        <v>775588.45499999996</v>
      </c>
      <c r="BL907" s="3">
        <f t="shared" si="387"/>
        <v>43216</v>
      </c>
      <c r="BM907" s="6">
        <f>BM906+SUMIFS('Transactions (Dated)'!G:G,'Transactions (Dated)'!D:D,'Share Values'!AQ907)</f>
        <v>14317.649999999987</v>
      </c>
      <c r="BN907" s="6">
        <f ca="1">BN906+SUMIFS('Transactions (Dated)'!$F:$F,'Transactions (Dated)'!$D:$D,$BL907,'Transactions (Dated)'!$B:$B,BN$11,'Transactions (Dated)'!$C:$C,"Dividend (paid to cash)")*Y907</f>
        <v>0</v>
      </c>
      <c r="BO907" s="6">
        <f ca="1">BO906+SUMIFS('Transactions (Dated)'!$F:$F,'Transactions (Dated)'!$D:$D,$BL907,'Transactions (Dated)'!$B:$B,BO$11,'Transactions (Dated)'!$C:$C,"Dividend (paid to cash)")*Z907</f>
        <v>2421.875</v>
      </c>
      <c r="BP907" s="6">
        <f ca="1">BP906+SUMIFS('Transactions (Dated)'!$F:$F,'Transactions (Dated)'!$D:$D,$BL907,'Transactions (Dated)'!$B:$B,BP$11,'Transactions (Dated)'!$C:$C,"Dividend (paid to cash)")*AA907</f>
        <v>51745.237000000008</v>
      </c>
      <c r="BQ907" s="6">
        <f ca="1">BQ906+SUMIFS('Transactions (Dated)'!$F:$F,'Transactions (Dated)'!$D:$D,$BL907,'Transactions (Dated)'!$B:$B,BQ$11,'Transactions (Dated)'!$C:$C,"Dividend (paid to cash)")*AB907</f>
        <v>818.29</v>
      </c>
      <c r="BR907" s="6">
        <f ca="1">BR906+SUMIFS('Transactions (Dated)'!$F:$F,'Transactions (Dated)'!$D:$D,$BL907,'Transactions (Dated)'!$B:$B,BR$11,'Transactions (Dated)'!$C:$C,"Dividend (paid to cash)")*AC907</f>
        <v>0</v>
      </c>
      <c r="BS907" s="6">
        <f ca="1">BS906+SUMIFS('Transactions (Dated)'!$F:$F,'Transactions (Dated)'!$D:$D,$BL907,'Transactions (Dated)'!$B:$B,BS$11,'Transactions (Dated)'!$C:$C,"Dividend (paid to cash)")*AD907</f>
        <v>0</v>
      </c>
      <c r="BT907" s="6">
        <f ca="1">BT906+SUMIFS('Transactions (Dated)'!$F:$F,'Transactions (Dated)'!$D:$D,$BL907,'Transactions (Dated)'!$B:$B,BT$11,'Transactions (Dated)'!$C:$C,"Dividend (paid to cash)")*AE907</f>
        <v>9280</v>
      </c>
      <c r="BU907" s="6">
        <f ca="1">BU906+SUMIFS('Transactions (Dated)'!$F:$F,'Transactions (Dated)'!$D:$D,$BL907,'Transactions (Dated)'!$B:$B,BU$11,'Transactions (Dated)'!$C:$C,"Dividend (paid to cash)")*AF907</f>
        <v>0</v>
      </c>
      <c r="BV907" s="6">
        <f ca="1">BV906+SUMIFS('Transactions (Dated)'!$F:$F,'Transactions (Dated)'!$D:$D,$BL907,'Transactions (Dated)'!$B:$B,BV$11,'Transactions (Dated)'!$C:$C,"Dividend (paid to cash)")*AG907</f>
        <v>0</v>
      </c>
      <c r="BW907" s="6">
        <f ca="1">BW906+SUMIFS('Transactions (Dated)'!$F:$F,'Transactions (Dated)'!$D:$D,$BL907,'Transactions (Dated)'!$B:$B,BW$11,'Transactions (Dated)'!$C:$C,"Dividend (paid to cash)")*AH907</f>
        <v>0</v>
      </c>
      <c r="BX907" s="6">
        <f ca="1">BX906+SUMIFS('Transactions (Dated)'!$F:$F,'Transactions (Dated)'!$D:$D,$BL907,'Transactions (Dated)'!$B:$B,BX$11,'Transactions (Dated)'!$C:$C,"Dividend (paid to cash)")*AI907</f>
        <v>0</v>
      </c>
      <c r="BY907" s="6">
        <f ca="1">BY906+SUMIFS('Transactions (Dated)'!$F:$F,'Transactions (Dated)'!$D:$D,$BL907,'Transactions (Dated)'!$B:$B,BY$11,'Transactions (Dated)'!$C:$C,"Dividend (paid to cash)")*AJ907</f>
        <v>0</v>
      </c>
      <c r="BZ907" s="6">
        <f ca="1">BZ906+SUMIFS('Transactions (Dated)'!$F:$F,'Transactions (Dated)'!$D:$D,$BL907,'Transactions (Dated)'!$B:$B,BZ$11,'Transactions (Dated)'!$C:$C,"Dividend (paid to cash)")*AK907</f>
        <v>0</v>
      </c>
      <c r="CA907" s="6">
        <f ca="1">CA906+SUMIFS('Transactions (Dated)'!$F:$F,'Transactions (Dated)'!$D:$D,$BL907,'Transactions (Dated)'!$B:$B,CA$11,'Transactions (Dated)'!$C:$C,"Dividend (paid to cash)")*AL907</f>
        <v>0</v>
      </c>
      <c r="CB907" s="6">
        <v>0</v>
      </c>
      <c r="CC907" s="6">
        <v>0</v>
      </c>
      <c r="CF907" s="6">
        <f t="shared" ca="1" si="388"/>
        <v>78583.051999999981</v>
      </c>
      <c r="CH907" s="3">
        <f t="shared" si="389"/>
        <v>43216</v>
      </c>
      <c r="CI907" s="4">
        <f t="shared" ca="1" si="390"/>
        <v>775588.45499999996</v>
      </c>
      <c r="CJ907" s="4">
        <f t="shared" ca="1" si="391"/>
        <v>78583.051999999981</v>
      </c>
      <c r="CL907" s="4">
        <f t="shared" ca="1" si="392"/>
        <v>854171.50699999998</v>
      </c>
    </row>
    <row r="908" spans="2:90" x14ac:dyDescent="0.15">
      <c r="B908" s="3">
        <v>43217</v>
      </c>
      <c r="E908" s="86">
        <v>43217</v>
      </c>
      <c r="F908" s="53">
        <v>13.4</v>
      </c>
      <c r="G908">
        <v>2.12</v>
      </c>
      <c r="H908">
        <v>21.16</v>
      </c>
      <c r="I908">
        <v>24.31</v>
      </c>
      <c r="K908">
        <v>11.58</v>
      </c>
      <c r="L908">
        <v>15.91</v>
      </c>
      <c r="M908">
        <v>3.09</v>
      </c>
      <c r="O908">
        <v>18.13</v>
      </c>
      <c r="Q908">
        <v>1.28</v>
      </c>
      <c r="R908">
        <v>8.98</v>
      </c>
      <c r="S908">
        <v>43.45</v>
      </c>
      <c r="U908">
        <v>43.45</v>
      </c>
      <c r="X908" s="3">
        <f t="shared" si="370"/>
        <v>43217</v>
      </c>
      <c r="Y908" s="40">
        <f ca="1">Y907+SUMIFS('Transactions (Dated)'!$E$2:$E$53,'Transactions (Dated)'!$D$2:$D$53,'Share Values'!$X908,'Transactions (Dated)'!$B$2:$B$53,'Share Values'!Y$11,'Transactions (Dated)'!$C$2:$C$53,"Buy")-SUMIFS('Transactions (Dated)'!$E$2:$E$53,'Transactions (Dated)'!$D$2:$D$53,'Share Values'!$X908,'Transactions (Dated)'!$B$2:$B$53,'Share Values'!Y$11,'Transactions (Dated)'!$C$2:$C$53,"Sell")</f>
        <v>4625</v>
      </c>
      <c r="Z908" s="40">
        <f ca="1">Z907+SUMIFS('Transactions (Dated)'!$E$2:$E$53,'Transactions (Dated)'!$D$2:$D$53,'Share Values'!$X908,'Transactions (Dated)'!$B$2:$B$53,'Share Values'!Z$11,'Transactions (Dated)'!$C$2:$C$53,"Buy")-SUMIFS('Transactions (Dated)'!$E$2:$E$53,'Transactions (Dated)'!$D$2:$D$53,'Share Values'!$X908,'Transactions (Dated)'!$B$2:$B$53,'Share Values'!Z$11,'Transactions (Dated)'!$C$2:$C$53,"Sell")</f>
        <v>9375</v>
      </c>
      <c r="AA908" s="40">
        <f ca="1">AA907+SUMIFS('Transactions (Dated)'!$E$2:$E$53,'Transactions (Dated)'!$D$2:$D$53,'Share Values'!$X908,'Transactions (Dated)'!$B$2:$B$53,'Share Values'!AA$11,'Transactions (Dated)'!$C$2:$C$53,"Buy")-SUMIFS('Transactions (Dated)'!$E$2:$E$53,'Transactions (Dated)'!$D$2:$D$53,'Share Values'!$X908,'Transactions (Dated)'!$B$2:$B$53,'Share Values'!AA$11,'Transactions (Dated)'!$C$2:$C$53,"Sell")</f>
        <v>26357</v>
      </c>
      <c r="AB908" s="40">
        <f ca="1">AB907+SUMIFS('Transactions (Dated)'!$E$2:$E$53,'Transactions (Dated)'!$D$2:$D$53,'Share Values'!$X908,'Transactions (Dated)'!$B$2:$B$53,'Share Values'!AB$11,'Transactions (Dated)'!$C$2:$C$53,"Buy")-SUMIFS('Transactions (Dated)'!$E$2:$E$53,'Transactions (Dated)'!$D$2:$D$53,'Share Values'!$X908,'Transactions (Dated)'!$B$2:$B$53,'Share Values'!AB$11,'Transactions (Dated)'!$C$2:$C$53,"Sell")</f>
        <v>1892</v>
      </c>
      <c r="AC908" s="40">
        <f ca="1">AC907+SUMIFS('Transactions (Dated)'!$E$2:$E$53,'Transactions (Dated)'!$D$2:$D$53,'Share Values'!$X908,'Transactions (Dated)'!$B$2:$B$53,'Share Values'!AC$11,'Transactions (Dated)'!$C$2:$C$53,"Buy")-SUMIFS('Transactions (Dated)'!$E$2:$E$53,'Transactions (Dated)'!$D$2:$D$53,'Share Values'!$X908,'Transactions (Dated)'!$B$2:$B$53,'Share Values'!AC$11,'Transactions (Dated)'!$C$2:$C$53,"Sell")</f>
        <v>2348</v>
      </c>
      <c r="AD908" s="40">
        <f ca="1">AD907+SUMIFS('Transactions (Dated)'!$E$2:$E$53,'Transactions (Dated)'!$D$2:$D$53,'Share Values'!$X908,'Transactions (Dated)'!$B$2:$B$53,'Share Values'!AD$11,'Transactions (Dated)'!$C$2:$C$53,"Buy")-SUMIFS('Transactions (Dated)'!$E$2:$E$53,'Transactions (Dated)'!$D$2:$D$53,'Share Values'!$X908,'Transactions (Dated)'!$B$2:$B$53,'Share Values'!AD$11,'Transactions (Dated)'!$C$2:$C$53,"Sell")</f>
        <v>0</v>
      </c>
      <c r="AE908" s="40">
        <f ca="1">AE907+SUMIFS('Transactions (Dated)'!$E$2:$E$53,'Transactions (Dated)'!$D$2:$D$53,'Share Values'!$X908,'Transactions (Dated)'!$B$2:$B$53,'Share Values'!AE$11,'Transactions (Dated)'!$C$2:$C$53,"Buy")-SUMIFS('Transactions (Dated)'!$E$2:$E$53,'Transactions (Dated)'!$D$2:$D$53,'Share Values'!$X908,'Transactions (Dated)'!$B$2:$B$53,'Share Values'!AE$11,'Transactions (Dated)'!$C$2:$C$53,"Sell")</f>
        <v>2900</v>
      </c>
      <c r="AF908" s="40">
        <f ca="1">AF907+SUMIFS('Transactions (Dated)'!$E$2:$E$53,'Transactions (Dated)'!$D$2:$D$53,'Share Values'!$X908,'Transactions (Dated)'!$B$2:$B$53,'Share Values'!AF$11,'Transactions (Dated)'!$C$2:$C$53,"Buy")-SUMIFS('Transactions (Dated)'!$E$2:$E$53,'Transactions (Dated)'!$D$2:$D$53,'Share Values'!$X908,'Transactions (Dated)'!$B$2:$B$53,'Share Values'!AF$11,'Transactions (Dated)'!$C$2:$C$53,"Sell")</f>
        <v>14201</v>
      </c>
      <c r="AG908" s="40">
        <f ca="1">AG907+SUMIFS('Transactions (Dated)'!$E$2:$E$53,'Transactions (Dated)'!$D$2:$D$53,'Share Values'!$X908,'Transactions (Dated)'!$B$2:$B$53,'Share Values'!AG$11,'Transactions (Dated)'!$C$2:$C$53,"Buy")-SUMIFS('Transactions (Dated)'!$E$2:$E$53,'Transactions (Dated)'!$D$2:$D$53,'Share Values'!$X908,'Transactions (Dated)'!$B$2:$B$53,'Share Values'!AG$11,'Transactions (Dated)'!$C$2:$C$53,"Sell")</f>
        <v>6835</v>
      </c>
      <c r="AH908" s="40">
        <f ca="1">AH907+SUMIFS('Transactions (Dated)'!$E$2:$E$53,'Transactions (Dated)'!$D$2:$D$53,'Share Values'!$X908,'Transactions (Dated)'!$B$2:$B$53,'Share Values'!AH$11,'Transactions (Dated)'!$C$2:$C$53,"Buy")-SUMIFS('Transactions (Dated)'!$E$2:$E$53,'Transactions (Dated)'!$D$2:$D$53,'Share Values'!$X908,'Transactions (Dated)'!$B$2:$B$53,'Share Values'!AH$11,'Transactions (Dated)'!$C$2:$C$53,"Sell")</f>
        <v>0</v>
      </c>
      <c r="AI908" s="40">
        <f ca="1">AI907+SUMIFS('Transactions (Dated)'!$E$2:$E$53,'Transactions (Dated)'!$D$2:$D$53,'Share Values'!$X908,'Transactions (Dated)'!$B$2:$B$53,'Share Values'!AI$11,'Transactions (Dated)'!$C$2:$C$53,"Buy")-SUMIFS('Transactions (Dated)'!$E$2:$E$53,'Transactions (Dated)'!$D$2:$D$53,'Share Values'!$X908,'Transactions (Dated)'!$B$2:$B$53,'Share Values'!AI$11,'Transactions (Dated)'!$C$2:$C$53,"Sell")</f>
        <v>0</v>
      </c>
      <c r="AJ908" s="40">
        <f ca="1">AJ907+SUMIFS('Transactions (Dated)'!$E$2:$E$53,'Transactions (Dated)'!$D$2:$D$53,'Share Values'!$X908,'Transactions (Dated)'!$B$2:$B$53,'Share Values'!AJ$11,'Transactions (Dated)'!$C$2:$C$53,"Buy")-SUMIFS('Transactions (Dated)'!$E$2:$E$53,'Transactions (Dated)'!$D$2:$D$53,'Share Values'!$X908,'Transactions (Dated)'!$B$2:$B$53,'Share Values'!AJ$11,'Transactions (Dated)'!$C$2:$C$53,"Sell")</f>
        <v>0</v>
      </c>
      <c r="AK908" s="40">
        <f ca="1">AK907+SUMIFS('Transactions (Dated)'!$E$2:$E$53,'Transactions (Dated)'!$D$2:$D$53,'Share Values'!$X908,'Transactions (Dated)'!$B$2:$B$53,'Share Values'!AK$11,'Transactions (Dated)'!$C$2:$C$53,"Buy")-SUMIFS('Transactions (Dated)'!$E$2:$E$53,'Transactions (Dated)'!$D$2:$D$53,'Share Values'!$X908,'Transactions (Dated)'!$B$2:$B$53,'Share Values'!AK$11,'Transactions (Dated)'!$C$2:$C$53,"Sell")</f>
        <v>0</v>
      </c>
      <c r="AL908" s="40">
        <f ca="1">AL907+SUMIFS('Transactions (Dated)'!$E$2:$E$53,'Transactions (Dated)'!$D$2:$D$53,'Share Values'!$X908,'Transactions (Dated)'!$B$2:$B$53,'Share Values'!AL$11,'Transactions (Dated)'!$C$2:$C$53,"Buy")-SUMIFS('Transactions (Dated)'!$E$2:$E$53,'Transactions (Dated)'!$D$2:$D$53,'Share Values'!$X908,'Transactions (Dated)'!$B$2:$B$53,'Share Values'!AL$11,'Transactions (Dated)'!$C$2:$C$53,"Sell")</f>
        <v>0</v>
      </c>
      <c r="AM908" s="40">
        <f ca="1">AM907+SUMIFS('Transactions (Dated)'!$E$2:$E$53,'Transactions (Dated)'!$D$2:$D$53,'Share Values'!$X908,'Transactions (Dated)'!$B$2:$B$53,'Share Values'!AM$11,'Transactions (Dated)'!$C$2:$C$53,"Buy")-SUMIFS('Transactions (Dated)'!$E$2:$E$53,'Transactions (Dated)'!$D$2:$D$53,'Share Values'!$X908,'Transactions (Dated)'!$B$2:$B$53,'Share Values'!AM$11,'Transactions (Dated)'!$C$2:$C$53,"Sell")</f>
        <v>0</v>
      </c>
      <c r="AN908" s="40">
        <f ca="1">AN907+SUMIFS('Transactions (Dated)'!$E$2:$E$53,'Transactions (Dated)'!$D$2:$D$53,'Share Values'!$X908,'Transactions (Dated)'!$B$2:$B$53,'Share Values'!AN$11,'Transactions (Dated)'!$C$2:$C$53,"Buy")-SUMIFS('Transactions (Dated)'!$E$2:$E$53,'Transactions (Dated)'!$D$2:$D$53,'Share Values'!$X908,'Transactions (Dated)'!$B$2:$B$53,'Share Values'!AN$11,'Transactions (Dated)'!$C$2:$C$53,"Sell")</f>
        <v>0</v>
      </c>
      <c r="AQ908" s="3">
        <f t="shared" si="371"/>
        <v>43217</v>
      </c>
      <c r="AR908" s="6">
        <f t="shared" ca="1" si="372"/>
        <v>61975</v>
      </c>
      <c r="AS908" s="6">
        <f t="shared" ca="1" si="373"/>
        <v>19875</v>
      </c>
      <c r="AT908" s="6">
        <f t="shared" ca="1" si="374"/>
        <v>557714.12</v>
      </c>
      <c r="AU908" s="6">
        <f t="shared" ca="1" si="375"/>
        <v>45994.52</v>
      </c>
      <c r="AV908" s="6">
        <f t="shared" ca="1" si="376"/>
        <v>0</v>
      </c>
      <c r="AW908" s="6">
        <f t="shared" ca="1" si="377"/>
        <v>0</v>
      </c>
      <c r="AX908" s="6">
        <f t="shared" ca="1" si="378"/>
        <v>46139</v>
      </c>
      <c r="AY908" s="6">
        <f t="shared" ca="1" si="379"/>
        <v>43881.09</v>
      </c>
      <c r="AZ908" s="6">
        <f t="shared" ca="1" si="380"/>
        <v>0</v>
      </c>
      <c r="BA908" s="6">
        <f t="shared" ca="1" si="381"/>
        <v>0</v>
      </c>
      <c r="BB908" s="6">
        <f t="shared" ca="1" si="382"/>
        <v>0</v>
      </c>
      <c r="BC908" s="6">
        <f t="shared" ca="1" si="383"/>
        <v>0</v>
      </c>
      <c r="BD908" s="6">
        <f t="shared" ca="1" si="384"/>
        <v>0</v>
      </c>
      <c r="BE908" s="6">
        <f t="shared" ca="1" si="385"/>
        <v>0</v>
      </c>
      <c r="BF908" s="6">
        <f t="shared" ca="1" si="368"/>
        <v>0</v>
      </c>
      <c r="BG908" s="6">
        <f t="shared" ca="1" si="369"/>
        <v>0</v>
      </c>
      <c r="BJ908" s="4">
        <f t="shared" ca="1" si="386"/>
        <v>775578.73</v>
      </c>
      <c r="BL908" s="3">
        <f t="shared" si="387"/>
        <v>43217</v>
      </c>
      <c r="BM908" s="6">
        <f>BM907+SUMIFS('Transactions (Dated)'!G:G,'Transactions (Dated)'!D:D,'Share Values'!AQ908)</f>
        <v>14317.649999999987</v>
      </c>
      <c r="BN908" s="6">
        <f ca="1">BN907+SUMIFS('Transactions (Dated)'!$F:$F,'Transactions (Dated)'!$D:$D,$BL908,'Transactions (Dated)'!$B:$B,BN$11,'Transactions (Dated)'!$C:$C,"Dividend (paid to cash)")*Y908</f>
        <v>0</v>
      </c>
      <c r="BO908" s="6">
        <f ca="1">BO907+SUMIFS('Transactions (Dated)'!$F:$F,'Transactions (Dated)'!$D:$D,$BL908,'Transactions (Dated)'!$B:$B,BO$11,'Transactions (Dated)'!$C:$C,"Dividend (paid to cash)")*Z908</f>
        <v>2421.875</v>
      </c>
      <c r="BP908" s="6">
        <f ca="1">BP907+SUMIFS('Transactions (Dated)'!$F:$F,'Transactions (Dated)'!$D:$D,$BL908,'Transactions (Dated)'!$B:$B,BP$11,'Transactions (Dated)'!$C:$C,"Dividend (paid to cash)")*AA908</f>
        <v>51745.237000000008</v>
      </c>
      <c r="BQ908" s="6">
        <f ca="1">BQ907+SUMIFS('Transactions (Dated)'!$F:$F,'Transactions (Dated)'!$D:$D,$BL908,'Transactions (Dated)'!$B:$B,BQ$11,'Transactions (Dated)'!$C:$C,"Dividend (paid to cash)")*AB908</f>
        <v>818.29</v>
      </c>
      <c r="BR908" s="6">
        <f ca="1">BR907+SUMIFS('Transactions (Dated)'!$F:$F,'Transactions (Dated)'!$D:$D,$BL908,'Transactions (Dated)'!$B:$B,BR$11,'Transactions (Dated)'!$C:$C,"Dividend (paid to cash)")*AC908</f>
        <v>0</v>
      </c>
      <c r="BS908" s="6">
        <f ca="1">BS907+SUMIFS('Transactions (Dated)'!$F:$F,'Transactions (Dated)'!$D:$D,$BL908,'Transactions (Dated)'!$B:$B,BS$11,'Transactions (Dated)'!$C:$C,"Dividend (paid to cash)")*AD908</f>
        <v>0</v>
      </c>
      <c r="BT908" s="6">
        <f ca="1">BT907+SUMIFS('Transactions (Dated)'!$F:$F,'Transactions (Dated)'!$D:$D,$BL908,'Transactions (Dated)'!$B:$B,BT$11,'Transactions (Dated)'!$C:$C,"Dividend (paid to cash)")*AE908</f>
        <v>9280</v>
      </c>
      <c r="BU908" s="6">
        <f ca="1">BU907+SUMIFS('Transactions (Dated)'!$F:$F,'Transactions (Dated)'!$D:$D,$BL908,'Transactions (Dated)'!$B:$B,BU$11,'Transactions (Dated)'!$C:$C,"Dividend (paid to cash)")*AF908</f>
        <v>0</v>
      </c>
      <c r="BV908" s="6">
        <f ca="1">BV907+SUMIFS('Transactions (Dated)'!$F:$F,'Transactions (Dated)'!$D:$D,$BL908,'Transactions (Dated)'!$B:$B,BV$11,'Transactions (Dated)'!$C:$C,"Dividend (paid to cash)")*AG908</f>
        <v>0</v>
      </c>
      <c r="BW908" s="6">
        <f ca="1">BW907+SUMIFS('Transactions (Dated)'!$F:$F,'Transactions (Dated)'!$D:$D,$BL908,'Transactions (Dated)'!$B:$B,BW$11,'Transactions (Dated)'!$C:$C,"Dividend (paid to cash)")*AH908</f>
        <v>0</v>
      </c>
      <c r="BX908" s="6">
        <f ca="1">BX907+SUMIFS('Transactions (Dated)'!$F:$F,'Transactions (Dated)'!$D:$D,$BL908,'Transactions (Dated)'!$B:$B,BX$11,'Transactions (Dated)'!$C:$C,"Dividend (paid to cash)")*AI908</f>
        <v>0</v>
      </c>
      <c r="BY908" s="6">
        <f ca="1">BY907+SUMIFS('Transactions (Dated)'!$F:$F,'Transactions (Dated)'!$D:$D,$BL908,'Transactions (Dated)'!$B:$B,BY$11,'Transactions (Dated)'!$C:$C,"Dividend (paid to cash)")*AJ908</f>
        <v>0</v>
      </c>
      <c r="BZ908" s="6">
        <f ca="1">BZ907+SUMIFS('Transactions (Dated)'!$F:$F,'Transactions (Dated)'!$D:$D,$BL908,'Transactions (Dated)'!$B:$B,BZ$11,'Transactions (Dated)'!$C:$C,"Dividend (paid to cash)")*AK908</f>
        <v>0</v>
      </c>
      <c r="CA908" s="6">
        <f ca="1">CA907+SUMIFS('Transactions (Dated)'!$F:$F,'Transactions (Dated)'!$D:$D,$BL908,'Transactions (Dated)'!$B:$B,CA$11,'Transactions (Dated)'!$C:$C,"Dividend (paid to cash)")*AL908</f>
        <v>0</v>
      </c>
      <c r="CB908" s="6">
        <v>0</v>
      </c>
      <c r="CC908" s="6">
        <v>0</v>
      </c>
      <c r="CF908" s="6">
        <f t="shared" ca="1" si="388"/>
        <v>78583.051999999981</v>
      </c>
      <c r="CH908" s="3">
        <f t="shared" si="389"/>
        <v>43217</v>
      </c>
      <c r="CI908" s="4">
        <f t="shared" ca="1" si="390"/>
        <v>775578.73</v>
      </c>
      <c r="CJ908" s="4">
        <f t="shared" ca="1" si="391"/>
        <v>78583.051999999981</v>
      </c>
      <c r="CL908" s="4">
        <f t="shared" ca="1" si="392"/>
        <v>854161.78200000001</v>
      </c>
    </row>
    <row r="909" spans="2:90" x14ac:dyDescent="0.15">
      <c r="B909" s="3">
        <v>43220</v>
      </c>
      <c r="E909" s="86">
        <v>43220</v>
      </c>
      <c r="F909" s="53">
        <v>13.44</v>
      </c>
      <c r="G909">
        <v>2.31</v>
      </c>
      <c r="H909">
        <v>21.09</v>
      </c>
      <c r="I909">
        <v>23.94</v>
      </c>
      <c r="K909">
        <v>11.46</v>
      </c>
      <c r="L909">
        <v>15.53</v>
      </c>
      <c r="M909">
        <v>3.14</v>
      </c>
      <c r="O909">
        <v>18.079999999999998</v>
      </c>
      <c r="Q909">
        <v>1.29</v>
      </c>
      <c r="R909">
        <v>8.9700000000000006</v>
      </c>
      <c r="S909">
        <v>43.1</v>
      </c>
      <c r="U909">
        <v>43.1</v>
      </c>
      <c r="X909" s="3">
        <f t="shared" si="370"/>
        <v>43220</v>
      </c>
      <c r="Y909" s="40">
        <f ca="1">Y908+SUMIFS('Transactions (Dated)'!$E$2:$E$53,'Transactions (Dated)'!$D$2:$D$53,'Share Values'!$X909,'Transactions (Dated)'!$B$2:$B$53,'Share Values'!Y$11,'Transactions (Dated)'!$C$2:$C$53,"Buy")-SUMIFS('Transactions (Dated)'!$E$2:$E$53,'Transactions (Dated)'!$D$2:$D$53,'Share Values'!$X909,'Transactions (Dated)'!$B$2:$B$53,'Share Values'!Y$11,'Transactions (Dated)'!$C$2:$C$53,"Sell")</f>
        <v>4625</v>
      </c>
      <c r="Z909" s="40">
        <f ca="1">Z908+SUMIFS('Transactions (Dated)'!$E$2:$E$53,'Transactions (Dated)'!$D$2:$D$53,'Share Values'!$X909,'Transactions (Dated)'!$B$2:$B$53,'Share Values'!Z$11,'Transactions (Dated)'!$C$2:$C$53,"Buy")-SUMIFS('Transactions (Dated)'!$E$2:$E$53,'Transactions (Dated)'!$D$2:$D$53,'Share Values'!$X909,'Transactions (Dated)'!$B$2:$B$53,'Share Values'!Z$11,'Transactions (Dated)'!$C$2:$C$53,"Sell")</f>
        <v>9375</v>
      </c>
      <c r="AA909" s="40">
        <f ca="1">AA908+SUMIFS('Transactions (Dated)'!$E$2:$E$53,'Transactions (Dated)'!$D$2:$D$53,'Share Values'!$X909,'Transactions (Dated)'!$B$2:$B$53,'Share Values'!AA$11,'Transactions (Dated)'!$C$2:$C$53,"Buy")-SUMIFS('Transactions (Dated)'!$E$2:$E$53,'Transactions (Dated)'!$D$2:$D$53,'Share Values'!$X909,'Transactions (Dated)'!$B$2:$B$53,'Share Values'!AA$11,'Transactions (Dated)'!$C$2:$C$53,"Sell")</f>
        <v>26357</v>
      </c>
      <c r="AB909" s="40">
        <f ca="1">AB908+SUMIFS('Transactions (Dated)'!$E$2:$E$53,'Transactions (Dated)'!$D$2:$D$53,'Share Values'!$X909,'Transactions (Dated)'!$B$2:$B$53,'Share Values'!AB$11,'Transactions (Dated)'!$C$2:$C$53,"Buy")-SUMIFS('Transactions (Dated)'!$E$2:$E$53,'Transactions (Dated)'!$D$2:$D$53,'Share Values'!$X909,'Transactions (Dated)'!$B$2:$B$53,'Share Values'!AB$11,'Transactions (Dated)'!$C$2:$C$53,"Sell")</f>
        <v>1892</v>
      </c>
      <c r="AC909" s="40">
        <f ca="1">AC908+SUMIFS('Transactions (Dated)'!$E$2:$E$53,'Transactions (Dated)'!$D$2:$D$53,'Share Values'!$X909,'Transactions (Dated)'!$B$2:$B$53,'Share Values'!AC$11,'Transactions (Dated)'!$C$2:$C$53,"Buy")-SUMIFS('Transactions (Dated)'!$E$2:$E$53,'Transactions (Dated)'!$D$2:$D$53,'Share Values'!$X909,'Transactions (Dated)'!$B$2:$B$53,'Share Values'!AC$11,'Transactions (Dated)'!$C$2:$C$53,"Sell")</f>
        <v>2348</v>
      </c>
      <c r="AD909" s="40">
        <f ca="1">AD908+SUMIFS('Transactions (Dated)'!$E$2:$E$53,'Transactions (Dated)'!$D$2:$D$53,'Share Values'!$X909,'Transactions (Dated)'!$B$2:$B$53,'Share Values'!AD$11,'Transactions (Dated)'!$C$2:$C$53,"Buy")-SUMIFS('Transactions (Dated)'!$E$2:$E$53,'Transactions (Dated)'!$D$2:$D$53,'Share Values'!$X909,'Transactions (Dated)'!$B$2:$B$53,'Share Values'!AD$11,'Transactions (Dated)'!$C$2:$C$53,"Sell")</f>
        <v>0</v>
      </c>
      <c r="AE909" s="40">
        <f ca="1">AE908+SUMIFS('Transactions (Dated)'!$E$2:$E$53,'Transactions (Dated)'!$D$2:$D$53,'Share Values'!$X909,'Transactions (Dated)'!$B$2:$B$53,'Share Values'!AE$11,'Transactions (Dated)'!$C$2:$C$53,"Buy")-SUMIFS('Transactions (Dated)'!$E$2:$E$53,'Transactions (Dated)'!$D$2:$D$53,'Share Values'!$X909,'Transactions (Dated)'!$B$2:$B$53,'Share Values'!AE$11,'Transactions (Dated)'!$C$2:$C$53,"Sell")</f>
        <v>2900</v>
      </c>
      <c r="AF909" s="40">
        <f ca="1">AF908+SUMIFS('Transactions (Dated)'!$E$2:$E$53,'Transactions (Dated)'!$D$2:$D$53,'Share Values'!$X909,'Transactions (Dated)'!$B$2:$B$53,'Share Values'!AF$11,'Transactions (Dated)'!$C$2:$C$53,"Buy")-SUMIFS('Transactions (Dated)'!$E$2:$E$53,'Transactions (Dated)'!$D$2:$D$53,'Share Values'!$X909,'Transactions (Dated)'!$B$2:$B$53,'Share Values'!AF$11,'Transactions (Dated)'!$C$2:$C$53,"Sell")</f>
        <v>14201</v>
      </c>
      <c r="AG909" s="40">
        <f ca="1">AG908+SUMIFS('Transactions (Dated)'!$E$2:$E$53,'Transactions (Dated)'!$D$2:$D$53,'Share Values'!$X909,'Transactions (Dated)'!$B$2:$B$53,'Share Values'!AG$11,'Transactions (Dated)'!$C$2:$C$53,"Buy")-SUMIFS('Transactions (Dated)'!$E$2:$E$53,'Transactions (Dated)'!$D$2:$D$53,'Share Values'!$X909,'Transactions (Dated)'!$B$2:$B$53,'Share Values'!AG$11,'Transactions (Dated)'!$C$2:$C$53,"Sell")</f>
        <v>6835</v>
      </c>
      <c r="AH909" s="40">
        <f ca="1">AH908+SUMIFS('Transactions (Dated)'!$E$2:$E$53,'Transactions (Dated)'!$D$2:$D$53,'Share Values'!$X909,'Transactions (Dated)'!$B$2:$B$53,'Share Values'!AH$11,'Transactions (Dated)'!$C$2:$C$53,"Buy")-SUMIFS('Transactions (Dated)'!$E$2:$E$53,'Transactions (Dated)'!$D$2:$D$53,'Share Values'!$X909,'Transactions (Dated)'!$B$2:$B$53,'Share Values'!AH$11,'Transactions (Dated)'!$C$2:$C$53,"Sell")</f>
        <v>0</v>
      </c>
      <c r="AI909" s="40">
        <f ca="1">AI908+SUMIFS('Transactions (Dated)'!$E$2:$E$53,'Transactions (Dated)'!$D$2:$D$53,'Share Values'!$X909,'Transactions (Dated)'!$B$2:$B$53,'Share Values'!AI$11,'Transactions (Dated)'!$C$2:$C$53,"Buy")-SUMIFS('Transactions (Dated)'!$E$2:$E$53,'Transactions (Dated)'!$D$2:$D$53,'Share Values'!$X909,'Transactions (Dated)'!$B$2:$B$53,'Share Values'!AI$11,'Transactions (Dated)'!$C$2:$C$53,"Sell")</f>
        <v>0</v>
      </c>
      <c r="AJ909" s="40">
        <f ca="1">AJ908+SUMIFS('Transactions (Dated)'!$E$2:$E$53,'Transactions (Dated)'!$D$2:$D$53,'Share Values'!$X909,'Transactions (Dated)'!$B$2:$B$53,'Share Values'!AJ$11,'Transactions (Dated)'!$C$2:$C$53,"Buy")-SUMIFS('Transactions (Dated)'!$E$2:$E$53,'Transactions (Dated)'!$D$2:$D$53,'Share Values'!$X909,'Transactions (Dated)'!$B$2:$B$53,'Share Values'!AJ$11,'Transactions (Dated)'!$C$2:$C$53,"Sell")</f>
        <v>0</v>
      </c>
      <c r="AK909" s="40">
        <f ca="1">AK908+SUMIFS('Transactions (Dated)'!$E$2:$E$53,'Transactions (Dated)'!$D$2:$D$53,'Share Values'!$X909,'Transactions (Dated)'!$B$2:$B$53,'Share Values'!AK$11,'Transactions (Dated)'!$C$2:$C$53,"Buy")-SUMIFS('Transactions (Dated)'!$E$2:$E$53,'Transactions (Dated)'!$D$2:$D$53,'Share Values'!$X909,'Transactions (Dated)'!$B$2:$B$53,'Share Values'!AK$11,'Transactions (Dated)'!$C$2:$C$53,"Sell")</f>
        <v>0</v>
      </c>
      <c r="AL909" s="40">
        <f ca="1">AL908+SUMIFS('Transactions (Dated)'!$E$2:$E$53,'Transactions (Dated)'!$D$2:$D$53,'Share Values'!$X909,'Transactions (Dated)'!$B$2:$B$53,'Share Values'!AL$11,'Transactions (Dated)'!$C$2:$C$53,"Buy")-SUMIFS('Transactions (Dated)'!$E$2:$E$53,'Transactions (Dated)'!$D$2:$D$53,'Share Values'!$X909,'Transactions (Dated)'!$B$2:$B$53,'Share Values'!AL$11,'Transactions (Dated)'!$C$2:$C$53,"Sell")</f>
        <v>0</v>
      </c>
      <c r="AM909" s="40">
        <f ca="1">AM908+SUMIFS('Transactions (Dated)'!$E$2:$E$53,'Transactions (Dated)'!$D$2:$D$53,'Share Values'!$X909,'Transactions (Dated)'!$B$2:$B$53,'Share Values'!AM$11,'Transactions (Dated)'!$C$2:$C$53,"Buy")-SUMIFS('Transactions (Dated)'!$E$2:$E$53,'Transactions (Dated)'!$D$2:$D$53,'Share Values'!$X909,'Transactions (Dated)'!$B$2:$B$53,'Share Values'!AM$11,'Transactions (Dated)'!$C$2:$C$53,"Sell")</f>
        <v>0</v>
      </c>
      <c r="AN909" s="40">
        <f ca="1">AN908+SUMIFS('Transactions (Dated)'!$E$2:$E$53,'Transactions (Dated)'!$D$2:$D$53,'Share Values'!$X909,'Transactions (Dated)'!$B$2:$B$53,'Share Values'!AN$11,'Transactions (Dated)'!$C$2:$C$53,"Buy")-SUMIFS('Transactions (Dated)'!$E$2:$E$53,'Transactions (Dated)'!$D$2:$D$53,'Share Values'!$X909,'Transactions (Dated)'!$B$2:$B$53,'Share Values'!AN$11,'Transactions (Dated)'!$C$2:$C$53,"Sell")</f>
        <v>0</v>
      </c>
      <c r="AQ909" s="3">
        <f t="shared" si="371"/>
        <v>43220</v>
      </c>
      <c r="AR909" s="6">
        <f t="shared" ca="1" si="372"/>
        <v>62160</v>
      </c>
      <c r="AS909" s="6">
        <f t="shared" ca="1" si="373"/>
        <v>21656.25</v>
      </c>
      <c r="AT909" s="6">
        <f t="shared" ca="1" si="374"/>
        <v>555869.13</v>
      </c>
      <c r="AU909" s="6">
        <f t="shared" ca="1" si="375"/>
        <v>45294.48</v>
      </c>
      <c r="AV909" s="6">
        <f t="shared" ca="1" si="376"/>
        <v>0</v>
      </c>
      <c r="AW909" s="6">
        <f t="shared" ca="1" si="377"/>
        <v>0</v>
      </c>
      <c r="AX909" s="6">
        <f t="shared" ca="1" si="378"/>
        <v>45037</v>
      </c>
      <c r="AY909" s="6">
        <f t="shared" ca="1" si="379"/>
        <v>44591.14</v>
      </c>
      <c r="AZ909" s="6">
        <f t="shared" ca="1" si="380"/>
        <v>0</v>
      </c>
      <c r="BA909" s="6">
        <f t="shared" ca="1" si="381"/>
        <v>0</v>
      </c>
      <c r="BB909" s="6">
        <f t="shared" ca="1" si="382"/>
        <v>0</v>
      </c>
      <c r="BC909" s="6">
        <f t="shared" ca="1" si="383"/>
        <v>0</v>
      </c>
      <c r="BD909" s="6">
        <f t="shared" ca="1" si="384"/>
        <v>0</v>
      </c>
      <c r="BE909" s="6">
        <f t="shared" ca="1" si="385"/>
        <v>0</v>
      </c>
      <c r="BF909" s="6">
        <f t="shared" ref="BF909:BF972" ca="1" si="393">+AM909*T909</f>
        <v>0</v>
      </c>
      <c r="BG909" s="6">
        <f t="shared" ref="BG909:BG972" ca="1" si="394">+AN909*U909</f>
        <v>0</v>
      </c>
      <c r="BJ909" s="4">
        <f t="shared" ca="1" si="386"/>
        <v>774608</v>
      </c>
      <c r="BL909" s="3">
        <f t="shared" si="387"/>
        <v>43220</v>
      </c>
      <c r="BM909" s="6">
        <f>BM908+SUMIFS('Transactions (Dated)'!G:G,'Transactions (Dated)'!D:D,'Share Values'!AQ909)</f>
        <v>14317.649999999987</v>
      </c>
      <c r="BN909" s="6">
        <f ca="1">BN908+SUMIFS('Transactions (Dated)'!$F:$F,'Transactions (Dated)'!$D:$D,$BL909,'Transactions (Dated)'!$B:$B,BN$11,'Transactions (Dated)'!$C:$C,"Dividend (paid to cash)")*Y909</f>
        <v>0</v>
      </c>
      <c r="BO909" s="6">
        <f ca="1">BO908+SUMIFS('Transactions (Dated)'!$F:$F,'Transactions (Dated)'!$D:$D,$BL909,'Transactions (Dated)'!$B:$B,BO$11,'Transactions (Dated)'!$C:$C,"Dividend (paid to cash)")*Z909</f>
        <v>2421.875</v>
      </c>
      <c r="BP909" s="6">
        <f ca="1">BP908+SUMIFS('Transactions (Dated)'!$F:$F,'Transactions (Dated)'!$D:$D,$BL909,'Transactions (Dated)'!$B:$B,BP$11,'Transactions (Dated)'!$C:$C,"Dividend (paid to cash)")*AA909</f>
        <v>51745.237000000008</v>
      </c>
      <c r="BQ909" s="6">
        <f ca="1">BQ908+SUMIFS('Transactions (Dated)'!$F:$F,'Transactions (Dated)'!$D:$D,$BL909,'Transactions (Dated)'!$B:$B,BQ$11,'Transactions (Dated)'!$C:$C,"Dividend (paid to cash)")*AB909</f>
        <v>818.29</v>
      </c>
      <c r="BR909" s="6">
        <f ca="1">BR908+SUMIFS('Transactions (Dated)'!$F:$F,'Transactions (Dated)'!$D:$D,$BL909,'Transactions (Dated)'!$B:$B,BR$11,'Transactions (Dated)'!$C:$C,"Dividend (paid to cash)")*AC909</f>
        <v>0</v>
      </c>
      <c r="BS909" s="6">
        <f ca="1">BS908+SUMIFS('Transactions (Dated)'!$F:$F,'Transactions (Dated)'!$D:$D,$BL909,'Transactions (Dated)'!$B:$B,BS$11,'Transactions (Dated)'!$C:$C,"Dividend (paid to cash)")*AD909</f>
        <v>0</v>
      </c>
      <c r="BT909" s="6">
        <f ca="1">BT908+SUMIFS('Transactions (Dated)'!$F:$F,'Transactions (Dated)'!$D:$D,$BL909,'Transactions (Dated)'!$B:$B,BT$11,'Transactions (Dated)'!$C:$C,"Dividend (paid to cash)")*AE909</f>
        <v>9280</v>
      </c>
      <c r="BU909" s="6">
        <f ca="1">BU908+SUMIFS('Transactions (Dated)'!$F:$F,'Transactions (Dated)'!$D:$D,$BL909,'Transactions (Dated)'!$B:$B,BU$11,'Transactions (Dated)'!$C:$C,"Dividend (paid to cash)")*AF909</f>
        <v>0</v>
      </c>
      <c r="BV909" s="6">
        <f ca="1">BV908+SUMIFS('Transactions (Dated)'!$F:$F,'Transactions (Dated)'!$D:$D,$BL909,'Transactions (Dated)'!$B:$B,BV$11,'Transactions (Dated)'!$C:$C,"Dividend (paid to cash)")*AG909</f>
        <v>0</v>
      </c>
      <c r="BW909" s="6">
        <f ca="1">BW908+SUMIFS('Transactions (Dated)'!$F:$F,'Transactions (Dated)'!$D:$D,$BL909,'Transactions (Dated)'!$B:$B,BW$11,'Transactions (Dated)'!$C:$C,"Dividend (paid to cash)")*AH909</f>
        <v>0</v>
      </c>
      <c r="BX909" s="6">
        <f ca="1">BX908+SUMIFS('Transactions (Dated)'!$F:$F,'Transactions (Dated)'!$D:$D,$BL909,'Transactions (Dated)'!$B:$B,BX$11,'Transactions (Dated)'!$C:$C,"Dividend (paid to cash)")*AI909</f>
        <v>0</v>
      </c>
      <c r="BY909" s="6">
        <f ca="1">BY908+SUMIFS('Transactions (Dated)'!$F:$F,'Transactions (Dated)'!$D:$D,$BL909,'Transactions (Dated)'!$B:$B,BY$11,'Transactions (Dated)'!$C:$C,"Dividend (paid to cash)")*AJ909</f>
        <v>0</v>
      </c>
      <c r="BZ909" s="6">
        <f ca="1">BZ908+SUMIFS('Transactions (Dated)'!$F:$F,'Transactions (Dated)'!$D:$D,$BL909,'Transactions (Dated)'!$B:$B,BZ$11,'Transactions (Dated)'!$C:$C,"Dividend (paid to cash)")*AK909</f>
        <v>0</v>
      </c>
      <c r="CA909" s="6">
        <f ca="1">CA908+SUMIFS('Transactions (Dated)'!$F:$F,'Transactions (Dated)'!$D:$D,$BL909,'Transactions (Dated)'!$B:$B,CA$11,'Transactions (Dated)'!$C:$C,"Dividend (paid to cash)")*AL909</f>
        <v>0</v>
      </c>
      <c r="CB909" s="6">
        <v>0</v>
      </c>
      <c r="CC909" s="6">
        <v>0</v>
      </c>
      <c r="CF909" s="6">
        <f t="shared" ca="1" si="388"/>
        <v>78583.051999999981</v>
      </c>
      <c r="CH909" s="3">
        <f t="shared" si="389"/>
        <v>43220</v>
      </c>
      <c r="CI909" s="4">
        <f t="shared" ca="1" si="390"/>
        <v>774608</v>
      </c>
      <c r="CJ909" s="4">
        <f t="shared" ca="1" si="391"/>
        <v>78583.051999999981</v>
      </c>
      <c r="CL909" s="4">
        <f t="shared" ca="1" si="392"/>
        <v>853191.05200000003</v>
      </c>
    </row>
    <row r="910" spans="2:90" x14ac:dyDescent="0.15">
      <c r="B910" s="3">
        <v>43221</v>
      </c>
      <c r="E910" s="86">
        <v>43221</v>
      </c>
      <c r="F910" s="53">
        <v>13.54</v>
      </c>
      <c r="G910">
        <v>2.36</v>
      </c>
      <c r="H910">
        <v>21.1</v>
      </c>
      <c r="I910">
        <v>23.8</v>
      </c>
      <c r="K910">
        <v>11.49</v>
      </c>
      <c r="L910">
        <v>15.52</v>
      </c>
      <c r="M910">
        <v>3.16</v>
      </c>
      <c r="O910">
        <v>18.03</v>
      </c>
      <c r="Q910">
        <v>1.28</v>
      </c>
      <c r="R910">
        <v>8.73</v>
      </c>
      <c r="S910">
        <v>43.05</v>
      </c>
      <c r="U910">
        <v>43.05</v>
      </c>
      <c r="X910" s="3">
        <f t="shared" si="370"/>
        <v>43221</v>
      </c>
      <c r="Y910" s="40">
        <f ca="1">Y909+SUMIFS('Transactions (Dated)'!$E$2:$E$53,'Transactions (Dated)'!$D$2:$D$53,'Share Values'!$X910,'Transactions (Dated)'!$B$2:$B$53,'Share Values'!Y$11,'Transactions (Dated)'!$C$2:$C$53,"Buy")-SUMIFS('Transactions (Dated)'!$E$2:$E$53,'Transactions (Dated)'!$D$2:$D$53,'Share Values'!$X910,'Transactions (Dated)'!$B$2:$B$53,'Share Values'!Y$11,'Transactions (Dated)'!$C$2:$C$53,"Sell")</f>
        <v>4625</v>
      </c>
      <c r="Z910" s="40">
        <f ca="1">Z909+SUMIFS('Transactions (Dated)'!$E$2:$E$53,'Transactions (Dated)'!$D$2:$D$53,'Share Values'!$X910,'Transactions (Dated)'!$B$2:$B$53,'Share Values'!Z$11,'Transactions (Dated)'!$C$2:$C$53,"Buy")-SUMIFS('Transactions (Dated)'!$E$2:$E$53,'Transactions (Dated)'!$D$2:$D$53,'Share Values'!$X910,'Transactions (Dated)'!$B$2:$B$53,'Share Values'!Z$11,'Transactions (Dated)'!$C$2:$C$53,"Sell")</f>
        <v>9375</v>
      </c>
      <c r="AA910" s="40">
        <f ca="1">AA909+SUMIFS('Transactions (Dated)'!$E$2:$E$53,'Transactions (Dated)'!$D$2:$D$53,'Share Values'!$X910,'Transactions (Dated)'!$B$2:$B$53,'Share Values'!AA$11,'Transactions (Dated)'!$C$2:$C$53,"Buy")-SUMIFS('Transactions (Dated)'!$E$2:$E$53,'Transactions (Dated)'!$D$2:$D$53,'Share Values'!$X910,'Transactions (Dated)'!$B$2:$B$53,'Share Values'!AA$11,'Transactions (Dated)'!$C$2:$C$53,"Sell")</f>
        <v>26357</v>
      </c>
      <c r="AB910" s="40">
        <f ca="1">AB909+SUMIFS('Transactions (Dated)'!$E$2:$E$53,'Transactions (Dated)'!$D$2:$D$53,'Share Values'!$X910,'Transactions (Dated)'!$B$2:$B$53,'Share Values'!AB$11,'Transactions (Dated)'!$C$2:$C$53,"Buy")-SUMIFS('Transactions (Dated)'!$E$2:$E$53,'Transactions (Dated)'!$D$2:$D$53,'Share Values'!$X910,'Transactions (Dated)'!$B$2:$B$53,'Share Values'!AB$11,'Transactions (Dated)'!$C$2:$C$53,"Sell")</f>
        <v>1892</v>
      </c>
      <c r="AC910" s="40">
        <f ca="1">AC909+SUMIFS('Transactions (Dated)'!$E$2:$E$53,'Transactions (Dated)'!$D$2:$D$53,'Share Values'!$X910,'Transactions (Dated)'!$B$2:$B$53,'Share Values'!AC$11,'Transactions (Dated)'!$C$2:$C$53,"Buy")-SUMIFS('Transactions (Dated)'!$E$2:$E$53,'Transactions (Dated)'!$D$2:$D$53,'Share Values'!$X910,'Transactions (Dated)'!$B$2:$B$53,'Share Values'!AC$11,'Transactions (Dated)'!$C$2:$C$53,"Sell")</f>
        <v>2348</v>
      </c>
      <c r="AD910" s="40">
        <f ca="1">AD909+SUMIFS('Transactions (Dated)'!$E$2:$E$53,'Transactions (Dated)'!$D$2:$D$53,'Share Values'!$X910,'Transactions (Dated)'!$B$2:$B$53,'Share Values'!AD$11,'Transactions (Dated)'!$C$2:$C$53,"Buy")-SUMIFS('Transactions (Dated)'!$E$2:$E$53,'Transactions (Dated)'!$D$2:$D$53,'Share Values'!$X910,'Transactions (Dated)'!$B$2:$B$53,'Share Values'!AD$11,'Transactions (Dated)'!$C$2:$C$53,"Sell")</f>
        <v>0</v>
      </c>
      <c r="AE910" s="40">
        <f ca="1">AE909+SUMIFS('Transactions (Dated)'!$E$2:$E$53,'Transactions (Dated)'!$D$2:$D$53,'Share Values'!$X910,'Transactions (Dated)'!$B$2:$B$53,'Share Values'!AE$11,'Transactions (Dated)'!$C$2:$C$53,"Buy")-SUMIFS('Transactions (Dated)'!$E$2:$E$53,'Transactions (Dated)'!$D$2:$D$53,'Share Values'!$X910,'Transactions (Dated)'!$B$2:$B$53,'Share Values'!AE$11,'Transactions (Dated)'!$C$2:$C$53,"Sell")</f>
        <v>2900</v>
      </c>
      <c r="AF910" s="40">
        <f ca="1">AF909+SUMIFS('Transactions (Dated)'!$E$2:$E$53,'Transactions (Dated)'!$D$2:$D$53,'Share Values'!$X910,'Transactions (Dated)'!$B$2:$B$53,'Share Values'!AF$11,'Transactions (Dated)'!$C$2:$C$53,"Buy")-SUMIFS('Transactions (Dated)'!$E$2:$E$53,'Transactions (Dated)'!$D$2:$D$53,'Share Values'!$X910,'Transactions (Dated)'!$B$2:$B$53,'Share Values'!AF$11,'Transactions (Dated)'!$C$2:$C$53,"Sell")</f>
        <v>14201</v>
      </c>
      <c r="AG910" s="40">
        <f ca="1">AG909+SUMIFS('Transactions (Dated)'!$E$2:$E$53,'Transactions (Dated)'!$D$2:$D$53,'Share Values'!$X910,'Transactions (Dated)'!$B$2:$B$53,'Share Values'!AG$11,'Transactions (Dated)'!$C$2:$C$53,"Buy")-SUMIFS('Transactions (Dated)'!$E$2:$E$53,'Transactions (Dated)'!$D$2:$D$53,'Share Values'!$X910,'Transactions (Dated)'!$B$2:$B$53,'Share Values'!AG$11,'Transactions (Dated)'!$C$2:$C$53,"Sell")</f>
        <v>6835</v>
      </c>
      <c r="AH910" s="40">
        <f ca="1">AH909+SUMIFS('Transactions (Dated)'!$E$2:$E$53,'Transactions (Dated)'!$D$2:$D$53,'Share Values'!$X910,'Transactions (Dated)'!$B$2:$B$53,'Share Values'!AH$11,'Transactions (Dated)'!$C$2:$C$53,"Buy")-SUMIFS('Transactions (Dated)'!$E$2:$E$53,'Transactions (Dated)'!$D$2:$D$53,'Share Values'!$X910,'Transactions (Dated)'!$B$2:$B$53,'Share Values'!AH$11,'Transactions (Dated)'!$C$2:$C$53,"Sell")</f>
        <v>0</v>
      </c>
      <c r="AI910" s="40">
        <f ca="1">AI909+SUMIFS('Transactions (Dated)'!$E$2:$E$53,'Transactions (Dated)'!$D$2:$D$53,'Share Values'!$X910,'Transactions (Dated)'!$B$2:$B$53,'Share Values'!AI$11,'Transactions (Dated)'!$C$2:$C$53,"Buy")-SUMIFS('Transactions (Dated)'!$E$2:$E$53,'Transactions (Dated)'!$D$2:$D$53,'Share Values'!$X910,'Transactions (Dated)'!$B$2:$B$53,'Share Values'!AI$11,'Transactions (Dated)'!$C$2:$C$53,"Sell")</f>
        <v>0</v>
      </c>
      <c r="AJ910" s="40">
        <f ca="1">AJ909+SUMIFS('Transactions (Dated)'!$E$2:$E$53,'Transactions (Dated)'!$D$2:$D$53,'Share Values'!$X910,'Transactions (Dated)'!$B$2:$B$53,'Share Values'!AJ$11,'Transactions (Dated)'!$C$2:$C$53,"Buy")-SUMIFS('Transactions (Dated)'!$E$2:$E$53,'Transactions (Dated)'!$D$2:$D$53,'Share Values'!$X910,'Transactions (Dated)'!$B$2:$B$53,'Share Values'!AJ$11,'Transactions (Dated)'!$C$2:$C$53,"Sell")</f>
        <v>0</v>
      </c>
      <c r="AK910" s="40">
        <f ca="1">AK909+SUMIFS('Transactions (Dated)'!$E$2:$E$53,'Transactions (Dated)'!$D$2:$D$53,'Share Values'!$X910,'Transactions (Dated)'!$B$2:$B$53,'Share Values'!AK$11,'Transactions (Dated)'!$C$2:$C$53,"Buy")-SUMIFS('Transactions (Dated)'!$E$2:$E$53,'Transactions (Dated)'!$D$2:$D$53,'Share Values'!$X910,'Transactions (Dated)'!$B$2:$B$53,'Share Values'!AK$11,'Transactions (Dated)'!$C$2:$C$53,"Sell")</f>
        <v>0</v>
      </c>
      <c r="AL910" s="40">
        <f ca="1">AL909+SUMIFS('Transactions (Dated)'!$E$2:$E$53,'Transactions (Dated)'!$D$2:$D$53,'Share Values'!$X910,'Transactions (Dated)'!$B$2:$B$53,'Share Values'!AL$11,'Transactions (Dated)'!$C$2:$C$53,"Buy")-SUMIFS('Transactions (Dated)'!$E$2:$E$53,'Transactions (Dated)'!$D$2:$D$53,'Share Values'!$X910,'Transactions (Dated)'!$B$2:$B$53,'Share Values'!AL$11,'Transactions (Dated)'!$C$2:$C$53,"Sell")</f>
        <v>0</v>
      </c>
      <c r="AM910" s="40">
        <f ca="1">AM909+SUMIFS('Transactions (Dated)'!$E$2:$E$53,'Transactions (Dated)'!$D$2:$D$53,'Share Values'!$X910,'Transactions (Dated)'!$B$2:$B$53,'Share Values'!AM$11,'Transactions (Dated)'!$C$2:$C$53,"Buy")-SUMIFS('Transactions (Dated)'!$E$2:$E$53,'Transactions (Dated)'!$D$2:$D$53,'Share Values'!$X910,'Transactions (Dated)'!$B$2:$B$53,'Share Values'!AM$11,'Transactions (Dated)'!$C$2:$C$53,"Sell")</f>
        <v>0</v>
      </c>
      <c r="AN910" s="40">
        <f ca="1">AN909+SUMIFS('Transactions (Dated)'!$E$2:$E$53,'Transactions (Dated)'!$D$2:$D$53,'Share Values'!$X910,'Transactions (Dated)'!$B$2:$B$53,'Share Values'!AN$11,'Transactions (Dated)'!$C$2:$C$53,"Buy")-SUMIFS('Transactions (Dated)'!$E$2:$E$53,'Transactions (Dated)'!$D$2:$D$53,'Share Values'!$X910,'Transactions (Dated)'!$B$2:$B$53,'Share Values'!AN$11,'Transactions (Dated)'!$C$2:$C$53,"Sell")</f>
        <v>0</v>
      </c>
      <c r="AQ910" s="3">
        <f t="shared" si="371"/>
        <v>43221</v>
      </c>
      <c r="AR910" s="6">
        <f t="shared" ca="1" si="372"/>
        <v>62622.499999999993</v>
      </c>
      <c r="AS910" s="6">
        <f t="shared" ca="1" si="373"/>
        <v>22125</v>
      </c>
      <c r="AT910" s="6">
        <f t="shared" ca="1" si="374"/>
        <v>556132.70000000007</v>
      </c>
      <c r="AU910" s="6">
        <f t="shared" ca="1" si="375"/>
        <v>45029.599999999999</v>
      </c>
      <c r="AV910" s="6">
        <f t="shared" ca="1" si="376"/>
        <v>0</v>
      </c>
      <c r="AW910" s="6">
        <f t="shared" ca="1" si="377"/>
        <v>0</v>
      </c>
      <c r="AX910" s="6">
        <f t="shared" ca="1" si="378"/>
        <v>45008</v>
      </c>
      <c r="AY910" s="6">
        <f t="shared" ca="1" si="379"/>
        <v>44875.16</v>
      </c>
      <c r="AZ910" s="6">
        <f t="shared" ca="1" si="380"/>
        <v>0</v>
      </c>
      <c r="BA910" s="6">
        <f t="shared" ca="1" si="381"/>
        <v>0</v>
      </c>
      <c r="BB910" s="6">
        <f t="shared" ca="1" si="382"/>
        <v>0</v>
      </c>
      <c r="BC910" s="6">
        <f t="shared" ca="1" si="383"/>
        <v>0</v>
      </c>
      <c r="BD910" s="6">
        <f t="shared" ca="1" si="384"/>
        <v>0</v>
      </c>
      <c r="BE910" s="6">
        <f t="shared" ca="1" si="385"/>
        <v>0</v>
      </c>
      <c r="BF910" s="6">
        <f t="shared" ca="1" si="393"/>
        <v>0</v>
      </c>
      <c r="BG910" s="6">
        <f t="shared" ca="1" si="394"/>
        <v>0</v>
      </c>
      <c r="BJ910" s="4">
        <f t="shared" ca="1" si="386"/>
        <v>775792.96000000008</v>
      </c>
      <c r="BL910" s="3">
        <f t="shared" si="387"/>
        <v>43221</v>
      </c>
      <c r="BM910" s="6">
        <f>BM909+SUMIFS('Transactions (Dated)'!G:G,'Transactions (Dated)'!D:D,'Share Values'!AQ910)</f>
        <v>14317.649999999987</v>
      </c>
      <c r="BN910" s="6">
        <f ca="1">BN909+SUMIFS('Transactions (Dated)'!$F:$F,'Transactions (Dated)'!$D:$D,$BL910,'Transactions (Dated)'!$B:$B,BN$11,'Transactions (Dated)'!$C:$C,"Dividend (paid to cash)")*Y910</f>
        <v>0</v>
      </c>
      <c r="BO910" s="6">
        <f ca="1">BO909+SUMIFS('Transactions (Dated)'!$F:$F,'Transactions (Dated)'!$D:$D,$BL910,'Transactions (Dated)'!$B:$B,BO$11,'Transactions (Dated)'!$C:$C,"Dividend (paid to cash)")*Z910</f>
        <v>2421.875</v>
      </c>
      <c r="BP910" s="6">
        <f ca="1">BP909+SUMIFS('Transactions (Dated)'!$F:$F,'Transactions (Dated)'!$D:$D,$BL910,'Transactions (Dated)'!$B:$B,BP$11,'Transactions (Dated)'!$C:$C,"Dividend (paid to cash)")*AA910</f>
        <v>51745.237000000008</v>
      </c>
      <c r="BQ910" s="6">
        <f ca="1">BQ909+SUMIFS('Transactions (Dated)'!$F:$F,'Transactions (Dated)'!$D:$D,$BL910,'Transactions (Dated)'!$B:$B,BQ$11,'Transactions (Dated)'!$C:$C,"Dividend (paid to cash)")*AB910</f>
        <v>818.29</v>
      </c>
      <c r="BR910" s="6">
        <f ca="1">BR909+SUMIFS('Transactions (Dated)'!$F:$F,'Transactions (Dated)'!$D:$D,$BL910,'Transactions (Dated)'!$B:$B,BR$11,'Transactions (Dated)'!$C:$C,"Dividend (paid to cash)")*AC910</f>
        <v>0</v>
      </c>
      <c r="BS910" s="6">
        <f ca="1">BS909+SUMIFS('Transactions (Dated)'!$F:$F,'Transactions (Dated)'!$D:$D,$BL910,'Transactions (Dated)'!$B:$B,BS$11,'Transactions (Dated)'!$C:$C,"Dividend (paid to cash)")*AD910</f>
        <v>0</v>
      </c>
      <c r="BT910" s="6">
        <f ca="1">BT909+SUMIFS('Transactions (Dated)'!$F:$F,'Transactions (Dated)'!$D:$D,$BL910,'Transactions (Dated)'!$B:$B,BT$11,'Transactions (Dated)'!$C:$C,"Dividend (paid to cash)")*AE910</f>
        <v>9280</v>
      </c>
      <c r="BU910" s="6">
        <f ca="1">BU909+SUMIFS('Transactions (Dated)'!$F:$F,'Transactions (Dated)'!$D:$D,$BL910,'Transactions (Dated)'!$B:$B,BU$11,'Transactions (Dated)'!$C:$C,"Dividend (paid to cash)")*AF910</f>
        <v>0</v>
      </c>
      <c r="BV910" s="6">
        <f ca="1">BV909+SUMIFS('Transactions (Dated)'!$F:$F,'Transactions (Dated)'!$D:$D,$BL910,'Transactions (Dated)'!$B:$B,BV$11,'Transactions (Dated)'!$C:$C,"Dividend (paid to cash)")*AG910</f>
        <v>0</v>
      </c>
      <c r="BW910" s="6">
        <f ca="1">BW909+SUMIFS('Transactions (Dated)'!$F:$F,'Transactions (Dated)'!$D:$D,$BL910,'Transactions (Dated)'!$B:$B,BW$11,'Transactions (Dated)'!$C:$C,"Dividend (paid to cash)")*AH910</f>
        <v>0</v>
      </c>
      <c r="BX910" s="6">
        <f ca="1">BX909+SUMIFS('Transactions (Dated)'!$F:$F,'Transactions (Dated)'!$D:$D,$BL910,'Transactions (Dated)'!$B:$B,BX$11,'Transactions (Dated)'!$C:$C,"Dividend (paid to cash)")*AI910</f>
        <v>0</v>
      </c>
      <c r="BY910" s="6">
        <f ca="1">BY909+SUMIFS('Transactions (Dated)'!$F:$F,'Transactions (Dated)'!$D:$D,$BL910,'Transactions (Dated)'!$B:$B,BY$11,'Transactions (Dated)'!$C:$C,"Dividend (paid to cash)")*AJ910</f>
        <v>0</v>
      </c>
      <c r="BZ910" s="6">
        <f ca="1">BZ909+SUMIFS('Transactions (Dated)'!$F:$F,'Transactions (Dated)'!$D:$D,$BL910,'Transactions (Dated)'!$B:$B,BZ$11,'Transactions (Dated)'!$C:$C,"Dividend (paid to cash)")*AK910</f>
        <v>0</v>
      </c>
      <c r="CA910" s="6">
        <f ca="1">CA909+SUMIFS('Transactions (Dated)'!$F:$F,'Transactions (Dated)'!$D:$D,$BL910,'Transactions (Dated)'!$B:$B,CA$11,'Transactions (Dated)'!$C:$C,"Dividend (paid to cash)")*AL910</f>
        <v>0</v>
      </c>
      <c r="CB910" s="6">
        <v>0</v>
      </c>
      <c r="CC910" s="6">
        <v>0</v>
      </c>
      <c r="CF910" s="6">
        <f t="shared" ca="1" si="388"/>
        <v>78583.051999999981</v>
      </c>
      <c r="CH910" s="3">
        <f t="shared" si="389"/>
        <v>43221</v>
      </c>
      <c r="CI910" s="4">
        <f t="shared" ca="1" si="390"/>
        <v>775792.96000000008</v>
      </c>
      <c r="CJ910" s="4">
        <f t="shared" ca="1" si="391"/>
        <v>78583.051999999981</v>
      </c>
      <c r="CL910" s="4">
        <f t="shared" ca="1" si="392"/>
        <v>854376.0120000001</v>
      </c>
    </row>
    <row r="911" spans="2:90" x14ac:dyDescent="0.15">
      <c r="B911" s="3">
        <v>43222</v>
      </c>
      <c r="E911" s="86">
        <v>43222</v>
      </c>
      <c r="F911" s="53">
        <v>14</v>
      </c>
      <c r="G911">
        <v>2.41</v>
      </c>
      <c r="H911">
        <v>21.12</v>
      </c>
      <c r="I911">
        <v>23.771999999999998</v>
      </c>
      <c r="K911">
        <v>11.44</v>
      </c>
      <c r="L911">
        <v>15.53</v>
      </c>
      <c r="M911">
        <v>3.16</v>
      </c>
      <c r="O911">
        <v>18.05</v>
      </c>
      <c r="Q911">
        <v>1.3</v>
      </c>
      <c r="R911">
        <v>8.85</v>
      </c>
      <c r="S911">
        <v>42.51</v>
      </c>
      <c r="U911">
        <v>42.51</v>
      </c>
      <c r="X911" s="3">
        <f t="shared" si="370"/>
        <v>43222</v>
      </c>
      <c r="Y911" s="40">
        <f ca="1">Y910+SUMIFS('Transactions (Dated)'!$E$2:$E$53,'Transactions (Dated)'!$D$2:$D$53,'Share Values'!$X911,'Transactions (Dated)'!$B$2:$B$53,'Share Values'!Y$11,'Transactions (Dated)'!$C$2:$C$53,"Buy")-SUMIFS('Transactions (Dated)'!$E$2:$E$53,'Transactions (Dated)'!$D$2:$D$53,'Share Values'!$X911,'Transactions (Dated)'!$B$2:$B$53,'Share Values'!Y$11,'Transactions (Dated)'!$C$2:$C$53,"Sell")</f>
        <v>4625</v>
      </c>
      <c r="Z911" s="40">
        <f ca="1">Z910+SUMIFS('Transactions (Dated)'!$E$2:$E$53,'Transactions (Dated)'!$D$2:$D$53,'Share Values'!$X911,'Transactions (Dated)'!$B$2:$B$53,'Share Values'!Z$11,'Transactions (Dated)'!$C$2:$C$53,"Buy")-SUMIFS('Transactions (Dated)'!$E$2:$E$53,'Transactions (Dated)'!$D$2:$D$53,'Share Values'!$X911,'Transactions (Dated)'!$B$2:$B$53,'Share Values'!Z$11,'Transactions (Dated)'!$C$2:$C$53,"Sell")</f>
        <v>9375</v>
      </c>
      <c r="AA911" s="40">
        <f ca="1">AA910+SUMIFS('Transactions (Dated)'!$E$2:$E$53,'Transactions (Dated)'!$D$2:$D$53,'Share Values'!$X911,'Transactions (Dated)'!$B$2:$B$53,'Share Values'!AA$11,'Transactions (Dated)'!$C$2:$C$53,"Buy")-SUMIFS('Transactions (Dated)'!$E$2:$E$53,'Transactions (Dated)'!$D$2:$D$53,'Share Values'!$X911,'Transactions (Dated)'!$B$2:$B$53,'Share Values'!AA$11,'Transactions (Dated)'!$C$2:$C$53,"Sell")</f>
        <v>26357</v>
      </c>
      <c r="AB911" s="40">
        <f ca="1">AB910+SUMIFS('Transactions (Dated)'!$E$2:$E$53,'Transactions (Dated)'!$D$2:$D$53,'Share Values'!$X911,'Transactions (Dated)'!$B$2:$B$53,'Share Values'!AB$11,'Transactions (Dated)'!$C$2:$C$53,"Buy")-SUMIFS('Transactions (Dated)'!$E$2:$E$53,'Transactions (Dated)'!$D$2:$D$53,'Share Values'!$X911,'Transactions (Dated)'!$B$2:$B$53,'Share Values'!AB$11,'Transactions (Dated)'!$C$2:$C$53,"Sell")</f>
        <v>1892</v>
      </c>
      <c r="AC911" s="40">
        <f ca="1">AC910+SUMIFS('Transactions (Dated)'!$E$2:$E$53,'Transactions (Dated)'!$D$2:$D$53,'Share Values'!$X911,'Transactions (Dated)'!$B$2:$B$53,'Share Values'!AC$11,'Transactions (Dated)'!$C$2:$C$53,"Buy")-SUMIFS('Transactions (Dated)'!$E$2:$E$53,'Transactions (Dated)'!$D$2:$D$53,'Share Values'!$X911,'Transactions (Dated)'!$B$2:$B$53,'Share Values'!AC$11,'Transactions (Dated)'!$C$2:$C$53,"Sell")</f>
        <v>2348</v>
      </c>
      <c r="AD911" s="40">
        <f ca="1">AD910+SUMIFS('Transactions (Dated)'!$E$2:$E$53,'Transactions (Dated)'!$D$2:$D$53,'Share Values'!$X911,'Transactions (Dated)'!$B$2:$B$53,'Share Values'!AD$11,'Transactions (Dated)'!$C$2:$C$53,"Buy")-SUMIFS('Transactions (Dated)'!$E$2:$E$53,'Transactions (Dated)'!$D$2:$D$53,'Share Values'!$X911,'Transactions (Dated)'!$B$2:$B$53,'Share Values'!AD$11,'Transactions (Dated)'!$C$2:$C$53,"Sell")</f>
        <v>0</v>
      </c>
      <c r="AE911" s="40">
        <f ca="1">AE910+SUMIFS('Transactions (Dated)'!$E$2:$E$53,'Transactions (Dated)'!$D$2:$D$53,'Share Values'!$X911,'Transactions (Dated)'!$B$2:$B$53,'Share Values'!AE$11,'Transactions (Dated)'!$C$2:$C$53,"Buy")-SUMIFS('Transactions (Dated)'!$E$2:$E$53,'Transactions (Dated)'!$D$2:$D$53,'Share Values'!$X911,'Transactions (Dated)'!$B$2:$B$53,'Share Values'!AE$11,'Transactions (Dated)'!$C$2:$C$53,"Sell")</f>
        <v>2900</v>
      </c>
      <c r="AF911" s="40">
        <f ca="1">AF910+SUMIFS('Transactions (Dated)'!$E$2:$E$53,'Transactions (Dated)'!$D$2:$D$53,'Share Values'!$X911,'Transactions (Dated)'!$B$2:$B$53,'Share Values'!AF$11,'Transactions (Dated)'!$C$2:$C$53,"Buy")-SUMIFS('Transactions (Dated)'!$E$2:$E$53,'Transactions (Dated)'!$D$2:$D$53,'Share Values'!$X911,'Transactions (Dated)'!$B$2:$B$53,'Share Values'!AF$11,'Transactions (Dated)'!$C$2:$C$53,"Sell")</f>
        <v>14201</v>
      </c>
      <c r="AG911" s="40">
        <f ca="1">AG910+SUMIFS('Transactions (Dated)'!$E$2:$E$53,'Transactions (Dated)'!$D$2:$D$53,'Share Values'!$X911,'Transactions (Dated)'!$B$2:$B$53,'Share Values'!AG$11,'Transactions (Dated)'!$C$2:$C$53,"Buy")-SUMIFS('Transactions (Dated)'!$E$2:$E$53,'Transactions (Dated)'!$D$2:$D$53,'Share Values'!$X911,'Transactions (Dated)'!$B$2:$B$53,'Share Values'!AG$11,'Transactions (Dated)'!$C$2:$C$53,"Sell")</f>
        <v>6835</v>
      </c>
      <c r="AH911" s="40">
        <f ca="1">AH910+SUMIFS('Transactions (Dated)'!$E$2:$E$53,'Transactions (Dated)'!$D$2:$D$53,'Share Values'!$X911,'Transactions (Dated)'!$B$2:$B$53,'Share Values'!AH$11,'Transactions (Dated)'!$C$2:$C$53,"Buy")-SUMIFS('Transactions (Dated)'!$E$2:$E$53,'Transactions (Dated)'!$D$2:$D$53,'Share Values'!$X911,'Transactions (Dated)'!$B$2:$B$53,'Share Values'!AH$11,'Transactions (Dated)'!$C$2:$C$53,"Sell")</f>
        <v>0</v>
      </c>
      <c r="AI911" s="40">
        <f ca="1">AI910+SUMIFS('Transactions (Dated)'!$E$2:$E$53,'Transactions (Dated)'!$D$2:$D$53,'Share Values'!$X911,'Transactions (Dated)'!$B$2:$B$53,'Share Values'!AI$11,'Transactions (Dated)'!$C$2:$C$53,"Buy")-SUMIFS('Transactions (Dated)'!$E$2:$E$53,'Transactions (Dated)'!$D$2:$D$53,'Share Values'!$X911,'Transactions (Dated)'!$B$2:$B$53,'Share Values'!AI$11,'Transactions (Dated)'!$C$2:$C$53,"Sell")</f>
        <v>0</v>
      </c>
      <c r="AJ911" s="40">
        <f ca="1">AJ910+SUMIFS('Transactions (Dated)'!$E$2:$E$53,'Transactions (Dated)'!$D$2:$D$53,'Share Values'!$X911,'Transactions (Dated)'!$B$2:$B$53,'Share Values'!AJ$11,'Transactions (Dated)'!$C$2:$C$53,"Buy")-SUMIFS('Transactions (Dated)'!$E$2:$E$53,'Transactions (Dated)'!$D$2:$D$53,'Share Values'!$X911,'Transactions (Dated)'!$B$2:$B$53,'Share Values'!AJ$11,'Transactions (Dated)'!$C$2:$C$53,"Sell")</f>
        <v>0</v>
      </c>
      <c r="AK911" s="40">
        <f ca="1">AK910+SUMIFS('Transactions (Dated)'!$E$2:$E$53,'Transactions (Dated)'!$D$2:$D$53,'Share Values'!$X911,'Transactions (Dated)'!$B$2:$B$53,'Share Values'!AK$11,'Transactions (Dated)'!$C$2:$C$53,"Buy")-SUMIFS('Transactions (Dated)'!$E$2:$E$53,'Transactions (Dated)'!$D$2:$D$53,'Share Values'!$X911,'Transactions (Dated)'!$B$2:$B$53,'Share Values'!AK$11,'Transactions (Dated)'!$C$2:$C$53,"Sell")</f>
        <v>0</v>
      </c>
      <c r="AL911" s="40">
        <f ca="1">AL910+SUMIFS('Transactions (Dated)'!$E$2:$E$53,'Transactions (Dated)'!$D$2:$D$53,'Share Values'!$X911,'Transactions (Dated)'!$B$2:$B$53,'Share Values'!AL$11,'Transactions (Dated)'!$C$2:$C$53,"Buy")-SUMIFS('Transactions (Dated)'!$E$2:$E$53,'Transactions (Dated)'!$D$2:$D$53,'Share Values'!$X911,'Transactions (Dated)'!$B$2:$B$53,'Share Values'!AL$11,'Transactions (Dated)'!$C$2:$C$53,"Sell")</f>
        <v>0</v>
      </c>
      <c r="AM911" s="40">
        <f ca="1">AM910+SUMIFS('Transactions (Dated)'!$E$2:$E$53,'Transactions (Dated)'!$D$2:$D$53,'Share Values'!$X911,'Transactions (Dated)'!$B$2:$B$53,'Share Values'!AM$11,'Transactions (Dated)'!$C$2:$C$53,"Buy")-SUMIFS('Transactions (Dated)'!$E$2:$E$53,'Transactions (Dated)'!$D$2:$D$53,'Share Values'!$X911,'Transactions (Dated)'!$B$2:$B$53,'Share Values'!AM$11,'Transactions (Dated)'!$C$2:$C$53,"Sell")</f>
        <v>0</v>
      </c>
      <c r="AN911" s="40">
        <f ca="1">AN910+SUMIFS('Transactions (Dated)'!$E$2:$E$53,'Transactions (Dated)'!$D$2:$D$53,'Share Values'!$X911,'Transactions (Dated)'!$B$2:$B$53,'Share Values'!AN$11,'Transactions (Dated)'!$C$2:$C$53,"Buy")-SUMIFS('Transactions (Dated)'!$E$2:$E$53,'Transactions (Dated)'!$D$2:$D$53,'Share Values'!$X911,'Transactions (Dated)'!$B$2:$B$53,'Share Values'!AN$11,'Transactions (Dated)'!$C$2:$C$53,"Sell")</f>
        <v>0</v>
      </c>
      <c r="AQ911" s="3">
        <f t="shared" si="371"/>
        <v>43222</v>
      </c>
      <c r="AR911" s="6">
        <f t="shared" ca="1" si="372"/>
        <v>64750</v>
      </c>
      <c r="AS911" s="6">
        <f t="shared" ca="1" si="373"/>
        <v>22593.75</v>
      </c>
      <c r="AT911" s="6">
        <f t="shared" ca="1" si="374"/>
        <v>556659.84000000008</v>
      </c>
      <c r="AU911" s="6">
        <f t="shared" ca="1" si="375"/>
        <v>44976.623999999996</v>
      </c>
      <c r="AV911" s="6">
        <f t="shared" ca="1" si="376"/>
        <v>0</v>
      </c>
      <c r="AW911" s="6">
        <f t="shared" ca="1" si="377"/>
        <v>0</v>
      </c>
      <c r="AX911" s="6">
        <f t="shared" ca="1" si="378"/>
        <v>45037</v>
      </c>
      <c r="AY911" s="6">
        <f t="shared" ca="1" si="379"/>
        <v>44875.16</v>
      </c>
      <c r="AZ911" s="6">
        <f t="shared" ca="1" si="380"/>
        <v>0</v>
      </c>
      <c r="BA911" s="6">
        <f t="shared" ca="1" si="381"/>
        <v>0</v>
      </c>
      <c r="BB911" s="6">
        <f t="shared" ca="1" si="382"/>
        <v>0</v>
      </c>
      <c r="BC911" s="6">
        <f t="shared" ca="1" si="383"/>
        <v>0</v>
      </c>
      <c r="BD911" s="6">
        <f t="shared" ca="1" si="384"/>
        <v>0</v>
      </c>
      <c r="BE911" s="6">
        <f t="shared" ca="1" si="385"/>
        <v>0</v>
      </c>
      <c r="BF911" s="6">
        <f t="shared" ca="1" si="393"/>
        <v>0</v>
      </c>
      <c r="BG911" s="6">
        <f t="shared" ca="1" si="394"/>
        <v>0</v>
      </c>
      <c r="BJ911" s="4">
        <f t="shared" ca="1" si="386"/>
        <v>778892.37400000007</v>
      </c>
      <c r="BL911" s="3">
        <f t="shared" si="387"/>
        <v>43222</v>
      </c>
      <c r="BM911" s="6">
        <f>BM910+SUMIFS('Transactions (Dated)'!G:G,'Transactions (Dated)'!D:D,'Share Values'!AQ911)</f>
        <v>14317.649999999987</v>
      </c>
      <c r="BN911" s="6">
        <f ca="1">BN910+SUMIFS('Transactions (Dated)'!$F:$F,'Transactions (Dated)'!$D:$D,$BL911,'Transactions (Dated)'!$B:$B,BN$11,'Transactions (Dated)'!$C:$C,"Dividend (paid to cash)")*Y911</f>
        <v>0</v>
      </c>
      <c r="BO911" s="6">
        <f ca="1">BO910+SUMIFS('Transactions (Dated)'!$F:$F,'Transactions (Dated)'!$D:$D,$BL911,'Transactions (Dated)'!$B:$B,BO$11,'Transactions (Dated)'!$C:$C,"Dividend (paid to cash)")*Z911</f>
        <v>2421.875</v>
      </c>
      <c r="BP911" s="6">
        <f ca="1">BP910+SUMIFS('Transactions (Dated)'!$F:$F,'Transactions (Dated)'!$D:$D,$BL911,'Transactions (Dated)'!$B:$B,BP$11,'Transactions (Dated)'!$C:$C,"Dividend (paid to cash)")*AA911</f>
        <v>51745.237000000008</v>
      </c>
      <c r="BQ911" s="6">
        <f ca="1">BQ910+SUMIFS('Transactions (Dated)'!$F:$F,'Transactions (Dated)'!$D:$D,$BL911,'Transactions (Dated)'!$B:$B,BQ$11,'Transactions (Dated)'!$C:$C,"Dividend (paid to cash)")*AB911</f>
        <v>818.29</v>
      </c>
      <c r="BR911" s="6">
        <f ca="1">BR910+SUMIFS('Transactions (Dated)'!$F:$F,'Transactions (Dated)'!$D:$D,$BL911,'Transactions (Dated)'!$B:$B,BR$11,'Transactions (Dated)'!$C:$C,"Dividend (paid to cash)")*AC911</f>
        <v>0</v>
      </c>
      <c r="BS911" s="6">
        <f ca="1">BS910+SUMIFS('Transactions (Dated)'!$F:$F,'Transactions (Dated)'!$D:$D,$BL911,'Transactions (Dated)'!$B:$B,BS$11,'Transactions (Dated)'!$C:$C,"Dividend (paid to cash)")*AD911</f>
        <v>0</v>
      </c>
      <c r="BT911" s="6">
        <f ca="1">BT910+SUMIFS('Transactions (Dated)'!$F:$F,'Transactions (Dated)'!$D:$D,$BL911,'Transactions (Dated)'!$B:$B,BT$11,'Transactions (Dated)'!$C:$C,"Dividend (paid to cash)")*AE911</f>
        <v>9280</v>
      </c>
      <c r="BU911" s="6">
        <f ca="1">BU910+SUMIFS('Transactions (Dated)'!$F:$F,'Transactions (Dated)'!$D:$D,$BL911,'Transactions (Dated)'!$B:$B,BU$11,'Transactions (Dated)'!$C:$C,"Dividend (paid to cash)")*AF911</f>
        <v>0</v>
      </c>
      <c r="BV911" s="6">
        <f ca="1">BV910+SUMIFS('Transactions (Dated)'!$F:$F,'Transactions (Dated)'!$D:$D,$BL911,'Transactions (Dated)'!$B:$B,BV$11,'Transactions (Dated)'!$C:$C,"Dividend (paid to cash)")*AG911</f>
        <v>0</v>
      </c>
      <c r="BW911" s="6">
        <f ca="1">BW910+SUMIFS('Transactions (Dated)'!$F:$F,'Transactions (Dated)'!$D:$D,$BL911,'Transactions (Dated)'!$B:$B,BW$11,'Transactions (Dated)'!$C:$C,"Dividend (paid to cash)")*AH911</f>
        <v>0</v>
      </c>
      <c r="BX911" s="6">
        <f ca="1">BX910+SUMIFS('Transactions (Dated)'!$F:$F,'Transactions (Dated)'!$D:$D,$BL911,'Transactions (Dated)'!$B:$B,BX$11,'Transactions (Dated)'!$C:$C,"Dividend (paid to cash)")*AI911</f>
        <v>0</v>
      </c>
      <c r="BY911" s="6">
        <f ca="1">BY910+SUMIFS('Transactions (Dated)'!$F:$F,'Transactions (Dated)'!$D:$D,$BL911,'Transactions (Dated)'!$B:$B,BY$11,'Transactions (Dated)'!$C:$C,"Dividend (paid to cash)")*AJ911</f>
        <v>0</v>
      </c>
      <c r="BZ911" s="6">
        <f ca="1">BZ910+SUMIFS('Transactions (Dated)'!$F:$F,'Transactions (Dated)'!$D:$D,$BL911,'Transactions (Dated)'!$B:$B,BZ$11,'Transactions (Dated)'!$C:$C,"Dividend (paid to cash)")*AK911</f>
        <v>0</v>
      </c>
      <c r="CA911" s="6">
        <f ca="1">CA910+SUMIFS('Transactions (Dated)'!$F:$F,'Transactions (Dated)'!$D:$D,$BL911,'Transactions (Dated)'!$B:$B,CA$11,'Transactions (Dated)'!$C:$C,"Dividend (paid to cash)")*AL911</f>
        <v>0</v>
      </c>
      <c r="CB911" s="6">
        <v>0</v>
      </c>
      <c r="CC911" s="6">
        <v>0</v>
      </c>
      <c r="CF911" s="6">
        <f t="shared" ca="1" si="388"/>
        <v>78583.051999999981</v>
      </c>
      <c r="CH911" s="3">
        <f t="shared" si="389"/>
        <v>43222</v>
      </c>
      <c r="CI911" s="4">
        <f t="shared" ca="1" si="390"/>
        <v>778892.37400000007</v>
      </c>
      <c r="CJ911" s="4">
        <f t="shared" ca="1" si="391"/>
        <v>78583.051999999981</v>
      </c>
      <c r="CL911" s="4">
        <f t="shared" ca="1" si="392"/>
        <v>857475.42600000009</v>
      </c>
    </row>
    <row r="912" spans="2:90" x14ac:dyDescent="0.15">
      <c r="B912" s="3">
        <v>43223</v>
      </c>
      <c r="E912" s="86">
        <v>43223</v>
      </c>
      <c r="F912" s="53">
        <v>13.78</v>
      </c>
      <c r="G912">
        <v>2.46</v>
      </c>
      <c r="H912">
        <v>21.11</v>
      </c>
      <c r="I912">
        <v>23.46</v>
      </c>
      <c r="K912">
        <v>11.68</v>
      </c>
      <c r="L912">
        <v>15.47</v>
      </c>
      <c r="M912">
        <v>3.14</v>
      </c>
      <c r="O912">
        <v>17.989999999999998</v>
      </c>
      <c r="Q912">
        <v>1.29</v>
      </c>
      <c r="R912">
        <v>8.99</v>
      </c>
      <c r="S912">
        <v>43.01</v>
      </c>
      <c r="U912">
        <v>43.01</v>
      </c>
      <c r="X912" s="3">
        <f t="shared" si="370"/>
        <v>43223</v>
      </c>
      <c r="Y912" s="40">
        <f ca="1">Y911+SUMIFS('Transactions (Dated)'!$E$2:$E$53,'Transactions (Dated)'!$D$2:$D$53,'Share Values'!$X912,'Transactions (Dated)'!$B$2:$B$53,'Share Values'!Y$11,'Transactions (Dated)'!$C$2:$C$53,"Buy")-SUMIFS('Transactions (Dated)'!$E$2:$E$53,'Transactions (Dated)'!$D$2:$D$53,'Share Values'!$X912,'Transactions (Dated)'!$B$2:$B$53,'Share Values'!Y$11,'Transactions (Dated)'!$C$2:$C$53,"Sell")</f>
        <v>4625</v>
      </c>
      <c r="Z912" s="40">
        <f ca="1">Z911+SUMIFS('Transactions (Dated)'!$E$2:$E$53,'Transactions (Dated)'!$D$2:$D$53,'Share Values'!$X912,'Transactions (Dated)'!$B$2:$B$53,'Share Values'!Z$11,'Transactions (Dated)'!$C$2:$C$53,"Buy")-SUMIFS('Transactions (Dated)'!$E$2:$E$53,'Transactions (Dated)'!$D$2:$D$53,'Share Values'!$X912,'Transactions (Dated)'!$B$2:$B$53,'Share Values'!Z$11,'Transactions (Dated)'!$C$2:$C$53,"Sell")</f>
        <v>9375</v>
      </c>
      <c r="AA912" s="40">
        <f ca="1">AA911+SUMIFS('Transactions (Dated)'!$E$2:$E$53,'Transactions (Dated)'!$D$2:$D$53,'Share Values'!$X912,'Transactions (Dated)'!$B$2:$B$53,'Share Values'!AA$11,'Transactions (Dated)'!$C$2:$C$53,"Buy")-SUMIFS('Transactions (Dated)'!$E$2:$E$53,'Transactions (Dated)'!$D$2:$D$53,'Share Values'!$X912,'Transactions (Dated)'!$B$2:$B$53,'Share Values'!AA$11,'Transactions (Dated)'!$C$2:$C$53,"Sell")</f>
        <v>26357</v>
      </c>
      <c r="AB912" s="40">
        <f ca="1">AB911+SUMIFS('Transactions (Dated)'!$E$2:$E$53,'Transactions (Dated)'!$D$2:$D$53,'Share Values'!$X912,'Transactions (Dated)'!$B$2:$B$53,'Share Values'!AB$11,'Transactions (Dated)'!$C$2:$C$53,"Buy")-SUMIFS('Transactions (Dated)'!$E$2:$E$53,'Transactions (Dated)'!$D$2:$D$53,'Share Values'!$X912,'Transactions (Dated)'!$B$2:$B$53,'Share Values'!AB$11,'Transactions (Dated)'!$C$2:$C$53,"Sell")</f>
        <v>1892</v>
      </c>
      <c r="AC912" s="40">
        <f ca="1">AC911+SUMIFS('Transactions (Dated)'!$E$2:$E$53,'Transactions (Dated)'!$D$2:$D$53,'Share Values'!$X912,'Transactions (Dated)'!$B$2:$B$53,'Share Values'!AC$11,'Transactions (Dated)'!$C$2:$C$53,"Buy")-SUMIFS('Transactions (Dated)'!$E$2:$E$53,'Transactions (Dated)'!$D$2:$D$53,'Share Values'!$X912,'Transactions (Dated)'!$B$2:$B$53,'Share Values'!AC$11,'Transactions (Dated)'!$C$2:$C$53,"Sell")</f>
        <v>2348</v>
      </c>
      <c r="AD912" s="40">
        <f ca="1">AD911+SUMIFS('Transactions (Dated)'!$E$2:$E$53,'Transactions (Dated)'!$D$2:$D$53,'Share Values'!$X912,'Transactions (Dated)'!$B$2:$B$53,'Share Values'!AD$11,'Transactions (Dated)'!$C$2:$C$53,"Buy")-SUMIFS('Transactions (Dated)'!$E$2:$E$53,'Transactions (Dated)'!$D$2:$D$53,'Share Values'!$X912,'Transactions (Dated)'!$B$2:$B$53,'Share Values'!AD$11,'Transactions (Dated)'!$C$2:$C$53,"Sell")</f>
        <v>0</v>
      </c>
      <c r="AE912" s="40">
        <f ca="1">AE911+SUMIFS('Transactions (Dated)'!$E$2:$E$53,'Transactions (Dated)'!$D$2:$D$53,'Share Values'!$X912,'Transactions (Dated)'!$B$2:$B$53,'Share Values'!AE$11,'Transactions (Dated)'!$C$2:$C$53,"Buy")-SUMIFS('Transactions (Dated)'!$E$2:$E$53,'Transactions (Dated)'!$D$2:$D$53,'Share Values'!$X912,'Transactions (Dated)'!$B$2:$B$53,'Share Values'!AE$11,'Transactions (Dated)'!$C$2:$C$53,"Sell")</f>
        <v>2900</v>
      </c>
      <c r="AF912" s="40">
        <f ca="1">AF911+SUMIFS('Transactions (Dated)'!$E$2:$E$53,'Transactions (Dated)'!$D$2:$D$53,'Share Values'!$X912,'Transactions (Dated)'!$B$2:$B$53,'Share Values'!AF$11,'Transactions (Dated)'!$C$2:$C$53,"Buy")-SUMIFS('Transactions (Dated)'!$E$2:$E$53,'Transactions (Dated)'!$D$2:$D$53,'Share Values'!$X912,'Transactions (Dated)'!$B$2:$B$53,'Share Values'!AF$11,'Transactions (Dated)'!$C$2:$C$53,"Sell")</f>
        <v>14201</v>
      </c>
      <c r="AG912" s="40">
        <f ca="1">AG911+SUMIFS('Transactions (Dated)'!$E$2:$E$53,'Transactions (Dated)'!$D$2:$D$53,'Share Values'!$X912,'Transactions (Dated)'!$B$2:$B$53,'Share Values'!AG$11,'Transactions (Dated)'!$C$2:$C$53,"Buy")-SUMIFS('Transactions (Dated)'!$E$2:$E$53,'Transactions (Dated)'!$D$2:$D$53,'Share Values'!$X912,'Transactions (Dated)'!$B$2:$B$53,'Share Values'!AG$11,'Transactions (Dated)'!$C$2:$C$53,"Sell")</f>
        <v>6835</v>
      </c>
      <c r="AH912" s="40">
        <f ca="1">AH911+SUMIFS('Transactions (Dated)'!$E$2:$E$53,'Transactions (Dated)'!$D$2:$D$53,'Share Values'!$X912,'Transactions (Dated)'!$B$2:$B$53,'Share Values'!AH$11,'Transactions (Dated)'!$C$2:$C$53,"Buy")-SUMIFS('Transactions (Dated)'!$E$2:$E$53,'Transactions (Dated)'!$D$2:$D$53,'Share Values'!$X912,'Transactions (Dated)'!$B$2:$B$53,'Share Values'!AH$11,'Transactions (Dated)'!$C$2:$C$53,"Sell")</f>
        <v>0</v>
      </c>
      <c r="AI912" s="40">
        <f ca="1">AI911+SUMIFS('Transactions (Dated)'!$E$2:$E$53,'Transactions (Dated)'!$D$2:$D$53,'Share Values'!$X912,'Transactions (Dated)'!$B$2:$B$53,'Share Values'!AI$11,'Transactions (Dated)'!$C$2:$C$53,"Buy")-SUMIFS('Transactions (Dated)'!$E$2:$E$53,'Transactions (Dated)'!$D$2:$D$53,'Share Values'!$X912,'Transactions (Dated)'!$B$2:$B$53,'Share Values'!AI$11,'Transactions (Dated)'!$C$2:$C$53,"Sell")</f>
        <v>0</v>
      </c>
      <c r="AJ912" s="40">
        <f ca="1">AJ911+SUMIFS('Transactions (Dated)'!$E$2:$E$53,'Transactions (Dated)'!$D$2:$D$53,'Share Values'!$X912,'Transactions (Dated)'!$B$2:$B$53,'Share Values'!AJ$11,'Transactions (Dated)'!$C$2:$C$53,"Buy")-SUMIFS('Transactions (Dated)'!$E$2:$E$53,'Transactions (Dated)'!$D$2:$D$53,'Share Values'!$X912,'Transactions (Dated)'!$B$2:$B$53,'Share Values'!AJ$11,'Transactions (Dated)'!$C$2:$C$53,"Sell")</f>
        <v>0</v>
      </c>
      <c r="AK912" s="40">
        <f ca="1">AK911+SUMIFS('Transactions (Dated)'!$E$2:$E$53,'Transactions (Dated)'!$D$2:$D$53,'Share Values'!$X912,'Transactions (Dated)'!$B$2:$B$53,'Share Values'!AK$11,'Transactions (Dated)'!$C$2:$C$53,"Buy")-SUMIFS('Transactions (Dated)'!$E$2:$E$53,'Transactions (Dated)'!$D$2:$D$53,'Share Values'!$X912,'Transactions (Dated)'!$B$2:$B$53,'Share Values'!AK$11,'Transactions (Dated)'!$C$2:$C$53,"Sell")</f>
        <v>0</v>
      </c>
      <c r="AL912" s="40">
        <f ca="1">AL911+SUMIFS('Transactions (Dated)'!$E$2:$E$53,'Transactions (Dated)'!$D$2:$D$53,'Share Values'!$X912,'Transactions (Dated)'!$B$2:$B$53,'Share Values'!AL$11,'Transactions (Dated)'!$C$2:$C$53,"Buy")-SUMIFS('Transactions (Dated)'!$E$2:$E$53,'Transactions (Dated)'!$D$2:$D$53,'Share Values'!$X912,'Transactions (Dated)'!$B$2:$B$53,'Share Values'!AL$11,'Transactions (Dated)'!$C$2:$C$53,"Sell")</f>
        <v>0</v>
      </c>
      <c r="AM912" s="40">
        <f ca="1">AM911+SUMIFS('Transactions (Dated)'!$E$2:$E$53,'Transactions (Dated)'!$D$2:$D$53,'Share Values'!$X912,'Transactions (Dated)'!$B$2:$B$53,'Share Values'!AM$11,'Transactions (Dated)'!$C$2:$C$53,"Buy")-SUMIFS('Transactions (Dated)'!$E$2:$E$53,'Transactions (Dated)'!$D$2:$D$53,'Share Values'!$X912,'Transactions (Dated)'!$B$2:$B$53,'Share Values'!AM$11,'Transactions (Dated)'!$C$2:$C$53,"Sell")</f>
        <v>0</v>
      </c>
      <c r="AN912" s="40">
        <f ca="1">AN911+SUMIFS('Transactions (Dated)'!$E$2:$E$53,'Transactions (Dated)'!$D$2:$D$53,'Share Values'!$X912,'Transactions (Dated)'!$B$2:$B$53,'Share Values'!AN$11,'Transactions (Dated)'!$C$2:$C$53,"Buy")-SUMIFS('Transactions (Dated)'!$E$2:$E$53,'Transactions (Dated)'!$D$2:$D$53,'Share Values'!$X912,'Transactions (Dated)'!$B$2:$B$53,'Share Values'!AN$11,'Transactions (Dated)'!$C$2:$C$53,"Sell")</f>
        <v>0</v>
      </c>
      <c r="AQ912" s="3">
        <f t="shared" si="371"/>
        <v>43223</v>
      </c>
      <c r="AR912" s="6">
        <f t="shared" ca="1" si="372"/>
        <v>63732.5</v>
      </c>
      <c r="AS912" s="6">
        <f t="shared" ca="1" si="373"/>
        <v>23062.5</v>
      </c>
      <c r="AT912" s="6">
        <f t="shared" ca="1" si="374"/>
        <v>556396.27</v>
      </c>
      <c r="AU912" s="6">
        <f t="shared" ca="1" si="375"/>
        <v>44386.32</v>
      </c>
      <c r="AV912" s="6">
        <f t="shared" ca="1" si="376"/>
        <v>0</v>
      </c>
      <c r="AW912" s="6">
        <f t="shared" ca="1" si="377"/>
        <v>0</v>
      </c>
      <c r="AX912" s="6">
        <f t="shared" ca="1" si="378"/>
        <v>44863</v>
      </c>
      <c r="AY912" s="6">
        <f t="shared" ca="1" si="379"/>
        <v>44591.14</v>
      </c>
      <c r="AZ912" s="6">
        <f t="shared" ca="1" si="380"/>
        <v>0</v>
      </c>
      <c r="BA912" s="6">
        <f t="shared" ca="1" si="381"/>
        <v>0</v>
      </c>
      <c r="BB912" s="6">
        <f t="shared" ca="1" si="382"/>
        <v>0</v>
      </c>
      <c r="BC912" s="6">
        <f t="shared" ca="1" si="383"/>
        <v>0</v>
      </c>
      <c r="BD912" s="6">
        <f t="shared" ca="1" si="384"/>
        <v>0</v>
      </c>
      <c r="BE912" s="6">
        <f t="shared" ca="1" si="385"/>
        <v>0</v>
      </c>
      <c r="BF912" s="6">
        <f t="shared" ca="1" si="393"/>
        <v>0</v>
      </c>
      <c r="BG912" s="6">
        <f t="shared" ca="1" si="394"/>
        <v>0</v>
      </c>
      <c r="BJ912" s="4">
        <f t="shared" ca="1" si="386"/>
        <v>777031.73</v>
      </c>
      <c r="BL912" s="3">
        <f t="shared" si="387"/>
        <v>43223</v>
      </c>
      <c r="BM912" s="6">
        <f>BM911+SUMIFS('Transactions (Dated)'!G:G,'Transactions (Dated)'!D:D,'Share Values'!AQ912)</f>
        <v>14317.649999999987</v>
      </c>
      <c r="BN912" s="6">
        <f ca="1">BN911+SUMIFS('Transactions (Dated)'!$F:$F,'Transactions (Dated)'!$D:$D,$BL912,'Transactions (Dated)'!$B:$B,BN$11,'Transactions (Dated)'!$C:$C,"Dividend (paid to cash)")*Y912</f>
        <v>0</v>
      </c>
      <c r="BO912" s="6">
        <f ca="1">BO911+SUMIFS('Transactions (Dated)'!$F:$F,'Transactions (Dated)'!$D:$D,$BL912,'Transactions (Dated)'!$B:$B,BO$11,'Transactions (Dated)'!$C:$C,"Dividend (paid to cash)")*Z912</f>
        <v>2421.875</v>
      </c>
      <c r="BP912" s="6">
        <f ca="1">BP911+SUMIFS('Transactions (Dated)'!$F:$F,'Transactions (Dated)'!$D:$D,$BL912,'Transactions (Dated)'!$B:$B,BP$11,'Transactions (Dated)'!$C:$C,"Dividend (paid to cash)")*AA912</f>
        <v>51745.237000000008</v>
      </c>
      <c r="BQ912" s="6">
        <f ca="1">BQ911+SUMIFS('Transactions (Dated)'!$F:$F,'Transactions (Dated)'!$D:$D,$BL912,'Transactions (Dated)'!$B:$B,BQ$11,'Transactions (Dated)'!$C:$C,"Dividend (paid to cash)")*AB912</f>
        <v>818.29</v>
      </c>
      <c r="BR912" s="6">
        <f ca="1">BR911+SUMIFS('Transactions (Dated)'!$F:$F,'Transactions (Dated)'!$D:$D,$BL912,'Transactions (Dated)'!$B:$B,BR$11,'Transactions (Dated)'!$C:$C,"Dividend (paid to cash)")*AC912</f>
        <v>0</v>
      </c>
      <c r="BS912" s="6">
        <f ca="1">BS911+SUMIFS('Transactions (Dated)'!$F:$F,'Transactions (Dated)'!$D:$D,$BL912,'Transactions (Dated)'!$B:$B,BS$11,'Transactions (Dated)'!$C:$C,"Dividend (paid to cash)")*AD912</f>
        <v>0</v>
      </c>
      <c r="BT912" s="6">
        <f ca="1">BT911+SUMIFS('Transactions (Dated)'!$F:$F,'Transactions (Dated)'!$D:$D,$BL912,'Transactions (Dated)'!$B:$B,BT$11,'Transactions (Dated)'!$C:$C,"Dividend (paid to cash)")*AE912</f>
        <v>9280</v>
      </c>
      <c r="BU912" s="6">
        <f ca="1">BU911+SUMIFS('Transactions (Dated)'!$F:$F,'Transactions (Dated)'!$D:$D,$BL912,'Transactions (Dated)'!$B:$B,BU$11,'Transactions (Dated)'!$C:$C,"Dividend (paid to cash)")*AF912</f>
        <v>0</v>
      </c>
      <c r="BV912" s="6">
        <f ca="1">BV911+SUMIFS('Transactions (Dated)'!$F:$F,'Transactions (Dated)'!$D:$D,$BL912,'Transactions (Dated)'!$B:$B,BV$11,'Transactions (Dated)'!$C:$C,"Dividend (paid to cash)")*AG912</f>
        <v>0</v>
      </c>
      <c r="BW912" s="6">
        <f ca="1">BW911+SUMIFS('Transactions (Dated)'!$F:$F,'Transactions (Dated)'!$D:$D,$BL912,'Transactions (Dated)'!$B:$B,BW$11,'Transactions (Dated)'!$C:$C,"Dividend (paid to cash)")*AH912</f>
        <v>0</v>
      </c>
      <c r="BX912" s="6">
        <f ca="1">BX911+SUMIFS('Transactions (Dated)'!$F:$F,'Transactions (Dated)'!$D:$D,$BL912,'Transactions (Dated)'!$B:$B,BX$11,'Transactions (Dated)'!$C:$C,"Dividend (paid to cash)")*AI912</f>
        <v>0</v>
      </c>
      <c r="BY912" s="6">
        <f ca="1">BY911+SUMIFS('Transactions (Dated)'!$F:$F,'Transactions (Dated)'!$D:$D,$BL912,'Transactions (Dated)'!$B:$B,BY$11,'Transactions (Dated)'!$C:$C,"Dividend (paid to cash)")*AJ912</f>
        <v>0</v>
      </c>
      <c r="BZ912" s="6">
        <f ca="1">BZ911+SUMIFS('Transactions (Dated)'!$F:$F,'Transactions (Dated)'!$D:$D,$BL912,'Transactions (Dated)'!$B:$B,BZ$11,'Transactions (Dated)'!$C:$C,"Dividend (paid to cash)")*AK912</f>
        <v>0</v>
      </c>
      <c r="CA912" s="6">
        <f ca="1">CA911+SUMIFS('Transactions (Dated)'!$F:$F,'Transactions (Dated)'!$D:$D,$BL912,'Transactions (Dated)'!$B:$B,CA$11,'Transactions (Dated)'!$C:$C,"Dividend (paid to cash)")*AL912</f>
        <v>0</v>
      </c>
      <c r="CB912" s="6">
        <v>0</v>
      </c>
      <c r="CC912" s="6">
        <v>0</v>
      </c>
      <c r="CF912" s="6">
        <f t="shared" ca="1" si="388"/>
        <v>78583.051999999981</v>
      </c>
      <c r="CH912" s="3">
        <f t="shared" si="389"/>
        <v>43223</v>
      </c>
      <c r="CI912" s="4">
        <f t="shared" ca="1" si="390"/>
        <v>777031.73</v>
      </c>
      <c r="CJ912" s="4">
        <f t="shared" ca="1" si="391"/>
        <v>78583.051999999981</v>
      </c>
      <c r="CL912" s="4">
        <f t="shared" ca="1" si="392"/>
        <v>855614.78200000001</v>
      </c>
    </row>
    <row r="913" spans="2:90" x14ac:dyDescent="0.15">
      <c r="B913" s="3">
        <v>43224</v>
      </c>
      <c r="E913" s="86">
        <v>43224</v>
      </c>
      <c r="F913" s="53">
        <v>13.93</v>
      </c>
      <c r="G913">
        <v>2.41</v>
      </c>
      <c r="H913">
        <v>21.25</v>
      </c>
      <c r="I913">
        <v>23.45</v>
      </c>
      <c r="K913">
        <v>11.66</v>
      </c>
      <c r="L913">
        <v>15.5</v>
      </c>
      <c r="M913">
        <v>3.2</v>
      </c>
      <c r="O913">
        <v>18.02</v>
      </c>
      <c r="Q913">
        <v>1.29</v>
      </c>
      <c r="R913">
        <v>9.02</v>
      </c>
      <c r="S913">
        <v>43.38</v>
      </c>
      <c r="U913">
        <v>43.38</v>
      </c>
      <c r="X913" s="3">
        <f t="shared" si="370"/>
        <v>43224</v>
      </c>
      <c r="Y913" s="40">
        <f ca="1">Y912+SUMIFS('Transactions (Dated)'!$E$2:$E$53,'Transactions (Dated)'!$D$2:$D$53,'Share Values'!$X913,'Transactions (Dated)'!$B$2:$B$53,'Share Values'!Y$11,'Transactions (Dated)'!$C$2:$C$53,"Buy")-SUMIFS('Transactions (Dated)'!$E$2:$E$53,'Transactions (Dated)'!$D$2:$D$53,'Share Values'!$X913,'Transactions (Dated)'!$B$2:$B$53,'Share Values'!Y$11,'Transactions (Dated)'!$C$2:$C$53,"Sell")</f>
        <v>4625</v>
      </c>
      <c r="Z913" s="40">
        <f ca="1">Z912+SUMIFS('Transactions (Dated)'!$E$2:$E$53,'Transactions (Dated)'!$D$2:$D$53,'Share Values'!$X913,'Transactions (Dated)'!$B$2:$B$53,'Share Values'!Z$11,'Transactions (Dated)'!$C$2:$C$53,"Buy")-SUMIFS('Transactions (Dated)'!$E$2:$E$53,'Transactions (Dated)'!$D$2:$D$53,'Share Values'!$X913,'Transactions (Dated)'!$B$2:$B$53,'Share Values'!Z$11,'Transactions (Dated)'!$C$2:$C$53,"Sell")</f>
        <v>9375</v>
      </c>
      <c r="AA913" s="40">
        <f ca="1">AA912+SUMIFS('Transactions (Dated)'!$E$2:$E$53,'Transactions (Dated)'!$D$2:$D$53,'Share Values'!$X913,'Transactions (Dated)'!$B$2:$B$53,'Share Values'!AA$11,'Transactions (Dated)'!$C$2:$C$53,"Buy")-SUMIFS('Transactions (Dated)'!$E$2:$E$53,'Transactions (Dated)'!$D$2:$D$53,'Share Values'!$X913,'Transactions (Dated)'!$B$2:$B$53,'Share Values'!AA$11,'Transactions (Dated)'!$C$2:$C$53,"Sell")</f>
        <v>26357</v>
      </c>
      <c r="AB913" s="40">
        <f ca="1">AB912+SUMIFS('Transactions (Dated)'!$E$2:$E$53,'Transactions (Dated)'!$D$2:$D$53,'Share Values'!$X913,'Transactions (Dated)'!$B$2:$B$53,'Share Values'!AB$11,'Transactions (Dated)'!$C$2:$C$53,"Buy")-SUMIFS('Transactions (Dated)'!$E$2:$E$53,'Transactions (Dated)'!$D$2:$D$53,'Share Values'!$X913,'Transactions (Dated)'!$B$2:$B$53,'Share Values'!AB$11,'Transactions (Dated)'!$C$2:$C$53,"Sell")</f>
        <v>1892</v>
      </c>
      <c r="AC913" s="40">
        <f ca="1">AC912+SUMIFS('Transactions (Dated)'!$E$2:$E$53,'Transactions (Dated)'!$D$2:$D$53,'Share Values'!$X913,'Transactions (Dated)'!$B$2:$B$53,'Share Values'!AC$11,'Transactions (Dated)'!$C$2:$C$53,"Buy")-SUMIFS('Transactions (Dated)'!$E$2:$E$53,'Transactions (Dated)'!$D$2:$D$53,'Share Values'!$X913,'Transactions (Dated)'!$B$2:$B$53,'Share Values'!AC$11,'Transactions (Dated)'!$C$2:$C$53,"Sell")</f>
        <v>2348</v>
      </c>
      <c r="AD913" s="40">
        <f ca="1">AD912+SUMIFS('Transactions (Dated)'!$E$2:$E$53,'Transactions (Dated)'!$D$2:$D$53,'Share Values'!$X913,'Transactions (Dated)'!$B$2:$B$53,'Share Values'!AD$11,'Transactions (Dated)'!$C$2:$C$53,"Buy")-SUMIFS('Transactions (Dated)'!$E$2:$E$53,'Transactions (Dated)'!$D$2:$D$53,'Share Values'!$X913,'Transactions (Dated)'!$B$2:$B$53,'Share Values'!AD$11,'Transactions (Dated)'!$C$2:$C$53,"Sell")</f>
        <v>0</v>
      </c>
      <c r="AE913" s="40">
        <f ca="1">AE912+SUMIFS('Transactions (Dated)'!$E$2:$E$53,'Transactions (Dated)'!$D$2:$D$53,'Share Values'!$X913,'Transactions (Dated)'!$B$2:$B$53,'Share Values'!AE$11,'Transactions (Dated)'!$C$2:$C$53,"Buy")-SUMIFS('Transactions (Dated)'!$E$2:$E$53,'Transactions (Dated)'!$D$2:$D$53,'Share Values'!$X913,'Transactions (Dated)'!$B$2:$B$53,'Share Values'!AE$11,'Transactions (Dated)'!$C$2:$C$53,"Sell")</f>
        <v>2900</v>
      </c>
      <c r="AF913" s="40">
        <f ca="1">AF912+SUMIFS('Transactions (Dated)'!$E$2:$E$53,'Transactions (Dated)'!$D$2:$D$53,'Share Values'!$X913,'Transactions (Dated)'!$B$2:$B$53,'Share Values'!AF$11,'Transactions (Dated)'!$C$2:$C$53,"Buy")-SUMIFS('Transactions (Dated)'!$E$2:$E$53,'Transactions (Dated)'!$D$2:$D$53,'Share Values'!$X913,'Transactions (Dated)'!$B$2:$B$53,'Share Values'!AF$11,'Transactions (Dated)'!$C$2:$C$53,"Sell")</f>
        <v>14201</v>
      </c>
      <c r="AG913" s="40">
        <f ca="1">AG912+SUMIFS('Transactions (Dated)'!$E$2:$E$53,'Transactions (Dated)'!$D$2:$D$53,'Share Values'!$X913,'Transactions (Dated)'!$B$2:$B$53,'Share Values'!AG$11,'Transactions (Dated)'!$C$2:$C$53,"Buy")-SUMIFS('Transactions (Dated)'!$E$2:$E$53,'Transactions (Dated)'!$D$2:$D$53,'Share Values'!$X913,'Transactions (Dated)'!$B$2:$B$53,'Share Values'!AG$11,'Transactions (Dated)'!$C$2:$C$53,"Sell")</f>
        <v>6835</v>
      </c>
      <c r="AH913" s="40">
        <f ca="1">AH912+SUMIFS('Transactions (Dated)'!$E$2:$E$53,'Transactions (Dated)'!$D$2:$D$53,'Share Values'!$X913,'Transactions (Dated)'!$B$2:$B$53,'Share Values'!AH$11,'Transactions (Dated)'!$C$2:$C$53,"Buy")-SUMIFS('Transactions (Dated)'!$E$2:$E$53,'Transactions (Dated)'!$D$2:$D$53,'Share Values'!$X913,'Transactions (Dated)'!$B$2:$B$53,'Share Values'!AH$11,'Transactions (Dated)'!$C$2:$C$53,"Sell")</f>
        <v>0</v>
      </c>
      <c r="AI913" s="40">
        <f ca="1">AI912+SUMIFS('Transactions (Dated)'!$E$2:$E$53,'Transactions (Dated)'!$D$2:$D$53,'Share Values'!$X913,'Transactions (Dated)'!$B$2:$B$53,'Share Values'!AI$11,'Transactions (Dated)'!$C$2:$C$53,"Buy")-SUMIFS('Transactions (Dated)'!$E$2:$E$53,'Transactions (Dated)'!$D$2:$D$53,'Share Values'!$X913,'Transactions (Dated)'!$B$2:$B$53,'Share Values'!AI$11,'Transactions (Dated)'!$C$2:$C$53,"Sell")</f>
        <v>0</v>
      </c>
      <c r="AJ913" s="40">
        <f ca="1">AJ912+SUMIFS('Transactions (Dated)'!$E$2:$E$53,'Transactions (Dated)'!$D$2:$D$53,'Share Values'!$X913,'Transactions (Dated)'!$B$2:$B$53,'Share Values'!AJ$11,'Transactions (Dated)'!$C$2:$C$53,"Buy")-SUMIFS('Transactions (Dated)'!$E$2:$E$53,'Transactions (Dated)'!$D$2:$D$53,'Share Values'!$X913,'Transactions (Dated)'!$B$2:$B$53,'Share Values'!AJ$11,'Transactions (Dated)'!$C$2:$C$53,"Sell")</f>
        <v>0</v>
      </c>
      <c r="AK913" s="40">
        <f ca="1">AK912+SUMIFS('Transactions (Dated)'!$E$2:$E$53,'Transactions (Dated)'!$D$2:$D$53,'Share Values'!$X913,'Transactions (Dated)'!$B$2:$B$53,'Share Values'!AK$11,'Transactions (Dated)'!$C$2:$C$53,"Buy")-SUMIFS('Transactions (Dated)'!$E$2:$E$53,'Transactions (Dated)'!$D$2:$D$53,'Share Values'!$X913,'Transactions (Dated)'!$B$2:$B$53,'Share Values'!AK$11,'Transactions (Dated)'!$C$2:$C$53,"Sell")</f>
        <v>0</v>
      </c>
      <c r="AL913" s="40">
        <f ca="1">AL912+SUMIFS('Transactions (Dated)'!$E$2:$E$53,'Transactions (Dated)'!$D$2:$D$53,'Share Values'!$X913,'Transactions (Dated)'!$B$2:$B$53,'Share Values'!AL$11,'Transactions (Dated)'!$C$2:$C$53,"Buy")-SUMIFS('Transactions (Dated)'!$E$2:$E$53,'Transactions (Dated)'!$D$2:$D$53,'Share Values'!$X913,'Transactions (Dated)'!$B$2:$B$53,'Share Values'!AL$11,'Transactions (Dated)'!$C$2:$C$53,"Sell")</f>
        <v>0</v>
      </c>
      <c r="AM913" s="40">
        <f ca="1">AM912+SUMIFS('Transactions (Dated)'!$E$2:$E$53,'Transactions (Dated)'!$D$2:$D$53,'Share Values'!$X913,'Transactions (Dated)'!$B$2:$B$53,'Share Values'!AM$11,'Transactions (Dated)'!$C$2:$C$53,"Buy")-SUMIFS('Transactions (Dated)'!$E$2:$E$53,'Transactions (Dated)'!$D$2:$D$53,'Share Values'!$X913,'Transactions (Dated)'!$B$2:$B$53,'Share Values'!AM$11,'Transactions (Dated)'!$C$2:$C$53,"Sell")</f>
        <v>0</v>
      </c>
      <c r="AN913" s="40">
        <f ca="1">AN912+SUMIFS('Transactions (Dated)'!$E$2:$E$53,'Transactions (Dated)'!$D$2:$D$53,'Share Values'!$X913,'Transactions (Dated)'!$B$2:$B$53,'Share Values'!AN$11,'Transactions (Dated)'!$C$2:$C$53,"Buy")-SUMIFS('Transactions (Dated)'!$E$2:$E$53,'Transactions (Dated)'!$D$2:$D$53,'Share Values'!$X913,'Transactions (Dated)'!$B$2:$B$53,'Share Values'!AN$11,'Transactions (Dated)'!$C$2:$C$53,"Sell")</f>
        <v>0</v>
      </c>
      <c r="AQ913" s="3">
        <f t="shared" si="371"/>
        <v>43224</v>
      </c>
      <c r="AR913" s="6">
        <f t="shared" ca="1" si="372"/>
        <v>64426.25</v>
      </c>
      <c r="AS913" s="6">
        <f t="shared" ca="1" si="373"/>
        <v>22593.75</v>
      </c>
      <c r="AT913" s="6">
        <f t="shared" ca="1" si="374"/>
        <v>560086.25</v>
      </c>
      <c r="AU913" s="6">
        <f t="shared" ca="1" si="375"/>
        <v>44367.4</v>
      </c>
      <c r="AV913" s="6">
        <f t="shared" ca="1" si="376"/>
        <v>0</v>
      </c>
      <c r="AW913" s="6">
        <f t="shared" ca="1" si="377"/>
        <v>0</v>
      </c>
      <c r="AX913" s="6">
        <f t="shared" ca="1" si="378"/>
        <v>44950</v>
      </c>
      <c r="AY913" s="6">
        <f t="shared" ca="1" si="379"/>
        <v>45443.200000000004</v>
      </c>
      <c r="AZ913" s="6">
        <f t="shared" ca="1" si="380"/>
        <v>0</v>
      </c>
      <c r="BA913" s="6">
        <f t="shared" ca="1" si="381"/>
        <v>0</v>
      </c>
      <c r="BB913" s="6">
        <f t="shared" ca="1" si="382"/>
        <v>0</v>
      </c>
      <c r="BC913" s="6">
        <f t="shared" ca="1" si="383"/>
        <v>0</v>
      </c>
      <c r="BD913" s="6">
        <f t="shared" ca="1" si="384"/>
        <v>0</v>
      </c>
      <c r="BE913" s="6">
        <f t="shared" ca="1" si="385"/>
        <v>0</v>
      </c>
      <c r="BF913" s="6">
        <f t="shared" ca="1" si="393"/>
        <v>0</v>
      </c>
      <c r="BG913" s="6">
        <f t="shared" ca="1" si="394"/>
        <v>0</v>
      </c>
      <c r="BJ913" s="4">
        <f t="shared" ca="1" si="386"/>
        <v>781866.85</v>
      </c>
      <c r="BL913" s="3">
        <f t="shared" si="387"/>
        <v>43224</v>
      </c>
      <c r="BM913" s="6">
        <f>BM912+SUMIFS('Transactions (Dated)'!G:G,'Transactions (Dated)'!D:D,'Share Values'!AQ913)</f>
        <v>14317.649999999987</v>
      </c>
      <c r="BN913" s="6">
        <f ca="1">BN912+SUMIFS('Transactions (Dated)'!$F:$F,'Transactions (Dated)'!$D:$D,$BL913,'Transactions (Dated)'!$B:$B,BN$11,'Transactions (Dated)'!$C:$C,"Dividend (paid to cash)")*Y913</f>
        <v>0</v>
      </c>
      <c r="BO913" s="6">
        <f ca="1">BO912+SUMIFS('Transactions (Dated)'!$F:$F,'Transactions (Dated)'!$D:$D,$BL913,'Transactions (Dated)'!$B:$B,BO$11,'Transactions (Dated)'!$C:$C,"Dividend (paid to cash)")*Z913</f>
        <v>2421.875</v>
      </c>
      <c r="BP913" s="6">
        <f ca="1">BP912+SUMIFS('Transactions (Dated)'!$F:$F,'Transactions (Dated)'!$D:$D,$BL913,'Transactions (Dated)'!$B:$B,BP$11,'Transactions (Dated)'!$C:$C,"Dividend (paid to cash)")*AA913</f>
        <v>51745.237000000008</v>
      </c>
      <c r="BQ913" s="6">
        <f ca="1">BQ912+SUMIFS('Transactions (Dated)'!$F:$F,'Transactions (Dated)'!$D:$D,$BL913,'Transactions (Dated)'!$B:$B,BQ$11,'Transactions (Dated)'!$C:$C,"Dividend (paid to cash)")*AB913</f>
        <v>818.29</v>
      </c>
      <c r="BR913" s="6">
        <f ca="1">BR912+SUMIFS('Transactions (Dated)'!$F:$F,'Transactions (Dated)'!$D:$D,$BL913,'Transactions (Dated)'!$B:$B,BR$11,'Transactions (Dated)'!$C:$C,"Dividend (paid to cash)")*AC913</f>
        <v>0</v>
      </c>
      <c r="BS913" s="6">
        <f ca="1">BS912+SUMIFS('Transactions (Dated)'!$F:$F,'Transactions (Dated)'!$D:$D,$BL913,'Transactions (Dated)'!$B:$B,BS$11,'Transactions (Dated)'!$C:$C,"Dividend (paid to cash)")*AD913</f>
        <v>0</v>
      </c>
      <c r="BT913" s="6">
        <f ca="1">BT912+SUMIFS('Transactions (Dated)'!$F:$F,'Transactions (Dated)'!$D:$D,$BL913,'Transactions (Dated)'!$B:$B,BT$11,'Transactions (Dated)'!$C:$C,"Dividend (paid to cash)")*AE913</f>
        <v>9280</v>
      </c>
      <c r="BU913" s="6">
        <f ca="1">BU912+SUMIFS('Transactions (Dated)'!$F:$F,'Transactions (Dated)'!$D:$D,$BL913,'Transactions (Dated)'!$B:$B,BU$11,'Transactions (Dated)'!$C:$C,"Dividend (paid to cash)")*AF913</f>
        <v>0</v>
      </c>
      <c r="BV913" s="6">
        <f ca="1">BV912+SUMIFS('Transactions (Dated)'!$F:$F,'Transactions (Dated)'!$D:$D,$BL913,'Transactions (Dated)'!$B:$B,BV$11,'Transactions (Dated)'!$C:$C,"Dividend (paid to cash)")*AG913</f>
        <v>0</v>
      </c>
      <c r="BW913" s="6">
        <f ca="1">BW912+SUMIFS('Transactions (Dated)'!$F:$F,'Transactions (Dated)'!$D:$D,$BL913,'Transactions (Dated)'!$B:$B,BW$11,'Transactions (Dated)'!$C:$C,"Dividend (paid to cash)")*AH913</f>
        <v>0</v>
      </c>
      <c r="BX913" s="6">
        <f ca="1">BX912+SUMIFS('Transactions (Dated)'!$F:$F,'Transactions (Dated)'!$D:$D,$BL913,'Transactions (Dated)'!$B:$B,BX$11,'Transactions (Dated)'!$C:$C,"Dividend (paid to cash)")*AI913</f>
        <v>0</v>
      </c>
      <c r="BY913" s="6">
        <f ca="1">BY912+SUMIFS('Transactions (Dated)'!$F:$F,'Transactions (Dated)'!$D:$D,$BL913,'Transactions (Dated)'!$B:$B,BY$11,'Transactions (Dated)'!$C:$C,"Dividend (paid to cash)")*AJ913</f>
        <v>0</v>
      </c>
      <c r="BZ913" s="6">
        <f ca="1">BZ912+SUMIFS('Transactions (Dated)'!$F:$F,'Transactions (Dated)'!$D:$D,$BL913,'Transactions (Dated)'!$B:$B,BZ$11,'Transactions (Dated)'!$C:$C,"Dividend (paid to cash)")*AK913</f>
        <v>0</v>
      </c>
      <c r="CA913" s="6">
        <f ca="1">CA912+SUMIFS('Transactions (Dated)'!$F:$F,'Transactions (Dated)'!$D:$D,$BL913,'Transactions (Dated)'!$B:$B,CA$11,'Transactions (Dated)'!$C:$C,"Dividend (paid to cash)")*AL913</f>
        <v>0</v>
      </c>
      <c r="CB913" s="6">
        <v>0</v>
      </c>
      <c r="CC913" s="6">
        <v>0</v>
      </c>
      <c r="CF913" s="6">
        <f t="shared" ca="1" si="388"/>
        <v>78583.051999999981</v>
      </c>
      <c r="CH913" s="3">
        <f t="shared" si="389"/>
        <v>43224</v>
      </c>
      <c r="CI913" s="4">
        <f t="shared" ca="1" si="390"/>
        <v>781866.85</v>
      </c>
      <c r="CJ913" s="4">
        <f t="shared" ca="1" si="391"/>
        <v>78583.051999999981</v>
      </c>
      <c r="CL913" s="4">
        <f t="shared" ca="1" si="392"/>
        <v>860449.902</v>
      </c>
    </row>
    <row r="914" spans="2:90" x14ac:dyDescent="0.15">
      <c r="B914" s="3">
        <v>43227</v>
      </c>
      <c r="E914" s="86">
        <v>43227</v>
      </c>
      <c r="F914" s="53">
        <v>14.18</v>
      </c>
      <c r="G914">
        <v>2.5300000000000002</v>
      </c>
      <c r="H914">
        <v>21.35</v>
      </c>
      <c r="I914">
        <v>23.33</v>
      </c>
      <c r="K914">
        <v>11.61</v>
      </c>
      <c r="L914">
        <v>15.48</v>
      </c>
      <c r="M914">
        <v>3.21</v>
      </c>
      <c r="O914">
        <v>17.95</v>
      </c>
      <c r="Q914">
        <v>1.28</v>
      </c>
      <c r="R914">
        <v>9.01</v>
      </c>
      <c r="S914">
        <v>43.36</v>
      </c>
      <c r="U914">
        <v>43.36</v>
      </c>
      <c r="X914" s="3">
        <f t="shared" si="370"/>
        <v>43227</v>
      </c>
      <c r="Y914" s="40">
        <f ca="1">Y913+SUMIFS('Transactions (Dated)'!$E$2:$E$53,'Transactions (Dated)'!$D$2:$D$53,'Share Values'!$X914,'Transactions (Dated)'!$B$2:$B$53,'Share Values'!Y$11,'Transactions (Dated)'!$C$2:$C$53,"Buy")-SUMIFS('Transactions (Dated)'!$E$2:$E$53,'Transactions (Dated)'!$D$2:$D$53,'Share Values'!$X914,'Transactions (Dated)'!$B$2:$B$53,'Share Values'!Y$11,'Transactions (Dated)'!$C$2:$C$53,"Sell")</f>
        <v>4625</v>
      </c>
      <c r="Z914" s="40">
        <f ca="1">Z913+SUMIFS('Transactions (Dated)'!$E$2:$E$53,'Transactions (Dated)'!$D$2:$D$53,'Share Values'!$X914,'Transactions (Dated)'!$B$2:$B$53,'Share Values'!Z$11,'Transactions (Dated)'!$C$2:$C$53,"Buy")-SUMIFS('Transactions (Dated)'!$E$2:$E$53,'Transactions (Dated)'!$D$2:$D$53,'Share Values'!$X914,'Transactions (Dated)'!$B$2:$B$53,'Share Values'!Z$11,'Transactions (Dated)'!$C$2:$C$53,"Sell")</f>
        <v>9375</v>
      </c>
      <c r="AA914" s="40">
        <f ca="1">AA913+SUMIFS('Transactions (Dated)'!$E$2:$E$53,'Transactions (Dated)'!$D$2:$D$53,'Share Values'!$X914,'Transactions (Dated)'!$B$2:$B$53,'Share Values'!AA$11,'Transactions (Dated)'!$C$2:$C$53,"Buy")-SUMIFS('Transactions (Dated)'!$E$2:$E$53,'Transactions (Dated)'!$D$2:$D$53,'Share Values'!$X914,'Transactions (Dated)'!$B$2:$B$53,'Share Values'!AA$11,'Transactions (Dated)'!$C$2:$C$53,"Sell")</f>
        <v>26357</v>
      </c>
      <c r="AB914" s="40">
        <f ca="1">AB913+SUMIFS('Transactions (Dated)'!$E$2:$E$53,'Transactions (Dated)'!$D$2:$D$53,'Share Values'!$X914,'Transactions (Dated)'!$B$2:$B$53,'Share Values'!AB$11,'Transactions (Dated)'!$C$2:$C$53,"Buy")-SUMIFS('Transactions (Dated)'!$E$2:$E$53,'Transactions (Dated)'!$D$2:$D$53,'Share Values'!$X914,'Transactions (Dated)'!$B$2:$B$53,'Share Values'!AB$11,'Transactions (Dated)'!$C$2:$C$53,"Sell")</f>
        <v>1892</v>
      </c>
      <c r="AC914" s="40">
        <f ca="1">AC913+SUMIFS('Transactions (Dated)'!$E$2:$E$53,'Transactions (Dated)'!$D$2:$D$53,'Share Values'!$X914,'Transactions (Dated)'!$B$2:$B$53,'Share Values'!AC$11,'Transactions (Dated)'!$C$2:$C$53,"Buy")-SUMIFS('Transactions (Dated)'!$E$2:$E$53,'Transactions (Dated)'!$D$2:$D$53,'Share Values'!$X914,'Transactions (Dated)'!$B$2:$B$53,'Share Values'!AC$11,'Transactions (Dated)'!$C$2:$C$53,"Sell")</f>
        <v>2348</v>
      </c>
      <c r="AD914" s="40">
        <f ca="1">AD913+SUMIFS('Transactions (Dated)'!$E$2:$E$53,'Transactions (Dated)'!$D$2:$D$53,'Share Values'!$X914,'Transactions (Dated)'!$B$2:$B$53,'Share Values'!AD$11,'Transactions (Dated)'!$C$2:$C$53,"Buy")-SUMIFS('Transactions (Dated)'!$E$2:$E$53,'Transactions (Dated)'!$D$2:$D$53,'Share Values'!$X914,'Transactions (Dated)'!$B$2:$B$53,'Share Values'!AD$11,'Transactions (Dated)'!$C$2:$C$53,"Sell")</f>
        <v>0</v>
      </c>
      <c r="AE914" s="40">
        <f ca="1">AE913+SUMIFS('Transactions (Dated)'!$E$2:$E$53,'Transactions (Dated)'!$D$2:$D$53,'Share Values'!$X914,'Transactions (Dated)'!$B$2:$B$53,'Share Values'!AE$11,'Transactions (Dated)'!$C$2:$C$53,"Buy")-SUMIFS('Transactions (Dated)'!$E$2:$E$53,'Transactions (Dated)'!$D$2:$D$53,'Share Values'!$X914,'Transactions (Dated)'!$B$2:$B$53,'Share Values'!AE$11,'Transactions (Dated)'!$C$2:$C$53,"Sell")</f>
        <v>2900</v>
      </c>
      <c r="AF914" s="40">
        <f ca="1">AF913+SUMIFS('Transactions (Dated)'!$E$2:$E$53,'Transactions (Dated)'!$D$2:$D$53,'Share Values'!$X914,'Transactions (Dated)'!$B$2:$B$53,'Share Values'!AF$11,'Transactions (Dated)'!$C$2:$C$53,"Buy")-SUMIFS('Transactions (Dated)'!$E$2:$E$53,'Transactions (Dated)'!$D$2:$D$53,'Share Values'!$X914,'Transactions (Dated)'!$B$2:$B$53,'Share Values'!AF$11,'Transactions (Dated)'!$C$2:$C$53,"Sell")</f>
        <v>14201</v>
      </c>
      <c r="AG914" s="40">
        <f ca="1">AG913+SUMIFS('Transactions (Dated)'!$E$2:$E$53,'Transactions (Dated)'!$D$2:$D$53,'Share Values'!$X914,'Transactions (Dated)'!$B$2:$B$53,'Share Values'!AG$11,'Transactions (Dated)'!$C$2:$C$53,"Buy")-SUMIFS('Transactions (Dated)'!$E$2:$E$53,'Transactions (Dated)'!$D$2:$D$53,'Share Values'!$X914,'Transactions (Dated)'!$B$2:$B$53,'Share Values'!AG$11,'Transactions (Dated)'!$C$2:$C$53,"Sell")</f>
        <v>6835</v>
      </c>
      <c r="AH914" s="40">
        <f ca="1">AH913+SUMIFS('Transactions (Dated)'!$E$2:$E$53,'Transactions (Dated)'!$D$2:$D$53,'Share Values'!$X914,'Transactions (Dated)'!$B$2:$B$53,'Share Values'!AH$11,'Transactions (Dated)'!$C$2:$C$53,"Buy")-SUMIFS('Transactions (Dated)'!$E$2:$E$53,'Transactions (Dated)'!$D$2:$D$53,'Share Values'!$X914,'Transactions (Dated)'!$B$2:$B$53,'Share Values'!AH$11,'Transactions (Dated)'!$C$2:$C$53,"Sell")</f>
        <v>0</v>
      </c>
      <c r="AI914" s="40">
        <f ca="1">AI913+SUMIFS('Transactions (Dated)'!$E$2:$E$53,'Transactions (Dated)'!$D$2:$D$53,'Share Values'!$X914,'Transactions (Dated)'!$B$2:$B$53,'Share Values'!AI$11,'Transactions (Dated)'!$C$2:$C$53,"Buy")-SUMIFS('Transactions (Dated)'!$E$2:$E$53,'Transactions (Dated)'!$D$2:$D$53,'Share Values'!$X914,'Transactions (Dated)'!$B$2:$B$53,'Share Values'!AI$11,'Transactions (Dated)'!$C$2:$C$53,"Sell")</f>
        <v>0</v>
      </c>
      <c r="AJ914" s="40">
        <f ca="1">AJ913+SUMIFS('Transactions (Dated)'!$E$2:$E$53,'Transactions (Dated)'!$D$2:$D$53,'Share Values'!$X914,'Transactions (Dated)'!$B$2:$B$53,'Share Values'!AJ$11,'Transactions (Dated)'!$C$2:$C$53,"Buy")-SUMIFS('Transactions (Dated)'!$E$2:$E$53,'Transactions (Dated)'!$D$2:$D$53,'Share Values'!$X914,'Transactions (Dated)'!$B$2:$B$53,'Share Values'!AJ$11,'Transactions (Dated)'!$C$2:$C$53,"Sell")</f>
        <v>0</v>
      </c>
      <c r="AK914" s="40">
        <f ca="1">AK913+SUMIFS('Transactions (Dated)'!$E$2:$E$53,'Transactions (Dated)'!$D$2:$D$53,'Share Values'!$X914,'Transactions (Dated)'!$B$2:$B$53,'Share Values'!AK$11,'Transactions (Dated)'!$C$2:$C$53,"Buy")-SUMIFS('Transactions (Dated)'!$E$2:$E$53,'Transactions (Dated)'!$D$2:$D$53,'Share Values'!$X914,'Transactions (Dated)'!$B$2:$B$53,'Share Values'!AK$11,'Transactions (Dated)'!$C$2:$C$53,"Sell")</f>
        <v>0</v>
      </c>
      <c r="AL914" s="40">
        <f ca="1">AL913+SUMIFS('Transactions (Dated)'!$E$2:$E$53,'Transactions (Dated)'!$D$2:$D$53,'Share Values'!$X914,'Transactions (Dated)'!$B$2:$B$53,'Share Values'!AL$11,'Transactions (Dated)'!$C$2:$C$53,"Buy")-SUMIFS('Transactions (Dated)'!$E$2:$E$53,'Transactions (Dated)'!$D$2:$D$53,'Share Values'!$X914,'Transactions (Dated)'!$B$2:$B$53,'Share Values'!AL$11,'Transactions (Dated)'!$C$2:$C$53,"Sell")</f>
        <v>0</v>
      </c>
      <c r="AM914" s="40">
        <f ca="1">AM913+SUMIFS('Transactions (Dated)'!$E$2:$E$53,'Transactions (Dated)'!$D$2:$D$53,'Share Values'!$X914,'Transactions (Dated)'!$B$2:$B$53,'Share Values'!AM$11,'Transactions (Dated)'!$C$2:$C$53,"Buy")-SUMIFS('Transactions (Dated)'!$E$2:$E$53,'Transactions (Dated)'!$D$2:$D$53,'Share Values'!$X914,'Transactions (Dated)'!$B$2:$B$53,'Share Values'!AM$11,'Transactions (Dated)'!$C$2:$C$53,"Sell")</f>
        <v>0</v>
      </c>
      <c r="AN914" s="40">
        <f ca="1">AN913+SUMIFS('Transactions (Dated)'!$E$2:$E$53,'Transactions (Dated)'!$D$2:$D$53,'Share Values'!$X914,'Transactions (Dated)'!$B$2:$B$53,'Share Values'!AN$11,'Transactions (Dated)'!$C$2:$C$53,"Buy")-SUMIFS('Transactions (Dated)'!$E$2:$E$53,'Transactions (Dated)'!$D$2:$D$53,'Share Values'!$X914,'Transactions (Dated)'!$B$2:$B$53,'Share Values'!AN$11,'Transactions (Dated)'!$C$2:$C$53,"Sell")</f>
        <v>0</v>
      </c>
      <c r="AQ914" s="3">
        <f t="shared" si="371"/>
        <v>43227</v>
      </c>
      <c r="AR914" s="6">
        <f t="shared" ca="1" si="372"/>
        <v>65582.5</v>
      </c>
      <c r="AS914" s="6">
        <f t="shared" ca="1" si="373"/>
        <v>23718.750000000004</v>
      </c>
      <c r="AT914" s="6">
        <f t="shared" ca="1" si="374"/>
        <v>562721.95000000007</v>
      </c>
      <c r="AU914" s="6">
        <f t="shared" ca="1" si="375"/>
        <v>44140.359999999993</v>
      </c>
      <c r="AV914" s="6">
        <f t="shared" ca="1" si="376"/>
        <v>0</v>
      </c>
      <c r="AW914" s="6">
        <f t="shared" ca="1" si="377"/>
        <v>0</v>
      </c>
      <c r="AX914" s="6">
        <f t="shared" ca="1" si="378"/>
        <v>44892</v>
      </c>
      <c r="AY914" s="6">
        <f t="shared" ca="1" si="379"/>
        <v>45585.21</v>
      </c>
      <c r="AZ914" s="6">
        <f t="shared" ca="1" si="380"/>
        <v>0</v>
      </c>
      <c r="BA914" s="6">
        <f t="shared" ca="1" si="381"/>
        <v>0</v>
      </c>
      <c r="BB914" s="6">
        <f t="shared" ca="1" si="382"/>
        <v>0</v>
      </c>
      <c r="BC914" s="6">
        <f t="shared" ca="1" si="383"/>
        <v>0</v>
      </c>
      <c r="BD914" s="6">
        <f t="shared" ca="1" si="384"/>
        <v>0</v>
      </c>
      <c r="BE914" s="6">
        <f t="shared" ca="1" si="385"/>
        <v>0</v>
      </c>
      <c r="BF914" s="6">
        <f t="shared" ca="1" si="393"/>
        <v>0</v>
      </c>
      <c r="BG914" s="6">
        <f t="shared" ca="1" si="394"/>
        <v>0</v>
      </c>
      <c r="BJ914" s="4">
        <f t="shared" ca="1" si="386"/>
        <v>786640.77</v>
      </c>
      <c r="BL914" s="3">
        <f t="shared" si="387"/>
        <v>43227</v>
      </c>
      <c r="BM914" s="6">
        <f>BM913+SUMIFS('Transactions (Dated)'!G:G,'Transactions (Dated)'!D:D,'Share Values'!AQ914)</f>
        <v>14317.649999999987</v>
      </c>
      <c r="BN914" s="6">
        <f ca="1">BN913+SUMIFS('Transactions (Dated)'!$F:$F,'Transactions (Dated)'!$D:$D,$BL914,'Transactions (Dated)'!$B:$B,BN$11,'Transactions (Dated)'!$C:$C,"Dividend (paid to cash)")*Y914</f>
        <v>0</v>
      </c>
      <c r="BO914" s="6">
        <f ca="1">BO913+SUMIFS('Transactions (Dated)'!$F:$F,'Transactions (Dated)'!$D:$D,$BL914,'Transactions (Dated)'!$B:$B,BO$11,'Transactions (Dated)'!$C:$C,"Dividend (paid to cash)")*Z914</f>
        <v>2421.875</v>
      </c>
      <c r="BP914" s="6">
        <f ca="1">BP913+SUMIFS('Transactions (Dated)'!$F:$F,'Transactions (Dated)'!$D:$D,$BL914,'Transactions (Dated)'!$B:$B,BP$11,'Transactions (Dated)'!$C:$C,"Dividend (paid to cash)")*AA914</f>
        <v>51745.237000000008</v>
      </c>
      <c r="BQ914" s="6">
        <f ca="1">BQ913+SUMIFS('Transactions (Dated)'!$F:$F,'Transactions (Dated)'!$D:$D,$BL914,'Transactions (Dated)'!$B:$B,BQ$11,'Transactions (Dated)'!$C:$C,"Dividend (paid to cash)")*AB914</f>
        <v>818.29</v>
      </c>
      <c r="BR914" s="6">
        <f ca="1">BR913+SUMIFS('Transactions (Dated)'!$F:$F,'Transactions (Dated)'!$D:$D,$BL914,'Transactions (Dated)'!$B:$B,BR$11,'Transactions (Dated)'!$C:$C,"Dividend (paid to cash)")*AC914</f>
        <v>0</v>
      </c>
      <c r="BS914" s="6">
        <f ca="1">BS913+SUMIFS('Transactions (Dated)'!$F:$F,'Transactions (Dated)'!$D:$D,$BL914,'Transactions (Dated)'!$B:$B,BS$11,'Transactions (Dated)'!$C:$C,"Dividend (paid to cash)")*AD914</f>
        <v>0</v>
      </c>
      <c r="BT914" s="6">
        <f ca="1">BT913+SUMIFS('Transactions (Dated)'!$F:$F,'Transactions (Dated)'!$D:$D,$BL914,'Transactions (Dated)'!$B:$B,BT$11,'Transactions (Dated)'!$C:$C,"Dividend (paid to cash)")*AE914</f>
        <v>9280</v>
      </c>
      <c r="BU914" s="6">
        <f ca="1">BU913+SUMIFS('Transactions (Dated)'!$F:$F,'Transactions (Dated)'!$D:$D,$BL914,'Transactions (Dated)'!$B:$B,BU$11,'Transactions (Dated)'!$C:$C,"Dividend (paid to cash)")*AF914</f>
        <v>0</v>
      </c>
      <c r="BV914" s="6">
        <f ca="1">BV913+SUMIFS('Transactions (Dated)'!$F:$F,'Transactions (Dated)'!$D:$D,$BL914,'Transactions (Dated)'!$B:$B,BV$11,'Transactions (Dated)'!$C:$C,"Dividend (paid to cash)")*AG914</f>
        <v>0</v>
      </c>
      <c r="BW914" s="6">
        <f ca="1">BW913+SUMIFS('Transactions (Dated)'!$F:$F,'Transactions (Dated)'!$D:$D,$BL914,'Transactions (Dated)'!$B:$B,BW$11,'Transactions (Dated)'!$C:$C,"Dividend (paid to cash)")*AH914</f>
        <v>0</v>
      </c>
      <c r="BX914" s="6">
        <f ca="1">BX913+SUMIFS('Transactions (Dated)'!$F:$F,'Transactions (Dated)'!$D:$D,$BL914,'Transactions (Dated)'!$B:$B,BX$11,'Transactions (Dated)'!$C:$C,"Dividend (paid to cash)")*AI914</f>
        <v>0</v>
      </c>
      <c r="BY914" s="6">
        <f ca="1">BY913+SUMIFS('Transactions (Dated)'!$F:$F,'Transactions (Dated)'!$D:$D,$BL914,'Transactions (Dated)'!$B:$B,BY$11,'Transactions (Dated)'!$C:$C,"Dividend (paid to cash)")*AJ914</f>
        <v>0</v>
      </c>
      <c r="BZ914" s="6">
        <f ca="1">BZ913+SUMIFS('Transactions (Dated)'!$F:$F,'Transactions (Dated)'!$D:$D,$BL914,'Transactions (Dated)'!$B:$B,BZ$11,'Transactions (Dated)'!$C:$C,"Dividend (paid to cash)")*AK914</f>
        <v>0</v>
      </c>
      <c r="CA914" s="6">
        <f ca="1">CA913+SUMIFS('Transactions (Dated)'!$F:$F,'Transactions (Dated)'!$D:$D,$BL914,'Transactions (Dated)'!$B:$B,CA$11,'Transactions (Dated)'!$C:$C,"Dividend (paid to cash)")*AL914</f>
        <v>0</v>
      </c>
      <c r="CB914" s="6">
        <v>0</v>
      </c>
      <c r="CC914" s="6">
        <v>0</v>
      </c>
      <c r="CF914" s="6">
        <f t="shared" ca="1" si="388"/>
        <v>78583.051999999981</v>
      </c>
      <c r="CH914" s="3">
        <f t="shared" si="389"/>
        <v>43227</v>
      </c>
      <c r="CI914" s="4">
        <f t="shared" ca="1" si="390"/>
        <v>786640.77</v>
      </c>
      <c r="CJ914" s="4">
        <f t="shared" ca="1" si="391"/>
        <v>78583.051999999981</v>
      </c>
      <c r="CL914" s="4">
        <f t="shared" ca="1" si="392"/>
        <v>865223.82200000004</v>
      </c>
    </row>
    <row r="915" spans="2:90" x14ac:dyDescent="0.15">
      <c r="B915" s="3">
        <v>43228</v>
      </c>
      <c r="E915" s="86">
        <v>43228</v>
      </c>
      <c r="F915" s="53">
        <v>14.42</v>
      </c>
      <c r="G915">
        <v>2.57</v>
      </c>
      <c r="H915">
        <v>21.4</v>
      </c>
      <c r="I915">
        <v>24.026900000000001</v>
      </c>
      <c r="K915">
        <v>11.57</v>
      </c>
      <c r="L915">
        <v>15.29</v>
      </c>
      <c r="M915">
        <v>3.22</v>
      </c>
      <c r="O915">
        <v>17.7</v>
      </c>
      <c r="Q915">
        <v>1.26</v>
      </c>
      <c r="R915">
        <v>8.7899999999999991</v>
      </c>
      <c r="S915">
        <v>42.99</v>
      </c>
      <c r="U915">
        <v>42.99</v>
      </c>
      <c r="X915" s="3">
        <f t="shared" si="370"/>
        <v>43228</v>
      </c>
      <c r="Y915" s="40">
        <f ca="1">Y914+SUMIFS('Transactions (Dated)'!$E$2:$E$53,'Transactions (Dated)'!$D$2:$D$53,'Share Values'!$X915,'Transactions (Dated)'!$B$2:$B$53,'Share Values'!Y$11,'Transactions (Dated)'!$C$2:$C$53,"Buy")-SUMIFS('Transactions (Dated)'!$E$2:$E$53,'Transactions (Dated)'!$D$2:$D$53,'Share Values'!$X915,'Transactions (Dated)'!$B$2:$B$53,'Share Values'!Y$11,'Transactions (Dated)'!$C$2:$C$53,"Sell")</f>
        <v>4625</v>
      </c>
      <c r="Z915" s="40">
        <f ca="1">Z914+SUMIFS('Transactions (Dated)'!$E$2:$E$53,'Transactions (Dated)'!$D$2:$D$53,'Share Values'!$X915,'Transactions (Dated)'!$B$2:$B$53,'Share Values'!Z$11,'Transactions (Dated)'!$C$2:$C$53,"Buy")-SUMIFS('Transactions (Dated)'!$E$2:$E$53,'Transactions (Dated)'!$D$2:$D$53,'Share Values'!$X915,'Transactions (Dated)'!$B$2:$B$53,'Share Values'!Z$11,'Transactions (Dated)'!$C$2:$C$53,"Sell")</f>
        <v>9375</v>
      </c>
      <c r="AA915" s="40">
        <f ca="1">AA914+SUMIFS('Transactions (Dated)'!$E$2:$E$53,'Transactions (Dated)'!$D$2:$D$53,'Share Values'!$X915,'Transactions (Dated)'!$B$2:$B$53,'Share Values'!AA$11,'Transactions (Dated)'!$C$2:$C$53,"Buy")-SUMIFS('Transactions (Dated)'!$E$2:$E$53,'Transactions (Dated)'!$D$2:$D$53,'Share Values'!$X915,'Transactions (Dated)'!$B$2:$B$53,'Share Values'!AA$11,'Transactions (Dated)'!$C$2:$C$53,"Sell")</f>
        <v>26357</v>
      </c>
      <c r="AB915" s="40">
        <f ca="1">AB914+SUMIFS('Transactions (Dated)'!$E$2:$E$53,'Transactions (Dated)'!$D$2:$D$53,'Share Values'!$X915,'Transactions (Dated)'!$B$2:$B$53,'Share Values'!AB$11,'Transactions (Dated)'!$C$2:$C$53,"Buy")-SUMIFS('Transactions (Dated)'!$E$2:$E$53,'Transactions (Dated)'!$D$2:$D$53,'Share Values'!$X915,'Transactions (Dated)'!$B$2:$B$53,'Share Values'!AB$11,'Transactions (Dated)'!$C$2:$C$53,"Sell")</f>
        <v>1892</v>
      </c>
      <c r="AC915" s="40">
        <f ca="1">AC914+SUMIFS('Transactions (Dated)'!$E$2:$E$53,'Transactions (Dated)'!$D$2:$D$53,'Share Values'!$X915,'Transactions (Dated)'!$B$2:$B$53,'Share Values'!AC$11,'Transactions (Dated)'!$C$2:$C$53,"Buy")-SUMIFS('Transactions (Dated)'!$E$2:$E$53,'Transactions (Dated)'!$D$2:$D$53,'Share Values'!$X915,'Transactions (Dated)'!$B$2:$B$53,'Share Values'!AC$11,'Transactions (Dated)'!$C$2:$C$53,"Sell")</f>
        <v>2348</v>
      </c>
      <c r="AD915" s="40">
        <f ca="1">AD914+SUMIFS('Transactions (Dated)'!$E$2:$E$53,'Transactions (Dated)'!$D$2:$D$53,'Share Values'!$X915,'Transactions (Dated)'!$B$2:$B$53,'Share Values'!AD$11,'Transactions (Dated)'!$C$2:$C$53,"Buy")-SUMIFS('Transactions (Dated)'!$E$2:$E$53,'Transactions (Dated)'!$D$2:$D$53,'Share Values'!$X915,'Transactions (Dated)'!$B$2:$B$53,'Share Values'!AD$11,'Transactions (Dated)'!$C$2:$C$53,"Sell")</f>
        <v>0</v>
      </c>
      <c r="AE915" s="40">
        <f ca="1">AE914+SUMIFS('Transactions (Dated)'!$E$2:$E$53,'Transactions (Dated)'!$D$2:$D$53,'Share Values'!$X915,'Transactions (Dated)'!$B$2:$B$53,'Share Values'!AE$11,'Transactions (Dated)'!$C$2:$C$53,"Buy")-SUMIFS('Transactions (Dated)'!$E$2:$E$53,'Transactions (Dated)'!$D$2:$D$53,'Share Values'!$X915,'Transactions (Dated)'!$B$2:$B$53,'Share Values'!AE$11,'Transactions (Dated)'!$C$2:$C$53,"Sell")</f>
        <v>2900</v>
      </c>
      <c r="AF915" s="40">
        <f ca="1">AF914+SUMIFS('Transactions (Dated)'!$E$2:$E$53,'Transactions (Dated)'!$D$2:$D$53,'Share Values'!$X915,'Transactions (Dated)'!$B$2:$B$53,'Share Values'!AF$11,'Transactions (Dated)'!$C$2:$C$53,"Buy")-SUMIFS('Transactions (Dated)'!$E$2:$E$53,'Transactions (Dated)'!$D$2:$D$53,'Share Values'!$X915,'Transactions (Dated)'!$B$2:$B$53,'Share Values'!AF$11,'Transactions (Dated)'!$C$2:$C$53,"Sell")</f>
        <v>14201</v>
      </c>
      <c r="AG915" s="40">
        <f ca="1">AG914+SUMIFS('Transactions (Dated)'!$E$2:$E$53,'Transactions (Dated)'!$D$2:$D$53,'Share Values'!$X915,'Transactions (Dated)'!$B$2:$B$53,'Share Values'!AG$11,'Transactions (Dated)'!$C$2:$C$53,"Buy")-SUMIFS('Transactions (Dated)'!$E$2:$E$53,'Transactions (Dated)'!$D$2:$D$53,'Share Values'!$X915,'Transactions (Dated)'!$B$2:$B$53,'Share Values'!AG$11,'Transactions (Dated)'!$C$2:$C$53,"Sell")</f>
        <v>6835</v>
      </c>
      <c r="AH915" s="40">
        <f ca="1">AH914+SUMIFS('Transactions (Dated)'!$E$2:$E$53,'Transactions (Dated)'!$D$2:$D$53,'Share Values'!$X915,'Transactions (Dated)'!$B$2:$B$53,'Share Values'!AH$11,'Transactions (Dated)'!$C$2:$C$53,"Buy")-SUMIFS('Transactions (Dated)'!$E$2:$E$53,'Transactions (Dated)'!$D$2:$D$53,'Share Values'!$X915,'Transactions (Dated)'!$B$2:$B$53,'Share Values'!AH$11,'Transactions (Dated)'!$C$2:$C$53,"Sell")</f>
        <v>0</v>
      </c>
      <c r="AI915" s="40">
        <f ca="1">AI914+SUMIFS('Transactions (Dated)'!$E$2:$E$53,'Transactions (Dated)'!$D$2:$D$53,'Share Values'!$X915,'Transactions (Dated)'!$B$2:$B$53,'Share Values'!AI$11,'Transactions (Dated)'!$C$2:$C$53,"Buy")-SUMIFS('Transactions (Dated)'!$E$2:$E$53,'Transactions (Dated)'!$D$2:$D$53,'Share Values'!$X915,'Transactions (Dated)'!$B$2:$B$53,'Share Values'!AI$11,'Transactions (Dated)'!$C$2:$C$53,"Sell")</f>
        <v>0</v>
      </c>
      <c r="AJ915" s="40">
        <f ca="1">AJ914+SUMIFS('Transactions (Dated)'!$E$2:$E$53,'Transactions (Dated)'!$D$2:$D$53,'Share Values'!$X915,'Transactions (Dated)'!$B$2:$B$53,'Share Values'!AJ$11,'Transactions (Dated)'!$C$2:$C$53,"Buy")-SUMIFS('Transactions (Dated)'!$E$2:$E$53,'Transactions (Dated)'!$D$2:$D$53,'Share Values'!$X915,'Transactions (Dated)'!$B$2:$B$53,'Share Values'!AJ$11,'Transactions (Dated)'!$C$2:$C$53,"Sell")</f>
        <v>0</v>
      </c>
      <c r="AK915" s="40">
        <f ca="1">AK914+SUMIFS('Transactions (Dated)'!$E$2:$E$53,'Transactions (Dated)'!$D$2:$D$53,'Share Values'!$X915,'Transactions (Dated)'!$B$2:$B$53,'Share Values'!AK$11,'Transactions (Dated)'!$C$2:$C$53,"Buy")-SUMIFS('Transactions (Dated)'!$E$2:$E$53,'Transactions (Dated)'!$D$2:$D$53,'Share Values'!$X915,'Transactions (Dated)'!$B$2:$B$53,'Share Values'!AK$11,'Transactions (Dated)'!$C$2:$C$53,"Sell")</f>
        <v>0</v>
      </c>
      <c r="AL915" s="40">
        <f ca="1">AL914+SUMIFS('Transactions (Dated)'!$E$2:$E$53,'Transactions (Dated)'!$D$2:$D$53,'Share Values'!$X915,'Transactions (Dated)'!$B$2:$B$53,'Share Values'!AL$11,'Transactions (Dated)'!$C$2:$C$53,"Buy")-SUMIFS('Transactions (Dated)'!$E$2:$E$53,'Transactions (Dated)'!$D$2:$D$53,'Share Values'!$X915,'Transactions (Dated)'!$B$2:$B$53,'Share Values'!AL$11,'Transactions (Dated)'!$C$2:$C$53,"Sell")</f>
        <v>0</v>
      </c>
      <c r="AM915" s="40">
        <f ca="1">AM914+SUMIFS('Transactions (Dated)'!$E$2:$E$53,'Transactions (Dated)'!$D$2:$D$53,'Share Values'!$X915,'Transactions (Dated)'!$B$2:$B$53,'Share Values'!AM$11,'Transactions (Dated)'!$C$2:$C$53,"Buy")-SUMIFS('Transactions (Dated)'!$E$2:$E$53,'Transactions (Dated)'!$D$2:$D$53,'Share Values'!$X915,'Transactions (Dated)'!$B$2:$B$53,'Share Values'!AM$11,'Transactions (Dated)'!$C$2:$C$53,"Sell")</f>
        <v>0</v>
      </c>
      <c r="AN915" s="40">
        <f ca="1">AN914+SUMIFS('Transactions (Dated)'!$E$2:$E$53,'Transactions (Dated)'!$D$2:$D$53,'Share Values'!$X915,'Transactions (Dated)'!$B$2:$B$53,'Share Values'!AN$11,'Transactions (Dated)'!$C$2:$C$53,"Buy")-SUMIFS('Transactions (Dated)'!$E$2:$E$53,'Transactions (Dated)'!$D$2:$D$53,'Share Values'!$X915,'Transactions (Dated)'!$B$2:$B$53,'Share Values'!AN$11,'Transactions (Dated)'!$C$2:$C$53,"Sell")</f>
        <v>0</v>
      </c>
      <c r="AQ915" s="3">
        <f t="shared" si="371"/>
        <v>43228</v>
      </c>
      <c r="AR915" s="6">
        <f t="shared" ca="1" si="372"/>
        <v>66692.5</v>
      </c>
      <c r="AS915" s="6">
        <f t="shared" ca="1" si="373"/>
        <v>24093.75</v>
      </c>
      <c r="AT915" s="6">
        <f t="shared" ca="1" si="374"/>
        <v>564039.79999999993</v>
      </c>
      <c r="AU915" s="6">
        <f t="shared" ca="1" si="375"/>
        <v>45458.894800000002</v>
      </c>
      <c r="AV915" s="6">
        <f t="shared" ca="1" si="376"/>
        <v>0</v>
      </c>
      <c r="AW915" s="6">
        <f t="shared" ca="1" si="377"/>
        <v>0</v>
      </c>
      <c r="AX915" s="6">
        <f t="shared" ca="1" si="378"/>
        <v>44341</v>
      </c>
      <c r="AY915" s="6">
        <f t="shared" ca="1" si="379"/>
        <v>45727.22</v>
      </c>
      <c r="AZ915" s="6">
        <f t="shared" ca="1" si="380"/>
        <v>0</v>
      </c>
      <c r="BA915" s="6">
        <f t="shared" ca="1" si="381"/>
        <v>0</v>
      </c>
      <c r="BB915" s="6">
        <f t="shared" ca="1" si="382"/>
        <v>0</v>
      </c>
      <c r="BC915" s="6">
        <f t="shared" ca="1" si="383"/>
        <v>0</v>
      </c>
      <c r="BD915" s="6">
        <f t="shared" ca="1" si="384"/>
        <v>0</v>
      </c>
      <c r="BE915" s="6">
        <f t="shared" ca="1" si="385"/>
        <v>0</v>
      </c>
      <c r="BF915" s="6">
        <f t="shared" ca="1" si="393"/>
        <v>0</v>
      </c>
      <c r="BG915" s="6">
        <f t="shared" ca="1" si="394"/>
        <v>0</v>
      </c>
      <c r="BJ915" s="4">
        <f t="shared" ca="1" si="386"/>
        <v>790353.16479999991</v>
      </c>
      <c r="BL915" s="3">
        <f t="shared" si="387"/>
        <v>43228</v>
      </c>
      <c r="BM915" s="6">
        <f>BM914+SUMIFS('Transactions (Dated)'!G:G,'Transactions (Dated)'!D:D,'Share Values'!AQ915)</f>
        <v>14317.649999999987</v>
      </c>
      <c r="BN915" s="6">
        <f ca="1">BN914+SUMIFS('Transactions (Dated)'!$F:$F,'Transactions (Dated)'!$D:$D,$BL915,'Transactions (Dated)'!$B:$B,BN$11,'Transactions (Dated)'!$C:$C,"Dividend (paid to cash)")*Y915</f>
        <v>0</v>
      </c>
      <c r="BO915" s="6">
        <f ca="1">BO914+SUMIFS('Transactions (Dated)'!$F:$F,'Transactions (Dated)'!$D:$D,$BL915,'Transactions (Dated)'!$B:$B,BO$11,'Transactions (Dated)'!$C:$C,"Dividend (paid to cash)")*Z915</f>
        <v>2421.875</v>
      </c>
      <c r="BP915" s="6">
        <f ca="1">BP914+SUMIFS('Transactions (Dated)'!$F:$F,'Transactions (Dated)'!$D:$D,$BL915,'Transactions (Dated)'!$B:$B,BP$11,'Transactions (Dated)'!$C:$C,"Dividend (paid to cash)")*AA915</f>
        <v>51745.237000000008</v>
      </c>
      <c r="BQ915" s="6">
        <f ca="1">BQ914+SUMIFS('Transactions (Dated)'!$F:$F,'Transactions (Dated)'!$D:$D,$BL915,'Transactions (Dated)'!$B:$B,BQ$11,'Transactions (Dated)'!$C:$C,"Dividend (paid to cash)")*AB915</f>
        <v>818.29</v>
      </c>
      <c r="BR915" s="6">
        <f ca="1">BR914+SUMIFS('Transactions (Dated)'!$F:$F,'Transactions (Dated)'!$D:$D,$BL915,'Transactions (Dated)'!$B:$B,BR$11,'Transactions (Dated)'!$C:$C,"Dividend (paid to cash)")*AC915</f>
        <v>0</v>
      </c>
      <c r="BS915" s="6">
        <f ca="1">BS914+SUMIFS('Transactions (Dated)'!$F:$F,'Transactions (Dated)'!$D:$D,$BL915,'Transactions (Dated)'!$B:$B,BS$11,'Transactions (Dated)'!$C:$C,"Dividend (paid to cash)")*AD915</f>
        <v>0</v>
      </c>
      <c r="BT915" s="6">
        <f ca="1">BT914+SUMIFS('Transactions (Dated)'!$F:$F,'Transactions (Dated)'!$D:$D,$BL915,'Transactions (Dated)'!$B:$B,BT$11,'Transactions (Dated)'!$C:$C,"Dividend (paid to cash)")*AE915</f>
        <v>9280</v>
      </c>
      <c r="BU915" s="6">
        <f ca="1">BU914+SUMIFS('Transactions (Dated)'!$F:$F,'Transactions (Dated)'!$D:$D,$BL915,'Transactions (Dated)'!$B:$B,BU$11,'Transactions (Dated)'!$C:$C,"Dividend (paid to cash)")*AF915</f>
        <v>0</v>
      </c>
      <c r="BV915" s="6">
        <f ca="1">BV914+SUMIFS('Transactions (Dated)'!$F:$F,'Transactions (Dated)'!$D:$D,$BL915,'Transactions (Dated)'!$B:$B,BV$11,'Transactions (Dated)'!$C:$C,"Dividend (paid to cash)")*AG915</f>
        <v>0</v>
      </c>
      <c r="BW915" s="6">
        <f ca="1">BW914+SUMIFS('Transactions (Dated)'!$F:$F,'Transactions (Dated)'!$D:$D,$BL915,'Transactions (Dated)'!$B:$B,BW$11,'Transactions (Dated)'!$C:$C,"Dividend (paid to cash)")*AH915</f>
        <v>0</v>
      </c>
      <c r="BX915" s="6">
        <f ca="1">BX914+SUMIFS('Transactions (Dated)'!$F:$F,'Transactions (Dated)'!$D:$D,$BL915,'Transactions (Dated)'!$B:$B,BX$11,'Transactions (Dated)'!$C:$C,"Dividend (paid to cash)")*AI915</f>
        <v>0</v>
      </c>
      <c r="BY915" s="6">
        <f ca="1">BY914+SUMIFS('Transactions (Dated)'!$F:$F,'Transactions (Dated)'!$D:$D,$BL915,'Transactions (Dated)'!$B:$B,BY$11,'Transactions (Dated)'!$C:$C,"Dividend (paid to cash)")*AJ915</f>
        <v>0</v>
      </c>
      <c r="BZ915" s="6">
        <f ca="1">BZ914+SUMIFS('Transactions (Dated)'!$F:$F,'Transactions (Dated)'!$D:$D,$BL915,'Transactions (Dated)'!$B:$B,BZ$11,'Transactions (Dated)'!$C:$C,"Dividend (paid to cash)")*AK915</f>
        <v>0</v>
      </c>
      <c r="CA915" s="6">
        <f ca="1">CA914+SUMIFS('Transactions (Dated)'!$F:$F,'Transactions (Dated)'!$D:$D,$BL915,'Transactions (Dated)'!$B:$B,CA$11,'Transactions (Dated)'!$C:$C,"Dividend (paid to cash)")*AL915</f>
        <v>0</v>
      </c>
      <c r="CB915" s="6">
        <v>0</v>
      </c>
      <c r="CC915" s="6">
        <v>0</v>
      </c>
      <c r="CF915" s="6">
        <f t="shared" ca="1" si="388"/>
        <v>78583.051999999981</v>
      </c>
      <c r="CH915" s="3">
        <f t="shared" si="389"/>
        <v>43228</v>
      </c>
      <c r="CI915" s="4">
        <f t="shared" ca="1" si="390"/>
        <v>790353.16479999991</v>
      </c>
      <c r="CJ915" s="4">
        <f t="shared" ca="1" si="391"/>
        <v>78583.051999999981</v>
      </c>
      <c r="CL915" s="4">
        <f t="shared" ca="1" si="392"/>
        <v>868936.21679999994</v>
      </c>
    </row>
    <row r="916" spans="2:90" x14ac:dyDescent="0.15">
      <c r="B916" s="3">
        <v>43229</v>
      </c>
      <c r="E916" s="86">
        <v>43229</v>
      </c>
      <c r="F916" s="53">
        <v>14.89</v>
      </c>
      <c r="G916">
        <v>2.71</v>
      </c>
      <c r="H916">
        <v>21.46</v>
      </c>
      <c r="I916">
        <v>23.74</v>
      </c>
      <c r="K916">
        <v>11.6</v>
      </c>
      <c r="L916">
        <v>15.53</v>
      </c>
      <c r="M916">
        <v>3.18</v>
      </c>
      <c r="O916">
        <v>17.600000000000001</v>
      </c>
      <c r="Q916">
        <v>1.3</v>
      </c>
      <c r="R916">
        <v>8.98</v>
      </c>
      <c r="S916">
        <v>42.5</v>
      </c>
      <c r="U916">
        <v>42.5</v>
      </c>
      <c r="X916" s="3">
        <f t="shared" ref="X916:X979" si="395">E916</f>
        <v>43229</v>
      </c>
      <c r="Y916" s="40">
        <f ca="1">Y915+SUMIFS('Transactions (Dated)'!$E$2:$E$53,'Transactions (Dated)'!$D$2:$D$53,'Share Values'!$X916,'Transactions (Dated)'!$B$2:$B$53,'Share Values'!Y$11,'Transactions (Dated)'!$C$2:$C$53,"Buy")-SUMIFS('Transactions (Dated)'!$E$2:$E$53,'Transactions (Dated)'!$D$2:$D$53,'Share Values'!$X916,'Transactions (Dated)'!$B$2:$B$53,'Share Values'!Y$11,'Transactions (Dated)'!$C$2:$C$53,"Sell")</f>
        <v>4625</v>
      </c>
      <c r="Z916" s="40">
        <f ca="1">Z915+SUMIFS('Transactions (Dated)'!$E$2:$E$53,'Transactions (Dated)'!$D$2:$D$53,'Share Values'!$X916,'Transactions (Dated)'!$B$2:$B$53,'Share Values'!Z$11,'Transactions (Dated)'!$C$2:$C$53,"Buy")-SUMIFS('Transactions (Dated)'!$E$2:$E$53,'Transactions (Dated)'!$D$2:$D$53,'Share Values'!$X916,'Transactions (Dated)'!$B$2:$B$53,'Share Values'!Z$11,'Transactions (Dated)'!$C$2:$C$53,"Sell")</f>
        <v>9375</v>
      </c>
      <c r="AA916" s="40">
        <f ca="1">AA915+SUMIFS('Transactions (Dated)'!$E$2:$E$53,'Transactions (Dated)'!$D$2:$D$53,'Share Values'!$X916,'Transactions (Dated)'!$B$2:$B$53,'Share Values'!AA$11,'Transactions (Dated)'!$C$2:$C$53,"Buy")-SUMIFS('Transactions (Dated)'!$E$2:$E$53,'Transactions (Dated)'!$D$2:$D$53,'Share Values'!$X916,'Transactions (Dated)'!$B$2:$B$53,'Share Values'!AA$11,'Transactions (Dated)'!$C$2:$C$53,"Sell")</f>
        <v>26357</v>
      </c>
      <c r="AB916" s="40">
        <f ca="1">AB915+SUMIFS('Transactions (Dated)'!$E$2:$E$53,'Transactions (Dated)'!$D$2:$D$53,'Share Values'!$X916,'Transactions (Dated)'!$B$2:$B$53,'Share Values'!AB$11,'Transactions (Dated)'!$C$2:$C$53,"Buy")-SUMIFS('Transactions (Dated)'!$E$2:$E$53,'Transactions (Dated)'!$D$2:$D$53,'Share Values'!$X916,'Transactions (Dated)'!$B$2:$B$53,'Share Values'!AB$11,'Transactions (Dated)'!$C$2:$C$53,"Sell")</f>
        <v>1892</v>
      </c>
      <c r="AC916" s="40">
        <f ca="1">AC915+SUMIFS('Transactions (Dated)'!$E$2:$E$53,'Transactions (Dated)'!$D$2:$D$53,'Share Values'!$X916,'Transactions (Dated)'!$B$2:$B$53,'Share Values'!AC$11,'Transactions (Dated)'!$C$2:$C$53,"Buy")-SUMIFS('Transactions (Dated)'!$E$2:$E$53,'Transactions (Dated)'!$D$2:$D$53,'Share Values'!$X916,'Transactions (Dated)'!$B$2:$B$53,'Share Values'!AC$11,'Transactions (Dated)'!$C$2:$C$53,"Sell")</f>
        <v>2348</v>
      </c>
      <c r="AD916" s="40">
        <f ca="1">AD915+SUMIFS('Transactions (Dated)'!$E$2:$E$53,'Transactions (Dated)'!$D$2:$D$53,'Share Values'!$X916,'Transactions (Dated)'!$B$2:$B$53,'Share Values'!AD$11,'Transactions (Dated)'!$C$2:$C$53,"Buy")-SUMIFS('Transactions (Dated)'!$E$2:$E$53,'Transactions (Dated)'!$D$2:$D$53,'Share Values'!$X916,'Transactions (Dated)'!$B$2:$B$53,'Share Values'!AD$11,'Transactions (Dated)'!$C$2:$C$53,"Sell")</f>
        <v>0</v>
      </c>
      <c r="AE916" s="40">
        <f ca="1">AE915+SUMIFS('Transactions (Dated)'!$E$2:$E$53,'Transactions (Dated)'!$D$2:$D$53,'Share Values'!$X916,'Transactions (Dated)'!$B$2:$B$53,'Share Values'!AE$11,'Transactions (Dated)'!$C$2:$C$53,"Buy")-SUMIFS('Transactions (Dated)'!$E$2:$E$53,'Transactions (Dated)'!$D$2:$D$53,'Share Values'!$X916,'Transactions (Dated)'!$B$2:$B$53,'Share Values'!AE$11,'Transactions (Dated)'!$C$2:$C$53,"Sell")</f>
        <v>2900</v>
      </c>
      <c r="AF916" s="40">
        <f ca="1">AF915+SUMIFS('Transactions (Dated)'!$E$2:$E$53,'Transactions (Dated)'!$D$2:$D$53,'Share Values'!$X916,'Transactions (Dated)'!$B$2:$B$53,'Share Values'!AF$11,'Transactions (Dated)'!$C$2:$C$53,"Buy")-SUMIFS('Transactions (Dated)'!$E$2:$E$53,'Transactions (Dated)'!$D$2:$D$53,'Share Values'!$X916,'Transactions (Dated)'!$B$2:$B$53,'Share Values'!AF$11,'Transactions (Dated)'!$C$2:$C$53,"Sell")</f>
        <v>14201</v>
      </c>
      <c r="AG916" s="40">
        <f ca="1">AG915+SUMIFS('Transactions (Dated)'!$E$2:$E$53,'Transactions (Dated)'!$D$2:$D$53,'Share Values'!$X916,'Transactions (Dated)'!$B$2:$B$53,'Share Values'!AG$11,'Transactions (Dated)'!$C$2:$C$53,"Buy")-SUMIFS('Transactions (Dated)'!$E$2:$E$53,'Transactions (Dated)'!$D$2:$D$53,'Share Values'!$X916,'Transactions (Dated)'!$B$2:$B$53,'Share Values'!AG$11,'Transactions (Dated)'!$C$2:$C$53,"Sell")</f>
        <v>6835</v>
      </c>
      <c r="AH916" s="40">
        <f ca="1">AH915+SUMIFS('Transactions (Dated)'!$E$2:$E$53,'Transactions (Dated)'!$D$2:$D$53,'Share Values'!$X916,'Transactions (Dated)'!$B$2:$B$53,'Share Values'!AH$11,'Transactions (Dated)'!$C$2:$C$53,"Buy")-SUMIFS('Transactions (Dated)'!$E$2:$E$53,'Transactions (Dated)'!$D$2:$D$53,'Share Values'!$X916,'Transactions (Dated)'!$B$2:$B$53,'Share Values'!AH$11,'Transactions (Dated)'!$C$2:$C$53,"Sell")</f>
        <v>0</v>
      </c>
      <c r="AI916" s="40">
        <f ca="1">AI915+SUMIFS('Transactions (Dated)'!$E$2:$E$53,'Transactions (Dated)'!$D$2:$D$53,'Share Values'!$X916,'Transactions (Dated)'!$B$2:$B$53,'Share Values'!AI$11,'Transactions (Dated)'!$C$2:$C$53,"Buy")-SUMIFS('Transactions (Dated)'!$E$2:$E$53,'Transactions (Dated)'!$D$2:$D$53,'Share Values'!$X916,'Transactions (Dated)'!$B$2:$B$53,'Share Values'!AI$11,'Transactions (Dated)'!$C$2:$C$53,"Sell")</f>
        <v>0</v>
      </c>
      <c r="AJ916" s="40">
        <f ca="1">AJ915+SUMIFS('Transactions (Dated)'!$E$2:$E$53,'Transactions (Dated)'!$D$2:$D$53,'Share Values'!$X916,'Transactions (Dated)'!$B$2:$B$53,'Share Values'!AJ$11,'Transactions (Dated)'!$C$2:$C$53,"Buy")-SUMIFS('Transactions (Dated)'!$E$2:$E$53,'Transactions (Dated)'!$D$2:$D$53,'Share Values'!$X916,'Transactions (Dated)'!$B$2:$B$53,'Share Values'!AJ$11,'Transactions (Dated)'!$C$2:$C$53,"Sell")</f>
        <v>0</v>
      </c>
      <c r="AK916" s="40">
        <f ca="1">AK915+SUMIFS('Transactions (Dated)'!$E$2:$E$53,'Transactions (Dated)'!$D$2:$D$53,'Share Values'!$X916,'Transactions (Dated)'!$B$2:$B$53,'Share Values'!AK$11,'Transactions (Dated)'!$C$2:$C$53,"Buy")-SUMIFS('Transactions (Dated)'!$E$2:$E$53,'Transactions (Dated)'!$D$2:$D$53,'Share Values'!$X916,'Transactions (Dated)'!$B$2:$B$53,'Share Values'!AK$11,'Transactions (Dated)'!$C$2:$C$53,"Sell")</f>
        <v>0</v>
      </c>
      <c r="AL916" s="40">
        <f ca="1">AL915+SUMIFS('Transactions (Dated)'!$E$2:$E$53,'Transactions (Dated)'!$D$2:$D$53,'Share Values'!$X916,'Transactions (Dated)'!$B$2:$B$53,'Share Values'!AL$11,'Transactions (Dated)'!$C$2:$C$53,"Buy")-SUMIFS('Transactions (Dated)'!$E$2:$E$53,'Transactions (Dated)'!$D$2:$D$53,'Share Values'!$X916,'Transactions (Dated)'!$B$2:$B$53,'Share Values'!AL$11,'Transactions (Dated)'!$C$2:$C$53,"Sell")</f>
        <v>0</v>
      </c>
      <c r="AM916" s="40">
        <f ca="1">AM915+SUMIFS('Transactions (Dated)'!$E$2:$E$53,'Transactions (Dated)'!$D$2:$D$53,'Share Values'!$X916,'Transactions (Dated)'!$B$2:$B$53,'Share Values'!AM$11,'Transactions (Dated)'!$C$2:$C$53,"Buy")-SUMIFS('Transactions (Dated)'!$E$2:$E$53,'Transactions (Dated)'!$D$2:$D$53,'Share Values'!$X916,'Transactions (Dated)'!$B$2:$B$53,'Share Values'!AM$11,'Transactions (Dated)'!$C$2:$C$53,"Sell")</f>
        <v>0</v>
      </c>
      <c r="AN916" s="40">
        <f ca="1">AN915+SUMIFS('Transactions (Dated)'!$E$2:$E$53,'Transactions (Dated)'!$D$2:$D$53,'Share Values'!$X916,'Transactions (Dated)'!$B$2:$B$53,'Share Values'!AN$11,'Transactions (Dated)'!$C$2:$C$53,"Buy")-SUMIFS('Transactions (Dated)'!$E$2:$E$53,'Transactions (Dated)'!$D$2:$D$53,'Share Values'!$X916,'Transactions (Dated)'!$B$2:$B$53,'Share Values'!AN$11,'Transactions (Dated)'!$C$2:$C$53,"Sell")</f>
        <v>0</v>
      </c>
      <c r="AQ916" s="3">
        <f t="shared" ref="AQ916:AQ979" si="396">+X916</f>
        <v>43229</v>
      </c>
      <c r="AR916" s="6">
        <f t="shared" ref="AR916:AR979" ca="1" si="397">+Y916*F916</f>
        <v>68866.25</v>
      </c>
      <c r="AS916" s="6">
        <f t="shared" ref="AS916:AS979" ca="1" si="398">+Z916*G916</f>
        <v>25406.25</v>
      </c>
      <c r="AT916" s="6">
        <f t="shared" ref="AT916:AT979" ca="1" si="399">+AA916*H916</f>
        <v>565621.22</v>
      </c>
      <c r="AU916" s="6">
        <f t="shared" ref="AU916:AU979" ca="1" si="400">+AB916*I916</f>
        <v>44916.079999999994</v>
      </c>
      <c r="AV916" s="6">
        <f t="shared" ref="AV916:AV979" ca="1" si="401">+AC916*J916</f>
        <v>0</v>
      </c>
      <c r="AW916" s="6">
        <f t="shared" ref="AW916:AW979" ca="1" si="402">+AD916*K916</f>
        <v>0</v>
      </c>
      <c r="AX916" s="6">
        <f t="shared" ref="AX916:AX979" ca="1" si="403">+AE916*L916</f>
        <v>45037</v>
      </c>
      <c r="AY916" s="6">
        <f t="shared" ref="AY916:AY979" ca="1" si="404">+AF916*M916</f>
        <v>45159.18</v>
      </c>
      <c r="AZ916" s="6">
        <f t="shared" ref="AZ916:AZ979" ca="1" si="405">+AG916*N916</f>
        <v>0</v>
      </c>
      <c r="BA916" s="6">
        <f t="shared" ref="BA916:BA979" ca="1" si="406">+AH916*O916</f>
        <v>0</v>
      </c>
      <c r="BB916" s="6">
        <f t="shared" ref="BB916:BB979" ca="1" si="407">+AI916*P916</f>
        <v>0</v>
      </c>
      <c r="BC916" s="6">
        <f t="shared" ref="BC916:BC979" ca="1" si="408">+AJ916*Q916</f>
        <v>0</v>
      </c>
      <c r="BD916" s="6">
        <f t="shared" ref="BD916:BD979" ca="1" si="409">+AK916*R916</f>
        <v>0</v>
      </c>
      <c r="BE916" s="6">
        <f t="shared" ref="BE916:BE979" ca="1" si="410">+AL916*S916</f>
        <v>0</v>
      </c>
      <c r="BF916" s="6">
        <f t="shared" ca="1" si="393"/>
        <v>0</v>
      </c>
      <c r="BG916" s="6">
        <f t="shared" ca="1" si="394"/>
        <v>0</v>
      </c>
      <c r="BJ916" s="4">
        <f t="shared" ref="BJ916:BJ979" ca="1" si="411">SUM(AR916:BI916)</f>
        <v>795005.98</v>
      </c>
      <c r="BL916" s="3">
        <f t="shared" ref="BL916:BL979" si="412">+X916</f>
        <v>43229</v>
      </c>
      <c r="BM916" s="6">
        <f>BM915+SUMIFS('Transactions (Dated)'!G:G,'Transactions (Dated)'!D:D,'Share Values'!AQ916)</f>
        <v>14317.649999999987</v>
      </c>
      <c r="BN916" s="6">
        <f ca="1">BN915+SUMIFS('Transactions (Dated)'!$F:$F,'Transactions (Dated)'!$D:$D,$BL916,'Transactions (Dated)'!$B:$B,BN$11,'Transactions (Dated)'!$C:$C,"Dividend (paid to cash)")*Y916</f>
        <v>0</v>
      </c>
      <c r="BO916" s="6">
        <f ca="1">BO915+SUMIFS('Transactions (Dated)'!$F:$F,'Transactions (Dated)'!$D:$D,$BL916,'Transactions (Dated)'!$B:$B,BO$11,'Transactions (Dated)'!$C:$C,"Dividend (paid to cash)")*Z916</f>
        <v>2421.875</v>
      </c>
      <c r="BP916" s="6">
        <f ca="1">BP915+SUMIFS('Transactions (Dated)'!$F:$F,'Transactions (Dated)'!$D:$D,$BL916,'Transactions (Dated)'!$B:$B,BP$11,'Transactions (Dated)'!$C:$C,"Dividend (paid to cash)")*AA916</f>
        <v>51745.237000000008</v>
      </c>
      <c r="BQ916" s="6">
        <f ca="1">BQ915+SUMIFS('Transactions (Dated)'!$F:$F,'Transactions (Dated)'!$D:$D,$BL916,'Transactions (Dated)'!$B:$B,BQ$11,'Transactions (Dated)'!$C:$C,"Dividend (paid to cash)")*AB916</f>
        <v>818.29</v>
      </c>
      <c r="BR916" s="6">
        <f ca="1">BR915+SUMIFS('Transactions (Dated)'!$F:$F,'Transactions (Dated)'!$D:$D,$BL916,'Transactions (Dated)'!$B:$B,BR$11,'Transactions (Dated)'!$C:$C,"Dividend (paid to cash)")*AC916</f>
        <v>0</v>
      </c>
      <c r="BS916" s="6">
        <f ca="1">BS915+SUMIFS('Transactions (Dated)'!$F:$F,'Transactions (Dated)'!$D:$D,$BL916,'Transactions (Dated)'!$B:$B,BS$11,'Transactions (Dated)'!$C:$C,"Dividend (paid to cash)")*AD916</f>
        <v>0</v>
      </c>
      <c r="BT916" s="6">
        <f ca="1">BT915+SUMIFS('Transactions (Dated)'!$F:$F,'Transactions (Dated)'!$D:$D,$BL916,'Transactions (Dated)'!$B:$B,BT$11,'Transactions (Dated)'!$C:$C,"Dividend (paid to cash)")*AE916</f>
        <v>9280</v>
      </c>
      <c r="BU916" s="6">
        <f ca="1">BU915+SUMIFS('Transactions (Dated)'!$F:$F,'Transactions (Dated)'!$D:$D,$BL916,'Transactions (Dated)'!$B:$B,BU$11,'Transactions (Dated)'!$C:$C,"Dividend (paid to cash)")*AF916</f>
        <v>0</v>
      </c>
      <c r="BV916" s="6">
        <f ca="1">BV915+SUMIFS('Transactions (Dated)'!$F:$F,'Transactions (Dated)'!$D:$D,$BL916,'Transactions (Dated)'!$B:$B,BV$11,'Transactions (Dated)'!$C:$C,"Dividend (paid to cash)")*AG916</f>
        <v>0</v>
      </c>
      <c r="BW916" s="6">
        <f ca="1">BW915+SUMIFS('Transactions (Dated)'!$F:$F,'Transactions (Dated)'!$D:$D,$BL916,'Transactions (Dated)'!$B:$B,BW$11,'Transactions (Dated)'!$C:$C,"Dividend (paid to cash)")*AH916</f>
        <v>0</v>
      </c>
      <c r="BX916" s="6">
        <f ca="1">BX915+SUMIFS('Transactions (Dated)'!$F:$F,'Transactions (Dated)'!$D:$D,$BL916,'Transactions (Dated)'!$B:$B,BX$11,'Transactions (Dated)'!$C:$C,"Dividend (paid to cash)")*AI916</f>
        <v>0</v>
      </c>
      <c r="BY916" s="6">
        <f ca="1">BY915+SUMIFS('Transactions (Dated)'!$F:$F,'Transactions (Dated)'!$D:$D,$BL916,'Transactions (Dated)'!$B:$B,BY$11,'Transactions (Dated)'!$C:$C,"Dividend (paid to cash)")*AJ916</f>
        <v>0</v>
      </c>
      <c r="BZ916" s="6">
        <f ca="1">BZ915+SUMIFS('Transactions (Dated)'!$F:$F,'Transactions (Dated)'!$D:$D,$BL916,'Transactions (Dated)'!$B:$B,BZ$11,'Transactions (Dated)'!$C:$C,"Dividend (paid to cash)")*AK916</f>
        <v>0</v>
      </c>
      <c r="CA916" s="6">
        <f ca="1">CA915+SUMIFS('Transactions (Dated)'!$F:$F,'Transactions (Dated)'!$D:$D,$BL916,'Transactions (Dated)'!$B:$B,CA$11,'Transactions (Dated)'!$C:$C,"Dividend (paid to cash)")*AL916</f>
        <v>0</v>
      </c>
      <c r="CB916" s="6">
        <v>0</v>
      </c>
      <c r="CC916" s="6">
        <v>0</v>
      </c>
      <c r="CF916" s="6">
        <f t="shared" ref="CF916:CF979" ca="1" si="413">SUM(BM916:CE916)</f>
        <v>78583.051999999981</v>
      </c>
      <c r="CH916" s="3">
        <f t="shared" ref="CH916:CH979" si="414">BL916</f>
        <v>43229</v>
      </c>
      <c r="CI916" s="4">
        <f t="shared" ref="CI916:CI979" ca="1" si="415">SUM(AR916:BI916)</f>
        <v>795005.98</v>
      </c>
      <c r="CJ916" s="4">
        <f t="shared" ref="CJ916:CJ979" ca="1" si="416">+CF916</f>
        <v>78583.051999999981</v>
      </c>
      <c r="CL916" s="4">
        <f t="shared" ref="CL916:CL979" ca="1" si="417">CI916+CJ916</f>
        <v>873589.03200000001</v>
      </c>
    </row>
    <row r="917" spans="2:90" x14ac:dyDescent="0.15">
      <c r="B917" s="3">
        <v>43230</v>
      </c>
      <c r="E917" s="86">
        <v>43230</v>
      </c>
      <c r="F917" s="53">
        <v>15.16</v>
      </c>
      <c r="G917">
        <v>2.56</v>
      </c>
      <c r="H917">
        <v>21.57</v>
      </c>
      <c r="I917">
        <v>24.05</v>
      </c>
      <c r="K917">
        <v>11.84</v>
      </c>
      <c r="L917">
        <v>15.71</v>
      </c>
      <c r="M917">
        <v>3.16</v>
      </c>
      <c r="O917">
        <v>17.36</v>
      </c>
      <c r="Q917">
        <v>1.3</v>
      </c>
      <c r="R917">
        <v>9.3000000000000007</v>
      </c>
      <c r="S917">
        <v>42.36</v>
      </c>
      <c r="U917">
        <v>42.36</v>
      </c>
      <c r="X917" s="3">
        <f t="shared" si="395"/>
        <v>43230</v>
      </c>
      <c r="Y917" s="40">
        <f ca="1">Y916+SUMIFS('Transactions (Dated)'!$E$2:$E$53,'Transactions (Dated)'!$D$2:$D$53,'Share Values'!$X917,'Transactions (Dated)'!$B$2:$B$53,'Share Values'!Y$11,'Transactions (Dated)'!$C$2:$C$53,"Buy")-SUMIFS('Transactions (Dated)'!$E$2:$E$53,'Transactions (Dated)'!$D$2:$D$53,'Share Values'!$X917,'Transactions (Dated)'!$B$2:$B$53,'Share Values'!Y$11,'Transactions (Dated)'!$C$2:$C$53,"Sell")</f>
        <v>4625</v>
      </c>
      <c r="Z917" s="40">
        <f ca="1">Z916+SUMIFS('Transactions (Dated)'!$E$2:$E$53,'Transactions (Dated)'!$D$2:$D$53,'Share Values'!$X917,'Transactions (Dated)'!$B$2:$B$53,'Share Values'!Z$11,'Transactions (Dated)'!$C$2:$C$53,"Buy")-SUMIFS('Transactions (Dated)'!$E$2:$E$53,'Transactions (Dated)'!$D$2:$D$53,'Share Values'!$X917,'Transactions (Dated)'!$B$2:$B$53,'Share Values'!Z$11,'Transactions (Dated)'!$C$2:$C$53,"Sell")</f>
        <v>9375</v>
      </c>
      <c r="AA917" s="40">
        <f ca="1">AA916+SUMIFS('Transactions (Dated)'!$E$2:$E$53,'Transactions (Dated)'!$D$2:$D$53,'Share Values'!$X917,'Transactions (Dated)'!$B$2:$B$53,'Share Values'!AA$11,'Transactions (Dated)'!$C$2:$C$53,"Buy")-SUMIFS('Transactions (Dated)'!$E$2:$E$53,'Transactions (Dated)'!$D$2:$D$53,'Share Values'!$X917,'Transactions (Dated)'!$B$2:$B$53,'Share Values'!AA$11,'Transactions (Dated)'!$C$2:$C$53,"Sell")</f>
        <v>26357</v>
      </c>
      <c r="AB917" s="40">
        <f ca="1">AB916+SUMIFS('Transactions (Dated)'!$E$2:$E$53,'Transactions (Dated)'!$D$2:$D$53,'Share Values'!$X917,'Transactions (Dated)'!$B$2:$B$53,'Share Values'!AB$11,'Transactions (Dated)'!$C$2:$C$53,"Buy")-SUMIFS('Transactions (Dated)'!$E$2:$E$53,'Transactions (Dated)'!$D$2:$D$53,'Share Values'!$X917,'Transactions (Dated)'!$B$2:$B$53,'Share Values'!AB$11,'Transactions (Dated)'!$C$2:$C$53,"Sell")</f>
        <v>1892</v>
      </c>
      <c r="AC917" s="40">
        <f ca="1">AC916+SUMIFS('Transactions (Dated)'!$E$2:$E$53,'Transactions (Dated)'!$D$2:$D$53,'Share Values'!$X917,'Transactions (Dated)'!$B$2:$B$53,'Share Values'!AC$11,'Transactions (Dated)'!$C$2:$C$53,"Buy")-SUMIFS('Transactions (Dated)'!$E$2:$E$53,'Transactions (Dated)'!$D$2:$D$53,'Share Values'!$X917,'Transactions (Dated)'!$B$2:$B$53,'Share Values'!AC$11,'Transactions (Dated)'!$C$2:$C$53,"Sell")</f>
        <v>2348</v>
      </c>
      <c r="AD917" s="40">
        <f ca="1">AD916+SUMIFS('Transactions (Dated)'!$E$2:$E$53,'Transactions (Dated)'!$D$2:$D$53,'Share Values'!$X917,'Transactions (Dated)'!$B$2:$B$53,'Share Values'!AD$11,'Transactions (Dated)'!$C$2:$C$53,"Buy")-SUMIFS('Transactions (Dated)'!$E$2:$E$53,'Transactions (Dated)'!$D$2:$D$53,'Share Values'!$X917,'Transactions (Dated)'!$B$2:$B$53,'Share Values'!AD$11,'Transactions (Dated)'!$C$2:$C$53,"Sell")</f>
        <v>0</v>
      </c>
      <c r="AE917" s="40">
        <f ca="1">AE916+SUMIFS('Transactions (Dated)'!$E$2:$E$53,'Transactions (Dated)'!$D$2:$D$53,'Share Values'!$X917,'Transactions (Dated)'!$B$2:$B$53,'Share Values'!AE$11,'Transactions (Dated)'!$C$2:$C$53,"Buy")-SUMIFS('Transactions (Dated)'!$E$2:$E$53,'Transactions (Dated)'!$D$2:$D$53,'Share Values'!$X917,'Transactions (Dated)'!$B$2:$B$53,'Share Values'!AE$11,'Transactions (Dated)'!$C$2:$C$53,"Sell")</f>
        <v>2900</v>
      </c>
      <c r="AF917" s="40">
        <f ca="1">AF916+SUMIFS('Transactions (Dated)'!$E$2:$E$53,'Transactions (Dated)'!$D$2:$D$53,'Share Values'!$X917,'Transactions (Dated)'!$B$2:$B$53,'Share Values'!AF$11,'Transactions (Dated)'!$C$2:$C$53,"Buy")-SUMIFS('Transactions (Dated)'!$E$2:$E$53,'Transactions (Dated)'!$D$2:$D$53,'Share Values'!$X917,'Transactions (Dated)'!$B$2:$B$53,'Share Values'!AF$11,'Transactions (Dated)'!$C$2:$C$53,"Sell")</f>
        <v>14201</v>
      </c>
      <c r="AG917" s="40">
        <f ca="1">AG916+SUMIFS('Transactions (Dated)'!$E$2:$E$53,'Transactions (Dated)'!$D$2:$D$53,'Share Values'!$X917,'Transactions (Dated)'!$B$2:$B$53,'Share Values'!AG$11,'Transactions (Dated)'!$C$2:$C$53,"Buy")-SUMIFS('Transactions (Dated)'!$E$2:$E$53,'Transactions (Dated)'!$D$2:$D$53,'Share Values'!$X917,'Transactions (Dated)'!$B$2:$B$53,'Share Values'!AG$11,'Transactions (Dated)'!$C$2:$C$53,"Sell")</f>
        <v>6835</v>
      </c>
      <c r="AH917" s="40">
        <f ca="1">AH916+SUMIFS('Transactions (Dated)'!$E$2:$E$53,'Transactions (Dated)'!$D$2:$D$53,'Share Values'!$X917,'Transactions (Dated)'!$B$2:$B$53,'Share Values'!AH$11,'Transactions (Dated)'!$C$2:$C$53,"Buy")-SUMIFS('Transactions (Dated)'!$E$2:$E$53,'Transactions (Dated)'!$D$2:$D$53,'Share Values'!$X917,'Transactions (Dated)'!$B$2:$B$53,'Share Values'!AH$11,'Transactions (Dated)'!$C$2:$C$53,"Sell")</f>
        <v>0</v>
      </c>
      <c r="AI917" s="40">
        <f ca="1">AI916+SUMIFS('Transactions (Dated)'!$E$2:$E$53,'Transactions (Dated)'!$D$2:$D$53,'Share Values'!$X917,'Transactions (Dated)'!$B$2:$B$53,'Share Values'!AI$11,'Transactions (Dated)'!$C$2:$C$53,"Buy")-SUMIFS('Transactions (Dated)'!$E$2:$E$53,'Transactions (Dated)'!$D$2:$D$53,'Share Values'!$X917,'Transactions (Dated)'!$B$2:$B$53,'Share Values'!AI$11,'Transactions (Dated)'!$C$2:$C$53,"Sell")</f>
        <v>0</v>
      </c>
      <c r="AJ917" s="40">
        <f ca="1">AJ916+SUMIFS('Transactions (Dated)'!$E$2:$E$53,'Transactions (Dated)'!$D$2:$D$53,'Share Values'!$X917,'Transactions (Dated)'!$B$2:$B$53,'Share Values'!AJ$11,'Transactions (Dated)'!$C$2:$C$53,"Buy")-SUMIFS('Transactions (Dated)'!$E$2:$E$53,'Transactions (Dated)'!$D$2:$D$53,'Share Values'!$X917,'Transactions (Dated)'!$B$2:$B$53,'Share Values'!AJ$11,'Transactions (Dated)'!$C$2:$C$53,"Sell")</f>
        <v>0</v>
      </c>
      <c r="AK917" s="40">
        <f ca="1">AK916+SUMIFS('Transactions (Dated)'!$E$2:$E$53,'Transactions (Dated)'!$D$2:$D$53,'Share Values'!$X917,'Transactions (Dated)'!$B$2:$B$53,'Share Values'!AK$11,'Transactions (Dated)'!$C$2:$C$53,"Buy")-SUMIFS('Transactions (Dated)'!$E$2:$E$53,'Transactions (Dated)'!$D$2:$D$53,'Share Values'!$X917,'Transactions (Dated)'!$B$2:$B$53,'Share Values'!AK$11,'Transactions (Dated)'!$C$2:$C$53,"Sell")</f>
        <v>0</v>
      </c>
      <c r="AL917" s="40">
        <f ca="1">AL916+SUMIFS('Transactions (Dated)'!$E$2:$E$53,'Transactions (Dated)'!$D$2:$D$53,'Share Values'!$X917,'Transactions (Dated)'!$B$2:$B$53,'Share Values'!AL$11,'Transactions (Dated)'!$C$2:$C$53,"Buy")-SUMIFS('Transactions (Dated)'!$E$2:$E$53,'Transactions (Dated)'!$D$2:$D$53,'Share Values'!$X917,'Transactions (Dated)'!$B$2:$B$53,'Share Values'!AL$11,'Transactions (Dated)'!$C$2:$C$53,"Sell")</f>
        <v>0</v>
      </c>
      <c r="AM917" s="40">
        <f ca="1">AM916+SUMIFS('Transactions (Dated)'!$E$2:$E$53,'Transactions (Dated)'!$D$2:$D$53,'Share Values'!$X917,'Transactions (Dated)'!$B$2:$B$53,'Share Values'!AM$11,'Transactions (Dated)'!$C$2:$C$53,"Buy")-SUMIFS('Transactions (Dated)'!$E$2:$E$53,'Transactions (Dated)'!$D$2:$D$53,'Share Values'!$X917,'Transactions (Dated)'!$B$2:$B$53,'Share Values'!AM$11,'Transactions (Dated)'!$C$2:$C$53,"Sell")</f>
        <v>0</v>
      </c>
      <c r="AN917" s="40">
        <f ca="1">AN916+SUMIFS('Transactions (Dated)'!$E$2:$E$53,'Transactions (Dated)'!$D$2:$D$53,'Share Values'!$X917,'Transactions (Dated)'!$B$2:$B$53,'Share Values'!AN$11,'Transactions (Dated)'!$C$2:$C$53,"Buy")-SUMIFS('Transactions (Dated)'!$E$2:$E$53,'Transactions (Dated)'!$D$2:$D$53,'Share Values'!$X917,'Transactions (Dated)'!$B$2:$B$53,'Share Values'!AN$11,'Transactions (Dated)'!$C$2:$C$53,"Sell")</f>
        <v>0</v>
      </c>
      <c r="AQ917" s="3">
        <f t="shared" si="396"/>
        <v>43230</v>
      </c>
      <c r="AR917" s="6">
        <f t="shared" ca="1" si="397"/>
        <v>70115</v>
      </c>
      <c r="AS917" s="6">
        <f t="shared" ca="1" si="398"/>
        <v>24000</v>
      </c>
      <c r="AT917" s="6">
        <f t="shared" ca="1" si="399"/>
        <v>568520.49</v>
      </c>
      <c r="AU917" s="6">
        <f t="shared" ca="1" si="400"/>
        <v>45502.6</v>
      </c>
      <c r="AV917" s="6">
        <f t="shared" ca="1" si="401"/>
        <v>0</v>
      </c>
      <c r="AW917" s="6">
        <f t="shared" ca="1" si="402"/>
        <v>0</v>
      </c>
      <c r="AX917" s="6">
        <f t="shared" ca="1" si="403"/>
        <v>45559</v>
      </c>
      <c r="AY917" s="6">
        <f t="shared" ca="1" si="404"/>
        <v>44875.16</v>
      </c>
      <c r="AZ917" s="6">
        <f t="shared" ca="1" si="405"/>
        <v>0</v>
      </c>
      <c r="BA917" s="6">
        <f t="shared" ca="1" si="406"/>
        <v>0</v>
      </c>
      <c r="BB917" s="6">
        <f t="shared" ca="1" si="407"/>
        <v>0</v>
      </c>
      <c r="BC917" s="6">
        <f t="shared" ca="1" si="408"/>
        <v>0</v>
      </c>
      <c r="BD917" s="6">
        <f t="shared" ca="1" si="409"/>
        <v>0</v>
      </c>
      <c r="BE917" s="6">
        <f t="shared" ca="1" si="410"/>
        <v>0</v>
      </c>
      <c r="BF917" s="6">
        <f t="shared" ca="1" si="393"/>
        <v>0</v>
      </c>
      <c r="BG917" s="6">
        <f t="shared" ca="1" si="394"/>
        <v>0</v>
      </c>
      <c r="BJ917" s="4">
        <f t="shared" ca="1" si="411"/>
        <v>798572.25</v>
      </c>
      <c r="BL917" s="3">
        <f t="shared" si="412"/>
        <v>43230</v>
      </c>
      <c r="BM917" s="6">
        <f>BM916+SUMIFS('Transactions (Dated)'!G:G,'Transactions (Dated)'!D:D,'Share Values'!AQ917)</f>
        <v>14317.649999999987</v>
      </c>
      <c r="BN917" s="6">
        <f ca="1">BN916+SUMIFS('Transactions (Dated)'!$F:$F,'Transactions (Dated)'!$D:$D,$BL917,'Transactions (Dated)'!$B:$B,BN$11,'Transactions (Dated)'!$C:$C,"Dividend (paid to cash)")*Y917</f>
        <v>0</v>
      </c>
      <c r="BO917" s="6">
        <f ca="1">BO916+SUMIFS('Transactions (Dated)'!$F:$F,'Transactions (Dated)'!$D:$D,$BL917,'Transactions (Dated)'!$B:$B,BO$11,'Transactions (Dated)'!$C:$C,"Dividend (paid to cash)")*Z917</f>
        <v>2421.875</v>
      </c>
      <c r="BP917" s="6">
        <f ca="1">BP916+SUMIFS('Transactions (Dated)'!$F:$F,'Transactions (Dated)'!$D:$D,$BL917,'Transactions (Dated)'!$B:$B,BP$11,'Transactions (Dated)'!$C:$C,"Dividend (paid to cash)")*AA917</f>
        <v>51745.237000000008</v>
      </c>
      <c r="BQ917" s="6">
        <f ca="1">BQ916+SUMIFS('Transactions (Dated)'!$F:$F,'Transactions (Dated)'!$D:$D,$BL917,'Transactions (Dated)'!$B:$B,BQ$11,'Transactions (Dated)'!$C:$C,"Dividend (paid to cash)")*AB917</f>
        <v>818.29</v>
      </c>
      <c r="BR917" s="6">
        <f ca="1">BR916+SUMIFS('Transactions (Dated)'!$F:$F,'Transactions (Dated)'!$D:$D,$BL917,'Transactions (Dated)'!$B:$B,BR$11,'Transactions (Dated)'!$C:$C,"Dividend (paid to cash)")*AC917</f>
        <v>0</v>
      </c>
      <c r="BS917" s="6">
        <f ca="1">BS916+SUMIFS('Transactions (Dated)'!$F:$F,'Transactions (Dated)'!$D:$D,$BL917,'Transactions (Dated)'!$B:$B,BS$11,'Transactions (Dated)'!$C:$C,"Dividend (paid to cash)")*AD917</f>
        <v>0</v>
      </c>
      <c r="BT917" s="6">
        <f ca="1">BT916+SUMIFS('Transactions (Dated)'!$F:$F,'Transactions (Dated)'!$D:$D,$BL917,'Transactions (Dated)'!$B:$B,BT$11,'Transactions (Dated)'!$C:$C,"Dividend (paid to cash)")*AE917</f>
        <v>9280</v>
      </c>
      <c r="BU917" s="6">
        <f ca="1">BU916+SUMIFS('Transactions (Dated)'!$F:$F,'Transactions (Dated)'!$D:$D,$BL917,'Transactions (Dated)'!$B:$B,BU$11,'Transactions (Dated)'!$C:$C,"Dividend (paid to cash)")*AF917</f>
        <v>0</v>
      </c>
      <c r="BV917" s="6">
        <f ca="1">BV916+SUMIFS('Transactions (Dated)'!$F:$F,'Transactions (Dated)'!$D:$D,$BL917,'Transactions (Dated)'!$B:$B,BV$11,'Transactions (Dated)'!$C:$C,"Dividend (paid to cash)")*AG917</f>
        <v>0</v>
      </c>
      <c r="BW917" s="6">
        <f ca="1">BW916+SUMIFS('Transactions (Dated)'!$F:$F,'Transactions (Dated)'!$D:$D,$BL917,'Transactions (Dated)'!$B:$B,BW$11,'Transactions (Dated)'!$C:$C,"Dividend (paid to cash)")*AH917</f>
        <v>0</v>
      </c>
      <c r="BX917" s="6">
        <f ca="1">BX916+SUMIFS('Transactions (Dated)'!$F:$F,'Transactions (Dated)'!$D:$D,$BL917,'Transactions (Dated)'!$B:$B,BX$11,'Transactions (Dated)'!$C:$C,"Dividend (paid to cash)")*AI917</f>
        <v>0</v>
      </c>
      <c r="BY917" s="6">
        <f ca="1">BY916+SUMIFS('Transactions (Dated)'!$F:$F,'Transactions (Dated)'!$D:$D,$BL917,'Transactions (Dated)'!$B:$B,BY$11,'Transactions (Dated)'!$C:$C,"Dividend (paid to cash)")*AJ917</f>
        <v>0</v>
      </c>
      <c r="BZ917" s="6">
        <f ca="1">BZ916+SUMIFS('Transactions (Dated)'!$F:$F,'Transactions (Dated)'!$D:$D,$BL917,'Transactions (Dated)'!$B:$B,BZ$11,'Transactions (Dated)'!$C:$C,"Dividend (paid to cash)")*AK917</f>
        <v>0</v>
      </c>
      <c r="CA917" s="6">
        <f ca="1">CA916+SUMIFS('Transactions (Dated)'!$F:$F,'Transactions (Dated)'!$D:$D,$BL917,'Transactions (Dated)'!$B:$B,CA$11,'Transactions (Dated)'!$C:$C,"Dividend (paid to cash)")*AL917</f>
        <v>0</v>
      </c>
      <c r="CB917" s="6">
        <v>0</v>
      </c>
      <c r="CC917" s="6">
        <v>0</v>
      </c>
      <c r="CF917" s="6">
        <f t="shared" ca="1" si="413"/>
        <v>78583.051999999981</v>
      </c>
      <c r="CH917" s="3">
        <f t="shared" si="414"/>
        <v>43230</v>
      </c>
      <c r="CI917" s="4">
        <f t="shared" ca="1" si="415"/>
        <v>798572.25</v>
      </c>
      <c r="CJ917" s="4">
        <f t="shared" ca="1" si="416"/>
        <v>78583.051999999981</v>
      </c>
      <c r="CL917" s="4">
        <f t="shared" ca="1" si="417"/>
        <v>877155.30200000003</v>
      </c>
    </row>
    <row r="918" spans="2:90" x14ac:dyDescent="0.15">
      <c r="B918" s="3">
        <v>43231</v>
      </c>
      <c r="E918" s="86">
        <v>43231</v>
      </c>
      <c r="F918" s="53">
        <v>14.83</v>
      </c>
      <c r="G918">
        <v>2.4699999999999998</v>
      </c>
      <c r="H918">
        <v>21.6</v>
      </c>
      <c r="I918">
        <v>23.924600000000002</v>
      </c>
      <c r="K918">
        <v>11.82</v>
      </c>
      <c r="L918">
        <v>15.84</v>
      </c>
      <c r="M918">
        <v>3.17</v>
      </c>
      <c r="O918">
        <v>17.420000000000002</v>
      </c>
      <c r="Q918">
        <v>1.27</v>
      </c>
      <c r="R918">
        <v>9.56</v>
      </c>
      <c r="S918">
        <v>42.21</v>
      </c>
      <c r="U918">
        <v>42.21</v>
      </c>
      <c r="X918" s="3">
        <f t="shared" si="395"/>
        <v>43231</v>
      </c>
      <c r="Y918" s="40">
        <f ca="1">Y917+SUMIFS('Transactions (Dated)'!$E$2:$E$53,'Transactions (Dated)'!$D$2:$D$53,'Share Values'!$X918,'Transactions (Dated)'!$B$2:$B$53,'Share Values'!Y$11,'Transactions (Dated)'!$C$2:$C$53,"Buy")-SUMIFS('Transactions (Dated)'!$E$2:$E$53,'Transactions (Dated)'!$D$2:$D$53,'Share Values'!$X918,'Transactions (Dated)'!$B$2:$B$53,'Share Values'!Y$11,'Transactions (Dated)'!$C$2:$C$53,"Sell")</f>
        <v>4625</v>
      </c>
      <c r="Z918" s="40">
        <f ca="1">Z917+SUMIFS('Transactions (Dated)'!$E$2:$E$53,'Transactions (Dated)'!$D$2:$D$53,'Share Values'!$X918,'Transactions (Dated)'!$B$2:$B$53,'Share Values'!Z$11,'Transactions (Dated)'!$C$2:$C$53,"Buy")-SUMIFS('Transactions (Dated)'!$E$2:$E$53,'Transactions (Dated)'!$D$2:$D$53,'Share Values'!$X918,'Transactions (Dated)'!$B$2:$B$53,'Share Values'!Z$11,'Transactions (Dated)'!$C$2:$C$53,"Sell")</f>
        <v>9375</v>
      </c>
      <c r="AA918" s="40">
        <f ca="1">AA917+SUMIFS('Transactions (Dated)'!$E$2:$E$53,'Transactions (Dated)'!$D$2:$D$53,'Share Values'!$X918,'Transactions (Dated)'!$B$2:$B$53,'Share Values'!AA$11,'Transactions (Dated)'!$C$2:$C$53,"Buy")-SUMIFS('Transactions (Dated)'!$E$2:$E$53,'Transactions (Dated)'!$D$2:$D$53,'Share Values'!$X918,'Transactions (Dated)'!$B$2:$B$53,'Share Values'!AA$11,'Transactions (Dated)'!$C$2:$C$53,"Sell")</f>
        <v>26357</v>
      </c>
      <c r="AB918" s="40">
        <f ca="1">AB917+SUMIFS('Transactions (Dated)'!$E$2:$E$53,'Transactions (Dated)'!$D$2:$D$53,'Share Values'!$X918,'Transactions (Dated)'!$B$2:$B$53,'Share Values'!AB$11,'Transactions (Dated)'!$C$2:$C$53,"Buy")-SUMIFS('Transactions (Dated)'!$E$2:$E$53,'Transactions (Dated)'!$D$2:$D$53,'Share Values'!$X918,'Transactions (Dated)'!$B$2:$B$53,'Share Values'!AB$11,'Transactions (Dated)'!$C$2:$C$53,"Sell")</f>
        <v>1892</v>
      </c>
      <c r="AC918" s="40">
        <f ca="1">AC917+SUMIFS('Transactions (Dated)'!$E$2:$E$53,'Transactions (Dated)'!$D$2:$D$53,'Share Values'!$X918,'Transactions (Dated)'!$B$2:$B$53,'Share Values'!AC$11,'Transactions (Dated)'!$C$2:$C$53,"Buy")-SUMIFS('Transactions (Dated)'!$E$2:$E$53,'Transactions (Dated)'!$D$2:$D$53,'Share Values'!$X918,'Transactions (Dated)'!$B$2:$B$53,'Share Values'!AC$11,'Transactions (Dated)'!$C$2:$C$53,"Sell")</f>
        <v>2348</v>
      </c>
      <c r="AD918" s="40">
        <f ca="1">AD917+SUMIFS('Transactions (Dated)'!$E$2:$E$53,'Transactions (Dated)'!$D$2:$D$53,'Share Values'!$X918,'Transactions (Dated)'!$B$2:$B$53,'Share Values'!AD$11,'Transactions (Dated)'!$C$2:$C$53,"Buy")-SUMIFS('Transactions (Dated)'!$E$2:$E$53,'Transactions (Dated)'!$D$2:$D$53,'Share Values'!$X918,'Transactions (Dated)'!$B$2:$B$53,'Share Values'!AD$11,'Transactions (Dated)'!$C$2:$C$53,"Sell")</f>
        <v>0</v>
      </c>
      <c r="AE918" s="40">
        <f ca="1">AE917+SUMIFS('Transactions (Dated)'!$E$2:$E$53,'Transactions (Dated)'!$D$2:$D$53,'Share Values'!$X918,'Transactions (Dated)'!$B$2:$B$53,'Share Values'!AE$11,'Transactions (Dated)'!$C$2:$C$53,"Buy")-SUMIFS('Transactions (Dated)'!$E$2:$E$53,'Transactions (Dated)'!$D$2:$D$53,'Share Values'!$X918,'Transactions (Dated)'!$B$2:$B$53,'Share Values'!AE$11,'Transactions (Dated)'!$C$2:$C$53,"Sell")</f>
        <v>2900</v>
      </c>
      <c r="AF918" s="40">
        <f ca="1">AF917+SUMIFS('Transactions (Dated)'!$E$2:$E$53,'Transactions (Dated)'!$D$2:$D$53,'Share Values'!$X918,'Transactions (Dated)'!$B$2:$B$53,'Share Values'!AF$11,'Transactions (Dated)'!$C$2:$C$53,"Buy")-SUMIFS('Transactions (Dated)'!$E$2:$E$53,'Transactions (Dated)'!$D$2:$D$53,'Share Values'!$X918,'Transactions (Dated)'!$B$2:$B$53,'Share Values'!AF$11,'Transactions (Dated)'!$C$2:$C$53,"Sell")</f>
        <v>14201</v>
      </c>
      <c r="AG918" s="40">
        <f ca="1">AG917+SUMIFS('Transactions (Dated)'!$E$2:$E$53,'Transactions (Dated)'!$D$2:$D$53,'Share Values'!$X918,'Transactions (Dated)'!$B$2:$B$53,'Share Values'!AG$11,'Transactions (Dated)'!$C$2:$C$53,"Buy")-SUMIFS('Transactions (Dated)'!$E$2:$E$53,'Transactions (Dated)'!$D$2:$D$53,'Share Values'!$X918,'Transactions (Dated)'!$B$2:$B$53,'Share Values'!AG$11,'Transactions (Dated)'!$C$2:$C$53,"Sell")</f>
        <v>6835</v>
      </c>
      <c r="AH918" s="40">
        <f ca="1">AH917+SUMIFS('Transactions (Dated)'!$E$2:$E$53,'Transactions (Dated)'!$D$2:$D$53,'Share Values'!$X918,'Transactions (Dated)'!$B$2:$B$53,'Share Values'!AH$11,'Transactions (Dated)'!$C$2:$C$53,"Buy")-SUMIFS('Transactions (Dated)'!$E$2:$E$53,'Transactions (Dated)'!$D$2:$D$53,'Share Values'!$X918,'Transactions (Dated)'!$B$2:$B$53,'Share Values'!AH$11,'Transactions (Dated)'!$C$2:$C$53,"Sell")</f>
        <v>0</v>
      </c>
      <c r="AI918" s="40">
        <f ca="1">AI917+SUMIFS('Transactions (Dated)'!$E$2:$E$53,'Transactions (Dated)'!$D$2:$D$53,'Share Values'!$X918,'Transactions (Dated)'!$B$2:$B$53,'Share Values'!AI$11,'Transactions (Dated)'!$C$2:$C$53,"Buy")-SUMIFS('Transactions (Dated)'!$E$2:$E$53,'Transactions (Dated)'!$D$2:$D$53,'Share Values'!$X918,'Transactions (Dated)'!$B$2:$B$53,'Share Values'!AI$11,'Transactions (Dated)'!$C$2:$C$53,"Sell")</f>
        <v>0</v>
      </c>
      <c r="AJ918" s="40">
        <f ca="1">AJ917+SUMIFS('Transactions (Dated)'!$E$2:$E$53,'Transactions (Dated)'!$D$2:$D$53,'Share Values'!$X918,'Transactions (Dated)'!$B$2:$B$53,'Share Values'!AJ$11,'Transactions (Dated)'!$C$2:$C$53,"Buy")-SUMIFS('Transactions (Dated)'!$E$2:$E$53,'Transactions (Dated)'!$D$2:$D$53,'Share Values'!$X918,'Transactions (Dated)'!$B$2:$B$53,'Share Values'!AJ$11,'Transactions (Dated)'!$C$2:$C$53,"Sell")</f>
        <v>0</v>
      </c>
      <c r="AK918" s="40">
        <f ca="1">AK917+SUMIFS('Transactions (Dated)'!$E$2:$E$53,'Transactions (Dated)'!$D$2:$D$53,'Share Values'!$X918,'Transactions (Dated)'!$B$2:$B$53,'Share Values'!AK$11,'Transactions (Dated)'!$C$2:$C$53,"Buy")-SUMIFS('Transactions (Dated)'!$E$2:$E$53,'Transactions (Dated)'!$D$2:$D$53,'Share Values'!$X918,'Transactions (Dated)'!$B$2:$B$53,'Share Values'!AK$11,'Transactions (Dated)'!$C$2:$C$53,"Sell")</f>
        <v>0</v>
      </c>
      <c r="AL918" s="40">
        <f ca="1">AL917+SUMIFS('Transactions (Dated)'!$E$2:$E$53,'Transactions (Dated)'!$D$2:$D$53,'Share Values'!$X918,'Transactions (Dated)'!$B$2:$B$53,'Share Values'!AL$11,'Transactions (Dated)'!$C$2:$C$53,"Buy")-SUMIFS('Transactions (Dated)'!$E$2:$E$53,'Transactions (Dated)'!$D$2:$D$53,'Share Values'!$X918,'Transactions (Dated)'!$B$2:$B$53,'Share Values'!AL$11,'Transactions (Dated)'!$C$2:$C$53,"Sell")</f>
        <v>0</v>
      </c>
      <c r="AM918" s="40">
        <f ca="1">AM917+SUMIFS('Transactions (Dated)'!$E$2:$E$53,'Transactions (Dated)'!$D$2:$D$53,'Share Values'!$X918,'Transactions (Dated)'!$B$2:$B$53,'Share Values'!AM$11,'Transactions (Dated)'!$C$2:$C$53,"Buy")-SUMIFS('Transactions (Dated)'!$E$2:$E$53,'Transactions (Dated)'!$D$2:$D$53,'Share Values'!$X918,'Transactions (Dated)'!$B$2:$B$53,'Share Values'!AM$11,'Transactions (Dated)'!$C$2:$C$53,"Sell")</f>
        <v>0</v>
      </c>
      <c r="AN918" s="40">
        <f ca="1">AN917+SUMIFS('Transactions (Dated)'!$E$2:$E$53,'Transactions (Dated)'!$D$2:$D$53,'Share Values'!$X918,'Transactions (Dated)'!$B$2:$B$53,'Share Values'!AN$11,'Transactions (Dated)'!$C$2:$C$53,"Buy")-SUMIFS('Transactions (Dated)'!$E$2:$E$53,'Transactions (Dated)'!$D$2:$D$53,'Share Values'!$X918,'Transactions (Dated)'!$B$2:$B$53,'Share Values'!AN$11,'Transactions (Dated)'!$C$2:$C$53,"Sell")</f>
        <v>0</v>
      </c>
      <c r="AQ918" s="3">
        <f t="shared" si="396"/>
        <v>43231</v>
      </c>
      <c r="AR918" s="6">
        <f t="shared" ca="1" si="397"/>
        <v>68588.75</v>
      </c>
      <c r="AS918" s="6">
        <f t="shared" ca="1" si="398"/>
        <v>23156.249999999996</v>
      </c>
      <c r="AT918" s="6">
        <f t="shared" ca="1" si="399"/>
        <v>569311.20000000007</v>
      </c>
      <c r="AU918" s="6">
        <f t="shared" ca="1" si="400"/>
        <v>45265.343200000003</v>
      </c>
      <c r="AV918" s="6">
        <f t="shared" ca="1" si="401"/>
        <v>0</v>
      </c>
      <c r="AW918" s="6">
        <f t="shared" ca="1" si="402"/>
        <v>0</v>
      </c>
      <c r="AX918" s="6">
        <f t="shared" ca="1" si="403"/>
        <v>45936</v>
      </c>
      <c r="AY918" s="6">
        <f t="shared" ca="1" si="404"/>
        <v>45017.17</v>
      </c>
      <c r="AZ918" s="6">
        <f t="shared" ca="1" si="405"/>
        <v>0</v>
      </c>
      <c r="BA918" s="6">
        <f t="shared" ca="1" si="406"/>
        <v>0</v>
      </c>
      <c r="BB918" s="6">
        <f t="shared" ca="1" si="407"/>
        <v>0</v>
      </c>
      <c r="BC918" s="6">
        <f t="shared" ca="1" si="408"/>
        <v>0</v>
      </c>
      <c r="BD918" s="6">
        <f t="shared" ca="1" si="409"/>
        <v>0</v>
      </c>
      <c r="BE918" s="6">
        <f t="shared" ca="1" si="410"/>
        <v>0</v>
      </c>
      <c r="BF918" s="6">
        <f t="shared" ca="1" si="393"/>
        <v>0</v>
      </c>
      <c r="BG918" s="6">
        <f t="shared" ca="1" si="394"/>
        <v>0</v>
      </c>
      <c r="BJ918" s="4">
        <f t="shared" ca="1" si="411"/>
        <v>797274.71320000011</v>
      </c>
      <c r="BL918" s="3">
        <f t="shared" si="412"/>
        <v>43231</v>
      </c>
      <c r="BM918" s="6">
        <f>BM917+SUMIFS('Transactions (Dated)'!G:G,'Transactions (Dated)'!D:D,'Share Values'!AQ918)</f>
        <v>14317.649999999987</v>
      </c>
      <c r="BN918" s="6">
        <f ca="1">BN917+SUMIFS('Transactions (Dated)'!$F:$F,'Transactions (Dated)'!$D:$D,$BL918,'Transactions (Dated)'!$B:$B,BN$11,'Transactions (Dated)'!$C:$C,"Dividend (paid to cash)")*Y918</f>
        <v>0</v>
      </c>
      <c r="BO918" s="6">
        <f ca="1">BO917+SUMIFS('Transactions (Dated)'!$F:$F,'Transactions (Dated)'!$D:$D,$BL918,'Transactions (Dated)'!$B:$B,BO$11,'Transactions (Dated)'!$C:$C,"Dividend (paid to cash)")*Z918</f>
        <v>2421.875</v>
      </c>
      <c r="BP918" s="6">
        <f ca="1">BP917+SUMIFS('Transactions (Dated)'!$F:$F,'Transactions (Dated)'!$D:$D,$BL918,'Transactions (Dated)'!$B:$B,BP$11,'Transactions (Dated)'!$C:$C,"Dividend (paid to cash)")*AA918</f>
        <v>51745.237000000008</v>
      </c>
      <c r="BQ918" s="6">
        <f ca="1">BQ917+SUMIFS('Transactions (Dated)'!$F:$F,'Transactions (Dated)'!$D:$D,$BL918,'Transactions (Dated)'!$B:$B,BQ$11,'Transactions (Dated)'!$C:$C,"Dividend (paid to cash)")*AB918</f>
        <v>818.29</v>
      </c>
      <c r="BR918" s="6">
        <f ca="1">BR917+SUMIFS('Transactions (Dated)'!$F:$F,'Transactions (Dated)'!$D:$D,$BL918,'Transactions (Dated)'!$B:$B,BR$11,'Transactions (Dated)'!$C:$C,"Dividend (paid to cash)")*AC918</f>
        <v>0</v>
      </c>
      <c r="BS918" s="6">
        <f ca="1">BS917+SUMIFS('Transactions (Dated)'!$F:$F,'Transactions (Dated)'!$D:$D,$BL918,'Transactions (Dated)'!$B:$B,BS$11,'Transactions (Dated)'!$C:$C,"Dividend (paid to cash)")*AD918</f>
        <v>0</v>
      </c>
      <c r="BT918" s="6">
        <f ca="1">BT917+SUMIFS('Transactions (Dated)'!$F:$F,'Transactions (Dated)'!$D:$D,$BL918,'Transactions (Dated)'!$B:$B,BT$11,'Transactions (Dated)'!$C:$C,"Dividend (paid to cash)")*AE918</f>
        <v>9280</v>
      </c>
      <c r="BU918" s="6">
        <f ca="1">BU917+SUMIFS('Transactions (Dated)'!$F:$F,'Transactions (Dated)'!$D:$D,$BL918,'Transactions (Dated)'!$B:$B,BU$11,'Transactions (Dated)'!$C:$C,"Dividend (paid to cash)")*AF918</f>
        <v>0</v>
      </c>
      <c r="BV918" s="6">
        <f ca="1">BV917+SUMIFS('Transactions (Dated)'!$F:$F,'Transactions (Dated)'!$D:$D,$BL918,'Transactions (Dated)'!$B:$B,BV$11,'Transactions (Dated)'!$C:$C,"Dividend (paid to cash)")*AG918</f>
        <v>0</v>
      </c>
      <c r="BW918" s="6">
        <f ca="1">BW917+SUMIFS('Transactions (Dated)'!$F:$F,'Transactions (Dated)'!$D:$D,$BL918,'Transactions (Dated)'!$B:$B,BW$11,'Transactions (Dated)'!$C:$C,"Dividend (paid to cash)")*AH918</f>
        <v>0</v>
      </c>
      <c r="BX918" s="6">
        <f ca="1">BX917+SUMIFS('Transactions (Dated)'!$F:$F,'Transactions (Dated)'!$D:$D,$BL918,'Transactions (Dated)'!$B:$B,BX$11,'Transactions (Dated)'!$C:$C,"Dividend (paid to cash)")*AI918</f>
        <v>0</v>
      </c>
      <c r="BY918" s="6">
        <f ca="1">BY917+SUMIFS('Transactions (Dated)'!$F:$F,'Transactions (Dated)'!$D:$D,$BL918,'Transactions (Dated)'!$B:$B,BY$11,'Transactions (Dated)'!$C:$C,"Dividend (paid to cash)")*AJ918</f>
        <v>0</v>
      </c>
      <c r="BZ918" s="6">
        <f ca="1">BZ917+SUMIFS('Transactions (Dated)'!$F:$F,'Transactions (Dated)'!$D:$D,$BL918,'Transactions (Dated)'!$B:$B,BZ$11,'Transactions (Dated)'!$C:$C,"Dividend (paid to cash)")*AK918</f>
        <v>0</v>
      </c>
      <c r="CA918" s="6">
        <f ca="1">CA917+SUMIFS('Transactions (Dated)'!$F:$F,'Transactions (Dated)'!$D:$D,$BL918,'Transactions (Dated)'!$B:$B,CA$11,'Transactions (Dated)'!$C:$C,"Dividend (paid to cash)")*AL918</f>
        <v>0</v>
      </c>
      <c r="CB918" s="6">
        <v>0</v>
      </c>
      <c r="CC918" s="6">
        <v>0</v>
      </c>
      <c r="CF918" s="6">
        <f t="shared" ca="1" si="413"/>
        <v>78583.051999999981</v>
      </c>
      <c r="CH918" s="3">
        <f t="shared" si="414"/>
        <v>43231</v>
      </c>
      <c r="CI918" s="4">
        <f t="shared" ca="1" si="415"/>
        <v>797274.71320000011</v>
      </c>
      <c r="CJ918" s="4">
        <f t="shared" ca="1" si="416"/>
        <v>78583.051999999981</v>
      </c>
      <c r="CL918" s="4">
        <f t="shared" ca="1" si="417"/>
        <v>875857.76520000014</v>
      </c>
    </row>
    <row r="919" spans="2:90" x14ac:dyDescent="0.15">
      <c r="B919" s="3">
        <v>43234</v>
      </c>
      <c r="E919" s="86">
        <v>43234</v>
      </c>
      <c r="F919" s="53">
        <v>14.87</v>
      </c>
      <c r="G919">
        <v>2.4699999999999998</v>
      </c>
      <c r="H919">
        <v>21.75</v>
      </c>
      <c r="I919">
        <v>24.72</v>
      </c>
      <c r="K919">
        <v>11.9</v>
      </c>
      <c r="L919">
        <v>15.8</v>
      </c>
      <c r="M919">
        <v>3.13</v>
      </c>
      <c r="O919">
        <v>17.5</v>
      </c>
      <c r="Q919">
        <v>1.27</v>
      </c>
      <c r="R919">
        <v>9.5399999999999991</v>
      </c>
      <c r="S919">
        <v>42.23</v>
      </c>
      <c r="U919">
        <v>42.23</v>
      </c>
      <c r="X919" s="3">
        <f t="shared" si="395"/>
        <v>43234</v>
      </c>
      <c r="Y919" s="40">
        <f ca="1">Y918+SUMIFS('Transactions (Dated)'!$E$2:$E$53,'Transactions (Dated)'!$D$2:$D$53,'Share Values'!$X919,'Transactions (Dated)'!$B$2:$B$53,'Share Values'!Y$11,'Transactions (Dated)'!$C$2:$C$53,"Buy")-SUMIFS('Transactions (Dated)'!$E$2:$E$53,'Transactions (Dated)'!$D$2:$D$53,'Share Values'!$X919,'Transactions (Dated)'!$B$2:$B$53,'Share Values'!Y$11,'Transactions (Dated)'!$C$2:$C$53,"Sell")</f>
        <v>4625</v>
      </c>
      <c r="Z919" s="40">
        <f ca="1">Z918+SUMIFS('Transactions (Dated)'!$E$2:$E$53,'Transactions (Dated)'!$D$2:$D$53,'Share Values'!$X919,'Transactions (Dated)'!$B$2:$B$53,'Share Values'!Z$11,'Transactions (Dated)'!$C$2:$C$53,"Buy")-SUMIFS('Transactions (Dated)'!$E$2:$E$53,'Transactions (Dated)'!$D$2:$D$53,'Share Values'!$X919,'Transactions (Dated)'!$B$2:$B$53,'Share Values'!Z$11,'Transactions (Dated)'!$C$2:$C$53,"Sell")</f>
        <v>9375</v>
      </c>
      <c r="AA919" s="40">
        <f ca="1">AA918+SUMIFS('Transactions (Dated)'!$E$2:$E$53,'Transactions (Dated)'!$D$2:$D$53,'Share Values'!$X919,'Transactions (Dated)'!$B$2:$B$53,'Share Values'!AA$11,'Transactions (Dated)'!$C$2:$C$53,"Buy")-SUMIFS('Transactions (Dated)'!$E$2:$E$53,'Transactions (Dated)'!$D$2:$D$53,'Share Values'!$X919,'Transactions (Dated)'!$B$2:$B$53,'Share Values'!AA$11,'Transactions (Dated)'!$C$2:$C$53,"Sell")</f>
        <v>26357</v>
      </c>
      <c r="AB919" s="40">
        <f ca="1">AB918+SUMIFS('Transactions (Dated)'!$E$2:$E$53,'Transactions (Dated)'!$D$2:$D$53,'Share Values'!$X919,'Transactions (Dated)'!$B$2:$B$53,'Share Values'!AB$11,'Transactions (Dated)'!$C$2:$C$53,"Buy")-SUMIFS('Transactions (Dated)'!$E$2:$E$53,'Transactions (Dated)'!$D$2:$D$53,'Share Values'!$X919,'Transactions (Dated)'!$B$2:$B$53,'Share Values'!AB$11,'Transactions (Dated)'!$C$2:$C$53,"Sell")</f>
        <v>1892</v>
      </c>
      <c r="AC919" s="40">
        <f ca="1">AC918+SUMIFS('Transactions (Dated)'!$E$2:$E$53,'Transactions (Dated)'!$D$2:$D$53,'Share Values'!$X919,'Transactions (Dated)'!$B$2:$B$53,'Share Values'!AC$11,'Transactions (Dated)'!$C$2:$C$53,"Buy")-SUMIFS('Transactions (Dated)'!$E$2:$E$53,'Transactions (Dated)'!$D$2:$D$53,'Share Values'!$X919,'Transactions (Dated)'!$B$2:$B$53,'Share Values'!AC$11,'Transactions (Dated)'!$C$2:$C$53,"Sell")</f>
        <v>2348</v>
      </c>
      <c r="AD919" s="40">
        <f ca="1">AD918+SUMIFS('Transactions (Dated)'!$E$2:$E$53,'Transactions (Dated)'!$D$2:$D$53,'Share Values'!$X919,'Transactions (Dated)'!$B$2:$B$53,'Share Values'!AD$11,'Transactions (Dated)'!$C$2:$C$53,"Buy")-SUMIFS('Transactions (Dated)'!$E$2:$E$53,'Transactions (Dated)'!$D$2:$D$53,'Share Values'!$X919,'Transactions (Dated)'!$B$2:$B$53,'Share Values'!AD$11,'Transactions (Dated)'!$C$2:$C$53,"Sell")</f>
        <v>0</v>
      </c>
      <c r="AE919" s="40">
        <f ca="1">AE918+SUMIFS('Transactions (Dated)'!$E$2:$E$53,'Transactions (Dated)'!$D$2:$D$53,'Share Values'!$X919,'Transactions (Dated)'!$B$2:$B$53,'Share Values'!AE$11,'Transactions (Dated)'!$C$2:$C$53,"Buy")-SUMIFS('Transactions (Dated)'!$E$2:$E$53,'Transactions (Dated)'!$D$2:$D$53,'Share Values'!$X919,'Transactions (Dated)'!$B$2:$B$53,'Share Values'!AE$11,'Transactions (Dated)'!$C$2:$C$53,"Sell")</f>
        <v>2900</v>
      </c>
      <c r="AF919" s="40">
        <f ca="1">AF918+SUMIFS('Transactions (Dated)'!$E$2:$E$53,'Transactions (Dated)'!$D$2:$D$53,'Share Values'!$X919,'Transactions (Dated)'!$B$2:$B$53,'Share Values'!AF$11,'Transactions (Dated)'!$C$2:$C$53,"Buy")-SUMIFS('Transactions (Dated)'!$E$2:$E$53,'Transactions (Dated)'!$D$2:$D$53,'Share Values'!$X919,'Transactions (Dated)'!$B$2:$B$53,'Share Values'!AF$11,'Transactions (Dated)'!$C$2:$C$53,"Sell")</f>
        <v>14201</v>
      </c>
      <c r="AG919" s="40">
        <f ca="1">AG918+SUMIFS('Transactions (Dated)'!$E$2:$E$53,'Transactions (Dated)'!$D$2:$D$53,'Share Values'!$X919,'Transactions (Dated)'!$B$2:$B$53,'Share Values'!AG$11,'Transactions (Dated)'!$C$2:$C$53,"Buy")-SUMIFS('Transactions (Dated)'!$E$2:$E$53,'Transactions (Dated)'!$D$2:$D$53,'Share Values'!$X919,'Transactions (Dated)'!$B$2:$B$53,'Share Values'!AG$11,'Transactions (Dated)'!$C$2:$C$53,"Sell")</f>
        <v>6835</v>
      </c>
      <c r="AH919" s="40">
        <f ca="1">AH918+SUMIFS('Transactions (Dated)'!$E$2:$E$53,'Transactions (Dated)'!$D$2:$D$53,'Share Values'!$X919,'Transactions (Dated)'!$B$2:$B$53,'Share Values'!AH$11,'Transactions (Dated)'!$C$2:$C$53,"Buy")-SUMIFS('Transactions (Dated)'!$E$2:$E$53,'Transactions (Dated)'!$D$2:$D$53,'Share Values'!$X919,'Transactions (Dated)'!$B$2:$B$53,'Share Values'!AH$11,'Transactions (Dated)'!$C$2:$C$53,"Sell")</f>
        <v>0</v>
      </c>
      <c r="AI919" s="40">
        <f ca="1">AI918+SUMIFS('Transactions (Dated)'!$E$2:$E$53,'Transactions (Dated)'!$D$2:$D$53,'Share Values'!$X919,'Transactions (Dated)'!$B$2:$B$53,'Share Values'!AI$11,'Transactions (Dated)'!$C$2:$C$53,"Buy")-SUMIFS('Transactions (Dated)'!$E$2:$E$53,'Transactions (Dated)'!$D$2:$D$53,'Share Values'!$X919,'Transactions (Dated)'!$B$2:$B$53,'Share Values'!AI$11,'Transactions (Dated)'!$C$2:$C$53,"Sell")</f>
        <v>0</v>
      </c>
      <c r="AJ919" s="40">
        <f ca="1">AJ918+SUMIFS('Transactions (Dated)'!$E$2:$E$53,'Transactions (Dated)'!$D$2:$D$53,'Share Values'!$X919,'Transactions (Dated)'!$B$2:$B$53,'Share Values'!AJ$11,'Transactions (Dated)'!$C$2:$C$53,"Buy")-SUMIFS('Transactions (Dated)'!$E$2:$E$53,'Transactions (Dated)'!$D$2:$D$53,'Share Values'!$X919,'Transactions (Dated)'!$B$2:$B$53,'Share Values'!AJ$11,'Transactions (Dated)'!$C$2:$C$53,"Sell")</f>
        <v>0</v>
      </c>
      <c r="AK919" s="40">
        <f ca="1">AK918+SUMIFS('Transactions (Dated)'!$E$2:$E$53,'Transactions (Dated)'!$D$2:$D$53,'Share Values'!$X919,'Transactions (Dated)'!$B$2:$B$53,'Share Values'!AK$11,'Transactions (Dated)'!$C$2:$C$53,"Buy")-SUMIFS('Transactions (Dated)'!$E$2:$E$53,'Transactions (Dated)'!$D$2:$D$53,'Share Values'!$X919,'Transactions (Dated)'!$B$2:$B$53,'Share Values'!AK$11,'Transactions (Dated)'!$C$2:$C$53,"Sell")</f>
        <v>0</v>
      </c>
      <c r="AL919" s="40">
        <f ca="1">AL918+SUMIFS('Transactions (Dated)'!$E$2:$E$53,'Transactions (Dated)'!$D$2:$D$53,'Share Values'!$X919,'Transactions (Dated)'!$B$2:$B$53,'Share Values'!AL$11,'Transactions (Dated)'!$C$2:$C$53,"Buy")-SUMIFS('Transactions (Dated)'!$E$2:$E$53,'Transactions (Dated)'!$D$2:$D$53,'Share Values'!$X919,'Transactions (Dated)'!$B$2:$B$53,'Share Values'!AL$11,'Transactions (Dated)'!$C$2:$C$53,"Sell")</f>
        <v>0</v>
      </c>
      <c r="AM919" s="40">
        <f ca="1">AM918+SUMIFS('Transactions (Dated)'!$E$2:$E$53,'Transactions (Dated)'!$D$2:$D$53,'Share Values'!$X919,'Transactions (Dated)'!$B$2:$B$53,'Share Values'!AM$11,'Transactions (Dated)'!$C$2:$C$53,"Buy")-SUMIFS('Transactions (Dated)'!$E$2:$E$53,'Transactions (Dated)'!$D$2:$D$53,'Share Values'!$X919,'Transactions (Dated)'!$B$2:$B$53,'Share Values'!AM$11,'Transactions (Dated)'!$C$2:$C$53,"Sell")</f>
        <v>0</v>
      </c>
      <c r="AN919" s="40">
        <f ca="1">AN918+SUMIFS('Transactions (Dated)'!$E$2:$E$53,'Transactions (Dated)'!$D$2:$D$53,'Share Values'!$X919,'Transactions (Dated)'!$B$2:$B$53,'Share Values'!AN$11,'Transactions (Dated)'!$C$2:$C$53,"Buy")-SUMIFS('Transactions (Dated)'!$E$2:$E$53,'Transactions (Dated)'!$D$2:$D$53,'Share Values'!$X919,'Transactions (Dated)'!$B$2:$B$53,'Share Values'!AN$11,'Transactions (Dated)'!$C$2:$C$53,"Sell")</f>
        <v>0</v>
      </c>
      <c r="AQ919" s="3">
        <f t="shared" si="396"/>
        <v>43234</v>
      </c>
      <c r="AR919" s="6">
        <f t="shared" ca="1" si="397"/>
        <v>68773.75</v>
      </c>
      <c r="AS919" s="6">
        <f t="shared" ca="1" si="398"/>
        <v>23156.249999999996</v>
      </c>
      <c r="AT919" s="6">
        <f t="shared" ca="1" si="399"/>
        <v>573264.75</v>
      </c>
      <c r="AU919" s="6">
        <f t="shared" ca="1" si="400"/>
        <v>46770.239999999998</v>
      </c>
      <c r="AV919" s="6">
        <f t="shared" ca="1" si="401"/>
        <v>0</v>
      </c>
      <c r="AW919" s="6">
        <f t="shared" ca="1" si="402"/>
        <v>0</v>
      </c>
      <c r="AX919" s="6">
        <f t="shared" ca="1" si="403"/>
        <v>45820</v>
      </c>
      <c r="AY919" s="6">
        <f t="shared" ca="1" si="404"/>
        <v>44449.13</v>
      </c>
      <c r="AZ919" s="6">
        <f t="shared" ca="1" si="405"/>
        <v>0</v>
      </c>
      <c r="BA919" s="6">
        <f t="shared" ca="1" si="406"/>
        <v>0</v>
      </c>
      <c r="BB919" s="6">
        <f t="shared" ca="1" si="407"/>
        <v>0</v>
      </c>
      <c r="BC919" s="6">
        <f t="shared" ca="1" si="408"/>
        <v>0</v>
      </c>
      <c r="BD919" s="6">
        <f t="shared" ca="1" si="409"/>
        <v>0</v>
      </c>
      <c r="BE919" s="6">
        <f t="shared" ca="1" si="410"/>
        <v>0</v>
      </c>
      <c r="BF919" s="6">
        <f t="shared" ca="1" si="393"/>
        <v>0</v>
      </c>
      <c r="BG919" s="6">
        <f t="shared" ca="1" si="394"/>
        <v>0</v>
      </c>
      <c r="BJ919" s="4">
        <f t="shared" ca="1" si="411"/>
        <v>802234.12</v>
      </c>
      <c r="BL919" s="3">
        <f t="shared" si="412"/>
        <v>43234</v>
      </c>
      <c r="BM919" s="6">
        <f>BM918+SUMIFS('Transactions (Dated)'!G:G,'Transactions (Dated)'!D:D,'Share Values'!AQ919)</f>
        <v>14317.649999999987</v>
      </c>
      <c r="BN919" s="6">
        <f ca="1">BN918+SUMIFS('Transactions (Dated)'!$F:$F,'Transactions (Dated)'!$D:$D,$BL919,'Transactions (Dated)'!$B:$B,BN$11,'Transactions (Dated)'!$C:$C,"Dividend (paid to cash)")*Y919</f>
        <v>0</v>
      </c>
      <c r="BO919" s="6">
        <f ca="1">BO918+SUMIFS('Transactions (Dated)'!$F:$F,'Transactions (Dated)'!$D:$D,$BL919,'Transactions (Dated)'!$B:$B,BO$11,'Transactions (Dated)'!$C:$C,"Dividend (paid to cash)")*Z919</f>
        <v>2421.875</v>
      </c>
      <c r="BP919" s="6">
        <f ca="1">BP918+SUMIFS('Transactions (Dated)'!$F:$F,'Transactions (Dated)'!$D:$D,$BL919,'Transactions (Dated)'!$B:$B,BP$11,'Transactions (Dated)'!$C:$C,"Dividend (paid to cash)")*AA919</f>
        <v>51745.237000000008</v>
      </c>
      <c r="BQ919" s="6">
        <f ca="1">BQ918+SUMIFS('Transactions (Dated)'!$F:$F,'Transactions (Dated)'!$D:$D,$BL919,'Transactions (Dated)'!$B:$B,BQ$11,'Transactions (Dated)'!$C:$C,"Dividend (paid to cash)")*AB919</f>
        <v>818.29</v>
      </c>
      <c r="BR919" s="6">
        <f ca="1">BR918+SUMIFS('Transactions (Dated)'!$F:$F,'Transactions (Dated)'!$D:$D,$BL919,'Transactions (Dated)'!$B:$B,BR$11,'Transactions (Dated)'!$C:$C,"Dividend (paid to cash)")*AC919</f>
        <v>0</v>
      </c>
      <c r="BS919" s="6">
        <f ca="1">BS918+SUMIFS('Transactions (Dated)'!$F:$F,'Transactions (Dated)'!$D:$D,$BL919,'Transactions (Dated)'!$B:$B,BS$11,'Transactions (Dated)'!$C:$C,"Dividend (paid to cash)")*AD919</f>
        <v>0</v>
      </c>
      <c r="BT919" s="6">
        <f ca="1">BT918+SUMIFS('Transactions (Dated)'!$F:$F,'Transactions (Dated)'!$D:$D,$BL919,'Transactions (Dated)'!$B:$B,BT$11,'Transactions (Dated)'!$C:$C,"Dividend (paid to cash)")*AE919</f>
        <v>9280</v>
      </c>
      <c r="BU919" s="6">
        <f ca="1">BU918+SUMIFS('Transactions (Dated)'!$F:$F,'Transactions (Dated)'!$D:$D,$BL919,'Transactions (Dated)'!$B:$B,BU$11,'Transactions (Dated)'!$C:$C,"Dividend (paid to cash)")*AF919</f>
        <v>0</v>
      </c>
      <c r="BV919" s="6">
        <f ca="1">BV918+SUMIFS('Transactions (Dated)'!$F:$F,'Transactions (Dated)'!$D:$D,$BL919,'Transactions (Dated)'!$B:$B,BV$11,'Transactions (Dated)'!$C:$C,"Dividend (paid to cash)")*AG919</f>
        <v>0</v>
      </c>
      <c r="BW919" s="6">
        <f ca="1">BW918+SUMIFS('Transactions (Dated)'!$F:$F,'Transactions (Dated)'!$D:$D,$BL919,'Transactions (Dated)'!$B:$B,BW$11,'Transactions (Dated)'!$C:$C,"Dividend (paid to cash)")*AH919</f>
        <v>0</v>
      </c>
      <c r="BX919" s="6">
        <f ca="1">BX918+SUMIFS('Transactions (Dated)'!$F:$F,'Transactions (Dated)'!$D:$D,$BL919,'Transactions (Dated)'!$B:$B,BX$11,'Transactions (Dated)'!$C:$C,"Dividend (paid to cash)")*AI919</f>
        <v>0</v>
      </c>
      <c r="BY919" s="6">
        <f ca="1">BY918+SUMIFS('Transactions (Dated)'!$F:$F,'Transactions (Dated)'!$D:$D,$BL919,'Transactions (Dated)'!$B:$B,BY$11,'Transactions (Dated)'!$C:$C,"Dividend (paid to cash)")*AJ919</f>
        <v>0</v>
      </c>
      <c r="BZ919" s="6">
        <f ca="1">BZ918+SUMIFS('Transactions (Dated)'!$F:$F,'Transactions (Dated)'!$D:$D,$BL919,'Transactions (Dated)'!$B:$B,BZ$11,'Transactions (Dated)'!$C:$C,"Dividend (paid to cash)")*AK919</f>
        <v>0</v>
      </c>
      <c r="CA919" s="6">
        <f ca="1">CA918+SUMIFS('Transactions (Dated)'!$F:$F,'Transactions (Dated)'!$D:$D,$BL919,'Transactions (Dated)'!$B:$B,CA$11,'Transactions (Dated)'!$C:$C,"Dividend (paid to cash)")*AL919</f>
        <v>0</v>
      </c>
      <c r="CB919" s="6">
        <v>0</v>
      </c>
      <c r="CC919" s="6">
        <v>0</v>
      </c>
      <c r="CF919" s="6">
        <f t="shared" ca="1" si="413"/>
        <v>78583.051999999981</v>
      </c>
      <c r="CH919" s="3">
        <f t="shared" si="414"/>
        <v>43234</v>
      </c>
      <c r="CI919" s="4">
        <f t="shared" ca="1" si="415"/>
        <v>802234.12</v>
      </c>
      <c r="CJ919" s="4">
        <f t="shared" ca="1" si="416"/>
        <v>78583.051999999981</v>
      </c>
      <c r="CL919" s="4">
        <f t="shared" ca="1" si="417"/>
        <v>880817.17200000002</v>
      </c>
    </row>
    <row r="920" spans="2:90" x14ac:dyDescent="0.15">
      <c r="B920" s="3">
        <v>43235</v>
      </c>
      <c r="E920" s="86">
        <v>43235</v>
      </c>
      <c r="F920" s="53">
        <v>15.01</v>
      </c>
      <c r="G920">
        <v>2.5099999999999998</v>
      </c>
      <c r="H920">
        <v>21.77</v>
      </c>
      <c r="I920">
        <v>25.1006</v>
      </c>
      <c r="K920">
        <v>12.01</v>
      </c>
      <c r="L920">
        <v>16.3</v>
      </c>
      <c r="M920">
        <v>3.16</v>
      </c>
      <c r="O920">
        <v>17.829999999999998</v>
      </c>
      <c r="Q920">
        <v>1.25</v>
      </c>
      <c r="R920">
        <v>9.3000000000000007</v>
      </c>
      <c r="S920">
        <v>42.06</v>
      </c>
      <c r="U920">
        <v>42.06</v>
      </c>
      <c r="X920" s="3">
        <f t="shared" si="395"/>
        <v>43235</v>
      </c>
      <c r="Y920" s="40">
        <f ca="1">Y919+SUMIFS('Transactions (Dated)'!$E$2:$E$53,'Transactions (Dated)'!$D$2:$D$53,'Share Values'!$X920,'Transactions (Dated)'!$B$2:$B$53,'Share Values'!Y$11,'Transactions (Dated)'!$C$2:$C$53,"Buy")-SUMIFS('Transactions (Dated)'!$E$2:$E$53,'Transactions (Dated)'!$D$2:$D$53,'Share Values'!$X920,'Transactions (Dated)'!$B$2:$B$53,'Share Values'!Y$11,'Transactions (Dated)'!$C$2:$C$53,"Sell")</f>
        <v>4625</v>
      </c>
      <c r="Z920" s="40">
        <f ca="1">Z919+SUMIFS('Transactions (Dated)'!$E$2:$E$53,'Transactions (Dated)'!$D$2:$D$53,'Share Values'!$X920,'Transactions (Dated)'!$B$2:$B$53,'Share Values'!Z$11,'Transactions (Dated)'!$C$2:$C$53,"Buy")-SUMIFS('Transactions (Dated)'!$E$2:$E$53,'Transactions (Dated)'!$D$2:$D$53,'Share Values'!$X920,'Transactions (Dated)'!$B$2:$B$53,'Share Values'!Z$11,'Transactions (Dated)'!$C$2:$C$53,"Sell")</f>
        <v>9375</v>
      </c>
      <c r="AA920" s="40">
        <f ca="1">AA919+SUMIFS('Transactions (Dated)'!$E$2:$E$53,'Transactions (Dated)'!$D$2:$D$53,'Share Values'!$X920,'Transactions (Dated)'!$B$2:$B$53,'Share Values'!AA$11,'Transactions (Dated)'!$C$2:$C$53,"Buy")-SUMIFS('Transactions (Dated)'!$E$2:$E$53,'Transactions (Dated)'!$D$2:$D$53,'Share Values'!$X920,'Transactions (Dated)'!$B$2:$B$53,'Share Values'!AA$11,'Transactions (Dated)'!$C$2:$C$53,"Sell")</f>
        <v>26357</v>
      </c>
      <c r="AB920" s="40">
        <f ca="1">AB919+SUMIFS('Transactions (Dated)'!$E$2:$E$53,'Transactions (Dated)'!$D$2:$D$53,'Share Values'!$X920,'Transactions (Dated)'!$B$2:$B$53,'Share Values'!AB$11,'Transactions (Dated)'!$C$2:$C$53,"Buy")-SUMIFS('Transactions (Dated)'!$E$2:$E$53,'Transactions (Dated)'!$D$2:$D$53,'Share Values'!$X920,'Transactions (Dated)'!$B$2:$B$53,'Share Values'!AB$11,'Transactions (Dated)'!$C$2:$C$53,"Sell")</f>
        <v>1892</v>
      </c>
      <c r="AC920" s="40">
        <f ca="1">AC919+SUMIFS('Transactions (Dated)'!$E$2:$E$53,'Transactions (Dated)'!$D$2:$D$53,'Share Values'!$X920,'Transactions (Dated)'!$B$2:$B$53,'Share Values'!AC$11,'Transactions (Dated)'!$C$2:$C$53,"Buy")-SUMIFS('Transactions (Dated)'!$E$2:$E$53,'Transactions (Dated)'!$D$2:$D$53,'Share Values'!$X920,'Transactions (Dated)'!$B$2:$B$53,'Share Values'!AC$11,'Transactions (Dated)'!$C$2:$C$53,"Sell")</f>
        <v>2348</v>
      </c>
      <c r="AD920" s="40">
        <f ca="1">AD919+SUMIFS('Transactions (Dated)'!$E$2:$E$53,'Transactions (Dated)'!$D$2:$D$53,'Share Values'!$X920,'Transactions (Dated)'!$B$2:$B$53,'Share Values'!AD$11,'Transactions (Dated)'!$C$2:$C$53,"Buy")-SUMIFS('Transactions (Dated)'!$E$2:$E$53,'Transactions (Dated)'!$D$2:$D$53,'Share Values'!$X920,'Transactions (Dated)'!$B$2:$B$53,'Share Values'!AD$11,'Transactions (Dated)'!$C$2:$C$53,"Sell")</f>
        <v>0</v>
      </c>
      <c r="AE920" s="40">
        <f ca="1">AE919+SUMIFS('Transactions (Dated)'!$E$2:$E$53,'Transactions (Dated)'!$D$2:$D$53,'Share Values'!$X920,'Transactions (Dated)'!$B$2:$B$53,'Share Values'!AE$11,'Transactions (Dated)'!$C$2:$C$53,"Buy")-SUMIFS('Transactions (Dated)'!$E$2:$E$53,'Transactions (Dated)'!$D$2:$D$53,'Share Values'!$X920,'Transactions (Dated)'!$B$2:$B$53,'Share Values'!AE$11,'Transactions (Dated)'!$C$2:$C$53,"Sell")</f>
        <v>2900</v>
      </c>
      <c r="AF920" s="40">
        <f ca="1">AF919+SUMIFS('Transactions (Dated)'!$E$2:$E$53,'Transactions (Dated)'!$D$2:$D$53,'Share Values'!$X920,'Transactions (Dated)'!$B$2:$B$53,'Share Values'!AF$11,'Transactions (Dated)'!$C$2:$C$53,"Buy")-SUMIFS('Transactions (Dated)'!$E$2:$E$53,'Transactions (Dated)'!$D$2:$D$53,'Share Values'!$X920,'Transactions (Dated)'!$B$2:$B$53,'Share Values'!AF$11,'Transactions (Dated)'!$C$2:$C$53,"Sell")</f>
        <v>14201</v>
      </c>
      <c r="AG920" s="40">
        <f ca="1">AG919+SUMIFS('Transactions (Dated)'!$E$2:$E$53,'Transactions (Dated)'!$D$2:$D$53,'Share Values'!$X920,'Transactions (Dated)'!$B$2:$B$53,'Share Values'!AG$11,'Transactions (Dated)'!$C$2:$C$53,"Buy")-SUMIFS('Transactions (Dated)'!$E$2:$E$53,'Transactions (Dated)'!$D$2:$D$53,'Share Values'!$X920,'Transactions (Dated)'!$B$2:$B$53,'Share Values'!AG$11,'Transactions (Dated)'!$C$2:$C$53,"Sell")</f>
        <v>6835</v>
      </c>
      <c r="AH920" s="40">
        <f ca="1">AH919+SUMIFS('Transactions (Dated)'!$E$2:$E$53,'Transactions (Dated)'!$D$2:$D$53,'Share Values'!$X920,'Transactions (Dated)'!$B$2:$B$53,'Share Values'!AH$11,'Transactions (Dated)'!$C$2:$C$53,"Buy")-SUMIFS('Transactions (Dated)'!$E$2:$E$53,'Transactions (Dated)'!$D$2:$D$53,'Share Values'!$X920,'Transactions (Dated)'!$B$2:$B$53,'Share Values'!AH$11,'Transactions (Dated)'!$C$2:$C$53,"Sell")</f>
        <v>0</v>
      </c>
      <c r="AI920" s="40">
        <f ca="1">AI919+SUMIFS('Transactions (Dated)'!$E$2:$E$53,'Transactions (Dated)'!$D$2:$D$53,'Share Values'!$X920,'Transactions (Dated)'!$B$2:$B$53,'Share Values'!AI$11,'Transactions (Dated)'!$C$2:$C$53,"Buy")-SUMIFS('Transactions (Dated)'!$E$2:$E$53,'Transactions (Dated)'!$D$2:$D$53,'Share Values'!$X920,'Transactions (Dated)'!$B$2:$B$53,'Share Values'!AI$11,'Transactions (Dated)'!$C$2:$C$53,"Sell")</f>
        <v>0</v>
      </c>
      <c r="AJ920" s="40">
        <f ca="1">AJ919+SUMIFS('Transactions (Dated)'!$E$2:$E$53,'Transactions (Dated)'!$D$2:$D$53,'Share Values'!$X920,'Transactions (Dated)'!$B$2:$B$53,'Share Values'!AJ$11,'Transactions (Dated)'!$C$2:$C$53,"Buy")-SUMIFS('Transactions (Dated)'!$E$2:$E$53,'Transactions (Dated)'!$D$2:$D$53,'Share Values'!$X920,'Transactions (Dated)'!$B$2:$B$53,'Share Values'!AJ$11,'Transactions (Dated)'!$C$2:$C$53,"Sell")</f>
        <v>0</v>
      </c>
      <c r="AK920" s="40">
        <f ca="1">AK919+SUMIFS('Transactions (Dated)'!$E$2:$E$53,'Transactions (Dated)'!$D$2:$D$53,'Share Values'!$X920,'Transactions (Dated)'!$B$2:$B$53,'Share Values'!AK$11,'Transactions (Dated)'!$C$2:$C$53,"Buy")-SUMIFS('Transactions (Dated)'!$E$2:$E$53,'Transactions (Dated)'!$D$2:$D$53,'Share Values'!$X920,'Transactions (Dated)'!$B$2:$B$53,'Share Values'!AK$11,'Transactions (Dated)'!$C$2:$C$53,"Sell")</f>
        <v>0</v>
      </c>
      <c r="AL920" s="40">
        <f ca="1">AL919+SUMIFS('Transactions (Dated)'!$E$2:$E$53,'Transactions (Dated)'!$D$2:$D$53,'Share Values'!$X920,'Transactions (Dated)'!$B$2:$B$53,'Share Values'!AL$11,'Transactions (Dated)'!$C$2:$C$53,"Buy")-SUMIFS('Transactions (Dated)'!$E$2:$E$53,'Transactions (Dated)'!$D$2:$D$53,'Share Values'!$X920,'Transactions (Dated)'!$B$2:$B$53,'Share Values'!AL$11,'Transactions (Dated)'!$C$2:$C$53,"Sell")</f>
        <v>0</v>
      </c>
      <c r="AM920" s="40">
        <f ca="1">AM919+SUMIFS('Transactions (Dated)'!$E$2:$E$53,'Transactions (Dated)'!$D$2:$D$53,'Share Values'!$X920,'Transactions (Dated)'!$B$2:$B$53,'Share Values'!AM$11,'Transactions (Dated)'!$C$2:$C$53,"Buy")-SUMIFS('Transactions (Dated)'!$E$2:$E$53,'Transactions (Dated)'!$D$2:$D$53,'Share Values'!$X920,'Transactions (Dated)'!$B$2:$B$53,'Share Values'!AM$11,'Transactions (Dated)'!$C$2:$C$53,"Sell")</f>
        <v>0</v>
      </c>
      <c r="AN920" s="40">
        <f ca="1">AN919+SUMIFS('Transactions (Dated)'!$E$2:$E$53,'Transactions (Dated)'!$D$2:$D$53,'Share Values'!$X920,'Transactions (Dated)'!$B$2:$B$53,'Share Values'!AN$11,'Transactions (Dated)'!$C$2:$C$53,"Buy")-SUMIFS('Transactions (Dated)'!$E$2:$E$53,'Transactions (Dated)'!$D$2:$D$53,'Share Values'!$X920,'Transactions (Dated)'!$B$2:$B$53,'Share Values'!AN$11,'Transactions (Dated)'!$C$2:$C$53,"Sell")</f>
        <v>0</v>
      </c>
      <c r="AQ920" s="3">
        <f t="shared" si="396"/>
        <v>43235</v>
      </c>
      <c r="AR920" s="6">
        <f t="shared" ca="1" si="397"/>
        <v>69421.25</v>
      </c>
      <c r="AS920" s="6">
        <f t="shared" ca="1" si="398"/>
        <v>23531.249999999996</v>
      </c>
      <c r="AT920" s="6">
        <f t="shared" ca="1" si="399"/>
        <v>573791.89</v>
      </c>
      <c r="AU920" s="6">
        <f t="shared" ca="1" si="400"/>
        <v>47490.335200000001</v>
      </c>
      <c r="AV920" s="6">
        <f t="shared" ca="1" si="401"/>
        <v>0</v>
      </c>
      <c r="AW920" s="6">
        <f t="shared" ca="1" si="402"/>
        <v>0</v>
      </c>
      <c r="AX920" s="6">
        <f t="shared" ca="1" si="403"/>
        <v>47270</v>
      </c>
      <c r="AY920" s="6">
        <f t="shared" ca="1" si="404"/>
        <v>44875.16</v>
      </c>
      <c r="AZ920" s="6">
        <f t="shared" ca="1" si="405"/>
        <v>0</v>
      </c>
      <c r="BA920" s="6">
        <f t="shared" ca="1" si="406"/>
        <v>0</v>
      </c>
      <c r="BB920" s="6">
        <f t="shared" ca="1" si="407"/>
        <v>0</v>
      </c>
      <c r="BC920" s="6">
        <f t="shared" ca="1" si="408"/>
        <v>0</v>
      </c>
      <c r="BD920" s="6">
        <f t="shared" ca="1" si="409"/>
        <v>0</v>
      </c>
      <c r="BE920" s="6">
        <f t="shared" ca="1" si="410"/>
        <v>0</v>
      </c>
      <c r="BF920" s="6">
        <f t="shared" ca="1" si="393"/>
        <v>0</v>
      </c>
      <c r="BG920" s="6">
        <f t="shared" ca="1" si="394"/>
        <v>0</v>
      </c>
      <c r="BJ920" s="4">
        <f t="shared" ca="1" si="411"/>
        <v>806379.88520000002</v>
      </c>
      <c r="BL920" s="3">
        <f t="shared" si="412"/>
        <v>43235</v>
      </c>
      <c r="BM920" s="6">
        <f>BM919+SUMIFS('Transactions (Dated)'!G:G,'Transactions (Dated)'!D:D,'Share Values'!AQ920)</f>
        <v>14317.649999999987</v>
      </c>
      <c r="BN920" s="6">
        <f ca="1">BN919+SUMIFS('Transactions (Dated)'!$F:$F,'Transactions (Dated)'!$D:$D,$BL920,'Transactions (Dated)'!$B:$B,BN$11,'Transactions (Dated)'!$C:$C,"Dividend (paid to cash)")*Y920</f>
        <v>0</v>
      </c>
      <c r="BO920" s="6">
        <f ca="1">BO919+SUMIFS('Transactions (Dated)'!$F:$F,'Transactions (Dated)'!$D:$D,$BL920,'Transactions (Dated)'!$B:$B,BO$11,'Transactions (Dated)'!$C:$C,"Dividend (paid to cash)")*Z920</f>
        <v>2421.875</v>
      </c>
      <c r="BP920" s="6">
        <f ca="1">BP919+SUMIFS('Transactions (Dated)'!$F:$F,'Transactions (Dated)'!$D:$D,$BL920,'Transactions (Dated)'!$B:$B,BP$11,'Transactions (Dated)'!$C:$C,"Dividend (paid to cash)")*AA920</f>
        <v>51745.237000000008</v>
      </c>
      <c r="BQ920" s="6">
        <f ca="1">BQ919+SUMIFS('Transactions (Dated)'!$F:$F,'Transactions (Dated)'!$D:$D,$BL920,'Transactions (Dated)'!$B:$B,BQ$11,'Transactions (Dated)'!$C:$C,"Dividend (paid to cash)")*AB920</f>
        <v>818.29</v>
      </c>
      <c r="BR920" s="6">
        <f ca="1">BR919+SUMIFS('Transactions (Dated)'!$F:$F,'Transactions (Dated)'!$D:$D,$BL920,'Transactions (Dated)'!$B:$B,BR$11,'Transactions (Dated)'!$C:$C,"Dividend (paid to cash)")*AC920</f>
        <v>0</v>
      </c>
      <c r="BS920" s="6">
        <f ca="1">BS919+SUMIFS('Transactions (Dated)'!$F:$F,'Transactions (Dated)'!$D:$D,$BL920,'Transactions (Dated)'!$B:$B,BS$11,'Transactions (Dated)'!$C:$C,"Dividend (paid to cash)")*AD920</f>
        <v>0</v>
      </c>
      <c r="BT920" s="6">
        <f ca="1">BT919+SUMIFS('Transactions (Dated)'!$F:$F,'Transactions (Dated)'!$D:$D,$BL920,'Transactions (Dated)'!$B:$B,BT$11,'Transactions (Dated)'!$C:$C,"Dividend (paid to cash)")*AE920</f>
        <v>9280</v>
      </c>
      <c r="BU920" s="6">
        <f ca="1">BU919+SUMIFS('Transactions (Dated)'!$F:$F,'Transactions (Dated)'!$D:$D,$BL920,'Transactions (Dated)'!$B:$B,BU$11,'Transactions (Dated)'!$C:$C,"Dividend (paid to cash)")*AF920</f>
        <v>0</v>
      </c>
      <c r="BV920" s="6">
        <f ca="1">BV919+SUMIFS('Transactions (Dated)'!$F:$F,'Transactions (Dated)'!$D:$D,$BL920,'Transactions (Dated)'!$B:$B,BV$11,'Transactions (Dated)'!$C:$C,"Dividend (paid to cash)")*AG920</f>
        <v>0</v>
      </c>
      <c r="BW920" s="6">
        <f ca="1">BW919+SUMIFS('Transactions (Dated)'!$F:$F,'Transactions (Dated)'!$D:$D,$BL920,'Transactions (Dated)'!$B:$B,BW$11,'Transactions (Dated)'!$C:$C,"Dividend (paid to cash)")*AH920</f>
        <v>0</v>
      </c>
      <c r="BX920" s="6">
        <f ca="1">BX919+SUMIFS('Transactions (Dated)'!$F:$F,'Transactions (Dated)'!$D:$D,$BL920,'Transactions (Dated)'!$B:$B,BX$11,'Transactions (Dated)'!$C:$C,"Dividend (paid to cash)")*AI920</f>
        <v>0</v>
      </c>
      <c r="BY920" s="6">
        <f ca="1">BY919+SUMIFS('Transactions (Dated)'!$F:$F,'Transactions (Dated)'!$D:$D,$BL920,'Transactions (Dated)'!$B:$B,BY$11,'Transactions (Dated)'!$C:$C,"Dividend (paid to cash)")*AJ920</f>
        <v>0</v>
      </c>
      <c r="BZ920" s="6">
        <f ca="1">BZ919+SUMIFS('Transactions (Dated)'!$F:$F,'Transactions (Dated)'!$D:$D,$BL920,'Transactions (Dated)'!$B:$B,BZ$11,'Transactions (Dated)'!$C:$C,"Dividend (paid to cash)")*AK920</f>
        <v>0</v>
      </c>
      <c r="CA920" s="6">
        <f ca="1">CA919+SUMIFS('Transactions (Dated)'!$F:$F,'Transactions (Dated)'!$D:$D,$BL920,'Transactions (Dated)'!$B:$B,CA$11,'Transactions (Dated)'!$C:$C,"Dividend (paid to cash)")*AL920</f>
        <v>0</v>
      </c>
      <c r="CB920" s="6">
        <v>0</v>
      </c>
      <c r="CC920" s="6">
        <v>0</v>
      </c>
      <c r="CF920" s="6">
        <f t="shared" ca="1" si="413"/>
        <v>78583.051999999981</v>
      </c>
      <c r="CH920" s="3">
        <f t="shared" si="414"/>
        <v>43235</v>
      </c>
      <c r="CI920" s="4">
        <f t="shared" ca="1" si="415"/>
        <v>806379.88520000002</v>
      </c>
      <c r="CJ920" s="4">
        <f t="shared" ca="1" si="416"/>
        <v>78583.051999999981</v>
      </c>
      <c r="CL920" s="4">
        <f t="shared" ca="1" si="417"/>
        <v>884962.93720000004</v>
      </c>
    </row>
    <row r="921" spans="2:90" x14ac:dyDescent="0.15">
      <c r="B921" s="3">
        <v>43236</v>
      </c>
      <c r="E921" s="86">
        <v>43236</v>
      </c>
      <c r="F921" s="53">
        <v>14.84</v>
      </c>
      <c r="G921">
        <v>2.52</v>
      </c>
      <c r="H921">
        <v>21.767199999999999</v>
      </c>
      <c r="I921">
        <v>24.68</v>
      </c>
      <c r="K921">
        <v>11.98</v>
      </c>
      <c r="L921">
        <v>16.5</v>
      </c>
      <c r="M921">
        <v>3.13</v>
      </c>
      <c r="O921">
        <v>17.98</v>
      </c>
      <c r="Q921">
        <v>1.26</v>
      </c>
      <c r="R921">
        <v>9.48</v>
      </c>
      <c r="S921">
        <v>41.87</v>
      </c>
      <c r="U921">
        <v>41.87</v>
      </c>
      <c r="X921" s="3">
        <f t="shared" si="395"/>
        <v>43236</v>
      </c>
      <c r="Y921" s="40">
        <f ca="1">Y920+SUMIFS('Transactions (Dated)'!$E$2:$E$53,'Transactions (Dated)'!$D$2:$D$53,'Share Values'!$X921,'Transactions (Dated)'!$B$2:$B$53,'Share Values'!Y$11,'Transactions (Dated)'!$C$2:$C$53,"Buy")-SUMIFS('Transactions (Dated)'!$E$2:$E$53,'Transactions (Dated)'!$D$2:$D$53,'Share Values'!$X921,'Transactions (Dated)'!$B$2:$B$53,'Share Values'!Y$11,'Transactions (Dated)'!$C$2:$C$53,"Sell")</f>
        <v>4625</v>
      </c>
      <c r="Z921" s="40">
        <f ca="1">Z920+SUMIFS('Transactions (Dated)'!$E$2:$E$53,'Transactions (Dated)'!$D$2:$D$53,'Share Values'!$X921,'Transactions (Dated)'!$B$2:$B$53,'Share Values'!Z$11,'Transactions (Dated)'!$C$2:$C$53,"Buy")-SUMIFS('Transactions (Dated)'!$E$2:$E$53,'Transactions (Dated)'!$D$2:$D$53,'Share Values'!$X921,'Transactions (Dated)'!$B$2:$B$53,'Share Values'!Z$11,'Transactions (Dated)'!$C$2:$C$53,"Sell")</f>
        <v>9375</v>
      </c>
      <c r="AA921" s="40">
        <f ca="1">AA920+SUMIFS('Transactions (Dated)'!$E$2:$E$53,'Transactions (Dated)'!$D$2:$D$53,'Share Values'!$X921,'Transactions (Dated)'!$B$2:$B$53,'Share Values'!AA$11,'Transactions (Dated)'!$C$2:$C$53,"Buy")-SUMIFS('Transactions (Dated)'!$E$2:$E$53,'Transactions (Dated)'!$D$2:$D$53,'Share Values'!$X921,'Transactions (Dated)'!$B$2:$B$53,'Share Values'!AA$11,'Transactions (Dated)'!$C$2:$C$53,"Sell")</f>
        <v>26357</v>
      </c>
      <c r="AB921" s="40">
        <f ca="1">AB920+SUMIFS('Transactions (Dated)'!$E$2:$E$53,'Transactions (Dated)'!$D$2:$D$53,'Share Values'!$X921,'Transactions (Dated)'!$B$2:$B$53,'Share Values'!AB$11,'Transactions (Dated)'!$C$2:$C$53,"Buy")-SUMIFS('Transactions (Dated)'!$E$2:$E$53,'Transactions (Dated)'!$D$2:$D$53,'Share Values'!$X921,'Transactions (Dated)'!$B$2:$B$53,'Share Values'!AB$11,'Transactions (Dated)'!$C$2:$C$53,"Sell")</f>
        <v>1892</v>
      </c>
      <c r="AC921" s="40">
        <f ca="1">AC920+SUMIFS('Transactions (Dated)'!$E$2:$E$53,'Transactions (Dated)'!$D$2:$D$53,'Share Values'!$X921,'Transactions (Dated)'!$B$2:$B$53,'Share Values'!AC$11,'Transactions (Dated)'!$C$2:$C$53,"Buy")-SUMIFS('Transactions (Dated)'!$E$2:$E$53,'Transactions (Dated)'!$D$2:$D$53,'Share Values'!$X921,'Transactions (Dated)'!$B$2:$B$53,'Share Values'!AC$11,'Transactions (Dated)'!$C$2:$C$53,"Sell")</f>
        <v>2348</v>
      </c>
      <c r="AD921" s="40">
        <f ca="1">AD920+SUMIFS('Transactions (Dated)'!$E$2:$E$53,'Transactions (Dated)'!$D$2:$D$53,'Share Values'!$X921,'Transactions (Dated)'!$B$2:$B$53,'Share Values'!AD$11,'Transactions (Dated)'!$C$2:$C$53,"Buy")-SUMIFS('Transactions (Dated)'!$E$2:$E$53,'Transactions (Dated)'!$D$2:$D$53,'Share Values'!$X921,'Transactions (Dated)'!$B$2:$B$53,'Share Values'!AD$11,'Transactions (Dated)'!$C$2:$C$53,"Sell")</f>
        <v>0</v>
      </c>
      <c r="AE921" s="40">
        <f ca="1">AE920+SUMIFS('Transactions (Dated)'!$E$2:$E$53,'Transactions (Dated)'!$D$2:$D$53,'Share Values'!$X921,'Transactions (Dated)'!$B$2:$B$53,'Share Values'!AE$11,'Transactions (Dated)'!$C$2:$C$53,"Buy")-SUMIFS('Transactions (Dated)'!$E$2:$E$53,'Transactions (Dated)'!$D$2:$D$53,'Share Values'!$X921,'Transactions (Dated)'!$B$2:$B$53,'Share Values'!AE$11,'Transactions (Dated)'!$C$2:$C$53,"Sell")</f>
        <v>2900</v>
      </c>
      <c r="AF921" s="40">
        <f ca="1">AF920+SUMIFS('Transactions (Dated)'!$E$2:$E$53,'Transactions (Dated)'!$D$2:$D$53,'Share Values'!$X921,'Transactions (Dated)'!$B$2:$B$53,'Share Values'!AF$11,'Transactions (Dated)'!$C$2:$C$53,"Buy")-SUMIFS('Transactions (Dated)'!$E$2:$E$53,'Transactions (Dated)'!$D$2:$D$53,'Share Values'!$X921,'Transactions (Dated)'!$B$2:$B$53,'Share Values'!AF$11,'Transactions (Dated)'!$C$2:$C$53,"Sell")</f>
        <v>14201</v>
      </c>
      <c r="AG921" s="40">
        <f ca="1">AG920+SUMIFS('Transactions (Dated)'!$E$2:$E$53,'Transactions (Dated)'!$D$2:$D$53,'Share Values'!$X921,'Transactions (Dated)'!$B$2:$B$53,'Share Values'!AG$11,'Transactions (Dated)'!$C$2:$C$53,"Buy")-SUMIFS('Transactions (Dated)'!$E$2:$E$53,'Transactions (Dated)'!$D$2:$D$53,'Share Values'!$X921,'Transactions (Dated)'!$B$2:$B$53,'Share Values'!AG$11,'Transactions (Dated)'!$C$2:$C$53,"Sell")</f>
        <v>6835</v>
      </c>
      <c r="AH921" s="40">
        <f ca="1">AH920+SUMIFS('Transactions (Dated)'!$E$2:$E$53,'Transactions (Dated)'!$D$2:$D$53,'Share Values'!$X921,'Transactions (Dated)'!$B$2:$B$53,'Share Values'!AH$11,'Transactions (Dated)'!$C$2:$C$53,"Buy")-SUMIFS('Transactions (Dated)'!$E$2:$E$53,'Transactions (Dated)'!$D$2:$D$53,'Share Values'!$X921,'Transactions (Dated)'!$B$2:$B$53,'Share Values'!AH$11,'Transactions (Dated)'!$C$2:$C$53,"Sell")</f>
        <v>0</v>
      </c>
      <c r="AI921" s="40">
        <f ca="1">AI920+SUMIFS('Transactions (Dated)'!$E$2:$E$53,'Transactions (Dated)'!$D$2:$D$53,'Share Values'!$X921,'Transactions (Dated)'!$B$2:$B$53,'Share Values'!AI$11,'Transactions (Dated)'!$C$2:$C$53,"Buy")-SUMIFS('Transactions (Dated)'!$E$2:$E$53,'Transactions (Dated)'!$D$2:$D$53,'Share Values'!$X921,'Transactions (Dated)'!$B$2:$B$53,'Share Values'!AI$11,'Transactions (Dated)'!$C$2:$C$53,"Sell")</f>
        <v>0</v>
      </c>
      <c r="AJ921" s="40">
        <f ca="1">AJ920+SUMIFS('Transactions (Dated)'!$E$2:$E$53,'Transactions (Dated)'!$D$2:$D$53,'Share Values'!$X921,'Transactions (Dated)'!$B$2:$B$53,'Share Values'!AJ$11,'Transactions (Dated)'!$C$2:$C$53,"Buy")-SUMIFS('Transactions (Dated)'!$E$2:$E$53,'Transactions (Dated)'!$D$2:$D$53,'Share Values'!$X921,'Transactions (Dated)'!$B$2:$B$53,'Share Values'!AJ$11,'Transactions (Dated)'!$C$2:$C$53,"Sell")</f>
        <v>0</v>
      </c>
      <c r="AK921" s="40">
        <f ca="1">AK920+SUMIFS('Transactions (Dated)'!$E$2:$E$53,'Transactions (Dated)'!$D$2:$D$53,'Share Values'!$X921,'Transactions (Dated)'!$B$2:$B$53,'Share Values'!AK$11,'Transactions (Dated)'!$C$2:$C$53,"Buy")-SUMIFS('Transactions (Dated)'!$E$2:$E$53,'Transactions (Dated)'!$D$2:$D$53,'Share Values'!$X921,'Transactions (Dated)'!$B$2:$B$53,'Share Values'!AK$11,'Transactions (Dated)'!$C$2:$C$53,"Sell")</f>
        <v>0</v>
      </c>
      <c r="AL921" s="40">
        <f ca="1">AL920+SUMIFS('Transactions (Dated)'!$E$2:$E$53,'Transactions (Dated)'!$D$2:$D$53,'Share Values'!$X921,'Transactions (Dated)'!$B$2:$B$53,'Share Values'!AL$11,'Transactions (Dated)'!$C$2:$C$53,"Buy")-SUMIFS('Transactions (Dated)'!$E$2:$E$53,'Transactions (Dated)'!$D$2:$D$53,'Share Values'!$X921,'Transactions (Dated)'!$B$2:$B$53,'Share Values'!AL$11,'Transactions (Dated)'!$C$2:$C$53,"Sell")</f>
        <v>0</v>
      </c>
      <c r="AM921" s="40">
        <f ca="1">AM920+SUMIFS('Transactions (Dated)'!$E$2:$E$53,'Transactions (Dated)'!$D$2:$D$53,'Share Values'!$X921,'Transactions (Dated)'!$B$2:$B$53,'Share Values'!AM$11,'Transactions (Dated)'!$C$2:$C$53,"Buy")-SUMIFS('Transactions (Dated)'!$E$2:$E$53,'Transactions (Dated)'!$D$2:$D$53,'Share Values'!$X921,'Transactions (Dated)'!$B$2:$B$53,'Share Values'!AM$11,'Transactions (Dated)'!$C$2:$C$53,"Sell")</f>
        <v>0</v>
      </c>
      <c r="AN921" s="40">
        <f ca="1">AN920+SUMIFS('Transactions (Dated)'!$E$2:$E$53,'Transactions (Dated)'!$D$2:$D$53,'Share Values'!$X921,'Transactions (Dated)'!$B$2:$B$53,'Share Values'!AN$11,'Transactions (Dated)'!$C$2:$C$53,"Buy")-SUMIFS('Transactions (Dated)'!$E$2:$E$53,'Transactions (Dated)'!$D$2:$D$53,'Share Values'!$X921,'Transactions (Dated)'!$B$2:$B$53,'Share Values'!AN$11,'Transactions (Dated)'!$C$2:$C$53,"Sell")</f>
        <v>0</v>
      </c>
      <c r="AQ921" s="3">
        <f t="shared" si="396"/>
        <v>43236</v>
      </c>
      <c r="AR921" s="6">
        <f t="shared" ca="1" si="397"/>
        <v>68635</v>
      </c>
      <c r="AS921" s="6">
        <f t="shared" ca="1" si="398"/>
        <v>23625</v>
      </c>
      <c r="AT921" s="6">
        <f t="shared" ca="1" si="399"/>
        <v>573718.09039999999</v>
      </c>
      <c r="AU921" s="6">
        <f t="shared" ca="1" si="400"/>
        <v>46694.559999999998</v>
      </c>
      <c r="AV921" s="6">
        <f t="shared" ca="1" si="401"/>
        <v>0</v>
      </c>
      <c r="AW921" s="6">
        <f t="shared" ca="1" si="402"/>
        <v>0</v>
      </c>
      <c r="AX921" s="6">
        <f t="shared" ca="1" si="403"/>
        <v>47850</v>
      </c>
      <c r="AY921" s="6">
        <f t="shared" ca="1" si="404"/>
        <v>44449.13</v>
      </c>
      <c r="AZ921" s="6">
        <f t="shared" ca="1" si="405"/>
        <v>0</v>
      </c>
      <c r="BA921" s="6">
        <f t="shared" ca="1" si="406"/>
        <v>0</v>
      </c>
      <c r="BB921" s="6">
        <f t="shared" ca="1" si="407"/>
        <v>0</v>
      </c>
      <c r="BC921" s="6">
        <f t="shared" ca="1" si="408"/>
        <v>0</v>
      </c>
      <c r="BD921" s="6">
        <f t="shared" ca="1" si="409"/>
        <v>0</v>
      </c>
      <c r="BE921" s="6">
        <f t="shared" ca="1" si="410"/>
        <v>0</v>
      </c>
      <c r="BF921" s="6">
        <f t="shared" ca="1" si="393"/>
        <v>0</v>
      </c>
      <c r="BG921" s="6">
        <f t="shared" ca="1" si="394"/>
        <v>0</v>
      </c>
      <c r="BJ921" s="4">
        <f t="shared" ca="1" si="411"/>
        <v>804971.78039999993</v>
      </c>
      <c r="BL921" s="3">
        <f t="shared" si="412"/>
        <v>43236</v>
      </c>
      <c r="BM921" s="6">
        <f>BM920+SUMIFS('Transactions (Dated)'!G:G,'Transactions (Dated)'!D:D,'Share Values'!AQ921)</f>
        <v>14317.649999999987</v>
      </c>
      <c r="BN921" s="6">
        <f ca="1">BN920+SUMIFS('Transactions (Dated)'!$F:$F,'Transactions (Dated)'!$D:$D,$BL921,'Transactions (Dated)'!$B:$B,BN$11,'Transactions (Dated)'!$C:$C,"Dividend (paid to cash)")*Y921</f>
        <v>0</v>
      </c>
      <c r="BO921" s="6">
        <f ca="1">BO920+SUMIFS('Transactions (Dated)'!$F:$F,'Transactions (Dated)'!$D:$D,$BL921,'Transactions (Dated)'!$B:$B,BO$11,'Transactions (Dated)'!$C:$C,"Dividend (paid to cash)")*Z921</f>
        <v>2421.875</v>
      </c>
      <c r="BP921" s="6">
        <f ca="1">BP920+SUMIFS('Transactions (Dated)'!$F:$F,'Transactions (Dated)'!$D:$D,$BL921,'Transactions (Dated)'!$B:$B,BP$11,'Transactions (Dated)'!$C:$C,"Dividend (paid to cash)")*AA921</f>
        <v>51745.237000000008</v>
      </c>
      <c r="BQ921" s="6">
        <f ca="1">BQ920+SUMIFS('Transactions (Dated)'!$F:$F,'Transactions (Dated)'!$D:$D,$BL921,'Transactions (Dated)'!$B:$B,BQ$11,'Transactions (Dated)'!$C:$C,"Dividend (paid to cash)")*AB921</f>
        <v>818.29</v>
      </c>
      <c r="BR921" s="6">
        <f ca="1">BR920+SUMIFS('Transactions (Dated)'!$F:$F,'Transactions (Dated)'!$D:$D,$BL921,'Transactions (Dated)'!$B:$B,BR$11,'Transactions (Dated)'!$C:$C,"Dividend (paid to cash)")*AC921</f>
        <v>0</v>
      </c>
      <c r="BS921" s="6">
        <f ca="1">BS920+SUMIFS('Transactions (Dated)'!$F:$F,'Transactions (Dated)'!$D:$D,$BL921,'Transactions (Dated)'!$B:$B,BS$11,'Transactions (Dated)'!$C:$C,"Dividend (paid to cash)")*AD921</f>
        <v>0</v>
      </c>
      <c r="BT921" s="6">
        <f ca="1">BT920+SUMIFS('Transactions (Dated)'!$F:$F,'Transactions (Dated)'!$D:$D,$BL921,'Transactions (Dated)'!$B:$B,BT$11,'Transactions (Dated)'!$C:$C,"Dividend (paid to cash)")*AE921</f>
        <v>9280</v>
      </c>
      <c r="BU921" s="6">
        <f ca="1">BU920+SUMIFS('Transactions (Dated)'!$F:$F,'Transactions (Dated)'!$D:$D,$BL921,'Transactions (Dated)'!$B:$B,BU$11,'Transactions (Dated)'!$C:$C,"Dividend (paid to cash)")*AF921</f>
        <v>0</v>
      </c>
      <c r="BV921" s="6">
        <f ca="1">BV920+SUMIFS('Transactions (Dated)'!$F:$F,'Transactions (Dated)'!$D:$D,$BL921,'Transactions (Dated)'!$B:$B,BV$11,'Transactions (Dated)'!$C:$C,"Dividend (paid to cash)")*AG921</f>
        <v>0</v>
      </c>
      <c r="BW921" s="6">
        <f ca="1">BW920+SUMIFS('Transactions (Dated)'!$F:$F,'Transactions (Dated)'!$D:$D,$BL921,'Transactions (Dated)'!$B:$B,BW$11,'Transactions (Dated)'!$C:$C,"Dividend (paid to cash)")*AH921</f>
        <v>0</v>
      </c>
      <c r="BX921" s="6">
        <f ca="1">BX920+SUMIFS('Transactions (Dated)'!$F:$F,'Transactions (Dated)'!$D:$D,$BL921,'Transactions (Dated)'!$B:$B,BX$11,'Transactions (Dated)'!$C:$C,"Dividend (paid to cash)")*AI921</f>
        <v>0</v>
      </c>
      <c r="BY921" s="6">
        <f ca="1">BY920+SUMIFS('Transactions (Dated)'!$F:$F,'Transactions (Dated)'!$D:$D,$BL921,'Transactions (Dated)'!$B:$B,BY$11,'Transactions (Dated)'!$C:$C,"Dividend (paid to cash)")*AJ921</f>
        <v>0</v>
      </c>
      <c r="BZ921" s="6">
        <f ca="1">BZ920+SUMIFS('Transactions (Dated)'!$F:$F,'Transactions (Dated)'!$D:$D,$BL921,'Transactions (Dated)'!$B:$B,BZ$11,'Transactions (Dated)'!$C:$C,"Dividend (paid to cash)")*AK921</f>
        <v>0</v>
      </c>
      <c r="CA921" s="6">
        <f ca="1">CA920+SUMIFS('Transactions (Dated)'!$F:$F,'Transactions (Dated)'!$D:$D,$BL921,'Transactions (Dated)'!$B:$B,CA$11,'Transactions (Dated)'!$C:$C,"Dividend (paid to cash)")*AL921</f>
        <v>0</v>
      </c>
      <c r="CB921" s="6">
        <v>0</v>
      </c>
      <c r="CC921" s="6">
        <v>0</v>
      </c>
      <c r="CF921" s="6">
        <f t="shared" ca="1" si="413"/>
        <v>78583.051999999981</v>
      </c>
      <c r="CH921" s="3">
        <f t="shared" si="414"/>
        <v>43236</v>
      </c>
      <c r="CI921" s="4">
        <f t="shared" ca="1" si="415"/>
        <v>804971.78039999993</v>
      </c>
      <c r="CJ921" s="4">
        <f t="shared" ca="1" si="416"/>
        <v>78583.051999999981</v>
      </c>
      <c r="CL921" s="4">
        <f t="shared" ca="1" si="417"/>
        <v>883554.83239999996</v>
      </c>
    </row>
    <row r="922" spans="2:90" x14ac:dyDescent="0.15">
      <c r="B922" s="3">
        <v>43237</v>
      </c>
      <c r="E922" s="86">
        <v>43237</v>
      </c>
      <c r="F922" s="53">
        <v>14.81</v>
      </c>
      <c r="G922">
        <v>2.62</v>
      </c>
      <c r="H922">
        <v>21.84</v>
      </c>
      <c r="I922">
        <v>24.55</v>
      </c>
      <c r="K922">
        <v>12.04</v>
      </c>
      <c r="L922">
        <v>16.77</v>
      </c>
      <c r="M922">
        <v>3.17</v>
      </c>
      <c r="O922">
        <v>18</v>
      </c>
      <c r="Q922">
        <v>1.25</v>
      </c>
      <c r="R922">
        <v>9.41</v>
      </c>
      <c r="S922">
        <v>41.42</v>
      </c>
      <c r="U922">
        <v>41.42</v>
      </c>
      <c r="X922" s="3">
        <f t="shared" si="395"/>
        <v>43237</v>
      </c>
      <c r="Y922" s="40">
        <f ca="1">Y921+SUMIFS('Transactions (Dated)'!$E$2:$E$53,'Transactions (Dated)'!$D$2:$D$53,'Share Values'!$X922,'Transactions (Dated)'!$B$2:$B$53,'Share Values'!Y$11,'Transactions (Dated)'!$C$2:$C$53,"Buy")-SUMIFS('Transactions (Dated)'!$E$2:$E$53,'Transactions (Dated)'!$D$2:$D$53,'Share Values'!$X922,'Transactions (Dated)'!$B$2:$B$53,'Share Values'!Y$11,'Transactions (Dated)'!$C$2:$C$53,"Sell")</f>
        <v>4625</v>
      </c>
      <c r="Z922" s="40">
        <f ca="1">Z921+SUMIFS('Transactions (Dated)'!$E$2:$E$53,'Transactions (Dated)'!$D$2:$D$53,'Share Values'!$X922,'Transactions (Dated)'!$B$2:$B$53,'Share Values'!Z$11,'Transactions (Dated)'!$C$2:$C$53,"Buy")-SUMIFS('Transactions (Dated)'!$E$2:$E$53,'Transactions (Dated)'!$D$2:$D$53,'Share Values'!$X922,'Transactions (Dated)'!$B$2:$B$53,'Share Values'!Z$11,'Transactions (Dated)'!$C$2:$C$53,"Sell")</f>
        <v>9375</v>
      </c>
      <c r="AA922" s="40">
        <f ca="1">AA921+SUMIFS('Transactions (Dated)'!$E$2:$E$53,'Transactions (Dated)'!$D$2:$D$53,'Share Values'!$X922,'Transactions (Dated)'!$B$2:$B$53,'Share Values'!AA$11,'Transactions (Dated)'!$C$2:$C$53,"Buy")-SUMIFS('Transactions (Dated)'!$E$2:$E$53,'Transactions (Dated)'!$D$2:$D$53,'Share Values'!$X922,'Transactions (Dated)'!$B$2:$B$53,'Share Values'!AA$11,'Transactions (Dated)'!$C$2:$C$53,"Sell")</f>
        <v>26357</v>
      </c>
      <c r="AB922" s="40">
        <f ca="1">AB921+SUMIFS('Transactions (Dated)'!$E$2:$E$53,'Transactions (Dated)'!$D$2:$D$53,'Share Values'!$X922,'Transactions (Dated)'!$B$2:$B$53,'Share Values'!AB$11,'Transactions (Dated)'!$C$2:$C$53,"Buy")-SUMIFS('Transactions (Dated)'!$E$2:$E$53,'Transactions (Dated)'!$D$2:$D$53,'Share Values'!$X922,'Transactions (Dated)'!$B$2:$B$53,'Share Values'!AB$11,'Transactions (Dated)'!$C$2:$C$53,"Sell")</f>
        <v>1892</v>
      </c>
      <c r="AC922" s="40">
        <f ca="1">AC921+SUMIFS('Transactions (Dated)'!$E$2:$E$53,'Transactions (Dated)'!$D$2:$D$53,'Share Values'!$X922,'Transactions (Dated)'!$B$2:$B$53,'Share Values'!AC$11,'Transactions (Dated)'!$C$2:$C$53,"Buy")-SUMIFS('Transactions (Dated)'!$E$2:$E$53,'Transactions (Dated)'!$D$2:$D$53,'Share Values'!$X922,'Transactions (Dated)'!$B$2:$B$53,'Share Values'!AC$11,'Transactions (Dated)'!$C$2:$C$53,"Sell")</f>
        <v>2348</v>
      </c>
      <c r="AD922" s="40">
        <f ca="1">AD921+SUMIFS('Transactions (Dated)'!$E$2:$E$53,'Transactions (Dated)'!$D$2:$D$53,'Share Values'!$X922,'Transactions (Dated)'!$B$2:$B$53,'Share Values'!AD$11,'Transactions (Dated)'!$C$2:$C$53,"Buy")-SUMIFS('Transactions (Dated)'!$E$2:$E$53,'Transactions (Dated)'!$D$2:$D$53,'Share Values'!$X922,'Transactions (Dated)'!$B$2:$B$53,'Share Values'!AD$11,'Transactions (Dated)'!$C$2:$C$53,"Sell")</f>
        <v>0</v>
      </c>
      <c r="AE922" s="40">
        <f ca="1">AE921+SUMIFS('Transactions (Dated)'!$E$2:$E$53,'Transactions (Dated)'!$D$2:$D$53,'Share Values'!$X922,'Transactions (Dated)'!$B$2:$B$53,'Share Values'!AE$11,'Transactions (Dated)'!$C$2:$C$53,"Buy")-SUMIFS('Transactions (Dated)'!$E$2:$E$53,'Transactions (Dated)'!$D$2:$D$53,'Share Values'!$X922,'Transactions (Dated)'!$B$2:$B$53,'Share Values'!AE$11,'Transactions (Dated)'!$C$2:$C$53,"Sell")</f>
        <v>2900</v>
      </c>
      <c r="AF922" s="40">
        <f ca="1">AF921+SUMIFS('Transactions (Dated)'!$E$2:$E$53,'Transactions (Dated)'!$D$2:$D$53,'Share Values'!$X922,'Transactions (Dated)'!$B$2:$B$53,'Share Values'!AF$11,'Transactions (Dated)'!$C$2:$C$53,"Buy")-SUMIFS('Transactions (Dated)'!$E$2:$E$53,'Transactions (Dated)'!$D$2:$D$53,'Share Values'!$X922,'Transactions (Dated)'!$B$2:$B$53,'Share Values'!AF$11,'Transactions (Dated)'!$C$2:$C$53,"Sell")</f>
        <v>14201</v>
      </c>
      <c r="AG922" s="40">
        <f ca="1">AG921+SUMIFS('Transactions (Dated)'!$E$2:$E$53,'Transactions (Dated)'!$D$2:$D$53,'Share Values'!$X922,'Transactions (Dated)'!$B$2:$B$53,'Share Values'!AG$11,'Transactions (Dated)'!$C$2:$C$53,"Buy")-SUMIFS('Transactions (Dated)'!$E$2:$E$53,'Transactions (Dated)'!$D$2:$D$53,'Share Values'!$X922,'Transactions (Dated)'!$B$2:$B$53,'Share Values'!AG$11,'Transactions (Dated)'!$C$2:$C$53,"Sell")</f>
        <v>6835</v>
      </c>
      <c r="AH922" s="40">
        <f ca="1">AH921+SUMIFS('Transactions (Dated)'!$E$2:$E$53,'Transactions (Dated)'!$D$2:$D$53,'Share Values'!$X922,'Transactions (Dated)'!$B$2:$B$53,'Share Values'!AH$11,'Transactions (Dated)'!$C$2:$C$53,"Buy")-SUMIFS('Transactions (Dated)'!$E$2:$E$53,'Transactions (Dated)'!$D$2:$D$53,'Share Values'!$X922,'Transactions (Dated)'!$B$2:$B$53,'Share Values'!AH$11,'Transactions (Dated)'!$C$2:$C$53,"Sell")</f>
        <v>0</v>
      </c>
      <c r="AI922" s="40">
        <f ca="1">AI921+SUMIFS('Transactions (Dated)'!$E$2:$E$53,'Transactions (Dated)'!$D$2:$D$53,'Share Values'!$X922,'Transactions (Dated)'!$B$2:$B$53,'Share Values'!AI$11,'Transactions (Dated)'!$C$2:$C$53,"Buy")-SUMIFS('Transactions (Dated)'!$E$2:$E$53,'Transactions (Dated)'!$D$2:$D$53,'Share Values'!$X922,'Transactions (Dated)'!$B$2:$B$53,'Share Values'!AI$11,'Transactions (Dated)'!$C$2:$C$53,"Sell")</f>
        <v>0</v>
      </c>
      <c r="AJ922" s="40">
        <f ca="1">AJ921+SUMIFS('Transactions (Dated)'!$E$2:$E$53,'Transactions (Dated)'!$D$2:$D$53,'Share Values'!$X922,'Transactions (Dated)'!$B$2:$B$53,'Share Values'!AJ$11,'Transactions (Dated)'!$C$2:$C$53,"Buy")-SUMIFS('Transactions (Dated)'!$E$2:$E$53,'Transactions (Dated)'!$D$2:$D$53,'Share Values'!$X922,'Transactions (Dated)'!$B$2:$B$53,'Share Values'!AJ$11,'Transactions (Dated)'!$C$2:$C$53,"Sell")</f>
        <v>0</v>
      </c>
      <c r="AK922" s="40">
        <f ca="1">AK921+SUMIFS('Transactions (Dated)'!$E$2:$E$53,'Transactions (Dated)'!$D$2:$D$53,'Share Values'!$X922,'Transactions (Dated)'!$B$2:$B$53,'Share Values'!AK$11,'Transactions (Dated)'!$C$2:$C$53,"Buy")-SUMIFS('Transactions (Dated)'!$E$2:$E$53,'Transactions (Dated)'!$D$2:$D$53,'Share Values'!$X922,'Transactions (Dated)'!$B$2:$B$53,'Share Values'!AK$11,'Transactions (Dated)'!$C$2:$C$53,"Sell")</f>
        <v>0</v>
      </c>
      <c r="AL922" s="40">
        <f ca="1">AL921+SUMIFS('Transactions (Dated)'!$E$2:$E$53,'Transactions (Dated)'!$D$2:$D$53,'Share Values'!$X922,'Transactions (Dated)'!$B$2:$B$53,'Share Values'!AL$11,'Transactions (Dated)'!$C$2:$C$53,"Buy")-SUMIFS('Transactions (Dated)'!$E$2:$E$53,'Transactions (Dated)'!$D$2:$D$53,'Share Values'!$X922,'Transactions (Dated)'!$B$2:$B$53,'Share Values'!AL$11,'Transactions (Dated)'!$C$2:$C$53,"Sell")</f>
        <v>0</v>
      </c>
      <c r="AM922" s="40">
        <f ca="1">AM921+SUMIFS('Transactions (Dated)'!$E$2:$E$53,'Transactions (Dated)'!$D$2:$D$53,'Share Values'!$X922,'Transactions (Dated)'!$B$2:$B$53,'Share Values'!AM$11,'Transactions (Dated)'!$C$2:$C$53,"Buy")-SUMIFS('Transactions (Dated)'!$E$2:$E$53,'Transactions (Dated)'!$D$2:$D$53,'Share Values'!$X922,'Transactions (Dated)'!$B$2:$B$53,'Share Values'!AM$11,'Transactions (Dated)'!$C$2:$C$53,"Sell")</f>
        <v>0</v>
      </c>
      <c r="AN922" s="40">
        <f ca="1">AN921+SUMIFS('Transactions (Dated)'!$E$2:$E$53,'Transactions (Dated)'!$D$2:$D$53,'Share Values'!$X922,'Transactions (Dated)'!$B$2:$B$53,'Share Values'!AN$11,'Transactions (Dated)'!$C$2:$C$53,"Buy")-SUMIFS('Transactions (Dated)'!$E$2:$E$53,'Transactions (Dated)'!$D$2:$D$53,'Share Values'!$X922,'Transactions (Dated)'!$B$2:$B$53,'Share Values'!AN$11,'Transactions (Dated)'!$C$2:$C$53,"Sell")</f>
        <v>0</v>
      </c>
      <c r="AQ922" s="3">
        <f t="shared" si="396"/>
        <v>43237</v>
      </c>
      <c r="AR922" s="6">
        <f t="shared" ca="1" si="397"/>
        <v>68496.25</v>
      </c>
      <c r="AS922" s="6">
        <f t="shared" ca="1" si="398"/>
        <v>24562.5</v>
      </c>
      <c r="AT922" s="6">
        <f t="shared" ca="1" si="399"/>
        <v>575636.88</v>
      </c>
      <c r="AU922" s="6">
        <f t="shared" ca="1" si="400"/>
        <v>46448.6</v>
      </c>
      <c r="AV922" s="6">
        <f t="shared" ca="1" si="401"/>
        <v>0</v>
      </c>
      <c r="AW922" s="6">
        <f t="shared" ca="1" si="402"/>
        <v>0</v>
      </c>
      <c r="AX922" s="6">
        <f t="shared" ca="1" si="403"/>
        <v>48633</v>
      </c>
      <c r="AY922" s="6">
        <f t="shared" ca="1" si="404"/>
        <v>45017.17</v>
      </c>
      <c r="AZ922" s="6">
        <f t="shared" ca="1" si="405"/>
        <v>0</v>
      </c>
      <c r="BA922" s="6">
        <f t="shared" ca="1" si="406"/>
        <v>0</v>
      </c>
      <c r="BB922" s="6">
        <f t="shared" ca="1" si="407"/>
        <v>0</v>
      </c>
      <c r="BC922" s="6">
        <f t="shared" ca="1" si="408"/>
        <v>0</v>
      </c>
      <c r="BD922" s="6">
        <f t="shared" ca="1" si="409"/>
        <v>0</v>
      </c>
      <c r="BE922" s="6">
        <f t="shared" ca="1" si="410"/>
        <v>0</v>
      </c>
      <c r="BF922" s="6">
        <f t="shared" ca="1" si="393"/>
        <v>0</v>
      </c>
      <c r="BG922" s="6">
        <f t="shared" ca="1" si="394"/>
        <v>0</v>
      </c>
      <c r="BJ922" s="4">
        <f t="shared" ca="1" si="411"/>
        <v>808794.4</v>
      </c>
      <c r="BL922" s="3">
        <f t="shared" si="412"/>
        <v>43237</v>
      </c>
      <c r="BM922" s="6">
        <f>BM921+SUMIFS('Transactions (Dated)'!G:G,'Transactions (Dated)'!D:D,'Share Values'!AQ922)</f>
        <v>14317.649999999987</v>
      </c>
      <c r="BN922" s="6">
        <f ca="1">BN921+SUMIFS('Transactions (Dated)'!$F:$F,'Transactions (Dated)'!$D:$D,$BL922,'Transactions (Dated)'!$B:$B,BN$11,'Transactions (Dated)'!$C:$C,"Dividend (paid to cash)")*Y922</f>
        <v>0</v>
      </c>
      <c r="BO922" s="6">
        <f ca="1">BO921+SUMIFS('Transactions (Dated)'!$F:$F,'Transactions (Dated)'!$D:$D,$BL922,'Transactions (Dated)'!$B:$B,BO$11,'Transactions (Dated)'!$C:$C,"Dividend (paid to cash)")*Z922</f>
        <v>2421.875</v>
      </c>
      <c r="BP922" s="6">
        <f ca="1">BP921+SUMIFS('Transactions (Dated)'!$F:$F,'Transactions (Dated)'!$D:$D,$BL922,'Transactions (Dated)'!$B:$B,BP$11,'Transactions (Dated)'!$C:$C,"Dividend (paid to cash)")*AA922</f>
        <v>51745.237000000008</v>
      </c>
      <c r="BQ922" s="6">
        <f ca="1">BQ921+SUMIFS('Transactions (Dated)'!$F:$F,'Transactions (Dated)'!$D:$D,$BL922,'Transactions (Dated)'!$B:$B,BQ$11,'Transactions (Dated)'!$C:$C,"Dividend (paid to cash)")*AB922</f>
        <v>818.29</v>
      </c>
      <c r="BR922" s="6">
        <f ca="1">BR921+SUMIFS('Transactions (Dated)'!$F:$F,'Transactions (Dated)'!$D:$D,$BL922,'Transactions (Dated)'!$B:$B,BR$11,'Transactions (Dated)'!$C:$C,"Dividend (paid to cash)")*AC922</f>
        <v>0</v>
      </c>
      <c r="BS922" s="6">
        <f ca="1">BS921+SUMIFS('Transactions (Dated)'!$F:$F,'Transactions (Dated)'!$D:$D,$BL922,'Transactions (Dated)'!$B:$B,BS$11,'Transactions (Dated)'!$C:$C,"Dividend (paid to cash)")*AD922</f>
        <v>0</v>
      </c>
      <c r="BT922" s="6">
        <f ca="1">BT921+SUMIFS('Transactions (Dated)'!$F:$F,'Transactions (Dated)'!$D:$D,$BL922,'Transactions (Dated)'!$B:$B,BT$11,'Transactions (Dated)'!$C:$C,"Dividend (paid to cash)")*AE922</f>
        <v>9280</v>
      </c>
      <c r="BU922" s="6">
        <f ca="1">BU921+SUMIFS('Transactions (Dated)'!$F:$F,'Transactions (Dated)'!$D:$D,$BL922,'Transactions (Dated)'!$B:$B,BU$11,'Transactions (Dated)'!$C:$C,"Dividend (paid to cash)")*AF922</f>
        <v>0</v>
      </c>
      <c r="BV922" s="6">
        <f ca="1">BV921+SUMIFS('Transactions (Dated)'!$F:$F,'Transactions (Dated)'!$D:$D,$BL922,'Transactions (Dated)'!$B:$B,BV$11,'Transactions (Dated)'!$C:$C,"Dividend (paid to cash)")*AG922</f>
        <v>0</v>
      </c>
      <c r="BW922" s="6">
        <f ca="1">BW921+SUMIFS('Transactions (Dated)'!$F:$F,'Transactions (Dated)'!$D:$D,$BL922,'Transactions (Dated)'!$B:$B,BW$11,'Transactions (Dated)'!$C:$C,"Dividend (paid to cash)")*AH922</f>
        <v>0</v>
      </c>
      <c r="BX922" s="6">
        <f ca="1">BX921+SUMIFS('Transactions (Dated)'!$F:$F,'Transactions (Dated)'!$D:$D,$BL922,'Transactions (Dated)'!$B:$B,BX$11,'Transactions (Dated)'!$C:$C,"Dividend (paid to cash)")*AI922</f>
        <v>0</v>
      </c>
      <c r="BY922" s="6">
        <f ca="1">BY921+SUMIFS('Transactions (Dated)'!$F:$F,'Transactions (Dated)'!$D:$D,$BL922,'Transactions (Dated)'!$B:$B,BY$11,'Transactions (Dated)'!$C:$C,"Dividend (paid to cash)")*AJ922</f>
        <v>0</v>
      </c>
      <c r="BZ922" s="6">
        <f ca="1">BZ921+SUMIFS('Transactions (Dated)'!$F:$F,'Transactions (Dated)'!$D:$D,$BL922,'Transactions (Dated)'!$B:$B,BZ$11,'Transactions (Dated)'!$C:$C,"Dividend (paid to cash)")*AK922</f>
        <v>0</v>
      </c>
      <c r="CA922" s="6">
        <f ca="1">CA921+SUMIFS('Transactions (Dated)'!$F:$F,'Transactions (Dated)'!$D:$D,$BL922,'Transactions (Dated)'!$B:$B,CA$11,'Transactions (Dated)'!$C:$C,"Dividend (paid to cash)")*AL922</f>
        <v>0</v>
      </c>
      <c r="CB922" s="6">
        <v>0</v>
      </c>
      <c r="CC922" s="6">
        <v>0</v>
      </c>
      <c r="CF922" s="6">
        <f t="shared" ca="1" si="413"/>
        <v>78583.051999999981</v>
      </c>
      <c r="CH922" s="3">
        <f t="shared" si="414"/>
        <v>43237</v>
      </c>
      <c r="CI922" s="4">
        <f t="shared" ca="1" si="415"/>
        <v>808794.4</v>
      </c>
      <c r="CJ922" s="4">
        <f t="shared" ca="1" si="416"/>
        <v>78583.051999999981</v>
      </c>
      <c r="CL922" s="4">
        <f t="shared" ca="1" si="417"/>
        <v>887377.45200000005</v>
      </c>
    </row>
    <row r="923" spans="2:90" x14ac:dyDescent="0.15">
      <c r="B923" s="3">
        <v>43238</v>
      </c>
      <c r="E923" s="86">
        <v>43238</v>
      </c>
      <c r="F923" s="53">
        <v>14.84</v>
      </c>
      <c r="G923">
        <v>2.87</v>
      </c>
      <c r="H923">
        <v>21.86</v>
      </c>
      <c r="I923">
        <v>24.81</v>
      </c>
      <c r="K923">
        <v>12.07</v>
      </c>
      <c r="L923">
        <v>17.64</v>
      </c>
      <c r="M923">
        <v>3.18</v>
      </c>
      <c r="O923">
        <v>18.079999999999998</v>
      </c>
      <c r="Q923">
        <v>1.28</v>
      </c>
      <c r="R923">
        <v>9.39</v>
      </c>
      <c r="S923">
        <v>41.6</v>
      </c>
      <c r="U923">
        <v>41.6</v>
      </c>
      <c r="X923" s="3">
        <f t="shared" si="395"/>
        <v>43238</v>
      </c>
      <c r="Y923" s="40">
        <f ca="1">Y922+SUMIFS('Transactions (Dated)'!$E$2:$E$53,'Transactions (Dated)'!$D$2:$D$53,'Share Values'!$X923,'Transactions (Dated)'!$B$2:$B$53,'Share Values'!Y$11,'Transactions (Dated)'!$C$2:$C$53,"Buy")-SUMIFS('Transactions (Dated)'!$E$2:$E$53,'Transactions (Dated)'!$D$2:$D$53,'Share Values'!$X923,'Transactions (Dated)'!$B$2:$B$53,'Share Values'!Y$11,'Transactions (Dated)'!$C$2:$C$53,"Sell")</f>
        <v>4625</v>
      </c>
      <c r="Z923" s="40">
        <f ca="1">Z922+SUMIFS('Transactions (Dated)'!$E$2:$E$53,'Transactions (Dated)'!$D$2:$D$53,'Share Values'!$X923,'Transactions (Dated)'!$B$2:$B$53,'Share Values'!Z$11,'Transactions (Dated)'!$C$2:$C$53,"Buy")-SUMIFS('Transactions (Dated)'!$E$2:$E$53,'Transactions (Dated)'!$D$2:$D$53,'Share Values'!$X923,'Transactions (Dated)'!$B$2:$B$53,'Share Values'!Z$11,'Transactions (Dated)'!$C$2:$C$53,"Sell")</f>
        <v>9375</v>
      </c>
      <c r="AA923" s="40">
        <f ca="1">AA922+SUMIFS('Transactions (Dated)'!$E$2:$E$53,'Transactions (Dated)'!$D$2:$D$53,'Share Values'!$X923,'Transactions (Dated)'!$B$2:$B$53,'Share Values'!AA$11,'Transactions (Dated)'!$C$2:$C$53,"Buy")-SUMIFS('Transactions (Dated)'!$E$2:$E$53,'Transactions (Dated)'!$D$2:$D$53,'Share Values'!$X923,'Transactions (Dated)'!$B$2:$B$53,'Share Values'!AA$11,'Transactions (Dated)'!$C$2:$C$53,"Sell")</f>
        <v>26357</v>
      </c>
      <c r="AB923" s="40">
        <f ca="1">AB922+SUMIFS('Transactions (Dated)'!$E$2:$E$53,'Transactions (Dated)'!$D$2:$D$53,'Share Values'!$X923,'Transactions (Dated)'!$B$2:$B$53,'Share Values'!AB$11,'Transactions (Dated)'!$C$2:$C$53,"Buy")-SUMIFS('Transactions (Dated)'!$E$2:$E$53,'Transactions (Dated)'!$D$2:$D$53,'Share Values'!$X923,'Transactions (Dated)'!$B$2:$B$53,'Share Values'!AB$11,'Transactions (Dated)'!$C$2:$C$53,"Sell")</f>
        <v>1892</v>
      </c>
      <c r="AC923" s="40">
        <f ca="1">AC922+SUMIFS('Transactions (Dated)'!$E$2:$E$53,'Transactions (Dated)'!$D$2:$D$53,'Share Values'!$X923,'Transactions (Dated)'!$B$2:$B$53,'Share Values'!AC$11,'Transactions (Dated)'!$C$2:$C$53,"Buy")-SUMIFS('Transactions (Dated)'!$E$2:$E$53,'Transactions (Dated)'!$D$2:$D$53,'Share Values'!$X923,'Transactions (Dated)'!$B$2:$B$53,'Share Values'!AC$11,'Transactions (Dated)'!$C$2:$C$53,"Sell")</f>
        <v>2348</v>
      </c>
      <c r="AD923" s="40">
        <f ca="1">AD922+SUMIFS('Transactions (Dated)'!$E$2:$E$53,'Transactions (Dated)'!$D$2:$D$53,'Share Values'!$X923,'Transactions (Dated)'!$B$2:$B$53,'Share Values'!AD$11,'Transactions (Dated)'!$C$2:$C$53,"Buy")-SUMIFS('Transactions (Dated)'!$E$2:$E$53,'Transactions (Dated)'!$D$2:$D$53,'Share Values'!$X923,'Transactions (Dated)'!$B$2:$B$53,'Share Values'!AD$11,'Transactions (Dated)'!$C$2:$C$53,"Sell")</f>
        <v>0</v>
      </c>
      <c r="AE923" s="40">
        <f ca="1">AE922+SUMIFS('Transactions (Dated)'!$E$2:$E$53,'Transactions (Dated)'!$D$2:$D$53,'Share Values'!$X923,'Transactions (Dated)'!$B$2:$B$53,'Share Values'!AE$11,'Transactions (Dated)'!$C$2:$C$53,"Buy")-SUMIFS('Transactions (Dated)'!$E$2:$E$53,'Transactions (Dated)'!$D$2:$D$53,'Share Values'!$X923,'Transactions (Dated)'!$B$2:$B$53,'Share Values'!AE$11,'Transactions (Dated)'!$C$2:$C$53,"Sell")</f>
        <v>2900</v>
      </c>
      <c r="AF923" s="40">
        <f ca="1">AF922+SUMIFS('Transactions (Dated)'!$E$2:$E$53,'Transactions (Dated)'!$D$2:$D$53,'Share Values'!$X923,'Transactions (Dated)'!$B$2:$B$53,'Share Values'!AF$11,'Transactions (Dated)'!$C$2:$C$53,"Buy")-SUMIFS('Transactions (Dated)'!$E$2:$E$53,'Transactions (Dated)'!$D$2:$D$53,'Share Values'!$X923,'Transactions (Dated)'!$B$2:$B$53,'Share Values'!AF$11,'Transactions (Dated)'!$C$2:$C$53,"Sell")</f>
        <v>14201</v>
      </c>
      <c r="AG923" s="40">
        <f ca="1">AG922+SUMIFS('Transactions (Dated)'!$E$2:$E$53,'Transactions (Dated)'!$D$2:$D$53,'Share Values'!$X923,'Transactions (Dated)'!$B$2:$B$53,'Share Values'!AG$11,'Transactions (Dated)'!$C$2:$C$53,"Buy")-SUMIFS('Transactions (Dated)'!$E$2:$E$53,'Transactions (Dated)'!$D$2:$D$53,'Share Values'!$X923,'Transactions (Dated)'!$B$2:$B$53,'Share Values'!AG$11,'Transactions (Dated)'!$C$2:$C$53,"Sell")</f>
        <v>6835</v>
      </c>
      <c r="AH923" s="40">
        <f ca="1">AH922+SUMIFS('Transactions (Dated)'!$E$2:$E$53,'Transactions (Dated)'!$D$2:$D$53,'Share Values'!$X923,'Transactions (Dated)'!$B$2:$B$53,'Share Values'!AH$11,'Transactions (Dated)'!$C$2:$C$53,"Buy")-SUMIFS('Transactions (Dated)'!$E$2:$E$53,'Transactions (Dated)'!$D$2:$D$53,'Share Values'!$X923,'Transactions (Dated)'!$B$2:$B$53,'Share Values'!AH$11,'Transactions (Dated)'!$C$2:$C$53,"Sell")</f>
        <v>0</v>
      </c>
      <c r="AI923" s="40">
        <f ca="1">AI922+SUMIFS('Transactions (Dated)'!$E$2:$E$53,'Transactions (Dated)'!$D$2:$D$53,'Share Values'!$X923,'Transactions (Dated)'!$B$2:$B$53,'Share Values'!AI$11,'Transactions (Dated)'!$C$2:$C$53,"Buy")-SUMIFS('Transactions (Dated)'!$E$2:$E$53,'Transactions (Dated)'!$D$2:$D$53,'Share Values'!$X923,'Transactions (Dated)'!$B$2:$B$53,'Share Values'!AI$11,'Transactions (Dated)'!$C$2:$C$53,"Sell")</f>
        <v>0</v>
      </c>
      <c r="AJ923" s="40">
        <f ca="1">AJ922+SUMIFS('Transactions (Dated)'!$E$2:$E$53,'Transactions (Dated)'!$D$2:$D$53,'Share Values'!$X923,'Transactions (Dated)'!$B$2:$B$53,'Share Values'!AJ$11,'Transactions (Dated)'!$C$2:$C$53,"Buy")-SUMIFS('Transactions (Dated)'!$E$2:$E$53,'Transactions (Dated)'!$D$2:$D$53,'Share Values'!$X923,'Transactions (Dated)'!$B$2:$B$53,'Share Values'!AJ$11,'Transactions (Dated)'!$C$2:$C$53,"Sell")</f>
        <v>0</v>
      </c>
      <c r="AK923" s="40">
        <f ca="1">AK922+SUMIFS('Transactions (Dated)'!$E$2:$E$53,'Transactions (Dated)'!$D$2:$D$53,'Share Values'!$X923,'Transactions (Dated)'!$B$2:$B$53,'Share Values'!AK$11,'Transactions (Dated)'!$C$2:$C$53,"Buy")-SUMIFS('Transactions (Dated)'!$E$2:$E$53,'Transactions (Dated)'!$D$2:$D$53,'Share Values'!$X923,'Transactions (Dated)'!$B$2:$B$53,'Share Values'!AK$11,'Transactions (Dated)'!$C$2:$C$53,"Sell")</f>
        <v>0</v>
      </c>
      <c r="AL923" s="40">
        <f ca="1">AL922+SUMIFS('Transactions (Dated)'!$E$2:$E$53,'Transactions (Dated)'!$D$2:$D$53,'Share Values'!$X923,'Transactions (Dated)'!$B$2:$B$53,'Share Values'!AL$11,'Transactions (Dated)'!$C$2:$C$53,"Buy")-SUMIFS('Transactions (Dated)'!$E$2:$E$53,'Transactions (Dated)'!$D$2:$D$53,'Share Values'!$X923,'Transactions (Dated)'!$B$2:$B$53,'Share Values'!AL$11,'Transactions (Dated)'!$C$2:$C$53,"Sell")</f>
        <v>0</v>
      </c>
      <c r="AM923" s="40">
        <f ca="1">AM922+SUMIFS('Transactions (Dated)'!$E$2:$E$53,'Transactions (Dated)'!$D$2:$D$53,'Share Values'!$X923,'Transactions (Dated)'!$B$2:$B$53,'Share Values'!AM$11,'Transactions (Dated)'!$C$2:$C$53,"Buy")-SUMIFS('Transactions (Dated)'!$E$2:$E$53,'Transactions (Dated)'!$D$2:$D$53,'Share Values'!$X923,'Transactions (Dated)'!$B$2:$B$53,'Share Values'!AM$11,'Transactions (Dated)'!$C$2:$C$53,"Sell")</f>
        <v>0</v>
      </c>
      <c r="AN923" s="40">
        <f ca="1">AN922+SUMIFS('Transactions (Dated)'!$E$2:$E$53,'Transactions (Dated)'!$D$2:$D$53,'Share Values'!$X923,'Transactions (Dated)'!$B$2:$B$53,'Share Values'!AN$11,'Transactions (Dated)'!$C$2:$C$53,"Buy")-SUMIFS('Transactions (Dated)'!$E$2:$E$53,'Transactions (Dated)'!$D$2:$D$53,'Share Values'!$X923,'Transactions (Dated)'!$B$2:$B$53,'Share Values'!AN$11,'Transactions (Dated)'!$C$2:$C$53,"Sell")</f>
        <v>0</v>
      </c>
      <c r="AQ923" s="3">
        <f t="shared" si="396"/>
        <v>43238</v>
      </c>
      <c r="AR923" s="6">
        <f t="shared" ca="1" si="397"/>
        <v>68635</v>
      </c>
      <c r="AS923" s="6">
        <f t="shared" ca="1" si="398"/>
        <v>26906.25</v>
      </c>
      <c r="AT923" s="6">
        <f t="shared" ca="1" si="399"/>
        <v>576164.02</v>
      </c>
      <c r="AU923" s="6">
        <f t="shared" ca="1" si="400"/>
        <v>46940.52</v>
      </c>
      <c r="AV923" s="6">
        <f t="shared" ca="1" si="401"/>
        <v>0</v>
      </c>
      <c r="AW923" s="6">
        <f t="shared" ca="1" si="402"/>
        <v>0</v>
      </c>
      <c r="AX923" s="6">
        <f t="shared" ca="1" si="403"/>
        <v>51156</v>
      </c>
      <c r="AY923" s="6">
        <f t="shared" ca="1" si="404"/>
        <v>45159.18</v>
      </c>
      <c r="AZ923" s="6">
        <f t="shared" ca="1" si="405"/>
        <v>0</v>
      </c>
      <c r="BA923" s="6">
        <f t="shared" ca="1" si="406"/>
        <v>0</v>
      </c>
      <c r="BB923" s="6">
        <f t="shared" ca="1" si="407"/>
        <v>0</v>
      </c>
      <c r="BC923" s="6">
        <f t="shared" ca="1" si="408"/>
        <v>0</v>
      </c>
      <c r="BD923" s="6">
        <f t="shared" ca="1" si="409"/>
        <v>0</v>
      </c>
      <c r="BE923" s="6">
        <f t="shared" ca="1" si="410"/>
        <v>0</v>
      </c>
      <c r="BF923" s="6">
        <f t="shared" ca="1" si="393"/>
        <v>0</v>
      </c>
      <c r="BG923" s="6">
        <f t="shared" ca="1" si="394"/>
        <v>0</v>
      </c>
      <c r="BJ923" s="4">
        <f t="shared" ca="1" si="411"/>
        <v>814960.97000000009</v>
      </c>
      <c r="BL923" s="3">
        <f t="shared" si="412"/>
        <v>43238</v>
      </c>
      <c r="BM923" s="6">
        <f>BM922+SUMIFS('Transactions (Dated)'!G:G,'Transactions (Dated)'!D:D,'Share Values'!AQ923)</f>
        <v>14317.649999999987</v>
      </c>
      <c r="BN923" s="6">
        <f ca="1">BN922+SUMIFS('Transactions (Dated)'!$F:$F,'Transactions (Dated)'!$D:$D,$BL923,'Transactions (Dated)'!$B:$B,BN$11,'Transactions (Dated)'!$C:$C,"Dividend (paid to cash)")*Y923</f>
        <v>0</v>
      </c>
      <c r="BO923" s="6">
        <f ca="1">BO922+SUMIFS('Transactions (Dated)'!$F:$F,'Transactions (Dated)'!$D:$D,$BL923,'Transactions (Dated)'!$B:$B,BO$11,'Transactions (Dated)'!$C:$C,"Dividend (paid to cash)")*Z923</f>
        <v>2421.875</v>
      </c>
      <c r="BP923" s="6">
        <f ca="1">BP922+SUMIFS('Transactions (Dated)'!$F:$F,'Transactions (Dated)'!$D:$D,$BL923,'Transactions (Dated)'!$B:$B,BP$11,'Transactions (Dated)'!$C:$C,"Dividend (paid to cash)")*AA923</f>
        <v>51745.237000000008</v>
      </c>
      <c r="BQ923" s="6">
        <f ca="1">BQ922+SUMIFS('Transactions (Dated)'!$F:$F,'Transactions (Dated)'!$D:$D,$BL923,'Transactions (Dated)'!$B:$B,BQ$11,'Transactions (Dated)'!$C:$C,"Dividend (paid to cash)")*AB923</f>
        <v>818.29</v>
      </c>
      <c r="BR923" s="6">
        <f ca="1">BR922+SUMIFS('Transactions (Dated)'!$F:$F,'Transactions (Dated)'!$D:$D,$BL923,'Transactions (Dated)'!$B:$B,BR$11,'Transactions (Dated)'!$C:$C,"Dividend (paid to cash)")*AC923</f>
        <v>0</v>
      </c>
      <c r="BS923" s="6">
        <f ca="1">BS922+SUMIFS('Transactions (Dated)'!$F:$F,'Transactions (Dated)'!$D:$D,$BL923,'Transactions (Dated)'!$B:$B,BS$11,'Transactions (Dated)'!$C:$C,"Dividend (paid to cash)")*AD923</f>
        <v>0</v>
      </c>
      <c r="BT923" s="6">
        <f ca="1">BT922+SUMIFS('Transactions (Dated)'!$F:$F,'Transactions (Dated)'!$D:$D,$BL923,'Transactions (Dated)'!$B:$B,BT$11,'Transactions (Dated)'!$C:$C,"Dividend (paid to cash)")*AE923</f>
        <v>9280</v>
      </c>
      <c r="BU923" s="6">
        <f ca="1">BU922+SUMIFS('Transactions (Dated)'!$F:$F,'Transactions (Dated)'!$D:$D,$BL923,'Transactions (Dated)'!$B:$B,BU$11,'Transactions (Dated)'!$C:$C,"Dividend (paid to cash)")*AF923</f>
        <v>0</v>
      </c>
      <c r="BV923" s="6">
        <f ca="1">BV922+SUMIFS('Transactions (Dated)'!$F:$F,'Transactions (Dated)'!$D:$D,$BL923,'Transactions (Dated)'!$B:$B,BV$11,'Transactions (Dated)'!$C:$C,"Dividend (paid to cash)")*AG923</f>
        <v>0</v>
      </c>
      <c r="BW923" s="6">
        <f ca="1">BW922+SUMIFS('Transactions (Dated)'!$F:$F,'Transactions (Dated)'!$D:$D,$BL923,'Transactions (Dated)'!$B:$B,BW$11,'Transactions (Dated)'!$C:$C,"Dividend (paid to cash)")*AH923</f>
        <v>0</v>
      </c>
      <c r="BX923" s="6">
        <f ca="1">BX922+SUMIFS('Transactions (Dated)'!$F:$F,'Transactions (Dated)'!$D:$D,$BL923,'Transactions (Dated)'!$B:$B,BX$11,'Transactions (Dated)'!$C:$C,"Dividend (paid to cash)")*AI923</f>
        <v>0</v>
      </c>
      <c r="BY923" s="6">
        <f ca="1">BY922+SUMIFS('Transactions (Dated)'!$F:$F,'Transactions (Dated)'!$D:$D,$BL923,'Transactions (Dated)'!$B:$B,BY$11,'Transactions (Dated)'!$C:$C,"Dividend (paid to cash)")*AJ923</f>
        <v>0</v>
      </c>
      <c r="BZ923" s="6">
        <f ca="1">BZ922+SUMIFS('Transactions (Dated)'!$F:$F,'Transactions (Dated)'!$D:$D,$BL923,'Transactions (Dated)'!$B:$B,BZ$11,'Transactions (Dated)'!$C:$C,"Dividend (paid to cash)")*AK923</f>
        <v>0</v>
      </c>
      <c r="CA923" s="6">
        <f ca="1">CA922+SUMIFS('Transactions (Dated)'!$F:$F,'Transactions (Dated)'!$D:$D,$BL923,'Transactions (Dated)'!$B:$B,CA$11,'Transactions (Dated)'!$C:$C,"Dividend (paid to cash)")*AL923</f>
        <v>0</v>
      </c>
      <c r="CB923" s="6">
        <v>0</v>
      </c>
      <c r="CC923" s="6">
        <v>0</v>
      </c>
      <c r="CF923" s="6">
        <f t="shared" ca="1" si="413"/>
        <v>78583.051999999981</v>
      </c>
      <c r="CH923" s="3">
        <f t="shared" si="414"/>
        <v>43238</v>
      </c>
      <c r="CI923" s="4">
        <f t="shared" ca="1" si="415"/>
        <v>814960.97000000009</v>
      </c>
      <c r="CJ923" s="4">
        <f t="shared" ca="1" si="416"/>
        <v>78583.051999999981</v>
      </c>
      <c r="CL923" s="4">
        <f t="shared" ca="1" si="417"/>
        <v>893544.02200000011</v>
      </c>
    </row>
    <row r="924" spans="2:90" x14ac:dyDescent="0.15">
      <c r="B924" s="3">
        <v>43242</v>
      </c>
      <c r="E924" s="86">
        <v>43242</v>
      </c>
      <c r="F924" s="53">
        <v>14.85</v>
      </c>
      <c r="G924">
        <v>2.85</v>
      </c>
      <c r="H924">
        <v>21.85</v>
      </c>
      <c r="I924">
        <v>24.811299999999999</v>
      </c>
      <c r="K924">
        <v>12.21</v>
      </c>
      <c r="L924">
        <v>17.5</v>
      </c>
      <c r="M924">
        <v>3.19</v>
      </c>
      <c r="O924">
        <v>18.12</v>
      </c>
      <c r="Q924">
        <v>1.25</v>
      </c>
      <c r="R924">
        <v>9.33</v>
      </c>
      <c r="S924">
        <v>41.65</v>
      </c>
      <c r="U924">
        <v>41.65</v>
      </c>
      <c r="X924" s="3">
        <f t="shared" si="395"/>
        <v>43242</v>
      </c>
      <c r="Y924" s="40">
        <f ca="1">Y923+SUMIFS('Transactions (Dated)'!$E$2:$E$53,'Transactions (Dated)'!$D$2:$D$53,'Share Values'!$X924,'Transactions (Dated)'!$B$2:$B$53,'Share Values'!Y$11,'Transactions (Dated)'!$C$2:$C$53,"Buy")-SUMIFS('Transactions (Dated)'!$E$2:$E$53,'Transactions (Dated)'!$D$2:$D$53,'Share Values'!$X924,'Transactions (Dated)'!$B$2:$B$53,'Share Values'!Y$11,'Transactions (Dated)'!$C$2:$C$53,"Sell")</f>
        <v>4625</v>
      </c>
      <c r="Z924" s="40">
        <f ca="1">Z923+SUMIFS('Transactions (Dated)'!$E$2:$E$53,'Transactions (Dated)'!$D$2:$D$53,'Share Values'!$X924,'Transactions (Dated)'!$B$2:$B$53,'Share Values'!Z$11,'Transactions (Dated)'!$C$2:$C$53,"Buy")-SUMIFS('Transactions (Dated)'!$E$2:$E$53,'Transactions (Dated)'!$D$2:$D$53,'Share Values'!$X924,'Transactions (Dated)'!$B$2:$B$53,'Share Values'!Z$11,'Transactions (Dated)'!$C$2:$C$53,"Sell")</f>
        <v>9375</v>
      </c>
      <c r="AA924" s="40">
        <f ca="1">AA923+SUMIFS('Transactions (Dated)'!$E$2:$E$53,'Transactions (Dated)'!$D$2:$D$53,'Share Values'!$X924,'Transactions (Dated)'!$B$2:$B$53,'Share Values'!AA$11,'Transactions (Dated)'!$C$2:$C$53,"Buy")-SUMIFS('Transactions (Dated)'!$E$2:$E$53,'Transactions (Dated)'!$D$2:$D$53,'Share Values'!$X924,'Transactions (Dated)'!$B$2:$B$53,'Share Values'!AA$11,'Transactions (Dated)'!$C$2:$C$53,"Sell")</f>
        <v>26357</v>
      </c>
      <c r="AB924" s="40">
        <f ca="1">AB923+SUMIFS('Transactions (Dated)'!$E$2:$E$53,'Transactions (Dated)'!$D$2:$D$53,'Share Values'!$X924,'Transactions (Dated)'!$B$2:$B$53,'Share Values'!AB$11,'Transactions (Dated)'!$C$2:$C$53,"Buy")-SUMIFS('Transactions (Dated)'!$E$2:$E$53,'Transactions (Dated)'!$D$2:$D$53,'Share Values'!$X924,'Transactions (Dated)'!$B$2:$B$53,'Share Values'!AB$11,'Transactions (Dated)'!$C$2:$C$53,"Sell")</f>
        <v>1892</v>
      </c>
      <c r="AC924" s="40">
        <f ca="1">AC923+SUMIFS('Transactions (Dated)'!$E$2:$E$53,'Transactions (Dated)'!$D$2:$D$53,'Share Values'!$X924,'Transactions (Dated)'!$B$2:$B$53,'Share Values'!AC$11,'Transactions (Dated)'!$C$2:$C$53,"Buy")-SUMIFS('Transactions (Dated)'!$E$2:$E$53,'Transactions (Dated)'!$D$2:$D$53,'Share Values'!$X924,'Transactions (Dated)'!$B$2:$B$53,'Share Values'!AC$11,'Transactions (Dated)'!$C$2:$C$53,"Sell")</f>
        <v>2348</v>
      </c>
      <c r="AD924" s="40">
        <f ca="1">AD923+SUMIFS('Transactions (Dated)'!$E$2:$E$53,'Transactions (Dated)'!$D$2:$D$53,'Share Values'!$X924,'Transactions (Dated)'!$B$2:$B$53,'Share Values'!AD$11,'Transactions (Dated)'!$C$2:$C$53,"Buy")-SUMIFS('Transactions (Dated)'!$E$2:$E$53,'Transactions (Dated)'!$D$2:$D$53,'Share Values'!$X924,'Transactions (Dated)'!$B$2:$B$53,'Share Values'!AD$11,'Transactions (Dated)'!$C$2:$C$53,"Sell")</f>
        <v>0</v>
      </c>
      <c r="AE924" s="40">
        <f ca="1">AE923+SUMIFS('Transactions (Dated)'!$E$2:$E$53,'Transactions (Dated)'!$D$2:$D$53,'Share Values'!$X924,'Transactions (Dated)'!$B$2:$B$53,'Share Values'!AE$11,'Transactions (Dated)'!$C$2:$C$53,"Buy")-SUMIFS('Transactions (Dated)'!$E$2:$E$53,'Transactions (Dated)'!$D$2:$D$53,'Share Values'!$X924,'Transactions (Dated)'!$B$2:$B$53,'Share Values'!AE$11,'Transactions (Dated)'!$C$2:$C$53,"Sell")</f>
        <v>2900</v>
      </c>
      <c r="AF924" s="40">
        <f ca="1">AF923+SUMIFS('Transactions (Dated)'!$E$2:$E$53,'Transactions (Dated)'!$D$2:$D$53,'Share Values'!$X924,'Transactions (Dated)'!$B$2:$B$53,'Share Values'!AF$11,'Transactions (Dated)'!$C$2:$C$53,"Buy")-SUMIFS('Transactions (Dated)'!$E$2:$E$53,'Transactions (Dated)'!$D$2:$D$53,'Share Values'!$X924,'Transactions (Dated)'!$B$2:$B$53,'Share Values'!AF$11,'Transactions (Dated)'!$C$2:$C$53,"Sell")</f>
        <v>14201</v>
      </c>
      <c r="AG924" s="40">
        <f ca="1">AG923+SUMIFS('Transactions (Dated)'!$E$2:$E$53,'Transactions (Dated)'!$D$2:$D$53,'Share Values'!$X924,'Transactions (Dated)'!$B$2:$B$53,'Share Values'!AG$11,'Transactions (Dated)'!$C$2:$C$53,"Buy")-SUMIFS('Transactions (Dated)'!$E$2:$E$53,'Transactions (Dated)'!$D$2:$D$53,'Share Values'!$X924,'Transactions (Dated)'!$B$2:$B$53,'Share Values'!AG$11,'Transactions (Dated)'!$C$2:$C$53,"Sell")</f>
        <v>6835</v>
      </c>
      <c r="AH924" s="40">
        <f ca="1">AH923+SUMIFS('Transactions (Dated)'!$E$2:$E$53,'Transactions (Dated)'!$D$2:$D$53,'Share Values'!$X924,'Transactions (Dated)'!$B$2:$B$53,'Share Values'!AH$11,'Transactions (Dated)'!$C$2:$C$53,"Buy")-SUMIFS('Transactions (Dated)'!$E$2:$E$53,'Transactions (Dated)'!$D$2:$D$53,'Share Values'!$X924,'Transactions (Dated)'!$B$2:$B$53,'Share Values'!AH$11,'Transactions (Dated)'!$C$2:$C$53,"Sell")</f>
        <v>0</v>
      </c>
      <c r="AI924" s="40">
        <f ca="1">AI923+SUMIFS('Transactions (Dated)'!$E$2:$E$53,'Transactions (Dated)'!$D$2:$D$53,'Share Values'!$X924,'Transactions (Dated)'!$B$2:$B$53,'Share Values'!AI$11,'Transactions (Dated)'!$C$2:$C$53,"Buy")-SUMIFS('Transactions (Dated)'!$E$2:$E$53,'Transactions (Dated)'!$D$2:$D$53,'Share Values'!$X924,'Transactions (Dated)'!$B$2:$B$53,'Share Values'!AI$11,'Transactions (Dated)'!$C$2:$C$53,"Sell")</f>
        <v>0</v>
      </c>
      <c r="AJ924" s="40">
        <f ca="1">AJ923+SUMIFS('Transactions (Dated)'!$E$2:$E$53,'Transactions (Dated)'!$D$2:$D$53,'Share Values'!$X924,'Transactions (Dated)'!$B$2:$B$53,'Share Values'!AJ$11,'Transactions (Dated)'!$C$2:$C$53,"Buy")-SUMIFS('Transactions (Dated)'!$E$2:$E$53,'Transactions (Dated)'!$D$2:$D$53,'Share Values'!$X924,'Transactions (Dated)'!$B$2:$B$53,'Share Values'!AJ$11,'Transactions (Dated)'!$C$2:$C$53,"Sell")</f>
        <v>0</v>
      </c>
      <c r="AK924" s="40">
        <f ca="1">AK923+SUMIFS('Transactions (Dated)'!$E$2:$E$53,'Transactions (Dated)'!$D$2:$D$53,'Share Values'!$X924,'Transactions (Dated)'!$B$2:$B$53,'Share Values'!AK$11,'Transactions (Dated)'!$C$2:$C$53,"Buy")-SUMIFS('Transactions (Dated)'!$E$2:$E$53,'Transactions (Dated)'!$D$2:$D$53,'Share Values'!$X924,'Transactions (Dated)'!$B$2:$B$53,'Share Values'!AK$11,'Transactions (Dated)'!$C$2:$C$53,"Sell")</f>
        <v>0</v>
      </c>
      <c r="AL924" s="40">
        <f ca="1">AL923+SUMIFS('Transactions (Dated)'!$E$2:$E$53,'Transactions (Dated)'!$D$2:$D$53,'Share Values'!$X924,'Transactions (Dated)'!$B$2:$B$53,'Share Values'!AL$11,'Transactions (Dated)'!$C$2:$C$53,"Buy")-SUMIFS('Transactions (Dated)'!$E$2:$E$53,'Transactions (Dated)'!$D$2:$D$53,'Share Values'!$X924,'Transactions (Dated)'!$B$2:$B$53,'Share Values'!AL$11,'Transactions (Dated)'!$C$2:$C$53,"Sell")</f>
        <v>0</v>
      </c>
      <c r="AM924" s="40">
        <f ca="1">AM923+SUMIFS('Transactions (Dated)'!$E$2:$E$53,'Transactions (Dated)'!$D$2:$D$53,'Share Values'!$X924,'Transactions (Dated)'!$B$2:$B$53,'Share Values'!AM$11,'Transactions (Dated)'!$C$2:$C$53,"Buy")-SUMIFS('Transactions (Dated)'!$E$2:$E$53,'Transactions (Dated)'!$D$2:$D$53,'Share Values'!$X924,'Transactions (Dated)'!$B$2:$B$53,'Share Values'!AM$11,'Transactions (Dated)'!$C$2:$C$53,"Sell")</f>
        <v>0</v>
      </c>
      <c r="AN924" s="40">
        <f ca="1">AN923+SUMIFS('Transactions (Dated)'!$E$2:$E$53,'Transactions (Dated)'!$D$2:$D$53,'Share Values'!$X924,'Transactions (Dated)'!$B$2:$B$53,'Share Values'!AN$11,'Transactions (Dated)'!$C$2:$C$53,"Buy")-SUMIFS('Transactions (Dated)'!$E$2:$E$53,'Transactions (Dated)'!$D$2:$D$53,'Share Values'!$X924,'Transactions (Dated)'!$B$2:$B$53,'Share Values'!AN$11,'Transactions (Dated)'!$C$2:$C$53,"Sell")</f>
        <v>0</v>
      </c>
      <c r="AQ924" s="3">
        <f t="shared" si="396"/>
        <v>43242</v>
      </c>
      <c r="AR924" s="6">
        <f t="shared" ca="1" si="397"/>
        <v>68681.25</v>
      </c>
      <c r="AS924" s="6">
        <f t="shared" ca="1" si="398"/>
        <v>26718.75</v>
      </c>
      <c r="AT924" s="6">
        <f t="shared" ca="1" si="399"/>
        <v>575900.45000000007</v>
      </c>
      <c r="AU924" s="6">
        <f t="shared" ca="1" si="400"/>
        <v>46942.979599999999</v>
      </c>
      <c r="AV924" s="6">
        <f t="shared" ca="1" si="401"/>
        <v>0</v>
      </c>
      <c r="AW924" s="6">
        <f t="shared" ca="1" si="402"/>
        <v>0</v>
      </c>
      <c r="AX924" s="6">
        <f t="shared" ca="1" si="403"/>
        <v>50750</v>
      </c>
      <c r="AY924" s="6">
        <f t="shared" ca="1" si="404"/>
        <v>45301.19</v>
      </c>
      <c r="AZ924" s="6">
        <f t="shared" ca="1" si="405"/>
        <v>0</v>
      </c>
      <c r="BA924" s="6">
        <f t="shared" ca="1" si="406"/>
        <v>0</v>
      </c>
      <c r="BB924" s="6">
        <f t="shared" ca="1" si="407"/>
        <v>0</v>
      </c>
      <c r="BC924" s="6">
        <f t="shared" ca="1" si="408"/>
        <v>0</v>
      </c>
      <c r="BD924" s="6">
        <f t="shared" ca="1" si="409"/>
        <v>0</v>
      </c>
      <c r="BE924" s="6">
        <f t="shared" ca="1" si="410"/>
        <v>0</v>
      </c>
      <c r="BF924" s="6">
        <f t="shared" ca="1" si="393"/>
        <v>0</v>
      </c>
      <c r="BG924" s="6">
        <f t="shared" ca="1" si="394"/>
        <v>0</v>
      </c>
      <c r="BJ924" s="4">
        <f t="shared" ca="1" si="411"/>
        <v>814294.61960000009</v>
      </c>
      <c r="BL924" s="3">
        <f t="shared" si="412"/>
        <v>43242</v>
      </c>
      <c r="BM924" s="6">
        <f>BM923+SUMIFS('Transactions (Dated)'!G:G,'Transactions (Dated)'!D:D,'Share Values'!AQ924)</f>
        <v>14317.649999999987</v>
      </c>
      <c r="BN924" s="6">
        <f ca="1">BN923+SUMIFS('Transactions (Dated)'!$F:$F,'Transactions (Dated)'!$D:$D,$BL924,'Transactions (Dated)'!$B:$B,BN$11,'Transactions (Dated)'!$C:$C,"Dividend (paid to cash)")*Y924</f>
        <v>0</v>
      </c>
      <c r="BO924" s="6">
        <f ca="1">BO923+SUMIFS('Transactions (Dated)'!$F:$F,'Transactions (Dated)'!$D:$D,$BL924,'Transactions (Dated)'!$B:$B,BO$11,'Transactions (Dated)'!$C:$C,"Dividend (paid to cash)")*Z924</f>
        <v>2421.875</v>
      </c>
      <c r="BP924" s="6">
        <f ca="1">BP923+SUMIFS('Transactions (Dated)'!$F:$F,'Transactions (Dated)'!$D:$D,$BL924,'Transactions (Dated)'!$B:$B,BP$11,'Transactions (Dated)'!$C:$C,"Dividend (paid to cash)")*AA924</f>
        <v>51745.237000000008</v>
      </c>
      <c r="BQ924" s="6">
        <f ca="1">BQ923+SUMIFS('Transactions (Dated)'!$F:$F,'Transactions (Dated)'!$D:$D,$BL924,'Transactions (Dated)'!$B:$B,BQ$11,'Transactions (Dated)'!$C:$C,"Dividend (paid to cash)")*AB924</f>
        <v>818.29</v>
      </c>
      <c r="BR924" s="6">
        <f ca="1">BR923+SUMIFS('Transactions (Dated)'!$F:$F,'Transactions (Dated)'!$D:$D,$BL924,'Transactions (Dated)'!$B:$B,BR$11,'Transactions (Dated)'!$C:$C,"Dividend (paid to cash)")*AC924</f>
        <v>0</v>
      </c>
      <c r="BS924" s="6">
        <f ca="1">BS923+SUMIFS('Transactions (Dated)'!$F:$F,'Transactions (Dated)'!$D:$D,$BL924,'Transactions (Dated)'!$B:$B,BS$11,'Transactions (Dated)'!$C:$C,"Dividend (paid to cash)")*AD924</f>
        <v>0</v>
      </c>
      <c r="BT924" s="6">
        <f ca="1">BT923+SUMIFS('Transactions (Dated)'!$F:$F,'Transactions (Dated)'!$D:$D,$BL924,'Transactions (Dated)'!$B:$B,BT$11,'Transactions (Dated)'!$C:$C,"Dividend (paid to cash)")*AE924</f>
        <v>9280</v>
      </c>
      <c r="BU924" s="6">
        <f ca="1">BU923+SUMIFS('Transactions (Dated)'!$F:$F,'Transactions (Dated)'!$D:$D,$BL924,'Transactions (Dated)'!$B:$B,BU$11,'Transactions (Dated)'!$C:$C,"Dividend (paid to cash)")*AF924</f>
        <v>0</v>
      </c>
      <c r="BV924" s="6">
        <f ca="1">BV923+SUMIFS('Transactions (Dated)'!$F:$F,'Transactions (Dated)'!$D:$D,$BL924,'Transactions (Dated)'!$B:$B,BV$11,'Transactions (Dated)'!$C:$C,"Dividend (paid to cash)")*AG924</f>
        <v>0</v>
      </c>
      <c r="BW924" s="6">
        <f ca="1">BW923+SUMIFS('Transactions (Dated)'!$F:$F,'Transactions (Dated)'!$D:$D,$BL924,'Transactions (Dated)'!$B:$B,BW$11,'Transactions (Dated)'!$C:$C,"Dividend (paid to cash)")*AH924</f>
        <v>0</v>
      </c>
      <c r="BX924" s="6">
        <f ca="1">BX923+SUMIFS('Transactions (Dated)'!$F:$F,'Transactions (Dated)'!$D:$D,$BL924,'Transactions (Dated)'!$B:$B,BX$11,'Transactions (Dated)'!$C:$C,"Dividend (paid to cash)")*AI924</f>
        <v>0</v>
      </c>
      <c r="BY924" s="6">
        <f ca="1">BY923+SUMIFS('Transactions (Dated)'!$F:$F,'Transactions (Dated)'!$D:$D,$BL924,'Transactions (Dated)'!$B:$B,BY$11,'Transactions (Dated)'!$C:$C,"Dividend (paid to cash)")*AJ924</f>
        <v>0</v>
      </c>
      <c r="BZ924" s="6">
        <f ca="1">BZ923+SUMIFS('Transactions (Dated)'!$F:$F,'Transactions (Dated)'!$D:$D,$BL924,'Transactions (Dated)'!$B:$B,BZ$11,'Transactions (Dated)'!$C:$C,"Dividend (paid to cash)")*AK924</f>
        <v>0</v>
      </c>
      <c r="CA924" s="6">
        <f ca="1">CA923+SUMIFS('Transactions (Dated)'!$F:$F,'Transactions (Dated)'!$D:$D,$BL924,'Transactions (Dated)'!$B:$B,CA$11,'Transactions (Dated)'!$C:$C,"Dividend (paid to cash)")*AL924</f>
        <v>0</v>
      </c>
      <c r="CB924" s="6">
        <v>0</v>
      </c>
      <c r="CC924" s="6">
        <v>0</v>
      </c>
      <c r="CF924" s="6">
        <f t="shared" ca="1" si="413"/>
        <v>78583.051999999981</v>
      </c>
      <c r="CH924" s="3">
        <f t="shared" si="414"/>
        <v>43242</v>
      </c>
      <c r="CI924" s="4">
        <f t="shared" ca="1" si="415"/>
        <v>814294.61960000009</v>
      </c>
      <c r="CJ924" s="4">
        <f t="shared" ca="1" si="416"/>
        <v>78583.051999999981</v>
      </c>
      <c r="CL924" s="4">
        <f t="shared" ca="1" si="417"/>
        <v>892877.67160000012</v>
      </c>
    </row>
    <row r="925" spans="2:90" x14ac:dyDescent="0.15">
      <c r="B925" s="3">
        <v>43243</v>
      </c>
      <c r="E925" s="86">
        <v>43243</v>
      </c>
      <c r="F925" s="53">
        <v>14.87</v>
      </c>
      <c r="G925">
        <v>3.16</v>
      </c>
      <c r="H925">
        <v>21.82</v>
      </c>
      <c r="I925">
        <v>25.08</v>
      </c>
      <c r="K925">
        <v>12.36</v>
      </c>
      <c r="L925">
        <v>17.649999999999999</v>
      </c>
      <c r="M925">
        <v>3.21</v>
      </c>
      <c r="O925">
        <v>18.11</v>
      </c>
      <c r="Q925">
        <v>1.2549999999999999</v>
      </c>
      <c r="R925">
        <v>9.0299999999999994</v>
      </c>
      <c r="S925">
        <v>41.87</v>
      </c>
      <c r="U925">
        <v>41.87</v>
      </c>
      <c r="X925" s="3">
        <f t="shared" si="395"/>
        <v>43243</v>
      </c>
      <c r="Y925" s="40">
        <f ca="1">Y924+SUMIFS('Transactions (Dated)'!$E$2:$E$53,'Transactions (Dated)'!$D$2:$D$53,'Share Values'!$X925,'Transactions (Dated)'!$B$2:$B$53,'Share Values'!Y$11,'Transactions (Dated)'!$C$2:$C$53,"Buy")-SUMIFS('Transactions (Dated)'!$E$2:$E$53,'Transactions (Dated)'!$D$2:$D$53,'Share Values'!$X925,'Transactions (Dated)'!$B$2:$B$53,'Share Values'!Y$11,'Transactions (Dated)'!$C$2:$C$53,"Sell")</f>
        <v>4625</v>
      </c>
      <c r="Z925" s="40">
        <f ca="1">Z924+SUMIFS('Transactions (Dated)'!$E$2:$E$53,'Transactions (Dated)'!$D$2:$D$53,'Share Values'!$X925,'Transactions (Dated)'!$B$2:$B$53,'Share Values'!Z$11,'Transactions (Dated)'!$C$2:$C$53,"Buy")-SUMIFS('Transactions (Dated)'!$E$2:$E$53,'Transactions (Dated)'!$D$2:$D$53,'Share Values'!$X925,'Transactions (Dated)'!$B$2:$B$53,'Share Values'!Z$11,'Transactions (Dated)'!$C$2:$C$53,"Sell")</f>
        <v>9375</v>
      </c>
      <c r="AA925" s="40">
        <f ca="1">AA924+SUMIFS('Transactions (Dated)'!$E$2:$E$53,'Transactions (Dated)'!$D$2:$D$53,'Share Values'!$X925,'Transactions (Dated)'!$B$2:$B$53,'Share Values'!AA$11,'Transactions (Dated)'!$C$2:$C$53,"Buy")-SUMIFS('Transactions (Dated)'!$E$2:$E$53,'Transactions (Dated)'!$D$2:$D$53,'Share Values'!$X925,'Transactions (Dated)'!$B$2:$B$53,'Share Values'!AA$11,'Transactions (Dated)'!$C$2:$C$53,"Sell")</f>
        <v>26357</v>
      </c>
      <c r="AB925" s="40">
        <f ca="1">AB924+SUMIFS('Transactions (Dated)'!$E$2:$E$53,'Transactions (Dated)'!$D$2:$D$53,'Share Values'!$X925,'Transactions (Dated)'!$B$2:$B$53,'Share Values'!AB$11,'Transactions (Dated)'!$C$2:$C$53,"Buy")-SUMIFS('Transactions (Dated)'!$E$2:$E$53,'Transactions (Dated)'!$D$2:$D$53,'Share Values'!$X925,'Transactions (Dated)'!$B$2:$B$53,'Share Values'!AB$11,'Transactions (Dated)'!$C$2:$C$53,"Sell")</f>
        <v>1892</v>
      </c>
      <c r="AC925" s="40">
        <f ca="1">AC924+SUMIFS('Transactions (Dated)'!$E$2:$E$53,'Transactions (Dated)'!$D$2:$D$53,'Share Values'!$X925,'Transactions (Dated)'!$B$2:$B$53,'Share Values'!AC$11,'Transactions (Dated)'!$C$2:$C$53,"Buy")-SUMIFS('Transactions (Dated)'!$E$2:$E$53,'Transactions (Dated)'!$D$2:$D$53,'Share Values'!$X925,'Transactions (Dated)'!$B$2:$B$53,'Share Values'!AC$11,'Transactions (Dated)'!$C$2:$C$53,"Sell")</f>
        <v>2348</v>
      </c>
      <c r="AD925" s="40">
        <f ca="1">AD924+SUMIFS('Transactions (Dated)'!$E$2:$E$53,'Transactions (Dated)'!$D$2:$D$53,'Share Values'!$X925,'Transactions (Dated)'!$B$2:$B$53,'Share Values'!AD$11,'Transactions (Dated)'!$C$2:$C$53,"Buy")-SUMIFS('Transactions (Dated)'!$E$2:$E$53,'Transactions (Dated)'!$D$2:$D$53,'Share Values'!$X925,'Transactions (Dated)'!$B$2:$B$53,'Share Values'!AD$11,'Transactions (Dated)'!$C$2:$C$53,"Sell")</f>
        <v>0</v>
      </c>
      <c r="AE925" s="40">
        <f ca="1">AE924+SUMIFS('Transactions (Dated)'!$E$2:$E$53,'Transactions (Dated)'!$D$2:$D$53,'Share Values'!$X925,'Transactions (Dated)'!$B$2:$B$53,'Share Values'!AE$11,'Transactions (Dated)'!$C$2:$C$53,"Buy")-SUMIFS('Transactions (Dated)'!$E$2:$E$53,'Transactions (Dated)'!$D$2:$D$53,'Share Values'!$X925,'Transactions (Dated)'!$B$2:$B$53,'Share Values'!AE$11,'Transactions (Dated)'!$C$2:$C$53,"Sell")</f>
        <v>2900</v>
      </c>
      <c r="AF925" s="40">
        <f ca="1">AF924+SUMIFS('Transactions (Dated)'!$E$2:$E$53,'Transactions (Dated)'!$D$2:$D$53,'Share Values'!$X925,'Transactions (Dated)'!$B$2:$B$53,'Share Values'!AF$11,'Transactions (Dated)'!$C$2:$C$53,"Buy")-SUMIFS('Transactions (Dated)'!$E$2:$E$53,'Transactions (Dated)'!$D$2:$D$53,'Share Values'!$X925,'Transactions (Dated)'!$B$2:$B$53,'Share Values'!AF$11,'Transactions (Dated)'!$C$2:$C$53,"Sell")</f>
        <v>14201</v>
      </c>
      <c r="AG925" s="40">
        <f ca="1">AG924+SUMIFS('Transactions (Dated)'!$E$2:$E$53,'Transactions (Dated)'!$D$2:$D$53,'Share Values'!$X925,'Transactions (Dated)'!$B$2:$B$53,'Share Values'!AG$11,'Transactions (Dated)'!$C$2:$C$53,"Buy")-SUMIFS('Transactions (Dated)'!$E$2:$E$53,'Transactions (Dated)'!$D$2:$D$53,'Share Values'!$X925,'Transactions (Dated)'!$B$2:$B$53,'Share Values'!AG$11,'Transactions (Dated)'!$C$2:$C$53,"Sell")</f>
        <v>6835</v>
      </c>
      <c r="AH925" s="40">
        <f ca="1">AH924+SUMIFS('Transactions (Dated)'!$E$2:$E$53,'Transactions (Dated)'!$D$2:$D$53,'Share Values'!$X925,'Transactions (Dated)'!$B$2:$B$53,'Share Values'!AH$11,'Transactions (Dated)'!$C$2:$C$53,"Buy")-SUMIFS('Transactions (Dated)'!$E$2:$E$53,'Transactions (Dated)'!$D$2:$D$53,'Share Values'!$X925,'Transactions (Dated)'!$B$2:$B$53,'Share Values'!AH$11,'Transactions (Dated)'!$C$2:$C$53,"Sell")</f>
        <v>0</v>
      </c>
      <c r="AI925" s="40">
        <f ca="1">AI924+SUMIFS('Transactions (Dated)'!$E$2:$E$53,'Transactions (Dated)'!$D$2:$D$53,'Share Values'!$X925,'Transactions (Dated)'!$B$2:$B$53,'Share Values'!AI$11,'Transactions (Dated)'!$C$2:$C$53,"Buy")-SUMIFS('Transactions (Dated)'!$E$2:$E$53,'Transactions (Dated)'!$D$2:$D$53,'Share Values'!$X925,'Transactions (Dated)'!$B$2:$B$53,'Share Values'!AI$11,'Transactions (Dated)'!$C$2:$C$53,"Sell")</f>
        <v>0</v>
      </c>
      <c r="AJ925" s="40">
        <f ca="1">AJ924+SUMIFS('Transactions (Dated)'!$E$2:$E$53,'Transactions (Dated)'!$D$2:$D$53,'Share Values'!$X925,'Transactions (Dated)'!$B$2:$B$53,'Share Values'!AJ$11,'Transactions (Dated)'!$C$2:$C$53,"Buy")-SUMIFS('Transactions (Dated)'!$E$2:$E$53,'Transactions (Dated)'!$D$2:$D$53,'Share Values'!$X925,'Transactions (Dated)'!$B$2:$B$53,'Share Values'!AJ$11,'Transactions (Dated)'!$C$2:$C$53,"Sell")</f>
        <v>0</v>
      </c>
      <c r="AK925" s="40">
        <f ca="1">AK924+SUMIFS('Transactions (Dated)'!$E$2:$E$53,'Transactions (Dated)'!$D$2:$D$53,'Share Values'!$X925,'Transactions (Dated)'!$B$2:$B$53,'Share Values'!AK$11,'Transactions (Dated)'!$C$2:$C$53,"Buy")-SUMIFS('Transactions (Dated)'!$E$2:$E$53,'Transactions (Dated)'!$D$2:$D$53,'Share Values'!$X925,'Transactions (Dated)'!$B$2:$B$53,'Share Values'!AK$11,'Transactions (Dated)'!$C$2:$C$53,"Sell")</f>
        <v>0</v>
      </c>
      <c r="AL925" s="40">
        <f ca="1">AL924+SUMIFS('Transactions (Dated)'!$E$2:$E$53,'Transactions (Dated)'!$D$2:$D$53,'Share Values'!$X925,'Transactions (Dated)'!$B$2:$B$53,'Share Values'!AL$11,'Transactions (Dated)'!$C$2:$C$53,"Buy")-SUMIFS('Transactions (Dated)'!$E$2:$E$53,'Transactions (Dated)'!$D$2:$D$53,'Share Values'!$X925,'Transactions (Dated)'!$B$2:$B$53,'Share Values'!AL$11,'Transactions (Dated)'!$C$2:$C$53,"Sell")</f>
        <v>0</v>
      </c>
      <c r="AM925" s="40">
        <f ca="1">AM924+SUMIFS('Transactions (Dated)'!$E$2:$E$53,'Transactions (Dated)'!$D$2:$D$53,'Share Values'!$X925,'Transactions (Dated)'!$B$2:$B$53,'Share Values'!AM$11,'Transactions (Dated)'!$C$2:$C$53,"Buy")-SUMIFS('Transactions (Dated)'!$E$2:$E$53,'Transactions (Dated)'!$D$2:$D$53,'Share Values'!$X925,'Transactions (Dated)'!$B$2:$B$53,'Share Values'!AM$11,'Transactions (Dated)'!$C$2:$C$53,"Sell")</f>
        <v>0</v>
      </c>
      <c r="AN925" s="40">
        <f ca="1">AN924+SUMIFS('Transactions (Dated)'!$E$2:$E$53,'Transactions (Dated)'!$D$2:$D$53,'Share Values'!$X925,'Transactions (Dated)'!$B$2:$B$53,'Share Values'!AN$11,'Transactions (Dated)'!$C$2:$C$53,"Buy")-SUMIFS('Transactions (Dated)'!$E$2:$E$53,'Transactions (Dated)'!$D$2:$D$53,'Share Values'!$X925,'Transactions (Dated)'!$B$2:$B$53,'Share Values'!AN$11,'Transactions (Dated)'!$C$2:$C$53,"Sell")</f>
        <v>0</v>
      </c>
      <c r="AQ925" s="3">
        <f t="shared" si="396"/>
        <v>43243</v>
      </c>
      <c r="AR925" s="6">
        <f t="shared" ca="1" si="397"/>
        <v>68773.75</v>
      </c>
      <c r="AS925" s="6">
        <f t="shared" ca="1" si="398"/>
        <v>29625</v>
      </c>
      <c r="AT925" s="6">
        <f t="shared" ca="1" si="399"/>
        <v>575109.74</v>
      </c>
      <c r="AU925" s="6">
        <f t="shared" ca="1" si="400"/>
        <v>47451.359999999993</v>
      </c>
      <c r="AV925" s="6">
        <f t="shared" ca="1" si="401"/>
        <v>0</v>
      </c>
      <c r="AW925" s="6">
        <f t="shared" ca="1" si="402"/>
        <v>0</v>
      </c>
      <c r="AX925" s="6">
        <f t="shared" ca="1" si="403"/>
        <v>51184.999999999993</v>
      </c>
      <c r="AY925" s="6">
        <f t="shared" ca="1" si="404"/>
        <v>45585.21</v>
      </c>
      <c r="AZ925" s="6">
        <f t="shared" ca="1" si="405"/>
        <v>0</v>
      </c>
      <c r="BA925" s="6">
        <f t="shared" ca="1" si="406"/>
        <v>0</v>
      </c>
      <c r="BB925" s="6">
        <f t="shared" ca="1" si="407"/>
        <v>0</v>
      </c>
      <c r="BC925" s="6">
        <f t="shared" ca="1" si="408"/>
        <v>0</v>
      </c>
      <c r="BD925" s="6">
        <f t="shared" ca="1" si="409"/>
        <v>0</v>
      </c>
      <c r="BE925" s="6">
        <f t="shared" ca="1" si="410"/>
        <v>0</v>
      </c>
      <c r="BF925" s="6">
        <f t="shared" ca="1" si="393"/>
        <v>0</v>
      </c>
      <c r="BG925" s="6">
        <f t="shared" ca="1" si="394"/>
        <v>0</v>
      </c>
      <c r="BJ925" s="4">
        <f t="shared" ca="1" si="411"/>
        <v>817730.05999999994</v>
      </c>
      <c r="BL925" s="3">
        <f t="shared" si="412"/>
        <v>43243</v>
      </c>
      <c r="BM925" s="6">
        <f>BM924+SUMIFS('Transactions (Dated)'!G:G,'Transactions (Dated)'!D:D,'Share Values'!AQ925)</f>
        <v>14317.649999999987</v>
      </c>
      <c r="BN925" s="6">
        <f ca="1">BN924+SUMIFS('Transactions (Dated)'!$F:$F,'Transactions (Dated)'!$D:$D,$BL925,'Transactions (Dated)'!$B:$B,BN$11,'Transactions (Dated)'!$C:$C,"Dividend (paid to cash)")*Y925</f>
        <v>0</v>
      </c>
      <c r="BO925" s="6">
        <f ca="1">BO924+SUMIFS('Transactions (Dated)'!$F:$F,'Transactions (Dated)'!$D:$D,$BL925,'Transactions (Dated)'!$B:$B,BO$11,'Transactions (Dated)'!$C:$C,"Dividend (paid to cash)")*Z925</f>
        <v>2421.875</v>
      </c>
      <c r="BP925" s="6">
        <f ca="1">BP924+SUMIFS('Transactions (Dated)'!$F:$F,'Transactions (Dated)'!$D:$D,$BL925,'Transactions (Dated)'!$B:$B,BP$11,'Transactions (Dated)'!$C:$C,"Dividend (paid to cash)")*AA925</f>
        <v>51745.237000000008</v>
      </c>
      <c r="BQ925" s="6">
        <f ca="1">BQ924+SUMIFS('Transactions (Dated)'!$F:$F,'Transactions (Dated)'!$D:$D,$BL925,'Transactions (Dated)'!$B:$B,BQ$11,'Transactions (Dated)'!$C:$C,"Dividend (paid to cash)")*AB925</f>
        <v>818.29</v>
      </c>
      <c r="BR925" s="6">
        <f ca="1">BR924+SUMIFS('Transactions (Dated)'!$F:$F,'Transactions (Dated)'!$D:$D,$BL925,'Transactions (Dated)'!$B:$B,BR$11,'Transactions (Dated)'!$C:$C,"Dividend (paid to cash)")*AC925</f>
        <v>0</v>
      </c>
      <c r="BS925" s="6">
        <f ca="1">BS924+SUMIFS('Transactions (Dated)'!$F:$F,'Transactions (Dated)'!$D:$D,$BL925,'Transactions (Dated)'!$B:$B,BS$11,'Transactions (Dated)'!$C:$C,"Dividend (paid to cash)")*AD925</f>
        <v>0</v>
      </c>
      <c r="BT925" s="6">
        <f ca="1">BT924+SUMIFS('Transactions (Dated)'!$F:$F,'Transactions (Dated)'!$D:$D,$BL925,'Transactions (Dated)'!$B:$B,BT$11,'Transactions (Dated)'!$C:$C,"Dividend (paid to cash)")*AE925</f>
        <v>9280</v>
      </c>
      <c r="BU925" s="6">
        <f ca="1">BU924+SUMIFS('Transactions (Dated)'!$F:$F,'Transactions (Dated)'!$D:$D,$BL925,'Transactions (Dated)'!$B:$B,BU$11,'Transactions (Dated)'!$C:$C,"Dividend (paid to cash)")*AF925</f>
        <v>0</v>
      </c>
      <c r="BV925" s="6">
        <f ca="1">BV924+SUMIFS('Transactions (Dated)'!$F:$F,'Transactions (Dated)'!$D:$D,$BL925,'Transactions (Dated)'!$B:$B,BV$11,'Transactions (Dated)'!$C:$C,"Dividend (paid to cash)")*AG925</f>
        <v>0</v>
      </c>
      <c r="BW925" s="6">
        <f ca="1">BW924+SUMIFS('Transactions (Dated)'!$F:$F,'Transactions (Dated)'!$D:$D,$BL925,'Transactions (Dated)'!$B:$B,BW$11,'Transactions (Dated)'!$C:$C,"Dividend (paid to cash)")*AH925</f>
        <v>0</v>
      </c>
      <c r="BX925" s="6">
        <f ca="1">BX924+SUMIFS('Transactions (Dated)'!$F:$F,'Transactions (Dated)'!$D:$D,$BL925,'Transactions (Dated)'!$B:$B,BX$11,'Transactions (Dated)'!$C:$C,"Dividend (paid to cash)")*AI925</f>
        <v>0</v>
      </c>
      <c r="BY925" s="6">
        <f ca="1">BY924+SUMIFS('Transactions (Dated)'!$F:$F,'Transactions (Dated)'!$D:$D,$BL925,'Transactions (Dated)'!$B:$B,BY$11,'Transactions (Dated)'!$C:$C,"Dividend (paid to cash)")*AJ925</f>
        <v>0</v>
      </c>
      <c r="BZ925" s="6">
        <f ca="1">BZ924+SUMIFS('Transactions (Dated)'!$F:$F,'Transactions (Dated)'!$D:$D,$BL925,'Transactions (Dated)'!$B:$B,BZ$11,'Transactions (Dated)'!$C:$C,"Dividend (paid to cash)")*AK925</f>
        <v>0</v>
      </c>
      <c r="CA925" s="6">
        <f ca="1">CA924+SUMIFS('Transactions (Dated)'!$F:$F,'Transactions (Dated)'!$D:$D,$BL925,'Transactions (Dated)'!$B:$B,CA$11,'Transactions (Dated)'!$C:$C,"Dividend (paid to cash)")*AL925</f>
        <v>0</v>
      </c>
      <c r="CB925" s="6">
        <v>0</v>
      </c>
      <c r="CC925" s="6">
        <v>0</v>
      </c>
      <c r="CF925" s="6">
        <f t="shared" ca="1" si="413"/>
        <v>78583.051999999981</v>
      </c>
      <c r="CH925" s="3">
        <f t="shared" si="414"/>
        <v>43243</v>
      </c>
      <c r="CI925" s="4">
        <f t="shared" ca="1" si="415"/>
        <v>817730.05999999994</v>
      </c>
      <c r="CJ925" s="4">
        <f t="shared" ca="1" si="416"/>
        <v>78583.051999999981</v>
      </c>
      <c r="CL925" s="4">
        <f t="shared" ca="1" si="417"/>
        <v>896313.11199999996</v>
      </c>
    </row>
    <row r="926" spans="2:90" x14ac:dyDescent="0.15">
      <c r="B926" s="3">
        <v>43244</v>
      </c>
      <c r="E926" s="86">
        <v>43244</v>
      </c>
      <c r="F926" s="53">
        <v>14.9</v>
      </c>
      <c r="G926">
        <v>2.9699999999999998</v>
      </c>
      <c r="H926">
        <v>21.8</v>
      </c>
      <c r="I926">
        <v>25.44</v>
      </c>
      <c r="K926">
        <v>12.33</v>
      </c>
      <c r="L926">
        <v>16.670000000000002</v>
      </c>
      <c r="M926">
        <v>3.23</v>
      </c>
      <c r="O926">
        <v>18.059999999999999</v>
      </c>
      <c r="Q926">
        <v>1.28</v>
      </c>
      <c r="R926">
        <v>8.86</v>
      </c>
      <c r="S926">
        <v>41.95</v>
      </c>
      <c r="U926">
        <v>41.95</v>
      </c>
      <c r="X926" s="3">
        <f t="shared" si="395"/>
        <v>43244</v>
      </c>
      <c r="Y926" s="40">
        <f ca="1">Y925+SUMIFS('Transactions (Dated)'!$E$2:$E$53,'Transactions (Dated)'!$D$2:$D$53,'Share Values'!$X926,'Transactions (Dated)'!$B$2:$B$53,'Share Values'!Y$11,'Transactions (Dated)'!$C$2:$C$53,"Buy")-SUMIFS('Transactions (Dated)'!$E$2:$E$53,'Transactions (Dated)'!$D$2:$D$53,'Share Values'!$X926,'Transactions (Dated)'!$B$2:$B$53,'Share Values'!Y$11,'Transactions (Dated)'!$C$2:$C$53,"Sell")</f>
        <v>4625</v>
      </c>
      <c r="Z926" s="40">
        <f ca="1">Z925+SUMIFS('Transactions (Dated)'!$E$2:$E$53,'Transactions (Dated)'!$D$2:$D$53,'Share Values'!$X926,'Transactions (Dated)'!$B$2:$B$53,'Share Values'!Z$11,'Transactions (Dated)'!$C$2:$C$53,"Buy")-SUMIFS('Transactions (Dated)'!$E$2:$E$53,'Transactions (Dated)'!$D$2:$D$53,'Share Values'!$X926,'Transactions (Dated)'!$B$2:$B$53,'Share Values'!Z$11,'Transactions (Dated)'!$C$2:$C$53,"Sell")</f>
        <v>9375</v>
      </c>
      <c r="AA926" s="40">
        <f ca="1">AA925+SUMIFS('Transactions (Dated)'!$E$2:$E$53,'Transactions (Dated)'!$D$2:$D$53,'Share Values'!$X926,'Transactions (Dated)'!$B$2:$B$53,'Share Values'!AA$11,'Transactions (Dated)'!$C$2:$C$53,"Buy")-SUMIFS('Transactions (Dated)'!$E$2:$E$53,'Transactions (Dated)'!$D$2:$D$53,'Share Values'!$X926,'Transactions (Dated)'!$B$2:$B$53,'Share Values'!AA$11,'Transactions (Dated)'!$C$2:$C$53,"Sell")</f>
        <v>26357</v>
      </c>
      <c r="AB926" s="40">
        <f ca="1">AB925+SUMIFS('Transactions (Dated)'!$E$2:$E$53,'Transactions (Dated)'!$D$2:$D$53,'Share Values'!$X926,'Transactions (Dated)'!$B$2:$B$53,'Share Values'!AB$11,'Transactions (Dated)'!$C$2:$C$53,"Buy")-SUMIFS('Transactions (Dated)'!$E$2:$E$53,'Transactions (Dated)'!$D$2:$D$53,'Share Values'!$X926,'Transactions (Dated)'!$B$2:$B$53,'Share Values'!AB$11,'Transactions (Dated)'!$C$2:$C$53,"Sell")</f>
        <v>1892</v>
      </c>
      <c r="AC926" s="40">
        <f ca="1">AC925+SUMIFS('Transactions (Dated)'!$E$2:$E$53,'Transactions (Dated)'!$D$2:$D$53,'Share Values'!$X926,'Transactions (Dated)'!$B$2:$B$53,'Share Values'!AC$11,'Transactions (Dated)'!$C$2:$C$53,"Buy")-SUMIFS('Transactions (Dated)'!$E$2:$E$53,'Transactions (Dated)'!$D$2:$D$53,'Share Values'!$X926,'Transactions (Dated)'!$B$2:$B$53,'Share Values'!AC$11,'Transactions (Dated)'!$C$2:$C$53,"Sell")</f>
        <v>2348</v>
      </c>
      <c r="AD926" s="40">
        <f ca="1">AD925+SUMIFS('Transactions (Dated)'!$E$2:$E$53,'Transactions (Dated)'!$D$2:$D$53,'Share Values'!$X926,'Transactions (Dated)'!$B$2:$B$53,'Share Values'!AD$11,'Transactions (Dated)'!$C$2:$C$53,"Buy")-SUMIFS('Transactions (Dated)'!$E$2:$E$53,'Transactions (Dated)'!$D$2:$D$53,'Share Values'!$X926,'Transactions (Dated)'!$B$2:$B$53,'Share Values'!AD$11,'Transactions (Dated)'!$C$2:$C$53,"Sell")</f>
        <v>0</v>
      </c>
      <c r="AE926" s="40">
        <f ca="1">AE925+SUMIFS('Transactions (Dated)'!$E$2:$E$53,'Transactions (Dated)'!$D$2:$D$53,'Share Values'!$X926,'Transactions (Dated)'!$B$2:$B$53,'Share Values'!AE$11,'Transactions (Dated)'!$C$2:$C$53,"Buy")-SUMIFS('Transactions (Dated)'!$E$2:$E$53,'Transactions (Dated)'!$D$2:$D$53,'Share Values'!$X926,'Transactions (Dated)'!$B$2:$B$53,'Share Values'!AE$11,'Transactions (Dated)'!$C$2:$C$53,"Sell")</f>
        <v>2900</v>
      </c>
      <c r="AF926" s="40">
        <f ca="1">AF925+SUMIFS('Transactions (Dated)'!$E$2:$E$53,'Transactions (Dated)'!$D$2:$D$53,'Share Values'!$X926,'Transactions (Dated)'!$B$2:$B$53,'Share Values'!AF$11,'Transactions (Dated)'!$C$2:$C$53,"Buy")-SUMIFS('Transactions (Dated)'!$E$2:$E$53,'Transactions (Dated)'!$D$2:$D$53,'Share Values'!$X926,'Transactions (Dated)'!$B$2:$B$53,'Share Values'!AF$11,'Transactions (Dated)'!$C$2:$C$53,"Sell")</f>
        <v>14201</v>
      </c>
      <c r="AG926" s="40">
        <f ca="1">AG925+SUMIFS('Transactions (Dated)'!$E$2:$E$53,'Transactions (Dated)'!$D$2:$D$53,'Share Values'!$X926,'Transactions (Dated)'!$B$2:$B$53,'Share Values'!AG$11,'Transactions (Dated)'!$C$2:$C$53,"Buy")-SUMIFS('Transactions (Dated)'!$E$2:$E$53,'Transactions (Dated)'!$D$2:$D$53,'Share Values'!$X926,'Transactions (Dated)'!$B$2:$B$53,'Share Values'!AG$11,'Transactions (Dated)'!$C$2:$C$53,"Sell")</f>
        <v>6835</v>
      </c>
      <c r="AH926" s="40">
        <f ca="1">AH925+SUMIFS('Transactions (Dated)'!$E$2:$E$53,'Transactions (Dated)'!$D$2:$D$53,'Share Values'!$X926,'Transactions (Dated)'!$B$2:$B$53,'Share Values'!AH$11,'Transactions (Dated)'!$C$2:$C$53,"Buy")-SUMIFS('Transactions (Dated)'!$E$2:$E$53,'Transactions (Dated)'!$D$2:$D$53,'Share Values'!$X926,'Transactions (Dated)'!$B$2:$B$53,'Share Values'!AH$11,'Transactions (Dated)'!$C$2:$C$53,"Sell")</f>
        <v>0</v>
      </c>
      <c r="AI926" s="40">
        <f ca="1">AI925+SUMIFS('Transactions (Dated)'!$E$2:$E$53,'Transactions (Dated)'!$D$2:$D$53,'Share Values'!$X926,'Transactions (Dated)'!$B$2:$B$53,'Share Values'!AI$11,'Transactions (Dated)'!$C$2:$C$53,"Buy")-SUMIFS('Transactions (Dated)'!$E$2:$E$53,'Transactions (Dated)'!$D$2:$D$53,'Share Values'!$X926,'Transactions (Dated)'!$B$2:$B$53,'Share Values'!AI$11,'Transactions (Dated)'!$C$2:$C$53,"Sell")</f>
        <v>0</v>
      </c>
      <c r="AJ926" s="40">
        <f ca="1">AJ925+SUMIFS('Transactions (Dated)'!$E$2:$E$53,'Transactions (Dated)'!$D$2:$D$53,'Share Values'!$X926,'Transactions (Dated)'!$B$2:$B$53,'Share Values'!AJ$11,'Transactions (Dated)'!$C$2:$C$53,"Buy")-SUMIFS('Transactions (Dated)'!$E$2:$E$53,'Transactions (Dated)'!$D$2:$D$53,'Share Values'!$X926,'Transactions (Dated)'!$B$2:$B$53,'Share Values'!AJ$11,'Transactions (Dated)'!$C$2:$C$53,"Sell")</f>
        <v>0</v>
      </c>
      <c r="AK926" s="40">
        <f ca="1">AK925+SUMIFS('Transactions (Dated)'!$E$2:$E$53,'Transactions (Dated)'!$D$2:$D$53,'Share Values'!$X926,'Transactions (Dated)'!$B$2:$B$53,'Share Values'!AK$11,'Transactions (Dated)'!$C$2:$C$53,"Buy")-SUMIFS('Transactions (Dated)'!$E$2:$E$53,'Transactions (Dated)'!$D$2:$D$53,'Share Values'!$X926,'Transactions (Dated)'!$B$2:$B$53,'Share Values'!AK$11,'Transactions (Dated)'!$C$2:$C$53,"Sell")</f>
        <v>0</v>
      </c>
      <c r="AL926" s="40">
        <f ca="1">AL925+SUMIFS('Transactions (Dated)'!$E$2:$E$53,'Transactions (Dated)'!$D$2:$D$53,'Share Values'!$X926,'Transactions (Dated)'!$B$2:$B$53,'Share Values'!AL$11,'Transactions (Dated)'!$C$2:$C$53,"Buy")-SUMIFS('Transactions (Dated)'!$E$2:$E$53,'Transactions (Dated)'!$D$2:$D$53,'Share Values'!$X926,'Transactions (Dated)'!$B$2:$B$53,'Share Values'!AL$11,'Transactions (Dated)'!$C$2:$C$53,"Sell")</f>
        <v>0</v>
      </c>
      <c r="AM926" s="40">
        <f ca="1">AM925+SUMIFS('Transactions (Dated)'!$E$2:$E$53,'Transactions (Dated)'!$D$2:$D$53,'Share Values'!$X926,'Transactions (Dated)'!$B$2:$B$53,'Share Values'!AM$11,'Transactions (Dated)'!$C$2:$C$53,"Buy")-SUMIFS('Transactions (Dated)'!$E$2:$E$53,'Transactions (Dated)'!$D$2:$D$53,'Share Values'!$X926,'Transactions (Dated)'!$B$2:$B$53,'Share Values'!AM$11,'Transactions (Dated)'!$C$2:$C$53,"Sell")</f>
        <v>0</v>
      </c>
      <c r="AN926" s="40">
        <f ca="1">AN925+SUMIFS('Transactions (Dated)'!$E$2:$E$53,'Transactions (Dated)'!$D$2:$D$53,'Share Values'!$X926,'Transactions (Dated)'!$B$2:$B$53,'Share Values'!AN$11,'Transactions (Dated)'!$C$2:$C$53,"Buy")-SUMIFS('Transactions (Dated)'!$E$2:$E$53,'Transactions (Dated)'!$D$2:$D$53,'Share Values'!$X926,'Transactions (Dated)'!$B$2:$B$53,'Share Values'!AN$11,'Transactions (Dated)'!$C$2:$C$53,"Sell")</f>
        <v>0</v>
      </c>
      <c r="AQ926" s="3">
        <f t="shared" si="396"/>
        <v>43244</v>
      </c>
      <c r="AR926" s="6">
        <f t="shared" ca="1" si="397"/>
        <v>68912.5</v>
      </c>
      <c r="AS926" s="6">
        <f t="shared" ca="1" si="398"/>
        <v>27843.749999999996</v>
      </c>
      <c r="AT926" s="6">
        <f t="shared" ca="1" si="399"/>
        <v>574582.6</v>
      </c>
      <c r="AU926" s="6">
        <f t="shared" ca="1" si="400"/>
        <v>48132.480000000003</v>
      </c>
      <c r="AV926" s="6">
        <f t="shared" ca="1" si="401"/>
        <v>0</v>
      </c>
      <c r="AW926" s="6">
        <f t="shared" ca="1" si="402"/>
        <v>0</v>
      </c>
      <c r="AX926" s="6">
        <f t="shared" ca="1" si="403"/>
        <v>48343.000000000007</v>
      </c>
      <c r="AY926" s="6">
        <f t="shared" ca="1" si="404"/>
        <v>45869.23</v>
      </c>
      <c r="AZ926" s="6">
        <f t="shared" ca="1" si="405"/>
        <v>0</v>
      </c>
      <c r="BA926" s="6">
        <f t="shared" ca="1" si="406"/>
        <v>0</v>
      </c>
      <c r="BB926" s="6">
        <f t="shared" ca="1" si="407"/>
        <v>0</v>
      </c>
      <c r="BC926" s="6">
        <f t="shared" ca="1" si="408"/>
        <v>0</v>
      </c>
      <c r="BD926" s="6">
        <f t="shared" ca="1" si="409"/>
        <v>0</v>
      </c>
      <c r="BE926" s="6">
        <f t="shared" ca="1" si="410"/>
        <v>0</v>
      </c>
      <c r="BF926" s="6">
        <f t="shared" ca="1" si="393"/>
        <v>0</v>
      </c>
      <c r="BG926" s="6">
        <f t="shared" ca="1" si="394"/>
        <v>0</v>
      </c>
      <c r="BJ926" s="4">
        <f t="shared" ca="1" si="411"/>
        <v>813683.55999999994</v>
      </c>
      <c r="BL926" s="3">
        <f t="shared" si="412"/>
        <v>43244</v>
      </c>
      <c r="BM926" s="6">
        <f>BM925+SUMIFS('Transactions (Dated)'!G:G,'Transactions (Dated)'!D:D,'Share Values'!AQ926)</f>
        <v>14317.649999999987</v>
      </c>
      <c r="BN926" s="6">
        <f ca="1">BN925+SUMIFS('Transactions (Dated)'!$F:$F,'Transactions (Dated)'!$D:$D,$BL926,'Transactions (Dated)'!$B:$B,BN$11,'Transactions (Dated)'!$C:$C,"Dividend (paid to cash)")*Y926</f>
        <v>0</v>
      </c>
      <c r="BO926" s="6">
        <f ca="1">BO925+SUMIFS('Transactions (Dated)'!$F:$F,'Transactions (Dated)'!$D:$D,$BL926,'Transactions (Dated)'!$B:$B,BO$11,'Transactions (Dated)'!$C:$C,"Dividend (paid to cash)")*Z926</f>
        <v>2421.875</v>
      </c>
      <c r="BP926" s="6">
        <f ca="1">BP925+SUMIFS('Transactions (Dated)'!$F:$F,'Transactions (Dated)'!$D:$D,$BL926,'Transactions (Dated)'!$B:$B,BP$11,'Transactions (Dated)'!$C:$C,"Dividend (paid to cash)")*AA926</f>
        <v>51745.237000000008</v>
      </c>
      <c r="BQ926" s="6">
        <f ca="1">BQ925+SUMIFS('Transactions (Dated)'!$F:$F,'Transactions (Dated)'!$D:$D,$BL926,'Transactions (Dated)'!$B:$B,BQ$11,'Transactions (Dated)'!$C:$C,"Dividend (paid to cash)")*AB926</f>
        <v>818.29</v>
      </c>
      <c r="BR926" s="6">
        <f ca="1">BR925+SUMIFS('Transactions (Dated)'!$F:$F,'Transactions (Dated)'!$D:$D,$BL926,'Transactions (Dated)'!$B:$B,BR$11,'Transactions (Dated)'!$C:$C,"Dividend (paid to cash)")*AC926</f>
        <v>0</v>
      </c>
      <c r="BS926" s="6">
        <f ca="1">BS925+SUMIFS('Transactions (Dated)'!$F:$F,'Transactions (Dated)'!$D:$D,$BL926,'Transactions (Dated)'!$B:$B,BS$11,'Transactions (Dated)'!$C:$C,"Dividend (paid to cash)")*AD926</f>
        <v>0</v>
      </c>
      <c r="BT926" s="6">
        <f ca="1">BT925+SUMIFS('Transactions (Dated)'!$F:$F,'Transactions (Dated)'!$D:$D,$BL926,'Transactions (Dated)'!$B:$B,BT$11,'Transactions (Dated)'!$C:$C,"Dividend (paid to cash)")*AE926</f>
        <v>9280</v>
      </c>
      <c r="BU926" s="6">
        <f ca="1">BU925+SUMIFS('Transactions (Dated)'!$F:$F,'Transactions (Dated)'!$D:$D,$BL926,'Transactions (Dated)'!$B:$B,BU$11,'Transactions (Dated)'!$C:$C,"Dividend (paid to cash)")*AF926</f>
        <v>0</v>
      </c>
      <c r="BV926" s="6">
        <f ca="1">BV925+SUMIFS('Transactions (Dated)'!$F:$F,'Transactions (Dated)'!$D:$D,$BL926,'Transactions (Dated)'!$B:$B,BV$11,'Transactions (Dated)'!$C:$C,"Dividend (paid to cash)")*AG926</f>
        <v>0</v>
      </c>
      <c r="BW926" s="6">
        <f ca="1">BW925+SUMIFS('Transactions (Dated)'!$F:$F,'Transactions (Dated)'!$D:$D,$BL926,'Transactions (Dated)'!$B:$B,BW$11,'Transactions (Dated)'!$C:$C,"Dividend (paid to cash)")*AH926</f>
        <v>0</v>
      </c>
      <c r="BX926" s="6">
        <f ca="1">BX925+SUMIFS('Transactions (Dated)'!$F:$F,'Transactions (Dated)'!$D:$D,$BL926,'Transactions (Dated)'!$B:$B,BX$11,'Transactions (Dated)'!$C:$C,"Dividend (paid to cash)")*AI926</f>
        <v>0</v>
      </c>
      <c r="BY926" s="6">
        <f ca="1">BY925+SUMIFS('Transactions (Dated)'!$F:$F,'Transactions (Dated)'!$D:$D,$BL926,'Transactions (Dated)'!$B:$B,BY$11,'Transactions (Dated)'!$C:$C,"Dividend (paid to cash)")*AJ926</f>
        <v>0</v>
      </c>
      <c r="BZ926" s="6">
        <f ca="1">BZ925+SUMIFS('Transactions (Dated)'!$F:$F,'Transactions (Dated)'!$D:$D,$BL926,'Transactions (Dated)'!$B:$B,BZ$11,'Transactions (Dated)'!$C:$C,"Dividend (paid to cash)")*AK926</f>
        <v>0</v>
      </c>
      <c r="CA926" s="6">
        <f ca="1">CA925+SUMIFS('Transactions (Dated)'!$F:$F,'Transactions (Dated)'!$D:$D,$BL926,'Transactions (Dated)'!$B:$B,CA$11,'Transactions (Dated)'!$C:$C,"Dividend (paid to cash)")*AL926</f>
        <v>0</v>
      </c>
      <c r="CB926" s="6">
        <v>0</v>
      </c>
      <c r="CC926" s="6">
        <v>0</v>
      </c>
      <c r="CF926" s="6">
        <f t="shared" ca="1" si="413"/>
        <v>78583.051999999981</v>
      </c>
      <c r="CH926" s="3">
        <f t="shared" si="414"/>
        <v>43244</v>
      </c>
      <c r="CI926" s="4">
        <f t="shared" ca="1" si="415"/>
        <v>813683.55999999994</v>
      </c>
      <c r="CJ926" s="4">
        <f t="shared" ca="1" si="416"/>
        <v>78583.051999999981</v>
      </c>
      <c r="CL926" s="4">
        <f t="shared" ca="1" si="417"/>
        <v>892266.61199999996</v>
      </c>
    </row>
    <row r="927" spans="2:90" x14ac:dyDescent="0.15">
      <c r="B927" s="3">
        <v>43245</v>
      </c>
      <c r="E927" s="86">
        <v>43245</v>
      </c>
      <c r="F927" s="53">
        <v>15.21</v>
      </c>
      <c r="G927">
        <v>2.94</v>
      </c>
      <c r="H927">
        <v>21.75</v>
      </c>
      <c r="I927">
        <v>25.3735</v>
      </c>
      <c r="K927">
        <v>12.33</v>
      </c>
      <c r="L927">
        <v>16.599599999999999</v>
      </c>
      <c r="M927">
        <v>3.24</v>
      </c>
      <c r="O927">
        <v>18.149999999999999</v>
      </c>
      <c r="Q927">
        <v>1.29</v>
      </c>
      <c r="R927">
        <v>8.58</v>
      </c>
      <c r="S927">
        <v>41.99</v>
      </c>
      <c r="U927">
        <v>41.99</v>
      </c>
      <c r="X927" s="3">
        <f t="shared" si="395"/>
        <v>43245</v>
      </c>
      <c r="Y927" s="40">
        <f ca="1">Y926+SUMIFS('Transactions (Dated)'!$E$2:$E$53,'Transactions (Dated)'!$D$2:$D$53,'Share Values'!$X927,'Transactions (Dated)'!$B$2:$B$53,'Share Values'!Y$11,'Transactions (Dated)'!$C$2:$C$53,"Buy")-SUMIFS('Transactions (Dated)'!$E$2:$E$53,'Transactions (Dated)'!$D$2:$D$53,'Share Values'!$X927,'Transactions (Dated)'!$B$2:$B$53,'Share Values'!Y$11,'Transactions (Dated)'!$C$2:$C$53,"Sell")</f>
        <v>4625</v>
      </c>
      <c r="Z927" s="40">
        <f ca="1">Z926+SUMIFS('Transactions (Dated)'!$E$2:$E$53,'Transactions (Dated)'!$D$2:$D$53,'Share Values'!$X927,'Transactions (Dated)'!$B$2:$B$53,'Share Values'!Z$11,'Transactions (Dated)'!$C$2:$C$53,"Buy")-SUMIFS('Transactions (Dated)'!$E$2:$E$53,'Transactions (Dated)'!$D$2:$D$53,'Share Values'!$X927,'Transactions (Dated)'!$B$2:$B$53,'Share Values'!Z$11,'Transactions (Dated)'!$C$2:$C$53,"Sell")</f>
        <v>9375</v>
      </c>
      <c r="AA927" s="40">
        <f ca="1">AA926+SUMIFS('Transactions (Dated)'!$E$2:$E$53,'Transactions (Dated)'!$D$2:$D$53,'Share Values'!$X927,'Transactions (Dated)'!$B$2:$B$53,'Share Values'!AA$11,'Transactions (Dated)'!$C$2:$C$53,"Buy")-SUMIFS('Transactions (Dated)'!$E$2:$E$53,'Transactions (Dated)'!$D$2:$D$53,'Share Values'!$X927,'Transactions (Dated)'!$B$2:$B$53,'Share Values'!AA$11,'Transactions (Dated)'!$C$2:$C$53,"Sell")</f>
        <v>26357</v>
      </c>
      <c r="AB927" s="40">
        <f ca="1">AB926+SUMIFS('Transactions (Dated)'!$E$2:$E$53,'Transactions (Dated)'!$D$2:$D$53,'Share Values'!$X927,'Transactions (Dated)'!$B$2:$B$53,'Share Values'!AB$11,'Transactions (Dated)'!$C$2:$C$53,"Buy")-SUMIFS('Transactions (Dated)'!$E$2:$E$53,'Transactions (Dated)'!$D$2:$D$53,'Share Values'!$X927,'Transactions (Dated)'!$B$2:$B$53,'Share Values'!AB$11,'Transactions (Dated)'!$C$2:$C$53,"Sell")</f>
        <v>1892</v>
      </c>
      <c r="AC927" s="40">
        <f ca="1">AC926+SUMIFS('Transactions (Dated)'!$E$2:$E$53,'Transactions (Dated)'!$D$2:$D$53,'Share Values'!$X927,'Transactions (Dated)'!$B$2:$B$53,'Share Values'!AC$11,'Transactions (Dated)'!$C$2:$C$53,"Buy")-SUMIFS('Transactions (Dated)'!$E$2:$E$53,'Transactions (Dated)'!$D$2:$D$53,'Share Values'!$X927,'Transactions (Dated)'!$B$2:$B$53,'Share Values'!AC$11,'Transactions (Dated)'!$C$2:$C$53,"Sell")</f>
        <v>2348</v>
      </c>
      <c r="AD927" s="40">
        <f ca="1">AD926+SUMIFS('Transactions (Dated)'!$E$2:$E$53,'Transactions (Dated)'!$D$2:$D$53,'Share Values'!$X927,'Transactions (Dated)'!$B$2:$B$53,'Share Values'!AD$11,'Transactions (Dated)'!$C$2:$C$53,"Buy")-SUMIFS('Transactions (Dated)'!$E$2:$E$53,'Transactions (Dated)'!$D$2:$D$53,'Share Values'!$X927,'Transactions (Dated)'!$B$2:$B$53,'Share Values'!AD$11,'Transactions (Dated)'!$C$2:$C$53,"Sell")</f>
        <v>0</v>
      </c>
      <c r="AE927" s="40">
        <f ca="1">AE926+SUMIFS('Transactions (Dated)'!$E$2:$E$53,'Transactions (Dated)'!$D$2:$D$53,'Share Values'!$X927,'Transactions (Dated)'!$B$2:$B$53,'Share Values'!AE$11,'Transactions (Dated)'!$C$2:$C$53,"Buy")-SUMIFS('Transactions (Dated)'!$E$2:$E$53,'Transactions (Dated)'!$D$2:$D$53,'Share Values'!$X927,'Transactions (Dated)'!$B$2:$B$53,'Share Values'!AE$11,'Transactions (Dated)'!$C$2:$C$53,"Sell")</f>
        <v>2900</v>
      </c>
      <c r="AF927" s="40">
        <f ca="1">AF926+SUMIFS('Transactions (Dated)'!$E$2:$E$53,'Transactions (Dated)'!$D$2:$D$53,'Share Values'!$X927,'Transactions (Dated)'!$B$2:$B$53,'Share Values'!AF$11,'Transactions (Dated)'!$C$2:$C$53,"Buy")-SUMIFS('Transactions (Dated)'!$E$2:$E$53,'Transactions (Dated)'!$D$2:$D$53,'Share Values'!$X927,'Transactions (Dated)'!$B$2:$B$53,'Share Values'!AF$11,'Transactions (Dated)'!$C$2:$C$53,"Sell")</f>
        <v>14201</v>
      </c>
      <c r="AG927" s="40">
        <f ca="1">AG926+SUMIFS('Transactions (Dated)'!$E$2:$E$53,'Transactions (Dated)'!$D$2:$D$53,'Share Values'!$X927,'Transactions (Dated)'!$B$2:$B$53,'Share Values'!AG$11,'Transactions (Dated)'!$C$2:$C$53,"Buy")-SUMIFS('Transactions (Dated)'!$E$2:$E$53,'Transactions (Dated)'!$D$2:$D$53,'Share Values'!$X927,'Transactions (Dated)'!$B$2:$B$53,'Share Values'!AG$11,'Transactions (Dated)'!$C$2:$C$53,"Sell")</f>
        <v>6835</v>
      </c>
      <c r="AH927" s="40">
        <f ca="1">AH926+SUMIFS('Transactions (Dated)'!$E$2:$E$53,'Transactions (Dated)'!$D$2:$D$53,'Share Values'!$X927,'Transactions (Dated)'!$B$2:$B$53,'Share Values'!AH$11,'Transactions (Dated)'!$C$2:$C$53,"Buy")-SUMIFS('Transactions (Dated)'!$E$2:$E$53,'Transactions (Dated)'!$D$2:$D$53,'Share Values'!$X927,'Transactions (Dated)'!$B$2:$B$53,'Share Values'!AH$11,'Transactions (Dated)'!$C$2:$C$53,"Sell")</f>
        <v>0</v>
      </c>
      <c r="AI927" s="40">
        <f ca="1">AI926+SUMIFS('Transactions (Dated)'!$E$2:$E$53,'Transactions (Dated)'!$D$2:$D$53,'Share Values'!$X927,'Transactions (Dated)'!$B$2:$B$53,'Share Values'!AI$11,'Transactions (Dated)'!$C$2:$C$53,"Buy")-SUMIFS('Transactions (Dated)'!$E$2:$E$53,'Transactions (Dated)'!$D$2:$D$53,'Share Values'!$X927,'Transactions (Dated)'!$B$2:$B$53,'Share Values'!AI$11,'Transactions (Dated)'!$C$2:$C$53,"Sell")</f>
        <v>0</v>
      </c>
      <c r="AJ927" s="40">
        <f ca="1">AJ926+SUMIFS('Transactions (Dated)'!$E$2:$E$53,'Transactions (Dated)'!$D$2:$D$53,'Share Values'!$X927,'Transactions (Dated)'!$B$2:$B$53,'Share Values'!AJ$11,'Transactions (Dated)'!$C$2:$C$53,"Buy")-SUMIFS('Transactions (Dated)'!$E$2:$E$53,'Transactions (Dated)'!$D$2:$D$53,'Share Values'!$X927,'Transactions (Dated)'!$B$2:$B$53,'Share Values'!AJ$11,'Transactions (Dated)'!$C$2:$C$53,"Sell")</f>
        <v>0</v>
      </c>
      <c r="AK927" s="40">
        <f ca="1">AK926+SUMIFS('Transactions (Dated)'!$E$2:$E$53,'Transactions (Dated)'!$D$2:$D$53,'Share Values'!$X927,'Transactions (Dated)'!$B$2:$B$53,'Share Values'!AK$11,'Transactions (Dated)'!$C$2:$C$53,"Buy")-SUMIFS('Transactions (Dated)'!$E$2:$E$53,'Transactions (Dated)'!$D$2:$D$53,'Share Values'!$X927,'Transactions (Dated)'!$B$2:$B$53,'Share Values'!AK$11,'Transactions (Dated)'!$C$2:$C$53,"Sell")</f>
        <v>0</v>
      </c>
      <c r="AL927" s="40">
        <f ca="1">AL926+SUMIFS('Transactions (Dated)'!$E$2:$E$53,'Transactions (Dated)'!$D$2:$D$53,'Share Values'!$X927,'Transactions (Dated)'!$B$2:$B$53,'Share Values'!AL$11,'Transactions (Dated)'!$C$2:$C$53,"Buy")-SUMIFS('Transactions (Dated)'!$E$2:$E$53,'Transactions (Dated)'!$D$2:$D$53,'Share Values'!$X927,'Transactions (Dated)'!$B$2:$B$53,'Share Values'!AL$11,'Transactions (Dated)'!$C$2:$C$53,"Sell")</f>
        <v>0</v>
      </c>
      <c r="AM927" s="40">
        <f ca="1">AM926+SUMIFS('Transactions (Dated)'!$E$2:$E$53,'Transactions (Dated)'!$D$2:$D$53,'Share Values'!$X927,'Transactions (Dated)'!$B$2:$B$53,'Share Values'!AM$11,'Transactions (Dated)'!$C$2:$C$53,"Buy")-SUMIFS('Transactions (Dated)'!$E$2:$E$53,'Transactions (Dated)'!$D$2:$D$53,'Share Values'!$X927,'Transactions (Dated)'!$B$2:$B$53,'Share Values'!AM$11,'Transactions (Dated)'!$C$2:$C$53,"Sell")</f>
        <v>0</v>
      </c>
      <c r="AN927" s="40">
        <f ca="1">AN926+SUMIFS('Transactions (Dated)'!$E$2:$E$53,'Transactions (Dated)'!$D$2:$D$53,'Share Values'!$X927,'Transactions (Dated)'!$B$2:$B$53,'Share Values'!AN$11,'Transactions (Dated)'!$C$2:$C$53,"Buy")-SUMIFS('Transactions (Dated)'!$E$2:$E$53,'Transactions (Dated)'!$D$2:$D$53,'Share Values'!$X927,'Transactions (Dated)'!$B$2:$B$53,'Share Values'!AN$11,'Transactions (Dated)'!$C$2:$C$53,"Sell")</f>
        <v>0</v>
      </c>
      <c r="AQ927" s="3">
        <f t="shared" si="396"/>
        <v>43245</v>
      </c>
      <c r="AR927" s="6">
        <f t="shared" ca="1" si="397"/>
        <v>70346.25</v>
      </c>
      <c r="AS927" s="6">
        <f t="shared" ca="1" si="398"/>
        <v>27562.5</v>
      </c>
      <c r="AT927" s="6">
        <f t="shared" ca="1" si="399"/>
        <v>573264.75</v>
      </c>
      <c r="AU927" s="6">
        <f t="shared" ca="1" si="400"/>
        <v>48006.661999999997</v>
      </c>
      <c r="AV927" s="6">
        <f t="shared" ca="1" si="401"/>
        <v>0</v>
      </c>
      <c r="AW927" s="6">
        <f t="shared" ca="1" si="402"/>
        <v>0</v>
      </c>
      <c r="AX927" s="6">
        <f t="shared" ca="1" si="403"/>
        <v>48138.84</v>
      </c>
      <c r="AY927" s="6">
        <f t="shared" ca="1" si="404"/>
        <v>46011.240000000005</v>
      </c>
      <c r="AZ927" s="6">
        <f t="shared" ca="1" si="405"/>
        <v>0</v>
      </c>
      <c r="BA927" s="6">
        <f t="shared" ca="1" si="406"/>
        <v>0</v>
      </c>
      <c r="BB927" s="6">
        <f t="shared" ca="1" si="407"/>
        <v>0</v>
      </c>
      <c r="BC927" s="6">
        <f t="shared" ca="1" si="408"/>
        <v>0</v>
      </c>
      <c r="BD927" s="6">
        <f t="shared" ca="1" si="409"/>
        <v>0</v>
      </c>
      <c r="BE927" s="6">
        <f t="shared" ca="1" si="410"/>
        <v>0</v>
      </c>
      <c r="BF927" s="6">
        <f t="shared" ca="1" si="393"/>
        <v>0</v>
      </c>
      <c r="BG927" s="6">
        <f t="shared" ca="1" si="394"/>
        <v>0</v>
      </c>
      <c r="BJ927" s="4">
        <f t="shared" ca="1" si="411"/>
        <v>813330.24199999997</v>
      </c>
      <c r="BL927" s="3">
        <f t="shared" si="412"/>
        <v>43245</v>
      </c>
      <c r="BM927" s="6">
        <f>BM926+SUMIFS('Transactions (Dated)'!G:G,'Transactions (Dated)'!D:D,'Share Values'!AQ927)</f>
        <v>14317.649999999987</v>
      </c>
      <c r="BN927" s="6">
        <f ca="1">BN926+SUMIFS('Transactions (Dated)'!$F:$F,'Transactions (Dated)'!$D:$D,$BL927,'Transactions (Dated)'!$B:$B,BN$11,'Transactions (Dated)'!$C:$C,"Dividend (paid to cash)")*Y927</f>
        <v>0</v>
      </c>
      <c r="BO927" s="6">
        <f ca="1">BO926+SUMIFS('Transactions (Dated)'!$F:$F,'Transactions (Dated)'!$D:$D,$BL927,'Transactions (Dated)'!$B:$B,BO$11,'Transactions (Dated)'!$C:$C,"Dividend (paid to cash)")*Z927</f>
        <v>2421.875</v>
      </c>
      <c r="BP927" s="6">
        <f ca="1">BP926+SUMIFS('Transactions (Dated)'!$F:$F,'Transactions (Dated)'!$D:$D,$BL927,'Transactions (Dated)'!$B:$B,BP$11,'Transactions (Dated)'!$C:$C,"Dividend (paid to cash)")*AA927</f>
        <v>51745.237000000008</v>
      </c>
      <c r="BQ927" s="6">
        <f ca="1">BQ926+SUMIFS('Transactions (Dated)'!$F:$F,'Transactions (Dated)'!$D:$D,$BL927,'Transactions (Dated)'!$B:$B,BQ$11,'Transactions (Dated)'!$C:$C,"Dividend (paid to cash)")*AB927</f>
        <v>818.29</v>
      </c>
      <c r="BR927" s="6">
        <f ca="1">BR926+SUMIFS('Transactions (Dated)'!$F:$F,'Transactions (Dated)'!$D:$D,$BL927,'Transactions (Dated)'!$B:$B,BR$11,'Transactions (Dated)'!$C:$C,"Dividend (paid to cash)")*AC927</f>
        <v>0</v>
      </c>
      <c r="BS927" s="6">
        <f ca="1">BS926+SUMIFS('Transactions (Dated)'!$F:$F,'Transactions (Dated)'!$D:$D,$BL927,'Transactions (Dated)'!$B:$B,BS$11,'Transactions (Dated)'!$C:$C,"Dividend (paid to cash)")*AD927</f>
        <v>0</v>
      </c>
      <c r="BT927" s="6">
        <f ca="1">BT926+SUMIFS('Transactions (Dated)'!$F:$F,'Transactions (Dated)'!$D:$D,$BL927,'Transactions (Dated)'!$B:$B,BT$11,'Transactions (Dated)'!$C:$C,"Dividend (paid to cash)")*AE927</f>
        <v>9280</v>
      </c>
      <c r="BU927" s="6">
        <f ca="1">BU926+SUMIFS('Transactions (Dated)'!$F:$F,'Transactions (Dated)'!$D:$D,$BL927,'Transactions (Dated)'!$B:$B,BU$11,'Transactions (Dated)'!$C:$C,"Dividend (paid to cash)")*AF927</f>
        <v>0</v>
      </c>
      <c r="BV927" s="6">
        <f ca="1">BV926+SUMIFS('Transactions (Dated)'!$F:$F,'Transactions (Dated)'!$D:$D,$BL927,'Transactions (Dated)'!$B:$B,BV$11,'Transactions (Dated)'!$C:$C,"Dividend (paid to cash)")*AG927</f>
        <v>0</v>
      </c>
      <c r="BW927" s="6">
        <f ca="1">BW926+SUMIFS('Transactions (Dated)'!$F:$F,'Transactions (Dated)'!$D:$D,$BL927,'Transactions (Dated)'!$B:$B,BW$11,'Transactions (Dated)'!$C:$C,"Dividend (paid to cash)")*AH927</f>
        <v>0</v>
      </c>
      <c r="BX927" s="6">
        <f ca="1">BX926+SUMIFS('Transactions (Dated)'!$F:$F,'Transactions (Dated)'!$D:$D,$BL927,'Transactions (Dated)'!$B:$B,BX$11,'Transactions (Dated)'!$C:$C,"Dividend (paid to cash)")*AI927</f>
        <v>0</v>
      </c>
      <c r="BY927" s="6">
        <f ca="1">BY926+SUMIFS('Transactions (Dated)'!$F:$F,'Transactions (Dated)'!$D:$D,$BL927,'Transactions (Dated)'!$B:$B,BY$11,'Transactions (Dated)'!$C:$C,"Dividend (paid to cash)")*AJ927</f>
        <v>0</v>
      </c>
      <c r="BZ927" s="6">
        <f ca="1">BZ926+SUMIFS('Transactions (Dated)'!$F:$F,'Transactions (Dated)'!$D:$D,$BL927,'Transactions (Dated)'!$B:$B,BZ$11,'Transactions (Dated)'!$C:$C,"Dividend (paid to cash)")*AK927</f>
        <v>0</v>
      </c>
      <c r="CA927" s="6">
        <f ca="1">CA926+SUMIFS('Transactions (Dated)'!$F:$F,'Transactions (Dated)'!$D:$D,$BL927,'Transactions (Dated)'!$B:$B,CA$11,'Transactions (Dated)'!$C:$C,"Dividend (paid to cash)")*AL927</f>
        <v>0</v>
      </c>
      <c r="CB927" s="6">
        <v>0</v>
      </c>
      <c r="CC927" s="6">
        <v>0</v>
      </c>
      <c r="CF927" s="6">
        <f t="shared" ca="1" si="413"/>
        <v>78583.051999999981</v>
      </c>
      <c r="CH927" s="3">
        <f t="shared" si="414"/>
        <v>43245</v>
      </c>
      <c r="CI927" s="4">
        <f t="shared" ca="1" si="415"/>
        <v>813330.24199999997</v>
      </c>
      <c r="CJ927" s="4">
        <f t="shared" ca="1" si="416"/>
        <v>78583.051999999981</v>
      </c>
      <c r="CL927" s="4">
        <f t="shared" ca="1" si="417"/>
        <v>891913.29399999999</v>
      </c>
    </row>
    <row r="928" spans="2:90" x14ac:dyDescent="0.15">
      <c r="B928" s="3">
        <v>43248</v>
      </c>
      <c r="E928" s="86">
        <v>43248</v>
      </c>
      <c r="F928" s="53">
        <v>15.19</v>
      </c>
      <c r="G928">
        <v>2.89</v>
      </c>
      <c r="H928">
        <v>21.665600000000001</v>
      </c>
      <c r="I928">
        <v>25.27</v>
      </c>
      <c r="K928">
        <v>12.29</v>
      </c>
      <c r="L928">
        <v>16.62</v>
      </c>
      <c r="M928">
        <v>3.32</v>
      </c>
      <c r="O928">
        <v>18.11</v>
      </c>
      <c r="Q928">
        <v>1.28</v>
      </c>
      <c r="R928">
        <v>8.4499999999999993</v>
      </c>
      <c r="S928">
        <v>41.8</v>
      </c>
      <c r="U928">
        <v>41.8</v>
      </c>
      <c r="X928" s="3">
        <f t="shared" si="395"/>
        <v>43248</v>
      </c>
      <c r="Y928" s="40">
        <f ca="1">Y927+SUMIFS('Transactions (Dated)'!$E$2:$E$53,'Transactions (Dated)'!$D$2:$D$53,'Share Values'!$X928,'Transactions (Dated)'!$B$2:$B$53,'Share Values'!Y$11,'Transactions (Dated)'!$C$2:$C$53,"Buy")-SUMIFS('Transactions (Dated)'!$E$2:$E$53,'Transactions (Dated)'!$D$2:$D$53,'Share Values'!$X928,'Transactions (Dated)'!$B$2:$B$53,'Share Values'!Y$11,'Transactions (Dated)'!$C$2:$C$53,"Sell")</f>
        <v>4625</v>
      </c>
      <c r="Z928" s="40">
        <f ca="1">Z927+SUMIFS('Transactions (Dated)'!$E$2:$E$53,'Transactions (Dated)'!$D$2:$D$53,'Share Values'!$X928,'Transactions (Dated)'!$B$2:$B$53,'Share Values'!Z$11,'Transactions (Dated)'!$C$2:$C$53,"Buy")-SUMIFS('Transactions (Dated)'!$E$2:$E$53,'Transactions (Dated)'!$D$2:$D$53,'Share Values'!$X928,'Transactions (Dated)'!$B$2:$B$53,'Share Values'!Z$11,'Transactions (Dated)'!$C$2:$C$53,"Sell")</f>
        <v>9375</v>
      </c>
      <c r="AA928" s="40">
        <f ca="1">AA927+SUMIFS('Transactions (Dated)'!$E$2:$E$53,'Transactions (Dated)'!$D$2:$D$53,'Share Values'!$X928,'Transactions (Dated)'!$B$2:$B$53,'Share Values'!AA$11,'Transactions (Dated)'!$C$2:$C$53,"Buy")-SUMIFS('Transactions (Dated)'!$E$2:$E$53,'Transactions (Dated)'!$D$2:$D$53,'Share Values'!$X928,'Transactions (Dated)'!$B$2:$B$53,'Share Values'!AA$11,'Transactions (Dated)'!$C$2:$C$53,"Sell")</f>
        <v>26357</v>
      </c>
      <c r="AB928" s="40">
        <f ca="1">AB927+SUMIFS('Transactions (Dated)'!$E$2:$E$53,'Transactions (Dated)'!$D$2:$D$53,'Share Values'!$X928,'Transactions (Dated)'!$B$2:$B$53,'Share Values'!AB$11,'Transactions (Dated)'!$C$2:$C$53,"Buy")-SUMIFS('Transactions (Dated)'!$E$2:$E$53,'Transactions (Dated)'!$D$2:$D$53,'Share Values'!$X928,'Transactions (Dated)'!$B$2:$B$53,'Share Values'!AB$11,'Transactions (Dated)'!$C$2:$C$53,"Sell")</f>
        <v>1892</v>
      </c>
      <c r="AC928" s="40">
        <f ca="1">AC927+SUMIFS('Transactions (Dated)'!$E$2:$E$53,'Transactions (Dated)'!$D$2:$D$53,'Share Values'!$X928,'Transactions (Dated)'!$B$2:$B$53,'Share Values'!AC$11,'Transactions (Dated)'!$C$2:$C$53,"Buy")-SUMIFS('Transactions (Dated)'!$E$2:$E$53,'Transactions (Dated)'!$D$2:$D$53,'Share Values'!$X928,'Transactions (Dated)'!$B$2:$B$53,'Share Values'!AC$11,'Transactions (Dated)'!$C$2:$C$53,"Sell")</f>
        <v>2348</v>
      </c>
      <c r="AD928" s="40">
        <f ca="1">AD927+SUMIFS('Transactions (Dated)'!$E$2:$E$53,'Transactions (Dated)'!$D$2:$D$53,'Share Values'!$X928,'Transactions (Dated)'!$B$2:$B$53,'Share Values'!AD$11,'Transactions (Dated)'!$C$2:$C$53,"Buy")-SUMIFS('Transactions (Dated)'!$E$2:$E$53,'Transactions (Dated)'!$D$2:$D$53,'Share Values'!$X928,'Transactions (Dated)'!$B$2:$B$53,'Share Values'!AD$11,'Transactions (Dated)'!$C$2:$C$53,"Sell")</f>
        <v>0</v>
      </c>
      <c r="AE928" s="40">
        <f ca="1">AE927+SUMIFS('Transactions (Dated)'!$E$2:$E$53,'Transactions (Dated)'!$D$2:$D$53,'Share Values'!$X928,'Transactions (Dated)'!$B$2:$B$53,'Share Values'!AE$11,'Transactions (Dated)'!$C$2:$C$53,"Buy")-SUMIFS('Transactions (Dated)'!$E$2:$E$53,'Transactions (Dated)'!$D$2:$D$53,'Share Values'!$X928,'Transactions (Dated)'!$B$2:$B$53,'Share Values'!AE$11,'Transactions (Dated)'!$C$2:$C$53,"Sell")</f>
        <v>2900</v>
      </c>
      <c r="AF928" s="40">
        <f ca="1">AF927+SUMIFS('Transactions (Dated)'!$E$2:$E$53,'Transactions (Dated)'!$D$2:$D$53,'Share Values'!$X928,'Transactions (Dated)'!$B$2:$B$53,'Share Values'!AF$11,'Transactions (Dated)'!$C$2:$C$53,"Buy")-SUMIFS('Transactions (Dated)'!$E$2:$E$53,'Transactions (Dated)'!$D$2:$D$53,'Share Values'!$X928,'Transactions (Dated)'!$B$2:$B$53,'Share Values'!AF$11,'Transactions (Dated)'!$C$2:$C$53,"Sell")</f>
        <v>14201</v>
      </c>
      <c r="AG928" s="40">
        <f ca="1">AG927+SUMIFS('Transactions (Dated)'!$E$2:$E$53,'Transactions (Dated)'!$D$2:$D$53,'Share Values'!$X928,'Transactions (Dated)'!$B$2:$B$53,'Share Values'!AG$11,'Transactions (Dated)'!$C$2:$C$53,"Buy")-SUMIFS('Transactions (Dated)'!$E$2:$E$53,'Transactions (Dated)'!$D$2:$D$53,'Share Values'!$X928,'Transactions (Dated)'!$B$2:$B$53,'Share Values'!AG$11,'Transactions (Dated)'!$C$2:$C$53,"Sell")</f>
        <v>6835</v>
      </c>
      <c r="AH928" s="40">
        <f ca="1">AH927+SUMIFS('Transactions (Dated)'!$E$2:$E$53,'Transactions (Dated)'!$D$2:$D$53,'Share Values'!$X928,'Transactions (Dated)'!$B$2:$B$53,'Share Values'!AH$11,'Transactions (Dated)'!$C$2:$C$53,"Buy")-SUMIFS('Transactions (Dated)'!$E$2:$E$53,'Transactions (Dated)'!$D$2:$D$53,'Share Values'!$X928,'Transactions (Dated)'!$B$2:$B$53,'Share Values'!AH$11,'Transactions (Dated)'!$C$2:$C$53,"Sell")</f>
        <v>0</v>
      </c>
      <c r="AI928" s="40">
        <f ca="1">AI927+SUMIFS('Transactions (Dated)'!$E$2:$E$53,'Transactions (Dated)'!$D$2:$D$53,'Share Values'!$X928,'Transactions (Dated)'!$B$2:$B$53,'Share Values'!AI$11,'Transactions (Dated)'!$C$2:$C$53,"Buy")-SUMIFS('Transactions (Dated)'!$E$2:$E$53,'Transactions (Dated)'!$D$2:$D$53,'Share Values'!$X928,'Transactions (Dated)'!$B$2:$B$53,'Share Values'!AI$11,'Transactions (Dated)'!$C$2:$C$53,"Sell")</f>
        <v>0</v>
      </c>
      <c r="AJ928" s="40">
        <f ca="1">AJ927+SUMIFS('Transactions (Dated)'!$E$2:$E$53,'Transactions (Dated)'!$D$2:$D$53,'Share Values'!$X928,'Transactions (Dated)'!$B$2:$B$53,'Share Values'!AJ$11,'Transactions (Dated)'!$C$2:$C$53,"Buy")-SUMIFS('Transactions (Dated)'!$E$2:$E$53,'Transactions (Dated)'!$D$2:$D$53,'Share Values'!$X928,'Transactions (Dated)'!$B$2:$B$53,'Share Values'!AJ$11,'Transactions (Dated)'!$C$2:$C$53,"Sell")</f>
        <v>0</v>
      </c>
      <c r="AK928" s="40">
        <f ca="1">AK927+SUMIFS('Transactions (Dated)'!$E$2:$E$53,'Transactions (Dated)'!$D$2:$D$53,'Share Values'!$X928,'Transactions (Dated)'!$B$2:$B$53,'Share Values'!AK$11,'Transactions (Dated)'!$C$2:$C$53,"Buy")-SUMIFS('Transactions (Dated)'!$E$2:$E$53,'Transactions (Dated)'!$D$2:$D$53,'Share Values'!$X928,'Transactions (Dated)'!$B$2:$B$53,'Share Values'!AK$11,'Transactions (Dated)'!$C$2:$C$53,"Sell")</f>
        <v>0</v>
      </c>
      <c r="AL928" s="40">
        <f ca="1">AL927+SUMIFS('Transactions (Dated)'!$E$2:$E$53,'Transactions (Dated)'!$D$2:$D$53,'Share Values'!$X928,'Transactions (Dated)'!$B$2:$B$53,'Share Values'!AL$11,'Transactions (Dated)'!$C$2:$C$53,"Buy")-SUMIFS('Transactions (Dated)'!$E$2:$E$53,'Transactions (Dated)'!$D$2:$D$53,'Share Values'!$X928,'Transactions (Dated)'!$B$2:$B$53,'Share Values'!AL$11,'Transactions (Dated)'!$C$2:$C$53,"Sell")</f>
        <v>0</v>
      </c>
      <c r="AM928" s="40">
        <f ca="1">AM927+SUMIFS('Transactions (Dated)'!$E$2:$E$53,'Transactions (Dated)'!$D$2:$D$53,'Share Values'!$X928,'Transactions (Dated)'!$B$2:$B$53,'Share Values'!AM$11,'Transactions (Dated)'!$C$2:$C$53,"Buy")-SUMIFS('Transactions (Dated)'!$E$2:$E$53,'Transactions (Dated)'!$D$2:$D$53,'Share Values'!$X928,'Transactions (Dated)'!$B$2:$B$53,'Share Values'!AM$11,'Transactions (Dated)'!$C$2:$C$53,"Sell")</f>
        <v>0</v>
      </c>
      <c r="AN928" s="40">
        <f ca="1">AN927+SUMIFS('Transactions (Dated)'!$E$2:$E$53,'Transactions (Dated)'!$D$2:$D$53,'Share Values'!$X928,'Transactions (Dated)'!$B$2:$B$53,'Share Values'!AN$11,'Transactions (Dated)'!$C$2:$C$53,"Buy")-SUMIFS('Transactions (Dated)'!$E$2:$E$53,'Transactions (Dated)'!$D$2:$D$53,'Share Values'!$X928,'Transactions (Dated)'!$B$2:$B$53,'Share Values'!AN$11,'Transactions (Dated)'!$C$2:$C$53,"Sell")</f>
        <v>0</v>
      </c>
      <c r="AQ928" s="3">
        <f t="shared" si="396"/>
        <v>43248</v>
      </c>
      <c r="AR928" s="6">
        <f t="shared" ca="1" si="397"/>
        <v>70253.75</v>
      </c>
      <c r="AS928" s="6">
        <f t="shared" ca="1" si="398"/>
        <v>27093.75</v>
      </c>
      <c r="AT928" s="6">
        <f t="shared" ca="1" si="399"/>
        <v>571040.21920000005</v>
      </c>
      <c r="AU928" s="6">
        <f t="shared" ca="1" si="400"/>
        <v>47810.84</v>
      </c>
      <c r="AV928" s="6">
        <f t="shared" ca="1" si="401"/>
        <v>0</v>
      </c>
      <c r="AW928" s="6">
        <f t="shared" ca="1" si="402"/>
        <v>0</v>
      </c>
      <c r="AX928" s="6">
        <f t="shared" ca="1" si="403"/>
        <v>48198</v>
      </c>
      <c r="AY928" s="6">
        <f t="shared" ca="1" si="404"/>
        <v>47147.32</v>
      </c>
      <c r="AZ928" s="6">
        <f t="shared" ca="1" si="405"/>
        <v>0</v>
      </c>
      <c r="BA928" s="6">
        <f t="shared" ca="1" si="406"/>
        <v>0</v>
      </c>
      <c r="BB928" s="6">
        <f t="shared" ca="1" si="407"/>
        <v>0</v>
      </c>
      <c r="BC928" s="6">
        <f t="shared" ca="1" si="408"/>
        <v>0</v>
      </c>
      <c r="BD928" s="6">
        <f t="shared" ca="1" si="409"/>
        <v>0</v>
      </c>
      <c r="BE928" s="6">
        <f t="shared" ca="1" si="410"/>
        <v>0</v>
      </c>
      <c r="BF928" s="6">
        <f t="shared" ca="1" si="393"/>
        <v>0</v>
      </c>
      <c r="BG928" s="6">
        <f t="shared" ca="1" si="394"/>
        <v>0</v>
      </c>
      <c r="BJ928" s="4">
        <f t="shared" ca="1" si="411"/>
        <v>811543.87919999997</v>
      </c>
      <c r="BL928" s="3">
        <f t="shared" si="412"/>
        <v>43248</v>
      </c>
      <c r="BM928" s="6">
        <f>BM927+SUMIFS('Transactions (Dated)'!G:G,'Transactions (Dated)'!D:D,'Share Values'!AQ928)</f>
        <v>14317.649999999987</v>
      </c>
      <c r="BN928" s="6">
        <f ca="1">BN927+SUMIFS('Transactions (Dated)'!$F:$F,'Transactions (Dated)'!$D:$D,$BL928,'Transactions (Dated)'!$B:$B,BN$11,'Transactions (Dated)'!$C:$C,"Dividend (paid to cash)")*Y928</f>
        <v>0</v>
      </c>
      <c r="BO928" s="6">
        <f ca="1">BO927+SUMIFS('Transactions (Dated)'!$F:$F,'Transactions (Dated)'!$D:$D,$BL928,'Transactions (Dated)'!$B:$B,BO$11,'Transactions (Dated)'!$C:$C,"Dividend (paid to cash)")*Z928</f>
        <v>2421.875</v>
      </c>
      <c r="BP928" s="6">
        <f ca="1">BP927+SUMIFS('Transactions (Dated)'!$F:$F,'Transactions (Dated)'!$D:$D,$BL928,'Transactions (Dated)'!$B:$B,BP$11,'Transactions (Dated)'!$C:$C,"Dividend (paid to cash)")*AA928</f>
        <v>51745.237000000008</v>
      </c>
      <c r="BQ928" s="6">
        <f ca="1">BQ927+SUMIFS('Transactions (Dated)'!$F:$F,'Transactions (Dated)'!$D:$D,$BL928,'Transactions (Dated)'!$B:$B,BQ$11,'Transactions (Dated)'!$C:$C,"Dividend (paid to cash)")*AB928</f>
        <v>818.29</v>
      </c>
      <c r="BR928" s="6">
        <f ca="1">BR927+SUMIFS('Transactions (Dated)'!$F:$F,'Transactions (Dated)'!$D:$D,$BL928,'Transactions (Dated)'!$B:$B,BR$11,'Transactions (Dated)'!$C:$C,"Dividend (paid to cash)")*AC928</f>
        <v>0</v>
      </c>
      <c r="BS928" s="6">
        <f ca="1">BS927+SUMIFS('Transactions (Dated)'!$F:$F,'Transactions (Dated)'!$D:$D,$BL928,'Transactions (Dated)'!$B:$B,BS$11,'Transactions (Dated)'!$C:$C,"Dividend (paid to cash)")*AD928</f>
        <v>0</v>
      </c>
      <c r="BT928" s="6">
        <f ca="1">BT927+SUMIFS('Transactions (Dated)'!$F:$F,'Transactions (Dated)'!$D:$D,$BL928,'Transactions (Dated)'!$B:$B,BT$11,'Transactions (Dated)'!$C:$C,"Dividend (paid to cash)")*AE928</f>
        <v>9280</v>
      </c>
      <c r="BU928" s="6">
        <f ca="1">BU927+SUMIFS('Transactions (Dated)'!$F:$F,'Transactions (Dated)'!$D:$D,$BL928,'Transactions (Dated)'!$B:$B,BU$11,'Transactions (Dated)'!$C:$C,"Dividend (paid to cash)")*AF928</f>
        <v>0</v>
      </c>
      <c r="BV928" s="6">
        <f ca="1">BV927+SUMIFS('Transactions (Dated)'!$F:$F,'Transactions (Dated)'!$D:$D,$BL928,'Transactions (Dated)'!$B:$B,BV$11,'Transactions (Dated)'!$C:$C,"Dividend (paid to cash)")*AG928</f>
        <v>0</v>
      </c>
      <c r="BW928" s="6">
        <f ca="1">BW927+SUMIFS('Transactions (Dated)'!$F:$F,'Transactions (Dated)'!$D:$D,$BL928,'Transactions (Dated)'!$B:$B,BW$11,'Transactions (Dated)'!$C:$C,"Dividend (paid to cash)")*AH928</f>
        <v>0</v>
      </c>
      <c r="BX928" s="6">
        <f ca="1">BX927+SUMIFS('Transactions (Dated)'!$F:$F,'Transactions (Dated)'!$D:$D,$BL928,'Transactions (Dated)'!$B:$B,BX$11,'Transactions (Dated)'!$C:$C,"Dividend (paid to cash)")*AI928</f>
        <v>0</v>
      </c>
      <c r="BY928" s="6">
        <f ca="1">BY927+SUMIFS('Transactions (Dated)'!$F:$F,'Transactions (Dated)'!$D:$D,$BL928,'Transactions (Dated)'!$B:$B,BY$11,'Transactions (Dated)'!$C:$C,"Dividend (paid to cash)")*AJ928</f>
        <v>0</v>
      </c>
      <c r="BZ928" s="6">
        <f ca="1">BZ927+SUMIFS('Transactions (Dated)'!$F:$F,'Transactions (Dated)'!$D:$D,$BL928,'Transactions (Dated)'!$B:$B,BZ$11,'Transactions (Dated)'!$C:$C,"Dividend (paid to cash)")*AK928</f>
        <v>0</v>
      </c>
      <c r="CA928" s="6">
        <f ca="1">CA927+SUMIFS('Transactions (Dated)'!$F:$F,'Transactions (Dated)'!$D:$D,$BL928,'Transactions (Dated)'!$B:$B,CA$11,'Transactions (Dated)'!$C:$C,"Dividend (paid to cash)")*AL928</f>
        <v>0</v>
      </c>
      <c r="CB928" s="6">
        <v>0</v>
      </c>
      <c r="CC928" s="6">
        <v>0</v>
      </c>
      <c r="CF928" s="6">
        <f t="shared" ca="1" si="413"/>
        <v>78583.051999999981</v>
      </c>
      <c r="CH928" s="3">
        <f t="shared" si="414"/>
        <v>43248</v>
      </c>
      <c r="CI928" s="4">
        <f t="shared" ca="1" si="415"/>
        <v>811543.87919999997</v>
      </c>
      <c r="CJ928" s="4">
        <f t="shared" ca="1" si="416"/>
        <v>78583.051999999981</v>
      </c>
      <c r="CL928" s="4">
        <f t="shared" ca="1" si="417"/>
        <v>890126.93119999999</v>
      </c>
    </row>
    <row r="929" spans="2:90" x14ac:dyDescent="0.15">
      <c r="B929" s="3">
        <v>43249</v>
      </c>
      <c r="E929" s="86">
        <v>43249</v>
      </c>
      <c r="F929" s="53">
        <v>15.27</v>
      </c>
      <c r="G929">
        <v>2.96</v>
      </c>
      <c r="H929">
        <v>21.56</v>
      </c>
      <c r="I929">
        <v>25.29</v>
      </c>
      <c r="K929">
        <v>12.38</v>
      </c>
      <c r="L929">
        <v>16.23</v>
      </c>
      <c r="M929">
        <v>3.22</v>
      </c>
      <c r="O929">
        <v>18.05</v>
      </c>
      <c r="Q929">
        <v>1.28</v>
      </c>
      <c r="R929">
        <v>8.3000000000000007</v>
      </c>
      <c r="S929">
        <v>41.87</v>
      </c>
      <c r="U929">
        <v>41.87</v>
      </c>
      <c r="X929" s="3">
        <f t="shared" si="395"/>
        <v>43249</v>
      </c>
      <c r="Y929" s="40">
        <f ca="1">Y928+SUMIFS('Transactions (Dated)'!$E$2:$E$53,'Transactions (Dated)'!$D$2:$D$53,'Share Values'!$X929,'Transactions (Dated)'!$B$2:$B$53,'Share Values'!Y$11,'Transactions (Dated)'!$C$2:$C$53,"Buy")-SUMIFS('Transactions (Dated)'!$E$2:$E$53,'Transactions (Dated)'!$D$2:$D$53,'Share Values'!$X929,'Transactions (Dated)'!$B$2:$B$53,'Share Values'!Y$11,'Transactions (Dated)'!$C$2:$C$53,"Sell")</f>
        <v>4625</v>
      </c>
      <c r="Z929" s="40">
        <f ca="1">Z928+SUMIFS('Transactions (Dated)'!$E$2:$E$53,'Transactions (Dated)'!$D$2:$D$53,'Share Values'!$X929,'Transactions (Dated)'!$B$2:$B$53,'Share Values'!Z$11,'Transactions (Dated)'!$C$2:$C$53,"Buy")-SUMIFS('Transactions (Dated)'!$E$2:$E$53,'Transactions (Dated)'!$D$2:$D$53,'Share Values'!$X929,'Transactions (Dated)'!$B$2:$B$53,'Share Values'!Z$11,'Transactions (Dated)'!$C$2:$C$53,"Sell")</f>
        <v>9375</v>
      </c>
      <c r="AA929" s="40">
        <f ca="1">AA928+SUMIFS('Transactions (Dated)'!$E$2:$E$53,'Transactions (Dated)'!$D$2:$D$53,'Share Values'!$X929,'Transactions (Dated)'!$B$2:$B$53,'Share Values'!AA$11,'Transactions (Dated)'!$C$2:$C$53,"Buy")-SUMIFS('Transactions (Dated)'!$E$2:$E$53,'Transactions (Dated)'!$D$2:$D$53,'Share Values'!$X929,'Transactions (Dated)'!$B$2:$B$53,'Share Values'!AA$11,'Transactions (Dated)'!$C$2:$C$53,"Sell")</f>
        <v>26357</v>
      </c>
      <c r="AB929" s="40">
        <f ca="1">AB928+SUMIFS('Transactions (Dated)'!$E$2:$E$53,'Transactions (Dated)'!$D$2:$D$53,'Share Values'!$X929,'Transactions (Dated)'!$B$2:$B$53,'Share Values'!AB$11,'Transactions (Dated)'!$C$2:$C$53,"Buy")-SUMIFS('Transactions (Dated)'!$E$2:$E$53,'Transactions (Dated)'!$D$2:$D$53,'Share Values'!$X929,'Transactions (Dated)'!$B$2:$B$53,'Share Values'!AB$11,'Transactions (Dated)'!$C$2:$C$53,"Sell")</f>
        <v>1892</v>
      </c>
      <c r="AC929" s="40">
        <f ca="1">AC928+SUMIFS('Transactions (Dated)'!$E$2:$E$53,'Transactions (Dated)'!$D$2:$D$53,'Share Values'!$X929,'Transactions (Dated)'!$B$2:$B$53,'Share Values'!AC$11,'Transactions (Dated)'!$C$2:$C$53,"Buy")-SUMIFS('Transactions (Dated)'!$E$2:$E$53,'Transactions (Dated)'!$D$2:$D$53,'Share Values'!$X929,'Transactions (Dated)'!$B$2:$B$53,'Share Values'!AC$11,'Transactions (Dated)'!$C$2:$C$53,"Sell")</f>
        <v>2348</v>
      </c>
      <c r="AD929" s="40">
        <f ca="1">AD928+SUMIFS('Transactions (Dated)'!$E$2:$E$53,'Transactions (Dated)'!$D$2:$D$53,'Share Values'!$X929,'Transactions (Dated)'!$B$2:$B$53,'Share Values'!AD$11,'Transactions (Dated)'!$C$2:$C$53,"Buy")-SUMIFS('Transactions (Dated)'!$E$2:$E$53,'Transactions (Dated)'!$D$2:$D$53,'Share Values'!$X929,'Transactions (Dated)'!$B$2:$B$53,'Share Values'!AD$11,'Transactions (Dated)'!$C$2:$C$53,"Sell")</f>
        <v>0</v>
      </c>
      <c r="AE929" s="40">
        <f ca="1">AE928+SUMIFS('Transactions (Dated)'!$E$2:$E$53,'Transactions (Dated)'!$D$2:$D$53,'Share Values'!$X929,'Transactions (Dated)'!$B$2:$B$53,'Share Values'!AE$11,'Transactions (Dated)'!$C$2:$C$53,"Buy")-SUMIFS('Transactions (Dated)'!$E$2:$E$53,'Transactions (Dated)'!$D$2:$D$53,'Share Values'!$X929,'Transactions (Dated)'!$B$2:$B$53,'Share Values'!AE$11,'Transactions (Dated)'!$C$2:$C$53,"Sell")</f>
        <v>2900</v>
      </c>
      <c r="AF929" s="40">
        <f ca="1">AF928+SUMIFS('Transactions (Dated)'!$E$2:$E$53,'Transactions (Dated)'!$D$2:$D$53,'Share Values'!$X929,'Transactions (Dated)'!$B$2:$B$53,'Share Values'!AF$11,'Transactions (Dated)'!$C$2:$C$53,"Buy")-SUMIFS('Transactions (Dated)'!$E$2:$E$53,'Transactions (Dated)'!$D$2:$D$53,'Share Values'!$X929,'Transactions (Dated)'!$B$2:$B$53,'Share Values'!AF$11,'Transactions (Dated)'!$C$2:$C$53,"Sell")</f>
        <v>14201</v>
      </c>
      <c r="AG929" s="40">
        <f ca="1">AG928+SUMIFS('Transactions (Dated)'!$E$2:$E$53,'Transactions (Dated)'!$D$2:$D$53,'Share Values'!$X929,'Transactions (Dated)'!$B$2:$B$53,'Share Values'!AG$11,'Transactions (Dated)'!$C$2:$C$53,"Buy")-SUMIFS('Transactions (Dated)'!$E$2:$E$53,'Transactions (Dated)'!$D$2:$D$53,'Share Values'!$X929,'Transactions (Dated)'!$B$2:$B$53,'Share Values'!AG$11,'Transactions (Dated)'!$C$2:$C$53,"Sell")</f>
        <v>6835</v>
      </c>
      <c r="AH929" s="40">
        <f ca="1">AH928+SUMIFS('Transactions (Dated)'!$E$2:$E$53,'Transactions (Dated)'!$D$2:$D$53,'Share Values'!$X929,'Transactions (Dated)'!$B$2:$B$53,'Share Values'!AH$11,'Transactions (Dated)'!$C$2:$C$53,"Buy")-SUMIFS('Transactions (Dated)'!$E$2:$E$53,'Transactions (Dated)'!$D$2:$D$53,'Share Values'!$X929,'Transactions (Dated)'!$B$2:$B$53,'Share Values'!AH$11,'Transactions (Dated)'!$C$2:$C$53,"Sell")</f>
        <v>0</v>
      </c>
      <c r="AI929" s="40">
        <f ca="1">AI928+SUMIFS('Transactions (Dated)'!$E$2:$E$53,'Transactions (Dated)'!$D$2:$D$53,'Share Values'!$X929,'Transactions (Dated)'!$B$2:$B$53,'Share Values'!AI$11,'Transactions (Dated)'!$C$2:$C$53,"Buy")-SUMIFS('Transactions (Dated)'!$E$2:$E$53,'Transactions (Dated)'!$D$2:$D$53,'Share Values'!$X929,'Transactions (Dated)'!$B$2:$B$53,'Share Values'!AI$11,'Transactions (Dated)'!$C$2:$C$53,"Sell")</f>
        <v>0</v>
      </c>
      <c r="AJ929" s="40">
        <f ca="1">AJ928+SUMIFS('Transactions (Dated)'!$E$2:$E$53,'Transactions (Dated)'!$D$2:$D$53,'Share Values'!$X929,'Transactions (Dated)'!$B$2:$B$53,'Share Values'!AJ$11,'Transactions (Dated)'!$C$2:$C$53,"Buy")-SUMIFS('Transactions (Dated)'!$E$2:$E$53,'Transactions (Dated)'!$D$2:$D$53,'Share Values'!$X929,'Transactions (Dated)'!$B$2:$B$53,'Share Values'!AJ$11,'Transactions (Dated)'!$C$2:$C$53,"Sell")</f>
        <v>0</v>
      </c>
      <c r="AK929" s="40">
        <f ca="1">AK928+SUMIFS('Transactions (Dated)'!$E$2:$E$53,'Transactions (Dated)'!$D$2:$D$53,'Share Values'!$X929,'Transactions (Dated)'!$B$2:$B$53,'Share Values'!AK$11,'Transactions (Dated)'!$C$2:$C$53,"Buy")-SUMIFS('Transactions (Dated)'!$E$2:$E$53,'Transactions (Dated)'!$D$2:$D$53,'Share Values'!$X929,'Transactions (Dated)'!$B$2:$B$53,'Share Values'!AK$11,'Transactions (Dated)'!$C$2:$C$53,"Sell")</f>
        <v>0</v>
      </c>
      <c r="AL929" s="40">
        <f ca="1">AL928+SUMIFS('Transactions (Dated)'!$E$2:$E$53,'Transactions (Dated)'!$D$2:$D$53,'Share Values'!$X929,'Transactions (Dated)'!$B$2:$B$53,'Share Values'!AL$11,'Transactions (Dated)'!$C$2:$C$53,"Buy")-SUMIFS('Transactions (Dated)'!$E$2:$E$53,'Transactions (Dated)'!$D$2:$D$53,'Share Values'!$X929,'Transactions (Dated)'!$B$2:$B$53,'Share Values'!AL$11,'Transactions (Dated)'!$C$2:$C$53,"Sell")</f>
        <v>0</v>
      </c>
      <c r="AM929" s="40">
        <f ca="1">AM928+SUMIFS('Transactions (Dated)'!$E$2:$E$53,'Transactions (Dated)'!$D$2:$D$53,'Share Values'!$X929,'Transactions (Dated)'!$B$2:$B$53,'Share Values'!AM$11,'Transactions (Dated)'!$C$2:$C$53,"Buy")-SUMIFS('Transactions (Dated)'!$E$2:$E$53,'Transactions (Dated)'!$D$2:$D$53,'Share Values'!$X929,'Transactions (Dated)'!$B$2:$B$53,'Share Values'!AM$11,'Transactions (Dated)'!$C$2:$C$53,"Sell")</f>
        <v>0</v>
      </c>
      <c r="AN929" s="40">
        <f ca="1">AN928+SUMIFS('Transactions (Dated)'!$E$2:$E$53,'Transactions (Dated)'!$D$2:$D$53,'Share Values'!$X929,'Transactions (Dated)'!$B$2:$B$53,'Share Values'!AN$11,'Transactions (Dated)'!$C$2:$C$53,"Buy")-SUMIFS('Transactions (Dated)'!$E$2:$E$53,'Transactions (Dated)'!$D$2:$D$53,'Share Values'!$X929,'Transactions (Dated)'!$B$2:$B$53,'Share Values'!AN$11,'Transactions (Dated)'!$C$2:$C$53,"Sell")</f>
        <v>0</v>
      </c>
      <c r="AQ929" s="3">
        <f t="shared" si="396"/>
        <v>43249</v>
      </c>
      <c r="AR929" s="6">
        <f t="shared" ca="1" si="397"/>
        <v>70623.75</v>
      </c>
      <c r="AS929" s="6">
        <f t="shared" ca="1" si="398"/>
        <v>27750</v>
      </c>
      <c r="AT929" s="6">
        <f t="shared" ca="1" si="399"/>
        <v>568256.91999999993</v>
      </c>
      <c r="AU929" s="6">
        <f t="shared" ca="1" si="400"/>
        <v>47848.68</v>
      </c>
      <c r="AV929" s="6">
        <f t="shared" ca="1" si="401"/>
        <v>0</v>
      </c>
      <c r="AW929" s="6">
        <f t="shared" ca="1" si="402"/>
        <v>0</v>
      </c>
      <c r="AX929" s="6">
        <f t="shared" ca="1" si="403"/>
        <v>47067</v>
      </c>
      <c r="AY929" s="6">
        <f t="shared" ca="1" si="404"/>
        <v>45727.22</v>
      </c>
      <c r="AZ929" s="6">
        <f t="shared" ca="1" si="405"/>
        <v>0</v>
      </c>
      <c r="BA929" s="6">
        <f t="shared" ca="1" si="406"/>
        <v>0</v>
      </c>
      <c r="BB929" s="6">
        <f t="shared" ca="1" si="407"/>
        <v>0</v>
      </c>
      <c r="BC929" s="6">
        <f t="shared" ca="1" si="408"/>
        <v>0</v>
      </c>
      <c r="BD929" s="6">
        <f t="shared" ca="1" si="409"/>
        <v>0</v>
      </c>
      <c r="BE929" s="6">
        <f t="shared" ca="1" si="410"/>
        <v>0</v>
      </c>
      <c r="BF929" s="6">
        <f t="shared" ca="1" si="393"/>
        <v>0</v>
      </c>
      <c r="BG929" s="6">
        <f t="shared" ca="1" si="394"/>
        <v>0</v>
      </c>
      <c r="BJ929" s="4">
        <f t="shared" ca="1" si="411"/>
        <v>807273.57</v>
      </c>
      <c r="BL929" s="3">
        <f t="shared" si="412"/>
        <v>43249</v>
      </c>
      <c r="BM929" s="6">
        <f>BM928+SUMIFS('Transactions (Dated)'!G:G,'Transactions (Dated)'!D:D,'Share Values'!AQ929)</f>
        <v>14317.649999999987</v>
      </c>
      <c r="BN929" s="6">
        <f ca="1">BN928+SUMIFS('Transactions (Dated)'!$F:$F,'Transactions (Dated)'!$D:$D,$BL929,'Transactions (Dated)'!$B:$B,BN$11,'Transactions (Dated)'!$C:$C,"Dividend (paid to cash)")*Y929</f>
        <v>0</v>
      </c>
      <c r="BO929" s="6">
        <f ca="1">BO928+SUMIFS('Transactions (Dated)'!$F:$F,'Transactions (Dated)'!$D:$D,$BL929,'Transactions (Dated)'!$B:$B,BO$11,'Transactions (Dated)'!$C:$C,"Dividend (paid to cash)")*Z929</f>
        <v>2421.875</v>
      </c>
      <c r="BP929" s="6">
        <f ca="1">BP928+SUMIFS('Transactions (Dated)'!$F:$F,'Transactions (Dated)'!$D:$D,$BL929,'Transactions (Dated)'!$B:$B,BP$11,'Transactions (Dated)'!$C:$C,"Dividend (paid to cash)")*AA929</f>
        <v>51745.237000000008</v>
      </c>
      <c r="BQ929" s="6">
        <f ca="1">BQ928+SUMIFS('Transactions (Dated)'!$F:$F,'Transactions (Dated)'!$D:$D,$BL929,'Transactions (Dated)'!$B:$B,BQ$11,'Transactions (Dated)'!$C:$C,"Dividend (paid to cash)")*AB929</f>
        <v>818.29</v>
      </c>
      <c r="BR929" s="6">
        <f ca="1">BR928+SUMIFS('Transactions (Dated)'!$F:$F,'Transactions (Dated)'!$D:$D,$BL929,'Transactions (Dated)'!$B:$B,BR$11,'Transactions (Dated)'!$C:$C,"Dividend (paid to cash)")*AC929</f>
        <v>0</v>
      </c>
      <c r="BS929" s="6">
        <f ca="1">BS928+SUMIFS('Transactions (Dated)'!$F:$F,'Transactions (Dated)'!$D:$D,$BL929,'Transactions (Dated)'!$B:$B,BS$11,'Transactions (Dated)'!$C:$C,"Dividend (paid to cash)")*AD929</f>
        <v>0</v>
      </c>
      <c r="BT929" s="6">
        <f ca="1">BT928+SUMIFS('Transactions (Dated)'!$F:$F,'Transactions (Dated)'!$D:$D,$BL929,'Transactions (Dated)'!$B:$B,BT$11,'Transactions (Dated)'!$C:$C,"Dividend (paid to cash)")*AE929</f>
        <v>9280</v>
      </c>
      <c r="BU929" s="6">
        <f ca="1">BU928+SUMIFS('Transactions (Dated)'!$F:$F,'Transactions (Dated)'!$D:$D,$BL929,'Transactions (Dated)'!$B:$B,BU$11,'Transactions (Dated)'!$C:$C,"Dividend (paid to cash)")*AF929</f>
        <v>0</v>
      </c>
      <c r="BV929" s="6">
        <f ca="1">BV928+SUMIFS('Transactions (Dated)'!$F:$F,'Transactions (Dated)'!$D:$D,$BL929,'Transactions (Dated)'!$B:$B,BV$11,'Transactions (Dated)'!$C:$C,"Dividend (paid to cash)")*AG929</f>
        <v>0</v>
      </c>
      <c r="BW929" s="6">
        <f ca="1">BW928+SUMIFS('Transactions (Dated)'!$F:$F,'Transactions (Dated)'!$D:$D,$BL929,'Transactions (Dated)'!$B:$B,BW$11,'Transactions (Dated)'!$C:$C,"Dividend (paid to cash)")*AH929</f>
        <v>0</v>
      </c>
      <c r="BX929" s="6">
        <f ca="1">BX928+SUMIFS('Transactions (Dated)'!$F:$F,'Transactions (Dated)'!$D:$D,$BL929,'Transactions (Dated)'!$B:$B,BX$11,'Transactions (Dated)'!$C:$C,"Dividend (paid to cash)")*AI929</f>
        <v>0</v>
      </c>
      <c r="BY929" s="6">
        <f ca="1">BY928+SUMIFS('Transactions (Dated)'!$F:$F,'Transactions (Dated)'!$D:$D,$BL929,'Transactions (Dated)'!$B:$B,BY$11,'Transactions (Dated)'!$C:$C,"Dividend (paid to cash)")*AJ929</f>
        <v>0</v>
      </c>
      <c r="BZ929" s="6">
        <f ca="1">BZ928+SUMIFS('Transactions (Dated)'!$F:$F,'Transactions (Dated)'!$D:$D,$BL929,'Transactions (Dated)'!$B:$B,BZ$11,'Transactions (Dated)'!$C:$C,"Dividend (paid to cash)")*AK929</f>
        <v>0</v>
      </c>
      <c r="CA929" s="6">
        <f ca="1">CA928+SUMIFS('Transactions (Dated)'!$F:$F,'Transactions (Dated)'!$D:$D,$BL929,'Transactions (Dated)'!$B:$B,CA$11,'Transactions (Dated)'!$C:$C,"Dividend (paid to cash)")*AL929</f>
        <v>0</v>
      </c>
      <c r="CB929" s="6">
        <v>0</v>
      </c>
      <c r="CC929" s="6">
        <v>0</v>
      </c>
      <c r="CF929" s="6">
        <f t="shared" ca="1" si="413"/>
        <v>78583.051999999981</v>
      </c>
      <c r="CH929" s="3">
        <f t="shared" si="414"/>
        <v>43249</v>
      </c>
      <c r="CI929" s="4">
        <f t="shared" ca="1" si="415"/>
        <v>807273.57</v>
      </c>
      <c r="CJ929" s="4">
        <f t="shared" ca="1" si="416"/>
        <v>78583.051999999981</v>
      </c>
      <c r="CL929" s="4">
        <f t="shared" ca="1" si="417"/>
        <v>885856.62199999997</v>
      </c>
    </row>
    <row r="930" spans="2:90" x14ac:dyDescent="0.15">
      <c r="B930" s="3">
        <v>43250</v>
      </c>
      <c r="E930" s="86">
        <v>43250</v>
      </c>
      <c r="F930" s="53">
        <v>15.34</v>
      </c>
      <c r="G930">
        <v>3.2</v>
      </c>
      <c r="H930">
        <v>21.72</v>
      </c>
      <c r="I930">
        <v>25.16</v>
      </c>
      <c r="K930">
        <v>12.48</v>
      </c>
      <c r="L930">
        <v>16.149999999999999</v>
      </c>
      <c r="M930">
        <v>3.17</v>
      </c>
      <c r="O930">
        <v>18</v>
      </c>
      <c r="Q930">
        <v>1.26</v>
      </c>
      <c r="R930">
        <v>8.43</v>
      </c>
      <c r="S930">
        <v>41.77</v>
      </c>
      <c r="U930">
        <v>41.77</v>
      </c>
      <c r="X930" s="3">
        <f t="shared" si="395"/>
        <v>43250</v>
      </c>
      <c r="Y930" s="40">
        <f ca="1">Y929+SUMIFS('Transactions (Dated)'!$E$2:$E$53,'Transactions (Dated)'!$D$2:$D$53,'Share Values'!$X930,'Transactions (Dated)'!$B$2:$B$53,'Share Values'!Y$11,'Transactions (Dated)'!$C$2:$C$53,"Buy")-SUMIFS('Transactions (Dated)'!$E$2:$E$53,'Transactions (Dated)'!$D$2:$D$53,'Share Values'!$X930,'Transactions (Dated)'!$B$2:$B$53,'Share Values'!Y$11,'Transactions (Dated)'!$C$2:$C$53,"Sell")</f>
        <v>4625</v>
      </c>
      <c r="Z930" s="40">
        <f ca="1">Z929+SUMIFS('Transactions (Dated)'!$E$2:$E$53,'Transactions (Dated)'!$D$2:$D$53,'Share Values'!$X930,'Transactions (Dated)'!$B$2:$B$53,'Share Values'!Z$11,'Transactions (Dated)'!$C$2:$C$53,"Buy")-SUMIFS('Transactions (Dated)'!$E$2:$E$53,'Transactions (Dated)'!$D$2:$D$53,'Share Values'!$X930,'Transactions (Dated)'!$B$2:$B$53,'Share Values'!Z$11,'Transactions (Dated)'!$C$2:$C$53,"Sell")</f>
        <v>9375</v>
      </c>
      <c r="AA930" s="40">
        <f ca="1">AA929+SUMIFS('Transactions (Dated)'!$E$2:$E$53,'Transactions (Dated)'!$D$2:$D$53,'Share Values'!$X930,'Transactions (Dated)'!$B$2:$B$53,'Share Values'!AA$11,'Transactions (Dated)'!$C$2:$C$53,"Buy")-SUMIFS('Transactions (Dated)'!$E$2:$E$53,'Transactions (Dated)'!$D$2:$D$53,'Share Values'!$X930,'Transactions (Dated)'!$B$2:$B$53,'Share Values'!AA$11,'Transactions (Dated)'!$C$2:$C$53,"Sell")</f>
        <v>26357</v>
      </c>
      <c r="AB930" s="40">
        <f ca="1">AB929+SUMIFS('Transactions (Dated)'!$E$2:$E$53,'Transactions (Dated)'!$D$2:$D$53,'Share Values'!$X930,'Transactions (Dated)'!$B$2:$B$53,'Share Values'!AB$11,'Transactions (Dated)'!$C$2:$C$53,"Buy")-SUMIFS('Transactions (Dated)'!$E$2:$E$53,'Transactions (Dated)'!$D$2:$D$53,'Share Values'!$X930,'Transactions (Dated)'!$B$2:$B$53,'Share Values'!AB$11,'Transactions (Dated)'!$C$2:$C$53,"Sell")</f>
        <v>1892</v>
      </c>
      <c r="AC930" s="40">
        <f ca="1">AC929+SUMIFS('Transactions (Dated)'!$E$2:$E$53,'Transactions (Dated)'!$D$2:$D$53,'Share Values'!$X930,'Transactions (Dated)'!$B$2:$B$53,'Share Values'!AC$11,'Transactions (Dated)'!$C$2:$C$53,"Buy")-SUMIFS('Transactions (Dated)'!$E$2:$E$53,'Transactions (Dated)'!$D$2:$D$53,'Share Values'!$X930,'Transactions (Dated)'!$B$2:$B$53,'Share Values'!AC$11,'Transactions (Dated)'!$C$2:$C$53,"Sell")</f>
        <v>2348</v>
      </c>
      <c r="AD930" s="40">
        <f ca="1">AD929+SUMIFS('Transactions (Dated)'!$E$2:$E$53,'Transactions (Dated)'!$D$2:$D$53,'Share Values'!$X930,'Transactions (Dated)'!$B$2:$B$53,'Share Values'!AD$11,'Transactions (Dated)'!$C$2:$C$53,"Buy")-SUMIFS('Transactions (Dated)'!$E$2:$E$53,'Transactions (Dated)'!$D$2:$D$53,'Share Values'!$X930,'Transactions (Dated)'!$B$2:$B$53,'Share Values'!AD$11,'Transactions (Dated)'!$C$2:$C$53,"Sell")</f>
        <v>0</v>
      </c>
      <c r="AE930" s="40">
        <f ca="1">AE929+SUMIFS('Transactions (Dated)'!$E$2:$E$53,'Transactions (Dated)'!$D$2:$D$53,'Share Values'!$X930,'Transactions (Dated)'!$B$2:$B$53,'Share Values'!AE$11,'Transactions (Dated)'!$C$2:$C$53,"Buy")-SUMIFS('Transactions (Dated)'!$E$2:$E$53,'Transactions (Dated)'!$D$2:$D$53,'Share Values'!$X930,'Transactions (Dated)'!$B$2:$B$53,'Share Values'!AE$11,'Transactions (Dated)'!$C$2:$C$53,"Sell")</f>
        <v>2900</v>
      </c>
      <c r="AF930" s="40">
        <f ca="1">AF929+SUMIFS('Transactions (Dated)'!$E$2:$E$53,'Transactions (Dated)'!$D$2:$D$53,'Share Values'!$X930,'Transactions (Dated)'!$B$2:$B$53,'Share Values'!AF$11,'Transactions (Dated)'!$C$2:$C$53,"Buy")-SUMIFS('Transactions (Dated)'!$E$2:$E$53,'Transactions (Dated)'!$D$2:$D$53,'Share Values'!$X930,'Transactions (Dated)'!$B$2:$B$53,'Share Values'!AF$11,'Transactions (Dated)'!$C$2:$C$53,"Sell")</f>
        <v>14201</v>
      </c>
      <c r="AG930" s="40">
        <f ca="1">AG929+SUMIFS('Transactions (Dated)'!$E$2:$E$53,'Transactions (Dated)'!$D$2:$D$53,'Share Values'!$X930,'Transactions (Dated)'!$B$2:$B$53,'Share Values'!AG$11,'Transactions (Dated)'!$C$2:$C$53,"Buy")-SUMIFS('Transactions (Dated)'!$E$2:$E$53,'Transactions (Dated)'!$D$2:$D$53,'Share Values'!$X930,'Transactions (Dated)'!$B$2:$B$53,'Share Values'!AG$11,'Transactions (Dated)'!$C$2:$C$53,"Sell")</f>
        <v>6835</v>
      </c>
      <c r="AH930" s="40">
        <f ca="1">AH929+SUMIFS('Transactions (Dated)'!$E$2:$E$53,'Transactions (Dated)'!$D$2:$D$53,'Share Values'!$X930,'Transactions (Dated)'!$B$2:$B$53,'Share Values'!AH$11,'Transactions (Dated)'!$C$2:$C$53,"Buy")-SUMIFS('Transactions (Dated)'!$E$2:$E$53,'Transactions (Dated)'!$D$2:$D$53,'Share Values'!$X930,'Transactions (Dated)'!$B$2:$B$53,'Share Values'!AH$11,'Transactions (Dated)'!$C$2:$C$53,"Sell")</f>
        <v>0</v>
      </c>
      <c r="AI930" s="40">
        <f ca="1">AI929+SUMIFS('Transactions (Dated)'!$E$2:$E$53,'Transactions (Dated)'!$D$2:$D$53,'Share Values'!$X930,'Transactions (Dated)'!$B$2:$B$53,'Share Values'!AI$11,'Transactions (Dated)'!$C$2:$C$53,"Buy")-SUMIFS('Transactions (Dated)'!$E$2:$E$53,'Transactions (Dated)'!$D$2:$D$53,'Share Values'!$X930,'Transactions (Dated)'!$B$2:$B$53,'Share Values'!AI$11,'Transactions (Dated)'!$C$2:$C$53,"Sell")</f>
        <v>0</v>
      </c>
      <c r="AJ930" s="40">
        <f ca="1">AJ929+SUMIFS('Transactions (Dated)'!$E$2:$E$53,'Transactions (Dated)'!$D$2:$D$53,'Share Values'!$X930,'Transactions (Dated)'!$B$2:$B$53,'Share Values'!AJ$11,'Transactions (Dated)'!$C$2:$C$53,"Buy")-SUMIFS('Transactions (Dated)'!$E$2:$E$53,'Transactions (Dated)'!$D$2:$D$53,'Share Values'!$X930,'Transactions (Dated)'!$B$2:$B$53,'Share Values'!AJ$11,'Transactions (Dated)'!$C$2:$C$53,"Sell")</f>
        <v>0</v>
      </c>
      <c r="AK930" s="40">
        <f ca="1">AK929+SUMIFS('Transactions (Dated)'!$E$2:$E$53,'Transactions (Dated)'!$D$2:$D$53,'Share Values'!$X930,'Transactions (Dated)'!$B$2:$B$53,'Share Values'!AK$11,'Transactions (Dated)'!$C$2:$C$53,"Buy")-SUMIFS('Transactions (Dated)'!$E$2:$E$53,'Transactions (Dated)'!$D$2:$D$53,'Share Values'!$X930,'Transactions (Dated)'!$B$2:$B$53,'Share Values'!AK$11,'Transactions (Dated)'!$C$2:$C$53,"Sell")</f>
        <v>0</v>
      </c>
      <c r="AL930" s="40">
        <f ca="1">AL929+SUMIFS('Transactions (Dated)'!$E$2:$E$53,'Transactions (Dated)'!$D$2:$D$53,'Share Values'!$X930,'Transactions (Dated)'!$B$2:$B$53,'Share Values'!AL$11,'Transactions (Dated)'!$C$2:$C$53,"Buy")-SUMIFS('Transactions (Dated)'!$E$2:$E$53,'Transactions (Dated)'!$D$2:$D$53,'Share Values'!$X930,'Transactions (Dated)'!$B$2:$B$53,'Share Values'!AL$11,'Transactions (Dated)'!$C$2:$C$53,"Sell")</f>
        <v>0</v>
      </c>
      <c r="AM930" s="40">
        <f ca="1">AM929+SUMIFS('Transactions (Dated)'!$E$2:$E$53,'Transactions (Dated)'!$D$2:$D$53,'Share Values'!$X930,'Transactions (Dated)'!$B$2:$B$53,'Share Values'!AM$11,'Transactions (Dated)'!$C$2:$C$53,"Buy")-SUMIFS('Transactions (Dated)'!$E$2:$E$53,'Transactions (Dated)'!$D$2:$D$53,'Share Values'!$X930,'Transactions (Dated)'!$B$2:$B$53,'Share Values'!AM$11,'Transactions (Dated)'!$C$2:$C$53,"Sell")</f>
        <v>0</v>
      </c>
      <c r="AN930" s="40">
        <f ca="1">AN929+SUMIFS('Transactions (Dated)'!$E$2:$E$53,'Transactions (Dated)'!$D$2:$D$53,'Share Values'!$X930,'Transactions (Dated)'!$B$2:$B$53,'Share Values'!AN$11,'Transactions (Dated)'!$C$2:$C$53,"Buy")-SUMIFS('Transactions (Dated)'!$E$2:$E$53,'Transactions (Dated)'!$D$2:$D$53,'Share Values'!$X930,'Transactions (Dated)'!$B$2:$B$53,'Share Values'!AN$11,'Transactions (Dated)'!$C$2:$C$53,"Sell")</f>
        <v>0</v>
      </c>
      <c r="AQ930" s="3">
        <f t="shared" si="396"/>
        <v>43250</v>
      </c>
      <c r="AR930" s="6">
        <f t="shared" ca="1" si="397"/>
        <v>70947.5</v>
      </c>
      <c r="AS930" s="6">
        <f t="shared" ca="1" si="398"/>
        <v>30000</v>
      </c>
      <c r="AT930" s="6">
        <f t="shared" ca="1" si="399"/>
        <v>572474.03999999992</v>
      </c>
      <c r="AU930" s="6">
        <f t="shared" ca="1" si="400"/>
        <v>47602.720000000001</v>
      </c>
      <c r="AV930" s="6">
        <f t="shared" ca="1" si="401"/>
        <v>0</v>
      </c>
      <c r="AW930" s="6">
        <f t="shared" ca="1" si="402"/>
        <v>0</v>
      </c>
      <c r="AX930" s="6">
        <f t="shared" ca="1" si="403"/>
        <v>46834.999999999993</v>
      </c>
      <c r="AY930" s="6">
        <f t="shared" ca="1" si="404"/>
        <v>45017.17</v>
      </c>
      <c r="AZ930" s="6">
        <f t="shared" ca="1" si="405"/>
        <v>0</v>
      </c>
      <c r="BA930" s="6">
        <f t="shared" ca="1" si="406"/>
        <v>0</v>
      </c>
      <c r="BB930" s="6">
        <f t="shared" ca="1" si="407"/>
        <v>0</v>
      </c>
      <c r="BC930" s="6">
        <f t="shared" ca="1" si="408"/>
        <v>0</v>
      </c>
      <c r="BD930" s="6">
        <f t="shared" ca="1" si="409"/>
        <v>0</v>
      </c>
      <c r="BE930" s="6">
        <f t="shared" ca="1" si="410"/>
        <v>0</v>
      </c>
      <c r="BF930" s="6">
        <f t="shared" ca="1" si="393"/>
        <v>0</v>
      </c>
      <c r="BG930" s="6">
        <f t="shared" ca="1" si="394"/>
        <v>0</v>
      </c>
      <c r="BJ930" s="4">
        <f t="shared" ca="1" si="411"/>
        <v>812876.42999999993</v>
      </c>
      <c r="BL930" s="3">
        <f t="shared" si="412"/>
        <v>43250</v>
      </c>
      <c r="BM930" s="6">
        <f>BM929+SUMIFS('Transactions (Dated)'!G:G,'Transactions (Dated)'!D:D,'Share Values'!AQ930)</f>
        <v>14317.649999999987</v>
      </c>
      <c r="BN930" s="6">
        <f ca="1">BN929+SUMIFS('Transactions (Dated)'!$F:$F,'Transactions (Dated)'!$D:$D,$BL930,'Transactions (Dated)'!$B:$B,BN$11,'Transactions (Dated)'!$C:$C,"Dividend (paid to cash)")*Y930</f>
        <v>0</v>
      </c>
      <c r="BO930" s="6">
        <f ca="1">BO929+SUMIFS('Transactions (Dated)'!$F:$F,'Transactions (Dated)'!$D:$D,$BL930,'Transactions (Dated)'!$B:$B,BO$11,'Transactions (Dated)'!$C:$C,"Dividend (paid to cash)")*Z930</f>
        <v>2421.875</v>
      </c>
      <c r="BP930" s="6">
        <f ca="1">BP929+SUMIFS('Transactions (Dated)'!$F:$F,'Transactions (Dated)'!$D:$D,$BL930,'Transactions (Dated)'!$B:$B,BP$11,'Transactions (Dated)'!$C:$C,"Dividend (paid to cash)")*AA930</f>
        <v>51745.237000000008</v>
      </c>
      <c r="BQ930" s="6">
        <f ca="1">BQ929+SUMIFS('Transactions (Dated)'!$F:$F,'Transactions (Dated)'!$D:$D,$BL930,'Transactions (Dated)'!$B:$B,BQ$11,'Transactions (Dated)'!$C:$C,"Dividend (paid to cash)")*AB930</f>
        <v>818.29</v>
      </c>
      <c r="BR930" s="6">
        <f ca="1">BR929+SUMIFS('Transactions (Dated)'!$F:$F,'Transactions (Dated)'!$D:$D,$BL930,'Transactions (Dated)'!$B:$B,BR$11,'Transactions (Dated)'!$C:$C,"Dividend (paid to cash)")*AC930</f>
        <v>0</v>
      </c>
      <c r="BS930" s="6">
        <f ca="1">BS929+SUMIFS('Transactions (Dated)'!$F:$F,'Transactions (Dated)'!$D:$D,$BL930,'Transactions (Dated)'!$B:$B,BS$11,'Transactions (Dated)'!$C:$C,"Dividend (paid to cash)")*AD930</f>
        <v>0</v>
      </c>
      <c r="BT930" s="6">
        <f ca="1">BT929+SUMIFS('Transactions (Dated)'!$F:$F,'Transactions (Dated)'!$D:$D,$BL930,'Transactions (Dated)'!$B:$B,BT$11,'Transactions (Dated)'!$C:$C,"Dividend (paid to cash)")*AE930</f>
        <v>9280</v>
      </c>
      <c r="BU930" s="6">
        <f ca="1">BU929+SUMIFS('Transactions (Dated)'!$F:$F,'Transactions (Dated)'!$D:$D,$BL930,'Transactions (Dated)'!$B:$B,BU$11,'Transactions (Dated)'!$C:$C,"Dividend (paid to cash)")*AF930</f>
        <v>0</v>
      </c>
      <c r="BV930" s="6">
        <f ca="1">BV929+SUMIFS('Transactions (Dated)'!$F:$F,'Transactions (Dated)'!$D:$D,$BL930,'Transactions (Dated)'!$B:$B,BV$11,'Transactions (Dated)'!$C:$C,"Dividend (paid to cash)")*AG930</f>
        <v>0</v>
      </c>
      <c r="BW930" s="6">
        <f ca="1">BW929+SUMIFS('Transactions (Dated)'!$F:$F,'Transactions (Dated)'!$D:$D,$BL930,'Transactions (Dated)'!$B:$B,BW$11,'Transactions (Dated)'!$C:$C,"Dividend (paid to cash)")*AH930</f>
        <v>0</v>
      </c>
      <c r="BX930" s="6">
        <f ca="1">BX929+SUMIFS('Transactions (Dated)'!$F:$F,'Transactions (Dated)'!$D:$D,$BL930,'Transactions (Dated)'!$B:$B,BX$11,'Transactions (Dated)'!$C:$C,"Dividend (paid to cash)")*AI930</f>
        <v>0</v>
      </c>
      <c r="BY930" s="6">
        <f ca="1">BY929+SUMIFS('Transactions (Dated)'!$F:$F,'Transactions (Dated)'!$D:$D,$BL930,'Transactions (Dated)'!$B:$B,BY$11,'Transactions (Dated)'!$C:$C,"Dividend (paid to cash)")*AJ930</f>
        <v>0</v>
      </c>
      <c r="BZ930" s="6">
        <f ca="1">BZ929+SUMIFS('Transactions (Dated)'!$F:$F,'Transactions (Dated)'!$D:$D,$BL930,'Transactions (Dated)'!$B:$B,BZ$11,'Transactions (Dated)'!$C:$C,"Dividend (paid to cash)")*AK930</f>
        <v>0</v>
      </c>
      <c r="CA930" s="6">
        <f ca="1">CA929+SUMIFS('Transactions (Dated)'!$F:$F,'Transactions (Dated)'!$D:$D,$BL930,'Transactions (Dated)'!$B:$B,CA$11,'Transactions (Dated)'!$C:$C,"Dividend (paid to cash)")*AL930</f>
        <v>0</v>
      </c>
      <c r="CB930" s="6">
        <v>0</v>
      </c>
      <c r="CC930" s="6">
        <v>0</v>
      </c>
      <c r="CF930" s="6">
        <f t="shared" ca="1" si="413"/>
        <v>78583.051999999981</v>
      </c>
      <c r="CH930" s="3">
        <f t="shared" si="414"/>
        <v>43250</v>
      </c>
      <c r="CI930" s="4">
        <f t="shared" ca="1" si="415"/>
        <v>812876.42999999993</v>
      </c>
      <c r="CJ930" s="4">
        <f t="shared" ca="1" si="416"/>
        <v>78583.051999999981</v>
      </c>
      <c r="CL930" s="4">
        <f t="shared" ca="1" si="417"/>
        <v>891459.48199999996</v>
      </c>
    </row>
    <row r="931" spans="2:90" x14ac:dyDescent="0.15">
      <c r="B931" s="3">
        <v>43251</v>
      </c>
      <c r="E931" s="86">
        <v>43251</v>
      </c>
      <c r="F931" s="53">
        <v>15.35</v>
      </c>
      <c r="G931">
        <v>3.3</v>
      </c>
      <c r="H931">
        <v>21.75</v>
      </c>
      <c r="I931">
        <v>25.01</v>
      </c>
      <c r="K931">
        <v>12.32</v>
      </c>
      <c r="L931">
        <v>16.420000000000002</v>
      </c>
      <c r="M931">
        <v>3.16</v>
      </c>
      <c r="O931">
        <v>18.03</v>
      </c>
      <c r="Q931">
        <v>1.27</v>
      </c>
      <c r="R931">
        <v>8.33</v>
      </c>
      <c r="S931">
        <v>41.43</v>
      </c>
      <c r="U931">
        <v>41.43</v>
      </c>
      <c r="X931" s="3">
        <f t="shared" si="395"/>
        <v>43251</v>
      </c>
      <c r="Y931" s="40">
        <f ca="1">Y930+SUMIFS('Transactions (Dated)'!$E$2:$E$53,'Transactions (Dated)'!$D$2:$D$53,'Share Values'!$X931,'Transactions (Dated)'!$B$2:$B$53,'Share Values'!Y$11,'Transactions (Dated)'!$C$2:$C$53,"Buy")-SUMIFS('Transactions (Dated)'!$E$2:$E$53,'Transactions (Dated)'!$D$2:$D$53,'Share Values'!$X931,'Transactions (Dated)'!$B$2:$B$53,'Share Values'!Y$11,'Transactions (Dated)'!$C$2:$C$53,"Sell")</f>
        <v>4625</v>
      </c>
      <c r="Z931" s="40">
        <f ca="1">Z930+SUMIFS('Transactions (Dated)'!$E$2:$E$53,'Transactions (Dated)'!$D$2:$D$53,'Share Values'!$X931,'Transactions (Dated)'!$B$2:$B$53,'Share Values'!Z$11,'Transactions (Dated)'!$C$2:$C$53,"Buy")-SUMIFS('Transactions (Dated)'!$E$2:$E$53,'Transactions (Dated)'!$D$2:$D$53,'Share Values'!$X931,'Transactions (Dated)'!$B$2:$B$53,'Share Values'!Z$11,'Transactions (Dated)'!$C$2:$C$53,"Sell")</f>
        <v>9375</v>
      </c>
      <c r="AA931" s="40">
        <f ca="1">AA930+SUMIFS('Transactions (Dated)'!$E$2:$E$53,'Transactions (Dated)'!$D$2:$D$53,'Share Values'!$X931,'Transactions (Dated)'!$B$2:$B$53,'Share Values'!AA$11,'Transactions (Dated)'!$C$2:$C$53,"Buy")-SUMIFS('Transactions (Dated)'!$E$2:$E$53,'Transactions (Dated)'!$D$2:$D$53,'Share Values'!$X931,'Transactions (Dated)'!$B$2:$B$53,'Share Values'!AA$11,'Transactions (Dated)'!$C$2:$C$53,"Sell")</f>
        <v>26357</v>
      </c>
      <c r="AB931" s="40">
        <f ca="1">AB930+SUMIFS('Transactions (Dated)'!$E$2:$E$53,'Transactions (Dated)'!$D$2:$D$53,'Share Values'!$X931,'Transactions (Dated)'!$B$2:$B$53,'Share Values'!AB$11,'Transactions (Dated)'!$C$2:$C$53,"Buy")-SUMIFS('Transactions (Dated)'!$E$2:$E$53,'Transactions (Dated)'!$D$2:$D$53,'Share Values'!$X931,'Transactions (Dated)'!$B$2:$B$53,'Share Values'!AB$11,'Transactions (Dated)'!$C$2:$C$53,"Sell")</f>
        <v>1892</v>
      </c>
      <c r="AC931" s="40">
        <f ca="1">AC930+SUMIFS('Transactions (Dated)'!$E$2:$E$53,'Transactions (Dated)'!$D$2:$D$53,'Share Values'!$X931,'Transactions (Dated)'!$B$2:$B$53,'Share Values'!AC$11,'Transactions (Dated)'!$C$2:$C$53,"Buy")-SUMIFS('Transactions (Dated)'!$E$2:$E$53,'Transactions (Dated)'!$D$2:$D$53,'Share Values'!$X931,'Transactions (Dated)'!$B$2:$B$53,'Share Values'!AC$11,'Transactions (Dated)'!$C$2:$C$53,"Sell")</f>
        <v>2348</v>
      </c>
      <c r="AD931" s="40">
        <f ca="1">AD930+SUMIFS('Transactions (Dated)'!$E$2:$E$53,'Transactions (Dated)'!$D$2:$D$53,'Share Values'!$X931,'Transactions (Dated)'!$B$2:$B$53,'Share Values'!AD$11,'Transactions (Dated)'!$C$2:$C$53,"Buy")-SUMIFS('Transactions (Dated)'!$E$2:$E$53,'Transactions (Dated)'!$D$2:$D$53,'Share Values'!$X931,'Transactions (Dated)'!$B$2:$B$53,'Share Values'!AD$11,'Transactions (Dated)'!$C$2:$C$53,"Sell")</f>
        <v>0</v>
      </c>
      <c r="AE931" s="40">
        <f ca="1">AE930+SUMIFS('Transactions (Dated)'!$E$2:$E$53,'Transactions (Dated)'!$D$2:$D$53,'Share Values'!$X931,'Transactions (Dated)'!$B$2:$B$53,'Share Values'!AE$11,'Transactions (Dated)'!$C$2:$C$53,"Buy")-SUMIFS('Transactions (Dated)'!$E$2:$E$53,'Transactions (Dated)'!$D$2:$D$53,'Share Values'!$X931,'Transactions (Dated)'!$B$2:$B$53,'Share Values'!AE$11,'Transactions (Dated)'!$C$2:$C$53,"Sell")</f>
        <v>2900</v>
      </c>
      <c r="AF931" s="40">
        <f ca="1">AF930+SUMIFS('Transactions (Dated)'!$E$2:$E$53,'Transactions (Dated)'!$D$2:$D$53,'Share Values'!$X931,'Transactions (Dated)'!$B$2:$B$53,'Share Values'!AF$11,'Transactions (Dated)'!$C$2:$C$53,"Buy")-SUMIFS('Transactions (Dated)'!$E$2:$E$53,'Transactions (Dated)'!$D$2:$D$53,'Share Values'!$X931,'Transactions (Dated)'!$B$2:$B$53,'Share Values'!AF$11,'Transactions (Dated)'!$C$2:$C$53,"Sell")</f>
        <v>14201</v>
      </c>
      <c r="AG931" s="40">
        <f ca="1">AG930+SUMIFS('Transactions (Dated)'!$E$2:$E$53,'Transactions (Dated)'!$D$2:$D$53,'Share Values'!$X931,'Transactions (Dated)'!$B$2:$B$53,'Share Values'!AG$11,'Transactions (Dated)'!$C$2:$C$53,"Buy")-SUMIFS('Transactions (Dated)'!$E$2:$E$53,'Transactions (Dated)'!$D$2:$D$53,'Share Values'!$X931,'Transactions (Dated)'!$B$2:$B$53,'Share Values'!AG$11,'Transactions (Dated)'!$C$2:$C$53,"Sell")</f>
        <v>6835</v>
      </c>
      <c r="AH931" s="40">
        <f ca="1">AH930+SUMIFS('Transactions (Dated)'!$E$2:$E$53,'Transactions (Dated)'!$D$2:$D$53,'Share Values'!$X931,'Transactions (Dated)'!$B$2:$B$53,'Share Values'!AH$11,'Transactions (Dated)'!$C$2:$C$53,"Buy")-SUMIFS('Transactions (Dated)'!$E$2:$E$53,'Transactions (Dated)'!$D$2:$D$53,'Share Values'!$X931,'Transactions (Dated)'!$B$2:$B$53,'Share Values'!AH$11,'Transactions (Dated)'!$C$2:$C$53,"Sell")</f>
        <v>0</v>
      </c>
      <c r="AI931" s="40">
        <f ca="1">AI930+SUMIFS('Transactions (Dated)'!$E$2:$E$53,'Transactions (Dated)'!$D$2:$D$53,'Share Values'!$X931,'Transactions (Dated)'!$B$2:$B$53,'Share Values'!AI$11,'Transactions (Dated)'!$C$2:$C$53,"Buy")-SUMIFS('Transactions (Dated)'!$E$2:$E$53,'Transactions (Dated)'!$D$2:$D$53,'Share Values'!$X931,'Transactions (Dated)'!$B$2:$B$53,'Share Values'!AI$11,'Transactions (Dated)'!$C$2:$C$53,"Sell")</f>
        <v>0</v>
      </c>
      <c r="AJ931" s="40">
        <f ca="1">AJ930+SUMIFS('Transactions (Dated)'!$E$2:$E$53,'Transactions (Dated)'!$D$2:$D$53,'Share Values'!$X931,'Transactions (Dated)'!$B$2:$B$53,'Share Values'!AJ$11,'Transactions (Dated)'!$C$2:$C$53,"Buy")-SUMIFS('Transactions (Dated)'!$E$2:$E$53,'Transactions (Dated)'!$D$2:$D$53,'Share Values'!$X931,'Transactions (Dated)'!$B$2:$B$53,'Share Values'!AJ$11,'Transactions (Dated)'!$C$2:$C$53,"Sell")</f>
        <v>0</v>
      </c>
      <c r="AK931" s="40">
        <f ca="1">AK930+SUMIFS('Transactions (Dated)'!$E$2:$E$53,'Transactions (Dated)'!$D$2:$D$53,'Share Values'!$X931,'Transactions (Dated)'!$B$2:$B$53,'Share Values'!AK$11,'Transactions (Dated)'!$C$2:$C$53,"Buy")-SUMIFS('Transactions (Dated)'!$E$2:$E$53,'Transactions (Dated)'!$D$2:$D$53,'Share Values'!$X931,'Transactions (Dated)'!$B$2:$B$53,'Share Values'!AK$11,'Transactions (Dated)'!$C$2:$C$53,"Sell")</f>
        <v>0</v>
      </c>
      <c r="AL931" s="40">
        <f ca="1">AL930+SUMIFS('Transactions (Dated)'!$E$2:$E$53,'Transactions (Dated)'!$D$2:$D$53,'Share Values'!$X931,'Transactions (Dated)'!$B$2:$B$53,'Share Values'!AL$11,'Transactions (Dated)'!$C$2:$C$53,"Buy")-SUMIFS('Transactions (Dated)'!$E$2:$E$53,'Transactions (Dated)'!$D$2:$D$53,'Share Values'!$X931,'Transactions (Dated)'!$B$2:$B$53,'Share Values'!AL$11,'Transactions (Dated)'!$C$2:$C$53,"Sell")</f>
        <v>0</v>
      </c>
      <c r="AM931" s="40">
        <f ca="1">AM930+SUMIFS('Transactions (Dated)'!$E$2:$E$53,'Transactions (Dated)'!$D$2:$D$53,'Share Values'!$X931,'Transactions (Dated)'!$B$2:$B$53,'Share Values'!AM$11,'Transactions (Dated)'!$C$2:$C$53,"Buy")-SUMIFS('Transactions (Dated)'!$E$2:$E$53,'Transactions (Dated)'!$D$2:$D$53,'Share Values'!$X931,'Transactions (Dated)'!$B$2:$B$53,'Share Values'!AM$11,'Transactions (Dated)'!$C$2:$C$53,"Sell")</f>
        <v>0</v>
      </c>
      <c r="AN931" s="40">
        <f ca="1">AN930+SUMIFS('Transactions (Dated)'!$E$2:$E$53,'Transactions (Dated)'!$D$2:$D$53,'Share Values'!$X931,'Transactions (Dated)'!$B$2:$B$53,'Share Values'!AN$11,'Transactions (Dated)'!$C$2:$C$53,"Buy")-SUMIFS('Transactions (Dated)'!$E$2:$E$53,'Transactions (Dated)'!$D$2:$D$53,'Share Values'!$X931,'Transactions (Dated)'!$B$2:$B$53,'Share Values'!AN$11,'Transactions (Dated)'!$C$2:$C$53,"Sell")</f>
        <v>0</v>
      </c>
      <c r="AQ931" s="3">
        <f t="shared" si="396"/>
        <v>43251</v>
      </c>
      <c r="AR931" s="6">
        <f t="shared" ca="1" si="397"/>
        <v>70993.75</v>
      </c>
      <c r="AS931" s="6">
        <f t="shared" ca="1" si="398"/>
        <v>30937.5</v>
      </c>
      <c r="AT931" s="6">
        <f t="shared" ca="1" si="399"/>
        <v>573264.75</v>
      </c>
      <c r="AU931" s="6">
        <f t="shared" ca="1" si="400"/>
        <v>47318.920000000006</v>
      </c>
      <c r="AV931" s="6">
        <f t="shared" ca="1" si="401"/>
        <v>0</v>
      </c>
      <c r="AW931" s="6">
        <f t="shared" ca="1" si="402"/>
        <v>0</v>
      </c>
      <c r="AX931" s="6">
        <f t="shared" ca="1" si="403"/>
        <v>47618.000000000007</v>
      </c>
      <c r="AY931" s="6">
        <f t="shared" ca="1" si="404"/>
        <v>44875.16</v>
      </c>
      <c r="AZ931" s="6">
        <f t="shared" ca="1" si="405"/>
        <v>0</v>
      </c>
      <c r="BA931" s="6">
        <f t="shared" ca="1" si="406"/>
        <v>0</v>
      </c>
      <c r="BB931" s="6">
        <f t="shared" ca="1" si="407"/>
        <v>0</v>
      </c>
      <c r="BC931" s="6">
        <f t="shared" ca="1" si="408"/>
        <v>0</v>
      </c>
      <c r="BD931" s="6">
        <f t="shared" ca="1" si="409"/>
        <v>0</v>
      </c>
      <c r="BE931" s="6">
        <f t="shared" ca="1" si="410"/>
        <v>0</v>
      </c>
      <c r="BF931" s="6">
        <f t="shared" ca="1" si="393"/>
        <v>0</v>
      </c>
      <c r="BG931" s="6">
        <f t="shared" ca="1" si="394"/>
        <v>0</v>
      </c>
      <c r="BJ931" s="4">
        <f t="shared" ca="1" si="411"/>
        <v>815008.08000000007</v>
      </c>
      <c r="BL931" s="3">
        <f t="shared" si="412"/>
        <v>43251</v>
      </c>
      <c r="BM931" s="6">
        <f>BM930+SUMIFS('Transactions (Dated)'!G:G,'Transactions (Dated)'!D:D,'Share Values'!AQ931)</f>
        <v>14317.649999999987</v>
      </c>
      <c r="BN931" s="6">
        <f ca="1">BN930+SUMIFS('Transactions (Dated)'!$F:$F,'Transactions (Dated)'!$D:$D,$BL931,'Transactions (Dated)'!$B:$B,BN$11,'Transactions (Dated)'!$C:$C,"Dividend (paid to cash)")*Y931</f>
        <v>0</v>
      </c>
      <c r="BO931" s="6">
        <f ca="1">BO930+SUMIFS('Transactions (Dated)'!$F:$F,'Transactions (Dated)'!$D:$D,$BL931,'Transactions (Dated)'!$B:$B,BO$11,'Transactions (Dated)'!$C:$C,"Dividend (paid to cash)")*Z931</f>
        <v>2421.875</v>
      </c>
      <c r="BP931" s="6">
        <f ca="1">BP930+SUMIFS('Transactions (Dated)'!$F:$F,'Transactions (Dated)'!$D:$D,$BL931,'Transactions (Dated)'!$B:$B,BP$11,'Transactions (Dated)'!$C:$C,"Dividend (paid to cash)")*AA931</f>
        <v>51745.237000000008</v>
      </c>
      <c r="BQ931" s="6">
        <f ca="1">BQ930+SUMIFS('Transactions (Dated)'!$F:$F,'Transactions (Dated)'!$D:$D,$BL931,'Transactions (Dated)'!$B:$B,BQ$11,'Transactions (Dated)'!$C:$C,"Dividend (paid to cash)")*AB931</f>
        <v>818.29</v>
      </c>
      <c r="BR931" s="6">
        <f ca="1">BR930+SUMIFS('Transactions (Dated)'!$F:$F,'Transactions (Dated)'!$D:$D,$BL931,'Transactions (Dated)'!$B:$B,BR$11,'Transactions (Dated)'!$C:$C,"Dividend (paid to cash)")*AC931</f>
        <v>0</v>
      </c>
      <c r="BS931" s="6">
        <f ca="1">BS930+SUMIFS('Transactions (Dated)'!$F:$F,'Transactions (Dated)'!$D:$D,$BL931,'Transactions (Dated)'!$B:$B,BS$11,'Transactions (Dated)'!$C:$C,"Dividend (paid to cash)")*AD931</f>
        <v>0</v>
      </c>
      <c r="BT931" s="6">
        <f ca="1">BT930+SUMIFS('Transactions (Dated)'!$F:$F,'Transactions (Dated)'!$D:$D,$BL931,'Transactions (Dated)'!$B:$B,BT$11,'Transactions (Dated)'!$C:$C,"Dividend (paid to cash)")*AE931</f>
        <v>9280</v>
      </c>
      <c r="BU931" s="6">
        <f ca="1">BU930+SUMIFS('Transactions (Dated)'!$F:$F,'Transactions (Dated)'!$D:$D,$BL931,'Transactions (Dated)'!$B:$B,BU$11,'Transactions (Dated)'!$C:$C,"Dividend (paid to cash)")*AF931</f>
        <v>0</v>
      </c>
      <c r="BV931" s="6">
        <f ca="1">BV930+SUMIFS('Transactions (Dated)'!$F:$F,'Transactions (Dated)'!$D:$D,$BL931,'Transactions (Dated)'!$B:$B,BV$11,'Transactions (Dated)'!$C:$C,"Dividend (paid to cash)")*AG931</f>
        <v>0</v>
      </c>
      <c r="BW931" s="6">
        <f ca="1">BW930+SUMIFS('Transactions (Dated)'!$F:$F,'Transactions (Dated)'!$D:$D,$BL931,'Transactions (Dated)'!$B:$B,BW$11,'Transactions (Dated)'!$C:$C,"Dividend (paid to cash)")*AH931</f>
        <v>0</v>
      </c>
      <c r="BX931" s="6">
        <f ca="1">BX930+SUMIFS('Transactions (Dated)'!$F:$F,'Transactions (Dated)'!$D:$D,$BL931,'Transactions (Dated)'!$B:$B,BX$11,'Transactions (Dated)'!$C:$C,"Dividend (paid to cash)")*AI931</f>
        <v>0</v>
      </c>
      <c r="BY931" s="6">
        <f ca="1">BY930+SUMIFS('Transactions (Dated)'!$F:$F,'Transactions (Dated)'!$D:$D,$BL931,'Transactions (Dated)'!$B:$B,BY$11,'Transactions (Dated)'!$C:$C,"Dividend (paid to cash)")*AJ931</f>
        <v>0</v>
      </c>
      <c r="BZ931" s="6">
        <f ca="1">BZ930+SUMIFS('Transactions (Dated)'!$F:$F,'Transactions (Dated)'!$D:$D,$BL931,'Transactions (Dated)'!$B:$B,BZ$11,'Transactions (Dated)'!$C:$C,"Dividend (paid to cash)")*AK931</f>
        <v>0</v>
      </c>
      <c r="CA931" s="6">
        <f ca="1">CA930+SUMIFS('Transactions (Dated)'!$F:$F,'Transactions (Dated)'!$D:$D,$BL931,'Transactions (Dated)'!$B:$B,CA$11,'Transactions (Dated)'!$C:$C,"Dividend (paid to cash)")*AL931</f>
        <v>0</v>
      </c>
      <c r="CB931" s="6">
        <v>0</v>
      </c>
      <c r="CC931" s="6">
        <v>0</v>
      </c>
      <c r="CF931" s="6">
        <f t="shared" ca="1" si="413"/>
        <v>78583.051999999981</v>
      </c>
      <c r="CH931" s="3">
        <f t="shared" si="414"/>
        <v>43251</v>
      </c>
      <c r="CI931" s="4">
        <f t="shared" ca="1" si="415"/>
        <v>815008.08000000007</v>
      </c>
      <c r="CJ931" s="4">
        <f t="shared" ca="1" si="416"/>
        <v>78583.051999999981</v>
      </c>
      <c r="CL931" s="4">
        <f t="shared" ca="1" si="417"/>
        <v>893591.1320000001</v>
      </c>
    </row>
    <row r="932" spans="2:90" x14ac:dyDescent="0.15">
      <c r="B932" s="3">
        <v>43252</v>
      </c>
      <c r="E932" s="86">
        <v>43252</v>
      </c>
      <c r="F932" s="53">
        <v>15.07</v>
      </c>
      <c r="G932">
        <v>3.2</v>
      </c>
      <c r="H932">
        <v>21.7224</v>
      </c>
      <c r="I932">
        <v>25.24</v>
      </c>
      <c r="K932">
        <v>12.46</v>
      </c>
      <c r="L932">
        <v>16.39</v>
      </c>
      <c r="M932">
        <v>3.12</v>
      </c>
      <c r="O932">
        <v>18.3</v>
      </c>
      <c r="Q932">
        <v>1.26</v>
      </c>
      <c r="R932">
        <v>8.33</v>
      </c>
      <c r="S932">
        <v>41.21</v>
      </c>
      <c r="U932">
        <v>41.21</v>
      </c>
      <c r="X932" s="3">
        <f t="shared" si="395"/>
        <v>43252</v>
      </c>
      <c r="Y932" s="40">
        <f ca="1">Y931+SUMIFS('Transactions (Dated)'!$E$2:$E$53,'Transactions (Dated)'!$D$2:$D$53,'Share Values'!$X932,'Transactions (Dated)'!$B$2:$B$53,'Share Values'!Y$11,'Transactions (Dated)'!$C$2:$C$53,"Buy")-SUMIFS('Transactions (Dated)'!$E$2:$E$53,'Transactions (Dated)'!$D$2:$D$53,'Share Values'!$X932,'Transactions (Dated)'!$B$2:$B$53,'Share Values'!Y$11,'Transactions (Dated)'!$C$2:$C$53,"Sell")</f>
        <v>4625</v>
      </c>
      <c r="Z932" s="40">
        <f ca="1">Z931+SUMIFS('Transactions (Dated)'!$E$2:$E$53,'Transactions (Dated)'!$D$2:$D$53,'Share Values'!$X932,'Transactions (Dated)'!$B$2:$B$53,'Share Values'!Z$11,'Transactions (Dated)'!$C$2:$C$53,"Buy")-SUMIFS('Transactions (Dated)'!$E$2:$E$53,'Transactions (Dated)'!$D$2:$D$53,'Share Values'!$X932,'Transactions (Dated)'!$B$2:$B$53,'Share Values'!Z$11,'Transactions (Dated)'!$C$2:$C$53,"Sell")</f>
        <v>9375</v>
      </c>
      <c r="AA932" s="40">
        <f ca="1">AA931+SUMIFS('Transactions (Dated)'!$E$2:$E$53,'Transactions (Dated)'!$D$2:$D$53,'Share Values'!$X932,'Transactions (Dated)'!$B$2:$B$53,'Share Values'!AA$11,'Transactions (Dated)'!$C$2:$C$53,"Buy")-SUMIFS('Transactions (Dated)'!$E$2:$E$53,'Transactions (Dated)'!$D$2:$D$53,'Share Values'!$X932,'Transactions (Dated)'!$B$2:$B$53,'Share Values'!AA$11,'Transactions (Dated)'!$C$2:$C$53,"Sell")</f>
        <v>26357</v>
      </c>
      <c r="AB932" s="40">
        <f ca="1">AB931+SUMIFS('Transactions (Dated)'!$E$2:$E$53,'Transactions (Dated)'!$D$2:$D$53,'Share Values'!$X932,'Transactions (Dated)'!$B$2:$B$53,'Share Values'!AB$11,'Transactions (Dated)'!$C$2:$C$53,"Buy")-SUMIFS('Transactions (Dated)'!$E$2:$E$53,'Transactions (Dated)'!$D$2:$D$53,'Share Values'!$X932,'Transactions (Dated)'!$B$2:$B$53,'Share Values'!AB$11,'Transactions (Dated)'!$C$2:$C$53,"Sell")</f>
        <v>1892</v>
      </c>
      <c r="AC932" s="40">
        <f ca="1">AC931+SUMIFS('Transactions (Dated)'!$E$2:$E$53,'Transactions (Dated)'!$D$2:$D$53,'Share Values'!$X932,'Transactions (Dated)'!$B$2:$B$53,'Share Values'!AC$11,'Transactions (Dated)'!$C$2:$C$53,"Buy")-SUMIFS('Transactions (Dated)'!$E$2:$E$53,'Transactions (Dated)'!$D$2:$D$53,'Share Values'!$X932,'Transactions (Dated)'!$B$2:$B$53,'Share Values'!AC$11,'Transactions (Dated)'!$C$2:$C$53,"Sell")</f>
        <v>2348</v>
      </c>
      <c r="AD932" s="40">
        <f ca="1">AD931+SUMIFS('Transactions (Dated)'!$E$2:$E$53,'Transactions (Dated)'!$D$2:$D$53,'Share Values'!$X932,'Transactions (Dated)'!$B$2:$B$53,'Share Values'!AD$11,'Transactions (Dated)'!$C$2:$C$53,"Buy")-SUMIFS('Transactions (Dated)'!$E$2:$E$53,'Transactions (Dated)'!$D$2:$D$53,'Share Values'!$X932,'Transactions (Dated)'!$B$2:$B$53,'Share Values'!AD$11,'Transactions (Dated)'!$C$2:$C$53,"Sell")</f>
        <v>0</v>
      </c>
      <c r="AE932" s="40">
        <f ca="1">AE931+SUMIFS('Transactions (Dated)'!$E$2:$E$53,'Transactions (Dated)'!$D$2:$D$53,'Share Values'!$X932,'Transactions (Dated)'!$B$2:$B$53,'Share Values'!AE$11,'Transactions (Dated)'!$C$2:$C$53,"Buy")-SUMIFS('Transactions (Dated)'!$E$2:$E$53,'Transactions (Dated)'!$D$2:$D$53,'Share Values'!$X932,'Transactions (Dated)'!$B$2:$B$53,'Share Values'!AE$11,'Transactions (Dated)'!$C$2:$C$53,"Sell")</f>
        <v>2900</v>
      </c>
      <c r="AF932" s="40">
        <f ca="1">AF931+SUMIFS('Transactions (Dated)'!$E$2:$E$53,'Transactions (Dated)'!$D$2:$D$53,'Share Values'!$X932,'Transactions (Dated)'!$B$2:$B$53,'Share Values'!AF$11,'Transactions (Dated)'!$C$2:$C$53,"Buy")-SUMIFS('Transactions (Dated)'!$E$2:$E$53,'Transactions (Dated)'!$D$2:$D$53,'Share Values'!$X932,'Transactions (Dated)'!$B$2:$B$53,'Share Values'!AF$11,'Transactions (Dated)'!$C$2:$C$53,"Sell")</f>
        <v>14201</v>
      </c>
      <c r="AG932" s="40">
        <f ca="1">AG931+SUMIFS('Transactions (Dated)'!$E$2:$E$53,'Transactions (Dated)'!$D$2:$D$53,'Share Values'!$X932,'Transactions (Dated)'!$B$2:$B$53,'Share Values'!AG$11,'Transactions (Dated)'!$C$2:$C$53,"Buy")-SUMIFS('Transactions (Dated)'!$E$2:$E$53,'Transactions (Dated)'!$D$2:$D$53,'Share Values'!$X932,'Transactions (Dated)'!$B$2:$B$53,'Share Values'!AG$11,'Transactions (Dated)'!$C$2:$C$53,"Sell")</f>
        <v>6835</v>
      </c>
      <c r="AH932" s="40">
        <f ca="1">AH931+SUMIFS('Transactions (Dated)'!$E$2:$E$53,'Transactions (Dated)'!$D$2:$D$53,'Share Values'!$X932,'Transactions (Dated)'!$B$2:$B$53,'Share Values'!AH$11,'Transactions (Dated)'!$C$2:$C$53,"Buy")-SUMIFS('Transactions (Dated)'!$E$2:$E$53,'Transactions (Dated)'!$D$2:$D$53,'Share Values'!$X932,'Transactions (Dated)'!$B$2:$B$53,'Share Values'!AH$11,'Transactions (Dated)'!$C$2:$C$53,"Sell")</f>
        <v>0</v>
      </c>
      <c r="AI932" s="40">
        <f ca="1">AI931+SUMIFS('Transactions (Dated)'!$E$2:$E$53,'Transactions (Dated)'!$D$2:$D$53,'Share Values'!$X932,'Transactions (Dated)'!$B$2:$B$53,'Share Values'!AI$11,'Transactions (Dated)'!$C$2:$C$53,"Buy")-SUMIFS('Transactions (Dated)'!$E$2:$E$53,'Transactions (Dated)'!$D$2:$D$53,'Share Values'!$X932,'Transactions (Dated)'!$B$2:$B$53,'Share Values'!AI$11,'Transactions (Dated)'!$C$2:$C$53,"Sell")</f>
        <v>0</v>
      </c>
      <c r="AJ932" s="40">
        <f ca="1">AJ931+SUMIFS('Transactions (Dated)'!$E$2:$E$53,'Transactions (Dated)'!$D$2:$D$53,'Share Values'!$X932,'Transactions (Dated)'!$B$2:$B$53,'Share Values'!AJ$11,'Transactions (Dated)'!$C$2:$C$53,"Buy")-SUMIFS('Transactions (Dated)'!$E$2:$E$53,'Transactions (Dated)'!$D$2:$D$53,'Share Values'!$X932,'Transactions (Dated)'!$B$2:$B$53,'Share Values'!AJ$11,'Transactions (Dated)'!$C$2:$C$53,"Sell")</f>
        <v>0</v>
      </c>
      <c r="AK932" s="40">
        <f ca="1">AK931+SUMIFS('Transactions (Dated)'!$E$2:$E$53,'Transactions (Dated)'!$D$2:$D$53,'Share Values'!$X932,'Transactions (Dated)'!$B$2:$B$53,'Share Values'!AK$11,'Transactions (Dated)'!$C$2:$C$53,"Buy")-SUMIFS('Transactions (Dated)'!$E$2:$E$53,'Transactions (Dated)'!$D$2:$D$53,'Share Values'!$X932,'Transactions (Dated)'!$B$2:$B$53,'Share Values'!AK$11,'Transactions (Dated)'!$C$2:$C$53,"Sell")</f>
        <v>0</v>
      </c>
      <c r="AL932" s="40">
        <f ca="1">AL931+SUMIFS('Transactions (Dated)'!$E$2:$E$53,'Transactions (Dated)'!$D$2:$D$53,'Share Values'!$X932,'Transactions (Dated)'!$B$2:$B$53,'Share Values'!AL$11,'Transactions (Dated)'!$C$2:$C$53,"Buy")-SUMIFS('Transactions (Dated)'!$E$2:$E$53,'Transactions (Dated)'!$D$2:$D$53,'Share Values'!$X932,'Transactions (Dated)'!$B$2:$B$53,'Share Values'!AL$11,'Transactions (Dated)'!$C$2:$C$53,"Sell")</f>
        <v>0</v>
      </c>
      <c r="AM932" s="40">
        <f ca="1">AM931+SUMIFS('Transactions (Dated)'!$E$2:$E$53,'Transactions (Dated)'!$D$2:$D$53,'Share Values'!$X932,'Transactions (Dated)'!$B$2:$B$53,'Share Values'!AM$11,'Transactions (Dated)'!$C$2:$C$53,"Buy")-SUMIFS('Transactions (Dated)'!$E$2:$E$53,'Transactions (Dated)'!$D$2:$D$53,'Share Values'!$X932,'Transactions (Dated)'!$B$2:$B$53,'Share Values'!AM$11,'Transactions (Dated)'!$C$2:$C$53,"Sell")</f>
        <v>0</v>
      </c>
      <c r="AN932" s="40">
        <f ca="1">AN931+SUMIFS('Transactions (Dated)'!$E$2:$E$53,'Transactions (Dated)'!$D$2:$D$53,'Share Values'!$X932,'Transactions (Dated)'!$B$2:$B$53,'Share Values'!AN$11,'Transactions (Dated)'!$C$2:$C$53,"Buy")-SUMIFS('Transactions (Dated)'!$E$2:$E$53,'Transactions (Dated)'!$D$2:$D$53,'Share Values'!$X932,'Transactions (Dated)'!$B$2:$B$53,'Share Values'!AN$11,'Transactions (Dated)'!$C$2:$C$53,"Sell")</f>
        <v>0</v>
      </c>
      <c r="AQ932" s="3">
        <f t="shared" si="396"/>
        <v>43252</v>
      </c>
      <c r="AR932" s="6">
        <f t="shared" ca="1" si="397"/>
        <v>69698.75</v>
      </c>
      <c r="AS932" s="6">
        <f t="shared" ca="1" si="398"/>
        <v>30000</v>
      </c>
      <c r="AT932" s="6">
        <f t="shared" ca="1" si="399"/>
        <v>572537.29680000001</v>
      </c>
      <c r="AU932" s="6">
        <f t="shared" ca="1" si="400"/>
        <v>47754.079999999994</v>
      </c>
      <c r="AV932" s="6">
        <f t="shared" ca="1" si="401"/>
        <v>0</v>
      </c>
      <c r="AW932" s="6">
        <f t="shared" ca="1" si="402"/>
        <v>0</v>
      </c>
      <c r="AX932" s="6">
        <f t="shared" ca="1" si="403"/>
        <v>47531</v>
      </c>
      <c r="AY932" s="6">
        <f t="shared" ca="1" si="404"/>
        <v>44307.12</v>
      </c>
      <c r="AZ932" s="6">
        <f t="shared" ca="1" si="405"/>
        <v>0</v>
      </c>
      <c r="BA932" s="6">
        <f t="shared" ca="1" si="406"/>
        <v>0</v>
      </c>
      <c r="BB932" s="6">
        <f t="shared" ca="1" si="407"/>
        <v>0</v>
      </c>
      <c r="BC932" s="6">
        <f t="shared" ca="1" si="408"/>
        <v>0</v>
      </c>
      <c r="BD932" s="6">
        <f t="shared" ca="1" si="409"/>
        <v>0</v>
      </c>
      <c r="BE932" s="6">
        <f t="shared" ca="1" si="410"/>
        <v>0</v>
      </c>
      <c r="BF932" s="6">
        <f t="shared" ca="1" si="393"/>
        <v>0</v>
      </c>
      <c r="BG932" s="6">
        <f t="shared" ca="1" si="394"/>
        <v>0</v>
      </c>
      <c r="BJ932" s="4">
        <f t="shared" ca="1" si="411"/>
        <v>811828.24679999996</v>
      </c>
      <c r="BL932" s="3">
        <f t="shared" si="412"/>
        <v>43252</v>
      </c>
      <c r="BM932" s="6">
        <f>BM931+SUMIFS('Transactions (Dated)'!G:G,'Transactions (Dated)'!D:D,'Share Values'!AQ932)</f>
        <v>14317.649999999987</v>
      </c>
      <c r="BN932" s="6">
        <f ca="1">BN931+SUMIFS('Transactions (Dated)'!$F:$F,'Transactions (Dated)'!$D:$D,$BL932,'Transactions (Dated)'!$B:$B,BN$11,'Transactions (Dated)'!$C:$C,"Dividend (paid to cash)")*Y932</f>
        <v>0</v>
      </c>
      <c r="BO932" s="6">
        <f ca="1">BO931+SUMIFS('Transactions (Dated)'!$F:$F,'Transactions (Dated)'!$D:$D,$BL932,'Transactions (Dated)'!$B:$B,BO$11,'Transactions (Dated)'!$C:$C,"Dividend (paid to cash)")*Z932</f>
        <v>2421.875</v>
      </c>
      <c r="BP932" s="6">
        <f ca="1">BP931+SUMIFS('Transactions (Dated)'!$F:$F,'Transactions (Dated)'!$D:$D,$BL932,'Transactions (Dated)'!$B:$B,BP$11,'Transactions (Dated)'!$C:$C,"Dividend (paid to cash)")*AA932</f>
        <v>51745.237000000008</v>
      </c>
      <c r="BQ932" s="6">
        <f ca="1">BQ931+SUMIFS('Transactions (Dated)'!$F:$F,'Transactions (Dated)'!$D:$D,$BL932,'Transactions (Dated)'!$B:$B,BQ$11,'Transactions (Dated)'!$C:$C,"Dividend (paid to cash)")*AB932</f>
        <v>818.29</v>
      </c>
      <c r="BR932" s="6">
        <f ca="1">BR931+SUMIFS('Transactions (Dated)'!$F:$F,'Transactions (Dated)'!$D:$D,$BL932,'Transactions (Dated)'!$B:$B,BR$11,'Transactions (Dated)'!$C:$C,"Dividend (paid to cash)")*AC932</f>
        <v>0</v>
      </c>
      <c r="BS932" s="6">
        <f ca="1">BS931+SUMIFS('Transactions (Dated)'!$F:$F,'Transactions (Dated)'!$D:$D,$BL932,'Transactions (Dated)'!$B:$B,BS$11,'Transactions (Dated)'!$C:$C,"Dividend (paid to cash)")*AD932</f>
        <v>0</v>
      </c>
      <c r="BT932" s="6">
        <f ca="1">BT931+SUMIFS('Transactions (Dated)'!$F:$F,'Transactions (Dated)'!$D:$D,$BL932,'Transactions (Dated)'!$B:$B,BT$11,'Transactions (Dated)'!$C:$C,"Dividend (paid to cash)")*AE932</f>
        <v>9280</v>
      </c>
      <c r="BU932" s="6">
        <f ca="1">BU931+SUMIFS('Transactions (Dated)'!$F:$F,'Transactions (Dated)'!$D:$D,$BL932,'Transactions (Dated)'!$B:$B,BU$11,'Transactions (Dated)'!$C:$C,"Dividend (paid to cash)")*AF932</f>
        <v>0</v>
      </c>
      <c r="BV932" s="6">
        <f ca="1">BV931+SUMIFS('Transactions (Dated)'!$F:$F,'Transactions (Dated)'!$D:$D,$BL932,'Transactions (Dated)'!$B:$B,BV$11,'Transactions (Dated)'!$C:$C,"Dividend (paid to cash)")*AG932</f>
        <v>0</v>
      </c>
      <c r="BW932" s="6">
        <f ca="1">BW931+SUMIFS('Transactions (Dated)'!$F:$F,'Transactions (Dated)'!$D:$D,$BL932,'Transactions (Dated)'!$B:$B,BW$11,'Transactions (Dated)'!$C:$C,"Dividend (paid to cash)")*AH932</f>
        <v>0</v>
      </c>
      <c r="BX932" s="6">
        <f ca="1">BX931+SUMIFS('Transactions (Dated)'!$F:$F,'Transactions (Dated)'!$D:$D,$BL932,'Transactions (Dated)'!$B:$B,BX$11,'Transactions (Dated)'!$C:$C,"Dividend (paid to cash)")*AI932</f>
        <v>0</v>
      </c>
      <c r="BY932" s="6">
        <f ca="1">BY931+SUMIFS('Transactions (Dated)'!$F:$F,'Transactions (Dated)'!$D:$D,$BL932,'Transactions (Dated)'!$B:$B,BY$11,'Transactions (Dated)'!$C:$C,"Dividend (paid to cash)")*AJ932</f>
        <v>0</v>
      </c>
      <c r="BZ932" s="6">
        <f ca="1">BZ931+SUMIFS('Transactions (Dated)'!$F:$F,'Transactions (Dated)'!$D:$D,$BL932,'Transactions (Dated)'!$B:$B,BZ$11,'Transactions (Dated)'!$C:$C,"Dividend (paid to cash)")*AK932</f>
        <v>0</v>
      </c>
      <c r="CA932" s="6">
        <f ca="1">CA931+SUMIFS('Transactions (Dated)'!$F:$F,'Transactions (Dated)'!$D:$D,$BL932,'Transactions (Dated)'!$B:$B,CA$11,'Transactions (Dated)'!$C:$C,"Dividend (paid to cash)")*AL932</f>
        <v>0</v>
      </c>
      <c r="CB932" s="6">
        <v>0</v>
      </c>
      <c r="CC932" s="6">
        <v>0</v>
      </c>
      <c r="CF932" s="6">
        <f t="shared" ca="1" si="413"/>
        <v>78583.051999999981</v>
      </c>
      <c r="CH932" s="3">
        <f t="shared" si="414"/>
        <v>43252</v>
      </c>
      <c r="CI932" s="4">
        <f t="shared" ca="1" si="415"/>
        <v>811828.24679999996</v>
      </c>
      <c r="CJ932" s="4">
        <f t="shared" ca="1" si="416"/>
        <v>78583.051999999981</v>
      </c>
      <c r="CL932" s="4">
        <f t="shared" ca="1" si="417"/>
        <v>890411.29879999999</v>
      </c>
    </row>
    <row r="933" spans="2:90" x14ac:dyDescent="0.15">
      <c r="B933" s="3">
        <v>43255</v>
      </c>
      <c r="E933" s="86">
        <v>43255</v>
      </c>
      <c r="F933" s="53">
        <v>15.4</v>
      </c>
      <c r="G933">
        <v>3.12</v>
      </c>
      <c r="H933">
        <v>21.75</v>
      </c>
      <c r="I933">
        <v>25.46</v>
      </c>
      <c r="K933">
        <v>12.78</v>
      </c>
      <c r="L933">
        <v>16.399999999999999</v>
      </c>
      <c r="M933">
        <v>3.07</v>
      </c>
      <c r="O933">
        <v>18.25</v>
      </c>
      <c r="Q933">
        <v>1.25</v>
      </c>
      <c r="R933">
        <v>8.36</v>
      </c>
      <c r="S933">
        <v>41.16</v>
      </c>
      <c r="U933">
        <v>41.16</v>
      </c>
      <c r="X933" s="3">
        <f t="shared" si="395"/>
        <v>43255</v>
      </c>
      <c r="Y933" s="40">
        <f ca="1">Y932+SUMIFS('Transactions (Dated)'!$E$2:$E$53,'Transactions (Dated)'!$D$2:$D$53,'Share Values'!$X933,'Transactions (Dated)'!$B$2:$B$53,'Share Values'!Y$11,'Transactions (Dated)'!$C$2:$C$53,"Buy")-SUMIFS('Transactions (Dated)'!$E$2:$E$53,'Transactions (Dated)'!$D$2:$D$53,'Share Values'!$X933,'Transactions (Dated)'!$B$2:$B$53,'Share Values'!Y$11,'Transactions (Dated)'!$C$2:$C$53,"Sell")</f>
        <v>4625</v>
      </c>
      <c r="Z933" s="40">
        <f ca="1">Z932+SUMIFS('Transactions (Dated)'!$E$2:$E$53,'Transactions (Dated)'!$D$2:$D$53,'Share Values'!$X933,'Transactions (Dated)'!$B$2:$B$53,'Share Values'!Z$11,'Transactions (Dated)'!$C$2:$C$53,"Buy")-SUMIFS('Transactions (Dated)'!$E$2:$E$53,'Transactions (Dated)'!$D$2:$D$53,'Share Values'!$X933,'Transactions (Dated)'!$B$2:$B$53,'Share Values'!Z$11,'Transactions (Dated)'!$C$2:$C$53,"Sell")</f>
        <v>9375</v>
      </c>
      <c r="AA933" s="40">
        <f ca="1">AA932+SUMIFS('Transactions (Dated)'!$E$2:$E$53,'Transactions (Dated)'!$D$2:$D$53,'Share Values'!$X933,'Transactions (Dated)'!$B$2:$B$53,'Share Values'!AA$11,'Transactions (Dated)'!$C$2:$C$53,"Buy")-SUMIFS('Transactions (Dated)'!$E$2:$E$53,'Transactions (Dated)'!$D$2:$D$53,'Share Values'!$X933,'Transactions (Dated)'!$B$2:$B$53,'Share Values'!AA$11,'Transactions (Dated)'!$C$2:$C$53,"Sell")</f>
        <v>26357</v>
      </c>
      <c r="AB933" s="40">
        <f ca="1">AB932+SUMIFS('Transactions (Dated)'!$E$2:$E$53,'Transactions (Dated)'!$D$2:$D$53,'Share Values'!$X933,'Transactions (Dated)'!$B$2:$B$53,'Share Values'!AB$11,'Transactions (Dated)'!$C$2:$C$53,"Buy")-SUMIFS('Transactions (Dated)'!$E$2:$E$53,'Transactions (Dated)'!$D$2:$D$53,'Share Values'!$X933,'Transactions (Dated)'!$B$2:$B$53,'Share Values'!AB$11,'Transactions (Dated)'!$C$2:$C$53,"Sell")</f>
        <v>1892</v>
      </c>
      <c r="AC933" s="40">
        <f ca="1">AC932+SUMIFS('Transactions (Dated)'!$E$2:$E$53,'Transactions (Dated)'!$D$2:$D$53,'Share Values'!$X933,'Transactions (Dated)'!$B$2:$B$53,'Share Values'!AC$11,'Transactions (Dated)'!$C$2:$C$53,"Buy")-SUMIFS('Transactions (Dated)'!$E$2:$E$53,'Transactions (Dated)'!$D$2:$D$53,'Share Values'!$X933,'Transactions (Dated)'!$B$2:$B$53,'Share Values'!AC$11,'Transactions (Dated)'!$C$2:$C$53,"Sell")</f>
        <v>2348</v>
      </c>
      <c r="AD933" s="40">
        <f ca="1">AD932+SUMIFS('Transactions (Dated)'!$E$2:$E$53,'Transactions (Dated)'!$D$2:$D$53,'Share Values'!$X933,'Transactions (Dated)'!$B$2:$B$53,'Share Values'!AD$11,'Transactions (Dated)'!$C$2:$C$53,"Buy")-SUMIFS('Transactions (Dated)'!$E$2:$E$53,'Transactions (Dated)'!$D$2:$D$53,'Share Values'!$X933,'Transactions (Dated)'!$B$2:$B$53,'Share Values'!AD$11,'Transactions (Dated)'!$C$2:$C$53,"Sell")</f>
        <v>0</v>
      </c>
      <c r="AE933" s="40">
        <f ca="1">AE932+SUMIFS('Transactions (Dated)'!$E$2:$E$53,'Transactions (Dated)'!$D$2:$D$53,'Share Values'!$X933,'Transactions (Dated)'!$B$2:$B$53,'Share Values'!AE$11,'Transactions (Dated)'!$C$2:$C$53,"Buy")-SUMIFS('Transactions (Dated)'!$E$2:$E$53,'Transactions (Dated)'!$D$2:$D$53,'Share Values'!$X933,'Transactions (Dated)'!$B$2:$B$53,'Share Values'!AE$11,'Transactions (Dated)'!$C$2:$C$53,"Sell")</f>
        <v>2900</v>
      </c>
      <c r="AF933" s="40">
        <f ca="1">AF932+SUMIFS('Transactions (Dated)'!$E$2:$E$53,'Transactions (Dated)'!$D$2:$D$53,'Share Values'!$X933,'Transactions (Dated)'!$B$2:$B$53,'Share Values'!AF$11,'Transactions (Dated)'!$C$2:$C$53,"Buy")-SUMIFS('Transactions (Dated)'!$E$2:$E$53,'Transactions (Dated)'!$D$2:$D$53,'Share Values'!$X933,'Transactions (Dated)'!$B$2:$B$53,'Share Values'!AF$11,'Transactions (Dated)'!$C$2:$C$53,"Sell")</f>
        <v>14201</v>
      </c>
      <c r="AG933" s="40">
        <f ca="1">AG932+SUMIFS('Transactions (Dated)'!$E$2:$E$53,'Transactions (Dated)'!$D$2:$D$53,'Share Values'!$X933,'Transactions (Dated)'!$B$2:$B$53,'Share Values'!AG$11,'Transactions (Dated)'!$C$2:$C$53,"Buy")-SUMIFS('Transactions (Dated)'!$E$2:$E$53,'Transactions (Dated)'!$D$2:$D$53,'Share Values'!$X933,'Transactions (Dated)'!$B$2:$B$53,'Share Values'!AG$11,'Transactions (Dated)'!$C$2:$C$53,"Sell")</f>
        <v>6835</v>
      </c>
      <c r="AH933" s="40">
        <f ca="1">AH932+SUMIFS('Transactions (Dated)'!$E$2:$E$53,'Transactions (Dated)'!$D$2:$D$53,'Share Values'!$X933,'Transactions (Dated)'!$B$2:$B$53,'Share Values'!AH$11,'Transactions (Dated)'!$C$2:$C$53,"Buy")-SUMIFS('Transactions (Dated)'!$E$2:$E$53,'Transactions (Dated)'!$D$2:$D$53,'Share Values'!$X933,'Transactions (Dated)'!$B$2:$B$53,'Share Values'!AH$11,'Transactions (Dated)'!$C$2:$C$53,"Sell")</f>
        <v>0</v>
      </c>
      <c r="AI933" s="40">
        <f ca="1">AI932+SUMIFS('Transactions (Dated)'!$E$2:$E$53,'Transactions (Dated)'!$D$2:$D$53,'Share Values'!$X933,'Transactions (Dated)'!$B$2:$B$53,'Share Values'!AI$11,'Transactions (Dated)'!$C$2:$C$53,"Buy")-SUMIFS('Transactions (Dated)'!$E$2:$E$53,'Transactions (Dated)'!$D$2:$D$53,'Share Values'!$X933,'Transactions (Dated)'!$B$2:$B$53,'Share Values'!AI$11,'Transactions (Dated)'!$C$2:$C$53,"Sell")</f>
        <v>0</v>
      </c>
      <c r="AJ933" s="40">
        <f ca="1">AJ932+SUMIFS('Transactions (Dated)'!$E$2:$E$53,'Transactions (Dated)'!$D$2:$D$53,'Share Values'!$X933,'Transactions (Dated)'!$B$2:$B$53,'Share Values'!AJ$11,'Transactions (Dated)'!$C$2:$C$53,"Buy")-SUMIFS('Transactions (Dated)'!$E$2:$E$53,'Transactions (Dated)'!$D$2:$D$53,'Share Values'!$X933,'Transactions (Dated)'!$B$2:$B$53,'Share Values'!AJ$11,'Transactions (Dated)'!$C$2:$C$53,"Sell")</f>
        <v>0</v>
      </c>
      <c r="AK933" s="40">
        <f ca="1">AK932+SUMIFS('Transactions (Dated)'!$E$2:$E$53,'Transactions (Dated)'!$D$2:$D$53,'Share Values'!$X933,'Transactions (Dated)'!$B$2:$B$53,'Share Values'!AK$11,'Transactions (Dated)'!$C$2:$C$53,"Buy")-SUMIFS('Transactions (Dated)'!$E$2:$E$53,'Transactions (Dated)'!$D$2:$D$53,'Share Values'!$X933,'Transactions (Dated)'!$B$2:$B$53,'Share Values'!AK$11,'Transactions (Dated)'!$C$2:$C$53,"Sell")</f>
        <v>0</v>
      </c>
      <c r="AL933" s="40">
        <f ca="1">AL932+SUMIFS('Transactions (Dated)'!$E$2:$E$53,'Transactions (Dated)'!$D$2:$D$53,'Share Values'!$X933,'Transactions (Dated)'!$B$2:$B$53,'Share Values'!AL$11,'Transactions (Dated)'!$C$2:$C$53,"Buy")-SUMIFS('Transactions (Dated)'!$E$2:$E$53,'Transactions (Dated)'!$D$2:$D$53,'Share Values'!$X933,'Transactions (Dated)'!$B$2:$B$53,'Share Values'!AL$11,'Transactions (Dated)'!$C$2:$C$53,"Sell")</f>
        <v>0</v>
      </c>
      <c r="AM933" s="40">
        <f ca="1">AM932+SUMIFS('Transactions (Dated)'!$E$2:$E$53,'Transactions (Dated)'!$D$2:$D$53,'Share Values'!$X933,'Transactions (Dated)'!$B$2:$B$53,'Share Values'!AM$11,'Transactions (Dated)'!$C$2:$C$53,"Buy")-SUMIFS('Transactions (Dated)'!$E$2:$E$53,'Transactions (Dated)'!$D$2:$D$53,'Share Values'!$X933,'Transactions (Dated)'!$B$2:$B$53,'Share Values'!AM$11,'Transactions (Dated)'!$C$2:$C$53,"Sell")</f>
        <v>0</v>
      </c>
      <c r="AN933" s="40">
        <f ca="1">AN932+SUMIFS('Transactions (Dated)'!$E$2:$E$53,'Transactions (Dated)'!$D$2:$D$53,'Share Values'!$X933,'Transactions (Dated)'!$B$2:$B$53,'Share Values'!AN$11,'Transactions (Dated)'!$C$2:$C$53,"Buy")-SUMIFS('Transactions (Dated)'!$E$2:$E$53,'Transactions (Dated)'!$D$2:$D$53,'Share Values'!$X933,'Transactions (Dated)'!$B$2:$B$53,'Share Values'!AN$11,'Transactions (Dated)'!$C$2:$C$53,"Sell")</f>
        <v>0</v>
      </c>
      <c r="AQ933" s="3">
        <f t="shared" si="396"/>
        <v>43255</v>
      </c>
      <c r="AR933" s="6">
        <f t="shared" ca="1" si="397"/>
        <v>71225</v>
      </c>
      <c r="AS933" s="6">
        <f t="shared" ca="1" si="398"/>
        <v>29250</v>
      </c>
      <c r="AT933" s="6">
        <f t="shared" ca="1" si="399"/>
        <v>573264.75</v>
      </c>
      <c r="AU933" s="6">
        <f t="shared" ca="1" si="400"/>
        <v>48170.32</v>
      </c>
      <c r="AV933" s="6">
        <f t="shared" ca="1" si="401"/>
        <v>0</v>
      </c>
      <c r="AW933" s="6">
        <f t="shared" ca="1" si="402"/>
        <v>0</v>
      </c>
      <c r="AX933" s="6">
        <f t="shared" ca="1" si="403"/>
        <v>47559.999999999993</v>
      </c>
      <c r="AY933" s="6">
        <f t="shared" ca="1" si="404"/>
        <v>43597.07</v>
      </c>
      <c r="AZ933" s="6">
        <f t="shared" ca="1" si="405"/>
        <v>0</v>
      </c>
      <c r="BA933" s="6">
        <f t="shared" ca="1" si="406"/>
        <v>0</v>
      </c>
      <c r="BB933" s="6">
        <f t="shared" ca="1" si="407"/>
        <v>0</v>
      </c>
      <c r="BC933" s="6">
        <f t="shared" ca="1" si="408"/>
        <v>0</v>
      </c>
      <c r="BD933" s="6">
        <f t="shared" ca="1" si="409"/>
        <v>0</v>
      </c>
      <c r="BE933" s="6">
        <f t="shared" ca="1" si="410"/>
        <v>0</v>
      </c>
      <c r="BF933" s="6">
        <f t="shared" ca="1" si="393"/>
        <v>0</v>
      </c>
      <c r="BG933" s="6">
        <f t="shared" ca="1" si="394"/>
        <v>0</v>
      </c>
      <c r="BJ933" s="4">
        <f t="shared" ca="1" si="411"/>
        <v>813067.1399999999</v>
      </c>
      <c r="BL933" s="3">
        <f t="shared" si="412"/>
        <v>43255</v>
      </c>
      <c r="BM933" s="6">
        <f>BM932+SUMIFS('Transactions (Dated)'!G:G,'Transactions (Dated)'!D:D,'Share Values'!AQ933)</f>
        <v>14317.649999999987</v>
      </c>
      <c r="BN933" s="6">
        <f ca="1">BN932+SUMIFS('Transactions (Dated)'!$F:$F,'Transactions (Dated)'!$D:$D,$BL933,'Transactions (Dated)'!$B:$B,BN$11,'Transactions (Dated)'!$C:$C,"Dividend (paid to cash)")*Y933</f>
        <v>0</v>
      </c>
      <c r="BO933" s="6">
        <f ca="1">BO932+SUMIFS('Transactions (Dated)'!$F:$F,'Transactions (Dated)'!$D:$D,$BL933,'Transactions (Dated)'!$B:$B,BO$11,'Transactions (Dated)'!$C:$C,"Dividend (paid to cash)")*Z933</f>
        <v>2421.875</v>
      </c>
      <c r="BP933" s="6">
        <f ca="1">BP932+SUMIFS('Transactions (Dated)'!$F:$F,'Transactions (Dated)'!$D:$D,$BL933,'Transactions (Dated)'!$B:$B,BP$11,'Transactions (Dated)'!$C:$C,"Dividend (paid to cash)")*AA933</f>
        <v>51745.237000000008</v>
      </c>
      <c r="BQ933" s="6">
        <f ca="1">BQ932+SUMIFS('Transactions (Dated)'!$F:$F,'Transactions (Dated)'!$D:$D,$BL933,'Transactions (Dated)'!$B:$B,BQ$11,'Transactions (Dated)'!$C:$C,"Dividend (paid to cash)")*AB933</f>
        <v>818.29</v>
      </c>
      <c r="BR933" s="6">
        <f ca="1">BR932+SUMIFS('Transactions (Dated)'!$F:$F,'Transactions (Dated)'!$D:$D,$BL933,'Transactions (Dated)'!$B:$B,BR$11,'Transactions (Dated)'!$C:$C,"Dividend (paid to cash)")*AC933</f>
        <v>0</v>
      </c>
      <c r="BS933" s="6">
        <f ca="1">BS932+SUMIFS('Transactions (Dated)'!$F:$F,'Transactions (Dated)'!$D:$D,$BL933,'Transactions (Dated)'!$B:$B,BS$11,'Transactions (Dated)'!$C:$C,"Dividend (paid to cash)")*AD933</f>
        <v>0</v>
      </c>
      <c r="BT933" s="6">
        <f ca="1">BT932+SUMIFS('Transactions (Dated)'!$F:$F,'Transactions (Dated)'!$D:$D,$BL933,'Transactions (Dated)'!$B:$B,BT$11,'Transactions (Dated)'!$C:$C,"Dividend (paid to cash)")*AE933</f>
        <v>11745</v>
      </c>
      <c r="BU933" s="6">
        <f ca="1">BU932+SUMIFS('Transactions (Dated)'!$F:$F,'Transactions (Dated)'!$D:$D,$BL933,'Transactions (Dated)'!$B:$B,BU$11,'Transactions (Dated)'!$C:$C,"Dividend (paid to cash)")*AF933</f>
        <v>0</v>
      </c>
      <c r="BV933" s="6">
        <f ca="1">BV932+SUMIFS('Transactions (Dated)'!$F:$F,'Transactions (Dated)'!$D:$D,$BL933,'Transactions (Dated)'!$B:$B,BV$11,'Transactions (Dated)'!$C:$C,"Dividend (paid to cash)")*AG933</f>
        <v>0</v>
      </c>
      <c r="BW933" s="6">
        <f ca="1">BW932+SUMIFS('Transactions (Dated)'!$F:$F,'Transactions (Dated)'!$D:$D,$BL933,'Transactions (Dated)'!$B:$B,BW$11,'Transactions (Dated)'!$C:$C,"Dividend (paid to cash)")*AH933</f>
        <v>0</v>
      </c>
      <c r="BX933" s="6">
        <f ca="1">BX932+SUMIFS('Transactions (Dated)'!$F:$F,'Transactions (Dated)'!$D:$D,$BL933,'Transactions (Dated)'!$B:$B,BX$11,'Transactions (Dated)'!$C:$C,"Dividend (paid to cash)")*AI933</f>
        <v>0</v>
      </c>
      <c r="BY933" s="6">
        <f ca="1">BY932+SUMIFS('Transactions (Dated)'!$F:$F,'Transactions (Dated)'!$D:$D,$BL933,'Transactions (Dated)'!$B:$B,BY$11,'Transactions (Dated)'!$C:$C,"Dividend (paid to cash)")*AJ933</f>
        <v>0</v>
      </c>
      <c r="BZ933" s="6">
        <f ca="1">BZ932+SUMIFS('Transactions (Dated)'!$F:$F,'Transactions (Dated)'!$D:$D,$BL933,'Transactions (Dated)'!$B:$B,BZ$11,'Transactions (Dated)'!$C:$C,"Dividend (paid to cash)")*AK933</f>
        <v>0</v>
      </c>
      <c r="CA933" s="6">
        <f ca="1">CA932+SUMIFS('Transactions (Dated)'!$F:$F,'Transactions (Dated)'!$D:$D,$BL933,'Transactions (Dated)'!$B:$B,CA$11,'Transactions (Dated)'!$C:$C,"Dividend (paid to cash)")*AL933</f>
        <v>0</v>
      </c>
      <c r="CB933" s="6">
        <v>0</v>
      </c>
      <c r="CC933" s="6">
        <v>0</v>
      </c>
      <c r="CF933" s="6">
        <f t="shared" ca="1" si="413"/>
        <v>81048.051999999981</v>
      </c>
      <c r="CH933" s="3">
        <f t="shared" si="414"/>
        <v>43255</v>
      </c>
      <c r="CI933" s="4">
        <f t="shared" ca="1" si="415"/>
        <v>813067.1399999999</v>
      </c>
      <c r="CJ933" s="4">
        <f t="shared" ca="1" si="416"/>
        <v>81048.051999999981</v>
      </c>
      <c r="CL933" s="4">
        <f t="shared" ca="1" si="417"/>
        <v>894115.19199999992</v>
      </c>
    </row>
    <row r="934" spans="2:90" x14ac:dyDescent="0.15">
      <c r="B934" s="3">
        <v>43256</v>
      </c>
      <c r="E934" s="86">
        <v>43256</v>
      </c>
      <c r="F934" s="53">
        <v>15.78</v>
      </c>
      <c r="G934">
        <v>3.08</v>
      </c>
      <c r="H934">
        <v>22.01</v>
      </c>
      <c r="I934">
        <v>25.39</v>
      </c>
      <c r="K934">
        <v>13.01</v>
      </c>
      <c r="L934">
        <v>16.420000000000002</v>
      </c>
      <c r="M934">
        <v>3.11</v>
      </c>
      <c r="O934">
        <v>18.29</v>
      </c>
      <c r="Q934">
        <v>1.23</v>
      </c>
      <c r="R934">
        <v>8.6199999999999992</v>
      </c>
      <c r="S934">
        <v>40.799999999999997</v>
      </c>
      <c r="U934">
        <v>40.799999999999997</v>
      </c>
      <c r="X934" s="3">
        <f t="shared" si="395"/>
        <v>43256</v>
      </c>
      <c r="Y934" s="40">
        <f ca="1">Y933+SUMIFS('Transactions (Dated)'!$E$2:$E$53,'Transactions (Dated)'!$D$2:$D$53,'Share Values'!$X934,'Transactions (Dated)'!$B$2:$B$53,'Share Values'!Y$11,'Transactions (Dated)'!$C$2:$C$53,"Buy")-SUMIFS('Transactions (Dated)'!$E$2:$E$53,'Transactions (Dated)'!$D$2:$D$53,'Share Values'!$X934,'Transactions (Dated)'!$B$2:$B$53,'Share Values'!Y$11,'Transactions (Dated)'!$C$2:$C$53,"Sell")</f>
        <v>4625</v>
      </c>
      <c r="Z934" s="40">
        <f ca="1">Z933+SUMIFS('Transactions (Dated)'!$E$2:$E$53,'Transactions (Dated)'!$D$2:$D$53,'Share Values'!$X934,'Transactions (Dated)'!$B$2:$B$53,'Share Values'!Z$11,'Transactions (Dated)'!$C$2:$C$53,"Buy")-SUMIFS('Transactions (Dated)'!$E$2:$E$53,'Transactions (Dated)'!$D$2:$D$53,'Share Values'!$X934,'Transactions (Dated)'!$B$2:$B$53,'Share Values'!Z$11,'Transactions (Dated)'!$C$2:$C$53,"Sell")</f>
        <v>9375</v>
      </c>
      <c r="AA934" s="40">
        <f ca="1">AA933+SUMIFS('Transactions (Dated)'!$E$2:$E$53,'Transactions (Dated)'!$D$2:$D$53,'Share Values'!$X934,'Transactions (Dated)'!$B$2:$B$53,'Share Values'!AA$11,'Transactions (Dated)'!$C$2:$C$53,"Buy")-SUMIFS('Transactions (Dated)'!$E$2:$E$53,'Transactions (Dated)'!$D$2:$D$53,'Share Values'!$X934,'Transactions (Dated)'!$B$2:$B$53,'Share Values'!AA$11,'Transactions (Dated)'!$C$2:$C$53,"Sell")</f>
        <v>26357</v>
      </c>
      <c r="AB934" s="40">
        <f ca="1">AB933+SUMIFS('Transactions (Dated)'!$E$2:$E$53,'Transactions (Dated)'!$D$2:$D$53,'Share Values'!$X934,'Transactions (Dated)'!$B$2:$B$53,'Share Values'!AB$11,'Transactions (Dated)'!$C$2:$C$53,"Buy")-SUMIFS('Transactions (Dated)'!$E$2:$E$53,'Transactions (Dated)'!$D$2:$D$53,'Share Values'!$X934,'Transactions (Dated)'!$B$2:$B$53,'Share Values'!AB$11,'Transactions (Dated)'!$C$2:$C$53,"Sell")</f>
        <v>1892</v>
      </c>
      <c r="AC934" s="40">
        <f ca="1">AC933+SUMIFS('Transactions (Dated)'!$E$2:$E$53,'Transactions (Dated)'!$D$2:$D$53,'Share Values'!$X934,'Transactions (Dated)'!$B$2:$B$53,'Share Values'!AC$11,'Transactions (Dated)'!$C$2:$C$53,"Buy")-SUMIFS('Transactions (Dated)'!$E$2:$E$53,'Transactions (Dated)'!$D$2:$D$53,'Share Values'!$X934,'Transactions (Dated)'!$B$2:$B$53,'Share Values'!AC$11,'Transactions (Dated)'!$C$2:$C$53,"Sell")</f>
        <v>2348</v>
      </c>
      <c r="AD934" s="40">
        <f ca="1">AD933+SUMIFS('Transactions (Dated)'!$E$2:$E$53,'Transactions (Dated)'!$D$2:$D$53,'Share Values'!$X934,'Transactions (Dated)'!$B$2:$B$53,'Share Values'!AD$11,'Transactions (Dated)'!$C$2:$C$53,"Buy")-SUMIFS('Transactions (Dated)'!$E$2:$E$53,'Transactions (Dated)'!$D$2:$D$53,'Share Values'!$X934,'Transactions (Dated)'!$B$2:$B$53,'Share Values'!AD$11,'Transactions (Dated)'!$C$2:$C$53,"Sell")</f>
        <v>0</v>
      </c>
      <c r="AE934" s="40">
        <f ca="1">AE933+SUMIFS('Transactions (Dated)'!$E$2:$E$53,'Transactions (Dated)'!$D$2:$D$53,'Share Values'!$X934,'Transactions (Dated)'!$B$2:$B$53,'Share Values'!AE$11,'Transactions (Dated)'!$C$2:$C$53,"Buy")-SUMIFS('Transactions (Dated)'!$E$2:$E$53,'Transactions (Dated)'!$D$2:$D$53,'Share Values'!$X934,'Transactions (Dated)'!$B$2:$B$53,'Share Values'!AE$11,'Transactions (Dated)'!$C$2:$C$53,"Sell")</f>
        <v>2900</v>
      </c>
      <c r="AF934" s="40">
        <f ca="1">AF933+SUMIFS('Transactions (Dated)'!$E$2:$E$53,'Transactions (Dated)'!$D$2:$D$53,'Share Values'!$X934,'Transactions (Dated)'!$B$2:$B$53,'Share Values'!AF$11,'Transactions (Dated)'!$C$2:$C$53,"Buy")-SUMIFS('Transactions (Dated)'!$E$2:$E$53,'Transactions (Dated)'!$D$2:$D$53,'Share Values'!$X934,'Transactions (Dated)'!$B$2:$B$53,'Share Values'!AF$11,'Transactions (Dated)'!$C$2:$C$53,"Sell")</f>
        <v>14201</v>
      </c>
      <c r="AG934" s="40">
        <f ca="1">AG933+SUMIFS('Transactions (Dated)'!$E$2:$E$53,'Transactions (Dated)'!$D$2:$D$53,'Share Values'!$X934,'Transactions (Dated)'!$B$2:$B$53,'Share Values'!AG$11,'Transactions (Dated)'!$C$2:$C$53,"Buy")-SUMIFS('Transactions (Dated)'!$E$2:$E$53,'Transactions (Dated)'!$D$2:$D$53,'Share Values'!$X934,'Transactions (Dated)'!$B$2:$B$53,'Share Values'!AG$11,'Transactions (Dated)'!$C$2:$C$53,"Sell")</f>
        <v>6835</v>
      </c>
      <c r="AH934" s="40">
        <f ca="1">AH933+SUMIFS('Transactions (Dated)'!$E$2:$E$53,'Transactions (Dated)'!$D$2:$D$53,'Share Values'!$X934,'Transactions (Dated)'!$B$2:$B$53,'Share Values'!AH$11,'Transactions (Dated)'!$C$2:$C$53,"Buy")-SUMIFS('Transactions (Dated)'!$E$2:$E$53,'Transactions (Dated)'!$D$2:$D$53,'Share Values'!$X934,'Transactions (Dated)'!$B$2:$B$53,'Share Values'!AH$11,'Transactions (Dated)'!$C$2:$C$53,"Sell")</f>
        <v>0</v>
      </c>
      <c r="AI934" s="40">
        <f ca="1">AI933+SUMIFS('Transactions (Dated)'!$E$2:$E$53,'Transactions (Dated)'!$D$2:$D$53,'Share Values'!$X934,'Transactions (Dated)'!$B$2:$B$53,'Share Values'!AI$11,'Transactions (Dated)'!$C$2:$C$53,"Buy")-SUMIFS('Transactions (Dated)'!$E$2:$E$53,'Transactions (Dated)'!$D$2:$D$53,'Share Values'!$X934,'Transactions (Dated)'!$B$2:$B$53,'Share Values'!AI$11,'Transactions (Dated)'!$C$2:$C$53,"Sell")</f>
        <v>0</v>
      </c>
      <c r="AJ934" s="40">
        <f ca="1">AJ933+SUMIFS('Transactions (Dated)'!$E$2:$E$53,'Transactions (Dated)'!$D$2:$D$53,'Share Values'!$X934,'Transactions (Dated)'!$B$2:$B$53,'Share Values'!AJ$11,'Transactions (Dated)'!$C$2:$C$53,"Buy")-SUMIFS('Transactions (Dated)'!$E$2:$E$53,'Transactions (Dated)'!$D$2:$D$53,'Share Values'!$X934,'Transactions (Dated)'!$B$2:$B$53,'Share Values'!AJ$11,'Transactions (Dated)'!$C$2:$C$53,"Sell")</f>
        <v>0</v>
      </c>
      <c r="AK934" s="40">
        <f ca="1">AK933+SUMIFS('Transactions (Dated)'!$E$2:$E$53,'Transactions (Dated)'!$D$2:$D$53,'Share Values'!$X934,'Transactions (Dated)'!$B$2:$B$53,'Share Values'!AK$11,'Transactions (Dated)'!$C$2:$C$53,"Buy")-SUMIFS('Transactions (Dated)'!$E$2:$E$53,'Transactions (Dated)'!$D$2:$D$53,'Share Values'!$X934,'Transactions (Dated)'!$B$2:$B$53,'Share Values'!AK$11,'Transactions (Dated)'!$C$2:$C$53,"Sell")</f>
        <v>0</v>
      </c>
      <c r="AL934" s="40">
        <f ca="1">AL933+SUMIFS('Transactions (Dated)'!$E$2:$E$53,'Transactions (Dated)'!$D$2:$D$53,'Share Values'!$X934,'Transactions (Dated)'!$B$2:$B$53,'Share Values'!AL$11,'Transactions (Dated)'!$C$2:$C$53,"Buy")-SUMIFS('Transactions (Dated)'!$E$2:$E$53,'Transactions (Dated)'!$D$2:$D$53,'Share Values'!$X934,'Transactions (Dated)'!$B$2:$B$53,'Share Values'!AL$11,'Transactions (Dated)'!$C$2:$C$53,"Sell")</f>
        <v>0</v>
      </c>
      <c r="AM934" s="40">
        <f ca="1">AM933+SUMIFS('Transactions (Dated)'!$E$2:$E$53,'Transactions (Dated)'!$D$2:$D$53,'Share Values'!$X934,'Transactions (Dated)'!$B$2:$B$53,'Share Values'!AM$11,'Transactions (Dated)'!$C$2:$C$53,"Buy")-SUMIFS('Transactions (Dated)'!$E$2:$E$53,'Transactions (Dated)'!$D$2:$D$53,'Share Values'!$X934,'Transactions (Dated)'!$B$2:$B$53,'Share Values'!AM$11,'Transactions (Dated)'!$C$2:$C$53,"Sell")</f>
        <v>0</v>
      </c>
      <c r="AN934" s="40">
        <f ca="1">AN933+SUMIFS('Transactions (Dated)'!$E$2:$E$53,'Transactions (Dated)'!$D$2:$D$53,'Share Values'!$X934,'Transactions (Dated)'!$B$2:$B$53,'Share Values'!AN$11,'Transactions (Dated)'!$C$2:$C$53,"Buy")-SUMIFS('Transactions (Dated)'!$E$2:$E$53,'Transactions (Dated)'!$D$2:$D$53,'Share Values'!$X934,'Transactions (Dated)'!$B$2:$B$53,'Share Values'!AN$11,'Transactions (Dated)'!$C$2:$C$53,"Sell")</f>
        <v>0</v>
      </c>
      <c r="AQ934" s="3">
        <f t="shared" si="396"/>
        <v>43256</v>
      </c>
      <c r="AR934" s="6">
        <f t="shared" ca="1" si="397"/>
        <v>72982.5</v>
      </c>
      <c r="AS934" s="6">
        <f t="shared" ca="1" si="398"/>
        <v>28875</v>
      </c>
      <c r="AT934" s="6">
        <f t="shared" ca="1" si="399"/>
        <v>580117.57000000007</v>
      </c>
      <c r="AU934" s="6">
        <f t="shared" ca="1" si="400"/>
        <v>48037.880000000005</v>
      </c>
      <c r="AV934" s="6">
        <f t="shared" ca="1" si="401"/>
        <v>0</v>
      </c>
      <c r="AW934" s="6">
        <f t="shared" ca="1" si="402"/>
        <v>0</v>
      </c>
      <c r="AX934" s="6">
        <f t="shared" ca="1" si="403"/>
        <v>47618.000000000007</v>
      </c>
      <c r="AY934" s="6">
        <f t="shared" ca="1" si="404"/>
        <v>44165.11</v>
      </c>
      <c r="AZ934" s="6">
        <f t="shared" ca="1" si="405"/>
        <v>0</v>
      </c>
      <c r="BA934" s="6">
        <f t="shared" ca="1" si="406"/>
        <v>0</v>
      </c>
      <c r="BB934" s="6">
        <f t="shared" ca="1" si="407"/>
        <v>0</v>
      </c>
      <c r="BC934" s="6">
        <f t="shared" ca="1" si="408"/>
        <v>0</v>
      </c>
      <c r="BD934" s="6">
        <f t="shared" ca="1" si="409"/>
        <v>0</v>
      </c>
      <c r="BE934" s="6">
        <f t="shared" ca="1" si="410"/>
        <v>0</v>
      </c>
      <c r="BF934" s="6">
        <f t="shared" ca="1" si="393"/>
        <v>0</v>
      </c>
      <c r="BG934" s="6">
        <f t="shared" ca="1" si="394"/>
        <v>0</v>
      </c>
      <c r="BJ934" s="4">
        <f t="shared" ca="1" si="411"/>
        <v>821796.06</v>
      </c>
      <c r="BL934" s="3">
        <f t="shared" si="412"/>
        <v>43256</v>
      </c>
      <c r="BM934" s="6">
        <f>BM933+SUMIFS('Transactions (Dated)'!G:G,'Transactions (Dated)'!D:D,'Share Values'!AQ934)</f>
        <v>14317.649999999987</v>
      </c>
      <c r="BN934" s="6">
        <f ca="1">BN933+SUMIFS('Transactions (Dated)'!$F:$F,'Transactions (Dated)'!$D:$D,$BL934,'Transactions (Dated)'!$B:$B,BN$11,'Transactions (Dated)'!$C:$C,"Dividend (paid to cash)")*Y934</f>
        <v>0</v>
      </c>
      <c r="BO934" s="6">
        <f ca="1">BO933+SUMIFS('Transactions (Dated)'!$F:$F,'Transactions (Dated)'!$D:$D,$BL934,'Transactions (Dated)'!$B:$B,BO$11,'Transactions (Dated)'!$C:$C,"Dividend (paid to cash)")*Z934</f>
        <v>2421.875</v>
      </c>
      <c r="BP934" s="6">
        <f ca="1">BP933+SUMIFS('Transactions (Dated)'!$F:$F,'Transactions (Dated)'!$D:$D,$BL934,'Transactions (Dated)'!$B:$B,BP$11,'Transactions (Dated)'!$C:$C,"Dividend (paid to cash)")*AA934</f>
        <v>51745.237000000008</v>
      </c>
      <c r="BQ934" s="6">
        <f ca="1">BQ933+SUMIFS('Transactions (Dated)'!$F:$F,'Transactions (Dated)'!$D:$D,$BL934,'Transactions (Dated)'!$B:$B,BQ$11,'Transactions (Dated)'!$C:$C,"Dividend (paid to cash)")*AB934</f>
        <v>818.29</v>
      </c>
      <c r="BR934" s="6">
        <f ca="1">BR933+SUMIFS('Transactions (Dated)'!$F:$F,'Transactions (Dated)'!$D:$D,$BL934,'Transactions (Dated)'!$B:$B,BR$11,'Transactions (Dated)'!$C:$C,"Dividend (paid to cash)")*AC934</f>
        <v>0</v>
      </c>
      <c r="BS934" s="6">
        <f ca="1">BS933+SUMIFS('Transactions (Dated)'!$F:$F,'Transactions (Dated)'!$D:$D,$BL934,'Transactions (Dated)'!$B:$B,BS$11,'Transactions (Dated)'!$C:$C,"Dividend (paid to cash)")*AD934</f>
        <v>0</v>
      </c>
      <c r="BT934" s="6">
        <f ca="1">BT933+SUMIFS('Transactions (Dated)'!$F:$F,'Transactions (Dated)'!$D:$D,$BL934,'Transactions (Dated)'!$B:$B,BT$11,'Transactions (Dated)'!$C:$C,"Dividend (paid to cash)")*AE934</f>
        <v>11745</v>
      </c>
      <c r="BU934" s="6">
        <f ca="1">BU933+SUMIFS('Transactions (Dated)'!$F:$F,'Transactions (Dated)'!$D:$D,$BL934,'Transactions (Dated)'!$B:$B,BU$11,'Transactions (Dated)'!$C:$C,"Dividend (paid to cash)")*AF934</f>
        <v>0</v>
      </c>
      <c r="BV934" s="6">
        <f ca="1">BV933+SUMIFS('Transactions (Dated)'!$F:$F,'Transactions (Dated)'!$D:$D,$BL934,'Transactions (Dated)'!$B:$B,BV$11,'Transactions (Dated)'!$C:$C,"Dividend (paid to cash)")*AG934</f>
        <v>0</v>
      </c>
      <c r="BW934" s="6">
        <f ca="1">BW933+SUMIFS('Transactions (Dated)'!$F:$F,'Transactions (Dated)'!$D:$D,$BL934,'Transactions (Dated)'!$B:$B,BW$11,'Transactions (Dated)'!$C:$C,"Dividend (paid to cash)")*AH934</f>
        <v>0</v>
      </c>
      <c r="BX934" s="6">
        <f ca="1">BX933+SUMIFS('Transactions (Dated)'!$F:$F,'Transactions (Dated)'!$D:$D,$BL934,'Transactions (Dated)'!$B:$B,BX$11,'Transactions (Dated)'!$C:$C,"Dividend (paid to cash)")*AI934</f>
        <v>0</v>
      </c>
      <c r="BY934" s="6">
        <f ca="1">BY933+SUMIFS('Transactions (Dated)'!$F:$F,'Transactions (Dated)'!$D:$D,$BL934,'Transactions (Dated)'!$B:$B,BY$11,'Transactions (Dated)'!$C:$C,"Dividend (paid to cash)")*AJ934</f>
        <v>0</v>
      </c>
      <c r="BZ934" s="6">
        <f ca="1">BZ933+SUMIFS('Transactions (Dated)'!$F:$F,'Transactions (Dated)'!$D:$D,$BL934,'Transactions (Dated)'!$B:$B,BZ$11,'Transactions (Dated)'!$C:$C,"Dividend (paid to cash)")*AK934</f>
        <v>0</v>
      </c>
      <c r="CA934" s="6">
        <f ca="1">CA933+SUMIFS('Transactions (Dated)'!$F:$F,'Transactions (Dated)'!$D:$D,$BL934,'Transactions (Dated)'!$B:$B,CA$11,'Transactions (Dated)'!$C:$C,"Dividend (paid to cash)")*AL934</f>
        <v>0</v>
      </c>
      <c r="CB934" s="6">
        <v>0</v>
      </c>
      <c r="CC934" s="6">
        <v>0</v>
      </c>
      <c r="CF934" s="6">
        <f t="shared" ca="1" si="413"/>
        <v>81048.051999999981</v>
      </c>
      <c r="CH934" s="3">
        <f t="shared" si="414"/>
        <v>43256</v>
      </c>
      <c r="CI934" s="4">
        <f t="shared" ca="1" si="415"/>
        <v>821796.06</v>
      </c>
      <c r="CJ934" s="4">
        <f t="shared" ca="1" si="416"/>
        <v>81048.051999999981</v>
      </c>
      <c r="CL934" s="4">
        <f t="shared" ca="1" si="417"/>
        <v>902844.11200000008</v>
      </c>
    </row>
    <row r="935" spans="2:90" x14ac:dyDescent="0.15">
      <c r="B935" s="3">
        <v>43257</v>
      </c>
      <c r="E935" s="86">
        <v>43257</v>
      </c>
      <c r="F935" s="53">
        <v>16.239999999999998</v>
      </c>
      <c r="G935">
        <v>3.16</v>
      </c>
      <c r="H935">
        <v>21.9</v>
      </c>
      <c r="I935">
        <v>25.399899999999999</v>
      </c>
      <c r="K935">
        <v>13.03</v>
      </c>
      <c r="L935">
        <v>16.350000000000001</v>
      </c>
      <c r="M935">
        <v>3.13</v>
      </c>
      <c r="O935">
        <v>18.27</v>
      </c>
      <c r="Q935">
        <v>1.26</v>
      </c>
      <c r="R935">
        <v>9.14</v>
      </c>
      <c r="S935">
        <v>40.42</v>
      </c>
      <c r="U935">
        <v>40.42</v>
      </c>
      <c r="X935" s="3">
        <f t="shared" si="395"/>
        <v>43257</v>
      </c>
      <c r="Y935" s="40">
        <f ca="1">Y934+SUMIFS('Transactions (Dated)'!$E$2:$E$53,'Transactions (Dated)'!$D$2:$D$53,'Share Values'!$X935,'Transactions (Dated)'!$B$2:$B$53,'Share Values'!Y$11,'Transactions (Dated)'!$C$2:$C$53,"Buy")-SUMIFS('Transactions (Dated)'!$E$2:$E$53,'Transactions (Dated)'!$D$2:$D$53,'Share Values'!$X935,'Transactions (Dated)'!$B$2:$B$53,'Share Values'!Y$11,'Transactions (Dated)'!$C$2:$C$53,"Sell")</f>
        <v>4625</v>
      </c>
      <c r="Z935" s="40">
        <f ca="1">Z934+SUMIFS('Transactions (Dated)'!$E$2:$E$53,'Transactions (Dated)'!$D$2:$D$53,'Share Values'!$X935,'Transactions (Dated)'!$B$2:$B$53,'Share Values'!Z$11,'Transactions (Dated)'!$C$2:$C$53,"Buy")-SUMIFS('Transactions (Dated)'!$E$2:$E$53,'Transactions (Dated)'!$D$2:$D$53,'Share Values'!$X935,'Transactions (Dated)'!$B$2:$B$53,'Share Values'!Z$11,'Transactions (Dated)'!$C$2:$C$53,"Sell")</f>
        <v>9375</v>
      </c>
      <c r="AA935" s="40">
        <f ca="1">AA934+SUMIFS('Transactions (Dated)'!$E$2:$E$53,'Transactions (Dated)'!$D$2:$D$53,'Share Values'!$X935,'Transactions (Dated)'!$B$2:$B$53,'Share Values'!AA$11,'Transactions (Dated)'!$C$2:$C$53,"Buy")-SUMIFS('Transactions (Dated)'!$E$2:$E$53,'Transactions (Dated)'!$D$2:$D$53,'Share Values'!$X935,'Transactions (Dated)'!$B$2:$B$53,'Share Values'!AA$11,'Transactions (Dated)'!$C$2:$C$53,"Sell")</f>
        <v>26357</v>
      </c>
      <c r="AB935" s="40">
        <f ca="1">AB934+SUMIFS('Transactions (Dated)'!$E$2:$E$53,'Transactions (Dated)'!$D$2:$D$53,'Share Values'!$X935,'Transactions (Dated)'!$B$2:$B$53,'Share Values'!AB$11,'Transactions (Dated)'!$C$2:$C$53,"Buy")-SUMIFS('Transactions (Dated)'!$E$2:$E$53,'Transactions (Dated)'!$D$2:$D$53,'Share Values'!$X935,'Transactions (Dated)'!$B$2:$B$53,'Share Values'!AB$11,'Transactions (Dated)'!$C$2:$C$53,"Sell")</f>
        <v>1892</v>
      </c>
      <c r="AC935" s="40">
        <f ca="1">AC934+SUMIFS('Transactions (Dated)'!$E$2:$E$53,'Transactions (Dated)'!$D$2:$D$53,'Share Values'!$X935,'Transactions (Dated)'!$B$2:$B$53,'Share Values'!AC$11,'Transactions (Dated)'!$C$2:$C$53,"Buy")-SUMIFS('Transactions (Dated)'!$E$2:$E$53,'Transactions (Dated)'!$D$2:$D$53,'Share Values'!$X935,'Transactions (Dated)'!$B$2:$B$53,'Share Values'!AC$11,'Transactions (Dated)'!$C$2:$C$53,"Sell")</f>
        <v>2348</v>
      </c>
      <c r="AD935" s="40">
        <f ca="1">AD934+SUMIFS('Transactions (Dated)'!$E$2:$E$53,'Transactions (Dated)'!$D$2:$D$53,'Share Values'!$X935,'Transactions (Dated)'!$B$2:$B$53,'Share Values'!AD$11,'Transactions (Dated)'!$C$2:$C$53,"Buy")-SUMIFS('Transactions (Dated)'!$E$2:$E$53,'Transactions (Dated)'!$D$2:$D$53,'Share Values'!$X935,'Transactions (Dated)'!$B$2:$B$53,'Share Values'!AD$11,'Transactions (Dated)'!$C$2:$C$53,"Sell")</f>
        <v>0</v>
      </c>
      <c r="AE935" s="40">
        <f ca="1">AE934+SUMIFS('Transactions (Dated)'!$E$2:$E$53,'Transactions (Dated)'!$D$2:$D$53,'Share Values'!$X935,'Transactions (Dated)'!$B$2:$B$53,'Share Values'!AE$11,'Transactions (Dated)'!$C$2:$C$53,"Buy")-SUMIFS('Transactions (Dated)'!$E$2:$E$53,'Transactions (Dated)'!$D$2:$D$53,'Share Values'!$X935,'Transactions (Dated)'!$B$2:$B$53,'Share Values'!AE$11,'Transactions (Dated)'!$C$2:$C$53,"Sell")</f>
        <v>2900</v>
      </c>
      <c r="AF935" s="40">
        <f ca="1">AF934+SUMIFS('Transactions (Dated)'!$E$2:$E$53,'Transactions (Dated)'!$D$2:$D$53,'Share Values'!$X935,'Transactions (Dated)'!$B$2:$B$53,'Share Values'!AF$11,'Transactions (Dated)'!$C$2:$C$53,"Buy")-SUMIFS('Transactions (Dated)'!$E$2:$E$53,'Transactions (Dated)'!$D$2:$D$53,'Share Values'!$X935,'Transactions (Dated)'!$B$2:$B$53,'Share Values'!AF$11,'Transactions (Dated)'!$C$2:$C$53,"Sell")</f>
        <v>14201</v>
      </c>
      <c r="AG935" s="40">
        <f ca="1">AG934+SUMIFS('Transactions (Dated)'!$E$2:$E$53,'Transactions (Dated)'!$D$2:$D$53,'Share Values'!$X935,'Transactions (Dated)'!$B$2:$B$53,'Share Values'!AG$11,'Transactions (Dated)'!$C$2:$C$53,"Buy")-SUMIFS('Transactions (Dated)'!$E$2:$E$53,'Transactions (Dated)'!$D$2:$D$53,'Share Values'!$X935,'Transactions (Dated)'!$B$2:$B$53,'Share Values'!AG$11,'Transactions (Dated)'!$C$2:$C$53,"Sell")</f>
        <v>6835</v>
      </c>
      <c r="AH935" s="40">
        <f ca="1">AH934+SUMIFS('Transactions (Dated)'!$E$2:$E$53,'Transactions (Dated)'!$D$2:$D$53,'Share Values'!$X935,'Transactions (Dated)'!$B$2:$B$53,'Share Values'!AH$11,'Transactions (Dated)'!$C$2:$C$53,"Buy")-SUMIFS('Transactions (Dated)'!$E$2:$E$53,'Transactions (Dated)'!$D$2:$D$53,'Share Values'!$X935,'Transactions (Dated)'!$B$2:$B$53,'Share Values'!AH$11,'Transactions (Dated)'!$C$2:$C$53,"Sell")</f>
        <v>0</v>
      </c>
      <c r="AI935" s="40">
        <f ca="1">AI934+SUMIFS('Transactions (Dated)'!$E$2:$E$53,'Transactions (Dated)'!$D$2:$D$53,'Share Values'!$X935,'Transactions (Dated)'!$B$2:$B$53,'Share Values'!AI$11,'Transactions (Dated)'!$C$2:$C$53,"Buy")-SUMIFS('Transactions (Dated)'!$E$2:$E$53,'Transactions (Dated)'!$D$2:$D$53,'Share Values'!$X935,'Transactions (Dated)'!$B$2:$B$53,'Share Values'!AI$11,'Transactions (Dated)'!$C$2:$C$53,"Sell")</f>
        <v>0</v>
      </c>
      <c r="AJ935" s="40">
        <f ca="1">AJ934+SUMIFS('Transactions (Dated)'!$E$2:$E$53,'Transactions (Dated)'!$D$2:$D$53,'Share Values'!$X935,'Transactions (Dated)'!$B$2:$B$53,'Share Values'!AJ$11,'Transactions (Dated)'!$C$2:$C$53,"Buy")-SUMIFS('Transactions (Dated)'!$E$2:$E$53,'Transactions (Dated)'!$D$2:$D$53,'Share Values'!$X935,'Transactions (Dated)'!$B$2:$B$53,'Share Values'!AJ$11,'Transactions (Dated)'!$C$2:$C$53,"Sell")</f>
        <v>0</v>
      </c>
      <c r="AK935" s="40">
        <f ca="1">AK934+SUMIFS('Transactions (Dated)'!$E$2:$E$53,'Transactions (Dated)'!$D$2:$D$53,'Share Values'!$X935,'Transactions (Dated)'!$B$2:$B$53,'Share Values'!AK$11,'Transactions (Dated)'!$C$2:$C$53,"Buy")-SUMIFS('Transactions (Dated)'!$E$2:$E$53,'Transactions (Dated)'!$D$2:$D$53,'Share Values'!$X935,'Transactions (Dated)'!$B$2:$B$53,'Share Values'!AK$11,'Transactions (Dated)'!$C$2:$C$53,"Sell")</f>
        <v>0</v>
      </c>
      <c r="AL935" s="40">
        <f ca="1">AL934+SUMIFS('Transactions (Dated)'!$E$2:$E$53,'Transactions (Dated)'!$D$2:$D$53,'Share Values'!$X935,'Transactions (Dated)'!$B$2:$B$53,'Share Values'!AL$11,'Transactions (Dated)'!$C$2:$C$53,"Buy")-SUMIFS('Transactions (Dated)'!$E$2:$E$53,'Transactions (Dated)'!$D$2:$D$53,'Share Values'!$X935,'Transactions (Dated)'!$B$2:$B$53,'Share Values'!AL$11,'Transactions (Dated)'!$C$2:$C$53,"Sell")</f>
        <v>0</v>
      </c>
      <c r="AM935" s="40">
        <f ca="1">AM934+SUMIFS('Transactions (Dated)'!$E$2:$E$53,'Transactions (Dated)'!$D$2:$D$53,'Share Values'!$X935,'Transactions (Dated)'!$B$2:$B$53,'Share Values'!AM$11,'Transactions (Dated)'!$C$2:$C$53,"Buy")-SUMIFS('Transactions (Dated)'!$E$2:$E$53,'Transactions (Dated)'!$D$2:$D$53,'Share Values'!$X935,'Transactions (Dated)'!$B$2:$B$53,'Share Values'!AM$11,'Transactions (Dated)'!$C$2:$C$53,"Sell")</f>
        <v>0</v>
      </c>
      <c r="AN935" s="40">
        <f ca="1">AN934+SUMIFS('Transactions (Dated)'!$E$2:$E$53,'Transactions (Dated)'!$D$2:$D$53,'Share Values'!$X935,'Transactions (Dated)'!$B$2:$B$53,'Share Values'!AN$11,'Transactions (Dated)'!$C$2:$C$53,"Buy")-SUMIFS('Transactions (Dated)'!$E$2:$E$53,'Transactions (Dated)'!$D$2:$D$53,'Share Values'!$X935,'Transactions (Dated)'!$B$2:$B$53,'Share Values'!AN$11,'Transactions (Dated)'!$C$2:$C$53,"Sell")</f>
        <v>0</v>
      </c>
      <c r="AQ935" s="3">
        <f t="shared" si="396"/>
        <v>43257</v>
      </c>
      <c r="AR935" s="6">
        <f t="shared" ca="1" si="397"/>
        <v>75110</v>
      </c>
      <c r="AS935" s="6">
        <f t="shared" ca="1" si="398"/>
        <v>29625</v>
      </c>
      <c r="AT935" s="6">
        <f t="shared" ca="1" si="399"/>
        <v>577218.29999999993</v>
      </c>
      <c r="AU935" s="6">
        <f t="shared" ca="1" si="400"/>
        <v>48056.610799999995</v>
      </c>
      <c r="AV935" s="6">
        <f t="shared" ca="1" si="401"/>
        <v>0</v>
      </c>
      <c r="AW935" s="6">
        <f t="shared" ca="1" si="402"/>
        <v>0</v>
      </c>
      <c r="AX935" s="6">
        <f t="shared" ca="1" si="403"/>
        <v>47415.000000000007</v>
      </c>
      <c r="AY935" s="6">
        <f t="shared" ca="1" si="404"/>
        <v>44449.13</v>
      </c>
      <c r="AZ935" s="6">
        <f t="shared" ca="1" si="405"/>
        <v>0</v>
      </c>
      <c r="BA935" s="6">
        <f t="shared" ca="1" si="406"/>
        <v>0</v>
      </c>
      <c r="BB935" s="6">
        <f t="shared" ca="1" si="407"/>
        <v>0</v>
      </c>
      <c r="BC935" s="6">
        <f t="shared" ca="1" si="408"/>
        <v>0</v>
      </c>
      <c r="BD935" s="6">
        <f t="shared" ca="1" si="409"/>
        <v>0</v>
      </c>
      <c r="BE935" s="6">
        <f t="shared" ca="1" si="410"/>
        <v>0</v>
      </c>
      <c r="BF935" s="6">
        <f t="shared" ca="1" si="393"/>
        <v>0</v>
      </c>
      <c r="BG935" s="6">
        <f t="shared" ca="1" si="394"/>
        <v>0</v>
      </c>
      <c r="BJ935" s="4">
        <f t="shared" ca="1" si="411"/>
        <v>821874.04079999996</v>
      </c>
      <c r="BL935" s="3">
        <f t="shared" si="412"/>
        <v>43257</v>
      </c>
      <c r="BM935" s="6">
        <f>BM934+SUMIFS('Transactions (Dated)'!G:G,'Transactions (Dated)'!D:D,'Share Values'!AQ935)</f>
        <v>14317.649999999987</v>
      </c>
      <c r="BN935" s="6">
        <f ca="1">BN934+SUMIFS('Transactions (Dated)'!$F:$F,'Transactions (Dated)'!$D:$D,$BL935,'Transactions (Dated)'!$B:$B,BN$11,'Transactions (Dated)'!$C:$C,"Dividend (paid to cash)")*Y935</f>
        <v>0</v>
      </c>
      <c r="BO935" s="6">
        <f ca="1">BO934+SUMIFS('Transactions (Dated)'!$F:$F,'Transactions (Dated)'!$D:$D,$BL935,'Transactions (Dated)'!$B:$B,BO$11,'Transactions (Dated)'!$C:$C,"Dividend (paid to cash)")*Z935</f>
        <v>2421.875</v>
      </c>
      <c r="BP935" s="6">
        <f ca="1">BP934+SUMIFS('Transactions (Dated)'!$F:$F,'Transactions (Dated)'!$D:$D,$BL935,'Transactions (Dated)'!$B:$B,BP$11,'Transactions (Dated)'!$C:$C,"Dividend (paid to cash)")*AA935</f>
        <v>51745.237000000008</v>
      </c>
      <c r="BQ935" s="6">
        <f ca="1">BQ934+SUMIFS('Transactions (Dated)'!$F:$F,'Transactions (Dated)'!$D:$D,$BL935,'Transactions (Dated)'!$B:$B,BQ$11,'Transactions (Dated)'!$C:$C,"Dividend (paid to cash)")*AB935</f>
        <v>818.29</v>
      </c>
      <c r="BR935" s="6">
        <f ca="1">BR934+SUMIFS('Transactions (Dated)'!$F:$F,'Transactions (Dated)'!$D:$D,$BL935,'Transactions (Dated)'!$B:$B,BR$11,'Transactions (Dated)'!$C:$C,"Dividend (paid to cash)")*AC935</f>
        <v>0</v>
      </c>
      <c r="BS935" s="6">
        <f ca="1">BS934+SUMIFS('Transactions (Dated)'!$F:$F,'Transactions (Dated)'!$D:$D,$BL935,'Transactions (Dated)'!$B:$B,BS$11,'Transactions (Dated)'!$C:$C,"Dividend (paid to cash)")*AD935</f>
        <v>0</v>
      </c>
      <c r="BT935" s="6">
        <f ca="1">BT934+SUMIFS('Transactions (Dated)'!$F:$F,'Transactions (Dated)'!$D:$D,$BL935,'Transactions (Dated)'!$B:$B,BT$11,'Transactions (Dated)'!$C:$C,"Dividend (paid to cash)")*AE935</f>
        <v>11745</v>
      </c>
      <c r="BU935" s="6">
        <f ca="1">BU934+SUMIFS('Transactions (Dated)'!$F:$F,'Transactions (Dated)'!$D:$D,$BL935,'Transactions (Dated)'!$B:$B,BU$11,'Transactions (Dated)'!$C:$C,"Dividend (paid to cash)")*AF935</f>
        <v>0</v>
      </c>
      <c r="BV935" s="6">
        <f ca="1">BV934+SUMIFS('Transactions (Dated)'!$F:$F,'Transactions (Dated)'!$D:$D,$BL935,'Transactions (Dated)'!$B:$B,BV$11,'Transactions (Dated)'!$C:$C,"Dividend (paid to cash)")*AG935</f>
        <v>0</v>
      </c>
      <c r="BW935" s="6">
        <f ca="1">BW934+SUMIFS('Transactions (Dated)'!$F:$F,'Transactions (Dated)'!$D:$D,$BL935,'Transactions (Dated)'!$B:$B,BW$11,'Transactions (Dated)'!$C:$C,"Dividend (paid to cash)")*AH935</f>
        <v>0</v>
      </c>
      <c r="BX935" s="6">
        <f ca="1">BX934+SUMIFS('Transactions (Dated)'!$F:$F,'Transactions (Dated)'!$D:$D,$BL935,'Transactions (Dated)'!$B:$B,BX$11,'Transactions (Dated)'!$C:$C,"Dividend (paid to cash)")*AI935</f>
        <v>0</v>
      </c>
      <c r="BY935" s="6">
        <f ca="1">BY934+SUMIFS('Transactions (Dated)'!$F:$F,'Transactions (Dated)'!$D:$D,$BL935,'Transactions (Dated)'!$B:$B,BY$11,'Transactions (Dated)'!$C:$C,"Dividend (paid to cash)")*AJ935</f>
        <v>0</v>
      </c>
      <c r="BZ935" s="6">
        <f ca="1">BZ934+SUMIFS('Transactions (Dated)'!$F:$F,'Transactions (Dated)'!$D:$D,$BL935,'Transactions (Dated)'!$B:$B,BZ$11,'Transactions (Dated)'!$C:$C,"Dividend (paid to cash)")*AK935</f>
        <v>0</v>
      </c>
      <c r="CA935" s="6">
        <f ca="1">CA934+SUMIFS('Transactions (Dated)'!$F:$F,'Transactions (Dated)'!$D:$D,$BL935,'Transactions (Dated)'!$B:$B,CA$11,'Transactions (Dated)'!$C:$C,"Dividend (paid to cash)")*AL935</f>
        <v>0</v>
      </c>
      <c r="CB935" s="6">
        <v>0</v>
      </c>
      <c r="CC935" s="6">
        <v>0</v>
      </c>
      <c r="CF935" s="6">
        <f t="shared" ca="1" si="413"/>
        <v>81048.051999999981</v>
      </c>
      <c r="CH935" s="3">
        <f t="shared" si="414"/>
        <v>43257</v>
      </c>
      <c r="CI935" s="4">
        <f t="shared" ca="1" si="415"/>
        <v>821874.04079999996</v>
      </c>
      <c r="CJ935" s="4">
        <f t="shared" ca="1" si="416"/>
        <v>81048.051999999981</v>
      </c>
      <c r="CL935" s="4">
        <f t="shared" ca="1" si="417"/>
        <v>902922.09279999998</v>
      </c>
    </row>
    <row r="936" spans="2:90" x14ac:dyDescent="0.15">
      <c r="B936" s="3">
        <v>43258</v>
      </c>
      <c r="E936" s="86">
        <v>43258</v>
      </c>
      <c r="F936" s="53">
        <v>15.92</v>
      </c>
      <c r="G936">
        <v>3.19</v>
      </c>
      <c r="H936">
        <v>21.92</v>
      </c>
      <c r="I936">
        <v>25.19</v>
      </c>
      <c r="K936">
        <v>12.99</v>
      </c>
      <c r="L936">
        <v>16.32</v>
      </c>
      <c r="M936">
        <v>3.12</v>
      </c>
      <c r="O936">
        <v>18</v>
      </c>
      <c r="Q936">
        <v>1.2650000000000001</v>
      </c>
      <c r="R936">
        <v>8.89</v>
      </c>
      <c r="S936">
        <v>40.33</v>
      </c>
      <c r="U936">
        <v>40.33</v>
      </c>
      <c r="X936" s="3">
        <f t="shared" si="395"/>
        <v>43258</v>
      </c>
      <c r="Y936" s="40">
        <f ca="1">Y935+SUMIFS('Transactions (Dated)'!$E$2:$E$53,'Transactions (Dated)'!$D$2:$D$53,'Share Values'!$X936,'Transactions (Dated)'!$B$2:$B$53,'Share Values'!Y$11,'Transactions (Dated)'!$C$2:$C$53,"Buy")-SUMIFS('Transactions (Dated)'!$E$2:$E$53,'Transactions (Dated)'!$D$2:$D$53,'Share Values'!$X936,'Transactions (Dated)'!$B$2:$B$53,'Share Values'!Y$11,'Transactions (Dated)'!$C$2:$C$53,"Sell")</f>
        <v>4625</v>
      </c>
      <c r="Z936" s="40">
        <f ca="1">Z935+SUMIFS('Transactions (Dated)'!$E$2:$E$53,'Transactions (Dated)'!$D$2:$D$53,'Share Values'!$X936,'Transactions (Dated)'!$B$2:$B$53,'Share Values'!Z$11,'Transactions (Dated)'!$C$2:$C$53,"Buy")-SUMIFS('Transactions (Dated)'!$E$2:$E$53,'Transactions (Dated)'!$D$2:$D$53,'Share Values'!$X936,'Transactions (Dated)'!$B$2:$B$53,'Share Values'!Z$11,'Transactions (Dated)'!$C$2:$C$53,"Sell")</f>
        <v>9375</v>
      </c>
      <c r="AA936" s="40">
        <f ca="1">AA935+SUMIFS('Transactions (Dated)'!$E$2:$E$53,'Transactions (Dated)'!$D$2:$D$53,'Share Values'!$X936,'Transactions (Dated)'!$B$2:$B$53,'Share Values'!AA$11,'Transactions (Dated)'!$C$2:$C$53,"Buy")-SUMIFS('Transactions (Dated)'!$E$2:$E$53,'Transactions (Dated)'!$D$2:$D$53,'Share Values'!$X936,'Transactions (Dated)'!$B$2:$B$53,'Share Values'!AA$11,'Transactions (Dated)'!$C$2:$C$53,"Sell")</f>
        <v>26357</v>
      </c>
      <c r="AB936" s="40">
        <f ca="1">AB935+SUMIFS('Transactions (Dated)'!$E$2:$E$53,'Transactions (Dated)'!$D$2:$D$53,'Share Values'!$X936,'Transactions (Dated)'!$B$2:$B$53,'Share Values'!AB$11,'Transactions (Dated)'!$C$2:$C$53,"Buy")-SUMIFS('Transactions (Dated)'!$E$2:$E$53,'Transactions (Dated)'!$D$2:$D$53,'Share Values'!$X936,'Transactions (Dated)'!$B$2:$B$53,'Share Values'!AB$11,'Transactions (Dated)'!$C$2:$C$53,"Sell")</f>
        <v>1892</v>
      </c>
      <c r="AC936" s="40">
        <f ca="1">AC935+SUMIFS('Transactions (Dated)'!$E$2:$E$53,'Transactions (Dated)'!$D$2:$D$53,'Share Values'!$X936,'Transactions (Dated)'!$B$2:$B$53,'Share Values'!AC$11,'Transactions (Dated)'!$C$2:$C$53,"Buy")-SUMIFS('Transactions (Dated)'!$E$2:$E$53,'Transactions (Dated)'!$D$2:$D$53,'Share Values'!$X936,'Transactions (Dated)'!$B$2:$B$53,'Share Values'!AC$11,'Transactions (Dated)'!$C$2:$C$53,"Sell")</f>
        <v>2348</v>
      </c>
      <c r="AD936" s="40">
        <f ca="1">AD935+SUMIFS('Transactions (Dated)'!$E$2:$E$53,'Transactions (Dated)'!$D$2:$D$53,'Share Values'!$X936,'Transactions (Dated)'!$B$2:$B$53,'Share Values'!AD$11,'Transactions (Dated)'!$C$2:$C$53,"Buy")-SUMIFS('Transactions (Dated)'!$E$2:$E$53,'Transactions (Dated)'!$D$2:$D$53,'Share Values'!$X936,'Transactions (Dated)'!$B$2:$B$53,'Share Values'!AD$11,'Transactions (Dated)'!$C$2:$C$53,"Sell")</f>
        <v>0</v>
      </c>
      <c r="AE936" s="40">
        <f ca="1">AE935+SUMIFS('Transactions (Dated)'!$E$2:$E$53,'Transactions (Dated)'!$D$2:$D$53,'Share Values'!$X936,'Transactions (Dated)'!$B$2:$B$53,'Share Values'!AE$11,'Transactions (Dated)'!$C$2:$C$53,"Buy")-SUMIFS('Transactions (Dated)'!$E$2:$E$53,'Transactions (Dated)'!$D$2:$D$53,'Share Values'!$X936,'Transactions (Dated)'!$B$2:$B$53,'Share Values'!AE$11,'Transactions (Dated)'!$C$2:$C$53,"Sell")</f>
        <v>2900</v>
      </c>
      <c r="AF936" s="40">
        <f ca="1">AF935+SUMIFS('Transactions (Dated)'!$E$2:$E$53,'Transactions (Dated)'!$D$2:$D$53,'Share Values'!$X936,'Transactions (Dated)'!$B$2:$B$53,'Share Values'!AF$11,'Transactions (Dated)'!$C$2:$C$53,"Buy")-SUMIFS('Transactions (Dated)'!$E$2:$E$53,'Transactions (Dated)'!$D$2:$D$53,'Share Values'!$X936,'Transactions (Dated)'!$B$2:$B$53,'Share Values'!AF$11,'Transactions (Dated)'!$C$2:$C$53,"Sell")</f>
        <v>14201</v>
      </c>
      <c r="AG936" s="40">
        <f ca="1">AG935+SUMIFS('Transactions (Dated)'!$E$2:$E$53,'Transactions (Dated)'!$D$2:$D$53,'Share Values'!$X936,'Transactions (Dated)'!$B$2:$B$53,'Share Values'!AG$11,'Transactions (Dated)'!$C$2:$C$53,"Buy")-SUMIFS('Transactions (Dated)'!$E$2:$E$53,'Transactions (Dated)'!$D$2:$D$53,'Share Values'!$X936,'Transactions (Dated)'!$B$2:$B$53,'Share Values'!AG$11,'Transactions (Dated)'!$C$2:$C$53,"Sell")</f>
        <v>6835</v>
      </c>
      <c r="AH936" s="40">
        <f ca="1">AH935+SUMIFS('Transactions (Dated)'!$E$2:$E$53,'Transactions (Dated)'!$D$2:$D$53,'Share Values'!$X936,'Transactions (Dated)'!$B$2:$B$53,'Share Values'!AH$11,'Transactions (Dated)'!$C$2:$C$53,"Buy")-SUMIFS('Transactions (Dated)'!$E$2:$E$53,'Transactions (Dated)'!$D$2:$D$53,'Share Values'!$X936,'Transactions (Dated)'!$B$2:$B$53,'Share Values'!AH$11,'Transactions (Dated)'!$C$2:$C$53,"Sell")</f>
        <v>0</v>
      </c>
      <c r="AI936" s="40">
        <f ca="1">AI935+SUMIFS('Transactions (Dated)'!$E$2:$E$53,'Transactions (Dated)'!$D$2:$D$53,'Share Values'!$X936,'Transactions (Dated)'!$B$2:$B$53,'Share Values'!AI$11,'Transactions (Dated)'!$C$2:$C$53,"Buy")-SUMIFS('Transactions (Dated)'!$E$2:$E$53,'Transactions (Dated)'!$D$2:$D$53,'Share Values'!$X936,'Transactions (Dated)'!$B$2:$B$53,'Share Values'!AI$11,'Transactions (Dated)'!$C$2:$C$53,"Sell")</f>
        <v>0</v>
      </c>
      <c r="AJ936" s="40">
        <f ca="1">AJ935+SUMIFS('Transactions (Dated)'!$E$2:$E$53,'Transactions (Dated)'!$D$2:$D$53,'Share Values'!$X936,'Transactions (Dated)'!$B$2:$B$53,'Share Values'!AJ$11,'Transactions (Dated)'!$C$2:$C$53,"Buy")-SUMIFS('Transactions (Dated)'!$E$2:$E$53,'Transactions (Dated)'!$D$2:$D$53,'Share Values'!$X936,'Transactions (Dated)'!$B$2:$B$53,'Share Values'!AJ$11,'Transactions (Dated)'!$C$2:$C$53,"Sell")</f>
        <v>0</v>
      </c>
      <c r="AK936" s="40">
        <f ca="1">AK935+SUMIFS('Transactions (Dated)'!$E$2:$E$53,'Transactions (Dated)'!$D$2:$D$53,'Share Values'!$X936,'Transactions (Dated)'!$B$2:$B$53,'Share Values'!AK$11,'Transactions (Dated)'!$C$2:$C$53,"Buy")-SUMIFS('Transactions (Dated)'!$E$2:$E$53,'Transactions (Dated)'!$D$2:$D$53,'Share Values'!$X936,'Transactions (Dated)'!$B$2:$B$53,'Share Values'!AK$11,'Transactions (Dated)'!$C$2:$C$53,"Sell")</f>
        <v>0</v>
      </c>
      <c r="AL936" s="40">
        <f ca="1">AL935+SUMIFS('Transactions (Dated)'!$E$2:$E$53,'Transactions (Dated)'!$D$2:$D$53,'Share Values'!$X936,'Transactions (Dated)'!$B$2:$B$53,'Share Values'!AL$11,'Transactions (Dated)'!$C$2:$C$53,"Buy")-SUMIFS('Transactions (Dated)'!$E$2:$E$53,'Transactions (Dated)'!$D$2:$D$53,'Share Values'!$X936,'Transactions (Dated)'!$B$2:$B$53,'Share Values'!AL$11,'Transactions (Dated)'!$C$2:$C$53,"Sell")</f>
        <v>0</v>
      </c>
      <c r="AM936" s="40">
        <f ca="1">AM935+SUMIFS('Transactions (Dated)'!$E$2:$E$53,'Transactions (Dated)'!$D$2:$D$53,'Share Values'!$X936,'Transactions (Dated)'!$B$2:$B$53,'Share Values'!AM$11,'Transactions (Dated)'!$C$2:$C$53,"Buy")-SUMIFS('Transactions (Dated)'!$E$2:$E$53,'Transactions (Dated)'!$D$2:$D$53,'Share Values'!$X936,'Transactions (Dated)'!$B$2:$B$53,'Share Values'!AM$11,'Transactions (Dated)'!$C$2:$C$53,"Sell")</f>
        <v>0</v>
      </c>
      <c r="AN936" s="40">
        <f ca="1">AN935+SUMIFS('Transactions (Dated)'!$E$2:$E$53,'Transactions (Dated)'!$D$2:$D$53,'Share Values'!$X936,'Transactions (Dated)'!$B$2:$B$53,'Share Values'!AN$11,'Transactions (Dated)'!$C$2:$C$53,"Buy")-SUMIFS('Transactions (Dated)'!$E$2:$E$53,'Transactions (Dated)'!$D$2:$D$53,'Share Values'!$X936,'Transactions (Dated)'!$B$2:$B$53,'Share Values'!AN$11,'Transactions (Dated)'!$C$2:$C$53,"Sell")</f>
        <v>0</v>
      </c>
      <c r="AQ936" s="3">
        <f t="shared" si="396"/>
        <v>43258</v>
      </c>
      <c r="AR936" s="6">
        <f t="shared" ca="1" si="397"/>
        <v>73630</v>
      </c>
      <c r="AS936" s="6">
        <f t="shared" ca="1" si="398"/>
        <v>29906.25</v>
      </c>
      <c r="AT936" s="6">
        <f t="shared" ca="1" si="399"/>
        <v>577745.44000000006</v>
      </c>
      <c r="AU936" s="6">
        <f t="shared" ca="1" si="400"/>
        <v>47659.48</v>
      </c>
      <c r="AV936" s="6">
        <f t="shared" ca="1" si="401"/>
        <v>0</v>
      </c>
      <c r="AW936" s="6">
        <f t="shared" ca="1" si="402"/>
        <v>0</v>
      </c>
      <c r="AX936" s="6">
        <f t="shared" ca="1" si="403"/>
        <v>47328</v>
      </c>
      <c r="AY936" s="6">
        <f t="shared" ca="1" si="404"/>
        <v>44307.12</v>
      </c>
      <c r="AZ936" s="6">
        <f t="shared" ca="1" si="405"/>
        <v>0</v>
      </c>
      <c r="BA936" s="6">
        <f t="shared" ca="1" si="406"/>
        <v>0</v>
      </c>
      <c r="BB936" s="6">
        <f t="shared" ca="1" si="407"/>
        <v>0</v>
      </c>
      <c r="BC936" s="6">
        <f t="shared" ca="1" si="408"/>
        <v>0</v>
      </c>
      <c r="BD936" s="6">
        <f t="shared" ca="1" si="409"/>
        <v>0</v>
      </c>
      <c r="BE936" s="6">
        <f t="shared" ca="1" si="410"/>
        <v>0</v>
      </c>
      <c r="BF936" s="6">
        <f t="shared" ca="1" si="393"/>
        <v>0</v>
      </c>
      <c r="BG936" s="6">
        <f t="shared" ca="1" si="394"/>
        <v>0</v>
      </c>
      <c r="BJ936" s="4">
        <f t="shared" ca="1" si="411"/>
        <v>820576.29</v>
      </c>
      <c r="BL936" s="3">
        <f t="shared" si="412"/>
        <v>43258</v>
      </c>
      <c r="BM936" s="6">
        <f>BM935+SUMIFS('Transactions (Dated)'!G:G,'Transactions (Dated)'!D:D,'Share Values'!AQ936)</f>
        <v>14317.649999999987</v>
      </c>
      <c r="BN936" s="6">
        <f ca="1">BN935+SUMIFS('Transactions (Dated)'!$F:$F,'Transactions (Dated)'!$D:$D,$BL936,'Transactions (Dated)'!$B:$B,BN$11,'Transactions (Dated)'!$C:$C,"Dividend (paid to cash)")*Y936</f>
        <v>0</v>
      </c>
      <c r="BO936" s="6">
        <f ca="1">BO935+SUMIFS('Transactions (Dated)'!$F:$F,'Transactions (Dated)'!$D:$D,$BL936,'Transactions (Dated)'!$B:$B,BO$11,'Transactions (Dated)'!$C:$C,"Dividend (paid to cash)")*Z936</f>
        <v>2421.875</v>
      </c>
      <c r="BP936" s="6">
        <f ca="1">BP935+SUMIFS('Transactions (Dated)'!$F:$F,'Transactions (Dated)'!$D:$D,$BL936,'Transactions (Dated)'!$B:$B,BP$11,'Transactions (Dated)'!$C:$C,"Dividend (paid to cash)")*AA936</f>
        <v>51745.237000000008</v>
      </c>
      <c r="BQ936" s="6">
        <f ca="1">BQ935+SUMIFS('Transactions (Dated)'!$F:$F,'Transactions (Dated)'!$D:$D,$BL936,'Transactions (Dated)'!$B:$B,BQ$11,'Transactions (Dated)'!$C:$C,"Dividend (paid to cash)")*AB936</f>
        <v>818.29</v>
      </c>
      <c r="BR936" s="6">
        <f ca="1">BR935+SUMIFS('Transactions (Dated)'!$F:$F,'Transactions (Dated)'!$D:$D,$BL936,'Transactions (Dated)'!$B:$B,BR$11,'Transactions (Dated)'!$C:$C,"Dividend (paid to cash)")*AC936</f>
        <v>0</v>
      </c>
      <c r="BS936" s="6">
        <f ca="1">BS935+SUMIFS('Transactions (Dated)'!$F:$F,'Transactions (Dated)'!$D:$D,$BL936,'Transactions (Dated)'!$B:$B,BS$11,'Transactions (Dated)'!$C:$C,"Dividend (paid to cash)")*AD936</f>
        <v>0</v>
      </c>
      <c r="BT936" s="6">
        <f ca="1">BT935+SUMIFS('Transactions (Dated)'!$F:$F,'Transactions (Dated)'!$D:$D,$BL936,'Transactions (Dated)'!$B:$B,BT$11,'Transactions (Dated)'!$C:$C,"Dividend (paid to cash)")*AE936</f>
        <v>11745</v>
      </c>
      <c r="BU936" s="6">
        <f ca="1">BU935+SUMIFS('Transactions (Dated)'!$F:$F,'Transactions (Dated)'!$D:$D,$BL936,'Transactions (Dated)'!$B:$B,BU$11,'Transactions (Dated)'!$C:$C,"Dividend (paid to cash)")*AF936</f>
        <v>0</v>
      </c>
      <c r="BV936" s="6">
        <f ca="1">BV935+SUMIFS('Transactions (Dated)'!$F:$F,'Transactions (Dated)'!$D:$D,$BL936,'Transactions (Dated)'!$B:$B,BV$11,'Transactions (Dated)'!$C:$C,"Dividend (paid to cash)")*AG936</f>
        <v>0</v>
      </c>
      <c r="BW936" s="6">
        <f ca="1">BW935+SUMIFS('Transactions (Dated)'!$F:$F,'Transactions (Dated)'!$D:$D,$BL936,'Transactions (Dated)'!$B:$B,BW$11,'Transactions (Dated)'!$C:$C,"Dividend (paid to cash)")*AH936</f>
        <v>0</v>
      </c>
      <c r="BX936" s="6">
        <f ca="1">BX935+SUMIFS('Transactions (Dated)'!$F:$F,'Transactions (Dated)'!$D:$D,$BL936,'Transactions (Dated)'!$B:$B,BX$11,'Transactions (Dated)'!$C:$C,"Dividend (paid to cash)")*AI936</f>
        <v>0</v>
      </c>
      <c r="BY936" s="6">
        <f ca="1">BY935+SUMIFS('Transactions (Dated)'!$F:$F,'Transactions (Dated)'!$D:$D,$BL936,'Transactions (Dated)'!$B:$B,BY$11,'Transactions (Dated)'!$C:$C,"Dividend (paid to cash)")*AJ936</f>
        <v>0</v>
      </c>
      <c r="BZ936" s="6">
        <f ca="1">BZ935+SUMIFS('Transactions (Dated)'!$F:$F,'Transactions (Dated)'!$D:$D,$BL936,'Transactions (Dated)'!$B:$B,BZ$11,'Transactions (Dated)'!$C:$C,"Dividend (paid to cash)")*AK936</f>
        <v>0</v>
      </c>
      <c r="CA936" s="6">
        <f ca="1">CA935+SUMIFS('Transactions (Dated)'!$F:$F,'Transactions (Dated)'!$D:$D,$BL936,'Transactions (Dated)'!$B:$B,CA$11,'Transactions (Dated)'!$C:$C,"Dividend (paid to cash)")*AL936</f>
        <v>0</v>
      </c>
      <c r="CB936" s="6">
        <v>0</v>
      </c>
      <c r="CC936" s="6">
        <v>0</v>
      </c>
      <c r="CF936" s="6">
        <f t="shared" ca="1" si="413"/>
        <v>81048.051999999981</v>
      </c>
      <c r="CH936" s="3">
        <f t="shared" si="414"/>
        <v>43258</v>
      </c>
      <c r="CI936" s="4">
        <f t="shared" ca="1" si="415"/>
        <v>820576.29</v>
      </c>
      <c r="CJ936" s="4">
        <f t="shared" ca="1" si="416"/>
        <v>81048.051999999981</v>
      </c>
      <c r="CL936" s="4">
        <f t="shared" ca="1" si="417"/>
        <v>901624.34200000006</v>
      </c>
    </row>
    <row r="937" spans="2:90" x14ac:dyDescent="0.15">
      <c r="B937" s="3">
        <v>43259</v>
      </c>
      <c r="E937" s="86">
        <v>43259</v>
      </c>
      <c r="F937" s="53">
        <v>15.66</v>
      </c>
      <c r="G937">
        <v>3.16</v>
      </c>
      <c r="H937">
        <v>21.93</v>
      </c>
      <c r="I937">
        <v>25.33</v>
      </c>
      <c r="K937">
        <v>12.91</v>
      </c>
      <c r="L937">
        <v>16.3</v>
      </c>
      <c r="M937">
        <v>3.13</v>
      </c>
      <c r="O937">
        <v>18.2</v>
      </c>
      <c r="Q937">
        <v>1.29</v>
      </c>
      <c r="R937">
        <v>8.7799999999999994</v>
      </c>
      <c r="S937">
        <v>40.76</v>
      </c>
      <c r="U937">
        <v>40.76</v>
      </c>
      <c r="X937" s="3">
        <f t="shared" si="395"/>
        <v>43259</v>
      </c>
      <c r="Y937" s="40">
        <f ca="1">Y936+SUMIFS('Transactions (Dated)'!$E$2:$E$53,'Transactions (Dated)'!$D$2:$D$53,'Share Values'!$X937,'Transactions (Dated)'!$B$2:$B$53,'Share Values'!Y$11,'Transactions (Dated)'!$C$2:$C$53,"Buy")-SUMIFS('Transactions (Dated)'!$E$2:$E$53,'Transactions (Dated)'!$D$2:$D$53,'Share Values'!$X937,'Transactions (Dated)'!$B$2:$B$53,'Share Values'!Y$11,'Transactions (Dated)'!$C$2:$C$53,"Sell")</f>
        <v>4625</v>
      </c>
      <c r="Z937" s="40">
        <f ca="1">Z936+SUMIFS('Transactions (Dated)'!$E$2:$E$53,'Transactions (Dated)'!$D$2:$D$53,'Share Values'!$X937,'Transactions (Dated)'!$B$2:$B$53,'Share Values'!Z$11,'Transactions (Dated)'!$C$2:$C$53,"Buy")-SUMIFS('Transactions (Dated)'!$E$2:$E$53,'Transactions (Dated)'!$D$2:$D$53,'Share Values'!$X937,'Transactions (Dated)'!$B$2:$B$53,'Share Values'!Z$11,'Transactions (Dated)'!$C$2:$C$53,"Sell")</f>
        <v>9375</v>
      </c>
      <c r="AA937" s="40">
        <f ca="1">AA936+SUMIFS('Transactions (Dated)'!$E$2:$E$53,'Transactions (Dated)'!$D$2:$D$53,'Share Values'!$X937,'Transactions (Dated)'!$B$2:$B$53,'Share Values'!AA$11,'Transactions (Dated)'!$C$2:$C$53,"Buy")-SUMIFS('Transactions (Dated)'!$E$2:$E$53,'Transactions (Dated)'!$D$2:$D$53,'Share Values'!$X937,'Transactions (Dated)'!$B$2:$B$53,'Share Values'!AA$11,'Transactions (Dated)'!$C$2:$C$53,"Sell")</f>
        <v>26357</v>
      </c>
      <c r="AB937" s="40">
        <f ca="1">AB936+SUMIFS('Transactions (Dated)'!$E$2:$E$53,'Transactions (Dated)'!$D$2:$D$53,'Share Values'!$X937,'Transactions (Dated)'!$B$2:$B$53,'Share Values'!AB$11,'Transactions (Dated)'!$C$2:$C$53,"Buy")-SUMIFS('Transactions (Dated)'!$E$2:$E$53,'Transactions (Dated)'!$D$2:$D$53,'Share Values'!$X937,'Transactions (Dated)'!$B$2:$B$53,'Share Values'!AB$11,'Transactions (Dated)'!$C$2:$C$53,"Sell")</f>
        <v>1892</v>
      </c>
      <c r="AC937" s="40">
        <f ca="1">AC936+SUMIFS('Transactions (Dated)'!$E$2:$E$53,'Transactions (Dated)'!$D$2:$D$53,'Share Values'!$X937,'Transactions (Dated)'!$B$2:$B$53,'Share Values'!AC$11,'Transactions (Dated)'!$C$2:$C$53,"Buy")-SUMIFS('Transactions (Dated)'!$E$2:$E$53,'Transactions (Dated)'!$D$2:$D$53,'Share Values'!$X937,'Transactions (Dated)'!$B$2:$B$53,'Share Values'!AC$11,'Transactions (Dated)'!$C$2:$C$53,"Sell")</f>
        <v>2348</v>
      </c>
      <c r="AD937" s="40">
        <f ca="1">AD936+SUMIFS('Transactions (Dated)'!$E$2:$E$53,'Transactions (Dated)'!$D$2:$D$53,'Share Values'!$X937,'Transactions (Dated)'!$B$2:$B$53,'Share Values'!AD$11,'Transactions (Dated)'!$C$2:$C$53,"Buy")-SUMIFS('Transactions (Dated)'!$E$2:$E$53,'Transactions (Dated)'!$D$2:$D$53,'Share Values'!$X937,'Transactions (Dated)'!$B$2:$B$53,'Share Values'!AD$11,'Transactions (Dated)'!$C$2:$C$53,"Sell")</f>
        <v>0</v>
      </c>
      <c r="AE937" s="40">
        <f ca="1">AE936+SUMIFS('Transactions (Dated)'!$E$2:$E$53,'Transactions (Dated)'!$D$2:$D$53,'Share Values'!$X937,'Transactions (Dated)'!$B$2:$B$53,'Share Values'!AE$11,'Transactions (Dated)'!$C$2:$C$53,"Buy")-SUMIFS('Transactions (Dated)'!$E$2:$E$53,'Transactions (Dated)'!$D$2:$D$53,'Share Values'!$X937,'Transactions (Dated)'!$B$2:$B$53,'Share Values'!AE$11,'Transactions (Dated)'!$C$2:$C$53,"Sell")</f>
        <v>2900</v>
      </c>
      <c r="AF937" s="40">
        <f ca="1">AF936+SUMIFS('Transactions (Dated)'!$E$2:$E$53,'Transactions (Dated)'!$D$2:$D$53,'Share Values'!$X937,'Transactions (Dated)'!$B$2:$B$53,'Share Values'!AF$11,'Transactions (Dated)'!$C$2:$C$53,"Buy")-SUMIFS('Transactions (Dated)'!$E$2:$E$53,'Transactions (Dated)'!$D$2:$D$53,'Share Values'!$X937,'Transactions (Dated)'!$B$2:$B$53,'Share Values'!AF$11,'Transactions (Dated)'!$C$2:$C$53,"Sell")</f>
        <v>14201</v>
      </c>
      <c r="AG937" s="40">
        <f ca="1">AG936+SUMIFS('Transactions (Dated)'!$E$2:$E$53,'Transactions (Dated)'!$D$2:$D$53,'Share Values'!$X937,'Transactions (Dated)'!$B$2:$B$53,'Share Values'!AG$11,'Transactions (Dated)'!$C$2:$C$53,"Buy")-SUMIFS('Transactions (Dated)'!$E$2:$E$53,'Transactions (Dated)'!$D$2:$D$53,'Share Values'!$X937,'Transactions (Dated)'!$B$2:$B$53,'Share Values'!AG$11,'Transactions (Dated)'!$C$2:$C$53,"Sell")</f>
        <v>6835</v>
      </c>
      <c r="AH937" s="40">
        <f ca="1">AH936+SUMIFS('Transactions (Dated)'!$E$2:$E$53,'Transactions (Dated)'!$D$2:$D$53,'Share Values'!$X937,'Transactions (Dated)'!$B$2:$B$53,'Share Values'!AH$11,'Transactions (Dated)'!$C$2:$C$53,"Buy")-SUMIFS('Transactions (Dated)'!$E$2:$E$53,'Transactions (Dated)'!$D$2:$D$53,'Share Values'!$X937,'Transactions (Dated)'!$B$2:$B$53,'Share Values'!AH$11,'Transactions (Dated)'!$C$2:$C$53,"Sell")</f>
        <v>0</v>
      </c>
      <c r="AI937" s="40">
        <f ca="1">AI936+SUMIFS('Transactions (Dated)'!$E$2:$E$53,'Transactions (Dated)'!$D$2:$D$53,'Share Values'!$X937,'Transactions (Dated)'!$B$2:$B$53,'Share Values'!AI$11,'Transactions (Dated)'!$C$2:$C$53,"Buy")-SUMIFS('Transactions (Dated)'!$E$2:$E$53,'Transactions (Dated)'!$D$2:$D$53,'Share Values'!$X937,'Transactions (Dated)'!$B$2:$B$53,'Share Values'!AI$11,'Transactions (Dated)'!$C$2:$C$53,"Sell")</f>
        <v>0</v>
      </c>
      <c r="AJ937" s="40">
        <f ca="1">AJ936+SUMIFS('Transactions (Dated)'!$E$2:$E$53,'Transactions (Dated)'!$D$2:$D$53,'Share Values'!$X937,'Transactions (Dated)'!$B$2:$B$53,'Share Values'!AJ$11,'Transactions (Dated)'!$C$2:$C$53,"Buy")-SUMIFS('Transactions (Dated)'!$E$2:$E$53,'Transactions (Dated)'!$D$2:$D$53,'Share Values'!$X937,'Transactions (Dated)'!$B$2:$B$53,'Share Values'!AJ$11,'Transactions (Dated)'!$C$2:$C$53,"Sell")</f>
        <v>0</v>
      </c>
      <c r="AK937" s="40">
        <f ca="1">AK936+SUMIFS('Transactions (Dated)'!$E$2:$E$53,'Transactions (Dated)'!$D$2:$D$53,'Share Values'!$X937,'Transactions (Dated)'!$B$2:$B$53,'Share Values'!AK$11,'Transactions (Dated)'!$C$2:$C$53,"Buy")-SUMIFS('Transactions (Dated)'!$E$2:$E$53,'Transactions (Dated)'!$D$2:$D$53,'Share Values'!$X937,'Transactions (Dated)'!$B$2:$B$53,'Share Values'!AK$11,'Transactions (Dated)'!$C$2:$C$53,"Sell")</f>
        <v>0</v>
      </c>
      <c r="AL937" s="40">
        <f ca="1">AL936+SUMIFS('Transactions (Dated)'!$E$2:$E$53,'Transactions (Dated)'!$D$2:$D$53,'Share Values'!$X937,'Transactions (Dated)'!$B$2:$B$53,'Share Values'!AL$11,'Transactions (Dated)'!$C$2:$C$53,"Buy")-SUMIFS('Transactions (Dated)'!$E$2:$E$53,'Transactions (Dated)'!$D$2:$D$53,'Share Values'!$X937,'Transactions (Dated)'!$B$2:$B$53,'Share Values'!AL$11,'Transactions (Dated)'!$C$2:$C$53,"Sell")</f>
        <v>0</v>
      </c>
      <c r="AM937" s="40">
        <f ca="1">AM936+SUMIFS('Transactions (Dated)'!$E$2:$E$53,'Transactions (Dated)'!$D$2:$D$53,'Share Values'!$X937,'Transactions (Dated)'!$B$2:$B$53,'Share Values'!AM$11,'Transactions (Dated)'!$C$2:$C$53,"Buy")-SUMIFS('Transactions (Dated)'!$E$2:$E$53,'Transactions (Dated)'!$D$2:$D$53,'Share Values'!$X937,'Transactions (Dated)'!$B$2:$B$53,'Share Values'!AM$11,'Transactions (Dated)'!$C$2:$C$53,"Sell")</f>
        <v>0</v>
      </c>
      <c r="AN937" s="40">
        <f ca="1">AN936+SUMIFS('Transactions (Dated)'!$E$2:$E$53,'Transactions (Dated)'!$D$2:$D$53,'Share Values'!$X937,'Transactions (Dated)'!$B$2:$B$53,'Share Values'!AN$11,'Transactions (Dated)'!$C$2:$C$53,"Buy")-SUMIFS('Transactions (Dated)'!$E$2:$E$53,'Transactions (Dated)'!$D$2:$D$53,'Share Values'!$X937,'Transactions (Dated)'!$B$2:$B$53,'Share Values'!AN$11,'Transactions (Dated)'!$C$2:$C$53,"Sell")</f>
        <v>0</v>
      </c>
      <c r="AQ937" s="3">
        <f t="shared" si="396"/>
        <v>43259</v>
      </c>
      <c r="AR937" s="6">
        <f t="shared" ca="1" si="397"/>
        <v>72427.5</v>
      </c>
      <c r="AS937" s="6">
        <f t="shared" ca="1" si="398"/>
        <v>29625</v>
      </c>
      <c r="AT937" s="6">
        <f t="shared" ca="1" si="399"/>
        <v>578009.01</v>
      </c>
      <c r="AU937" s="6">
        <f t="shared" ca="1" si="400"/>
        <v>47924.359999999993</v>
      </c>
      <c r="AV937" s="6">
        <f t="shared" ca="1" si="401"/>
        <v>0</v>
      </c>
      <c r="AW937" s="6">
        <f t="shared" ca="1" si="402"/>
        <v>0</v>
      </c>
      <c r="AX937" s="6">
        <f t="shared" ca="1" si="403"/>
        <v>47270</v>
      </c>
      <c r="AY937" s="6">
        <f t="shared" ca="1" si="404"/>
        <v>44449.13</v>
      </c>
      <c r="AZ937" s="6">
        <f t="shared" ca="1" si="405"/>
        <v>0</v>
      </c>
      <c r="BA937" s="6">
        <f t="shared" ca="1" si="406"/>
        <v>0</v>
      </c>
      <c r="BB937" s="6">
        <f t="shared" ca="1" si="407"/>
        <v>0</v>
      </c>
      <c r="BC937" s="6">
        <f t="shared" ca="1" si="408"/>
        <v>0</v>
      </c>
      <c r="BD937" s="6">
        <f t="shared" ca="1" si="409"/>
        <v>0</v>
      </c>
      <c r="BE937" s="6">
        <f t="shared" ca="1" si="410"/>
        <v>0</v>
      </c>
      <c r="BF937" s="6">
        <f t="shared" ca="1" si="393"/>
        <v>0</v>
      </c>
      <c r="BG937" s="6">
        <f t="shared" ca="1" si="394"/>
        <v>0</v>
      </c>
      <c r="BJ937" s="4">
        <f t="shared" ca="1" si="411"/>
        <v>819705</v>
      </c>
      <c r="BL937" s="3">
        <f t="shared" si="412"/>
        <v>43259</v>
      </c>
      <c r="BM937" s="6">
        <f>BM936+SUMIFS('Transactions (Dated)'!G:G,'Transactions (Dated)'!D:D,'Share Values'!AQ937)</f>
        <v>14317.649999999987</v>
      </c>
      <c r="BN937" s="6">
        <f ca="1">BN936+SUMIFS('Transactions (Dated)'!$F:$F,'Transactions (Dated)'!$D:$D,$BL937,'Transactions (Dated)'!$B:$B,BN$11,'Transactions (Dated)'!$C:$C,"Dividend (paid to cash)")*Y937</f>
        <v>0</v>
      </c>
      <c r="BO937" s="6">
        <f ca="1">BO936+SUMIFS('Transactions (Dated)'!$F:$F,'Transactions (Dated)'!$D:$D,$BL937,'Transactions (Dated)'!$B:$B,BO$11,'Transactions (Dated)'!$C:$C,"Dividend (paid to cash)")*Z937</f>
        <v>2421.875</v>
      </c>
      <c r="BP937" s="6">
        <f ca="1">BP936+SUMIFS('Transactions (Dated)'!$F:$F,'Transactions (Dated)'!$D:$D,$BL937,'Transactions (Dated)'!$B:$B,BP$11,'Transactions (Dated)'!$C:$C,"Dividend (paid to cash)")*AA937</f>
        <v>51745.237000000008</v>
      </c>
      <c r="BQ937" s="6">
        <f ca="1">BQ936+SUMIFS('Transactions (Dated)'!$F:$F,'Transactions (Dated)'!$D:$D,$BL937,'Transactions (Dated)'!$B:$B,BQ$11,'Transactions (Dated)'!$C:$C,"Dividend (paid to cash)")*AB937</f>
        <v>818.29</v>
      </c>
      <c r="BR937" s="6">
        <f ca="1">BR936+SUMIFS('Transactions (Dated)'!$F:$F,'Transactions (Dated)'!$D:$D,$BL937,'Transactions (Dated)'!$B:$B,BR$11,'Transactions (Dated)'!$C:$C,"Dividend (paid to cash)")*AC937</f>
        <v>0</v>
      </c>
      <c r="BS937" s="6">
        <f ca="1">BS936+SUMIFS('Transactions (Dated)'!$F:$F,'Transactions (Dated)'!$D:$D,$BL937,'Transactions (Dated)'!$B:$B,BS$11,'Transactions (Dated)'!$C:$C,"Dividend (paid to cash)")*AD937</f>
        <v>0</v>
      </c>
      <c r="BT937" s="6">
        <f ca="1">BT936+SUMIFS('Transactions (Dated)'!$F:$F,'Transactions (Dated)'!$D:$D,$BL937,'Transactions (Dated)'!$B:$B,BT$11,'Transactions (Dated)'!$C:$C,"Dividend (paid to cash)")*AE937</f>
        <v>11745</v>
      </c>
      <c r="BU937" s="6">
        <f ca="1">BU936+SUMIFS('Transactions (Dated)'!$F:$F,'Transactions (Dated)'!$D:$D,$BL937,'Transactions (Dated)'!$B:$B,BU$11,'Transactions (Dated)'!$C:$C,"Dividend (paid to cash)")*AF937</f>
        <v>0</v>
      </c>
      <c r="BV937" s="6">
        <f ca="1">BV936+SUMIFS('Transactions (Dated)'!$F:$F,'Transactions (Dated)'!$D:$D,$BL937,'Transactions (Dated)'!$B:$B,BV$11,'Transactions (Dated)'!$C:$C,"Dividend (paid to cash)")*AG937</f>
        <v>0</v>
      </c>
      <c r="BW937" s="6">
        <f ca="1">BW936+SUMIFS('Transactions (Dated)'!$F:$F,'Transactions (Dated)'!$D:$D,$BL937,'Transactions (Dated)'!$B:$B,BW$11,'Transactions (Dated)'!$C:$C,"Dividend (paid to cash)")*AH937</f>
        <v>0</v>
      </c>
      <c r="BX937" s="6">
        <f ca="1">BX936+SUMIFS('Transactions (Dated)'!$F:$F,'Transactions (Dated)'!$D:$D,$BL937,'Transactions (Dated)'!$B:$B,BX$11,'Transactions (Dated)'!$C:$C,"Dividend (paid to cash)")*AI937</f>
        <v>0</v>
      </c>
      <c r="BY937" s="6">
        <f ca="1">BY936+SUMIFS('Transactions (Dated)'!$F:$F,'Transactions (Dated)'!$D:$D,$BL937,'Transactions (Dated)'!$B:$B,BY$11,'Transactions (Dated)'!$C:$C,"Dividend (paid to cash)")*AJ937</f>
        <v>0</v>
      </c>
      <c r="BZ937" s="6">
        <f ca="1">BZ936+SUMIFS('Transactions (Dated)'!$F:$F,'Transactions (Dated)'!$D:$D,$BL937,'Transactions (Dated)'!$B:$B,BZ$11,'Transactions (Dated)'!$C:$C,"Dividend (paid to cash)")*AK937</f>
        <v>0</v>
      </c>
      <c r="CA937" s="6">
        <f ca="1">CA936+SUMIFS('Transactions (Dated)'!$F:$F,'Transactions (Dated)'!$D:$D,$BL937,'Transactions (Dated)'!$B:$B,CA$11,'Transactions (Dated)'!$C:$C,"Dividend (paid to cash)")*AL937</f>
        <v>0</v>
      </c>
      <c r="CB937" s="6">
        <v>0</v>
      </c>
      <c r="CC937" s="6">
        <v>0</v>
      </c>
      <c r="CF937" s="6">
        <f t="shared" ca="1" si="413"/>
        <v>81048.051999999981</v>
      </c>
      <c r="CH937" s="3">
        <f t="shared" si="414"/>
        <v>43259</v>
      </c>
      <c r="CI937" s="4">
        <f t="shared" ca="1" si="415"/>
        <v>819705</v>
      </c>
      <c r="CJ937" s="4">
        <f t="shared" ca="1" si="416"/>
        <v>81048.051999999981</v>
      </c>
      <c r="CL937" s="4">
        <f t="shared" ca="1" si="417"/>
        <v>900753.05200000003</v>
      </c>
    </row>
    <row r="938" spans="2:90" x14ac:dyDescent="0.15">
      <c r="B938" s="3">
        <v>43262</v>
      </c>
      <c r="E938" s="86">
        <v>43262</v>
      </c>
      <c r="F938" s="53">
        <v>15.66</v>
      </c>
      <c r="G938">
        <v>3.09</v>
      </c>
      <c r="H938">
        <v>22.03</v>
      </c>
      <c r="I938">
        <v>25.45</v>
      </c>
      <c r="K938">
        <v>13.03</v>
      </c>
      <c r="L938">
        <v>16.350000000000001</v>
      </c>
      <c r="M938">
        <v>3.15</v>
      </c>
      <c r="O938">
        <v>18.21</v>
      </c>
      <c r="Q938">
        <v>1.28</v>
      </c>
      <c r="R938">
        <v>8.6</v>
      </c>
      <c r="S938">
        <v>40.590000000000003</v>
      </c>
      <c r="U938">
        <v>40.590000000000003</v>
      </c>
      <c r="X938" s="3">
        <f t="shared" si="395"/>
        <v>43262</v>
      </c>
      <c r="Y938" s="40">
        <f ca="1">Y937+SUMIFS('Transactions (Dated)'!$E$2:$E$53,'Transactions (Dated)'!$D$2:$D$53,'Share Values'!$X938,'Transactions (Dated)'!$B$2:$B$53,'Share Values'!Y$11,'Transactions (Dated)'!$C$2:$C$53,"Buy")-SUMIFS('Transactions (Dated)'!$E$2:$E$53,'Transactions (Dated)'!$D$2:$D$53,'Share Values'!$X938,'Transactions (Dated)'!$B$2:$B$53,'Share Values'!Y$11,'Transactions (Dated)'!$C$2:$C$53,"Sell")</f>
        <v>4625</v>
      </c>
      <c r="Z938" s="40">
        <f ca="1">Z937+SUMIFS('Transactions (Dated)'!$E$2:$E$53,'Transactions (Dated)'!$D$2:$D$53,'Share Values'!$X938,'Transactions (Dated)'!$B$2:$B$53,'Share Values'!Z$11,'Transactions (Dated)'!$C$2:$C$53,"Buy")-SUMIFS('Transactions (Dated)'!$E$2:$E$53,'Transactions (Dated)'!$D$2:$D$53,'Share Values'!$X938,'Transactions (Dated)'!$B$2:$B$53,'Share Values'!Z$11,'Transactions (Dated)'!$C$2:$C$53,"Sell")</f>
        <v>9375</v>
      </c>
      <c r="AA938" s="40">
        <f ca="1">AA937+SUMIFS('Transactions (Dated)'!$E$2:$E$53,'Transactions (Dated)'!$D$2:$D$53,'Share Values'!$X938,'Transactions (Dated)'!$B$2:$B$53,'Share Values'!AA$11,'Transactions (Dated)'!$C$2:$C$53,"Buy")-SUMIFS('Transactions (Dated)'!$E$2:$E$53,'Transactions (Dated)'!$D$2:$D$53,'Share Values'!$X938,'Transactions (Dated)'!$B$2:$B$53,'Share Values'!AA$11,'Transactions (Dated)'!$C$2:$C$53,"Sell")</f>
        <v>26357</v>
      </c>
      <c r="AB938" s="40">
        <f ca="1">AB937+SUMIFS('Transactions (Dated)'!$E$2:$E$53,'Transactions (Dated)'!$D$2:$D$53,'Share Values'!$X938,'Transactions (Dated)'!$B$2:$B$53,'Share Values'!AB$11,'Transactions (Dated)'!$C$2:$C$53,"Buy")-SUMIFS('Transactions (Dated)'!$E$2:$E$53,'Transactions (Dated)'!$D$2:$D$53,'Share Values'!$X938,'Transactions (Dated)'!$B$2:$B$53,'Share Values'!AB$11,'Transactions (Dated)'!$C$2:$C$53,"Sell")</f>
        <v>1892</v>
      </c>
      <c r="AC938" s="40">
        <f ca="1">AC937+SUMIFS('Transactions (Dated)'!$E$2:$E$53,'Transactions (Dated)'!$D$2:$D$53,'Share Values'!$X938,'Transactions (Dated)'!$B$2:$B$53,'Share Values'!AC$11,'Transactions (Dated)'!$C$2:$C$53,"Buy")-SUMIFS('Transactions (Dated)'!$E$2:$E$53,'Transactions (Dated)'!$D$2:$D$53,'Share Values'!$X938,'Transactions (Dated)'!$B$2:$B$53,'Share Values'!AC$11,'Transactions (Dated)'!$C$2:$C$53,"Sell")</f>
        <v>2348</v>
      </c>
      <c r="AD938" s="40">
        <f ca="1">AD937+SUMIFS('Transactions (Dated)'!$E$2:$E$53,'Transactions (Dated)'!$D$2:$D$53,'Share Values'!$X938,'Transactions (Dated)'!$B$2:$B$53,'Share Values'!AD$11,'Transactions (Dated)'!$C$2:$C$53,"Buy")-SUMIFS('Transactions (Dated)'!$E$2:$E$53,'Transactions (Dated)'!$D$2:$D$53,'Share Values'!$X938,'Transactions (Dated)'!$B$2:$B$53,'Share Values'!AD$11,'Transactions (Dated)'!$C$2:$C$53,"Sell")</f>
        <v>0</v>
      </c>
      <c r="AE938" s="40">
        <f ca="1">AE937+SUMIFS('Transactions (Dated)'!$E$2:$E$53,'Transactions (Dated)'!$D$2:$D$53,'Share Values'!$X938,'Transactions (Dated)'!$B$2:$B$53,'Share Values'!AE$11,'Transactions (Dated)'!$C$2:$C$53,"Buy")-SUMIFS('Transactions (Dated)'!$E$2:$E$53,'Transactions (Dated)'!$D$2:$D$53,'Share Values'!$X938,'Transactions (Dated)'!$B$2:$B$53,'Share Values'!AE$11,'Transactions (Dated)'!$C$2:$C$53,"Sell")</f>
        <v>2900</v>
      </c>
      <c r="AF938" s="40">
        <f ca="1">AF937+SUMIFS('Transactions (Dated)'!$E$2:$E$53,'Transactions (Dated)'!$D$2:$D$53,'Share Values'!$X938,'Transactions (Dated)'!$B$2:$B$53,'Share Values'!AF$11,'Transactions (Dated)'!$C$2:$C$53,"Buy")-SUMIFS('Transactions (Dated)'!$E$2:$E$53,'Transactions (Dated)'!$D$2:$D$53,'Share Values'!$X938,'Transactions (Dated)'!$B$2:$B$53,'Share Values'!AF$11,'Transactions (Dated)'!$C$2:$C$53,"Sell")</f>
        <v>14201</v>
      </c>
      <c r="AG938" s="40">
        <f ca="1">AG937+SUMIFS('Transactions (Dated)'!$E$2:$E$53,'Transactions (Dated)'!$D$2:$D$53,'Share Values'!$X938,'Transactions (Dated)'!$B$2:$B$53,'Share Values'!AG$11,'Transactions (Dated)'!$C$2:$C$53,"Buy")-SUMIFS('Transactions (Dated)'!$E$2:$E$53,'Transactions (Dated)'!$D$2:$D$53,'Share Values'!$X938,'Transactions (Dated)'!$B$2:$B$53,'Share Values'!AG$11,'Transactions (Dated)'!$C$2:$C$53,"Sell")</f>
        <v>6835</v>
      </c>
      <c r="AH938" s="40">
        <f ca="1">AH937+SUMIFS('Transactions (Dated)'!$E$2:$E$53,'Transactions (Dated)'!$D$2:$D$53,'Share Values'!$X938,'Transactions (Dated)'!$B$2:$B$53,'Share Values'!AH$11,'Transactions (Dated)'!$C$2:$C$53,"Buy")-SUMIFS('Transactions (Dated)'!$E$2:$E$53,'Transactions (Dated)'!$D$2:$D$53,'Share Values'!$X938,'Transactions (Dated)'!$B$2:$B$53,'Share Values'!AH$11,'Transactions (Dated)'!$C$2:$C$53,"Sell")</f>
        <v>0</v>
      </c>
      <c r="AI938" s="40">
        <f ca="1">AI937+SUMIFS('Transactions (Dated)'!$E$2:$E$53,'Transactions (Dated)'!$D$2:$D$53,'Share Values'!$X938,'Transactions (Dated)'!$B$2:$B$53,'Share Values'!AI$11,'Transactions (Dated)'!$C$2:$C$53,"Buy")-SUMIFS('Transactions (Dated)'!$E$2:$E$53,'Transactions (Dated)'!$D$2:$D$53,'Share Values'!$X938,'Transactions (Dated)'!$B$2:$B$53,'Share Values'!AI$11,'Transactions (Dated)'!$C$2:$C$53,"Sell")</f>
        <v>0</v>
      </c>
      <c r="AJ938" s="40">
        <f ca="1">AJ937+SUMIFS('Transactions (Dated)'!$E$2:$E$53,'Transactions (Dated)'!$D$2:$D$53,'Share Values'!$X938,'Transactions (Dated)'!$B$2:$B$53,'Share Values'!AJ$11,'Transactions (Dated)'!$C$2:$C$53,"Buy")-SUMIFS('Transactions (Dated)'!$E$2:$E$53,'Transactions (Dated)'!$D$2:$D$53,'Share Values'!$X938,'Transactions (Dated)'!$B$2:$B$53,'Share Values'!AJ$11,'Transactions (Dated)'!$C$2:$C$53,"Sell")</f>
        <v>0</v>
      </c>
      <c r="AK938" s="40">
        <f ca="1">AK937+SUMIFS('Transactions (Dated)'!$E$2:$E$53,'Transactions (Dated)'!$D$2:$D$53,'Share Values'!$X938,'Transactions (Dated)'!$B$2:$B$53,'Share Values'!AK$11,'Transactions (Dated)'!$C$2:$C$53,"Buy")-SUMIFS('Transactions (Dated)'!$E$2:$E$53,'Transactions (Dated)'!$D$2:$D$53,'Share Values'!$X938,'Transactions (Dated)'!$B$2:$B$53,'Share Values'!AK$11,'Transactions (Dated)'!$C$2:$C$53,"Sell")</f>
        <v>0</v>
      </c>
      <c r="AL938" s="40">
        <f ca="1">AL937+SUMIFS('Transactions (Dated)'!$E$2:$E$53,'Transactions (Dated)'!$D$2:$D$53,'Share Values'!$X938,'Transactions (Dated)'!$B$2:$B$53,'Share Values'!AL$11,'Transactions (Dated)'!$C$2:$C$53,"Buy")-SUMIFS('Transactions (Dated)'!$E$2:$E$53,'Transactions (Dated)'!$D$2:$D$53,'Share Values'!$X938,'Transactions (Dated)'!$B$2:$B$53,'Share Values'!AL$11,'Transactions (Dated)'!$C$2:$C$53,"Sell")</f>
        <v>0</v>
      </c>
      <c r="AM938" s="40">
        <f ca="1">AM937+SUMIFS('Transactions (Dated)'!$E$2:$E$53,'Transactions (Dated)'!$D$2:$D$53,'Share Values'!$X938,'Transactions (Dated)'!$B$2:$B$53,'Share Values'!AM$11,'Transactions (Dated)'!$C$2:$C$53,"Buy")-SUMIFS('Transactions (Dated)'!$E$2:$E$53,'Transactions (Dated)'!$D$2:$D$53,'Share Values'!$X938,'Transactions (Dated)'!$B$2:$B$53,'Share Values'!AM$11,'Transactions (Dated)'!$C$2:$C$53,"Sell")</f>
        <v>0</v>
      </c>
      <c r="AN938" s="40">
        <f ca="1">AN937+SUMIFS('Transactions (Dated)'!$E$2:$E$53,'Transactions (Dated)'!$D$2:$D$53,'Share Values'!$X938,'Transactions (Dated)'!$B$2:$B$53,'Share Values'!AN$11,'Transactions (Dated)'!$C$2:$C$53,"Buy")-SUMIFS('Transactions (Dated)'!$E$2:$E$53,'Transactions (Dated)'!$D$2:$D$53,'Share Values'!$X938,'Transactions (Dated)'!$B$2:$B$53,'Share Values'!AN$11,'Transactions (Dated)'!$C$2:$C$53,"Sell")</f>
        <v>0</v>
      </c>
      <c r="AQ938" s="3">
        <f t="shared" si="396"/>
        <v>43262</v>
      </c>
      <c r="AR938" s="6">
        <f t="shared" ca="1" si="397"/>
        <v>72427.5</v>
      </c>
      <c r="AS938" s="6">
        <f t="shared" ca="1" si="398"/>
        <v>28968.75</v>
      </c>
      <c r="AT938" s="6">
        <f t="shared" ca="1" si="399"/>
        <v>580644.71000000008</v>
      </c>
      <c r="AU938" s="6">
        <f t="shared" ca="1" si="400"/>
        <v>48151.4</v>
      </c>
      <c r="AV938" s="6">
        <f t="shared" ca="1" si="401"/>
        <v>0</v>
      </c>
      <c r="AW938" s="6">
        <f t="shared" ca="1" si="402"/>
        <v>0</v>
      </c>
      <c r="AX938" s="6">
        <f t="shared" ca="1" si="403"/>
        <v>47415.000000000007</v>
      </c>
      <c r="AY938" s="6">
        <f t="shared" ca="1" si="404"/>
        <v>44733.15</v>
      </c>
      <c r="AZ938" s="6">
        <f t="shared" ca="1" si="405"/>
        <v>0</v>
      </c>
      <c r="BA938" s="6">
        <f t="shared" ca="1" si="406"/>
        <v>0</v>
      </c>
      <c r="BB938" s="6">
        <f t="shared" ca="1" si="407"/>
        <v>0</v>
      </c>
      <c r="BC938" s="6">
        <f t="shared" ca="1" si="408"/>
        <v>0</v>
      </c>
      <c r="BD938" s="6">
        <f t="shared" ca="1" si="409"/>
        <v>0</v>
      </c>
      <c r="BE938" s="6">
        <f t="shared" ca="1" si="410"/>
        <v>0</v>
      </c>
      <c r="BF938" s="6">
        <f t="shared" ca="1" si="393"/>
        <v>0</v>
      </c>
      <c r="BG938" s="6">
        <f t="shared" ca="1" si="394"/>
        <v>0</v>
      </c>
      <c r="BJ938" s="4">
        <f t="shared" ca="1" si="411"/>
        <v>822340.51000000013</v>
      </c>
      <c r="BL938" s="3">
        <f t="shared" si="412"/>
        <v>43262</v>
      </c>
      <c r="BM938" s="6">
        <f>BM937+SUMIFS('Transactions (Dated)'!G:G,'Transactions (Dated)'!D:D,'Share Values'!AQ938)</f>
        <v>14317.649999999987</v>
      </c>
      <c r="BN938" s="6">
        <f ca="1">BN937+SUMIFS('Transactions (Dated)'!$F:$F,'Transactions (Dated)'!$D:$D,$BL938,'Transactions (Dated)'!$B:$B,BN$11,'Transactions (Dated)'!$C:$C,"Dividend (paid to cash)")*Y938</f>
        <v>0</v>
      </c>
      <c r="BO938" s="6">
        <f ca="1">BO937+SUMIFS('Transactions (Dated)'!$F:$F,'Transactions (Dated)'!$D:$D,$BL938,'Transactions (Dated)'!$B:$B,BO$11,'Transactions (Dated)'!$C:$C,"Dividend (paid to cash)")*Z938</f>
        <v>2421.875</v>
      </c>
      <c r="BP938" s="6">
        <f ca="1">BP937+SUMIFS('Transactions (Dated)'!$F:$F,'Transactions (Dated)'!$D:$D,$BL938,'Transactions (Dated)'!$B:$B,BP$11,'Transactions (Dated)'!$C:$C,"Dividend (paid to cash)")*AA938</f>
        <v>51745.237000000008</v>
      </c>
      <c r="BQ938" s="6">
        <f ca="1">BQ937+SUMIFS('Transactions (Dated)'!$F:$F,'Transactions (Dated)'!$D:$D,$BL938,'Transactions (Dated)'!$B:$B,BQ$11,'Transactions (Dated)'!$C:$C,"Dividend (paid to cash)")*AB938</f>
        <v>818.29</v>
      </c>
      <c r="BR938" s="6">
        <f ca="1">BR937+SUMIFS('Transactions (Dated)'!$F:$F,'Transactions (Dated)'!$D:$D,$BL938,'Transactions (Dated)'!$B:$B,BR$11,'Transactions (Dated)'!$C:$C,"Dividend (paid to cash)")*AC938</f>
        <v>0</v>
      </c>
      <c r="BS938" s="6">
        <f ca="1">BS937+SUMIFS('Transactions (Dated)'!$F:$F,'Transactions (Dated)'!$D:$D,$BL938,'Transactions (Dated)'!$B:$B,BS$11,'Transactions (Dated)'!$C:$C,"Dividend (paid to cash)")*AD938</f>
        <v>0</v>
      </c>
      <c r="BT938" s="6">
        <f ca="1">BT937+SUMIFS('Transactions (Dated)'!$F:$F,'Transactions (Dated)'!$D:$D,$BL938,'Transactions (Dated)'!$B:$B,BT$11,'Transactions (Dated)'!$C:$C,"Dividend (paid to cash)")*AE938</f>
        <v>11745</v>
      </c>
      <c r="BU938" s="6">
        <f ca="1">BU937+SUMIFS('Transactions (Dated)'!$F:$F,'Transactions (Dated)'!$D:$D,$BL938,'Transactions (Dated)'!$B:$B,BU$11,'Transactions (Dated)'!$C:$C,"Dividend (paid to cash)")*AF938</f>
        <v>0</v>
      </c>
      <c r="BV938" s="6">
        <f ca="1">BV937+SUMIFS('Transactions (Dated)'!$F:$F,'Transactions (Dated)'!$D:$D,$BL938,'Transactions (Dated)'!$B:$B,BV$11,'Transactions (Dated)'!$C:$C,"Dividend (paid to cash)")*AG938</f>
        <v>0</v>
      </c>
      <c r="BW938" s="6">
        <f ca="1">BW937+SUMIFS('Transactions (Dated)'!$F:$F,'Transactions (Dated)'!$D:$D,$BL938,'Transactions (Dated)'!$B:$B,BW$11,'Transactions (Dated)'!$C:$C,"Dividend (paid to cash)")*AH938</f>
        <v>0</v>
      </c>
      <c r="BX938" s="6">
        <f ca="1">BX937+SUMIFS('Transactions (Dated)'!$F:$F,'Transactions (Dated)'!$D:$D,$BL938,'Transactions (Dated)'!$B:$B,BX$11,'Transactions (Dated)'!$C:$C,"Dividend (paid to cash)")*AI938</f>
        <v>0</v>
      </c>
      <c r="BY938" s="6">
        <f ca="1">BY937+SUMIFS('Transactions (Dated)'!$F:$F,'Transactions (Dated)'!$D:$D,$BL938,'Transactions (Dated)'!$B:$B,BY$11,'Transactions (Dated)'!$C:$C,"Dividend (paid to cash)")*AJ938</f>
        <v>0</v>
      </c>
      <c r="BZ938" s="6">
        <f ca="1">BZ937+SUMIFS('Transactions (Dated)'!$F:$F,'Transactions (Dated)'!$D:$D,$BL938,'Transactions (Dated)'!$B:$B,BZ$11,'Transactions (Dated)'!$C:$C,"Dividend (paid to cash)")*AK938</f>
        <v>0</v>
      </c>
      <c r="CA938" s="6">
        <f ca="1">CA937+SUMIFS('Transactions (Dated)'!$F:$F,'Transactions (Dated)'!$D:$D,$BL938,'Transactions (Dated)'!$B:$B,CA$11,'Transactions (Dated)'!$C:$C,"Dividend (paid to cash)")*AL938</f>
        <v>0</v>
      </c>
      <c r="CB938" s="6">
        <v>0</v>
      </c>
      <c r="CC938" s="6">
        <v>0</v>
      </c>
      <c r="CF938" s="6">
        <f t="shared" ca="1" si="413"/>
        <v>81048.051999999981</v>
      </c>
      <c r="CH938" s="3">
        <f t="shared" si="414"/>
        <v>43262</v>
      </c>
      <c r="CI938" s="4">
        <f t="shared" ca="1" si="415"/>
        <v>822340.51000000013</v>
      </c>
      <c r="CJ938" s="4">
        <f t="shared" ca="1" si="416"/>
        <v>81048.051999999981</v>
      </c>
      <c r="CL938" s="4">
        <f t="shared" ca="1" si="417"/>
        <v>903388.56200000015</v>
      </c>
    </row>
    <row r="939" spans="2:90" x14ac:dyDescent="0.15">
      <c r="B939" s="3">
        <v>43263</v>
      </c>
      <c r="E939" s="86">
        <v>43263</v>
      </c>
      <c r="F939" s="53">
        <v>16.05</v>
      </c>
      <c r="G939">
        <v>3.13</v>
      </c>
      <c r="H939">
        <v>22.06</v>
      </c>
      <c r="I939">
        <v>25.86</v>
      </c>
      <c r="K939">
        <v>13.27</v>
      </c>
      <c r="L939">
        <v>16.239999999999998</v>
      </c>
      <c r="M939">
        <v>3.21</v>
      </c>
      <c r="O939">
        <v>18.03</v>
      </c>
      <c r="Q939">
        <v>1.26</v>
      </c>
      <c r="R939">
        <v>8.69</v>
      </c>
      <c r="S939">
        <v>40.68</v>
      </c>
      <c r="U939">
        <v>40.68</v>
      </c>
      <c r="X939" s="3">
        <f t="shared" si="395"/>
        <v>43263</v>
      </c>
      <c r="Y939" s="40">
        <f ca="1">Y938+SUMIFS('Transactions (Dated)'!$E$2:$E$53,'Transactions (Dated)'!$D$2:$D$53,'Share Values'!$X939,'Transactions (Dated)'!$B$2:$B$53,'Share Values'!Y$11,'Transactions (Dated)'!$C$2:$C$53,"Buy")-SUMIFS('Transactions (Dated)'!$E$2:$E$53,'Transactions (Dated)'!$D$2:$D$53,'Share Values'!$X939,'Transactions (Dated)'!$B$2:$B$53,'Share Values'!Y$11,'Transactions (Dated)'!$C$2:$C$53,"Sell")</f>
        <v>4625</v>
      </c>
      <c r="Z939" s="40">
        <f ca="1">Z938+SUMIFS('Transactions (Dated)'!$E$2:$E$53,'Transactions (Dated)'!$D$2:$D$53,'Share Values'!$X939,'Transactions (Dated)'!$B$2:$B$53,'Share Values'!Z$11,'Transactions (Dated)'!$C$2:$C$53,"Buy")-SUMIFS('Transactions (Dated)'!$E$2:$E$53,'Transactions (Dated)'!$D$2:$D$53,'Share Values'!$X939,'Transactions (Dated)'!$B$2:$B$53,'Share Values'!Z$11,'Transactions (Dated)'!$C$2:$C$53,"Sell")</f>
        <v>9375</v>
      </c>
      <c r="AA939" s="40">
        <f ca="1">AA938+SUMIFS('Transactions (Dated)'!$E$2:$E$53,'Transactions (Dated)'!$D$2:$D$53,'Share Values'!$X939,'Transactions (Dated)'!$B$2:$B$53,'Share Values'!AA$11,'Transactions (Dated)'!$C$2:$C$53,"Buy")-SUMIFS('Transactions (Dated)'!$E$2:$E$53,'Transactions (Dated)'!$D$2:$D$53,'Share Values'!$X939,'Transactions (Dated)'!$B$2:$B$53,'Share Values'!AA$11,'Transactions (Dated)'!$C$2:$C$53,"Sell")</f>
        <v>26357</v>
      </c>
      <c r="AB939" s="40">
        <f ca="1">AB938+SUMIFS('Transactions (Dated)'!$E$2:$E$53,'Transactions (Dated)'!$D$2:$D$53,'Share Values'!$X939,'Transactions (Dated)'!$B$2:$B$53,'Share Values'!AB$11,'Transactions (Dated)'!$C$2:$C$53,"Buy")-SUMIFS('Transactions (Dated)'!$E$2:$E$53,'Transactions (Dated)'!$D$2:$D$53,'Share Values'!$X939,'Transactions (Dated)'!$B$2:$B$53,'Share Values'!AB$11,'Transactions (Dated)'!$C$2:$C$53,"Sell")</f>
        <v>1892</v>
      </c>
      <c r="AC939" s="40">
        <f ca="1">AC938+SUMIFS('Transactions (Dated)'!$E$2:$E$53,'Transactions (Dated)'!$D$2:$D$53,'Share Values'!$X939,'Transactions (Dated)'!$B$2:$B$53,'Share Values'!AC$11,'Transactions (Dated)'!$C$2:$C$53,"Buy")-SUMIFS('Transactions (Dated)'!$E$2:$E$53,'Transactions (Dated)'!$D$2:$D$53,'Share Values'!$X939,'Transactions (Dated)'!$B$2:$B$53,'Share Values'!AC$11,'Transactions (Dated)'!$C$2:$C$53,"Sell")</f>
        <v>2348</v>
      </c>
      <c r="AD939" s="40">
        <f ca="1">AD938+SUMIFS('Transactions (Dated)'!$E$2:$E$53,'Transactions (Dated)'!$D$2:$D$53,'Share Values'!$X939,'Transactions (Dated)'!$B$2:$B$53,'Share Values'!AD$11,'Transactions (Dated)'!$C$2:$C$53,"Buy")-SUMIFS('Transactions (Dated)'!$E$2:$E$53,'Transactions (Dated)'!$D$2:$D$53,'Share Values'!$X939,'Transactions (Dated)'!$B$2:$B$53,'Share Values'!AD$11,'Transactions (Dated)'!$C$2:$C$53,"Sell")</f>
        <v>0</v>
      </c>
      <c r="AE939" s="40">
        <f ca="1">AE938+SUMIFS('Transactions (Dated)'!$E$2:$E$53,'Transactions (Dated)'!$D$2:$D$53,'Share Values'!$X939,'Transactions (Dated)'!$B$2:$B$53,'Share Values'!AE$11,'Transactions (Dated)'!$C$2:$C$53,"Buy")-SUMIFS('Transactions (Dated)'!$E$2:$E$53,'Transactions (Dated)'!$D$2:$D$53,'Share Values'!$X939,'Transactions (Dated)'!$B$2:$B$53,'Share Values'!AE$11,'Transactions (Dated)'!$C$2:$C$53,"Sell")</f>
        <v>2900</v>
      </c>
      <c r="AF939" s="40">
        <f ca="1">AF938+SUMIFS('Transactions (Dated)'!$E$2:$E$53,'Transactions (Dated)'!$D$2:$D$53,'Share Values'!$X939,'Transactions (Dated)'!$B$2:$B$53,'Share Values'!AF$11,'Transactions (Dated)'!$C$2:$C$53,"Buy")-SUMIFS('Transactions (Dated)'!$E$2:$E$53,'Transactions (Dated)'!$D$2:$D$53,'Share Values'!$X939,'Transactions (Dated)'!$B$2:$B$53,'Share Values'!AF$11,'Transactions (Dated)'!$C$2:$C$53,"Sell")</f>
        <v>14201</v>
      </c>
      <c r="AG939" s="40">
        <f ca="1">AG938+SUMIFS('Transactions (Dated)'!$E$2:$E$53,'Transactions (Dated)'!$D$2:$D$53,'Share Values'!$X939,'Transactions (Dated)'!$B$2:$B$53,'Share Values'!AG$11,'Transactions (Dated)'!$C$2:$C$53,"Buy")-SUMIFS('Transactions (Dated)'!$E$2:$E$53,'Transactions (Dated)'!$D$2:$D$53,'Share Values'!$X939,'Transactions (Dated)'!$B$2:$B$53,'Share Values'!AG$11,'Transactions (Dated)'!$C$2:$C$53,"Sell")</f>
        <v>6835</v>
      </c>
      <c r="AH939" s="40">
        <f ca="1">AH938+SUMIFS('Transactions (Dated)'!$E$2:$E$53,'Transactions (Dated)'!$D$2:$D$53,'Share Values'!$X939,'Transactions (Dated)'!$B$2:$B$53,'Share Values'!AH$11,'Transactions (Dated)'!$C$2:$C$53,"Buy")-SUMIFS('Transactions (Dated)'!$E$2:$E$53,'Transactions (Dated)'!$D$2:$D$53,'Share Values'!$X939,'Transactions (Dated)'!$B$2:$B$53,'Share Values'!AH$11,'Transactions (Dated)'!$C$2:$C$53,"Sell")</f>
        <v>0</v>
      </c>
      <c r="AI939" s="40">
        <f ca="1">AI938+SUMIFS('Transactions (Dated)'!$E$2:$E$53,'Transactions (Dated)'!$D$2:$D$53,'Share Values'!$X939,'Transactions (Dated)'!$B$2:$B$53,'Share Values'!AI$11,'Transactions (Dated)'!$C$2:$C$53,"Buy")-SUMIFS('Transactions (Dated)'!$E$2:$E$53,'Transactions (Dated)'!$D$2:$D$53,'Share Values'!$X939,'Transactions (Dated)'!$B$2:$B$53,'Share Values'!AI$11,'Transactions (Dated)'!$C$2:$C$53,"Sell")</f>
        <v>0</v>
      </c>
      <c r="AJ939" s="40">
        <f ca="1">AJ938+SUMIFS('Transactions (Dated)'!$E$2:$E$53,'Transactions (Dated)'!$D$2:$D$53,'Share Values'!$X939,'Transactions (Dated)'!$B$2:$B$53,'Share Values'!AJ$11,'Transactions (Dated)'!$C$2:$C$53,"Buy")-SUMIFS('Transactions (Dated)'!$E$2:$E$53,'Transactions (Dated)'!$D$2:$D$53,'Share Values'!$X939,'Transactions (Dated)'!$B$2:$B$53,'Share Values'!AJ$11,'Transactions (Dated)'!$C$2:$C$53,"Sell")</f>
        <v>0</v>
      </c>
      <c r="AK939" s="40">
        <f ca="1">AK938+SUMIFS('Transactions (Dated)'!$E$2:$E$53,'Transactions (Dated)'!$D$2:$D$53,'Share Values'!$X939,'Transactions (Dated)'!$B$2:$B$53,'Share Values'!AK$11,'Transactions (Dated)'!$C$2:$C$53,"Buy")-SUMIFS('Transactions (Dated)'!$E$2:$E$53,'Transactions (Dated)'!$D$2:$D$53,'Share Values'!$X939,'Transactions (Dated)'!$B$2:$B$53,'Share Values'!AK$11,'Transactions (Dated)'!$C$2:$C$53,"Sell")</f>
        <v>0</v>
      </c>
      <c r="AL939" s="40">
        <f ca="1">AL938+SUMIFS('Transactions (Dated)'!$E$2:$E$53,'Transactions (Dated)'!$D$2:$D$53,'Share Values'!$X939,'Transactions (Dated)'!$B$2:$B$53,'Share Values'!AL$11,'Transactions (Dated)'!$C$2:$C$53,"Buy")-SUMIFS('Transactions (Dated)'!$E$2:$E$53,'Transactions (Dated)'!$D$2:$D$53,'Share Values'!$X939,'Transactions (Dated)'!$B$2:$B$53,'Share Values'!AL$11,'Transactions (Dated)'!$C$2:$C$53,"Sell")</f>
        <v>0</v>
      </c>
      <c r="AM939" s="40">
        <f ca="1">AM938+SUMIFS('Transactions (Dated)'!$E$2:$E$53,'Transactions (Dated)'!$D$2:$D$53,'Share Values'!$X939,'Transactions (Dated)'!$B$2:$B$53,'Share Values'!AM$11,'Transactions (Dated)'!$C$2:$C$53,"Buy")-SUMIFS('Transactions (Dated)'!$E$2:$E$53,'Transactions (Dated)'!$D$2:$D$53,'Share Values'!$X939,'Transactions (Dated)'!$B$2:$B$53,'Share Values'!AM$11,'Transactions (Dated)'!$C$2:$C$53,"Sell")</f>
        <v>0</v>
      </c>
      <c r="AN939" s="40">
        <f ca="1">AN938+SUMIFS('Transactions (Dated)'!$E$2:$E$53,'Transactions (Dated)'!$D$2:$D$53,'Share Values'!$X939,'Transactions (Dated)'!$B$2:$B$53,'Share Values'!AN$11,'Transactions (Dated)'!$C$2:$C$53,"Buy")-SUMIFS('Transactions (Dated)'!$E$2:$E$53,'Transactions (Dated)'!$D$2:$D$53,'Share Values'!$X939,'Transactions (Dated)'!$B$2:$B$53,'Share Values'!AN$11,'Transactions (Dated)'!$C$2:$C$53,"Sell")</f>
        <v>0</v>
      </c>
      <c r="AQ939" s="3">
        <f t="shared" si="396"/>
        <v>43263</v>
      </c>
      <c r="AR939" s="6">
        <f t="shared" ca="1" si="397"/>
        <v>74231.25</v>
      </c>
      <c r="AS939" s="6">
        <f t="shared" ca="1" si="398"/>
        <v>29343.75</v>
      </c>
      <c r="AT939" s="6">
        <f t="shared" ca="1" si="399"/>
        <v>581435.41999999993</v>
      </c>
      <c r="AU939" s="6">
        <f t="shared" ca="1" si="400"/>
        <v>48927.119999999995</v>
      </c>
      <c r="AV939" s="6">
        <f t="shared" ca="1" si="401"/>
        <v>0</v>
      </c>
      <c r="AW939" s="6">
        <f t="shared" ca="1" si="402"/>
        <v>0</v>
      </c>
      <c r="AX939" s="6">
        <f t="shared" ca="1" si="403"/>
        <v>47095.999999999993</v>
      </c>
      <c r="AY939" s="6">
        <f t="shared" ca="1" si="404"/>
        <v>45585.21</v>
      </c>
      <c r="AZ939" s="6">
        <f t="shared" ca="1" si="405"/>
        <v>0</v>
      </c>
      <c r="BA939" s="6">
        <f t="shared" ca="1" si="406"/>
        <v>0</v>
      </c>
      <c r="BB939" s="6">
        <f t="shared" ca="1" si="407"/>
        <v>0</v>
      </c>
      <c r="BC939" s="6">
        <f t="shared" ca="1" si="408"/>
        <v>0</v>
      </c>
      <c r="BD939" s="6">
        <f t="shared" ca="1" si="409"/>
        <v>0</v>
      </c>
      <c r="BE939" s="6">
        <f t="shared" ca="1" si="410"/>
        <v>0</v>
      </c>
      <c r="BF939" s="6">
        <f t="shared" ca="1" si="393"/>
        <v>0</v>
      </c>
      <c r="BG939" s="6">
        <f t="shared" ca="1" si="394"/>
        <v>0</v>
      </c>
      <c r="BJ939" s="4">
        <f t="shared" ca="1" si="411"/>
        <v>826618.74999999988</v>
      </c>
      <c r="BL939" s="3">
        <f t="shared" si="412"/>
        <v>43263</v>
      </c>
      <c r="BM939" s="6">
        <f>BM938+SUMIFS('Transactions (Dated)'!G:G,'Transactions (Dated)'!D:D,'Share Values'!AQ939)</f>
        <v>14317.649999999987</v>
      </c>
      <c r="BN939" s="6">
        <f ca="1">BN938+SUMIFS('Transactions (Dated)'!$F:$F,'Transactions (Dated)'!$D:$D,$BL939,'Transactions (Dated)'!$B:$B,BN$11,'Transactions (Dated)'!$C:$C,"Dividend (paid to cash)")*Y939</f>
        <v>0</v>
      </c>
      <c r="BO939" s="6">
        <f ca="1">BO938+SUMIFS('Transactions (Dated)'!$F:$F,'Transactions (Dated)'!$D:$D,$BL939,'Transactions (Dated)'!$B:$B,BO$11,'Transactions (Dated)'!$C:$C,"Dividend (paid to cash)")*Z939</f>
        <v>2421.875</v>
      </c>
      <c r="BP939" s="6">
        <f ca="1">BP938+SUMIFS('Transactions (Dated)'!$F:$F,'Transactions (Dated)'!$D:$D,$BL939,'Transactions (Dated)'!$B:$B,BP$11,'Transactions (Dated)'!$C:$C,"Dividend (paid to cash)")*AA939</f>
        <v>51745.237000000008</v>
      </c>
      <c r="BQ939" s="6">
        <f ca="1">BQ938+SUMIFS('Transactions (Dated)'!$F:$F,'Transactions (Dated)'!$D:$D,$BL939,'Transactions (Dated)'!$B:$B,BQ$11,'Transactions (Dated)'!$C:$C,"Dividend (paid to cash)")*AB939</f>
        <v>818.29</v>
      </c>
      <c r="BR939" s="6">
        <f ca="1">BR938+SUMIFS('Transactions (Dated)'!$F:$F,'Transactions (Dated)'!$D:$D,$BL939,'Transactions (Dated)'!$B:$B,BR$11,'Transactions (Dated)'!$C:$C,"Dividend (paid to cash)")*AC939</f>
        <v>0</v>
      </c>
      <c r="BS939" s="6">
        <f ca="1">BS938+SUMIFS('Transactions (Dated)'!$F:$F,'Transactions (Dated)'!$D:$D,$BL939,'Transactions (Dated)'!$B:$B,BS$11,'Transactions (Dated)'!$C:$C,"Dividend (paid to cash)")*AD939</f>
        <v>0</v>
      </c>
      <c r="BT939" s="6">
        <f ca="1">BT938+SUMIFS('Transactions (Dated)'!$F:$F,'Transactions (Dated)'!$D:$D,$BL939,'Transactions (Dated)'!$B:$B,BT$11,'Transactions (Dated)'!$C:$C,"Dividend (paid to cash)")*AE939</f>
        <v>11745</v>
      </c>
      <c r="BU939" s="6">
        <f ca="1">BU938+SUMIFS('Transactions (Dated)'!$F:$F,'Transactions (Dated)'!$D:$D,$BL939,'Transactions (Dated)'!$B:$B,BU$11,'Transactions (Dated)'!$C:$C,"Dividend (paid to cash)")*AF939</f>
        <v>0</v>
      </c>
      <c r="BV939" s="6">
        <f ca="1">BV938+SUMIFS('Transactions (Dated)'!$F:$F,'Transactions (Dated)'!$D:$D,$BL939,'Transactions (Dated)'!$B:$B,BV$11,'Transactions (Dated)'!$C:$C,"Dividend (paid to cash)")*AG939</f>
        <v>0</v>
      </c>
      <c r="BW939" s="6">
        <f ca="1">BW938+SUMIFS('Transactions (Dated)'!$F:$F,'Transactions (Dated)'!$D:$D,$BL939,'Transactions (Dated)'!$B:$B,BW$11,'Transactions (Dated)'!$C:$C,"Dividend (paid to cash)")*AH939</f>
        <v>0</v>
      </c>
      <c r="BX939" s="6">
        <f ca="1">BX938+SUMIFS('Transactions (Dated)'!$F:$F,'Transactions (Dated)'!$D:$D,$BL939,'Transactions (Dated)'!$B:$B,BX$11,'Transactions (Dated)'!$C:$C,"Dividend (paid to cash)")*AI939</f>
        <v>0</v>
      </c>
      <c r="BY939" s="6">
        <f ca="1">BY938+SUMIFS('Transactions (Dated)'!$F:$F,'Transactions (Dated)'!$D:$D,$BL939,'Transactions (Dated)'!$B:$B,BY$11,'Transactions (Dated)'!$C:$C,"Dividend (paid to cash)")*AJ939</f>
        <v>0</v>
      </c>
      <c r="BZ939" s="6">
        <f ca="1">BZ938+SUMIFS('Transactions (Dated)'!$F:$F,'Transactions (Dated)'!$D:$D,$BL939,'Transactions (Dated)'!$B:$B,BZ$11,'Transactions (Dated)'!$C:$C,"Dividend (paid to cash)")*AK939</f>
        <v>0</v>
      </c>
      <c r="CA939" s="6">
        <f ca="1">CA938+SUMIFS('Transactions (Dated)'!$F:$F,'Transactions (Dated)'!$D:$D,$BL939,'Transactions (Dated)'!$B:$B,CA$11,'Transactions (Dated)'!$C:$C,"Dividend (paid to cash)")*AL939</f>
        <v>0</v>
      </c>
      <c r="CB939" s="6">
        <v>0</v>
      </c>
      <c r="CC939" s="6">
        <v>0</v>
      </c>
      <c r="CF939" s="6">
        <f t="shared" ca="1" si="413"/>
        <v>81048.051999999981</v>
      </c>
      <c r="CH939" s="3">
        <f t="shared" si="414"/>
        <v>43263</v>
      </c>
      <c r="CI939" s="4">
        <f t="shared" ca="1" si="415"/>
        <v>826618.74999999988</v>
      </c>
      <c r="CJ939" s="4">
        <f t="shared" ca="1" si="416"/>
        <v>81048.051999999981</v>
      </c>
      <c r="CL939" s="4">
        <f t="shared" ca="1" si="417"/>
        <v>907666.80199999991</v>
      </c>
    </row>
    <row r="940" spans="2:90" x14ac:dyDescent="0.15">
      <c r="B940" s="3">
        <v>43264</v>
      </c>
      <c r="E940" s="86">
        <v>43264</v>
      </c>
      <c r="F940" s="53">
        <v>16</v>
      </c>
      <c r="G940">
        <v>3.14</v>
      </c>
      <c r="H940">
        <v>22.03</v>
      </c>
      <c r="I940">
        <v>26.03</v>
      </c>
      <c r="K940">
        <v>13.18</v>
      </c>
      <c r="L940">
        <v>16.27</v>
      </c>
      <c r="M940">
        <v>3.23</v>
      </c>
      <c r="O940">
        <v>18.059999999999999</v>
      </c>
      <c r="Q940">
        <v>1.25</v>
      </c>
      <c r="R940">
        <v>8.8000000000000007</v>
      </c>
      <c r="S940">
        <v>40.69</v>
      </c>
      <c r="U940">
        <v>40.69</v>
      </c>
      <c r="X940" s="3">
        <f t="shared" si="395"/>
        <v>43264</v>
      </c>
      <c r="Y940" s="40">
        <f ca="1">Y939+SUMIFS('Transactions (Dated)'!$E$2:$E$53,'Transactions (Dated)'!$D$2:$D$53,'Share Values'!$X940,'Transactions (Dated)'!$B$2:$B$53,'Share Values'!Y$11,'Transactions (Dated)'!$C$2:$C$53,"Buy")-SUMIFS('Transactions (Dated)'!$E$2:$E$53,'Transactions (Dated)'!$D$2:$D$53,'Share Values'!$X940,'Transactions (Dated)'!$B$2:$B$53,'Share Values'!Y$11,'Transactions (Dated)'!$C$2:$C$53,"Sell")</f>
        <v>4625</v>
      </c>
      <c r="Z940" s="40">
        <f ca="1">Z939+SUMIFS('Transactions (Dated)'!$E$2:$E$53,'Transactions (Dated)'!$D$2:$D$53,'Share Values'!$X940,'Transactions (Dated)'!$B$2:$B$53,'Share Values'!Z$11,'Transactions (Dated)'!$C$2:$C$53,"Buy")-SUMIFS('Transactions (Dated)'!$E$2:$E$53,'Transactions (Dated)'!$D$2:$D$53,'Share Values'!$X940,'Transactions (Dated)'!$B$2:$B$53,'Share Values'!Z$11,'Transactions (Dated)'!$C$2:$C$53,"Sell")</f>
        <v>9375</v>
      </c>
      <c r="AA940" s="40">
        <f ca="1">AA939+SUMIFS('Transactions (Dated)'!$E$2:$E$53,'Transactions (Dated)'!$D$2:$D$53,'Share Values'!$X940,'Transactions (Dated)'!$B$2:$B$53,'Share Values'!AA$11,'Transactions (Dated)'!$C$2:$C$53,"Buy")-SUMIFS('Transactions (Dated)'!$E$2:$E$53,'Transactions (Dated)'!$D$2:$D$53,'Share Values'!$X940,'Transactions (Dated)'!$B$2:$B$53,'Share Values'!AA$11,'Transactions (Dated)'!$C$2:$C$53,"Sell")</f>
        <v>26357</v>
      </c>
      <c r="AB940" s="40">
        <f ca="1">AB939+SUMIFS('Transactions (Dated)'!$E$2:$E$53,'Transactions (Dated)'!$D$2:$D$53,'Share Values'!$X940,'Transactions (Dated)'!$B$2:$B$53,'Share Values'!AB$11,'Transactions (Dated)'!$C$2:$C$53,"Buy")-SUMIFS('Transactions (Dated)'!$E$2:$E$53,'Transactions (Dated)'!$D$2:$D$53,'Share Values'!$X940,'Transactions (Dated)'!$B$2:$B$53,'Share Values'!AB$11,'Transactions (Dated)'!$C$2:$C$53,"Sell")</f>
        <v>1892</v>
      </c>
      <c r="AC940" s="40">
        <f ca="1">AC939+SUMIFS('Transactions (Dated)'!$E$2:$E$53,'Transactions (Dated)'!$D$2:$D$53,'Share Values'!$X940,'Transactions (Dated)'!$B$2:$B$53,'Share Values'!AC$11,'Transactions (Dated)'!$C$2:$C$53,"Buy")-SUMIFS('Transactions (Dated)'!$E$2:$E$53,'Transactions (Dated)'!$D$2:$D$53,'Share Values'!$X940,'Transactions (Dated)'!$B$2:$B$53,'Share Values'!AC$11,'Transactions (Dated)'!$C$2:$C$53,"Sell")</f>
        <v>2348</v>
      </c>
      <c r="AD940" s="40">
        <f ca="1">AD939+SUMIFS('Transactions (Dated)'!$E$2:$E$53,'Transactions (Dated)'!$D$2:$D$53,'Share Values'!$X940,'Transactions (Dated)'!$B$2:$B$53,'Share Values'!AD$11,'Transactions (Dated)'!$C$2:$C$53,"Buy")-SUMIFS('Transactions (Dated)'!$E$2:$E$53,'Transactions (Dated)'!$D$2:$D$53,'Share Values'!$X940,'Transactions (Dated)'!$B$2:$B$53,'Share Values'!AD$11,'Transactions (Dated)'!$C$2:$C$53,"Sell")</f>
        <v>0</v>
      </c>
      <c r="AE940" s="40">
        <f ca="1">AE939+SUMIFS('Transactions (Dated)'!$E$2:$E$53,'Transactions (Dated)'!$D$2:$D$53,'Share Values'!$X940,'Transactions (Dated)'!$B$2:$B$53,'Share Values'!AE$11,'Transactions (Dated)'!$C$2:$C$53,"Buy")-SUMIFS('Transactions (Dated)'!$E$2:$E$53,'Transactions (Dated)'!$D$2:$D$53,'Share Values'!$X940,'Transactions (Dated)'!$B$2:$B$53,'Share Values'!AE$11,'Transactions (Dated)'!$C$2:$C$53,"Sell")</f>
        <v>2900</v>
      </c>
      <c r="AF940" s="40">
        <f ca="1">AF939+SUMIFS('Transactions (Dated)'!$E$2:$E$53,'Transactions (Dated)'!$D$2:$D$53,'Share Values'!$X940,'Transactions (Dated)'!$B$2:$B$53,'Share Values'!AF$11,'Transactions (Dated)'!$C$2:$C$53,"Buy")-SUMIFS('Transactions (Dated)'!$E$2:$E$53,'Transactions (Dated)'!$D$2:$D$53,'Share Values'!$X940,'Transactions (Dated)'!$B$2:$B$53,'Share Values'!AF$11,'Transactions (Dated)'!$C$2:$C$53,"Sell")</f>
        <v>14201</v>
      </c>
      <c r="AG940" s="40">
        <f ca="1">AG939+SUMIFS('Transactions (Dated)'!$E$2:$E$53,'Transactions (Dated)'!$D$2:$D$53,'Share Values'!$X940,'Transactions (Dated)'!$B$2:$B$53,'Share Values'!AG$11,'Transactions (Dated)'!$C$2:$C$53,"Buy")-SUMIFS('Transactions (Dated)'!$E$2:$E$53,'Transactions (Dated)'!$D$2:$D$53,'Share Values'!$X940,'Transactions (Dated)'!$B$2:$B$53,'Share Values'!AG$11,'Transactions (Dated)'!$C$2:$C$53,"Sell")</f>
        <v>6835</v>
      </c>
      <c r="AH940" s="40">
        <f ca="1">AH939+SUMIFS('Transactions (Dated)'!$E$2:$E$53,'Transactions (Dated)'!$D$2:$D$53,'Share Values'!$X940,'Transactions (Dated)'!$B$2:$B$53,'Share Values'!AH$11,'Transactions (Dated)'!$C$2:$C$53,"Buy")-SUMIFS('Transactions (Dated)'!$E$2:$E$53,'Transactions (Dated)'!$D$2:$D$53,'Share Values'!$X940,'Transactions (Dated)'!$B$2:$B$53,'Share Values'!AH$11,'Transactions (Dated)'!$C$2:$C$53,"Sell")</f>
        <v>0</v>
      </c>
      <c r="AI940" s="40">
        <f ca="1">AI939+SUMIFS('Transactions (Dated)'!$E$2:$E$53,'Transactions (Dated)'!$D$2:$D$53,'Share Values'!$X940,'Transactions (Dated)'!$B$2:$B$53,'Share Values'!AI$11,'Transactions (Dated)'!$C$2:$C$53,"Buy")-SUMIFS('Transactions (Dated)'!$E$2:$E$53,'Transactions (Dated)'!$D$2:$D$53,'Share Values'!$X940,'Transactions (Dated)'!$B$2:$B$53,'Share Values'!AI$11,'Transactions (Dated)'!$C$2:$C$53,"Sell")</f>
        <v>0</v>
      </c>
      <c r="AJ940" s="40">
        <f ca="1">AJ939+SUMIFS('Transactions (Dated)'!$E$2:$E$53,'Transactions (Dated)'!$D$2:$D$53,'Share Values'!$X940,'Transactions (Dated)'!$B$2:$B$53,'Share Values'!AJ$11,'Transactions (Dated)'!$C$2:$C$53,"Buy")-SUMIFS('Transactions (Dated)'!$E$2:$E$53,'Transactions (Dated)'!$D$2:$D$53,'Share Values'!$X940,'Transactions (Dated)'!$B$2:$B$53,'Share Values'!AJ$11,'Transactions (Dated)'!$C$2:$C$53,"Sell")</f>
        <v>0</v>
      </c>
      <c r="AK940" s="40">
        <f ca="1">AK939+SUMIFS('Transactions (Dated)'!$E$2:$E$53,'Transactions (Dated)'!$D$2:$D$53,'Share Values'!$X940,'Transactions (Dated)'!$B$2:$B$53,'Share Values'!AK$11,'Transactions (Dated)'!$C$2:$C$53,"Buy")-SUMIFS('Transactions (Dated)'!$E$2:$E$53,'Transactions (Dated)'!$D$2:$D$53,'Share Values'!$X940,'Transactions (Dated)'!$B$2:$B$53,'Share Values'!AK$11,'Transactions (Dated)'!$C$2:$C$53,"Sell")</f>
        <v>0</v>
      </c>
      <c r="AL940" s="40">
        <f ca="1">AL939+SUMIFS('Transactions (Dated)'!$E$2:$E$53,'Transactions (Dated)'!$D$2:$D$53,'Share Values'!$X940,'Transactions (Dated)'!$B$2:$B$53,'Share Values'!AL$11,'Transactions (Dated)'!$C$2:$C$53,"Buy")-SUMIFS('Transactions (Dated)'!$E$2:$E$53,'Transactions (Dated)'!$D$2:$D$53,'Share Values'!$X940,'Transactions (Dated)'!$B$2:$B$53,'Share Values'!AL$11,'Transactions (Dated)'!$C$2:$C$53,"Sell")</f>
        <v>0</v>
      </c>
      <c r="AM940" s="40">
        <f ca="1">AM939+SUMIFS('Transactions (Dated)'!$E$2:$E$53,'Transactions (Dated)'!$D$2:$D$53,'Share Values'!$X940,'Transactions (Dated)'!$B$2:$B$53,'Share Values'!AM$11,'Transactions (Dated)'!$C$2:$C$53,"Buy")-SUMIFS('Transactions (Dated)'!$E$2:$E$53,'Transactions (Dated)'!$D$2:$D$53,'Share Values'!$X940,'Transactions (Dated)'!$B$2:$B$53,'Share Values'!AM$11,'Transactions (Dated)'!$C$2:$C$53,"Sell")</f>
        <v>0</v>
      </c>
      <c r="AN940" s="40">
        <f ca="1">AN939+SUMIFS('Transactions (Dated)'!$E$2:$E$53,'Transactions (Dated)'!$D$2:$D$53,'Share Values'!$X940,'Transactions (Dated)'!$B$2:$B$53,'Share Values'!AN$11,'Transactions (Dated)'!$C$2:$C$53,"Buy")-SUMIFS('Transactions (Dated)'!$E$2:$E$53,'Transactions (Dated)'!$D$2:$D$53,'Share Values'!$X940,'Transactions (Dated)'!$B$2:$B$53,'Share Values'!AN$11,'Transactions (Dated)'!$C$2:$C$53,"Sell")</f>
        <v>0</v>
      </c>
      <c r="AQ940" s="3">
        <f t="shared" si="396"/>
        <v>43264</v>
      </c>
      <c r="AR940" s="6">
        <f t="shared" ca="1" si="397"/>
        <v>74000</v>
      </c>
      <c r="AS940" s="6">
        <f t="shared" ca="1" si="398"/>
        <v>29437.5</v>
      </c>
      <c r="AT940" s="6">
        <f t="shared" ca="1" si="399"/>
        <v>580644.71000000008</v>
      </c>
      <c r="AU940" s="6">
        <f t="shared" ca="1" si="400"/>
        <v>49248.76</v>
      </c>
      <c r="AV940" s="6">
        <f t="shared" ca="1" si="401"/>
        <v>0</v>
      </c>
      <c r="AW940" s="6">
        <f t="shared" ca="1" si="402"/>
        <v>0</v>
      </c>
      <c r="AX940" s="6">
        <f t="shared" ca="1" si="403"/>
        <v>47183</v>
      </c>
      <c r="AY940" s="6">
        <f t="shared" ca="1" si="404"/>
        <v>45869.23</v>
      </c>
      <c r="AZ940" s="6">
        <f t="shared" ca="1" si="405"/>
        <v>0</v>
      </c>
      <c r="BA940" s="6">
        <f t="shared" ca="1" si="406"/>
        <v>0</v>
      </c>
      <c r="BB940" s="6">
        <f t="shared" ca="1" si="407"/>
        <v>0</v>
      </c>
      <c r="BC940" s="6">
        <f t="shared" ca="1" si="408"/>
        <v>0</v>
      </c>
      <c r="BD940" s="6">
        <f t="shared" ca="1" si="409"/>
        <v>0</v>
      </c>
      <c r="BE940" s="6">
        <f t="shared" ca="1" si="410"/>
        <v>0</v>
      </c>
      <c r="BF940" s="6">
        <f t="shared" ca="1" si="393"/>
        <v>0</v>
      </c>
      <c r="BG940" s="6">
        <f t="shared" ca="1" si="394"/>
        <v>0</v>
      </c>
      <c r="BJ940" s="4">
        <f t="shared" ca="1" si="411"/>
        <v>826383.20000000007</v>
      </c>
      <c r="BL940" s="3">
        <f t="shared" si="412"/>
        <v>43264</v>
      </c>
      <c r="BM940" s="6">
        <f>BM939+SUMIFS('Transactions (Dated)'!G:G,'Transactions (Dated)'!D:D,'Share Values'!AQ940)</f>
        <v>14317.649999999987</v>
      </c>
      <c r="BN940" s="6">
        <f ca="1">BN939+SUMIFS('Transactions (Dated)'!$F:$F,'Transactions (Dated)'!$D:$D,$BL940,'Transactions (Dated)'!$B:$B,BN$11,'Transactions (Dated)'!$C:$C,"Dividend (paid to cash)")*Y940</f>
        <v>0</v>
      </c>
      <c r="BO940" s="6">
        <f ca="1">BO939+SUMIFS('Transactions (Dated)'!$F:$F,'Transactions (Dated)'!$D:$D,$BL940,'Transactions (Dated)'!$B:$B,BO$11,'Transactions (Dated)'!$C:$C,"Dividend (paid to cash)")*Z940</f>
        <v>2421.875</v>
      </c>
      <c r="BP940" s="6">
        <f ca="1">BP939+SUMIFS('Transactions (Dated)'!$F:$F,'Transactions (Dated)'!$D:$D,$BL940,'Transactions (Dated)'!$B:$B,BP$11,'Transactions (Dated)'!$C:$C,"Dividend (paid to cash)")*AA940</f>
        <v>51745.237000000008</v>
      </c>
      <c r="BQ940" s="6">
        <f ca="1">BQ939+SUMIFS('Transactions (Dated)'!$F:$F,'Transactions (Dated)'!$D:$D,$BL940,'Transactions (Dated)'!$B:$B,BQ$11,'Transactions (Dated)'!$C:$C,"Dividend (paid to cash)")*AB940</f>
        <v>818.29</v>
      </c>
      <c r="BR940" s="6">
        <f ca="1">BR939+SUMIFS('Transactions (Dated)'!$F:$F,'Transactions (Dated)'!$D:$D,$BL940,'Transactions (Dated)'!$B:$B,BR$11,'Transactions (Dated)'!$C:$C,"Dividend (paid to cash)")*AC940</f>
        <v>0</v>
      </c>
      <c r="BS940" s="6">
        <f ca="1">BS939+SUMIFS('Transactions (Dated)'!$F:$F,'Transactions (Dated)'!$D:$D,$BL940,'Transactions (Dated)'!$B:$B,BS$11,'Transactions (Dated)'!$C:$C,"Dividend (paid to cash)")*AD940</f>
        <v>0</v>
      </c>
      <c r="BT940" s="6">
        <f ca="1">BT939+SUMIFS('Transactions (Dated)'!$F:$F,'Transactions (Dated)'!$D:$D,$BL940,'Transactions (Dated)'!$B:$B,BT$11,'Transactions (Dated)'!$C:$C,"Dividend (paid to cash)")*AE940</f>
        <v>11745</v>
      </c>
      <c r="BU940" s="6">
        <f ca="1">BU939+SUMIFS('Transactions (Dated)'!$F:$F,'Transactions (Dated)'!$D:$D,$BL940,'Transactions (Dated)'!$B:$B,BU$11,'Transactions (Dated)'!$C:$C,"Dividend (paid to cash)")*AF940</f>
        <v>0</v>
      </c>
      <c r="BV940" s="6">
        <f ca="1">BV939+SUMIFS('Transactions (Dated)'!$F:$F,'Transactions (Dated)'!$D:$D,$BL940,'Transactions (Dated)'!$B:$B,BV$11,'Transactions (Dated)'!$C:$C,"Dividend (paid to cash)")*AG940</f>
        <v>0</v>
      </c>
      <c r="BW940" s="6">
        <f ca="1">BW939+SUMIFS('Transactions (Dated)'!$F:$F,'Transactions (Dated)'!$D:$D,$BL940,'Transactions (Dated)'!$B:$B,BW$11,'Transactions (Dated)'!$C:$C,"Dividend (paid to cash)")*AH940</f>
        <v>0</v>
      </c>
      <c r="BX940" s="6">
        <f ca="1">BX939+SUMIFS('Transactions (Dated)'!$F:$F,'Transactions (Dated)'!$D:$D,$BL940,'Transactions (Dated)'!$B:$B,BX$11,'Transactions (Dated)'!$C:$C,"Dividend (paid to cash)")*AI940</f>
        <v>0</v>
      </c>
      <c r="BY940" s="6">
        <f ca="1">BY939+SUMIFS('Transactions (Dated)'!$F:$F,'Transactions (Dated)'!$D:$D,$BL940,'Transactions (Dated)'!$B:$B,BY$11,'Transactions (Dated)'!$C:$C,"Dividend (paid to cash)")*AJ940</f>
        <v>0</v>
      </c>
      <c r="BZ940" s="6">
        <f ca="1">BZ939+SUMIFS('Transactions (Dated)'!$F:$F,'Transactions (Dated)'!$D:$D,$BL940,'Transactions (Dated)'!$B:$B,BZ$11,'Transactions (Dated)'!$C:$C,"Dividend (paid to cash)")*AK940</f>
        <v>0</v>
      </c>
      <c r="CA940" s="6">
        <f ca="1">CA939+SUMIFS('Transactions (Dated)'!$F:$F,'Transactions (Dated)'!$D:$D,$BL940,'Transactions (Dated)'!$B:$B,CA$11,'Transactions (Dated)'!$C:$C,"Dividend (paid to cash)")*AL940</f>
        <v>0</v>
      </c>
      <c r="CB940" s="6">
        <v>0</v>
      </c>
      <c r="CC940" s="6">
        <v>0</v>
      </c>
      <c r="CF940" s="6">
        <f t="shared" ca="1" si="413"/>
        <v>81048.051999999981</v>
      </c>
      <c r="CH940" s="3">
        <f t="shared" si="414"/>
        <v>43264</v>
      </c>
      <c r="CI940" s="4">
        <f t="shared" ca="1" si="415"/>
        <v>826383.20000000007</v>
      </c>
      <c r="CJ940" s="4">
        <f t="shared" ca="1" si="416"/>
        <v>81048.051999999981</v>
      </c>
      <c r="CL940" s="4">
        <f t="shared" ca="1" si="417"/>
        <v>907431.25200000009</v>
      </c>
    </row>
    <row r="941" spans="2:90" x14ac:dyDescent="0.15">
      <c r="B941" s="3">
        <v>43265</v>
      </c>
      <c r="E941" s="86">
        <v>43265</v>
      </c>
      <c r="F941" s="53">
        <v>16</v>
      </c>
      <c r="G941">
        <v>3.02</v>
      </c>
      <c r="H941">
        <v>22.13</v>
      </c>
      <c r="I941">
        <v>26.34</v>
      </c>
      <c r="K941">
        <v>12.42</v>
      </c>
      <c r="L941">
        <v>16.34</v>
      </c>
      <c r="M941">
        <v>3.25</v>
      </c>
      <c r="O941">
        <v>17.95</v>
      </c>
      <c r="Q941">
        <v>1.25</v>
      </c>
      <c r="R941">
        <v>8.74</v>
      </c>
      <c r="S941">
        <v>40.6</v>
      </c>
      <c r="U941">
        <v>40.6</v>
      </c>
      <c r="X941" s="3">
        <f t="shared" si="395"/>
        <v>43265</v>
      </c>
      <c r="Y941" s="40">
        <f ca="1">Y940+SUMIFS('Transactions (Dated)'!$E$2:$E$53,'Transactions (Dated)'!$D$2:$D$53,'Share Values'!$X941,'Transactions (Dated)'!$B$2:$B$53,'Share Values'!Y$11,'Transactions (Dated)'!$C$2:$C$53,"Buy")-SUMIFS('Transactions (Dated)'!$E$2:$E$53,'Transactions (Dated)'!$D$2:$D$53,'Share Values'!$X941,'Transactions (Dated)'!$B$2:$B$53,'Share Values'!Y$11,'Transactions (Dated)'!$C$2:$C$53,"Sell")</f>
        <v>4625</v>
      </c>
      <c r="Z941" s="40">
        <f ca="1">Z940+SUMIFS('Transactions (Dated)'!$E$2:$E$53,'Transactions (Dated)'!$D$2:$D$53,'Share Values'!$X941,'Transactions (Dated)'!$B$2:$B$53,'Share Values'!Z$11,'Transactions (Dated)'!$C$2:$C$53,"Buy")-SUMIFS('Transactions (Dated)'!$E$2:$E$53,'Transactions (Dated)'!$D$2:$D$53,'Share Values'!$X941,'Transactions (Dated)'!$B$2:$B$53,'Share Values'!Z$11,'Transactions (Dated)'!$C$2:$C$53,"Sell")</f>
        <v>9375</v>
      </c>
      <c r="AA941" s="40">
        <f ca="1">AA940+SUMIFS('Transactions (Dated)'!$E$2:$E$53,'Transactions (Dated)'!$D$2:$D$53,'Share Values'!$X941,'Transactions (Dated)'!$B$2:$B$53,'Share Values'!AA$11,'Transactions (Dated)'!$C$2:$C$53,"Buy")-SUMIFS('Transactions (Dated)'!$E$2:$E$53,'Transactions (Dated)'!$D$2:$D$53,'Share Values'!$X941,'Transactions (Dated)'!$B$2:$B$53,'Share Values'!AA$11,'Transactions (Dated)'!$C$2:$C$53,"Sell")</f>
        <v>26357</v>
      </c>
      <c r="AB941" s="40">
        <f ca="1">AB940+SUMIFS('Transactions (Dated)'!$E$2:$E$53,'Transactions (Dated)'!$D$2:$D$53,'Share Values'!$X941,'Transactions (Dated)'!$B$2:$B$53,'Share Values'!AB$11,'Transactions (Dated)'!$C$2:$C$53,"Buy")-SUMIFS('Transactions (Dated)'!$E$2:$E$53,'Transactions (Dated)'!$D$2:$D$53,'Share Values'!$X941,'Transactions (Dated)'!$B$2:$B$53,'Share Values'!AB$11,'Transactions (Dated)'!$C$2:$C$53,"Sell")</f>
        <v>1892</v>
      </c>
      <c r="AC941" s="40">
        <f ca="1">AC940+SUMIFS('Transactions (Dated)'!$E$2:$E$53,'Transactions (Dated)'!$D$2:$D$53,'Share Values'!$X941,'Transactions (Dated)'!$B$2:$B$53,'Share Values'!AC$11,'Transactions (Dated)'!$C$2:$C$53,"Buy")-SUMIFS('Transactions (Dated)'!$E$2:$E$53,'Transactions (Dated)'!$D$2:$D$53,'Share Values'!$X941,'Transactions (Dated)'!$B$2:$B$53,'Share Values'!AC$11,'Transactions (Dated)'!$C$2:$C$53,"Sell")</f>
        <v>2348</v>
      </c>
      <c r="AD941" s="40">
        <f ca="1">AD940+SUMIFS('Transactions (Dated)'!$E$2:$E$53,'Transactions (Dated)'!$D$2:$D$53,'Share Values'!$X941,'Transactions (Dated)'!$B$2:$B$53,'Share Values'!AD$11,'Transactions (Dated)'!$C$2:$C$53,"Buy")-SUMIFS('Transactions (Dated)'!$E$2:$E$53,'Transactions (Dated)'!$D$2:$D$53,'Share Values'!$X941,'Transactions (Dated)'!$B$2:$B$53,'Share Values'!AD$11,'Transactions (Dated)'!$C$2:$C$53,"Sell")</f>
        <v>0</v>
      </c>
      <c r="AE941" s="40">
        <f ca="1">AE940+SUMIFS('Transactions (Dated)'!$E$2:$E$53,'Transactions (Dated)'!$D$2:$D$53,'Share Values'!$X941,'Transactions (Dated)'!$B$2:$B$53,'Share Values'!AE$11,'Transactions (Dated)'!$C$2:$C$53,"Buy")-SUMIFS('Transactions (Dated)'!$E$2:$E$53,'Transactions (Dated)'!$D$2:$D$53,'Share Values'!$X941,'Transactions (Dated)'!$B$2:$B$53,'Share Values'!AE$11,'Transactions (Dated)'!$C$2:$C$53,"Sell")</f>
        <v>2900</v>
      </c>
      <c r="AF941" s="40">
        <f ca="1">AF940+SUMIFS('Transactions (Dated)'!$E$2:$E$53,'Transactions (Dated)'!$D$2:$D$53,'Share Values'!$X941,'Transactions (Dated)'!$B$2:$B$53,'Share Values'!AF$11,'Transactions (Dated)'!$C$2:$C$53,"Buy")-SUMIFS('Transactions (Dated)'!$E$2:$E$53,'Transactions (Dated)'!$D$2:$D$53,'Share Values'!$X941,'Transactions (Dated)'!$B$2:$B$53,'Share Values'!AF$11,'Transactions (Dated)'!$C$2:$C$53,"Sell")</f>
        <v>14201</v>
      </c>
      <c r="AG941" s="40">
        <f ca="1">AG940+SUMIFS('Transactions (Dated)'!$E$2:$E$53,'Transactions (Dated)'!$D$2:$D$53,'Share Values'!$X941,'Transactions (Dated)'!$B$2:$B$53,'Share Values'!AG$11,'Transactions (Dated)'!$C$2:$C$53,"Buy")-SUMIFS('Transactions (Dated)'!$E$2:$E$53,'Transactions (Dated)'!$D$2:$D$53,'Share Values'!$X941,'Transactions (Dated)'!$B$2:$B$53,'Share Values'!AG$11,'Transactions (Dated)'!$C$2:$C$53,"Sell")</f>
        <v>6835</v>
      </c>
      <c r="AH941" s="40">
        <f ca="1">AH940+SUMIFS('Transactions (Dated)'!$E$2:$E$53,'Transactions (Dated)'!$D$2:$D$53,'Share Values'!$X941,'Transactions (Dated)'!$B$2:$B$53,'Share Values'!AH$11,'Transactions (Dated)'!$C$2:$C$53,"Buy")-SUMIFS('Transactions (Dated)'!$E$2:$E$53,'Transactions (Dated)'!$D$2:$D$53,'Share Values'!$X941,'Transactions (Dated)'!$B$2:$B$53,'Share Values'!AH$11,'Transactions (Dated)'!$C$2:$C$53,"Sell")</f>
        <v>0</v>
      </c>
      <c r="AI941" s="40">
        <f ca="1">AI940+SUMIFS('Transactions (Dated)'!$E$2:$E$53,'Transactions (Dated)'!$D$2:$D$53,'Share Values'!$X941,'Transactions (Dated)'!$B$2:$B$53,'Share Values'!AI$11,'Transactions (Dated)'!$C$2:$C$53,"Buy")-SUMIFS('Transactions (Dated)'!$E$2:$E$53,'Transactions (Dated)'!$D$2:$D$53,'Share Values'!$X941,'Transactions (Dated)'!$B$2:$B$53,'Share Values'!AI$11,'Transactions (Dated)'!$C$2:$C$53,"Sell")</f>
        <v>0</v>
      </c>
      <c r="AJ941" s="40">
        <f ca="1">AJ940+SUMIFS('Transactions (Dated)'!$E$2:$E$53,'Transactions (Dated)'!$D$2:$D$53,'Share Values'!$X941,'Transactions (Dated)'!$B$2:$B$53,'Share Values'!AJ$11,'Transactions (Dated)'!$C$2:$C$53,"Buy")-SUMIFS('Transactions (Dated)'!$E$2:$E$53,'Transactions (Dated)'!$D$2:$D$53,'Share Values'!$X941,'Transactions (Dated)'!$B$2:$B$53,'Share Values'!AJ$11,'Transactions (Dated)'!$C$2:$C$53,"Sell")</f>
        <v>0</v>
      </c>
      <c r="AK941" s="40">
        <f ca="1">AK940+SUMIFS('Transactions (Dated)'!$E$2:$E$53,'Transactions (Dated)'!$D$2:$D$53,'Share Values'!$X941,'Transactions (Dated)'!$B$2:$B$53,'Share Values'!AK$11,'Transactions (Dated)'!$C$2:$C$53,"Buy")-SUMIFS('Transactions (Dated)'!$E$2:$E$53,'Transactions (Dated)'!$D$2:$D$53,'Share Values'!$X941,'Transactions (Dated)'!$B$2:$B$53,'Share Values'!AK$11,'Transactions (Dated)'!$C$2:$C$53,"Sell")</f>
        <v>0</v>
      </c>
      <c r="AL941" s="40">
        <f ca="1">AL940+SUMIFS('Transactions (Dated)'!$E$2:$E$53,'Transactions (Dated)'!$D$2:$D$53,'Share Values'!$X941,'Transactions (Dated)'!$B$2:$B$53,'Share Values'!AL$11,'Transactions (Dated)'!$C$2:$C$53,"Buy")-SUMIFS('Transactions (Dated)'!$E$2:$E$53,'Transactions (Dated)'!$D$2:$D$53,'Share Values'!$X941,'Transactions (Dated)'!$B$2:$B$53,'Share Values'!AL$11,'Transactions (Dated)'!$C$2:$C$53,"Sell")</f>
        <v>0</v>
      </c>
      <c r="AM941" s="40">
        <f ca="1">AM940+SUMIFS('Transactions (Dated)'!$E$2:$E$53,'Transactions (Dated)'!$D$2:$D$53,'Share Values'!$X941,'Transactions (Dated)'!$B$2:$B$53,'Share Values'!AM$11,'Transactions (Dated)'!$C$2:$C$53,"Buy")-SUMIFS('Transactions (Dated)'!$E$2:$E$53,'Transactions (Dated)'!$D$2:$D$53,'Share Values'!$X941,'Transactions (Dated)'!$B$2:$B$53,'Share Values'!AM$11,'Transactions (Dated)'!$C$2:$C$53,"Sell")</f>
        <v>0</v>
      </c>
      <c r="AN941" s="40">
        <f ca="1">AN940+SUMIFS('Transactions (Dated)'!$E$2:$E$53,'Transactions (Dated)'!$D$2:$D$53,'Share Values'!$X941,'Transactions (Dated)'!$B$2:$B$53,'Share Values'!AN$11,'Transactions (Dated)'!$C$2:$C$53,"Buy")-SUMIFS('Transactions (Dated)'!$E$2:$E$53,'Transactions (Dated)'!$D$2:$D$53,'Share Values'!$X941,'Transactions (Dated)'!$B$2:$B$53,'Share Values'!AN$11,'Transactions (Dated)'!$C$2:$C$53,"Sell")</f>
        <v>0</v>
      </c>
      <c r="AQ941" s="3">
        <f t="shared" si="396"/>
        <v>43265</v>
      </c>
      <c r="AR941" s="6">
        <f t="shared" ca="1" si="397"/>
        <v>74000</v>
      </c>
      <c r="AS941" s="6">
        <f t="shared" ca="1" si="398"/>
        <v>28312.5</v>
      </c>
      <c r="AT941" s="6">
        <f t="shared" ca="1" si="399"/>
        <v>583280.40999999992</v>
      </c>
      <c r="AU941" s="6">
        <f t="shared" ca="1" si="400"/>
        <v>49835.28</v>
      </c>
      <c r="AV941" s="6">
        <f t="shared" ca="1" si="401"/>
        <v>0</v>
      </c>
      <c r="AW941" s="6">
        <f t="shared" ca="1" si="402"/>
        <v>0</v>
      </c>
      <c r="AX941" s="6">
        <f t="shared" ca="1" si="403"/>
        <v>47386</v>
      </c>
      <c r="AY941" s="6">
        <f t="shared" ca="1" si="404"/>
        <v>46153.25</v>
      </c>
      <c r="AZ941" s="6">
        <f t="shared" ca="1" si="405"/>
        <v>0</v>
      </c>
      <c r="BA941" s="6">
        <f t="shared" ca="1" si="406"/>
        <v>0</v>
      </c>
      <c r="BB941" s="6">
        <f t="shared" ca="1" si="407"/>
        <v>0</v>
      </c>
      <c r="BC941" s="6">
        <f t="shared" ca="1" si="408"/>
        <v>0</v>
      </c>
      <c r="BD941" s="6">
        <f t="shared" ca="1" si="409"/>
        <v>0</v>
      </c>
      <c r="BE941" s="6">
        <f t="shared" ca="1" si="410"/>
        <v>0</v>
      </c>
      <c r="BF941" s="6">
        <f t="shared" ca="1" si="393"/>
        <v>0</v>
      </c>
      <c r="BG941" s="6">
        <f t="shared" ca="1" si="394"/>
        <v>0</v>
      </c>
      <c r="BJ941" s="4">
        <f t="shared" ca="1" si="411"/>
        <v>828967.44</v>
      </c>
      <c r="BL941" s="3">
        <f t="shared" si="412"/>
        <v>43265</v>
      </c>
      <c r="BM941" s="6">
        <f>BM940+SUMIFS('Transactions (Dated)'!G:G,'Transactions (Dated)'!D:D,'Share Values'!AQ941)</f>
        <v>14317.649999999987</v>
      </c>
      <c r="BN941" s="6">
        <f ca="1">BN940+SUMIFS('Transactions (Dated)'!$F:$F,'Transactions (Dated)'!$D:$D,$BL941,'Transactions (Dated)'!$B:$B,BN$11,'Transactions (Dated)'!$C:$C,"Dividend (paid to cash)")*Y941</f>
        <v>0</v>
      </c>
      <c r="BO941" s="6">
        <f ca="1">BO940+SUMIFS('Transactions (Dated)'!$F:$F,'Transactions (Dated)'!$D:$D,$BL941,'Transactions (Dated)'!$B:$B,BO$11,'Transactions (Dated)'!$C:$C,"Dividend (paid to cash)")*Z941</f>
        <v>2421.875</v>
      </c>
      <c r="BP941" s="6">
        <f ca="1">BP940+SUMIFS('Transactions (Dated)'!$F:$F,'Transactions (Dated)'!$D:$D,$BL941,'Transactions (Dated)'!$B:$B,BP$11,'Transactions (Dated)'!$C:$C,"Dividend (paid to cash)")*AA941</f>
        <v>51745.237000000008</v>
      </c>
      <c r="BQ941" s="6">
        <f ca="1">BQ940+SUMIFS('Transactions (Dated)'!$F:$F,'Transactions (Dated)'!$D:$D,$BL941,'Transactions (Dated)'!$B:$B,BQ$11,'Transactions (Dated)'!$C:$C,"Dividend (paid to cash)")*AB941</f>
        <v>818.29</v>
      </c>
      <c r="BR941" s="6">
        <f ca="1">BR940+SUMIFS('Transactions (Dated)'!$F:$F,'Transactions (Dated)'!$D:$D,$BL941,'Transactions (Dated)'!$B:$B,BR$11,'Transactions (Dated)'!$C:$C,"Dividend (paid to cash)")*AC941</f>
        <v>0</v>
      </c>
      <c r="BS941" s="6">
        <f ca="1">BS940+SUMIFS('Transactions (Dated)'!$F:$F,'Transactions (Dated)'!$D:$D,$BL941,'Transactions (Dated)'!$B:$B,BS$11,'Transactions (Dated)'!$C:$C,"Dividend (paid to cash)")*AD941</f>
        <v>0</v>
      </c>
      <c r="BT941" s="6">
        <f ca="1">BT940+SUMIFS('Transactions (Dated)'!$F:$F,'Transactions (Dated)'!$D:$D,$BL941,'Transactions (Dated)'!$B:$B,BT$11,'Transactions (Dated)'!$C:$C,"Dividend (paid to cash)")*AE941</f>
        <v>11745</v>
      </c>
      <c r="BU941" s="6">
        <f ca="1">BU940+SUMIFS('Transactions (Dated)'!$F:$F,'Transactions (Dated)'!$D:$D,$BL941,'Transactions (Dated)'!$B:$B,BU$11,'Transactions (Dated)'!$C:$C,"Dividend (paid to cash)")*AF941</f>
        <v>0</v>
      </c>
      <c r="BV941" s="6">
        <f ca="1">BV940+SUMIFS('Transactions (Dated)'!$F:$F,'Transactions (Dated)'!$D:$D,$BL941,'Transactions (Dated)'!$B:$B,BV$11,'Transactions (Dated)'!$C:$C,"Dividend (paid to cash)")*AG941</f>
        <v>0</v>
      </c>
      <c r="BW941" s="6">
        <f ca="1">BW940+SUMIFS('Transactions (Dated)'!$F:$F,'Transactions (Dated)'!$D:$D,$BL941,'Transactions (Dated)'!$B:$B,BW$11,'Transactions (Dated)'!$C:$C,"Dividend (paid to cash)")*AH941</f>
        <v>0</v>
      </c>
      <c r="BX941" s="6">
        <f ca="1">BX940+SUMIFS('Transactions (Dated)'!$F:$F,'Transactions (Dated)'!$D:$D,$BL941,'Transactions (Dated)'!$B:$B,BX$11,'Transactions (Dated)'!$C:$C,"Dividend (paid to cash)")*AI941</f>
        <v>0</v>
      </c>
      <c r="BY941" s="6">
        <f ca="1">BY940+SUMIFS('Transactions (Dated)'!$F:$F,'Transactions (Dated)'!$D:$D,$BL941,'Transactions (Dated)'!$B:$B,BY$11,'Transactions (Dated)'!$C:$C,"Dividend (paid to cash)")*AJ941</f>
        <v>0</v>
      </c>
      <c r="BZ941" s="6">
        <f ca="1">BZ940+SUMIFS('Transactions (Dated)'!$F:$F,'Transactions (Dated)'!$D:$D,$BL941,'Transactions (Dated)'!$B:$B,BZ$11,'Transactions (Dated)'!$C:$C,"Dividend (paid to cash)")*AK941</f>
        <v>0</v>
      </c>
      <c r="CA941" s="6">
        <f ca="1">CA940+SUMIFS('Transactions (Dated)'!$F:$F,'Transactions (Dated)'!$D:$D,$BL941,'Transactions (Dated)'!$B:$B,CA$11,'Transactions (Dated)'!$C:$C,"Dividend (paid to cash)")*AL941</f>
        <v>0</v>
      </c>
      <c r="CB941" s="6">
        <v>0</v>
      </c>
      <c r="CC941" s="6">
        <v>0</v>
      </c>
      <c r="CF941" s="6">
        <f t="shared" ca="1" si="413"/>
        <v>81048.051999999981</v>
      </c>
      <c r="CH941" s="3">
        <f t="shared" si="414"/>
        <v>43265</v>
      </c>
      <c r="CI941" s="4">
        <f t="shared" ca="1" si="415"/>
        <v>828967.44</v>
      </c>
      <c r="CJ941" s="4">
        <f t="shared" ca="1" si="416"/>
        <v>81048.051999999981</v>
      </c>
      <c r="CL941" s="4">
        <f t="shared" ca="1" si="417"/>
        <v>910015.49199999997</v>
      </c>
    </row>
    <row r="942" spans="2:90" x14ac:dyDescent="0.15">
      <c r="B942" s="3">
        <v>43266</v>
      </c>
      <c r="E942" s="86">
        <v>43266</v>
      </c>
      <c r="F942" s="53">
        <v>16.190000000000001</v>
      </c>
      <c r="G942">
        <v>2.96</v>
      </c>
      <c r="H942">
        <v>22.12</v>
      </c>
      <c r="I942">
        <v>26.3</v>
      </c>
      <c r="K942">
        <v>12.61</v>
      </c>
      <c r="L942">
        <v>16.510000000000002</v>
      </c>
      <c r="M942">
        <v>3.25</v>
      </c>
      <c r="O942">
        <v>18.059999999999999</v>
      </c>
      <c r="Q942">
        <v>1.25</v>
      </c>
      <c r="R942">
        <v>8.3800000000000008</v>
      </c>
      <c r="S942">
        <v>41.5</v>
      </c>
      <c r="U942">
        <v>41.5</v>
      </c>
      <c r="X942" s="3">
        <f t="shared" si="395"/>
        <v>43266</v>
      </c>
      <c r="Y942" s="40">
        <f ca="1">Y941+SUMIFS('Transactions (Dated)'!$E$2:$E$53,'Transactions (Dated)'!$D$2:$D$53,'Share Values'!$X942,'Transactions (Dated)'!$B$2:$B$53,'Share Values'!Y$11,'Transactions (Dated)'!$C$2:$C$53,"Buy")-SUMIFS('Transactions (Dated)'!$E$2:$E$53,'Transactions (Dated)'!$D$2:$D$53,'Share Values'!$X942,'Transactions (Dated)'!$B$2:$B$53,'Share Values'!Y$11,'Transactions (Dated)'!$C$2:$C$53,"Sell")</f>
        <v>4625</v>
      </c>
      <c r="Z942" s="40">
        <f ca="1">Z941+SUMIFS('Transactions (Dated)'!$E$2:$E$53,'Transactions (Dated)'!$D$2:$D$53,'Share Values'!$X942,'Transactions (Dated)'!$B$2:$B$53,'Share Values'!Z$11,'Transactions (Dated)'!$C$2:$C$53,"Buy")-SUMIFS('Transactions (Dated)'!$E$2:$E$53,'Transactions (Dated)'!$D$2:$D$53,'Share Values'!$X942,'Transactions (Dated)'!$B$2:$B$53,'Share Values'!Z$11,'Transactions (Dated)'!$C$2:$C$53,"Sell")</f>
        <v>9375</v>
      </c>
      <c r="AA942" s="40">
        <f ca="1">AA941+SUMIFS('Transactions (Dated)'!$E$2:$E$53,'Transactions (Dated)'!$D$2:$D$53,'Share Values'!$X942,'Transactions (Dated)'!$B$2:$B$53,'Share Values'!AA$11,'Transactions (Dated)'!$C$2:$C$53,"Buy")-SUMIFS('Transactions (Dated)'!$E$2:$E$53,'Transactions (Dated)'!$D$2:$D$53,'Share Values'!$X942,'Transactions (Dated)'!$B$2:$B$53,'Share Values'!AA$11,'Transactions (Dated)'!$C$2:$C$53,"Sell")</f>
        <v>26357</v>
      </c>
      <c r="AB942" s="40">
        <f ca="1">AB941+SUMIFS('Transactions (Dated)'!$E$2:$E$53,'Transactions (Dated)'!$D$2:$D$53,'Share Values'!$X942,'Transactions (Dated)'!$B$2:$B$53,'Share Values'!AB$11,'Transactions (Dated)'!$C$2:$C$53,"Buy")-SUMIFS('Transactions (Dated)'!$E$2:$E$53,'Transactions (Dated)'!$D$2:$D$53,'Share Values'!$X942,'Transactions (Dated)'!$B$2:$B$53,'Share Values'!AB$11,'Transactions (Dated)'!$C$2:$C$53,"Sell")</f>
        <v>1892</v>
      </c>
      <c r="AC942" s="40">
        <f ca="1">AC941+SUMIFS('Transactions (Dated)'!$E$2:$E$53,'Transactions (Dated)'!$D$2:$D$53,'Share Values'!$X942,'Transactions (Dated)'!$B$2:$B$53,'Share Values'!AC$11,'Transactions (Dated)'!$C$2:$C$53,"Buy")-SUMIFS('Transactions (Dated)'!$E$2:$E$53,'Transactions (Dated)'!$D$2:$D$53,'Share Values'!$X942,'Transactions (Dated)'!$B$2:$B$53,'Share Values'!AC$11,'Transactions (Dated)'!$C$2:$C$53,"Sell")</f>
        <v>2348</v>
      </c>
      <c r="AD942" s="40">
        <f ca="1">AD941+SUMIFS('Transactions (Dated)'!$E$2:$E$53,'Transactions (Dated)'!$D$2:$D$53,'Share Values'!$X942,'Transactions (Dated)'!$B$2:$B$53,'Share Values'!AD$11,'Transactions (Dated)'!$C$2:$C$53,"Buy")-SUMIFS('Transactions (Dated)'!$E$2:$E$53,'Transactions (Dated)'!$D$2:$D$53,'Share Values'!$X942,'Transactions (Dated)'!$B$2:$B$53,'Share Values'!AD$11,'Transactions (Dated)'!$C$2:$C$53,"Sell")</f>
        <v>0</v>
      </c>
      <c r="AE942" s="40">
        <f ca="1">AE941+SUMIFS('Transactions (Dated)'!$E$2:$E$53,'Transactions (Dated)'!$D$2:$D$53,'Share Values'!$X942,'Transactions (Dated)'!$B$2:$B$53,'Share Values'!AE$11,'Transactions (Dated)'!$C$2:$C$53,"Buy")-SUMIFS('Transactions (Dated)'!$E$2:$E$53,'Transactions (Dated)'!$D$2:$D$53,'Share Values'!$X942,'Transactions (Dated)'!$B$2:$B$53,'Share Values'!AE$11,'Transactions (Dated)'!$C$2:$C$53,"Sell")</f>
        <v>2900</v>
      </c>
      <c r="AF942" s="40">
        <f ca="1">AF941+SUMIFS('Transactions (Dated)'!$E$2:$E$53,'Transactions (Dated)'!$D$2:$D$53,'Share Values'!$X942,'Transactions (Dated)'!$B$2:$B$53,'Share Values'!AF$11,'Transactions (Dated)'!$C$2:$C$53,"Buy")-SUMIFS('Transactions (Dated)'!$E$2:$E$53,'Transactions (Dated)'!$D$2:$D$53,'Share Values'!$X942,'Transactions (Dated)'!$B$2:$B$53,'Share Values'!AF$11,'Transactions (Dated)'!$C$2:$C$53,"Sell")</f>
        <v>14201</v>
      </c>
      <c r="AG942" s="40">
        <f ca="1">AG941+SUMIFS('Transactions (Dated)'!$E$2:$E$53,'Transactions (Dated)'!$D$2:$D$53,'Share Values'!$X942,'Transactions (Dated)'!$B$2:$B$53,'Share Values'!AG$11,'Transactions (Dated)'!$C$2:$C$53,"Buy")-SUMIFS('Transactions (Dated)'!$E$2:$E$53,'Transactions (Dated)'!$D$2:$D$53,'Share Values'!$X942,'Transactions (Dated)'!$B$2:$B$53,'Share Values'!AG$11,'Transactions (Dated)'!$C$2:$C$53,"Sell")</f>
        <v>6835</v>
      </c>
      <c r="AH942" s="40">
        <f ca="1">AH941+SUMIFS('Transactions (Dated)'!$E$2:$E$53,'Transactions (Dated)'!$D$2:$D$53,'Share Values'!$X942,'Transactions (Dated)'!$B$2:$B$53,'Share Values'!AH$11,'Transactions (Dated)'!$C$2:$C$53,"Buy")-SUMIFS('Transactions (Dated)'!$E$2:$E$53,'Transactions (Dated)'!$D$2:$D$53,'Share Values'!$X942,'Transactions (Dated)'!$B$2:$B$53,'Share Values'!AH$11,'Transactions (Dated)'!$C$2:$C$53,"Sell")</f>
        <v>0</v>
      </c>
      <c r="AI942" s="40">
        <f ca="1">AI941+SUMIFS('Transactions (Dated)'!$E$2:$E$53,'Transactions (Dated)'!$D$2:$D$53,'Share Values'!$X942,'Transactions (Dated)'!$B$2:$B$53,'Share Values'!AI$11,'Transactions (Dated)'!$C$2:$C$53,"Buy")-SUMIFS('Transactions (Dated)'!$E$2:$E$53,'Transactions (Dated)'!$D$2:$D$53,'Share Values'!$X942,'Transactions (Dated)'!$B$2:$B$53,'Share Values'!AI$11,'Transactions (Dated)'!$C$2:$C$53,"Sell")</f>
        <v>0</v>
      </c>
      <c r="AJ942" s="40">
        <f ca="1">AJ941+SUMIFS('Transactions (Dated)'!$E$2:$E$53,'Transactions (Dated)'!$D$2:$D$53,'Share Values'!$X942,'Transactions (Dated)'!$B$2:$B$53,'Share Values'!AJ$11,'Transactions (Dated)'!$C$2:$C$53,"Buy")-SUMIFS('Transactions (Dated)'!$E$2:$E$53,'Transactions (Dated)'!$D$2:$D$53,'Share Values'!$X942,'Transactions (Dated)'!$B$2:$B$53,'Share Values'!AJ$11,'Transactions (Dated)'!$C$2:$C$53,"Sell")</f>
        <v>0</v>
      </c>
      <c r="AK942" s="40">
        <f ca="1">AK941+SUMIFS('Transactions (Dated)'!$E$2:$E$53,'Transactions (Dated)'!$D$2:$D$53,'Share Values'!$X942,'Transactions (Dated)'!$B$2:$B$53,'Share Values'!AK$11,'Transactions (Dated)'!$C$2:$C$53,"Buy")-SUMIFS('Transactions (Dated)'!$E$2:$E$53,'Transactions (Dated)'!$D$2:$D$53,'Share Values'!$X942,'Transactions (Dated)'!$B$2:$B$53,'Share Values'!AK$11,'Transactions (Dated)'!$C$2:$C$53,"Sell")</f>
        <v>0</v>
      </c>
      <c r="AL942" s="40">
        <f ca="1">AL941+SUMIFS('Transactions (Dated)'!$E$2:$E$53,'Transactions (Dated)'!$D$2:$D$53,'Share Values'!$X942,'Transactions (Dated)'!$B$2:$B$53,'Share Values'!AL$11,'Transactions (Dated)'!$C$2:$C$53,"Buy")-SUMIFS('Transactions (Dated)'!$E$2:$E$53,'Transactions (Dated)'!$D$2:$D$53,'Share Values'!$X942,'Transactions (Dated)'!$B$2:$B$53,'Share Values'!AL$11,'Transactions (Dated)'!$C$2:$C$53,"Sell")</f>
        <v>0</v>
      </c>
      <c r="AM942" s="40">
        <f ca="1">AM941+SUMIFS('Transactions (Dated)'!$E$2:$E$53,'Transactions (Dated)'!$D$2:$D$53,'Share Values'!$X942,'Transactions (Dated)'!$B$2:$B$53,'Share Values'!AM$11,'Transactions (Dated)'!$C$2:$C$53,"Buy")-SUMIFS('Transactions (Dated)'!$E$2:$E$53,'Transactions (Dated)'!$D$2:$D$53,'Share Values'!$X942,'Transactions (Dated)'!$B$2:$B$53,'Share Values'!AM$11,'Transactions (Dated)'!$C$2:$C$53,"Sell")</f>
        <v>0</v>
      </c>
      <c r="AN942" s="40">
        <f ca="1">AN941+SUMIFS('Transactions (Dated)'!$E$2:$E$53,'Transactions (Dated)'!$D$2:$D$53,'Share Values'!$X942,'Transactions (Dated)'!$B$2:$B$53,'Share Values'!AN$11,'Transactions (Dated)'!$C$2:$C$53,"Buy")-SUMIFS('Transactions (Dated)'!$E$2:$E$53,'Transactions (Dated)'!$D$2:$D$53,'Share Values'!$X942,'Transactions (Dated)'!$B$2:$B$53,'Share Values'!AN$11,'Transactions (Dated)'!$C$2:$C$53,"Sell")</f>
        <v>0</v>
      </c>
      <c r="AQ942" s="3">
        <f t="shared" si="396"/>
        <v>43266</v>
      </c>
      <c r="AR942" s="6">
        <f t="shared" ca="1" si="397"/>
        <v>74878.75</v>
      </c>
      <c r="AS942" s="6">
        <f t="shared" ca="1" si="398"/>
        <v>27750</v>
      </c>
      <c r="AT942" s="6">
        <f t="shared" ca="1" si="399"/>
        <v>583016.84000000008</v>
      </c>
      <c r="AU942" s="6">
        <f t="shared" ca="1" si="400"/>
        <v>49759.6</v>
      </c>
      <c r="AV942" s="6">
        <f t="shared" ca="1" si="401"/>
        <v>0</v>
      </c>
      <c r="AW942" s="6">
        <f t="shared" ca="1" si="402"/>
        <v>0</v>
      </c>
      <c r="AX942" s="6">
        <f t="shared" ca="1" si="403"/>
        <v>47879.000000000007</v>
      </c>
      <c r="AY942" s="6">
        <f t="shared" ca="1" si="404"/>
        <v>46153.25</v>
      </c>
      <c r="AZ942" s="6">
        <f t="shared" ca="1" si="405"/>
        <v>0</v>
      </c>
      <c r="BA942" s="6">
        <f t="shared" ca="1" si="406"/>
        <v>0</v>
      </c>
      <c r="BB942" s="6">
        <f t="shared" ca="1" si="407"/>
        <v>0</v>
      </c>
      <c r="BC942" s="6">
        <f t="shared" ca="1" si="408"/>
        <v>0</v>
      </c>
      <c r="BD942" s="6">
        <f t="shared" ca="1" si="409"/>
        <v>0</v>
      </c>
      <c r="BE942" s="6">
        <f t="shared" ca="1" si="410"/>
        <v>0</v>
      </c>
      <c r="BF942" s="6">
        <f t="shared" ca="1" si="393"/>
        <v>0</v>
      </c>
      <c r="BG942" s="6">
        <f t="shared" ca="1" si="394"/>
        <v>0</v>
      </c>
      <c r="BJ942" s="4">
        <f t="shared" ca="1" si="411"/>
        <v>829437.44000000006</v>
      </c>
      <c r="BL942" s="3">
        <f t="shared" si="412"/>
        <v>43266</v>
      </c>
      <c r="BM942" s="6">
        <f>BM941+SUMIFS('Transactions (Dated)'!G:G,'Transactions (Dated)'!D:D,'Share Values'!AQ942)</f>
        <v>14317.649999999987</v>
      </c>
      <c r="BN942" s="6">
        <f ca="1">BN941+SUMIFS('Transactions (Dated)'!$F:$F,'Transactions (Dated)'!$D:$D,$BL942,'Transactions (Dated)'!$B:$B,BN$11,'Transactions (Dated)'!$C:$C,"Dividend (paid to cash)")*Y942</f>
        <v>0</v>
      </c>
      <c r="BO942" s="6">
        <f ca="1">BO941+SUMIFS('Transactions (Dated)'!$F:$F,'Transactions (Dated)'!$D:$D,$BL942,'Transactions (Dated)'!$B:$B,BO$11,'Transactions (Dated)'!$C:$C,"Dividend (paid to cash)")*Z942</f>
        <v>2421.875</v>
      </c>
      <c r="BP942" s="6">
        <f ca="1">BP941+SUMIFS('Transactions (Dated)'!$F:$F,'Transactions (Dated)'!$D:$D,$BL942,'Transactions (Dated)'!$B:$B,BP$11,'Transactions (Dated)'!$C:$C,"Dividend (paid to cash)")*AA942</f>
        <v>51745.237000000008</v>
      </c>
      <c r="BQ942" s="6">
        <f ca="1">BQ941+SUMIFS('Transactions (Dated)'!$F:$F,'Transactions (Dated)'!$D:$D,$BL942,'Transactions (Dated)'!$B:$B,BQ$11,'Transactions (Dated)'!$C:$C,"Dividend (paid to cash)")*AB942</f>
        <v>818.29</v>
      </c>
      <c r="BR942" s="6">
        <f ca="1">BR941+SUMIFS('Transactions (Dated)'!$F:$F,'Transactions (Dated)'!$D:$D,$BL942,'Transactions (Dated)'!$B:$B,BR$11,'Transactions (Dated)'!$C:$C,"Dividend (paid to cash)")*AC942</f>
        <v>0</v>
      </c>
      <c r="BS942" s="6">
        <f ca="1">BS941+SUMIFS('Transactions (Dated)'!$F:$F,'Transactions (Dated)'!$D:$D,$BL942,'Transactions (Dated)'!$B:$B,BS$11,'Transactions (Dated)'!$C:$C,"Dividend (paid to cash)")*AD942</f>
        <v>0</v>
      </c>
      <c r="BT942" s="6">
        <f ca="1">BT941+SUMIFS('Transactions (Dated)'!$F:$F,'Transactions (Dated)'!$D:$D,$BL942,'Transactions (Dated)'!$B:$B,BT$11,'Transactions (Dated)'!$C:$C,"Dividend (paid to cash)")*AE942</f>
        <v>11745</v>
      </c>
      <c r="BU942" s="6">
        <f ca="1">BU941+SUMIFS('Transactions (Dated)'!$F:$F,'Transactions (Dated)'!$D:$D,$BL942,'Transactions (Dated)'!$B:$B,BU$11,'Transactions (Dated)'!$C:$C,"Dividend (paid to cash)")*AF942</f>
        <v>0</v>
      </c>
      <c r="BV942" s="6">
        <f ca="1">BV941+SUMIFS('Transactions (Dated)'!$F:$F,'Transactions (Dated)'!$D:$D,$BL942,'Transactions (Dated)'!$B:$B,BV$11,'Transactions (Dated)'!$C:$C,"Dividend (paid to cash)")*AG942</f>
        <v>0</v>
      </c>
      <c r="BW942" s="6">
        <f ca="1">BW941+SUMIFS('Transactions (Dated)'!$F:$F,'Transactions (Dated)'!$D:$D,$BL942,'Transactions (Dated)'!$B:$B,BW$11,'Transactions (Dated)'!$C:$C,"Dividend (paid to cash)")*AH942</f>
        <v>0</v>
      </c>
      <c r="BX942" s="6">
        <f ca="1">BX941+SUMIFS('Transactions (Dated)'!$F:$F,'Transactions (Dated)'!$D:$D,$BL942,'Transactions (Dated)'!$B:$B,BX$11,'Transactions (Dated)'!$C:$C,"Dividend (paid to cash)")*AI942</f>
        <v>0</v>
      </c>
      <c r="BY942" s="6">
        <f ca="1">BY941+SUMIFS('Transactions (Dated)'!$F:$F,'Transactions (Dated)'!$D:$D,$BL942,'Transactions (Dated)'!$B:$B,BY$11,'Transactions (Dated)'!$C:$C,"Dividend (paid to cash)")*AJ942</f>
        <v>0</v>
      </c>
      <c r="BZ942" s="6">
        <f ca="1">BZ941+SUMIFS('Transactions (Dated)'!$F:$F,'Transactions (Dated)'!$D:$D,$BL942,'Transactions (Dated)'!$B:$B,BZ$11,'Transactions (Dated)'!$C:$C,"Dividend (paid to cash)")*AK942</f>
        <v>0</v>
      </c>
      <c r="CA942" s="6">
        <f ca="1">CA941+SUMIFS('Transactions (Dated)'!$F:$F,'Transactions (Dated)'!$D:$D,$BL942,'Transactions (Dated)'!$B:$B,CA$11,'Transactions (Dated)'!$C:$C,"Dividend (paid to cash)")*AL942</f>
        <v>0</v>
      </c>
      <c r="CB942" s="6">
        <v>0</v>
      </c>
      <c r="CC942" s="6">
        <v>0</v>
      </c>
      <c r="CF942" s="6">
        <f t="shared" ca="1" si="413"/>
        <v>81048.051999999981</v>
      </c>
      <c r="CH942" s="3">
        <f t="shared" si="414"/>
        <v>43266</v>
      </c>
      <c r="CI942" s="4">
        <f t="shared" ca="1" si="415"/>
        <v>829437.44000000006</v>
      </c>
      <c r="CJ942" s="4">
        <f t="shared" ca="1" si="416"/>
        <v>81048.051999999981</v>
      </c>
      <c r="CL942" s="4">
        <f t="shared" ca="1" si="417"/>
        <v>910485.49200000009</v>
      </c>
    </row>
    <row r="943" spans="2:90" x14ac:dyDescent="0.15">
      <c r="B943" s="3">
        <v>43269</v>
      </c>
      <c r="E943" s="86">
        <v>43269</v>
      </c>
      <c r="F943" s="53">
        <v>16.100000000000001</v>
      </c>
      <c r="G943">
        <v>3.09</v>
      </c>
      <c r="H943">
        <v>22.2</v>
      </c>
      <c r="I943">
        <v>26.29</v>
      </c>
      <c r="K943">
        <v>12.48</v>
      </c>
      <c r="L943">
        <v>16.63</v>
      </c>
      <c r="M943">
        <v>3.24</v>
      </c>
      <c r="O943">
        <v>18.010000000000002</v>
      </c>
      <c r="Q943">
        <v>1.27</v>
      </c>
      <c r="R943">
        <v>8.56</v>
      </c>
      <c r="S943">
        <v>41.28</v>
      </c>
      <c r="U943">
        <v>41.28</v>
      </c>
      <c r="X943" s="3">
        <f t="shared" si="395"/>
        <v>43269</v>
      </c>
      <c r="Y943" s="40">
        <f ca="1">Y942+SUMIFS('Transactions (Dated)'!$E$2:$E$53,'Transactions (Dated)'!$D$2:$D$53,'Share Values'!$X943,'Transactions (Dated)'!$B$2:$B$53,'Share Values'!Y$11,'Transactions (Dated)'!$C$2:$C$53,"Buy")-SUMIFS('Transactions (Dated)'!$E$2:$E$53,'Transactions (Dated)'!$D$2:$D$53,'Share Values'!$X943,'Transactions (Dated)'!$B$2:$B$53,'Share Values'!Y$11,'Transactions (Dated)'!$C$2:$C$53,"Sell")</f>
        <v>4625</v>
      </c>
      <c r="Z943" s="40">
        <f ca="1">Z942+SUMIFS('Transactions (Dated)'!$E$2:$E$53,'Transactions (Dated)'!$D$2:$D$53,'Share Values'!$X943,'Transactions (Dated)'!$B$2:$B$53,'Share Values'!Z$11,'Transactions (Dated)'!$C$2:$C$53,"Buy")-SUMIFS('Transactions (Dated)'!$E$2:$E$53,'Transactions (Dated)'!$D$2:$D$53,'Share Values'!$X943,'Transactions (Dated)'!$B$2:$B$53,'Share Values'!Z$11,'Transactions (Dated)'!$C$2:$C$53,"Sell")</f>
        <v>9375</v>
      </c>
      <c r="AA943" s="40">
        <f ca="1">AA942+SUMIFS('Transactions (Dated)'!$E$2:$E$53,'Transactions (Dated)'!$D$2:$D$53,'Share Values'!$X943,'Transactions (Dated)'!$B$2:$B$53,'Share Values'!AA$11,'Transactions (Dated)'!$C$2:$C$53,"Buy")-SUMIFS('Transactions (Dated)'!$E$2:$E$53,'Transactions (Dated)'!$D$2:$D$53,'Share Values'!$X943,'Transactions (Dated)'!$B$2:$B$53,'Share Values'!AA$11,'Transactions (Dated)'!$C$2:$C$53,"Sell")</f>
        <v>26357</v>
      </c>
      <c r="AB943" s="40">
        <f ca="1">AB942+SUMIFS('Transactions (Dated)'!$E$2:$E$53,'Transactions (Dated)'!$D$2:$D$53,'Share Values'!$X943,'Transactions (Dated)'!$B$2:$B$53,'Share Values'!AB$11,'Transactions (Dated)'!$C$2:$C$53,"Buy")-SUMIFS('Transactions (Dated)'!$E$2:$E$53,'Transactions (Dated)'!$D$2:$D$53,'Share Values'!$X943,'Transactions (Dated)'!$B$2:$B$53,'Share Values'!AB$11,'Transactions (Dated)'!$C$2:$C$53,"Sell")</f>
        <v>1892</v>
      </c>
      <c r="AC943" s="40">
        <f ca="1">AC942+SUMIFS('Transactions (Dated)'!$E$2:$E$53,'Transactions (Dated)'!$D$2:$D$53,'Share Values'!$X943,'Transactions (Dated)'!$B$2:$B$53,'Share Values'!AC$11,'Transactions (Dated)'!$C$2:$C$53,"Buy")-SUMIFS('Transactions (Dated)'!$E$2:$E$53,'Transactions (Dated)'!$D$2:$D$53,'Share Values'!$X943,'Transactions (Dated)'!$B$2:$B$53,'Share Values'!AC$11,'Transactions (Dated)'!$C$2:$C$53,"Sell")</f>
        <v>2348</v>
      </c>
      <c r="AD943" s="40">
        <f ca="1">AD942+SUMIFS('Transactions (Dated)'!$E$2:$E$53,'Transactions (Dated)'!$D$2:$D$53,'Share Values'!$X943,'Transactions (Dated)'!$B$2:$B$53,'Share Values'!AD$11,'Transactions (Dated)'!$C$2:$C$53,"Buy")-SUMIFS('Transactions (Dated)'!$E$2:$E$53,'Transactions (Dated)'!$D$2:$D$53,'Share Values'!$X943,'Transactions (Dated)'!$B$2:$B$53,'Share Values'!AD$11,'Transactions (Dated)'!$C$2:$C$53,"Sell")</f>
        <v>0</v>
      </c>
      <c r="AE943" s="40">
        <f ca="1">AE942+SUMIFS('Transactions (Dated)'!$E$2:$E$53,'Transactions (Dated)'!$D$2:$D$53,'Share Values'!$X943,'Transactions (Dated)'!$B$2:$B$53,'Share Values'!AE$11,'Transactions (Dated)'!$C$2:$C$53,"Buy")-SUMIFS('Transactions (Dated)'!$E$2:$E$53,'Transactions (Dated)'!$D$2:$D$53,'Share Values'!$X943,'Transactions (Dated)'!$B$2:$B$53,'Share Values'!AE$11,'Transactions (Dated)'!$C$2:$C$53,"Sell")</f>
        <v>2900</v>
      </c>
      <c r="AF943" s="40">
        <f ca="1">AF942+SUMIFS('Transactions (Dated)'!$E$2:$E$53,'Transactions (Dated)'!$D$2:$D$53,'Share Values'!$X943,'Transactions (Dated)'!$B$2:$B$53,'Share Values'!AF$11,'Transactions (Dated)'!$C$2:$C$53,"Buy")-SUMIFS('Transactions (Dated)'!$E$2:$E$53,'Transactions (Dated)'!$D$2:$D$53,'Share Values'!$X943,'Transactions (Dated)'!$B$2:$B$53,'Share Values'!AF$11,'Transactions (Dated)'!$C$2:$C$53,"Sell")</f>
        <v>14201</v>
      </c>
      <c r="AG943" s="40">
        <f ca="1">AG942+SUMIFS('Transactions (Dated)'!$E$2:$E$53,'Transactions (Dated)'!$D$2:$D$53,'Share Values'!$X943,'Transactions (Dated)'!$B$2:$B$53,'Share Values'!AG$11,'Transactions (Dated)'!$C$2:$C$53,"Buy")-SUMIFS('Transactions (Dated)'!$E$2:$E$53,'Transactions (Dated)'!$D$2:$D$53,'Share Values'!$X943,'Transactions (Dated)'!$B$2:$B$53,'Share Values'!AG$11,'Transactions (Dated)'!$C$2:$C$53,"Sell")</f>
        <v>6835</v>
      </c>
      <c r="AH943" s="40">
        <f ca="1">AH942+SUMIFS('Transactions (Dated)'!$E$2:$E$53,'Transactions (Dated)'!$D$2:$D$53,'Share Values'!$X943,'Transactions (Dated)'!$B$2:$B$53,'Share Values'!AH$11,'Transactions (Dated)'!$C$2:$C$53,"Buy")-SUMIFS('Transactions (Dated)'!$E$2:$E$53,'Transactions (Dated)'!$D$2:$D$53,'Share Values'!$X943,'Transactions (Dated)'!$B$2:$B$53,'Share Values'!AH$11,'Transactions (Dated)'!$C$2:$C$53,"Sell")</f>
        <v>0</v>
      </c>
      <c r="AI943" s="40">
        <f ca="1">AI942+SUMIFS('Transactions (Dated)'!$E$2:$E$53,'Transactions (Dated)'!$D$2:$D$53,'Share Values'!$X943,'Transactions (Dated)'!$B$2:$B$53,'Share Values'!AI$11,'Transactions (Dated)'!$C$2:$C$53,"Buy")-SUMIFS('Transactions (Dated)'!$E$2:$E$53,'Transactions (Dated)'!$D$2:$D$53,'Share Values'!$X943,'Transactions (Dated)'!$B$2:$B$53,'Share Values'!AI$11,'Transactions (Dated)'!$C$2:$C$53,"Sell")</f>
        <v>0</v>
      </c>
      <c r="AJ943" s="40">
        <f ca="1">AJ942+SUMIFS('Transactions (Dated)'!$E$2:$E$53,'Transactions (Dated)'!$D$2:$D$53,'Share Values'!$X943,'Transactions (Dated)'!$B$2:$B$53,'Share Values'!AJ$11,'Transactions (Dated)'!$C$2:$C$53,"Buy")-SUMIFS('Transactions (Dated)'!$E$2:$E$53,'Transactions (Dated)'!$D$2:$D$53,'Share Values'!$X943,'Transactions (Dated)'!$B$2:$B$53,'Share Values'!AJ$11,'Transactions (Dated)'!$C$2:$C$53,"Sell")</f>
        <v>0</v>
      </c>
      <c r="AK943" s="40">
        <f ca="1">AK942+SUMIFS('Transactions (Dated)'!$E$2:$E$53,'Transactions (Dated)'!$D$2:$D$53,'Share Values'!$X943,'Transactions (Dated)'!$B$2:$B$53,'Share Values'!AK$11,'Transactions (Dated)'!$C$2:$C$53,"Buy")-SUMIFS('Transactions (Dated)'!$E$2:$E$53,'Transactions (Dated)'!$D$2:$D$53,'Share Values'!$X943,'Transactions (Dated)'!$B$2:$B$53,'Share Values'!AK$11,'Transactions (Dated)'!$C$2:$C$53,"Sell")</f>
        <v>0</v>
      </c>
      <c r="AL943" s="40">
        <f ca="1">AL942+SUMIFS('Transactions (Dated)'!$E$2:$E$53,'Transactions (Dated)'!$D$2:$D$53,'Share Values'!$X943,'Transactions (Dated)'!$B$2:$B$53,'Share Values'!AL$11,'Transactions (Dated)'!$C$2:$C$53,"Buy")-SUMIFS('Transactions (Dated)'!$E$2:$E$53,'Transactions (Dated)'!$D$2:$D$53,'Share Values'!$X943,'Transactions (Dated)'!$B$2:$B$53,'Share Values'!AL$11,'Transactions (Dated)'!$C$2:$C$53,"Sell")</f>
        <v>0</v>
      </c>
      <c r="AM943" s="40">
        <f ca="1">AM942+SUMIFS('Transactions (Dated)'!$E$2:$E$53,'Transactions (Dated)'!$D$2:$D$53,'Share Values'!$X943,'Transactions (Dated)'!$B$2:$B$53,'Share Values'!AM$11,'Transactions (Dated)'!$C$2:$C$53,"Buy")-SUMIFS('Transactions (Dated)'!$E$2:$E$53,'Transactions (Dated)'!$D$2:$D$53,'Share Values'!$X943,'Transactions (Dated)'!$B$2:$B$53,'Share Values'!AM$11,'Transactions (Dated)'!$C$2:$C$53,"Sell")</f>
        <v>0</v>
      </c>
      <c r="AN943" s="40">
        <f ca="1">AN942+SUMIFS('Transactions (Dated)'!$E$2:$E$53,'Transactions (Dated)'!$D$2:$D$53,'Share Values'!$X943,'Transactions (Dated)'!$B$2:$B$53,'Share Values'!AN$11,'Transactions (Dated)'!$C$2:$C$53,"Buy")-SUMIFS('Transactions (Dated)'!$E$2:$E$53,'Transactions (Dated)'!$D$2:$D$53,'Share Values'!$X943,'Transactions (Dated)'!$B$2:$B$53,'Share Values'!AN$11,'Transactions (Dated)'!$C$2:$C$53,"Sell")</f>
        <v>0</v>
      </c>
      <c r="AQ943" s="3">
        <f t="shared" si="396"/>
        <v>43269</v>
      </c>
      <c r="AR943" s="6">
        <f t="shared" ca="1" si="397"/>
        <v>74462.5</v>
      </c>
      <c r="AS943" s="6">
        <f t="shared" ca="1" si="398"/>
        <v>28968.75</v>
      </c>
      <c r="AT943" s="6">
        <f t="shared" ca="1" si="399"/>
        <v>585125.4</v>
      </c>
      <c r="AU943" s="6">
        <f t="shared" ca="1" si="400"/>
        <v>49740.68</v>
      </c>
      <c r="AV943" s="6">
        <f t="shared" ca="1" si="401"/>
        <v>0</v>
      </c>
      <c r="AW943" s="6">
        <f t="shared" ca="1" si="402"/>
        <v>0</v>
      </c>
      <c r="AX943" s="6">
        <f t="shared" ca="1" si="403"/>
        <v>48227</v>
      </c>
      <c r="AY943" s="6">
        <f t="shared" ca="1" si="404"/>
        <v>46011.240000000005</v>
      </c>
      <c r="AZ943" s="6">
        <f t="shared" ca="1" si="405"/>
        <v>0</v>
      </c>
      <c r="BA943" s="6">
        <f t="shared" ca="1" si="406"/>
        <v>0</v>
      </c>
      <c r="BB943" s="6">
        <f t="shared" ca="1" si="407"/>
        <v>0</v>
      </c>
      <c r="BC943" s="6">
        <f t="shared" ca="1" si="408"/>
        <v>0</v>
      </c>
      <c r="BD943" s="6">
        <f t="shared" ca="1" si="409"/>
        <v>0</v>
      </c>
      <c r="BE943" s="6">
        <f t="shared" ca="1" si="410"/>
        <v>0</v>
      </c>
      <c r="BF943" s="6">
        <f t="shared" ca="1" si="393"/>
        <v>0</v>
      </c>
      <c r="BG943" s="6">
        <f t="shared" ca="1" si="394"/>
        <v>0</v>
      </c>
      <c r="BJ943" s="4">
        <f t="shared" ca="1" si="411"/>
        <v>832535.57000000007</v>
      </c>
      <c r="BL943" s="3">
        <f t="shared" si="412"/>
        <v>43269</v>
      </c>
      <c r="BM943" s="6">
        <f>BM942+SUMIFS('Transactions (Dated)'!G:G,'Transactions (Dated)'!D:D,'Share Values'!AQ943)</f>
        <v>14317.649999999987</v>
      </c>
      <c r="BN943" s="6">
        <f ca="1">BN942+SUMIFS('Transactions (Dated)'!$F:$F,'Transactions (Dated)'!$D:$D,$BL943,'Transactions (Dated)'!$B:$B,BN$11,'Transactions (Dated)'!$C:$C,"Dividend (paid to cash)")*Y943</f>
        <v>0</v>
      </c>
      <c r="BO943" s="6">
        <f ca="1">BO942+SUMIFS('Transactions (Dated)'!$F:$F,'Transactions (Dated)'!$D:$D,$BL943,'Transactions (Dated)'!$B:$B,BO$11,'Transactions (Dated)'!$C:$C,"Dividend (paid to cash)")*Z943</f>
        <v>2421.875</v>
      </c>
      <c r="BP943" s="6">
        <f ca="1">BP942+SUMIFS('Transactions (Dated)'!$F:$F,'Transactions (Dated)'!$D:$D,$BL943,'Transactions (Dated)'!$B:$B,BP$11,'Transactions (Dated)'!$C:$C,"Dividend (paid to cash)")*AA943</f>
        <v>51745.237000000008</v>
      </c>
      <c r="BQ943" s="6">
        <f ca="1">BQ942+SUMIFS('Transactions (Dated)'!$F:$F,'Transactions (Dated)'!$D:$D,$BL943,'Transactions (Dated)'!$B:$B,BQ$11,'Transactions (Dated)'!$C:$C,"Dividend (paid to cash)")*AB943</f>
        <v>922.34999999999991</v>
      </c>
      <c r="BR943" s="6">
        <f ca="1">BR942+SUMIFS('Transactions (Dated)'!$F:$F,'Transactions (Dated)'!$D:$D,$BL943,'Transactions (Dated)'!$B:$B,BR$11,'Transactions (Dated)'!$C:$C,"Dividend (paid to cash)")*AC943</f>
        <v>0</v>
      </c>
      <c r="BS943" s="6">
        <f ca="1">BS942+SUMIFS('Transactions (Dated)'!$F:$F,'Transactions (Dated)'!$D:$D,$BL943,'Transactions (Dated)'!$B:$B,BS$11,'Transactions (Dated)'!$C:$C,"Dividend (paid to cash)")*AD943</f>
        <v>0</v>
      </c>
      <c r="BT943" s="6">
        <f ca="1">BT942+SUMIFS('Transactions (Dated)'!$F:$F,'Transactions (Dated)'!$D:$D,$BL943,'Transactions (Dated)'!$B:$B,BT$11,'Transactions (Dated)'!$C:$C,"Dividend (paid to cash)")*AE943</f>
        <v>11745</v>
      </c>
      <c r="BU943" s="6">
        <f ca="1">BU942+SUMIFS('Transactions (Dated)'!$F:$F,'Transactions (Dated)'!$D:$D,$BL943,'Transactions (Dated)'!$B:$B,BU$11,'Transactions (Dated)'!$C:$C,"Dividend (paid to cash)")*AF943</f>
        <v>0</v>
      </c>
      <c r="BV943" s="6">
        <f ca="1">BV942+SUMIFS('Transactions (Dated)'!$F:$F,'Transactions (Dated)'!$D:$D,$BL943,'Transactions (Dated)'!$B:$B,BV$11,'Transactions (Dated)'!$C:$C,"Dividend (paid to cash)")*AG943</f>
        <v>0</v>
      </c>
      <c r="BW943" s="6">
        <f ca="1">BW942+SUMIFS('Transactions (Dated)'!$F:$F,'Transactions (Dated)'!$D:$D,$BL943,'Transactions (Dated)'!$B:$B,BW$11,'Transactions (Dated)'!$C:$C,"Dividend (paid to cash)")*AH943</f>
        <v>0</v>
      </c>
      <c r="BX943" s="6">
        <f ca="1">BX942+SUMIFS('Transactions (Dated)'!$F:$F,'Transactions (Dated)'!$D:$D,$BL943,'Transactions (Dated)'!$B:$B,BX$11,'Transactions (Dated)'!$C:$C,"Dividend (paid to cash)")*AI943</f>
        <v>0</v>
      </c>
      <c r="BY943" s="6">
        <f ca="1">BY942+SUMIFS('Transactions (Dated)'!$F:$F,'Transactions (Dated)'!$D:$D,$BL943,'Transactions (Dated)'!$B:$B,BY$11,'Transactions (Dated)'!$C:$C,"Dividend (paid to cash)")*AJ943</f>
        <v>0</v>
      </c>
      <c r="BZ943" s="6">
        <f ca="1">BZ942+SUMIFS('Transactions (Dated)'!$F:$F,'Transactions (Dated)'!$D:$D,$BL943,'Transactions (Dated)'!$B:$B,BZ$11,'Transactions (Dated)'!$C:$C,"Dividend (paid to cash)")*AK943</f>
        <v>0</v>
      </c>
      <c r="CA943" s="6">
        <f ca="1">CA942+SUMIFS('Transactions (Dated)'!$F:$F,'Transactions (Dated)'!$D:$D,$BL943,'Transactions (Dated)'!$B:$B,CA$11,'Transactions (Dated)'!$C:$C,"Dividend (paid to cash)")*AL943</f>
        <v>0</v>
      </c>
      <c r="CB943" s="6">
        <v>0</v>
      </c>
      <c r="CC943" s="6">
        <v>0</v>
      </c>
      <c r="CF943" s="6">
        <f t="shared" ca="1" si="413"/>
        <v>81152.111999999994</v>
      </c>
      <c r="CH943" s="3">
        <f t="shared" si="414"/>
        <v>43269</v>
      </c>
      <c r="CI943" s="4">
        <f t="shared" ca="1" si="415"/>
        <v>832535.57000000007</v>
      </c>
      <c r="CJ943" s="4">
        <f t="shared" ca="1" si="416"/>
        <v>81152.111999999994</v>
      </c>
      <c r="CL943" s="4">
        <f t="shared" ca="1" si="417"/>
        <v>913687.68200000003</v>
      </c>
    </row>
    <row r="944" spans="2:90" x14ac:dyDescent="0.15">
      <c r="B944" s="3">
        <v>43270</v>
      </c>
      <c r="E944" s="86">
        <v>43270</v>
      </c>
      <c r="F944" s="53">
        <v>15.79</v>
      </c>
      <c r="G944">
        <v>3.16</v>
      </c>
      <c r="H944">
        <v>22.13</v>
      </c>
      <c r="I944">
        <v>26.53</v>
      </c>
      <c r="K944">
        <v>12.45</v>
      </c>
      <c r="L944">
        <v>16.73</v>
      </c>
      <c r="M944">
        <v>3.27</v>
      </c>
      <c r="O944">
        <v>17.989999999999998</v>
      </c>
      <c r="Q944">
        <v>1.26</v>
      </c>
      <c r="R944">
        <v>8.2799999999999994</v>
      </c>
      <c r="S944">
        <v>41.76</v>
      </c>
      <c r="U944">
        <v>41.76</v>
      </c>
      <c r="X944" s="3">
        <f t="shared" si="395"/>
        <v>43270</v>
      </c>
      <c r="Y944" s="40">
        <f ca="1">Y943+SUMIFS('Transactions (Dated)'!$E$2:$E$53,'Transactions (Dated)'!$D$2:$D$53,'Share Values'!$X944,'Transactions (Dated)'!$B$2:$B$53,'Share Values'!Y$11,'Transactions (Dated)'!$C$2:$C$53,"Buy")-SUMIFS('Transactions (Dated)'!$E$2:$E$53,'Transactions (Dated)'!$D$2:$D$53,'Share Values'!$X944,'Transactions (Dated)'!$B$2:$B$53,'Share Values'!Y$11,'Transactions (Dated)'!$C$2:$C$53,"Sell")</f>
        <v>4625</v>
      </c>
      <c r="Z944" s="40">
        <f ca="1">Z943+SUMIFS('Transactions (Dated)'!$E$2:$E$53,'Transactions (Dated)'!$D$2:$D$53,'Share Values'!$X944,'Transactions (Dated)'!$B$2:$B$53,'Share Values'!Z$11,'Transactions (Dated)'!$C$2:$C$53,"Buy")-SUMIFS('Transactions (Dated)'!$E$2:$E$53,'Transactions (Dated)'!$D$2:$D$53,'Share Values'!$X944,'Transactions (Dated)'!$B$2:$B$53,'Share Values'!Z$11,'Transactions (Dated)'!$C$2:$C$53,"Sell")</f>
        <v>9375</v>
      </c>
      <c r="AA944" s="40">
        <f ca="1">AA943+SUMIFS('Transactions (Dated)'!$E$2:$E$53,'Transactions (Dated)'!$D$2:$D$53,'Share Values'!$X944,'Transactions (Dated)'!$B$2:$B$53,'Share Values'!AA$11,'Transactions (Dated)'!$C$2:$C$53,"Buy")-SUMIFS('Transactions (Dated)'!$E$2:$E$53,'Transactions (Dated)'!$D$2:$D$53,'Share Values'!$X944,'Transactions (Dated)'!$B$2:$B$53,'Share Values'!AA$11,'Transactions (Dated)'!$C$2:$C$53,"Sell")</f>
        <v>26357</v>
      </c>
      <c r="AB944" s="40">
        <f ca="1">AB943+SUMIFS('Transactions (Dated)'!$E$2:$E$53,'Transactions (Dated)'!$D$2:$D$53,'Share Values'!$X944,'Transactions (Dated)'!$B$2:$B$53,'Share Values'!AB$11,'Transactions (Dated)'!$C$2:$C$53,"Buy")-SUMIFS('Transactions (Dated)'!$E$2:$E$53,'Transactions (Dated)'!$D$2:$D$53,'Share Values'!$X944,'Transactions (Dated)'!$B$2:$B$53,'Share Values'!AB$11,'Transactions (Dated)'!$C$2:$C$53,"Sell")</f>
        <v>1892</v>
      </c>
      <c r="AC944" s="40">
        <f ca="1">AC943+SUMIFS('Transactions (Dated)'!$E$2:$E$53,'Transactions (Dated)'!$D$2:$D$53,'Share Values'!$X944,'Transactions (Dated)'!$B$2:$B$53,'Share Values'!AC$11,'Transactions (Dated)'!$C$2:$C$53,"Buy")-SUMIFS('Transactions (Dated)'!$E$2:$E$53,'Transactions (Dated)'!$D$2:$D$53,'Share Values'!$X944,'Transactions (Dated)'!$B$2:$B$53,'Share Values'!AC$11,'Transactions (Dated)'!$C$2:$C$53,"Sell")</f>
        <v>2348</v>
      </c>
      <c r="AD944" s="40">
        <f ca="1">AD943+SUMIFS('Transactions (Dated)'!$E$2:$E$53,'Transactions (Dated)'!$D$2:$D$53,'Share Values'!$X944,'Transactions (Dated)'!$B$2:$B$53,'Share Values'!AD$11,'Transactions (Dated)'!$C$2:$C$53,"Buy")-SUMIFS('Transactions (Dated)'!$E$2:$E$53,'Transactions (Dated)'!$D$2:$D$53,'Share Values'!$X944,'Transactions (Dated)'!$B$2:$B$53,'Share Values'!AD$11,'Transactions (Dated)'!$C$2:$C$53,"Sell")</f>
        <v>0</v>
      </c>
      <c r="AE944" s="40">
        <f ca="1">AE943+SUMIFS('Transactions (Dated)'!$E$2:$E$53,'Transactions (Dated)'!$D$2:$D$53,'Share Values'!$X944,'Transactions (Dated)'!$B$2:$B$53,'Share Values'!AE$11,'Transactions (Dated)'!$C$2:$C$53,"Buy")-SUMIFS('Transactions (Dated)'!$E$2:$E$53,'Transactions (Dated)'!$D$2:$D$53,'Share Values'!$X944,'Transactions (Dated)'!$B$2:$B$53,'Share Values'!AE$11,'Transactions (Dated)'!$C$2:$C$53,"Sell")</f>
        <v>2900</v>
      </c>
      <c r="AF944" s="40">
        <f ca="1">AF943+SUMIFS('Transactions (Dated)'!$E$2:$E$53,'Transactions (Dated)'!$D$2:$D$53,'Share Values'!$X944,'Transactions (Dated)'!$B$2:$B$53,'Share Values'!AF$11,'Transactions (Dated)'!$C$2:$C$53,"Buy")-SUMIFS('Transactions (Dated)'!$E$2:$E$53,'Transactions (Dated)'!$D$2:$D$53,'Share Values'!$X944,'Transactions (Dated)'!$B$2:$B$53,'Share Values'!AF$11,'Transactions (Dated)'!$C$2:$C$53,"Sell")</f>
        <v>14201</v>
      </c>
      <c r="AG944" s="40">
        <f ca="1">AG943+SUMIFS('Transactions (Dated)'!$E$2:$E$53,'Transactions (Dated)'!$D$2:$D$53,'Share Values'!$X944,'Transactions (Dated)'!$B$2:$B$53,'Share Values'!AG$11,'Transactions (Dated)'!$C$2:$C$53,"Buy")-SUMIFS('Transactions (Dated)'!$E$2:$E$53,'Transactions (Dated)'!$D$2:$D$53,'Share Values'!$X944,'Transactions (Dated)'!$B$2:$B$53,'Share Values'!AG$11,'Transactions (Dated)'!$C$2:$C$53,"Sell")</f>
        <v>6835</v>
      </c>
      <c r="AH944" s="40">
        <f ca="1">AH943+SUMIFS('Transactions (Dated)'!$E$2:$E$53,'Transactions (Dated)'!$D$2:$D$53,'Share Values'!$X944,'Transactions (Dated)'!$B$2:$B$53,'Share Values'!AH$11,'Transactions (Dated)'!$C$2:$C$53,"Buy")-SUMIFS('Transactions (Dated)'!$E$2:$E$53,'Transactions (Dated)'!$D$2:$D$53,'Share Values'!$X944,'Transactions (Dated)'!$B$2:$B$53,'Share Values'!AH$11,'Transactions (Dated)'!$C$2:$C$53,"Sell")</f>
        <v>0</v>
      </c>
      <c r="AI944" s="40">
        <f ca="1">AI943+SUMIFS('Transactions (Dated)'!$E$2:$E$53,'Transactions (Dated)'!$D$2:$D$53,'Share Values'!$X944,'Transactions (Dated)'!$B$2:$B$53,'Share Values'!AI$11,'Transactions (Dated)'!$C$2:$C$53,"Buy")-SUMIFS('Transactions (Dated)'!$E$2:$E$53,'Transactions (Dated)'!$D$2:$D$53,'Share Values'!$X944,'Transactions (Dated)'!$B$2:$B$53,'Share Values'!AI$11,'Transactions (Dated)'!$C$2:$C$53,"Sell")</f>
        <v>0</v>
      </c>
      <c r="AJ944" s="40">
        <f ca="1">AJ943+SUMIFS('Transactions (Dated)'!$E$2:$E$53,'Transactions (Dated)'!$D$2:$D$53,'Share Values'!$X944,'Transactions (Dated)'!$B$2:$B$53,'Share Values'!AJ$11,'Transactions (Dated)'!$C$2:$C$53,"Buy")-SUMIFS('Transactions (Dated)'!$E$2:$E$53,'Transactions (Dated)'!$D$2:$D$53,'Share Values'!$X944,'Transactions (Dated)'!$B$2:$B$53,'Share Values'!AJ$11,'Transactions (Dated)'!$C$2:$C$53,"Sell")</f>
        <v>0</v>
      </c>
      <c r="AK944" s="40">
        <f ca="1">AK943+SUMIFS('Transactions (Dated)'!$E$2:$E$53,'Transactions (Dated)'!$D$2:$D$53,'Share Values'!$X944,'Transactions (Dated)'!$B$2:$B$53,'Share Values'!AK$11,'Transactions (Dated)'!$C$2:$C$53,"Buy")-SUMIFS('Transactions (Dated)'!$E$2:$E$53,'Transactions (Dated)'!$D$2:$D$53,'Share Values'!$X944,'Transactions (Dated)'!$B$2:$B$53,'Share Values'!AK$11,'Transactions (Dated)'!$C$2:$C$53,"Sell")</f>
        <v>0</v>
      </c>
      <c r="AL944" s="40">
        <f ca="1">AL943+SUMIFS('Transactions (Dated)'!$E$2:$E$53,'Transactions (Dated)'!$D$2:$D$53,'Share Values'!$X944,'Transactions (Dated)'!$B$2:$B$53,'Share Values'!AL$11,'Transactions (Dated)'!$C$2:$C$53,"Buy")-SUMIFS('Transactions (Dated)'!$E$2:$E$53,'Transactions (Dated)'!$D$2:$D$53,'Share Values'!$X944,'Transactions (Dated)'!$B$2:$B$53,'Share Values'!AL$11,'Transactions (Dated)'!$C$2:$C$53,"Sell")</f>
        <v>0</v>
      </c>
      <c r="AM944" s="40">
        <f ca="1">AM943+SUMIFS('Transactions (Dated)'!$E$2:$E$53,'Transactions (Dated)'!$D$2:$D$53,'Share Values'!$X944,'Transactions (Dated)'!$B$2:$B$53,'Share Values'!AM$11,'Transactions (Dated)'!$C$2:$C$53,"Buy")-SUMIFS('Transactions (Dated)'!$E$2:$E$53,'Transactions (Dated)'!$D$2:$D$53,'Share Values'!$X944,'Transactions (Dated)'!$B$2:$B$53,'Share Values'!AM$11,'Transactions (Dated)'!$C$2:$C$53,"Sell")</f>
        <v>0</v>
      </c>
      <c r="AN944" s="40">
        <f ca="1">AN943+SUMIFS('Transactions (Dated)'!$E$2:$E$53,'Transactions (Dated)'!$D$2:$D$53,'Share Values'!$X944,'Transactions (Dated)'!$B$2:$B$53,'Share Values'!AN$11,'Transactions (Dated)'!$C$2:$C$53,"Buy")-SUMIFS('Transactions (Dated)'!$E$2:$E$53,'Transactions (Dated)'!$D$2:$D$53,'Share Values'!$X944,'Transactions (Dated)'!$B$2:$B$53,'Share Values'!AN$11,'Transactions (Dated)'!$C$2:$C$53,"Sell")</f>
        <v>0</v>
      </c>
      <c r="AQ944" s="3">
        <f t="shared" si="396"/>
        <v>43270</v>
      </c>
      <c r="AR944" s="6">
        <f t="shared" ca="1" si="397"/>
        <v>73028.75</v>
      </c>
      <c r="AS944" s="6">
        <f t="shared" ca="1" si="398"/>
        <v>29625</v>
      </c>
      <c r="AT944" s="6">
        <f t="shared" ca="1" si="399"/>
        <v>583280.40999999992</v>
      </c>
      <c r="AU944" s="6">
        <f t="shared" ca="1" si="400"/>
        <v>50194.76</v>
      </c>
      <c r="AV944" s="6">
        <f t="shared" ca="1" si="401"/>
        <v>0</v>
      </c>
      <c r="AW944" s="6">
        <f t="shared" ca="1" si="402"/>
        <v>0</v>
      </c>
      <c r="AX944" s="6">
        <f t="shared" ca="1" si="403"/>
        <v>48517</v>
      </c>
      <c r="AY944" s="6">
        <f t="shared" ca="1" si="404"/>
        <v>46437.27</v>
      </c>
      <c r="AZ944" s="6">
        <f t="shared" ca="1" si="405"/>
        <v>0</v>
      </c>
      <c r="BA944" s="6">
        <f t="shared" ca="1" si="406"/>
        <v>0</v>
      </c>
      <c r="BB944" s="6">
        <f t="shared" ca="1" si="407"/>
        <v>0</v>
      </c>
      <c r="BC944" s="6">
        <f t="shared" ca="1" si="408"/>
        <v>0</v>
      </c>
      <c r="BD944" s="6">
        <f t="shared" ca="1" si="409"/>
        <v>0</v>
      </c>
      <c r="BE944" s="6">
        <f t="shared" ca="1" si="410"/>
        <v>0</v>
      </c>
      <c r="BF944" s="6">
        <f t="shared" ca="1" si="393"/>
        <v>0</v>
      </c>
      <c r="BG944" s="6">
        <f t="shared" ca="1" si="394"/>
        <v>0</v>
      </c>
      <c r="BJ944" s="4">
        <f t="shared" ca="1" si="411"/>
        <v>831083.19</v>
      </c>
      <c r="BL944" s="3">
        <f t="shared" si="412"/>
        <v>43270</v>
      </c>
      <c r="BM944" s="6">
        <f>BM943+SUMIFS('Transactions (Dated)'!G:G,'Transactions (Dated)'!D:D,'Share Values'!AQ944)</f>
        <v>14317.649999999987</v>
      </c>
      <c r="BN944" s="6">
        <f ca="1">BN943+SUMIFS('Transactions (Dated)'!$F:$F,'Transactions (Dated)'!$D:$D,$BL944,'Transactions (Dated)'!$B:$B,BN$11,'Transactions (Dated)'!$C:$C,"Dividend (paid to cash)")*Y944</f>
        <v>0</v>
      </c>
      <c r="BO944" s="6">
        <f ca="1">BO943+SUMIFS('Transactions (Dated)'!$F:$F,'Transactions (Dated)'!$D:$D,$BL944,'Transactions (Dated)'!$B:$B,BO$11,'Transactions (Dated)'!$C:$C,"Dividend (paid to cash)")*Z944</f>
        <v>2421.875</v>
      </c>
      <c r="BP944" s="6">
        <f ca="1">BP943+SUMIFS('Transactions (Dated)'!$F:$F,'Transactions (Dated)'!$D:$D,$BL944,'Transactions (Dated)'!$B:$B,BP$11,'Transactions (Dated)'!$C:$C,"Dividend (paid to cash)")*AA944</f>
        <v>51745.237000000008</v>
      </c>
      <c r="BQ944" s="6">
        <f ca="1">BQ943+SUMIFS('Transactions (Dated)'!$F:$F,'Transactions (Dated)'!$D:$D,$BL944,'Transactions (Dated)'!$B:$B,BQ$11,'Transactions (Dated)'!$C:$C,"Dividend (paid to cash)")*AB944</f>
        <v>922.34999999999991</v>
      </c>
      <c r="BR944" s="6">
        <f ca="1">BR943+SUMIFS('Transactions (Dated)'!$F:$F,'Transactions (Dated)'!$D:$D,$BL944,'Transactions (Dated)'!$B:$B,BR$11,'Transactions (Dated)'!$C:$C,"Dividend (paid to cash)")*AC944</f>
        <v>0</v>
      </c>
      <c r="BS944" s="6">
        <f ca="1">BS943+SUMIFS('Transactions (Dated)'!$F:$F,'Transactions (Dated)'!$D:$D,$BL944,'Transactions (Dated)'!$B:$B,BS$11,'Transactions (Dated)'!$C:$C,"Dividend (paid to cash)")*AD944</f>
        <v>0</v>
      </c>
      <c r="BT944" s="6">
        <f ca="1">BT943+SUMIFS('Transactions (Dated)'!$F:$F,'Transactions (Dated)'!$D:$D,$BL944,'Transactions (Dated)'!$B:$B,BT$11,'Transactions (Dated)'!$C:$C,"Dividend (paid to cash)")*AE944</f>
        <v>11745</v>
      </c>
      <c r="BU944" s="6">
        <f ca="1">BU943+SUMIFS('Transactions (Dated)'!$F:$F,'Transactions (Dated)'!$D:$D,$BL944,'Transactions (Dated)'!$B:$B,BU$11,'Transactions (Dated)'!$C:$C,"Dividend (paid to cash)")*AF944</f>
        <v>0</v>
      </c>
      <c r="BV944" s="6">
        <f ca="1">BV943+SUMIFS('Transactions (Dated)'!$F:$F,'Transactions (Dated)'!$D:$D,$BL944,'Transactions (Dated)'!$B:$B,BV$11,'Transactions (Dated)'!$C:$C,"Dividend (paid to cash)")*AG944</f>
        <v>0</v>
      </c>
      <c r="BW944" s="6">
        <f ca="1">BW943+SUMIFS('Transactions (Dated)'!$F:$F,'Transactions (Dated)'!$D:$D,$BL944,'Transactions (Dated)'!$B:$B,BW$11,'Transactions (Dated)'!$C:$C,"Dividend (paid to cash)")*AH944</f>
        <v>0</v>
      </c>
      <c r="BX944" s="6">
        <f ca="1">BX943+SUMIFS('Transactions (Dated)'!$F:$F,'Transactions (Dated)'!$D:$D,$BL944,'Transactions (Dated)'!$B:$B,BX$11,'Transactions (Dated)'!$C:$C,"Dividend (paid to cash)")*AI944</f>
        <v>0</v>
      </c>
      <c r="BY944" s="6">
        <f ca="1">BY943+SUMIFS('Transactions (Dated)'!$F:$F,'Transactions (Dated)'!$D:$D,$BL944,'Transactions (Dated)'!$B:$B,BY$11,'Transactions (Dated)'!$C:$C,"Dividend (paid to cash)")*AJ944</f>
        <v>0</v>
      </c>
      <c r="BZ944" s="6">
        <f ca="1">BZ943+SUMIFS('Transactions (Dated)'!$F:$F,'Transactions (Dated)'!$D:$D,$BL944,'Transactions (Dated)'!$B:$B,BZ$11,'Transactions (Dated)'!$C:$C,"Dividend (paid to cash)")*AK944</f>
        <v>0</v>
      </c>
      <c r="CA944" s="6">
        <f ca="1">CA943+SUMIFS('Transactions (Dated)'!$F:$F,'Transactions (Dated)'!$D:$D,$BL944,'Transactions (Dated)'!$B:$B,CA$11,'Transactions (Dated)'!$C:$C,"Dividend (paid to cash)")*AL944</f>
        <v>0</v>
      </c>
      <c r="CB944" s="6">
        <v>0</v>
      </c>
      <c r="CC944" s="6">
        <v>0</v>
      </c>
      <c r="CF944" s="6">
        <f t="shared" ca="1" si="413"/>
        <v>81152.111999999994</v>
      </c>
      <c r="CH944" s="3">
        <f t="shared" si="414"/>
        <v>43270</v>
      </c>
      <c r="CI944" s="4">
        <f t="shared" ca="1" si="415"/>
        <v>831083.19</v>
      </c>
      <c r="CJ944" s="4">
        <f t="shared" ca="1" si="416"/>
        <v>81152.111999999994</v>
      </c>
      <c r="CL944" s="4">
        <f t="shared" ca="1" si="417"/>
        <v>912235.30199999991</v>
      </c>
    </row>
    <row r="945" spans="2:90" x14ac:dyDescent="0.15">
      <c r="B945" s="3">
        <v>43271</v>
      </c>
      <c r="E945" s="86">
        <v>43271</v>
      </c>
      <c r="F945" s="53">
        <v>15.85</v>
      </c>
      <c r="G945">
        <v>3.18</v>
      </c>
      <c r="H945">
        <v>22.26</v>
      </c>
      <c r="I945">
        <v>26.74</v>
      </c>
      <c r="K945">
        <v>12.41</v>
      </c>
      <c r="L945">
        <v>16.86</v>
      </c>
      <c r="M945">
        <v>3.2800000000000002</v>
      </c>
      <c r="O945">
        <v>18.04</v>
      </c>
      <c r="Q945">
        <v>1.28</v>
      </c>
      <c r="R945">
        <v>8.16</v>
      </c>
      <c r="S945">
        <v>41.91</v>
      </c>
      <c r="U945">
        <v>41.91</v>
      </c>
      <c r="X945" s="3">
        <f t="shared" si="395"/>
        <v>43271</v>
      </c>
      <c r="Y945" s="40">
        <f ca="1">Y944+SUMIFS('Transactions (Dated)'!$E$2:$E$53,'Transactions (Dated)'!$D$2:$D$53,'Share Values'!$X945,'Transactions (Dated)'!$B$2:$B$53,'Share Values'!Y$11,'Transactions (Dated)'!$C$2:$C$53,"Buy")-SUMIFS('Transactions (Dated)'!$E$2:$E$53,'Transactions (Dated)'!$D$2:$D$53,'Share Values'!$X945,'Transactions (Dated)'!$B$2:$B$53,'Share Values'!Y$11,'Transactions (Dated)'!$C$2:$C$53,"Sell")</f>
        <v>4625</v>
      </c>
      <c r="Z945" s="40">
        <f ca="1">Z944+SUMIFS('Transactions (Dated)'!$E$2:$E$53,'Transactions (Dated)'!$D$2:$D$53,'Share Values'!$X945,'Transactions (Dated)'!$B$2:$B$53,'Share Values'!Z$11,'Transactions (Dated)'!$C$2:$C$53,"Buy")-SUMIFS('Transactions (Dated)'!$E$2:$E$53,'Transactions (Dated)'!$D$2:$D$53,'Share Values'!$X945,'Transactions (Dated)'!$B$2:$B$53,'Share Values'!Z$11,'Transactions (Dated)'!$C$2:$C$53,"Sell")</f>
        <v>9375</v>
      </c>
      <c r="AA945" s="40">
        <f ca="1">AA944+SUMIFS('Transactions (Dated)'!$E$2:$E$53,'Transactions (Dated)'!$D$2:$D$53,'Share Values'!$X945,'Transactions (Dated)'!$B$2:$B$53,'Share Values'!AA$11,'Transactions (Dated)'!$C$2:$C$53,"Buy")-SUMIFS('Transactions (Dated)'!$E$2:$E$53,'Transactions (Dated)'!$D$2:$D$53,'Share Values'!$X945,'Transactions (Dated)'!$B$2:$B$53,'Share Values'!AA$11,'Transactions (Dated)'!$C$2:$C$53,"Sell")</f>
        <v>26357</v>
      </c>
      <c r="AB945" s="40">
        <f ca="1">AB944+SUMIFS('Transactions (Dated)'!$E$2:$E$53,'Transactions (Dated)'!$D$2:$D$53,'Share Values'!$X945,'Transactions (Dated)'!$B$2:$B$53,'Share Values'!AB$11,'Transactions (Dated)'!$C$2:$C$53,"Buy")-SUMIFS('Transactions (Dated)'!$E$2:$E$53,'Transactions (Dated)'!$D$2:$D$53,'Share Values'!$X945,'Transactions (Dated)'!$B$2:$B$53,'Share Values'!AB$11,'Transactions (Dated)'!$C$2:$C$53,"Sell")</f>
        <v>1892</v>
      </c>
      <c r="AC945" s="40">
        <f ca="1">AC944+SUMIFS('Transactions (Dated)'!$E$2:$E$53,'Transactions (Dated)'!$D$2:$D$53,'Share Values'!$X945,'Transactions (Dated)'!$B$2:$B$53,'Share Values'!AC$11,'Transactions (Dated)'!$C$2:$C$53,"Buy")-SUMIFS('Transactions (Dated)'!$E$2:$E$53,'Transactions (Dated)'!$D$2:$D$53,'Share Values'!$X945,'Transactions (Dated)'!$B$2:$B$53,'Share Values'!AC$11,'Transactions (Dated)'!$C$2:$C$53,"Sell")</f>
        <v>2348</v>
      </c>
      <c r="AD945" s="40">
        <f ca="1">AD944+SUMIFS('Transactions (Dated)'!$E$2:$E$53,'Transactions (Dated)'!$D$2:$D$53,'Share Values'!$X945,'Transactions (Dated)'!$B$2:$B$53,'Share Values'!AD$11,'Transactions (Dated)'!$C$2:$C$53,"Buy")-SUMIFS('Transactions (Dated)'!$E$2:$E$53,'Transactions (Dated)'!$D$2:$D$53,'Share Values'!$X945,'Transactions (Dated)'!$B$2:$B$53,'Share Values'!AD$11,'Transactions (Dated)'!$C$2:$C$53,"Sell")</f>
        <v>0</v>
      </c>
      <c r="AE945" s="40">
        <f ca="1">AE944+SUMIFS('Transactions (Dated)'!$E$2:$E$53,'Transactions (Dated)'!$D$2:$D$53,'Share Values'!$X945,'Transactions (Dated)'!$B$2:$B$53,'Share Values'!AE$11,'Transactions (Dated)'!$C$2:$C$53,"Buy")-SUMIFS('Transactions (Dated)'!$E$2:$E$53,'Transactions (Dated)'!$D$2:$D$53,'Share Values'!$X945,'Transactions (Dated)'!$B$2:$B$53,'Share Values'!AE$11,'Transactions (Dated)'!$C$2:$C$53,"Sell")</f>
        <v>2900</v>
      </c>
      <c r="AF945" s="40">
        <f ca="1">AF944+SUMIFS('Transactions (Dated)'!$E$2:$E$53,'Transactions (Dated)'!$D$2:$D$53,'Share Values'!$X945,'Transactions (Dated)'!$B$2:$B$53,'Share Values'!AF$11,'Transactions (Dated)'!$C$2:$C$53,"Buy")-SUMIFS('Transactions (Dated)'!$E$2:$E$53,'Transactions (Dated)'!$D$2:$D$53,'Share Values'!$X945,'Transactions (Dated)'!$B$2:$B$53,'Share Values'!AF$11,'Transactions (Dated)'!$C$2:$C$53,"Sell")</f>
        <v>14201</v>
      </c>
      <c r="AG945" s="40">
        <f ca="1">AG944+SUMIFS('Transactions (Dated)'!$E$2:$E$53,'Transactions (Dated)'!$D$2:$D$53,'Share Values'!$X945,'Transactions (Dated)'!$B$2:$B$53,'Share Values'!AG$11,'Transactions (Dated)'!$C$2:$C$53,"Buy")-SUMIFS('Transactions (Dated)'!$E$2:$E$53,'Transactions (Dated)'!$D$2:$D$53,'Share Values'!$X945,'Transactions (Dated)'!$B$2:$B$53,'Share Values'!AG$11,'Transactions (Dated)'!$C$2:$C$53,"Sell")</f>
        <v>6835</v>
      </c>
      <c r="AH945" s="40">
        <f ca="1">AH944+SUMIFS('Transactions (Dated)'!$E$2:$E$53,'Transactions (Dated)'!$D$2:$D$53,'Share Values'!$X945,'Transactions (Dated)'!$B$2:$B$53,'Share Values'!AH$11,'Transactions (Dated)'!$C$2:$C$53,"Buy")-SUMIFS('Transactions (Dated)'!$E$2:$E$53,'Transactions (Dated)'!$D$2:$D$53,'Share Values'!$X945,'Transactions (Dated)'!$B$2:$B$53,'Share Values'!AH$11,'Transactions (Dated)'!$C$2:$C$53,"Sell")</f>
        <v>0</v>
      </c>
      <c r="AI945" s="40">
        <f ca="1">AI944+SUMIFS('Transactions (Dated)'!$E$2:$E$53,'Transactions (Dated)'!$D$2:$D$53,'Share Values'!$X945,'Transactions (Dated)'!$B$2:$B$53,'Share Values'!AI$11,'Transactions (Dated)'!$C$2:$C$53,"Buy")-SUMIFS('Transactions (Dated)'!$E$2:$E$53,'Transactions (Dated)'!$D$2:$D$53,'Share Values'!$X945,'Transactions (Dated)'!$B$2:$B$53,'Share Values'!AI$11,'Transactions (Dated)'!$C$2:$C$53,"Sell")</f>
        <v>0</v>
      </c>
      <c r="AJ945" s="40">
        <f ca="1">AJ944+SUMIFS('Transactions (Dated)'!$E$2:$E$53,'Transactions (Dated)'!$D$2:$D$53,'Share Values'!$X945,'Transactions (Dated)'!$B$2:$B$53,'Share Values'!AJ$11,'Transactions (Dated)'!$C$2:$C$53,"Buy")-SUMIFS('Transactions (Dated)'!$E$2:$E$53,'Transactions (Dated)'!$D$2:$D$53,'Share Values'!$X945,'Transactions (Dated)'!$B$2:$B$53,'Share Values'!AJ$11,'Transactions (Dated)'!$C$2:$C$53,"Sell")</f>
        <v>0</v>
      </c>
      <c r="AK945" s="40">
        <f ca="1">AK944+SUMIFS('Transactions (Dated)'!$E$2:$E$53,'Transactions (Dated)'!$D$2:$D$53,'Share Values'!$X945,'Transactions (Dated)'!$B$2:$B$53,'Share Values'!AK$11,'Transactions (Dated)'!$C$2:$C$53,"Buy")-SUMIFS('Transactions (Dated)'!$E$2:$E$53,'Transactions (Dated)'!$D$2:$D$53,'Share Values'!$X945,'Transactions (Dated)'!$B$2:$B$53,'Share Values'!AK$11,'Transactions (Dated)'!$C$2:$C$53,"Sell")</f>
        <v>0</v>
      </c>
      <c r="AL945" s="40">
        <f ca="1">AL944+SUMIFS('Transactions (Dated)'!$E$2:$E$53,'Transactions (Dated)'!$D$2:$D$53,'Share Values'!$X945,'Transactions (Dated)'!$B$2:$B$53,'Share Values'!AL$11,'Transactions (Dated)'!$C$2:$C$53,"Buy")-SUMIFS('Transactions (Dated)'!$E$2:$E$53,'Transactions (Dated)'!$D$2:$D$53,'Share Values'!$X945,'Transactions (Dated)'!$B$2:$B$53,'Share Values'!AL$11,'Transactions (Dated)'!$C$2:$C$53,"Sell")</f>
        <v>0</v>
      </c>
      <c r="AM945" s="40">
        <f ca="1">AM944+SUMIFS('Transactions (Dated)'!$E$2:$E$53,'Transactions (Dated)'!$D$2:$D$53,'Share Values'!$X945,'Transactions (Dated)'!$B$2:$B$53,'Share Values'!AM$11,'Transactions (Dated)'!$C$2:$C$53,"Buy")-SUMIFS('Transactions (Dated)'!$E$2:$E$53,'Transactions (Dated)'!$D$2:$D$53,'Share Values'!$X945,'Transactions (Dated)'!$B$2:$B$53,'Share Values'!AM$11,'Transactions (Dated)'!$C$2:$C$53,"Sell")</f>
        <v>0</v>
      </c>
      <c r="AN945" s="40">
        <f ca="1">AN944+SUMIFS('Transactions (Dated)'!$E$2:$E$53,'Transactions (Dated)'!$D$2:$D$53,'Share Values'!$X945,'Transactions (Dated)'!$B$2:$B$53,'Share Values'!AN$11,'Transactions (Dated)'!$C$2:$C$53,"Buy")-SUMIFS('Transactions (Dated)'!$E$2:$E$53,'Transactions (Dated)'!$D$2:$D$53,'Share Values'!$X945,'Transactions (Dated)'!$B$2:$B$53,'Share Values'!AN$11,'Transactions (Dated)'!$C$2:$C$53,"Sell")</f>
        <v>0</v>
      </c>
      <c r="AQ945" s="3">
        <f t="shared" si="396"/>
        <v>43271</v>
      </c>
      <c r="AR945" s="6">
        <f t="shared" ca="1" si="397"/>
        <v>73306.25</v>
      </c>
      <c r="AS945" s="6">
        <f t="shared" ca="1" si="398"/>
        <v>29812.5</v>
      </c>
      <c r="AT945" s="6">
        <f t="shared" ca="1" si="399"/>
        <v>586706.82000000007</v>
      </c>
      <c r="AU945" s="6">
        <f t="shared" ca="1" si="400"/>
        <v>50592.079999999994</v>
      </c>
      <c r="AV945" s="6">
        <f t="shared" ca="1" si="401"/>
        <v>0</v>
      </c>
      <c r="AW945" s="6">
        <f t="shared" ca="1" si="402"/>
        <v>0</v>
      </c>
      <c r="AX945" s="6">
        <f t="shared" ca="1" si="403"/>
        <v>48894</v>
      </c>
      <c r="AY945" s="6">
        <f t="shared" ca="1" si="404"/>
        <v>46579.280000000006</v>
      </c>
      <c r="AZ945" s="6">
        <f t="shared" ca="1" si="405"/>
        <v>0</v>
      </c>
      <c r="BA945" s="6">
        <f t="shared" ca="1" si="406"/>
        <v>0</v>
      </c>
      <c r="BB945" s="6">
        <f t="shared" ca="1" si="407"/>
        <v>0</v>
      </c>
      <c r="BC945" s="6">
        <f t="shared" ca="1" si="408"/>
        <v>0</v>
      </c>
      <c r="BD945" s="6">
        <f t="shared" ca="1" si="409"/>
        <v>0</v>
      </c>
      <c r="BE945" s="6">
        <f t="shared" ca="1" si="410"/>
        <v>0</v>
      </c>
      <c r="BF945" s="6">
        <f t="shared" ca="1" si="393"/>
        <v>0</v>
      </c>
      <c r="BG945" s="6">
        <f t="shared" ca="1" si="394"/>
        <v>0</v>
      </c>
      <c r="BJ945" s="4">
        <f t="shared" ca="1" si="411"/>
        <v>835890.93</v>
      </c>
      <c r="BL945" s="3">
        <f t="shared" si="412"/>
        <v>43271</v>
      </c>
      <c r="BM945" s="6">
        <f>BM944+SUMIFS('Transactions (Dated)'!G:G,'Transactions (Dated)'!D:D,'Share Values'!AQ945)</f>
        <v>14317.649999999987</v>
      </c>
      <c r="BN945" s="6">
        <f ca="1">BN944+SUMIFS('Transactions (Dated)'!$F:$F,'Transactions (Dated)'!$D:$D,$BL945,'Transactions (Dated)'!$B:$B,BN$11,'Transactions (Dated)'!$C:$C,"Dividend (paid to cash)")*Y945</f>
        <v>0</v>
      </c>
      <c r="BO945" s="6">
        <f ca="1">BO944+SUMIFS('Transactions (Dated)'!$F:$F,'Transactions (Dated)'!$D:$D,$BL945,'Transactions (Dated)'!$B:$B,BO$11,'Transactions (Dated)'!$C:$C,"Dividend (paid to cash)")*Z945</f>
        <v>2421.875</v>
      </c>
      <c r="BP945" s="6">
        <f ca="1">BP944+SUMIFS('Transactions (Dated)'!$F:$F,'Transactions (Dated)'!$D:$D,$BL945,'Transactions (Dated)'!$B:$B,BP$11,'Transactions (Dated)'!$C:$C,"Dividend (paid to cash)")*AA945</f>
        <v>51745.237000000008</v>
      </c>
      <c r="BQ945" s="6">
        <f ca="1">BQ944+SUMIFS('Transactions (Dated)'!$F:$F,'Transactions (Dated)'!$D:$D,$BL945,'Transactions (Dated)'!$B:$B,BQ$11,'Transactions (Dated)'!$C:$C,"Dividend (paid to cash)")*AB945</f>
        <v>922.34999999999991</v>
      </c>
      <c r="BR945" s="6">
        <f ca="1">BR944+SUMIFS('Transactions (Dated)'!$F:$F,'Transactions (Dated)'!$D:$D,$BL945,'Transactions (Dated)'!$B:$B,BR$11,'Transactions (Dated)'!$C:$C,"Dividend (paid to cash)")*AC945</f>
        <v>0</v>
      </c>
      <c r="BS945" s="6">
        <f ca="1">BS944+SUMIFS('Transactions (Dated)'!$F:$F,'Transactions (Dated)'!$D:$D,$BL945,'Transactions (Dated)'!$B:$B,BS$11,'Transactions (Dated)'!$C:$C,"Dividend (paid to cash)")*AD945</f>
        <v>0</v>
      </c>
      <c r="BT945" s="6">
        <f ca="1">BT944+SUMIFS('Transactions (Dated)'!$F:$F,'Transactions (Dated)'!$D:$D,$BL945,'Transactions (Dated)'!$B:$B,BT$11,'Transactions (Dated)'!$C:$C,"Dividend (paid to cash)")*AE945</f>
        <v>11745</v>
      </c>
      <c r="BU945" s="6">
        <f ca="1">BU944+SUMIFS('Transactions (Dated)'!$F:$F,'Transactions (Dated)'!$D:$D,$BL945,'Transactions (Dated)'!$B:$B,BU$11,'Transactions (Dated)'!$C:$C,"Dividend (paid to cash)")*AF945</f>
        <v>0</v>
      </c>
      <c r="BV945" s="6">
        <f ca="1">BV944+SUMIFS('Transactions (Dated)'!$F:$F,'Transactions (Dated)'!$D:$D,$BL945,'Transactions (Dated)'!$B:$B,BV$11,'Transactions (Dated)'!$C:$C,"Dividend (paid to cash)")*AG945</f>
        <v>0</v>
      </c>
      <c r="BW945" s="6">
        <f ca="1">BW944+SUMIFS('Transactions (Dated)'!$F:$F,'Transactions (Dated)'!$D:$D,$BL945,'Transactions (Dated)'!$B:$B,BW$11,'Transactions (Dated)'!$C:$C,"Dividend (paid to cash)")*AH945</f>
        <v>0</v>
      </c>
      <c r="BX945" s="6">
        <f ca="1">BX944+SUMIFS('Transactions (Dated)'!$F:$F,'Transactions (Dated)'!$D:$D,$BL945,'Transactions (Dated)'!$B:$B,BX$11,'Transactions (Dated)'!$C:$C,"Dividend (paid to cash)")*AI945</f>
        <v>0</v>
      </c>
      <c r="BY945" s="6">
        <f ca="1">BY944+SUMIFS('Transactions (Dated)'!$F:$F,'Transactions (Dated)'!$D:$D,$BL945,'Transactions (Dated)'!$B:$B,BY$11,'Transactions (Dated)'!$C:$C,"Dividend (paid to cash)")*AJ945</f>
        <v>0</v>
      </c>
      <c r="BZ945" s="6">
        <f ca="1">BZ944+SUMIFS('Transactions (Dated)'!$F:$F,'Transactions (Dated)'!$D:$D,$BL945,'Transactions (Dated)'!$B:$B,BZ$11,'Transactions (Dated)'!$C:$C,"Dividend (paid to cash)")*AK945</f>
        <v>0</v>
      </c>
      <c r="CA945" s="6">
        <f ca="1">CA944+SUMIFS('Transactions (Dated)'!$F:$F,'Transactions (Dated)'!$D:$D,$BL945,'Transactions (Dated)'!$B:$B,CA$11,'Transactions (Dated)'!$C:$C,"Dividend (paid to cash)")*AL945</f>
        <v>0</v>
      </c>
      <c r="CB945" s="6">
        <v>0</v>
      </c>
      <c r="CC945" s="6">
        <v>0</v>
      </c>
      <c r="CF945" s="6">
        <f t="shared" ca="1" si="413"/>
        <v>81152.111999999994</v>
      </c>
      <c r="CH945" s="3">
        <f t="shared" si="414"/>
        <v>43271</v>
      </c>
      <c r="CI945" s="4">
        <f t="shared" ca="1" si="415"/>
        <v>835890.93</v>
      </c>
      <c r="CJ945" s="4">
        <f t="shared" ca="1" si="416"/>
        <v>81152.111999999994</v>
      </c>
      <c r="CL945" s="4">
        <f t="shared" ca="1" si="417"/>
        <v>917043.04200000002</v>
      </c>
    </row>
    <row r="946" spans="2:90" x14ac:dyDescent="0.15">
      <c r="B946" s="3">
        <v>43272</v>
      </c>
      <c r="E946" s="86">
        <v>43272</v>
      </c>
      <c r="F946" s="53">
        <v>15.72</v>
      </c>
      <c r="G946">
        <v>3.05</v>
      </c>
      <c r="H946">
        <v>22.14</v>
      </c>
      <c r="I946">
        <v>26.8</v>
      </c>
      <c r="K946">
        <v>12.37</v>
      </c>
      <c r="L946">
        <v>17.010000000000002</v>
      </c>
      <c r="M946">
        <v>3.29</v>
      </c>
      <c r="O946">
        <v>18.05</v>
      </c>
      <c r="Q946">
        <v>1.29</v>
      </c>
      <c r="R946">
        <v>7.96</v>
      </c>
      <c r="S946">
        <v>42.11</v>
      </c>
      <c r="U946">
        <v>42.11</v>
      </c>
      <c r="X946" s="3">
        <f t="shared" si="395"/>
        <v>43272</v>
      </c>
      <c r="Y946" s="40">
        <f ca="1">Y945+SUMIFS('Transactions (Dated)'!$E$2:$E$53,'Transactions (Dated)'!$D$2:$D$53,'Share Values'!$X946,'Transactions (Dated)'!$B$2:$B$53,'Share Values'!Y$11,'Transactions (Dated)'!$C$2:$C$53,"Buy")-SUMIFS('Transactions (Dated)'!$E$2:$E$53,'Transactions (Dated)'!$D$2:$D$53,'Share Values'!$X946,'Transactions (Dated)'!$B$2:$B$53,'Share Values'!Y$11,'Transactions (Dated)'!$C$2:$C$53,"Sell")</f>
        <v>4625</v>
      </c>
      <c r="Z946" s="40">
        <f ca="1">Z945+SUMIFS('Transactions (Dated)'!$E$2:$E$53,'Transactions (Dated)'!$D$2:$D$53,'Share Values'!$X946,'Transactions (Dated)'!$B$2:$B$53,'Share Values'!Z$11,'Transactions (Dated)'!$C$2:$C$53,"Buy")-SUMIFS('Transactions (Dated)'!$E$2:$E$53,'Transactions (Dated)'!$D$2:$D$53,'Share Values'!$X946,'Transactions (Dated)'!$B$2:$B$53,'Share Values'!Z$11,'Transactions (Dated)'!$C$2:$C$53,"Sell")</f>
        <v>9375</v>
      </c>
      <c r="AA946" s="40">
        <f ca="1">AA945+SUMIFS('Transactions (Dated)'!$E$2:$E$53,'Transactions (Dated)'!$D$2:$D$53,'Share Values'!$X946,'Transactions (Dated)'!$B$2:$B$53,'Share Values'!AA$11,'Transactions (Dated)'!$C$2:$C$53,"Buy")-SUMIFS('Transactions (Dated)'!$E$2:$E$53,'Transactions (Dated)'!$D$2:$D$53,'Share Values'!$X946,'Transactions (Dated)'!$B$2:$B$53,'Share Values'!AA$11,'Transactions (Dated)'!$C$2:$C$53,"Sell")</f>
        <v>26357</v>
      </c>
      <c r="AB946" s="40">
        <f ca="1">AB945+SUMIFS('Transactions (Dated)'!$E$2:$E$53,'Transactions (Dated)'!$D$2:$D$53,'Share Values'!$X946,'Transactions (Dated)'!$B$2:$B$53,'Share Values'!AB$11,'Transactions (Dated)'!$C$2:$C$53,"Buy")-SUMIFS('Transactions (Dated)'!$E$2:$E$53,'Transactions (Dated)'!$D$2:$D$53,'Share Values'!$X946,'Transactions (Dated)'!$B$2:$B$53,'Share Values'!AB$11,'Transactions (Dated)'!$C$2:$C$53,"Sell")</f>
        <v>1892</v>
      </c>
      <c r="AC946" s="40">
        <f ca="1">AC945+SUMIFS('Transactions (Dated)'!$E$2:$E$53,'Transactions (Dated)'!$D$2:$D$53,'Share Values'!$X946,'Transactions (Dated)'!$B$2:$B$53,'Share Values'!AC$11,'Transactions (Dated)'!$C$2:$C$53,"Buy")-SUMIFS('Transactions (Dated)'!$E$2:$E$53,'Transactions (Dated)'!$D$2:$D$53,'Share Values'!$X946,'Transactions (Dated)'!$B$2:$B$53,'Share Values'!AC$11,'Transactions (Dated)'!$C$2:$C$53,"Sell")</f>
        <v>2348</v>
      </c>
      <c r="AD946" s="40">
        <f ca="1">AD945+SUMIFS('Transactions (Dated)'!$E$2:$E$53,'Transactions (Dated)'!$D$2:$D$53,'Share Values'!$X946,'Transactions (Dated)'!$B$2:$B$53,'Share Values'!AD$11,'Transactions (Dated)'!$C$2:$C$53,"Buy")-SUMIFS('Transactions (Dated)'!$E$2:$E$53,'Transactions (Dated)'!$D$2:$D$53,'Share Values'!$X946,'Transactions (Dated)'!$B$2:$B$53,'Share Values'!AD$11,'Transactions (Dated)'!$C$2:$C$53,"Sell")</f>
        <v>0</v>
      </c>
      <c r="AE946" s="40">
        <f ca="1">AE945+SUMIFS('Transactions (Dated)'!$E$2:$E$53,'Transactions (Dated)'!$D$2:$D$53,'Share Values'!$X946,'Transactions (Dated)'!$B$2:$B$53,'Share Values'!AE$11,'Transactions (Dated)'!$C$2:$C$53,"Buy")-SUMIFS('Transactions (Dated)'!$E$2:$E$53,'Transactions (Dated)'!$D$2:$D$53,'Share Values'!$X946,'Transactions (Dated)'!$B$2:$B$53,'Share Values'!AE$11,'Transactions (Dated)'!$C$2:$C$53,"Sell")</f>
        <v>2900</v>
      </c>
      <c r="AF946" s="40">
        <f ca="1">AF945+SUMIFS('Transactions (Dated)'!$E$2:$E$53,'Transactions (Dated)'!$D$2:$D$53,'Share Values'!$X946,'Transactions (Dated)'!$B$2:$B$53,'Share Values'!AF$11,'Transactions (Dated)'!$C$2:$C$53,"Buy")-SUMIFS('Transactions (Dated)'!$E$2:$E$53,'Transactions (Dated)'!$D$2:$D$53,'Share Values'!$X946,'Transactions (Dated)'!$B$2:$B$53,'Share Values'!AF$11,'Transactions (Dated)'!$C$2:$C$53,"Sell")</f>
        <v>14201</v>
      </c>
      <c r="AG946" s="40">
        <f ca="1">AG945+SUMIFS('Transactions (Dated)'!$E$2:$E$53,'Transactions (Dated)'!$D$2:$D$53,'Share Values'!$X946,'Transactions (Dated)'!$B$2:$B$53,'Share Values'!AG$11,'Transactions (Dated)'!$C$2:$C$53,"Buy")-SUMIFS('Transactions (Dated)'!$E$2:$E$53,'Transactions (Dated)'!$D$2:$D$53,'Share Values'!$X946,'Transactions (Dated)'!$B$2:$B$53,'Share Values'!AG$11,'Transactions (Dated)'!$C$2:$C$53,"Sell")</f>
        <v>6835</v>
      </c>
      <c r="AH946" s="40">
        <f ca="1">AH945+SUMIFS('Transactions (Dated)'!$E$2:$E$53,'Transactions (Dated)'!$D$2:$D$53,'Share Values'!$X946,'Transactions (Dated)'!$B$2:$B$53,'Share Values'!AH$11,'Transactions (Dated)'!$C$2:$C$53,"Buy")-SUMIFS('Transactions (Dated)'!$E$2:$E$53,'Transactions (Dated)'!$D$2:$D$53,'Share Values'!$X946,'Transactions (Dated)'!$B$2:$B$53,'Share Values'!AH$11,'Transactions (Dated)'!$C$2:$C$53,"Sell")</f>
        <v>0</v>
      </c>
      <c r="AI946" s="40">
        <f ca="1">AI945+SUMIFS('Transactions (Dated)'!$E$2:$E$53,'Transactions (Dated)'!$D$2:$D$53,'Share Values'!$X946,'Transactions (Dated)'!$B$2:$B$53,'Share Values'!AI$11,'Transactions (Dated)'!$C$2:$C$53,"Buy")-SUMIFS('Transactions (Dated)'!$E$2:$E$53,'Transactions (Dated)'!$D$2:$D$53,'Share Values'!$X946,'Transactions (Dated)'!$B$2:$B$53,'Share Values'!AI$11,'Transactions (Dated)'!$C$2:$C$53,"Sell")</f>
        <v>0</v>
      </c>
      <c r="AJ946" s="40">
        <f ca="1">AJ945+SUMIFS('Transactions (Dated)'!$E$2:$E$53,'Transactions (Dated)'!$D$2:$D$53,'Share Values'!$X946,'Transactions (Dated)'!$B$2:$B$53,'Share Values'!AJ$11,'Transactions (Dated)'!$C$2:$C$53,"Buy")-SUMIFS('Transactions (Dated)'!$E$2:$E$53,'Transactions (Dated)'!$D$2:$D$53,'Share Values'!$X946,'Transactions (Dated)'!$B$2:$B$53,'Share Values'!AJ$11,'Transactions (Dated)'!$C$2:$C$53,"Sell")</f>
        <v>0</v>
      </c>
      <c r="AK946" s="40">
        <f ca="1">AK945+SUMIFS('Transactions (Dated)'!$E$2:$E$53,'Transactions (Dated)'!$D$2:$D$53,'Share Values'!$X946,'Transactions (Dated)'!$B$2:$B$53,'Share Values'!AK$11,'Transactions (Dated)'!$C$2:$C$53,"Buy")-SUMIFS('Transactions (Dated)'!$E$2:$E$53,'Transactions (Dated)'!$D$2:$D$53,'Share Values'!$X946,'Transactions (Dated)'!$B$2:$B$53,'Share Values'!AK$11,'Transactions (Dated)'!$C$2:$C$53,"Sell")</f>
        <v>0</v>
      </c>
      <c r="AL946" s="40">
        <f ca="1">AL945+SUMIFS('Transactions (Dated)'!$E$2:$E$53,'Transactions (Dated)'!$D$2:$D$53,'Share Values'!$X946,'Transactions (Dated)'!$B$2:$B$53,'Share Values'!AL$11,'Transactions (Dated)'!$C$2:$C$53,"Buy")-SUMIFS('Transactions (Dated)'!$E$2:$E$53,'Transactions (Dated)'!$D$2:$D$53,'Share Values'!$X946,'Transactions (Dated)'!$B$2:$B$53,'Share Values'!AL$11,'Transactions (Dated)'!$C$2:$C$53,"Sell")</f>
        <v>0</v>
      </c>
      <c r="AM946" s="40">
        <f ca="1">AM945+SUMIFS('Transactions (Dated)'!$E$2:$E$53,'Transactions (Dated)'!$D$2:$D$53,'Share Values'!$X946,'Transactions (Dated)'!$B$2:$B$53,'Share Values'!AM$11,'Transactions (Dated)'!$C$2:$C$53,"Buy")-SUMIFS('Transactions (Dated)'!$E$2:$E$53,'Transactions (Dated)'!$D$2:$D$53,'Share Values'!$X946,'Transactions (Dated)'!$B$2:$B$53,'Share Values'!AM$11,'Transactions (Dated)'!$C$2:$C$53,"Sell")</f>
        <v>0</v>
      </c>
      <c r="AN946" s="40">
        <f ca="1">AN945+SUMIFS('Transactions (Dated)'!$E$2:$E$53,'Transactions (Dated)'!$D$2:$D$53,'Share Values'!$X946,'Transactions (Dated)'!$B$2:$B$53,'Share Values'!AN$11,'Transactions (Dated)'!$C$2:$C$53,"Buy")-SUMIFS('Transactions (Dated)'!$E$2:$E$53,'Transactions (Dated)'!$D$2:$D$53,'Share Values'!$X946,'Transactions (Dated)'!$B$2:$B$53,'Share Values'!AN$11,'Transactions (Dated)'!$C$2:$C$53,"Sell")</f>
        <v>0</v>
      </c>
      <c r="AQ946" s="3">
        <f t="shared" si="396"/>
        <v>43272</v>
      </c>
      <c r="AR946" s="6">
        <f t="shared" ca="1" si="397"/>
        <v>72705</v>
      </c>
      <c r="AS946" s="6">
        <f t="shared" ca="1" si="398"/>
        <v>28593.75</v>
      </c>
      <c r="AT946" s="6">
        <f t="shared" ca="1" si="399"/>
        <v>583543.98</v>
      </c>
      <c r="AU946" s="6">
        <f t="shared" ca="1" si="400"/>
        <v>50705.599999999999</v>
      </c>
      <c r="AV946" s="6">
        <f t="shared" ca="1" si="401"/>
        <v>0</v>
      </c>
      <c r="AW946" s="6">
        <f t="shared" ca="1" si="402"/>
        <v>0</v>
      </c>
      <c r="AX946" s="6">
        <f t="shared" ca="1" si="403"/>
        <v>49329.000000000007</v>
      </c>
      <c r="AY946" s="6">
        <f t="shared" ca="1" si="404"/>
        <v>46721.29</v>
      </c>
      <c r="AZ946" s="6">
        <f t="shared" ca="1" si="405"/>
        <v>0</v>
      </c>
      <c r="BA946" s="6">
        <f t="shared" ca="1" si="406"/>
        <v>0</v>
      </c>
      <c r="BB946" s="6">
        <f t="shared" ca="1" si="407"/>
        <v>0</v>
      </c>
      <c r="BC946" s="6">
        <f t="shared" ca="1" si="408"/>
        <v>0</v>
      </c>
      <c r="BD946" s="6">
        <f t="shared" ca="1" si="409"/>
        <v>0</v>
      </c>
      <c r="BE946" s="6">
        <f t="shared" ca="1" si="410"/>
        <v>0</v>
      </c>
      <c r="BF946" s="6">
        <f t="shared" ca="1" si="393"/>
        <v>0</v>
      </c>
      <c r="BG946" s="6">
        <f t="shared" ca="1" si="394"/>
        <v>0</v>
      </c>
      <c r="BJ946" s="4">
        <f t="shared" ca="1" si="411"/>
        <v>831598.62</v>
      </c>
      <c r="BL946" s="3">
        <f t="shared" si="412"/>
        <v>43272</v>
      </c>
      <c r="BM946" s="6">
        <f>BM945+SUMIFS('Transactions (Dated)'!G:G,'Transactions (Dated)'!D:D,'Share Values'!AQ946)</f>
        <v>14317.649999999987</v>
      </c>
      <c r="BN946" s="6">
        <f ca="1">BN945+SUMIFS('Transactions (Dated)'!$F:$F,'Transactions (Dated)'!$D:$D,$BL946,'Transactions (Dated)'!$B:$B,BN$11,'Transactions (Dated)'!$C:$C,"Dividend (paid to cash)")*Y946</f>
        <v>0</v>
      </c>
      <c r="BO946" s="6">
        <f ca="1">BO945+SUMIFS('Transactions (Dated)'!$F:$F,'Transactions (Dated)'!$D:$D,$BL946,'Transactions (Dated)'!$B:$B,BO$11,'Transactions (Dated)'!$C:$C,"Dividend (paid to cash)")*Z946</f>
        <v>2421.875</v>
      </c>
      <c r="BP946" s="6">
        <f ca="1">BP945+SUMIFS('Transactions (Dated)'!$F:$F,'Transactions (Dated)'!$D:$D,$BL946,'Transactions (Dated)'!$B:$B,BP$11,'Transactions (Dated)'!$C:$C,"Dividend (paid to cash)")*AA946</f>
        <v>51745.237000000008</v>
      </c>
      <c r="BQ946" s="6">
        <f ca="1">BQ945+SUMIFS('Transactions (Dated)'!$F:$F,'Transactions (Dated)'!$D:$D,$BL946,'Transactions (Dated)'!$B:$B,BQ$11,'Transactions (Dated)'!$C:$C,"Dividend (paid to cash)")*AB946</f>
        <v>922.34999999999991</v>
      </c>
      <c r="BR946" s="6">
        <f ca="1">BR945+SUMIFS('Transactions (Dated)'!$F:$F,'Transactions (Dated)'!$D:$D,$BL946,'Transactions (Dated)'!$B:$B,BR$11,'Transactions (Dated)'!$C:$C,"Dividend (paid to cash)")*AC946</f>
        <v>0</v>
      </c>
      <c r="BS946" s="6">
        <f ca="1">BS945+SUMIFS('Transactions (Dated)'!$F:$F,'Transactions (Dated)'!$D:$D,$BL946,'Transactions (Dated)'!$B:$B,BS$11,'Transactions (Dated)'!$C:$C,"Dividend (paid to cash)")*AD946</f>
        <v>0</v>
      </c>
      <c r="BT946" s="6">
        <f ca="1">BT945+SUMIFS('Transactions (Dated)'!$F:$F,'Transactions (Dated)'!$D:$D,$BL946,'Transactions (Dated)'!$B:$B,BT$11,'Transactions (Dated)'!$C:$C,"Dividend (paid to cash)")*AE946</f>
        <v>11745</v>
      </c>
      <c r="BU946" s="6">
        <f ca="1">BU945+SUMIFS('Transactions (Dated)'!$F:$F,'Transactions (Dated)'!$D:$D,$BL946,'Transactions (Dated)'!$B:$B,BU$11,'Transactions (Dated)'!$C:$C,"Dividend (paid to cash)")*AF946</f>
        <v>0</v>
      </c>
      <c r="BV946" s="6">
        <f ca="1">BV945+SUMIFS('Transactions (Dated)'!$F:$F,'Transactions (Dated)'!$D:$D,$BL946,'Transactions (Dated)'!$B:$B,BV$11,'Transactions (Dated)'!$C:$C,"Dividend (paid to cash)")*AG946</f>
        <v>0</v>
      </c>
      <c r="BW946" s="6">
        <f ca="1">BW945+SUMIFS('Transactions (Dated)'!$F:$F,'Transactions (Dated)'!$D:$D,$BL946,'Transactions (Dated)'!$B:$B,BW$11,'Transactions (Dated)'!$C:$C,"Dividend (paid to cash)")*AH946</f>
        <v>0</v>
      </c>
      <c r="BX946" s="6">
        <f ca="1">BX945+SUMIFS('Transactions (Dated)'!$F:$F,'Transactions (Dated)'!$D:$D,$BL946,'Transactions (Dated)'!$B:$B,BX$11,'Transactions (Dated)'!$C:$C,"Dividend (paid to cash)")*AI946</f>
        <v>0</v>
      </c>
      <c r="BY946" s="6">
        <f ca="1">BY945+SUMIFS('Transactions (Dated)'!$F:$F,'Transactions (Dated)'!$D:$D,$BL946,'Transactions (Dated)'!$B:$B,BY$11,'Transactions (Dated)'!$C:$C,"Dividend (paid to cash)")*AJ946</f>
        <v>0</v>
      </c>
      <c r="BZ946" s="6">
        <f ca="1">BZ945+SUMIFS('Transactions (Dated)'!$F:$F,'Transactions (Dated)'!$D:$D,$BL946,'Transactions (Dated)'!$B:$B,BZ$11,'Transactions (Dated)'!$C:$C,"Dividend (paid to cash)")*AK946</f>
        <v>0</v>
      </c>
      <c r="CA946" s="6">
        <f ca="1">CA945+SUMIFS('Transactions (Dated)'!$F:$F,'Transactions (Dated)'!$D:$D,$BL946,'Transactions (Dated)'!$B:$B,CA$11,'Transactions (Dated)'!$C:$C,"Dividend (paid to cash)")*AL946</f>
        <v>0</v>
      </c>
      <c r="CB946" s="6">
        <v>0</v>
      </c>
      <c r="CC946" s="6">
        <v>0</v>
      </c>
      <c r="CF946" s="6">
        <f t="shared" ca="1" si="413"/>
        <v>81152.111999999994</v>
      </c>
      <c r="CH946" s="3">
        <f t="shared" si="414"/>
        <v>43272</v>
      </c>
      <c r="CI946" s="4">
        <f t="shared" ca="1" si="415"/>
        <v>831598.62</v>
      </c>
      <c r="CJ946" s="4">
        <f t="shared" ca="1" si="416"/>
        <v>81152.111999999994</v>
      </c>
      <c r="CL946" s="4">
        <f t="shared" ca="1" si="417"/>
        <v>912750.73199999996</v>
      </c>
    </row>
    <row r="947" spans="2:90" x14ac:dyDescent="0.15">
      <c r="B947" s="3">
        <v>43273</v>
      </c>
      <c r="E947" s="86">
        <v>43273</v>
      </c>
      <c r="F947" s="53">
        <v>14.16</v>
      </c>
      <c r="G947">
        <v>3.18</v>
      </c>
      <c r="H947">
        <v>22.3</v>
      </c>
      <c r="I947">
        <v>27</v>
      </c>
      <c r="K947">
        <v>12.52</v>
      </c>
      <c r="L947">
        <v>16.87</v>
      </c>
      <c r="M947">
        <v>3.33</v>
      </c>
      <c r="O947">
        <v>17.989999999999998</v>
      </c>
      <c r="Q947">
        <v>1.3</v>
      </c>
      <c r="R947">
        <v>8.15</v>
      </c>
      <c r="S947">
        <v>42.16</v>
      </c>
      <c r="U947">
        <v>42.16</v>
      </c>
      <c r="X947" s="3">
        <f t="shared" si="395"/>
        <v>43273</v>
      </c>
      <c r="Y947" s="40">
        <f ca="1">Y946+SUMIFS('Transactions (Dated)'!$E$2:$E$53,'Transactions (Dated)'!$D$2:$D$53,'Share Values'!$X947,'Transactions (Dated)'!$B$2:$B$53,'Share Values'!Y$11,'Transactions (Dated)'!$C$2:$C$53,"Buy")-SUMIFS('Transactions (Dated)'!$E$2:$E$53,'Transactions (Dated)'!$D$2:$D$53,'Share Values'!$X947,'Transactions (Dated)'!$B$2:$B$53,'Share Values'!Y$11,'Transactions (Dated)'!$C$2:$C$53,"Sell")</f>
        <v>4625</v>
      </c>
      <c r="Z947" s="40">
        <f ca="1">Z946+SUMIFS('Transactions (Dated)'!$E$2:$E$53,'Transactions (Dated)'!$D$2:$D$53,'Share Values'!$X947,'Transactions (Dated)'!$B$2:$B$53,'Share Values'!Z$11,'Transactions (Dated)'!$C$2:$C$53,"Buy")-SUMIFS('Transactions (Dated)'!$E$2:$E$53,'Transactions (Dated)'!$D$2:$D$53,'Share Values'!$X947,'Transactions (Dated)'!$B$2:$B$53,'Share Values'!Z$11,'Transactions (Dated)'!$C$2:$C$53,"Sell")</f>
        <v>9375</v>
      </c>
      <c r="AA947" s="40">
        <f ca="1">AA946+SUMIFS('Transactions (Dated)'!$E$2:$E$53,'Transactions (Dated)'!$D$2:$D$53,'Share Values'!$X947,'Transactions (Dated)'!$B$2:$B$53,'Share Values'!AA$11,'Transactions (Dated)'!$C$2:$C$53,"Buy")-SUMIFS('Transactions (Dated)'!$E$2:$E$53,'Transactions (Dated)'!$D$2:$D$53,'Share Values'!$X947,'Transactions (Dated)'!$B$2:$B$53,'Share Values'!AA$11,'Transactions (Dated)'!$C$2:$C$53,"Sell")</f>
        <v>26357</v>
      </c>
      <c r="AB947" s="40">
        <f ca="1">AB946+SUMIFS('Transactions (Dated)'!$E$2:$E$53,'Transactions (Dated)'!$D$2:$D$53,'Share Values'!$X947,'Transactions (Dated)'!$B$2:$B$53,'Share Values'!AB$11,'Transactions (Dated)'!$C$2:$C$53,"Buy")-SUMIFS('Transactions (Dated)'!$E$2:$E$53,'Transactions (Dated)'!$D$2:$D$53,'Share Values'!$X947,'Transactions (Dated)'!$B$2:$B$53,'Share Values'!AB$11,'Transactions (Dated)'!$C$2:$C$53,"Sell")</f>
        <v>1892</v>
      </c>
      <c r="AC947" s="40">
        <f ca="1">AC946+SUMIFS('Transactions (Dated)'!$E$2:$E$53,'Transactions (Dated)'!$D$2:$D$53,'Share Values'!$X947,'Transactions (Dated)'!$B$2:$B$53,'Share Values'!AC$11,'Transactions (Dated)'!$C$2:$C$53,"Buy")-SUMIFS('Transactions (Dated)'!$E$2:$E$53,'Transactions (Dated)'!$D$2:$D$53,'Share Values'!$X947,'Transactions (Dated)'!$B$2:$B$53,'Share Values'!AC$11,'Transactions (Dated)'!$C$2:$C$53,"Sell")</f>
        <v>2348</v>
      </c>
      <c r="AD947" s="40">
        <f ca="1">AD946+SUMIFS('Transactions (Dated)'!$E$2:$E$53,'Transactions (Dated)'!$D$2:$D$53,'Share Values'!$X947,'Transactions (Dated)'!$B$2:$B$53,'Share Values'!AD$11,'Transactions (Dated)'!$C$2:$C$53,"Buy")-SUMIFS('Transactions (Dated)'!$E$2:$E$53,'Transactions (Dated)'!$D$2:$D$53,'Share Values'!$X947,'Transactions (Dated)'!$B$2:$B$53,'Share Values'!AD$11,'Transactions (Dated)'!$C$2:$C$53,"Sell")</f>
        <v>0</v>
      </c>
      <c r="AE947" s="40">
        <f ca="1">AE946+SUMIFS('Transactions (Dated)'!$E$2:$E$53,'Transactions (Dated)'!$D$2:$D$53,'Share Values'!$X947,'Transactions (Dated)'!$B$2:$B$53,'Share Values'!AE$11,'Transactions (Dated)'!$C$2:$C$53,"Buy")-SUMIFS('Transactions (Dated)'!$E$2:$E$53,'Transactions (Dated)'!$D$2:$D$53,'Share Values'!$X947,'Transactions (Dated)'!$B$2:$B$53,'Share Values'!AE$11,'Transactions (Dated)'!$C$2:$C$53,"Sell")</f>
        <v>2900</v>
      </c>
      <c r="AF947" s="40">
        <f ca="1">AF946+SUMIFS('Transactions (Dated)'!$E$2:$E$53,'Transactions (Dated)'!$D$2:$D$53,'Share Values'!$X947,'Transactions (Dated)'!$B$2:$B$53,'Share Values'!AF$11,'Transactions (Dated)'!$C$2:$C$53,"Buy")-SUMIFS('Transactions (Dated)'!$E$2:$E$53,'Transactions (Dated)'!$D$2:$D$53,'Share Values'!$X947,'Transactions (Dated)'!$B$2:$B$53,'Share Values'!AF$11,'Transactions (Dated)'!$C$2:$C$53,"Sell")</f>
        <v>14201</v>
      </c>
      <c r="AG947" s="40">
        <f ca="1">AG946+SUMIFS('Transactions (Dated)'!$E$2:$E$53,'Transactions (Dated)'!$D$2:$D$53,'Share Values'!$X947,'Transactions (Dated)'!$B$2:$B$53,'Share Values'!AG$11,'Transactions (Dated)'!$C$2:$C$53,"Buy")-SUMIFS('Transactions (Dated)'!$E$2:$E$53,'Transactions (Dated)'!$D$2:$D$53,'Share Values'!$X947,'Transactions (Dated)'!$B$2:$B$53,'Share Values'!AG$11,'Transactions (Dated)'!$C$2:$C$53,"Sell")</f>
        <v>6835</v>
      </c>
      <c r="AH947" s="40">
        <f ca="1">AH946+SUMIFS('Transactions (Dated)'!$E$2:$E$53,'Transactions (Dated)'!$D$2:$D$53,'Share Values'!$X947,'Transactions (Dated)'!$B$2:$B$53,'Share Values'!AH$11,'Transactions (Dated)'!$C$2:$C$53,"Buy")-SUMIFS('Transactions (Dated)'!$E$2:$E$53,'Transactions (Dated)'!$D$2:$D$53,'Share Values'!$X947,'Transactions (Dated)'!$B$2:$B$53,'Share Values'!AH$11,'Transactions (Dated)'!$C$2:$C$53,"Sell")</f>
        <v>0</v>
      </c>
      <c r="AI947" s="40">
        <f ca="1">AI946+SUMIFS('Transactions (Dated)'!$E$2:$E$53,'Transactions (Dated)'!$D$2:$D$53,'Share Values'!$X947,'Transactions (Dated)'!$B$2:$B$53,'Share Values'!AI$11,'Transactions (Dated)'!$C$2:$C$53,"Buy")-SUMIFS('Transactions (Dated)'!$E$2:$E$53,'Transactions (Dated)'!$D$2:$D$53,'Share Values'!$X947,'Transactions (Dated)'!$B$2:$B$53,'Share Values'!AI$11,'Transactions (Dated)'!$C$2:$C$53,"Sell")</f>
        <v>0</v>
      </c>
      <c r="AJ947" s="40">
        <f ca="1">AJ946+SUMIFS('Transactions (Dated)'!$E$2:$E$53,'Transactions (Dated)'!$D$2:$D$53,'Share Values'!$X947,'Transactions (Dated)'!$B$2:$B$53,'Share Values'!AJ$11,'Transactions (Dated)'!$C$2:$C$53,"Buy")-SUMIFS('Transactions (Dated)'!$E$2:$E$53,'Transactions (Dated)'!$D$2:$D$53,'Share Values'!$X947,'Transactions (Dated)'!$B$2:$B$53,'Share Values'!AJ$11,'Transactions (Dated)'!$C$2:$C$53,"Sell")</f>
        <v>0</v>
      </c>
      <c r="AK947" s="40">
        <f ca="1">AK946+SUMIFS('Transactions (Dated)'!$E$2:$E$53,'Transactions (Dated)'!$D$2:$D$53,'Share Values'!$X947,'Transactions (Dated)'!$B$2:$B$53,'Share Values'!AK$11,'Transactions (Dated)'!$C$2:$C$53,"Buy")-SUMIFS('Transactions (Dated)'!$E$2:$E$53,'Transactions (Dated)'!$D$2:$D$53,'Share Values'!$X947,'Transactions (Dated)'!$B$2:$B$53,'Share Values'!AK$11,'Transactions (Dated)'!$C$2:$C$53,"Sell")</f>
        <v>0</v>
      </c>
      <c r="AL947" s="40">
        <f ca="1">AL946+SUMIFS('Transactions (Dated)'!$E$2:$E$53,'Transactions (Dated)'!$D$2:$D$53,'Share Values'!$X947,'Transactions (Dated)'!$B$2:$B$53,'Share Values'!AL$11,'Transactions (Dated)'!$C$2:$C$53,"Buy")-SUMIFS('Transactions (Dated)'!$E$2:$E$53,'Transactions (Dated)'!$D$2:$D$53,'Share Values'!$X947,'Transactions (Dated)'!$B$2:$B$53,'Share Values'!AL$11,'Transactions (Dated)'!$C$2:$C$53,"Sell")</f>
        <v>0</v>
      </c>
      <c r="AM947" s="40">
        <f ca="1">AM946+SUMIFS('Transactions (Dated)'!$E$2:$E$53,'Transactions (Dated)'!$D$2:$D$53,'Share Values'!$X947,'Transactions (Dated)'!$B$2:$B$53,'Share Values'!AM$11,'Transactions (Dated)'!$C$2:$C$53,"Buy")-SUMIFS('Transactions (Dated)'!$E$2:$E$53,'Transactions (Dated)'!$D$2:$D$53,'Share Values'!$X947,'Transactions (Dated)'!$B$2:$B$53,'Share Values'!AM$11,'Transactions (Dated)'!$C$2:$C$53,"Sell")</f>
        <v>0</v>
      </c>
      <c r="AN947" s="40">
        <f ca="1">AN946+SUMIFS('Transactions (Dated)'!$E$2:$E$53,'Transactions (Dated)'!$D$2:$D$53,'Share Values'!$X947,'Transactions (Dated)'!$B$2:$B$53,'Share Values'!AN$11,'Transactions (Dated)'!$C$2:$C$53,"Buy")-SUMIFS('Transactions (Dated)'!$E$2:$E$53,'Transactions (Dated)'!$D$2:$D$53,'Share Values'!$X947,'Transactions (Dated)'!$B$2:$B$53,'Share Values'!AN$11,'Transactions (Dated)'!$C$2:$C$53,"Sell")</f>
        <v>0</v>
      </c>
      <c r="AQ947" s="3">
        <f t="shared" si="396"/>
        <v>43273</v>
      </c>
      <c r="AR947" s="6">
        <f t="shared" ca="1" si="397"/>
        <v>65490</v>
      </c>
      <c r="AS947" s="6">
        <f t="shared" ca="1" si="398"/>
        <v>29812.5</v>
      </c>
      <c r="AT947" s="6">
        <f t="shared" ca="1" si="399"/>
        <v>587761.1</v>
      </c>
      <c r="AU947" s="6">
        <f t="shared" ca="1" si="400"/>
        <v>51084</v>
      </c>
      <c r="AV947" s="6">
        <f t="shared" ca="1" si="401"/>
        <v>0</v>
      </c>
      <c r="AW947" s="6">
        <f t="shared" ca="1" si="402"/>
        <v>0</v>
      </c>
      <c r="AX947" s="6">
        <f t="shared" ca="1" si="403"/>
        <v>48923</v>
      </c>
      <c r="AY947" s="6">
        <f t="shared" ca="1" si="404"/>
        <v>47289.33</v>
      </c>
      <c r="AZ947" s="6">
        <f t="shared" ca="1" si="405"/>
        <v>0</v>
      </c>
      <c r="BA947" s="6">
        <f t="shared" ca="1" si="406"/>
        <v>0</v>
      </c>
      <c r="BB947" s="6">
        <f t="shared" ca="1" si="407"/>
        <v>0</v>
      </c>
      <c r="BC947" s="6">
        <f t="shared" ca="1" si="408"/>
        <v>0</v>
      </c>
      <c r="BD947" s="6">
        <f t="shared" ca="1" si="409"/>
        <v>0</v>
      </c>
      <c r="BE947" s="6">
        <f t="shared" ca="1" si="410"/>
        <v>0</v>
      </c>
      <c r="BF947" s="6">
        <f t="shared" ca="1" si="393"/>
        <v>0</v>
      </c>
      <c r="BG947" s="6">
        <f t="shared" ca="1" si="394"/>
        <v>0</v>
      </c>
      <c r="BJ947" s="4">
        <f t="shared" ca="1" si="411"/>
        <v>830359.92999999993</v>
      </c>
      <c r="BL947" s="3">
        <f t="shared" si="412"/>
        <v>43273</v>
      </c>
      <c r="BM947" s="6">
        <f>BM946+SUMIFS('Transactions (Dated)'!G:G,'Transactions (Dated)'!D:D,'Share Values'!AQ947)</f>
        <v>14317.649999999987</v>
      </c>
      <c r="BN947" s="6">
        <f ca="1">BN946+SUMIFS('Transactions (Dated)'!$F:$F,'Transactions (Dated)'!$D:$D,$BL947,'Transactions (Dated)'!$B:$B,BN$11,'Transactions (Dated)'!$C:$C,"Dividend (paid to cash)")*Y947</f>
        <v>0</v>
      </c>
      <c r="BO947" s="6">
        <f ca="1">BO946+SUMIFS('Transactions (Dated)'!$F:$F,'Transactions (Dated)'!$D:$D,$BL947,'Transactions (Dated)'!$B:$B,BO$11,'Transactions (Dated)'!$C:$C,"Dividend (paid to cash)")*Z947</f>
        <v>2421.875</v>
      </c>
      <c r="BP947" s="6">
        <f ca="1">BP946+SUMIFS('Transactions (Dated)'!$F:$F,'Transactions (Dated)'!$D:$D,$BL947,'Transactions (Dated)'!$B:$B,BP$11,'Transactions (Dated)'!$C:$C,"Dividend (paid to cash)")*AA947</f>
        <v>51745.237000000008</v>
      </c>
      <c r="BQ947" s="6">
        <f ca="1">BQ946+SUMIFS('Transactions (Dated)'!$F:$F,'Transactions (Dated)'!$D:$D,$BL947,'Transactions (Dated)'!$B:$B,BQ$11,'Transactions (Dated)'!$C:$C,"Dividend (paid to cash)")*AB947</f>
        <v>922.34999999999991</v>
      </c>
      <c r="BR947" s="6">
        <f ca="1">BR946+SUMIFS('Transactions (Dated)'!$F:$F,'Transactions (Dated)'!$D:$D,$BL947,'Transactions (Dated)'!$B:$B,BR$11,'Transactions (Dated)'!$C:$C,"Dividend (paid to cash)")*AC947</f>
        <v>0</v>
      </c>
      <c r="BS947" s="6">
        <f ca="1">BS946+SUMIFS('Transactions (Dated)'!$F:$F,'Transactions (Dated)'!$D:$D,$BL947,'Transactions (Dated)'!$B:$B,BS$11,'Transactions (Dated)'!$C:$C,"Dividend (paid to cash)")*AD947</f>
        <v>0</v>
      </c>
      <c r="BT947" s="6">
        <f ca="1">BT946+SUMIFS('Transactions (Dated)'!$F:$F,'Transactions (Dated)'!$D:$D,$BL947,'Transactions (Dated)'!$B:$B,BT$11,'Transactions (Dated)'!$C:$C,"Dividend (paid to cash)")*AE947</f>
        <v>11745</v>
      </c>
      <c r="BU947" s="6">
        <f ca="1">BU946+SUMIFS('Transactions (Dated)'!$F:$F,'Transactions (Dated)'!$D:$D,$BL947,'Transactions (Dated)'!$B:$B,BU$11,'Transactions (Dated)'!$C:$C,"Dividend (paid to cash)")*AF947</f>
        <v>0</v>
      </c>
      <c r="BV947" s="6">
        <f ca="1">BV946+SUMIFS('Transactions (Dated)'!$F:$F,'Transactions (Dated)'!$D:$D,$BL947,'Transactions (Dated)'!$B:$B,BV$11,'Transactions (Dated)'!$C:$C,"Dividend (paid to cash)")*AG947</f>
        <v>0</v>
      </c>
      <c r="BW947" s="6">
        <f ca="1">BW946+SUMIFS('Transactions (Dated)'!$F:$F,'Transactions (Dated)'!$D:$D,$BL947,'Transactions (Dated)'!$B:$B,BW$11,'Transactions (Dated)'!$C:$C,"Dividend (paid to cash)")*AH947</f>
        <v>0</v>
      </c>
      <c r="BX947" s="6">
        <f ca="1">BX946+SUMIFS('Transactions (Dated)'!$F:$F,'Transactions (Dated)'!$D:$D,$BL947,'Transactions (Dated)'!$B:$B,BX$11,'Transactions (Dated)'!$C:$C,"Dividend (paid to cash)")*AI947</f>
        <v>0</v>
      </c>
      <c r="BY947" s="6">
        <f ca="1">BY946+SUMIFS('Transactions (Dated)'!$F:$F,'Transactions (Dated)'!$D:$D,$BL947,'Transactions (Dated)'!$B:$B,BY$11,'Transactions (Dated)'!$C:$C,"Dividend (paid to cash)")*AJ947</f>
        <v>0</v>
      </c>
      <c r="BZ947" s="6">
        <f ca="1">BZ946+SUMIFS('Transactions (Dated)'!$F:$F,'Transactions (Dated)'!$D:$D,$BL947,'Transactions (Dated)'!$B:$B,BZ$11,'Transactions (Dated)'!$C:$C,"Dividend (paid to cash)")*AK947</f>
        <v>0</v>
      </c>
      <c r="CA947" s="6">
        <f ca="1">CA946+SUMIFS('Transactions (Dated)'!$F:$F,'Transactions (Dated)'!$D:$D,$BL947,'Transactions (Dated)'!$B:$B,CA$11,'Transactions (Dated)'!$C:$C,"Dividend (paid to cash)")*AL947</f>
        <v>0</v>
      </c>
      <c r="CB947" s="6">
        <v>0</v>
      </c>
      <c r="CC947" s="6">
        <v>0</v>
      </c>
      <c r="CF947" s="6">
        <f t="shared" ca="1" si="413"/>
        <v>81152.111999999994</v>
      </c>
      <c r="CH947" s="3">
        <f t="shared" si="414"/>
        <v>43273</v>
      </c>
      <c r="CI947" s="4">
        <f t="shared" ca="1" si="415"/>
        <v>830359.92999999993</v>
      </c>
      <c r="CJ947" s="4">
        <f t="shared" ca="1" si="416"/>
        <v>81152.111999999994</v>
      </c>
      <c r="CL947" s="4">
        <f t="shared" ca="1" si="417"/>
        <v>911512.0419999999</v>
      </c>
    </row>
    <row r="948" spans="2:90" x14ac:dyDescent="0.15">
      <c r="B948" s="3">
        <v>43276</v>
      </c>
      <c r="E948" s="86">
        <v>43276</v>
      </c>
      <c r="F948" s="53">
        <v>13.33</v>
      </c>
      <c r="G948">
        <v>3.2</v>
      </c>
      <c r="H948">
        <v>21.95</v>
      </c>
      <c r="I948">
        <v>26.7</v>
      </c>
      <c r="K948">
        <v>12.43</v>
      </c>
      <c r="L948">
        <v>16.670000000000002</v>
      </c>
      <c r="M948">
        <v>3.22</v>
      </c>
      <c r="O948">
        <v>18.05</v>
      </c>
      <c r="Q948">
        <v>1.3</v>
      </c>
      <c r="R948">
        <v>7.64</v>
      </c>
      <c r="S948">
        <v>42.08</v>
      </c>
      <c r="U948">
        <v>42.08</v>
      </c>
      <c r="X948" s="3">
        <f t="shared" si="395"/>
        <v>43276</v>
      </c>
      <c r="Y948" s="40">
        <f ca="1">Y947+SUMIFS('Transactions (Dated)'!$E$2:$E$53,'Transactions (Dated)'!$D$2:$D$53,'Share Values'!$X948,'Transactions (Dated)'!$B$2:$B$53,'Share Values'!Y$11,'Transactions (Dated)'!$C$2:$C$53,"Buy")-SUMIFS('Transactions (Dated)'!$E$2:$E$53,'Transactions (Dated)'!$D$2:$D$53,'Share Values'!$X948,'Transactions (Dated)'!$B$2:$B$53,'Share Values'!Y$11,'Transactions (Dated)'!$C$2:$C$53,"Sell")</f>
        <v>4625</v>
      </c>
      <c r="Z948" s="40">
        <f ca="1">Z947+SUMIFS('Transactions (Dated)'!$E$2:$E$53,'Transactions (Dated)'!$D$2:$D$53,'Share Values'!$X948,'Transactions (Dated)'!$B$2:$B$53,'Share Values'!Z$11,'Transactions (Dated)'!$C$2:$C$53,"Buy")-SUMIFS('Transactions (Dated)'!$E$2:$E$53,'Transactions (Dated)'!$D$2:$D$53,'Share Values'!$X948,'Transactions (Dated)'!$B$2:$B$53,'Share Values'!Z$11,'Transactions (Dated)'!$C$2:$C$53,"Sell")</f>
        <v>9375</v>
      </c>
      <c r="AA948" s="40">
        <f ca="1">AA947+SUMIFS('Transactions (Dated)'!$E$2:$E$53,'Transactions (Dated)'!$D$2:$D$53,'Share Values'!$X948,'Transactions (Dated)'!$B$2:$B$53,'Share Values'!AA$11,'Transactions (Dated)'!$C$2:$C$53,"Buy")-SUMIFS('Transactions (Dated)'!$E$2:$E$53,'Transactions (Dated)'!$D$2:$D$53,'Share Values'!$X948,'Transactions (Dated)'!$B$2:$B$53,'Share Values'!AA$11,'Transactions (Dated)'!$C$2:$C$53,"Sell")</f>
        <v>26357</v>
      </c>
      <c r="AB948" s="40">
        <f ca="1">AB947+SUMIFS('Transactions (Dated)'!$E$2:$E$53,'Transactions (Dated)'!$D$2:$D$53,'Share Values'!$X948,'Transactions (Dated)'!$B$2:$B$53,'Share Values'!AB$11,'Transactions (Dated)'!$C$2:$C$53,"Buy")-SUMIFS('Transactions (Dated)'!$E$2:$E$53,'Transactions (Dated)'!$D$2:$D$53,'Share Values'!$X948,'Transactions (Dated)'!$B$2:$B$53,'Share Values'!AB$11,'Transactions (Dated)'!$C$2:$C$53,"Sell")</f>
        <v>1892</v>
      </c>
      <c r="AC948" s="40">
        <f ca="1">AC947+SUMIFS('Transactions (Dated)'!$E$2:$E$53,'Transactions (Dated)'!$D$2:$D$53,'Share Values'!$X948,'Transactions (Dated)'!$B$2:$B$53,'Share Values'!AC$11,'Transactions (Dated)'!$C$2:$C$53,"Buy")-SUMIFS('Transactions (Dated)'!$E$2:$E$53,'Transactions (Dated)'!$D$2:$D$53,'Share Values'!$X948,'Transactions (Dated)'!$B$2:$B$53,'Share Values'!AC$11,'Transactions (Dated)'!$C$2:$C$53,"Sell")</f>
        <v>2348</v>
      </c>
      <c r="AD948" s="40">
        <f ca="1">AD947+SUMIFS('Transactions (Dated)'!$E$2:$E$53,'Transactions (Dated)'!$D$2:$D$53,'Share Values'!$X948,'Transactions (Dated)'!$B$2:$B$53,'Share Values'!AD$11,'Transactions (Dated)'!$C$2:$C$53,"Buy")-SUMIFS('Transactions (Dated)'!$E$2:$E$53,'Transactions (Dated)'!$D$2:$D$53,'Share Values'!$X948,'Transactions (Dated)'!$B$2:$B$53,'Share Values'!AD$11,'Transactions (Dated)'!$C$2:$C$53,"Sell")</f>
        <v>0</v>
      </c>
      <c r="AE948" s="40">
        <f ca="1">AE947+SUMIFS('Transactions (Dated)'!$E$2:$E$53,'Transactions (Dated)'!$D$2:$D$53,'Share Values'!$X948,'Transactions (Dated)'!$B$2:$B$53,'Share Values'!AE$11,'Transactions (Dated)'!$C$2:$C$53,"Buy")-SUMIFS('Transactions (Dated)'!$E$2:$E$53,'Transactions (Dated)'!$D$2:$D$53,'Share Values'!$X948,'Transactions (Dated)'!$B$2:$B$53,'Share Values'!AE$11,'Transactions (Dated)'!$C$2:$C$53,"Sell")</f>
        <v>2900</v>
      </c>
      <c r="AF948" s="40">
        <f ca="1">AF947+SUMIFS('Transactions (Dated)'!$E$2:$E$53,'Transactions (Dated)'!$D$2:$D$53,'Share Values'!$X948,'Transactions (Dated)'!$B$2:$B$53,'Share Values'!AF$11,'Transactions (Dated)'!$C$2:$C$53,"Buy")-SUMIFS('Transactions (Dated)'!$E$2:$E$53,'Transactions (Dated)'!$D$2:$D$53,'Share Values'!$X948,'Transactions (Dated)'!$B$2:$B$53,'Share Values'!AF$11,'Transactions (Dated)'!$C$2:$C$53,"Sell")</f>
        <v>14201</v>
      </c>
      <c r="AG948" s="40">
        <f ca="1">AG947+SUMIFS('Transactions (Dated)'!$E$2:$E$53,'Transactions (Dated)'!$D$2:$D$53,'Share Values'!$X948,'Transactions (Dated)'!$B$2:$B$53,'Share Values'!AG$11,'Transactions (Dated)'!$C$2:$C$53,"Buy")-SUMIFS('Transactions (Dated)'!$E$2:$E$53,'Transactions (Dated)'!$D$2:$D$53,'Share Values'!$X948,'Transactions (Dated)'!$B$2:$B$53,'Share Values'!AG$11,'Transactions (Dated)'!$C$2:$C$53,"Sell")</f>
        <v>6835</v>
      </c>
      <c r="AH948" s="40">
        <f ca="1">AH947+SUMIFS('Transactions (Dated)'!$E$2:$E$53,'Transactions (Dated)'!$D$2:$D$53,'Share Values'!$X948,'Transactions (Dated)'!$B$2:$B$53,'Share Values'!AH$11,'Transactions (Dated)'!$C$2:$C$53,"Buy")-SUMIFS('Transactions (Dated)'!$E$2:$E$53,'Transactions (Dated)'!$D$2:$D$53,'Share Values'!$X948,'Transactions (Dated)'!$B$2:$B$53,'Share Values'!AH$11,'Transactions (Dated)'!$C$2:$C$53,"Sell")</f>
        <v>0</v>
      </c>
      <c r="AI948" s="40">
        <f ca="1">AI947+SUMIFS('Transactions (Dated)'!$E$2:$E$53,'Transactions (Dated)'!$D$2:$D$53,'Share Values'!$X948,'Transactions (Dated)'!$B$2:$B$53,'Share Values'!AI$11,'Transactions (Dated)'!$C$2:$C$53,"Buy")-SUMIFS('Transactions (Dated)'!$E$2:$E$53,'Transactions (Dated)'!$D$2:$D$53,'Share Values'!$X948,'Transactions (Dated)'!$B$2:$B$53,'Share Values'!AI$11,'Transactions (Dated)'!$C$2:$C$53,"Sell")</f>
        <v>0</v>
      </c>
      <c r="AJ948" s="40">
        <f ca="1">AJ947+SUMIFS('Transactions (Dated)'!$E$2:$E$53,'Transactions (Dated)'!$D$2:$D$53,'Share Values'!$X948,'Transactions (Dated)'!$B$2:$B$53,'Share Values'!AJ$11,'Transactions (Dated)'!$C$2:$C$53,"Buy")-SUMIFS('Transactions (Dated)'!$E$2:$E$53,'Transactions (Dated)'!$D$2:$D$53,'Share Values'!$X948,'Transactions (Dated)'!$B$2:$B$53,'Share Values'!AJ$11,'Transactions (Dated)'!$C$2:$C$53,"Sell")</f>
        <v>0</v>
      </c>
      <c r="AK948" s="40">
        <f ca="1">AK947+SUMIFS('Transactions (Dated)'!$E$2:$E$53,'Transactions (Dated)'!$D$2:$D$53,'Share Values'!$X948,'Transactions (Dated)'!$B$2:$B$53,'Share Values'!AK$11,'Transactions (Dated)'!$C$2:$C$53,"Buy")-SUMIFS('Transactions (Dated)'!$E$2:$E$53,'Transactions (Dated)'!$D$2:$D$53,'Share Values'!$X948,'Transactions (Dated)'!$B$2:$B$53,'Share Values'!AK$11,'Transactions (Dated)'!$C$2:$C$53,"Sell")</f>
        <v>0</v>
      </c>
      <c r="AL948" s="40">
        <f ca="1">AL947+SUMIFS('Transactions (Dated)'!$E$2:$E$53,'Transactions (Dated)'!$D$2:$D$53,'Share Values'!$X948,'Transactions (Dated)'!$B$2:$B$53,'Share Values'!AL$11,'Transactions (Dated)'!$C$2:$C$53,"Buy")-SUMIFS('Transactions (Dated)'!$E$2:$E$53,'Transactions (Dated)'!$D$2:$D$53,'Share Values'!$X948,'Transactions (Dated)'!$B$2:$B$53,'Share Values'!AL$11,'Transactions (Dated)'!$C$2:$C$53,"Sell")</f>
        <v>0</v>
      </c>
      <c r="AM948" s="40">
        <f ca="1">AM947+SUMIFS('Transactions (Dated)'!$E$2:$E$53,'Transactions (Dated)'!$D$2:$D$53,'Share Values'!$X948,'Transactions (Dated)'!$B$2:$B$53,'Share Values'!AM$11,'Transactions (Dated)'!$C$2:$C$53,"Buy")-SUMIFS('Transactions (Dated)'!$E$2:$E$53,'Transactions (Dated)'!$D$2:$D$53,'Share Values'!$X948,'Transactions (Dated)'!$B$2:$B$53,'Share Values'!AM$11,'Transactions (Dated)'!$C$2:$C$53,"Sell")</f>
        <v>0</v>
      </c>
      <c r="AN948" s="40">
        <f ca="1">AN947+SUMIFS('Transactions (Dated)'!$E$2:$E$53,'Transactions (Dated)'!$D$2:$D$53,'Share Values'!$X948,'Transactions (Dated)'!$B$2:$B$53,'Share Values'!AN$11,'Transactions (Dated)'!$C$2:$C$53,"Buy")-SUMIFS('Transactions (Dated)'!$E$2:$E$53,'Transactions (Dated)'!$D$2:$D$53,'Share Values'!$X948,'Transactions (Dated)'!$B$2:$B$53,'Share Values'!AN$11,'Transactions (Dated)'!$C$2:$C$53,"Sell")</f>
        <v>0</v>
      </c>
      <c r="AQ948" s="3">
        <f t="shared" si="396"/>
        <v>43276</v>
      </c>
      <c r="AR948" s="6">
        <f t="shared" ca="1" si="397"/>
        <v>61651.25</v>
      </c>
      <c r="AS948" s="6">
        <f t="shared" ca="1" si="398"/>
        <v>30000</v>
      </c>
      <c r="AT948" s="6">
        <f t="shared" ca="1" si="399"/>
        <v>578536.15</v>
      </c>
      <c r="AU948" s="6">
        <f t="shared" ca="1" si="400"/>
        <v>50516.4</v>
      </c>
      <c r="AV948" s="6">
        <f t="shared" ca="1" si="401"/>
        <v>0</v>
      </c>
      <c r="AW948" s="6">
        <f t="shared" ca="1" si="402"/>
        <v>0</v>
      </c>
      <c r="AX948" s="6">
        <f t="shared" ca="1" si="403"/>
        <v>48343.000000000007</v>
      </c>
      <c r="AY948" s="6">
        <f t="shared" ca="1" si="404"/>
        <v>45727.22</v>
      </c>
      <c r="AZ948" s="6">
        <f t="shared" ca="1" si="405"/>
        <v>0</v>
      </c>
      <c r="BA948" s="6">
        <f t="shared" ca="1" si="406"/>
        <v>0</v>
      </c>
      <c r="BB948" s="6">
        <f t="shared" ca="1" si="407"/>
        <v>0</v>
      </c>
      <c r="BC948" s="6">
        <f t="shared" ca="1" si="408"/>
        <v>0</v>
      </c>
      <c r="BD948" s="6">
        <f t="shared" ca="1" si="409"/>
        <v>0</v>
      </c>
      <c r="BE948" s="6">
        <f t="shared" ca="1" si="410"/>
        <v>0</v>
      </c>
      <c r="BF948" s="6">
        <f t="shared" ca="1" si="393"/>
        <v>0</v>
      </c>
      <c r="BG948" s="6">
        <f t="shared" ca="1" si="394"/>
        <v>0</v>
      </c>
      <c r="BJ948" s="4">
        <f t="shared" ca="1" si="411"/>
        <v>814774.02</v>
      </c>
      <c r="BL948" s="3">
        <f t="shared" si="412"/>
        <v>43276</v>
      </c>
      <c r="BM948" s="6">
        <f>BM947+SUMIFS('Transactions (Dated)'!G:G,'Transactions (Dated)'!D:D,'Share Values'!AQ948)</f>
        <v>14317.649999999987</v>
      </c>
      <c r="BN948" s="6">
        <f ca="1">BN947+SUMIFS('Transactions (Dated)'!$F:$F,'Transactions (Dated)'!$D:$D,$BL948,'Transactions (Dated)'!$B:$B,BN$11,'Transactions (Dated)'!$C:$C,"Dividend (paid to cash)")*Y948</f>
        <v>0</v>
      </c>
      <c r="BO948" s="6">
        <f ca="1">BO947+SUMIFS('Transactions (Dated)'!$F:$F,'Transactions (Dated)'!$D:$D,$BL948,'Transactions (Dated)'!$B:$B,BO$11,'Transactions (Dated)'!$C:$C,"Dividend (paid to cash)")*Z948</f>
        <v>2421.875</v>
      </c>
      <c r="BP948" s="6">
        <f ca="1">BP947+SUMIFS('Transactions (Dated)'!$F:$F,'Transactions (Dated)'!$D:$D,$BL948,'Transactions (Dated)'!$B:$B,BP$11,'Transactions (Dated)'!$C:$C,"Dividend (paid to cash)")*AA948</f>
        <v>51745.237000000008</v>
      </c>
      <c r="BQ948" s="6">
        <f ca="1">BQ947+SUMIFS('Transactions (Dated)'!$F:$F,'Transactions (Dated)'!$D:$D,$BL948,'Transactions (Dated)'!$B:$B,BQ$11,'Transactions (Dated)'!$C:$C,"Dividend (paid to cash)")*AB948</f>
        <v>922.34999999999991</v>
      </c>
      <c r="BR948" s="6">
        <f ca="1">BR947+SUMIFS('Transactions (Dated)'!$F:$F,'Transactions (Dated)'!$D:$D,$BL948,'Transactions (Dated)'!$B:$B,BR$11,'Transactions (Dated)'!$C:$C,"Dividend (paid to cash)")*AC948</f>
        <v>0</v>
      </c>
      <c r="BS948" s="6">
        <f ca="1">BS947+SUMIFS('Transactions (Dated)'!$F:$F,'Transactions (Dated)'!$D:$D,$BL948,'Transactions (Dated)'!$B:$B,BS$11,'Transactions (Dated)'!$C:$C,"Dividend (paid to cash)")*AD948</f>
        <v>0</v>
      </c>
      <c r="BT948" s="6">
        <f ca="1">BT947+SUMIFS('Transactions (Dated)'!$F:$F,'Transactions (Dated)'!$D:$D,$BL948,'Transactions (Dated)'!$B:$B,BT$11,'Transactions (Dated)'!$C:$C,"Dividend (paid to cash)")*AE948</f>
        <v>11745</v>
      </c>
      <c r="BU948" s="6">
        <f ca="1">BU947+SUMIFS('Transactions (Dated)'!$F:$F,'Transactions (Dated)'!$D:$D,$BL948,'Transactions (Dated)'!$B:$B,BU$11,'Transactions (Dated)'!$C:$C,"Dividend (paid to cash)")*AF948</f>
        <v>0</v>
      </c>
      <c r="BV948" s="6">
        <f ca="1">BV947+SUMIFS('Transactions (Dated)'!$F:$F,'Transactions (Dated)'!$D:$D,$BL948,'Transactions (Dated)'!$B:$B,BV$11,'Transactions (Dated)'!$C:$C,"Dividend (paid to cash)")*AG948</f>
        <v>0</v>
      </c>
      <c r="BW948" s="6">
        <f ca="1">BW947+SUMIFS('Transactions (Dated)'!$F:$F,'Transactions (Dated)'!$D:$D,$BL948,'Transactions (Dated)'!$B:$B,BW$11,'Transactions (Dated)'!$C:$C,"Dividend (paid to cash)")*AH948</f>
        <v>0</v>
      </c>
      <c r="BX948" s="6">
        <f ca="1">BX947+SUMIFS('Transactions (Dated)'!$F:$F,'Transactions (Dated)'!$D:$D,$BL948,'Transactions (Dated)'!$B:$B,BX$11,'Transactions (Dated)'!$C:$C,"Dividend (paid to cash)")*AI948</f>
        <v>0</v>
      </c>
      <c r="BY948" s="6">
        <f ca="1">BY947+SUMIFS('Transactions (Dated)'!$F:$F,'Transactions (Dated)'!$D:$D,$BL948,'Transactions (Dated)'!$B:$B,BY$11,'Transactions (Dated)'!$C:$C,"Dividend (paid to cash)")*AJ948</f>
        <v>0</v>
      </c>
      <c r="BZ948" s="6">
        <f ca="1">BZ947+SUMIFS('Transactions (Dated)'!$F:$F,'Transactions (Dated)'!$D:$D,$BL948,'Transactions (Dated)'!$B:$B,BZ$11,'Transactions (Dated)'!$C:$C,"Dividend (paid to cash)")*AK948</f>
        <v>0</v>
      </c>
      <c r="CA948" s="6">
        <f ca="1">CA947+SUMIFS('Transactions (Dated)'!$F:$F,'Transactions (Dated)'!$D:$D,$BL948,'Transactions (Dated)'!$B:$B,CA$11,'Transactions (Dated)'!$C:$C,"Dividend (paid to cash)")*AL948</f>
        <v>0</v>
      </c>
      <c r="CB948" s="6">
        <v>0</v>
      </c>
      <c r="CC948" s="6">
        <v>0</v>
      </c>
      <c r="CF948" s="6">
        <f t="shared" ca="1" si="413"/>
        <v>81152.111999999994</v>
      </c>
      <c r="CH948" s="3">
        <f t="shared" si="414"/>
        <v>43276</v>
      </c>
      <c r="CI948" s="4">
        <f t="shared" ca="1" si="415"/>
        <v>814774.02</v>
      </c>
      <c r="CJ948" s="4">
        <f t="shared" ca="1" si="416"/>
        <v>81152.111999999994</v>
      </c>
      <c r="CL948" s="4">
        <f t="shared" ca="1" si="417"/>
        <v>895926.13199999998</v>
      </c>
    </row>
    <row r="949" spans="2:90" x14ac:dyDescent="0.15">
      <c r="B949" s="3">
        <v>43277</v>
      </c>
      <c r="E949" s="86">
        <v>43277</v>
      </c>
      <c r="F949" s="53">
        <v>13.44</v>
      </c>
      <c r="G949">
        <v>3.26</v>
      </c>
      <c r="H949">
        <v>22.08</v>
      </c>
      <c r="I949">
        <v>26.64</v>
      </c>
      <c r="K949">
        <v>12.44</v>
      </c>
      <c r="L949">
        <v>16.55</v>
      </c>
      <c r="M949">
        <v>3.2</v>
      </c>
      <c r="O949">
        <v>17.57</v>
      </c>
      <c r="Q949">
        <v>1.31</v>
      </c>
      <c r="R949">
        <v>7.55</v>
      </c>
      <c r="S949">
        <v>41.9</v>
      </c>
      <c r="U949">
        <v>41.9</v>
      </c>
      <c r="X949" s="3">
        <f t="shared" si="395"/>
        <v>43277</v>
      </c>
      <c r="Y949" s="40">
        <f ca="1">Y948+SUMIFS('Transactions (Dated)'!$E$2:$E$53,'Transactions (Dated)'!$D$2:$D$53,'Share Values'!$X949,'Transactions (Dated)'!$B$2:$B$53,'Share Values'!Y$11,'Transactions (Dated)'!$C$2:$C$53,"Buy")-SUMIFS('Transactions (Dated)'!$E$2:$E$53,'Transactions (Dated)'!$D$2:$D$53,'Share Values'!$X949,'Transactions (Dated)'!$B$2:$B$53,'Share Values'!Y$11,'Transactions (Dated)'!$C$2:$C$53,"Sell")</f>
        <v>4625</v>
      </c>
      <c r="Z949" s="40">
        <f ca="1">Z948+SUMIFS('Transactions (Dated)'!$E$2:$E$53,'Transactions (Dated)'!$D$2:$D$53,'Share Values'!$X949,'Transactions (Dated)'!$B$2:$B$53,'Share Values'!Z$11,'Transactions (Dated)'!$C$2:$C$53,"Buy")-SUMIFS('Transactions (Dated)'!$E$2:$E$53,'Transactions (Dated)'!$D$2:$D$53,'Share Values'!$X949,'Transactions (Dated)'!$B$2:$B$53,'Share Values'!Z$11,'Transactions (Dated)'!$C$2:$C$53,"Sell")</f>
        <v>9375</v>
      </c>
      <c r="AA949" s="40">
        <f ca="1">AA948+SUMIFS('Transactions (Dated)'!$E$2:$E$53,'Transactions (Dated)'!$D$2:$D$53,'Share Values'!$X949,'Transactions (Dated)'!$B$2:$B$53,'Share Values'!AA$11,'Transactions (Dated)'!$C$2:$C$53,"Buy")-SUMIFS('Transactions (Dated)'!$E$2:$E$53,'Transactions (Dated)'!$D$2:$D$53,'Share Values'!$X949,'Transactions (Dated)'!$B$2:$B$53,'Share Values'!AA$11,'Transactions (Dated)'!$C$2:$C$53,"Sell")</f>
        <v>26357</v>
      </c>
      <c r="AB949" s="40">
        <f ca="1">AB948+SUMIFS('Transactions (Dated)'!$E$2:$E$53,'Transactions (Dated)'!$D$2:$D$53,'Share Values'!$X949,'Transactions (Dated)'!$B$2:$B$53,'Share Values'!AB$11,'Transactions (Dated)'!$C$2:$C$53,"Buy")-SUMIFS('Transactions (Dated)'!$E$2:$E$53,'Transactions (Dated)'!$D$2:$D$53,'Share Values'!$X949,'Transactions (Dated)'!$B$2:$B$53,'Share Values'!AB$11,'Transactions (Dated)'!$C$2:$C$53,"Sell")</f>
        <v>1892</v>
      </c>
      <c r="AC949" s="40">
        <f ca="1">AC948+SUMIFS('Transactions (Dated)'!$E$2:$E$53,'Transactions (Dated)'!$D$2:$D$53,'Share Values'!$X949,'Transactions (Dated)'!$B$2:$B$53,'Share Values'!AC$11,'Transactions (Dated)'!$C$2:$C$53,"Buy")-SUMIFS('Transactions (Dated)'!$E$2:$E$53,'Transactions (Dated)'!$D$2:$D$53,'Share Values'!$X949,'Transactions (Dated)'!$B$2:$B$53,'Share Values'!AC$11,'Transactions (Dated)'!$C$2:$C$53,"Sell")</f>
        <v>2348</v>
      </c>
      <c r="AD949" s="40">
        <f ca="1">AD948+SUMIFS('Transactions (Dated)'!$E$2:$E$53,'Transactions (Dated)'!$D$2:$D$53,'Share Values'!$X949,'Transactions (Dated)'!$B$2:$B$53,'Share Values'!AD$11,'Transactions (Dated)'!$C$2:$C$53,"Buy")-SUMIFS('Transactions (Dated)'!$E$2:$E$53,'Transactions (Dated)'!$D$2:$D$53,'Share Values'!$X949,'Transactions (Dated)'!$B$2:$B$53,'Share Values'!AD$11,'Transactions (Dated)'!$C$2:$C$53,"Sell")</f>
        <v>0</v>
      </c>
      <c r="AE949" s="40">
        <f ca="1">AE948+SUMIFS('Transactions (Dated)'!$E$2:$E$53,'Transactions (Dated)'!$D$2:$D$53,'Share Values'!$X949,'Transactions (Dated)'!$B$2:$B$53,'Share Values'!AE$11,'Transactions (Dated)'!$C$2:$C$53,"Buy")-SUMIFS('Transactions (Dated)'!$E$2:$E$53,'Transactions (Dated)'!$D$2:$D$53,'Share Values'!$X949,'Transactions (Dated)'!$B$2:$B$53,'Share Values'!AE$11,'Transactions (Dated)'!$C$2:$C$53,"Sell")</f>
        <v>2900</v>
      </c>
      <c r="AF949" s="40">
        <f ca="1">AF948+SUMIFS('Transactions (Dated)'!$E$2:$E$53,'Transactions (Dated)'!$D$2:$D$53,'Share Values'!$X949,'Transactions (Dated)'!$B$2:$B$53,'Share Values'!AF$11,'Transactions (Dated)'!$C$2:$C$53,"Buy")-SUMIFS('Transactions (Dated)'!$E$2:$E$53,'Transactions (Dated)'!$D$2:$D$53,'Share Values'!$X949,'Transactions (Dated)'!$B$2:$B$53,'Share Values'!AF$11,'Transactions (Dated)'!$C$2:$C$53,"Sell")</f>
        <v>14201</v>
      </c>
      <c r="AG949" s="40">
        <f ca="1">AG948+SUMIFS('Transactions (Dated)'!$E$2:$E$53,'Transactions (Dated)'!$D$2:$D$53,'Share Values'!$X949,'Transactions (Dated)'!$B$2:$B$53,'Share Values'!AG$11,'Transactions (Dated)'!$C$2:$C$53,"Buy")-SUMIFS('Transactions (Dated)'!$E$2:$E$53,'Transactions (Dated)'!$D$2:$D$53,'Share Values'!$X949,'Transactions (Dated)'!$B$2:$B$53,'Share Values'!AG$11,'Transactions (Dated)'!$C$2:$C$53,"Sell")</f>
        <v>6835</v>
      </c>
      <c r="AH949" s="40">
        <f ca="1">AH948+SUMIFS('Transactions (Dated)'!$E$2:$E$53,'Transactions (Dated)'!$D$2:$D$53,'Share Values'!$X949,'Transactions (Dated)'!$B$2:$B$53,'Share Values'!AH$11,'Transactions (Dated)'!$C$2:$C$53,"Buy")-SUMIFS('Transactions (Dated)'!$E$2:$E$53,'Transactions (Dated)'!$D$2:$D$53,'Share Values'!$X949,'Transactions (Dated)'!$B$2:$B$53,'Share Values'!AH$11,'Transactions (Dated)'!$C$2:$C$53,"Sell")</f>
        <v>0</v>
      </c>
      <c r="AI949" s="40">
        <f ca="1">AI948+SUMIFS('Transactions (Dated)'!$E$2:$E$53,'Transactions (Dated)'!$D$2:$D$53,'Share Values'!$X949,'Transactions (Dated)'!$B$2:$B$53,'Share Values'!AI$11,'Transactions (Dated)'!$C$2:$C$53,"Buy")-SUMIFS('Transactions (Dated)'!$E$2:$E$53,'Transactions (Dated)'!$D$2:$D$53,'Share Values'!$X949,'Transactions (Dated)'!$B$2:$B$53,'Share Values'!AI$11,'Transactions (Dated)'!$C$2:$C$53,"Sell")</f>
        <v>0</v>
      </c>
      <c r="AJ949" s="40">
        <f ca="1">AJ948+SUMIFS('Transactions (Dated)'!$E$2:$E$53,'Transactions (Dated)'!$D$2:$D$53,'Share Values'!$X949,'Transactions (Dated)'!$B$2:$B$53,'Share Values'!AJ$11,'Transactions (Dated)'!$C$2:$C$53,"Buy")-SUMIFS('Transactions (Dated)'!$E$2:$E$53,'Transactions (Dated)'!$D$2:$D$53,'Share Values'!$X949,'Transactions (Dated)'!$B$2:$B$53,'Share Values'!AJ$11,'Transactions (Dated)'!$C$2:$C$53,"Sell")</f>
        <v>0</v>
      </c>
      <c r="AK949" s="40">
        <f ca="1">AK948+SUMIFS('Transactions (Dated)'!$E$2:$E$53,'Transactions (Dated)'!$D$2:$D$53,'Share Values'!$X949,'Transactions (Dated)'!$B$2:$B$53,'Share Values'!AK$11,'Transactions (Dated)'!$C$2:$C$53,"Buy")-SUMIFS('Transactions (Dated)'!$E$2:$E$53,'Transactions (Dated)'!$D$2:$D$53,'Share Values'!$X949,'Transactions (Dated)'!$B$2:$B$53,'Share Values'!AK$11,'Transactions (Dated)'!$C$2:$C$53,"Sell")</f>
        <v>0</v>
      </c>
      <c r="AL949" s="40">
        <f ca="1">AL948+SUMIFS('Transactions (Dated)'!$E$2:$E$53,'Transactions (Dated)'!$D$2:$D$53,'Share Values'!$X949,'Transactions (Dated)'!$B$2:$B$53,'Share Values'!AL$11,'Transactions (Dated)'!$C$2:$C$53,"Buy")-SUMIFS('Transactions (Dated)'!$E$2:$E$53,'Transactions (Dated)'!$D$2:$D$53,'Share Values'!$X949,'Transactions (Dated)'!$B$2:$B$53,'Share Values'!AL$11,'Transactions (Dated)'!$C$2:$C$53,"Sell")</f>
        <v>0</v>
      </c>
      <c r="AM949" s="40">
        <f ca="1">AM948+SUMIFS('Transactions (Dated)'!$E$2:$E$53,'Transactions (Dated)'!$D$2:$D$53,'Share Values'!$X949,'Transactions (Dated)'!$B$2:$B$53,'Share Values'!AM$11,'Transactions (Dated)'!$C$2:$C$53,"Buy")-SUMIFS('Transactions (Dated)'!$E$2:$E$53,'Transactions (Dated)'!$D$2:$D$53,'Share Values'!$X949,'Transactions (Dated)'!$B$2:$B$53,'Share Values'!AM$11,'Transactions (Dated)'!$C$2:$C$53,"Sell")</f>
        <v>0</v>
      </c>
      <c r="AN949" s="40">
        <f ca="1">AN948+SUMIFS('Transactions (Dated)'!$E$2:$E$53,'Transactions (Dated)'!$D$2:$D$53,'Share Values'!$X949,'Transactions (Dated)'!$B$2:$B$53,'Share Values'!AN$11,'Transactions (Dated)'!$C$2:$C$53,"Buy")-SUMIFS('Transactions (Dated)'!$E$2:$E$53,'Transactions (Dated)'!$D$2:$D$53,'Share Values'!$X949,'Transactions (Dated)'!$B$2:$B$53,'Share Values'!AN$11,'Transactions (Dated)'!$C$2:$C$53,"Sell")</f>
        <v>0</v>
      </c>
      <c r="AQ949" s="3">
        <f t="shared" si="396"/>
        <v>43277</v>
      </c>
      <c r="AR949" s="6">
        <f t="shared" ca="1" si="397"/>
        <v>62160</v>
      </c>
      <c r="AS949" s="6">
        <f t="shared" ca="1" si="398"/>
        <v>30562.499999999996</v>
      </c>
      <c r="AT949" s="6">
        <f t="shared" ca="1" si="399"/>
        <v>581962.55999999994</v>
      </c>
      <c r="AU949" s="6">
        <f t="shared" ca="1" si="400"/>
        <v>50402.880000000005</v>
      </c>
      <c r="AV949" s="6">
        <f t="shared" ca="1" si="401"/>
        <v>0</v>
      </c>
      <c r="AW949" s="6">
        <f t="shared" ca="1" si="402"/>
        <v>0</v>
      </c>
      <c r="AX949" s="6">
        <f t="shared" ca="1" si="403"/>
        <v>47995</v>
      </c>
      <c r="AY949" s="6">
        <f t="shared" ca="1" si="404"/>
        <v>45443.200000000004</v>
      </c>
      <c r="AZ949" s="6">
        <f t="shared" ca="1" si="405"/>
        <v>0</v>
      </c>
      <c r="BA949" s="6">
        <f t="shared" ca="1" si="406"/>
        <v>0</v>
      </c>
      <c r="BB949" s="6">
        <f t="shared" ca="1" si="407"/>
        <v>0</v>
      </c>
      <c r="BC949" s="6">
        <f t="shared" ca="1" si="408"/>
        <v>0</v>
      </c>
      <c r="BD949" s="6">
        <f t="shared" ca="1" si="409"/>
        <v>0</v>
      </c>
      <c r="BE949" s="6">
        <f t="shared" ca="1" si="410"/>
        <v>0</v>
      </c>
      <c r="BF949" s="6">
        <f t="shared" ca="1" si="393"/>
        <v>0</v>
      </c>
      <c r="BG949" s="6">
        <f t="shared" ca="1" si="394"/>
        <v>0</v>
      </c>
      <c r="BJ949" s="4">
        <f t="shared" ca="1" si="411"/>
        <v>818526.1399999999</v>
      </c>
      <c r="BL949" s="3">
        <f t="shared" si="412"/>
        <v>43277</v>
      </c>
      <c r="BM949" s="6">
        <f>BM948+SUMIFS('Transactions (Dated)'!G:G,'Transactions (Dated)'!D:D,'Share Values'!AQ949)</f>
        <v>14317.649999999987</v>
      </c>
      <c r="BN949" s="6">
        <f ca="1">BN948+SUMIFS('Transactions (Dated)'!$F:$F,'Transactions (Dated)'!$D:$D,$BL949,'Transactions (Dated)'!$B:$B,BN$11,'Transactions (Dated)'!$C:$C,"Dividend (paid to cash)")*Y949</f>
        <v>0</v>
      </c>
      <c r="BO949" s="6">
        <f ca="1">BO948+SUMIFS('Transactions (Dated)'!$F:$F,'Transactions (Dated)'!$D:$D,$BL949,'Transactions (Dated)'!$B:$B,BO$11,'Transactions (Dated)'!$C:$C,"Dividend (paid to cash)")*Z949</f>
        <v>2421.875</v>
      </c>
      <c r="BP949" s="6">
        <f ca="1">BP948+SUMIFS('Transactions (Dated)'!$F:$F,'Transactions (Dated)'!$D:$D,$BL949,'Transactions (Dated)'!$B:$B,BP$11,'Transactions (Dated)'!$C:$C,"Dividend (paid to cash)")*AA949</f>
        <v>51745.237000000008</v>
      </c>
      <c r="BQ949" s="6">
        <f ca="1">BQ948+SUMIFS('Transactions (Dated)'!$F:$F,'Transactions (Dated)'!$D:$D,$BL949,'Transactions (Dated)'!$B:$B,BQ$11,'Transactions (Dated)'!$C:$C,"Dividend (paid to cash)")*AB949</f>
        <v>922.34999999999991</v>
      </c>
      <c r="BR949" s="6">
        <f ca="1">BR948+SUMIFS('Transactions (Dated)'!$F:$F,'Transactions (Dated)'!$D:$D,$BL949,'Transactions (Dated)'!$B:$B,BR$11,'Transactions (Dated)'!$C:$C,"Dividend (paid to cash)")*AC949</f>
        <v>0</v>
      </c>
      <c r="BS949" s="6">
        <f ca="1">BS948+SUMIFS('Transactions (Dated)'!$F:$F,'Transactions (Dated)'!$D:$D,$BL949,'Transactions (Dated)'!$B:$B,BS$11,'Transactions (Dated)'!$C:$C,"Dividend (paid to cash)")*AD949</f>
        <v>0</v>
      </c>
      <c r="BT949" s="6">
        <f ca="1">BT948+SUMIFS('Transactions (Dated)'!$F:$F,'Transactions (Dated)'!$D:$D,$BL949,'Transactions (Dated)'!$B:$B,BT$11,'Transactions (Dated)'!$C:$C,"Dividend (paid to cash)")*AE949</f>
        <v>11745</v>
      </c>
      <c r="BU949" s="6">
        <f ca="1">BU948+SUMIFS('Transactions (Dated)'!$F:$F,'Transactions (Dated)'!$D:$D,$BL949,'Transactions (Dated)'!$B:$B,BU$11,'Transactions (Dated)'!$C:$C,"Dividend (paid to cash)")*AF949</f>
        <v>0</v>
      </c>
      <c r="BV949" s="6">
        <f ca="1">BV948+SUMIFS('Transactions (Dated)'!$F:$F,'Transactions (Dated)'!$D:$D,$BL949,'Transactions (Dated)'!$B:$B,BV$11,'Transactions (Dated)'!$C:$C,"Dividend (paid to cash)")*AG949</f>
        <v>0</v>
      </c>
      <c r="BW949" s="6">
        <f ca="1">BW948+SUMIFS('Transactions (Dated)'!$F:$F,'Transactions (Dated)'!$D:$D,$BL949,'Transactions (Dated)'!$B:$B,BW$11,'Transactions (Dated)'!$C:$C,"Dividend (paid to cash)")*AH949</f>
        <v>0</v>
      </c>
      <c r="BX949" s="6">
        <f ca="1">BX948+SUMIFS('Transactions (Dated)'!$F:$F,'Transactions (Dated)'!$D:$D,$BL949,'Transactions (Dated)'!$B:$B,BX$11,'Transactions (Dated)'!$C:$C,"Dividend (paid to cash)")*AI949</f>
        <v>0</v>
      </c>
      <c r="BY949" s="6">
        <f ca="1">BY948+SUMIFS('Transactions (Dated)'!$F:$F,'Transactions (Dated)'!$D:$D,$BL949,'Transactions (Dated)'!$B:$B,BY$11,'Transactions (Dated)'!$C:$C,"Dividend (paid to cash)")*AJ949</f>
        <v>0</v>
      </c>
      <c r="BZ949" s="6">
        <f ca="1">BZ948+SUMIFS('Transactions (Dated)'!$F:$F,'Transactions (Dated)'!$D:$D,$BL949,'Transactions (Dated)'!$B:$B,BZ$11,'Transactions (Dated)'!$C:$C,"Dividend (paid to cash)")*AK949</f>
        <v>0</v>
      </c>
      <c r="CA949" s="6">
        <f ca="1">CA948+SUMIFS('Transactions (Dated)'!$F:$F,'Transactions (Dated)'!$D:$D,$BL949,'Transactions (Dated)'!$B:$B,CA$11,'Transactions (Dated)'!$C:$C,"Dividend (paid to cash)")*AL949</f>
        <v>0</v>
      </c>
      <c r="CB949" s="6">
        <v>0</v>
      </c>
      <c r="CC949" s="6">
        <v>0</v>
      </c>
      <c r="CF949" s="6">
        <f t="shared" ca="1" si="413"/>
        <v>81152.111999999994</v>
      </c>
      <c r="CH949" s="3">
        <f t="shared" si="414"/>
        <v>43277</v>
      </c>
      <c r="CI949" s="4">
        <f t="shared" ca="1" si="415"/>
        <v>818526.1399999999</v>
      </c>
      <c r="CJ949" s="4">
        <f t="shared" ca="1" si="416"/>
        <v>81152.111999999994</v>
      </c>
      <c r="CL949" s="4">
        <f t="shared" ca="1" si="417"/>
        <v>899678.25199999986</v>
      </c>
    </row>
    <row r="950" spans="2:90" x14ac:dyDescent="0.15">
      <c r="B950" s="3">
        <v>43278</v>
      </c>
      <c r="E950" s="86">
        <v>43278</v>
      </c>
      <c r="F950" s="53">
        <v>12.97</v>
      </c>
      <c r="G950">
        <v>3.52</v>
      </c>
      <c r="H950">
        <v>21.87</v>
      </c>
      <c r="I950">
        <v>26.63</v>
      </c>
      <c r="K950">
        <v>12.42</v>
      </c>
      <c r="L950">
        <v>16.420000000000002</v>
      </c>
      <c r="M950">
        <v>3.14</v>
      </c>
      <c r="O950">
        <v>17.600000000000001</v>
      </c>
      <c r="Q950">
        <v>1.32</v>
      </c>
      <c r="R950">
        <v>7.35</v>
      </c>
      <c r="S950">
        <v>42.01</v>
      </c>
      <c r="U950">
        <v>42.01</v>
      </c>
      <c r="X950" s="3">
        <f t="shared" si="395"/>
        <v>43278</v>
      </c>
      <c r="Y950" s="40">
        <f ca="1">Y949+SUMIFS('Transactions (Dated)'!$E$2:$E$53,'Transactions (Dated)'!$D$2:$D$53,'Share Values'!$X950,'Transactions (Dated)'!$B$2:$B$53,'Share Values'!Y$11,'Transactions (Dated)'!$C$2:$C$53,"Buy")-SUMIFS('Transactions (Dated)'!$E$2:$E$53,'Transactions (Dated)'!$D$2:$D$53,'Share Values'!$X950,'Transactions (Dated)'!$B$2:$B$53,'Share Values'!Y$11,'Transactions (Dated)'!$C$2:$C$53,"Sell")</f>
        <v>4625</v>
      </c>
      <c r="Z950" s="40">
        <f ca="1">Z949+SUMIFS('Transactions (Dated)'!$E$2:$E$53,'Transactions (Dated)'!$D$2:$D$53,'Share Values'!$X950,'Transactions (Dated)'!$B$2:$B$53,'Share Values'!Z$11,'Transactions (Dated)'!$C$2:$C$53,"Buy")-SUMIFS('Transactions (Dated)'!$E$2:$E$53,'Transactions (Dated)'!$D$2:$D$53,'Share Values'!$X950,'Transactions (Dated)'!$B$2:$B$53,'Share Values'!Z$11,'Transactions (Dated)'!$C$2:$C$53,"Sell")</f>
        <v>9375</v>
      </c>
      <c r="AA950" s="40">
        <f ca="1">AA949+SUMIFS('Transactions (Dated)'!$E$2:$E$53,'Transactions (Dated)'!$D$2:$D$53,'Share Values'!$X950,'Transactions (Dated)'!$B$2:$B$53,'Share Values'!AA$11,'Transactions (Dated)'!$C$2:$C$53,"Buy")-SUMIFS('Transactions (Dated)'!$E$2:$E$53,'Transactions (Dated)'!$D$2:$D$53,'Share Values'!$X950,'Transactions (Dated)'!$B$2:$B$53,'Share Values'!AA$11,'Transactions (Dated)'!$C$2:$C$53,"Sell")</f>
        <v>26357</v>
      </c>
      <c r="AB950" s="40">
        <f ca="1">AB949+SUMIFS('Transactions (Dated)'!$E$2:$E$53,'Transactions (Dated)'!$D$2:$D$53,'Share Values'!$X950,'Transactions (Dated)'!$B$2:$B$53,'Share Values'!AB$11,'Transactions (Dated)'!$C$2:$C$53,"Buy")-SUMIFS('Transactions (Dated)'!$E$2:$E$53,'Transactions (Dated)'!$D$2:$D$53,'Share Values'!$X950,'Transactions (Dated)'!$B$2:$B$53,'Share Values'!AB$11,'Transactions (Dated)'!$C$2:$C$53,"Sell")</f>
        <v>1892</v>
      </c>
      <c r="AC950" s="40">
        <f ca="1">AC949+SUMIFS('Transactions (Dated)'!$E$2:$E$53,'Transactions (Dated)'!$D$2:$D$53,'Share Values'!$X950,'Transactions (Dated)'!$B$2:$B$53,'Share Values'!AC$11,'Transactions (Dated)'!$C$2:$C$53,"Buy")-SUMIFS('Transactions (Dated)'!$E$2:$E$53,'Transactions (Dated)'!$D$2:$D$53,'Share Values'!$X950,'Transactions (Dated)'!$B$2:$B$53,'Share Values'!AC$11,'Transactions (Dated)'!$C$2:$C$53,"Sell")</f>
        <v>2348</v>
      </c>
      <c r="AD950" s="40">
        <f ca="1">AD949+SUMIFS('Transactions (Dated)'!$E$2:$E$53,'Transactions (Dated)'!$D$2:$D$53,'Share Values'!$X950,'Transactions (Dated)'!$B$2:$B$53,'Share Values'!AD$11,'Transactions (Dated)'!$C$2:$C$53,"Buy")-SUMIFS('Transactions (Dated)'!$E$2:$E$53,'Transactions (Dated)'!$D$2:$D$53,'Share Values'!$X950,'Transactions (Dated)'!$B$2:$B$53,'Share Values'!AD$11,'Transactions (Dated)'!$C$2:$C$53,"Sell")</f>
        <v>0</v>
      </c>
      <c r="AE950" s="40">
        <f ca="1">AE949+SUMIFS('Transactions (Dated)'!$E$2:$E$53,'Transactions (Dated)'!$D$2:$D$53,'Share Values'!$X950,'Transactions (Dated)'!$B$2:$B$53,'Share Values'!AE$11,'Transactions (Dated)'!$C$2:$C$53,"Buy")-SUMIFS('Transactions (Dated)'!$E$2:$E$53,'Transactions (Dated)'!$D$2:$D$53,'Share Values'!$X950,'Transactions (Dated)'!$B$2:$B$53,'Share Values'!AE$11,'Transactions (Dated)'!$C$2:$C$53,"Sell")</f>
        <v>2900</v>
      </c>
      <c r="AF950" s="40">
        <f ca="1">AF949+SUMIFS('Transactions (Dated)'!$E$2:$E$53,'Transactions (Dated)'!$D$2:$D$53,'Share Values'!$X950,'Transactions (Dated)'!$B$2:$B$53,'Share Values'!AF$11,'Transactions (Dated)'!$C$2:$C$53,"Buy")-SUMIFS('Transactions (Dated)'!$E$2:$E$53,'Transactions (Dated)'!$D$2:$D$53,'Share Values'!$X950,'Transactions (Dated)'!$B$2:$B$53,'Share Values'!AF$11,'Transactions (Dated)'!$C$2:$C$53,"Sell")</f>
        <v>14201</v>
      </c>
      <c r="AG950" s="40">
        <f ca="1">AG949+SUMIFS('Transactions (Dated)'!$E$2:$E$53,'Transactions (Dated)'!$D$2:$D$53,'Share Values'!$X950,'Transactions (Dated)'!$B$2:$B$53,'Share Values'!AG$11,'Transactions (Dated)'!$C$2:$C$53,"Buy")-SUMIFS('Transactions (Dated)'!$E$2:$E$53,'Transactions (Dated)'!$D$2:$D$53,'Share Values'!$X950,'Transactions (Dated)'!$B$2:$B$53,'Share Values'!AG$11,'Transactions (Dated)'!$C$2:$C$53,"Sell")</f>
        <v>6835</v>
      </c>
      <c r="AH950" s="40">
        <f ca="1">AH949+SUMIFS('Transactions (Dated)'!$E$2:$E$53,'Transactions (Dated)'!$D$2:$D$53,'Share Values'!$X950,'Transactions (Dated)'!$B$2:$B$53,'Share Values'!AH$11,'Transactions (Dated)'!$C$2:$C$53,"Buy")-SUMIFS('Transactions (Dated)'!$E$2:$E$53,'Transactions (Dated)'!$D$2:$D$53,'Share Values'!$X950,'Transactions (Dated)'!$B$2:$B$53,'Share Values'!AH$11,'Transactions (Dated)'!$C$2:$C$53,"Sell")</f>
        <v>0</v>
      </c>
      <c r="AI950" s="40">
        <f ca="1">AI949+SUMIFS('Transactions (Dated)'!$E$2:$E$53,'Transactions (Dated)'!$D$2:$D$53,'Share Values'!$X950,'Transactions (Dated)'!$B$2:$B$53,'Share Values'!AI$11,'Transactions (Dated)'!$C$2:$C$53,"Buy")-SUMIFS('Transactions (Dated)'!$E$2:$E$53,'Transactions (Dated)'!$D$2:$D$53,'Share Values'!$X950,'Transactions (Dated)'!$B$2:$B$53,'Share Values'!AI$11,'Transactions (Dated)'!$C$2:$C$53,"Sell")</f>
        <v>0</v>
      </c>
      <c r="AJ950" s="40">
        <f ca="1">AJ949+SUMIFS('Transactions (Dated)'!$E$2:$E$53,'Transactions (Dated)'!$D$2:$D$53,'Share Values'!$X950,'Transactions (Dated)'!$B$2:$B$53,'Share Values'!AJ$11,'Transactions (Dated)'!$C$2:$C$53,"Buy")-SUMIFS('Transactions (Dated)'!$E$2:$E$53,'Transactions (Dated)'!$D$2:$D$53,'Share Values'!$X950,'Transactions (Dated)'!$B$2:$B$53,'Share Values'!AJ$11,'Transactions (Dated)'!$C$2:$C$53,"Sell")</f>
        <v>0</v>
      </c>
      <c r="AK950" s="40">
        <f ca="1">AK949+SUMIFS('Transactions (Dated)'!$E$2:$E$53,'Transactions (Dated)'!$D$2:$D$53,'Share Values'!$X950,'Transactions (Dated)'!$B$2:$B$53,'Share Values'!AK$11,'Transactions (Dated)'!$C$2:$C$53,"Buy")-SUMIFS('Transactions (Dated)'!$E$2:$E$53,'Transactions (Dated)'!$D$2:$D$53,'Share Values'!$X950,'Transactions (Dated)'!$B$2:$B$53,'Share Values'!AK$11,'Transactions (Dated)'!$C$2:$C$53,"Sell")</f>
        <v>0</v>
      </c>
      <c r="AL950" s="40">
        <f ca="1">AL949+SUMIFS('Transactions (Dated)'!$E$2:$E$53,'Transactions (Dated)'!$D$2:$D$53,'Share Values'!$X950,'Transactions (Dated)'!$B$2:$B$53,'Share Values'!AL$11,'Transactions (Dated)'!$C$2:$C$53,"Buy")-SUMIFS('Transactions (Dated)'!$E$2:$E$53,'Transactions (Dated)'!$D$2:$D$53,'Share Values'!$X950,'Transactions (Dated)'!$B$2:$B$53,'Share Values'!AL$11,'Transactions (Dated)'!$C$2:$C$53,"Sell")</f>
        <v>0</v>
      </c>
      <c r="AM950" s="40">
        <f ca="1">AM949+SUMIFS('Transactions (Dated)'!$E$2:$E$53,'Transactions (Dated)'!$D$2:$D$53,'Share Values'!$X950,'Transactions (Dated)'!$B$2:$B$53,'Share Values'!AM$11,'Transactions (Dated)'!$C$2:$C$53,"Buy")-SUMIFS('Transactions (Dated)'!$E$2:$E$53,'Transactions (Dated)'!$D$2:$D$53,'Share Values'!$X950,'Transactions (Dated)'!$B$2:$B$53,'Share Values'!AM$11,'Transactions (Dated)'!$C$2:$C$53,"Sell")</f>
        <v>0</v>
      </c>
      <c r="AN950" s="40">
        <f ca="1">AN949+SUMIFS('Transactions (Dated)'!$E$2:$E$53,'Transactions (Dated)'!$D$2:$D$53,'Share Values'!$X950,'Transactions (Dated)'!$B$2:$B$53,'Share Values'!AN$11,'Transactions (Dated)'!$C$2:$C$53,"Buy")-SUMIFS('Transactions (Dated)'!$E$2:$E$53,'Transactions (Dated)'!$D$2:$D$53,'Share Values'!$X950,'Transactions (Dated)'!$B$2:$B$53,'Share Values'!AN$11,'Transactions (Dated)'!$C$2:$C$53,"Sell")</f>
        <v>0</v>
      </c>
      <c r="AQ950" s="3">
        <f t="shared" si="396"/>
        <v>43278</v>
      </c>
      <c r="AR950" s="6">
        <f t="shared" ca="1" si="397"/>
        <v>59986.25</v>
      </c>
      <c r="AS950" s="6">
        <f t="shared" ca="1" si="398"/>
        <v>33000</v>
      </c>
      <c r="AT950" s="6">
        <f t="shared" ca="1" si="399"/>
        <v>576427.59000000008</v>
      </c>
      <c r="AU950" s="6">
        <f t="shared" ca="1" si="400"/>
        <v>50383.96</v>
      </c>
      <c r="AV950" s="6">
        <f t="shared" ca="1" si="401"/>
        <v>0</v>
      </c>
      <c r="AW950" s="6">
        <f t="shared" ca="1" si="402"/>
        <v>0</v>
      </c>
      <c r="AX950" s="6">
        <f t="shared" ca="1" si="403"/>
        <v>47618.000000000007</v>
      </c>
      <c r="AY950" s="6">
        <f t="shared" ca="1" si="404"/>
        <v>44591.14</v>
      </c>
      <c r="AZ950" s="6">
        <f t="shared" ca="1" si="405"/>
        <v>0</v>
      </c>
      <c r="BA950" s="6">
        <f t="shared" ca="1" si="406"/>
        <v>0</v>
      </c>
      <c r="BB950" s="6">
        <f t="shared" ca="1" si="407"/>
        <v>0</v>
      </c>
      <c r="BC950" s="6">
        <f t="shared" ca="1" si="408"/>
        <v>0</v>
      </c>
      <c r="BD950" s="6">
        <f t="shared" ca="1" si="409"/>
        <v>0</v>
      </c>
      <c r="BE950" s="6">
        <f t="shared" ca="1" si="410"/>
        <v>0</v>
      </c>
      <c r="BF950" s="6">
        <f t="shared" ca="1" si="393"/>
        <v>0</v>
      </c>
      <c r="BG950" s="6">
        <f t="shared" ca="1" si="394"/>
        <v>0</v>
      </c>
      <c r="BJ950" s="4">
        <f t="shared" ca="1" si="411"/>
        <v>812006.94000000006</v>
      </c>
      <c r="BL950" s="3">
        <f t="shared" si="412"/>
        <v>43278</v>
      </c>
      <c r="BM950" s="6">
        <f>BM949+SUMIFS('Transactions (Dated)'!G:G,'Transactions (Dated)'!D:D,'Share Values'!AQ950)</f>
        <v>14317.649999999987</v>
      </c>
      <c r="BN950" s="6">
        <f ca="1">BN949+SUMIFS('Transactions (Dated)'!$F:$F,'Transactions (Dated)'!$D:$D,$BL950,'Transactions (Dated)'!$B:$B,BN$11,'Transactions (Dated)'!$C:$C,"Dividend (paid to cash)")*Y950</f>
        <v>0</v>
      </c>
      <c r="BO950" s="6">
        <f ca="1">BO949+SUMIFS('Transactions (Dated)'!$F:$F,'Transactions (Dated)'!$D:$D,$BL950,'Transactions (Dated)'!$B:$B,BO$11,'Transactions (Dated)'!$C:$C,"Dividend (paid to cash)")*Z950</f>
        <v>2421.875</v>
      </c>
      <c r="BP950" s="6">
        <f ca="1">BP949+SUMIFS('Transactions (Dated)'!$F:$F,'Transactions (Dated)'!$D:$D,$BL950,'Transactions (Dated)'!$B:$B,BP$11,'Transactions (Dated)'!$C:$C,"Dividend (paid to cash)")*AA950</f>
        <v>51745.237000000008</v>
      </c>
      <c r="BQ950" s="6">
        <f ca="1">BQ949+SUMIFS('Transactions (Dated)'!$F:$F,'Transactions (Dated)'!$D:$D,$BL950,'Transactions (Dated)'!$B:$B,BQ$11,'Transactions (Dated)'!$C:$C,"Dividend (paid to cash)")*AB950</f>
        <v>922.34999999999991</v>
      </c>
      <c r="BR950" s="6">
        <f ca="1">BR949+SUMIFS('Transactions (Dated)'!$F:$F,'Transactions (Dated)'!$D:$D,$BL950,'Transactions (Dated)'!$B:$B,BR$11,'Transactions (Dated)'!$C:$C,"Dividend (paid to cash)")*AC950</f>
        <v>0</v>
      </c>
      <c r="BS950" s="6">
        <f ca="1">BS949+SUMIFS('Transactions (Dated)'!$F:$F,'Transactions (Dated)'!$D:$D,$BL950,'Transactions (Dated)'!$B:$B,BS$11,'Transactions (Dated)'!$C:$C,"Dividend (paid to cash)")*AD950</f>
        <v>0</v>
      </c>
      <c r="BT950" s="6">
        <f ca="1">BT949+SUMIFS('Transactions (Dated)'!$F:$F,'Transactions (Dated)'!$D:$D,$BL950,'Transactions (Dated)'!$B:$B,BT$11,'Transactions (Dated)'!$C:$C,"Dividend (paid to cash)")*AE950</f>
        <v>11745</v>
      </c>
      <c r="BU950" s="6">
        <f ca="1">BU949+SUMIFS('Transactions (Dated)'!$F:$F,'Transactions (Dated)'!$D:$D,$BL950,'Transactions (Dated)'!$B:$B,BU$11,'Transactions (Dated)'!$C:$C,"Dividend (paid to cash)")*AF950</f>
        <v>0</v>
      </c>
      <c r="BV950" s="6">
        <f ca="1">BV949+SUMIFS('Transactions (Dated)'!$F:$F,'Transactions (Dated)'!$D:$D,$BL950,'Transactions (Dated)'!$B:$B,BV$11,'Transactions (Dated)'!$C:$C,"Dividend (paid to cash)")*AG950</f>
        <v>0</v>
      </c>
      <c r="BW950" s="6">
        <f ca="1">BW949+SUMIFS('Transactions (Dated)'!$F:$F,'Transactions (Dated)'!$D:$D,$BL950,'Transactions (Dated)'!$B:$B,BW$11,'Transactions (Dated)'!$C:$C,"Dividend (paid to cash)")*AH950</f>
        <v>0</v>
      </c>
      <c r="BX950" s="6">
        <f ca="1">BX949+SUMIFS('Transactions (Dated)'!$F:$F,'Transactions (Dated)'!$D:$D,$BL950,'Transactions (Dated)'!$B:$B,BX$11,'Transactions (Dated)'!$C:$C,"Dividend (paid to cash)")*AI950</f>
        <v>0</v>
      </c>
      <c r="BY950" s="6">
        <f ca="1">BY949+SUMIFS('Transactions (Dated)'!$F:$F,'Transactions (Dated)'!$D:$D,$BL950,'Transactions (Dated)'!$B:$B,BY$11,'Transactions (Dated)'!$C:$C,"Dividend (paid to cash)")*AJ950</f>
        <v>0</v>
      </c>
      <c r="BZ950" s="6">
        <f ca="1">BZ949+SUMIFS('Transactions (Dated)'!$F:$F,'Transactions (Dated)'!$D:$D,$BL950,'Transactions (Dated)'!$B:$B,BZ$11,'Transactions (Dated)'!$C:$C,"Dividend (paid to cash)")*AK950</f>
        <v>0</v>
      </c>
      <c r="CA950" s="6">
        <f ca="1">CA949+SUMIFS('Transactions (Dated)'!$F:$F,'Transactions (Dated)'!$D:$D,$BL950,'Transactions (Dated)'!$B:$B,CA$11,'Transactions (Dated)'!$C:$C,"Dividend (paid to cash)")*AL950</f>
        <v>0</v>
      </c>
      <c r="CB950" s="6">
        <v>0</v>
      </c>
      <c r="CC950" s="6">
        <v>0</v>
      </c>
      <c r="CF950" s="6">
        <f t="shared" ca="1" si="413"/>
        <v>81152.111999999994</v>
      </c>
      <c r="CH950" s="3">
        <f t="shared" si="414"/>
        <v>43278</v>
      </c>
      <c r="CI950" s="4">
        <f t="shared" ca="1" si="415"/>
        <v>812006.94000000006</v>
      </c>
      <c r="CJ950" s="4">
        <f t="shared" ca="1" si="416"/>
        <v>81152.111999999994</v>
      </c>
      <c r="CL950" s="4">
        <f t="shared" ca="1" si="417"/>
        <v>893159.05200000003</v>
      </c>
    </row>
    <row r="951" spans="2:90" x14ac:dyDescent="0.15">
      <c r="B951" s="3">
        <v>43279</v>
      </c>
      <c r="E951" s="86">
        <v>43279</v>
      </c>
      <c r="F951" s="53">
        <v>12.94</v>
      </c>
      <c r="G951">
        <v>3.62</v>
      </c>
      <c r="H951">
        <v>21.81</v>
      </c>
      <c r="I951">
        <v>26.71</v>
      </c>
      <c r="K951">
        <v>12.39</v>
      </c>
      <c r="L951">
        <v>16.420000000000002</v>
      </c>
      <c r="M951">
        <v>3.05</v>
      </c>
      <c r="O951">
        <v>17.29</v>
      </c>
      <c r="Q951">
        <v>1.34</v>
      </c>
      <c r="R951">
        <v>7.12</v>
      </c>
      <c r="S951">
        <v>42.01</v>
      </c>
      <c r="U951">
        <v>42.01</v>
      </c>
      <c r="X951" s="3">
        <f t="shared" si="395"/>
        <v>43279</v>
      </c>
      <c r="Y951" s="40">
        <f ca="1">Y950+SUMIFS('Transactions (Dated)'!$E$2:$E$53,'Transactions (Dated)'!$D$2:$D$53,'Share Values'!$X951,'Transactions (Dated)'!$B$2:$B$53,'Share Values'!Y$11,'Transactions (Dated)'!$C$2:$C$53,"Buy")-SUMIFS('Transactions (Dated)'!$E$2:$E$53,'Transactions (Dated)'!$D$2:$D$53,'Share Values'!$X951,'Transactions (Dated)'!$B$2:$B$53,'Share Values'!Y$11,'Transactions (Dated)'!$C$2:$C$53,"Sell")</f>
        <v>4625</v>
      </c>
      <c r="Z951" s="40">
        <f ca="1">Z950+SUMIFS('Transactions (Dated)'!$E$2:$E$53,'Transactions (Dated)'!$D$2:$D$53,'Share Values'!$X951,'Transactions (Dated)'!$B$2:$B$53,'Share Values'!Z$11,'Transactions (Dated)'!$C$2:$C$53,"Buy")-SUMIFS('Transactions (Dated)'!$E$2:$E$53,'Transactions (Dated)'!$D$2:$D$53,'Share Values'!$X951,'Transactions (Dated)'!$B$2:$B$53,'Share Values'!Z$11,'Transactions (Dated)'!$C$2:$C$53,"Sell")</f>
        <v>9375</v>
      </c>
      <c r="AA951" s="40">
        <f ca="1">AA950+SUMIFS('Transactions (Dated)'!$E$2:$E$53,'Transactions (Dated)'!$D$2:$D$53,'Share Values'!$X951,'Transactions (Dated)'!$B$2:$B$53,'Share Values'!AA$11,'Transactions (Dated)'!$C$2:$C$53,"Buy")-SUMIFS('Transactions (Dated)'!$E$2:$E$53,'Transactions (Dated)'!$D$2:$D$53,'Share Values'!$X951,'Transactions (Dated)'!$B$2:$B$53,'Share Values'!AA$11,'Transactions (Dated)'!$C$2:$C$53,"Sell")</f>
        <v>26357</v>
      </c>
      <c r="AB951" s="40">
        <f ca="1">AB950+SUMIFS('Transactions (Dated)'!$E$2:$E$53,'Transactions (Dated)'!$D$2:$D$53,'Share Values'!$X951,'Transactions (Dated)'!$B$2:$B$53,'Share Values'!AB$11,'Transactions (Dated)'!$C$2:$C$53,"Buy")-SUMIFS('Transactions (Dated)'!$E$2:$E$53,'Transactions (Dated)'!$D$2:$D$53,'Share Values'!$X951,'Transactions (Dated)'!$B$2:$B$53,'Share Values'!AB$11,'Transactions (Dated)'!$C$2:$C$53,"Sell")</f>
        <v>1892</v>
      </c>
      <c r="AC951" s="40">
        <f ca="1">AC950+SUMIFS('Transactions (Dated)'!$E$2:$E$53,'Transactions (Dated)'!$D$2:$D$53,'Share Values'!$X951,'Transactions (Dated)'!$B$2:$B$53,'Share Values'!AC$11,'Transactions (Dated)'!$C$2:$C$53,"Buy")-SUMIFS('Transactions (Dated)'!$E$2:$E$53,'Transactions (Dated)'!$D$2:$D$53,'Share Values'!$X951,'Transactions (Dated)'!$B$2:$B$53,'Share Values'!AC$11,'Transactions (Dated)'!$C$2:$C$53,"Sell")</f>
        <v>2348</v>
      </c>
      <c r="AD951" s="40">
        <f ca="1">AD950+SUMIFS('Transactions (Dated)'!$E$2:$E$53,'Transactions (Dated)'!$D$2:$D$53,'Share Values'!$X951,'Transactions (Dated)'!$B$2:$B$53,'Share Values'!AD$11,'Transactions (Dated)'!$C$2:$C$53,"Buy")-SUMIFS('Transactions (Dated)'!$E$2:$E$53,'Transactions (Dated)'!$D$2:$D$53,'Share Values'!$X951,'Transactions (Dated)'!$B$2:$B$53,'Share Values'!AD$11,'Transactions (Dated)'!$C$2:$C$53,"Sell")</f>
        <v>0</v>
      </c>
      <c r="AE951" s="40">
        <f ca="1">AE950+SUMIFS('Transactions (Dated)'!$E$2:$E$53,'Transactions (Dated)'!$D$2:$D$53,'Share Values'!$X951,'Transactions (Dated)'!$B$2:$B$53,'Share Values'!AE$11,'Transactions (Dated)'!$C$2:$C$53,"Buy")-SUMIFS('Transactions (Dated)'!$E$2:$E$53,'Transactions (Dated)'!$D$2:$D$53,'Share Values'!$X951,'Transactions (Dated)'!$B$2:$B$53,'Share Values'!AE$11,'Transactions (Dated)'!$C$2:$C$53,"Sell")</f>
        <v>2900</v>
      </c>
      <c r="AF951" s="40">
        <f ca="1">AF950+SUMIFS('Transactions (Dated)'!$E$2:$E$53,'Transactions (Dated)'!$D$2:$D$53,'Share Values'!$X951,'Transactions (Dated)'!$B$2:$B$53,'Share Values'!AF$11,'Transactions (Dated)'!$C$2:$C$53,"Buy")-SUMIFS('Transactions (Dated)'!$E$2:$E$53,'Transactions (Dated)'!$D$2:$D$53,'Share Values'!$X951,'Transactions (Dated)'!$B$2:$B$53,'Share Values'!AF$11,'Transactions (Dated)'!$C$2:$C$53,"Sell")</f>
        <v>14201</v>
      </c>
      <c r="AG951" s="40">
        <f ca="1">AG950+SUMIFS('Transactions (Dated)'!$E$2:$E$53,'Transactions (Dated)'!$D$2:$D$53,'Share Values'!$X951,'Transactions (Dated)'!$B$2:$B$53,'Share Values'!AG$11,'Transactions (Dated)'!$C$2:$C$53,"Buy")-SUMIFS('Transactions (Dated)'!$E$2:$E$53,'Transactions (Dated)'!$D$2:$D$53,'Share Values'!$X951,'Transactions (Dated)'!$B$2:$B$53,'Share Values'!AG$11,'Transactions (Dated)'!$C$2:$C$53,"Sell")</f>
        <v>6835</v>
      </c>
      <c r="AH951" s="40">
        <f ca="1">AH950+SUMIFS('Transactions (Dated)'!$E$2:$E$53,'Transactions (Dated)'!$D$2:$D$53,'Share Values'!$X951,'Transactions (Dated)'!$B$2:$B$53,'Share Values'!AH$11,'Transactions (Dated)'!$C$2:$C$53,"Buy")-SUMIFS('Transactions (Dated)'!$E$2:$E$53,'Transactions (Dated)'!$D$2:$D$53,'Share Values'!$X951,'Transactions (Dated)'!$B$2:$B$53,'Share Values'!AH$11,'Transactions (Dated)'!$C$2:$C$53,"Sell")</f>
        <v>0</v>
      </c>
      <c r="AI951" s="40">
        <f ca="1">AI950+SUMIFS('Transactions (Dated)'!$E$2:$E$53,'Transactions (Dated)'!$D$2:$D$53,'Share Values'!$X951,'Transactions (Dated)'!$B$2:$B$53,'Share Values'!AI$11,'Transactions (Dated)'!$C$2:$C$53,"Buy")-SUMIFS('Transactions (Dated)'!$E$2:$E$53,'Transactions (Dated)'!$D$2:$D$53,'Share Values'!$X951,'Transactions (Dated)'!$B$2:$B$53,'Share Values'!AI$11,'Transactions (Dated)'!$C$2:$C$53,"Sell")</f>
        <v>0</v>
      </c>
      <c r="AJ951" s="40">
        <f ca="1">AJ950+SUMIFS('Transactions (Dated)'!$E$2:$E$53,'Transactions (Dated)'!$D$2:$D$53,'Share Values'!$X951,'Transactions (Dated)'!$B$2:$B$53,'Share Values'!AJ$11,'Transactions (Dated)'!$C$2:$C$53,"Buy")-SUMIFS('Transactions (Dated)'!$E$2:$E$53,'Transactions (Dated)'!$D$2:$D$53,'Share Values'!$X951,'Transactions (Dated)'!$B$2:$B$53,'Share Values'!AJ$11,'Transactions (Dated)'!$C$2:$C$53,"Sell")</f>
        <v>0</v>
      </c>
      <c r="AK951" s="40">
        <f ca="1">AK950+SUMIFS('Transactions (Dated)'!$E$2:$E$53,'Transactions (Dated)'!$D$2:$D$53,'Share Values'!$X951,'Transactions (Dated)'!$B$2:$B$53,'Share Values'!AK$11,'Transactions (Dated)'!$C$2:$C$53,"Buy")-SUMIFS('Transactions (Dated)'!$E$2:$E$53,'Transactions (Dated)'!$D$2:$D$53,'Share Values'!$X951,'Transactions (Dated)'!$B$2:$B$53,'Share Values'!AK$11,'Transactions (Dated)'!$C$2:$C$53,"Sell")</f>
        <v>0</v>
      </c>
      <c r="AL951" s="40">
        <f ca="1">AL950+SUMIFS('Transactions (Dated)'!$E$2:$E$53,'Transactions (Dated)'!$D$2:$D$53,'Share Values'!$X951,'Transactions (Dated)'!$B$2:$B$53,'Share Values'!AL$11,'Transactions (Dated)'!$C$2:$C$53,"Buy")-SUMIFS('Transactions (Dated)'!$E$2:$E$53,'Transactions (Dated)'!$D$2:$D$53,'Share Values'!$X951,'Transactions (Dated)'!$B$2:$B$53,'Share Values'!AL$11,'Transactions (Dated)'!$C$2:$C$53,"Sell")</f>
        <v>0</v>
      </c>
      <c r="AM951" s="40">
        <f ca="1">AM950+SUMIFS('Transactions (Dated)'!$E$2:$E$53,'Transactions (Dated)'!$D$2:$D$53,'Share Values'!$X951,'Transactions (Dated)'!$B$2:$B$53,'Share Values'!AM$11,'Transactions (Dated)'!$C$2:$C$53,"Buy")-SUMIFS('Transactions (Dated)'!$E$2:$E$53,'Transactions (Dated)'!$D$2:$D$53,'Share Values'!$X951,'Transactions (Dated)'!$B$2:$B$53,'Share Values'!AM$11,'Transactions (Dated)'!$C$2:$C$53,"Sell")</f>
        <v>0</v>
      </c>
      <c r="AN951" s="40">
        <f ca="1">AN950+SUMIFS('Transactions (Dated)'!$E$2:$E$53,'Transactions (Dated)'!$D$2:$D$53,'Share Values'!$X951,'Transactions (Dated)'!$B$2:$B$53,'Share Values'!AN$11,'Transactions (Dated)'!$C$2:$C$53,"Buy")-SUMIFS('Transactions (Dated)'!$E$2:$E$53,'Transactions (Dated)'!$D$2:$D$53,'Share Values'!$X951,'Transactions (Dated)'!$B$2:$B$53,'Share Values'!AN$11,'Transactions (Dated)'!$C$2:$C$53,"Sell")</f>
        <v>0</v>
      </c>
      <c r="AQ951" s="3">
        <f t="shared" si="396"/>
        <v>43279</v>
      </c>
      <c r="AR951" s="6">
        <f t="shared" ca="1" si="397"/>
        <v>59847.5</v>
      </c>
      <c r="AS951" s="6">
        <f t="shared" ca="1" si="398"/>
        <v>33937.5</v>
      </c>
      <c r="AT951" s="6">
        <f t="shared" ca="1" si="399"/>
        <v>574846.16999999993</v>
      </c>
      <c r="AU951" s="6">
        <f t="shared" ca="1" si="400"/>
        <v>50535.32</v>
      </c>
      <c r="AV951" s="6">
        <f t="shared" ca="1" si="401"/>
        <v>0</v>
      </c>
      <c r="AW951" s="6">
        <f t="shared" ca="1" si="402"/>
        <v>0</v>
      </c>
      <c r="AX951" s="6">
        <f t="shared" ca="1" si="403"/>
        <v>47618.000000000007</v>
      </c>
      <c r="AY951" s="6">
        <f t="shared" ca="1" si="404"/>
        <v>43313.049999999996</v>
      </c>
      <c r="AZ951" s="6">
        <f t="shared" ca="1" si="405"/>
        <v>0</v>
      </c>
      <c r="BA951" s="6">
        <f t="shared" ca="1" si="406"/>
        <v>0</v>
      </c>
      <c r="BB951" s="6">
        <f t="shared" ca="1" si="407"/>
        <v>0</v>
      </c>
      <c r="BC951" s="6">
        <f t="shared" ca="1" si="408"/>
        <v>0</v>
      </c>
      <c r="BD951" s="6">
        <f t="shared" ca="1" si="409"/>
        <v>0</v>
      </c>
      <c r="BE951" s="6">
        <f t="shared" ca="1" si="410"/>
        <v>0</v>
      </c>
      <c r="BF951" s="6">
        <f t="shared" ca="1" si="393"/>
        <v>0</v>
      </c>
      <c r="BG951" s="6">
        <f t="shared" ca="1" si="394"/>
        <v>0</v>
      </c>
      <c r="BJ951" s="4">
        <f t="shared" ca="1" si="411"/>
        <v>810097.53999999992</v>
      </c>
      <c r="BL951" s="3">
        <f t="shared" si="412"/>
        <v>43279</v>
      </c>
      <c r="BM951" s="6">
        <f>BM950+SUMIFS('Transactions (Dated)'!G:G,'Transactions (Dated)'!D:D,'Share Values'!AQ951)</f>
        <v>14317.649999999987</v>
      </c>
      <c r="BN951" s="6">
        <f ca="1">BN950+SUMIFS('Transactions (Dated)'!$F:$F,'Transactions (Dated)'!$D:$D,$BL951,'Transactions (Dated)'!$B:$B,BN$11,'Transactions (Dated)'!$C:$C,"Dividend (paid to cash)")*Y951</f>
        <v>0</v>
      </c>
      <c r="BO951" s="6">
        <f ca="1">BO950+SUMIFS('Transactions (Dated)'!$F:$F,'Transactions (Dated)'!$D:$D,$BL951,'Transactions (Dated)'!$B:$B,BO$11,'Transactions (Dated)'!$C:$C,"Dividend (paid to cash)")*Z951</f>
        <v>2421.875</v>
      </c>
      <c r="BP951" s="6">
        <f ca="1">BP950+SUMIFS('Transactions (Dated)'!$F:$F,'Transactions (Dated)'!$D:$D,$BL951,'Transactions (Dated)'!$B:$B,BP$11,'Transactions (Dated)'!$C:$C,"Dividend (paid to cash)")*AA951</f>
        <v>51745.237000000008</v>
      </c>
      <c r="BQ951" s="6">
        <f ca="1">BQ950+SUMIFS('Transactions (Dated)'!$F:$F,'Transactions (Dated)'!$D:$D,$BL951,'Transactions (Dated)'!$B:$B,BQ$11,'Transactions (Dated)'!$C:$C,"Dividend (paid to cash)")*AB951</f>
        <v>922.34999999999991</v>
      </c>
      <c r="BR951" s="6">
        <f ca="1">BR950+SUMIFS('Transactions (Dated)'!$F:$F,'Transactions (Dated)'!$D:$D,$BL951,'Transactions (Dated)'!$B:$B,BR$11,'Transactions (Dated)'!$C:$C,"Dividend (paid to cash)")*AC951</f>
        <v>0</v>
      </c>
      <c r="BS951" s="6">
        <f ca="1">BS950+SUMIFS('Transactions (Dated)'!$F:$F,'Transactions (Dated)'!$D:$D,$BL951,'Transactions (Dated)'!$B:$B,BS$11,'Transactions (Dated)'!$C:$C,"Dividend (paid to cash)")*AD951</f>
        <v>0</v>
      </c>
      <c r="BT951" s="6">
        <f ca="1">BT950+SUMIFS('Transactions (Dated)'!$F:$F,'Transactions (Dated)'!$D:$D,$BL951,'Transactions (Dated)'!$B:$B,BT$11,'Transactions (Dated)'!$C:$C,"Dividend (paid to cash)")*AE951</f>
        <v>11745</v>
      </c>
      <c r="BU951" s="6">
        <f ca="1">BU950+SUMIFS('Transactions (Dated)'!$F:$F,'Transactions (Dated)'!$D:$D,$BL951,'Transactions (Dated)'!$B:$B,BU$11,'Transactions (Dated)'!$C:$C,"Dividend (paid to cash)")*AF951</f>
        <v>0</v>
      </c>
      <c r="BV951" s="6">
        <f ca="1">BV950+SUMIFS('Transactions (Dated)'!$F:$F,'Transactions (Dated)'!$D:$D,$BL951,'Transactions (Dated)'!$B:$B,BV$11,'Transactions (Dated)'!$C:$C,"Dividend (paid to cash)")*AG951</f>
        <v>0</v>
      </c>
      <c r="BW951" s="6">
        <f ca="1">BW950+SUMIFS('Transactions (Dated)'!$F:$F,'Transactions (Dated)'!$D:$D,$BL951,'Transactions (Dated)'!$B:$B,BW$11,'Transactions (Dated)'!$C:$C,"Dividend (paid to cash)")*AH951</f>
        <v>0</v>
      </c>
      <c r="BX951" s="6">
        <f ca="1">BX950+SUMIFS('Transactions (Dated)'!$F:$F,'Transactions (Dated)'!$D:$D,$BL951,'Transactions (Dated)'!$B:$B,BX$11,'Transactions (Dated)'!$C:$C,"Dividend (paid to cash)")*AI951</f>
        <v>0</v>
      </c>
      <c r="BY951" s="6">
        <f ca="1">BY950+SUMIFS('Transactions (Dated)'!$F:$F,'Transactions (Dated)'!$D:$D,$BL951,'Transactions (Dated)'!$B:$B,BY$11,'Transactions (Dated)'!$C:$C,"Dividend (paid to cash)")*AJ951</f>
        <v>0</v>
      </c>
      <c r="BZ951" s="6">
        <f ca="1">BZ950+SUMIFS('Transactions (Dated)'!$F:$F,'Transactions (Dated)'!$D:$D,$BL951,'Transactions (Dated)'!$B:$B,BZ$11,'Transactions (Dated)'!$C:$C,"Dividend (paid to cash)")*AK951</f>
        <v>0</v>
      </c>
      <c r="CA951" s="6">
        <f ca="1">CA950+SUMIFS('Transactions (Dated)'!$F:$F,'Transactions (Dated)'!$D:$D,$BL951,'Transactions (Dated)'!$B:$B,CA$11,'Transactions (Dated)'!$C:$C,"Dividend (paid to cash)")*AL951</f>
        <v>0</v>
      </c>
      <c r="CB951" s="6">
        <v>0</v>
      </c>
      <c r="CC951" s="6">
        <v>0</v>
      </c>
      <c r="CF951" s="6">
        <f t="shared" ca="1" si="413"/>
        <v>81152.111999999994</v>
      </c>
      <c r="CH951" s="3">
        <f t="shared" si="414"/>
        <v>43279</v>
      </c>
      <c r="CI951" s="4">
        <f t="shared" ca="1" si="415"/>
        <v>810097.53999999992</v>
      </c>
      <c r="CJ951" s="4">
        <f t="shared" ca="1" si="416"/>
        <v>81152.111999999994</v>
      </c>
      <c r="CL951" s="4">
        <f t="shared" ca="1" si="417"/>
        <v>891249.65199999989</v>
      </c>
    </row>
    <row r="952" spans="2:90" x14ac:dyDescent="0.15">
      <c r="B952" s="3">
        <v>43280</v>
      </c>
      <c r="E952" s="86">
        <v>43280</v>
      </c>
      <c r="F952" s="53">
        <v>12.68</v>
      </c>
      <c r="G952">
        <v>3.64</v>
      </c>
      <c r="H952">
        <v>21.93</v>
      </c>
      <c r="I952">
        <v>26.92</v>
      </c>
      <c r="K952">
        <v>12.44</v>
      </c>
      <c r="L952">
        <v>16.420000000000002</v>
      </c>
      <c r="M952">
        <v>3.07</v>
      </c>
      <c r="O952">
        <v>17.05</v>
      </c>
      <c r="Q952">
        <v>1.32</v>
      </c>
      <c r="R952">
        <v>7.33</v>
      </c>
      <c r="S952">
        <v>42.02</v>
      </c>
      <c r="U952">
        <v>42.02</v>
      </c>
      <c r="X952" s="3">
        <f t="shared" si="395"/>
        <v>43280</v>
      </c>
      <c r="Y952" s="40">
        <f ca="1">Y951+SUMIFS('Transactions (Dated)'!$E$2:$E$53,'Transactions (Dated)'!$D$2:$D$53,'Share Values'!$X952,'Transactions (Dated)'!$B$2:$B$53,'Share Values'!Y$11,'Transactions (Dated)'!$C$2:$C$53,"Buy")-SUMIFS('Transactions (Dated)'!$E$2:$E$53,'Transactions (Dated)'!$D$2:$D$53,'Share Values'!$X952,'Transactions (Dated)'!$B$2:$B$53,'Share Values'!Y$11,'Transactions (Dated)'!$C$2:$C$53,"Sell")</f>
        <v>4625</v>
      </c>
      <c r="Z952" s="40">
        <f ca="1">Z951+SUMIFS('Transactions (Dated)'!$E$2:$E$53,'Transactions (Dated)'!$D$2:$D$53,'Share Values'!$X952,'Transactions (Dated)'!$B$2:$B$53,'Share Values'!Z$11,'Transactions (Dated)'!$C$2:$C$53,"Buy")-SUMIFS('Transactions (Dated)'!$E$2:$E$53,'Transactions (Dated)'!$D$2:$D$53,'Share Values'!$X952,'Transactions (Dated)'!$B$2:$B$53,'Share Values'!Z$11,'Transactions (Dated)'!$C$2:$C$53,"Sell")</f>
        <v>9375</v>
      </c>
      <c r="AA952" s="40">
        <f ca="1">AA951+SUMIFS('Transactions (Dated)'!$E$2:$E$53,'Transactions (Dated)'!$D$2:$D$53,'Share Values'!$X952,'Transactions (Dated)'!$B$2:$B$53,'Share Values'!AA$11,'Transactions (Dated)'!$C$2:$C$53,"Buy")-SUMIFS('Transactions (Dated)'!$E$2:$E$53,'Transactions (Dated)'!$D$2:$D$53,'Share Values'!$X952,'Transactions (Dated)'!$B$2:$B$53,'Share Values'!AA$11,'Transactions (Dated)'!$C$2:$C$53,"Sell")</f>
        <v>26357</v>
      </c>
      <c r="AB952" s="40">
        <f ca="1">AB951+SUMIFS('Transactions (Dated)'!$E$2:$E$53,'Transactions (Dated)'!$D$2:$D$53,'Share Values'!$X952,'Transactions (Dated)'!$B$2:$B$53,'Share Values'!AB$11,'Transactions (Dated)'!$C$2:$C$53,"Buy")-SUMIFS('Transactions (Dated)'!$E$2:$E$53,'Transactions (Dated)'!$D$2:$D$53,'Share Values'!$X952,'Transactions (Dated)'!$B$2:$B$53,'Share Values'!AB$11,'Transactions (Dated)'!$C$2:$C$53,"Sell")</f>
        <v>1892</v>
      </c>
      <c r="AC952" s="40">
        <f ca="1">AC951+SUMIFS('Transactions (Dated)'!$E$2:$E$53,'Transactions (Dated)'!$D$2:$D$53,'Share Values'!$X952,'Transactions (Dated)'!$B$2:$B$53,'Share Values'!AC$11,'Transactions (Dated)'!$C$2:$C$53,"Buy")-SUMIFS('Transactions (Dated)'!$E$2:$E$53,'Transactions (Dated)'!$D$2:$D$53,'Share Values'!$X952,'Transactions (Dated)'!$B$2:$B$53,'Share Values'!AC$11,'Transactions (Dated)'!$C$2:$C$53,"Sell")</f>
        <v>2348</v>
      </c>
      <c r="AD952" s="40">
        <f ca="1">AD951+SUMIFS('Transactions (Dated)'!$E$2:$E$53,'Transactions (Dated)'!$D$2:$D$53,'Share Values'!$X952,'Transactions (Dated)'!$B$2:$B$53,'Share Values'!AD$11,'Transactions (Dated)'!$C$2:$C$53,"Buy")-SUMIFS('Transactions (Dated)'!$E$2:$E$53,'Transactions (Dated)'!$D$2:$D$53,'Share Values'!$X952,'Transactions (Dated)'!$B$2:$B$53,'Share Values'!AD$11,'Transactions (Dated)'!$C$2:$C$53,"Sell")</f>
        <v>0</v>
      </c>
      <c r="AE952" s="40">
        <f ca="1">AE951+SUMIFS('Transactions (Dated)'!$E$2:$E$53,'Transactions (Dated)'!$D$2:$D$53,'Share Values'!$X952,'Transactions (Dated)'!$B$2:$B$53,'Share Values'!AE$11,'Transactions (Dated)'!$C$2:$C$53,"Buy")-SUMIFS('Transactions (Dated)'!$E$2:$E$53,'Transactions (Dated)'!$D$2:$D$53,'Share Values'!$X952,'Transactions (Dated)'!$B$2:$B$53,'Share Values'!AE$11,'Transactions (Dated)'!$C$2:$C$53,"Sell")</f>
        <v>2900</v>
      </c>
      <c r="AF952" s="40">
        <f ca="1">AF951+SUMIFS('Transactions (Dated)'!$E$2:$E$53,'Transactions (Dated)'!$D$2:$D$53,'Share Values'!$X952,'Transactions (Dated)'!$B$2:$B$53,'Share Values'!AF$11,'Transactions (Dated)'!$C$2:$C$53,"Buy")-SUMIFS('Transactions (Dated)'!$E$2:$E$53,'Transactions (Dated)'!$D$2:$D$53,'Share Values'!$X952,'Transactions (Dated)'!$B$2:$B$53,'Share Values'!AF$11,'Transactions (Dated)'!$C$2:$C$53,"Sell")</f>
        <v>14201</v>
      </c>
      <c r="AG952" s="40">
        <f ca="1">AG951+SUMIFS('Transactions (Dated)'!$E$2:$E$53,'Transactions (Dated)'!$D$2:$D$53,'Share Values'!$X952,'Transactions (Dated)'!$B$2:$B$53,'Share Values'!AG$11,'Transactions (Dated)'!$C$2:$C$53,"Buy")-SUMIFS('Transactions (Dated)'!$E$2:$E$53,'Transactions (Dated)'!$D$2:$D$53,'Share Values'!$X952,'Transactions (Dated)'!$B$2:$B$53,'Share Values'!AG$11,'Transactions (Dated)'!$C$2:$C$53,"Sell")</f>
        <v>6835</v>
      </c>
      <c r="AH952" s="40">
        <f ca="1">AH951+SUMIFS('Transactions (Dated)'!$E$2:$E$53,'Transactions (Dated)'!$D$2:$D$53,'Share Values'!$X952,'Transactions (Dated)'!$B$2:$B$53,'Share Values'!AH$11,'Transactions (Dated)'!$C$2:$C$53,"Buy")-SUMIFS('Transactions (Dated)'!$E$2:$E$53,'Transactions (Dated)'!$D$2:$D$53,'Share Values'!$X952,'Transactions (Dated)'!$B$2:$B$53,'Share Values'!AH$11,'Transactions (Dated)'!$C$2:$C$53,"Sell")</f>
        <v>0</v>
      </c>
      <c r="AI952" s="40">
        <f ca="1">AI951+SUMIFS('Transactions (Dated)'!$E$2:$E$53,'Transactions (Dated)'!$D$2:$D$53,'Share Values'!$X952,'Transactions (Dated)'!$B$2:$B$53,'Share Values'!AI$11,'Transactions (Dated)'!$C$2:$C$53,"Buy")-SUMIFS('Transactions (Dated)'!$E$2:$E$53,'Transactions (Dated)'!$D$2:$D$53,'Share Values'!$X952,'Transactions (Dated)'!$B$2:$B$53,'Share Values'!AI$11,'Transactions (Dated)'!$C$2:$C$53,"Sell")</f>
        <v>0</v>
      </c>
      <c r="AJ952" s="40">
        <f ca="1">AJ951+SUMIFS('Transactions (Dated)'!$E$2:$E$53,'Transactions (Dated)'!$D$2:$D$53,'Share Values'!$X952,'Transactions (Dated)'!$B$2:$B$53,'Share Values'!AJ$11,'Transactions (Dated)'!$C$2:$C$53,"Buy")-SUMIFS('Transactions (Dated)'!$E$2:$E$53,'Transactions (Dated)'!$D$2:$D$53,'Share Values'!$X952,'Transactions (Dated)'!$B$2:$B$53,'Share Values'!AJ$11,'Transactions (Dated)'!$C$2:$C$53,"Sell")</f>
        <v>0</v>
      </c>
      <c r="AK952" s="40">
        <f ca="1">AK951+SUMIFS('Transactions (Dated)'!$E$2:$E$53,'Transactions (Dated)'!$D$2:$D$53,'Share Values'!$X952,'Transactions (Dated)'!$B$2:$B$53,'Share Values'!AK$11,'Transactions (Dated)'!$C$2:$C$53,"Buy")-SUMIFS('Transactions (Dated)'!$E$2:$E$53,'Transactions (Dated)'!$D$2:$D$53,'Share Values'!$X952,'Transactions (Dated)'!$B$2:$B$53,'Share Values'!AK$11,'Transactions (Dated)'!$C$2:$C$53,"Sell")</f>
        <v>0</v>
      </c>
      <c r="AL952" s="40">
        <f ca="1">AL951+SUMIFS('Transactions (Dated)'!$E$2:$E$53,'Transactions (Dated)'!$D$2:$D$53,'Share Values'!$X952,'Transactions (Dated)'!$B$2:$B$53,'Share Values'!AL$11,'Transactions (Dated)'!$C$2:$C$53,"Buy")-SUMIFS('Transactions (Dated)'!$E$2:$E$53,'Transactions (Dated)'!$D$2:$D$53,'Share Values'!$X952,'Transactions (Dated)'!$B$2:$B$53,'Share Values'!AL$11,'Transactions (Dated)'!$C$2:$C$53,"Sell")</f>
        <v>0</v>
      </c>
      <c r="AM952" s="40">
        <f ca="1">AM951+SUMIFS('Transactions (Dated)'!$E$2:$E$53,'Transactions (Dated)'!$D$2:$D$53,'Share Values'!$X952,'Transactions (Dated)'!$B$2:$B$53,'Share Values'!AM$11,'Transactions (Dated)'!$C$2:$C$53,"Buy")-SUMIFS('Transactions (Dated)'!$E$2:$E$53,'Transactions (Dated)'!$D$2:$D$53,'Share Values'!$X952,'Transactions (Dated)'!$B$2:$B$53,'Share Values'!AM$11,'Transactions (Dated)'!$C$2:$C$53,"Sell")</f>
        <v>0</v>
      </c>
      <c r="AN952" s="40">
        <f ca="1">AN951+SUMIFS('Transactions (Dated)'!$E$2:$E$53,'Transactions (Dated)'!$D$2:$D$53,'Share Values'!$X952,'Transactions (Dated)'!$B$2:$B$53,'Share Values'!AN$11,'Transactions (Dated)'!$C$2:$C$53,"Buy")-SUMIFS('Transactions (Dated)'!$E$2:$E$53,'Transactions (Dated)'!$D$2:$D$53,'Share Values'!$X952,'Transactions (Dated)'!$B$2:$B$53,'Share Values'!AN$11,'Transactions (Dated)'!$C$2:$C$53,"Sell")</f>
        <v>0</v>
      </c>
      <c r="AQ952" s="3">
        <f t="shared" si="396"/>
        <v>43280</v>
      </c>
      <c r="AR952" s="6">
        <f t="shared" ca="1" si="397"/>
        <v>58645</v>
      </c>
      <c r="AS952" s="6">
        <f t="shared" ca="1" si="398"/>
        <v>34125</v>
      </c>
      <c r="AT952" s="6">
        <f t="shared" ca="1" si="399"/>
        <v>578009.01</v>
      </c>
      <c r="AU952" s="6">
        <f t="shared" ca="1" si="400"/>
        <v>50932.640000000007</v>
      </c>
      <c r="AV952" s="6">
        <f t="shared" ca="1" si="401"/>
        <v>0</v>
      </c>
      <c r="AW952" s="6">
        <f t="shared" ca="1" si="402"/>
        <v>0</v>
      </c>
      <c r="AX952" s="6">
        <f t="shared" ca="1" si="403"/>
        <v>47618.000000000007</v>
      </c>
      <c r="AY952" s="6">
        <f t="shared" ca="1" si="404"/>
        <v>43597.07</v>
      </c>
      <c r="AZ952" s="6">
        <f t="shared" ca="1" si="405"/>
        <v>0</v>
      </c>
      <c r="BA952" s="6">
        <f t="shared" ca="1" si="406"/>
        <v>0</v>
      </c>
      <c r="BB952" s="6">
        <f t="shared" ca="1" si="407"/>
        <v>0</v>
      </c>
      <c r="BC952" s="6">
        <f t="shared" ca="1" si="408"/>
        <v>0</v>
      </c>
      <c r="BD952" s="6">
        <f t="shared" ca="1" si="409"/>
        <v>0</v>
      </c>
      <c r="BE952" s="6">
        <f t="shared" ca="1" si="410"/>
        <v>0</v>
      </c>
      <c r="BF952" s="6">
        <f t="shared" ca="1" si="393"/>
        <v>0</v>
      </c>
      <c r="BG952" s="6">
        <f t="shared" ca="1" si="394"/>
        <v>0</v>
      </c>
      <c r="BJ952" s="4">
        <f t="shared" ca="1" si="411"/>
        <v>812926.72</v>
      </c>
      <c r="BL952" s="3">
        <f t="shared" si="412"/>
        <v>43280</v>
      </c>
      <c r="BM952" s="6">
        <f>BM951+SUMIFS('Transactions (Dated)'!G:G,'Transactions (Dated)'!D:D,'Share Values'!AQ952)</f>
        <v>14317.649999999987</v>
      </c>
      <c r="BN952" s="6">
        <f ca="1">BN951+SUMIFS('Transactions (Dated)'!$F:$F,'Transactions (Dated)'!$D:$D,$BL952,'Transactions (Dated)'!$B:$B,BN$11,'Transactions (Dated)'!$C:$C,"Dividend (paid to cash)")*Y952</f>
        <v>0</v>
      </c>
      <c r="BO952" s="6">
        <f ca="1">BO951+SUMIFS('Transactions (Dated)'!$F:$F,'Transactions (Dated)'!$D:$D,$BL952,'Transactions (Dated)'!$B:$B,BO$11,'Transactions (Dated)'!$C:$C,"Dividend (paid to cash)")*Z952</f>
        <v>2421.875</v>
      </c>
      <c r="BP952" s="6">
        <f ca="1">BP951+SUMIFS('Transactions (Dated)'!$F:$F,'Transactions (Dated)'!$D:$D,$BL952,'Transactions (Dated)'!$B:$B,BP$11,'Transactions (Dated)'!$C:$C,"Dividend (paid to cash)")*AA952</f>
        <v>51745.237000000008</v>
      </c>
      <c r="BQ952" s="6">
        <f ca="1">BQ951+SUMIFS('Transactions (Dated)'!$F:$F,'Transactions (Dated)'!$D:$D,$BL952,'Transactions (Dated)'!$B:$B,BQ$11,'Transactions (Dated)'!$C:$C,"Dividend (paid to cash)")*AB952</f>
        <v>922.34999999999991</v>
      </c>
      <c r="BR952" s="6">
        <f ca="1">BR951+SUMIFS('Transactions (Dated)'!$F:$F,'Transactions (Dated)'!$D:$D,$BL952,'Transactions (Dated)'!$B:$B,BR$11,'Transactions (Dated)'!$C:$C,"Dividend (paid to cash)")*AC952</f>
        <v>0</v>
      </c>
      <c r="BS952" s="6">
        <f ca="1">BS951+SUMIFS('Transactions (Dated)'!$F:$F,'Transactions (Dated)'!$D:$D,$BL952,'Transactions (Dated)'!$B:$B,BS$11,'Transactions (Dated)'!$C:$C,"Dividend (paid to cash)")*AD952</f>
        <v>0</v>
      </c>
      <c r="BT952" s="6">
        <f ca="1">BT951+SUMIFS('Transactions (Dated)'!$F:$F,'Transactions (Dated)'!$D:$D,$BL952,'Transactions (Dated)'!$B:$B,BT$11,'Transactions (Dated)'!$C:$C,"Dividend (paid to cash)")*AE952</f>
        <v>11745</v>
      </c>
      <c r="BU952" s="6">
        <f ca="1">BU951+SUMIFS('Transactions (Dated)'!$F:$F,'Transactions (Dated)'!$D:$D,$BL952,'Transactions (Dated)'!$B:$B,BU$11,'Transactions (Dated)'!$C:$C,"Dividend (paid to cash)")*AF952</f>
        <v>0</v>
      </c>
      <c r="BV952" s="6">
        <f ca="1">BV951+SUMIFS('Transactions (Dated)'!$F:$F,'Transactions (Dated)'!$D:$D,$BL952,'Transactions (Dated)'!$B:$B,BV$11,'Transactions (Dated)'!$C:$C,"Dividend (paid to cash)")*AG952</f>
        <v>0</v>
      </c>
      <c r="BW952" s="6">
        <f ca="1">BW951+SUMIFS('Transactions (Dated)'!$F:$F,'Transactions (Dated)'!$D:$D,$BL952,'Transactions (Dated)'!$B:$B,BW$11,'Transactions (Dated)'!$C:$C,"Dividend (paid to cash)")*AH952</f>
        <v>0</v>
      </c>
      <c r="BX952" s="6">
        <f ca="1">BX951+SUMIFS('Transactions (Dated)'!$F:$F,'Transactions (Dated)'!$D:$D,$BL952,'Transactions (Dated)'!$B:$B,BX$11,'Transactions (Dated)'!$C:$C,"Dividend (paid to cash)")*AI952</f>
        <v>0</v>
      </c>
      <c r="BY952" s="6">
        <f ca="1">BY951+SUMIFS('Transactions (Dated)'!$F:$F,'Transactions (Dated)'!$D:$D,$BL952,'Transactions (Dated)'!$B:$B,BY$11,'Transactions (Dated)'!$C:$C,"Dividend (paid to cash)")*AJ952</f>
        <v>0</v>
      </c>
      <c r="BZ952" s="6">
        <f ca="1">BZ951+SUMIFS('Transactions (Dated)'!$F:$F,'Transactions (Dated)'!$D:$D,$BL952,'Transactions (Dated)'!$B:$B,BZ$11,'Transactions (Dated)'!$C:$C,"Dividend (paid to cash)")*AK952</f>
        <v>0</v>
      </c>
      <c r="CA952" s="6">
        <f ca="1">CA951+SUMIFS('Transactions (Dated)'!$F:$F,'Transactions (Dated)'!$D:$D,$BL952,'Transactions (Dated)'!$B:$B,CA$11,'Transactions (Dated)'!$C:$C,"Dividend (paid to cash)")*AL952</f>
        <v>0</v>
      </c>
      <c r="CB952" s="6">
        <v>0</v>
      </c>
      <c r="CC952" s="6">
        <v>0</v>
      </c>
      <c r="CF952" s="6">
        <f t="shared" ca="1" si="413"/>
        <v>81152.111999999994</v>
      </c>
      <c r="CH952" s="3">
        <f t="shared" si="414"/>
        <v>43280</v>
      </c>
      <c r="CI952" s="4">
        <f t="shared" ca="1" si="415"/>
        <v>812926.72</v>
      </c>
      <c r="CJ952" s="4">
        <f t="shared" ca="1" si="416"/>
        <v>81152.111999999994</v>
      </c>
      <c r="CL952" s="4">
        <f t="shared" ca="1" si="417"/>
        <v>894078.83199999994</v>
      </c>
    </row>
    <row r="953" spans="2:90" x14ac:dyDescent="0.15">
      <c r="B953" s="3">
        <v>43284</v>
      </c>
      <c r="E953" s="86">
        <v>43284</v>
      </c>
      <c r="F953" s="53">
        <v>12.94</v>
      </c>
      <c r="G953">
        <v>3.76</v>
      </c>
      <c r="H953">
        <v>21.93</v>
      </c>
      <c r="I953">
        <v>27.45</v>
      </c>
      <c r="K953">
        <v>12.46</v>
      </c>
      <c r="L953">
        <v>16.61</v>
      </c>
      <c r="M953">
        <v>3.08</v>
      </c>
      <c r="O953">
        <v>16.98</v>
      </c>
      <c r="Q953">
        <v>1.29</v>
      </c>
      <c r="R953">
        <v>7.1</v>
      </c>
      <c r="S953">
        <v>42.11</v>
      </c>
      <c r="U953">
        <v>42.11</v>
      </c>
      <c r="X953" s="3">
        <f t="shared" si="395"/>
        <v>43284</v>
      </c>
      <c r="Y953" s="40">
        <f ca="1">Y952+SUMIFS('Transactions (Dated)'!$E$2:$E$53,'Transactions (Dated)'!$D$2:$D$53,'Share Values'!$X953,'Transactions (Dated)'!$B$2:$B$53,'Share Values'!Y$11,'Transactions (Dated)'!$C$2:$C$53,"Buy")-SUMIFS('Transactions (Dated)'!$E$2:$E$53,'Transactions (Dated)'!$D$2:$D$53,'Share Values'!$X953,'Transactions (Dated)'!$B$2:$B$53,'Share Values'!Y$11,'Transactions (Dated)'!$C$2:$C$53,"Sell")</f>
        <v>4625</v>
      </c>
      <c r="Z953" s="40">
        <f ca="1">Z952+SUMIFS('Transactions (Dated)'!$E$2:$E$53,'Transactions (Dated)'!$D$2:$D$53,'Share Values'!$X953,'Transactions (Dated)'!$B$2:$B$53,'Share Values'!Z$11,'Transactions (Dated)'!$C$2:$C$53,"Buy")-SUMIFS('Transactions (Dated)'!$E$2:$E$53,'Transactions (Dated)'!$D$2:$D$53,'Share Values'!$X953,'Transactions (Dated)'!$B$2:$B$53,'Share Values'!Z$11,'Transactions (Dated)'!$C$2:$C$53,"Sell")</f>
        <v>9375</v>
      </c>
      <c r="AA953" s="40">
        <f ca="1">AA952+SUMIFS('Transactions (Dated)'!$E$2:$E$53,'Transactions (Dated)'!$D$2:$D$53,'Share Values'!$X953,'Transactions (Dated)'!$B$2:$B$53,'Share Values'!AA$11,'Transactions (Dated)'!$C$2:$C$53,"Buy")-SUMIFS('Transactions (Dated)'!$E$2:$E$53,'Transactions (Dated)'!$D$2:$D$53,'Share Values'!$X953,'Transactions (Dated)'!$B$2:$B$53,'Share Values'!AA$11,'Transactions (Dated)'!$C$2:$C$53,"Sell")</f>
        <v>26357</v>
      </c>
      <c r="AB953" s="40">
        <f ca="1">AB952+SUMIFS('Transactions (Dated)'!$E$2:$E$53,'Transactions (Dated)'!$D$2:$D$53,'Share Values'!$X953,'Transactions (Dated)'!$B$2:$B$53,'Share Values'!AB$11,'Transactions (Dated)'!$C$2:$C$53,"Buy")-SUMIFS('Transactions (Dated)'!$E$2:$E$53,'Transactions (Dated)'!$D$2:$D$53,'Share Values'!$X953,'Transactions (Dated)'!$B$2:$B$53,'Share Values'!AB$11,'Transactions (Dated)'!$C$2:$C$53,"Sell")</f>
        <v>1892</v>
      </c>
      <c r="AC953" s="40">
        <f ca="1">AC952+SUMIFS('Transactions (Dated)'!$E$2:$E$53,'Transactions (Dated)'!$D$2:$D$53,'Share Values'!$X953,'Transactions (Dated)'!$B$2:$B$53,'Share Values'!AC$11,'Transactions (Dated)'!$C$2:$C$53,"Buy")-SUMIFS('Transactions (Dated)'!$E$2:$E$53,'Transactions (Dated)'!$D$2:$D$53,'Share Values'!$X953,'Transactions (Dated)'!$B$2:$B$53,'Share Values'!AC$11,'Transactions (Dated)'!$C$2:$C$53,"Sell")</f>
        <v>2348</v>
      </c>
      <c r="AD953" s="40">
        <f ca="1">AD952+SUMIFS('Transactions (Dated)'!$E$2:$E$53,'Transactions (Dated)'!$D$2:$D$53,'Share Values'!$X953,'Transactions (Dated)'!$B$2:$B$53,'Share Values'!AD$11,'Transactions (Dated)'!$C$2:$C$53,"Buy")-SUMIFS('Transactions (Dated)'!$E$2:$E$53,'Transactions (Dated)'!$D$2:$D$53,'Share Values'!$X953,'Transactions (Dated)'!$B$2:$B$53,'Share Values'!AD$11,'Transactions (Dated)'!$C$2:$C$53,"Sell")</f>
        <v>0</v>
      </c>
      <c r="AE953" s="40">
        <f ca="1">AE952+SUMIFS('Transactions (Dated)'!$E$2:$E$53,'Transactions (Dated)'!$D$2:$D$53,'Share Values'!$X953,'Transactions (Dated)'!$B$2:$B$53,'Share Values'!AE$11,'Transactions (Dated)'!$C$2:$C$53,"Buy")-SUMIFS('Transactions (Dated)'!$E$2:$E$53,'Transactions (Dated)'!$D$2:$D$53,'Share Values'!$X953,'Transactions (Dated)'!$B$2:$B$53,'Share Values'!AE$11,'Transactions (Dated)'!$C$2:$C$53,"Sell")</f>
        <v>2900</v>
      </c>
      <c r="AF953" s="40">
        <f ca="1">AF952+SUMIFS('Transactions (Dated)'!$E$2:$E$53,'Transactions (Dated)'!$D$2:$D$53,'Share Values'!$X953,'Transactions (Dated)'!$B$2:$B$53,'Share Values'!AF$11,'Transactions (Dated)'!$C$2:$C$53,"Buy")-SUMIFS('Transactions (Dated)'!$E$2:$E$53,'Transactions (Dated)'!$D$2:$D$53,'Share Values'!$X953,'Transactions (Dated)'!$B$2:$B$53,'Share Values'!AF$11,'Transactions (Dated)'!$C$2:$C$53,"Sell")</f>
        <v>14201</v>
      </c>
      <c r="AG953" s="40">
        <f ca="1">AG952+SUMIFS('Transactions (Dated)'!$E$2:$E$53,'Transactions (Dated)'!$D$2:$D$53,'Share Values'!$X953,'Transactions (Dated)'!$B$2:$B$53,'Share Values'!AG$11,'Transactions (Dated)'!$C$2:$C$53,"Buy")-SUMIFS('Transactions (Dated)'!$E$2:$E$53,'Transactions (Dated)'!$D$2:$D$53,'Share Values'!$X953,'Transactions (Dated)'!$B$2:$B$53,'Share Values'!AG$11,'Transactions (Dated)'!$C$2:$C$53,"Sell")</f>
        <v>6835</v>
      </c>
      <c r="AH953" s="40">
        <f ca="1">AH952+SUMIFS('Transactions (Dated)'!$E$2:$E$53,'Transactions (Dated)'!$D$2:$D$53,'Share Values'!$X953,'Transactions (Dated)'!$B$2:$B$53,'Share Values'!AH$11,'Transactions (Dated)'!$C$2:$C$53,"Buy")-SUMIFS('Transactions (Dated)'!$E$2:$E$53,'Transactions (Dated)'!$D$2:$D$53,'Share Values'!$X953,'Transactions (Dated)'!$B$2:$B$53,'Share Values'!AH$11,'Transactions (Dated)'!$C$2:$C$53,"Sell")</f>
        <v>0</v>
      </c>
      <c r="AI953" s="40">
        <f ca="1">AI952+SUMIFS('Transactions (Dated)'!$E$2:$E$53,'Transactions (Dated)'!$D$2:$D$53,'Share Values'!$X953,'Transactions (Dated)'!$B$2:$B$53,'Share Values'!AI$11,'Transactions (Dated)'!$C$2:$C$53,"Buy")-SUMIFS('Transactions (Dated)'!$E$2:$E$53,'Transactions (Dated)'!$D$2:$D$53,'Share Values'!$X953,'Transactions (Dated)'!$B$2:$B$53,'Share Values'!AI$11,'Transactions (Dated)'!$C$2:$C$53,"Sell")</f>
        <v>0</v>
      </c>
      <c r="AJ953" s="40">
        <f ca="1">AJ952+SUMIFS('Transactions (Dated)'!$E$2:$E$53,'Transactions (Dated)'!$D$2:$D$53,'Share Values'!$X953,'Transactions (Dated)'!$B$2:$B$53,'Share Values'!AJ$11,'Transactions (Dated)'!$C$2:$C$53,"Buy")-SUMIFS('Transactions (Dated)'!$E$2:$E$53,'Transactions (Dated)'!$D$2:$D$53,'Share Values'!$X953,'Transactions (Dated)'!$B$2:$B$53,'Share Values'!AJ$11,'Transactions (Dated)'!$C$2:$C$53,"Sell")</f>
        <v>0</v>
      </c>
      <c r="AK953" s="40">
        <f ca="1">AK952+SUMIFS('Transactions (Dated)'!$E$2:$E$53,'Transactions (Dated)'!$D$2:$D$53,'Share Values'!$X953,'Transactions (Dated)'!$B$2:$B$53,'Share Values'!AK$11,'Transactions (Dated)'!$C$2:$C$53,"Buy")-SUMIFS('Transactions (Dated)'!$E$2:$E$53,'Transactions (Dated)'!$D$2:$D$53,'Share Values'!$X953,'Transactions (Dated)'!$B$2:$B$53,'Share Values'!AK$11,'Transactions (Dated)'!$C$2:$C$53,"Sell")</f>
        <v>0</v>
      </c>
      <c r="AL953" s="40">
        <f ca="1">AL952+SUMIFS('Transactions (Dated)'!$E$2:$E$53,'Transactions (Dated)'!$D$2:$D$53,'Share Values'!$X953,'Transactions (Dated)'!$B$2:$B$53,'Share Values'!AL$11,'Transactions (Dated)'!$C$2:$C$53,"Buy")-SUMIFS('Transactions (Dated)'!$E$2:$E$53,'Transactions (Dated)'!$D$2:$D$53,'Share Values'!$X953,'Transactions (Dated)'!$B$2:$B$53,'Share Values'!AL$11,'Transactions (Dated)'!$C$2:$C$53,"Sell")</f>
        <v>0</v>
      </c>
      <c r="AM953" s="40">
        <f ca="1">AM952+SUMIFS('Transactions (Dated)'!$E$2:$E$53,'Transactions (Dated)'!$D$2:$D$53,'Share Values'!$X953,'Transactions (Dated)'!$B$2:$B$53,'Share Values'!AM$11,'Transactions (Dated)'!$C$2:$C$53,"Buy")-SUMIFS('Transactions (Dated)'!$E$2:$E$53,'Transactions (Dated)'!$D$2:$D$53,'Share Values'!$X953,'Transactions (Dated)'!$B$2:$B$53,'Share Values'!AM$11,'Transactions (Dated)'!$C$2:$C$53,"Sell")</f>
        <v>0</v>
      </c>
      <c r="AN953" s="40">
        <f ca="1">AN952+SUMIFS('Transactions (Dated)'!$E$2:$E$53,'Transactions (Dated)'!$D$2:$D$53,'Share Values'!$X953,'Transactions (Dated)'!$B$2:$B$53,'Share Values'!AN$11,'Transactions (Dated)'!$C$2:$C$53,"Buy")-SUMIFS('Transactions (Dated)'!$E$2:$E$53,'Transactions (Dated)'!$D$2:$D$53,'Share Values'!$X953,'Transactions (Dated)'!$B$2:$B$53,'Share Values'!AN$11,'Transactions (Dated)'!$C$2:$C$53,"Sell")</f>
        <v>0</v>
      </c>
      <c r="AQ953" s="3">
        <f t="shared" si="396"/>
        <v>43284</v>
      </c>
      <c r="AR953" s="6">
        <f t="shared" ca="1" si="397"/>
        <v>59847.5</v>
      </c>
      <c r="AS953" s="6">
        <f t="shared" ca="1" si="398"/>
        <v>35250</v>
      </c>
      <c r="AT953" s="6">
        <f t="shared" ca="1" si="399"/>
        <v>578009.01</v>
      </c>
      <c r="AU953" s="6">
        <f t="shared" ca="1" si="400"/>
        <v>51935.4</v>
      </c>
      <c r="AV953" s="6">
        <f t="shared" ca="1" si="401"/>
        <v>0</v>
      </c>
      <c r="AW953" s="6">
        <f t="shared" ca="1" si="402"/>
        <v>0</v>
      </c>
      <c r="AX953" s="6">
        <f t="shared" ca="1" si="403"/>
        <v>48169</v>
      </c>
      <c r="AY953" s="6">
        <f t="shared" ca="1" si="404"/>
        <v>43739.08</v>
      </c>
      <c r="AZ953" s="6">
        <f t="shared" ca="1" si="405"/>
        <v>0</v>
      </c>
      <c r="BA953" s="6">
        <f t="shared" ca="1" si="406"/>
        <v>0</v>
      </c>
      <c r="BB953" s="6">
        <f t="shared" ca="1" si="407"/>
        <v>0</v>
      </c>
      <c r="BC953" s="6">
        <f t="shared" ca="1" si="408"/>
        <v>0</v>
      </c>
      <c r="BD953" s="6">
        <f t="shared" ca="1" si="409"/>
        <v>0</v>
      </c>
      <c r="BE953" s="6">
        <f t="shared" ca="1" si="410"/>
        <v>0</v>
      </c>
      <c r="BF953" s="6">
        <f t="shared" ca="1" si="393"/>
        <v>0</v>
      </c>
      <c r="BG953" s="6">
        <f t="shared" ca="1" si="394"/>
        <v>0</v>
      </c>
      <c r="BJ953" s="4">
        <f t="shared" ca="1" si="411"/>
        <v>816949.99</v>
      </c>
      <c r="BL953" s="3">
        <f t="shared" si="412"/>
        <v>43284</v>
      </c>
      <c r="BM953" s="6">
        <f>BM952+SUMIFS('Transactions (Dated)'!G:G,'Transactions (Dated)'!D:D,'Share Values'!AQ953)</f>
        <v>14317.649999999987</v>
      </c>
      <c r="BN953" s="6">
        <f ca="1">BN952+SUMIFS('Transactions (Dated)'!$F:$F,'Transactions (Dated)'!$D:$D,$BL953,'Transactions (Dated)'!$B:$B,BN$11,'Transactions (Dated)'!$C:$C,"Dividend (paid to cash)")*Y953</f>
        <v>0</v>
      </c>
      <c r="BO953" s="6">
        <f ca="1">BO952+SUMIFS('Transactions (Dated)'!$F:$F,'Transactions (Dated)'!$D:$D,$BL953,'Transactions (Dated)'!$B:$B,BO$11,'Transactions (Dated)'!$C:$C,"Dividend (paid to cash)")*Z953</f>
        <v>2421.875</v>
      </c>
      <c r="BP953" s="6">
        <f ca="1">BP952+SUMIFS('Transactions (Dated)'!$F:$F,'Transactions (Dated)'!$D:$D,$BL953,'Transactions (Dated)'!$B:$B,BP$11,'Transactions (Dated)'!$C:$C,"Dividend (paid to cash)")*AA953</f>
        <v>51745.237000000008</v>
      </c>
      <c r="BQ953" s="6">
        <f ca="1">BQ952+SUMIFS('Transactions (Dated)'!$F:$F,'Transactions (Dated)'!$D:$D,$BL953,'Transactions (Dated)'!$B:$B,BQ$11,'Transactions (Dated)'!$C:$C,"Dividend (paid to cash)")*AB953</f>
        <v>922.34999999999991</v>
      </c>
      <c r="BR953" s="6">
        <f ca="1">BR952+SUMIFS('Transactions (Dated)'!$F:$F,'Transactions (Dated)'!$D:$D,$BL953,'Transactions (Dated)'!$B:$B,BR$11,'Transactions (Dated)'!$C:$C,"Dividend (paid to cash)")*AC953</f>
        <v>0</v>
      </c>
      <c r="BS953" s="6">
        <f ca="1">BS952+SUMIFS('Transactions (Dated)'!$F:$F,'Transactions (Dated)'!$D:$D,$BL953,'Transactions (Dated)'!$B:$B,BS$11,'Transactions (Dated)'!$C:$C,"Dividend (paid to cash)")*AD953</f>
        <v>0</v>
      </c>
      <c r="BT953" s="6">
        <f ca="1">BT952+SUMIFS('Transactions (Dated)'!$F:$F,'Transactions (Dated)'!$D:$D,$BL953,'Transactions (Dated)'!$B:$B,BT$11,'Transactions (Dated)'!$C:$C,"Dividend (paid to cash)")*AE953</f>
        <v>11745</v>
      </c>
      <c r="BU953" s="6">
        <f ca="1">BU952+SUMIFS('Transactions (Dated)'!$F:$F,'Transactions (Dated)'!$D:$D,$BL953,'Transactions (Dated)'!$B:$B,BU$11,'Transactions (Dated)'!$C:$C,"Dividend (paid to cash)")*AF953</f>
        <v>0</v>
      </c>
      <c r="BV953" s="6">
        <f ca="1">BV952+SUMIFS('Transactions (Dated)'!$F:$F,'Transactions (Dated)'!$D:$D,$BL953,'Transactions (Dated)'!$B:$B,BV$11,'Transactions (Dated)'!$C:$C,"Dividend (paid to cash)")*AG953</f>
        <v>0</v>
      </c>
      <c r="BW953" s="6">
        <f ca="1">BW952+SUMIFS('Transactions (Dated)'!$F:$F,'Transactions (Dated)'!$D:$D,$BL953,'Transactions (Dated)'!$B:$B,BW$11,'Transactions (Dated)'!$C:$C,"Dividend (paid to cash)")*AH953</f>
        <v>0</v>
      </c>
      <c r="BX953" s="6">
        <f ca="1">BX952+SUMIFS('Transactions (Dated)'!$F:$F,'Transactions (Dated)'!$D:$D,$BL953,'Transactions (Dated)'!$B:$B,BX$11,'Transactions (Dated)'!$C:$C,"Dividend (paid to cash)")*AI953</f>
        <v>0</v>
      </c>
      <c r="BY953" s="6">
        <f ca="1">BY952+SUMIFS('Transactions (Dated)'!$F:$F,'Transactions (Dated)'!$D:$D,$BL953,'Transactions (Dated)'!$B:$B,BY$11,'Transactions (Dated)'!$C:$C,"Dividend (paid to cash)")*AJ953</f>
        <v>0</v>
      </c>
      <c r="BZ953" s="6">
        <f ca="1">BZ952+SUMIFS('Transactions (Dated)'!$F:$F,'Transactions (Dated)'!$D:$D,$BL953,'Transactions (Dated)'!$B:$B,BZ$11,'Transactions (Dated)'!$C:$C,"Dividend (paid to cash)")*AK953</f>
        <v>0</v>
      </c>
      <c r="CA953" s="6">
        <f ca="1">CA952+SUMIFS('Transactions (Dated)'!$F:$F,'Transactions (Dated)'!$D:$D,$BL953,'Transactions (Dated)'!$B:$B,CA$11,'Transactions (Dated)'!$C:$C,"Dividend (paid to cash)")*AL953</f>
        <v>0</v>
      </c>
      <c r="CB953" s="6">
        <v>0</v>
      </c>
      <c r="CC953" s="6">
        <v>0</v>
      </c>
      <c r="CF953" s="6">
        <f t="shared" ca="1" si="413"/>
        <v>81152.111999999994</v>
      </c>
      <c r="CH953" s="3">
        <f t="shared" si="414"/>
        <v>43284</v>
      </c>
      <c r="CI953" s="4">
        <f t="shared" ca="1" si="415"/>
        <v>816949.99</v>
      </c>
      <c r="CJ953" s="4">
        <f t="shared" ca="1" si="416"/>
        <v>81152.111999999994</v>
      </c>
      <c r="CL953" s="4">
        <f t="shared" ca="1" si="417"/>
        <v>898102.10199999996</v>
      </c>
    </row>
    <row r="954" spans="2:90" x14ac:dyDescent="0.15">
      <c r="B954" s="3">
        <v>43285</v>
      </c>
      <c r="E954" s="86">
        <v>43285</v>
      </c>
      <c r="F954" s="53">
        <v>13.18</v>
      </c>
      <c r="G954">
        <v>3.76</v>
      </c>
      <c r="H954">
        <v>22.01</v>
      </c>
      <c r="I954">
        <v>27.57</v>
      </c>
      <c r="K954">
        <v>12.45</v>
      </c>
      <c r="L954">
        <v>16.59</v>
      </c>
      <c r="M954">
        <v>3.12</v>
      </c>
      <c r="O954">
        <v>17.170000000000002</v>
      </c>
      <c r="Q954">
        <v>1.29</v>
      </c>
      <c r="R954">
        <v>7.03</v>
      </c>
      <c r="S954">
        <v>42.07</v>
      </c>
      <c r="U954">
        <v>42.07</v>
      </c>
      <c r="X954" s="3">
        <f t="shared" si="395"/>
        <v>43285</v>
      </c>
      <c r="Y954" s="40">
        <f ca="1">Y953+SUMIFS('Transactions (Dated)'!$E$2:$E$53,'Transactions (Dated)'!$D$2:$D$53,'Share Values'!$X954,'Transactions (Dated)'!$B$2:$B$53,'Share Values'!Y$11,'Transactions (Dated)'!$C$2:$C$53,"Buy")-SUMIFS('Transactions (Dated)'!$E$2:$E$53,'Transactions (Dated)'!$D$2:$D$53,'Share Values'!$X954,'Transactions (Dated)'!$B$2:$B$53,'Share Values'!Y$11,'Transactions (Dated)'!$C$2:$C$53,"Sell")</f>
        <v>4625</v>
      </c>
      <c r="Z954" s="40">
        <f ca="1">Z953+SUMIFS('Transactions (Dated)'!$E$2:$E$53,'Transactions (Dated)'!$D$2:$D$53,'Share Values'!$X954,'Transactions (Dated)'!$B$2:$B$53,'Share Values'!Z$11,'Transactions (Dated)'!$C$2:$C$53,"Buy")-SUMIFS('Transactions (Dated)'!$E$2:$E$53,'Transactions (Dated)'!$D$2:$D$53,'Share Values'!$X954,'Transactions (Dated)'!$B$2:$B$53,'Share Values'!Z$11,'Transactions (Dated)'!$C$2:$C$53,"Sell")</f>
        <v>9375</v>
      </c>
      <c r="AA954" s="40">
        <f ca="1">AA953+SUMIFS('Transactions (Dated)'!$E$2:$E$53,'Transactions (Dated)'!$D$2:$D$53,'Share Values'!$X954,'Transactions (Dated)'!$B$2:$B$53,'Share Values'!AA$11,'Transactions (Dated)'!$C$2:$C$53,"Buy")-SUMIFS('Transactions (Dated)'!$E$2:$E$53,'Transactions (Dated)'!$D$2:$D$53,'Share Values'!$X954,'Transactions (Dated)'!$B$2:$B$53,'Share Values'!AA$11,'Transactions (Dated)'!$C$2:$C$53,"Sell")</f>
        <v>26357</v>
      </c>
      <c r="AB954" s="40">
        <f ca="1">AB953+SUMIFS('Transactions (Dated)'!$E$2:$E$53,'Transactions (Dated)'!$D$2:$D$53,'Share Values'!$X954,'Transactions (Dated)'!$B$2:$B$53,'Share Values'!AB$11,'Transactions (Dated)'!$C$2:$C$53,"Buy")-SUMIFS('Transactions (Dated)'!$E$2:$E$53,'Transactions (Dated)'!$D$2:$D$53,'Share Values'!$X954,'Transactions (Dated)'!$B$2:$B$53,'Share Values'!AB$11,'Transactions (Dated)'!$C$2:$C$53,"Sell")</f>
        <v>1892</v>
      </c>
      <c r="AC954" s="40">
        <f ca="1">AC953+SUMIFS('Transactions (Dated)'!$E$2:$E$53,'Transactions (Dated)'!$D$2:$D$53,'Share Values'!$X954,'Transactions (Dated)'!$B$2:$B$53,'Share Values'!AC$11,'Transactions (Dated)'!$C$2:$C$53,"Buy")-SUMIFS('Transactions (Dated)'!$E$2:$E$53,'Transactions (Dated)'!$D$2:$D$53,'Share Values'!$X954,'Transactions (Dated)'!$B$2:$B$53,'Share Values'!AC$11,'Transactions (Dated)'!$C$2:$C$53,"Sell")</f>
        <v>2348</v>
      </c>
      <c r="AD954" s="40">
        <f ca="1">AD953+SUMIFS('Transactions (Dated)'!$E$2:$E$53,'Transactions (Dated)'!$D$2:$D$53,'Share Values'!$X954,'Transactions (Dated)'!$B$2:$B$53,'Share Values'!AD$11,'Transactions (Dated)'!$C$2:$C$53,"Buy")-SUMIFS('Transactions (Dated)'!$E$2:$E$53,'Transactions (Dated)'!$D$2:$D$53,'Share Values'!$X954,'Transactions (Dated)'!$B$2:$B$53,'Share Values'!AD$11,'Transactions (Dated)'!$C$2:$C$53,"Sell")</f>
        <v>0</v>
      </c>
      <c r="AE954" s="40">
        <f ca="1">AE953+SUMIFS('Transactions (Dated)'!$E$2:$E$53,'Transactions (Dated)'!$D$2:$D$53,'Share Values'!$X954,'Transactions (Dated)'!$B$2:$B$53,'Share Values'!AE$11,'Transactions (Dated)'!$C$2:$C$53,"Buy")-SUMIFS('Transactions (Dated)'!$E$2:$E$53,'Transactions (Dated)'!$D$2:$D$53,'Share Values'!$X954,'Transactions (Dated)'!$B$2:$B$53,'Share Values'!AE$11,'Transactions (Dated)'!$C$2:$C$53,"Sell")</f>
        <v>2900</v>
      </c>
      <c r="AF954" s="40">
        <f ca="1">AF953+SUMIFS('Transactions (Dated)'!$E$2:$E$53,'Transactions (Dated)'!$D$2:$D$53,'Share Values'!$X954,'Transactions (Dated)'!$B$2:$B$53,'Share Values'!AF$11,'Transactions (Dated)'!$C$2:$C$53,"Buy")-SUMIFS('Transactions (Dated)'!$E$2:$E$53,'Transactions (Dated)'!$D$2:$D$53,'Share Values'!$X954,'Transactions (Dated)'!$B$2:$B$53,'Share Values'!AF$11,'Transactions (Dated)'!$C$2:$C$53,"Sell")</f>
        <v>14201</v>
      </c>
      <c r="AG954" s="40">
        <f ca="1">AG953+SUMIFS('Transactions (Dated)'!$E$2:$E$53,'Transactions (Dated)'!$D$2:$D$53,'Share Values'!$X954,'Transactions (Dated)'!$B$2:$B$53,'Share Values'!AG$11,'Transactions (Dated)'!$C$2:$C$53,"Buy")-SUMIFS('Transactions (Dated)'!$E$2:$E$53,'Transactions (Dated)'!$D$2:$D$53,'Share Values'!$X954,'Transactions (Dated)'!$B$2:$B$53,'Share Values'!AG$11,'Transactions (Dated)'!$C$2:$C$53,"Sell")</f>
        <v>6835</v>
      </c>
      <c r="AH954" s="40">
        <f ca="1">AH953+SUMIFS('Transactions (Dated)'!$E$2:$E$53,'Transactions (Dated)'!$D$2:$D$53,'Share Values'!$X954,'Transactions (Dated)'!$B$2:$B$53,'Share Values'!AH$11,'Transactions (Dated)'!$C$2:$C$53,"Buy")-SUMIFS('Transactions (Dated)'!$E$2:$E$53,'Transactions (Dated)'!$D$2:$D$53,'Share Values'!$X954,'Transactions (Dated)'!$B$2:$B$53,'Share Values'!AH$11,'Transactions (Dated)'!$C$2:$C$53,"Sell")</f>
        <v>0</v>
      </c>
      <c r="AI954" s="40">
        <f ca="1">AI953+SUMIFS('Transactions (Dated)'!$E$2:$E$53,'Transactions (Dated)'!$D$2:$D$53,'Share Values'!$X954,'Transactions (Dated)'!$B$2:$B$53,'Share Values'!AI$11,'Transactions (Dated)'!$C$2:$C$53,"Buy")-SUMIFS('Transactions (Dated)'!$E$2:$E$53,'Transactions (Dated)'!$D$2:$D$53,'Share Values'!$X954,'Transactions (Dated)'!$B$2:$B$53,'Share Values'!AI$11,'Transactions (Dated)'!$C$2:$C$53,"Sell")</f>
        <v>0</v>
      </c>
      <c r="AJ954" s="40">
        <f ca="1">AJ953+SUMIFS('Transactions (Dated)'!$E$2:$E$53,'Transactions (Dated)'!$D$2:$D$53,'Share Values'!$X954,'Transactions (Dated)'!$B$2:$B$53,'Share Values'!AJ$11,'Transactions (Dated)'!$C$2:$C$53,"Buy")-SUMIFS('Transactions (Dated)'!$E$2:$E$53,'Transactions (Dated)'!$D$2:$D$53,'Share Values'!$X954,'Transactions (Dated)'!$B$2:$B$53,'Share Values'!AJ$11,'Transactions (Dated)'!$C$2:$C$53,"Sell")</f>
        <v>0</v>
      </c>
      <c r="AK954" s="40">
        <f ca="1">AK953+SUMIFS('Transactions (Dated)'!$E$2:$E$53,'Transactions (Dated)'!$D$2:$D$53,'Share Values'!$X954,'Transactions (Dated)'!$B$2:$B$53,'Share Values'!AK$11,'Transactions (Dated)'!$C$2:$C$53,"Buy")-SUMIFS('Transactions (Dated)'!$E$2:$E$53,'Transactions (Dated)'!$D$2:$D$53,'Share Values'!$X954,'Transactions (Dated)'!$B$2:$B$53,'Share Values'!AK$11,'Transactions (Dated)'!$C$2:$C$53,"Sell")</f>
        <v>0</v>
      </c>
      <c r="AL954" s="40">
        <f ca="1">AL953+SUMIFS('Transactions (Dated)'!$E$2:$E$53,'Transactions (Dated)'!$D$2:$D$53,'Share Values'!$X954,'Transactions (Dated)'!$B$2:$B$53,'Share Values'!AL$11,'Transactions (Dated)'!$C$2:$C$53,"Buy")-SUMIFS('Transactions (Dated)'!$E$2:$E$53,'Transactions (Dated)'!$D$2:$D$53,'Share Values'!$X954,'Transactions (Dated)'!$B$2:$B$53,'Share Values'!AL$11,'Transactions (Dated)'!$C$2:$C$53,"Sell")</f>
        <v>0</v>
      </c>
      <c r="AM954" s="40">
        <f ca="1">AM953+SUMIFS('Transactions (Dated)'!$E$2:$E$53,'Transactions (Dated)'!$D$2:$D$53,'Share Values'!$X954,'Transactions (Dated)'!$B$2:$B$53,'Share Values'!AM$11,'Transactions (Dated)'!$C$2:$C$53,"Buy")-SUMIFS('Transactions (Dated)'!$E$2:$E$53,'Transactions (Dated)'!$D$2:$D$53,'Share Values'!$X954,'Transactions (Dated)'!$B$2:$B$53,'Share Values'!AM$11,'Transactions (Dated)'!$C$2:$C$53,"Sell")</f>
        <v>0</v>
      </c>
      <c r="AN954" s="40">
        <f ca="1">AN953+SUMIFS('Transactions (Dated)'!$E$2:$E$53,'Transactions (Dated)'!$D$2:$D$53,'Share Values'!$X954,'Transactions (Dated)'!$B$2:$B$53,'Share Values'!AN$11,'Transactions (Dated)'!$C$2:$C$53,"Buy")-SUMIFS('Transactions (Dated)'!$E$2:$E$53,'Transactions (Dated)'!$D$2:$D$53,'Share Values'!$X954,'Transactions (Dated)'!$B$2:$B$53,'Share Values'!AN$11,'Transactions (Dated)'!$C$2:$C$53,"Sell")</f>
        <v>0</v>
      </c>
      <c r="AQ954" s="3">
        <f t="shared" si="396"/>
        <v>43285</v>
      </c>
      <c r="AR954" s="6">
        <f t="shared" ca="1" si="397"/>
        <v>60957.5</v>
      </c>
      <c r="AS954" s="6">
        <f t="shared" ca="1" si="398"/>
        <v>35250</v>
      </c>
      <c r="AT954" s="6">
        <f t="shared" ca="1" si="399"/>
        <v>580117.57000000007</v>
      </c>
      <c r="AU954" s="6">
        <f t="shared" ca="1" si="400"/>
        <v>52162.44</v>
      </c>
      <c r="AV954" s="6">
        <f t="shared" ca="1" si="401"/>
        <v>0</v>
      </c>
      <c r="AW954" s="6">
        <f t="shared" ca="1" si="402"/>
        <v>0</v>
      </c>
      <c r="AX954" s="6">
        <f t="shared" ca="1" si="403"/>
        <v>48111</v>
      </c>
      <c r="AY954" s="6">
        <f t="shared" ca="1" si="404"/>
        <v>44307.12</v>
      </c>
      <c r="AZ954" s="6">
        <f t="shared" ca="1" si="405"/>
        <v>0</v>
      </c>
      <c r="BA954" s="6">
        <f t="shared" ca="1" si="406"/>
        <v>0</v>
      </c>
      <c r="BB954" s="6">
        <f t="shared" ca="1" si="407"/>
        <v>0</v>
      </c>
      <c r="BC954" s="6">
        <f t="shared" ca="1" si="408"/>
        <v>0</v>
      </c>
      <c r="BD954" s="6">
        <f t="shared" ca="1" si="409"/>
        <v>0</v>
      </c>
      <c r="BE954" s="6">
        <f t="shared" ca="1" si="410"/>
        <v>0</v>
      </c>
      <c r="BF954" s="6">
        <f t="shared" ca="1" si="393"/>
        <v>0</v>
      </c>
      <c r="BG954" s="6">
        <f t="shared" ca="1" si="394"/>
        <v>0</v>
      </c>
      <c r="BJ954" s="4">
        <f t="shared" ca="1" si="411"/>
        <v>820905.63</v>
      </c>
      <c r="BL954" s="3">
        <f t="shared" si="412"/>
        <v>43285</v>
      </c>
      <c r="BM954" s="6">
        <f>BM953+SUMIFS('Transactions (Dated)'!G:G,'Transactions (Dated)'!D:D,'Share Values'!AQ954)</f>
        <v>14317.649999999987</v>
      </c>
      <c r="BN954" s="6">
        <f ca="1">BN953+SUMIFS('Transactions (Dated)'!$F:$F,'Transactions (Dated)'!$D:$D,$BL954,'Transactions (Dated)'!$B:$B,BN$11,'Transactions (Dated)'!$C:$C,"Dividend (paid to cash)")*Y954</f>
        <v>0</v>
      </c>
      <c r="BO954" s="6">
        <f ca="1">BO953+SUMIFS('Transactions (Dated)'!$F:$F,'Transactions (Dated)'!$D:$D,$BL954,'Transactions (Dated)'!$B:$B,BO$11,'Transactions (Dated)'!$C:$C,"Dividend (paid to cash)")*Z954</f>
        <v>2421.875</v>
      </c>
      <c r="BP954" s="6">
        <f ca="1">BP953+SUMIFS('Transactions (Dated)'!$F:$F,'Transactions (Dated)'!$D:$D,$BL954,'Transactions (Dated)'!$B:$B,BP$11,'Transactions (Dated)'!$C:$C,"Dividend (paid to cash)")*AA954</f>
        <v>51745.237000000008</v>
      </c>
      <c r="BQ954" s="6">
        <f ca="1">BQ953+SUMIFS('Transactions (Dated)'!$F:$F,'Transactions (Dated)'!$D:$D,$BL954,'Transactions (Dated)'!$B:$B,BQ$11,'Transactions (Dated)'!$C:$C,"Dividend (paid to cash)")*AB954</f>
        <v>922.34999999999991</v>
      </c>
      <c r="BR954" s="6">
        <f ca="1">BR953+SUMIFS('Transactions (Dated)'!$F:$F,'Transactions (Dated)'!$D:$D,$BL954,'Transactions (Dated)'!$B:$B,BR$11,'Transactions (Dated)'!$C:$C,"Dividend (paid to cash)")*AC954</f>
        <v>0</v>
      </c>
      <c r="BS954" s="6">
        <f ca="1">BS953+SUMIFS('Transactions (Dated)'!$F:$F,'Transactions (Dated)'!$D:$D,$BL954,'Transactions (Dated)'!$B:$B,BS$11,'Transactions (Dated)'!$C:$C,"Dividend (paid to cash)")*AD954</f>
        <v>0</v>
      </c>
      <c r="BT954" s="6">
        <f ca="1">BT953+SUMIFS('Transactions (Dated)'!$F:$F,'Transactions (Dated)'!$D:$D,$BL954,'Transactions (Dated)'!$B:$B,BT$11,'Transactions (Dated)'!$C:$C,"Dividend (paid to cash)")*AE954</f>
        <v>11745</v>
      </c>
      <c r="BU954" s="6">
        <f ca="1">BU953+SUMIFS('Transactions (Dated)'!$F:$F,'Transactions (Dated)'!$D:$D,$BL954,'Transactions (Dated)'!$B:$B,BU$11,'Transactions (Dated)'!$C:$C,"Dividend (paid to cash)")*AF954</f>
        <v>0</v>
      </c>
      <c r="BV954" s="6">
        <f ca="1">BV953+SUMIFS('Transactions (Dated)'!$F:$F,'Transactions (Dated)'!$D:$D,$BL954,'Transactions (Dated)'!$B:$B,BV$11,'Transactions (Dated)'!$C:$C,"Dividend (paid to cash)")*AG954</f>
        <v>0</v>
      </c>
      <c r="BW954" s="6">
        <f ca="1">BW953+SUMIFS('Transactions (Dated)'!$F:$F,'Transactions (Dated)'!$D:$D,$BL954,'Transactions (Dated)'!$B:$B,BW$11,'Transactions (Dated)'!$C:$C,"Dividend (paid to cash)")*AH954</f>
        <v>0</v>
      </c>
      <c r="BX954" s="6">
        <f ca="1">BX953+SUMIFS('Transactions (Dated)'!$F:$F,'Transactions (Dated)'!$D:$D,$BL954,'Transactions (Dated)'!$B:$B,BX$11,'Transactions (Dated)'!$C:$C,"Dividend (paid to cash)")*AI954</f>
        <v>0</v>
      </c>
      <c r="BY954" s="6">
        <f ca="1">BY953+SUMIFS('Transactions (Dated)'!$F:$F,'Transactions (Dated)'!$D:$D,$BL954,'Transactions (Dated)'!$B:$B,BY$11,'Transactions (Dated)'!$C:$C,"Dividend (paid to cash)")*AJ954</f>
        <v>0</v>
      </c>
      <c r="BZ954" s="6">
        <f ca="1">BZ953+SUMIFS('Transactions (Dated)'!$F:$F,'Transactions (Dated)'!$D:$D,$BL954,'Transactions (Dated)'!$B:$B,BZ$11,'Transactions (Dated)'!$C:$C,"Dividend (paid to cash)")*AK954</f>
        <v>0</v>
      </c>
      <c r="CA954" s="6">
        <f ca="1">CA953+SUMIFS('Transactions (Dated)'!$F:$F,'Transactions (Dated)'!$D:$D,$BL954,'Transactions (Dated)'!$B:$B,CA$11,'Transactions (Dated)'!$C:$C,"Dividend (paid to cash)")*AL954</f>
        <v>0</v>
      </c>
      <c r="CB954" s="6">
        <v>0</v>
      </c>
      <c r="CC954" s="6">
        <v>0</v>
      </c>
      <c r="CF954" s="6">
        <f t="shared" ca="1" si="413"/>
        <v>81152.111999999994</v>
      </c>
      <c r="CH954" s="3">
        <f t="shared" si="414"/>
        <v>43285</v>
      </c>
      <c r="CI954" s="4">
        <f t="shared" ca="1" si="415"/>
        <v>820905.63</v>
      </c>
      <c r="CJ954" s="4">
        <f t="shared" ca="1" si="416"/>
        <v>81152.111999999994</v>
      </c>
      <c r="CL954" s="4">
        <f t="shared" ca="1" si="417"/>
        <v>902057.74199999997</v>
      </c>
    </row>
    <row r="955" spans="2:90" x14ac:dyDescent="0.15">
      <c r="B955" s="3">
        <v>43286</v>
      </c>
      <c r="E955" s="86">
        <v>43286</v>
      </c>
      <c r="F955" s="53">
        <v>12.89</v>
      </c>
      <c r="G955">
        <v>3.81</v>
      </c>
      <c r="H955">
        <v>21.934999999999999</v>
      </c>
      <c r="I955">
        <v>27.87</v>
      </c>
      <c r="K955">
        <v>12.45</v>
      </c>
      <c r="L955">
        <v>16.809999999999999</v>
      </c>
      <c r="M955">
        <v>3.14</v>
      </c>
      <c r="O955">
        <v>16.84</v>
      </c>
      <c r="Q955">
        <v>1.32</v>
      </c>
      <c r="R955">
        <v>7.09</v>
      </c>
      <c r="S955">
        <v>42.39</v>
      </c>
      <c r="U955">
        <v>42.39</v>
      </c>
      <c r="X955" s="3">
        <f t="shared" si="395"/>
        <v>43286</v>
      </c>
      <c r="Y955" s="40">
        <f ca="1">Y954+SUMIFS('Transactions (Dated)'!$E$2:$E$53,'Transactions (Dated)'!$D$2:$D$53,'Share Values'!$X955,'Transactions (Dated)'!$B$2:$B$53,'Share Values'!Y$11,'Transactions (Dated)'!$C$2:$C$53,"Buy")-SUMIFS('Transactions (Dated)'!$E$2:$E$53,'Transactions (Dated)'!$D$2:$D$53,'Share Values'!$X955,'Transactions (Dated)'!$B$2:$B$53,'Share Values'!Y$11,'Transactions (Dated)'!$C$2:$C$53,"Sell")</f>
        <v>4625</v>
      </c>
      <c r="Z955" s="40">
        <f ca="1">Z954+SUMIFS('Transactions (Dated)'!$E$2:$E$53,'Transactions (Dated)'!$D$2:$D$53,'Share Values'!$X955,'Transactions (Dated)'!$B$2:$B$53,'Share Values'!Z$11,'Transactions (Dated)'!$C$2:$C$53,"Buy")-SUMIFS('Transactions (Dated)'!$E$2:$E$53,'Transactions (Dated)'!$D$2:$D$53,'Share Values'!$X955,'Transactions (Dated)'!$B$2:$B$53,'Share Values'!Z$11,'Transactions (Dated)'!$C$2:$C$53,"Sell")</f>
        <v>9375</v>
      </c>
      <c r="AA955" s="40">
        <f ca="1">AA954+SUMIFS('Transactions (Dated)'!$E$2:$E$53,'Transactions (Dated)'!$D$2:$D$53,'Share Values'!$X955,'Transactions (Dated)'!$B$2:$B$53,'Share Values'!AA$11,'Transactions (Dated)'!$C$2:$C$53,"Buy")-SUMIFS('Transactions (Dated)'!$E$2:$E$53,'Transactions (Dated)'!$D$2:$D$53,'Share Values'!$X955,'Transactions (Dated)'!$B$2:$B$53,'Share Values'!AA$11,'Transactions (Dated)'!$C$2:$C$53,"Sell")</f>
        <v>26357</v>
      </c>
      <c r="AB955" s="40">
        <f ca="1">AB954+SUMIFS('Transactions (Dated)'!$E$2:$E$53,'Transactions (Dated)'!$D$2:$D$53,'Share Values'!$X955,'Transactions (Dated)'!$B$2:$B$53,'Share Values'!AB$11,'Transactions (Dated)'!$C$2:$C$53,"Buy")-SUMIFS('Transactions (Dated)'!$E$2:$E$53,'Transactions (Dated)'!$D$2:$D$53,'Share Values'!$X955,'Transactions (Dated)'!$B$2:$B$53,'Share Values'!AB$11,'Transactions (Dated)'!$C$2:$C$53,"Sell")</f>
        <v>1892</v>
      </c>
      <c r="AC955" s="40">
        <f ca="1">AC954+SUMIFS('Transactions (Dated)'!$E$2:$E$53,'Transactions (Dated)'!$D$2:$D$53,'Share Values'!$X955,'Transactions (Dated)'!$B$2:$B$53,'Share Values'!AC$11,'Transactions (Dated)'!$C$2:$C$53,"Buy")-SUMIFS('Transactions (Dated)'!$E$2:$E$53,'Transactions (Dated)'!$D$2:$D$53,'Share Values'!$X955,'Transactions (Dated)'!$B$2:$B$53,'Share Values'!AC$11,'Transactions (Dated)'!$C$2:$C$53,"Sell")</f>
        <v>2348</v>
      </c>
      <c r="AD955" s="40">
        <f ca="1">AD954+SUMIFS('Transactions (Dated)'!$E$2:$E$53,'Transactions (Dated)'!$D$2:$D$53,'Share Values'!$X955,'Transactions (Dated)'!$B$2:$B$53,'Share Values'!AD$11,'Transactions (Dated)'!$C$2:$C$53,"Buy")-SUMIFS('Transactions (Dated)'!$E$2:$E$53,'Transactions (Dated)'!$D$2:$D$53,'Share Values'!$X955,'Transactions (Dated)'!$B$2:$B$53,'Share Values'!AD$11,'Transactions (Dated)'!$C$2:$C$53,"Sell")</f>
        <v>0</v>
      </c>
      <c r="AE955" s="40">
        <f ca="1">AE954+SUMIFS('Transactions (Dated)'!$E$2:$E$53,'Transactions (Dated)'!$D$2:$D$53,'Share Values'!$X955,'Transactions (Dated)'!$B$2:$B$53,'Share Values'!AE$11,'Transactions (Dated)'!$C$2:$C$53,"Buy")-SUMIFS('Transactions (Dated)'!$E$2:$E$53,'Transactions (Dated)'!$D$2:$D$53,'Share Values'!$X955,'Transactions (Dated)'!$B$2:$B$53,'Share Values'!AE$11,'Transactions (Dated)'!$C$2:$C$53,"Sell")</f>
        <v>2900</v>
      </c>
      <c r="AF955" s="40">
        <f ca="1">AF954+SUMIFS('Transactions (Dated)'!$E$2:$E$53,'Transactions (Dated)'!$D$2:$D$53,'Share Values'!$X955,'Transactions (Dated)'!$B$2:$B$53,'Share Values'!AF$11,'Transactions (Dated)'!$C$2:$C$53,"Buy")-SUMIFS('Transactions (Dated)'!$E$2:$E$53,'Transactions (Dated)'!$D$2:$D$53,'Share Values'!$X955,'Transactions (Dated)'!$B$2:$B$53,'Share Values'!AF$11,'Transactions (Dated)'!$C$2:$C$53,"Sell")</f>
        <v>14201</v>
      </c>
      <c r="AG955" s="40">
        <f ca="1">AG954+SUMIFS('Transactions (Dated)'!$E$2:$E$53,'Transactions (Dated)'!$D$2:$D$53,'Share Values'!$X955,'Transactions (Dated)'!$B$2:$B$53,'Share Values'!AG$11,'Transactions (Dated)'!$C$2:$C$53,"Buy")-SUMIFS('Transactions (Dated)'!$E$2:$E$53,'Transactions (Dated)'!$D$2:$D$53,'Share Values'!$X955,'Transactions (Dated)'!$B$2:$B$53,'Share Values'!AG$11,'Transactions (Dated)'!$C$2:$C$53,"Sell")</f>
        <v>6835</v>
      </c>
      <c r="AH955" s="40">
        <f ca="1">AH954+SUMIFS('Transactions (Dated)'!$E$2:$E$53,'Transactions (Dated)'!$D$2:$D$53,'Share Values'!$X955,'Transactions (Dated)'!$B$2:$B$53,'Share Values'!AH$11,'Transactions (Dated)'!$C$2:$C$53,"Buy")-SUMIFS('Transactions (Dated)'!$E$2:$E$53,'Transactions (Dated)'!$D$2:$D$53,'Share Values'!$X955,'Transactions (Dated)'!$B$2:$B$53,'Share Values'!AH$11,'Transactions (Dated)'!$C$2:$C$53,"Sell")</f>
        <v>0</v>
      </c>
      <c r="AI955" s="40">
        <f ca="1">AI954+SUMIFS('Transactions (Dated)'!$E$2:$E$53,'Transactions (Dated)'!$D$2:$D$53,'Share Values'!$X955,'Transactions (Dated)'!$B$2:$B$53,'Share Values'!AI$11,'Transactions (Dated)'!$C$2:$C$53,"Buy")-SUMIFS('Transactions (Dated)'!$E$2:$E$53,'Transactions (Dated)'!$D$2:$D$53,'Share Values'!$X955,'Transactions (Dated)'!$B$2:$B$53,'Share Values'!AI$11,'Transactions (Dated)'!$C$2:$C$53,"Sell")</f>
        <v>0</v>
      </c>
      <c r="AJ955" s="40">
        <f ca="1">AJ954+SUMIFS('Transactions (Dated)'!$E$2:$E$53,'Transactions (Dated)'!$D$2:$D$53,'Share Values'!$X955,'Transactions (Dated)'!$B$2:$B$53,'Share Values'!AJ$11,'Transactions (Dated)'!$C$2:$C$53,"Buy")-SUMIFS('Transactions (Dated)'!$E$2:$E$53,'Transactions (Dated)'!$D$2:$D$53,'Share Values'!$X955,'Transactions (Dated)'!$B$2:$B$53,'Share Values'!AJ$11,'Transactions (Dated)'!$C$2:$C$53,"Sell")</f>
        <v>0</v>
      </c>
      <c r="AK955" s="40">
        <f ca="1">AK954+SUMIFS('Transactions (Dated)'!$E$2:$E$53,'Transactions (Dated)'!$D$2:$D$53,'Share Values'!$X955,'Transactions (Dated)'!$B$2:$B$53,'Share Values'!AK$11,'Transactions (Dated)'!$C$2:$C$53,"Buy")-SUMIFS('Transactions (Dated)'!$E$2:$E$53,'Transactions (Dated)'!$D$2:$D$53,'Share Values'!$X955,'Transactions (Dated)'!$B$2:$B$53,'Share Values'!AK$11,'Transactions (Dated)'!$C$2:$C$53,"Sell")</f>
        <v>0</v>
      </c>
      <c r="AL955" s="40">
        <f ca="1">AL954+SUMIFS('Transactions (Dated)'!$E$2:$E$53,'Transactions (Dated)'!$D$2:$D$53,'Share Values'!$X955,'Transactions (Dated)'!$B$2:$B$53,'Share Values'!AL$11,'Transactions (Dated)'!$C$2:$C$53,"Buy")-SUMIFS('Transactions (Dated)'!$E$2:$E$53,'Transactions (Dated)'!$D$2:$D$53,'Share Values'!$X955,'Transactions (Dated)'!$B$2:$B$53,'Share Values'!AL$11,'Transactions (Dated)'!$C$2:$C$53,"Sell")</f>
        <v>0</v>
      </c>
      <c r="AM955" s="40">
        <f ca="1">AM954+SUMIFS('Transactions (Dated)'!$E$2:$E$53,'Transactions (Dated)'!$D$2:$D$53,'Share Values'!$X955,'Transactions (Dated)'!$B$2:$B$53,'Share Values'!AM$11,'Transactions (Dated)'!$C$2:$C$53,"Buy")-SUMIFS('Transactions (Dated)'!$E$2:$E$53,'Transactions (Dated)'!$D$2:$D$53,'Share Values'!$X955,'Transactions (Dated)'!$B$2:$B$53,'Share Values'!AM$11,'Transactions (Dated)'!$C$2:$C$53,"Sell")</f>
        <v>0</v>
      </c>
      <c r="AN955" s="40">
        <f ca="1">AN954+SUMIFS('Transactions (Dated)'!$E$2:$E$53,'Transactions (Dated)'!$D$2:$D$53,'Share Values'!$X955,'Transactions (Dated)'!$B$2:$B$53,'Share Values'!AN$11,'Transactions (Dated)'!$C$2:$C$53,"Buy")-SUMIFS('Transactions (Dated)'!$E$2:$E$53,'Transactions (Dated)'!$D$2:$D$53,'Share Values'!$X955,'Transactions (Dated)'!$B$2:$B$53,'Share Values'!AN$11,'Transactions (Dated)'!$C$2:$C$53,"Sell")</f>
        <v>0</v>
      </c>
      <c r="AQ955" s="3">
        <f t="shared" si="396"/>
        <v>43286</v>
      </c>
      <c r="AR955" s="6">
        <f t="shared" ca="1" si="397"/>
        <v>59616.25</v>
      </c>
      <c r="AS955" s="6">
        <f t="shared" ca="1" si="398"/>
        <v>35718.75</v>
      </c>
      <c r="AT955" s="6">
        <f t="shared" ca="1" si="399"/>
        <v>578140.79499999993</v>
      </c>
      <c r="AU955" s="6">
        <f t="shared" ca="1" si="400"/>
        <v>52730.04</v>
      </c>
      <c r="AV955" s="6">
        <f t="shared" ca="1" si="401"/>
        <v>0</v>
      </c>
      <c r="AW955" s="6">
        <f t="shared" ca="1" si="402"/>
        <v>0</v>
      </c>
      <c r="AX955" s="6">
        <f t="shared" ca="1" si="403"/>
        <v>48748.999999999993</v>
      </c>
      <c r="AY955" s="6">
        <f t="shared" ca="1" si="404"/>
        <v>44591.14</v>
      </c>
      <c r="AZ955" s="6">
        <f t="shared" ca="1" si="405"/>
        <v>0</v>
      </c>
      <c r="BA955" s="6">
        <f t="shared" ca="1" si="406"/>
        <v>0</v>
      </c>
      <c r="BB955" s="6">
        <f t="shared" ca="1" si="407"/>
        <v>0</v>
      </c>
      <c r="BC955" s="6">
        <f t="shared" ca="1" si="408"/>
        <v>0</v>
      </c>
      <c r="BD955" s="6">
        <f t="shared" ca="1" si="409"/>
        <v>0</v>
      </c>
      <c r="BE955" s="6">
        <f t="shared" ca="1" si="410"/>
        <v>0</v>
      </c>
      <c r="BF955" s="6">
        <f t="shared" ca="1" si="393"/>
        <v>0</v>
      </c>
      <c r="BG955" s="6">
        <f t="shared" ca="1" si="394"/>
        <v>0</v>
      </c>
      <c r="BJ955" s="4">
        <f t="shared" ca="1" si="411"/>
        <v>819545.97499999998</v>
      </c>
      <c r="BL955" s="3">
        <f t="shared" si="412"/>
        <v>43286</v>
      </c>
      <c r="BM955" s="6">
        <f>BM954+SUMIFS('Transactions (Dated)'!G:G,'Transactions (Dated)'!D:D,'Share Values'!AQ955)</f>
        <v>14317.649999999987</v>
      </c>
      <c r="BN955" s="6">
        <f ca="1">BN954+SUMIFS('Transactions (Dated)'!$F:$F,'Transactions (Dated)'!$D:$D,$BL955,'Transactions (Dated)'!$B:$B,BN$11,'Transactions (Dated)'!$C:$C,"Dividend (paid to cash)")*Y955</f>
        <v>0</v>
      </c>
      <c r="BO955" s="6">
        <f ca="1">BO954+SUMIFS('Transactions (Dated)'!$F:$F,'Transactions (Dated)'!$D:$D,$BL955,'Transactions (Dated)'!$B:$B,BO$11,'Transactions (Dated)'!$C:$C,"Dividend (paid to cash)")*Z955</f>
        <v>2421.875</v>
      </c>
      <c r="BP955" s="6">
        <f ca="1">BP954+SUMIFS('Transactions (Dated)'!$F:$F,'Transactions (Dated)'!$D:$D,$BL955,'Transactions (Dated)'!$B:$B,BP$11,'Transactions (Dated)'!$C:$C,"Dividend (paid to cash)")*AA955</f>
        <v>51745.237000000008</v>
      </c>
      <c r="BQ955" s="6">
        <f ca="1">BQ954+SUMIFS('Transactions (Dated)'!$F:$F,'Transactions (Dated)'!$D:$D,$BL955,'Transactions (Dated)'!$B:$B,BQ$11,'Transactions (Dated)'!$C:$C,"Dividend (paid to cash)")*AB955</f>
        <v>922.34999999999991</v>
      </c>
      <c r="BR955" s="6">
        <f ca="1">BR954+SUMIFS('Transactions (Dated)'!$F:$F,'Transactions (Dated)'!$D:$D,$BL955,'Transactions (Dated)'!$B:$B,BR$11,'Transactions (Dated)'!$C:$C,"Dividend (paid to cash)")*AC955</f>
        <v>0</v>
      </c>
      <c r="BS955" s="6">
        <f ca="1">BS954+SUMIFS('Transactions (Dated)'!$F:$F,'Transactions (Dated)'!$D:$D,$BL955,'Transactions (Dated)'!$B:$B,BS$11,'Transactions (Dated)'!$C:$C,"Dividend (paid to cash)")*AD955</f>
        <v>0</v>
      </c>
      <c r="BT955" s="6">
        <f ca="1">BT954+SUMIFS('Transactions (Dated)'!$F:$F,'Transactions (Dated)'!$D:$D,$BL955,'Transactions (Dated)'!$B:$B,BT$11,'Transactions (Dated)'!$C:$C,"Dividend (paid to cash)")*AE955</f>
        <v>11745</v>
      </c>
      <c r="BU955" s="6">
        <f ca="1">BU954+SUMIFS('Transactions (Dated)'!$F:$F,'Transactions (Dated)'!$D:$D,$BL955,'Transactions (Dated)'!$B:$B,BU$11,'Transactions (Dated)'!$C:$C,"Dividend (paid to cash)")*AF955</f>
        <v>0</v>
      </c>
      <c r="BV955" s="6">
        <f ca="1">BV954+SUMIFS('Transactions (Dated)'!$F:$F,'Transactions (Dated)'!$D:$D,$BL955,'Transactions (Dated)'!$B:$B,BV$11,'Transactions (Dated)'!$C:$C,"Dividend (paid to cash)")*AG955</f>
        <v>0</v>
      </c>
      <c r="BW955" s="6">
        <f ca="1">BW954+SUMIFS('Transactions (Dated)'!$F:$F,'Transactions (Dated)'!$D:$D,$BL955,'Transactions (Dated)'!$B:$B,BW$11,'Transactions (Dated)'!$C:$C,"Dividend (paid to cash)")*AH955</f>
        <v>0</v>
      </c>
      <c r="BX955" s="6">
        <f ca="1">BX954+SUMIFS('Transactions (Dated)'!$F:$F,'Transactions (Dated)'!$D:$D,$BL955,'Transactions (Dated)'!$B:$B,BX$11,'Transactions (Dated)'!$C:$C,"Dividend (paid to cash)")*AI955</f>
        <v>0</v>
      </c>
      <c r="BY955" s="6">
        <f ca="1">BY954+SUMIFS('Transactions (Dated)'!$F:$F,'Transactions (Dated)'!$D:$D,$BL955,'Transactions (Dated)'!$B:$B,BY$11,'Transactions (Dated)'!$C:$C,"Dividend (paid to cash)")*AJ955</f>
        <v>0</v>
      </c>
      <c r="BZ955" s="6">
        <f ca="1">BZ954+SUMIFS('Transactions (Dated)'!$F:$F,'Transactions (Dated)'!$D:$D,$BL955,'Transactions (Dated)'!$B:$B,BZ$11,'Transactions (Dated)'!$C:$C,"Dividend (paid to cash)")*AK955</f>
        <v>0</v>
      </c>
      <c r="CA955" s="6">
        <f ca="1">CA954+SUMIFS('Transactions (Dated)'!$F:$F,'Transactions (Dated)'!$D:$D,$BL955,'Transactions (Dated)'!$B:$B,CA$11,'Transactions (Dated)'!$C:$C,"Dividend (paid to cash)")*AL955</f>
        <v>0</v>
      </c>
      <c r="CB955" s="6">
        <v>0</v>
      </c>
      <c r="CC955" s="6">
        <v>0</v>
      </c>
      <c r="CF955" s="6">
        <f t="shared" ca="1" si="413"/>
        <v>81152.111999999994</v>
      </c>
      <c r="CH955" s="3">
        <f t="shared" si="414"/>
        <v>43286</v>
      </c>
      <c r="CI955" s="4">
        <f t="shared" ca="1" si="415"/>
        <v>819545.97499999998</v>
      </c>
      <c r="CJ955" s="4">
        <f t="shared" ca="1" si="416"/>
        <v>81152.111999999994</v>
      </c>
      <c r="CL955" s="4">
        <f t="shared" ca="1" si="417"/>
        <v>900698.08699999994</v>
      </c>
    </row>
    <row r="956" spans="2:90" x14ac:dyDescent="0.15">
      <c r="B956" s="3">
        <v>43287</v>
      </c>
      <c r="E956" s="86">
        <v>43287</v>
      </c>
      <c r="F956" s="53">
        <v>13</v>
      </c>
      <c r="G956">
        <v>3.86</v>
      </c>
      <c r="H956">
        <v>22.07</v>
      </c>
      <c r="I956">
        <v>28.25</v>
      </c>
      <c r="K956">
        <v>12.52</v>
      </c>
      <c r="L956">
        <v>16.91</v>
      </c>
      <c r="M956">
        <v>3.17</v>
      </c>
      <c r="O956">
        <v>17.149999999999999</v>
      </c>
      <c r="Q956">
        <v>1.3599999999999999</v>
      </c>
      <c r="R956">
        <v>7.01</v>
      </c>
      <c r="S956">
        <v>42.59</v>
      </c>
      <c r="U956">
        <v>42.59</v>
      </c>
      <c r="X956" s="3">
        <f t="shared" si="395"/>
        <v>43287</v>
      </c>
      <c r="Y956" s="40">
        <f ca="1">Y955+SUMIFS('Transactions (Dated)'!$E$2:$E$53,'Transactions (Dated)'!$D$2:$D$53,'Share Values'!$X956,'Transactions (Dated)'!$B$2:$B$53,'Share Values'!Y$11,'Transactions (Dated)'!$C$2:$C$53,"Buy")-SUMIFS('Transactions (Dated)'!$E$2:$E$53,'Transactions (Dated)'!$D$2:$D$53,'Share Values'!$X956,'Transactions (Dated)'!$B$2:$B$53,'Share Values'!Y$11,'Transactions (Dated)'!$C$2:$C$53,"Sell")</f>
        <v>4625</v>
      </c>
      <c r="Z956" s="40">
        <f ca="1">Z955+SUMIFS('Transactions (Dated)'!$E$2:$E$53,'Transactions (Dated)'!$D$2:$D$53,'Share Values'!$X956,'Transactions (Dated)'!$B$2:$B$53,'Share Values'!Z$11,'Transactions (Dated)'!$C$2:$C$53,"Buy")-SUMIFS('Transactions (Dated)'!$E$2:$E$53,'Transactions (Dated)'!$D$2:$D$53,'Share Values'!$X956,'Transactions (Dated)'!$B$2:$B$53,'Share Values'!Z$11,'Transactions (Dated)'!$C$2:$C$53,"Sell")</f>
        <v>9375</v>
      </c>
      <c r="AA956" s="40">
        <f ca="1">AA955+SUMIFS('Transactions (Dated)'!$E$2:$E$53,'Transactions (Dated)'!$D$2:$D$53,'Share Values'!$X956,'Transactions (Dated)'!$B$2:$B$53,'Share Values'!AA$11,'Transactions (Dated)'!$C$2:$C$53,"Buy")-SUMIFS('Transactions (Dated)'!$E$2:$E$53,'Transactions (Dated)'!$D$2:$D$53,'Share Values'!$X956,'Transactions (Dated)'!$B$2:$B$53,'Share Values'!AA$11,'Transactions (Dated)'!$C$2:$C$53,"Sell")</f>
        <v>26357</v>
      </c>
      <c r="AB956" s="40">
        <f ca="1">AB955+SUMIFS('Transactions (Dated)'!$E$2:$E$53,'Transactions (Dated)'!$D$2:$D$53,'Share Values'!$X956,'Transactions (Dated)'!$B$2:$B$53,'Share Values'!AB$11,'Transactions (Dated)'!$C$2:$C$53,"Buy")-SUMIFS('Transactions (Dated)'!$E$2:$E$53,'Transactions (Dated)'!$D$2:$D$53,'Share Values'!$X956,'Transactions (Dated)'!$B$2:$B$53,'Share Values'!AB$11,'Transactions (Dated)'!$C$2:$C$53,"Sell")</f>
        <v>1892</v>
      </c>
      <c r="AC956" s="40">
        <f ca="1">AC955+SUMIFS('Transactions (Dated)'!$E$2:$E$53,'Transactions (Dated)'!$D$2:$D$53,'Share Values'!$X956,'Transactions (Dated)'!$B$2:$B$53,'Share Values'!AC$11,'Transactions (Dated)'!$C$2:$C$53,"Buy")-SUMIFS('Transactions (Dated)'!$E$2:$E$53,'Transactions (Dated)'!$D$2:$D$53,'Share Values'!$X956,'Transactions (Dated)'!$B$2:$B$53,'Share Values'!AC$11,'Transactions (Dated)'!$C$2:$C$53,"Sell")</f>
        <v>2348</v>
      </c>
      <c r="AD956" s="40">
        <f ca="1">AD955+SUMIFS('Transactions (Dated)'!$E$2:$E$53,'Transactions (Dated)'!$D$2:$D$53,'Share Values'!$X956,'Transactions (Dated)'!$B$2:$B$53,'Share Values'!AD$11,'Transactions (Dated)'!$C$2:$C$53,"Buy")-SUMIFS('Transactions (Dated)'!$E$2:$E$53,'Transactions (Dated)'!$D$2:$D$53,'Share Values'!$X956,'Transactions (Dated)'!$B$2:$B$53,'Share Values'!AD$11,'Transactions (Dated)'!$C$2:$C$53,"Sell")</f>
        <v>0</v>
      </c>
      <c r="AE956" s="40">
        <f ca="1">AE955+SUMIFS('Transactions (Dated)'!$E$2:$E$53,'Transactions (Dated)'!$D$2:$D$53,'Share Values'!$X956,'Transactions (Dated)'!$B$2:$B$53,'Share Values'!AE$11,'Transactions (Dated)'!$C$2:$C$53,"Buy")-SUMIFS('Transactions (Dated)'!$E$2:$E$53,'Transactions (Dated)'!$D$2:$D$53,'Share Values'!$X956,'Transactions (Dated)'!$B$2:$B$53,'Share Values'!AE$11,'Transactions (Dated)'!$C$2:$C$53,"Sell")</f>
        <v>2900</v>
      </c>
      <c r="AF956" s="40">
        <f ca="1">AF955+SUMIFS('Transactions (Dated)'!$E$2:$E$53,'Transactions (Dated)'!$D$2:$D$53,'Share Values'!$X956,'Transactions (Dated)'!$B$2:$B$53,'Share Values'!AF$11,'Transactions (Dated)'!$C$2:$C$53,"Buy")-SUMIFS('Transactions (Dated)'!$E$2:$E$53,'Transactions (Dated)'!$D$2:$D$53,'Share Values'!$X956,'Transactions (Dated)'!$B$2:$B$53,'Share Values'!AF$11,'Transactions (Dated)'!$C$2:$C$53,"Sell")</f>
        <v>14201</v>
      </c>
      <c r="AG956" s="40">
        <f ca="1">AG955+SUMIFS('Transactions (Dated)'!$E$2:$E$53,'Transactions (Dated)'!$D$2:$D$53,'Share Values'!$X956,'Transactions (Dated)'!$B$2:$B$53,'Share Values'!AG$11,'Transactions (Dated)'!$C$2:$C$53,"Buy")-SUMIFS('Transactions (Dated)'!$E$2:$E$53,'Transactions (Dated)'!$D$2:$D$53,'Share Values'!$X956,'Transactions (Dated)'!$B$2:$B$53,'Share Values'!AG$11,'Transactions (Dated)'!$C$2:$C$53,"Sell")</f>
        <v>6835</v>
      </c>
      <c r="AH956" s="40">
        <f ca="1">AH955+SUMIFS('Transactions (Dated)'!$E$2:$E$53,'Transactions (Dated)'!$D$2:$D$53,'Share Values'!$X956,'Transactions (Dated)'!$B$2:$B$53,'Share Values'!AH$11,'Transactions (Dated)'!$C$2:$C$53,"Buy")-SUMIFS('Transactions (Dated)'!$E$2:$E$53,'Transactions (Dated)'!$D$2:$D$53,'Share Values'!$X956,'Transactions (Dated)'!$B$2:$B$53,'Share Values'!AH$11,'Transactions (Dated)'!$C$2:$C$53,"Sell")</f>
        <v>0</v>
      </c>
      <c r="AI956" s="40">
        <f ca="1">AI955+SUMIFS('Transactions (Dated)'!$E$2:$E$53,'Transactions (Dated)'!$D$2:$D$53,'Share Values'!$X956,'Transactions (Dated)'!$B$2:$B$53,'Share Values'!AI$11,'Transactions (Dated)'!$C$2:$C$53,"Buy")-SUMIFS('Transactions (Dated)'!$E$2:$E$53,'Transactions (Dated)'!$D$2:$D$53,'Share Values'!$X956,'Transactions (Dated)'!$B$2:$B$53,'Share Values'!AI$11,'Transactions (Dated)'!$C$2:$C$53,"Sell")</f>
        <v>0</v>
      </c>
      <c r="AJ956" s="40">
        <f ca="1">AJ955+SUMIFS('Transactions (Dated)'!$E$2:$E$53,'Transactions (Dated)'!$D$2:$D$53,'Share Values'!$X956,'Transactions (Dated)'!$B$2:$B$53,'Share Values'!AJ$11,'Transactions (Dated)'!$C$2:$C$53,"Buy")-SUMIFS('Transactions (Dated)'!$E$2:$E$53,'Transactions (Dated)'!$D$2:$D$53,'Share Values'!$X956,'Transactions (Dated)'!$B$2:$B$53,'Share Values'!AJ$11,'Transactions (Dated)'!$C$2:$C$53,"Sell")</f>
        <v>0</v>
      </c>
      <c r="AK956" s="40">
        <f ca="1">AK955+SUMIFS('Transactions (Dated)'!$E$2:$E$53,'Transactions (Dated)'!$D$2:$D$53,'Share Values'!$X956,'Transactions (Dated)'!$B$2:$B$53,'Share Values'!AK$11,'Transactions (Dated)'!$C$2:$C$53,"Buy")-SUMIFS('Transactions (Dated)'!$E$2:$E$53,'Transactions (Dated)'!$D$2:$D$53,'Share Values'!$X956,'Transactions (Dated)'!$B$2:$B$53,'Share Values'!AK$11,'Transactions (Dated)'!$C$2:$C$53,"Sell")</f>
        <v>0</v>
      </c>
      <c r="AL956" s="40">
        <f ca="1">AL955+SUMIFS('Transactions (Dated)'!$E$2:$E$53,'Transactions (Dated)'!$D$2:$D$53,'Share Values'!$X956,'Transactions (Dated)'!$B$2:$B$53,'Share Values'!AL$11,'Transactions (Dated)'!$C$2:$C$53,"Buy")-SUMIFS('Transactions (Dated)'!$E$2:$E$53,'Transactions (Dated)'!$D$2:$D$53,'Share Values'!$X956,'Transactions (Dated)'!$B$2:$B$53,'Share Values'!AL$11,'Transactions (Dated)'!$C$2:$C$53,"Sell")</f>
        <v>0</v>
      </c>
      <c r="AM956" s="40">
        <f ca="1">AM955+SUMIFS('Transactions (Dated)'!$E$2:$E$53,'Transactions (Dated)'!$D$2:$D$53,'Share Values'!$X956,'Transactions (Dated)'!$B$2:$B$53,'Share Values'!AM$11,'Transactions (Dated)'!$C$2:$C$53,"Buy")-SUMIFS('Transactions (Dated)'!$E$2:$E$53,'Transactions (Dated)'!$D$2:$D$53,'Share Values'!$X956,'Transactions (Dated)'!$B$2:$B$53,'Share Values'!AM$11,'Transactions (Dated)'!$C$2:$C$53,"Sell")</f>
        <v>0</v>
      </c>
      <c r="AN956" s="40">
        <f ca="1">AN955+SUMIFS('Transactions (Dated)'!$E$2:$E$53,'Transactions (Dated)'!$D$2:$D$53,'Share Values'!$X956,'Transactions (Dated)'!$B$2:$B$53,'Share Values'!AN$11,'Transactions (Dated)'!$C$2:$C$53,"Buy")-SUMIFS('Transactions (Dated)'!$E$2:$E$53,'Transactions (Dated)'!$D$2:$D$53,'Share Values'!$X956,'Transactions (Dated)'!$B$2:$B$53,'Share Values'!AN$11,'Transactions (Dated)'!$C$2:$C$53,"Sell")</f>
        <v>0</v>
      </c>
      <c r="AQ956" s="3">
        <f t="shared" si="396"/>
        <v>43287</v>
      </c>
      <c r="AR956" s="6">
        <f t="shared" ca="1" si="397"/>
        <v>60125</v>
      </c>
      <c r="AS956" s="6">
        <f t="shared" ca="1" si="398"/>
        <v>36187.5</v>
      </c>
      <c r="AT956" s="6">
        <f t="shared" ca="1" si="399"/>
        <v>581698.99</v>
      </c>
      <c r="AU956" s="6">
        <f t="shared" ca="1" si="400"/>
        <v>53449</v>
      </c>
      <c r="AV956" s="6">
        <f t="shared" ca="1" si="401"/>
        <v>0</v>
      </c>
      <c r="AW956" s="6">
        <f t="shared" ca="1" si="402"/>
        <v>0</v>
      </c>
      <c r="AX956" s="6">
        <f t="shared" ca="1" si="403"/>
        <v>49039</v>
      </c>
      <c r="AY956" s="6">
        <f t="shared" ca="1" si="404"/>
        <v>45017.17</v>
      </c>
      <c r="AZ956" s="6">
        <f t="shared" ca="1" si="405"/>
        <v>0</v>
      </c>
      <c r="BA956" s="6">
        <f t="shared" ca="1" si="406"/>
        <v>0</v>
      </c>
      <c r="BB956" s="6">
        <f t="shared" ca="1" si="407"/>
        <v>0</v>
      </c>
      <c r="BC956" s="6">
        <f t="shared" ca="1" si="408"/>
        <v>0</v>
      </c>
      <c r="BD956" s="6">
        <f t="shared" ca="1" si="409"/>
        <v>0</v>
      </c>
      <c r="BE956" s="6">
        <f t="shared" ca="1" si="410"/>
        <v>0</v>
      </c>
      <c r="BF956" s="6">
        <f t="shared" ca="1" si="393"/>
        <v>0</v>
      </c>
      <c r="BG956" s="6">
        <f t="shared" ca="1" si="394"/>
        <v>0</v>
      </c>
      <c r="BJ956" s="4">
        <f t="shared" ca="1" si="411"/>
        <v>825516.66</v>
      </c>
      <c r="BL956" s="3">
        <f t="shared" si="412"/>
        <v>43287</v>
      </c>
      <c r="BM956" s="6">
        <f>BM955+SUMIFS('Transactions (Dated)'!G:G,'Transactions (Dated)'!D:D,'Share Values'!AQ956)</f>
        <v>14317.649999999987</v>
      </c>
      <c r="BN956" s="6">
        <f ca="1">BN955+SUMIFS('Transactions (Dated)'!$F:$F,'Transactions (Dated)'!$D:$D,$BL956,'Transactions (Dated)'!$B:$B,BN$11,'Transactions (Dated)'!$C:$C,"Dividend (paid to cash)")*Y956</f>
        <v>0</v>
      </c>
      <c r="BO956" s="6">
        <f ca="1">BO955+SUMIFS('Transactions (Dated)'!$F:$F,'Transactions (Dated)'!$D:$D,$BL956,'Transactions (Dated)'!$B:$B,BO$11,'Transactions (Dated)'!$C:$C,"Dividend (paid to cash)")*Z956</f>
        <v>2421.875</v>
      </c>
      <c r="BP956" s="6">
        <f ca="1">BP955+SUMIFS('Transactions (Dated)'!$F:$F,'Transactions (Dated)'!$D:$D,$BL956,'Transactions (Dated)'!$B:$B,BP$11,'Transactions (Dated)'!$C:$C,"Dividend (paid to cash)")*AA956</f>
        <v>51745.237000000008</v>
      </c>
      <c r="BQ956" s="6">
        <f ca="1">BQ955+SUMIFS('Transactions (Dated)'!$F:$F,'Transactions (Dated)'!$D:$D,$BL956,'Transactions (Dated)'!$B:$B,BQ$11,'Transactions (Dated)'!$C:$C,"Dividend (paid to cash)")*AB956</f>
        <v>922.34999999999991</v>
      </c>
      <c r="BR956" s="6">
        <f ca="1">BR955+SUMIFS('Transactions (Dated)'!$F:$F,'Transactions (Dated)'!$D:$D,$BL956,'Transactions (Dated)'!$B:$B,BR$11,'Transactions (Dated)'!$C:$C,"Dividend (paid to cash)")*AC956</f>
        <v>0</v>
      </c>
      <c r="BS956" s="6">
        <f ca="1">BS955+SUMIFS('Transactions (Dated)'!$F:$F,'Transactions (Dated)'!$D:$D,$BL956,'Transactions (Dated)'!$B:$B,BS$11,'Transactions (Dated)'!$C:$C,"Dividend (paid to cash)")*AD956</f>
        <v>0</v>
      </c>
      <c r="BT956" s="6">
        <f ca="1">BT955+SUMIFS('Transactions (Dated)'!$F:$F,'Transactions (Dated)'!$D:$D,$BL956,'Transactions (Dated)'!$B:$B,BT$11,'Transactions (Dated)'!$C:$C,"Dividend (paid to cash)")*AE956</f>
        <v>11745</v>
      </c>
      <c r="BU956" s="6">
        <f ca="1">BU955+SUMIFS('Transactions (Dated)'!$F:$F,'Transactions (Dated)'!$D:$D,$BL956,'Transactions (Dated)'!$B:$B,BU$11,'Transactions (Dated)'!$C:$C,"Dividend (paid to cash)")*AF956</f>
        <v>0</v>
      </c>
      <c r="BV956" s="6">
        <f ca="1">BV955+SUMIFS('Transactions (Dated)'!$F:$F,'Transactions (Dated)'!$D:$D,$BL956,'Transactions (Dated)'!$B:$B,BV$11,'Transactions (Dated)'!$C:$C,"Dividend (paid to cash)")*AG956</f>
        <v>0</v>
      </c>
      <c r="BW956" s="6">
        <f ca="1">BW955+SUMIFS('Transactions (Dated)'!$F:$F,'Transactions (Dated)'!$D:$D,$BL956,'Transactions (Dated)'!$B:$B,BW$11,'Transactions (Dated)'!$C:$C,"Dividend (paid to cash)")*AH956</f>
        <v>0</v>
      </c>
      <c r="BX956" s="6">
        <f ca="1">BX955+SUMIFS('Transactions (Dated)'!$F:$F,'Transactions (Dated)'!$D:$D,$BL956,'Transactions (Dated)'!$B:$B,BX$11,'Transactions (Dated)'!$C:$C,"Dividend (paid to cash)")*AI956</f>
        <v>0</v>
      </c>
      <c r="BY956" s="6">
        <f ca="1">BY955+SUMIFS('Transactions (Dated)'!$F:$F,'Transactions (Dated)'!$D:$D,$BL956,'Transactions (Dated)'!$B:$B,BY$11,'Transactions (Dated)'!$C:$C,"Dividend (paid to cash)")*AJ956</f>
        <v>0</v>
      </c>
      <c r="BZ956" s="6">
        <f ca="1">BZ955+SUMIFS('Transactions (Dated)'!$F:$F,'Transactions (Dated)'!$D:$D,$BL956,'Transactions (Dated)'!$B:$B,BZ$11,'Transactions (Dated)'!$C:$C,"Dividend (paid to cash)")*AK956</f>
        <v>0</v>
      </c>
      <c r="CA956" s="6">
        <f ca="1">CA955+SUMIFS('Transactions (Dated)'!$F:$F,'Transactions (Dated)'!$D:$D,$BL956,'Transactions (Dated)'!$B:$B,CA$11,'Transactions (Dated)'!$C:$C,"Dividend (paid to cash)")*AL956</f>
        <v>0</v>
      </c>
      <c r="CB956" s="6">
        <v>0</v>
      </c>
      <c r="CC956" s="6">
        <v>0</v>
      </c>
      <c r="CF956" s="6">
        <f t="shared" ca="1" si="413"/>
        <v>81152.111999999994</v>
      </c>
      <c r="CH956" s="3">
        <f t="shared" si="414"/>
        <v>43287</v>
      </c>
      <c r="CI956" s="4">
        <f t="shared" ca="1" si="415"/>
        <v>825516.66</v>
      </c>
      <c r="CJ956" s="4">
        <f t="shared" ca="1" si="416"/>
        <v>81152.111999999994</v>
      </c>
      <c r="CL956" s="4">
        <f t="shared" ca="1" si="417"/>
        <v>906668.772</v>
      </c>
    </row>
    <row r="957" spans="2:90" x14ac:dyDescent="0.15">
      <c r="B957" s="3">
        <v>43290</v>
      </c>
      <c r="E957" s="86">
        <v>43290</v>
      </c>
      <c r="F957" s="53">
        <v>13.18</v>
      </c>
      <c r="G957">
        <v>4.29</v>
      </c>
      <c r="H957">
        <v>22.2</v>
      </c>
      <c r="I957">
        <v>28.33</v>
      </c>
      <c r="K957">
        <v>12.46</v>
      </c>
      <c r="L957">
        <v>16.91</v>
      </c>
      <c r="M957">
        <v>3.13</v>
      </c>
      <c r="O957">
        <v>16.8</v>
      </c>
      <c r="Q957">
        <v>1.35</v>
      </c>
      <c r="R957">
        <v>7.3</v>
      </c>
      <c r="S957">
        <v>41.78</v>
      </c>
      <c r="U957">
        <v>41.78</v>
      </c>
      <c r="X957" s="3">
        <f t="shared" si="395"/>
        <v>43290</v>
      </c>
      <c r="Y957" s="40">
        <f ca="1">Y956+SUMIFS('Transactions (Dated)'!$E$2:$E$53,'Transactions (Dated)'!$D$2:$D$53,'Share Values'!$X957,'Transactions (Dated)'!$B$2:$B$53,'Share Values'!Y$11,'Transactions (Dated)'!$C$2:$C$53,"Buy")-SUMIFS('Transactions (Dated)'!$E$2:$E$53,'Transactions (Dated)'!$D$2:$D$53,'Share Values'!$X957,'Transactions (Dated)'!$B$2:$B$53,'Share Values'!Y$11,'Transactions (Dated)'!$C$2:$C$53,"Sell")</f>
        <v>4625</v>
      </c>
      <c r="Z957" s="40">
        <f ca="1">Z956+SUMIFS('Transactions (Dated)'!$E$2:$E$53,'Transactions (Dated)'!$D$2:$D$53,'Share Values'!$X957,'Transactions (Dated)'!$B$2:$B$53,'Share Values'!Z$11,'Transactions (Dated)'!$C$2:$C$53,"Buy")-SUMIFS('Transactions (Dated)'!$E$2:$E$53,'Transactions (Dated)'!$D$2:$D$53,'Share Values'!$X957,'Transactions (Dated)'!$B$2:$B$53,'Share Values'!Z$11,'Transactions (Dated)'!$C$2:$C$53,"Sell")</f>
        <v>9375</v>
      </c>
      <c r="AA957" s="40">
        <f ca="1">AA956+SUMIFS('Transactions (Dated)'!$E$2:$E$53,'Transactions (Dated)'!$D$2:$D$53,'Share Values'!$X957,'Transactions (Dated)'!$B$2:$B$53,'Share Values'!AA$11,'Transactions (Dated)'!$C$2:$C$53,"Buy")-SUMIFS('Transactions (Dated)'!$E$2:$E$53,'Transactions (Dated)'!$D$2:$D$53,'Share Values'!$X957,'Transactions (Dated)'!$B$2:$B$53,'Share Values'!AA$11,'Transactions (Dated)'!$C$2:$C$53,"Sell")</f>
        <v>26357</v>
      </c>
      <c r="AB957" s="40">
        <f ca="1">AB956+SUMIFS('Transactions (Dated)'!$E$2:$E$53,'Transactions (Dated)'!$D$2:$D$53,'Share Values'!$X957,'Transactions (Dated)'!$B$2:$B$53,'Share Values'!AB$11,'Transactions (Dated)'!$C$2:$C$53,"Buy")-SUMIFS('Transactions (Dated)'!$E$2:$E$53,'Transactions (Dated)'!$D$2:$D$53,'Share Values'!$X957,'Transactions (Dated)'!$B$2:$B$53,'Share Values'!AB$11,'Transactions (Dated)'!$C$2:$C$53,"Sell")</f>
        <v>1892</v>
      </c>
      <c r="AC957" s="40">
        <f ca="1">AC956+SUMIFS('Transactions (Dated)'!$E$2:$E$53,'Transactions (Dated)'!$D$2:$D$53,'Share Values'!$X957,'Transactions (Dated)'!$B$2:$B$53,'Share Values'!AC$11,'Transactions (Dated)'!$C$2:$C$53,"Buy")-SUMIFS('Transactions (Dated)'!$E$2:$E$53,'Transactions (Dated)'!$D$2:$D$53,'Share Values'!$X957,'Transactions (Dated)'!$B$2:$B$53,'Share Values'!AC$11,'Transactions (Dated)'!$C$2:$C$53,"Sell")</f>
        <v>2348</v>
      </c>
      <c r="AD957" s="40">
        <f ca="1">AD956+SUMIFS('Transactions (Dated)'!$E$2:$E$53,'Transactions (Dated)'!$D$2:$D$53,'Share Values'!$X957,'Transactions (Dated)'!$B$2:$B$53,'Share Values'!AD$11,'Transactions (Dated)'!$C$2:$C$53,"Buy")-SUMIFS('Transactions (Dated)'!$E$2:$E$53,'Transactions (Dated)'!$D$2:$D$53,'Share Values'!$X957,'Transactions (Dated)'!$B$2:$B$53,'Share Values'!AD$11,'Transactions (Dated)'!$C$2:$C$53,"Sell")</f>
        <v>0</v>
      </c>
      <c r="AE957" s="40">
        <f ca="1">AE956+SUMIFS('Transactions (Dated)'!$E$2:$E$53,'Transactions (Dated)'!$D$2:$D$53,'Share Values'!$X957,'Transactions (Dated)'!$B$2:$B$53,'Share Values'!AE$11,'Transactions (Dated)'!$C$2:$C$53,"Buy")-SUMIFS('Transactions (Dated)'!$E$2:$E$53,'Transactions (Dated)'!$D$2:$D$53,'Share Values'!$X957,'Transactions (Dated)'!$B$2:$B$53,'Share Values'!AE$11,'Transactions (Dated)'!$C$2:$C$53,"Sell")</f>
        <v>2900</v>
      </c>
      <c r="AF957" s="40">
        <f ca="1">AF956+SUMIFS('Transactions (Dated)'!$E$2:$E$53,'Transactions (Dated)'!$D$2:$D$53,'Share Values'!$X957,'Transactions (Dated)'!$B$2:$B$53,'Share Values'!AF$11,'Transactions (Dated)'!$C$2:$C$53,"Buy")-SUMIFS('Transactions (Dated)'!$E$2:$E$53,'Transactions (Dated)'!$D$2:$D$53,'Share Values'!$X957,'Transactions (Dated)'!$B$2:$B$53,'Share Values'!AF$11,'Transactions (Dated)'!$C$2:$C$53,"Sell")</f>
        <v>14201</v>
      </c>
      <c r="AG957" s="40">
        <f ca="1">AG956+SUMIFS('Transactions (Dated)'!$E$2:$E$53,'Transactions (Dated)'!$D$2:$D$53,'Share Values'!$X957,'Transactions (Dated)'!$B$2:$B$53,'Share Values'!AG$11,'Transactions (Dated)'!$C$2:$C$53,"Buy")-SUMIFS('Transactions (Dated)'!$E$2:$E$53,'Transactions (Dated)'!$D$2:$D$53,'Share Values'!$X957,'Transactions (Dated)'!$B$2:$B$53,'Share Values'!AG$11,'Transactions (Dated)'!$C$2:$C$53,"Sell")</f>
        <v>6835</v>
      </c>
      <c r="AH957" s="40">
        <f ca="1">AH956+SUMIFS('Transactions (Dated)'!$E$2:$E$53,'Transactions (Dated)'!$D$2:$D$53,'Share Values'!$X957,'Transactions (Dated)'!$B$2:$B$53,'Share Values'!AH$11,'Transactions (Dated)'!$C$2:$C$53,"Buy")-SUMIFS('Transactions (Dated)'!$E$2:$E$53,'Transactions (Dated)'!$D$2:$D$53,'Share Values'!$X957,'Transactions (Dated)'!$B$2:$B$53,'Share Values'!AH$11,'Transactions (Dated)'!$C$2:$C$53,"Sell")</f>
        <v>0</v>
      </c>
      <c r="AI957" s="40">
        <f ca="1">AI956+SUMIFS('Transactions (Dated)'!$E$2:$E$53,'Transactions (Dated)'!$D$2:$D$53,'Share Values'!$X957,'Transactions (Dated)'!$B$2:$B$53,'Share Values'!AI$11,'Transactions (Dated)'!$C$2:$C$53,"Buy")-SUMIFS('Transactions (Dated)'!$E$2:$E$53,'Transactions (Dated)'!$D$2:$D$53,'Share Values'!$X957,'Transactions (Dated)'!$B$2:$B$53,'Share Values'!AI$11,'Transactions (Dated)'!$C$2:$C$53,"Sell")</f>
        <v>0</v>
      </c>
      <c r="AJ957" s="40">
        <f ca="1">AJ956+SUMIFS('Transactions (Dated)'!$E$2:$E$53,'Transactions (Dated)'!$D$2:$D$53,'Share Values'!$X957,'Transactions (Dated)'!$B$2:$B$53,'Share Values'!AJ$11,'Transactions (Dated)'!$C$2:$C$53,"Buy")-SUMIFS('Transactions (Dated)'!$E$2:$E$53,'Transactions (Dated)'!$D$2:$D$53,'Share Values'!$X957,'Transactions (Dated)'!$B$2:$B$53,'Share Values'!AJ$11,'Transactions (Dated)'!$C$2:$C$53,"Sell")</f>
        <v>0</v>
      </c>
      <c r="AK957" s="40">
        <f ca="1">AK956+SUMIFS('Transactions (Dated)'!$E$2:$E$53,'Transactions (Dated)'!$D$2:$D$53,'Share Values'!$X957,'Transactions (Dated)'!$B$2:$B$53,'Share Values'!AK$11,'Transactions (Dated)'!$C$2:$C$53,"Buy")-SUMIFS('Transactions (Dated)'!$E$2:$E$53,'Transactions (Dated)'!$D$2:$D$53,'Share Values'!$X957,'Transactions (Dated)'!$B$2:$B$53,'Share Values'!AK$11,'Transactions (Dated)'!$C$2:$C$53,"Sell")</f>
        <v>0</v>
      </c>
      <c r="AL957" s="40">
        <f ca="1">AL956+SUMIFS('Transactions (Dated)'!$E$2:$E$53,'Transactions (Dated)'!$D$2:$D$53,'Share Values'!$X957,'Transactions (Dated)'!$B$2:$B$53,'Share Values'!AL$11,'Transactions (Dated)'!$C$2:$C$53,"Buy")-SUMIFS('Transactions (Dated)'!$E$2:$E$53,'Transactions (Dated)'!$D$2:$D$53,'Share Values'!$X957,'Transactions (Dated)'!$B$2:$B$53,'Share Values'!AL$11,'Transactions (Dated)'!$C$2:$C$53,"Sell")</f>
        <v>0</v>
      </c>
      <c r="AM957" s="40">
        <f ca="1">AM956+SUMIFS('Transactions (Dated)'!$E$2:$E$53,'Transactions (Dated)'!$D$2:$D$53,'Share Values'!$X957,'Transactions (Dated)'!$B$2:$B$53,'Share Values'!AM$11,'Transactions (Dated)'!$C$2:$C$53,"Buy")-SUMIFS('Transactions (Dated)'!$E$2:$E$53,'Transactions (Dated)'!$D$2:$D$53,'Share Values'!$X957,'Transactions (Dated)'!$B$2:$B$53,'Share Values'!AM$11,'Transactions (Dated)'!$C$2:$C$53,"Sell")</f>
        <v>0</v>
      </c>
      <c r="AN957" s="40">
        <f ca="1">AN956+SUMIFS('Transactions (Dated)'!$E$2:$E$53,'Transactions (Dated)'!$D$2:$D$53,'Share Values'!$X957,'Transactions (Dated)'!$B$2:$B$53,'Share Values'!AN$11,'Transactions (Dated)'!$C$2:$C$53,"Buy")-SUMIFS('Transactions (Dated)'!$E$2:$E$53,'Transactions (Dated)'!$D$2:$D$53,'Share Values'!$X957,'Transactions (Dated)'!$B$2:$B$53,'Share Values'!AN$11,'Transactions (Dated)'!$C$2:$C$53,"Sell")</f>
        <v>0</v>
      </c>
      <c r="AQ957" s="3">
        <f t="shared" si="396"/>
        <v>43290</v>
      </c>
      <c r="AR957" s="6">
        <f t="shared" ca="1" si="397"/>
        <v>60957.5</v>
      </c>
      <c r="AS957" s="6">
        <f t="shared" ca="1" si="398"/>
        <v>40218.75</v>
      </c>
      <c r="AT957" s="6">
        <f t="shared" ca="1" si="399"/>
        <v>585125.4</v>
      </c>
      <c r="AU957" s="6">
        <f t="shared" ca="1" si="400"/>
        <v>53600.359999999993</v>
      </c>
      <c r="AV957" s="6">
        <f t="shared" ca="1" si="401"/>
        <v>0</v>
      </c>
      <c r="AW957" s="6">
        <f t="shared" ca="1" si="402"/>
        <v>0</v>
      </c>
      <c r="AX957" s="6">
        <f t="shared" ca="1" si="403"/>
        <v>49039</v>
      </c>
      <c r="AY957" s="6">
        <f t="shared" ca="1" si="404"/>
        <v>44449.13</v>
      </c>
      <c r="AZ957" s="6">
        <f t="shared" ca="1" si="405"/>
        <v>0</v>
      </c>
      <c r="BA957" s="6">
        <f t="shared" ca="1" si="406"/>
        <v>0</v>
      </c>
      <c r="BB957" s="6">
        <f t="shared" ca="1" si="407"/>
        <v>0</v>
      </c>
      <c r="BC957" s="6">
        <f t="shared" ca="1" si="408"/>
        <v>0</v>
      </c>
      <c r="BD957" s="6">
        <f t="shared" ca="1" si="409"/>
        <v>0</v>
      </c>
      <c r="BE957" s="6">
        <f t="shared" ca="1" si="410"/>
        <v>0</v>
      </c>
      <c r="BF957" s="6">
        <f t="shared" ca="1" si="393"/>
        <v>0</v>
      </c>
      <c r="BG957" s="6">
        <f t="shared" ca="1" si="394"/>
        <v>0</v>
      </c>
      <c r="BJ957" s="4">
        <f t="shared" ca="1" si="411"/>
        <v>833390.14</v>
      </c>
      <c r="BL957" s="3">
        <f t="shared" si="412"/>
        <v>43290</v>
      </c>
      <c r="BM957" s="6">
        <f>BM956+SUMIFS('Transactions (Dated)'!G:G,'Transactions (Dated)'!D:D,'Share Values'!AQ957)</f>
        <v>14317.649999999987</v>
      </c>
      <c r="BN957" s="6">
        <f ca="1">BN956+SUMIFS('Transactions (Dated)'!$F:$F,'Transactions (Dated)'!$D:$D,$BL957,'Transactions (Dated)'!$B:$B,BN$11,'Transactions (Dated)'!$C:$C,"Dividend (paid to cash)")*Y957</f>
        <v>0</v>
      </c>
      <c r="BO957" s="6">
        <f ca="1">BO956+SUMIFS('Transactions (Dated)'!$F:$F,'Transactions (Dated)'!$D:$D,$BL957,'Transactions (Dated)'!$B:$B,BO$11,'Transactions (Dated)'!$C:$C,"Dividend (paid to cash)")*Z957</f>
        <v>2421.875</v>
      </c>
      <c r="BP957" s="6">
        <f ca="1">BP956+SUMIFS('Transactions (Dated)'!$F:$F,'Transactions (Dated)'!$D:$D,$BL957,'Transactions (Dated)'!$B:$B,BP$11,'Transactions (Dated)'!$C:$C,"Dividend (paid to cash)")*AA957</f>
        <v>51745.237000000008</v>
      </c>
      <c r="BQ957" s="6">
        <f ca="1">BQ956+SUMIFS('Transactions (Dated)'!$F:$F,'Transactions (Dated)'!$D:$D,$BL957,'Transactions (Dated)'!$B:$B,BQ$11,'Transactions (Dated)'!$C:$C,"Dividend (paid to cash)")*AB957</f>
        <v>922.34999999999991</v>
      </c>
      <c r="BR957" s="6">
        <f ca="1">BR956+SUMIFS('Transactions (Dated)'!$F:$F,'Transactions (Dated)'!$D:$D,$BL957,'Transactions (Dated)'!$B:$B,BR$11,'Transactions (Dated)'!$C:$C,"Dividend (paid to cash)")*AC957</f>
        <v>0</v>
      </c>
      <c r="BS957" s="6">
        <f ca="1">BS956+SUMIFS('Transactions (Dated)'!$F:$F,'Transactions (Dated)'!$D:$D,$BL957,'Transactions (Dated)'!$B:$B,BS$11,'Transactions (Dated)'!$C:$C,"Dividend (paid to cash)")*AD957</f>
        <v>0</v>
      </c>
      <c r="BT957" s="6">
        <f ca="1">BT956+SUMIFS('Transactions (Dated)'!$F:$F,'Transactions (Dated)'!$D:$D,$BL957,'Transactions (Dated)'!$B:$B,BT$11,'Transactions (Dated)'!$C:$C,"Dividend (paid to cash)")*AE957</f>
        <v>11745</v>
      </c>
      <c r="BU957" s="6">
        <f ca="1">BU956+SUMIFS('Transactions (Dated)'!$F:$F,'Transactions (Dated)'!$D:$D,$BL957,'Transactions (Dated)'!$B:$B,BU$11,'Transactions (Dated)'!$C:$C,"Dividend (paid to cash)")*AF957</f>
        <v>0</v>
      </c>
      <c r="BV957" s="6">
        <f ca="1">BV956+SUMIFS('Transactions (Dated)'!$F:$F,'Transactions (Dated)'!$D:$D,$BL957,'Transactions (Dated)'!$B:$B,BV$11,'Transactions (Dated)'!$C:$C,"Dividend (paid to cash)")*AG957</f>
        <v>0</v>
      </c>
      <c r="BW957" s="6">
        <f ca="1">BW956+SUMIFS('Transactions (Dated)'!$F:$F,'Transactions (Dated)'!$D:$D,$BL957,'Transactions (Dated)'!$B:$B,BW$11,'Transactions (Dated)'!$C:$C,"Dividend (paid to cash)")*AH957</f>
        <v>0</v>
      </c>
      <c r="BX957" s="6">
        <f ca="1">BX956+SUMIFS('Transactions (Dated)'!$F:$F,'Transactions (Dated)'!$D:$D,$BL957,'Transactions (Dated)'!$B:$B,BX$11,'Transactions (Dated)'!$C:$C,"Dividend (paid to cash)")*AI957</f>
        <v>0</v>
      </c>
      <c r="BY957" s="6">
        <f ca="1">BY956+SUMIFS('Transactions (Dated)'!$F:$F,'Transactions (Dated)'!$D:$D,$BL957,'Transactions (Dated)'!$B:$B,BY$11,'Transactions (Dated)'!$C:$C,"Dividend (paid to cash)")*AJ957</f>
        <v>0</v>
      </c>
      <c r="BZ957" s="6">
        <f ca="1">BZ956+SUMIFS('Transactions (Dated)'!$F:$F,'Transactions (Dated)'!$D:$D,$BL957,'Transactions (Dated)'!$B:$B,BZ$11,'Transactions (Dated)'!$C:$C,"Dividend (paid to cash)")*AK957</f>
        <v>0</v>
      </c>
      <c r="CA957" s="6">
        <f ca="1">CA956+SUMIFS('Transactions (Dated)'!$F:$F,'Transactions (Dated)'!$D:$D,$BL957,'Transactions (Dated)'!$B:$B,CA$11,'Transactions (Dated)'!$C:$C,"Dividend (paid to cash)")*AL957</f>
        <v>0</v>
      </c>
      <c r="CB957" s="6">
        <v>0</v>
      </c>
      <c r="CC957" s="6">
        <v>0</v>
      </c>
      <c r="CF957" s="6">
        <f t="shared" ca="1" si="413"/>
        <v>81152.111999999994</v>
      </c>
      <c r="CH957" s="3">
        <f t="shared" si="414"/>
        <v>43290</v>
      </c>
      <c r="CI957" s="4">
        <f t="shared" ca="1" si="415"/>
        <v>833390.14</v>
      </c>
      <c r="CJ957" s="4">
        <f t="shared" ca="1" si="416"/>
        <v>81152.111999999994</v>
      </c>
      <c r="CL957" s="4">
        <f t="shared" ca="1" si="417"/>
        <v>914542.25199999998</v>
      </c>
    </row>
    <row r="958" spans="2:90" x14ac:dyDescent="0.15">
      <c r="B958" s="3">
        <v>43291</v>
      </c>
      <c r="E958" s="86">
        <v>43291</v>
      </c>
      <c r="F958" s="53">
        <v>13.23</v>
      </c>
      <c r="G958">
        <v>4.45</v>
      </c>
      <c r="H958">
        <v>22.334600000000002</v>
      </c>
      <c r="I958">
        <v>28.16</v>
      </c>
      <c r="K958">
        <v>12.61</v>
      </c>
      <c r="L958">
        <v>17.14</v>
      </c>
      <c r="M958">
        <v>3.13</v>
      </c>
      <c r="O958">
        <v>16.5</v>
      </c>
      <c r="Q958">
        <v>1.34</v>
      </c>
      <c r="R958">
        <v>7.18</v>
      </c>
      <c r="S958">
        <v>42.14</v>
      </c>
      <c r="U958">
        <v>42.14</v>
      </c>
      <c r="X958" s="3">
        <f t="shared" si="395"/>
        <v>43291</v>
      </c>
      <c r="Y958" s="40">
        <f ca="1">Y957+SUMIFS('Transactions (Dated)'!$E$2:$E$53,'Transactions (Dated)'!$D$2:$D$53,'Share Values'!$X958,'Transactions (Dated)'!$B$2:$B$53,'Share Values'!Y$11,'Transactions (Dated)'!$C$2:$C$53,"Buy")-SUMIFS('Transactions (Dated)'!$E$2:$E$53,'Transactions (Dated)'!$D$2:$D$53,'Share Values'!$X958,'Transactions (Dated)'!$B$2:$B$53,'Share Values'!Y$11,'Transactions (Dated)'!$C$2:$C$53,"Sell")</f>
        <v>4625</v>
      </c>
      <c r="Z958" s="40">
        <f ca="1">Z957+SUMIFS('Transactions (Dated)'!$E$2:$E$53,'Transactions (Dated)'!$D$2:$D$53,'Share Values'!$X958,'Transactions (Dated)'!$B$2:$B$53,'Share Values'!Z$11,'Transactions (Dated)'!$C$2:$C$53,"Buy")-SUMIFS('Transactions (Dated)'!$E$2:$E$53,'Transactions (Dated)'!$D$2:$D$53,'Share Values'!$X958,'Transactions (Dated)'!$B$2:$B$53,'Share Values'!Z$11,'Transactions (Dated)'!$C$2:$C$53,"Sell")</f>
        <v>9375</v>
      </c>
      <c r="AA958" s="40">
        <f ca="1">AA957+SUMIFS('Transactions (Dated)'!$E$2:$E$53,'Transactions (Dated)'!$D$2:$D$53,'Share Values'!$X958,'Transactions (Dated)'!$B$2:$B$53,'Share Values'!AA$11,'Transactions (Dated)'!$C$2:$C$53,"Buy")-SUMIFS('Transactions (Dated)'!$E$2:$E$53,'Transactions (Dated)'!$D$2:$D$53,'Share Values'!$X958,'Transactions (Dated)'!$B$2:$B$53,'Share Values'!AA$11,'Transactions (Dated)'!$C$2:$C$53,"Sell")</f>
        <v>26357</v>
      </c>
      <c r="AB958" s="40">
        <f ca="1">AB957+SUMIFS('Transactions (Dated)'!$E$2:$E$53,'Transactions (Dated)'!$D$2:$D$53,'Share Values'!$X958,'Transactions (Dated)'!$B$2:$B$53,'Share Values'!AB$11,'Transactions (Dated)'!$C$2:$C$53,"Buy")-SUMIFS('Transactions (Dated)'!$E$2:$E$53,'Transactions (Dated)'!$D$2:$D$53,'Share Values'!$X958,'Transactions (Dated)'!$B$2:$B$53,'Share Values'!AB$11,'Transactions (Dated)'!$C$2:$C$53,"Sell")</f>
        <v>1892</v>
      </c>
      <c r="AC958" s="40">
        <f ca="1">AC957+SUMIFS('Transactions (Dated)'!$E$2:$E$53,'Transactions (Dated)'!$D$2:$D$53,'Share Values'!$X958,'Transactions (Dated)'!$B$2:$B$53,'Share Values'!AC$11,'Transactions (Dated)'!$C$2:$C$53,"Buy")-SUMIFS('Transactions (Dated)'!$E$2:$E$53,'Transactions (Dated)'!$D$2:$D$53,'Share Values'!$X958,'Transactions (Dated)'!$B$2:$B$53,'Share Values'!AC$11,'Transactions (Dated)'!$C$2:$C$53,"Sell")</f>
        <v>2348</v>
      </c>
      <c r="AD958" s="40">
        <f ca="1">AD957+SUMIFS('Transactions (Dated)'!$E$2:$E$53,'Transactions (Dated)'!$D$2:$D$53,'Share Values'!$X958,'Transactions (Dated)'!$B$2:$B$53,'Share Values'!AD$11,'Transactions (Dated)'!$C$2:$C$53,"Buy")-SUMIFS('Transactions (Dated)'!$E$2:$E$53,'Transactions (Dated)'!$D$2:$D$53,'Share Values'!$X958,'Transactions (Dated)'!$B$2:$B$53,'Share Values'!AD$11,'Transactions (Dated)'!$C$2:$C$53,"Sell")</f>
        <v>0</v>
      </c>
      <c r="AE958" s="40">
        <f ca="1">AE957+SUMIFS('Transactions (Dated)'!$E$2:$E$53,'Transactions (Dated)'!$D$2:$D$53,'Share Values'!$X958,'Transactions (Dated)'!$B$2:$B$53,'Share Values'!AE$11,'Transactions (Dated)'!$C$2:$C$53,"Buy")-SUMIFS('Transactions (Dated)'!$E$2:$E$53,'Transactions (Dated)'!$D$2:$D$53,'Share Values'!$X958,'Transactions (Dated)'!$B$2:$B$53,'Share Values'!AE$11,'Transactions (Dated)'!$C$2:$C$53,"Sell")</f>
        <v>2900</v>
      </c>
      <c r="AF958" s="40">
        <f ca="1">AF957+SUMIFS('Transactions (Dated)'!$E$2:$E$53,'Transactions (Dated)'!$D$2:$D$53,'Share Values'!$X958,'Transactions (Dated)'!$B$2:$B$53,'Share Values'!AF$11,'Transactions (Dated)'!$C$2:$C$53,"Buy")-SUMIFS('Transactions (Dated)'!$E$2:$E$53,'Transactions (Dated)'!$D$2:$D$53,'Share Values'!$X958,'Transactions (Dated)'!$B$2:$B$53,'Share Values'!AF$11,'Transactions (Dated)'!$C$2:$C$53,"Sell")</f>
        <v>14201</v>
      </c>
      <c r="AG958" s="40">
        <f ca="1">AG957+SUMIFS('Transactions (Dated)'!$E$2:$E$53,'Transactions (Dated)'!$D$2:$D$53,'Share Values'!$X958,'Transactions (Dated)'!$B$2:$B$53,'Share Values'!AG$11,'Transactions (Dated)'!$C$2:$C$53,"Buy")-SUMIFS('Transactions (Dated)'!$E$2:$E$53,'Transactions (Dated)'!$D$2:$D$53,'Share Values'!$X958,'Transactions (Dated)'!$B$2:$B$53,'Share Values'!AG$11,'Transactions (Dated)'!$C$2:$C$53,"Sell")</f>
        <v>6835</v>
      </c>
      <c r="AH958" s="40">
        <f ca="1">AH957+SUMIFS('Transactions (Dated)'!$E$2:$E$53,'Transactions (Dated)'!$D$2:$D$53,'Share Values'!$X958,'Transactions (Dated)'!$B$2:$B$53,'Share Values'!AH$11,'Transactions (Dated)'!$C$2:$C$53,"Buy")-SUMIFS('Transactions (Dated)'!$E$2:$E$53,'Transactions (Dated)'!$D$2:$D$53,'Share Values'!$X958,'Transactions (Dated)'!$B$2:$B$53,'Share Values'!AH$11,'Transactions (Dated)'!$C$2:$C$53,"Sell")</f>
        <v>0</v>
      </c>
      <c r="AI958" s="40">
        <f ca="1">AI957+SUMIFS('Transactions (Dated)'!$E$2:$E$53,'Transactions (Dated)'!$D$2:$D$53,'Share Values'!$X958,'Transactions (Dated)'!$B$2:$B$53,'Share Values'!AI$11,'Transactions (Dated)'!$C$2:$C$53,"Buy")-SUMIFS('Transactions (Dated)'!$E$2:$E$53,'Transactions (Dated)'!$D$2:$D$53,'Share Values'!$X958,'Transactions (Dated)'!$B$2:$B$53,'Share Values'!AI$11,'Transactions (Dated)'!$C$2:$C$53,"Sell")</f>
        <v>0</v>
      </c>
      <c r="AJ958" s="40">
        <f ca="1">AJ957+SUMIFS('Transactions (Dated)'!$E$2:$E$53,'Transactions (Dated)'!$D$2:$D$53,'Share Values'!$X958,'Transactions (Dated)'!$B$2:$B$53,'Share Values'!AJ$11,'Transactions (Dated)'!$C$2:$C$53,"Buy")-SUMIFS('Transactions (Dated)'!$E$2:$E$53,'Transactions (Dated)'!$D$2:$D$53,'Share Values'!$X958,'Transactions (Dated)'!$B$2:$B$53,'Share Values'!AJ$11,'Transactions (Dated)'!$C$2:$C$53,"Sell")</f>
        <v>0</v>
      </c>
      <c r="AK958" s="40">
        <f ca="1">AK957+SUMIFS('Transactions (Dated)'!$E$2:$E$53,'Transactions (Dated)'!$D$2:$D$53,'Share Values'!$X958,'Transactions (Dated)'!$B$2:$B$53,'Share Values'!AK$11,'Transactions (Dated)'!$C$2:$C$53,"Buy")-SUMIFS('Transactions (Dated)'!$E$2:$E$53,'Transactions (Dated)'!$D$2:$D$53,'Share Values'!$X958,'Transactions (Dated)'!$B$2:$B$53,'Share Values'!AK$11,'Transactions (Dated)'!$C$2:$C$53,"Sell")</f>
        <v>0</v>
      </c>
      <c r="AL958" s="40">
        <f ca="1">AL957+SUMIFS('Transactions (Dated)'!$E$2:$E$53,'Transactions (Dated)'!$D$2:$D$53,'Share Values'!$X958,'Transactions (Dated)'!$B$2:$B$53,'Share Values'!AL$11,'Transactions (Dated)'!$C$2:$C$53,"Buy")-SUMIFS('Transactions (Dated)'!$E$2:$E$53,'Transactions (Dated)'!$D$2:$D$53,'Share Values'!$X958,'Transactions (Dated)'!$B$2:$B$53,'Share Values'!AL$11,'Transactions (Dated)'!$C$2:$C$53,"Sell")</f>
        <v>0</v>
      </c>
      <c r="AM958" s="40">
        <f ca="1">AM957+SUMIFS('Transactions (Dated)'!$E$2:$E$53,'Transactions (Dated)'!$D$2:$D$53,'Share Values'!$X958,'Transactions (Dated)'!$B$2:$B$53,'Share Values'!AM$11,'Transactions (Dated)'!$C$2:$C$53,"Buy")-SUMIFS('Transactions (Dated)'!$E$2:$E$53,'Transactions (Dated)'!$D$2:$D$53,'Share Values'!$X958,'Transactions (Dated)'!$B$2:$B$53,'Share Values'!AM$11,'Transactions (Dated)'!$C$2:$C$53,"Sell")</f>
        <v>0</v>
      </c>
      <c r="AN958" s="40">
        <f ca="1">AN957+SUMIFS('Transactions (Dated)'!$E$2:$E$53,'Transactions (Dated)'!$D$2:$D$53,'Share Values'!$X958,'Transactions (Dated)'!$B$2:$B$53,'Share Values'!AN$11,'Transactions (Dated)'!$C$2:$C$53,"Buy")-SUMIFS('Transactions (Dated)'!$E$2:$E$53,'Transactions (Dated)'!$D$2:$D$53,'Share Values'!$X958,'Transactions (Dated)'!$B$2:$B$53,'Share Values'!AN$11,'Transactions (Dated)'!$C$2:$C$53,"Sell")</f>
        <v>0</v>
      </c>
      <c r="AQ958" s="3">
        <f t="shared" si="396"/>
        <v>43291</v>
      </c>
      <c r="AR958" s="6">
        <f t="shared" ca="1" si="397"/>
        <v>61188.75</v>
      </c>
      <c r="AS958" s="6">
        <f t="shared" ca="1" si="398"/>
        <v>41718.75</v>
      </c>
      <c r="AT958" s="6">
        <f t="shared" ca="1" si="399"/>
        <v>588673.05220000003</v>
      </c>
      <c r="AU958" s="6">
        <f t="shared" ca="1" si="400"/>
        <v>53278.720000000001</v>
      </c>
      <c r="AV958" s="6">
        <f t="shared" ca="1" si="401"/>
        <v>0</v>
      </c>
      <c r="AW958" s="6">
        <f t="shared" ca="1" si="402"/>
        <v>0</v>
      </c>
      <c r="AX958" s="6">
        <f t="shared" ca="1" si="403"/>
        <v>49706</v>
      </c>
      <c r="AY958" s="6">
        <f t="shared" ca="1" si="404"/>
        <v>44449.13</v>
      </c>
      <c r="AZ958" s="6">
        <f t="shared" ca="1" si="405"/>
        <v>0</v>
      </c>
      <c r="BA958" s="6">
        <f t="shared" ca="1" si="406"/>
        <v>0</v>
      </c>
      <c r="BB958" s="6">
        <f t="shared" ca="1" si="407"/>
        <v>0</v>
      </c>
      <c r="BC958" s="6">
        <f t="shared" ca="1" si="408"/>
        <v>0</v>
      </c>
      <c r="BD958" s="6">
        <f t="shared" ca="1" si="409"/>
        <v>0</v>
      </c>
      <c r="BE958" s="6">
        <f t="shared" ca="1" si="410"/>
        <v>0</v>
      </c>
      <c r="BF958" s="6">
        <f t="shared" ca="1" si="393"/>
        <v>0</v>
      </c>
      <c r="BG958" s="6">
        <f t="shared" ca="1" si="394"/>
        <v>0</v>
      </c>
      <c r="BJ958" s="4">
        <f t="shared" ca="1" si="411"/>
        <v>839014.40220000001</v>
      </c>
      <c r="BL958" s="3">
        <f t="shared" si="412"/>
        <v>43291</v>
      </c>
      <c r="BM958" s="6">
        <f>BM957+SUMIFS('Transactions (Dated)'!G:G,'Transactions (Dated)'!D:D,'Share Values'!AQ958)</f>
        <v>14317.649999999987</v>
      </c>
      <c r="BN958" s="6">
        <f ca="1">BN957+SUMIFS('Transactions (Dated)'!$F:$F,'Transactions (Dated)'!$D:$D,$BL958,'Transactions (Dated)'!$B:$B,BN$11,'Transactions (Dated)'!$C:$C,"Dividend (paid to cash)")*Y958</f>
        <v>0</v>
      </c>
      <c r="BO958" s="6">
        <f ca="1">BO957+SUMIFS('Transactions (Dated)'!$F:$F,'Transactions (Dated)'!$D:$D,$BL958,'Transactions (Dated)'!$B:$B,BO$11,'Transactions (Dated)'!$C:$C,"Dividend (paid to cash)")*Z958</f>
        <v>2421.875</v>
      </c>
      <c r="BP958" s="6">
        <f ca="1">BP957+SUMIFS('Transactions (Dated)'!$F:$F,'Transactions (Dated)'!$D:$D,$BL958,'Transactions (Dated)'!$B:$B,BP$11,'Transactions (Dated)'!$C:$C,"Dividend (paid to cash)")*AA958</f>
        <v>51745.237000000008</v>
      </c>
      <c r="BQ958" s="6">
        <f ca="1">BQ957+SUMIFS('Transactions (Dated)'!$F:$F,'Transactions (Dated)'!$D:$D,$BL958,'Transactions (Dated)'!$B:$B,BQ$11,'Transactions (Dated)'!$C:$C,"Dividend (paid to cash)")*AB958</f>
        <v>922.34999999999991</v>
      </c>
      <c r="BR958" s="6">
        <f ca="1">BR957+SUMIFS('Transactions (Dated)'!$F:$F,'Transactions (Dated)'!$D:$D,$BL958,'Transactions (Dated)'!$B:$B,BR$11,'Transactions (Dated)'!$C:$C,"Dividend (paid to cash)")*AC958</f>
        <v>0</v>
      </c>
      <c r="BS958" s="6">
        <f ca="1">BS957+SUMIFS('Transactions (Dated)'!$F:$F,'Transactions (Dated)'!$D:$D,$BL958,'Transactions (Dated)'!$B:$B,BS$11,'Transactions (Dated)'!$C:$C,"Dividend (paid to cash)")*AD958</f>
        <v>0</v>
      </c>
      <c r="BT958" s="6">
        <f ca="1">BT957+SUMIFS('Transactions (Dated)'!$F:$F,'Transactions (Dated)'!$D:$D,$BL958,'Transactions (Dated)'!$B:$B,BT$11,'Transactions (Dated)'!$C:$C,"Dividend (paid to cash)")*AE958</f>
        <v>11745</v>
      </c>
      <c r="BU958" s="6">
        <f ca="1">BU957+SUMIFS('Transactions (Dated)'!$F:$F,'Transactions (Dated)'!$D:$D,$BL958,'Transactions (Dated)'!$B:$B,BU$11,'Transactions (Dated)'!$C:$C,"Dividend (paid to cash)")*AF958</f>
        <v>0</v>
      </c>
      <c r="BV958" s="6">
        <f ca="1">BV957+SUMIFS('Transactions (Dated)'!$F:$F,'Transactions (Dated)'!$D:$D,$BL958,'Transactions (Dated)'!$B:$B,BV$11,'Transactions (Dated)'!$C:$C,"Dividend (paid to cash)")*AG958</f>
        <v>0</v>
      </c>
      <c r="BW958" s="6">
        <f ca="1">BW957+SUMIFS('Transactions (Dated)'!$F:$F,'Transactions (Dated)'!$D:$D,$BL958,'Transactions (Dated)'!$B:$B,BW$11,'Transactions (Dated)'!$C:$C,"Dividend (paid to cash)")*AH958</f>
        <v>0</v>
      </c>
      <c r="BX958" s="6">
        <f ca="1">BX957+SUMIFS('Transactions (Dated)'!$F:$F,'Transactions (Dated)'!$D:$D,$BL958,'Transactions (Dated)'!$B:$B,BX$11,'Transactions (Dated)'!$C:$C,"Dividend (paid to cash)")*AI958</f>
        <v>0</v>
      </c>
      <c r="BY958" s="6">
        <f ca="1">BY957+SUMIFS('Transactions (Dated)'!$F:$F,'Transactions (Dated)'!$D:$D,$BL958,'Transactions (Dated)'!$B:$B,BY$11,'Transactions (Dated)'!$C:$C,"Dividend (paid to cash)")*AJ958</f>
        <v>0</v>
      </c>
      <c r="BZ958" s="6">
        <f ca="1">BZ957+SUMIFS('Transactions (Dated)'!$F:$F,'Transactions (Dated)'!$D:$D,$BL958,'Transactions (Dated)'!$B:$B,BZ$11,'Transactions (Dated)'!$C:$C,"Dividend (paid to cash)")*AK958</f>
        <v>0</v>
      </c>
      <c r="CA958" s="6">
        <f ca="1">CA957+SUMIFS('Transactions (Dated)'!$F:$F,'Transactions (Dated)'!$D:$D,$BL958,'Transactions (Dated)'!$B:$B,CA$11,'Transactions (Dated)'!$C:$C,"Dividend (paid to cash)")*AL958</f>
        <v>0</v>
      </c>
      <c r="CB958" s="6">
        <v>0</v>
      </c>
      <c r="CC958" s="6">
        <v>0</v>
      </c>
      <c r="CF958" s="6">
        <f t="shared" ca="1" si="413"/>
        <v>81152.111999999994</v>
      </c>
      <c r="CH958" s="3">
        <f t="shared" si="414"/>
        <v>43291</v>
      </c>
      <c r="CI958" s="4">
        <f t="shared" ca="1" si="415"/>
        <v>839014.40220000001</v>
      </c>
      <c r="CJ958" s="4">
        <f t="shared" ca="1" si="416"/>
        <v>81152.111999999994</v>
      </c>
      <c r="CL958" s="4">
        <f t="shared" ca="1" si="417"/>
        <v>920166.51419999998</v>
      </c>
    </row>
    <row r="959" spans="2:90" x14ac:dyDescent="0.15">
      <c r="B959" s="3">
        <v>43292</v>
      </c>
      <c r="E959" s="86">
        <v>43292</v>
      </c>
      <c r="F959" s="53">
        <v>13.04</v>
      </c>
      <c r="G959">
        <v>4.97</v>
      </c>
      <c r="H959">
        <v>22.18</v>
      </c>
      <c r="I959">
        <v>27.88</v>
      </c>
      <c r="K959">
        <v>12.52</v>
      </c>
      <c r="L959">
        <v>17.09</v>
      </c>
      <c r="M959">
        <v>3.06</v>
      </c>
      <c r="O959">
        <v>16.61</v>
      </c>
      <c r="Q959">
        <v>1.35</v>
      </c>
      <c r="R959">
        <v>6.78</v>
      </c>
      <c r="S959">
        <v>42.15</v>
      </c>
      <c r="U959">
        <v>42.15</v>
      </c>
      <c r="X959" s="3">
        <f t="shared" si="395"/>
        <v>43292</v>
      </c>
      <c r="Y959" s="40">
        <f ca="1">Y958+SUMIFS('Transactions (Dated)'!$E$2:$E$53,'Transactions (Dated)'!$D$2:$D$53,'Share Values'!$X959,'Transactions (Dated)'!$B$2:$B$53,'Share Values'!Y$11,'Transactions (Dated)'!$C$2:$C$53,"Buy")-SUMIFS('Transactions (Dated)'!$E$2:$E$53,'Transactions (Dated)'!$D$2:$D$53,'Share Values'!$X959,'Transactions (Dated)'!$B$2:$B$53,'Share Values'!Y$11,'Transactions (Dated)'!$C$2:$C$53,"Sell")</f>
        <v>4625</v>
      </c>
      <c r="Z959" s="40">
        <f ca="1">Z958+SUMIFS('Transactions (Dated)'!$E$2:$E$53,'Transactions (Dated)'!$D$2:$D$53,'Share Values'!$X959,'Transactions (Dated)'!$B$2:$B$53,'Share Values'!Z$11,'Transactions (Dated)'!$C$2:$C$53,"Buy")-SUMIFS('Transactions (Dated)'!$E$2:$E$53,'Transactions (Dated)'!$D$2:$D$53,'Share Values'!$X959,'Transactions (Dated)'!$B$2:$B$53,'Share Values'!Z$11,'Transactions (Dated)'!$C$2:$C$53,"Sell")</f>
        <v>9375</v>
      </c>
      <c r="AA959" s="40">
        <f ca="1">AA958+SUMIFS('Transactions (Dated)'!$E$2:$E$53,'Transactions (Dated)'!$D$2:$D$53,'Share Values'!$X959,'Transactions (Dated)'!$B$2:$B$53,'Share Values'!AA$11,'Transactions (Dated)'!$C$2:$C$53,"Buy")-SUMIFS('Transactions (Dated)'!$E$2:$E$53,'Transactions (Dated)'!$D$2:$D$53,'Share Values'!$X959,'Transactions (Dated)'!$B$2:$B$53,'Share Values'!AA$11,'Transactions (Dated)'!$C$2:$C$53,"Sell")</f>
        <v>26357</v>
      </c>
      <c r="AB959" s="40">
        <f ca="1">AB958+SUMIFS('Transactions (Dated)'!$E$2:$E$53,'Transactions (Dated)'!$D$2:$D$53,'Share Values'!$X959,'Transactions (Dated)'!$B$2:$B$53,'Share Values'!AB$11,'Transactions (Dated)'!$C$2:$C$53,"Buy")-SUMIFS('Transactions (Dated)'!$E$2:$E$53,'Transactions (Dated)'!$D$2:$D$53,'Share Values'!$X959,'Transactions (Dated)'!$B$2:$B$53,'Share Values'!AB$11,'Transactions (Dated)'!$C$2:$C$53,"Sell")</f>
        <v>1892</v>
      </c>
      <c r="AC959" s="40">
        <f ca="1">AC958+SUMIFS('Transactions (Dated)'!$E$2:$E$53,'Transactions (Dated)'!$D$2:$D$53,'Share Values'!$X959,'Transactions (Dated)'!$B$2:$B$53,'Share Values'!AC$11,'Transactions (Dated)'!$C$2:$C$53,"Buy")-SUMIFS('Transactions (Dated)'!$E$2:$E$53,'Transactions (Dated)'!$D$2:$D$53,'Share Values'!$X959,'Transactions (Dated)'!$B$2:$B$53,'Share Values'!AC$11,'Transactions (Dated)'!$C$2:$C$53,"Sell")</f>
        <v>2348</v>
      </c>
      <c r="AD959" s="40">
        <f ca="1">AD958+SUMIFS('Transactions (Dated)'!$E$2:$E$53,'Transactions (Dated)'!$D$2:$D$53,'Share Values'!$X959,'Transactions (Dated)'!$B$2:$B$53,'Share Values'!AD$11,'Transactions (Dated)'!$C$2:$C$53,"Buy")-SUMIFS('Transactions (Dated)'!$E$2:$E$53,'Transactions (Dated)'!$D$2:$D$53,'Share Values'!$X959,'Transactions (Dated)'!$B$2:$B$53,'Share Values'!AD$11,'Transactions (Dated)'!$C$2:$C$53,"Sell")</f>
        <v>0</v>
      </c>
      <c r="AE959" s="40">
        <f ca="1">AE958+SUMIFS('Transactions (Dated)'!$E$2:$E$53,'Transactions (Dated)'!$D$2:$D$53,'Share Values'!$X959,'Transactions (Dated)'!$B$2:$B$53,'Share Values'!AE$11,'Transactions (Dated)'!$C$2:$C$53,"Buy")-SUMIFS('Transactions (Dated)'!$E$2:$E$53,'Transactions (Dated)'!$D$2:$D$53,'Share Values'!$X959,'Transactions (Dated)'!$B$2:$B$53,'Share Values'!AE$11,'Transactions (Dated)'!$C$2:$C$53,"Sell")</f>
        <v>2900</v>
      </c>
      <c r="AF959" s="40">
        <f ca="1">AF958+SUMIFS('Transactions (Dated)'!$E$2:$E$53,'Transactions (Dated)'!$D$2:$D$53,'Share Values'!$X959,'Transactions (Dated)'!$B$2:$B$53,'Share Values'!AF$11,'Transactions (Dated)'!$C$2:$C$53,"Buy")-SUMIFS('Transactions (Dated)'!$E$2:$E$53,'Transactions (Dated)'!$D$2:$D$53,'Share Values'!$X959,'Transactions (Dated)'!$B$2:$B$53,'Share Values'!AF$11,'Transactions (Dated)'!$C$2:$C$53,"Sell")</f>
        <v>14201</v>
      </c>
      <c r="AG959" s="40">
        <f ca="1">AG958+SUMIFS('Transactions (Dated)'!$E$2:$E$53,'Transactions (Dated)'!$D$2:$D$53,'Share Values'!$X959,'Transactions (Dated)'!$B$2:$B$53,'Share Values'!AG$11,'Transactions (Dated)'!$C$2:$C$53,"Buy")-SUMIFS('Transactions (Dated)'!$E$2:$E$53,'Transactions (Dated)'!$D$2:$D$53,'Share Values'!$X959,'Transactions (Dated)'!$B$2:$B$53,'Share Values'!AG$11,'Transactions (Dated)'!$C$2:$C$53,"Sell")</f>
        <v>6835</v>
      </c>
      <c r="AH959" s="40">
        <f ca="1">AH958+SUMIFS('Transactions (Dated)'!$E$2:$E$53,'Transactions (Dated)'!$D$2:$D$53,'Share Values'!$X959,'Transactions (Dated)'!$B$2:$B$53,'Share Values'!AH$11,'Transactions (Dated)'!$C$2:$C$53,"Buy")-SUMIFS('Transactions (Dated)'!$E$2:$E$53,'Transactions (Dated)'!$D$2:$D$53,'Share Values'!$X959,'Transactions (Dated)'!$B$2:$B$53,'Share Values'!AH$11,'Transactions (Dated)'!$C$2:$C$53,"Sell")</f>
        <v>0</v>
      </c>
      <c r="AI959" s="40">
        <f ca="1">AI958+SUMIFS('Transactions (Dated)'!$E$2:$E$53,'Transactions (Dated)'!$D$2:$D$53,'Share Values'!$X959,'Transactions (Dated)'!$B$2:$B$53,'Share Values'!AI$11,'Transactions (Dated)'!$C$2:$C$53,"Buy")-SUMIFS('Transactions (Dated)'!$E$2:$E$53,'Transactions (Dated)'!$D$2:$D$53,'Share Values'!$X959,'Transactions (Dated)'!$B$2:$B$53,'Share Values'!AI$11,'Transactions (Dated)'!$C$2:$C$53,"Sell")</f>
        <v>0</v>
      </c>
      <c r="AJ959" s="40">
        <f ca="1">AJ958+SUMIFS('Transactions (Dated)'!$E$2:$E$53,'Transactions (Dated)'!$D$2:$D$53,'Share Values'!$X959,'Transactions (Dated)'!$B$2:$B$53,'Share Values'!AJ$11,'Transactions (Dated)'!$C$2:$C$53,"Buy")-SUMIFS('Transactions (Dated)'!$E$2:$E$53,'Transactions (Dated)'!$D$2:$D$53,'Share Values'!$X959,'Transactions (Dated)'!$B$2:$B$53,'Share Values'!AJ$11,'Transactions (Dated)'!$C$2:$C$53,"Sell")</f>
        <v>0</v>
      </c>
      <c r="AK959" s="40">
        <f ca="1">AK958+SUMIFS('Transactions (Dated)'!$E$2:$E$53,'Transactions (Dated)'!$D$2:$D$53,'Share Values'!$X959,'Transactions (Dated)'!$B$2:$B$53,'Share Values'!AK$11,'Transactions (Dated)'!$C$2:$C$53,"Buy")-SUMIFS('Transactions (Dated)'!$E$2:$E$53,'Transactions (Dated)'!$D$2:$D$53,'Share Values'!$X959,'Transactions (Dated)'!$B$2:$B$53,'Share Values'!AK$11,'Transactions (Dated)'!$C$2:$C$53,"Sell")</f>
        <v>0</v>
      </c>
      <c r="AL959" s="40">
        <f ca="1">AL958+SUMIFS('Transactions (Dated)'!$E$2:$E$53,'Transactions (Dated)'!$D$2:$D$53,'Share Values'!$X959,'Transactions (Dated)'!$B$2:$B$53,'Share Values'!AL$11,'Transactions (Dated)'!$C$2:$C$53,"Buy")-SUMIFS('Transactions (Dated)'!$E$2:$E$53,'Transactions (Dated)'!$D$2:$D$53,'Share Values'!$X959,'Transactions (Dated)'!$B$2:$B$53,'Share Values'!AL$11,'Transactions (Dated)'!$C$2:$C$53,"Sell")</f>
        <v>0</v>
      </c>
      <c r="AM959" s="40">
        <f ca="1">AM958+SUMIFS('Transactions (Dated)'!$E$2:$E$53,'Transactions (Dated)'!$D$2:$D$53,'Share Values'!$X959,'Transactions (Dated)'!$B$2:$B$53,'Share Values'!AM$11,'Transactions (Dated)'!$C$2:$C$53,"Buy")-SUMIFS('Transactions (Dated)'!$E$2:$E$53,'Transactions (Dated)'!$D$2:$D$53,'Share Values'!$X959,'Transactions (Dated)'!$B$2:$B$53,'Share Values'!AM$11,'Transactions (Dated)'!$C$2:$C$53,"Sell")</f>
        <v>0</v>
      </c>
      <c r="AN959" s="40">
        <f ca="1">AN958+SUMIFS('Transactions (Dated)'!$E$2:$E$53,'Transactions (Dated)'!$D$2:$D$53,'Share Values'!$X959,'Transactions (Dated)'!$B$2:$B$53,'Share Values'!AN$11,'Transactions (Dated)'!$C$2:$C$53,"Buy")-SUMIFS('Transactions (Dated)'!$E$2:$E$53,'Transactions (Dated)'!$D$2:$D$53,'Share Values'!$X959,'Transactions (Dated)'!$B$2:$B$53,'Share Values'!AN$11,'Transactions (Dated)'!$C$2:$C$53,"Sell")</f>
        <v>0</v>
      </c>
      <c r="AQ959" s="3">
        <f t="shared" si="396"/>
        <v>43292</v>
      </c>
      <c r="AR959" s="6">
        <f t="shared" ca="1" si="397"/>
        <v>60309.999999999993</v>
      </c>
      <c r="AS959" s="6">
        <f t="shared" ca="1" si="398"/>
        <v>46593.75</v>
      </c>
      <c r="AT959" s="6">
        <f t="shared" ca="1" si="399"/>
        <v>584598.26</v>
      </c>
      <c r="AU959" s="6">
        <f t="shared" ca="1" si="400"/>
        <v>52748.959999999999</v>
      </c>
      <c r="AV959" s="6">
        <f t="shared" ca="1" si="401"/>
        <v>0</v>
      </c>
      <c r="AW959" s="6">
        <f t="shared" ca="1" si="402"/>
        <v>0</v>
      </c>
      <c r="AX959" s="6">
        <f t="shared" ca="1" si="403"/>
        <v>49561</v>
      </c>
      <c r="AY959" s="6">
        <f t="shared" ca="1" si="404"/>
        <v>43455.06</v>
      </c>
      <c r="AZ959" s="6">
        <f t="shared" ca="1" si="405"/>
        <v>0</v>
      </c>
      <c r="BA959" s="6">
        <f t="shared" ca="1" si="406"/>
        <v>0</v>
      </c>
      <c r="BB959" s="6">
        <f t="shared" ca="1" si="407"/>
        <v>0</v>
      </c>
      <c r="BC959" s="6">
        <f t="shared" ca="1" si="408"/>
        <v>0</v>
      </c>
      <c r="BD959" s="6">
        <f t="shared" ca="1" si="409"/>
        <v>0</v>
      </c>
      <c r="BE959" s="6">
        <f t="shared" ca="1" si="410"/>
        <v>0</v>
      </c>
      <c r="BF959" s="6">
        <f t="shared" ca="1" si="393"/>
        <v>0</v>
      </c>
      <c r="BG959" s="6">
        <f t="shared" ca="1" si="394"/>
        <v>0</v>
      </c>
      <c r="BJ959" s="4">
        <f t="shared" ca="1" si="411"/>
        <v>837267.03</v>
      </c>
      <c r="BL959" s="3">
        <f t="shared" si="412"/>
        <v>43292</v>
      </c>
      <c r="BM959" s="6">
        <f>BM958+SUMIFS('Transactions (Dated)'!G:G,'Transactions (Dated)'!D:D,'Share Values'!AQ959)</f>
        <v>14317.649999999987</v>
      </c>
      <c r="BN959" s="6">
        <f ca="1">BN958+SUMIFS('Transactions (Dated)'!$F:$F,'Transactions (Dated)'!$D:$D,$BL959,'Transactions (Dated)'!$B:$B,BN$11,'Transactions (Dated)'!$C:$C,"Dividend (paid to cash)")*Y959</f>
        <v>0</v>
      </c>
      <c r="BO959" s="6">
        <f ca="1">BO958+SUMIFS('Transactions (Dated)'!$F:$F,'Transactions (Dated)'!$D:$D,$BL959,'Transactions (Dated)'!$B:$B,BO$11,'Transactions (Dated)'!$C:$C,"Dividend (paid to cash)")*Z959</f>
        <v>2421.875</v>
      </c>
      <c r="BP959" s="6">
        <f ca="1">BP958+SUMIFS('Transactions (Dated)'!$F:$F,'Transactions (Dated)'!$D:$D,$BL959,'Transactions (Dated)'!$B:$B,BP$11,'Transactions (Dated)'!$C:$C,"Dividend (paid to cash)")*AA959</f>
        <v>51745.237000000008</v>
      </c>
      <c r="BQ959" s="6">
        <f ca="1">BQ958+SUMIFS('Transactions (Dated)'!$F:$F,'Transactions (Dated)'!$D:$D,$BL959,'Transactions (Dated)'!$B:$B,BQ$11,'Transactions (Dated)'!$C:$C,"Dividend (paid to cash)")*AB959</f>
        <v>922.34999999999991</v>
      </c>
      <c r="BR959" s="6">
        <f ca="1">BR958+SUMIFS('Transactions (Dated)'!$F:$F,'Transactions (Dated)'!$D:$D,$BL959,'Transactions (Dated)'!$B:$B,BR$11,'Transactions (Dated)'!$C:$C,"Dividend (paid to cash)")*AC959</f>
        <v>0</v>
      </c>
      <c r="BS959" s="6">
        <f ca="1">BS958+SUMIFS('Transactions (Dated)'!$F:$F,'Transactions (Dated)'!$D:$D,$BL959,'Transactions (Dated)'!$B:$B,BS$11,'Transactions (Dated)'!$C:$C,"Dividend (paid to cash)")*AD959</f>
        <v>0</v>
      </c>
      <c r="BT959" s="6">
        <f ca="1">BT958+SUMIFS('Transactions (Dated)'!$F:$F,'Transactions (Dated)'!$D:$D,$BL959,'Transactions (Dated)'!$B:$B,BT$11,'Transactions (Dated)'!$C:$C,"Dividend (paid to cash)")*AE959</f>
        <v>11745</v>
      </c>
      <c r="BU959" s="6">
        <f ca="1">BU958+SUMIFS('Transactions (Dated)'!$F:$F,'Transactions (Dated)'!$D:$D,$BL959,'Transactions (Dated)'!$B:$B,BU$11,'Transactions (Dated)'!$C:$C,"Dividend (paid to cash)")*AF959</f>
        <v>0</v>
      </c>
      <c r="BV959" s="6">
        <f ca="1">BV958+SUMIFS('Transactions (Dated)'!$F:$F,'Transactions (Dated)'!$D:$D,$BL959,'Transactions (Dated)'!$B:$B,BV$11,'Transactions (Dated)'!$C:$C,"Dividend (paid to cash)")*AG959</f>
        <v>0</v>
      </c>
      <c r="BW959" s="6">
        <f ca="1">BW958+SUMIFS('Transactions (Dated)'!$F:$F,'Transactions (Dated)'!$D:$D,$BL959,'Transactions (Dated)'!$B:$B,BW$11,'Transactions (Dated)'!$C:$C,"Dividend (paid to cash)")*AH959</f>
        <v>0</v>
      </c>
      <c r="BX959" s="6">
        <f ca="1">BX958+SUMIFS('Transactions (Dated)'!$F:$F,'Transactions (Dated)'!$D:$D,$BL959,'Transactions (Dated)'!$B:$B,BX$11,'Transactions (Dated)'!$C:$C,"Dividend (paid to cash)")*AI959</f>
        <v>0</v>
      </c>
      <c r="BY959" s="6">
        <f ca="1">BY958+SUMIFS('Transactions (Dated)'!$F:$F,'Transactions (Dated)'!$D:$D,$BL959,'Transactions (Dated)'!$B:$B,BY$11,'Transactions (Dated)'!$C:$C,"Dividend (paid to cash)")*AJ959</f>
        <v>0</v>
      </c>
      <c r="BZ959" s="6">
        <f ca="1">BZ958+SUMIFS('Transactions (Dated)'!$F:$F,'Transactions (Dated)'!$D:$D,$BL959,'Transactions (Dated)'!$B:$B,BZ$11,'Transactions (Dated)'!$C:$C,"Dividend (paid to cash)")*AK959</f>
        <v>0</v>
      </c>
      <c r="CA959" s="6">
        <f ca="1">CA958+SUMIFS('Transactions (Dated)'!$F:$F,'Transactions (Dated)'!$D:$D,$BL959,'Transactions (Dated)'!$B:$B,CA$11,'Transactions (Dated)'!$C:$C,"Dividend (paid to cash)")*AL959</f>
        <v>0</v>
      </c>
      <c r="CB959" s="6">
        <v>0</v>
      </c>
      <c r="CC959" s="6">
        <v>0</v>
      </c>
      <c r="CF959" s="6">
        <f t="shared" ca="1" si="413"/>
        <v>81152.111999999994</v>
      </c>
      <c r="CH959" s="3">
        <f t="shared" si="414"/>
        <v>43292</v>
      </c>
      <c r="CI959" s="4">
        <f t="shared" ca="1" si="415"/>
        <v>837267.03</v>
      </c>
      <c r="CJ959" s="4">
        <f t="shared" ca="1" si="416"/>
        <v>81152.111999999994</v>
      </c>
      <c r="CL959" s="4">
        <f t="shared" ca="1" si="417"/>
        <v>918419.14199999999</v>
      </c>
    </row>
    <row r="960" spans="2:90" x14ac:dyDescent="0.15">
      <c r="B960" s="3">
        <v>43293</v>
      </c>
      <c r="E960" s="86">
        <v>43293</v>
      </c>
      <c r="F960" s="53">
        <v>13.29</v>
      </c>
      <c r="G960">
        <v>4.9000000000000004</v>
      </c>
      <c r="H960">
        <v>22.35</v>
      </c>
      <c r="I960">
        <v>27.97</v>
      </c>
      <c r="K960">
        <v>12.45</v>
      </c>
      <c r="L960">
        <v>17.16</v>
      </c>
      <c r="M960">
        <v>3.11</v>
      </c>
      <c r="O960">
        <v>16.82</v>
      </c>
      <c r="Q960">
        <v>1.34</v>
      </c>
      <c r="R960">
        <v>6.84</v>
      </c>
      <c r="S960">
        <v>42.58</v>
      </c>
      <c r="U960">
        <v>42.58</v>
      </c>
      <c r="X960" s="3">
        <f t="shared" si="395"/>
        <v>43293</v>
      </c>
      <c r="Y960" s="40">
        <f ca="1">Y959+SUMIFS('Transactions (Dated)'!$E$2:$E$53,'Transactions (Dated)'!$D$2:$D$53,'Share Values'!$X960,'Transactions (Dated)'!$B$2:$B$53,'Share Values'!Y$11,'Transactions (Dated)'!$C$2:$C$53,"Buy")-SUMIFS('Transactions (Dated)'!$E$2:$E$53,'Transactions (Dated)'!$D$2:$D$53,'Share Values'!$X960,'Transactions (Dated)'!$B$2:$B$53,'Share Values'!Y$11,'Transactions (Dated)'!$C$2:$C$53,"Sell")</f>
        <v>4625</v>
      </c>
      <c r="Z960" s="40">
        <f ca="1">Z959+SUMIFS('Transactions (Dated)'!$E$2:$E$53,'Transactions (Dated)'!$D$2:$D$53,'Share Values'!$X960,'Transactions (Dated)'!$B$2:$B$53,'Share Values'!Z$11,'Transactions (Dated)'!$C$2:$C$53,"Buy")-SUMIFS('Transactions (Dated)'!$E$2:$E$53,'Transactions (Dated)'!$D$2:$D$53,'Share Values'!$X960,'Transactions (Dated)'!$B$2:$B$53,'Share Values'!Z$11,'Transactions (Dated)'!$C$2:$C$53,"Sell")</f>
        <v>9375</v>
      </c>
      <c r="AA960" s="40">
        <f ca="1">AA959+SUMIFS('Transactions (Dated)'!$E$2:$E$53,'Transactions (Dated)'!$D$2:$D$53,'Share Values'!$X960,'Transactions (Dated)'!$B$2:$B$53,'Share Values'!AA$11,'Transactions (Dated)'!$C$2:$C$53,"Buy")-SUMIFS('Transactions (Dated)'!$E$2:$E$53,'Transactions (Dated)'!$D$2:$D$53,'Share Values'!$X960,'Transactions (Dated)'!$B$2:$B$53,'Share Values'!AA$11,'Transactions (Dated)'!$C$2:$C$53,"Sell")</f>
        <v>26357</v>
      </c>
      <c r="AB960" s="40">
        <f ca="1">AB959+SUMIFS('Transactions (Dated)'!$E$2:$E$53,'Transactions (Dated)'!$D$2:$D$53,'Share Values'!$X960,'Transactions (Dated)'!$B$2:$B$53,'Share Values'!AB$11,'Transactions (Dated)'!$C$2:$C$53,"Buy")-SUMIFS('Transactions (Dated)'!$E$2:$E$53,'Transactions (Dated)'!$D$2:$D$53,'Share Values'!$X960,'Transactions (Dated)'!$B$2:$B$53,'Share Values'!AB$11,'Transactions (Dated)'!$C$2:$C$53,"Sell")</f>
        <v>1892</v>
      </c>
      <c r="AC960" s="40">
        <f ca="1">AC959+SUMIFS('Transactions (Dated)'!$E$2:$E$53,'Transactions (Dated)'!$D$2:$D$53,'Share Values'!$X960,'Transactions (Dated)'!$B$2:$B$53,'Share Values'!AC$11,'Transactions (Dated)'!$C$2:$C$53,"Buy")-SUMIFS('Transactions (Dated)'!$E$2:$E$53,'Transactions (Dated)'!$D$2:$D$53,'Share Values'!$X960,'Transactions (Dated)'!$B$2:$B$53,'Share Values'!AC$11,'Transactions (Dated)'!$C$2:$C$53,"Sell")</f>
        <v>2348</v>
      </c>
      <c r="AD960" s="40">
        <f ca="1">AD959+SUMIFS('Transactions (Dated)'!$E$2:$E$53,'Transactions (Dated)'!$D$2:$D$53,'Share Values'!$X960,'Transactions (Dated)'!$B$2:$B$53,'Share Values'!AD$11,'Transactions (Dated)'!$C$2:$C$53,"Buy")-SUMIFS('Transactions (Dated)'!$E$2:$E$53,'Transactions (Dated)'!$D$2:$D$53,'Share Values'!$X960,'Transactions (Dated)'!$B$2:$B$53,'Share Values'!AD$11,'Transactions (Dated)'!$C$2:$C$53,"Sell")</f>
        <v>0</v>
      </c>
      <c r="AE960" s="40">
        <f ca="1">AE959+SUMIFS('Transactions (Dated)'!$E$2:$E$53,'Transactions (Dated)'!$D$2:$D$53,'Share Values'!$X960,'Transactions (Dated)'!$B$2:$B$53,'Share Values'!AE$11,'Transactions (Dated)'!$C$2:$C$53,"Buy")-SUMIFS('Transactions (Dated)'!$E$2:$E$53,'Transactions (Dated)'!$D$2:$D$53,'Share Values'!$X960,'Transactions (Dated)'!$B$2:$B$53,'Share Values'!AE$11,'Transactions (Dated)'!$C$2:$C$53,"Sell")</f>
        <v>2900</v>
      </c>
      <c r="AF960" s="40">
        <f ca="1">AF959+SUMIFS('Transactions (Dated)'!$E$2:$E$53,'Transactions (Dated)'!$D$2:$D$53,'Share Values'!$X960,'Transactions (Dated)'!$B$2:$B$53,'Share Values'!AF$11,'Transactions (Dated)'!$C$2:$C$53,"Buy")-SUMIFS('Transactions (Dated)'!$E$2:$E$53,'Transactions (Dated)'!$D$2:$D$53,'Share Values'!$X960,'Transactions (Dated)'!$B$2:$B$53,'Share Values'!AF$11,'Transactions (Dated)'!$C$2:$C$53,"Sell")</f>
        <v>14201</v>
      </c>
      <c r="AG960" s="40">
        <f ca="1">AG959+SUMIFS('Transactions (Dated)'!$E$2:$E$53,'Transactions (Dated)'!$D$2:$D$53,'Share Values'!$X960,'Transactions (Dated)'!$B$2:$B$53,'Share Values'!AG$11,'Transactions (Dated)'!$C$2:$C$53,"Buy")-SUMIFS('Transactions (Dated)'!$E$2:$E$53,'Transactions (Dated)'!$D$2:$D$53,'Share Values'!$X960,'Transactions (Dated)'!$B$2:$B$53,'Share Values'!AG$11,'Transactions (Dated)'!$C$2:$C$53,"Sell")</f>
        <v>6835</v>
      </c>
      <c r="AH960" s="40">
        <f ca="1">AH959+SUMIFS('Transactions (Dated)'!$E$2:$E$53,'Transactions (Dated)'!$D$2:$D$53,'Share Values'!$X960,'Transactions (Dated)'!$B$2:$B$53,'Share Values'!AH$11,'Transactions (Dated)'!$C$2:$C$53,"Buy")-SUMIFS('Transactions (Dated)'!$E$2:$E$53,'Transactions (Dated)'!$D$2:$D$53,'Share Values'!$X960,'Transactions (Dated)'!$B$2:$B$53,'Share Values'!AH$11,'Transactions (Dated)'!$C$2:$C$53,"Sell")</f>
        <v>0</v>
      </c>
      <c r="AI960" s="40">
        <f ca="1">AI959+SUMIFS('Transactions (Dated)'!$E$2:$E$53,'Transactions (Dated)'!$D$2:$D$53,'Share Values'!$X960,'Transactions (Dated)'!$B$2:$B$53,'Share Values'!AI$11,'Transactions (Dated)'!$C$2:$C$53,"Buy")-SUMIFS('Transactions (Dated)'!$E$2:$E$53,'Transactions (Dated)'!$D$2:$D$53,'Share Values'!$X960,'Transactions (Dated)'!$B$2:$B$53,'Share Values'!AI$11,'Transactions (Dated)'!$C$2:$C$53,"Sell")</f>
        <v>0</v>
      </c>
      <c r="AJ960" s="40">
        <f ca="1">AJ959+SUMIFS('Transactions (Dated)'!$E$2:$E$53,'Transactions (Dated)'!$D$2:$D$53,'Share Values'!$X960,'Transactions (Dated)'!$B$2:$B$53,'Share Values'!AJ$11,'Transactions (Dated)'!$C$2:$C$53,"Buy")-SUMIFS('Transactions (Dated)'!$E$2:$E$53,'Transactions (Dated)'!$D$2:$D$53,'Share Values'!$X960,'Transactions (Dated)'!$B$2:$B$53,'Share Values'!AJ$11,'Transactions (Dated)'!$C$2:$C$53,"Sell")</f>
        <v>0</v>
      </c>
      <c r="AK960" s="40">
        <f ca="1">AK959+SUMIFS('Transactions (Dated)'!$E$2:$E$53,'Transactions (Dated)'!$D$2:$D$53,'Share Values'!$X960,'Transactions (Dated)'!$B$2:$B$53,'Share Values'!AK$11,'Transactions (Dated)'!$C$2:$C$53,"Buy")-SUMIFS('Transactions (Dated)'!$E$2:$E$53,'Transactions (Dated)'!$D$2:$D$53,'Share Values'!$X960,'Transactions (Dated)'!$B$2:$B$53,'Share Values'!AK$11,'Transactions (Dated)'!$C$2:$C$53,"Sell")</f>
        <v>0</v>
      </c>
      <c r="AL960" s="40">
        <f ca="1">AL959+SUMIFS('Transactions (Dated)'!$E$2:$E$53,'Transactions (Dated)'!$D$2:$D$53,'Share Values'!$X960,'Transactions (Dated)'!$B$2:$B$53,'Share Values'!AL$11,'Transactions (Dated)'!$C$2:$C$53,"Buy")-SUMIFS('Transactions (Dated)'!$E$2:$E$53,'Transactions (Dated)'!$D$2:$D$53,'Share Values'!$X960,'Transactions (Dated)'!$B$2:$B$53,'Share Values'!AL$11,'Transactions (Dated)'!$C$2:$C$53,"Sell")</f>
        <v>0</v>
      </c>
      <c r="AM960" s="40">
        <f ca="1">AM959+SUMIFS('Transactions (Dated)'!$E$2:$E$53,'Transactions (Dated)'!$D$2:$D$53,'Share Values'!$X960,'Transactions (Dated)'!$B$2:$B$53,'Share Values'!AM$11,'Transactions (Dated)'!$C$2:$C$53,"Buy")-SUMIFS('Transactions (Dated)'!$E$2:$E$53,'Transactions (Dated)'!$D$2:$D$53,'Share Values'!$X960,'Transactions (Dated)'!$B$2:$B$53,'Share Values'!AM$11,'Transactions (Dated)'!$C$2:$C$53,"Sell")</f>
        <v>0</v>
      </c>
      <c r="AN960" s="40">
        <f ca="1">AN959+SUMIFS('Transactions (Dated)'!$E$2:$E$53,'Transactions (Dated)'!$D$2:$D$53,'Share Values'!$X960,'Transactions (Dated)'!$B$2:$B$53,'Share Values'!AN$11,'Transactions (Dated)'!$C$2:$C$53,"Buy")-SUMIFS('Transactions (Dated)'!$E$2:$E$53,'Transactions (Dated)'!$D$2:$D$53,'Share Values'!$X960,'Transactions (Dated)'!$B$2:$B$53,'Share Values'!AN$11,'Transactions (Dated)'!$C$2:$C$53,"Sell")</f>
        <v>0</v>
      </c>
      <c r="AQ960" s="3">
        <f t="shared" si="396"/>
        <v>43293</v>
      </c>
      <c r="AR960" s="6">
        <f t="shared" ca="1" si="397"/>
        <v>61466.249999999993</v>
      </c>
      <c r="AS960" s="6">
        <f t="shared" ca="1" si="398"/>
        <v>45937.5</v>
      </c>
      <c r="AT960" s="6">
        <f t="shared" ca="1" si="399"/>
        <v>589078.95000000007</v>
      </c>
      <c r="AU960" s="6">
        <f t="shared" ca="1" si="400"/>
        <v>52919.24</v>
      </c>
      <c r="AV960" s="6">
        <f t="shared" ca="1" si="401"/>
        <v>0</v>
      </c>
      <c r="AW960" s="6">
        <f t="shared" ca="1" si="402"/>
        <v>0</v>
      </c>
      <c r="AX960" s="6">
        <f t="shared" ca="1" si="403"/>
        <v>49764</v>
      </c>
      <c r="AY960" s="6">
        <f t="shared" ca="1" si="404"/>
        <v>44165.11</v>
      </c>
      <c r="AZ960" s="6">
        <f t="shared" ca="1" si="405"/>
        <v>0</v>
      </c>
      <c r="BA960" s="6">
        <f t="shared" ca="1" si="406"/>
        <v>0</v>
      </c>
      <c r="BB960" s="6">
        <f t="shared" ca="1" si="407"/>
        <v>0</v>
      </c>
      <c r="BC960" s="6">
        <f t="shared" ca="1" si="408"/>
        <v>0</v>
      </c>
      <c r="BD960" s="6">
        <f t="shared" ca="1" si="409"/>
        <v>0</v>
      </c>
      <c r="BE960" s="6">
        <f t="shared" ca="1" si="410"/>
        <v>0</v>
      </c>
      <c r="BF960" s="6">
        <f t="shared" ca="1" si="393"/>
        <v>0</v>
      </c>
      <c r="BG960" s="6">
        <f t="shared" ca="1" si="394"/>
        <v>0</v>
      </c>
      <c r="BJ960" s="4">
        <f t="shared" ca="1" si="411"/>
        <v>843331.05</v>
      </c>
      <c r="BL960" s="3">
        <f t="shared" si="412"/>
        <v>43293</v>
      </c>
      <c r="BM960" s="6">
        <f>BM959+SUMIFS('Transactions (Dated)'!G:G,'Transactions (Dated)'!D:D,'Share Values'!AQ960)</f>
        <v>14317.649999999987</v>
      </c>
      <c r="BN960" s="6">
        <f ca="1">BN959+SUMIFS('Transactions (Dated)'!$F:$F,'Transactions (Dated)'!$D:$D,$BL960,'Transactions (Dated)'!$B:$B,BN$11,'Transactions (Dated)'!$C:$C,"Dividend (paid to cash)")*Y960</f>
        <v>0</v>
      </c>
      <c r="BO960" s="6">
        <f ca="1">BO959+SUMIFS('Transactions (Dated)'!$F:$F,'Transactions (Dated)'!$D:$D,$BL960,'Transactions (Dated)'!$B:$B,BO$11,'Transactions (Dated)'!$C:$C,"Dividend (paid to cash)")*Z960</f>
        <v>2421.875</v>
      </c>
      <c r="BP960" s="6">
        <f ca="1">BP959+SUMIFS('Transactions (Dated)'!$F:$F,'Transactions (Dated)'!$D:$D,$BL960,'Transactions (Dated)'!$B:$B,BP$11,'Transactions (Dated)'!$C:$C,"Dividend (paid to cash)")*AA960</f>
        <v>51745.237000000008</v>
      </c>
      <c r="BQ960" s="6">
        <f ca="1">BQ959+SUMIFS('Transactions (Dated)'!$F:$F,'Transactions (Dated)'!$D:$D,$BL960,'Transactions (Dated)'!$B:$B,BQ$11,'Transactions (Dated)'!$C:$C,"Dividend (paid to cash)")*AB960</f>
        <v>922.34999999999991</v>
      </c>
      <c r="BR960" s="6">
        <f ca="1">BR959+SUMIFS('Transactions (Dated)'!$F:$F,'Transactions (Dated)'!$D:$D,$BL960,'Transactions (Dated)'!$B:$B,BR$11,'Transactions (Dated)'!$C:$C,"Dividend (paid to cash)")*AC960</f>
        <v>0</v>
      </c>
      <c r="BS960" s="6">
        <f ca="1">BS959+SUMIFS('Transactions (Dated)'!$F:$F,'Transactions (Dated)'!$D:$D,$BL960,'Transactions (Dated)'!$B:$B,BS$11,'Transactions (Dated)'!$C:$C,"Dividend (paid to cash)")*AD960</f>
        <v>0</v>
      </c>
      <c r="BT960" s="6">
        <f ca="1">BT959+SUMIFS('Transactions (Dated)'!$F:$F,'Transactions (Dated)'!$D:$D,$BL960,'Transactions (Dated)'!$B:$B,BT$11,'Transactions (Dated)'!$C:$C,"Dividend (paid to cash)")*AE960</f>
        <v>11745</v>
      </c>
      <c r="BU960" s="6">
        <f ca="1">BU959+SUMIFS('Transactions (Dated)'!$F:$F,'Transactions (Dated)'!$D:$D,$BL960,'Transactions (Dated)'!$B:$B,BU$11,'Transactions (Dated)'!$C:$C,"Dividend (paid to cash)")*AF960</f>
        <v>0</v>
      </c>
      <c r="BV960" s="6">
        <f ca="1">BV959+SUMIFS('Transactions (Dated)'!$F:$F,'Transactions (Dated)'!$D:$D,$BL960,'Transactions (Dated)'!$B:$B,BV$11,'Transactions (Dated)'!$C:$C,"Dividend (paid to cash)")*AG960</f>
        <v>0</v>
      </c>
      <c r="BW960" s="6">
        <f ca="1">BW959+SUMIFS('Transactions (Dated)'!$F:$F,'Transactions (Dated)'!$D:$D,$BL960,'Transactions (Dated)'!$B:$B,BW$11,'Transactions (Dated)'!$C:$C,"Dividend (paid to cash)")*AH960</f>
        <v>0</v>
      </c>
      <c r="BX960" s="6">
        <f ca="1">BX959+SUMIFS('Transactions (Dated)'!$F:$F,'Transactions (Dated)'!$D:$D,$BL960,'Transactions (Dated)'!$B:$B,BX$11,'Transactions (Dated)'!$C:$C,"Dividend (paid to cash)")*AI960</f>
        <v>0</v>
      </c>
      <c r="BY960" s="6">
        <f ca="1">BY959+SUMIFS('Transactions (Dated)'!$F:$F,'Transactions (Dated)'!$D:$D,$BL960,'Transactions (Dated)'!$B:$B,BY$11,'Transactions (Dated)'!$C:$C,"Dividend (paid to cash)")*AJ960</f>
        <v>0</v>
      </c>
      <c r="BZ960" s="6">
        <f ca="1">BZ959+SUMIFS('Transactions (Dated)'!$F:$F,'Transactions (Dated)'!$D:$D,$BL960,'Transactions (Dated)'!$B:$B,BZ$11,'Transactions (Dated)'!$C:$C,"Dividend (paid to cash)")*AK960</f>
        <v>0</v>
      </c>
      <c r="CA960" s="6">
        <f ca="1">CA959+SUMIFS('Transactions (Dated)'!$F:$F,'Transactions (Dated)'!$D:$D,$BL960,'Transactions (Dated)'!$B:$B,CA$11,'Transactions (Dated)'!$C:$C,"Dividend (paid to cash)")*AL960</f>
        <v>0</v>
      </c>
      <c r="CB960" s="6">
        <v>0</v>
      </c>
      <c r="CC960" s="6">
        <v>0</v>
      </c>
      <c r="CF960" s="6">
        <f t="shared" ca="1" si="413"/>
        <v>81152.111999999994</v>
      </c>
      <c r="CH960" s="3">
        <f t="shared" si="414"/>
        <v>43293</v>
      </c>
      <c r="CI960" s="4">
        <f t="shared" ca="1" si="415"/>
        <v>843331.05</v>
      </c>
      <c r="CJ960" s="4">
        <f t="shared" ca="1" si="416"/>
        <v>81152.111999999994</v>
      </c>
      <c r="CL960" s="4">
        <f t="shared" ca="1" si="417"/>
        <v>924483.16200000001</v>
      </c>
    </row>
    <row r="961" spans="2:90" x14ac:dyDescent="0.15">
      <c r="B961" s="3">
        <v>43294</v>
      </c>
      <c r="E961" s="86">
        <v>43294</v>
      </c>
      <c r="F961" s="53">
        <v>13.42</v>
      </c>
      <c r="G961">
        <v>5.32</v>
      </c>
      <c r="H961">
        <v>22.36</v>
      </c>
      <c r="I961">
        <v>27.88</v>
      </c>
      <c r="K961">
        <v>12.33</v>
      </c>
      <c r="L961">
        <v>16.989999999999998</v>
      </c>
      <c r="M961">
        <v>3.09</v>
      </c>
      <c r="O961">
        <v>16.61</v>
      </c>
      <c r="Q961">
        <v>1.35</v>
      </c>
      <c r="R961">
        <v>6.85</v>
      </c>
      <c r="S961">
        <v>42.58</v>
      </c>
      <c r="U961">
        <v>42.58</v>
      </c>
      <c r="X961" s="3">
        <f t="shared" si="395"/>
        <v>43294</v>
      </c>
      <c r="Y961" s="40">
        <f ca="1">Y960+SUMIFS('Transactions (Dated)'!$E$2:$E$53,'Transactions (Dated)'!$D$2:$D$53,'Share Values'!$X961,'Transactions (Dated)'!$B$2:$B$53,'Share Values'!Y$11,'Transactions (Dated)'!$C$2:$C$53,"Buy")-SUMIFS('Transactions (Dated)'!$E$2:$E$53,'Transactions (Dated)'!$D$2:$D$53,'Share Values'!$X961,'Transactions (Dated)'!$B$2:$B$53,'Share Values'!Y$11,'Transactions (Dated)'!$C$2:$C$53,"Sell")</f>
        <v>4625</v>
      </c>
      <c r="Z961" s="40">
        <f ca="1">Z960+SUMIFS('Transactions (Dated)'!$E$2:$E$53,'Transactions (Dated)'!$D$2:$D$53,'Share Values'!$X961,'Transactions (Dated)'!$B$2:$B$53,'Share Values'!Z$11,'Transactions (Dated)'!$C$2:$C$53,"Buy")-SUMIFS('Transactions (Dated)'!$E$2:$E$53,'Transactions (Dated)'!$D$2:$D$53,'Share Values'!$X961,'Transactions (Dated)'!$B$2:$B$53,'Share Values'!Z$11,'Transactions (Dated)'!$C$2:$C$53,"Sell")</f>
        <v>9375</v>
      </c>
      <c r="AA961" s="40">
        <f ca="1">AA960+SUMIFS('Transactions (Dated)'!$E$2:$E$53,'Transactions (Dated)'!$D$2:$D$53,'Share Values'!$X961,'Transactions (Dated)'!$B$2:$B$53,'Share Values'!AA$11,'Transactions (Dated)'!$C$2:$C$53,"Buy")-SUMIFS('Transactions (Dated)'!$E$2:$E$53,'Transactions (Dated)'!$D$2:$D$53,'Share Values'!$X961,'Transactions (Dated)'!$B$2:$B$53,'Share Values'!AA$11,'Transactions (Dated)'!$C$2:$C$53,"Sell")</f>
        <v>26357</v>
      </c>
      <c r="AB961" s="40">
        <f ca="1">AB960+SUMIFS('Transactions (Dated)'!$E$2:$E$53,'Transactions (Dated)'!$D$2:$D$53,'Share Values'!$X961,'Transactions (Dated)'!$B$2:$B$53,'Share Values'!AB$11,'Transactions (Dated)'!$C$2:$C$53,"Buy")-SUMIFS('Transactions (Dated)'!$E$2:$E$53,'Transactions (Dated)'!$D$2:$D$53,'Share Values'!$X961,'Transactions (Dated)'!$B$2:$B$53,'Share Values'!AB$11,'Transactions (Dated)'!$C$2:$C$53,"Sell")</f>
        <v>1892</v>
      </c>
      <c r="AC961" s="40">
        <f ca="1">AC960+SUMIFS('Transactions (Dated)'!$E$2:$E$53,'Transactions (Dated)'!$D$2:$D$53,'Share Values'!$X961,'Transactions (Dated)'!$B$2:$B$53,'Share Values'!AC$11,'Transactions (Dated)'!$C$2:$C$53,"Buy")-SUMIFS('Transactions (Dated)'!$E$2:$E$53,'Transactions (Dated)'!$D$2:$D$53,'Share Values'!$X961,'Transactions (Dated)'!$B$2:$B$53,'Share Values'!AC$11,'Transactions (Dated)'!$C$2:$C$53,"Sell")</f>
        <v>2348</v>
      </c>
      <c r="AD961" s="40">
        <f ca="1">AD960+SUMIFS('Transactions (Dated)'!$E$2:$E$53,'Transactions (Dated)'!$D$2:$D$53,'Share Values'!$X961,'Transactions (Dated)'!$B$2:$B$53,'Share Values'!AD$11,'Transactions (Dated)'!$C$2:$C$53,"Buy")-SUMIFS('Transactions (Dated)'!$E$2:$E$53,'Transactions (Dated)'!$D$2:$D$53,'Share Values'!$X961,'Transactions (Dated)'!$B$2:$B$53,'Share Values'!AD$11,'Transactions (Dated)'!$C$2:$C$53,"Sell")</f>
        <v>0</v>
      </c>
      <c r="AE961" s="40">
        <f ca="1">AE960+SUMIFS('Transactions (Dated)'!$E$2:$E$53,'Transactions (Dated)'!$D$2:$D$53,'Share Values'!$X961,'Transactions (Dated)'!$B$2:$B$53,'Share Values'!AE$11,'Transactions (Dated)'!$C$2:$C$53,"Buy")-SUMIFS('Transactions (Dated)'!$E$2:$E$53,'Transactions (Dated)'!$D$2:$D$53,'Share Values'!$X961,'Transactions (Dated)'!$B$2:$B$53,'Share Values'!AE$11,'Transactions (Dated)'!$C$2:$C$53,"Sell")</f>
        <v>2900</v>
      </c>
      <c r="AF961" s="40">
        <f ca="1">AF960+SUMIFS('Transactions (Dated)'!$E$2:$E$53,'Transactions (Dated)'!$D$2:$D$53,'Share Values'!$X961,'Transactions (Dated)'!$B$2:$B$53,'Share Values'!AF$11,'Transactions (Dated)'!$C$2:$C$53,"Buy")-SUMIFS('Transactions (Dated)'!$E$2:$E$53,'Transactions (Dated)'!$D$2:$D$53,'Share Values'!$X961,'Transactions (Dated)'!$B$2:$B$53,'Share Values'!AF$11,'Transactions (Dated)'!$C$2:$C$53,"Sell")</f>
        <v>14201</v>
      </c>
      <c r="AG961" s="40">
        <f ca="1">AG960+SUMIFS('Transactions (Dated)'!$E$2:$E$53,'Transactions (Dated)'!$D$2:$D$53,'Share Values'!$X961,'Transactions (Dated)'!$B$2:$B$53,'Share Values'!AG$11,'Transactions (Dated)'!$C$2:$C$53,"Buy")-SUMIFS('Transactions (Dated)'!$E$2:$E$53,'Transactions (Dated)'!$D$2:$D$53,'Share Values'!$X961,'Transactions (Dated)'!$B$2:$B$53,'Share Values'!AG$11,'Transactions (Dated)'!$C$2:$C$53,"Sell")</f>
        <v>6835</v>
      </c>
      <c r="AH961" s="40">
        <f ca="1">AH960+SUMIFS('Transactions (Dated)'!$E$2:$E$53,'Transactions (Dated)'!$D$2:$D$53,'Share Values'!$X961,'Transactions (Dated)'!$B$2:$B$53,'Share Values'!AH$11,'Transactions (Dated)'!$C$2:$C$53,"Buy")-SUMIFS('Transactions (Dated)'!$E$2:$E$53,'Transactions (Dated)'!$D$2:$D$53,'Share Values'!$X961,'Transactions (Dated)'!$B$2:$B$53,'Share Values'!AH$11,'Transactions (Dated)'!$C$2:$C$53,"Sell")</f>
        <v>0</v>
      </c>
      <c r="AI961" s="40">
        <f ca="1">AI960+SUMIFS('Transactions (Dated)'!$E$2:$E$53,'Transactions (Dated)'!$D$2:$D$53,'Share Values'!$X961,'Transactions (Dated)'!$B$2:$B$53,'Share Values'!AI$11,'Transactions (Dated)'!$C$2:$C$53,"Buy")-SUMIFS('Transactions (Dated)'!$E$2:$E$53,'Transactions (Dated)'!$D$2:$D$53,'Share Values'!$X961,'Transactions (Dated)'!$B$2:$B$53,'Share Values'!AI$11,'Transactions (Dated)'!$C$2:$C$53,"Sell")</f>
        <v>0</v>
      </c>
      <c r="AJ961" s="40">
        <f ca="1">AJ960+SUMIFS('Transactions (Dated)'!$E$2:$E$53,'Transactions (Dated)'!$D$2:$D$53,'Share Values'!$X961,'Transactions (Dated)'!$B$2:$B$53,'Share Values'!AJ$11,'Transactions (Dated)'!$C$2:$C$53,"Buy")-SUMIFS('Transactions (Dated)'!$E$2:$E$53,'Transactions (Dated)'!$D$2:$D$53,'Share Values'!$X961,'Transactions (Dated)'!$B$2:$B$53,'Share Values'!AJ$11,'Transactions (Dated)'!$C$2:$C$53,"Sell")</f>
        <v>0</v>
      </c>
      <c r="AK961" s="40">
        <f ca="1">AK960+SUMIFS('Transactions (Dated)'!$E$2:$E$53,'Transactions (Dated)'!$D$2:$D$53,'Share Values'!$X961,'Transactions (Dated)'!$B$2:$B$53,'Share Values'!AK$11,'Transactions (Dated)'!$C$2:$C$53,"Buy")-SUMIFS('Transactions (Dated)'!$E$2:$E$53,'Transactions (Dated)'!$D$2:$D$53,'Share Values'!$X961,'Transactions (Dated)'!$B$2:$B$53,'Share Values'!AK$11,'Transactions (Dated)'!$C$2:$C$53,"Sell")</f>
        <v>0</v>
      </c>
      <c r="AL961" s="40">
        <f ca="1">AL960+SUMIFS('Transactions (Dated)'!$E$2:$E$53,'Transactions (Dated)'!$D$2:$D$53,'Share Values'!$X961,'Transactions (Dated)'!$B$2:$B$53,'Share Values'!AL$11,'Transactions (Dated)'!$C$2:$C$53,"Buy")-SUMIFS('Transactions (Dated)'!$E$2:$E$53,'Transactions (Dated)'!$D$2:$D$53,'Share Values'!$X961,'Transactions (Dated)'!$B$2:$B$53,'Share Values'!AL$11,'Transactions (Dated)'!$C$2:$C$53,"Sell")</f>
        <v>0</v>
      </c>
      <c r="AM961" s="40">
        <f ca="1">AM960+SUMIFS('Transactions (Dated)'!$E$2:$E$53,'Transactions (Dated)'!$D$2:$D$53,'Share Values'!$X961,'Transactions (Dated)'!$B$2:$B$53,'Share Values'!AM$11,'Transactions (Dated)'!$C$2:$C$53,"Buy")-SUMIFS('Transactions (Dated)'!$E$2:$E$53,'Transactions (Dated)'!$D$2:$D$53,'Share Values'!$X961,'Transactions (Dated)'!$B$2:$B$53,'Share Values'!AM$11,'Transactions (Dated)'!$C$2:$C$53,"Sell")</f>
        <v>0</v>
      </c>
      <c r="AN961" s="40">
        <f ca="1">AN960+SUMIFS('Transactions (Dated)'!$E$2:$E$53,'Transactions (Dated)'!$D$2:$D$53,'Share Values'!$X961,'Transactions (Dated)'!$B$2:$B$53,'Share Values'!AN$11,'Transactions (Dated)'!$C$2:$C$53,"Buy")-SUMIFS('Transactions (Dated)'!$E$2:$E$53,'Transactions (Dated)'!$D$2:$D$53,'Share Values'!$X961,'Transactions (Dated)'!$B$2:$B$53,'Share Values'!AN$11,'Transactions (Dated)'!$C$2:$C$53,"Sell")</f>
        <v>0</v>
      </c>
      <c r="AQ961" s="3">
        <f t="shared" si="396"/>
        <v>43294</v>
      </c>
      <c r="AR961" s="6">
        <f t="shared" ca="1" si="397"/>
        <v>62067.5</v>
      </c>
      <c r="AS961" s="6">
        <f t="shared" ca="1" si="398"/>
        <v>49875</v>
      </c>
      <c r="AT961" s="6">
        <f t="shared" ca="1" si="399"/>
        <v>589342.52</v>
      </c>
      <c r="AU961" s="6">
        <f t="shared" ca="1" si="400"/>
        <v>52748.959999999999</v>
      </c>
      <c r="AV961" s="6">
        <f t="shared" ca="1" si="401"/>
        <v>0</v>
      </c>
      <c r="AW961" s="6">
        <f t="shared" ca="1" si="402"/>
        <v>0</v>
      </c>
      <c r="AX961" s="6">
        <f t="shared" ca="1" si="403"/>
        <v>49270.999999999993</v>
      </c>
      <c r="AY961" s="6">
        <f t="shared" ca="1" si="404"/>
        <v>43881.09</v>
      </c>
      <c r="AZ961" s="6">
        <f t="shared" ca="1" si="405"/>
        <v>0</v>
      </c>
      <c r="BA961" s="6">
        <f t="shared" ca="1" si="406"/>
        <v>0</v>
      </c>
      <c r="BB961" s="6">
        <f t="shared" ca="1" si="407"/>
        <v>0</v>
      </c>
      <c r="BC961" s="6">
        <f t="shared" ca="1" si="408"/>
        <v>0</v>
      </c>
      <c r="BD961" s="6">
        <f t="shared" ca="1" si="409"/>
        <v>0</v>
      </c>
      <c r="BE961" s="6">
        <f t="shared" ca="1" si="410"/>
        <v>0</v>
      </c>
      <c r="BF961" s="6">
        <f t="shared" ca="1" si="393"/>
        <v>0</v>
      </c>
      <c r="BG961" s="6">
        <f t="shared" ca="1" si="394"/>
        <v>0</v>
      </c>
      <c r="BJ961" s="4">
        <f t="shared" ca="1" si="411"/>
        <v>847186.07</v>
      </c>
      <c r="BL961" s="3">
        <f t="shared" si="412"/>
        <v>43294</v>
      </c>
      <c r="BM961" s="6">
        <f>BM960+SUMIFS('Transactions (Dated)'!G:G,'Transactions (Dated)'!D:D,'Share Values'!AQ961)</f>
        <v>14317.649999999987</v>
      </c>
      <c r="BN961" s="6">
        <f ca="1">BN960+SUMIFS('Transactions (Dated)'!$F:$F,'Transactions (Dated)'!$D:$D,$BL961,'Transactions (Dated)'!$B:$B,BN$11,'Transactions (Dated)'!$C:$C,"Dividend (paid to cash)")*Y961</f>
        <v>0</v>
      </c>
      <c r="BO961" s="6">
        <f ca="1">BO960+SUMIFS('Transactions (Dated)'!$F:$F,'Transactions (Dated)'!$D:$D,$BL961,'Transactions (Dated)'!$B:$B,BO$11,'Transactions (Dated)'!$C:$C,"Dividend (paid to cash)")*Z961</f>
        <v>2421.875</v>
      </c>
      <c r="BP961" s="6">
        <f ca="1">BP960+SUMIFS('Transactions (Dated)'!$F:$F,'Transactions (Dated)'!$D:$D,$BL961,'Transactions (Dated)'!$B:$B,BP$11,'Transactions (Dated)'!$C:$C,"Dividend (paid to cash)")*AA961</f>
        <v>51745.237000000008</v>
      </c>
      <c r="BQ961" s="6">
        <f ca="1">BQ960+SUMIFS('Transactions (Dated)'!$F:$F,'Transactions (Dated)'!$D:$D,$BL961,'Transactions (Dated)'!$B:$B,BQ$11,'Transactions (Dated)'!$C:$C,"Dividend (paid to cash)")*AB961</f>
        <v>922.34999999999991</v>
      </c>
      <c r="BR961" s="6">
        <f ca="1">BR960+SUMIFS('Transactions (Dated)'!$F:$F,'Transactions (Dated)'!$D:$D,$BL961,'Transactions (Dated)'!$B:$B,BR$11,'Transactions (Dated)'!$C:$C,"Dividend (paid to cash)")*AC961</f>
        <v>0</v>
      </c>
      <c r="BS961" s="6">
        <f ca="1">BS960+SUMIFS('Transactions (Dated)'!$F:$F,'Transactions (Dated)'!$D:$D,$BL961,'Transactions (Dated)'!$B:$B,BS$11,'Transactions (Dated)'!$C:$C,"Dividend (paid to cash)")*AD961</f>
        <v>0</v>
      </c>
      <c r="BT961" s="6">
        <f ca="1">BT960+SUMIFS('Transactions (Dated)'!$F:$F,'Transactions (Dated)'!$D:$D,$BL961,'Transactions (Dated)'!$B:$B,BT$11,'Transactions (Dated)'!$C:$C,"Dividend (paid to cash)")*AE961</f>
        <v>11745</v>
      </c>
      <c r="BU961" s="6">
        <f ca="1">BU960+SUMIFS('Transactions (Dated)'!$F:$F,'Transactions (Dated)'!$D:$D,$BL961,'Transactions (Dated)'!$B:$B,BU$11,'Transactions (Dated)'!$C:$C,"Dividend (paid to cash)")*AF961</f>
        <v>0</v>
      </c>
      <c r="BV961" s="6">
        <f ca="1">BV960+SUMIFS('Transactions (Dated)'!$F:$F,'Transactions (Dated)'!$D:$D,$BL961,'Transactions (Dated)'!$B:$B,BV$11,'Transactions (Dated)'!$C:$C,"Dividend (paid to cash)")*AG961</f>
        <v>0</v>
      </c>
      <c r="BW961" s="6">
        <f ca="1">BW960+SUMIFS('Transactions (Dated)'!$F:$F,'Transactions (Dated)'!$D:$D,$BL961,'Transactions (Dated)'!$B:$B,BW$11,'Transactions (Dated)'!$C:$C,"Dividend (paid to cash)")*AH961</f>
        <v>0</v>
      </c>
      <c r="BX961" s="6">
        <f ca="1">BX960+SUMIFS('Transactions (Dated)'!$F:$F,'Transactions (Dated)'!$D:$D,$BL961,'Transactions (Dated)'!$B:$B,BX$11,'Transactions (Dated)'!$C:$C,"Dividend (paid to cash)")*AI961</f>
        <v>0</v>
      </c>
      <c r="BY961" s="6">
        <f ca="1">BY960+SUMIFS('Transactions (Dated)'!$F:$F,'Transactions (Dated)'!$D:$D,$BL961,'Transactions (Dated)'!$B:$B,BY$11,'Transactions (Dated)'!$C:$C,"Dividend (paid to cash)")*AJ961</f>
        <v>0</v>
      </c>
      <c r="BZ961" s="6">
        <f ca="1">BZ960+SUMIFS('Transactions (Dated)'!$F:$F,'Transactions (Dated)'!$D:$D,$BL961,'Transactions (Dated)'!$B:$B,BZ$11,'Transactions (Dated)'!$C:$C,"Dividend (paid to cash)")*AK961</f>
        <v>0</v>
      </c>
      <c r="CA961" s="6">
        <f ca="1">CA960+SUMIFS('Transactions (Dated)'!$F:$F,'Transactions (Dated)'!$D:$D,$BL961,'Transactions (Dated)'!$B:$B,CA$11,'Transactions (Dated)'!$C:$C,"Dividend (paid to cash)")*AL961</f>
        <v>0</v>
      </c>
      <c r="CB961" s="6">
        <v>0</v>
      </c>
      <c r="CC961" s="6">
        <v>0</v>
      </c>
      <c r="CF961" s="6">
        <f t="shared" ca="1" si="413"/>
        <v>81152.111999999994</v>
      </c>
      <c r="CH961" s="3">
        <f t="shared" si="414"/>
        <v>43294</v>
      </c>
      <c r="CI961" s="4">
        <f t="shared" ca="1" si="415"/>
        <v>847186.07</v>
      </c>
      <c r="CJ961" s="4">
        <f t="shared" ca="1" si="416"/>
        <v>81152.111999999994</v>
      </c>
      <c r="CL961" s="4">
        <f t="shared" ca="1" si="417"/>
        <v>928338.18199999991</v>
      </c>
    </row>
    <row r="962" spans="2:90" x14ac:dyDescent="0.15">
      <c r="B962" s="3">
        <v>43297</v>
      </c>
      <c r="E962" s="86">
        <v>43297</v>
      </c>
      <c r="F962" s="53">
        <v>13.29</v>
      </c>
      <c r="G962">
        <v>4.95</v>
      </c>
      <c r="H962">
        <v>22.26</v>
      </c>
      <c r="I962">
        <v>28.25</v>
      </c>
      <c r="K962">
        <v>12.36</v>
      </c>
      <c r="L962">
        <v>16.98</v>
      </c>
      <c r="M962">
        <v>3.14</v>
      </c>
      <c r="O962">
        <v>16.57</v>
      </c>
      <c r="Q962">
        <v>1.34</v>
      </c>
      <c r="R962">
        <v>6.79</v>
      </c>
      <c r="S962">
        <v>42.67</v>
      </c>
      <c r="U962">
        <v>42.67</v>
      </c>
      <c r="X962" s="3">
        <f t="shared" si="395"/>
        <v>43297</v>
      </c>
      <c r="Y962" s="40">
        <f ca="1">Y961+SUMIFS('Transactions (Dated)'!$E$2:$E$53,'Transactions (Dated)'!$D$2:$D$53,'Share Values'!$X962,'Transactions (Dated)'!$B$2:$B$53,'Share Values'!Y$11,'Transactions (Dated)'!$C$2:$C$53,"Buy")-SUMIFS('Transactions (Dated)'!$E$2:$E$53,'Transactions (Dated)'!$D$2:$D$53,'Share Values'!$X962,'Transactions (Dated)'!$B$2:$B$53,'Share Values'!Y$11,'Transactions (Dated)'!$C$2:$C$53,"Sell")</f>
        <v>4625</v>
      </c>
      <c r="Z962" s="40">
        <f ca="1">Z961+SUMIFS('Transactions (Dated)'!$E$2:$E$53,'Transactions (Dated)'!$D$2:$D$53,'Share Values'!$X962,'Transactions (Dated)'!$B$2:$B$53,'Share Values'!Z$11,'Transactions (Dated)'!$C$2:$C$53,"Buy")-SUMIFS('Transactions (Dated)'!$E$2:$E$53,'Transactions (Dated)'!$D$2:$D$53,'Share Values'!$X962,'Transactions (Dated)'!$B$2:$B$53,'Share Values'!Z$11,'Transactions (Dated)'!$C$2:$C$53,"Sell")</f>
        <v>9375</v>
      </c>
      <c r="AA962" s="40">
        <f ca="1">AA961+SUMIFS('Transactions (Dated)'!$E$2:$E$53,'Transactions (Dated)'!$D$2:$D$53,'Share Values'!$X962,'Transactions (Dated)'!$B$2:$B$53,'Share Values'!AA$11,'Transactions (Dated)'!$C$2:$C$53,"Buy")-SUMIFS('Transactions (Dated)'!$E$2:$E$53,'Transactions (Dated)'!$D$2:$D$53,'Share Values'!$X962,'Transactions (Dated)'!$B$2:$B$53,'Share Values'!AA$11,'Transactions (Dated)'!$C$2:$C$53,"Sell")</f>
        <v>26357</v>
      </c>
      <c r="AB962" s="40">
        <f ca="1">AB961+SUMIFS('Transactions (Dated)'!$E$2:$E$53,'Transactions (Dated)'!$D$2:$D$53,'Share Values'!$X962,'Transactions (Dated)'!$B$2:$B$53,'Share Values'!AB$11,'Transactions (Dated)'!$C$2:$C$53,"Buy")-SUMIFS('Transactions (Dated)'!$E$2:$E$53,'Transactions (Dated)'!$D$2:$D$53,'Share Values'!$X962,'Transactions (Dated)'!$B$2:$B$53,'Share Values'!AB$11,'Transactions (Dated)'!$C$2:$C$53,"Sell")</f>
        <v>1892</v>
      </c>
      <c r="AC962" s="40">
        <f ca="1">AC961+SUMIFS('Transactions (Dated)'!$E$2:$E$53,'Transactions (Dated)'!$D$2:$D$53,'Share Values'!$X962,'Transactions (Dated)'!$B$2:$B$53,'Share Values'!AC$11,'Transactions (Dated)'!$C$2:$C$53,"Buy")-SUMIFS('Transactions (Dated)'!$E$2:$E$53,'Transactions (Dated)'!$D$2:$D$53,'Share Values'!$X962,'Transactions (Dated)'!$B$2:$B$53,'Share Values'!AC$11,'Transactions (Dated)'!$C$2:$C$53,"Sell")</f>
        <v>2348</v>
      </c>
      <c r="AD962" s="40">
        <f ca="1">AD961+SUMIFS('Transactions (Dated)'!$E$2:$E$53,'Transactions (Dated)'!$D$2:$D$53,'Share Values'!$X962,'Transactions (Dated)'!$B$2:$B$53,'Share Values'!AD$11,'Transactions (Dated)'!$C$2:$C$53,"Buy")-SUMIFS('Transactions (Dated)'!$E$2:$E$53,'Transactions (Dated)'!$D$2:$D$53,'Share Values'!$X962,'Transactions (Dated)'!$B$2:$B$53,'Share Values'!AD$11,'Transactions (Dated)'!$C$2:$C$53,"Sell")</f>
        <v>0</v>
      </c>
      <c r="AE962" s="40">
        <f ca="1">AE961+SUMIFS('Transactions (Dated)'!$E$2:$E$53,'Transactions (Dated)'!$D$2:$D$53,'Share Values'!$X962,'Transactions (Dated)'!$B$2:$B$53,'Share Values'!AE$11,'Transactions (Dated)'!$C$2:$C$53,"Buy")-SUMIFS('Transactions (Dated)'!$E$2:$E$53,'Transactions (Dated)'!$D$2:$D$53,'Share Values'!$X962,'Transactions (Dated)'!$B$2:$B$53,'Share Values'!AE$11,'Transactions (Dated)'!$C$2:$C$53,"Sell")</f>
        <v>2900</v>
      </c>
      <c r="AF962" s="40">
        <f ca="1">AF961+SUMIFS('Transactions (Dated)'!$E$2:$E$53,'Transactions (Dated)'!$D$2:$D$53,'Share Values'!$X962,'Transactions (Dated)'!$B$2:$B$53,'Share Values'!AF$11,'Transactions (Dated)'!$C$2:$C$53,"Buy")-SUMIFS('Transactions (Dated)'!$E$2:$E$53,'Transactions (Dated)'!$D$2:$D$53,'Share Values'!$X962,'Transactions (Dated)'!$B$2:$B$53,'Share Values'!AF$11,'Transactions (Dated)'!$C$2:$C$53,"Sell")</f>
        <v>14201</v>
      </c>
      <c r="AG962" s="40">
        <f ca="1">AG961+SUMIFS('Transactions (Dated)'!$E$2:$E$53,'Transactions (Dated)'!$D$2:$D$53,'Share Values'!$X962,'Transactions (Dated)'!$B$2:$B$53,'Share Values'!AG$11,'Transactions (Dated)'!$C$2:$C$53,"Buy")-SUMIFS('Transactions (Dated)'!$E$2:$E$53,'Transactions (Dated)'!$D$2:$D$53,'Share Values'!$X962,'Transactions (Dated)'!$B$2:$B$53,'Share Values'!AG$11,'Transactions (Dated)'!$C$2:$C$53,"Sell")</f>
        <v>6835</v>
      </c>
      <c r="AH962" s="40">
        <f ca="1">AH961+SUMIFS('Transactions (Dated)'!$E$2:$E$53,'Transactions (Dated)'!$D$2:$D$53,'Share Values'!$X962,'Transactions (Dated)'!$B$2:$B$53,'Share Values'!AH$11,'Transactions (Dated)'!$C$2:$C$53,"Buy")-SUMIFS('Transactions (Dated)'!$E$2:$E$53,'Transactions (Dated)'!$D$2:$D$53,'Share Values'!$X962,'Transactions (Dated)'!$B$2:$B$53,'Share Values'!AH$11,'Transactions (Dated)'!$C$2:$C$53,"Sell")</f>
        <v>0</v>
      </c>
      <c r="AI962" s="40">
        <f ca="1">AI961+SUMIFS('Transactions (Dated)'!$E$2:$E$53,'Transactions (Dated)'!$D$2:$D$53,'Share Values'!$X962,'Transactions (Dated)'!$B$2:$B$53,'Share Values'!AI$11,'Transactions (Dated)'!$C$2:$C$53,"Buy")-SUMIFS('Transactions (Dated)'!$E$2:$E$53,'Transactions (Dated)'!$D$2:$D$53,'Share Values'!$X962,'Transactions (Dated)'!$B$2:$B$53,'Share Values'!AI$11,'Transactions (Dated)'!$C$2:$C$53,"Sell")</f>
        <v>0</v>
      </c>
      <c r="AJ962" s="40">
        <f ca="1">AJ961+SUMIFS('Transactions (Dated)'!$E$2:$E$53,'Transactions (Dated)'!$D$2:$D$53,'Share Values'!$X962,'Transactions (Dated)'!$B$2:$B$53,'Share Values'!AJ$11,'Transactions (Dated)'!$C$2:$C$53,"Buy")-SUMIFS('Transactions (Dated)'!$E$2:$E$53,'Transactions (Dated)'!$D$2:$D$53,'Share Values'!$X962,'Transactions (Dated)'!$B$2:$B$53,'Share Values'!AJ$11,'Transactions (Dated)'!$C$2:$C$53,"Sell")</f>
        <v>0</v>
      </c>
      <c r="AK962" s="40">
        <f ca="1">AK961+SUMIFS('Transactions (Dated)'!$E$2:$E$53,'Transactions (Dated)'!$D$2:$D$53,'Share Values'!$X962,'Transactions (Dated)'!$B$2:$B$53,'Share Values'!AK$11,'Transactions (Dated)'!$C$2:$C$53,"Buy")-SUMIFS('Transactions (Dated)'!$E$2:$E$53,'Transactions (Dated)'!$D$2:$D$53,'Share Values'!$X962,'Transactions (Dated)'!$B$2:$B$53,'Share Values'!AK$11,'Transactions (Dated)'!$C$2:$C$53,"Sell")</f>
        <v>0</v>
      </c>
      <c r="AL962" s="40">
        <f ca="1">AL961+SUMIFS('Transactions (Dated)'!$E$2:$E$53,'Transactions (Dated)'!$D$2:$D$53,'Share Values'!$X962,'Transactions (Dated)'!$B$2:$B$53,'Share Values'!AL$11,'Transactions (Dated)'!$C$2:$C$53,"Buy")-SUMIFS('Transactions (Dated)'!$E$2:$E$53,'Transactions (Dated)'!$D$2:$D$53,'Share Values'!$X962,'Transactions (Dated)'!$B$2:$B$53,'Share Values'!AL$11,'Transactions (Dated)'!$C$2:$C$53,"Sell")</f>
        <v>0</v>
      </c>
      <c r="AM962" s="40">
        <f ca="1">AM961+SUMIFS('Transactions (Dated)'!$E$2:$E$53,'Transactions (Dated)'!$D$2:$D$53,'Share Values'!$X962,'Transactions (Dated)'!$B$2:$B$53,'Share Values'!AM$11,'Transactions (Dated)'!$C$2:$C$53,"Buy")-SUMIFS('Transactions (Dated)'!$E$2:$E$53,'Transactions (Dated)'!$D$2:$D$53,'Share Values'!$X962,'Transactions (Dated)'!$B$2:$B$53,'Share Values'!AM$11,'Transactions (Dated)'!$C$2:$C$53,"Sell")</f>
        <v>0</v>
      </c>
      <c r="AN962" s="40">
        <f ca="1">AN961+SUMIFS('Transactions (Dated)'!$E$2:$E$53,'Transactions (Dated)'!$D$2:$D$53,'Share Values'!$X962,'Transactions (Dated)'!$B$2:$B$53,'Share Values'!AN$11,'Transactions (Dated)'!$C$2:$C$53,"Buy")-SUMIFS('Transactions (Dated)'!$E$2:$E$53,'Transactions (Dated)'!$D$2:$D$53,'Share Values'!$X962,'Transactions (Dated)'!$B$2:$B$53,'Share Values'!AN$11,'Transactions (Dated)'!$C$2:$C$53,"Sell")</f>
        <v>0</v>
      </c>
      <c r="AQ962" s="3">
        <f t="shared" si="396"/>
        <v>43297</v>
      </c>
      <c r="AR962" s="6">
        <f t="shared" ca="1" si="397"/>
        <v>61466.249999999993</v>
      </c>
      <c r="AS962" s="6">
        <f t="shared" ca="1" si="398"/>
        <v>46406.25</v>
      </c>
      <c r="AT962" s="6">
        <f t="shared" ca="1" si="399"/>
        <v>586706.82000000007</v>
      </c>
      <c r="AU962" s="6">
        <f t="shared" ca="1" si="400"/>
        <v>53449</v>
      </c>
      <c r="AV962" s="6">
        <f t="shared" ca="1" si="401"/>
        <v>0</v>
      </c>
      <c r="AW962" s="6">
        <f t="shared" ca="1" si="402"/>
        <v>0</v>
      </c>
      <c r="AX962" s="6">
        <f t="shared" ca="1" si="403"/>
        <v>49242</v>
      </c>
      <c r="AY962" s="6">
        <f t="shared" ca="1" si="404"/>
        <v>44591.14</v>
      </c>
      <c r="AZ962" s="6">
        <f t="shared" ca="1" si="405"/>
        <v>0</v>
      </c>
      <c r="BA962" s="6">
        <f t="shared" ca="1" si="406"/>
        <v>0</v>
      </c>
      <c r="BB962" s="6">
        <f t="shared" ca="1" si="407"/>
        <v>0</v>
      </c>
      <c r="BC962" s="6">
        <f t="shared" ca="1" si="408"/>
        <v>0</v>
      </c>
      <c r="BD962" s="6">
        <f t="shared" ca="1" si="409"/>
        <v>0</v>
      </c>
      <c r="BE962" s="6">
        <f t="shared" ca="1" si="410"/>
        <v>0</v>
      </c>
      <c r="BF962" s="6">
        <f t="shared" ca="1" si="393"/>
        <v>0</v>
      </c>
      <c r="BG962" s="6">
        <f t="shared" ca="1" si="394"/>
        <v>0</v>
      </c>
      <c r="BJ962" s="4">
        <f t="shared" ca="1" si="411"/>
        <v>841861.46000000008</v>
      </c>
      <c r="BL962" s="3">
        <f t="shared" si="412"/>
        <v>43297</v>
      </c>
      <c r="BM962" s="6">
        <f>BM961+SUMIFS('Transactions (Dated)'!G:G,'Transactions (Dated)'!D:D,'Share Values'!AQ962)</f>
        <v>14317.649999999987</v>
      </c>
      <c r="BN962" s="6">
        <f ca="1">BN961+SUMIFS('Transactions (Dated)'!$F:$F,'Transactions (Dated)'!$D:$D,$BL962,'Transactions (Dated)'!$B:$B,BN$11,'Transactions (Dated)'!$C:$C,"Dividend (paid to cash)")*Y962</f>
        <v>0</v>
      </c>
      <c r="BO962" s="6">
        <f ca="1">BO961+SUMIFS('Transactions (Dated)'!$F:$F,'Transactions (Dated)'!$D:$D,$BL962,'Transactions (Dated)'!$B:$B,BO$11,'Transactions (Dated)'!$C:$C,"Dividend (paid to cash)")*Z962</f>
        <v>2421.875</v>
      </c>
      <c r="BP962" s="6">
        <f ca="1">BP961+SUMIFS('Transactions (Dated)'!$F:$F,'Transactions (Dated)'!$D:$D,$BL962,'Transactions (Dated)'!$B:$B,BP$11,'Transactions (Dated)'!$C:$C,"Dividend (paid to cash)")*AA962</f>
        <v>51745.237000000008</v>
      </c>
      <c r="BQ962" s="6">
        <f ca="1">BQ961+SUMIFS('Transactions (Dated)'!$F:$F,'Transactions (Dated)'!$D:$D,$BL962,'Transactions (Dated)'!$B:$B,BQ$11,'Transactions (Dated)'!$C:$C,"Dividend (paid to cash)")*AB962</f>
        <v>922.34999999999991</v>
      </c>
      <c r="BR962" s="6">
        <f ca="1">BR961+SUMIFS('Transactions (Dated)'!$F:$F,'Transactions (Dated)'!$D:$D,$BL962,'Transactions (Dated)'!$B:$B,BR$11,'Transactions (Dated)'!$C:$C,"Dividend (paid to cash)")*AC962</f>
        <v>0</v>
      </c>
      <c r="BS962" s="6">
        <f ca="1">BS961+SUMIFS('Transactions (Dated)'!$F:$F,'Transactions (Dated)'!$D:$D,$BL962,'Transactions (Dated)'!$B:$B,BS$11,'Transactions (Dated)'!$C:$C,"Dividend (paid to cash)")*AD962</f>
        <v>0</v>
      </c>
      <c r="BT962" s="6">
        <f ca="1">BT961+SUMIFS('Transactions (Dated)'!$F:$F,'Transactions (Dated)'!$D:$D,$BL962,'Transactions (Dated)'!$B:$B,BT$11,'Transactions (Dated)'!$C:$C,"Dividend (paid to cash)")*AE962</f>
        <v>11745</v>
      </c>
      <c r="BU962" s="6">
        <f ca="1">BU961+SUMIFS('Transactions (Dated)'!$F:$F,'Transactions (Dated)'!$D:$D,$BL962,'Transactions (Dated)'!$B:$B,BU$11,'Transactions (Dated)'!$C:$C,"Dividend (paid to cash)")*AF962</f>
        <v>0</v>
      </c>
      <c r="BV962" s="6">
        <f ca="1">BV961+SUMIFS('Transactions (Dated)'!$F:$F,'Transactions (Dated)'!$D:$D,$BL962,'Transactions (Dated)'!$B:$B,BV$11,'Transactions (Dated)'!$C:$C,"Dividend (paid to cash)")*AG962</f>
        <v>0</v>
      </c>
      <c r="BW962" s="6">
        <f ca="1">BW961+SUMIFS('Transactions (Dated)'!$F:$F,'Transactions (Dated)'!$D:$D,$BL962,'Transactions (Dated)'!$B:$B,BW$11,'Transactions (Dated)'!$C:$C,"Dividend (paid to cash)")*AH962</f>
        <v>0</v>
      </c>
      <c r="BX962" s="6">
        <f ca="1">BX961+SUMIFS('Transactions (Dated)'!$F:$F,'Transactions (Dated)'!$D:$D,$BL962,'Transactions (Dated)'!$B:$B,BX$11,'Transactions (Dated)'!$C:$C,"Dividend (paid to cash)")*AI962</f>
        <v>0</v>
      </c>
      <c r="BY962" s="6">
        <f ca="1">BY961+SUMIFS('Transactions (Dated)'!$F:$F,'Transactions (Dated)'!$D:$D,$BL962,'Transactions (Dated)'!$B:$B,BY$11,'Transactions (Dated)'!$C:$C,"Dividend (paid to cash)")*AJ962</f>
        <v>0</v>
      </c>
      <c r="BZ962" s="6">
        <f ca="1">BZ961+SUMIFS('Transactions (Dated)'!$F:$F,'Transactions (Dated)'!$D:$D,$BL962,'Transactions (Dated)'!$B:$B,BZ$11,'Transactions (Dated)'!$C:$C,"Dividend (paid to cash)")*AK962</f>
        <v>0</v>
      </c>
      <c r="CA962" s="6">
        <f ca="1">CA961+SUMIFS('Transactions (Dated)'!$F:$F,'Transactions (Dated)'!$D:$D,$BL962,'Transactions (Dated)'!$B:$B,CA$11,'Transactions (Dated)'!$C:$C,"Dividend (paid to cash)")*AL962</f>
        <v>0</v>
      </c>
      <c r="CB962" s="6">
        <v>0</v>
      </c>
      <c r="CC962" s="6">
        <v>0</v>
      </c>
      <c r="CF962" s="6">
        <f t="shared" ca="1" si="413"/>
        <v>81152.111999999994</v>
      </c>
      <c r="CH962" s="3">
        <f t="shared" si="414"/>
        <v>43297</v>
      </c>
      <c r="CI962" s="4">
        <f t="shared" ca="1" si="415"/>
        <v>841861.46000000008</v>
      </c>
      <c r="CJ962" s="4">
        <f t="shared" ca="1" si="416"/>
        <v>81152.111999999994</v>
      </c>
      <c r="CL962" s="4">
        <f t="shared" ca="1" si="417"/>
        <v>923013.57200000004</v>
      </c>
    </row>
    <row r="963" spans="2:90" x14ac:dyDescent="0.15">
      <c r="B963" s="3">
        <v>43298</v>
      </c>
      <c r="E963" s="86">
        <v>43298</v>
      </c>
      <c r="F963" s="53">
        <v>13.34</v>
      </c>
      <c r="G963">
        <v>4.66</v>
      </c>
      <c r="H963">
        <v>22.28</v>
      </c>
      <c r="I963">
        <v>28.12</v>
      </c>
      <c r="K963">
        <v>12.19</v>
      </c>
      <c r="L963">
        <v>16.84</v>
      </c>
      <c r="M963">
        <v>3.08</v>
      </c>
      <c r="O963">
        <v>16.84</v>
      </c>
      <c r="Q963">
        <v>1.35</v>
      </c>
      <c r="R963">
        <v>6.87</v>
      </c>
      <c r="S963">
        <v>42.89</v>
      </c>
      <c r="U963">
        <v>42.89</v>
      </c>
      <c r="X963" s="3">
        <f t="shared" si="395"/>
        <v>43298</v>
      </c>
      <c r="Y963" s="40">
        <f ca="1">Y962+SUMIFS('Transactions (Dated)'!$E$2:$E$53,'Transactions (Dated)'!$D$2:$D$53,'Share Values'!$X963,'Transactions (Dated)'!$B$2:$B$53,'Share Values'!Y$11,'Transactions (Dated)'!$C$2:$C$53,"Buy")-SUMIFS('Transactions (Dated)'!$E$2:$E$53,'Transactions (Dated)'!$D$2:$D$53,'Share Values'!$X963,'Transactions (Dated)'!$B$2:$B$53,'Share Values'!Y$11,'Transactions (Dated)'!$C$2:$C$53,"Sell")</f>
        <v>4625</v>
      </c>
      <c r="Z963" s="40">
        <f ca="1">Z962+SUMIFS('Transactions (Dated)'!$E$2:$E$53,'Transactions (Dated)'!$D$2:$D$53,'Share Values'!$X963,'Transactions (Dated)'!$B$2:$B$53,'Share Values'!Z$11,'Transactions (Dated)'!$C$2:$C$53,"Buy")-SUMIFS('Transactions (Dated)'!$E$2:$E$53,'Transactions (Dated)'!$D$2:$D$53,'Share Values'!$X963,'Transactions (Dated)'!$B$2:$B$53,'Share Values'!Z$11,'Transactions (Dated)'!$C$2:$C$53,"Sell")</f>
        <v>9375</v>
      </c>
      <c r="AA963" s="40">
        <f ca="1">AA962+SUMIFS('Transactions (Dated)'!$E$2:$E$53,'Transactions (Dated)'!$D$2:$D$53,'Share Values'!$X963,'Transactions (Dated)'!$B$2:$B$53,'Share Values'!AA$11,'Transactions (Dated)'!$C$2:$C$53,"Buy")-SUMIFS('Transactions (Dated)'!$E$2:$E$53,'Transactions (Dated)'!$D$2:$D$53,'Share Values'!$X963,'Transactions (Dated)'!$B$2:$B$53,'Share Values'!AA$11,'Transactions (Dated)'!$C$2:$C$53,"Sell")</f>
        <v>26357</v>
      </c>
      <c r="AB963" s="40">
        <f ca="1">AB962+SUMIFS('Transactions (Dated)'!$E$2:$E$53,'Transactions (Dated)'!$D$2:$D$53,'Share Values'!$X963,'Transactions (Dated)'!$B$2:$B$53,'Share Values'!AB$11,'Transactions (Dated)'!$C$2:$C$53,"Buy")-SUMIFS('Transactions (Dated)'!$E$2:$E$53,'Transactions (Dated)'!$D$2:$D$53,'Share Values'!$X963,'Transactions (Dated)'!$B$2:$B$53,'Share Values'!AB$11,'Transactions (Dated)'!$C$2:$C$53,"Sell")</f>
        <v>1892</v>
      </c>
      <c r="AC963" s="40">
        <f ca="1">AC962+SUMIFS('Transactions (Dated)'!$E$2:$E$53,'Transactions (Dated)'!$D$2:$D$53,'Share Values'!$X963,'Transactions (Dated)'!$B$2:$B$53,'Share Values'!AC$11,'Transactions (Dated)'!$C$2:$C$53,"Buy")-SUMIFS('Transactions (Dated)'!$E$2:$E$53,'Transactions (Dated)'!$D$2:$D$53,'Share Values'!$X963,'Transactions (Dated)'!$B$2:$B$53,'Share Values'!AC$11,'Transactions (Dated)'!$C$2:$C$53,"Sell")</f>
        <v>2348</v>
      </c>
      <c r="AD963" s="40">
        <f ca="1">AD962+SUMIFS('Transactions (Dated)'!$E$2:$E$53,'Transactions (Dated)'!$D$2:$D$53,'Share Values'!$X963,'Transactions (Dated)'!$B$2:$B$53,'Share Values'!AD$11,'Transactions (Dated)'!$C$2:$C$53,"Buy")-SUMIFS('Transactions (Dated)'!$E$2:$E$53,'Transactions (Dated)'!$D$2:$D$53,'Share Values'!$X963,'Transactions (Dated)'!$B$2:$B$53,'Share Values'!AD$11,'Transactions (Dated)'!$C$2:$C$53,"Sell")</f>
        <v>0</v>
      </c>
      <c r="AE963" s="40">
        <f ca="1">AE962+SUMIFS('Transactions (Dated)'!$E$2:$E$53,'Transactions (Dated)'!$D$2:$D$53,'Share Values'!$X963,'Transactions (Dated)'!$B$2:$B$53,'Share Values'!AE$11,'Transactions (Dated)'!$C$2:$C$53,"Buy")-SUMIFS('Transactions (Dated)'!$E$2:$E$53,'Transactions (Dated)'!$D$2:$D$53,'Share Values'!$X963,'Transactions (Dated)'!$B$2:$B$53,'Share Values'!AE$11,'Transactions (Dated)'!$C$2:$C$53,"Sell")</f>
        <v>2900</v>
      </c>
      <c r="AF963" s="40">
        <f ca="1">AF962+SUMIFS('Transactions (Dated)'!$E$2:$E$53,'Transactions (Dated)'!$D$2:$D$53,'Share Values'!$X963,'Transactions (Dated)'!$B$2:$B$53,'Share Values'!AF$11,'Transactions (Dated)'!$C$2:$C$53,"Buy")-SUMIFS('Transactions (Dated)'!$E$2:$E$53,'Transactions (Dated)'!$D$2:$D$53,'Share Values'!$X963,'Transactions (Dated)'!$B$2:$B$53,'Share Values'!AF$11,'Transactions (Dated)'!$C$2:$C$53,"Sell")</f>
        <v>14201</v>
      </c>
      <c r="AG963" s="40">
        <f ca="1">AG962+SUMIFS('Transactions (Dated)'!$E$2:$E$53,'Transactions (Dated)'!$D$2:$D$53,'Share Values'!$X963,'Transactions (Dated)'!$B$2:$B$53,'Share Values'!AG$11,'Transactions (Dated)'!$C$2:$C$53,"Buy")-SUMIFS('Transactions (Dated)'!$E$2:$E$53,'Transactions (Dated)'!$D$2:$D$53,'Share Values'!$X963,'Transactions (Dated)'!$B$2:$B$53,'Share Values'!AG$11,'Transactions (Dated)'!$C$2:$C$53,"Sell")</f>
        <v>6835</v>
      </c>
      <c r="AH963" s="40">
        <f ca="1">AH962+SUMIFS('Transactions (Dated)'!$E$2:$E$53,'Transactions (Dated)'!$D$2:$D$53,'Share Values'!$X963,'Transactions (Dated)'!$B$2:$B$53,'Share Values'!AH$11,'Transactions (Dated)'!$C$2:$C$53,"Buy")-SUMIFS('Transactions (Dated)'!$E$2:$E$53,'Transactions (Dated)'!$D$2:$D$53,'Share Values'!$X963,'Transactions (Dated)'!$B$2:$B$53,'Share Values'!AH$11,'Transactions (Dated)'!$C$2:$C$53,"Sell")</f>
        <v>0</v>
      </c>
      <c r="AI963" s="40">
        <f ca="1">AI962+SUMIFS('Transactions (Dated)'!$E$2:$E$53,'Transactions (Dated)'!$D$2:$D$53,'Share Values'!$X963,'Transactions (Dated)'!$B$2:$B$53,'Share Values'!AI$11,'Transactions (Dated)'!$C$2:$C$53,"Buy")-SUMIFS('Transactions (Dated)'!$E$2:$E$53,'Transactions (Dated)'!$D$2:$D$53,'Share Values'!$X963,'Transactions (Dated)'!$B$2:$B$53,'Share Values'!AI$11,'Transactions (Dated)'!$C$2:$C$53,"Sell")</f>
        <v>0</v>
      </c>
      <c r="AJ963" s="40">
        <f ca="1">AJ962+SUMIFS('Transactions (Dated)'!$E$2:$E$53,'Transactions (Dated)'!$D$2:$D$53,'Share Values'!$X963,'Transactions (Dated)'!$B$2:$B$53,'Share Values'!AJ$11,'Transactions (Dated)'!$C$2:$C$53,"Buy")-SUMIFS('Transactions (Dated)'!$E$2:$E$53,'Transactions (Dated)'!$D$2:$D$53,'Share Values'!$X963,'Transactions (Dated)'!$B$2:$B$53,'Share Values'!AJ$11,'Transactions (Dated)'!$C$2:$C$53,"Sell")</f>
        <v>0</v>
      </c>
      <c r="AK963" s="40">
        <f ca="1">AK962+SUMIFS('Transactions (Dated)'!$E$2:$E$53,'Transactions (Dated)'!$D$2:$D$53,'Share Values'!$X963,'Transactions (Dated)'!$B$2:$B$53,'Share Values'!AK$11,'Transactions (Dated)'!$C$2:$C$53,"Buy")-SUMIFS('Transactions (Dated)'!$E$2:$E$53,'Transactions (Dated)'!$D$2:$D$53,'Share Values'!$X963,'Transactions (Dated)'!$B$2:$B$53,'Share Values'!AK$11,'Transactions (Dated)'!$C$2:$C$53,"Sell")</f>
        <v>0</v>
      </c>
      <c r="AL963" s="40">
        <f ca="1">AL962+SUMIFS('Transactions (Dated)'!$E$2:$E$53,'Transactions (Dated)'!$D$2:$D$53,'Share Values'!$X963,'Transactions (Dated)'!$B$2:$B$53,'Share Values'!AL$11,'Transactions (Dated)'!$C$2:$C$53,"Buy")-SUMIFS('Transactions (Dated)'!$E$2:$E$53,'Transactions (Dated)'!$D$2:$D$53,'Share Values'!$X963,'Transactions (Dated)'!$B$2:$B$53,'Share Values'!AL$11,'Transactions (Dated)'!$C$2:$C$53,"Sell")</f>
        <v>0</v>
      </c>
      <c r="AM963" s="40">
        <f ca="1">AM962+SUMIFS('Transactions (Dated)'!$E$2:$E$53,'Transactions (Dated)'!$D$2:$D$53,'Share Values'!$X963,'Transactions (Dated)'!$B$2:$B$53,'Share Values'!AM$11,'Transactions (Dated)'!$C$2:$C$53,"Buy")-SUMIFS('Transactions (Dated)'!$E$2:$E$53,'Transactions (Dated)'!$D$2:$D$53,'Share Values'!$X963,'Transactions (Dated)'!$B$2:$B$53,'Share Values'!AM$11,'Transactions (Dated)'!$C$2:$C$53,"Sell")</f>
        <v>0</v>
      </c>
      <c r="AN963" s="40">
        <f ca="1">AN962+SUMIFS('Transactions (Dated)'!$E$2:$E$53,'Transactions (Dated)'!$D$2:$D$53,'Share Values'!$X963,'Transactions (Dated)'!$B$2:$B$53,'Share Values'!AN$11,'Transactions (Dated)'!$C$2:$C$53,"Buy")-SUMIFS('Transactions (Dated)'!$E$2:$E$53,'Transactions (Dated)'!$D$2:$D$53,'Share Values'!$X963,'Transactions (Dated)'!$B$2:$B$53,'Share Values'!AN$11,'Transactions (Dated)'!$C$2:$C$53,"Sell")</f>
        <v>0</v>
      </c>
      <c r="AQ963" s="3">
        <f t="shared" si="396"/>
        <v>43298</v>
      </c>
      <c r="AR963" s="6">
        <f t="shared" ca="1" si="397"/>
        <v>61697.5</v>
      </c>
      <c r="AS963" s="6">
        <f t="shared" ca="1" si="398"/>
        <v>43687.5</v>
      </c>
      <c r="AT963" s="6">
        <f t="shared" ca="1" si="399"/>
        <v>587233.96000000008</v>
      </c>
      <c r="AU963" s="6">
        <f t="shared" ca="1" si="400"/>
        <v>53203.040000000001</v>
      </c>
      <c r="AV963" s="6">
        <f t="shared" ca="1" si="401"/>
        <v>0</v>
      </c>
      <c r="AW963" s="6">
        <f t="shared" ca="1" si="402"/>
        <v>0</v>
      </c>
      <c r="AX963" s="6">
        <f t="shared" ca="1" si="403"/>
        <v>48836</v>
      </c>
      <c r="AY963" s="6">
        <f t="shared" ca="1" si="404"/>
        <v>43739.08</v>
      </c>
      <c r="AZ963" s="6">
        <f t="shared" ca="1" si="405"/>
        <v>0</v>
      </c>
      <c r="BA963" s="6">
        <f t="shared" ca="1" si="406"/>
        <v>0</v>
      </c>
      <c r="BB963" s="6">
        <f t="shared" ca="1" si="407"/>
        <v>0</v>
      </c>
      <c r="BC963" s="6">
        <f t="shared" ca="1" si="408"/>
        <v>0</v>
      </c>
      <c r="BD963" s="6">
        <f t="shared" ca="1" si="409"/>
        <v>0</v>
      </c>
      <c r="BE963" s="6">
        <f t="shared" ca="1" si="410"/>
        <v>0</v>
      </c>
      <c r="BF963" s="6">
        <f t="shared" ca="1" si="393"/>
        <v>0</v>
      </c>
      <c r="BG963" s="6">
        <f t="shared" ca="1" si="394"/>
        <v>0</v>
      </c>
      <c r="BJ963" s="4">
        <f t="shared" ca="1" si="411"/>
        <v>838397.08000000007</v>
      </c>
      <c r="BL963" s="3">
        <f t="shared" si="412"/>
        <v>43298</v>
      </c>
      <c r="BM963" s="6">
        <f>BM962+SUMIFS('Transactions (Dated)'!G:G,'Transactions (Dated)'!D:D,'Share Values'!AQ963)</f>
        <v>14317.649999999987</v>
      </c>
      <c r="BN963" s="6">
        <f ca="1">BN962+SUMIFS('Transactions (Dated)'!$F:$F,'Transactions (Dated)'!$D:$D,$BL963,'Transactions (Dated)'!$B:$B,BN$11,'Transactions (Dated)'!$C:$C,"Dividend (paid to cash)")*Y963</f>
        <v>0</v>
      </c>
      <c r="BO963" s="6">
        <f ca="1">BO962+SUMIFS('Transactions (Dated)'!$F:$F,'Transactions (Dated)'!$D:$D,$BL963,'Transactions (Dated)'!$B:$B,BO$11,'Transactions (Dated)'!$C:$C,"Dividend (paid to cash)")*Z963</f>
        <v>2421.875</v>
      </c>
      <c r="BP963" s="6">
        <f ca="1">BP962+SUMIFS('Transactions (Dated)'!$F:$F,'Transactions (Dated)'!$D:$D,$BL963,'Transactions (Dated)'!$B:$B,BP$11,'Transactions (Dated)'!$C:$C,"Dividend (paid to cash)")*AA963</f>
        <v>51745.237000000008</v>
      </c>
      <c r="BQ963" s="6">
        <f ca="1">BQ962+SUMIFS('Transactions (Dated)'!$F:$F,'Transactions (Dated)'!$D:$D,$BL963,'Transactions (Dated)'!$B:$B,BQ$11,'Transactions (Dated)'!$C:$C,"Dividend (paid to cash)")*AB963</f>
        <v>922.34999999999991</v>
      </c>
      <c r="BR963" s="6">
        <f ca="1">BR962+SUMIFS('Transactions (Dated)'!$F:$F,'Transactions (Dated)'!$D:$D,$BL963,'Transactions (Dated)'!$B:$B,BR$11,'Transactions (Dated)'!$C:$C,"Dividend (paid to cash)")*AC963</f>
        <v>0</v>
      </c>
      <c r="BS963" s="6">
        <f ca="1">BS962+SUMIFS('Transactions (Dated)'!$F:$F,'Transactions (Dated)'!$D:$D,$BL963,'Transactions (Dated)'!$B:$B,BS$11,'Transactions (Dated)'!$C:$C,"Dividend (paid to cash)")*AD963</f>
        <v>0</v>
      </c>
      <c r="BT963" s="6">
        <f ca="1">BT962+SUMIFS('Transactions (Dated)'!$F:$F,'Transactions (Dated)'!$D:$D,$BL963,'Transactions (Dated)'!$B:$B,BT$11,'Transactions (Dated)'!$C:$C,"Dividend (paid to cash)")*AE963</f>
        <v>11745</v>
      </c>
      <c r="BU963" s="6">
        <f ca="1">BU962+SUMIFS('Transactions (Dated)'!$F:$F,'Transactions (Dated)'!$D:$D,$BL963,'Transactions (Dated)'!$B:$B,BU$11,'Transactions (Dated)'!$C:$C,"Dividend (paid to cash)")*AF963</f>
        <v>0</v>
      </c>
      <c r="BV963" s="6">
        <f ca="1">BV962+SUMIFS('Transactions (Dated)'!$F:$F,'Transactions (Dated)'!$D:$D,$BL963,'Transactions (Dated)'!$B:$B,BV$11,'Transactions (Dated)'!$C:$C,"Dividend (paid to cash)")*AG963</f>
        <v>0</v>
      </c>
      <c r="BW963" s="6">
        <f ca="1">BW962+SUMIFS('Transactions (Dated)'!$F:$F,'Transactions (Dated)'!$D:$D,$BL963,'Transactions (Dated)'!$B:$B,BW$11,'Transactions (Dated)'!$C:$C,"Dividend (paid to cash)")*AH963</f>
        <v>0</v>
      </c>
      <c r="BX963" s="6">
        <f ca="1">BX962+SUMIFS('Transactions (Dated)'!$F:$F,'Transactions (Dated)'!$D:$D,$BL963,'Transactions (Dated)'!$B:$B,BX$11,'Transactions (Dated)'!$C:$C,"Dividend (paid to cash)")*AI963</f>
        <v>0</v>
      </c>
      <c r="BY963" s="6">
        <f ca="1">BY962+SUMIFS('Transactions (Dated)'!$F:$F,'Transactions (Dated)'!$D:$D,$BL963,'Transactions (Dated)'!$B:$B,BY$11,'Transactions (Dated)'!$C:$C,"Dividend (paid to cash)")*AJ963</f>
        <v>0</v>
      </c>
      <c r="BZ963" s="6">
        <f ca="1">BZ962+SUMIFS('Transactions (Dated)'!$F:$F,'Transactions (Dated)'!$D:$D,$BL963,'Transactions (Dated)'!$B:$B,BZ$11,'Transactions (Dated)'!$C:$C,"Dividend (paid to cash)")*AK963</f>
        <v>0</v>
      </c>
      <c r="CA963" s="6">
        <f ca="1">CA962+SUMIFS('Transactions (Dated)'!$F:$F,'Transactions (Dated)'!$D:$D,$BL963,'Transactions (Dated)'!$B:$B,CA$11,'Transactions (Dated)'!$C:$C,"Dividend (paid to cash)")*AL963</f>
        <v>0</v>
      </c>
      <c r="CB963" s="6">
        <v>0</v>
      </c>
      <c r="CC963" s="6">
        <v>0</v>
      </c>
      <c r="CF963" s="6">
        <f t="shared" ca="1" si="413"/>
        <v>81152.111999999994</v>
      </c>
      <c r="CH963" s="3">
        <f t="shared" si="414"/>
        <v>43298</v>
      </c>
      <c r="CI963" s="4">
        <f t="shared" ca="1" si="415"/>
        <v>838397.08000000007</v>
      </c>
      <c r="CJ963" s="4">
        <f t="shared" ca="1" si="416"/>
        <v>81152.111999999994</v>
      </c>
      <c r="CL963" s="4">
        <f t="shared" ca="1" si="417"/>
        <v>919549.19200000004</v>
      </c>
    </row>
    <row r="964" spans="2:90" x14ac:dyDescent="0.15">
      <c r="B964" s="3">
        <v>43299</v>
      </c>
      <c r="E964" s="86">
        <v>43299</v>
      </c>
      <c r="F964" s="53">
        <v>13.16</v>
      </c>
      <c r="G964">
        <v>4.74</v>
      </c>
      <c r="H964">
        <v>22.25</v>
      </c>
      <c r="I964">
        <v>27.87</v>
      </c>
      <c r="K964">
        <v>12.22</v>
      </c>
      <c r="L964">
        <v>16.899999999999999</v>
      </c>
      <c r="M964">
        <v>3.02</v>
      </c>
      <c r="O964">
        <v>16.5</v>
      </c>
      <c r="Q964">
        <v>1.35</v>
      </c>
      <c r="R964">
        <v>7.04</v>
      </c>
      <c r="S964">
        <v>42.64</v>
      </c>
      <c r="U964">
        <v>42.64</v>
      </c>
      <c r="X964" s="3">
        <f t="shared" si="395"/>
        <v>43299</v>
      </c>
      <c r="Y964" s="40">
        <f ca="1">Y963+SUMIFS('Transactions (Dated)'!$E$2:$E$53,'Transactions (Dated)'!$D$2:$D$53,'Share Values'!$X964,'Transactions (Dated)'!$B$2:$B$53,'Share Values'!Y$11,'Transactions (Dated)'!$C$2:$C$53,"Buy")-SUMIFS('Transactions (Dated)'!$E$2:$E$53,'Transactions (Dated)'!$D$2:$D$53,'Share Values'!$X964,'Transactions (Dated)'!$B$2:$B$53,'Share Values'!Y$11,'Transactions (Dated)'!$C$2:$C$53,"Sell")</f>
        <v>4625</v>
      </c>
      <c r="Z964" s="40">
        <f ca="1">Z963+SUMIFS('Transactions (Dated)'!$E$2:$E$53,'Transactions (Dated)'!$D$2:$D$53,'Share Values'!$X964,'Transactions (Dated)'!$B$2:$B$53,'Share Values'!Z$11,'Transactions (Dated)'!$C$2:$C$53,"Buy")-SUMIFS('Transactions (Dated)'!$E$2:$E$53,'Transactions (Dated)'!$D$2:$D$53,'Share Values'!$X964,'Transactions (Dated)'!$B$2:$B$53,'Share Values'!Z$11,'Transactions (Dated)'!$C$2:$C$53,"Sell")</f>
        <v>9375</v>
      </c>
      <c r="AA964" s="40">
        <f ca="1">AA963+SUMIFS('Transactions (Dated)'!$E$2:$E$53,'Transactions (Dated)'!$D$2:$D$53,'Share Values'!$X964,'Transactions (Dated)'!$B$2:$B$53,'Share Values'!AA$11,'Transactions (Dated)'!$C$2:$C$53,"Buy")-SUMIFS('Transactions (Dated)'!$E$2:$E$53,'Transactions (Dated)'!$D$2:$D$53,'Share Values'!$X964,'Transactions (Dated)'!$B$2:$B$53,'Share Values'!AA$11,'Transactions (Dated)'!$C$2:$C$53,"Sell")</f>
        <v>26357</v>
      </c>
      <c r="AB964" s="40">
        <f ca="1">AB963+SUMIFS('Transactions (Dated)'!$E$2:$E$53,'Transactions (Dated)'!$D$2:$D$53,'Share Values'!$X964,'Transactions (Dated)'!$B$2:$B$53,'Share Values'!AB$11,'Transactions (Dated)'!$C$2:$C$53,"Buy")-SUMIFS('Transactions (Dated)'!$E$2:$E$53,'Transactions (Dated)'!$D$2:$D$53,'Share Values'!$X964,'Transactions (Dated)'!$B$2:$B$53,'Share Values'!AB$11,'Transactions (Dated)'!$C$2:$C$53,"Sell")</f>
        <v>1892</v>
      </c>
      <c r="AC964" s="40">
        <f ca="1">AC963+SUMIFS('Transactions (Dated)'!$E$2:$E$53,'Transactions (Dated)'!$D$2:$D$53,'Share Values'!$X964,'Transactions (Dated)'!$B$2:$B$53,'Share Values'!AC$11,'Transactions (Dated)'!$C$2:$C$53,"Buy")-SUMIFS('Transactions (Dated)'!$E$2:$E$53,'Transactions (Dated)'!$D$2:$D$53,'Share Values'!$X964,'Transactions (Dated)'!$B$2:$B$53,'Share Values'!AC$11,'Transactions (Dated)'!$C$2:$C$53,"Sell")</f>
        <v>2348</v>
      </c>
      <c r="AD964" s="40">
        <f ca="1">AD963+SUMIFS('Transactions (Dated)'!$E$2:$E$53,'Transactions (Dated)'!$D$2:$D$53,'Share Values'!$X964,'Transactions (Dated)'!$B$2:$B$53,'Share Values'!AD$11,'Transactions (Dated)'!$C$2:$C$53,"Buy")-SUMIFS('Transactions (Dated)'!$E$2:$E$53,'Transactions (Dated)'!$D$2:$D$53,'Share Values'!$X964,'Transactions (Dated)'!$B$2:$B$53,'Share Values'!AD$11,'Transactions (Dated)'!$C$2:$C$53,"Sell")</f>
        <v>0</v>
      </c>
      <c r="AE964" s="40">
        <f ca="1">AE963+SUMIFS('Transactions (Dated)'!$E$2:$E$53,'Transactions (Dated)'!$D$2:$D$53,'Share Values'!$X964,'Transactions (Dated)'!$B$2:$B$53,'Share Values'!AE$11,'Transactions (Dated)'!$C$2:$C$53,"Buy")-SUMIFS('Transactions (Dated)'!$E$2:$E$53,'Transactions (Dated)'!$D$2:$D$53,'Share Values'!$X964,'Transactions (Dated)'!$B$2:$B$53,'Share Values'!AE$11,'Transactions (Dated)'!$C$2:$C$53,"Sell")</f>
        <v>2900</v>
      </c>
      <c r="AF964" s="40">
        <f ca="1">AF963+SUMIFS('Transactions (Dated)'!$E$2:$E$53,'Transactions (Dated)'!$D$2:$D$53,'Share Values'!$X964,'Transactions (Dated)'!$B$2:$B$53,'Share Values'!AF$11,'Transactions (Dated)'!$C$2:$C$53,"Buy")-SUMIFS('Transactions (Dated)'!$E$2:$E$53,'Transactions (Dated)'!$D$2:$D$53,'Share Values'!$X964,'Transactions (Dated)'!$B$2:$B$53,'Share Values'!AF$11,'Transactions (Dated)'!$C$2:$C$53,"Sell")</f>
        <v>14201</v>
      </c>
      <c r="AG964" s="40">
        <f ca="1">AG963+SUMIFS('Transactions (Dated)'!$E$2:$E$53,'Transactions (Dated)'!$D$2:$D$53,'Share Values'!$X964,'Transactions (Dated)'!$B$2:$B$53,'Share Values'!AG$11,'Transactions (Dated)'!$C$2:$C$53,"Buy")-SUMIFS('Transactions (Dated)'!$E$2:$E$53,'Transactions (Dated)'!$D$2:$D$53,'Share Values'!$X964,'Transactions (Dated)'!$B$2:$B$53,'Share Values'!AG$11,'Transactions (Dated)'!$C$2:$C$53,"Sell")</f>
        <v>6835</v>
      </c>
      <c r="AH964" s="40">
        <f ca="1">AH963+SUMIFS('Transactions (Dated)'!$E$2:$E$53,'Transactions (Dated)'!$D$2:$D$53,'Share Values'!$X964,'Transactions (Dated)'!$B$2:$B$53,'Share Values'!AH$11,'Transactions (Dated)'!$C$2:$C$53,"Buy")-SUMIFS('Transactions (Dated)'!$E$2:$E$53,'Transactions (Dated)'!$D$2:$D$53,'Share Values'!$X964,'Transactions (Dated)'!$B$2:$B$53,'Share Values'!AH$11,'Transactions (Dated)'!$C$2:$C$53,"Sell")</f>
        <v>0</v>
      </c>
      <c r="AI964" s="40">
        <f ca="1">AI963+SUMIFS('Transactions (Dated)'!$E$2:$E$53,'Transactions (Dated)'!$D$2:$D$53,'Share Values'!$X964,'Transactions (Dated)'!$B$2:$B$53,'Share Values'!AI$11,'Transactions (Dated)'!$C$2:$C$53,"Buy")-SUMIFS('Transactions (Dated)'!$E$2:$E$53,'Transactions (Dated)'!$D$2:$D$53,'Share Values'!$X964,'Transactions (Dated)'!$B$2:$B$53,'Share Values'!AI$11,'Transactions (Dated)'!$C$2:$C$53,"Sell")</f>
        <v>0</v>
      </c>
      <c r="AJ964" s="40">
        <f ca="1">AJ963+SUMIFS('Transactions (Dated)'!$E$2:$E$53,'Transactions (Dated)'!$D$2:$D$53,'Share Values'!$X964,'Transactions (Dated)'!$B$2:$B$53,'Share Values'!AJ$11,'Transactions (Dated)'!$C$2:$C$53,"Buy")-SUMIFS('Transactions (Dated)'!$E$2:$E$53,'Transactions (Dated)'!$D$2:$D$53,'Share Values'!$X964,'Transactions (Dated)'!$B$2:$B$53,'Share Values'!AJ$11,'Transactions (Dated)'!$C$2:$C$53,"Sell")</f>
        <v>0</v>
      </c>
      <c r="AK964" s="40">
        <f ca="1">AK963+SUMIFS('Transactions (Dated)'!$E$2:$E$53,'Transactions (Dated)'!$D$2:$D$53,'Share Values'!$X964,'Transactions (Dated)'!$B$2:$B$53,'Share Values'!AK$11,'Transactions (Dated)'!$C$2:$C$53,"Buy")-SUMIFS('Transactions (Dated)'!$E$2:$E$53,'Transactions (Dated)'!$D$2:$D$53,'Share Values'!$X964,'Transactions (Dated)'!$B$2:$B$53,'Share Values'!AK$11,'Transactions (Dated)'!$C$2:$C$53,"Sell")</f>
        <v>0</v>
      </c>
      <c r="AL964" s="40">
        <f ca="1">AL963+SUMIFS('Transactions (Dated)'!$E$2:$E$53,'Transactions (Dated)'!$D$2:$D$53,'Share Values'!$X964,'Transactions (Dated)'!$B$2:$B$53,'Share Values'!AL$11,'Transactions (Dated)'!$C$2:$C$53,"Buy")-SUMIFS('Transactions (Dated)'!$E$2:$E$53,'Transactions (Dated)'!$D$2:$D$53,'Share Values'!$X964,'Transactions (Dated)'!$B$2:$B$53,'Share Values'!AL$11,'Transactions (Dated)'!$C$2:$C$53,"Sell")</f>
        <v>0</v>
      </c>
      <c r="AM964" s="40">
        <f ca="1">AM963+SUMIFS('Transactions (Dated)'!$E$2:$E$53,'Transactions (Dated)'!$D$2:$D$53,'Share Values'!$X964,'Transactions (Dated)'!$B$2:$B$53,'Share Values'!AM$11,'Transactions (Dated)'!$C$2:$C$53,"Buy")-SUMIFS('Transactions (Dated)'!$E$2:$E$53,'Transactions (Dated)'!$D$2:$D$53,'Share Values'!$X964,'Transactions (Dated)'!$B$2:$B$53,'Share Values'!AM$11,'Transactions (Dated)'!$C$2:$C$53,"Sell")</f>
        <v>0</v>
      </c>
      <c r="AN964" s="40">
        <f ca="1">AN963+SUMIFS('Transactions (Dated)'!$E$2:$E$53,'Transactions (Dated)'!$D$2:$D$53,'Share Values'!$X964,'Transactions (Dated)'!$B$2:$B$53,'Share Values'!AN$11,'Transactions (Dated)'!$C$2:$C$53,"Buy")-SUMIFS('Transactions (Dated)'!$E$2:$E$53,'Transactions (Dated)'!$D$2:$D$53,'Share Values'!$X964,'Transactions (Dated)'!$B$2:$B$53,'Share Values'!AN$11,'Transactions (Dated)'!$C$2:$C$53,"Sell")</f>
        <v>0</v>
      </c>
      <c r="AQ964" s="3">
        <f t="shared" si="396"/>
        <v>43299</v>
      </c>
      <c r="AR964" s="6">
        <f t="shared" ca="1" si="397"/>
        <v>60865</v>
      </c>
      <c r="AS964" s="6">
        <f t="shared" ca="1" si="398"/>
        <v>44437.5</v>
      </c>
      <c r="AT964" s="6">
        <f t="shared" ca="1" si="399"/>
        <v>586443.25</v>
      </c>
      <c r="AU964" s="6">
        <f t="shared" ca="1" si="400"/>
        <v>52730.04</v>
      </c>
      <c r="AV964" s="6">
        <f t="shared" ca="1" si="401"/>
        <v>0</v>
      </c>
      <c r="AW964" s="6">
        <f t="shared" ca="1" si="402"/>
        <v>0</v>
      </c>
      <c r="AX964" s="6">
        <f t="shared" ca="1" si="403"/>
        <v>49009.999999999993</v>
      </c>
      <c r="AY964" s="6">
        <f t="shared" ca="1" si="404"/>
        <v>42887.02</v>
      </c>
      <c r="AZ964" s="6">
        <f t="shared" ca="1" si="405"/>
        <v>0</v>
      </c>
      <c r="BA964" s="6">
        <f t="shared" ca="1" si="406"/>
        <v>0</v>
      </c>
      <c r="BB964" s="6">
        <f t="shared" ca="1" si="407"/>
        <v>0</v>
      </c>
      <c r="BC964" s="6">
        <f t="shared" ca="1" si="408"/>
        <v>0</v>
      </c>
      <c r="BD964" s="6">
        <f t="shared" ca="1" si="409"/>
        <v>0</v>
      </c>
      <c r="BE964" s="6">
        <f t="shared" ca="1" si="410"/>
        <v>0</v>
      </c>
      <c r="BF964" s="6">
        <f t="shared" ca="1" si="393"/>
        <v>0</v>
      </c>
      <c r="BG964" s="6">
        <f t="shared" ca="1" si="394"/>
        <v>0</v>
      </c>
      <c r="BJ964" s="4">
        <f t="shared" ca="1" si="411"/>
        <v>836372.81</v>
      </c>
      <c r="BL964" s="3">
        <f t="shared" si="412"/>
        <v>43299</v>
      </c>
      <c r="BM964" s="6">
        <f>BM963+SUMIFS('Transactions (Dated)'!G:G,'Transactions (Dated)'!D:D,'Share Values'!AQ964)</f>
        <v>14317.649999999987</v>
      </c>
      <c r="BN964" s="6">
        <f ca="1">BN963+SUMIFS('Transactions (Dated)'!$F:$F,'Transactions (Dated)'!$D:$D,$BL964,'Transactions (Dated)'!$B:$B,BN$11,'Transactions (Dated)'!$C:$C,"Dividend (paid to cash)")*Y964</f>
        <v>0</v>
      </c>
      <c r="BO964" s="6">
        <f ca="1">BO963+SUMIFS('Transactions (Dated)'!$F:$F,'Transactions (Dated)'!$D:$D,$BL964,'Transactions (Dated)'!$B:$B,BO$11,'Transactions (Dated)'!$C:$C,"Dividend (paid to cash)")*Z964</f>
        <v>2421.875</v>
      </c>
      <c r="BP964" s="6">
        <f ca="1">BP963+SUMIFS('Transactions (Dated)'!$F:$F,'Transactions (Dated)'!$D:$D,$BL964,'Transactions (Dated)'!$B:$B,BP$11,'Transactions (Dated)'!$C:$C,"Dividend (paid to cash)")*AA964</f>
        <v>51745.237000000008</v>
      </c>
      <c r="BQ964" s="6">
        <f ca="1">BQ963+SUMIFS('Transactions (Dated)'!$F:$F,'Transactions (Dated)'!$D:$D,$BL964,'Transactions (Dated)'!$B:$B,BQ$11,'Transactions (Dated)'!$C:$C,"Dividend (paid to cash)")*AB964</f>
        <v>922.34999999999991</v>
      </c>
      <c r="BR964" s="6">
        <f ca="1">BR963+SUMIFS('Transactions (Dated)'!$F:$F,'Transactions (Dated)'!$D:$D,$BL964,'Transactions (Dated)'!$B:$B,BR$11,'Transactions (Dated)'!$C:$C,"Dividend (paid to cash)")*AC964</f>
        <v>0</v>
      </c>
      <c r="BS964" s="6">
        <f ca="1">BS963+SUMIFS('Transactions (Dated)'!$F:$F,'Transactions (Dated)'!$D:$D,$BL964,'Transactions (Dated)'!$B:$B,BS$11,'Transactions (Dated)'!$C:$C,"Dividend (paid to cash)")*AD964</f>
        <v>0</v>
      </c>
      <c r="BT964" s="6">
        <f ca="1">BT963+SUMIFS('Transactions (Dated)'!$F:$F,'Transactions (Dated)'!$D:$D,$BL964,'Transactions (Dated)'!$B:$B,BT$11,'Transactions (Dated)'!$C:$C,"Dividend (paid to cash)")*AE964</f>
        <v>11745</v>
      </c>
      <c r="BU964" s="6">
        <f ca="1">BU963+SUMIFS('Transactions (Dated)'!$F:$F,'Transactions (Dated)'!$D:$D,$BL964,'Transactions (Dated)'!$B:$B,BU$11,'Transactions (Dated)'!$C:$C,"Dividend (paid to cash)")*AF964</f>
        <v>0</v>
      </c>
      <c r="BV964" s="6">
        <f ca="1">BV963+SUMIFS('Transactions (Dated)'!$F:$F,'Transactions (Dated)'!$D:$D,$BL964,'Transactions (Dated)'!$B:$B,BV$11,'Transactions (Dated)'!$C:$C,"Dividend (paid to cash)")*AG964</f>
        <v>0</v>
      </c>
      <c r="BW964" s="6">
        <f ca="1">BW963+SUMIFS('Transactions (Dated)'!$F:$F,'Transactions (Dated)'!$D:$D,$BL964,'Transactions (Dated)'!$B:$B,BW$11,'Transactions (Dated)'!$C:$C,"Dividend (paid to cash)")*AH964</f>
        <v>0</v>
      </c>
      <c r="BX964" s="6">
        <f ca="1">BX963+SUMIFS('Transactions (Dated)'!$F:$F,'Transactions (Dated)'!$D:$D,$BL964,'Transactions (Dated)'!$B:$B,BX$11,'Transactions (Dated)'!$C:$C,"Dividend (paid to cash)")*AI964</f>
        <v>0</v>
      </c>
      <c r="BY964" s="6">
        <f ca="1">BY963+SUMIFS('Transactions (Dated)'!$F:$F,'Transactions (Dated)'!$D:$D,$BL964,'Transactions (Dated)'!$B:$B,BY$11,'Transactions (Dated)'!$C:$C,"Dividend (paid to cash)")*AJ964</f>
        <v>0</v>
      </c>
      <c r="BZ964" s="6">
        <f ca="1">BZ963+SUMIFS('Transactions (Dated)'!$F:$F,'Transactions (Dated)'!$D:$D,$BL964,'Transactions (Dated)'!$B:$B,BZ$11,'Transactions (Dated)'!$C:$C,"Dividend (paid to cash)")*AK964</f>
        <v>0</v>
      </c>
      <c r="CA964" s="6">
        <f ca="1">CA963+SUMIFS('Transactions (Dated)'!$F:$F,'Transactions (Dated)'!$D:$D,$BL964,'Transactions (Dated)'!$B:$B,CA$11,'Transactions (Dated)'!$C:$C,"Dividend (paid to cash)")*AL964</f>
        <v>0</v>
      </c>
      <c r="CB964" s="6">
        <v>0</v>
      </c>
      <c r="CC964" s="6">
        <v>0</v>
      </c>
      <c r="CF964" s="6">
        <f t="shared" ca="1" si="413"/>
        <v>81152.111999999994</v>
      </c>
      <c r="CH964" s="3">
        <f t="shared" si="414"/>
        <v>43299</v>
      </c>
      <c r="CI964" s="4">
        <f t="shared" ca="1" si="415"/>
        <v>836372.81</v>
      </c>
      <c r="CJ964" s="4">
        <f t="shared" ca="1" si="416"/>
        <v>81152.111999999994</v>
      </c>
      <c r="CL964" s="4">
        <f t="shared" ca="1" si="417"/>
        <v>917524.92200000002</v>
      </c>
    </row>
    <row r="965" spans="2:90" x14ac:dyDescent="0.15">
      <c r="B965" s="3">
        <v>43300</v>
      </c>
      <c r="E965" s="86">
        <v>43300</v>
      </c>
      <c r="F965" s="53">
        <v>13.73</v>
      </c>
      <c r="G965">
        <v>4.76</v>
      </c>
      <c r="H965">
        <v>22.33</v>
      </c>
      <c r="I965">
        <v>27.68</v>
      </c>
      <c r="K965">
        <v>12.15</v>
      </c>
      <c r="L965">
        <v>16.96</v>
      </c>
      <c r="M965">
        <v>2.92</v>
      </c>
      <c r="O965">
        <v>16.579999999999998</v>
      </c>
      <c r="Q965">
        <v>1.32</v>
      </c>
      <c r="R965">
        <v>6.86</v>
      </c>
      <c r="S965">
        <v>42.99</v>
      </c>
      <c r="U965">
        <v>42.99</v>
      </c>
      <c r="X965" s="3">
        <f t="shared" si="395"/>
        <v>43300</v>
      </c>
      <c r="Y965" s="40">
        <f ca="1">Y964+SUMIFS('Transactions (Dated)'!$E$2:$E$53,'Transactions (Dated)'!$D$2:$D$53,'Share Values'!$X965,'Transactions (Dated)'!$B$2:$B$53,'Share Values'!Y$11,'Transactions (Dated)'!$C$2:$C$53,"Buy")-SUMIFS('Transactions (Dated)'!$E$2:$E$53,'Transactions (Dated)'!$D$2:$D$53,'Share Values'!$X965,'Transactions (Dated)'!$B$2:$B$53,'Share Values'!Y$11,'Transactions (Dated)'!$C$2:$C$53,"Sell")</f>
        <v>4625</v>
      </c>
      <c r="Z965" s="40">
        <f ca="1">Z964+SUMIFS('Transactions (Dated)'!$E$2:$E$53,'Transactions (Dated)'!$D$2:$D$53,'Share Values'!$X965,'Transactions (Dated)'!$B$2:$B$53,'Share Values'!Z$11,'Transactions (Dated)'!$C$2:$C$53,"Buy")-SUMIFS('Transactions (Dated)'!$E$2:$E$53,'Transactions (Dated)'!$D$2:$D$53,'Share Values'!$X965,'Transactions (Dated)'!$B$2:$B$53,'Share Values'!Z$11,'Transactions (Dated)'!$C$2:$C$53,"Sell")</f>
        <v>9375</v>
      </c>
      <c r="AA965" s="40">
        <f ca="1">AA964+SUMIFS('Transactions (Dated)'!$E$2:$E$53,'Transactions (Dated)'!$D$2:$D$53,'Share Values'!$X965,'Transactions (Dated)'!$B$2:$B$53,'Share Values'!AA$11,'Transactions (Dated)'!$C$2:$C$53,"Buy")-SUMIFS('Transactions (Dated)'!$E$2:$E$53,'Transactions (Dated)'!$D$2:$D$53,'Share Values'!$X965,'Transactions (Dated)'!$B$2:$B$53,'Share Values'!AA$11,'Transactions (Dated)'!$C$2:$C$53,"Sell")</f>
        <v>26357</v>
      </c>
      <c r="AB965" s="40">
        <f ca="1">AB964+SUMIFS('Transactions (Dated)'!$E$2:$E$53,'Transactions (Dated)'!$D$2:$D$53,'Share Values'!$X965,'Transactions (Dated)'!$B$2:$B$53,'Share Values'!AB$11,'Transactions (Dated)'!$C$2:$C$53,"Buy")-SUMIFS('Transactions (Dated)'!$E$2:$E$53,'Transactions (Dated)'!$D$2:$D$53,'Share Values'!$X965,'Transactions (Dated)'!$B$2:$B$53,'Share Values'!AB$11,'Transactions (Dated)'!$C$2:$C$53,"Sell")</f>
        <v>1892</v>
      </c>
      <c r="AC965" s="40">
        <f ca="1">AC964+SUMIFS('Transactions (Dated)'!$E$2:$E$53,'Transactions (Dated)'!$D$2:$D$53,'Share Values'!$X965,'Transactions (Dated)'!$B$2:$B$53,'Share Values'!AC$11,'Transactions (Dated)'!$C$2:$C$53,"Buy")-SUMIFS('Transactions (Dated)'!$E$2:$E$53,'Transactions (Dated)'!$D$2:$D$53,'Share Values'!$X965,'Transactions (Dated)'!$B$2:$B$53,'Share Values'!AC$11,'Transactions (Dated)'!$C$2:$C$53,"Sell")</f>
        <v>2348</v>
      </c>
      <c r="AD965" s="40">
        <f ca="1">AD964+SUMIFS('Transactions (Dated)'!$E$2:$E$53,'Transactions (Dated)'!$D$2:$D$53,'Share Values'!$X965,'Transactions (Dated)'!$B$2:$B$53,'Share Values'!AD$11,'Transactions (Dated)'!$C$2:$C$53,"Buy")-SUMIFS('Transactions (Dated)'!$E$2:$E$53,'Transactions (Dated)'!$D$2:$D$53,'Share Values'!$X965,'Transactions (Dated)'!$B$2:$B$53,'Share Values'!AD$11,'Transactions (Dated)'!$C$2:$C$53,"Sell")</f>
        <v>0</v>
      </c>
      <c r="AE965" s="40">
        <f ca="1">AE964+SUMIFS('Transactions (Dated)'!$E$2:$E$53,'Transactions (Dated)'!$D$2:$D$53,'Share Values'!$X965,'Transactions (Dated)'!$B$2:$B$53,'Share Values'!AE$11,'Transactions (Dated)'!$C$2:$C$53,"Buy")-SUMIFS('Transactions (Dated)'!$E$2:$E$53,'Transactions (Dated)'!$D$2:$D$53,'Share Values'!$X965,'Transactions (Dated)'!$B$2:$B$53,'Share Values'!AE$11,'Transactions (Dated)'!$C$2:$C$53,"Sell")</f>
        <v>2900</v>
      </c>
      <c r="AF965" s="40">
        <f ca="1">AF964+SUMIFS('Transactions (Dated)'!$E$2:$E$53,'Transactions (Dated)'!$D$2:$D$53,'Share Values'!$X965,'Transactions (Dated)'!$B$2:$B$53,'Share Values'!AF$11,'Transactions (Dated)'!$C$2:$C$53,"Buy")-SUMIFS('Transactions (Dated)'!$E$2:$E$53,'Transactions (Dated)'!$D$2:$D$53,'Share Values'!$X965,'Transactions (Dated)'!$B$2:$B$53,'Share Values'!AF$11,'Transactions (Dated)'!$C$2:$C$53,"Sell")</f>
        <v>14201</v>
      </c>
      <c r="AG965" s="40">
        <f ca="1">AG964+SUMIFS('Transactions (Dated)'!$E$2:$E$53,'Transactions (Dated)'!$D$2:$D$53,'Share Values'!$X965,'Transactions (Dated)'!$B$2:$B$53,'Share Values'!AG$11,'Transactions (Dated)'!$C$2:$C$53,"Buy")-SUMIFS('Transactions (Dated)'!$E$2:$E$53,'Transactions (Dated)'!$D$2:$D$53,'Share Values'!$X965,'Transactions (Dated)'!$B$2:$B$53,'Share Values'!AG$11,'Transactions (Dated)'!$C$2:$C$53,"Sell")</f>
        <v>6835</v>
      </c>
      <c r="AH965" s="40">
        <f ca="1">AH964+SUMIFS('Transactions (Dated)'!$E$2:$E$53,'Transactions (Dated)'!$D$2:$D$53,'Share Values'!$X965,'Transactions (Dated)'!$B$2:$B$53,'Share Values'!AH$11,'Transactions (Dated)'!$C$2:$C$53,"Buy")-SUMIFS('Transactions (Dated)'!$E$2:$E$53,'Transactions (Dated)'!$D$2:$D$53,'Share Values'!$X965,'Transactions (Dated)'!$B$2:$B$53,'Share Values'!AH$11,'Transactions (Dated)'!$C$2:$C$53,"Sell")</f>
        <v>0</v>
      </c>
      <c r="AI965" s="40">
        <f ca="1">AI964+SUMIFS('Transactions (Dated)'!$E$2:$E$53,'Transactions (Dated)'!$D$2:$D$53,'Share Values'!$X965,'Transactions (Dated)'!$B$2:$B$53,'Share Values'!AI$11,'Transactions (Dated)'!$C$2:$C$53,"Buy")-SUMIFS('Transactions (Dated)'!$E$2:$E$53,'Transactions (Dated)'!$D$2:$D$53,'Share Values'!$X965,'Transactions (Dated)'!$B$2:$B$53,'Share Values'!AI$11,'Transactions (Dated)'!$C$2:$C$53,"Sell")</f>
        <v>0</v>
      </c>
      <c r="AJ965" s="40">
        <f ca="1">AJ964+SUMIFS('Transactions (Dated)'!$E$2:$E$53,'Transactions (Dated)'!$D$2:$D$53,'Share Values'!$X965,'Transactions (Dated)'!$B$2:$B$53,'Share Values'!AJ$11,'Transactions (Dated)'!$C$2:$C$53,"Buy")-SUMIFS('Transactions (Dated)'!$E$2:$E$53,'Transactions (Dated)'!$D$2:$D$53,'Share Values'!$X965,'Transactions (Dated)'!$B$2:$B$53,'Share Values'!AJ$11,'Transactions (Dated)'!$C$2:$C$53,"Sell")</f>
        <v>0</v>
      </c>
      <c r="AK965" s="40">
        <f ca="1">AK964+SUMIFS('Transactions (Dated)'!$E$2:$E$53,'Transactions (Dated)'!$D$2:$D$53,'Share Values'!$X965,'Transactions (Dated)'!$B$2:$B$53,'Share Values'!AK$11,'Transactions (Dated)'!$C$2:$C$53,"Buy")-SUMIFS('Transactions (Dated)'!$E$2:$E$53,'Transactions (Dated)'!$D$2:$D$53,'Share Values'!$X965,'Transactions (Dated)'!$B$2:$B$53,'Share Values'!AK$11,'Transactions (Dated)'!$C$2:$C$53,"Sell")</f>
        <v>0</v>
      </c>
      <c r="AL965" s="40">
        <f ca="1">AL964+SUMIFS('Transactions (Dated)'!$E$2:$E$53,'Transactions (Dated)'!$D$2:$D$53,'Share Values'!$X965,'Transactions (Dated)'!$B$2:$B$53,'Share Values'!AL$11,'Transactions (Dated)'!$C$2:$C$53,"Buy")-SUMIFS('Transactions (Dated)'!$E$2:$E$53,'Transactions (Dated)'!$D$2:$D$53,'Share Values'!$X965,'Transactions (Dated)'!$B$2:$B$53,'Share Values'!AL$11,'Transactions (Dated)'!$C$2:$C$53,"Sell")</f>
        <v>0</v>
      </c>
      <c r="AM965" s="40">
        <f ca="1">AM964+SUMIFS('Transactions (Dated)'!$E$2:$E$53,'Transactions (Dated)'!$D$2:$D$53,'Share Values'!$X965,'Transactions (Dated)'!$B$2:$B$53,'Share Values'!AM$11,'Transactions (Dated)'!$C$2:$C$53,"Buy")-SUMIFS('Transactions (Dated)'!$E$2:$E$53,'Transactions (Dated)'!$D$2:$D$53,'Share Values'!$X965,'Transactions (Dated)'!$B$2:$B$53,'Share Values'!AM$11,'Transactions (Dated)'!$C$2:$C$53,"Sell")</f>
        <v>0</v>
      </c>
      <c r="AN965" s="40">
        <f ca="1">AN964+SUMIFS('Transactions (Dated)'!$E$2:$E$53,'Transactions (Dated)'!$D$2:$D$53,'Share Values'!$X965,'Transactions (Dated)'!$B$2:$B$53,'Share Values'!AN$11,'Transactions (Dated)'!$C$2:$C$53,"Buy")-SUMIFS('Transactions (Dated)'!$E$2:$E$53,'Transactions (Dated)'!$D$2:$D$53,'Share Values'!$X965,'Transactions (Dated)'!$B$2:$B$53,'Share Values'!AN$11,'Transactions (Dated)'!$C$2:$C$53,"Sell")</f>
        <v>0</v>
      </c>
      <c r="AQ965" s="3">
        <f t="shared" si="396"/>
        <v>43300</v>
      </c>
      <c r="AR965" s="6">
        <f t="shared" ca="1" si="397"/>
        <v>63501.25</v>
      </c>
      <c r="AS965" s="6">
        <f t="shared" ca="1" si="398"/>
        <v>44625</v>
      </c>
      <c r="AT965" s="6">
        <f t="shared" ca="1" si="399"/>
        <v>588551.80999999994</v>
      </c>
      <c r="AU965" s="6">
        <f t="shared" ca="1" si="400"/>
        <v>52370.559999999998</v>
      </c>
      <c r="AV965" s="6">
        <f t="shared" ca="1" si="401"/>
        <v>0</v>
      </c>
      <c r="AW965" s="6">
        <f t="shared" ca="1" si="402"/>
        <v>0</v>
      </c>
      <c r="AX965" s="6">
        <f t="shared" ca="1" si="403"/>
        <v>49184</v>
      </c>
      <c r="AY965" s="6">
        <f t="shared" ca="1" si="404"/>
        <v>41466.92</v>
      </c>
      <c r="AZ965" s="6">
        <f t="shared" ca="1" si="405"/>
        <v>0</v>
      </c>
      <c r="BA965" s="6">
        <f t="shared" ca="1" si="406"/>
        <v>0</v>
      </c>
      <c r="BB965" s="6">
        <f t="shared" ca="1" si="407"/>
        <v>0</v>
      </c>
      <c r="BC965" s="6">
        <f t="shared" ca="1" si="408"/>
        <v>0</v>
      </c>
      <c r="BD965" s="6">
        <f t="shared" ca="1" si="409"/>
        <v>0</v>
      </c>
      <c r="BE965" s="6">
        <f t="shared" ca="1" si="410"/>
        <v>0</v>
      </c>
      <c r="BF965" s="6">
        <f t="shared" ca="1" si="393"/>
        <v>0</v>
      </c>
      <c r="BG965" s="6">
        <f t="shared" ca="1" si="394"/>
        <v>0</v>
      </c>
      <c r="BJ965" s="4">
        <f t="shared" ca="1" si="411"/>
        <v>839699.53999999992</v>
      </c>
      <c r="BL965" s="3">
        <f t="shared" si="412"/>
        <v>43300</v>
      </c>
      <c r="BM965" s="6">
        <f>BM964+SUMIFS('Transactions (Dated)'!G:G,'Transactions (Dated)'!D:D,'Share Values'!AQ965)</f>
        <v>14317.649999999987</v>
      </c>
      <c r="BN965" s="6">
        <f ca="1">BN964+SUMIFS('Transactions (Dated)'!$F:$F,'Transactions (Dated)'!$D:$D,$BL965,'Transactions (Dated)'!$B:$B,BN$11,'Transactions (Dated)'!$C:$C,"Dividend (paid to cash)")*Y965</f>
        <v>0</v>
      </c>
      <c r="BO965" s="6">
        <f ca="1">BO964+SUMIFS('Transactions (Dated)'!$F:$F,'Transactions (Dated)'!$D:$D,$BL965,'Transactions (Dated)'!$B:$B,BO$11,'Transactions (Dated)'!$C:$C,"Dividend (paid to cash)")*Z965</f>
        <v>2421.875</v>
      </c>
      <c r="BP965" s="6">
        <f ca="1">BP964+SUMIFS('Transactions (Dated)'!$F:$F,'Transactions (Dated)'!$D:$D,$BL965,'Transactions (Dated)'!$B:$B,BP$11,'Transactions (Dated)'!$C:$C,"Dividend (paid to cash)")*AA965</f>
        <v>51745.237000000008</v>
      </c>
      <c r="BQ965" s="6">
        <f ca="1">BQ964+SUMIFS('Transactions (Dated)'!$F:$F,'Transactions (Dated)'!$D:$D,$BL965,'Transactions (Dated)'!$B:$B,BQ$11,'Transactions (Dated)'!$C:$C,"Dividend (paid to cash)")*AB965</f>
        <v>922.34999999999991</v>
      </c>
      <c r="BR965" s="6">
        <f ca="1">BR964+SUMIFS('Transactions (Dated)'!$F:$F,'Transactions (Dated)'!$D:$D,$BL965,'Transactions (Dated)'!$B:$B,BR$11,'Transactions (Dated)'!$C:$C,"Dividend (paid to cash)")*AC965</f>
        <v>0</v>
      </c>
      <c r="BS965" s="6">
        <f ca="1">BS964+SUMIFS('Transactions (Dated)'!$F:$F,'Transactions (Dated)'!$D:$D,$BL965,'Transactions (Dated)'!$B:$B,BS$11,'Transactions (Dated)'!$C:$C,"Dividend (paid to cash)")*AD965</f>
        <v>0</v>
      </c>
      <c r="BT965" s="6">
        <f ca="1">BT964+SUMIFS('Transactions (Dated)'!$F:$F,'Transactions (Dated)'!$D:$D,$BL965,'Transactions (Dated)'!$B:$B,BT$11,'Transactions (Dated)'!$C:$C,"Dividend (paid to cash)")*AE965</f>
        <v>11745</v>
      </c>
      <c r="BU965" s="6">
        <f ca="1">BU964+SUMIFS('Transactions (Dated)'!$F:$F,'Transactions (Dated)'!$D:$D,$BL965,'Transactions (Dated)'!$B:$B,BU$11,'Transactions (Dated)'!$C:$C,"Dividend (paid to cash)")*AF965</f>
        <v>0</v>
      </c>
      <c r="BV965" s="6">
        <f ca="1">BV964+SUMIFS('Transactions (Dated)'!$F:$F,'Transactions (Dated)'!$D:$D,$BL965,'Transactions (Dated)'!$B:$B,BV$11,'Transactions (Dated)'!$C:$C,"Dividend (paid to cash)")*AG965</f>
        <v>0</v>
      </c>
      <c r="BW965" s="6">
        <f ca="1">BW964+SUMIFS('Transactions (Dated)'!$F:$F,'Transactions (Dated)'!$D:$D,$BL965,'Transactions (Dated)'!$B:$B,BW$11,'Transactions (Dated)'!$C:$C,"Dividend (paid to cash)")*AH965</f>
        <v>0</v>
      </c>
      <c r="BX965" s="6">
        <f ca="1">BX964+SUMIFS('Transactions (Dated)'!$F:$F,'Transactions (Dated)'!$D:$D,$BL965,'Transactions (Dated)'!$B:$B,BX$11,'Transactions (Dated)'!$C:$C,"Dividend (paid to cash)")*AI965</f>
        <v>0</v>
      </c>
      <c r="BY965" s="6">
        <f ca="1">BY964+SUMIFS('Transactions (Dated)'!$F:$F,'Transactions (Dated)'!$D:$D,$BL965,'Transactions (Dated)'!$B:$B,BY$11,'Transactions (Dated)'!$C:$C,"Dividend (paid to cash)")*AJ965</f>
        <v>0</v>
      </c>
      <c r="BZ965" s="6">
        <f ca="1">BZ964+SUMIFS('Transactions (Dated)'!$F:$F,'Transactions (Dated)'!$D:$D,$BL965,'Transactions (Dated)'!$B:$B,BZ$11,'Transactions (Dated)'!$C:$C,"Dividend (paid to cash)")*AK965</f>
        <v>0</v>
      </c>
      <c r="CA965" s="6">
        <f ca="1">CA964+SUMIFS('Transactions (Dated)'!$F:$F,'Transactions (Dated)'!$D:$D,$BL965,'Transactions (Dated)'!$B:$B,CA$11,'Transactions (Dated)'!$C:$C,"Dividend (paid to cash)")*AL965</f>
        <v>0</v>
      </c>
      <c r="CB965" s="6">
        <v>0</v>
      </c>
      <c r="CC965" s="6">
        <v>0</v>
      </c>
      <c r="CF965" s="6">
        <f t="shared" ca="1" si="413"/>
        <v>81152.111999999994</v>
      </c>
      <c r="CH965" s="3">
        <f t="shared" si="414"/>
        <v>43300</v>
      </c>
      <c r="CI965" s="4">
        <f t="shared" ca="1" si="415"/>
        <v>839699.53999999992</v>
      </c>
      <c r="CJ965" s="4">
        <f t="shared" ca="1" si="416"/>
        <v>81152.111999999994</v>
      </c>
      <c r="CL965" s="4">
        <f t="shared" ca="1" si="417"/>
        <v>920851.65199999989</v>
      </c>
    </row>
    <row r="966" spans="2:90" x14ac:dyDescent="0.15">
      <c r="B966" s="3">
        <v>43301</v>
      </c>
      <c r="E966" s="86">
        <v>43301</v>
      </c>
      <c r="F966" s="53">
        <v>13.51</v>
      </c>
      <c r="G966">
        <v>4.5199999999999996</v>
      </c>
      <c r="H966">
        <v>22.18</v>
      </c>
      <c r="I966">
        <v>27.6</v>
      </c>
      <c r="K966">
        <v>12.13</v>
      </c>
      <c r="L966">
        <v>17.41</v>
      </c>
      <c r="M966">
        <v>2.88</v>
      </c>
      <c r="O966">
        <v>16.670000000000002</v>
      </c>
      <c r="Q966">
        <v>1.31</v>
      </c>
      <c r="R966">
        <v>6.93</v>
      </c>
      <c r="S966">
        <v>42.64</v>
      </c>
      <c r="U966">
        <v>42.64</v>
      </c>
      <c r="X966" s="3">
        <f t="shared" si="395"/>
        <v>43301</v>
      </c>
      <c r="Y966" s="40">
        <f ca="1">Y965+SUMIFS('Transactions (Dated)'!$E$2:$E$53,'Transactions (Dated)'!$D$2:$D$53,'Share Values'!$X966,'Transactions (Dated)'!$B$2:$B$53,'Share Values'!Y$11,'Transactions (Dated)'!$C$2:$C$53,"Buy")-SUMIFS('Transactions (Dated)'!$E$2:$E$53,'Transactions (Dated)'!$D$2:$D$53,'Share Values'!$X966,'Transactions (Dated)'!$B$2:$B$53,'Share Values'!Y$11,'Transactions (Dated)'!$C$2:$C$53,"Sell")</f>
        <v>4625</v>
      </c>
      <c r="Z966" s="40">
        <f ca="1">Z965+SUMIFS('Transactions (Dated)'!$E$2:$E$53,'Transactions (Dated)'!$D$2:$D$53,'Share Values'!$X966,'Transactions (Dated)'!$B$2:$B$53,'Share Values'!Z$11,'Transactions (Dated)'!$C$2:$C$53,"Buy")-SUMIFS('Transactions (Dated)'!$E$2:$E$53,'Transactions (Dated)'!$D$2:$D$53,'Share Values'!$X966,'Transactions (Dated)'!$B$2:$B$53,'Share Values'!Z$11,'Transactions (Dated)'!$C$2:$C$53,"Sell")</f>
        <v>9375</v>
      </c>
      <c r="AA966" s="40">
        <f ca="1">AA965+SUMIFS('Transactions (Dated)'!$E$2:$E$53,'Transactions (Dated)'!$D$2:$D$53,'Share Values'!$X966,'Transactions (Dated)'!$B$2:$B$53,'Share Values'!AA$11,'Transactions (Dated)'!$C$2:$C$53,"Buy")-SUMIFS('Transactions (Dated)'!$E$2:$E$53,'Transactions (Dated)'!$D$2:$D$53,'Share Values'!$X966,'Transactions (Dated)'!$B$2:$B$53,'Share Values'!AA$11,'Transactions (Dated)'!$C$2:$C$53,"Sell")</f>
        <v>26357</v>
      </c>
      <c r="AB966" s="40">
        <f ca="1">AB965+SUMIFS('Transactions (Dated)'!$E$2:$E$53,'Transactions (Dated)'!$D$2:$D$53,'Share Values'!$X966,'Transactions (Dated)'!$B$2:$B$53,'Share Values'!AB$11,'Transactions (Dated)'!$C$2:$C$53,"Buy")-SUMIFS('Transactions (Dated)'!$E$2:$E$53,'Transactions (Dated)'!$D$2:$D$53,'Share Values'!$X966,'Transactions (Dated)'!$B$2:$B$53,'Share Values'!AB$11,'Transactions (Dated)'!$C$2:$C$53,"Sell")</f>
        <v>1892</v>
      </c>
      <c r="AC966" s="40">
        <f ca="1">AC965+SUMIFS('Transactions (Dated)'!$E$2:$E$53,'Transactions (Dated)'!$D$2:$D$53,'Share Values'!$X966,'Transactions (Dated)'!$B$2:$B$53,'Share Values'!AC$11,'Transactions (Dated)'!$C$2:$C$53,"Buy")-SUMIFS('Transactions (Dated)'!$E$2:$E$53,'Transactions (Dated)'!$D$2:$D$53,'Share Values'!$X966,'Transactions (Dated)'!$B$2:$B$53,'Share Values'!AC$11,'Transactions (Dated)'!$C$2:$C$53,"Sell")</f>
        <v>2348</v>
      </c>
      <c r="AD966" s="40">
        <f ca="1">AD965+SUMIFS('Transactions (Dated)'!$E$2:$E$53,'Transactions (Dated)'!$D$2:$D$53,'Share Values'!$X966,'Transactions (Dated)'!$B$2:$B$53,'Share Values'!AD$11,'Transactions (Dated)'!$C$2:$C$53,"Buy")-SUMIFS('Transactions (Dated)'!$E$2:$E$53,'Transactions (Dated)'!$D$2:$D$53,'Share Values'!$X966,'Transactions (Dated)'!$B$2:$B$53,'Share Values'!AD$11,'Transactions (Dated)'!$C$2:$C$53,"Sell")</f>
        <v>0</v>
      </c>
      <c r="AE966" s="40">
        <f ca="1">AE965+SUMIFS('Transactions (Dated)'!$E$2:$E$53,'Transactions (Dated)'!$D$2:$D$53,'Share Values'!$X966,'Transactions (Dated)'!$B$2:$B$53,'Share Values'!AE$11,'Transactions (Dated)'!$C$2:$C$53,"Buy")-SUMIFS('Transactions (Dated)'!$E$2:$E$53,'Transactions (Dated)'!$D$2:$D$53,'Share Values'!$X966,'Transactions (Dated)'!$B$2:$B$53,'Share Values'!AE$11,'Transactions (Dated)'!$C$2:$C$53,"Sell")</f>
        <v>2900</v>
      </c>
      <c r="AF966" s="40">
        <f ca="1">AF965+SUMIFS('Transactions (Dated)'!$E$2:$E$53,'Transactions (Dated)'!$D$2:$D$53,'Share Values'!$X966,'Transactions (Dated)'!$B$2:$B$53,'Share Values'!AF$11,'Transactions (Dated)'!$C$2:$C$53,"Buy")-SUMIFS('Transactions (Dated)'!$E$2:$E$53,'Transactions (Dated)'!$D$2:$D$53,'Share Values'!$X966,'Transactions (Dated)'!$B$2:$B$53,'Share Values'!AF$11,'Transactions (Dated)'!$C$2:$C$53,"Sell")</f>
        <v>14201</v>
      </c>
      <c r="AG966" s="40">
        <f ca="1">AG965+SUMIFS('Transactions (Dated)'!$E$2:$E$53,'Transactions (Dated)'!$D$2:$D$53,'Share Values'!$X966,'Transactions (Dated)'!$B$2:$B$53,'Share Values'!AG$11,'Transactions (Dated)'!$C$2:$C$53,"Buy")-SUMIFS('Transactions (Dated)'!$E$2:$E$53,'Transactions (Dated)'!$D$2:$D$53,'Share Values'!$X966,'Transactions (Dated)'!$B$2:$B$53,'Share Values'!AG$11,'Transactions (Dated)'!$C$2:$C$53,"Sell")</f>
        <v>6835</v>
      </c>
      <c r="AH966" s="40">
        <f ca="1">AH965+SUMIFS('Transactions (Dated)'!$E$2:$E$53,'Transactions (Dated)'!$D$2:$D$53,'Share Values'!$X966,'Transactions (Dated)'!$B$2:$B$53,'Share Values'!AH$11,'Transactions (Dated)'!$C$2:$C$53,"Buy")-SUMIFS('Transactions (Dated)'!$E$2:$E$53,'Transactions (Dated)'!$D$2:$D$53,'Share Values'!$X966,'Transactions (Dated)'!$B$2:$B$53,'Share Values'!AH$11,'Transactions (Dated)'!$C$2:$C$53,"Sell")</f>
        <v>0</v>
      </c>
      <c r="AI966" s="40">
        <f ca="1">AI965+SUMIFS('Transactions (Dated)'!$E$2:$E$53,'Transactions (Dated)'!$D$2:$D$53,'Share Values'!$X966,'Transactions (Dated)'!$B$2:$B$53,'Share Values'!AI$11,'Transactions (Dated)'!$C$2:$C$53,"Buy")-SUMIFS('Transactions (Dated)'!$E$2:$E$53,'Transactions (Dated)'!$D$2:$D$53,'Share Values'!$X966,'Transactions (Dated)'!$B$2:$B$53,'Share Values'!AI$11,'Transactions (Dated)'!$C$2:$C$53,"Sell")</f>
        <v>0</v>
      </c>
      <c r="AJ966" s="40">
        <f ca="1">AJ965+SUMIFS('Transactions (Dated)'!$E$2:$E$53,'Transactions (Dated)'!$D$2:$D$53,'Share Values'!$X966,'Transactions (Dated)'!$B$2:$B$53,'Share Values'!AJ$11,'Transactions (Dated)'!$C$2:$C$53,"Buy")-SUMIFS('Transactions (Dated)'!$E$2:$E$53,'Transactions (Dated)'!$D$2:$D$53,'Share Values'!$X966,'Transactions (Dated)'!$B$2:$B$53,'Share Values'!AJ$11,'Transactions (Dated)'!$C$2:$C$53,"Sell")</f>
        <v>0</v>
      </c>
      <c r="AK966" s="40">
        <f ca="1">AK965+SUMIFS('Transactions (Dated)'!$E$2:$E$53,'Transactions (Dated)'!$D$2:$D$53,'Share Values'!$X966,'Transactions (Dated)'!$B$2:$B$53,'Share Values'!AK$11,'Transactions (Dated)'!$C$2:$C$53,"Buy")-SUMIFS('Transactions (Dated)'!$E$2:$E$53,'Transactions (Dated)'!$D$2:$D$53,'Share Values'!$X966,'Transactions (Dated)'!$B$2:$B$53,'Share Values'!AK$11,'Transactions (Dated)'!$C$2:$C$53,"Sell")</f>
        <v>0</v>
      </c>
      <c r="AL966" s="40">
        <f ca="1">AL965+SUMIFS('Transactions (Dated)'!$E$2:$E$53,'Transactions (Dated)'!$D$2:$D$53,'Share Values'!$X966,'Transactions (Dated)'!$B$2:$B$53,'Share Values'!AL$11,'Transactions (Dated)'!$C$2:$C$53,"Buy")-SUMIFS('Transactions (Dated)'!$E$2:$E$53,'Transactions (Dated)'!$D$2:$D$53,'Share Values'!$X966,'Transactions (Dated)'!$B$2:$B$53,'Share Values'!AL$11,'Transactions (Dated)'!$C$2:$C$53,"Sell")</f>
        <v>0</v>
      </c>
      <c r="AM966" s="40">
        <f ca="1">AM965+SUMIFS('Transactions (Dated)'!$E$2:$E$53,'Transactions (Dated)'!$D$2:$D$53,'Share Values'!$X966,'Transactions (Dated)'!$B$2:$B$53,'Share Values'!AM$11,'Transactions (Dated)'!$C$2:$C$53,"Buy")-SUMIFS('Transactions (Dated)'!$E$2:$E$53,'Transactions (Dated)'!$D$2:$D$53,'Share Values'!$X966,'Transactions (Dated)'!$B$2:$B$53,'Share Values'!AM$11,'Transactions (Dated)'!$C$2:$C$53,"Sell")</f>
        <v>0</v>
      </c>
      <c r="AN966" s="40">
        <f ca="1">AN965+SUMIFS('Transactions (Dated)'!$E$2:$E$53,'Transactions (Dated)'!$D$2:$D$53,'Share Values'!$X966,'Transactions (Dated)'!$B$2:$B$53,'Share Values'!AN$11,'Transactions (Dated)'!$C$2:$C$53,"Buy")-SUMIFS('Transactions (Dated)'!$E$2:$E$53,'Transactions (Dated)'!$D$2:$D$53,'Share Values'!$X966,'Transactions (Dated)'!$B$2:$B$53,'Share Values'!AN$11,'Transactions (Dated)'!$C$2:$C$53,"Sell")</f>
        <v>0</v>
      </c>
      <c r="AQ966" s="3">
        <f t="shared" si="396"/>
        <v>43301</v>
      </c>
      <c r="AR966" s="6">
        <f t="shared" ca="1" si="397"/>
        <v>62483.75</v>
      </c>
      <c r="AS966" s="6">
        <f t="shared" ca="1" si="398"/>
        <v>42374.999999999993</v>
      </c>
      <c r="AT966" s="6">
        <f t="shared" ca="1" si="399"/>
        <v>584598.26</v>
      </c>
      <c r="AU966" s="6">
        <f t="shared" ca="1" si="400"/>
        <v>52219.200000000004</v>
      </c>
      <c r="AV966" s="6">
        <f t="shared" ca="1" si="401"/>
        <v>0</v>
      </c>
      <c r="AW966" s="6">
        <f t="shared" ca="1" si="402"/>
        <v>0</v>
      </c>
      <c r="AX966" s="6">
        <f t="shared" ca="1" si="403"/>
        <v>50489</v>
      </c>
      <c r="AY966" s="6">
        <f t="shared" ca="1" si="404"/>
        <v>40898.879999999997</v>
      </c>
      <c r="AZ966" s="6">
        <f t="shared" ca="1" si="405"/>
        <v>0</v>
      </c>
      <c r="BA966" s="6">
        <f t="shared" ca="1" si="406"/>
        <v>0</v>
      </c>
      <c r="BB966" s="6">
        <f t="shared" ca="1" si="407"/>
        <v>0</v>
      </c>
      <c r="BC966" s="6">
        <f t="shared" ca="1" si="408"/>
        <v>0</v>
      </c>
      <c r="BD966" s="6">
        <f t="shared" ca="1" si="409"/>
        <v>0</v>
      </c>
      <c r="BE966" s="6">
        <f t="shared" ca="1" si="410"/>
        <v>0</v>
      </c>
      <c r="BF966" s="6">
        <f t="shared" ca="1" si="393"/>
        <v>0</v>
      </c>
      <c r="BG966" s="6">
        <f t="shared" ca="1" si="394"/>
        <v>0</v>
      </c>
      <c r="BJ966" s="4">
        <f t="shared" ca="1" si="411"/>
        <v>833064.09</v>
      </c>
      <c r="BL966" s="3">
        <f t="shared" si="412"/>
        <v>43301</v>
      </c>
      <c r="BM966" s="6">
        <f>BM965+SUMIFS('Transactions (Dated)'!G:G,'Transactions (Dated)'!D:D,'Share Values'!AQ966)</f>
        <v>14317.649999999987</v>
      </c>
      <c r="BN966" s="6">
        <f ca="1">BN965+SUMIFS('Transactions (Dated)'!$F:$F,'Transactions (Dated)'!$D:$D,$BL966,'Transactions (Dated)'!$B:$B,BN$11,'Transactions (Dated)'!$C:$C,"Dividend (paid to cash)")*Y966</f>
        <v>0</v>
      </c>
      <c r="BO966" s="6">
        <f ca="1">BO965+SUMIFS('Transactions (Dated)'!$F:$F,'Transactions (Dated)'!$D:$D,$BL966,'Transactions (Dated)'!$B:$B,BO$11,'Transactions (Dated)'!$C:$C,"Dividend (paid to cash)")*Z966</f>
        <v>2421.875</v>
      </c>
      <c r="BP966" s="6">
        <f ca="1">BP965+SUMIFS('Transactions (Dated)'!$F:$F,'Transactions (Dated)'!$D:$D,$BL966,'Transactions (Dated)'!$B:$B,BP$11,'Transactions (Dated)'!$C:$C,"Dividend (paid to cash)")*AA966</f>
        <v>51745.237000000008</v>
      </c>
      <c r="BQ966" s="6">
        <f ca="1">BQ965+SUMIFS('Transactions (Dated)'!$F:$F,'Transactions (Dated)'!$D:$D,$BL966,'Transactions (Dated)'!$B:$B,BQ$11,'Transactions (Dated)'!$C:$C,"Dividend (paid to cash)")*AB966</f>
        <v>922.34999999999991</v>
      </c>
      <c r="BR966" s="6">
        <f ca="1">BR965+SUMIFS('Transactions (Dated)'!$F:$F,'Transactions (Dated)'!$D:$D,$BL966,'Transactions (Dated)'!$B:$B,BR$11,'Transactions (Dated)'!$C:$C,"Dividend (paid to cash)")*AC966</f>
        <v>0</v>
      </c>
      <c r="BS966" s="6">
        <f ca="1">BS965+SUMIFS('Transactions (Dated)'!$F:$F,'Transactions (Dated)'!$D:$D,$BL966,'Transactions (Dated)'!$B:$B,BS$11,'Transactions (Dated)'!$C:$C,"Dividend (paid to cash)")*AD966</f>
        <v>0</v>
      </c>
      <c r="BT966" s="6">
        <f ca="1">BT965+SUMIFS('Transactions (Dated)'!$F:$F,'Transactions (Dated)'!$D:$D,$BL966,'Transactions (Dated)'!$B:$B,BT$11,'Transactions (Dated)'!$C:$C,"Dividend (paid to cash)")*AE966</f>
        <v>11745</v>
      </c>
      <c r="BU966" s="6">
        <f ca="1">BU965+SUMIFS('Transactions (Dated)'!$F:$F,'Transactions (Dated)'!$D:$D,$BL966,'Transactions (Dated)'!$B:$B,BU$11,'Transactions (Dated)'!$C:$C,"Dividend (paid to cash)")*AF966</f>
        <v>0</v>
      </c>
      <c r="BV966" s="6">
        <f ca="1">BV965+SUMIFS('Transactions (Dated)'!$F:$F,'Transactions (Dated)'!$D:$D,$BL966,'Transactions (Dated)'!$B:$B,BV$11,'Transactions (Dated)'!$C:$C,"Dividend (paid to cash)")*AG966</f>
        <v>0</v>
      </c>
      <c r="BW966" s="6">
        <f ca="1">BW965+SUMIFS('Transactions (Dated)'!$F:$F,'Transactions (Dated)'!$D:$D,$BL966,'Transactions (Dated)'!$B:$B,BW$11,'Transactions (Dated)'!$C:$C,"Dividend (paid to cash)")*AH966</f>
        <v>0</v>
      </c>
      <c r="BX966" s="6">
        <f ca="1">BX965+SUMIFS('Transactions (Dated)'!$F:$F,'Transactions (Dated)'!$D:$D,$BL966,'Transactions (Dated)'!$B:$B,BX$11,'Transactions (Dated)'!$C:$C,"Dividend (paid to cash)")*AI966</f>
        <v>0</v>
      </c>
      <c r="BY966" s="6">
        <f ca="1">BY965+SUMIFS('Transactions (Dated)'!$F:$F,'Transactions (Dated)'!$D:$D,$BL966,'Transactions (Dated)'!$B:$B,BY$11,'Transactions (Dated)'!$C:$C,"Dividend (paid to cash)")*AJ966</f>
        <v>0</v>
      </c>
      <c r="BZ966" s="6">
        <f ca="1">BZ965+SUMIFS('Transactions (Dated)'!$F:$F,'Transactions (Dated)'!$D:$D,$BL966,'Transactions (Dated)'!$B:$B,BZ$11,'Transactions (Dated)'!$C:$C,"Dividend (paid to cash)")*AK966</f>
        <v>0</v>
      </c>
      <c r="CA966" s="6">
        <f ca="1">CA965+SUMIFS('Transactions (Dated)'!$F:$F,'Transactions (Dated)'!$D:$D,$BL966,'Transactions (Dated)'!$B:$B,CA$11,'Transactions (Dated)'!$C:$C,"Dividend (paid to cash)")*AL966</f>
        <v>0</v>
      </c>
      <c r="CB966" s="6">
        <v>0</v>
      </c>
      <c r="CC966" s="6">
        <v>0</v>
      </c>
      <c r="CF966" s="6">
        <f t="shared" ca="1" si="413"/>
        <v>81152.111999999994</v>
      </c>
      <c r="CH966" s="3">
        <f t="shared" si="414"/>
        <v>43301</v>
      </c>
      <c r="CI966" s="4">
        <f t="shared" ca="1" si="415"/>
        <v>833064.09</v>
      </c>
      <c r="CJ966" s="4">
        <f t="shared" ca="1" si="416"/>
        <v>81152.111999999994</v>
      </c>
      <c r="CL966" s="4">
        <f t="shared" ca="1" si="417"/>
        <v>914216.20199999993</v>
      </c>
    </row>
    <row r="967" spans="2:90" x14ac:dyDescent="0.15">
      <c r="B967" s="3">
        <v>43304</v>
      </c>
      <c r="E967" s="86">
        <v>43304</v>
      </c>
      <c r="F967" s="53">
        <v>13.67</v>
      </c>
      <c r="G967">
        <v>4.5</v>
      </c>
      <c r="H967">
        <v>22.17</v>
      </c>
      <c r="I967">
        <v>27.5</v>
      </c>
      <c r="K967">
        <v>12.07</v>
      </c>
      <c r="L967">
        <v>17.8</v>
      </c>
      <c r="M967">
        <v>3.03</v>
      </c>
      <c r="O967">
        <v>16.82</v>
      </c>
      <c r="Q967">
        <v>1.31</v>
      </c>
      <c r="R967">
        <v>6.79</v>
      </c>
      <c r="S967">
        <v>42.4</v>
      </c>
      <c r="U967">
        <v>42.4</v>
      </c>
      <c r="X967" s="3">
        <f t="shared" si="395"/>
        <v>43304</v>
      </c>
      <c r="Y967" s="40">
        <f ca="1">Y966+SUMIFS('Transactions (Dated)'!$E$2:$E$53,'Transactions (Dated)'!$D$2:$D$53,'Share Values'!$X967,'Transactions (Dated)'!$B$2:$B$53,'Share Values'!Y$11,'Transactions (Dated)'!$C$2:$C$53,"Buy")-SUMIFS('Transactions (Dated)'!$E$2:$E$53,'Transactions (Dated)'!$D$2:$D$53,'Share Values'!$X967,'Transactions (Dated)'!$B$2:$B$53,'Share Values'!Y$11,'Transactions (Dated)'!$C$2:$C$53,"Sell")</f>
        <v>4625</v>
      </c>
      <c r="Z967" s="40">
        <f ca="1">Z966+SUMIFS('Transactions (Dated)'!$E$2:$E$53,'Transactions (Dated)'!$D$2:$D$53,'Share Values'!$X967,'Transactions (Dated)'!$B$2:$B$53,'Share Values'!Z$11,'Transactions (Dated)'!$C$2:$C$53,"Buy")-SUMIFS('Transactions (Dated)'!$E$2:$E$53,'Transactions (Dated)'!$D$2:$D$53,'Share Values'!$X967,'Transactions (Dated)'!$B$2:$B$53,'Share Values'!Z$11,'Transactions (Dated)'!$C$2:$C$53,"Sell")</f>
        <v>9375</v>
      </c>
      <c r="AA967" s="40">
        <f ca="1">AA966+SUMIFS('Transactions (Dated)'!$E$2:$E$53,'Transactions (Dated)'!$D$2:$D$53,'Share Values'!$X967,'Transactions (Dated)'!$B$2:$B$53,'Share Values'!AA$11,'Transactions (Dated)'!$C$2:$C$53,"Buy")-SUMIFS('Transactions (Dated)'!$E$2:$E$53,'Transactions (Dated)'!$D$2:$D$53,'Share Values'!$X967,'Transactions (Dated)'!$B$2:$B$53,'Share Values'!AA$11,'Transactions (Dated)'!$C$2:$C$53,"Sell")</f>
        <v>26357</v>
      </c>
      <c r="AB967" s="40">
        <f ca="1">AB966+SUMIFS('Transactions (Dated)'!$E$2:$E$53,'Transactions (Dated)'!$D$2:$D$53,'Share Values'!$X967,'Transactions (Dated)'!$B$2:$B$53,'Share Values'!AB$11,'Transactions (Dated)'!$C$2:$C$53,"Buy")-SUMIFS('Transactions (Dated)'!$E$2:$E$53,'Transactions (Dated)'!$D$2:$D$53,'Share Values'!$X967,'Transactions (Dated)'!$B$2:$B$53,'Share Values'!AB$11,'Transactions (Dated)'!$C$2:$C$53,"Sell")</f>
        <v>1892</v>
      </c>
      <c r="AC967" s="40">
        <f ca="1">AC966+SUMIFS('Transactions (Dated)'!$E$2:$E$53,'Transactions (Dated)'!$D$2:$D$53,'Share Values'!$X967,'Transactions (Dated)'!$B$2:$B$53,'Share Values'!AC$11,'Transactions (Dated)'!$C$2:$C$53,"Buy")-SUMIFS('Transactions (Dated)'!$E$2:$E$53,'Transactions (Dated)'!$D$2:$D$53,'Share Values'!$X967,'Transactions (Dated)'!$B$2:$B$53,'Share Values'!AC$11,'Transactions (Dated)'!$C$2:$C$53,"Sell")</f>
        <v>2348</v>
      </c>
      <c r="AD967" s="40">
        <f ca="1">AD966+SUMIFS('Transactions (Dated)'!$E$2:$E$53,'Transactions (Dated)'!$D$2:$D$53,'Share Values'!$X967,'Transactions (Dated)'!$B$2:$B$53,'Share Values'!AD$11,'Transactions (Dated)'!$C$2:$C$53,"Buy")-SUMIFS('Transactions (Dated)'!$E$2:$E$53,'Transactions (Dated)'!$D$2:$D$53,'Share Values'!$X967,'Transactions (Dated)'!$B$2:$B$53,'Share Values'!AD$11,'Transactions (Dated)'!$C$2:$C$53,"Sell")</f>
        <v>0</v>
      </c>
      <c r="AE967" s="40">
        <f ca="1">AE966+SUMIFS('Transactions (Dated)'!$E$2:$E$53,'Transactions (Dated)'!$D$2:$D$53,'Share Values'!$X967,'Transactions (Dated)'!$B$2:$B$53,'Share Values'!AE$11,'Transactions (Dated)'!$C$2:$C$53,"Buy")-SUMIFS('Transactions (Dated)'!$E$2:$E$53,'Transactions (Dated)'!$D$2:$D$53,'Share Values'!$X967,'Transactions (Dated)'!$B$2:$B$53,'Share Values'!AE$11,'Transactions (Dated)'!$C$2:$C$53,"Sell")</f>
        <v>2900</v>
      </c>
      <c r="AF967" s="40">
        <f ca="1">AF966+SUMIFS('Transactions (Dated)'!$E$2:$E$53,'Transactions (Dated)'!$D$2:$D$53,'Share Values'!$X967,'Transactions (Dated)'!$B$2:$B$53,'Share Values'!AF$11,'Transactions (Dated)'!$C$2:$C$53,"Buy")-SUMIFS('Transactions (Dated)'!$E$2:$E$53,'Transactions (Dated)'!$D$2:$D$53,'Share Values'!$X967,'Transactions (Dated)'!$B$2:$B$53,'Share Values'!AF$11,'Transactions (Dated)'!$C$2:$C$53,"Sell")</f>
        <v>14201</v>
      </c>
      <c r="AG967" s="40">
        <f ca="1">AG966+SUMIFS('Transactions (Dated)'!$E$2:$E$53,'Transactions (Dated)'!$D$2:$D$53,'Share Values'!$X967,'Transactions (Dated)'!$B$2:$B$53,'Share Values'!AG$11,'Transactions (Dated)'!$C$2:$C$53,"Buy")-SUMIFS('Transactions (Dated)'!$E$2:$E$53,'Transactions (Dated)'!$D$2:$D$53,'Share Values'!$X967,'Transactions (Dated)'!$B$2:$B$53,'Share Values'!AG$11,'Transactions (Dated)'!$C$2:$C$53,"Sell")</f>
        <v>6835</v>
      </c>
      <c r="AH967" s="40">
        <f ca="1">AH966+SUMIFS('Transactions (Dated)'!$E$2:$E$53,'Transactions (Dated)'!$D$2:$D$53,'Share Values'!$X967,'Transactions (Dated)'!$B$2:$B$53,'Share Values'!AH$11,'Transactions (Dated)'!$C$2:$C$53,"Buy")-SUMIFS('Transactions (Dated)'!$E$2:$E$53,'Transactions (Dated)'!$D$2:$D$53,'Share Values'!$X967,'Transactions (Dated)'!$B$2:$B$53,'Share Values'!AH$11,'Transactions (Dated)'!$C$2:$C$53,"Sell")</f>
        <v>0</v>
      </c>
      <c r="AI967" s="40">
        <f ca="1">AI966+SUMIFS('Transactions (Dated)'!$E$2:$E$53,'Transactions (Dated)'!$D$2:$D$53,'Share Values'!$X967,'Transactions (Dated)'!$B$2:$B$53,'Share Values'!AI$11,'Transactions (Dated)'!$C$2:$C$53,"Buy")-SUMIFS('Transactions (Dated)'!$E$2:$E$53,'Transactions (Dated)'!$D$2:$D$53,'Share Values'!$X967,'Transactions (Dated)'!$B$2:$B$53,'Share Values'!AI$11,'Transactions (Dated)'!$C$2:$C$53,"Sell")</f>
        <v>0</v>
      </c>
      <c r="AJ967" s="40">
        <f ca="1">AJ966+SUMIFS('Transactions (Dated)'!$E$2:$E$53,'Transactions (Dated)'!$D$2:$D$53,'Share Values'!$X967,'Transactions (Dated)'!$B$2:$B$53,'Share Values'!AJ$11,'Transactions (Dated)'!$C$2:$C$53,"Buy")-SUMIFS('Transactions (Dated)'!$E$2:$E$53,'Transactions (Dated)'!$D$2:$D$53,'Share Values'!$X967,'Transactions (Dated)'!$B$2:$B$53,'Share Values'!AJ$11,'Transactions (Dated)'!$C$2:$C$53,"Sell")</f>
        <v>0</v>
      </c>
      <c r="AK967" s="40">
        <f ca="1">AK966+SUMIFS('Transactions (Dated)'!$E$2:$E$53,'Transactions (Dated)'!$D$2:$D$53,'Share Values'!$X967,'Transactions (Dated)'!$B$2:$B$53,'Share Values'!AK$11,'Transactions (Dated)'!$C$2:$C$53,"Buy")-SUMIFS('Transactions (Dated)'!$E$2:$E$53,'Transactions (Dated)'!$D$2:$D$53,'Share Values'!$X967,'Transactions (Dated)'!$B$2:$B$53,'Share Values'!AK$11,'Transactions (Dated)'!$C$2:$C$53,"Sell")</f>
        <v>0</v>
      </c>
      <c r="AL967" s="40">
        <f ca="1">AL966+SUMIFS('Transactions (Dated)'!$E$2:$E$53,'Transactions (Dated)'!$D$2:$D$53,'Share Values'!$X967,'Transactions (Dated)'!$B$2:$B$53,'Share Values'!AL$11,'Transactions (Dated)'!$C$2:$C$53,"Buy")-SUMIFS('Transactions (Dated)'!$E$2:$E$53,'Transactions (Dated)'!$D$2:$D$53,'Share Values'!$X967,'Transactions (Dated)'!$B$2:$B$53,'Share Values'!AL$11,'Transactions (Dated)'!$C$2:$C$53,"Sell")</f>
        <v>0</v>
      </c>
      <c r="AM967" s="40">
        <f ca="1">AM966+SUMIFS('Transactions (Dated)'!$E$2:$E$53,'Transactions (Dated)'!$D$2:$D$53,'Share Values'!$X967,'Transactions (Dated)'!$B$2:$B$53,'Share Values'!AM$11,'Transactions (Dated)'!$C$2:$C$53,"Buy")-SUMIFS('Transactions (Dated)'!$E$2:$E$53,'Transactions (Dated)'!$D$2:$D$53,'Share Values'!$X967,'Transactions (Dated)'!$B$2:$B$53,'Share Values'!AM$11,'Transactions (Dated)'!$C$2:$C$53,"Sell")</f>
        <v>0</v>
      </c>
      <c r="AN967" s="40">
        <f ca="1">AN966+SUMIFS('Transactions (Dated)'!$E$2:$E$53,'Transactions (Dated)'!$D$2:$D$53,'Share Values'!$X967,'Transactions (Dated)'!$B$2:$B$53,'Share Values'!AN$11,'Transactions (Dated)'!$C$2:$C$53,"Buy")-SUMIFS('Transactions (Dated)'!$E$2:$E$53,'Transactions (Dated)'!$D$2:$D$53,'Share Values'!$X967,'Transactions (Dated)'!$B$2:$B$53,'Share Values'!AN$11,'Transactions (Dated)'!$C$2:$C$53,"Sell")</f>
        <v>0</v>
      </c>
      <c r="AQ967" s="3">
        <f t="shared" si="396"/>
        <v>43304</v>
      </c>
      <c r="AR967" s="6">
        <f t="shared" ca="1" si="397"/>
        <v>63223.75</v>
      </c>
      <c r="AS967" s="6">
        <f t="shared" ca="1" si="398"/>
        <v>42187.5</v>
      </c>
      <c r="AT967" s="6">
        <f t="shared" ca="1" si="399"/>
        <v>584334.69000000006</v>
      </c>
      <c r="AU967" s="6">
        <f t="shared" ca="1" si="400"/>
        <v>52030</v>
      </c>
      <c r="AV967" s="6">
        <f t="shared" ca="1" si="401"/>
        <v>0</v>
      </c>
      <c r="AW967" s="6">
        <f t="shared" ca="1" si="402"/>
        <v>0</v>
      </c>
      <c r="AX967" s="6">
        <f t="shared" ca="1" si="403"/>
        <v>51620</v>
      </c>
      <c r="AY967" s="6">
        <f t="shared" ca="1" si="404"/>
        <v>43029.03</v>
      </c>
      <c r="AZ967" s="6">
        <f t="shared" ca="1" si="405"/>
        <v>0</v>
      </c>
      <c r="BA967" s="6">
        <f t="shared" ca="1" si="406"/>
        <v>0</v>
      </c>
      <c r="BB967" s="6">
        <f t="shared" ca="1" si="407"/>
        <v>0</v>
      </c>
      <c r="BC967" s="6">
        <f t="shared" ca="1" si="408"/>
        <v>0</v>
      </c>
      <c r="BD967" s="6">
        <f t="shared" ca="1" si="409"/>
        <v>0</v>
      </c>
      <c r="BE967" s="6">
        <f t="shared" ca="1" si="410"/>
        <v>0</v>
      </c>
      <c r="BF967" s="6">
        <f t="shared" ca="1" si="393"/>
        <v>0</v>
      </c>
      <c r="BG967" s="6">
        <f t="shared" ca="1" si="394"/>
        <v>0</v>
      </c>
      <c r="BJ967" s="4">
        <f t="shared" ca="1" si="411"/>
        <v>836424.97000000009</v>
      </c>
      <c r="BL967" s="3">
        <f t="shared" si="412"/>
        <v>43304</v>
      </c>
      <c r="BM967" s="6">
        <f>BM966+SUMIFS('Transactions (Dated)'!G:G,'Transactions (Dated)'!D:D,'Share Values'!AQ967)</f>
        <v>14317.649999999987</v>
      </c>
      <c r="BN967" s="6">
        <f ca="1">BN966+SUMIFS('Transactions (Dated)'!$F:$F,'Transactions (Dated)'!$D:$D,$BL967,'Transactions (Dated)'!$B:$B,BN$11,'Transactions (Dated)'!$C:$C,"Dividend (paid to cash)")*Y967</f>
        <v>0</v>
      </c>
      <c r="BO967" s="6">
        <f ca="1">BO966+SUMIFS('Transactions (Dated)'!$F:$F,'Transactions (Dated)'!$D:$D,$BL967,'Transactions (Dated)'!$B:$B,BO$11,'Transactions (Dated)'!$C:$C,"Dividend (paid to cash)")*Z967</f>
        <v>2421.875</v>
      </c>
      <c r="BP967" s="6">
        <f ca="1">BP966+SUMIFS('Transactions (Dated)'!$F:$F,'Transactions (Dated)'!$D:$D,$BL967,'Transactions (Dated)'!$B:$B,BP$11,'Transactions (Dated)'!$C:$C,"Dividend (paid to cash)")*AA967</f>
        <v>51745.237000000008</v>
      </c>
      <c r="BQ967" s="6">
        <f ca="1">BQ966+SUMIFS('Transactions (Dated)'!$F:$F,'Transactions (Dated)'!$D:$D,$BL967,'Transactions (Dated)'!$B:$B,BQ$11,'Transactions (Dated)'!$C:$C,"Dividend (paid to cash)")*AB967</f>
        <v>922.34999999999991</v>
      </c>
      <c r="BR967" s="6">
        <f ca="1">BR966+SUMIFS('Transactions (Dated)'!$F:$F,'Transactions (Dated)'!$D:$D,$BL967,'Transactions (Dated)'!$B:$B,BR$11,'Transactions (Dated)'!$C:$C,"Dividend (paid to cash)")*AC967</f>
        <v>0</v>
      </c>
      <c r="BS967" s="6">
        <f ca="1">BS966+SUMIFS('Transactions (Dated)'!$F:$F,'Transactions (Dated)'!$D:$D,$BL967,'Transactions (Dated)'!$B:$B,BS$11,'Transactions (Dated)'!$C:$C,"Dividend (paid to cash)")*AD967</f>
        <v>0</v>
      </c>
      <c r="BT967" s="6">
        <f ca="1">BT966+SUMIFS('Transactions (Dated)'!$F:$F,'Transactions (Dated)'!$D:$D,$BL967,'Transactions (Dated)'!$B:$B,BT$11,'Transactions (Dated)'!$C:$C,"Dividend (paid to cash)")*AE967</f>
        <v>11745</v>
      </c>
      <c r="BU967" s="6">
        <f ca="1">BU966+SUMIFS('Transactions (Dated)'!$F:$F,'Transactions (Dated)'!$D:$D,$BL967,'Transactions (Dated)'!$B:$B,BU$11,'Transactions (Dated)'!$C:$C,"Dividend (paid to cash)")*AF967</f>
        <v>0</v>
      </c>
      <c r="BV967" s="6">
        <f ca="1">BV966+SUMIFS('Transactions (Dated)'!$F:$F,'Transactions (Dated)'!$D:$D,$BL967,'Transactions (Dated)'!$B:$B,BV$11,'Transactions (Dated)'!$C:$C,"Dividend (paid to cash)")*AG967</f>
        <v>0</v>
      </c>
      <c r="BW967" s="6">
        <f ca="1">BW966+SUMIFS('Transactions (Dated)'!$F:$F,'Transactions (Dated)'!$D:$D,$BL967,'Transactions (Dated)'!$B:$B,BW$11,'Transactions (Dated)'!$C:$C,"Dividend (paid to cash)")*AH967</f>
        <v>0</v>
      </c>
      <c r="BX967" s="6">
        <f ca="1">BX966+SUMIFS('Transactions (Dated)'!$F:$F,'Transactions (Dated)'!$D:$D,$BL967,'Transactions (Dated)'!$B:$B,BX$11,'Transactions (Dated)'!$C:$C,"Dividend (paid to cash)")*AI967</f>
        <v>0</v>
      </c>
      <c r="BY967" s="6">
        <f ca="1">BY966+SUMIFS('Transactions (Dated)'!$F:$F,'Transactions (Dated)'!$D:$D,$BL967,'Transactions (Dated)'!$B:$B,BY$11,'Transactions (Dated)'!$C:$C,"Dividend (paid to cash)")*AJ967</f>
        <v>0</v>
      </c>
      <c r="BZ967" s="6">
        <f ca="1">BZ966+SUMIFS('Transactions (Dated)'!$F:$F,'Transactions (Dated)'!$D:$D,$BL967,'Transactions (Dated)'!$B:$B,BZ$11,'Transactions (Dated)'!$C:$C,"Dividend (paid to cash)")*AK967</f>
        <v>0</v>
      </c>
      <c r="CA967" s="6">
        <f ca="1">CA966+SUMIFS('Transactions (Dated)'!$F:$F,'Transactions (Dated)'!$D:$D,$BL967,'Transactions (Dated)'!$B:$B,CA$11,'Transactions (Dated)'!$C:$C,"Dividend (paid to cash)")*AL967</f>
        <v>0</v>
      </c>
      <c r="CB967" s="6">
        <v>0</v>
      </c>
      <c r="CC967" s="6">
        <v>0</v>
      </c>
      <c r="CF967" s="6">
        <f t="shared" ca="1" si="413"/>
        <v>81152.111999999994</v>
      </c>
      <c r="CH967" s="3">
        <f t="shared" si="414"/>
        <v>43304</v>
      </c>
      <c r="CI967" s="4">
        <f t="shared" ca="1" si="415"/>
        <v>836424.97000000009</v>
      </c>
      <c r="CJ967" s="4">
        <f t="shared" ca="1" si="416"/>
        <v>81152.111999999994</v>
      </c>
      <c r="CL967" s="4">
        <f t="shared" ca="1" si="417"/>
        <v>917577.08200000005</v>
      </c>
    </row>
    <row r="968" spans="2:90" x14ac:dyDescent="0.15">
      <c r="B968" s="3">
        <v>43305</v>
      </c>
      <c r="E968" s="86">
        <v>43305</v>
      </c>
      <c r="F968" s="53">
        <v>13.45</v>
      </c>
      <c r="G968">
        <v>4.45</v>
      </c>
      <c r="H968">
        <v>22.12</v>
      </c>
      <c r="I968">
        <v>27.45</v>
      </c>
      <c r="K968">
        <v>11.96</v>
      </c>
      <c r="L968">
        <v>17.45</v>
      </c>
      <c r="M968">
        <v>3.1</v>
      </c>
      <c r="O968">
        <v>16.5</v>
      </c>
      <c r="Q968">
        <v>1.28</v>
      </c>
      <c r="R968">
        <v>6.95</v>
      </c>
      <c r="S968">
        <v>42.41</v>
      </c>
      <c r="U968">
        <v>42.41</v>
      </c>
      <c r="X968" s="3">
        <f t="shared" si="395"/>
        <v>43305</v>
      </c>
      <c r="Y968" s="40">
        <f ca="1">Y967+SUMIFS('Transactions (Dated)'!$E$2:$E$53,'Transactions (Dated)'!$D$2:$D$53,'Share Values'!$X968,'Transactions (Dated)'!$B$2:$B$53,'Share Values'!Y$11,'Transactions (Dated)'!$C$2:$C$53,"Buy")-SUMIFS('Transactions (Dated)'!$E$2:$E$53,'Transactions (Dated)'!$D$2:$D$53,'Share Values'!$X968,'Transactions (Dated)'!$B$2:$B$53,'Share Values'!Y$11,'Transactions (Dated)'!$C$2:$C$53,"Sell")</f>
        <v>4625</v>
      </c>
      <c r="Z968" s="40">
        <f ca="1">Z967+SUMIFS('Transactions (Dated)'!$E$2:$E$53,'Transactions (Dated)'!$D$2:$D$53,'Share Values'!$X968,'Transactions (Dated)'!$B$2:$B$53,'Share Values'!Z$11,'Transactions (Dated)'!$C$2:$C$53,"Buy")-SUMIFS('Transactions (Dated)'!$E$2:$E$53,'Transactions (Dated)'!$D$2:$D$53,'Share Values'!$X968,'Transactions (Dated)'!$B$2:$B$53,'Share Values'!Z$11,'Transactions (Dated)'!$C$2:$C$53,"Sell")</f>
        <v>9375</v>
      </c>
      <c r="AA968" s="40">
        <f ca="1">AA967+SUMIFS('Transactions (Dated)'!$E$2:$E$53,'Transactions (Dated)'!$D$2:$D$53,'Share Values'!$X968,'Transactions (Dated)'!$B$2:$B$53,'Share Values'!AA$11,'Transactions (Dated)'!$C$2:$C$53,"Buy")-SUMIFS('Transactions (Dated)'!$E$2:$E$53,'Transactions (Dated)'!$D$2:$D$53,'Share Values'!$X968,'Transactions (Dated)'!$B$2:$B$53,'Share Values'!AA$11,'Transactions (Dated)'!$C$2:$C$53,"Sell")</f>
        <v>26357</v>
      </c>
      <c r="AB968" s="40">
        <f ca="1">AB967+SUMIFS('Transactions (Dated)'!$E$2:$E$53,'Transactions (Dated)'!$D$2:$D$53,'Share Values'!$X968,'Transactions (Dated)'!$B$2:$B$53,'Share Values'!AB$11,'Transactions (Dated)'!$C$2:$C$53,"Buy")-SUMIFS('Transactions (Dated)'!$E$2:$E$53,'Transactions (Dated)'!$D$2:$D$53,'Share Values'!$X968,'Transactions (Dated)'!$B$2:$B$53,'Share Values'!AB$11,'Transactions (Dated)'!$C$2:$C$53,"Sell")</f>
        <v>1892</v>
      </c>
      <c r="AC968" s="40">
        <f ca="1">AC967+SUMIFS('Transactions (Dated)'!$E$2:$E$53,'Transactions (Dated)'!$D$2:$D$53,'Share Values'!$X968,'Transactions (Dated)'!$B$2:$B$53,'Share Values'!AC$11,'Transactions (Dated)'!$C$2:$C$53,"Buy")-SUMIFS('Transactions (Dated)'!$E$2:$E$53,'Transactions (Dated)'!$D$2:$D$53,'Share Values'!$X968,'Transactions (Dated)'!$B$2:$B$53,'Share Values'!AC$11,'Transactions (Dated)'!$C$2:$C$53,"Sell")</f>
        <v>2348</v>
      </c>
      <c r="AD968" s="40">
        <f ca="1">AD967+SUMIFS('Transactions (Dated)'!$E$2:$E$53,'Transactions (Dated)'!$D$2:$D$53,'Share Values'!$X968,'Transactions (Dated)'!$B$2:$B$53,'Share Values'!AD$11,'Transactions (Dated)'!$C$2:$C$53,"Buy")-SUMIFS('Transactions (Dated)'!$E$2:$E$53,'Transactions (Dated)'!$D$2:$D$53,'Share Values'!$X968,'Transactions (Dated)'!$B$2:$B$53,'Share Values'!AD$11,'Transactions (Dated)'!$C$2:$C$53,"Sell")</f>
        <v>0</v>
      </c>
      <c r="AE968" s="40">
        <f ca="1">AE967+SUMIFS('Transactions (Dated)'!$E$2:$E$53,'Transactions (Dated)'!$D$2:$D$53,'Share Values'!$X968,'Transactions (Dated)'!$B$2:$B$53,'Share Values'!AE$11,'Transactions (Dated)'!$C$2:$C$53,"Buy")-SUMIFS('Transactions (Dated)'!$E$2:$E$53,'Transactions (Dated)'!$D$2:$D$53,'Share Values'!$X968,'Transactions (Dated)'!$B$2:$B$53,'Share Values'!AE$11,'Transactions (Dated)'!$C$2:$C$53,"Sell")</f>
        <v>2900</v>
      </c>
      <c r="AF968" s="40">
        <f ca="1">AF967+SUMIFS('Transactions (Dated)'!$E$2:$E$53,'Transactions (Dated)'!$D$2:$D$53,'Share Values'!$X968,'Transactions (Dated)'!$B$2:$B$53,'Share Values'!AF$11,'Transactions (Dated)'!$C$2:$C$53,"Buy")-SUMIFS('Transactions (Dated)'!$E$2:$E$53,'Transactions (Dated)'!$D$2:$D$53,'Share Values'!$X968,'Transactions (Dated)'!$B$2:$B$53,'Share Values'!AF$11,'Transactions (Dated)'!$C$2:$C$53,"Sell")</f>
        <v>14201</v>
      </c>
      <c r="AG968" s="40">
        <f ca="1">AG967+SUMIFS('Transactions (Dated)'!$E$2:$E$53,'Transactions (Dated)'!$D$2:$D$53,'Share Values'!$X968,'Transactions (Dated)'!$B$2:$B$53,'Share Values'!AG$11,'Transactions (Dated)'!$C$2:$C$53,"Buy")-SUMIFS('Transactions (Dated)'!$E$2:$E$53,'Transactions (Dated)'!$D$2:$D$53,'Share Values'!$X968,'Transactions (Dated)'!$B$2:$B$53,'Share Values'!AG$11,'Transactions (Dated)'!$C$2:$C$53,"Sell")</f>
        <v>6835</v>
      </c>
      <c r="AH968" s="40">
        <f ca="1">AH967+SUMIFS('Transactions (Dated)'!$E$2:$E$53,'Transactions (Dated)'!$D$2:$D$53,'Share Values'!$X968,'Transactions (Dated)'!$B$2:$B$53,'Share Values'!AH$11,'Transactions (Dated)'!$C$2:$C$53,"Buy")-SUMIFS('Transactions (Dated)'!$E$2:$E$53,'Transactions (Dated)'!$D$2:$D$53,'Share Values'!$X968,'Transactions (Dated)'!$B$2:$B$53,'Share Values'!AH$11,'Transactions (Dated)'!$C$2:$C$53,"Sell")</f>
        <v>0</v>
      </c>
      <c r="AI968" s="40">
        <f ca="1">AI967+SUMIFS('Transactions (Dated)'!$E$2:$E$53,'Transactions (Dated)'!$D$2:$D$53,'Share Values'!$X968,'Transactions (Dated)'!$B$2:$B$53,'Share Values'!AI$11,'Transactions (Dated)'!$C$2:$C$53,"Buy")-SUMIFS('Transactions (Dated)'!$E$2:$E$53,'Transactions (Dated)'!$D$2:$D$53,'Share Values'!$X968,'Transactions (Dated)'!$B$2:$B$53,'Share Values'!AI$11,'Transactions (Dated)'!$C$2:$C$53,"Sell")</f>
        <v>0</v>
      </c>
      <c r="AJ968" s="40">
        <f ca="1">AJ967+SUMIFS('Transactions (Dated)'!$E$2:$E$53,'Transactions (Dated)'!$D$2:$D$53,'Share Values'!$X968,'Transactions (Dated)'!$B$2:$B$53,'Share Values'!AJ$11,'Transactions (Dated)'!$C$2:$C$53,"Buy")-SUMIFS('Transactions (Dated)'!$E$2:$E$53,'Transactions (Dated)'!$D$2:$D$53,'Share Values'!$X968,'Transactions (Dated)'!$B$2:$B$53,'Share Values'!AJ$11,'Transactions (Dated)'!$C$2:$C$53,"Sell")</f>
        <v>0</v>
      </c>
      <c r="AK968" s="40">
        <f ca="1">AK967+SUMIFS('Transactions (Dated)'!$E$2:$E$53,'Transactions (Dated)'!$D$2:$D$53,'Share Values'!$X968,'Transactions (Dated)'!$B$2:$B$53,'Share Values'!AK$11,'Transactions (Dated)'!$C$2:$C$53,"Buy")-SUMIFS('Transactions (Dated)'!$E$2:$E$53,'Transactions (Dated)'!$D$2:$D$53,'Share Values'!$X968,'Transactions (Dated)'!$B$2:$B$53,'Share Values'!AK$11,'Transactions (Dated)'!$C$2:$C$53,"Sell")</f>
        <v>0</v>
      </c>
      <c r="AL968" s="40">
        <f ca="1">AL967+SUMIFS('Transactions (Dated)'!$E$2:$E$53,'Transactions (Dated)'!$D$2:$D$53,'Share Values'!$X968,'Transactions (Dated)'!$B$2:$B$53,'Share Values'!AL$11,'Transactions (Dated)'!$C$2:$C$53,"Buy")-SUMIFS('Transactions (Dated)'!$E$2:$E$53,'Transactions (Dated)'!$D$2:$D$53,'Share Values'!$X968,'Transactions (Dated)'!$B$2:$B$53,'Share Values'!AL$11,'Transactions (Dated)'!$C$2:$C$53,"Sell")</f>
        <v>0</v>
      </c>
      <c r="AM968" s="40">
        <f ca="1">AM967+SUMIFS('Transactions (Dated)'!$E$2:$E$53,'Transactions (Dated)'!$D$2:$D$53,'Share Values'!$X968,'Transactions (Dated)'!$B$2:$B$53,'Share Values'!AM$11,'Transactions (Dated)'!$C$2:$C$53,"Buy")-SUMIFS('Transactions (Dated)'!$E$2:$E$53,'Transactions (Dated)'!$D$2:$D$53,'Share Values'!$X968,'Transactions (Dated)'!$B$2:$B$53,'Share Values'!AM$11,'Transactions (Dated)'!$C$2:$C$53,"Sell")</f>
        <v>0</v>
      </c>
      <c r="AN968" s="40">
        <f ca="1">AN967+SUMIFS('Transactions (Dated)'!$E$2:$E$53,'Transactions (Dated)'!$D$2:$D$53,'Share Values'!$X968,'Transactions (Dated)'!$B$2:$B$53,'Share Values'!AN$11,'Transactions (Dated)'!$C$2:$C$53,"Buy")-SUMIFS('Transactions (Dated)'!$E$2:$E$53,'Transactions (Dated)'!$D$2:$D$53,'Share Values'!$X968,'Transactions (Dated)'!$B$2:$B$53,'Share Values'!AN$11,'Transactions (Dated)'!$C$2:$C$53,"Sell")</f>
        <v>0</v>
      </c>
      <c r="AQ968" s="3">
        <f t="shared" si="396"/>
        <v>43305</v>
      </c>
      <c r="AR968" s="6">
        <f t="shared" ca="1" si="397"/>
        <v>62206.25</v>
      </c>
      <c r="AS968" s="6">
        <f t="shared" ca="1" si="398"/>
        <v>41718.75</v>
      </c>
      <c r="AT968" s="6">
        <f t="shared" ca="1" si="399"/>
        <v>583016.84000000008</v>
      </c>
      <c r="AU968" s="6">
        <f t="shared" ca="1" si="400"/>
        <v>51935.4</v>
      </c>
      <c r="AV968" s="6">
        <f t="shared" ca="1" si="401"/>
        <v>0</v>
      </c>
      <c r="AW968" s="6">
        <f t="shared" ca="1" si="402"/>
        <v>0</v>
      </c>
      <c r="AX968" s="6">
        <f t="shared" ca="1" si="403"/>
        <v>50605</v>
      </c>
      <c r="AY968" s="6">
        <f t="shared" ca="1" si="404"/>
        <v>44023.1</v>
      </c>
      <c r="AZ968" s="6">
        <f t="shared" ca="1" si="405"/>
        <v>0</v>
      </c>
      <c r="BA968" s="6">
        <f t="shared" ca="1" si="406"/>
        <v>0</v>
      </c>
      <c r="BB968" s="6">
        <f t="shared" ca="1" si="407"/>
        <v>0</v>
      </c>
      <c r="BC968" s="6">
        <f t="shared" ca="1" si="408"/>
        <v>0</v>
      </c>
      <c r="BD968" s="6">
        <f t="shared" ca="1" si="409"/>
        <v>0</v>
      </c>
      <c r="BE968" s="6">
        <f t="shared" ca="1" si="410"/>
        <v>0</v>
      </c>
      <c r="BF968" s="6">
        <f t="shared" ca="1" si="393"/>
        <v>0</v>
      </c>
      <c r="BG968" s="6">
        <f t="shared" ca="1" si="394"/>
        <v>0</v>
      </c>
      <c r="BJ968" s="4">
        <f t="shared" ca="1" si="411"/>
        <v>833505.34000000008</v>
      </c>
      <c r="BL968" s="3">
        <f t="shared" si="412"/>
        <v>43305</v>
      </c>
      <c r="BM968" s="6">
        <f>BM967+SUMIFS('Transactions (Dated)'!G:G,'Transactions (Dated)'!D:D,'Share Values'!AQ968)</f>
        <v>14317.649999999987</v>
      </c>
      <c r="BN968" s="6">
        <f ca="1">BN967+SUMIFS('Transactions (Dated)'!$F:$F,'Transactions (Dated)'!$D:$D,$BL968,'Transactions (Dated)'!$B:$B,BN$11,'Transactions (Dated)'!$C:$C,"Dividend (paid to cash)")*Y968</f>
        <v>0</v>
      </c>
      <c r="BO968" s="6">
        <f ca="1">BO967+SUMIFS('Transactions (Dated)'!$F:$F,'Transactions (Dated)'!$D:$D,$BL968,'Transactions (Dated)'!$B:$B,BO$11,'Transactions (Dated)'!$C:$C,"Dividend (paid to cash)")*Z968</f>
        <v>2421.875</v>
      </c>
      <c r="BP968" s="6">
        <f ca="1">BP967+SUMIFS('Transactions (Dated)'!$F:$F,'Transactions (Dated)'!$D:$D,$BL968,'Transactions (Dated)'!$B:$B,BP$11,'Transactions (Dated)'!$C:$C,"Dividend (paid to cash)")*AA968</f>
        <v>51745.237000000008</v>
      </c>
      <c r="BQ968" s="6">
        <f ca="1">BQ967+SUMIFS('Transactions (Dated)'!$F:$F,'Transactions (Dated)'!$D:$D,$BL968,'Transactions (Dated)'!$B:$B,BQ$11,'Transactions (Dated)'!$C:$C,"Dividend (paid to cash)")*AB968</f>
        <v>922.34999999999991</v>
      </c>
      <c r="BR968" s="6">
        <f ca="1">BR967+SUMIFS('Transactions (Dated)'!$F:$F,'Transactions (Dated)'!$D:$D,$BL968,'Transactions (Dated)'!$B:$B,BR$11,'Transactions (Dated)'!$C:$C,"Dividend (paid to cash)")*AC968</f>
        <v>0</v>
      </c>
      <c r="BS968" s="6">
        <f ca="1">BS967+SUMIFS('Transactions (Dated)'!$F:$F,'Transactions (Dated)'!$D:$D,$BL968,'Transactions (Dated)'!$B:$B,BS$11,'Transactions (Dated)'!$C:$C,"Dividend (paid to cash)")*AD968</f>
        <v>0</v>
      </c>
      <c r="BT968" s="6">
        <f ca="1">BT967+SUMIFS('Transactions (Dated)'!$F:$F,'Transactions (Dated)'!$D:$D,$BL968,'Transactions (Dated)'!$B:$B,BT$11,'Transactions (Dated)'!$C:$C,"Dividend (paid to cash)")*AE968</f>
        <v>11745</v>
      </c>
      <c r="BU968" s="6">
        <f ca="1">BU967+SUMIFS('Transactions (Dated)'!$F:$F,'Transactions (Dated)'!$D:$D,$BL968,'Transactions (Dated)'!$B:$B,BU$11,'Transactions (Dated)'!$C:$C,"Dividend (paid to cash)")*AF968</f>
        <v>0</v>
      </c>
      <c r="BV968" s="6">
        <f ca="1">BV967+SUMIFS('Transactions (Dated)'!$F:$F,'Transactions (Dated)'!$D:$D,$BL968,'Transactions (Dated)'!$B:$B,BV$11,'Transactions (Dated)'!$C:$C,"Dividend (paid to cash)")*AG968</f>
        <v>0</v>
      </c>
      <c r="BW968" s="6">
        <f ca="1">BW967+SUMIFS('Transactions (Dated)'!$F:$F,'Transactions (Dated)'!$D:$D,$BL968,'Transactions (Dated)'!$B:$B,BW$11,'Transactions (Dated)'!$C:$C,"Dividend (paid to cash)")*AH968</f>
        <v>0</v>
      </c>
      <c r="BX968" s="6">
        <f ca="1">BX967+SUMIFS('Transactions (Dated)'!$F:$F,'Transactions (Dated)'!$D:$D,$BL968,'Transactions (Dated)'!$B:$B,BX$11,'Transactions (Dated)'!$C:$C,"Dividend (paid to cash)")*AI968</f>
        <v>0</v>
      </c>
      <c r="BY968" s="6">
        <f ca="1">BY967+SUMIFS('Transactions (Dated)'!$F:$F,'Transactions (Dated)'!$D:$D,$BL968,'Transactions (Dated)'!$B:$B,BY$11,'Transactions (Dated)'!$C:$C,"Dividend (paid to cash)")*AJ968</f>
        <v>0</v>
      </c>
      <c r="BZ968" s="6">
        <f ca="1">BZ967+SUMIFS('Transactions (Dated)'!$F:$F,'Transactions (Dated)'!$D:$D,$BL968,'Transactions (Dated)'!$B:$B,BZ$11,'Transactions (Dated)'!$C:$C,"Dividend (paid to cash)")*AK968</f>
        <v>0</v>
      </c>
      <c r="CA968" s="6">
        <f ca="1">CA967+SUMIFS('Transactions (Dated)'!$F:$F,'Transactions (Dated)'!$D:$D,$BL968,'Transactions (Dated)'!$B:$B,CA$11,'Transactions (Dated)'!$C:$C,"Dividend (paid to cash)")*AL968</f>
        <v>0</v>
      </c>
      <c r="CB968" s="6">
        <v>0</v>
      </c>
      <c r="CC968" s="6">
        <v>0</v>
      </c>
      <c r="CF968" s="6">
        <f t="shared" ca="1" si="413"/>
        <v>81152.111999999994</v>
      </c>
      <c r="CH968" s="3">
        <f t="shared" si="414"/>
        <v>43305</v>
      </c>
      <c r="CI968" s="4">
        <f t="shared" ca="1" si="415"/>
        <v>833505.34000000008</v>
      </c>
      <c r="CJ968" s="4">
        <f t="shared" ca="1" si="416"/>
        <v>81152.111999999994</v>
      </c>
      <c r="CL968" s="4">
        <f t="shared" ca="1" si="417"/>
        <v>914657.45200000005</v>
      </c>
    </row>
    <row r="969" spans="2:90" x14ac:dyDescent="0.15">
      <c r="B969" s="3">
        <v>43306</v>
      </c>
      <c r="E969" s="86">
        <v>43306</v>
      </c>
      <c r="F969" s="53">
        <v>13.46</v>
      </c>
      <c r="G969">
        <v>4.3899999999999997</v>
      </c>
      <c r="H969">
        <v>22.18</v>
      </c>
      <c r="I969">
        <v>27.57</v>
      </c>
      <c r="K969">
        <v>11.91</v>
      </c>
      <c r="L969">
        <v>17.3</v>
      </c>
      <c r="O969">
        <v>16.53</v>
      </c>
      <c r="Q969">
        <v>1.32</v>
      </c>
      <c r="R969">
        <v>7</v>
      </c>
      <c r="S969">
        <v>42.27</v>
      </c>
      <c r="U969">
        <v>42.27</v>
      </c>
      <c r="X969" s="3">
        <f t="shared" si="395"/>
        <v>43306</v>
      </c>
      <c r="Y969" s="40">
        <f ca="1">Y968+SUMIFS('Transactions (Dated)'!$E$2:$E$53,'Transactions (Dated)'!$D$2:$D$53,'Share Values'!$X969,'Transactions (Dated)'!$B$2:$B$53,'Share Values'!Y$11,'Transactions (Dated)'!$C$2:$C$53,"Buy")-SUMIFS('Transactions (Dated)'!$E$2:$E$53,'Transactions (Dated)'!$D$2:$D$53,'Share Values'!$X969,'Transactions (Dated)'!$B$2:$B$53,'Share Values'!Y$11,'Transactions (Dated)'!$C$2:$C$53,"Sell")</f>
        <v>4625</v>
      </c>
      <c r="Z969" s="40">
        <f ca="1">Z968+SUMIFS('Transactions (Dated)'!$E$2:$E$53,'Transactions (Dated)'!$D$2:$D$53,'Share Values'!$X969,'Transactions (Dated)'!$B$2:$B$53,'Share Values'!Z$11,'Transactions (Dated)'!$C$2:$C$53,"Buy")-SUMIFS('Transactions (Dated)'!$E$2:$E$53,'Transactions (Dated)'!$D$2:$D$53,'Share Values'!$X969,'Transactions (Dated)'!$B$2:$B$53,'Share Values'!Z$11,'Transactions (Dated)'!$C$2:$C$53,"Sell")</f>
        <v>9375</v>
      </c>
      <c r="AA969" s="40">
        <f ca="1">AA968+SUMIFS('Transactions (Dated)'!$E$2:$E$53,'Transactions (Dated)'!$D$2:$D$53,'Share Values'!$X969,'Transactions (Dated)'!$B$2:$B$53,'Share Values'!AA$11,'Transactions (Dated)'!$C$2:$C$53,"Buy")-SUMIFS('Transactions (Dated)'!$E$2:$E$53,'Transactions (Dated)'!$D$2:$D$53,'Share Values'!$X969,'Transactions (Dated)'!$B$2:$B$53,'Share Values'!AA$11,'Transactions (Dated)'!$C$2:$C$53,"Sell")</f>
        <v>26357</v>
      </c>
      <c r="AB969" s="40">
        <f ca="1">AB968+SUMIFS('Transactions (Dated)'!$E$2:$E$53,'Transactions (Dated)'!$D$2:$D$53,'Share Values'!$X969,'Transactions (Dated)'!$B$2:$B$53,'Share Values'!AB$11,'Transactions (Dated)'!$C$2:$C$53,"Buy")-SUMIFS('Transactions (Dated)'!$E$2:$E$53,'Transactions (Dated)'!$D$2:$D$53,'Share Values'!$X969,'Transactions (Dated)'!$B$2:$B$53,'Share Values'!AB$11,'Transactions (Dated)'!$C$2:$C$53,"Sell")</f>
        <v>1892</v>
      </c>
      <c r="AC969" s="40">
        <f ca="1">AC968+SUMIFS('Transactions (Dated)'!$E$2:$E$53,'Transactions (Dated)'!$D$2:$D$53,'Share Values'!$X969,'Transactions (Dated)'!$B$2:$B$53,'Share Values'!AC$11,'Transactions (Dated)'!$C$2:$C$53,"Buy")-SUMIFS('Transactions (Dated)'!$E$2:$E$53,'Transactions (Dated)'!$D$2:$D$53,'Share Values'!$X969,'Transactions (Dated)'!$B$2:$B$53,'Share Values'!AC$11,'Transactions (Dated)'!$C$2:$C$53,"Sell")</f>
        <v>2348</v>
      </c>
      <c r="AD969" s="40">
        <f ca="1">AD968+SUMIFS('Transactions (Dated)'!$E$2:$E$53,'Transactions (Dated)'!$D$2:$D$53,'Share Values'!$X969,'Transactions (Dated)'!$B$2:$B$53,'Share Values'!AD$11,'Transactions (Dated)'!$C$2:$C$53,"Buy")-SUMIFS('Transactions (Dated)'!$E$2:$E$53,'Transactions (Dated)'!$D$2:$D$53,'Share Values'!$X969,'Transactions (Dated)'!$B$2:$B$53,'Share Values'!AD$11,'Transactions (Dated)'!$C$2:$C$53,"Sell")</f>
        <v>0</v>
      </c>
      <c r="AE969" s="40">
        <f ca="1">AE968+SUMIFS('Transactions (Dated)'!$E$2:$E$53,'Transactions (Dated)'!$D$2:$D$53,'Share Values'!$X969,'Transactions (Dated)'!$B$2:$B$53,'Share Values'!AE$11,'Transactions (Dated)'!$C$2:$C$53,"Buy")-SUMIFS('Transactions (Dated)'!$E$2:$E$53,'Transactions (Dated)'!$D$2:$D$53,'Share Values'!$X969,'Transactions (Dated)'!$B$2:$B$53,'Share Values'!AE$11,'Transactions (Dated)'!$C$2:$C$53,"Sell")</f>
        <v>2900</v>
      </c>
      <c r="AF969" s="40">
        <f ca="1">AF968+SUMIFS('Transactions (Dated)'!$E$2:$E$53,'Transactions (Dated)'!$D$2:$D$53,'Share Values'!$X969,'Transactions (Dated)'!$B$2:$B$53,'Share Values'!AF$11,'Transactions (Dated)'!$C$2:$C$53,"Buy")-SUMIFS('Transactions (Dated)'!$E$2:$E$53,'Transactions (Dated)'!$D$2:$D$53,'Share Values'!$X969,'Transactions (Dated)'!$B$2:$B$53,'Share Values'!AF$11,'Transactions (Dated)'!$C$2:$C$53,"Sell")</f>
        <v>14201</v>
      </c>
      <c r="AG969" s="40">
        <f ca="1">AG968+SUMIFS('Transactions (Dated)'!$E$2:$E$53,'Transactions (Dated)'!$D$2:$D$53,'Share Values'!$X969,'Transactions (Dated)'!$B$2:$B$53,'Share Values'!AG$11,'Transactions (Dated)'!$C$2:$C$53,"Buy")-SUMIFS('Transactions (Dated)'!$E$2:$E$53,'Transactions (Dated)'!$D$2:$D$53,'Share Values'!$X969,'Transactions (Dated)'!$B$2:$B$53,'Share Values'!AG$11,'Transactions (Dated)'!$C$2:$C$53,"Sell")</f>
        <v>6835</v>
      </c>
      <c r="AH969" s="40">
        <f ca="1">AH968+SUMIFS('Transactions (Dated)'!$E$2:$E$53,'Transactions (Dated)'!$D$2:$D$53,'Share Values'!$X969,'Transactions (Dated)'!$B$2:$B$53,'Share Values'!AH$11,'Transactions (Dated)'!$C$2:$C$53,"Buy")-SUMIFS('Transactions (Dated)'!$E$2:$E$53,'Transactions (Dated)'!$D$2:$D$53,'Share Values'!$X969,'Transactions (Dated)'!$B$2:$B$53,'Share Values'!AH$11,'Transactions (Dated)'!$C$2:$C$53,"Sell")</f>
        <v>0</v>
      </c>
      <c r="AI969" s="40">
        <f ca="1">AI968+SUMIFS('Transactions (Dated)'!$E$2:$E$53,'Transactions (Dated)'!$D$2:$D$53,'Share Values'!$X969,'Transactions (Dated)'!$B$2:$B$53,'Share Values'!AI$11,'Transactions (Dated)'!$C$2:$C$53,"Buy")-SUMIFS('Transactions (Dated)'!$E$2:$E$53,'Transactions (Dated)'!$D$2:$D$53,'Share Values'!$X969,'Transactions (Dated)'!$B$2:$B$53,'Share Values'!AI$11,'Transactions (Dated)'!$C$2:$C$53,"Sell")</f>
        <v>0</v>
      </c>
      <c r="AJ969" s="40">
        <f ca="1">AJ968+SUMIFS('Transactions (Dated)'!$E$2:$E$53,'Transactions (Dated)'!$D$2:$D$53,'Share Values'!$X969,'Transactions (Dated)'!$B$2:$B$53,'Share Values'!AJ$11,'Transactions (Dated)'!$C$2:$C$53,"Buy")-SUMIFS('Transactions (Dated)'!$E$2:$E$53,'Transactions (Dated)'!$D$2:$D$53,'Share Values'!$X969,'Transactions (Dated)'!$B$2:$B$53,'Share Values'!AJ$11,'Transactions (Dated)'!$C$2:$C$53,"Sell")</f>
        <v>0</v>
      </c>
      <c r="AK969" s="40">
        <f ca="1">AK968+SUMIFS('Transactions (Dated)'!$E$2:$E$53,'Transactions (Dated)'!$D$2:$D$53,'Share Values'!$X969,'Transactions (Dated)'!$B$2:$B$53,'Share Values'!AK$11,'Transactions (Dated)'!$C$2:$C$53,"Buy")-SUMIFS('Transactions (Dated)'!$E$2:$E$53,'Transactions (Dated)'!$D$2:$D$53,'Share Values'!$X969,'Transactions (Dated)'!$B$2:$B$53,'Share Values'!AK$11,'Transactions (Dated)'!$C$2:$C$53,"Sell")</f>
        <v>0</v>
      </c>
      <c r="AL969" s="40">
        <f ca="1">AL968+SUMIFS('Transactions (Dated)'!$E$2:$E$53,'Transactions (Dated)'!$D$2:$D$53,'Share Values'!$X969,'Transactions (Dated)'!$B$2:$B$53,'Share Values'!AL$11,'Transactions (Dated)'!$C$2:$C$53,"Buy")-SUMIFS('Transactions (Dated)'!$E$2:$E$53,'Transactions (Dated)'!$D$2:$D$53,'Share Values'!$X969,'Transactions (Dated)'!$B$2:$B$53,'Share Values'!AL$11,'Transactions (Dated)'!$C$2:$C$53,"Sell")</f>
        <v>0</v>
      </c>
      <c r="AM969" s="40">
        <f ca="1">AM968+SUMIFS('Transactions (Dated)'!$E$2:$E$53,'Transactions (Dated)'!$D$2:$D$53,'Share Values'!$X969,'Transactions (Dated)'!$B$2:$B$53,'Share Values'!AM$11,'Transactions (Dated)'!$C$2:$C$53,"Buy")-SUMIFS('Transactions (Dated)'!$E$2:$E$53,'Transactions (Dated)'!$D$2:$D$53,'Share Values'!$X969,'Transactions (Dated)'!$B$2:$B$53,'Share Values'!AM$11,'Transactions (Dated)'!$C$2:$C$53,"Sell")</f>
        <v>0</v>
      </c>
      <c r="AN969" s="40">
        <f ca="1">AN968+SUMIFS('Transactions (Dated)'!$E$2:$E$53,'Transactions (Dated)'!$D$2:$D$53,'Share Values'!$X969,'Transactions (Dated)'!$B$2:$B$53,'Share Values'!AN$11,'Transactions (Dated)'!$C$2:$C$53,"Buy")-SUMIFS('Transactions (Dated)'!$E$2:$E$53,'Transactions (Dated)'!$D$2:$D$53,'Share Values'!$X969,'Transactions (Dated)'!$B$2:$B$53,'Share Values'!AN$11,'Transactions (Dated)'!$C$2:$C$53,"Sell")</f>
        <v>0</v>
      </c>
      <c r="AQ969" s="3">
        <f t="shared" si="396"/>
        <v>43306</v>
      </c>
      <c r="AR969" s="6">
        <f t="shared" ca="1" si="397"/>
        <v>62252.500000000007</v>
      </c>
      <c r="AS969" s="6">
        <f t="shared" ca="1" si="398"/>
        <v>41156.25</v>
      </c>
      <c r="AT969" s="6">
        <f t="shared" ca="1" si="399"/>
        <v>584598.26</v>
      </c>
      <c r="AU969" s="6">
        <f t="shared" ca="1" si="400"/>
        <v>52162.44</v>
      </c>
      <c r="AV969" s="6">
        <f t="shared" ca="1" si="401"/>
        <v>0</v>
      </c>
      <c r="AW969" s="6">
        <f t="shared" ca="1" si="402"/>
        <v>0</v>
      </c>
      <c r="AX969" s="6">
        <f t="shared" ca="1" si="403"/>
        <v>50170</v>
      </c>
      <c r="AY969" s="6">
        <f t="shared" ca="1" si="404"/>
        <v>0</v>
      </c>
      <c r="AZ969" s="6">
        <f t="shared" ca="1" si="405"/>
        <v>0</v>
      </c>
      <c r="BA969" s="6">
        <f t="shared" ca="1" si="406"/>
        <v>0</v>
      </c>
      <c r="BB969" s="6">
        <f t="shared" ca="1" si="407"/>
        <v>0</v>
      </c>
      <c r="BC969" s="6">
        <f t="shared" ca="1" si="408"/>
        <v>0</v>
      </c>
      <c r="BD969" s="6">
        <f t="shared" ca="1" si="409"/>
        <v>0</v>
      </c>
      <c r="BE969" s="6">
        <f t="shared" ca="1" si="410"/>
        <v>0</v>
      </c>
      <c r="BF969" s="6">
        <f t="shared" ca="1" si="393"/>
        <v>0</v>
      </c>
      <c r="BG969" s="6">
        <f t="shared" ca="1" si="394"/>
        <v>0</v>
      </c>
      <c r="BJ969" s="4">
        <f t="shared" ca="1" si="411"/>
        <v>790339.45</v>
      </c>
      <c r="BL969" s="3">
        <f t="shared" si="412"/>
        <v>43306</v>
      </c>
      <c r="BM969" s="6">
        <f>BM968+SUMIFS('Transactions (Dated)'!G:G,'Transactions (Dated)'!D:D,'Share Values'!AQ969)</f>
        <v>14317.649999999987</v>
      </c>
      <c r="BN969" s="6">
        <f ca="1">BN968+SUMIFS('Transactions (Dated)'!$F:$F,'Transactions (Dated)'!$D:$D,$BL969,'Transactions (Dated)'!$B:$B,BN$11,'Transactions (Dated)'!$C:$C,"Dividend (paid to cash)")*Y969</f>
        <v>0</v>
      </c>
      <c r="BO969" s="6">
        <f ca="1">BO968+SUMIFS('Transactions (Dated)'!$F:$F,'Transactions (Dated)'!$D:$D,$BL969,'Transactions (Dated)'!$B:$B,BO$11,'Transactions (Dated)'!$C:$C,"Dividend (paid to cash)")*Z969</f>
        <v>2421.875</v>
      </c>
      <c r="BP969" s="6">
        <f ca="1">BP968+SUMIFS('Transactions (Dated)'!$F:$F,'Transactions (Dated)'!$D:$D,$BL969,'Transactions (Dated)'!$B:$B,BP$11,'Transactions (Dated)'!$C:$C,"Dividend (paid to cash)")*AA969</f>
        <v>51745.237000000008</v>
      </c>
      <c r="BQ969" s="6">
        <f ca="1">BQ968+SUMIFS('Transactions (Dated)'!$F:$F,'Transactions (Dated)'!$D:$D,$BL969,'Transactions (Dated)'!$B:$B,BQ$11,'Transactions (Dated)'!$C:$C,"Dividend (paid to cash)")*AB969</f>
        <v>922.34999999999991</v>
      </c>
      <c r="BR969" s="6">
        <f ca="1">BR968+SUMIFS('Transactions (Dated)'!$F:$F,'Transactions (Dated)'!$D:$D,$BL969,'Transactions (Dated)'!$B:$B,BR$11,'Transactions (Dated)'!$C:$C,"Dividend (paid to cash)")*AC969</f>
        <v>0</v>
      </c>
      <c r="BS969" s="6">
        <f ca="1">BS968+SUMIFS('Transactions (Dated)'!$F:$F,'Transactions (Dated)'!$D:$D,$BL969,'Transactions (Dated)'!$B:$B,BS$11,'Transactions (Dated)'!$C:$C,"Dividend (paid to cash)")*AD969</f>
        <v>0</v>
      </c>
      <c r="BT969" s="6">
        <f ca="1">BT968+SUMIFS('Transactions (Dated)'!$F:$F,'Transactions (Dated)'!$D:$D,$BL969,'Transactions (Dated)'!$B:$B,BT$11,'Transactions (Dated)'!$C:$C,"Dividend (paid to cash)")*AE969</f>
        <v>11745</v>
      </c>
      <c r="BU969" s="6">
        <f ca="1">BU968+SUMIFS('Transactions (Dated)'!$F:$F,'Transactions (Dated)'!$D:$D,$BL969,'Transactions (Dated)'!$B:$B,BU$11,'Transactions (Dated)'!$C:$C,"Dividend (paid to cash)")*AF969</f>
        <v>0</v>
      </c>
      <c r="BV969" s="6">
        <f ca="1">BV968+SUMIFS('Transactions (Dated)'!$F:$F,'Transactions (Dated)'!$D:$D,$BL969,'Transactions (Dated)'!$B:$B,BV$11,'Transactions (Dated)'!$C:$C,"Dividend (paid to cash)")*AG969</f>
        <v>0</v>
      </c>
      <c r="BW969" s="6">
        <f ca="1">BW968+SUMIFS('Transactions (Dated)'!$F:$F,'Transactions (Dated)'!$D:$D,$BL969,'Transactions (Dated)'!$B:$B,BW$11,'Transactions (Dated)'!$C:$C,"Dividend (paid to cash)")*AH969</f>
        <v>0</v>
      </c>
      <c r="BX969" s="6">
        <f ca="1">BX968+SUMIFS('Transactions (Dated)'!$F:$F,'Transactions (Dated)'!$D:$D,$BL969,'Transactions (Dated)'!$B:$B,BX$11,'Transactions (Dated)'!$C:$C,"Dividend (paid to cash)")*AI969</f>
        <v>0</v>
      </c>
      <c r="BY969" s="6">
        <f ca="1">BY968+SUMIFS('Transactions (Dated)'!$F:$F,'Transactions (Dated)'!$D:$D,$BL969,'Transactions (Dated)'!$B:$B,BY$11,'Transactions (Dated)'!$C:$C,"Dividend (paid to cash)")*AJ969</f>
        <v>0</v>
      </c>
      <c r="BZ969" s="6">
        <f ca="1">BZ968+SUMIFS('Transactions (Dated)'!$F:$F,'Transactions (Dated)'!$D:$D,$BL969,'Transactions (Dated)'!$B:$B,BZ$11,'Transactions (Dated)'!$C:$C,"Dividend (paid to cash)")*AK969</f>
        <v>0</v>
      </c>
      <c r="CA969" s="6">
        <f ca="1">CA968+SUMIFS('Transactions (Dated)'!$F:$F,'Transactions (Dated)'!$D:$D,$BL969,'Transactions (Dated)'!$B:$B,CA$11,'Transactions (Dated)'!$C:$C,"Dividend (paid to cash)")*AL969</f>
        <v>0</v>
      </c>
      <c r="CB969" s="6">
        <v>0</v>
      </c>
      <c r="CC969" s="6">
        <v>0</v>
      </c>
      <c r="CF969" s="6">
        <f t="shared" ca="1" si="413"/>
        <v>81152.111999999994</v>
      </c>
      <c r="CH969" s="3">
        <f t="shared" si="414"/>
        <v>43306</v>
      </c>
      <c r="CI969" s="4">
        <f t="shared" ca="1" si="415"/>
        <v>790339.45</v>
      </c>
      <c r="CJ969" s="4">
        <f t="shared" ca="1" si="416"/>
        <v>81152.111999999994</v>
      </c>
      <c r="CL969" s="4">
        <f t="shared" ca="1" si="417"/>
        <v>871491.56199999992</v>
      </c>
    </row>
    <row r="970" spans="2:90" x14ac:dyDescent="0.15">
      <c r="B970" s="3">
        <v>43307</v>
      </c>
      <c r="E970" s="86">
        <v>43307</v>
      </c>
      <c r="F970" s="53">
        <v>13.4</v>
      </c>
      <c r="G970">
        <v>4.3899999999999997</v>
      </c>
      <c r="H970">
        <v>22.22</v>
      </c>
      <c r="I970">
        <v>27.34</v>
      </c>
      <c r="K970">
        <v>12.08</v>
      </c>
      <c r="L970">
        <v>17.149999999999999</v>
      </c>
      <c r="O970">
        <v>16.510000000000002</v>
      </c>
      <c r="Q970">
        <v>1.34</v>
      </c>
      <c r="R970">
        <v>6.86</v>
      </c>
      <c r="S970">
        <v>42.43</v>
      </c>
      <c r="T970">
        <v>0.47499999999999998</v>
      </c>
      <c r="U970">
        <v>42.43</v>
      </c>
      <c r="X970" s="3">
        <f t="shared" si="395"/>
        <v>43307</v>
      </c>
      <c r="Y970" s="40">
        <f ca="1">Y969+SUMIFS('Transactions (Dated)'!$E$2:$E$53,'Transactions (Dated)'!$D$2:$D$53,'Share Values'!$X970,'Transactions (Dated)'!$B$2:$B$53,'Share Values'!Y$11,'Transactions (Dated)'!$C$2:$C$53,"Buy")-SUMIFS('Transactions (Dated)'!$E$2:$E$53,'Transactions (Dated)'!$D$2:$D$53,'Share Values'!$X970,'Transactions (Dated)'!$B$2:$B$53,'Share Values'!Y$11,'Transactions (Dated)'!$C$2:$C$53,"Sell")</f>
        <v>4625</v>
      </c>
      <c r="Z970" s="40">
        <f ca="1">Z969+SUMIFS('Transactions (Dated)'!$E$2:$E$53,'Transactions (Dated)'!$D$2:$D$53,'Share Values'!$X970,'Transactions (Dated)'!$B$2:$B$53,'Share Values'!Z$11,'Transactions (Dated)'!$C$2:$C$53,"Buy")-SUMIFS('Transactions (Dated)'!$E$2:$E$53,'Transactions (Dated)'!$D$2:$D$53,'Share Values'!$X970,'Transactions (Dated)'!$B$2:$B$53,'Share Values'!Z$11,'Transactions (Dated)'!$C$2:$C$53,"Sell")</f>
        <v>9375</v>
      </c>
      <c r="AA970" s="40">
        <f ca="1">AA969+SUMIFS('Transactions (Dated)'!$E$2:$E$53,'Transactions (Dated)'!$D$2:$D$53,'Share Values'!$X970,'Transactions (Dated)'!$B$2:$B$53,'Share Values'!AA$11,'Transactions (Dated)'!$C$2:$C$53,"Buy")-SUMIFS('Transactions (Dated)'!$E$2:$E$53,'Transactions (Dated)'!$D$2:$D$53,'Share Values'!$X970,'Transactions (Dated)'!$B$2:$B$53,'Share Values'!AA$11,'Transactions (Dated)'!$C$2:$C$53,"Sell")</f>
        <v>26357</v>
      </c>
      <c r="AB970" s="40">
        <f ca="1">AB969+SUMIFS('Transactions (Dated)'!$E$2:$E$53,'Transactions (Dated)'!$D$2:$D$53,'Share Values'!$X970,'Transactions (Dated)'!$B$2:$B$53,'Share Values'!AB$11,'Transactions (Dated)'!$C$2:$C$53,"Buy")-SUMIFS('Transactions (Dated)'!$E$2:$E$53,'Transactions (Dated)'!$D$2:$D$53,'Share Values'!$X970,'Transactions (Dated)'!$B$2:$B$53,'Share Values'!AB$11,'Transactions (Dated)'!$C$2:$C$53,"Sell")</f>
        <v>1892</v>
      </c>
      <c r="AC970" s="40">
        <f ca="1">AC969+SUMIFS('Transactions (Dated)'!$E$2:$E$53,'Transactions (Dated)'!$D$2:$D$53,'Share Values'!$X970,'Transactions (Dated)'!$B$2:$B$53,'Share Values'!AC$11,'Transactions (Dated)'!$C$2:$C$53,"Buy")-SUMIFS('Transactions (Dated)'!$E$2:$E$53,'Transactions (Dated)'!$D$2:$D$53,'Share Values'!$X970,'Transactions (Dated)'!$B$2:$B$53,'Share Values'!AC$11,'Transactions (Dated)'!$C$2:$C$53,"Sell")</f>
        <v>2348</v>
      </c>
      <c r="AD970" s="40">
        <f ca="1">AD969+SUMIFS('Transactions (Dated)'!$E$2:$E$53,'Transactions (Dated)'!$D$2:$D$53,'Share Values'!$X970,'Transactions (Dated)'!$B$2:$B$53,'Share Values'!AD$11,'Transactions (Dated)'!$C$2:$C$53,"Buy")-SUMIFS('Transactions (Dated)'!$E$2:$E$53,'Transactions (Dated)'!$D$2:$D$53,'Share Values'!$X970,'Transactions (Dated)'!$B$2:$B$53,'Share Values'!AD$11,'Transactions (Dated)'!$C$2:$C$53,"Sell")</f>
        <v>0</v>
      </c>
      <c r="AE970" s="40">
        <f ca="1">AE969+SUMIFS('Transactions (Dated)'!$E$2:$E$53,'Transactions (Dated)'!$D$2:$D$53,'Share Values'!$X970,'Transactions (Dated)'!$B$2:$B$53,'Share Values'!AE$11,'Transactions (Dated)'!$C$2:$C$53,"Buy")-SUMIFS('Transactions (Dated)'!$E$2:$E$53,'Transactions (Dated)'!$D$2:$D$53,'Share Values'!$X970,'Transactions (Dated)'!$B$2:$B$53,'Share Values'!AE$11,'Transactions (Dated)'!$C$2:$C$53,"Sell")</f>
        <v>2900</v>
      </c>
      <c r="AF970" s="40">
        <f ca="1">AF969+SUMIFS('Transactions (Dated)'!$E$2:$E$53,'Transactions (Dated)'!$D$2:$D$53,'Share Values'!$X970,'Transactions (Dated)'!$B$2:$B$53,'Share Values'!AF$11,'Transactions (Dated)'!$C$2:$C$53,"Buy")-SUMIFS('Transactions (Dated)'!$E$2:$E$53,'Transactions (Dated)'!$D$2:$D$53,'Share Values'!$X970,'Transactions (Dated)'!$B$2:$B$53,'Share Values'!AF$11,'Transactions (Dated)'!$C$2:$C$53,"Sell")</f>
        <v>14201</v>
      </c>
      <c r="AG970" s="40">
        <f ca="1">AG969+SUMIFS('Transactions (Dated)'!$E$2:$E$53,'Transactions (Dated)'!$D$2:$D$53,'Share Values'!$X970,'Transactions (Dated)'!$B$2:$B$53,'Share Values'!AG$11,'Transactions (Dated)'!$C$2:$C$53,"Buy")-SUMIFS('Transactions (Dated)'!$E$2:$E$53,'Transactions (Dated)'!$D$2:$D$53,'Share Values'!$X970,'Transactions (Dated)'!$B$2:$B$53,'Share Values'!AG$11,'Transactions (Dated)'!$C$2:$C$53,"Sell")</f>
        <v>6835</v>
      </c>
      <c r="AH970" s="40">
        <f ca="1">AH969+SUMIFS('Transactions (Dated)'!$E$2:$E$53,'Transactions (Dated)'!$D$2:$D$53,'Share Values'!$X970,'Transactions (Dated)'!$B$2:$B$53,'Share Values'!AH$11,'Transactions (Dated)'!$C$2:$C$53,"Buy")-SUMIFS('Transactions (Dated)'!$E$2:$E$53,'Transactions (Dated)'!$D$2:$D$53,'Share Values'!$X970,'Transactions (Dated)'!$B$2:$B$53,'Share Values'!AH$11,'Transactions (Dated)'!$C$2:$C$53,"Sell")</f>
        <v>0</v>
      </c>
      <c r="AI970" s="40">
        <f ca="1">AI969+SUMIFS('Transactions (Dated)'!$E$2:$E$53,'Transactions (Dated)'!$D$2:$D$53,'Share Values'!$X970,'Transactions (Dated)'!$B$2:$B$53,'Share Values'!AI$11,'Transactions (Dated)'!$C$2:$C$53,"Buy")-SUMIFS('Transactions (Dated)'!$E$2:$E$53,'Transactions (Dated)'!$D$2:$D$53,'Share Values'!$X970,'Transactions (Dated)'!$B$2:$B$53,'Share Values'!AI$11,'Transactions (Dated)'!$C$2:$C$53,"Sell")</f>
        <v>0</v>
      </c>
      <c r="AJ970" s="40">
        <f ca="1">AJ969+SUMIFS('Transactions (Dated)'!$E$2:$E$53,'Transactions (Dated)'!$D$2:$D$53,'Share Values'!$X970,'Transactions (Dated)'!$B$2:$B$53,'Share Values'!AJ$11,'Transactions (Dated)'!$C$2:$C$53,"Buy")-SUMIFS('Transactions (Dated)'!$E$2:$E$53,'Transactions (Dated)'!$D$2:$D$53,'Share Values'!$X970,'Transactions (Dated)'!$B$2:$B$53,'Share Values'!AJ$11,'Transactions (Dated)'!$C$2:$C$53,"Sell")</f>
        <v>0</v>
      </c>
      <c r="AK970" s="40">
        <f ca="1">AK969+SUMIFS('Transactions (Dated)'!$E$2:$E$53,'Transactions (Dated)'!$D$2:$D$53,'Share Values'!$X970,'Transactions (Dated)'!$B$2:$B$53,'Share Values'!AK$11,'Transactions (Dated)'!$C$2:$C$53,"Buy")-SUMIFS('Transactions (Dated)'!$E$2:$E$53,'Transactions (Dated)'!$D$2:$D$53,'Share Values'!$X970,'Transactions (Dated)'!$B$2:$B$53,'Share Values'!AK$11,'Transactions (Dated)'!$C$2:$C$53,"Sell")</f>
        <v>0</v>
      </c>
      <c r="AL970" s="40">
        <f ca="1">AL969+SUMIFS('Transactions (Dated)'!$E$2:$E$53,'Transactions (Dated)'!$D$2:$D$53,'Share Values'!$X970,'Transactions (Dated)'!$B$2:$B$53,'Share Values'!AL$11,'Transactions (Dated)'!$C$2:$C$53,"Buy")-SUMIFS('Transactions (Dated)'!$E$2:$E$53,'Transactions (Dated)'!$D$2:$D$53,'Share Values'!$X970,'Transactions (Dated)'!$B$2:$B$53,'Share Values'!AL$11,'Transactions (Dated)'!$C$2:$C$53,"Sell")</f>
        <v>0</v>
      </c>
      <c r="AM970" s="40">
        <f ca="1">AM969+SUMIFS('Transactions (Dated)'!$E$2:$E$53,'Transactions (Dated)'!$D$2:$D$53,'Share Values'!$X970,'Transactions (Dated)'!$B$2:$B$53,'Share Values'!AM$11,'Transactions (Dated)'!$C$2:$C$53,"Buy")-SUMIFS('Transactions (Dated)'!$E$2:$E$53,'Transactions (Dated)'!$D$2:$D$53,'Share Values'!$X970,'Transactions (Dated)'!$B$2:$B$53,'Share Values'!AM$11,'Transactions (Dated)'!$C$2:$C$53,"Sell")</f>
        <v>0</v>
      </c>
      <c r="AN970" s="40">
        <f ca="1">AN969+SUMIFS('Transactions (Dated)'!$E$2:$E$53,'Transactions (Dated)'!$D$2:$D$53,'Share Values'!$X970,'Transactions (Dated)'!$B$2:$B$53,'Share Values'!AN$11,'Transactions (Dated)'!$C$2:$C$53,"Buy")-SUMIFS('Transactions (Dated)'!$E$2:$E$53,'Transactions (Dated)'!$D$2:$D$53,'Share Values'!$X970,'Transactions (Dated)'!$B$2:$B$53,'Share Values'!AN$11,'Transactions (Dated)'!$C$2:$C$53,"Sell")</f>
        <v>0</v>
      </c>
      <c r="AQ970" s="3">
        <f t="shared" si="396"/>
        <v>43307</v>
      </c>
      <c r="AR970" s="6">
        <f t="shared" ca="1" si="397"/>
        <v>61975</v>
      </c>
      <c r="AS970" s="6">
        <f t="shared" ca="1" si="398"/>
        <v>41156.25</v>
      </c>
      <c r="AT970" s="6">
        <f t="shared" ca="1" si="399"/>
        <v>585652.53999999992</v>
      </c>
      <c r="AU970" s="6">
        <f t="shared" ca="1" si="400"/>
        <v>51727.28</v>
      </c>
      <c r="AV970" s="6">
        <f t="shared" ca="1" si="401"/>
        <v>0</v>
      </c>
      <c r="AW970" s="6">
        <f t="shared" ca="1" si="402"/>
        <v>0</v>
      </c>
      <c r="AX970" s="6">
        <f t="shared" ca="1" si="403"/>
        <v>49734.999999999993</v>
      </c>
      <c r="AY970" s="6">
        <f t="shared" ca="1" si="404"/>
        <v>0</v>
      </c>
      <c r="AZ970" s="6">
        <f t="shared" ca="1" si="405"/>
        <v>0</v>
      </c>
      <c r="BA970" s="6">
        <f t="shared" ca="1" si="406"/>
        <v>0</v>
      </c>
      <c r="BB970" s="6">
        <f t="shared" ca="1" si="407"/>
        <v>0</v>
      </c>
      <c r="BC970" s="6">
        <f t="shared" ca="1" si="408"/>
        <v>0</v>
      </c>
      <c r="BD970" s="6">
        <f t="shared" ca="1" si="409"/>
        <v>0</v>
      </c>
      <c r="BE970" s="6">
        <f t="shared" ca="1" si="410"/>
        <v>0</v>
      </c>
      <c r="BF970" s="6">
        <f t="shared" ca="1" si="393"/>
        <v>0</v>
      </c>
      <c r="BG970" s="6">
        <f t="shared" ca="1" si="394"/>
        <v>0</v>
      </c>
      <c r="BJ970" s="4">
        <f t="shared" ca="1" si="411"/>
        <v>790246.07</v>
      </c>
      <c r="BL970" s="3">
        <f t="shared" si="412"/>
        <v>43307</v>
      </c>
      <c r="BM970" s="6">
        <f>BM969+SUMIFS('Transactions (Dated)'!G:G,'Transactions (Dated)'!D:D,'Share Values'!AQ970)</f>
        <v>14317.649999999987</v>
      </c>
      <c r="BN970" s="6">
        <f ca="1">BN969+SUMIFS('Transactions (Dated)'!$F:$F,'Transactions (Dated)'!$D:$D,$BL970,'Transactions (Dated)'!$B:$B,BN$11,'Transactions (Dated)'!$C:$C,"Dividend (paid to cash)")*Y970</f>
        <v>0</v>
      </c>
      <c r="BO970" s="6">
        <f ca="1">BO969+SUMIFS('Transactions (Dated)'!$F:$F,'Transactions (Dated)'!$D:$D,$BL970,'Transactions (Dated)'!$B:$B,BO$11,'Transactions (Dated)'!$C:$C,"Dividend (paid to cash)")*Z970</f>
        <v>2421.875</v>
      </c>
      <c r="BP970" s="6">
        <f ca="1">BP969+SUMIFS('Transactions (Dated)'!$F:$F,'Transactions (Dated)'!$D:$D,$BL970,'Transactions (Dated)'!$B:$B,BP$11,'Transactions (Dated)'!$C:$C,"Dividend (paid to cash)")*AA970</f>
        <v>51745.237000000008</v>
      </c>
      <c r="BQ970" s="6">
        <f ca="1">BQ969+SUMIFS('Transactions (Dated)'!$F:$F,'Transactions (Dated)'!$D:$D,$BL970,'Transactions (Dated)'!$B:$B,BQ$11,'Transactions (Dated)'!$C:$C,"Dividend (paid to cash)")*AB970</f>
        <v>922.34999999999991</v>
      </c>
      <c r="BR970" s="6">
        <f ca="1">BR969+SUMIFS('Transactions (Dated)'!$F:$F,'Transactions (Dated)'!$D:$D,$BL970,'Transactions (Dated)'!$B:$B,BR$11,'Transactions (Dated)'!$C:$C,"Dividend (paid to cash)")*AC970</f>
        <v>0</v>
      </c>
      <c r="BS970" s="6">
        <f ca="1">BS969+SUMIFS('Transactions (Dated)'!$F:$F,'Transactions (Dated)'!$D:$D,$BL970,'Transactions (Dated)'!$B:$B,BS$11,'Transactions (Dated)'!$C:$C,"Dividend (paid to cash)")*AD970</f>
        <v>0</v>
      </c>
      <c r="BT970" s="6">
        <f ca="1">BT969+SUMIFS('Transactions (Dated)'!$F:$F,'Transactions (Dated)'!$D:$D,$BL970,'Transactions (Dated)'!$B:$B,BT$11,'Transactions (Dated)'!$C:$C,"Dividend (paid to cash)")*AE970</f>
        <v>11745</v>
      </c>
      <c r="BU970" s="6">
        <f ca="1">BU969+SUMIFS('Transactions (Dated)'!$F:$F,'Transactions (Dated)'!$D:$D,$BL970,'Transactions (Dated)'!$B:$B,BU$11,'Transactions (Dated)'!$C:$C,"Dividend (paid to cash)")*AF970</f>
        <v>0</v>
      </c>
      <c r="BV970" s="6">
        <f ca="1">BV969+SUMIFS('Transactions (Dated)'!$F:$F,'Transactions (Dated)'!$D:$D,$BL970,'Transactions (Dated)'!$B:$B,BV$11,'Transactions (Dated)'!$C:$C,"Dividend (paid to cash)")*AG970</f>
        <v>0</v>
      </c>
      <c r="BW970" s="6">
        <f ca="1">BW969+SUMIFS('Transactions (Dated)'!$F:$F,'Transactions (Dated)'!$D:$D,$BL970,'Transactions (Dated)'!$B:$B,BW$11,'Transactions (Dated)'!$C:$C,"Dividend (paid to cash)")*AH970</f>
        <v>0</v>
      </c>
      <c r="BX970" s="6">
        <f ca="1">BX969+SUMIFS('Transactions (Dated)'!$F:$F,'Transactions (Dated)'!$D:$D,$BL970,'Transactions (Dated)'!$B:$B,BX$11,'Transactions (Dated)'!$C:$C,"Dividend (paid to cash)")*AI970</f>
        <v>0</v>
      </c>
      <c r="BY970" s="6">
        <f ca="1">BY969+SUMIFS('Transactions (Dated)'!$F:$F,'Transactions (Dated)'!$D:$D,$BL970,'Transactions (Dated)'!$B:$B,BY$11,'Transactions (Dated)'!$C:$C,"Dividend (paid to cash)")*AJ970</f>
        <v>0</v>
      </c>
      <c r="BZ970" s="6">
        <f ca="1">BZ969+SUMIFS('Transactions (Dated)'!$F:$F,'Transactions (Dated)'!$D:$D,$BL970,'Transactions (Dated)'!$B:$B,BZ$11,'Transactions (Dated)'!$C:$C,"Dividend (paid to cash)")*AK970</f>
        <v>0</v>
      </c>
      <c r="CA970" s="6">
        <f ca="1">CA969+SUMIFS('Transactions (Dated)'!$F:$F,'Transactions (Dated)'!$D:$D,$BL970,'Transactions (Dated)'!$B:$B,CA$11,'Transactions (Dated)'!$C:$C,"Dividend (paid to cash)")*AL970</f>
        <v>0</v>
      </c>
      <c r="CB970" s="6">
        <v>0</v>
      </c>
      <c r="CC970" s="6">
        <v>0</v>
      </c>
      <c r="CF970" s="6">
        <f t="shared" ca="1" si="413"/>
        <v>81152.111999999994</v>
      </c>
      <c r="CH970" s="3">
        <f t="shared" si="414"/>
        <v>43307</v>
      </c>
      <c r="CI970" s="4">
        <f t="shared" ca="1" si="415"/>
        <v>790246.07</v>
      </c>
      <c r="CJ970" s="4">
        <f t="shared" ca="1" si="416"/>
        <v>81152.111999999994</v>
      </c>
      <c r="CL970" s="4">
        <f t="shared" ca="1" si="417"/>
        <v>871398.18199999991</v>
      </c>
    </row>
    <row r="971" spans="2:90" x14ac:dyDescent="0.15">
      <c r="B971" s="3">
        <v>43308</v>
      </c>
      <c r="E971" s="86">
        <v>43308</v>
      </c>
      <c r="F971" s="53">
        <v>13.06</v>
      </c>
      <c r="G971">
        <v>4.1399999999999997</v>
      </c>
      <c r="H971">
        <v>22.14</v>
      </c>
      <c r="I971">
        <v>27.29</v>
      </c>
      <c r="K971">
        <v>11.97</v>
      </c>
      <c r="L971">
        <v>16.95</v>
      </c>
      <c r="O971">
        <v>16.5</v>
      </c>
      <c r="Q971">
        <v>1.33</v>
      </c>
      <c r="R971">
        <v>6.78</v>
      </c>
      <c r="S971">
        <v>42.32</v>
      </c>
      <c r="T971">
        <v>0.33500000000000002</v>
      </c>
      <c r="U971">
        <v>42.32</v>
      </c>
      <c r="X971" s="3">
        <f t="shared" si="395"/>
        <v>43308</v>
      </c>
      <c r="Y971" s="40">
        <f ca="1">Y970+SUMIFS('Transactions (Dated)'!$E$2:$E$53,'Transactions (Dated)'!$D$2:$D$53,'Share Values'!$X971,'Transactions (Dated)'!$B$2:$B$53,'Share Values'!Y$11,'Transactions (Dated)'!$C$2:$C$53,"Buy")-SUMIFS('Transactions (Dated)'!$E$2:$E$53,'Transactions (Dated)'!$D$2:$D$53,'Share Values'!$X971,'Transactions (Dated)'!$B$2:$B$53,'Share Values'!Y$11,'Transactions (Dated)'!$C$2:$C$53,"Sell")</f>
        <v>4625</v>
      </c>
      <c r="Z971" s="40">
        <f ca="1">Z970+SUMIFS('Transactions (Dated)'!$E$2:$E$53,'Transactions (Dated)'!$D$2:$D$53,'Share Values'!$X971,'Transactions (Dated)'!$B$2:$B$53,'Share Values'!Z$11,'Transactions (Dated)'!$C$2:$C$53,"Buy")-SUMIFS('Transactions (Dated)'!$E$2:$E$53,'Transactions (Dated)'!$D$2:$D$53,'Share Values'!$X971,'Transactions (Dated)'!$B$2:$B$53,'Share Values'!Z$11,'Transactions (Dated)'!$C$2:$C$53,"Sell")</f>
        <v>9375</v>
      </c>
      <c r="AA971" s="40">
        <f ca="1">AA970+SUMIFS('Transactions (Dated)'!$E$2:$E$53,'Transactions (Dated)'!$D$2:$D$53,'Share Values'!$X971,'Transactions (Dated)'!$B$2:$B$53,'Share Values'!AA$11,'Transactions (Dated)'!$C$2:$C$53,"Buy")-SUMIFS('Transactions (Dated)'!$E$2:$E$53,'Transactions (Dated)'!$D$2:$D$53,'Share Values'!$X971,'Transactions (Dated)'!$B$2:$B$53,'Share Values'!AA$11,'Transactions (Dated)'!$C$2:$C$53,"Sell")</f>
        <v>26357</v>
      </c>
      <c r="AB971" s="40">
        <f ca="1">AB970+SUMIFS('Transactions (Dated)'!$E$2:$E$53,'Transactions (Dated)'!$D$2:$D$53,'Share Values'!$X971,'Transactions (Dated)'!$B$2:$B$53,'Share Values'!AB$11,'Transactions (Dated)'!$C$2:$C$53,"Buy")-SUMIFS('Transactions (Dated)'!$E$2:$E$53,'Transactions (Dated)'!$D$2:$D$53,'Share Values'!$X971,'Transactions (Dated)'!$B$2:$B$53,'Share Values'!AB$11,'Transactions (Dated)'!$C$2:$C$53,"Sell")</f>
        <v>1892</v>
      </c>
      <c r="AC971" s="40">
        <f ca="1">AC970+SUMIFS('Transactions (Dated)'!$E$2:$E$53,'Transactions (Dated)'!$D$2:$D$53,'Share Values'!$X971,'Transactions (Dated)'!$B$2:$B$53,'Share Values'!AC$11,'Transactions (Dated)'!$C$2:$C$53,"Buy")-SUMIFS('Transactions (Dated)'!$E$2:$E$53,'Transactions (Dated)'!$D$2:$D$53,'Share Values'!$X971,'Transactions (Dated)'!$B$2:$B$53,'Share Values'!AC$11,'Transactions (Dated)'!$C$2:$C$53,"Sell")</f>
        <v>2348</v>
      </c>
      <c r="AD971" s="40">
        <f ca="1">AD970+SUMIFS('Transactions (Dated)'!$E$2:$E$53,'Transactions (Dated)'!$D$2:$D$53,'Share Values'!$X971,'Transactions (Dated)'!$B$2:$B$53,'Share Values'!AD$11,'Transactions (Dated)'!$C$2:$C$53,"Buy")-SUMIFS('Transactions (Dated)'!$E$2:$E$53,'Transactions (Dated)'!$D$2:$D$53,'Share Values'!$X971,'Transactions (Dated)'!$B$2:$B$53,'Share Values'!AD$11,'Transactions (Dated)'!$C$2:$C$53,"Sell")</f>
        <v>0</v>
      </c>
      <c r="AE971" s="40">
        <f ca="1">AE970+SUMIFS('Transactions (Dated)'!$E$2:$E$53,'Transactions (Dated)'!$D$2:$D$53,'Share Values'!$X971,'Transactions (Dated)'!$B$2:$B$53,'Share Values'!AE$11,'Transactions (Dated)'!$C$2:$C$53,"Buy")-SUMIFS('Transactions (Dated)'!$E$2:$E$53,'Transactions (Dated)'!$D$2:$D$53,'Share Values'!$X971,'Transactions (Dated)'!$B$2:$B$53,'Share Values'!AE$11,'Transactions (Dated)'!$C$2:$C$53,"Sell")</f>
        <v>2900</v>
      </c>
      <c r="AF971" s="40">
        <f ca="1">AF970+SUMIFS('Transactions (Dated)'!$E$2:$E$53,'Transactions (Dated)'!$D$2:$D$53,'Share Values'!$X971,'Transactions (Dated)'!$B$2:$B$53,'Share Values'!AF$11,'Transactions (Dated)'!$C$2:$C$53,"Buy")-SUMIFS('Transactions (Dated)'!$E$2:$E$53,'Transactions (Dated)'!$D$2:$D$53,'Share Values'!$X971,'Transactions (Dated)'!$B$2:$B$53,'Share Values'!AF$11,'Transactions (Dated)'!$C$2:$C$53,"Sell")</f>
        <v>14201</v>
      </c>
      <c r="AG971" s="40">
        <f ca="1">AG970+SUMIFS('Transactions (Dated)'!$E$2:$E$53,'Transactions (Dated)'!$D$2:$D$53,'Share Values'!$X971,'Transactions (Dated)'!$B$2:$B$53,'Share Values'!AG$11,'Transactions (Dated)'!$C$2:$C$53,"Buy")-SUMIFS('Transactions (Dated)'!$E$2:$E$53,'Transactions (Dated)'!$D$2:$D$53,'Share Values'!$X971,'Transactions (Dated)'!$B$2:$B$53,'Share Values'!AG$11,'Transactions (Dated)'!$C$2:$C$53,"Sell")</f>
        <v>6835</v>
      </c>
      <c r="AH971" s="40">
        <f ca="1">AH970+SUMIFS('Transactions (Dated)'!$E$2:$E$53,'Transactions (Dated)'!$D$2:$D$53,'Share Values'!$X971,'Transactions (Dated)'!$B$2:$B$53,'Share Values'!AH$11,'Transactions (Dated)'!$C$2:$C$53,"Buy")-SUMIFS('Transactions (Dated)'!$E$2:$E$53,'Transactions (Dated)'!$D$2:$D$53,'Share Values'!$X971,'Transactions (Dated)'!$B$2:$B$53,'Share Values'!AH$11,'Transactions (Dated)'!$C$2:$C$53,"Sell")</f>
        <v>0</v>
      </c>
      <c r="AI971" s="40">
        <f ca="1">AI970+SUMIFS('Transactions (Dated)'!$E$2:$E$53,'Transactions (Dated)'!$D$2:$D$53,'Share Values'!$X971,'Transactions (Dated)'!$B$2:$B$53,'Share Values'!AI$11,'Transactions (Dated)'!$C$2:$C$53,"Buy")-SUMIFS('Transactions (Dated)'!$E$2:$E$53,'Transactions (Dated)'!$D$2:$D$53,'Share Values'!$X971,'Transactions (Dated)'!$B$2:$B$53,'Share Values'!AI$11,'Transactions (Dated)'!$C$2:$C$53,"Sell")</f>
        <v>0</v>
      </c>
      <c r="AJ971" s="40">
        <f ca="1">AJ970+SUMIFS('Transactions (Dated)'!$E$2:$E$53,'Transactions (Dated)'!$D$2:$D$53,'Share Values'!$X971,'Transactions (Dated)'!$B$2:$B$53,'Share Values'!AJ$11,'Transactions (Dated)'!$C$2:$C$53,"Buy")-SUMIFS('Transactions (Dated)'!$E$2:$E$53,'Transactions (Dated)'!$D$2:$D$53,'Share Values'!$X971,'Transactions (Dated)'!$B$2:$B$53,'Share Values'!AJ$11,'Transactions (Dated)'!$C$2:$C$53,"Sell")</f>
        <v>0</v>
      </c>
      <c r="AK971" s="40">
        <f ca="1">AK970+SUMIFS('Transactions (Dated)'!$E$2:$E$53,'Transactions (Dated)'!$D$2:$D$53,'Share Values'!$X971,'Transactions (Dated)'!$B$2:$B$53,'Share Values'!AK$11,'Transactions (Dated)'!$C$2:$C$53,"Buy")-SUMIFS('Transactions (Dated)'!$E$2:$E$53,'Transactions (Dated)'!$D$2:$D$53,'Share Values'!$X971,'Transactions (Dated)'!$B$2:$B$53,'Share Values'!AK$11,'Transactions (Dated)'!$C$2:$C$53,"Sell")</f>
        <v>0</v>
      </c>
      <c r="AL971" s="40">
        <f ca="1">AL970+SUMIFS('Transactions (Dated)'!$E$2:$E$53,'Transactions (Dated)'!$D$2:$D$53,'Share Values'!$X971,'Transactions (Dated)'!$B$2:$B$53,'Share Values'!AL$11,'Transactions (Dated)'!$C$2:$C$53,"Buy")-SUMIFS('Transactions (Dated)'!$E$2:$E$53,'Transactions (Dated)'!$D$2:$D$53,'Share Values'!$X971,'Transactions (Dated)'!$B$2:$B$53,'Share Values'!AL$11,'Transactions (Dated)'!$C$2:$C$53,"Sell")</f>
        <v>0</v>
      </c>
      <c r="AM971" s="40">
        <f ca="1">AM970+SUMIFS('Transactions (Dated)'!$E$2:$E$53,'Transactions (Dated)'!$D$2:$D$53,'Share Values'!$X971,'Transactions (Dated)'!$B$2:$B$53,'Share Values'!AM$11,'Transactions (Dated)'!$C$2:$C$53,"Buy")-SUMIFS('Transactions (Dated)'!$E$2:$E$53,'Transactions (Dated)'!$D$2:$D$53,'Share Values'!$X971,'Transactions (Dated)'!$B$2:$B$53,'Share Values'!AM$11,'Transactions (Dated)'!$C$2:$C$53,"Sell")</f>
        <v>0</v>
      </c>
      <c r="AN971" s="40">
        <f ca="1">AN970+SUMIFS('Transactions (Dated)'!$E$2:$E$53,'Transactions (Dated)'!$D$2:$D$53,'Share Values'!$X971,'Transactions (Dated)'!$B$2:$B$53,'Share Values'!AN$11,'Transactions (Dated)'!$C$2:$C$53,"Buy")-SUMIFS('Transactions (Dated)'!$E$2:$E$53,'Transactions (Dated)'!$D$2:$D$53,'Share Values'!$X971,'Transactions (Dated)'!$B$2:$B$53,'Share Values'!AN$11,'Transactions (Dated)'!$C$2:$C$53,"Sell")</f>
        <v>0</v>
      </c>
      <c r="AQ971" s="3">
        <f t="shared" si="396"/>
        <v>43308</v>
      </c>
      <c r="AR971" s="6">
        <f t="shared" ca="1" si="397"/>
        <v>60402.5</v>
      </c>
      <c r="AS971" s="6">
        <f t="shared" ca="1" si="398"/>
        <v>38812.5</v>
      </c>
      <c r="AT971" s="6">
        <f t="shared" ca="1" si="399"/>
        <v>583543.98</v>
      </c>
      <c r="AU971" s="6">
        <f t="shared" ca="1" si="400"/>
        <v>51632.68</v>
      </c>
      <c r="AV971" s="6">
        <f t="shared" ca="1" si="401"/>
        <v>0</v>
      </c>
      <c r="AW971" s="6">
        <f t="shared" ca="1" si="402"/>
        <v>0</v>
      </c>
      <c r="AX971" s="6">
        <f t="shared" ca="1" si="403"/>
        <v>49155</v>
      </c>
      <c r="AY971" s="6">
        <f t="shared" ca="1" si="404"/>
        <v>0</v>
      </c>
      <c r="AZ971" s="6">
        <f t="shared" ca="1" si="405"/>
        <v>0</v>
      </c>
      <c r="BA971" s="6">
        <f t="shared" ca="1" si="406"/>
        <v>0</v>
      </c>
      <c r="BB971" s="6">
        <f t="shared" ca="1" si="407"/>
        <v>0</v>
      </c>
      <c r="BC971" s="6">
        <f t="shared" ca="1" si="408"/>
        <v>0</v>
      </c>
      <c r="BD971" s="6">
        <f t="shared" ca="1" si="409"/>
        <v>0</v>
      </c>
      <c r="BE971" s="6">
        <f t="shared" ca="1" si="410"/>
        <v>0</v>
      </c>
      <c r="BF971" s="6">
        <f t="shared" ca="1" si="393"/>
        <v>0</v>
      </c>
      <c r="BG971" s="6">
        <f t="shared" ca="1" si="394"/>
        <v>0</v>
      </c>
      <c r="BJ971" s="4">
        <f t="shared" ca="1" si="411"/>
        <v>783546.66</v>
      </c>
      <c r="BL971" s="3">
        <f t="shared" si="412"/>
        <v>43308</v>
      </c>
      <c r="BM971" s="6">
        <f>BM970+SUMIFS('Transactions (Dated)'!G:G,'Transactions (Dated)'!D:D,'Share Values'!AQ971)</f>
        <v>14317.649999999987</v>
      </c>
      <c r="BN971" s="6">
        <f ca="1">BN970+SUMIFS('Transactions (Dated)'!$F:$F,'Transactions (Dated)'!$D:$D,$BL971,'Transactions (Dated)'!$B:$B,BN$11,'Transactions (Dated)'!$C:$C,"Dividend (paid to cash)")*Y971</f>
        <v>0</v>
      </c>
      <c r="BO971" s="6">
        <f ca="1">BO970+SUMIFS('Transactions (Dated)'!$F:$F,'Transactions (Dated)'!$D:$D,$BL971,'Transactions (Dated)'!$B:$B,BO$11,'Transactions (Dated)'!$C:$C,"Dividend (paid to cash)")*Z971</f>
        <v>2421.875</v>
      </c>
      <c r="BP971" s="6">
        <f ca="1">BP970+SUMIFS('Transactions (Dated)'!$F:$F,'Transactions (Dated)'!$D:$D,$BL971,'Transactions (Dated)'!$B:$B,BP$11,'Transactions (Dated)'!$C:$C,"Dividend (paid to cash)")*AA971</f>
        <v>51745.237000000008</v>
      </c>
      <c r="BQ971" s="6">
        <f ca="1">BQ970+SUMIFS('Transactions (Dated)'!$F:$F,'Transactions (Dated)'!$D:$D,$BL971,'Transactions (Dated)'!$B:$B,BQ$11,'Transactions (Dated)'!$C:$C,"Dividend (paid to cash)")*AB971</f>
        <v>922.34999999999991</v>
      </c>
      <c r="BR971" s="6">
        <f ca="1">BR970+SUMIFS('Transactions (Dated)'!$F:$F,'Transactions (Dated)'!$D:$D,$BL971,'Transactions (Dated)'!$B:$B,BR$11,'Transactions (Dated)'!$C:$C,"Dividend (paid to cash)")*AC971</f>
        <v>0</v>
      </c>
      <c r="BS971" s="6">
        <f ca="1">BS970+SUMIFS('Transactions (Dated)'!$F:$F,'Transactions (Dated)'!$D:$D,$BL971,'Transactions (Dated)'!$B:$B,BS$11,'Transactions (Dated)'!$C:$C,"Dividend (paid to cash)")*AD971</f>
        <v>0</v>
      </c>
      <c r="BT971" s="6">
        <f ca="1">BT970+SUMIFS('Transactions (Dated)'!$F:$F,'Transactions (Dated)'!$D:$D,$BL971,'Transactions (Dated)'!$B:$B,BT$11,'Transactions (Dated)'!$C:$C,"Dividend (paid to cash)")*AE971</f>
        <v>11745</v>
      </c>
      <c r="BU971" s="6">
        <f ca="1">BU970+SUMIFS('Transactions (Dated)'!$F:$F,'Transactions (Dated)'!$D:$D,$BL971,'Transactions (Dated)'!$B:$B,BU$11,'Transactions (Dated)'!$C:$C,"Dividend (paid to cash)")*AF971</f>
        <v>0</v>
      </c>
      <c r="BV971" s="6">
        <f ca="1">BV970+SUMIFS('Transactions (Dated)'!$F:$F,'Transactions (Dated)'!$D:$D,$BL971,'Transactions (Dated)'!$B:$B,BV$11,'Transactions (Dated)'!$C:$C,"Dividend (paid to cash)")*AG971</f>
        <v>0</v>
      </c>
      <c r="BW971" s="6">
        <f ca="1">BW970+SUMIFS('Transactions (Dated)'!$F:$F,'Transactions (Dated)'!$D:$D,$BL971,'Transactions (Dated)'!$B:$B,BW$11,'Transactions (Dated)'!$C:$C,"Dividend (paid to cash)")*AH971</f>
        <v>0</v>
      </c>
      <c r="BX971" s="6">
        <f ca="1">BX970+SUMIFS('Transactions (Dated)'!$F:$F,'Transactions (Dated)'!$D:$D,$BL971,'Transactions (Dated)'!$B:$B,BX$11,'Transactions (Dated)'!$C:$C,"Dividend (paid to cash)")*AI971</f>
        <v>0</v>
      </c>
      <c r="BY971" s="6">
        <f ca="1">BY970+SUMIFS('Transactions (Dated)'!$F:$F,'Transactions (Dated)'!$D:$D,$BL971,'Transactions (Dated)'!$B:$B,BY$11,'Transactions (Dated)'!$C:$C,"Dividend (paid to cash)")*AJ971</f>
        <v>0</v>
      </c>
      <c r="BZ971" s="6">
        <f ca="1">BZ970+SUMIFS('Transactions (Dated)'!$F:$F,'Transactions (Dated)'!$D:$D,$BL971,'Transactions (Dated)'!$B:$B,BZ$11,'Transactions (Dated)'!$C:$C,"Dividend (paid to cash)")*AK971</f>
        <v>0</v>
      </c>
      <c r="CA971" s="6">
        <f ca="1">CA970+SUMIFS('Transactions (Dated)'!$F:$F,'Transactions (Dated)'!$D:$D,$BL971,'Transactions (Dated)'!$B:$B,CA$11,'Transactions (Dated)'!$C:$C,"Dividend (paid to cash)")*AL971</f>
        <v>0</v>
      </c>
      <c r="CB971" s="6">
        <v>0</v>
      </c>
      <c r="CC971" s="6">
        <v>0</v>
      </c>
      <c r="CF971" s="6">
        <f t="shared" ca="1" si="413"/>
        <v>81152.111999999994</v>
      </c>
      <c r="CH971" s="3">
        <f t="shared" si="414"/>
        <v>43308</v>
      </c>
      <c r="CI971" s="4">
        <f t="shared" ca="1" si="415"/>
        <v>783546.66</v>
      </c>
      <c r="CJ971" s="4">
        <f t="shared" ca="1" si="416"/>
        <v>81152.111999999994</v>
      </c>
      <c r="CL971" s="4">
        <f t="shared" ca="1" si="417"/>
        <v>864698.772</v>
      </c>
    </row>
    <row r="972" spans="2:90" x14ac:dyDescent="0.15">
      <c r="B972" s="3">
        <v>43311</v>
      </c>
      <c r="E972" s="86">
        <v>43311</v>
      </c>
      <c r="F972" s="53">
        <v>12.62</v>
      </c>
      <c r="G972">
        <v>4.0999999999999996</v>
      </c>
      <c r="H972">
        <v>22.07</v>
      </c>
      <c r="I972">
        <v>27</v>
      </c>
      <c r="K972">
        <v>11.87</v>
      </c>
      <c r="L972">
        <v>16.600000000000001</v>
      </c>
      <c r="O972">
        <v>16.53</v>
      </c>
      <c r="Q972">
        <v>1.33</v>
      </c>
      <c r="R972">
        <v>6.65</v>
      </c>
      <c r="S972">
        <v>42.32</v>
      </c>
      <c r="T972">
        <v>0.34</v>
      </c>
      <c r="U972">
        <v>42.32</v>
      </c>
      <c r="X972" s="3">
        <f t="shared" si="395"/>
        <v>43311</v>
      </c>
      <c r="Y972" s="40">
        <f ca="1">Y971+SUMIFS('Transactions (Dated)'!$E$2:$E$53,'Transactions (Dated)'!$D$2:$D$53,'Share Values'!$X972,'Transactions (Dated)'!$B$2:$B$53,'Share Values'!Y$11,'Transactions (Dated)'!$C$2:$C$53,"Buy")-SUMIFS('Transactions (Dated)'!$E$2:$E$53,'Transactions (Dated)'!$D$2:$D$53,'Share Values'!$X972,'Transactions (Dated)'!$B$2:$B$53,'Share Values'!Y$11,'Transactions (Dated)'!$C$2:$C$53,"Sell")</f>
        <v>4625</v>
      </c>
      <c r="Z972" s="40">
        <f ca="1">Z971+SUMIFS('Transactions (Dated)'!$E$2:$E$53,'Transactions (Dated)'!$D$2:$D$53,'Share Values'!$X972,'Transactions (Dated)'!$B$2:$B$53,'Share Values'!Z$11,'Transactions (Dated)'!$C$2:$C$53,"Buy")-SUMIFS('Transactions (Dated)'!$E$2:$E$53,'Transactions (Dated)'!$D$2:$D$53,'Share Values'!$X972,'Transactions (Dated)'!$B$2:$B$53,'Share Values'!Z$11,'Transactions (Dated)'!$C$2:$C$53,"Sell")</f>
        <v>9375</v>
      </c>
      <c r="AA972" s="40">
        <f ca="1">AA971+SUMIFS('Transactions (Dated)'!$E$2:$E$53,'Transactions (Dated)'!$D$2:$D$53,'Share Values'!$X972,'Transactions (Dated)'!$B$2:$B$53,'Share Values'!AA$11,'Transactions (Dated)'!$C$2:$C$53,"Buy")-SUMIFS('Transactions (Dated)'!$E$2:$E$53,'Transactions (Dated)'!$D$2:$D$53,'Share Values'!$X972,'Transactions (Dated)'!$B$2:$B$53,'Share Values'!AA$11,'Transactions (Dated)'!$C$2:$C$53,"Sell")</f>
        <v>26357</v>
      </c>
      <c r="AB972" s="40">
        <f ca="1">AB971+SUMIFS('Transactions (Dated)'!$E$2:$E$53,'Transactions (Dated)'!$D$2:$D$53,'Share Values'!$X972,'Transactions (Dated)'!$B$2:$B$53,'Share Values'!AB$11,'Transactions (Dated)'!$C$2:$C$53,"Buy")-SUMIFS('Transactions (Dated)'!$E$2:$E$53,'Transactions (Dated)'!$D$2:$D$53,'Share Values'!$X972,'Transactions (Dated)'!$B$2:$B$53,'Share Values'!AB$11,'Transactions (Dated)'!$C$2:$C$53,"Sell")</f>
        <v>1892</v>
      </c>
      <c r="AC972" s="40">
        <f ca="1">AC971+SUMIFS('Transactions (Dated)'!$E$2:$E$53,'Transactions (Dated)'!$D$2:$D$53,'Share Values'!$X972,'Transactions (Dated)'!$B$2:$B$53,'Share Values'!AC$11,'Transactions (Dated)'!$C$2:$C$53,"Buy")-SUMIFS('Transactions (Dated)'!$E$2:$E$53,'Transactions (Dated)'!$D$2:$D$53,'Share Values'!$X972,'Transactions (Dated)'!$B$2:$B$53,'Share Values'!AC$11,'Transactions (Dated)'!$C$2:$C$53,"Sell")</f>
        <v>2348</v>
      </c>
      <c r="AD972" s="40">
        <f ca="1">AD971+SUMIFS('Transactions (Dated)'!$E$2:$E$53,'Transactions (Dated)'!$D$2:$D$53,'Share Values'!$X972,'Transactions (Dated)'!$B$2:$B$53,'Share Values'!AD$11,'Transactions (Dated)'!$C$2:$C$53,"Buy")-SUMIFS('Transactions (Dated)'!$E$2:$E$53,'Transactions (Dated)'!$D$2:$D$53,'Share Values'!$X972,'Transactions (Dated)'!$B$2:$B$53,'Share Values'!AD$11,'Transactions (Dated)'!$C$2:$C$53,"Sell")</f>
        <v>0</v>
      </c>
      <c r="AE972" s="40">
        <f ca="1">AE971+SUMIFS('Transactions (Dated)'!$E$2:$E$53,'Transactions (Dated)'!$D$2:$D$53,'Share Values'!$X972,'Transactions (Dated)'!$B$2:$B$53,'Share Values'!AE$11,'Transactions (Dated)'!$C$2:$C$53,"Buy")-SUMIFS('Transactions (Dated)'!$E$2:$E$53,'Transactions (Dated)'!$D$2:$D$53,'Share Values'!$X972,'Transactions (Dated)'!$B$2:$B$53,'Share Values'!AE$11,'Transactions (Dated)'!$C$2:$C$53,"Sell")</f>
        <v>2900</v>
      </c>
      <c r="AF972" s="40">
        <f ca="1">AF971+SUMIFS('Transactions (Dated)'!$E$2:$E$53,'Transactions (Dated)'!$D$2:$D$53,'Share Values'!$X972,'Transactions (Dated)'!$B$2:$B$53,'Share Values'!AF$11,'Transactions (Dated)'!$C$2:$C$53,"Buy")-SUMIFS('Transactions (Dated)'!$E$2:$E$53,'Transactions (Dated)'!$D$2:$D$53,'Share Values'!$X972,'Transactions (Dated)'!$B$2:$B$53,'Share Values'!AF$11,'Transactions (Dated)'!$C$2:$C$53,"Sell")</f>
        <v>14201</v>
      </c>
      <c r="AG972" s="40">
        <f ca="1">AG971+SUMIFS('Transactions (Dated)'!$E$2:$E$53,'Transactions (Dated)'!$D$2:$D$53,'Share Values'!$X972,'Transactions (Dated)'!$B$2:$B$53,'Share Values'!AG$11,'Transactions (Dated)'!$C$2:$C$53,"Buy")-SUMIFS('Transactions (Dated)'!$E$2:$E$53,'Transactions (Dated)'!$D$2:$D$53,'Share Values'!$X972,'Transactions (Dated)'!$B$2:$B$53,'Share Values'!AG$11,'Transactions (Dated)'!$C$2:$C$53,"Sell")</f>
        <v>6835</v>
      </c>
      <c r="AH972" s="40">
        <f ca="1">AH971+SUMIFS('Transactions (Dated)'!$E$2:$E$53,'Transactions (Dated)'!$D$2:$D$53,'Share Values'!$X972,'Transactions (Dated)'!$B$2:$B$53,'Share Values'!AH$11,'Transactions (Dated)'!$C$2:$C$53,"Buy")-SUMIFS('Transactions (Dated)'!$E$2:$E$53,'Transactions (Dated)'!$D$2:$D$53,'Share Values'!$X972,'Transactions (Dated)'!$B$2:$B$53,'Share Values'!AH$11,'Transactions (Dated)'!$C$2:$C$53,"Sell")</f>
        <v>0</v>
      </c>
      <c r="AI972" s="40">
        <f ca="1">AI971+SUMIFS('Transactions (Dated)'!$E$2:$E$53,'Transactions (Dated)'!$D$2:$D$53,'Share Values'!$X972,'Transactions (Dated)'!$B$2:$B$53,'Share Values'!AI$11,'Transactions (Dated)'!$C$2:$C$53,"Buy")-SUMIFS('Transactions (Dated)'!$E$2:$E$53,'Transactions (Dated)'!$D$2:$D$53,'Share Values'!$X972,'Transactions (Dated)'!$B$2:$B$53,'Share Values'!AI$11,'Transactions (Dated)'!$C$2:$C$53,"Sell")</f>
        <v>0</v>
      </c>
      <c r="AJ972" s="40">
        <f ca="1">AJ971+SUMIFS('Transactions (Dated)'!$E$2:$E$53,'Transactions (Dated)'!$D$2:$D$53,'Share Values'!$X972,'Transactions (Dated)'!$B$2:$B$53,'Share Values'!AJ$11,'Transactions (Dated)'!$C$2:$C$53,"Buy")-SUMIFS('Transactions (Dated)'!$E$2:$E$53,'Transactions (Dated)'!$D$2:$D$53,'Share Values'!$X972,'Transactions (Dated)'!$B$2:$B$53,'Share Values'!AJ$11,'Transactions (Dated)'!$C$2:$C$53,"Sell")</f>
        <v>0</v>
      </c>
      <c r="AK972" s="40">
        <f ca="1">AK971+SUMIFS('Transactions (Dated)'!$E$2:$E$53,'Transactions (Dated)'!$D$2:$D$53,'Share Values'!$X972,'Transactions (Dated)'!$B$2:$B$53,'Share Values'!AK$11,'Transactions (Dated)'!$C$2:$C$53,"Buy")-SUMIFS('Transactions (Dated)'!$E$2:$E$53,'Transactions (Dated)'!$D$2:$D$53,'Share Values'!$X972,'Transactions (Dated)'!$B$2:$B$53,'Share Values'!AK$11,'Transactions (Dated)'!$C$2:$C$53,"Sell")</f>
        <v>0</v>
      </c>
      <c r="AL972" s="40">
        <f ca="1">AL971+SUMIFS('Transactions (Dated)'!$E$2:$E$53,'Transactions (Dated)'!$D$2:$D$53,'Share Values'!$X972,'Transactions (Dated)'!$B$2:$B$53,'Share Values'!AL$11,'Transactions (Dated)'!$C$2:$C$53,"Buy")-SUMIFS('Transactions (Dated)'!$E$2:$E$53,'Transactions (Dated)'!$D$2:$D$53,'Share Values'!$X972,'Transactions (Dated)'!$B$2:$B$53,'Share Values'!AL$11,'Transactions (Dated)'!$C$2:$C$53,"Sell")</f>
        <v>0</v>
      </c>
      <c r="AM972" s="40">
        <f ca="1">AM971+SUMIFS('Transactions (Dated)'!$E$2:$E$53,'Transactions (Dated)'!$D$2:$D$53,'Share Values'!$X972,'Transactions (Dated)'!$B$2:$B$53,'Share Values'!AM$11,'Transactions (Dated)'!$C$2:$C$53,"Buy")-SUMIFS('Transactions (Dated)'!$E$2:$E$53,'Transactions (Dated)'!$D$2:$D$53,'Share Values'!$X972,'Transactions (Dated)'!$B$2:$B$53,'Share Values'!AM$11,'Transactions (Dated)'!$C$2:$C$53,"Sell")</f>
        <v>0</v>
      </c>
      <c r="AN972" s="40">
        <f ca="1">AN971+SUMIFS('Transactions (Dated)'!$E$2:$E$53,'Transactions (Dated)'!$D$2:$D$53,'Share Values'!$X972,'Transactions (Dated)'!$B$2:$B$53,'Share Values'!AN$11,'Transactions (Dated)'!$C$2:$C$53,"Buy")-SUMIFS('Transactions (Dated)'!$E$2:$E$53,'Transactions (Dated)'!$D$2:$D$53,'Share Values'!$X972,'Transactions (Dated)'!$B$2:$B$53,'Share Values'!AN$11,'Transactions (Dated)'!$C$2:$C$53,"Sell")</f>
        <v>0</v>
      </c>
      <c r="AQ972" s="3">
        <f t="shared" si="396"/>
        <v>43311</v>
      </c>
      <c r="AR972" s="6">
        <f t="shared" ca="1" si="397"/>
        <v>58367.5</v>
      </c>
      <c r="AS972" s="6">
        <f t="shared" ca="1" si="398"/>
        <v>38437.5</v>
      </c>
      <c r="AT972" s="6">
        <f t="shared" ca="1" si="399"/>
        <v>581698.99</v>
      </c>
      <c r="AU972" s="6">
        <f t="shared" ca="1" si="400"/>
        <v>51084</v>
      </c>
      <c r="AV972" s="6">
        <f t="shared" ca="1" si="401"/>
        <v>0</v>
      </c>
      <c r="AW972" s="6">
        <f t="shared" ca="1" si="402"/>
        <v>0</v>
      </c>
      <c r="AX972" s="6">
        <f t="shared" ca="1" si="403"/>
        <v>48140.000000000007</v>
      </c>
      <c r="AY972" s="6">
        <f t="shared" ca="1" si="404"/>
        <v>0</v>
      </c>
      <c r="AZ972" s="6">
        <f t="shared" ca="1" si="405"/>
        <v>0</v>
      </c>
      <c r="BA972" s="6">
        <f t="shared" ca="1" si="406"/>
        <v>0</v>
      </c>
      <c r="BB972" s="6">
        <f t="shared" ca="1" si="407"/>
        <v>0</v>
      </c>
      <c r="BC972" s="6">
        <f t="shared" ca="1" si="408"/>
        <v>0</v>
      </c>
      <c r="BD972" s="6">
        <f t="shared" ca="1" si="409"/>
        <v>0</v>
      </c>
      <c r="BE972" s="6">
        <f t="shared" ca="1" si="410"/>
        <v>0</v>
      </c>
      <c r="BF972" s="6">
        <f t="shared" ca="1" si="393"/>
        <v>0</v>
      </c>
      <c r="BG972" s="6">
        <f t="shared" ca="1" si="394"/>
        <v>0</v>
      </c>
      <c r="BJ972" s="4">
        <f t="shared" ca="1" si="411"/>
        <v>777727.99</v>
      </c>
      <c r="BL972" s="3">
        <f t="shared" si="412"/>
        <v>43311</v>
      </c>
      <c r="BM972" s="6">
        <f>BM971+SUMIFS('Transactions (Dated)'!G:G,'Transactions (Dated)'!D:D,'Share Values'!AQ972)</f>
        <v>14317.649999999987</v>
      </c>
      <c r="BN972" s="6">
        <f ca="1">BN971+SUMIFS('Transactions (Dated)'!$F:$F,'Transactions (Dated)'!$D:$D,$BL972,'Transactions (Dated)'!$B:$B,BN$11,'Transactions (Dated)'!$C:$C,"Dividend (paid to cash)")*Y972</f>
        <v>0</v>
      </c>
      <c r="BO972" s="6">
        <f ca="1">BO971+SUMIFS('Transactions (Dated)'!$F:$F,'Transactions (Dated)'!$D:$D,$BL972,'Transactions (Dated)'!$B:$B,BO$11,'Transactions (Dated)'!$C:$C,"Dividend (paid to cash)")*Z972</f>
        <v>2421.875</v>
      </c>
      <c r="BP972" s="6">
        <f ca="1">BP971+SUMIFS('Transactions (Dated)'!$F:$F,'Transactions (Dated)'!$D:$D,$BL972,'Transactions (Dated)'!$B:$B,BP$11,'Transactions (Dated)'!$C:$C,"Dividend (paid to cash)")*AA972</f>
        <v>51745.237000000008</v>
      </c>
      <c r="BQ972" s="6">
        <f ca="1">BQ971+SUMIFS('Transactions (Dated)'!$F:$F,'Transactions (Dated)'!$D:$D,$BL972,'Transactions (Dated)'!$B:$B,BQ$11,'Transactions (Dated)'!$C:$C,"Dividend (paid to cash)")*AB972</f>
        <v>922.34999999999991</v>
      </c>
      <c r="BR972" s="6">
        <f ca="1">BR971+SUMIFS('Transactions (Dated)'!$F:$F,'Transactions (Dated)'!$D:$D,$BL972,'Transactions (Dated)'!$B:$B,BR$11,'Transactions (Dated)'!$C:$C,"Dividend (paid to cash)")*AC972</f>
        <v>0</v>
      </c>
      <c r="BS972" s="6">
        <f ca="1">BS971+SUMIFS('Transactions (Dated)'!$F:$F,'Transactions (Dated)'!$D:$D,$BL972,'Transactions (Dated)'!$B:$B,BS$11,'Transactions (Dated)'!$C:$C,"Dividend (paid to cash)")*AD972</f>
        <v>0</v>
      </c>
      <c r="BT972" s="6">
        <f ca="1">BT971+SUMIFS('Transactions (Dated)'!$F:$F,'Transactions (Dated)'!$D:$D,$BL972,'Transactions (Dated)'!$B:$B,BT$11,'Transactions (Dated)'!$C:$C,"Dividend (paid to cash)")*AE972</f>
        <v>11745</v>
      </c>
      <c r="BU972" s="6">
        <f ca="1">BU971+SUMIFS('Transactions (Dated)'!$F:$F,'Transactions (Dated)'!$D:$D,$BL972,'Transactions (Dated)'!$B:$B,BU$11,'Transactions (Dated)'!$C:$C,"Dividend (paid to cash)")*AF972</f>
        <v>0</v>
      </c>
      <c r="BV972" s="6">
        <f ca="1">BV971+SUMIFS('Transactions (Dated)'!$F:$F,'Transactions (Dated)'!$D:$D,$BL972,'Transactions (Dated)'!$B:$B,BV$11,'Transactions (Dated)'!$C:$C,"Dividend (paid to cash)")*AG972</f>
        <v>0</v>
      </c>
      <c r="BW972" s="6">
        <f ca="1">BW971+SUMIFS('Transactions (Dated)'!$F:$F,'Transactions (Dated)'!$D:$D,$BL972,'Transactions (Dated)'!$B:$B,BW$11,'Transactions (Dated)'!$C:$C,"Dividend (paid to cash)")*AH972</f>
        <v>0</v>
      </c>
      <c r="BX972" s="6">
        <f ca="1">BX971+SUMIFS('Transactions (Dated)'!$F:$F,'Transactions (Dated)'!$D:$D,$BL972,'Transactions (Dated)'!$B:$B,BX$11,'Transactions (Dated)'!$C:$C,"Dividend (paid to cash)")*AI972</f>
        <v>0</v>
      </c>
      <c r="BY972" s="6">
        <f ca="1">BY971+SUMIFS('Transactions (Dated)'!$F:$F,'Transactions (Dated)'!$D:$D,$BL972,'Transactions (Dated)'!$B:$B,BY$11,'Transactions (Dated)'!$C:$C,"Dividend (paid to cash)")*AJ972</f>
        <v>0</v>
      </c>
      <c r="BZ972" s="6">
        <f ca="1">BZ971+SUMIFS('Transactions (Dated)'!$F:$F,'Transactions (Dated)'!$D:$D,$BL972,'Transactions (Dated)'!$B:$B,BZ$11,'Transactions (Dated)'!$C:$C,"Dividend (paid to cash)")*AK972</f>
        <v>0</v>
      </c>
      <c r="CA972" s="6">
        <f ca="1">CA971+SUMIFS('Transactions (Dated)'!$F:$F,'Transactions (Dated)'!$D:$D,$BL972,'Transactions (Dated)'!$B:$B,CA$11,'Transactions (Dated)'!$C:$C,"Dividend (paid to cash)")*AL972</f>
        <v>0</v>
      </c>
      <c r="CB972" s="6">
        <v>0</v>
      </c>
      <c r="CC972" s="6">
        <v>0</v>
      </c>
      <c r="CF972" s="6">
        <f t="shared" ca="1" si="413"/>
        <v>81152.111999999994</v>
      </c>
      <c r="CH972" s="3">
        <f t="shared" si="414"/>
        <v>43311</v>
      </c>
      <c r="CI972" s="4">
        <f t="shared" ca="1" si="415"/>
        <v>777727.99</v>
      </c>
      <c r="CJ972" s="4">
        <f t="shared" ca="1" si="416"/>
        <v>81152.111999999994</v>
      </c>
      <c r="CL972" s="4">
        <f t="shared" ca="1" si="417"/>
        <v>858880.10199999996</v>
      </c>
    </row>
    <row r="973" spans="2:90" x14ac:dyDescent="0.15">
      <c r="B973" s="3">
        <v>43312</v>
      </c>
      <c r="E973" s="86">
        <v>43312</v>
      </c>
      <c r="F973" s="53">
        <v>12.77</v>
      </c>
      <c r="G973">
        <v>4.22</v>
      </c>
      <c r="H973">
        <v>22.19</v>
      </c>
      <c r="I973">
        <v>27.11</v>
      </c>
      <c r="K973">
        <v>12.01</v>
      </c>
      <c r="L973">
        <v>16.8</v>
      </c>
      <c r="O973">
        <v>16.5</v>
      </c>
      <c r="Q973">
        <v>1.34</v>
      </c>
      <c r="R973">
        <v>6.77</v>
      </c>
      <c r="S973">
        <v>42.77</v>
      </c>
      <c r="T973">
        <v>0.35</v>
      </c>
      <c r="U973">
        <v>42.77</v>
      </c>
      <c r="X973" s="3">
        <f t="shared" si="395"/>
        <v>43312</v>
      </c>
      <c r="Y973" s="40">
        <f ca="1">Y972+SUMIFS('Transactions (Dated)'!$E$2:$E$53,'Transactions (Dated)'!$D$2:$D$53,'Share Values'!$X973,'Transactions (Dated)'!$B$2:$B$53,'Share Values'!Y$11,'Transactions (Dated)'!$C$2:$C$53,"Buy")-SUMIFS('Transactions (Dated)'!$E$2:$E$53,'Transactions (Dated)'!$D$2:$D$53,'Share Values'!$X973,'Transactions (Dated)'!$B$2:$B$53,'Share Values'!Y$11,'Transactions (Dated)'!$C$2:$C$53,"Sell")</f>
        <v>4625</v>
      </c>
      <c r="Z973" s="40">
        <f ca="1">Z972+SUMIFS('Transactions (Dated)'!$E$2:$E$53,'Transactions (Dated)'!$D$2:$D$53,'Share Values'!$X973,'Transactions (Dated)'!$B$2:$B$53,'Share Values'!Z$11,'Transactions (Dated)'!$C$2:$C$53,"Buy")-SUMIFS('Transactions (Dated)'!$E$2:$E$53,'Transactions (Dated)'!$D$2:$D$53,'Share Values'!$X973,'Transactions (Dated)'!$B$2:$B$53,'Share Values'!Z$11,'Transactions (Dated)'!$C$2:$C$53,"Sell")</f>
        <v>9375</v>
      </c>
      <c r="AA973" s="40">
        <f ca="1">AA972+SUMIFS('Transactions (Dated)'!$E$2:$E$53,'Transactions (Dated)'!$D$2:$D$53,'Share Values'!$X973,'Transactions (Dated)'!$B$2:$B$53,'Share Values'!AA$11,'Transactions (Dated)'!$C$2:$C$53,"Buy")-SUMIFS('Transactions (Dated)'!$E$2:$E$53,'Transactions (Dated)'!$D$2:$D$53,'Share Values'!$X973,'Transactions (Dated)'!$B$2:$B$53,'Share Values'!AA$11,'Transactions (Dated)'!$C$2:$C$53,"Sell")</f>
        <v>26357</v>
      </c>
      <c r="AB973" s="40">
        <f ca="1">AB972+SUMIFS('Transactions (Dated)'!$E$2:$E$53,'Transactions (Dated)'!$D$2:$D$53,'Share Values'!$X973,'Transactions (Dated)'!$B$2:$B$53,'Share Values'!AB$11,'Transactions (Dated)'!$C$2:$C$53,"Buy")-SUMIFS('Transactions (Dated)'!$E$2:$E$53,'Transactions (Dated)'!$D$2:$D$53,'Share Values'!$X973,'Transactions (Dated)'!$B$2:$B$53,'Share Values'!AB$11,'Transactions (Dated)'!$C$2:$C$53,"Sell")</f>
        <v>1892</v>
      </c>
      <c r="AC973" s="40">
        <f ca="1">AC972+SUMIFS('Transactions (Dated)'!$E$2:$E$53,'Transactions (Dated)'!$D$2:$D$53,'Share Values'!$X973,'Transactions (Dated)'!$B$2:$B$53,'Share Values'!AC$11,'Transactions (Dated)'!$C$2:$C$53,"Buy")-SUMIFS('Transactions (Dated)'!$E$2:$E$53,'Transactions (Dated)'!$D$2:$D$53,'Share Values'!$X973,'Transactions (Dated)'!$B$2:$B$53,'Share Values'!AC$11,'Transactions (Dated)'!$C$2:$C$53,"Sell")</f>
        <v>2348</v>
      </c>
      <c r="AD973" s="40">
        <f ca="1">AD972+SUMIFS('Transactions (Dated)'!$E$2:$E$53,'Transactions (Dated)'!$D$2:$D$53,'Share Values'!$X973,'Transactions (Dated)'!$B$2:$B$53,'Share Values'!AD$11,'Transactions (Dated)'!$C$2:$C$53,"Buy")-SUMIFS('Transactions (Dated)'!$E$2:$E$53,'Transactions (Dated)'!$D$2:$D$53,'Share Values'!$X973,'Transactions (Dated)'!$B$2:$B$53,'Share Values'!AD$11,'Transactions (Dated)'!$C$2:$C$53,"Sell")</f>
        <v>0</v>
      </c>
      <c r="AE973" s="40">
        <f ca="1">AE972+SUMIFS('Transactions (Dated)'!$E$2:$E$53,'Transactions (Dated)'!$D$2:$D$53,'Share Values'!$X973,'Transactions (Dated)'!$B$2:$B$53,'Share Values'!AE$11,'Transactions (Dated)'!$C$2:$C$53,"Buy")-SUMIFS('Transactions (Dated)'!$E$2:$E$53,'Transactions (Dated)'!$D$2:$D$53,'Share Values'!$X973,'Transactions (Dated)'!$B$2:$B$53,'Share Values'!AE$11,'Transactions (Dated)'!$C$2:$C$53,"Sell")</f>
        <v>2900</v>
      </c>
      <c r="AF973" s="40">
        <f ca="1">AF972+SUMIFS('Transactions (Dated)'!$E$2:$E$53,'Transactions (Dated)'!$D$2:$D$53,'Share Values'!$X973,'Transactions (Dated)'!$B$2:$B$53,'Share Values'!AF$11,'Transactions (Dated)'!$C$2:$C$53,"Buy")-SUMIFS('Transactions (Dated)'!$E$2:$E$53,'Transactions (Dated)'!$D$2:$D$53,'Share Values'!$X973,'Transactions (Dated)'!$B$2:$B$53,'Share Values'!AF$11,'Transactions (Dated)'!$C$2:$C$53,"Sell")</f>
        <v>14201</v>
      </c>
      <c r="AG973" s="40">
        <f ca="1">AG972+SUMIFS('Transactions (Dated)'!$E$2:$E$53,'Transactions (Dated)'!$D$2:$D$53,'Share Values'!$X973,'Transactions (Dated)'!$B$2:$B$53,'Share Values'!AG$11,'Transactions (Dated)'!$C$2:$C$53,"Buy")-SUMIFS('Transactions (Dated)'!$E$2:$E$53,'Transactions (Dated)'!$D$2:$D$53,'Share Values'!$X973,'Transactions (Dated)'!$B$2:$B$53,'Share Values'!AG$11,'Transactions (Dated)'!$C$2:$C$53,"Sell")</f>
        <v>6835</v>
      </c>
      <c r="AH973" s="40">
        <f ca="1">AH972+SUMIFS('Transactions (Dated)'!$E$2:$E$53,'Transactions (Dated)'!$D$2:$D$53,'Share Values'!$X973,'Transactions (Dated)'!$B$2:$B$53,'Share Values'!AH$11,'Transactions (Dated)'!$C$2:$C$53,"Buy")-SUMIFS('Transactions (Dated)'!$E$2:$E$53,'Transactions (Dated)'!$D$2:$D$53,'Share Values'!$X973,'Transactions (Dated)'!$B$2:$B$53,'Share Values'!AH$11,'Transactions (Dated)'!$C$2:$C$53,"Sell")</f>
        <v>0</v>
      </c>
      <c r="AI973" s="40">
        <f ca="1">AI972+SUMIFS('Transactions (Dated)'!$E$2:$E$53,'Transactions (Dated)'!$D$2:$D$53,'Share Values'!$X973,'Transactions (Dated)'!$B$2:$B$53,'Share Values'!AI$11,'Transactions (Dated)'!$C$2:$C$53,"Buy")-SUMIFS('Transactions (Dated)'!$E$2:$E$53,'Transactions (Dated)'!$D$2:$D$53,'Share Values'!$X973,'Transactions (Dated)'!$B$2:$B$53,'Share Values'!AI$11,'Transactions (Dated)'!$C$2:$C$53,"Sell")</f>
        <v>0</v>
      </c>
      <c r="AJ973" s="40">
        <f ca="1">AJ972+SUMIFS('Transactions (Dated)'!$E$2:$E$53,'Transactions (Dated)'!$D$2:$D$53,'Share Values'!$X973,'Transactions (Dated)'!$B$2:$B$53,'Share Values'!AJ$11,'Transactions (Dated)'!$C$2:$C$53,"Buy")-SUMIFS('Transactions (Dated)'!$E$2:$E$53,'Transactions (Dated)'!$D$2:$D$53,'Share Values'!$X973,'Transactions (Dated)'!$B$2:$B$53,'Share Values'!AJ$11,'Transactions (Dated)'!$C$2:$C$53,"Sell")</f>
        <v>0</v>
      </c>
      <c r="AK973" s="40">
        <f ca="1">AK972+SUMIFS('Transactions (Dated)'!$E$2:$E$53,'Transactions (Dated)'!$D$2:$D$53,'Share Values'!$X973,'Transactions (Dated)'!$B$2:$B$53,'Share Values'!AK$11,'Transactions (Dated)'!$C$2:$C$53,"Buy")-SUMIFS('Transactions (Dated)'!$E$2:$E$53,'Transactions (Dated)'!$D$2:$D$53,'Share Values'!$X973,'Transactions (Dated)'!$B$2:$B$53,'Share Values'!AK$11,'Transactions (Dated)'!$C$2:$C$53,"Sell")</f>
        <v>0</v>
      </c>
      <c r="AL973" s="40">
        <f ca="1">AL972+SUMIFS('Transactions (Dated)'!$E$2:$E$53,'Transactions (Dated)'!$D$2:$D$53,'Share Values'!$X973,'Transactions (Dated)'!$B$2:$B$53,'Share Values'!AL$11,'Transactions (Dated)'!$C$2:$C$53,"Buy")-SUMIFS('Transactions (Dated)'!$E$2:$E$53,'Transactions (Dated)'!$D$2:$D$53,'Share Values'!$X973,'Transactions (Dated)'!$B$2:$B$53,'Share Values'!AL$11,'Transactions (Dated)'!$C$2:$C$53,"Sell")</f>
        <v>0</v>
      </c>
      <c r="AM973" s="40">
        <f ca="1">AM972+SUMIFS('Transactions (Dated)'!$E$2:$E$53,'Transactions (Dated)'!$D$2:$D$53,'Share Values'!$X973,'Transactions (Dated)'!$B$2:$B$53,'Share Values'!AM$11,'Transactions (Dated)'!$C$2:$C$53,"Buy")-SUMIFS('Transactions (Dated)'!$E$2:$E$53,'Transactions (Dated)'!$D$2:$D$53,'Share Values'!$X973,'Transactions (Dated)'!$B$2:$B$53,'Share Values'!AM$11,'Transactions (Dated)'!$C$2:$C$53,"Sell")</f>
        <v>0</v>
      </c>
      <c r="AN973" s="40">
        <f ca="1">AN972+SUMIFS('Transactions (Dated)'!$E$2:$E$53,'Transactions (Dated)'!$D$2:$D$53,'Share Values'!$X973,'Transactions (Dated)'!$B$2:$B$53,'Share Values'!AN$11,'Transactions (Dated)'!$C$2:$C$53,"Buy")-SUMIFS('Transactions (Dated)'!$E$2:$E$53,'Transactions (Dated)'!$D$2:$D$53,'Share Values'!$X973,'Transactions (Dated)'!$B$2:$B$53,'Share Values'!AN$11,'Transactions (Dated)'!$C$2:$C$53,"Sell")</f>
        <v>0</v>
      </c>
      <c r="AQ973" s="3">
        <f t="shared" si="396"/>
        <v>43312</v>
      </c>
      <c r="AR973" s="6">
        <f t="shared" ca="1" si="397"/>
        <v>59061.25</v>
      </c>
      <c r="AS973" s="6">
        <f t="shared" ca="1" si="398"/>
        <v>39562.5</v>
      </c>
      <c r="AT973" s="6">
        <f t="shared" ca="1" si="399"/>
        <v>584861.83000000007</v>
      </c>
      <c r="AU973" s="6">
        <f t="shared" ca="1" si="400"/>
        <v>51292.119999999995</v>
      </c>
      <c r="AV973" s="6">
        <f t="shared" ca="1" si="401"/>
        <v>0</v>
      </c>
      <c r="AW973" s="6">
        <f t="shared" ca="1" si="402"/>
        <v>0</v>
      </c>
      <c r="AX973" s="6">
        <f t="shared" ca="1" si="403"/>
        <v>48720</v>
      </c>
      <c r="AY973" s="6">
        <f t="shared" ca="1" si="404"/>
        <v>0</v>
      </c>
      <c r="AZ973" s="6">
        <f t="shared" ca="1" si="405"/>
        <v>0</v>
      </c>
      <c r="BA973" s="6">
        <f t="shared" ca="1" si="406"/>
        <v>0</v>
      </c>
      <c r="BB973" s="6">
        <f t="shared" ca="1" si="407"/>
        <v>0</v>
      </c>
      <c r="BC973" s="6">
        <f t="shared" ca="1" si="408"/>
        <v>0</v>
      </c>
      <c r="BD973" s="6">
        <f t="shared" ca="1" si="409"/>
        <v>0</v>
      </c>
      <c r="BE973" s="6">
        <f t="shared" ca="1" si="410"/>
        <v>0</v>
      </c>
      <c r="BF973" s="6">
        <f t="shared" ref="BF973:BF1036" ca="1" si="418">+AM973*T973</f>
        <v>0</v>
      </c>
      <c r="BG973" s="6">
        <f t="shared" ref="BG973:BG1036" ca="1" si="419">+AN973*U973</f>
        <v>0</v>
      </c>
      <c r="BJ973" s="4">
        <f t="shared" ca="1" si="411"/>
        <v>783497.70000000007</v>
      </c>
      <c r="BL973" s="3">
        <f t="shared" si="412"/>
        <v>43312</v>
      </c>
      <c r="BM973" s="6">
        <f>BM972+SUMIFS('Transactions (Dated)'!G:G,'Transactions (Dated)'!D:D,'Share Values'!AQ973)</f>
        <v>14317.649999999987</v>
      </c>
      <c r="BN973" s="6">
        <f ca="1">BN972+SUMIFS('Transactions (Dated)'!$F:$F,'Transactions (Dated)'!$D:$D,$BL973,'Transactions (Dated)'!$B:$B,BN$11,'Transactions (Dated)'!$C:$C,"Dividend (paid to cash)")*Y973</f>
        <v>0</v>
      </c>
      <c r="BO973" s="6">
        <f ca="1">BO972+SUMIFS('Transactions (Dated)'!$F:$F,'Transactions (Dated)'!$D:$D,$BL973,'Transactions (Dated)'!$B:$B,BO$11,'Transactions (Dated)'!$C:$C,"Dividend (paid to cash)")*Z973</f>
        <v>2421.875</v>
      </c>
      <c r="BP973" s="6">
        <f ca="1">BP972+SUMIFS('Transactions (Dated)'!$F:$F,'Transactions (Dated)'!$D:$D,$BL973,'Transactions (Dated)'!$B:$B,BP$11,'Transactions (Dated)'!$C:$C,"Dividend (paid to cash)")*AA973</f>
        <v>51745.237000000008</v>
      </c>
      <c r="BQ973" s="6">
        <f ca="1">BQ972+SUMIFS('Transactions (Dated)'!$F:$F,'Transactions (Dated)'!$D:$D,$BL973,'Transactions (Dated)'!$B:$B,BQ$11,'Transactions (Dated)'!$C:$C,"Dividend (paid to cash)")*AB973</f>
        <v>922.34999999999991</v>
      </c>
      <c r="BR973" s="6">
        <f ca="1">BR972+SUMIFS('Transactions (Dated)'!$F:$F,'Transactions (Dated)'!$D:$D,$BL973,'Transactions (Dated)'!$B:$B,BR$11,'Transactions (Dated)'!$C:$C,"Dividend (paid to cash)")*AC973</f>
        <v>0</v>
      </c>
      <c r="BS973" s="6">
        <f ca="1">BS972+SUMIFS('Transactions (Dated)'!$F:$F,'Transactions (Dated)'!$D:$D,$BL973,'Transactions (Dated)'!$B:$B,BS$11,'Transactions (Dated)'!$C:$C,"Dividend (paid to cash)")*AD973</f>
        <v>0</v>
      </c>
      <c r="BT973" s="6">
        <f ca="1">BT972+SUMIFS('Transactions (Dated)'!$F:$F,'Transactions (Dated)'!$D:$D,$BL973,'Transactions (Dated)'!$B:$B,BT$11,'Transactions (Dated)'!$C:$C,"Dividend (paid to cash)")*AE973</f>
        <v>11745</v>
      </c>
      <c r="BU973" s="6">
        <f ca="1">BU972+SUMIFS('Transactions (Dated)'!$F:$F,'Transactions (Dated)'!$D:$D,$BL973,'Transactions (Dated)'!$B:$B,BU$11,'Transactions (Dated)'!$C:$C,"Dividend (paid to cash)")*AF973</f>
        <v>0</v>
      </c>
      <c r="BV973" s="6">
        <f ca="1">BV972+SUMIFS('Transactions (Dated)'!$F:$F,'Transactions (Dated)'!$D:$D,$BL973,'Transactions (Dated)'!$B:$B,BV$11,'Transactions (Dated)'!$C:$C,"Dividend (paid to cash)")*AG973</f>
        <v>0</v>
      </c>
      <c r="BW973" s="6">
        <f ca="1">BW972+SUMIFS('Transactions (Dated)'!$F:$F,'Transactions (Dated)'!$D:$D,$BL973,'Transactions (Dated)'!$B:$B,BW$11,'Transactions (Dated)'!$C:$C,"Dividend (paid to cash)")*AH973</f>
        <v>0</v>
      </c>
      <c r="BX973" s="6">
        <f ca="1">BX972+SUMIFS('Transactions (Dated)'!$F:$F,'Transactions (Dated)'!$D:$D,$BL973,'Transactions (Dated)'!$B:$B,BX$11,'Transactions (Dated)'!$C:$C,"Dividend (paid to cash)")*AI973</f>
        <v>0</v>
      </c>
      <c r="BY973" s="6">
        <f ca="1">BY972+SUMIFS('Transactions (Dated)'!$F:$F,'Transactions (Dated)'!$D:$D,$BL973,'Transactions (Dated)'!$B:$B,BY$11,'Transactions (Dated)'!$C:$C,"Dividend (paid to cash)")*AJ973</f>
        <v>0</v>
      </c>
      <c r="BZ973" s="6">
        <f ca="1">BZ972+SUMIFS('Transactions (Dated)'!$F:$F,'Transactions (Dated)'!$D:$D,$BL973,'Transactions (Dated)'!$B:$B,BZ$11,'Transactions (Dated)'!$C:$C,"Dividend (paid to cash)")*AK973</f>
        <v>0</v>
      </c>
      <c r="CA973" s="6">
        <f ca="1">CA972+SUMIFS('Transactions (Dated)'!$F:$F,'Transactions (Dated)'!$D:$D,$BL973,'Transactions (Dated)'!$B:$B,CA$11,'Transactions (Dated)'!$C:$C,"Dividend (paid to cash)")*AL973</f>
        <v>0</v>
      </c>
      <c r="CB973" s="6">
        <v>0</v>
      </c>
      <c r="CC973" s="6">
        <v>0</v>
      </c>
      <c r="CF973" s="6">
        <f t="shared" ca="1" si="413"/>
        <v>81152.111999999994</v>
      </c>
      <c r="CH973" s="3">
        <f t="shared" si="414"/>
        <v>43312</v>
      </c>
      <c r="CI973" s="4">
        <f t="shared" ca="1" si="415"/>
        <v>783497.70000000007</v>
      </c>
      <c r="CJ973" s="4">
        <f t="shared" ca="1" si="416"/>
        <v>81152.111999999994</v>
      </c>
      <c r="CL973" s="4">
        <f t="shared" ca="1" si="417"/>
        <v>864649.81200000003</v>
      </c>
    </row>
    <row r="974" spans="2:90" x14ac:dyDescent="0.15">
      <c r="B974" s="3">
        <v>43313</v>
      </c>
      <c r="E974" s="86">
        <v>43313</v>
      </c>
      <c r="F974" s="53">
        <v>12.65</v>
      </c>
      <c r="G974">
        <v>4.21</v>
      </c>
      <c r="H974">
        <v>22.11</v>
      </c>
      <c r="I974">
        <v>27.5</v>
      </c>
      <c r="K974">
        <v>12.01</v>
      </c>
      <c r="L974">
        <v>16.68</v>
      </c>
      <c r="O974">
        <v>16.53</v>
      </c>
      <c r="Q974">
        <v>1.3599999999999999</v>
      </c>
      <c r="R974">
        <v>6.37</v>
      </c>
      <c r="S974">
        <v>42.65</v>
      </c>
      <c r="T974">
        <v>0.36499999999999999</v>
      </c>
      <c r="U974">
        <v>42.65</v>
      </c>
      <c r="X974" s="3">
        <f t="shared" si="395"/>
        <v>43313</v>
      </c>
      <c r="Y974" s="40">
        <f ca="1">Y973+SUMIFS('Transactions (Dated)'!$E$2:$E$53,'Transactions (Dated)'!$D$2:$D$53,'Share Values'!$X974,'Transactions (Dated)'!$B$2:$B$53,'Share Values'!Y$11,'Transactions (Dated)'!$C$2:$C$53,"Buy")-SUMIFS('Transactions (Dated)'!$E$2:$E$53,'Transactions (Dated)'!$D$2:$D$53,'Share Values'!$X974,'Transactions (Dated)'!$B$2:$B$53,'Share Values'!Y$11,'Transactions (Dated)'!$C$2:$C$53,"Sell")</f>
        <v>4625</v>
      </c>
      <c r="Z974" s="40">
        <f ca="1">Z973+SUMIFS('Transactions (Dated)'!$E$2:$E$53,'Transactions (Dated)'!$D$2:$D$53,'Share Values'!$X974,'Transactions (Dated)'!$B$2:$B$53,'Share Values'!Z$11,'Transactions (Dated)'!$C$2:$C$53,"Buy")-SUMIFS('Transactions (Dated)'!$E$2:$E$53,'Transactions (Dated)'!$D$2:$D$53,'Share Values'!$X974,'Transactions (Dated)'!$B$2:$B$53,'Share Values'!Z$11,'Transactions (Dated)'!$C$2:$C$53,"Sell")</f>
        <v>9375</v>
      </c>
      <c r="AA974" s="40">
        <f ca="1">AA973+SUMIFS('Transactions (Dated)'!$E$2:$E$53,'Transactions (Dated)'!$D$2:$D$53,'Share Values'!$X974,'Transactions (Dated)'!$B$2:$B$53,'Share Values'!AA$11,'Transactions (Dated)'!$C$2:$C$53,"Buy")-SUMIFS('Transactions (Dated)'!$E$2:$E$53,'Transactions (Dated)'!$D$2:$D$53,'Share Values'!$X974,'Transactions (Dated)'!$B$2:$B$53,'Share Values'!AA$11,'Transactions (Dated)'!$C$2:$C$53,"Sell")</f>
        <v>26357</v>
      </c>
      <c r="AB974" s="40">
        <f ca="1">AB973+SUMIFS('Transactions (Dated)'!$E$2:$E$53,'Transactions (Dated)'!$D$2:$D$53,'Share Values'!$X974,'Transactions (Dated)'!$B$2:$B$53,'Share Values'!AB$11,'Transactions (Dated)'!$C$2:$C$53,"Buy")-SUMIFS('Transactions (Dated)'!$E$2:$E$53,'Transactions (Dated)'!$D$2:$D$53,'Share Values'!$X974,'Transactions (Dated)'!$B$2:$B$53,'Share Values'!AB$11,'Transactions (Dated)'!$C$2:$C$53,"Sell")</f>
        <v>1892</v>
      </c>
      <c r="AC974" s="40">
        <f ca="1">AC973+SUMIFS('Transactions (Dated)'!$E$2:$E$53,'Transactions (Dated)'!$D$2:$D$53,'Share Values'!$X974,'Transactions (Dated)'!$B$2:$B$53,'Share Values'!AC$11,'Transactions (Dated)'!$C$2:$C$53,"Buy")-SUMIFS('Transactions (Dated)'!$E$2:$E$53,'Transactions (Dated)'!$D$2:$D$53,'Share Values'!$X974,'Transactions (Dated)'!$B$2:$B$53,'Share Values'!AC$11,'Transactions (Dated)'!$C$2:$C$53,"Sell")</f>
        <v>2348</v>
      </c>
      <c r="AD974" s="40">
        <f ca="1">AD973+SUMIFS('Transactions (Dated)'!$E$2:$E$53,'Transactions (Dated)'!$D$2:$D$53,'Share Values'!$X974,'Transactions (Dated)'!$B$2:$B$53,'Share Values'!AD$11,'Transactions (Dated)'!$C$2:$C$53,"Buy")-SUMIFS('Transactions (Dated)'!$E$2:$E$53,'Transactions (Dated)'!$D$2:$D$53,'Share Values'!$X974,'Transactions (Dated)'!$B$2:$B$53,'Share Values'!AD$11,'Transactions (Dated)'!$C$2:$C$53,"Sell")</f>
        <v>0</v>
      </c>
      <c r="AE974" s="40">
        <f ca="1">AE973+SUMIFS('Transactions (Dated)'!$E$2:$E$53,'Transactions (Dated)'!$D$2:$D$53,'Share Values'!$X974,'Transactions (Dated)'!$B$2:$B$53,'Share Values'!AE$11,'Transactions (Dated)'!$C$2:$C$53,"Buy")-SUMIFS('Transactions (Dated)'!$E$2:$E$53,'Transactions (Dated)'!$D$2:$D$53,'Share Values'!$X974,'Transactions (Dated)'!$B$2:$B$53,'Share Values'!AE$11,'Transactions (Dated)'!$C$2:$C$53,"Sell")</f>
        <v>2900</v>
      </c>
      <c r="AF974" s="40">
        <f ca="1">AF973+SUMIFS('Transactions (Dated)'!$E$2:$E$53,'Transactions (Dated)'!$D$2:$D$53,'Share Values'!$X974,'Transactions (Dated)'!$B$2:$B$53,'Share Values'!AF$11,'Transactions (Dated)'!$C$2:$C$53,"Buy")-SUMIFS('Transactions (Dated)'!$E$2:$E$53,'Transactions (Dated)'!$D$2:$D$53,'Share Values'!$X974,'Transactions (Dated)'!$B$2:$B$53,'Share Values'!AF$11,'Transactions (Dated)'!$C$2:$C$53,"Sell")</f>
        <v>14201</v>
      </c>
      <c r="AG974" s="40">
        <f ca="1">AG973+SUMIFS('Transactions (Dated)'!$E$2:$E$53,'Transactions (Dated)'!$D$2:$D$53,'Share Values'!$X974,'Transactions (Dated)'!$B$2:$B$53,'Share Values'!AG$11,'Transactions (Dated)'!$C$2:$C$53,"Buy")-SUMIFS('Transactions (Dated)'!$E$2:$E$53,'Transactions (Dated)'!$D$2:$D$53,'Share Values'!$X974,'Transactions (Dated)'!$B$2:$B$53,'Share Values'!AG$11,'Transactions (Dated)'!$C$2:$C$53,"Sell")</f>
        <v>6835</v>
      </c>
      <c r="AH974" s="40">
        <f ca="1">AH973+SUMIFS('Transactions (Dated)'!$E$2:$E$53,'Transactions (Dated)'!$D$2:$D$53,'Share Values'!$X974,'Transactions (Dated)'!$B$2:$B$53,'Share Values'!AH$11,'Transactions (Dated)'!$C$2:$C$53,"Buy")-SUMIFS('Transactions (Dated)'!$E$2:$E$53,'Transactions (Dated)'!$D$2:$D$53,'Share Values'!$X974,'Transactions (Dated)'!$B$2:$B$53,'Share Values'!AH$11,'Transactions (Dated)'!$C$2:$C$53,"Sell")</f>
        <v>0</v>
      </c>
      <c r="AI974" s="40">
        <f ca="1">AI973+SUMIFS('Transactions (Dated)'!$E$2:$E$53,'Transactions (Dated)'!$D$2:$D$53,'Share Values'!$X974,'Transactions (Dated)'!$B$2:$B$53,'Share Values'!AI$11,'Transactions (Dated)'!$C$2:$C$53,"Buy")-SUMIFS('Transactions (Dated)'!$E$2:$E$53,'Transactions (Dated)'!$D$2:$D$53,'Share Values'!$X974,'Transactions (Dated)'!$B$2:$B$53,'Share Values'!AI$11,'Transactions (Dated)'!$C$2:$C$53,"Sell")</f>
        <v>0</v>
      </c>
      <c r="AJ974" s="40">
        <f ca="1">AJ973+SUMIFS('Transactions (Dated)'!$E$2:$E$53,'Transactions (Dated)'!$D$2:$D$53,'Share Values'!$X974,'Transactions (Dated)'!$B$2:$B$53,'Share Values'!AJ$11,'Transactions (Dated)'!$C$2:$C$53,"Buy")-SUMIFS('Transactions (Dated)'!$E$2:$E$53,'Transactions (Dated)'!$D$2:$D$53,'Share Values'!$X974,'Transactions (Dated)'!$B$2:$B$53,'Share Values'!AJ$11,'Transactions (Dated)'!$C$2:$C$53,"Sell")</f>
        <v>0</v>
      </c>
      <c r="AK974" s="40">
        <f ca="1">AK973+SUMIFS('Transactions (Dated)'!$E$2:$E$53,'Transactions (Dated)'!$D$2:$D$53,'Share Values'!$X974,'Transactions (Dated)'!$B$2:$B$53,'Share Values'!AK$11,'Transactions (Dated)'!$C$2:$C$53,"Buy")-SUMIFS('Transactions (Dated)'!$E$2:$E$53,'Transactions (Dated)'!$D$2:$D$53,'Share Values'!$X974,'Transactions (Dated)'!$B$2:$B$53,'Share Values'!AK$11,'Transactions (Dated)'!$C$2:$C$53,"Sell")</f>
        <v>0</v>
      </c>
      <c r="AL974" s="40">
        <f ca="1">AL973+SUMIFS('Transactions (Dated)'!$E$2:$E$53,'Transactions (Dated)'!$D$2:$D$53,'Share Values'!$X974,'Transactions (Dated)'!$B$2:$B$53,'Share Values'!AL$11,'Transactions (Dated)'!$C$2:$C$53,"Buy")-SUMIFS('Transactions (Dated)'!$E$2:$E$53,'Transactions (Dated)'!$D$2:$D$53,'Share Values'!$X974,'Transactions (Dated)'!$B$2:$B$53,'Share Values'!AL$11,'Transactions (Dated)'!$C$2:$C$53,"Sell")</f>
        <v>0</v>
      </c>
      <c r="AM974" s="40">
        <f ca="1">AM973+SUMIFS('Transactions (Dated)'!$E$2:$E$53,'Transactions (Dated)'!$D$2:$D$53,'Share Values'!$X974,'Transactions (Dated)'!$B$2:$B$53,'Share Values'!AM$11,'Transactions (Dated)'!$C$2:$C$53,"Buy")-SUMIFS('Transactions (Dated)'!$E$2:$E$53,'Transactions (Dated)'!$D$2:$D$53,'Share Values'!$X974,'Transactions (Dated)'!$B$2:$B$53,'Share Values'!AM$11,'Transactions (Dated)'!$C$2:$C$53,"Sell")</f>
        <v>0</v>
      </c>
      <c r="AN974" s="40">
        <f ca="1">AN973+SUMIFS('Transactions (Dated)'!$E$2:$E$53,'Transactions (Dated)'!$D$2:$D$53,'Share Values'!$X974,'Transactions (Dated)'!$B$2:$B$53,'Share Values'!AN$11,'Transactions (Dated)'!$C$2:$C$53,"Buy")-SUMIFS('Transactions (Dated)'!$E$2:$E$53,'Transactions (Dated)'!$D$2:$D$53,'Share Values'!$X974,'Transactions (Dated)'!$B$2:$B$53,'Share Values'!AN$11,'Transactions (Dated)'!$C$2:$C$53,"Sell")</f>
        <v>0</v>
      </c>
      <c r="AQ974" s="3">
        <f t="shared" si="396"/>
        <v>43313</v>
      </c>
      <c r="AR974" s="6">
        <f t="shared" ca="1" si="397"/>
        <v>58506.25</v>
      </c>
      <c r="AS974" s="6">
        <f t="shared" ca="1" si="398"/>
        <v>39468.75</v>
      </c>
      <c r="AT974" s="6">
        <f t="shared" ca="1" si="399"/>
        <v>582753.27</v>
      </c>
      <c r="AU974" s="6">
        <f t="shared" ca="1" si="400"/>
        <v>52030</v>
      </c>
      <c r="AV974" s="6">
        <f t="shared" ca="1" si="401"/>
        <v>0</v>
      </c>
      <c r="AW974" s="6">
        <f t="shared" ca="1" si="402"/>
        <v>0</v>
      </c>
      <c r="AX974" s="6">
        <f t="shared" ca="1" si="403"/>
        <v>48372</v>
      </c>
      <c r="AY974" s="6">
        <f t="shared" ca="1" si="404"/>
        <v>0</v>
      </c>
      <c r="AZ974" s="6">
        <f t="shared" ca="1" si="405"/>
        <v>0</v>
      </c>
      <c r="BA974" s="6">
        <f t="shared" ca="1" si="406"/>
        <v>0</v>
      </c>
      <c r="BB974" s="6">
        <f t="shared" ca="1" si="407"/>
        <v>0</v>
      </c>
      <c r="BC974" s="6">
        <f t="shared" ca="1" si="408"/>
        <v>0</v>
      </c>
      <c r="BD974" s="6">
        <f t="shared" ca="1" si="409"/>
        <v>0</v>
      </c>
      <c r="BE974" s="6">
        <f t="shared" ca="1" si="410"/>
        <v>0</v>
      </c>
      <c r="BF974" s="6">
        <f t="shared" ca="1" si="418"/>
        <v>0</v>
      </c>
      <c r="BG974" s="6">
        <f t="shared" ca="1" si="419"/>
        <v>0</v>
      </c>
      <c r="BJ974" s="4">
        <f t="shared" ca="1" si="411"/>
        <v>781130.27</v>
      </c>
      <c r="BL974" s="3">
        <f t="shared" si="412"/>
        <v>43313</v>
      </c>
      <c r="BM974" s="6">
        <f>BM973+SUMIFS('Transactions (Dated)'!G:G,'Transactions (Dated)'!D:D,'Share Values'!AQ974)</f>
        <v>14317.649999999987</v>
      </c>
      <c r="BN974" s="6">
        <f ca="1">BN973+SUMIFS('Transactions (Dated)'!$F:$F,'Transactions (Dated)'!$D:$D,$BL974,'Transactions (Dated)'!$B:$B,BN$11,'Transactions (Dated)'!$C:$C,"Dividend (paid to cash)")*Y974</f>
        <v>0</v>
      </c>
      <c r="BO974" s="6">
        <f ca="1">BO973+SUMIFS('Transactions (Dated)'!$F:$F,'Transactions (Dated)'!$D:$D,$BL974,'Transactions (Dated)'!$B:$B,BO$11,'Transactions (Dated)'!$C:$C,"Dividend (paid to cash)")*Z974</f>
        <v>2421.875</v>
      </c>
      <c r="BP974" s="6">
        <f ca="1">BP973+SUMIFS('Transactions (Dated)'!$F:$F,'Transactions (Dated)'!$D:$D,$BL974,'Transactions (Dated)'!$B:$B,BP$11,'Transactions (Dated)'!$C:$C,"Dividend (paid to cash)")*AA974</f>
        <v>51745.237000000008</v>
      </c>
      <c r="BQ974" s="6">
        <f ca="1">BQ973+SUMIFS('Transactions (Dated)'!$F:$F,'Transactions (Dated)'!$D:$D,$BL974,'Transactions (Dated)'!$B:$B,BQ$11,'Transactions (Dated)'!$C:$C,"Dividend (paid to cash)")*AB974</f>
        <v>922.34999999999991</v>
      </c>
      <c r="BR974" s="6">
        <f ca="1">BR973+SUMIFS('Transactions (Dated)'!$F:$F,'Transactions (Dated)'!$D:$D,$BL974,'Transactions (Dated)'!$B:$B,BR$11,'Transactions (Dated)'!$C:$C,"Dividend (paid to cash)")*AC974</f>
        <v>0</v>
      </c>
      <c r="BS974" s="6">
        <f ca="1">BS973+SUMIFS('Transactions (Dated)'!$F:$F,'Transactions (Dated)'!$D:$D,$BL974,'Transactions (Dated)'!$B:$B,BS$11,'Transactions (Dated)'!$C:$C,"Dividend (paid to cash)")*AD974</f>
        <v>0</v>
      </c>
      <c r="BT974" s="6">
        <f ca="1">BT973+SUMIFS('Transactions (Dated)'!$F:$F,'Transactions (Dated)'!$D:$D,$BL974,'Transactions (Dated)'!$B:$B,BT$11,'Transactions (Dated)'!$C:$C,"Dividend (paid to cash)")*AE974</f>
        <v>11745</v>
      </c>
      <c r="BU974" s="6">
        <f ca="1">BU973+SUMIFS('Transactions (Dated)'!$F:$F,'Transactions (Dated)'!$D:$D,$BL974,'Transactions (Dated)'!$B:$B,BU$11,'Transactions (Dated)'!$C:$C,"Dividend (paid to cash)")*AF974</f>
        <v>0</v>
      </c>
      <c r="BV974" s="6">
        <f ca="1">BV973+SUMIFS('Transactions (Dated)'!$F:$F,'Transactions (Dated)'!$D:$D,$BL974,'Transactions (Dated)'!$B:$B,BV$11,'Transactions (Dated)'!$C:$C,"Dividend (paid to cash)")*AG974</f>
        <v>0</v>
      </c>
      <c r="BW974" s="6">
        <f ca="1">BW973+SUMIFS('Transactions (Dated)'!$F:$F,'Transactions (Dated)'!$D:$D,$BL974,'Transactions (Dated)'!$B:$B,BW$11,'Transactions (Dated)'!$C:$C,"Dividend (paid to cash)")*AH974</f>
        <v>0</v>
      </c>
      <c r="BX974" s="6">
        <f ca="1">BX973+SUMIFS('Transactions (Dated)'!$F:$F,'Transactions (Dated)'!$D:$D,$BL974,'Transactions (Dated)'!$B:$B,BX$11,'Transactions (Dated)'!$C:$C,"Dividend (paid to cash)")*AI974</f>
        <v>0</v>
      </c>
      <c r="BY974" s="6">
        <f ca="1">BY973+SUMIFS('Transactions (Dated)'!$F:$F,'Transactions (Dated)'!$D:$D,$BL974,'Transactions (Dated)'!$B:$B,BY$11,'Transactions (Dated)'!$C:$C,"Dividend (paid to cash)")*AJ974</f>
        <v>0</v>
      </c>
      <c r="BZ974" s="6">
        <f ca="1">BZ973+SUMIFS('Transactions (Dated)'!$F:$F,'Transactions (Dated)'!$D:$D,$BL974,'Transactions (Dated)'!$B:$B,BZ$11,'Transactions (Dated)'!$C:$C,"Dividend (paid to cash)")*AK974</f>
        <v>0</v>
      </c>
      <c r="CA974" s="6">
        <f ca="1">CA973+SUMIFS('Transactions (Dated)'!$F:$F,'Transactions (Dated)'!$D:$D,$BL974,'Transactions (Dated)'!$B:$B,CA$11,'Transactions (Dated)'!$C:$C,"Dividend (paid to cash)")*AL974</f>
        <v>0</v>
      </c>
      <c r="CB974" s="6">
        <v>0</v>
      </c>
      <c r="CC974" s="6">
        <v>0</v>
      </c>
      <c r="CF974" s="6">
        <f t="shared" ca="1" si="413"/>
        <v>81152.111999999994</v>
      </c>
      <c r="CH974" s="3">
        <f t="shared" si="414"/>
        <v>43313</v>
      </c>
      <c r="CI974" s="4">
        <f t="shared" ca="1" si="415"/>
        <v>781130.27</v>
      </c>
      <c r="CJ974" s="4">
        <f t="shared" ca="1" si="416"/>
        <v>81152.111999999994</v>
      </c>
      <c r="CL974" s="4">
        <f t="shared" ca="1" si="417"/>
        <v>862282.38199999998</v>
      </c>
    </row>
    <row r="975" spans="2:90" x14ac:dyDescent="0.15">
      <c r="B975" s="3">
        <v>43314</v>
      </c>
      <c r="E975" s="86">
        <v>43314</v>
      </c>
      <c r="F975" s="53">
        <v>13.04</v>
      </c>
      <c r="G975">
        <v>4.12</v>
      </c>
      <c r="H975">
        <v>22.17</v>
      </c>
      <c r="I975">
        <v>27.64</v>
      </c>
      <c r="K975">
        <v>12.21</v>
      </c>
      <c r="L975">
        <v>16.73</v>
      </c>
      <c r="O975">
        <v>16.62</v>
      </c>
      <c r="Q975">
        <v>1.3599999999999999</v>
      </c>
      <c r="R975">
        <v>6.51</v>
      </c>
      <c r="S975">
        <v>42.74</v>
      </c>
      <c r="T975">
        <v>0.35499999999999998</v>
      </c>
      <c r="U975">
        <v>42.74</v>
      </c>
      <c r="X975" s="3">
        <f t="shared" si="395"/>
        <v>43314</v>
      </c>
      <c r="Y975" s="40">
        <f ca="1">Y974+SUMIFS('Transactions (Dated)'!$E$2:$E$53,'Transactions (Dated)'!$D$2:$D$53,'Share Values'!$X975,'Transactions (Dated)'!$B$2:$B$53,'Share Values'!Y$11,'Transactions (Dated)'!$C$2:$C$53,"Buy")-SUMIFS('Transactions (Dated)'!$E$2:$E$53,'Transactions (Dated)'!$D$2:$D$53,'Share Values'!$X975,'Transactions (Dated)'!$B$2:$B$53,'Share Values'!Y$11,'Transactions (Dated)'!$C$2:$C$53,"Sell")</f>
        <v>4625</v>
      </c>
      <c r="Z975" s="40">
        <f ca="1">Z974+SUMIFS('Transactions (Dated)'!$E$2:$E$53,'Transactions (Dated)'!$D$2:$D$53,'Share Values'!$X975,'Transactions (Dated)'!$B$2:$B$53,'Share Values'!Z$11,'Transactions (Dated)'!$C$2:$C$53,"Buy")-SUMIFS('Transactions (Dated)'!$E$2:$E$53,'Transactions (Dated)'!$D$2:$D$53,'Share Values'!$X975,'Transactions (Dated)'!$B$2:$B$53,'Share Values'!Z$11,'Transactions (Dated)'!$C$2:$C$53,"Sell")</f>
        <v>9375</v>
      </c>
      <c r="AA975" s="40">
        <f ca="1">AA974+SUMIFS('Transactions (Dated)'!$E$2:$E$53,'Transactions (Dated)'!$D$2:$D$53,'Share Values'!$X975,'Transactions (Dated)'!$B$2:$B$53,'Share Values'!AA$11,'Transactions (Dated)'!$C$2:$C$53,"Buy")-SUMIFS('Transactions (Dated)'!$E$2:$E$53,'Transactions (Dated)'!$D$2:$D$53,'Share Values'!$X975,'Transactions (Dated)'!$B$2:$B$53,'Share Values'!AA$11,'Transactions (Dated)'!$C$2:$C$53,"Sell")</f>
        <v>26357</v>
      </c>
      <c r="AB975" s="40">
        <f ca="1">AB974+SUMIFS('Transactions (Dated)'!$E$2:$E$53,'Transactions (Dated)'!$D$2:$D$53,'Share Values'!$X975,'Transactions (Dated)'!$B$2:$B$53,'Share Values'!AB$11,'Transactions (Dated)'!$C$2:$C$53,"Buy")-SUMIFS('Transactions (Dated)'!$E$2:$E$53,'Transactions (Dated)'!$D$2:$D$53,'Share Values'!$X975,'Transactions (Dated)'!$B$2:$B$53,'Share Values'!AB$11,'Transactions (Dated)'!$C$2:$C$53,"Sell")</f>
        <v>1892</v>
      </c>
      <c r="AC975" s="40">
        <f ca="1">AC974+SUMIFS('Transactions (Dated)'!$E$2:$E$53,'Transactions (Dated)'!$D$2:$D$53,'Share Values'!$X975,'Transactions (Dated)'!$B$2:$B$53,'Share Values'!AC$11,'Transactions (Dated)'!$C$2:$C$53,"Buy")-SUMIFS('Transactions (Dated)'!$E$2:$E$53,'Transactions (Dated)'!$D$2:$D$53,'Share Values'!$X975,'Transactions (Dated)'!$B$2:$B$53,'Share Values'!AC$11,'Transactions (Dated)'!$C$2:$C$53,"Sell")</f>
        <v>2348</v>
      </c>
      <c r="AD975" s="40">
        <f ca="1">AD974+SUMIFS('Transactions (Dated)'!$E$2:$E$53,'Transactions (Dated)'!$D$2:$D$53,'Share Values'!$X975,'Transactions (Dated)'!$B$2:$B$53,'Share Values'!AD$11,'Transactions (Dated)'!$C$2:$C$53,"Buy")-SUMIFS('Transactions (Dated)'!$E$2:$E$53,'Transactions (Dated)'!$D$2:$D$53,'Share Values'!$X975,'Transactions (Dated)'!$B$2:$B$53,'Share Values'!AD$11,'Transactions (Dated)'!$C$2:$C$53,"Sell")</f>
        <v>0</v>
      </c>
      <c r="AE975" s="40">
        <f ca="1">AE974+SUMIFS('Transactions (Dated)'!$E$2:$E$53,'Transactions (Dated)'!$D$2:$D$53,'Share Values'!$X975,'Transactions (Dated)'!$B$2:$B$53,'Share Values'!AE$11,'Transactions (Dated)'!$C$2:$C$53,"Buy")-SUMIFS('Transactions (Dated)'!$E$2:$E$53,'Transactions (Dated)'!$D$2:$D$53,'Share Values'!$X975,'Transactions (Dated)'!$B$2:$B$53,'Share Values'!AE$11,'Transactions (Dated)'!$C$2:$C$53,"Sell")</f>
        <v>2900</v>
      </c>
      <c r="AF975" s="40">
        <f ca="1">AF974+SUMIFS('Transactions (Dated)'!$E$2:$E$53,'Transactions (Dated)'!$D$2:$D$53,'Share Values'!$X975,'Transactions (Dated)'!$B$2:$B$53,'Share Values'!AF$11,'Transactions (Dated)'!$C$2:$C$53,"Buy")-SUMIFS('Transactions (Dated)'!$E$2:$E$53,'Transactions (Dated)'!$D$2:$D$53,'Share Values'!$X975,'Transactions (Dated)'!$B$2:$B$53,'Share Values'!AF$11,'Transactions (Dated)'!$C$2:$C$53,"Sell")</f>
        <v>14201</v>
      </c>
      <c r="AG975" s="40">
        <f ca="1">AG974+SUMIFS('Transactions (Dated)'!$E$2:$E$53,'Transactions (Dated)'!$D$2:$D$53,'Share Values'!$X975,'Transactions (Dated)'!$B$2:$B$53,'Share Values'!AG$11,'Transactions (Dated)'!$C$2:$C$53,"Buy")-SUMIFS('Transactions (Dated)'!$E$2:$E$53,'Transactions (Dated)'!$D$2:$D$53,'Share Values'!$X975,'Transactions (Dated)'!$B$2:$B$53,'Share Values'!AG$11,'Transactions (Dated)'!$C$2:$C$53,"Sell")</f>
        <v>6835</v>
      </c>
      <c r="AH975" s="40">
        <f ca="1">AH974+SUMIFS('Transactions (Dated)'!$E$2:$E$53,'Transactions (Dated)'!$D$2:$D$53,'Share Values'!$X975,'Transactions (Dated)'!$B$2:$B$53,'Share Values'!AH$11,'Transactions (Dated)'!$C$2:$C$53,"Buy")-SUMIFS('Transactions (Dated)'!$E$2:$E$53,'Transactions (Dated)'!$D$2:$D$53,'Share Values'!$X975,'Transactions (Dated)'!$B$2:$B$53,'Share Values'!AH$11,'Transactions (Dated)'!$C$2:$C$53,"Sell")</f>
        <v>0</v>
      </c>
      <c r="AI975" s="40">
        <f ca="1">AI974+SUMIFS('Transactions (Dated)'!$E$2:$E$53,'Transactions (Dated)'!$D$2:$D$53,'Share Values'!$X975,'Transactions (Dated)'!$B$2:$B$53,'Share Values'!AI$11,'Transactions (Dated)'!$C$2:$C$53,"Buy")-SUMIFS('Transactions (Dated)'!$E$2:$E$53,'Transactions (Dated)'!$D$2:$D$53,'Share Values'!$X975,'Transactions (Dated)'!$B$2:$B$53,'Share Values'!AI$11,'Transactions (Dated)'!$C$2:$C$53,"Sell")</f>
        <v>0</v>
      </c>
      <c r="AJ975" s="40">
        <f ca="1">AJ974+SUMIFS('Transactions (Dated)'!$E$2:$E$53,'Transactions (Dated)'!$D$2:$D$53,'Share Values'!$X975,'Transactions (Dated)'!$B$2:$B$53,'Share Values'!AJ$11,'Transactions (Dated)'!$C$2:$C$53,"Buy")-SUMIFS('Transactions (Dated)'!$E$2:$E$53,'Transactions (Dated)'!$D$2:$D$53,'Share Values'!$X975,'Transactions (Dated)'!$B$2:$B$53,'Share Values'!AJ$11,'Transactions (Dated)'!$C$2:$C$53,"Sell")</f>
        <v>0</v>
      </c>
      <c r="AK975" s="40">
        <f ca="1">AK974+SUMIFS('Transactions (Dated)'!$E$2:$E$53,'Transactions (Dated)'!$D$2:$D$53,'Share Values'!$X975,'Transactions (Dated)'!$B$2:$B$53,'Share Values'!AK$11,'Transactions (Dated)'!$C$2:$C$53,"Buy")-SUMIFS('Transactions (Dated)'!$E$2:$E$53,'Transactions (Dated)'!$D$2:$D$53,'Share Values'!$X975,'Transactions (Dated)'!$B$2:$B$53,'Share Values'!AK$11,'Transactions (Dated)'!$C$2:$C$53,"Sell")</f>
        <v>0</v>
      </c>
      <c r="AL975" s="40">
        <f ca="1">AL974+SUMIFS('Transactions (Dated)'!$E$2:$E$53,'Transactions (Dated)'!$D$2:$D$53,'Share Values'!$X975,'Transactions (Dated)'!$B$2:$B$53,'Share Values'!AL$11,'Transactions (Dated)'!$C$2:$C$53,"Buy")-SUMIFS('Transactions (Dated)'!$E$2:$E$53,'Transactions (Dated)'!$D$2:$D$53,'Share Values'!$X975,'Transactions (Dated)'!$B$2:$B$53,'Share Values'!AL$11,'Transactions (Dated)'!$C$2:$C$53,"Sell")</f>
        <v>0</v>
      </c>
      <c r="AM975" s="40">
        <f ca="1">AM974+SUMIFS('Transactions (Dated)'!$E$2:$E$53,'Transactions (Dated)'!$D$2:$D$53,'Share Values'!$X975,'Transactions (Dated)'!$B$2:$B$53,'Share Values'!AM$11,'Transactions (Dated)'!$C$2:$C$53,"Buy")-SUMIFS('Transactions (Dated)'!$E$2:$E$53,'Transactions (Dated)'!$D$2:$D$53,'Share Values'!$X975,'Transactions (Dated)'!$B$2:$B$53,'Share Values'!AM$11,'Transactions (Dated)'!$C$2:$C$53,"Sell")</f>
        <v>0</v>
      </c>
      <c r="AN975" s="40">
        <f ca="1">AN974+SUMIFS('Transactions (Dated)'!$E$2:$E$53,'Transactions (Dated)'!$D$2:$D$53,'Share Values'!$X975,'Transactions (Dated)'!$B$2:$B$53,'Share Values'!AN$11,'Transactions (Dated)'!$C$2:$C$53,"Buy")-SUMIFS('Transactions (Dated)'!$E$2:$E$53,'Transactions (Dated)'!$D$2:$D$53,'Share Values'!$X975,'Transactions (Dated)'!$B$2:$B$53,'Share Values'!AN$11,'Transactions (Dated)'!$C$2:$C$53,"Sell")</f>
        <v>0</v>
      </c>
      <c r="AQ975" s="3">
        <f t="shared" si="396"/>
        <v>43314</v>
      </c>
      <c r="AR975" s="6">
        <f t="shared" ca="1" si="397"/>
        <v>60309.999999999993</v>
      </c>
      <c r="AS975" s="6">
        <f t="shared" ca="1" si="398"/>
        <v>38625</v>
      </c>
      <c r="AT975" s="6">
        <f t="shared" ca="1" si="399"/>
        <v>584334.69000000006</v>
      </c>
      <c r="AU975" s="6">
        <f t="shared" ca="1" si="400"/>
        <v>52294.880000000005</v>
      </c>
      <c r="AV975" s="6">
        <f t="shared" ca="1" si="401"/>
        <v>0</v>
      </c>
      <c r="AW975" s="6">
        <f t="shared" ca="1" si="402"/>
        <v>0</v>
      </c>
      <c r="AX975" s="6">
        <f t="shared" ca="1" si="403"/>
        <v>48517</v>
      </c>
      <c r="AY975" s="6">
        <f t="shared" ca="1" si="404"/>
        <v>0</v>
      </c>
      <c r="AZ975" s="6">
        <f t="shared" ca="1" si="405"/>
        <v>0</v>
      </c>
      <c r="BA975" s="6">
        <f t="shared" ca="1" si="406"/>
        <v>0</v>
      </c>
      <c r="BB975" s="6">
        <f t="shared" ca="1" si="407"/>
        <v>0</v>
      </c>
      <c r="BC975" s="6">
        <f t="shared" ca="1" si="408"/>
        <v>0</v>
      </c>
      <c r="BD975" s="6">
        <f t="shared" ca="1" si="409"/>
        <v>0</v>
      </c>
      <c r="BE975" s="6">
        <f t="shared" ca="1" si="410"/>
        <v>0</v>
      </c>
      <c r="BF975" s="6">
        <f t="shared" ca="1" si="418"/>
        <v>0</v>
      </c>
      <c r="BG975" s="6">
        <f t="shared" ca="1" si="419"/>
        <v>0</v>
      </c>
      <c r="BJ975" s="4">
        <f t="shared" ca="1" si="411"/>
        <v>784081.57000000007</v>
      </c>
      <c r="BL975" s="3">
        <f t="shared" si="412"/>
        <v>43314</v>
      </c>
      <c r="BM975" s="6">
        <f>BM974+SUMIFS('Transactions (Dated)'!G:G,'Transactions (Dated)'!D:D,'Share Values'!AQ975)</f>
        <v>14317.649999999987</v>
      </c>
      <c r="BN975" s="6">
        <f ca="1">BN974+SUMIFS('Transactions (Dated)'!$F:$F,'Transactions (Dated)'!$D:$D,$BL975,'Transactions (Dated)'!$B:$B,BN$11,'Transactions (Dated)'!$C:$C,"Dividend (paid to cash)")*Y975</f>
        <v>0</v>
      </c>
      <c r="BO975" s="6">
        <f ca="1">BO974+SUMIFS('Transactions (Dated)'!$F:$F,'Transactions (Dated)'!$D:$D,$BL975,'Transactions (Dated)'!$B:$B,BO$11,'Transactions (Dated)'!$C:$C,"Dividend (paid to cash)")*Z975</f>
        <v>2421.875</v>
      </c>
      <c r="BP975" s="6">
        <f ca="1">BP974+SUMIFS('Transactions (Dated)'!$F:$F,'Transactions (Dated)'!$D:$D,$BL975,'Transactions (Dated)'!$B:$B,BP$11,'Transactions (Dated)'!$C:$C,"Dividend (paid to cash)")*AA975</f>
        <v>51745.237000000008</v>
      </c>
      <c r="BQ975" s="6">
        <f ca="1">BQ974+SUMIFS('Transactions (Dated)'!$F:$F,'Transactions (Dated)'!$D:$D,$BL975,'Transactions (Dated)'!$B:$B,BQ$11,'Transactions (Dated)'!$C:$C,"Dividend (paid to cash)")*AB975</f>
        <v>922.34999999999991</v>
      </c>
      <c r="BR975" s="6">
        <f ca="1">BR974+SUMIFS('Transactions (Dated)'!$F:$F,'Transactions (Dated)'!$D:$D,$BL975,'Transactions (Dated)'!$B:$B,BR$11,'Transactions (Dated)'!$C:$C,"Dividend (paid to cash)")*AC975</f>
        <v>0</v>
      </c>
      <c r="BS975" s="6">
        <f ca="1">BS974+SUMIFS('Transactions (Dated)'!$F:$F,'Transactions (Dated)'!$D:$D,$BL975,'Transactions (Dated)'!$B:$B,BS$11,'Transactions (Dated)'!$C:$C,"Dividend (paid to cash)")*AD975</f>
        <v>0</v>
      </c>
      <c r="BT975" s="6">
        <f ca="1">BT974+SUMIFS('Transactions (Dated)'!$F:$F,'Transactions (Dated)'!$D:$D,$BL975,'Transactions (Dated)'!$B:$B,BT$11,'Transactions (Dated)'!$C:$C,"Dividend (paid to cash)")*AE975</f>
        <v>11745</v>
      </c>
      <c r="BU975" s="6">
        <f ca="1">BU974+SUMIFS('Transactions (Dated)'!$F:$F,'Transactions (Dated)'!$D:$D,$BL975,'Transactions (Dated)'!$B:$B,BU$11,'Transactions (Dated)'!$C:$C,"Dividend (paid to cash)")*AF975</f>
        <v>0</v>
      </c>
      <c r="BV975" s="6">
        <f ca="1">BV974+SUMIFS('Transactions (Dated)'!$F:$F,'Transactions (Dated)'!$D:$D,$BL975,'Transactions (Dated)'!$B:$B,BV$11,'Transactions (Dated)'!$C:$C,"Dividend (paid to cash)")*AG975</f>
        <v>0</v>
      </c>
      <c r="BW975" s="6">
        <f ca="1">BW974+SUMIFS('Transactions (Dated)'!$F:$F,'Transactions (Dated)'!$D:$D,$BL975,'Transactions (Dated)'!$B:$B,BW$11,'Transactions (Dated)'!$C:$C,"Dividend (paid to cash)")*AH975</f>
        <v>0</v>
      </c>
      <c r="BX975" s="6">
        <f ca="1">BX974+SUMIFS('Transactions (Dated)'!$F:$F,'Transactions (Dated)'!$D:$D,$BL975,'Transactions (Dated)'!$B:$B,BX$11,'Transactions (Dated)'!$C:$C,"Dividend (paid to cash)")*AI975</f>
        <v>0</v>
      </c>
      <c r="BY975" s="6">
        <f ca="1">BY974+SUMIFS('Transactions (Dated)'!$F:$F,'Transactions (Dated)'!$D:$D,$BL975,'Transactions (Dated)'!$B:$B,BY$11,'Transactions (Dated)'!$C:$C,"Dividend (paid to cash)")*AJ975</f>
        <v>0</v>
      </c>
      <c r="BZ975" s="6">
        <f ca="1">BZ974+SUMIFS('Transactions (Dated)'!$F:$F,'Transactions (Dated)'!$D:$D,$BL975,'Transactions (Dated)'!$B:$B,BZ$11,'Transactions (Dated)'!$C:$C,"Dividend (paid to cash)")*AK975</f>
        <v>0</v>
      </c>
      <c r="CA975" s="6">
        <f ca="1">CA974+SUMIFS('Transactions (Dated)'!$F:$F,'Transactions (Dated)'!$D:$D,$BL975,'Transactions (Dated)'!$B:$B,CA$11,'Transactions (Dated)'!$C:$C,"Dividend (paid to cash)")*AL975</f>
        <v>0</v>
      </c>
      <c r="CB975" s="6">
        <v>0</v>
      </c>
      <c r="CC975" s="6">
        <v>0</v>
      </c>
      <c r="CF975" s="6">
        <f t="shared" ca="1" si="413"/>
        <v>81152.111999999994</v>
      </c>
      <c r="CH975" s="3">
        <f t="shared" si="414"/>
        <v>43314</v>
      </c>
      <c r="CI975" s="4">
        <f t="shared" ca="1" si="415"/>
        <v>784081.57000000007</v>
      </c>
      <c r="CJ975" s="4">
        <f t="shared" ca="1" si="416"/>
        <v>81152.111999999994</v>
      </c>
      <c r="CL975" s="4">
        <f t="shared" ca="1" si="417"/>
        <v>865233.68200000003</v>
      </c>
    </row>
    <row r="976" spans="2:90" x14ac:dyDescent="0.15">
      <c r="B976" s="3">
        <v>43315</v>
      </c>
      <c r="E976" s="86">
        <v>43315</v>
      </c>
      <c r="F976" s="53">
        <v>13.06</v>
      </c>
      <c r="G976">
        <v>4.1900000000000004</v>
      </c>
      <c r="H976">
        <v>22.196200000000001</v>
      </c>
      <c r="I976">
        <v>27.7</v>
      </c>
      <c r="K976">
        <v>12.23</v>
      </c>
      <c r="L976">
        <v>16.88</v>
      </c>
      <c r="O976">
        <v>16.71</v>
      </c>
      <c r="Q976">
        <v>1.35</v>
      </c>
      <c r="R976">
        <v>6.57</v>
      </c>
      <c r="S976">
        <v>42.89</v>
      </c>
      <c r="T976">
        <v>0.42</v>
      </c>
      <c r="U976">
        <v>42.89</v>
      </c>
      <c r="X976" s="3">
        <f t="shared" si="395"/>
        <v>43315</v>
      </c>
      <c r="Y976" s="40">
        <f ca="1">Y975+SUMIFS('Transactions (Dated)'!$E$2:$E$53,'Transactions (Dated)'!$D$2:$D$53,'Share Values'!$X976,'Transactions (Dated)'!$B$2:$B$53,'Share Values'!Y$11,'Transactions (Dated)'!$C$2:$C$53,"Buy")-SUMIFS('Transactions (Dated)'!$E$2:$E$53,'Transactions (Dated)'!$D$2:$D$53,'Share Values'!$X976,'Transactions (Dated)'!$B$2:$B$53,'Share Values'!Y$11,'Transactions (Dated)'!$C$2:$C$53,"Sell")</f>
        <v>4625</v>
      </c>
      <c r="Z976" s="40">
        <f ca="1">Z975+SUMIFS('Transactions (Dated)'!$E$2:$E$53,'Transactions (Dated)'!$D$2:$D$53,'Share Values'!$X976,'Transactions (Dated)'!$B$2:$B$53,'Share Values'!Z$11,'Transactions (Dated)'!$C$2:$C$53,"Buy")-SUMIFS('Transactions (Dated)'!$E$2:$E$53,'Transactions (Dated)'!$D$2:$D$53,'Share Values'!$X976,'Transactions (Dated)'!$B$2:$B$53,'Share Values'!Z$11,'Transactions (Dated)'!$C$2:$C$53,"Sell")</f>
        <v>9375</v>
      </c>
      <c r="AA976" s="40">
        <f ca="1">AA975+SUMIFS('Transactions (Dated)'!$E$2:$E$53,'Transactions (Dated)'!$D$2:$D$53,'Share Values'!$X976,'Transactions (Dated)'!$B$2:$B$53,'Share Values'!AA$11,'Transactions (Dated)'!$C$2:$C$53,"Buy")-SUMIFS('Transactions (Dated)'!$E$2:$E$53,'Transactions (Dated)'!$D$2:$D$53,'Share Values'!$X976,'Transactions (Dated)'!$B$2:$B$53,'Share Values'!AA$11,'Transactions (Dated)'!$C$2:$C$53,"Sell")</f>
        <v>26357</v>
      </c>
      <c r="AB976" s="40">
        <f ca="1">AB975+SUMIFS('Transactions (Dated)'!$E$2:$E$53,'Transactions (Dated)'!$D$2:$D$53,'Share Values'!$X976,'Transactions (Dated)'!$B$2:$B$53,'Share Values'!AB$11,'Transactions (Dated)'!$C$2:$C$53,"Buy")-SUMIFS('Transactions (Dated)'!$E$2:$E$53,'Transactions (Dated)'!$D$2:$D$53,'Share Values'!$X976,'Transactions (Dated)'!$B$2:$B$53,'Share Values'!AB$11,'Transactions (Dated)'!$C$2:$C$53,"Sell")</f>
        <v>1892</v>
      </c>
      <c r="AC976" s="40">
        <f ca="1">AC975+SUMIFS('Transactions (Dated)'!$E$2:$E$53,'Transactions (Dated)'!$D$2:$D$53,'Share Values'!$X976,'Transactions (Dated)'!$B$2:$B$53,'Share Values'!AC$11,'Transactions (Dated)'!$C$2:$C$53,"Buy")-SUMIFS('Transactions (Dated)'!$E$2:$E$53,'Transactions (Dated)'!$D$2:$D$53,'Share Values'!$X976,'Transactions (Dated)'!$B$2:$B$53,'Share Values'!AC$11,'Transactions (Dated)'!$C$2:$C$53,"Sell")</f>
        <v>2348</v>
      </c>
      <c r="AD976" s="40">
        <f ca="1">AD975+SUMIFS('Transactions (Dated)'!$E$2:$E$53,'Transactions (Dated)'!$D$2:$D$53,'Share Values'!$X976,'Transactions (Dated)'!$B$2:$B$53,'Share Values'!AD$11,'Transactions (Dated)'!$C$2:$C$53,"Buy")-SUMIFS('Transactions (Dated)'!$E$2:$E$53,'Transactions (Dated)'!$D$2:$D$53,'Share Values'!$X976,'Transactions (Dated)'!$B$2:$B$53,'Share Values'!AD$11,'Transactions (Dated)'!$C$2:$C$53,"Sell")</f>
        <v>0</v>
      </c>
      <c r="AE976" s="40">
        <f ca="1">AE975+SUMIFS('Transactions (Dated)'!$E$2:$E$53,'Transactions (Dated)'!$D$2:$D$53,'Share Values'!$X976,'Transactions (Dated)'!$B$2:$B$53,'Share Values'!AE$11,'Transactions (Dated)'!$C$2:$C$53,"Buy")-SUMIFS('Transactions (Dated)'!$E$2:$E$53,'Transactions (Dated)'!$D$2:$D$53,'Share Values'!$X976,'Transactions (Dated)'!$B$2:$B$53,'Share Values'!AE$11,'Transactions (Dated)'!$C$2:$C$53,"Sell")</f>
        <v>2900</v>
      </c>
      <c r="AF976" s="40">
        <f ca="1">AF975+SUMIFS('Transactions (Dated)'!$E$2:$E$53,'Transactions (Dated)'!$D$2:$D$53,'Share Values'!$X976,'Transactions (Dated)'!$B$2:$B$53,'Share Values'!AF$11,'Transactions (Dated)'!$C$2:$C$53,"Buy")-SUMIFS('Transactions (Dated)'!$E$2:$E$53,'Transactions (Dated)'!$D$2:$D$53,'Share Values'!$X976,'Transactions (Dated)'!$B$2:$B$53,'Share Values'!AF$11,'Transactions (Dated)'!$C$2:$C$53,"Sell")</f>
        <v>14201</v>
      </c>
      <c r="AG976" s="40">
        <f ca="1">AG975+SUMIFS('Transactions (Dated)'!$E$2:$E$53,'Transactions (Dated)'!$D$2:$D$53,'Share Values'!$X976,'Transactions (Dated)'!$B$2:$B$53,'Share Values'!AG$11,'Transactions (Dated)'!$C$2:$C$53,"Buy")-SUMIFS('Transactions (Dated)'!$E$2:$E$53,'Transactions (Dated)'!$D$2:$D$53,'Share Values'!$X976,'Transactions (Dated)'!$B$2:$B$53,'Share Values'!AG$11,'Transactions (Dated)'!$C$2:$C$53,"Sell")</f>
        <v>6835</v>
      </c>
      <c r="AH976" s="40">
        <f ca="1">AH975+SUMIFS('Transactions (Dated)'!$E$2:$E$53,'Transactions (Dated)'!$D$2:$D$53,'Share Values'!$X976,'Transactions (Dated)'!$B$2:$B$53,'Share Values'!AH$11,'Transactions (Dated)'!$C$2:$C$53,"Buy")-SUMIFS('Transactions (Dated)'!$E$2:$E$53,'Transactions (Dated)'!$D$2:$D$53,'Share Values'!$X976,'Transactions (Dated)'!$B$2:$B$53,'Share Values'!AH$11,'Transactions (Dated)'!$C$2:$C$53,"Sell")</f>
        <v>0</v>
      </c>
      <c r="AI976" s="40">
        <f ca="1">AI975+SUMIFS('Transactions (Dated)'!$E$2:$E$53,'Transactions (Dated)'!$D$2:$D$53,'Share Values'!$X976,'Transactions (Dated)'!$B$2:$B$53,'Share Values'!AI$11,'Transactions (Dated)'!$C$2:$C$53,"Buy")-SUMIFS('Transactions (Dated)'!$E$2:$E$53,'Transactions (Dated)'!$D$2:$D$53,'Share Values'!$X976,'Transactions (Dated)'!$B$2:$B$53,'Share Values'!AI$11,'Transactions (Dated)'!$C$2:$C$53,"Sell")</f>
        <v>0</v>
      </c>
      <c r="AJ976" s="40">
        <f ca="1">AJ975+SUMIFS('Transactions (Dated)'!$E$2:$E$53,'Transactions (Dated)'!$D$2:$D$53,'Share Values'!$X976,'Transactions (Dated)'!$B$2:$B$53,'Share Values'!AJ$11,'Transactions (Dated)'!$C$2:$C$53,"Buy")-SUMIFS('Transactions (Dated)'!$E$2:$E$53,'Transactions (Dated)'!$D$2:$D$53,'Share Values'!$X976,'Transactions (Dated)'!$B$2:$B$53,'Share Values'!AJ$11,'Transactions (Dated)'!$C$2:$C$53,"Sell")</f>
        <v>0</v>
      </c>
      <c r="AK976" s="40">
        <f ca="1">AK975+SUMIFS('Transactions (Dated)'!$E$2:$E$53,'Transactions (Dated)'!$D$2:$D$53,'Share Values'!$X976,'Transactions (Dated)'!$B$2:$B$53,'Share Values'!AK$11,'Transactions (Dated)'!$C$2:$C$53,"Buy")-SUMIFS('Transactions (Dated)'!$E$2:$E$53,'Transactions (Dated)'!$D$2:$D$53,'Share Values'!$X976,'Transactions (Dated)'!$B$2:$B$53,'Share Values'!AK$11,'Transactions (Dated)'!$C$2:$C$53,"Sell")</f>
        <v>0</v>
      </c>
      <c r="AL976" s="40">
        <f ca="1">AL975+SUMIFS('Transactions (Dated)'!$E$2:$E$53,'Transactions (Dated)'!$D$2:$D$53,'Share Values'!$X976,'Transactions (Dated)'!$B$2:$B$53,'Share Values'!AL$11,'Transactions (Dated)'!$C$2:$C$53,"Buy")-SUMIFS('Transactions (Dated)'!$E$2:$E$53,'Transactions (Dated)'!$D$2:$D$53,'Share Values'!$X976,'Transactions (Dated)'!$B$2:$B$53,'Share Values'!AL$11,'Transactions (Dated)'!$C$2:$C$53,"Sell")</f>
        <v>0</v>
      </c>
      <c r="AM976" s="40">
        <f ca="1">AM975+SUMIFS('Transactions (Dated)'!$E$2:$E$53,'Transactions (Dated)'!$D$2:$D$53,'Share Values'!$X976,'Transactions (Dated)'!$B$2:$B$53,'Share Values'!AM$11,'Transactions (Dated)'!$C$2:$C$53,"Buy")-SUMIFS('Transactions (Dated)'!$E$2:$E$53,'Transactions (Dated)'!$D$2:$D$53,'Share Values'!$X976,'Transactions (Dated)'!$B$2:$B$53,'Share Values'!AM$11,'Transactions (Dated)'!$C$2:$C$53,"Sell")</f>
        <v>0</v>
      </c>
      <c r="AN976" s="40">
        <f ca="1">AN975+SUMIFS('Transactions (Dated)'!$E$2:$E$53,'Transactions (Dated)'!$D$2:$D$53,'Share Values'!$X976,'Transactions (Dated)'!$B$2:$B$53,'Share Values'!AN$11,'Transactions (Dated)'!$C$2:$C$53,"Buy")-SUMIFS('Transactions (Dated)'!$E$2:$E$53,'Transactions (Dated)'!$D$2:$D$53,'Share Values'!$X976,'Transactions (Dated)'!$B$2:$B$53,'Share Values'!AN$11,'Transactions (Dated)'!$C$2:$C$53,"Sell")</f>
        <v>0</v>
      </c>
      <c r="AQ976" s="3">
        <f t="shared" si="396"/>
        <v>43315</v>
      </c>
      <c r="AR976" s="6">
        <f t="shared" ca="1" si="397"/>
        <v>60402.5</v>
      </c>
      <c r="AS976" s="6">
        <f t="shared" ca="1" si="398"/>
        <v>39281.250000000007</v>
      </c>
      <c r="AT976" s="6">
        <f t="shared" ca="1" si="399"/>
        <v>585025.24340000004</v>
      </c>
      <c r="AU976" s="6">
        <f t="shared" ca="1" si="400"/>
        <v>52408.4</v>
      </c>
      <c r="AV976" s="6">
        <f t="shared" ca="1" si="401"/>
        <v>0</v>
      </c>
      <c r="AW976" s="6">
        <f t="shared" ca="1" si="402"/>
        <v>0</v>
      </c>
      <c r="AX976" s="6">
        <f t="shared" ca="1" si="403"/>
        <v>48952</v>
      </c>
      <c r="AY976" s="6">
        <f t="shared" ca="1" si="404"/>
        <v>0</v>
      </c>
      <c r="AZ976" s="6">
        <f t="shared" ca="1" si="405"/>
        <v>0</v>
      </c>
      <c r="BA976" s="6">
        <f t="shared" ca="1" si="406"/>
        <v>0</v>
      </c>
      <c r="BB976" s="6">
        <f t="shared" ca="1" si="407"/>
        <v>0</v>
      </c>
      <c r="BC976" s="6">
        <f t="shared" ca="1" si="408"/>
        <v>0</v>
      </c>
      <c r="BD976" s="6">
        <f t="shared" ca="1" si="409"/>
        <v>0</v>
      </c>
      <c r="BE976" s="6">
        <f t="shared" ca="1" si="410"/>
        <v>0</v>
      </c>
      <c r="BF976" s="6">
        <f t="shared" ca="1" si="418"/>
        <v>0</v>
      </c>
      <c r="BG976" s="6">
        <f t="shared" ca="1" si="419"/>
        <v>0</v>
      </c>
      <c r="BJ976" s="4">
        <f t="shared" ca="1" si="411"/>
        <v>786069.39340000006</v>
      </c>
      <c r="BL976" s="3">
        <f t="shared" si="412"/>
        <v>43315</v>
      </c>
      <c r="BM976" s="6">
        <f>BM975+SUMIFS('Transactions (Dated)'!G:G,'Transactions (Dated)'!D:D,'Share Values'!AQ976)</f>
        <v>14317.649999999987</v>
      </c>
      <c r="BN976" s="6">
        <f ca="1">BN975+SUMIFS('Transactions (Dated)'!$F:$F,'Transactions (Dated)'!$D:$D,$BL976,'Transactions (Dated)'!$B:$B,BN$11,'Transactions (Dated)'!$C:$C,"Dividend (paid to cash)")*Y976</f>
        <v>0</v>
      </c>
      <c r="BO976" s="6">
        <f ca="1">BO975+SUMIFS('Transactions (Dated)'!$F:$F,'Transactions (Dated)'!$D:$D,$BL976,'Transactions (Dated)'!$B:$B,BO$11,'Transactions (Dated)'!$C:$C,"Dividend (paid to cash)")*Z976</f>
        <v>2421.875</v>
      </c>
      <c r="BP976" s="6">
        <f ca="1">BP975+SUMIFS('Transactions (Dated)'!$F:$F,'Transactions (Dated)'!$D:$D,$BL976,'Transactions (Dated)'!$B:$B,BP$11,'Transactions (Dated)'!$C:$C,"Dividend (paid to cash)")*AA976</f>
        <v>51745.237000000008</v>
      </c>
      <c r="BQ976" s="6">
        <f ca="1">BQ975+SUMIFS('Transactions (Dated)'!$F:$F,'Transactions (Dated)'!$D:$D,$BL976,'Transactions (Dated)'!$B:$B,BQ$11,'Transactions (Dated)'!$C:$C,"Dividend (paid to cash)")*AB976</f>
        <v>922.34999999999991</v>
      </c>
      <c r="BR976" s="6">
        <f ca="1">BR975+SUMIFS('Transactions (Dated)'!$F:$F,'Transactions (Dated)'!$D:$D,$BL976,'Transactions (Dated)'!$B:$B,BR$11,'Transactions (Dated)'!$C:$C,"Dividend (paid to cash)")*AC976</f>
        <v>0</v>
      </c>
      <c r="BS976" s="6">
        <f ca="1">BS975+SUMIFS('Transactions (Dated)'!$F:$F,'Transactions (Dated)'!$D:$D,$BL976,'Transactions (Dated)'!$B:$B,BS$11,'Transactions (Dated)'!$C:$C,"Dividend (paid to cash)")*AD976</f>
        <v>0</v>
      </c>
      <c r="BT976" s="6">
        <f ca="1">BT975+SUMIFS('Transactions (Dated)'!$F:$F,'Transactions (Dated)'!$D:$D,$BL976,'Transactions (Dated)'!$B:$B,BT$11,'Transactions (Dated)'!$C:$C,"Dividend (paid to cash)")*AE976</f>
        <v>11745</v>
      </c>
      <c r="BU976" s="6">
        <f ca="1">BU975+SUMIFS('Transactions (Dated)'!$F:$F,'Transactions (Dated)'!$D:$D,$BL976,'Transactions (Dated)'!$B:$B,BU$11,'Transactions (Dated)'!$C:$C,"Dividend (paid to cash)")*AF976</f>
        <v>0</v>
      </c>
      <c r="BV976" s="6">
        <f ca="1">BV975+SUMIFS('Transactions (Dated)'!$F:$F,'Transactions (Dated)'!$D:$D,$BL976,'Transactions (Dated)'!$B:$B,BV$11,'Transactions (Dated)'!$C:$C,"Dividend (paid to cash)")*AG976</f>
        <v>0</v>
      </c>
      <c r="BW976" s="6">
        <f ca="1">BW975+SUMIFS('Transactions (Dated)'!$F:$F,'Transactions (Dated)'!$D:$D,$BL976,'Transactions (Dated)'!$B:$B,BW$11,'Transactions (Dated)'!$C:$C,"Dividend (paid to cash)")*AH976</f>
        <v>0</v>
      </c>
      <c r="BX976" s="6">
        <f ca="1">BX975+SUMIFS('Transactions (Dated)'!$F:$F,'Transactions (Dated)'!$D:$D,$BL976,'Transactions (Dated)'!$B:$B,BX$11,'Transactions (Dated)'!$C:$C,"Dividend (paid to cash)")*AI976</f>
        <v>0</v>
      </c>
      <c r="BY976" s="6">
        <f ca="1">BY975+SUMIFS('Transactions (Dated)'!$F:$F,'Transactions (Dated)'!$D:$D,$BL976,'Transactions (Dated)'!$B:$B,BY$11,'Transactions (Dated)'!$C:$C,"Dividend (paid to cash)")*AJ976</f>
        <v>0</v>
      </c>
      <c r="BZ976" s="6">
        <f ca="1">BZ975+SUMIFS('Transactions (Dated)'!$F:$F,'Transactions (Dated)'!$D:$D,$BL976,'Transactions (Dated)'!$B:$B,BZ$11,'Transactions (Dated)'!$C:$C,"Dividend (paid to cash)")*AK976</f>
        <v>0</v>
      </c>
      <c r="CA976" s="6">
        <f ca="1">CA975+SUMIFS('Transactions (Dated)'!$F:$F,'Transactions (Dated)'!$D:$D,$BL976,'Transactions (Dated)'!$B:$B,CA$11,'Transactions (Dated)'!$C:$C,"Dividend (paid to cash)")*AL976</f>
        <v>0</v>
      </c>
      <c r="CB976" s="6">
        <v>0</v>
      </c>
      <c r="CC976" s="6">
        <v>0</v>
      </c>
      <c r="CF976" s="6">
        <f t="shared" ca="1" si="413"/>
        <v>81152.111999999994</v>
      </c>
      <c r="CH976" s="3">
        <f t="shared" si="414"/>
        <v>43315</v>
      </c>
      <c r="CI976" s="4">
        <f t="shared" ca="1" si="415"/>
        <v>786069.39340000006</v>
      </c>
      <c r="CJ976" s="4">
        <f t="shared" ca="1" si="416"/>
        <v>81152.111999999994</v>
      </c>
      <c r="CL976" s="4">
        <f t="shared" ca="1" si="417"/>
        <v>867221.50540000002</v>
      </c>
    </row>
    <row r="977" spans="2:90" x14ac:dyDescent="0.15">
      <c r="B977" s="3">
        <v>43319</v>
      </c>
      <c r="E977" s="86">
        <v>43319</v>
      </c>
      <c r="F977" s="53">
        <v>12.86</v>
      </c>
      <c r="G977">
        <v>4.1900000000000004</v>
      </c>
      <c r="H977">
        <v>22.01</v>
      </c>
      <c r="I977">
        <v>27.54</v>
      </c>
      <c r="K977">
        <v>12.16</v>
      </c>
      <c r="L977">
        <v>17.07</v>
      </c>
      <c r="O977">
        <v>16.559999999999999</v>
      </c>
      <c r="Q977">
        <v>1.35</v>
      </c>
      <c r="R977">
        <v>6.58</v>
      </c>
      <c r="S977">
        <v>42.75</v>
      </c>
      <c r="T977">
        <v>0.39</v>
      </c>
      <c r="U977">
        <v>42.75</v>
      </c>
      <c r="X977" s="3">
        <f t="shared" si="395"/>
        <v>43319</v>
      </c>
      <c r="Y977" s="40">
        <f ca="1">Y976+SUMIFS('Transactions (Dated)'!$E$2:$E$53,'Transactions (Dated)'!$D$2:$D$53,'Share Values'!$X977,'Transactions (Dated)'!$B$2:$B$53,'Share Values'!Y$11,'Transactions (Dated)'!$C$2:$C$53,"Buy")-SUMIFS('Transactions (Dated)'!$E$2:$E$53,'Transactions (Dated)'!$D$2:$D$53,'Share Values'!$X977,'Transactions (Dated)'!$B$2:$B$53,'Share Values'!Y$11,'Transactions (Dated)'!$C$2:$C$53,"Sell")</f>
        <v>4625</v>
      </c>
      <c r="Z977" s="40">
        <f ca="1">Z976+SUMIFS('Transactions (Dated)'!$E$2:$E$53,'Transactions (Dated)'!$D$2:$D$53,'Share Values'!$X977,'Transactions (Dated)'!$B$2:$B$53,'Share Values'!Z$11,'Transactions (Dated)'!$C$2:$C$53,"Buy")-SUMIFS('Transactions (Dated)'!$E$2:$E$53,'Transactions (Dated)'!$D$2:$D$53,'Share Values'!$X977,'Transactions (Dated)'!$B$2:$B$53,'Share Values'!Z$11,'Transactions (Dated)'!$C$2:$C$53,"Sell")</f>
        <v>9375</v>
      </c>
      <c r="AA977" s="40">
        <f ca="1">AA976+SUMIFS('Transactions (Dated)'!$E$2:$E$53,'Transactions (Dated)'!$D$2:$D$53,'Share Values'!$X977,'Transactions (Dated)'!$B$2:$B$53,'Share Values'!AA$11,'Transactions (Dated)'!$C$2:$C$53,"Buy")-SUMIFS('Transactions (Dated)'!$E$2:$E$53,'Transactions (Dated)'!$D$2:$D$53,'Share Values'!$X977,'Transactions (Dated)'!$B$2:$B$53,'Share Values'!AA$11,'Transactions (Dated)'!$C$2:$C$53,"Sell")</f>
        <v>26357</v>
      </c>
      <c r="AB977" s="40">
        <f ca="1">AB976+SUMIFS('Transactions (Dated)'!$E$2:$E$53,'Transactions (Dated)'!$D$2:$D$53,'Share Values'!$X977,'Transactions (Dated)'!$B$2:$B$53,'Share Values'!AB$11,'Transactions (Dated)'!$C$2:$C$53,"Buy")-SUMIFS('Transactions (Dated)'!$E$2:$E$53,'Transactions (Dated)'!$D$2:$D$53,'Share Values'!$X977,'Transactions (Dated)'!$B$2:$B$53,'Share Values'!AB$11,'Transactions (Dated)'!$C$2:$C$53,"Sell")</f>
        <v>1892</v>
      </c>
      <c r="AC977" s="40">
        <f ca="1">AC976+SUMIFS('Transactions (Dated)'!$E$2:$E$53,'Transactions (Dated)'!$D$2:$D$53,'Share Values'!$X977,'Transactions (Dated)'!$B$2:$B$53,'Share Values'!AC$11,'Transactions (Dated)'!$C$2:$C$53,"Buy")-SUMIFS('Transactions (Dated)'!$E$2:$E$53,'Transactions (Dated)'!$D$2:$D$53,'Share Values'!$X977,'Transactions (Dated)'!$B$2:$B$53,'Share Values'!AC$11,'Transactions (Dated)'!$C$2:$C$53,"Sell")</f>
        <v>2348</v>
      </c>
      <c r="AD977" s="40">
        <f ca="1">AD976+SUMIFS('Transactions (Dated)'!$E$2:$E$53,'Transactions (Dated)'!$D$2:$D$53,'Share Values'!$X977,'Transactions (Dated)'!$B$2:$B$53,'Share Values'!AD$11,'Transactions (Dated)'!$C$2:$C$53,"Buy")-SUMIFS('Transactions (Dated)'!$E$2:$E$53,'Transactions (Dated)'!$D$2:$D$53,'Share Values'!$X977,'Transactions (Dated)'!$B$2:$B$53,'Share Values'!AD$11,'Transactions (Dated)'!$C$2:$C$53,"Sell")</f>
        <v>0</v>
      </c>
      <c r="AE977" s="40">
        <f ca="1">AE976+SUMIFS('Transactions (Dated)'!$E$2:$E$53,'Transactions (Dated)'!$D$2:$D$53,'Share Values'!$X977,'Transactions (Dated)'!$B$2:$B$53,'Share Values'!AE$11,'Transactions (Dated)'!$C$2:$C$53,"Buy")-SUMIFS('Transactions (Dated)'!$E$2:$E$53,'Transactions (Dated)'!$D$2:$D$53,'Share Values'!$X977,'Transactions (Dated)'!$B$2:$B$53,'Share Values'!AE$11,'Transactions (Dated)'!$C$2:$C$53,"Sell")</f>
        <v>2900</v>
      </c>
      <c r="AF977" s="40">
        <f ca="1">AF976+SUMIFS('Transactions (Dated)'!$E$2:$E$53,'Transactions (Dated)'!$D$2:$D$53,'Share Values'!$X977,'Transactions (Dated)'!$B$2:$B$53,'Share Values'!AF$11,'Transactions (Dated)'!$C$2:$C$53,"Buy")-SUMIFS('Transactions (Dated)'!$E$2:$E$53,'Transactions (Dated)'!$D$2:$D$53,'Share Values'!$X977,'Transactions (Dated)'!$B$2:$B$53,'Share Values'!AF$11,'Transactions (Dated)'!$C$2:$C$53,"Sell")</f>
        <v>14201</v>
      </c>
      <c r="AG977" s="40">
        <f ca="1">AG976+SUMIFS('Transactions (Dated)'!$E$2:$E$53,'Transactions (Dated)'!$D$2:$D$53,'Share Values'!$X977,'Transactions (Dated)'!$B$2:$B$53,'Share Values'!AG$11,'Transactions (Dated)'!$C$2:$C$53,"Buy")-SUMIFS('Transactions (Dated)'!$E$2:$E$53,'Transactions (Dated)'!$D$2:$D$53,'Share Values'!$X977,'Transactions (Dated)'!$B$2:$B$53,'Share Values'!AG$11,'Transactions (Dated)'!$C$2:$C$53,"Sell")</f>
        <v>6835</v>
      </c>
      <c r="AH977" s="40">
        <f ca="1">AH976+SUMIFS('Transactions (Dated)'!$E$2:$E$53,'Transactions (Dated)'!$D$2:$D$53,'Share Values'!$X977,'Transactions (Dated)'!$B$2:$B$53,'Share Values'!AH$11,'Transactions (Dated)'!$C$2:$C$53,"Buy")-SUMIFS('Transactions (Dated)'!$E$2:$E$53,'Transactions (Dated)'!$D$2:$D$53,'Share Values'!$X977,'Transactions (Dated)'!$B$2:$B$53,'Share Values'!AH$11,'Transactions (Dated)'!$C$2:$C$53,"Sell")</f>
        <v>0</v>
      </c>
      <c r="AI977" s="40">
        <f ca="1">AI976+SUMIFS('Transactions (Dated)'!$E$2:$E$53,'Transactions (Dated)'!$D$2:$D$53,'Share Values'!$X977,'Transactions (Dated)'!$B$2:$B$53,'Share Values'!AI$11,'Transactions (Dated)'!$C$2:$C$53,"Buy")-SUMIFS('Transactions (Dated)'!$E$2:$E$53,'Transactions (Dated)'!$D$2:$D$53,'Share Values'!$X977,'Transactions (Dated)'!$B$2:$B$53,'Share Values'!AI$11,'Transactions (Dated)'!$C$2:$C$53,"Sell")</f>
        <v>0</v>
      </c>
      <c r="AJ977" s="40">
        <f ca="1">AJ976+SUMIFS('Transactions (Dated)'!$E$2:$E$53,'Transactions (Dated)'!$D$2:$D$53,'Share Values'!$X977,'Transactions (Dated)'!$B$2:$B$53,'Share Values'!AJ$11,'Transactions (Dated)'!$C$2:$C$53,"Buy")-SUMIFS('Transactions (Dated)'!$E$2:$E$53,'Transactions (Dated)'!$D$2:$D$53,'Share Values'!$X977,'Transactions (Dated)'!$B$2:$B$53,'Share Values'!AJ$11,'Transactions (Dated)'!$C$2:$C$53,"Sell")</f>
        <v>0</v>
      </c>
      <c r="AK977" s="40">
        <f ca="1">AK976+SUMIFS('Transactions (Dated)'!$E$2:$E$53,'Transactions (Dated)'!$D$2:$D$53,'Share Values'!$X977,'Transactions (Dated)'!$B$2:$B$53,'Share Values'!AK$11,'Transactions (Dated)'!$C$2:$C$53,"Buy")-SUMIFS('Transactions (Dated)'!$E$2:$E$53,'Transactions (Dated)'!$D$2:$D$53,'Share Values'!$X977,'Transactions (Dated)'!$B$2:$B$53,'Share Values'!AK$11,'Transactions (Dated)'!$C$2:$C$53,"Sell")</f>
        <v>0</v>
      </c>
      <c r="AL977" s="40">
        <f ca="1">AL976+SUMIFS('Transactions (Dated)'!$E$2:$E$53,'Transactions (Dated)'!$D$2:$D$53,'Share Values'!$X977,'Transactions (Dated)'!$B$2:$B$53,'Share Values'!AL$11,'Transactions (Dated)'!$C$2:$C$53,"Buy")-SUMIFS('Transactions (Dated)'!$E$2:$E$53,'Transactions (Dated)'!$D$2:$D$53,'Share Values'!$X977,'Transactions (Dated)'!$B$2:$B$53,'Share Values'!AL$11,'Transactions (Dated)'!$C$2:$C$53,"Sell")</f>
        <v>0</v>
      </c>
      <c r="AM977" s="40">
        <f ca="1">AM976+SUMIFS('Transactions (Dated)'!$E$2:$E$53,'Transactions (Dated)'!$D$2:$D$53,'Share Values'!$X977,'Transactions (Dated)'!$B$2:$B$53,'Share Values'!AM$11,'Transactions (Dated)'!$C$2:$C$53,"Buy")-SUMIFS('Transactions (Dated)'!$E$2:$E$53,'Transactions (Dated)'!$D$2:$D$53,'Share Values'!$X977,'Transactions (Dated)'!$B$2:$B$53,'Share Values'!AM$11,'Transactions (Dated)'!$C$2:$C$53,"Sell")</f>
        <v>0</v>
      </c>
      <c r="AN977" s="40">
        <f ca="1">AN976+SUMIFS('Transactions (Dated)'!$E$2:$E$53,'Transactions (Dated)'!$D$2:$D$53,'Share Values'!$X977,'Transactions (Dated)'!$B$2:$B$53,'Share Values'!AN$11,'Transactions (Dated)'!$C$2:$C$53,"Buy")-SUMIFS('Transactions (Dated)'!$E$2:$E$53,'Transactions (Dated)'!$D$2:$D$53,'Share Values'!$X977,'Transactions (Dated)'!$B$2:$B$53,'Share Values'!AN$11,'Transactions (Dated)'!$C$2:$C$53,"Sell")</f>
        <v>0</v>
      </c>
      <c r="AQ977" s="3">
        <f t="shared" si="396"/>
        <v>43319</v>
      </c>
      <c r="AR977" s="6">
        <f t="shared" ca="1" si="397"/>
        <v>59477.5</v>
      </c>
      <c r="AS977" s="6">
        <f t="shared" ca="1" si="398"/>
        <v>39281.250000000007</v>
      </c>
      <c r="AT977" s="6">
        <f t="shared" ca="1" si="399"/>
        <v>580117.57000000007</v>
      </c>
      <c r="AU977" s="6">
        <f t="shared" ca="1" si="400"/>
        <v>52105.68</v>
      </c>
      <c r="AV977" s="6">
        <f t="shared" ca="1" si="401"/>
        <v>0</v>
      </c>
      <c r="AW977" s="6">
        <f t="shared" ca="1" si="402"/>
        <v>0</v>
      </c>
      <c r="AX977" s="6">
        <f t="shared" ca="1" si="403"/>
        <v>49503</v>
      </c>
      <c r="AY977" s="6">
        <f t="shared" ca="1" si="404"/>
        <v>0</v>
      </c>
      <c r="AZ977" s="6">
        <f t="shared" ca="1" si="405"/>
        <v>0</v>
      </c>
      <c r="BA977" s="6">
        <f t="shared" ca="1" si="406"/>
        <v>0</v>
      </c>
      <c r="BB977" s="6">
        <f t="shared" ca="1" si="407"/>
        <v>0</v>
      </c>
      <c r="BC977" s="6">
        <f t="shared" ca="1" si="408"/>
        <v>0</v>
      </c>
      <c r="BD977" s="6">
        <f t="shared" ca="1" si="409"/>
        <v>0</v>
      </c>
      <c r="BE977" s="6">
        <f t="shared" ca="1" si="410"/>
        <v>0</v>
      </c>
      <c r="BF977" s="6">
        <f t="shared" ca="1" si="418"/>
        <v>0</v>
      </c>
      <c r="BG977" s="6">
        <f t="shared" ca="1" si="419"/>
        <v>0</v>
      </c>
      <c r="BJ977" s="4">
        <f t="shared" ca="1" si="411"/>
        <v>780485.00000000012</v>
      </c>
      <c r="BL977" s="3">
        <f t="shared" si="412"/>
        <v>43319</v>
      </c>
      <c r="BM977" s="6">
        <f>BM976+SUMIFS('Transactions (Dated)'!G:G,'Transactions (Dated)'!D:D,'Share Values'!AQ977)</f>
        <v>14317.649999999987</v>
      </c>
      <c r="BN977" s="6">
        <f ca="1">BN976+SUMIFS('Transactions (Dated)'!$F:$F,'Transactions (Dated)'!$D:$D,$BL977,'Transactions (Dated)'!$B:$B,BN$11,'Transactions (Dated)'!$C:$C,"Dividend (paid to cash)")*Y977</f>
        <v>0</v>
      </c>
      <c r="BO977" s="6">
        <f ca="1">BO976+SUMIFS('Transactions (Dated)'!$F:$F,'Transactions (Dated)'!$D:$D,$BL977,'Transactions (Dated)'!$B:$B,BO$11,'Transactions (Dated)'!$C:$C,"Dividend (paid to cash)")*Z977</f>
        <v>2421.875</v>
      </c>
      <c r="BP977" s="6">
        <f ca="1">BP976+SUMIFS('Transactions (Dated)'!$F:$F,'Transactions (Dated)'!$D:$D,$BL977,'Transactions (Dated)'!$B:$B,BP$11,'Transactions (Dated)'!$C:$C,"Dividend (paid to cash)")*AA977</f>
        <v>51745.237000000008</v>
      </c>
      <c r="BQ977" s="6">
        <f ca="1">BQ976+SUMIFS('Transactions (Dated)'!$F:$F,'Transactions (Dated)'!$D:$D,$BL977,'Transactions (Dated)'!$B:$B,BQ$11,'Transactions (Dated)'!$C:$C,"Dividend (paid to cash)")*AB977</f>
        <v>922.34999999999991</v>
      </c>
      <c r="BR977" s="6">
        <f ca="1">BR976+SUMIFS('Transactions (Dated)'!$F:$F,'Transactions (Dated)'!$D:$D,$BL977,'Transactions (Dated)'!$B:$B,BR$11,'Transactions (Dated)'!$C:$C,"Dividend (paid to cash)")*AC977</f>
        <v>0</v>
      </c>
      <c r="BS977" s="6">
        <f ca="1">BS976+SUMIFS('Transactions (Dated)'!$F:$F,'Transactions (Dated)'!$D:$D,$BL977,'Transactions (Dated)'!$B:$B,BS$11,'Transactions (Dated)'!$C:$C,"Dividend (paid to cash)")*AD977</f>
        <v>0</v>
      </c>
      <c r="BT977" s="6">
        <f ca="1">BT976+SUMIFS('Transactions (Dated)'!$F:$F,'Transactions (Dated)'!$D:$D,$BL977,'Transactions (Dated)'!$B:$B,BT$11,'Transactions (Dated)'!$C:$C,"Dividend (paid to cash)")*AE977</f>
        <v>11745</v>
      </c>
      <c r="BU977" s="6">
        <f ca="1">BU976+SUMIFS('Transactions (Dated)'!$F:$F,'Transactions (Dated)'!$D:$D,$BL977,'Transactions (Dated)'!$B:$B,BU$11,'Transactions (Dated)'!$C:$C,"Dividend (paid to cash)")*AF977</f>
        <v>0</v>
      </c>
      <c r="BV977" s="6">
        <f ca="1">BV976+SUMIFS('Transactions (Dated)'!$F:$F,'Transactions (Dated)'!$D:$D,$BL977,'Transactions (Dated)'!$B:$B,BV$11,'Transactions (Dated)'!$C:$C,"Dividend (paid to cash)")*AG977</f>
        <v>0</v>
      </c>
      <c r="BW977" s="6">
        <f ca="1">BW976+SUMIFS('Transactions (Dated)'!$F:$F,'Transactions (Dated)'!$D:$D,$BL977,'Transactions (Dated)'!$B:$B,BW$11,'Transactions (Dated)'!$C:$C,"Dividend (paid to cash)")*AH977</f>
        <v>0</v>
      </c>
      <c r="BX977" s="6">
        <f ca="1">BX976+SUMIFS('Transactions (Dated)'!$F:$F,'Transactions (Dated)'!$D:$D,$BL977,'Transactions (Dated)'!$B:$B,BX$11,'Transactions (Dated)'!$C:$C,"Dividend (paid to cash)")*AI977</f>
        <v>0</v>
      </c>
      <c r="BY977" s="6">
        <f ca="1">BY976+SUMIFS('Transactions (Dated)'!$F:$F,'Transactions (Dated)'!$D:$D,$BL977,'Transactions (Dated)'!$B:$B,BY$11,'Transactions (Dated)'!$C:$C,"Dividend (paid to cash)")*AJ977</f>
        <v>0</v>
      </c>
      <c r="BZ977" s="6">
        <f ca="1">BZ976+SUMIFS('Transactions (Dated)'!$F:$F,'Transactions (Dated)'!$D:$D,$BL977,'Transactions (Dated)'!$B:$B,BZ$11,'Transactions (Dated)'!$C:$C,"Dividend (paid to cash)")*AK977</f>
        <v>0</v>
      </c>
      <c r="CA977" s="6">
        <f ca="1">CA976+SUMIFS('Transactions (Dated)'!$F:$F,'Transactions (Dated)'!$D:$D,$BL977,'Transactions (Dated)'!$B:$B,CA$11,'Transactions (Dated)'!$C:$C,"Dividend (paid to cash)")*AL977</f>
        <v>0</v>
      </c>
      <c r="CB977" s="6">
        <v>0</v>
      </c>
      <c r="CC977" s="6">
        <v>0</v>
      </c>
      <c r="CF977" s="6">
        <f t="shared" ca="1" si="413"/>
        <v>81152.111999999994</v>
      </c>
      <c r="CH977" s="3">
        <f t="shared" si="414"/>
        <v>43319</v>
      </c>
      <c r="CI977" s="4">
        <f t="shared" ca="1" si="415"/>
        <v>780485.00000000012</v>
      </c>
      <c r="CJ977" s="4">
        <f t="shared" ca="1" si="416"/>
        <v>81152.111999999994</v>
      </c>
      <c r="CL977" s="4">
        <f t="shared" ca="1" si="417"/>
        <v>861637.11200000008</v>
      </c>
    </row>
    <row r="978" spans="2:90" x14ac:dyDescent="0.15">
      <c r="B978" s="3">
        <v>43320</v>
      </c>
      <c r="E978" s="86">
        <v>43320</v>
      </c>
      <c r="F978" s="53">
        <v>13.42</v>
      </c>
      <c r="G978">
        <v>4.2</v>
      </c>
      <c r="H978">
        <v>22.05</v>
      </c>
      <c r="I978">
        <v>27.02</v>
      </c>
      <c r="K978">
        <v>12.06</v>
      </c>
      <c r="L978">
        <v>16.8</v>
      </c>
      <c r="O978">
        <v>16.78</v>
      </c>
      <c r="Q978">
        <v>1.35</v>
      </c>
      <c r="R978">
        <v>6.61</v>
      </c>
      <c r="S978">
        <v>42.67</v>
      </c>
      <c r="T978">
        <v>0.36</v>
      </c>
      <c r="U978">
        <v>42.67</v>
      </c>
      <c r="X978" s="3">
        <f t="shared" si="395"/>
        <v>43320</v>
      </c>
      <c r="Y978" s="40">
        <f ca="1">Y977+SUMIFS('Transactions (Dated)'!$E$2:$E$53,'Transactions (Dated)'!$D$2:$D$53,'Share Values'!$X978,'Transactions (Dated)'!$B$2:$B$53,'Share Values'!Y$11,'Transactions (Dated)'!$C$2:$C$53,"Buy")-SUMIFS('Transactions (Dated)'!$E$2:$E$53,'Transactions (Dated)'!$D$2:$D$53,'Share Values'!$X978,'Transactions (Dated)'!$B$2:$B$53,'Share Values'!Y$11,'Transactions (Dated)'!$C$2:$C$53,"Sell")</f>
        <v>4625</v>
      </c>
      <c r="Z978" s="40">
        <f ca="1">Z977+SUMIFS('Transactions (Dated)'!$E$2:$E$53,'Transactions (Dated)'!$D$2:$D$53,'Share Values'!$X978,'Transactions (Dated)'!$B$2:$B$53,'Share Values'!Z$11,'Transactions (Dated)'!$C$2:$C$53,"Buy")-SUMIFS('Transactions (Dated)'!$E$2:$E$53,'Transactions (Dated)'!$D$2:$D$53,'Share Values'!$X978,'Transactions (Dated)'!$B$2:$B$53,'Share Values'!Z$11,'Transactions (Dated)'!$C$2:$C$53,"Sell")</f>
        <v>9375</v>
      </c>
      <c r="AA978" s="40">
        <f ca="1">AA977+SUMIFS('Transactions (Dated)'!$E$2:$E$53,'Transactions (Dated)'!$D$2:$D$53,'Share Values'!$X978,'Transactions (Dated)'!$B$2:$B$53,'Share Values'!AA$11,'Transactions (Dated)'!$C$2:$C$53,"Buy")-SUMIFS('Transactions (Dated)'!$E$2:$E$53,'Transactions (Dated)'!$D$2:$D$53,'Share Values'!$X978,'Transactions (Dated)'!$B$2:$B$53,'Share Values'!AA$11,'Transactions (Dated)'!$C$2:$C$53,"Sell")</f>
        <v>26357</v>
      </c>
      <c r="AB978" s="40">
        <f ca="1">AB977+SUMIFS('Transactions (Dated)'!$E$2:$E$53,'Transactions (Dated)'!$D$2:$D$53,'Share Values'!$X978,'Transactions (Dated)'!$B$2:$B$53,'Share Values'!AB$11,'Transactions (Dated)'!$C$2:$C$53,"Buy")-SUMIFS('Transactions (Dated)'!$E$2:$E$53,'Transactions (Dated)'!$D$2:$D$53,'Share Values'!$X978,'Transactions (Dated)'!$B$2:$B$53,'Share Values'!AB$11,'Transactions (Dated)'!$C$2:$C$53,"Sell")</f>
        <v>1892</v>
      </c>
      <c r="AC978" s="40">
        <f ca="1">AC977+SUMIFS('Transactions (Dated)'!$E$2:$E$53,'Transactions (Dated)'!$D$2:$D$53,'Share Values'!$X978,'Transactions (Dated)'!$B$2:$B$53,'Share Values'!AC$11,'Transactions (Dated)'!$C$2:$C$53,"Buy")-SUMIFS('Transactions (Dated)'!$E$2:$E$53,'Transactions (Dated)'!$D$2:$D$53,'Share Values'!$X978,'Transactions (Dated)'!$B$2:$B$53,'Share Values'!AC$11,'Transactions (Dated)'!$C$2:$C$53,"Sell")</f>
        <v>2348</v>
      </c>
      <c r="AD978" s="40">
        <f ca="1">AD977+SUMIFS('Transactions (Dated)'!$E$2:$E$53,'Transactions (Dated)'!$D$2:$D$53,'Share Values'!$X978,'Transactions (Dated)'!$B$2:$B$53,'Share Values'!AD$11,'Transactions (Dated)'!$C$2:$C$53,"Buy")-SUMIFS('Transactions (Dated)'!$E$2:$E$53,'Transactions (Dated)'!$D$2:$D$53,'Share Values'!$X978,'Transactions (Dated)'!$B$2:$B$53,'Share Values'!AD$11,'Transactions (Dated)'!$C$2:$C$53,"Sell")</f>
        <v>0</v>
      </c>
      <c r="AE978" s="40">
        <f ca="1">AE977+SUMIFS('Transactions (Dated)'!$E$2:$E$53,'Transactions (Dated)'!$D$2:$D$53,'Share Values'!$X978,'Transactions (Dated)'!$B$2:$B$53,'Share Values'!AE$11,'Transactions (Dated)'!$C$2:$C$53,"Buy")-SUMIFS('Transactions (Dated)'!$E$2:$E$53,'Transactions (Dated)'!$D$2:$D$53,'Share Values'!$X978,'Transactions (Dated)'!$B$2:$B$53,'Share Values'!AE$11,'Transactions (Dated)'!$C$2:$C$53,"Sell")</f>
        <v>2900</v>
      </c>
      <c r="AF978" s="40">
        <f ca="1">AF977+SUMIFS('Transactions (Dated)'!$E$2:$E$53,'Transactions (Dated)'!$D$2:$D$53,'Share Values'!$X978,'Transactions (Dated)'!$B$2:$B$53,'Share Values'!AF$11,'Transactions (Dated)'!$C$2:$C$53,"Buy")-SUMIFS('Transactions (Dated)'!$E$2:$E$53,'Transactions (Dated)'!$D$2:$D$53,'Share Values'!$X978,'Transactions (Dated)'!$B$2:$B$53,'Share Values'!AF$11,'Transactions (Dated)'!$C$2:$C$53,"Sell")</f>
        <v>14201</v>
      </c>
      <c r="AG978" s="40">
        <f ca="1">AG977+SUMIFS('Transactions (Dated)'!$E$2:$E$53,'Transactions (Dated)'!$D$2:$D$53,'Share Values'!$X978,'Transactions (Dated)'!$B$2:$B$53,'Share Values'!AG$11,'Transactions (Dated)'!$C$2:$C$53,"Buy")-SUMIFS('Transactions (Dated)'!$E$2:$E$53,'Transactions (Dated)'!$D$2:$D$53,'Share Values'!$X978,'Transactions (Dated)'!$B$2:$B$53,'Share Values'!AG$11,'Transactions (Dated)'!$C$2:$C$53,"Sell")</f>
        <v>6835</v>
      </c>
      <c r="AH978" s="40">
        <f ca="1">AH977+SUMIFS('Transactions (Dated)'!$E$2:$E$53,'Transactions (Dated)'!$D$2:$D$53,'Share Values'!$X978,'Transactions (Dated)'!$B$2:$B$53,'Share Values'!AH$11,'Transactions (Dated)'!$C$2:$C$53,"Buy")-SUMIFS('Transactions (Dated)'!$E$2:$E$53,'Transactions (Dated)'!$D$2:$D$53,'Share Values'!$X978,'Transactions (Dated)'!$B$2:$B$53,'Share Values'!AH$11,'Transactions (Dated)'!$C$2:$C$53,"Sell")</f>
        <v>0</v>
      </c>
      <c r="AI978" s="40">
        <f ca="1">AI977+SUMIFS('Transactions (Dated)'!$E$2:$E$53,'Transactions (Dated)'!$D$2:$D$53,'Share Values'!$X978,'Transactions (Dated)'!$B$2:$B$53,'Share Values'!AI$11,'Transactions (Dated)'!$C$2:$C$53,"Buy")-SUMIFS('Transactions (Dated)'!$E$2:$E$53,'Transactions (Dated)'!$D$2:$D$53,'Share Values'!$X978,'Transactions (Dated)'!$B$2:$B$53,'Share Values'!AI$11,'Transactions (Dated)'!$C$2:$C$53,"Sell")</f>
        <v>0</v>
      </c>
      <c r="AJ978" s="40">
        <f ca="1">AJ977+SUMIFS('Transactions (Dated)'!$E$2:$E$53,'Transactions (Dated)'!$D$2:$D$53,'Share Values'!$X978,'Transactions (Dated)'!$B$2:$B$53,'Share Values'!AJ$11,'Transactions (Dated)'!$C$2:$C$53,"Buy")-SUMIFS('Transactions (Dated)'!$E$2:$E$53,'Transactions (Dated)'!$D$2:$D$53,'Share Values'!$X978,'Transactions (Dated)'!$B$2:$B$53,'Share Values'!AJ$11,'Transactions (Dated)'!$C$2:$C$53,"Sell")</f>
        <v>0</v>
      </c>
      <c r="AK978" s="40">
        <f ca="1">AK977+SUMIFS('Transactions (Dated)'!$E$2:$E$53,'Transactions (Dated)'!$D$2:$D$53,'Share Values'!$X978,'Transactions (Dated)'!$B$2:$B$53,'Share Values'!AK$11,'Transactions (Dated)'!$C$2:$C$53,"Buy")-SUMIFS('Transactions (Dated)'!$E$2:$E$53,'Transactions (Dated)'!$D$2:$D$53,'Share Values'!$X978,'Transactions (Dated)'!$B$2:$B$53,'Share Values'!AK$11,'Transactions (Dated)'!$C$2:$C$53,"Sell")</f>
        <v>0</v>
      </c>
      <c r="AL978" s="40">
        <f ca="1">AL977+SUMIFS('Transactions (Dated)'!$E$2:$E$53,'Transactions (Dated)'!$D$2:$D$53,'Share Values'!$X978,'Transactions (Dated)'!$B$2:$B$53,'Share Values'!AL$11,'Transactions (Dated)'!$C$2:$C$53,"Buy")-SUMIFS('Transactions (Dated)'!$E$2:$E$53,'Transactions (Dated)'!$D$2:$D$53,'Share Values'!$X978,'Transactions (Dated)'!$B$2:$B$53,'Share Values'!AL$11,'Transactions (Dated)'!$C$2:$C$53,"Sell")</f>
        <v>0</v>
      </c>
      <c r="AM978" s="40">
        <f ca="1">AM977+SUMIFS('Transactions (Dated)'!$E$2:$E$53,'Transactions (Dated)'!$D$2:$D$53,'Share Values'!$X978,'Transactions (Dated)'!$B$2:$B$53,'Share Values'!AM$11,'Transactions (Dated)'!$C$2:$C$53,"Buy")-SUMIFS('Transactions (Dated)'!$E$2:$E$53,'Transactions (Dated)'!$D$2:$D$53,'Share Values'!$X978,'Transactions (Dated)'!$B$2:$B$53,'Share Values'!AM$11,'Transactions (Dated)'!$C$2:$C$53,"Sell")</f>
        <v>0</v>
      </c>
      <c r="AN978" s="40">
        <f ca="1">AN977+SUMIFS('Transactions (Dated)'!$E$2:$E$53,'Transactions (Dated)'!$D$2:$D$53,'Share Values'!$X978,'Transactions (Dated)'!$B$2:$B$53,'Share Values'!AN$11,'Transactions (Dated)'!$C$2:$C$53,"Buy")-SUMIFS('Transactions (Dated)'!$E$2:$E$53,'Transactions (Dated)'!$D$2:$D$53,'Share Values'!$X978,'Transactions (Dated)'!$B$2:$B$53,'Share Values'!AN$11,'Transactions (Dated)'!$C$2:$C$53,"Sell")</f>
        <v>0</v>
      </c>
      <c r="AQ978" s="3">
        <f t="shared" si="396"/>
        <v>43320</v>
      </c>
      <c r="AR978" s="6">
        <f t="shared" ca="1" si="397"/>
        <v>62067.5</v>
      </c>
      <c r="AS978" s="6">
        <f t="shared" ca="1" si="398"/>
        <v>39375</v>
      </c>
      <c r="AT978" s="6">
        <f t="shared" ca="1" si="399"/>
        <v>581171.85</v>
      </c>
      <c r="AU978" s="6">
        <f t="shared" ca="1" si="400"/>
        <v>51121.84</v>
      </c>
      <c r="AV978" s="6">
        <f t="shared" ca="1" si="401"/>
        <v>0</v>
      </c>
      <c r="AW978" s="6">
        <f t="shared" ca="1" si="402"/>
        <v>0</v>
      </c>
      <c r="AX978" s="6">
        <f t="shared" ca="1" si="403"/>
        <v>48720</v>
      </c>
      <c r="AY978" s="6">
        <f t="shared" ca="1" si="404"/>
        <v>0</v>
      </c>
      <c r="AZ978" s="6">
        <f t="shared" ca="1" si="405"/>
        <v>0</v>
      </c>
      <c r="BA978" s="6">
        <f t="shared" ca="1" si="406"/>
        <v>0</v>
      </c>
      <c r="BB978" s="6">
        <f t="shared" ca="1" si="407"/>
        <v>0</v>
      </c>
      <c r="BC978" s="6">
        <f t="shared" ca="1" si="408"/>
        <v>0</v>
      </c>
      <c r="BD978" s="6">
        <f t="shared" ca="1" si="409"/>
        <v>0</v>
      </c>
      <c r="BE978" s="6">
        <f t="shared" ca="1" si="410"/>
        <v>0</v>
      </c>
      <c r="BF978" s="6">
        <f t="shared" ca="1" si="418"/>
        <v>0</v>
      </c>
      <c r="BG978" s="6">
        <f t="shared" ca="1" si="419"/>
        <v>0</v>
      </c>
      <c r="BJ978" s="4">
        <f t="shared" ca="1" si="411"/>
        <v>782456.19</v>
      </c>
      <c r="BL978" s="3">
        <f t="shared" si="412"/>
        <v>43320</v>
      </c>
      <c r="BM978" s="6">
        <f>BM977+SUMIFS('Transactions (Dated)'!G:G,'Transactions (Dated)'!D:D,'Share Values'!AQ978)</f>
        <v>14317.649999999987</v>
      </c>
      <c r="BN978" s="6">
        <f ca="1">BN977+SUMIFS('Transactions (Dated)'!$F:$F,'Transactions (Dated)'!$D:$D,$BL978,'Transactions (Dated)'!$B:$B,BN$11,'Transactions (Dated)'!$C:$C,"Dividend (paid to cash)")*Y978</f>
        <v>0</v>
      </c>
      <c r="BO978" s="6">
        <f ca="1">BO977+SUMIFS('Transactions (Dated)'!$F:$F,'Transactions (Dated)'!$D:$D,$BL978,'Transactions (Dated)'!$B:$B,BO$11,'Transactions (Dated)'!$C:$C,"Dividend (paid to cash)")*Z978</f>
        <v>2421.875</v>
      </c>
      <c r="BP978" s="6">
        <f ca="1">BP977+SUMIFS('Transactions (Dated)'!$F:$F,'Transactions (Dated)'!$D:$D,$BL978,'Transactions (Dated)'!$B:$B,BP$11,'Transactions (Dated)'!$C:$C,"Dividend (paid to cash)")*AA978</f>
        <v>51745.237000000008</v>
      </c>
      <c r="BQ978" s="6">
        <f ca="1">BQ977+SUMIFS('Transactions (Dated)'!$F:$F,'Transactions (Dated)'!$D:$D,$BL978,'Transactions (Dated)'!$B:$B,BQ$11,'Transactions (Dated)'!$C:$C,"Dividend (paid to cash)")*AB978</f>
        <v>922.34999999999991</v>
      </c>
      <c r="BR978" s="6">
        <f ca="1">BR977+SUMIFS('Transactions (Dated)'!$F:$F,'Transactions (Dated)'!$D:$D,$BL978,'Transactions (Dated)'!$B:$B,BR$11,'Transactions (Dated)'!$C:$C,"Dividend (paid to cash)")*AC978</f>
        <v>0</v>
      </c>
      <c r="BS978" s="6">
        <f ca="1">BS977+SUMIFS('Transactions (Dated)'!$F:$F,'Transactions (Dated)'!$D:$D,$BL978,'Transactions (Dated)'!$B:$B,BS$11,'Transactions (Dated)'!$C:$C,"Dividend (paid to cash)")*AD978</f>
        <v>0</v>
      </c>
      <c r="BT978" s="6">
        <f ca="1">BT977+SUMIFS('Transactions (Dated)'!$F:$F,'Transactions (Dated)'!$D:$D,$BL978,'Transactions (Dated)'!$B:$B,BT$11,'Transactions (Dated)'!$C:$C,"Dividend (paid to cash)")*AE978</f>
        <v>11745</v>
      </c>
      <c r="BU978" s="6">
        <f ca="1">BU977+SUMIFS('Transactions (Dated)'!$F:$F,'Transactions (Dated)'!$D:$D,$BL978,'Transactions (Dated)'!$B:$B,BU$11,'Transactions (Dated)'!$C:$C,"Dividend (paid to cash)")*AF978</f>
        <v>0</v>
      </c>
      <c r="BV978" s="6">
        <f ca="1">BV977+SUMIFS('Transactions (Dated)'!$F:$F,'Transactions (Dated)'!$D:$D,$BL978,'Transactions (Dated)'!$B:$B,BV$11,'Transactions (Dated)'!$C:$C,"Dividend (paid to cash)")*AG978</f>
        <v>0</v>
      </c>
      <c r="BW978" s="6">
        <f ca="1">BW977+SUMIFS('Transactions (Dated)'!$F:$F,'Transactions (Dated)'!$D:$D,$BL978,'Transactions (Dated)'!$B:$B,BW$11,'Transactions (Dated)'!$C:$C,"Dividend (paid to cash)")*AH978</f>
        <v>0</v>
      </c>
      <c r="BX978" s="6">
        <f ca="1">BX977+SUMIFS('Transactions (Dated)'!$F:$F,'Transactions (Dated)'!$D:$D,$BL978,'Transactions (Dated)'!$B:$B,BX$11,'Transactions (Dated)'!$C:$C,"Dividend (paid to cash)")*AI978</f>
        <v>0</v>
      </c>
      <c r="BY978" s="6">
        <f ca="1">BY977+SUMIFS('Transactions (Dated)'!$F:$F,'Transactions (Dated)'!$D:$D,$BL978,'Transactions (Dated)'!$B:$B,BY$11,'Transactions (Dated)'!$C:$C,"Dividend (paid to cash)")*AJ978</f>
        <v>0</v>
      </c>
      <c r="BZ978" s="6">
        <f ca="1">BZ977+SUMIFS('Transactions (Dated)'!$F:$F,'Transactions (Dated)'!$D:$D,$BL978,'Transactions (Dated)'!$B:$B,BZ$11,'Transactions (Dated)'!$C:$C,"Dividend (paid to cash)")*AK978</f>
        <v>0</v>
      </c>
      <c r="CA978" s="6">
        <f ca="1">CA977+SUMIFS('Transactions (Dated)'!$F:$F,'Transactions (Dated)'!$D:$D,$BL978,'Transactions (Dated)'!$B:$B,CA$11,'Transactions (Dated)'!$C:$C,"Dividend (paid to cash)")*AL978</f>
        <v>0</v>
      </c>
      <c r="CB978" s="6">
        <v>0</v>
      </c>
      <c r="CC978" s="6">
        <v>0</v>
      </c>
      <c r="CF978" s="6">
        <f t="shared" ca="1" si="413"/>
        <v>81152.111999999994</v>
      </c>
      <c r="CH978" s="3">
        <f t="shared" si="414"/>
        <v>43320</v>
      </c>
      <c r="CI978" s="4">
        <f t="shared" ca="1" si="415"/>
        <v>782456.19</v>
      </c>
      <c r="CJ978" s="4">
        <f t="shared" ca="1" si="416"/>
        <v>81152.111999999994</v>
      </c>
      <c r="CL978" s="4">
        <f t="shared" ca="1" si="417"/>
        <v>863608.30199999991</v>
      </c>
    </row>
    <row r="979" spans="2:90" x14ac:dyDescent="0.15">
      <c r="B979" s="3">
        <v>43321</v>
      </c>
      <c r="E979" s="86">
        <v>43321</v>
      </c>
      <c r="F979" s="53">
        <v>13.66</v>
      </c>
      <c r="G979">
        <v>4.2</v>
      </c>
      <c r="H979">
        <v>22.188099999999999</v>
      </c>
      <c r="I979">
        <v>28.4</v>
      </c>
      <c r="K979">
        <v>12.07</v>
      </c>
      <c r="L979">
        <v>16.68</v>
      </c>
      <c r="O979">
        <v>17.190000000000001</v>
      </c>
      <c r="Q979">
        <v>1.3599999999999999</v>
      </c>
      <c r="R979">
        <v>6.71</v>
      </c>
      <c r="S979">
        <v>42.88</v>
      </c>
      <c r="T979">
        <v>0.35</v>
      </c>
      <c r="U979">
        <v>42.88</v>
      </c>
      <c r="X979" s="3">
        <f t="shared" si="395"/>
        <v>43321</v>
      </c>
      <c r="Y979" s="40">
        <f ca="1">Y978+SUMIFS('Transactions (Dated)'!$E$2:$E$53,'Transactions (Dated)'!$D$2:$D$53,'Share Values'!$X979,'Transactions (Dated)'!$B$2:$B$53,'Share Values'!Y$11,'Transactions (Dated)'!$C$2:$C$53,"Buy")-SUMIFS('Transactions (Dated)'!$E$2:$E$53,'Transactions (Dated)'!$D$2:$D$53,'Share Values'!$X979,'Transactions (Dated)'!$B$2:$B$53,'Share Values'!Y$11,'Transactions (Dated)'!$C$2:$C$53,"Sell")</f>
        <v>4625</v>
      </c>
      <c r="Z979" s="40">
        <f ca="1">Z978+SUMIFS('Transactions (Dated)'!$E$2:$E$53,'Transactions (Dated)'!$D$2:$D$53,'Share Values'!$X979,'Transactions (Dated)'!$B$2:$B$53,'Share Values'!Z$11,'Transactions (Dated)'!$C$2:$C$53,"Buy")-SUMIFS('Transactions (Dated)'!$E$2:$E$53,'Transactions (Dated)'!$D$2:$D$53,'Share Values'!$X979,'Transactions (Dated)'!$B$2:$B$53,'Share Values'!Z$11,'Transactions (Dated)'!$C$2:$C$53,"Sell")</f>
        <v>9375</v>
      </c>
      <c r="AA979" s="40">
        <f ca="1">AA978+SUMIFS('Transactions (Dated)'!$E$2:$E$53,'Transactions (Dated)'!$D$2:$D$53,'Share Values'!$X979,'Transactions (Dated)'!$B$2:$B$53,'Share Values'!AA$11,'Transactions (Dated)'!$C$2:$C$53,"Buy")-SUMIFS('Transactions (Dated)'!$E$2:$E$53,'Transactions (Dated)'!$D$2:$D$53,'Share Values'!$X979,'Transactions (Dated)'!$B$2:$B$53,'Share Values'!AA$11,'Transactions (Dated)'!$C$2:$C$53,"Sell")</f>
        <v>26357</v>
      </c>
      <c r="AB979" s="40">
        <f ca="1">AB978+SUMIFS('Transactions (Dated)'!$E$2:$E$53,'Transactions (Dated)'!$D$2:$D$53,'Share Values'!$X979,'Transactions (Dated)'!$B$2:$B$53,'Share Values'!AB$11,'Transactions (Dated)'!$C$2:$C$53,"Buy")-SUMIFS('Transactions (Dated)'!$E$2:$E$53,'Transactions (Dated)'!$D$2:$D$53,'Share Values'!$X979,'Transactions (Dated)'!$B$2:$B$53,'Share Values'!AB$11,'Transactions (Dated)'!$C$2:$C$53,"Sell")</f>
        <v>1892</v>
      </c>
      <c r="AC979" s="40">
        <f ca="1">AC978+SUMIFS('Transactions (Dated)'!$E$2:$E$53,'Transactions (Dated)'!$D$2:$D$53,'Share Values'!$X979,'Transactions (Dated)'!$B$2:$B$53,'Share Values'!AC$11,'Transactions (Dated)'!$C$2:$C$53,"Buy")-SUMIFS('Transactions (Dated)'!$E$2:$E$53,'Transactions (Dated)'!$D$2:$D$53,'Share Values'!$X979,'Transactions (Dated)'!$B$2:$B$53,'Share Values'!AC$11,'Transactions (Dated)'!$C$2:$C$53,"Sell")</f>
        <v>2348</v>
      </c>
      <c r="AD979" s="40">
        <f ca="1">AD978+SUMIFS('Transactions (Dated)'!$E$2:$E$53,'Transactions (Dated)'!$D$2:$D$53,'Share Values'!$X979,'Transactions (Dated)'!$B$2:$B$53,'Share Values'!AD$11,'Transactions (Dated)'!$C$2:$C$53,"Buy")-SUMIFS('Transactions (Dated)'!$E$2:$E$53,'Transactions (Dated)'!$D$2:$D$53,'Share Values'!$X979,'Transactions (Dated)'!$B$2:$B$53,'Share Values'!AD$11,'Transactions (Dated)'!$C$2:$C$53,"Sell")</f>
        <v>0</v>
      </c>
      <c r="AE979" s="40">
        <f ca="1">AE978+SUMIFS('Transactions (Dated)'!$E$2:$E$53,'Transactions (Dated)'!$D$2:$D$53,'Share Values'!$X979,'Transactions (Dated)'!$B$2:$B$53,'Share Values'!AE$11,'Transactions (Dated)'!$C$2:$C$53,"Buy")-SUMIFS('Transactions (Dated)'!$E$2:$E$53,'Transactions (Dated)'!$D$2:$D$53,'Share Values'!$X979,'Transactions (Dated)'!$B$2:$B$53,'Share Values'!AE$11,'Transactions (Dated)'!$C$2:$C$53,"Sell")</f>
        <v>2900</v>
      </c>
      <c r="AF979" s="40">
        <f ca="1">AF978+SUMIFS('Transactions (Dated)'!$E$2:$E$53,'Transactions (Dated)'!$D$2:$D$53,'Share Values'!$X979,'Transactions (Dated)'!$B$2:$B$53,'Share Values'!AF$11,'Transactions (Dated)'!$C$2:$C$53,"Buy")-SUMIFS('Transactions (Dated)'!$E$2:$E$53,'Transactions (Dated)'!$D$2:$D$53,'Share Values'!$X979,'Transactions (Dated)'!$B$2:$B$53,'Share Values'!AF$11,'Transactions (Dated)'!$C$2:$C$53,"Sell")</f>
        <v>14201</v>
      </c>
      <c r="AG979" s="40">
        <f ca="1">AG978+SUMIFS('Transactions (Dated)'!$E$2:$E$53,'Transactions (Dated)'!$D$2:$D$53,'Share Values'!$X979,'Transactions (Dated)'!$B$2:$B$53,'Share Values'!AG$11,'Transactions (Dated)'!$C$2:$C$53,"Buy")-SUMIFS('Transactions (Dated)'!$E$2:$E$53,'Transactions (Dated)'!$D$2:$D$53,'Share Values'!$X979,'Transactions (Dated)'!$B$2:$B$53,'Share Values'!AG$11,'Transactions (Dated)'!$C$2:$C$53,"Sell")</f>
        <v>6835</v>
      </c>
      <c r="AH979" s="40">
        <f ca="1">AH978+SUMIFS('Transactions (Dated)'!$E$2:$E$53,'Transactions (Dated)'!$D$2:$D$53,'Share Values'!$X979,'Transactions (Dated)'!$B$2:$B$53,'Share Values'!AH$11,'Transactions (Dated)'!$C$2:$C$53,"Buy")-SUMIFS('Transactions (Dated)'!$E$2:$E$53,'Transactions (Dated)'!$D$2:$D$53,'Share Values'!$X979,'Transactions (Dated)'!$B$2:$B$53,'Share Values'!AH$11,'Transactions (Dated)'!$C$2:$C$53,"Sell")</f>
        <v>0</v>
      </c>
      <c r="AI979" s="40">
        <f ca="1">AI978+SUMIFS('Transactions (Dated)'!$E$2:$E$53,'Transactions (Dated)'!$D$2:$D$53,'Share Values'!$X979,'Transactions (Dated)'!$B$2:$B$53,'Share Values'!AI$11,'Transactions (Dated)'!$C$2:$C$53,"Buy")-SUMIFS('Transactions (Dated)'!$E$2:$E$53,'Transactions (Dated)'!$D$2:$D$53,'Share Values'!$X979,'Transactions (Dated)'!$B$2:$B$53,'Share Values'!AI$11,'Transactions (Dated)'!$C$2:$C$53,"Sell")</f>
        <v>0</v>
      </c>
      <c r="AJ979" s="40">
        <f ca="1">AJ978+SUMIFS('Transactions (Dated)'!$E$2:$E$53,'Transactions (Dated)'!$D$2:$D$53,'Share Values'!$X979,'Transactions (Dated)'!$B$2:$B$53,'Share Values'!AJ$11,'Transactions (Dated)'!$C$2:$C$53,"Buy")-SUMIFS('Transactions (Dated)'!$E$2:$E$53,'Transactions (Dated)'!$D$2:$D$53,'Share Values'!$X979,'Transactions (Dated)'!$B$2:$B$53,'Share Values'!AJ$11,'Transactions (Dated)'!$C$2:$C$53,"Sell")</f>
        <v>0</v>
      </c>
      <c r="AK979" s="40">
        <f ca="1">AK978+SUMIFS('Transactions (Dated)'!$E$2:$E$53,'Transactions (Dated)'!$D$2:$D$53,'Share Values'!$X979,'Transactions (Dated)'!$B$2:$B$53,'Share Values'!AK$11,'Transactions (Dated)'!$C$2:$C$53,"Buy")-SUMIFS('Transactions (Dated)'!$E$2:$E$53,'Transactions (Dated)'!$D$2:$D$53,'Share Values'!$X979,'Transactions (Dated)'!$B$2:$B$53,'Share Values'!AK$11,'Transactions (Dated)'!$C$2:$C$53,"Sell")</f>
        <v>0</v>
      </c>
      <c r="AL979" s="40">
        <f ca="1">AL978+SUMIFS('Transactions (Dated)'!$E$2:$E$53,'Transactions (Dated)'!$D$2:$D$53,'Share Values'!$X979,'Transactions (Dated)'!$B$2:$B$53,'Share Values'!AL$11,'Transactions (Dated)'!$C$2:$C$53,"Buy")-SUMIFS('Transactions (Dated)'!$E$2:$E$53,'Transactions (Dated)'!$D$2:$D$53,'Share Values'!$X979,'Transactions (Dated)'!$B$2:$B$53,'Share Values'!AL$11,'Transactions (Dated)'!$C$2:$C$53,"Sell")</f>
        <v>0</v>
      </c>
      <c r="AM979" s="40">
        <f ca="1">AM978+SUMIFS('Transactions (Dated)'!$E$2:$E$53,'Transactions (Dated)'!$D$2:$D$53,'Share Values'!$X979,'Transactions (Dated)'!$B$2:$B$53,'Share Values'!AM$11,'Transactions (Dated)'!$C$2:$C$53,"Buy")-SUMIFS('Transactions (Dated)'!$E$2:$E$53,'Transactions (Dated)'!$D$2:$D$53,'Share Values'!$X979,'Transactions (Dated)'!$B$2:$B$53,'Share Values'!AM$11,'Transactions (Dated)'!$C$2:$C$53,"Sell")</f>
        <v>0</v>
      </c>
      <c r="AN979" s="40">
        <f ca="1">AN978+SUMIFS('Transactions (Dated)'!$E$2:$E$53,'Transactions (Dated)'!$D$2:$D$53,'Share Values'!$X979,'Transactions (Dated)'!$B$2:$B$53,'Share Values'!AN$11,'Transactions (Dated)'!$C$2:$C$53,"Buy")-SUMIFS('Transactions (Dated)'!$E$2:$E$53,'Transactions (Dated)'!$D$2:$D$53,'Share Values'!$X979,'Transactions (Dated)'!$B$2:$B$53,'Share Values'!AN$11,'Transactions (Dated)'!$C$2:$C$53,"Sell")</f>
        <v>0</v>
      </c>
      <c r="AQ979" s="3">
        <f t="shared" si="396"/>
        <v>43321</v>
      </c>
      <c r="AR979" s="6">
        <f t="shared" ca="1" si="397"/>
        <v>63177.5</v>
      </c>
      <c r="AS979" s="6">
        <f t="shared" ca="1" si="398"/>
        <v>39375</v>
      </c>
      <c r="AT979" s="6">
        <f t="shared" ca="1" si="399"/>
        <v>584811.75169999991</v>
      </c>
      <c r="AU979" s="6">
        <f t="shared" ca="1" si="400"/>
        <v>53732.799999999996</v>
      </c>
      <c r="AV979" s="6">
        <f t="shared" ca="1" si="401"/>
        <v>0</v>
      </c>
      <c r="AW979" s="6">
        <f t="shared" ca="1" si="402"/>
        <v>0</v>
      </c>
      <c r="AX979" s="6">
        <f t="shared" ca="1" si="403"/>
        <v>48372</v>
      </c>
      <c r="AY979" s="6">
        <f t="shared" ca="1" si="404"/>
        <v>0</v>
      </c>
      <c r="AZ979" s="6">
        <f t="shared" ca="1" si="405"/>
        <v>0</v>
      </c>
      <c r="BA979" s="6">
        <f t="shared" ca="1" si="406"/>
        <v>0</v>
      </c>
      <c r="BB979" s="6">
        <f t="shared" ca="1" si="407"/>
        <v>0</v>
      </c>
      <c r="BC979" s="6">
        <f t="shared" ca="1" si="408"/>
        <v>0</v>
      </c>
      <c r="BD979" s="6">
        <f t="shared" ca="1" si="409"/>
        <v>0</v>
      </c>
      <c r="BE979" s="6">
        <f t="shared" ca="1" si="410"/>
        <v>0</v>
      </c>
      <c r="BF979" s="6">
        <f t="shared" ca="1" si="418"/>
        <v>0</v>
      </c>
      <c r="BG979" s="6">
        <f t="shared" ca="1" si="419"/>
        <v>0</v>
      </c>
      <c r="BJ979" s="4">
        <f t="shared" ca="1" si="411"/>
        <v>789469.05169999995</v>
      </c>
      <c r="BL979" s="3">
        <f t="shared" si="412"/>
        <v>43321</v>
      </c>
      <c r="BM979" s="6">
        <f>BM978+SUMIFS('Transactions (Dated)'!G:G,'Transactions (Dated)'!D:D,'Share Values'!AQ979)</f>
        <v>14317.649999999987</v>
      </c>
      <c r="BN979" s="6">
        <f ca="1">BN978+SUMIFS('Transactions (Dated)'!$F:$F,'Transactions (Dated)'!$D:$D,$BL979,'Transactions (Dated)'!$B:$B,BN$11,'Transactions (Dated)'!$C:$C,"Dividend (paid to cash)")*Y979</f>
        <v>0</v>
      </c>
      <c r="BO979" s="6">
        <f ca="1">BO978+SUMIFS('Transactions (Dated)'!$F:$F,'Transactions (Dated)'!$D:$D,$BL979,'Transactions (Dated)'!$B:$B,BO$11,'Transactions (Dated)'!$C:$C,"Dividend (paid to cash)")*Z979</f>
        <v>2421.875</v>
      </c>
      <c r="BP979" s="6">
        <f ca="1">BP978+SUMIFS('Transactions (Dated)'!$F:$F,'Transactions (Dated)'!$D:$D,$BL979,'Transactions (Dated)'!$B:$B,BP$11,'Transactions (Dated)'!$C:$C,"Dividend (paid to cash)")*AA979</f>
        <v>51745.237000000008</v>
      </c>
      <c r="BQ979" s="6">
        <f ca="1">BQ978+SUMIFS('Transactions (Dated)'!$F:$F,'Transactions (Dated)'!$D:$D,$BL979,'Transactions (Dated)'!$B:$B,BQ$11,'Transactions (Dated)'!$C:$C,"Dividend (paid to cash)")*AB979</f>
        <v>922.34999999999991</v>
      </c>
      <c r="BR979" s="6">
        <f ca="1">BR978+SUMIFS('Transactions (Dated)'!$F:$F,'Transactions (Dated)'!$D:$D,$BL979,'Transactions (Dated)'!$B:$B,BR$11,'Transactions (Dated)'!$C:$C,"Dividend (paid to cash)")*AC979</f>
        <v>0</v>
      </c>
      <c r="BS979" s="6">
        <f ca="1">BS978+SUMIFS('Transactions (Dated)'!$F:$F,'Transactions (Dated)'!$D:$D,$BL979,'Transactions (Dated)'!$B:$B,BS$11,'Transactions (Dated)'!$C:$C,"Dividend (paid to cash)")*AD979</f>
        <v>0</v>
      </c>
      <c r="BT979" s="6">
        <f ca="1">BT978+SUMIFS('Transactions (Dated)'!$F:$F,'Transactions (Dated)'!$D:$D,$BL979,'Transactions (Dated)'!$B:$B,BT$11,'Transactions (Dated)'!$C:$C,"Dividend (paid to cash)")*AE979</f>
        <v>11745</v>
      </c>
      <c r="BU979" s="6">
        <f ca="1">BU978+SUMIFS('Transactions (Dated)'!$F:$F,'Transactions (Dated)'!$D:$D,$BL979,'Transactions (Dated)'!$B:$B,BU$11,'Transactions (Dated)'!$C:$C,"Dividend (paid to cash)")*AF979</f>
        <v>0</v>
      </c>
      <c r="BV979" s="6">
        <f ca="1">BV978+SUMIFS('Transactions (Dated)'!$F:$F,'Transactions (Dated)'!$D:$D,$BL979,'Transactions (Dated)'!$B:$B,BV$11,'Transactions (Dated)'!$C:$C,"Dividend (paid to cash)")*AG979</f>
        <v>0</v>
      </c>
      <c r="BW979" s="6">
        <f ca="1">BW978+SUMIFS('Transactions (Dated)'!$F:$F,'Transactions (Dated)'!$D:$D,$BL979,'Transactions (Dated)'!$B:$B,BW$11,'Transactions (Dated)'!$C:$C,"Dividend (paid to cash)")*AH979</f>
        <v>0</v>
      </c>
      <c r="BX979" s="6">
        <f ca="1">BX978+SUMIFS('Transactions (Dated)'!$F:$F,'Transactions (Dated)'!$D:$D,$BL979,'Transactions (Dated)'!$B:$B,BX$11,'Transactions (Dated)'!$C:$C,"Dividend (paid to cash)")*AI979</f>
        <v>0</v>
      </c>
      <c r="BY979" s="6">
        <f ca="1">BY978+SUMIFS('Transactions (Dated)'!$F:$F,'Transactions (Dated)'!$D:$D,$BL979,'Transactions (Dated)'!$B:$B,BY$11,'Transactions (Dated)'!$C:$C,"Dividend (paid to cash)")*AJ979</f>
        <v>0</v>
      </c>
      <c r="BZ979" s="6">
        <f ca="1">BZ978+SUMIFS('Transactions (Dated)'!$F:$F,'Transactions (Dated)'!$D:$D,$BL979,'Transactions (Dated)'!$B:$B,BZ$11,'Transactions (Dated)'!$C:$C,"Dividend (paid to cash)")*AK979</f>
        <v>0</v>
      </c>
      <c r="CA979" s="6">
        <f ca="1">CA978+SUMIFS('Transactions (Dated)'!$F:$F,'Transactions (Dated)'!$D:$D,$BL979,'Transactions (Dated)'!$B:$B,CA$11,'Transactions (Dated)'!$C:$C,"Dividend (paid to cash)")*AL979</f>
        <v>0</v>
      </c>
      <c r="CB979" s="6">
        <v>0</v>
      </c>
      <c r="CC979" s="6">
        <v>0</v>
      </c>
      <c r="CF979" s="6">
        <f t="shared" ca="1" si="413"/>
        <v>81152.111999999994</v>
      </c>
      <c r="CH979" s="3">
        <f t="shared" si="414"/>
        <v>43321</v>
      </c>
      <c r="CI979" s="4">
        <f t="shared" ca="1" si="415"/>
        <v>789469.05169999995</v>
      </c>
      <c r="CJ979" s="4">
        <f t="shared" ca="1" si="416"/>
        <v>81152.111999999994</v>
      </c>
      <c r="CL979" s="4">
        <f t="shared" ca="1" si="417"/>
        <v>870621.16369999992</v>
      </c>
    </row>
    <row r="980" spans="2:90" x14ac:dyDescent="0.15">
      <c r="B980" s="3">
        <v>43322</v>
      </c>
      <c r="E980" s="86">
        <v>43322</v>
      </c>
      <c r="F980" s="53">
        <v>13.53</v>
      </c>
      <c r="G980">
        <v>4.2</v>
      </c>
      <c r="H980">
        <v>22.07</v>
      </c>
      <c r="I980">
        <v>27.88</v>
      </c>
      <c r="K980">
        <v>12.21</v>
      </c>
      <c r="L980">
        <v>16.54</v>
      </c>
      <c r="O980">
        <v>16.920000000000002</v>
      </c>
      <c r="Q980">
        <v>1.33</v>
      </c>
      <c r="R980">
        <v>6.68</v>
      </c>
      <c r="S980">
        <v>42.44</v>
      </c>
      <c r="T980">
        <v>0.35</v>
      </c>
      <c r="U980">
        <v>42.44</v>
      </c>
      <c r="X980" s="3">
        <f t="shared" ref="X980:X1043" si="420">E980</f>
        <v>43322</v>
      </c>
      <c r="Y980" s="40">
        <f ca="1">Y979+SUMIFS('Transactions (Dated)'!$E$2:$E$53,'Transactions (Dated)'!$D$2:$D$53,'Share Values'!$X980,'Transactions (Dated)'!$B$2:$B$53,'Share Values'!Y$11,'Transactions (Dated)'!$C$2:$C$53,"Buy")-SUMIFS('Transactions (Dated)'!$E$2:$E$53,'Transactions (Dated)'!$D$2:$D$53,'Share Values'!$X980,'Transactions (Dated)'!$B$2:$B$53,'Share Values'!Y$11,'Transactions (Dated)'!$C$2:$C$53,"Sell")</f>
        <v>4625</v>
      </c>
      <c r="Z980" s="40">
        <f ca="1">Z979+SUMIFS('Transactions (Dated)'!$E$2:$E$53,'Transactions (Dated)'!$D$2:$D$53,'Share Values'!$X980,'Transactions (Dated)'!$B$2:$B$53,'Share Values'!Z$11,'Transactions (Dated)'!$C$2:$C$53,"Buy")-SUMIFS('Transactions (Dated)'!$E$2:$E$53,'Transactions (Dated)'!$D$2:$D$53,'Share Values'!$X980,'Transactions (Dated)'!$B$2:$B$53,'Share Values'!Z$11,'Transactions (Dated)'!$C$2:$C$53,"Sell")</f>
        <v>9375</v>
      </c>
      <c r="AA980" s="40">
        <f ca="1">AA979+SUMIFS('Transactions (Dated)'!$E$2:$E$53,'Transactions (Dated)'!$D$2:$D$53,'Share Values'!$X980,'Transactions (Dated)'!$B$2:$B$53,'Share Values'!AA$11,'Transactions (Dated)'!$C$2:$C$53,"Buy")-SUMIFS('Transactions (Dated)'!$E$2:$E$53,'Transactions (Dated)'!$D$2:$D$53,'Share Values'!$X980,'Transactions (Dated)'!$B$2:$B$53,'Share Values'!AA$11,'Transactions (Dated)'!$C$2:$C$53,"Sell")</f>
        <v>26357</v>
      </c>
      <c r="AB980" s="40">
        <f ca="1">AB979+SUMIFS('Transactions (Dated)'!$E$2:$E$53,'Transactions (Dated)'!$D$2:$D$53,'Share Values'!$X980,'Transactions (Dated)'!$B$2:$B$53,'Share Values'!AB$11,'Transactions (Dated)'!$C$2:$C$53,"Buy")-SUMIFS('Transactions (Dated)'!$E$2:$E$53,'Transactions (Dated)'!$D$2:$D$53,'Share Values'!$X980,'Transactions (Dated)'!$B$2:$B$53,'Share Values'!AB$11,'Transactions (Dated)'!$C$2:$C$53,"Sell")</f>
        <v>1892</v>
      </c>
      <c r="AC980" s="40">
        <f ca="1">AC979+SUMIFS('Transactions (Dated)'!$E$2:$E$53,'Transactions (Dated)'!$D$2:$D$53,'Share Values'!$X980,'Transactions (Dated)'!$B$2:$B$53,'Share Values'!AC$11,'Transactions (Dated)'!$C$2:$C$53,"Buy")-SUMIFS('Transactions (Dated)'!$E$2:$E$53,'Transactions (Dated)'!$D$2:$D$53,'Share Values'!$X980,'Transactions (Dated)'!$B$2:$B$53,'Share Values'!AC$11,'Transactions (Dated)'!$C$2:$C$53,"Sell")</f>
        <v>2348</v>
      </c>
      <c r="AD980" s="40">
        <f ca="1">AD979+SUMIFS('Transactions (Dated)'!$E$2:$E$53,'Transactions (Dated)'!$D$2:$D$53,'Share Values'!$X980,'Transactions (Dated)'!$B$2:$B$53,'Share Values'!AD$11,'Transactions (Dated)'!$C$2:$C$53,"Buy")-SUMIFS('Transactions (Dated)'!$E$2:$E$53,'Transactions (Dated)'!$D$2:$D$53,'Share Values'!$X980,'Transactions (Dated)'!$B$2:$B$53,'Share Values'!AD$11,'Transactions (Dated)'!$C$2:$C$53,"Sell")</f>
        <v>0</v>
      </c>
      <c r="AE980" s="40">
        <f ca="1">AE979+SUMIFS('Transactions (Dated)'!$E$2:$E$53,'Transactions (Dated)'!$D$2:$D$53,'Share Values'!$X980,'Transactions (Dated)'!$B$2:$B$53,'Share Values'!AE$11,'Transactions (Dated)'!$C$2:$C$53,"Buy")-SUMIFS('Transactions (Dated)'!$E$2:$E$53,'Transactions (Dated)'!$D$2:$D$53,'Share Values'!$X980,'Transactions (Dated)'!$B$2:$B$53,'Share Values'!AE$11,'Transactions (Dated)'!$C$2:$C$53,"Sell")</f>
        <v>2900</v>
      </c>
      <c r="AF980" s="40">
        <f ca="1">AF979+SUMIFS('Transactions (Dated)'!$E$2:$E$53,'Transactions (Dated)'!$D$2:$D$53,'Share Values'!$X980,'Transactions (Dated)'!$B$2:$B$53,'Share Values'!AF$11,'Transactions (Dated)'!$C$2:$C$53,"Buy")-SUMIFS('Transactions (Dated)'!$E$2:$E$53,'Transactions (Dated)'!$D$2:$D$53,'Share Values'!$X980,'Transactions (Dated)'!$B$2:$B$53,'Share Values'!AF$11,'Transactions (Dated)'!$C$2:$C$53,"Sell")</f>
        <v>14201</v>
      </c>
      <c r="AG980" s="40">
        <f ca="1">AG979+SUMIFS('Transactions (Dated)'!$E$2:$E$53,'Transactions (Dated)'!$D$2:$D$53,'Share Values'!$X980,'Transactions (Dated)'!$B$2:$B$53,'Share Values'!AG$11,'Transactions (Dated)'!$C$2:$C$53,"Buy")-SUMIFS('Transactions (Dated)'!$E$2:$E$53,'Transactions (Dated)'!$D$2:$D$53,'Share Values'!$X980,'Transactions (Dated)'!$B$2:$B$53,'Share Values'!AG$11,'Transactions (Dated)'!$C$2:$C$53,"Sell")</f>
        <v>6835</v>
      </c>
      <c r="AH980" s="40">
        <f ca="1">AH979+SUMIFS('Transactions (Dated)'!$E$2:$E$53,'Transactions (Dated)'!$D$2:$D$53,'Share Values'!$X980,'Transactions (Dated)'!$B$2:$B$53,'Share Values'!AH$11,'Transactions (Dated)'!$C$2:$C$53,"Buy")-SUMIFS('Transactions (Dated)'!$E$2:$E$53,'Transactions (Dated)'!$D$2:$D$53,'Share Values'!$X980,'Transactions (Dated)'!$B$2:$B$53,'Share Values'!AH$11,'Transactions (Dated)'!$C$2:$C$53,"Sell")</f>
        <v>0</v>
      </c>
      <c r="AI980" s="40">
        <f ca="1">AI979+SUMIFS('Transactions (Dated)'!$E$2:$E$53,'Transactions (Dated)'!$D$2:$D$53,'Share Values'!$X980,'Transactions (Dated)'!$B$2:$B$53,'Share Values'!AI$11,'Transactions (Dated)'!$C$2:$C$53,"Buy")-SUMIFS('Transactions (Dated)'!$E$2:$E$53,'Transactions (Dated)'!$D$2:$D$53,'Share Values'!$X980,'Transactions (Dated)'!$B$2:$B$53,'Share Values'!AI$11,'Transactions (Dated)'!$C$2:$C$53,"Sell")</f>
        <v>0</v>
      </c>
      <c r="AJ980" s="40">
        <f ca="1">AJ979+SUMIFS('Transactions (Dated)'!$E$2:$E$53,'Transactions (Dated)'!$D$2:$D$53,'Share Values'!$X980,'Transactions (Dated)'!$B$2:$B$53,'Share Values'!AJ$11,'Transactions (Dated)'!$C$2:$C$53,"Buy")-SUMIFS('Transactions (Dated)'!$E$2:$E$53,'Transactions (Dated)'!$D$2:$D$53,'Share Values'!$X980,'Transactions (Dated)'!$B$2:$B$53,'Share Values'!AJ$11,'Transactions (Dated)'!$C$2:$C$53,"Sell")</f>
        <v>0</v>
      </c>
      <c r="AK980" s="40">
        <f ca="1">AK979+SUMIFS('Transactions (Dated)'!$E$2:$E$53,'Transactions (Dated)'!$D$2:$D$53,'Share Values'!$X980,'Transactions (Dated)'!$B$2:$B$53,'Share Values'!AK$11,'Transactions (Dated)'!$C$2:$C$53,"Buy")-SUMIFS('Transactions (Dated)'!$E$2:$E$53,'Transactions (Dated)'!$D$2:$D$53,'Share Values'!$X980,'Transactions (Dated)'!$B$2:$B$53,'Share Values'!AK$11,'Transactions (Dated)'!$C$2:$C$53,"Sell")</f>
        <v>0</v>
      </c>
      <c r="AL980" s="40">
        <f ca="1">AL979+SUMIFS('Transactions (Dated)'!$E$2:$E$53,'Transactions (Dated)'!$D$2:$D$53,'Share Values'!$X980,'Transactions (Dated)'!$B$2:$B$53,'Share Values'!AL$11,'Transactions (Dated)'!$C$2:$C$53,"Buy")-SUMIFS('Transactions (Dated)'!$E$2:$E$53,'Transactions (Dated)'!$D$2:$D$53,'Share Values'!$X980,'Transactions (Dated)'!$B$2:$B$53,'Share Values'!AL$11,'Transactions (Dated)'!$C$2:$C$53,"Sell")</f>
        <v>0</v>
      </c>
      <c r="AM980" s="40">
        <f ca="1">AM979+SUMIFS('Transactions (Dated)'!$E$2:$E$53,'Transactions (Dated)'!$D$2:$D$53,'Share Values'!$X980,'Transactions (Dated)'!$B$2:$B$53,'Share Values'!AM$11,'Transactions (Dated)'!$C$2:$C$53,"Buy")-SUMIFS('Transactions (Dated)'!$E$2:$E$53,'Transactions (Dated)'!$D$2:$D$53,'Share Values'!$X980,'Transactions (Dated)'!$B$2:$B$53,'Share Values'!AM$11,'Transactions (Dated)'!$C$2:$C$53,"Sell")</f>
        <v>0</v>
      </c>
      <c r="AN980" s="40">
        <f ca="1">AN979+SUMIFS('Transactions (Dated)'!$E$2:$E$53,'Transactions (Dated)'!$D$2:$D$53,'Share Values'!$X980,'Transactions (Dated)'!$B$2:$B$53,'Share Values'!AN$11,'Transactions (Dated)'!$C$2:$C$53,"Buy")-SUMIFS('Transactions (Dated)'!$E$2:$E$53,'Transactions (Dated)'!$D$2:$D$53,'Share Values'!$X980,'Transactions (Dated)'!$B$2:$B$53,'Share Values'!AN$11,'Transactions (Dated)'!$C$2:$C$53,"Sell")</f>
        <v>0</v>
      </c>
      <c r="AQ980" s="3">
        <f t="shared" ref="AQ980:AQ1043" si="421">+X980</f>
        <v>43322</v>
      </c>
      <c r="AR980" s="6">
        <f t="shared" ref="AR980:AR1043" ca="1" si="422">+Y980*F980</f>
        <v>62576.25</v>
      </c>
      <c r="AS980" s="6">
        <f t="shared" ref="AS980:AS1043" ca="1" si="423">+Z980*G980</f>
        <v>39375</v>
      </c>
      <c r="AT980" s="6">
        <f t="shared" ref="AT980:AT1043" ca="1" si="424">+AA980*H980</f>
        <v>581698.99</v>
      </c>
      <c r="AU980" s="6">
        <f t="shared" ref="AU980:AU1043" ca="1" si="425">+AB980*I980</f>
        <v>52748.959999999999</v>
      </c>
      <c r="AV980" s="6">
        <f t="shared" ref="AV980:AV1043" ca="1" si="426">+AC980*J980</f>
        <v>0</v>
      </c>
      <c r="AW980" s="6">
        <f t="shared" ref="AW980:AW1043" ca="1" si="427">+AD980*K980</f>
        <v>0</v>
      </c>
      <c r="AX980" s="6">
        <f t="shared" ref="AX980:AX1043" ca="1" si="428">+AE980*L980</f>
        <v>47966</v>
      </c>
      <c r="AY980" s="6">
        <f t="shared" ref="AY980:AY1043" ca="1" si="429">+AF980*M980</f>
        <v>0</v>
      </c>
      <c r="AZ980" s="6">
        <f t="shared" ref="AZ980:AZ1043" ca="1" si="430">+AG980*N980</f>
        <v>0</v>
      </c>
      <c r="BA980" s="6">
        <f t="shared" ref="BA980:BA1043" ca="1" si="431">+AH980*O980</f>
        <v>0</v>
      </c>
      <c r="BB980" s="6">
        <f t="shared" ref="BB980:BB1043" ca="1" si="432">+AI980*P980</f>
        <v>0</v>
      </c>
      <c r="BC980" s="6">
        <f t="shared" ref="BC980:BC1043" ca="1" si="433">+AJ980*Q980</f>
        <v>0</v>
      </c>
      <c r="BD980" s="6">
        <f t="shared" ref="BD980:BD1043" ca="1" si="434">+AK980*R980</f>
        <v>0</v>
      </c>
      <c r="BE980" s="6">
        <f t="shared" ref="BE980:BE1043" ca="1" si="435">+AL980*S980</f>
        <v>0</v>
      </c>
      <c r="BF980" s="6">
        <f t="shared" ca="1" si="418"/>
        <v>0</v>
      </c>
      <c r="BG980" s="6">
        <f t="shared" ca="1" si="419"/>
        <v>0</v>
      </c>
      <c r="BJ980" s="4">
        <f t="shared" ref="BJ980:BJ1043" ca="1" si="436">SUM(AR980:BI980)</f>
        <v>784365.2</v>
      </c>
      <c r="BL980" s="3">
        <f t="shared" ref="BL980:BL1043" si="437">+X980</f>
        <v>43322</v>
      </c>
      <c r="BM980" s="6">
        <f>BM979+SUMIFS('Transactions (Dated)'!G:G,'Transactions (Dated)'!D:D,'Share Values'!AQ980)</f>
        <v>14317.649999999987</v>
      </c>
      <c r="BN980" s="6">
        <f ca="1">BN979+SUMIFS('Transactions (Dated)'!$F:$F,'Transactions (Dated)'!$D:$D,$BL980,'Transactions (Dated)'!$B:$B,BN$11,'Transactions (Dated)'!$C:$C,"Dividend (paid to cash)")*Y980</f>
        <v>0</v>
      </c>
      <c r="BO980" s="6">
        <f ca="1">BO979+SUMIFS('Transactions (Dated)'!$F:$F,'Transactions (Dated)'!$D:$D,$BL980,'Transactions (Dated)'!$B:$B,BO$11,'Transactions (Dated)'!$C:$C,"Dividend (paid to cash)")*Z980</f>
        <v>2421.875</v>
      </c>
      <c r="BP980" s="6">
        <f ca="1">BP979+SUMIFS('Transactions (Dated)'!$F:$F,'Transactions (Dated)'!$D:$D,$BL980,'Transactions (Dated)'!$B:$B,BP$11,'Transactions (Dated)'!$C:$C,"Dividend (paid to cash)")*AA980</f>
        <v>51745.237000000008</v>
      </c>
      <c r="BQ980" s="6">
        <f ca="1">BQ979+SUMIFS('Transactions (Dated)'!$F:$F,'Transactions (Dated)'!$D:$D,$BL980,'Transactions (Dated)'!$B:$B,BQ$11,'Transactions (Dated)'!$C:$C,"Dividend (paid to cash)")*AB980</f>
        <v>922.34999999999991</v>
      </c>
      <c r="BR980" s="6">
        <f ca="1">BR979+SUMIFS('Transactions (Dated)'!$F:$F,'Transactions (Dated)'!$D:$D,$BL980,'Transactions (Dated)'!$B:$B,BR$11,'Transactions (Dated)'!$C:$C,"Dividend (paid to cash)")*AC980</f>
        <v>0</v>
      </c>
      <c r="BS980" s="6">
        <f ca="1">BS979+SUMIFS('Transactions (Dated)'!$F:$F,'Transactions (Dated)'!$D:$D,$BL980,'Transactions (Dated)'!$B:$B,BS$11,'Transactions (Dated)'!$C:$C,"Dividend (paid to cash)")*AD980</f>
        <v>0</v>
      </c>
      <c r="BT980" s="6">
        <f ca="1">BT979+SUMIFS('Transactions (Dated)'!$F:$F,'Transactions (Dated)'!$D:$D,$BL980,'Transactions (Dated)'!$B:$B,BT$11,'Transactions (Dated)'!$C:$C,"Dividend (paid to cash)")*AE980</f>
        <v>11745</v>
      </c>
      <c r="BU980" s="6">
        <f ca="1">BU979+SUMIFS('Transactions (Dated)'!$F:$F,'Transactions (Dated)'!$D:$D,$BL980,'Transactions (Dated)'!$B:$B,BU$11,'Transactions (Dated)'!$C:$C,"Dividend (paid to cash)")*AF980</f>
        <v>0</v>
      </c>
      <c r="BV980" s="6">
        <f ca="1">BV979+SUMIFS('Transactions (Dated)'!$F:$F,'Transactions (Dated)'!$D:$D,$BL980,'Transactions (Dated)'!$B:$B,BV$11,'Transactions (Dated)'!$C:$C,"Dividend (paid to cash)")*AG980</f>
        <v>0</v>
      </c>
      <c r="BW980" s="6">
        <f ca="1">BW979+SUMIFS('Transactions (Dated)'!$F:$F,'Transactions (Dated)'!$D:$D,$BL980,'Transactions (Dated)'!$B:$B,BW$11,'Transactions (Dated)'!$C:$C,"Dividend (paid to cash)")*AH980</f>
        <v>0</v>
      </c>
      <c r="BX980" s="6">
        <f ca="1">BX979+SUMIFS('Transactions (Dated)'!$F:$F,'Transactions (Dated)'!$D:$D,$BL980,'Transactions (Dated)'!$B:$B,BX$11,'Transactions (Dated)'!$C:$C,"Dividend (paid to cash)")*AI980</f>
        <v>0</v>
      </c>
      <c r="BY980" s="6">
        <f ca="1">BY979+SUMIFS('Transactions (Dated)'!$F:$F,'Transactions (Dated)'!$D:$D,$BL980,'Transactions (Dated)'!$B:$B,BY$11,'Transactions (Dated)'!$C:$C,"Dividend (paid to cash)")*AJ980</f>
        <v>0</v>
      </c>
      <c r="BZ980" s="6">
        <f ca="1">BZ979+SUMIFS('Transactions (Dated)'!$F:$F,'Transactions (Dated)'!$D:$D,$BL980,'Transactions (Dated)'!$B:$B,BZ$11,'Transactions (Dated)'!$C:$C,"Dividend (paid to cash)")*AK980</f>
        <v>0</v>
      </c>
      <c r="CA980" s="6">
        <f ca="1">CA979+SUMIFS('Transactions (Dated)'!$F:$F,'Transactions (Dated)'!$D:$D,$BL980,'Transactions (Dated)'!$B:$B,CA$11,'Transactions (Dated)'!$C:$C,"Dividend (paid to cash)")*AL980</f>
        <v>0</v>
      </c>
      <c r="CB980" s="6">
        <v>0</v>
      </c>
      <c r="CC980" s="6">
        <v>0</v>
      </c>
      <c r="CF980" s="6">
        <f t="shared" ref="CF980:CF1043" ca="1" si="438">SUM(BM980:CE980)</f>
        <v>81152.111999999994</v>
      </c>
      <c r="CH980" s="3">
        <f t="shared" ref="CH980:CH1043" si="439">BL980</f>
        <v>43322</v>
      </c>
      <c r="CI980" s="4">
        <f t="shared" ref="CI980:CI1043" ca="1" si="440">SUM(AR980:BI980)</f>
        <v>784365.2</v>
      </c>
      <c r="CJ980" s="4">
        <f t="shared" ref="CJ980:CJ1043" ca="1" si="441">+CF980</f>
        <v>81152.111999999994</v>
      </c>
      <c r="CL980" s="4">
        <f t="shared" ref="CL980:CL1043" ca="1" si="442">CI980+CJ980</f>
        <v>865517.31199999992</v>
      </c>
    </row>
    <row r="981" spans="2:90" x14ac:dyDescent="0.15">
      <c r="B981" s="3">
        <v>43325</v>
      </c>
      <c r="E981" s="86">
        <v>43325</v>
      </c>
      <c r="F981" s="53">
        <v>13.52</v>
      </c>
      <c r="G981">
        <v>4.0199999999999996</v>
      </c>
      <c r="H981">
        <v>21.96</v>
      </c>
      <c r="I981">
        <v>27.94</v>
      </c>
      <c r="K981">
        <v>12.04</v>
      </c>
      <c r="L981">
        <v>16.850000000000001</v>
      </c>
      <c r="O981">
        <v>16.8</v>
      </c>
      <c r="Q981">
        <v>1.3599999999999999</v>
      </c>
      <c r="R981">
        <v>6.59</v>
      </c>
      <c r="S981">
        <v>42.35</v>
      </c>
      <c r="T981">
        <v>0.33</v>
      </c>
      <c r="U981">
        <v>42.35</v>
      </c>
      <c r="X981" s="3">
        <f t="shared" si="420"/>
        <v>43325</v>
      </c>
      <c r="Y981" s="40">
        <f ca="1">Y980+SUMIFS('Transactions (Dated)'!$E$2:$E$53,'Transactions (Dated)'!$D$2:$D$53,'Share Values'!$X981,'Transactions (Dated)'!$B$2:$B$53,'Share Values'!Y$11,'Transactions (Dated)'!$C$2:$C$53,"Buy")-SUMIFS('Transactions (Dated)'!$E$2:$E$53,'Transactions (Dated)'!$D$2:$D$53,'Share Values'!$X981,'Transactions (Dated)'!$B$2:$B$53,'Share Values'!Y$11,'Transactions (Dated)'!$C$2:$C$53,"Sell")</f>
        <v>4625</v>
      </c>
      <c r="Z981" s="40">
        <f ca="1">Z980+SUMIFS('Transactions (Dated)'!$E$2:$E$53,'Transactions (Dated)'!$D$2:$D$53,'Share Values'!$X981,'Transactions (Dated)'!$B$2:$B$53,'Share Values'!Z$11,'Transactions (Dated)'!$C$2:$C$53,"Buy")-SUMIFS('Transactions (Dated)'!$E$2:$E$53,'Transactions (Dated)'!$D$2:$D$53,'Share Values'!$X981,'Transactions (Dated)'!$B$2:$B$53,'Share Values'!Z$11,'Transactions (Dated)'!$C$2:$C$53,"Sell")</f>
        <v>9375</v>
      </c>
      <c r="AA981" s="40">
        <f ca="1">AA980+SUMIFS('Transactions (Dated)'!$E$2:$E$53,'Transactions (Dated)'!$D$2:$D$53,'Share Values'!$X981,'Transactions (Dated)'!$B$2:$B$53,'Share Values'!AA$11,'Transactions (Dated)'!$C$2:$C$53,"Buy")-SUMIFS('Transactions (Dated)'!$E$2:$E$53,'Transactions (Dated)'!$D$2:$D$53,'Share Values'!$X981,'Transactions (Dated)'!$B$2:$B$53,'Share Values'!AA$11,'Transactions (Dated)'!$C$2:$C$53,"Sell")</f>
        <v>26357</v>
      </c>
      <c r="AB981" s="40">
        <f ca="1">AB980+SUMIFS('Transactions (Dated)'!$E$2:$E$53,'Transactions (Dated)'!$D$2:$D$53,'Share Values'!$X981,'Transactions (Dated)'!$B$2:$B$53,'Share Values'!AB$11,'Transactions (Dated)'!$C$2:$C$53,"Buy")-SUMIFS('Transactions (Dated)'!$E$2:$E$53,'Transactions (Dated)'!$D$2:$D$53,'Share Values'!$X981,'Transactions (Dated)'!$B$2:$B$53,'Share Values'!AB$11,'Transactions (Dated)'!$C$2:$C$53,"Sell")</f>
        <v>1892</v>
      </c>
      <c r="AC981" s="40">
        <f ca="1">AC980+SUMIFS('Transactions (Dated)'!$E$2:$E$53,'Transactions (Dated)'!$D$2:$D$53,'Share Values'!$X981,'Transactions (Dated)'!$B$2:$B$53,'Share Values'!AC$11,'Transactions (Dated)'!$C$2:$C$53,"Buy")-SUMIFS('Transactions (Dated)'!$E$2:$E$53,'Transactions (Dated)'!$D$2:$D$53,'Share Values'!$X981,'Transactions (Dated)'!$B$2:$B$53,'Share Values'!AC$11,'Transactions (Dated)'!$C$2:$C$53,"Sell")</f>
        <v>2348</v>
      </c>
      <c r="AD981" s="40">
        <f ca="1">AD980+SUMIFS('Transactions (Dated)'!$E$2:$E$53,'Transactions (Dated)'!$D$2:$D$53,'Share Values'!$X981,'Transactions (Dated)'!$B$2:$B$53,'Share Values'!AD$11,'Transactions (Dated)'!$C$2:$C$53,"Buy")-SUMIFS('Transactions (Dated)'!$E$2:$E$53,'Transactions (Dated)'!$D$2:$D$53,'Share Values'!$X981,'Transactions (Dated)'!$B$2:$B$53,'Share Values'!AD$11,'Transactions (Dated)'!$C$2:$C$53,"Sell")</f>
        <v>0</v>
      </c>
      <c r="AE981" s="40">
        <f ca="1">AE980+SUMIFS('Transactions (Dated)'!$E$2:$E$53,'Transactions (Dated)'!$D$2:$D$53,'Share Values'!$X981,'Transactions (Dated)'!$B$2:$B$53,'Share Values'!AE$11,'Transactions (Dated)'!$C$2:$C$53,"Buy")-SUMIFS('Transactions (Dated)'!$E$2:$E$53,'Transactions (Dated)'!$D$2:$D$53,'Share Values'!$X981,'Transactions (Dated)'!$B$2:$B$53,'Share Values'!AE$11,'Transactions (Dated)'!$C$2:$C$53,"Sell")</f>
        <v>2900</v>
      </c>
      <c r="AF981" s="40">
        <f ca="1">AF980+SUMIFS('Transactions (Dated)'!$E$2:$E$53,'Transactions (Dated)'!$D$2:$D$53,'Share Values'!$X981,'Transactions (Dated)'!$B$2:$B$53,'Share Values'!AF$11,'Transactions (Dated)'!$C$2:$C$53,"Buy")-SUMIFS('Transactions (Dated)'!$E$2:$E$53,'Transactions (Dated)'!$D$2:$D$53,'Share Values'!$X981,'Transactions (Dated)'!$B$2:$B$53,'Share Values'!AF$11,'Transactions (Dated)'!$C$2:$C$53,"Sell")</f>
        <v>14201</v>
      </c>
      <c r="AG981" s="40">
        <f ca="1">AG980+SUMIFS('Transactions (Dated)'!$E$2:$E$53,'Transactions (Dated)'!$D$2:$D$53,'Share Values'!$X981,'Transactions (Dated)'!$B$2:$B$53,'Share Values'!AG$11,'Transactions (Dated)'!$C$2:$C$53,"Buy")-SUMIFS('Transactions (Dated)'!$E$2:$E$53,'Transactions (Dated)'!$D$2:$D$53,'Share Values'!$X981,'Transactions (Dated)'!$B$2:$B$53,'Share Values'!AG$11,'Transactions (Dated)'!$C$2:$C$53,"Sell")</f>
        <v>6835</v>
      </c>
      <c r="AH981" s="40">
        <f ca="1">AH980+SUMIFS('Transactions (Dated)'!$E$2:$E$53,'Transactions (Dated)'!$D$2:$D$53,'Share Values'!$X981,'Transactions (Dated)'!$B$2:$B$53,'Share Values'!AH$11,'Transactions (Dated)'!$C$2:$C$53,"Buy")-SUMIFS('Transactions (Dated)'!$E$2:$E$53,'Transactions (Dated)'!$D$2:$D$53,'Share Values'!$X981,'Transactions (Dated)'!$B$2:$B$53,'Share Values'!AH$11,'Transactions (Dated)'!$C$2:$C$53,"Sell")</f>
        <v>0</v>
      </c>
      <c r="AI981" s="40">
        <f ca="1">AI980+SUMIFS('Transactions (Dated)'!$E$2:$E$53,'Transactions (Dated)'!$D$2:$D$53,'Share Values'!$X981,'Transactions (Dated)'!$B$2:$B$53,'Share Values'!AI$11,'Transactions (Dated)'!$C$2:$C$53,"Buy")-SUMIFS('Transactions (Dated)'!$E$2:$E$53,'Transactions (Dated)'!$D$2:$D$53,'Share Values'!$X981,'Transactions (Dated)'!$B$2:$B$53,'Share Values'!AI$11,'Transactions (Dated)'!$C$2:$C$53,"Sell")</f>
        <v>0</v>
      </c>
      <c r="AJ981" s="40">
        <f ca="1">AJ980+SUMIFS('Transactions (Dated)'!$E$2:$E$53,'Transactions (Dated)'!$D$2:$D$53,'Share Values'!$X981,'Transactions (Dated)'!$B$2:$B$53,'Share Values'!AJ$11,'Transactions (Dated)'!$C$2:$C$53,"Buy")-SUMIFS('Transactions (Dated)'!$E$2:$E$53,'Transactions (Dated)'!$D$2:$D$53,'Share Values'!$X981,'Transactions (Dated)'!$B$2:$B$53,'Share Values'!AJ$11,'Transactions (Dated)'!$C$2:$C$53,"Sell")</f>
        <v>0</v>
      </c>
      <c r="AK981" s="40">
        <f ca="1">AK980+SUMIFS('Transactions (Dated)'!$E$2:$E$53,'Transactions (Dated)'!$D$2:$D$53,'Share Values'!$X981,'Transactions (Dated)'!$B$2:$B$53,'Share Values'!AK$11,'Transactions (Dated)'!$C$2:$C$53,"Buy")-SUMIFS('Transactions (Dated)'!$E$2:$E$53,'Transactions (Dated)'!$D$2:$D$53,'Share Values'!$X981,'Transactions (Dated)'!$B$2:$B$53,'Share Values'!AK$11,'Transactions (Dated)'!$C$2:$C$53,"Sell")</f>
        <v>0</v>
      </c>
      <c r="AL981" s="40">
        <f ca="1">AL980+SUMIFS('Transactions (Dated)'!$E$2:$E$53,'Transactions (Dated)'!$D$2:$D$53,'Share Values'!$X981,'Transactions (Dated)'!$B$2:$B$53,'Share Values'!AL$11,'Transactions (Dated)'!$C$2:$C$53,"Buy")-SUMIFS('Transactions (Dated)'!$E$2:$E$53,'Transactions (Dated)'!$D$2:$D$53,'Share Values'!$X981,'Transactions (Dated)'!$B$2:$B$53,'Share Values'!AL$11,'Transactions (Dated)'!$C$2:$C$53,"Sell")</f>
        <v>0</v>
      </c>
      <c r="AM981" s="40">
        <f ca="1">AM980+SUMIFS('Transactions (Dated)'!$E$2:$E$53,'Transactions (Dated)'!$D$2:$D$53,'Share Values'!$X981,'Transactions (Dated)'!$B$2:$B$53,'Share Values'!AM$11,'Transactions (Dated)'!$C$2:$C$53,"Buy")-SUMIFS('Transactions (Dated)'!$E$2:$E$53,'Transactions (Dated)'!$D$2:$D$53,'Share Values'!$X981,'Transactions (Dated)'!$B$2:$B$53,'Share Values'!AM$11,'Transactions (Dated)'!$C$2:$C$53,"Sell")</f>
        <v>0</v>
      </c>
      <c r="AN981" s="40">
        <f ca="1">AN980+SUMIFS('Transactions (Dated)'!$E$2:$E$53,'Transactions (Dated)'!$D$2:$D$53,'Share Values'!$X981,'Transactions (Dated)'!$B$2:$B$53,'Share Values'!AN$11,'Transactions (Dated)'!$C$2:$C$53,"Buy")-SUMIFS('Transactions (Dated)'!$E$2:$E$53,'Transactions (Dated)'!$D$2:$D$53,'Share Values'!$X981,'Transactions (Dated)'!$B$2:$B$53,'Share Values'!AN$11,'Transactions (Dated)'!$C$2:$C$53,"Sell")</f>
        <v>0</v>
      </c>
      <c r="AQ981" s="3">
        <f t="shared" si="421"/>
        <v>43325</v>
      </c>
      <c r="AR981" s="6">
        <f t="shared" ca="1" si="422"/>
        <v>62530</v>
      </c>
      <c r="AS981" s="6">
        <f t="shared" ca="1" si="423"/>
        <v>37687.499999999993</v>
      </c>
      <c r="AT981" s="6">
        <f t="shared" ca="1" si="424"/>
        <v>578799.72</v>
      </c>
      <c r="AU981" s="6">
        <f t="shared" ca="1" si="425"/>
        <v>52862.48</v>
      </c>
      <c r="AV981" s="6">
        <f t="shared" ca="1" si="426"/>
        <v>0</v>
      </c>
      <c r="AW981" s="6">
        <f t="shared" ca="1" si="427"/>
        <v>0</v>
      </c>
      <c r="AX981" s="6">
        <f t="shared" ca="1" si="428"/>
        <v>48865.000000000007</v>
      </c>
      <c r="AY981" s="6">
        <f t="shared" ca="1" si="429"/>
        <v>0</v>
      </c>
      <c r="AZ981" s="6">
        <f t="shared" ca="1" si="430"/>
        <v>0</v>
      </c>
      <c r="BA981" s="6">
        <f t="shared" ca="1" si="431"/>
        <v>0</v>
      </c>
      <c r="BB981" s="6">
        <f t="shared" ca="1" si="432"/>
        <v>0</v>
      </c>
      <c r="BC981" s="6">
        <f t="shared" ca="1" si="433"/>
        <v>0</v>
      </c>
      <c r="BD981" s="6">
        <f t="shared" ca="1" si="434"/>
        <v>0</v>
      </c>
      <c r="BE981" s="6">
        <f t="shared" ca="1" si="435"/>
        <v>0</v>
      </c>
      <c r="BF981" s="6">
        <f t="shared" ca="1" si="418"/>
        <v>0</v>
      </c>
      <c r="BG981" s="6">
        <f t="shared" ca="1" si="419"/>
        <v>0</v>
      </c>
      <c r="BJ981" s="4">
        <f t="shared" ca="1" si="436"/>
        <v>780744.7</v>
      </c>
      <c r="BL981" s="3">
        <f t="shared" si="437"/>
        <v>43325</v>
      </c>
      <c r="BM981" s="6">
        <f>BM980+SUMIFS('Transactions (Dated)'!G:G,'Transactions (Dated)'!D:D,'Share Values'!AQ981)</f>
        <v>14317.649999999987</v>
      </c>
      <c r="BN981" s="6">
        <f ca="1">BN980+SUMIFS('Transactions (Dated)'!$F:$F,'Transactions (Dated)'!$D:$D,$BL981,'Transactions (Dated)'!$B:$B,BN$11,'Transactions (Dated)'!$C:$C,"Dividend (paid to cash)")*Y981</f>
        <v>0</v>
      </c>
      <c r="BO981" s="6">
        <f ca="1">BO980+SUMIFS('Transactions (Dated)'!$F:$F,'Transactions (Dated)'!$D:$D,$BL981,'Transactions (Dated)'!$B:$B,BO$11,'Transactions (Dated)'!$C:$C,"Dividend (paid to cash)")*Z981</f>
        <v>2421.875</v>
      </c>
      <c r="BP981" s="6">
        <f ca="1">BP980+SUMIFS('Transactions (Dated)'!$F:$F,'Transactions (Dated)'!$D:$D,$BL981,'Transactions (Dated)'!$B:$B,BP$11,'Transactions (Dated)'!$C:$C,"Dividend (paid to cash)")*AA981</f>
        <v>51745.237000000008</v>
      </c>
      <c r="BQ981" s="6">
        <f ca="1">BQ980+SUMIFS('Transactions (Dated)'!$F:$F,'Transactions (Dated)'!$D:$D,$BL981,'Transactions (Dated)'!$B:$B,BQ$11,'Transactions (Dated)'!$C:$C,"Dividend (paid to cash)")*AB981</f>
        <v>922.34999999999991</v>
      </c>
      <c r="BR981" s="6">
        <f ca="1">BR980+SUMIFS('Transactions (Dated)'!$F:$F,'Transactions (Dated)'!$D:$D,$BL981,'Transactions (Dated)'!$B:$B,BR$11,'Transactions (Dated)'!$C:$C,"Dividend (paid to cash)")*AC981</f>
        <v>0</v>
      </c>
      <c r="BS981" s="6">
        <f ca="1">BS980+SUMIFS('Transactions (Dated)'!$F:$F,'Transactions (Dated)'!$D:$D,$BL981,'Transactions (Dated)'!$B:$B,BS$11,'Transactions (Dated)'!$C:$C,"Dividend (paid to cash)")*AD981</f>
        <v>0</v>
      </c>
      <c r="BT981" s="6">
        <f ca="1">BT980+SUMIFS('Transactions (Dated)'!$F:$F,'Transactions (Dated)'!$D:$D,$BL981,'Transactions (Dated)'!$B:$B,BT$11,'Transactions (Dated)'!$C:$C,"Dividend (paid to cash)")*AE981</f>
        <v>11745</v>
      </c>
      <c r="BU981" s="6">
        <f ca="1">BU980+SUMIFS('Transactions (Dated)'!$F:$F,'Transactions (Dated)'!$D:$D,$BL981,'Transactions (Dated)'!$B:$B,BU$11,'Transactions (Dated)'!$C:$C,"Dividend (paid to cash)")*AF981</f>
        <v>0</v>
      </c>
      <c r="BV981" s="6">
        <f ca="1">BV980+SUMIFS('Transactions (Dated)'!$F:$F,'Transactions (Dated)'!$D:$D,$BL981,'Transactions (Dated)'!$B:$B,BV$11,'Transactions (Dated)'!$C:$C,"Dividend (paid to cash)")*AG981</f>
        <v>0</v>
      </c>
      <c r="BW981" s="6">
        <f ca="1">BW980+SUMIFS('Transactions (Dated)'!$F:$F,'Transactions (Dated)'!$D:$D,$BL981,'Transactions (Dated)'!$B:$B,BW$11,'Transactions (Dated)'!$C:$C,"Dividend (paid to cash)")*AH981</f>
        <v>0</v>
      </c>
      <c r="BX981" s="6">
        <f ca="1">BX980+SUMIFS('Transactions (Dated)'!$F:$F,'Transactions (Dated)'!$D:$D,$BL981,'Transactions (Dated)'!$B:$B,BX$11,'Transactions (Dated)'!$C:$C,"Dividend (paid to cash)")*AI981</f>
        <v>0</v>
      </c>
      <c r="BY981" s="6">
        <f ca="1">BY980+SUMIFS('Transactions (Dated)'!$F:$F,'Transactions (Dated)'!$D:$D,$BL981,'Transactions (Dated)'!$B:$B,BY$11,'Transactions (Dated)'!$C:$C,"Dividend (paid to cash)")*AJ981</f>
        <v>0</v>
      </c>
      <c r="BZ981" s="6">
        <f ca="1">BZ980+SUMIFS('Transactions (Dated)'!$F:$F,'Transactions (Dated)'!$D:$D,$BL981,'Transactions (Dated)'!$B:$B,BZ$11,'Transactions (Dated)'!$C:$C,"Dividend (paid to cash)")*AK981</f>
        <v>0</v>
      </c>
      <c r="CA981" s="6">
        <f ca="1">CA980+SUMIFS('Transactions (Dated)'!$F:$F,'Transactions (Dated)'!$D:$D,$BL981,'Transactions (Dated)'!$B:$B,CA$11,'Transactions (Dated)'!$C:$C,"Dividend (paid to cash)")*AL981</f>
        <v>0</v>
      </c>
      <c r="CB981" s="6">
        <v>0</v>
      </c>
      <c r="CC981" s="6">
        <v>0</v>
      </c>
      <c r="CF981" s="6">
        <f t="shared" ca="1" si="438"/>
        <v>81152.111999999994</v>
      </c>
      <c r="CH981" s="3">
        <f t="shared" si="439"/>
        <v>43325</v>
      </c>
      <c r="CI981" s="4">
        <f t="shared" ca="1" si="440"/>
        <v>780744.7</v>
      </c>
      <c r="CJ981" s="4">
        <f t="shared" ca="1" si="441"/>
        <v>81152.111999999994</v>
      </c>
      <c r="CL981" s="4">
        <f t="shared" ca="1" si="442"/>
        <v>861896.81199999992</v>
      </c>
    </row>
    <row r="982" spans="2:90" x14ac:dyDescent="0.15">
      <c r="B982" s="3">
        <v>43326</v>
      </c>
      <c r="E982" s="86">
        <v>43326</v>
      </c>
      <c r="F982" s="53">
        <v>13.36</v>
      </c>
      <c r="G982">
        <v>4.12</v>
      </c>
      <c r="H982">
        <v>22.08</v>
      </c>
      <c r="I982">
        <v>27.87</v>
      </c>
      <c r="K982">
        <v>12.03</v>
      </c>
      <c r="L982">
        <v>16.739999999999998</v>
      </c>
      <c r="O982">
        <v>16.75</v>
      </c>
      <c r="Q982">
        <v>1.32</v>
      </c>
      <c r="R982">
        <v>6.46</v>
      </c>
      <c r="S982">
        <v>42.59</v>
      </c>
      <c r="T982">
        <v>0.33</v>
      </c>
      <c r="U982">
        <v>42.59</v>
      </c>
      <c r="X982" s="3">
        <f t="shared" si="420"/>
        <v>43326</v>
      </c>
      <c r="Y982" s="40">
        <f ca="1">Y981+SUMIFS('Transactions (Dated)'!$E$2:$E$53,'Transactions (Dated)'!$D$2:$D$53,'Share Values'!$X982,'Transactions (Dated)'!$B$2:$B$53,'Share Values'!Y$11,'Transactions (Dated)'!$C$2:$C$53,"Buy")-SUMIFS('Transactions (Dated)'!$E$2:$E$53,'Transactions (Dated)'!$D$2:$D$53,'Share Values'!$X982,'Transactions (Dated)'!$B$2:$B$53,'Share Values'!Y$11,'Transactions (Dated)'!$C$2:$C$53,"Sell")</f>
        <v>4625</v>
      </c>
      <c r="Z982" s="40">
        <f ca="1">Z981+SUMIFS('Transactions (Dated)'!$E$2:$E$53,'Transactions (Dated)'!$D$2:$D$53,'Share Values'!$X982,'Transactions (Dated)'!$B$2:$B$53,'Share Values'!Z$11,'Transactions (Dated)'!$C$2:$C$53,"Buy")-SUMIFS('Transactions (Dated)'!$E$2:$E$53,'Transactions (Dated)'!$D$2:$D$53,'Share Values'!$X982,'Transactions (Dated)'!$B$2:$B$53,'Share Values'!Z$11,'Transactions (Dated)'!$C$2:$C$53,"Sell")</f>
        <v>9375</v>
      </c>
      <c r="AA982" s="40">
        <f ca="1">AA981+SUMIFS('Transactions (Dated)'!$E$2:$E$53,'Transactions (Dated)'!$D$2:$D$53,'Share Values'!$X982,'Transactions (Dated)'!$B$2:$B$53,'Share Values'!AA$11,'Transactions (Dated)'!$C$2:$C$53,"Buy")-SUMIFS('Transactions (Dated)'!$E$2:$E$53,'Transactions (Dated)'!$D$2:$D$53,'Share Values'!$X982,'Transactions (Dated)'!$B$2:$B$53,'Share Values'!AA$11,'Transactions (Dated)'!$C$2:$C$53,"Sell")</f>
        <v>26357</v>
      </c>
      <c r="AB982" s="40">
        <f ca="1">AB981+SUMIFS('Transactions (Dated)'!$E$2:$E$53,'Transactions (Dated)'!$D$2:$D$53,'Share Values'!$X982,'Transactions (Dated)'!$B$2:$B$53,'Share Values'!AB$11,'Transactions (Dated)'!$C$2:$C$53,"Buy")-SUMIFS('Transactions (Dated)'!$E$2:$E$53,'Transactions (Dated)'!$D$2:$D$53,'Share Values'!$X982,'Transactions (Dated)'!$B$2:$B$53,'Share Values'!AB$11,'Transactions (Dated)'!$C$2:$C$53,"Sell")</f>
        <v>1892</v>
      </c>
      <c r="AC982" s="40">
        <f ca="1">AC981+SUMIFS('Transactions (Dated)'!$E$2:$E$53,'Transactions (Dated)'!$D$2:$D$53,'Share Values'!$X982,'Transactions (Dated)'!$B$2:$B$53,'Share Values'!AC$11,'Transactions (Dated)'!$C$2:$C$53,"Buy")-SUMIFS('Transactions (Dated)'!$E$2:$E$53,'Transactions (Dated)'!$D$2:$D$53,'Share Values'!$X982,'Transactions (Dated)'!$B$2:$B$53,'Share Values'!AC$11,'Transactions (Dated)'!$C$2:$C$53,"Sell")</f>
        <v>2348</v>
      </c>
      <c r="AD982" s="40">
        <f ca="1">AD981+SUMIFS('Transactions (Dated)'!$E$2:$E$53,'Transactions (Dated)'!$D$2:$D$53,'Share Values'!$X982,'Transactions (Dated)'!$B$2:$B$53,'Share Values'!AD$11,'Transactions (Dated)'!$C$2:$C$53,"Buy")-SUMIFS('Transactions (Dated)'!$E$2:$E$53,'Transactions (Dated)'!$D$2:$D$53,'Share Values'!$X982,'Transactions (Dated)'!$B$2:$B$53,'Share Values'!AD$11,'Transactions (Dated)'!$C$2:$C$53,"Sell")</f>
        <v>0</v>
      </c>
      <c r="AE982" s="40">
        <f ca="1">AE981+SUMIFS('Transactions (Dated)'!$E$2:$E$53,'Transactions (Dated)'!$D$2:$D$53,'Share Values'!$X982,'Transactions (Dated)'!$B$2:$B$53,'Share Values'!AE$11,'Transactions (Dated)'!$C$2:$C$53,"Buy")-SUMIFS('Transactions (Dated)'!$E$2:$E$53,'Transactions (Dated)'!$D$2:$D$53,'Share Values'!$X982,'Transactions (Dated)'!$B$2:$B$53,'Share Values'!AE$11,'Transactions (Dated)'!$C$2:$C$53,"Sell")</f>
        <v>2900</v>
      </c>
      <c r="AF982" s="40">
        <f ca="1">AF981+SUMIFS('Transactions (Dated)'!$E$2:$E$53,'Transactions (Dated)'!$D$2:$D$53,'Share Values'!$X982,'Transactions (Dated)'!$B$2:$B$53,'Share Values'!AF$11,'Transactions (Dated)'!$C$2:$C$53,"Buy")-SUMIFS('Transactions (Dated)'!$E$2:$E$53,'Transactions (Dated)'!$D$2:$D$53,'Share Values'!$X982,'Transactions (Dated)'!$B$2:$B$53,'Share Values'!AF$11,'Transactions (Dated)'!$C$2:$C$53,"Sell")</f>
        <v>14201</v>
      </c>
      <c r="AG982" s="40">
        <f ca="1">AG981+SUMIFS('Transactions (Dated)'!$E$2:$E$53,'Transactions (Dated)'!$D$2:$D$53,'Share Values'!$X982,'Transactions (Dated)'!$B$2:$B$53,'Share Values'!AG$11,'Transactions (Dated)'!$C$2:$C$53,"Buy")-SUMIFS('Transactions (Dated)'!$E$2:$E$53,'Transactions (Dated)'!$D$2:$D$53,'Share Values'!$X982,'Transactions (Dated)'!$B$2:$B$53,'Share Values'!AG$11,'Transactions (Dated)'!$C$2:$C$53,"Sell")</f>
        <v>6835</v>
      </c>
      <c r="AH982" s="40">
        <f ca="1">AH981+SUMIFS('Transactions (Dated)'!$E$2:$E$53,'Transactions (Dated)'!$D$2:$D$53,'Share Values'!$X982,'Transactions (Dated)'!$B$2:$B$53,'Share Values'!AH$11,'Transactions (Dated)'!$C$2:$C$53,"Buy")-SUMIFS('Transactions (Dated)'!$E$2:$E$53,'Transactions (Dated)'!$D$2:$D$53,'Share Values'!$X982,'Transactions (Dated)'!$B$2:$B$53,'Share Values'!AH$11,'Transactions (Dated)'!$C$2:$C$53,"Sell")</f>
        <v>0</v>
      </c>
      <c r="AI982" s="40">
        <f ca="1">AI981+SUMIFS('Transactions (Dated)'!$E$2:$E$53,'Transactions (Dated)'!$D$2:$D$53,'Share Values'!$X982,'Transactions (Dated)'!$B$2:$B$53,'Share Values'!AI$11,'Transactions (Dated)'!$C$2:$C$53,"Buy")-SUMIFS('Transactions (Dated)'!$E$2:$E$53,'Transactions (Dated)'!$D$2:$D$53,'Share Values'!$X982,'Transactions (Dated)'!$B$2:$B$53,'Share Values'!AI$11,'Transactions (Dated)'!$C$2:$C$53,"Sell")</f>
        <v>0</v>
      </c>
      <c r="AJ982" s="40">
        <f ca="1">AJ981+SUMIFS('Transactions (Dated)'!$E$2:$E$53,'Transactions (Dated)'!$D$2:$D$53,'Share Values'!$X982,'Transactions (Dated)'!$B$2:$B$53,'Share Values'!AJ$11,'Transactions (Dated)'!$C$2:$C$53,"Buy")-SUMIFS('Transactions (Dated)'!$E$2:$E$53,'Transactions (Dated)'!$D$2:$D$53,'Share Values'!$X982,'Transactions (Dated)'!$B$2:$B$53,'Share Values'!AJ$11,'Transactions (Dated)'!$C$2:$C$53,"Sell")</f>
        <v>0</v>
      </c>
      <c r="AK982" s="40">
        <f ca="1">AK981+SUMIFS('Transactions (Dated)'!$E$2:$E$53,'Transactions (Dated)'!$D$2:$D$53,'Share Values'!$X982,'Transactions (Dated)'!$B$2:$B$53,'Share Values'!AK$11,'Transactions (Dated)'!$C$2:$C$53,"Buy")-SUMIFS('Transactions (Dated)'!$E$2:$E$53,'Transactions (Dated)'!$D$2:$D$53,'Share Values'!$X982,'Transactions (Dated)'!$B$2:$B$53,'Share Values'!AK$11,'Transactions (Dated)'!$C$2:$C$53,"Sell")</f>
        <v>0</v>
      </c>
      <c r="AL982" s="40">
        <f ca="1">AL981+SUMIFS('Transactions (Dated)'!$E$2:$E$53,'Transactions (Dated)'!$D$2:$D$53,'Share Values'!$X982,'Transactions (Dated)'!$B$2:$B$53,'Share Values'!AL$11,'Transactions (Dated)'!$C$2:$C$53,"Buy")-SUMIFS('Transactions (Dated)'!$E$2:$E$53,'Transactions (Dated)'!$D$2:$D$53,'Share Values'!$X982,'Transactions (Dated)'!$B$2:$B$53,'Share Values'!AL$11,'Transactions (Dated)'!$C$2:$C$53,"Sell")</f>
        <v>0</v>
      </c>
      <c r="AM982" s="40">
        <f ca="1">AM981+SUMIFS('Transactions (Dated)'!$E$2:$E$53,'Transactions (Dated)'!$D$2:$D$53,'Share Values'!$X982,'Transactions (Dated)'!$B$2:$B$53,'Share Values'!AM$11,'Transactions (Dated)'!$C$2:$C$53,"Buy")-SUMIFS('Transactions (Dated)'!$E$2:$E$53,'Transactions (Dated)'!$D$2:$D$53,'Share Values'!$X982,'Transactions (Dated)'!$B$2:$B$53,'Share Values'!AM$11,'Transactions (Dated)'!$C$2:$C$53,"Sell")</f>
        <v>0</v>
      </c>
      <c r="AN982" s="40">
        <f ca="1">AN981+SUMIFS('Transactions (Dated)'!$E$2:$E$53,'Transactions (Dated)'!$D$2:$D$53,'Share Values'!$X982,'Transactions (Dated)'!$B$2:$B$53,'Share Values'!AN$11,'Transactions (Dated)'!$C$2:$C$53,"Buy")-SUMIFS('Transactions (Dated)'!$E$2:$E$53,'Transactions (Dated)'!$D$2:$D$53,'Share Values'!$X982,'Transactions (Dated)'!$B$2:$B$53,'Share Values'!AN$11,'Transactions (Dated)'!$C$2:$C$53,"Sell")</f>
        <v>0</v>
      </c>
      <c r="AQ982" s="3">
        <f t="shared" si="421"/>
        <v>43326</v>
      </c>
      <c r="AR982" s="6">
        <f t="shared" ca="1" si="422"/>
        <v>61790</v>
      </c>
      <c r="AS982" s="6">
        <f t="shared" ca="1" si="423"/>
        <v>38625</v>
      </c>
      <c r="AT982" s="6">
        <f t="shared" ca="1" si="424"/>
        <v>581962.55999999994</v>
      </c>
      <c r="AU982" s="6">
        <f t="shared" ca="1" si="425"/>
        <v>52730.04</v>
      </c>
      <c r="AV982" s="6">
        <f t="shared" ca="1" si="426"/>
        <v>0</v>
      </c>
      <c r="AW982" s="6">
        <f t="shared" ca="1" si="427"/>
        <v>0</v>
      </c>
      <c r="AX982" s="6">
        <f t="shared" ca="1" si="428"/>
        <v>48545.999999999993</v>
      </c>
      <c r="AY982" s="6">
        <f t="shared" ca="1" si="429"/>
        <v>0</v>
      </c>
      <c r="AZ982" s="6">
        <f t="shared" ca="1" si="430"/>
        <v>0</v>
      </c>
      <c r="BA982" s="6">
        <f t="shared" ca="1" si="431"/>
        <v>0</v>
      </c>
      <c r="BB982" s="6">
        <f t="shared" ca="1" si="432"/>
        <v>0</v>
      </c>
      <c r="BC982" s="6">
        <f t="shared" ca="1" si="433"/>
        <v>0</v>
      </c>
      <c r="BD982" s="6">
        <f t="shared" ca="1" si="434"/>
        <v>0</v>
      </c>
      <c r="BE982" s="6">
        <f t="shared" ca="1" si="435"/>
        <v>0</v>
      </c>
      <c r="BF982" s="6">
        <f t="shared" ca="1" si="418"/>
        <v>0</v>
      </c>
      <c r="BG982" s="6">
        <f t="shared" ca="1" si="419"/>
        <v>0</v>
      </c>
      <c r="BJ982" s="4">
        <f t="shared" ca="1" si="436"/>
        <v>783653.6</v>
      </c>
      <c r="BL982" s="3">
        <f t="shared" si="437"/>
        <v>43326</v>
      </c>
      <c r="BM982" s="6">
        <f>BM981+SUMIFS('Transactions (Dated)'!G:G,'Transactions (Dated)'!D:D,'Share Values'!AQ982)</f>
        <v>14317.649999999987</v>
      </c>
      <c r="BN982" s="6">
        <f ca="1">BN981+SUMIFS('Transactions (Dated)'!$F:$F,'Transactions (Dated)'!$D:$D,$BL982,'Transactions (Dated)'!$B:$B,BN$11,'Transactions (Dated)'!$C:$C,"Dividend (paid to cash)")*Y982</f>
        <v>0</v>
      </c>
      <c r="BO982" s="6">
        <f ca="1">BO981+SUMIFS('Transactions (Dated)'!$F:$F,'Transactions (Dated)'!$D:$D,$BL982,'Transactions (Dated)'!$B:$B,BO$11,'Transactions (Dated)'!$C:$C,"Dividend (paid to cash)")*Z982</f>
        <v>2421.875</v>
      </c>
      <c r="BP982" s="6">
        <f ca="1">BP981+SUMIFS('Transactions (Dated)'!$F:$F,'Transactions (Dated)'!$D:$D,$BL982,'Transactions (Dated)'!$B:$B,BP$11,'Transactions (Dated)'!$C:$C,"Dividend (paid to cash)")*AA982</f>
        <v>51745.237000000008</v>
      </c>
      <c r="BQ982" s="6">
        <f ca="1">BQ981+SUMIFS('Transactions (Dated)'!$F:$F,'Transactions (Dated)'!$D:$D,$BL982,'Transactions (Dated)'!$B:$B,BQ$11,'Transactions (Dated)'!$C:$C,"Dividend (paid to cash)")*AB982</f>
        <v>922.34999999999991</v>
      </c>
      <c r="BR982" s="6">
        <f ca="1">BR981+SUMIFS('Transactions (Dated)'!$F:$F,'Transactions (Dated)'!$D:$D,$BL982,'Transactions (Dated)'!$B:$B,BR$11,'Transactions (Dated)'!$C:$C,"Dividend (paid to cash)")*AC982</f>
        <v>0</v>
      </c>
      <c r="BS982" s="6">
        <f ca="1">BS981+SUMIFS('Transactions (Dated)'!$F:$F,'Transactions (Dated)'!$D:$D,$BL982,'Transactions (Dated)'!$B:$B,BS$11,'Transactions (Dated)'!$C:$C,"Dividend (paid to cash)")*AD982</f>
        <v>0</v>
      </c>
      <c r="BT982" s="6">
        <f ca="1">BT981+SUMIFS('Transactions (Dated)'!$F:$F,'Transactions (Dated)'!$D:$D,$BL982,'Transactions (Dated)'!$B:$B,BT$11,'Transactions (Dated)'!$C:$C,"Dividend (paid to cash)")*AE982</f>
        <v>11745</v>
      </c>
      <c r="BU982" s="6">
        <f ca="1">BU981+SUMIFS('Transactions (Dated)'!$F:$F,'Transactions (Dated)'!$D:$D,$BL982,'Transactions (Dated)'!$B:$B,BU$11,'Transactions (Dated)'!$C:$C,"Dividend (paid to cash)")*AF982</f>
        <v>0</v>
      </c>
      <c r="BV982" s="6">
        <f ca="1">BV981+SUMIFS('Transactions (Dated)'!$F:$F,'Transactions (Dated)'!$D:$D,$BL982,'Transactions (Dated)'!$B:$B,BV$11,'Transactions (Dated)'!$C:$C,"Dividend (paid to cash)")*AG982</f>
        <v>0</v>
      </c>
      <c r="BW982" s="6">
        <f ca="1">BW981+SUMIFS('Transactions (Dated)'!$F:$F,'Transactions (Dated)'!$D:$D,$BL982,'Transactions (Dated)'!$B:$B,BW$11,'Transactions (Dated)'!$C:$C,"Dividend (paid to cash)")*AH982</f>
        <v>0</v>
      </c>
      <c r="BX982" s="6">
        <f ca="1">BX981+SUMIFS('Transactions (Dated)'!$F:$F,'Transactions (Dated)'!$D:$D,$BL982,'Transactions (Dated)'!$B:$B,BX$11,'Transactions (Dated)'!$C:$C,"Dividend (paid to cash)")*AI982</f>
        <v>0</v>
      </c>
      <c r="BY982" s="6">
        <f ca="1">BY981+SUMIFS('Transactions (Dated)'!$F:$F,'Transactions (Dated)'!$D:$D,$BL982,'Transactions (Dated)'!$B:$B,BY$11,'Transactions (Dated)'!$C:$C,"Dividend (paid to cash)")*AJ982</f>
        <v>0</v>
      </c>
      <c r="BZ982" s="6">
        <f ca="1">BZ981+SUMIFS('Transactions (Dated)'!$F:$F,'Transactions (Dated)'!$D:$D,$BL982,'Transactions (Dated)'!$B:$B,BZ$11,'Transactions (Dated)'!$C:$C,"Dividend (paid to cash)")*AK982</f>
        <v>0</v>
      </c>
      <c r="CA982" s="6">
        <f ca="1">CA981+SUMIFS('Transactions (Dated)'!$F:$F,'Transactions (Dated)'!$D:$D,$BL982,'Transactions (Dated)'!$B:$B,CA$11,'Transactions (Dated)'!$C:$C,"Dividend (paid to cash)")*AL982</f>
        <v>0</v>
      </c>
      <c r="CB982" s="6">
        <v>0</v>
      </c>
      <c r="CC982" s="6">
        <v>0</v>
      </c>
      <c r="CF982" s="6">
        <f t="shared" ca="1" si="438"/>
        <v>81152.111999999994</v>
      </c>
      <c r="CH982" s="3">
        <f t="shared" si="439"/>
        <v>43326</v>
      </c>
      <c r="CI982" s="4">
        <f t="shared" ca="1" si="440"/>
        <v>783653.6</v>
      </c>
      <c r="CJ982" s="4">
        <f t="shared" ca="1" si="441"/>
        <v>81152.111999999994</v>
      </c>
      <c r="CL982" s="4">
        <f t="shared" ca="1" si="442"/>
        <v>864805.71199999994</v>
      </c>
    </row>
    <row r="983" spans="2:90" x14ac:dyDescent="0.15">
      <c r="B983" s="3">
        <v>43327</v>
      </c>
      <c r="E983" s="86">
        <v>43327</v>
      </c>
      <c r="F983" s="53">
        <v>13.06</v>
      </c>
      <c r="G983">
        <v>3.87</v>
      </c>
      <c r="H983">
        <v>21.8461</v>
      </c>
      <c r="I983">
        <v>28.2</v>
      </c>
      <c r="K983">
        <v>11.89</v>
      </c>
      <c r="L983">
        <v>16.61</v>
      </c>
      <c r="O983">
        <v>16.75</v>
      </c>
      <c r="Q983">
        <v>1.3</v>
      </c>
      <c r="R983">
        <v>5.92</v>
      </c>
      <c r="S983">
        <v>42.55</v>
      </c>
      <c r="T983">
        <v>0.34</v>
      </c>
      <c r="U983">
        <v>42.55</v>
      </c>
      <c r="X983" s="3">
        <f t="shared" si="420"/>
        <v>43327</v>
      </c>
      <c r="Y983" s="40">
        <f ca="1">Y982+SUMIFS('Transactions (Dated)'!$E$2:$E$53,'Transactions (Dated)'!$D$2:$D$53,'Share Values'!$X983,'Transactions (Dated)'!$B$2:$B$53,'Share Values'!Y$11,'Transactions (Dated)'!$C$2:$C$53,"Buy")-SUMIFS('Transactions (Dated)'!$E$2:$E$53,'Transactions (Dated)'!$D$2:$D$53,'Share Values'!$X983,'Transactions (Dated)'!$B$2:$B$53,'Share Values'!Y$11,'Transactions (Dated)'!$C$2:$C$53,"Sell")</f>
        <v>4625</v>
      </c>
      <c r="Z983" s="40">
        <f ca="1">Z982+SUMIFS('Transactions (Dated)'!$E$2:$E$53,'Transactions (Dated)'!$D$2:$D$53,'Share Values'!$X983,'Transactions (Dated)'!$B$2:$B$53,'Share Values'!Z$11,'Transactions (Dated)'!$C$2:$C$53,"Buy")-SUMIFS('Transactions (Dated)'!$E$2:$E$53,'Transactions (Dated)'!$D$2:$D$53,'Share Values'!$X983,'Transactions (Dated)'!$B$2:$B$53,'Share Values'!Z$11,'Transactions (Dated)'!$C$2:$C$53,"Sell")</f>
        <v>9375</v>
      </c>
      <c r="AA983" s="40">
        <f ca="1">AA982+SUMIFS('Transactions (Dated)'!$E$2:$E$53,'Transactions (Dated)'!$D$2:$D$53,'Share Values'!$X983,'Transactions (Dated)'!$B$2:$B$53,'Share Values'!AA$11,'Transactions (Dated)'!$C$2:$C$53,"Buy")-SUMIFS('Transactions (Dated)'!$E$2:$E$53,'Transactions (Dated)'!$D$2:$D$53,'Share Values'!$X983,'Transactions (Dated)'!$B$2:$B$53,'Share Values'!AA$11,'Transactions (Dated)'!$C$2:$C$53,"Sell")</f>
        <v>26357</v>
      </c>
      <c r="AB983" s="40">
        <f ca="1">AB982+SUMIFS('Transactions (Dated)'!$E$2:$E$53,'Transactions (Dated)'!$D$2:$D$53,'Share Values'!$X983,'Transactions (Dated)'!$B$2:$B$53,'Share Values'!AB$11,'Transactions (Dated)'!$C$2:$C$53,"Buy")-SUMIFS('Transactions (Dated)'!$E$2:$E$53,'Transactions (Dated)'!$D$2:$D$53,'Share Values'!$X983,'Transactions (Dated)'!$B$2:$B$53,'Share Values'!AB$11,'Transactions (Dated)'!$C$2:$C$53,"Sell")</f>
        <v>1892</v>
      </c>
      <c r="AC983" s="40">
        <f ca="1">AC982+SUMIFS('Transactions (Dated)'!$E$2:$E$53,'Transactions (Dated)'!$D$2:$D$53,'Share Values'!$X983,'Transactions (Dated)'!$B$2:$B$53,'Share Values'!AC$11,'Transactions (Dated)'!$C$2:$C$53,"Buy")-SUMIFS('Transactions (Dated)'!$E$2:$E$53,'Transactions (Dated)'!$D$2:$D$53,'Share Values'!$X983,'Transactions (Dated)'!$B$2:$B$53,'Share Values'!AC$11,'Transactions (Dated)'!$C$2:$C$53,"Sell")</f>
        <v>2348</v>
      </c>
      <c r="AD983" s="40">
        <f ca="1">AD982+SUMIFS('Transactions (Dated)'!$E$2:$E$53,'Transactions (Dated)'!$D$2:$D$53,'Share Values'!$X983,'Transactions (Dated)'!$B$2:$B$53,'Share Values'!AD$11,'Transactions (Dated)'!$C$2:$C$53,"Buy")-SUMIFS('Transactions (Dated)'!$E$2:$E$53,'Transactions (Dated)'!$D$2:$D$53,'Share Values'!$X983,'Transactions (Dated)'!$B$2:$B$53,'Share Values'!AD$11,'Transactions (Dated)'!$C$2:$C$53,"Sell")</f>
        <v>0</v>
      </c>
      <c r="AE983" s="40">
        <f ca="1">AE982+SUMIFS('Transactions (Dated)'!$E$2:$E$53,'Transactions (Dated)'!$D$2:$D$53,'Share Values'!$X983,'Transactions (Dated)'!$B$2:$B$53,'Share Values'!AE$11,'Transactions (Dated)'!$C$2:$C$53,"Buy")-SUMIFS('Transactions (Dated)'!$E$2:$E$53,'Transactions (Dated)'!$D$2:$D$53,'Share Values'!$X983,'Transactions (Dated)'!$B$2:$B$53,'Share Values'!AE$11,'Transactions (Dated)'!$C$2:$C$53,"Sell")</f>
        <v>2900</v>
      </c>
      <c r="AF983" s="40">
        <f ca="1">AF982+SUMIFS('Transactions (Dated)'!$E$2:$E$53,'Transactions (Dated)'!$D$2:$D$53,'Share Values'!$X983,'Transactions (Dated)'!$B$2:$B$53,'Share Values'!AF$11,'Transactions (Dated)'!$C$2:$C$53,"Buy")-SUMIFS('Transactions (Dated)'!$E$2:$E$53,'Transactions (Dated)'!$D$2:$D$53,'Share Values'!$X983,'Transactions (Dated)'!$B$2:$B$53,'Share Values'!AF$11,'Transactions (Dated)'!$C$2:$C$53,"Sell")</f>
        <v>14201</v>
      </c>
      <c r="AG983" s="40">
        <f ca="1">AG982+SUMIFS('Transactions (Dated)'!$E$2:$E$53,'Transactions (Dated)'!$D$2:$D$53,'Share Values'!$X983,'Transactions (Dated)'!$B$2:$B$53,'Share Values'!AG$11,'Transactions (Dated)'!$C$2:$C$53,"Buy")-SUMIFS('Transactions (Dated)'!$E$2:$E$53,'Transactions (Dated)'!$D$2:$D$53,'Share Values'!$X983,'Transactions (Dated)'!$B$2:$B$53,'Share Values'!AG$11,'Transactions (Dated)'!$C$2:$C$53,"Sell")</f>
        <v>6835</v>
      </c>
      <c r="AH983" s="40">
        <f ca="1">AH982+SUMIFS('Transactions (Dated)'!$E$2:$E$53,'Transactions (Dated)'!$D$2:$D$53,'Share Values'!$X983,'Transactions (Dated)'!$B$2:$B$53,'Share Values'!AH$11,'Transactions (Dated)'!$C$2:$C$53,"Buy")-SUMIFS('Transactions (Dated)'!$E$2:$E$53,'Transactions (Dated)'!$D$2:$D$53,'Share Values'!$X983,'Transactions (Dated)'!$B$2:$B$53,'Share Values'!AH$11,'Transactions (Dated)'!$C$2:$C$53,"Sell")</f>
        <v>0</v>
      </c>
      <c r="AI983" s="40">
        <f ca="1">AI982+SUMIFS('Transactions (Dated)'!$E$2:$E$53,'Transactions (Dated)'!$D$2:$D$53,'Share Values'!$X983,'Transactions (Dated)'!$B$2:$B$53,'Share Values'!AI$11,'Transactions (Dated)'!$C$2:$C$53,"Buy")-SUMIFS('Transactions (Dated)'!$E$2:$E$53,'Transactions (Dated)'!$D$2:$D$53,'Share Values'!$X983,'Transactions (Dated)'!$B$2:$B$53,'Share Values'!AI$11,'Transactions (Dated)'!$C$2:$C$53,"Sell")</f>
        <v>0</v>
      </c>
      <c r="AJ983" s="40">
        <f ca="1">AJ982+SUMIFS('Transactions (Dated)'!$E$2:$E$53,'Transactions (Dated)'!$D$2:$D$53,'Share Values'!$X983,'Transactions (Dated)'!$B$2:$B$53,'Share Values'!AJ$11,'Transactions (Dated)'!$C$2:$C$53,"Buy")-SUMIFS('Transactions (Dated)'!$E$2:$E$53,'Transactions (Dated)'!$D$2:$D$53,'Share Values'!$X983,'Transactions (Dated)'!$B$2:$B$53,'Share Values'!AJ$11,'Transactions (Dated)'!$C$2:$C$53,"Sell")</f>
        <v>0</v>
      </c>
      <c r="AK983" s="40">
        <f ca="1">AK982+SUMIFS('Transactions (Dated)'!$E$2:$E$53,'Transactions (Dated)'!$D$2:$D$53,'Share Values'!$X983,'Transactions (Dated)'!$B$2:$B$53,'Share Values'!AK$11,'Transactions (Dated)'!$C$2:$C$53,"Buy")-SUMIFS('Transactions (Dated)'!$E$2:$E$53,'Transactions (Dated)'!$D$2:$D$53,'Share Values'!$X983,'Transactions (Dated)'!$B$2:$B$53,'Share Values'!AK$11,'Transactions (Dated)'!$C$2:$C$53,"Sell")</f>
        <v>0</v>
      </c>
      <c r="AL983" s="40">
        <f ca="1">AL982+SUMIFS('Transactions (Dated)'!$E$2:$E$53,'Transactions (Dated)'!$D$2:$D$53,'Share Values'!$X983,'Transactions (Dated)'!$B$2:$B$53,'Share Values'!AL$11,'Transactions (Dated)'!$C$2:$C$53,"Buy")-SUMIFS('Transactions (Dated)'!$E$2:$E$53,'Transactions (Dated)'!$D$2:$D$53,'Share Values'!$X983,'Transactions (Dated)'!$B$2:$B$53,'Share Values'!AL$11,'Transactions (Dated)'!$C$2:$C$53,"Sell")</f>
        <v>0</v>
      </c>
      <c r="AM983" s="40">
        <f ca="1">AM982+SUMIFS('Transactions (Dated)'!$E$2:$E$53,'Transactions (Dated)'!$D$2:$D$53,'Share Values'!$X983,'Transactions (Dated)'!$B$2:$B$53,'Share Values'!AM$11,'Transactions (Dated)'!$C$2:$C$53,"Buy")-SUMIFS('Transactions (Dated)'!$E$2:$E$53,'Transactions (Dated)'!$D$2:$D$53,'Share Values'!$X983,'Transactions (Dated)'!$B$2:$B$53,'Share Values'!AM$11,'Transactions (Dated)'!$C$2:$C$53,"Sell")</f>
        <v>0</v>
      </c>
      <c r="AN983" s="40">
        <f ca="1">AN982+SUMIFS('Transactions (Dated)'!$E$2:$E$53,'Transactions (Dated)'!$D$2:$D$53,'Share Values'!$X983,'Transactions (Dated)'!$B$2:$B$53,'Share Values'!AN$11,'Transactions (Dated)'!$C$2:$C$53,"Buy")-SUMIFS('Transactions (Dated)'!$E$2:$E$53,'Transactions (Dated)'!$D$2:$D$53,'Share Values'!$X983,'Transactions (Dated)'!$B$2:$B$53,'Share Values'!AN$11,'Transactions (Dated)'!$C$2:$C$53,"Sell")</f>
        <v>0</v>
      </c>
      <c r="AQ983" s="3">
        <f t="shared" si="421"/>
        <v>43327</v>
      </c>
      <c r="AR983" s="6">
        <f t="shared" ca="1" si="422"/>
        <v>60402.5</v>
      </c>
      <c r="AS983" s="6">
        <f t="shared" ca="1" si="423"/>
        <v>36281.25</v>
      </c>
      <c r="AT983" s="6">
        <f t="shared" ca="1" si="424"/>
        <v>575797.65769999998</v>
      </c>
      <c r="AU983" s="6">
        <f t="shared" ca="1" si="425"/>
        <v>53354.400000000001</v>
      </c>
      <c r="AV983" s="6">
        <f t="shared" ca="1" si="426"/>
        <v>0</v>
      </c>
      <c r="AW983" s="6">
        <f t="shared" ca="1" si="427"/>
        <v>0</v>
      </c>
      <c r="AX983" s="6">
        <f t="shared" ca="1" si="428"/>
        <v>48169</v>
      </c>
      <c r="AY983" s="6">
        <f t="shared" ca="1" si="429"/>
        <v>0</v>
      </c>
      <c r="AZ983" s="6">
        <f t="shared" ca="1" si="430"/>
        <v>0</v>
      </c>
      <c r="BA983" s="6">
        <f t="shared" ca="1" si="431"/>
        <v>0</v>
      </c>
      <c r="BB983" s="6">
        <f t="shared" ca="1" si="432"/>
        <v>0</v>
      </c>
      <c r="BC983" s="6">
        <f t="shared" ca="1" si="433"/>
        <v>0</v>
      </c>
      <c r="BD983" s="6">
        <f t="shared" ca="1" si="434"/>
        <v>0</v>
      </c>
      <c r="BE983" s="6">
        <f t="shared" ca="1" si="435"/>
        <v>0</v>
      </c>
      <c r="BF983" s="6">
        <f t="shared" ca="1" si="418"/>
        <v>0</v>
      </c>
      <c r="BG983" s="6">
        <f t="shared" ca="1" si="419"/>
        <v>0</v>
      </c>
      <c r="BJ983" s="4">
        <f t="shared" ca="1" si="436"/>
        <v>774004.8077</v>
      </c>
      <c r="BL983" s="3">
        <f t="shared" si="437"/>
        <v>43327</v>
      </c>
      <c r="BM983" s="6">
        <f>BM982+SUMIFS('Transactions (Dated)'!G:G,'Transactions (Dated)'!D:D,'Share Values'!AQ983)</f>
        <v>14317.649999999987</v>
      </c>
      <c r="BN983" s="6">
        <f ca="1">BN982+SUMIFS('Transactions (Dated)'!$F:$F,'Transactions (Dated)'!$D:$D,$BL983,'Transactions (Dated)'!$B:$B,BN$11,'Transactions (Dated)'!$C:$C,"Dividend (paid to cash)")*Y983</f>
        <v>0</v>
      </c>
      <c r="BO983" s="6">
        <f ca="1">BO982+SUMIFS('Transactions (Dated)'!$F:$F,'Transactions (Dated)'!$D:$D,$BL983,'Transactions (Dated)'!$B:$B,BO$11,'Transactions (Dated)'!$C:$C,"Dividend (paid to cash)")*Z983</f>
        <v>2421.875</v>
      </c>
      <c r="BP983" s="6">
        <f ca="1">BP982+SUMIFS('Transactions (Dated)'!$F:$F,'Transactions (Dated)'!$D:$D,$BL983,'Transactions (Dated)'!$B:$B,BP$11,'Transactions (Dated)'!$C:$C,"Dividend (paid to cash)")*AA983</f>
        <v>51745.237000000008</v>
      </c>
      <c r="BQ983" s="6">
        <f ca="1">BQ982+SUMIFS('Transactions (Dated)'!$F:$F,'Transactions (Dated)'!$D:$D,$BL983,'Transactions (Dated)'!$B:$B,BQ$11,'Transactions (Dated)'!$C:$C,"Dividend (paid to cash)")*AB983</f>
        <v>922.34999999999991</v>
      </c>
      <c r="BR983" s="6">
        <f ca="1">BR982+SUMIFS('Transactions (Dated)'!$F:$F,'Transactions (Dated)'!$D:$D,$BL983,'Transactions (Dated)'!$B:$B,BR$11,'Transactions (Dated)'!$C:$C,"Dividend (paid to cash)")*AC983</f>
        <v>0</v>
      </c>
      <c r="BS983" s="6">
        <f ca="1">BS982+SUMIFS('Transactions (Dated)'!$F:$F,'Transactions (Dated)'!$D:$D,$BL983,'Transactions (Dated)'!$B:$B,BS$11,'Transactions (Dated)'!$C:$C,"Dividend (paid to cash)")*AD983</f>
        <v>0</v>
      </c>
      <c r="BT983" s="6">
        <f ca="1">BT982+SUMIFS('Transactions (Dated)'!$F:$F,'Transactions (Dated)'!$D:$D,$BL983,'Transactions (Dated)'!$B:$B,BT$11,'Transactions (Dated)'!$C:$C,"Dividend (paid to cash)")*AE983</f>
        <v>11745</v>
      </c>
      <c r="BU983" s="6">
        <f ca="1">BU982+SUMIFS('Transactions (Dated)'!$F:$F,'Transactions (Dated)'!$D:$D,$BL983,'Transactions (Dated)'!$B:$B,BU$11,'Transactions (Dated)'!$C:$C,"Dividend (paid to cash)")*AF983</f>
        <v>0</v>
      </c>
      <c r="BV983" s="6">
        <f ca="1">BV982+SUMIFS('Transactions (Dated)'!$F:$F,'Transactions (Dated)'!$D:$D,$BL983,'Transactions (Dated)'!$B:$B,BV$11,'Transactions (Dated)'!$C:$C,"Dividend (paid to cash)")*AG983</f>
        <v>0</v>
      </c>
      <c r="BW983" s="6">
        <f ca="1">BW982+SUMIFS('Transactions (Dated)'!$F:$F,'Transactions (Dated)'!$D:$D,$BL983,'Transactions (Dated)'!$B:$B,BW$11,'Transactions (Dated)'!$C:$C,"Dividend (paid to cash)")*AH983</f>
        <v>0</v>
      </c>
      <c r="BX983" s="6">
        <f ca="1">BX982+SUMIFS('Transactions (Dated)'!$F:$F,'Transactions (Dated)'!$D:$D,$BL983,'Transactions (Dated)'!$B:$B,BX$11,'Transactions (Dated)'!$C:$C,"Dividend (paid to cash)")*AI983</f>
        <v>0</v>
      </c>
      <c r="BY983" s="6">
        <f ca="1">BY982+SUMIFS('Transactions (Dated)'!$F:$F,'Transactions (Dated)'!$D:$D,$BL983,'Transactions (Dated)'!$B:$B,BY$11,'Transactions (Dated)'!$C:$C,"Dividend (paid to cash)")*AJ983</f>
        <v>0</v>
      </c>
      <c r="BZ983" s="6">
        <f ca="1">BZ982+SUMIFS('Transactions (Dated)'!$F:$F,'Transactions (Dated)'!$D:$D,$BL983,'Transactions (Dated)'!$B:$B,BZ$11,'Transactions (Dated)'!$C:$C,"Dividend (paid to cash)")*AK983</f>
        <v>0</v>
      </c>
      <c r="CA983" s="6">
        <f ca="1">CA982+SUMIFS('Transactions (Dated)'!$F:$F,'Transactions (Dated)'!$D:$D,$BL983,'Transactions (Dated)'!$B:$B,CA$11,'Transactions (Dated)'!$C:$C,"Dividend (paid to cash)")*AL983</f>
        <v>0</v>
      </c>
      <c r="CB983" s="6">
        <v>0</v>
      </c>
      <c r="CC983" s="6">
        <v>0</v>
      </c>
      <c r="CF983" s="6">
        <f t="shared" ca="1" si="438"/>
        <v>81152.111999999994</v>
      </c>
      <c r="CH983" s="3">
        <f t="shared" si="439"/>
        <v>43327</v>
      </c>
      <c r="CI983" s="4">
        <f t="shared" ca="1" si="440"/>
        <v>774004.8077</v>
      </c>
      <c r="CJ983" s="4">
        <f t="shared" ca="1" si="441"/>
        <v>81152.111999999994</v>
      </c>
      <c r="CL983" s="4">
        <f t="shared" ca="1" si="442"/>
        <v>855156.91969999997</v>
      </c>
    </row>
    <row r="984" spans="2:90" x14ac:dyDescent="0.15">
      <c r="B984" s="3">
        <v>43328</v>
      </c>
      <c r="E984" s="86">
        <v>43328</v>
      </c>
      <c r="F984" s="53">
        <v>13.26</v>
      </c>
      <c r="G984">
        <v>4.05</v>
      </c>
      <c r="H984">
        <v>21.945</v>
      </c>
      <c r="I984">
        <v>28.07</v>
      </c>
      <c r="K984">
        <v>12.04</v>
      </c>
      <c r="L984">
        <v>16.75</v>
      </c>
      <c r="O984">
        <v>16.73</v>
      </c>
      <c r="Q984">
        <v>1.27</v>
      </c>
      <c r="R984">
        <v>6.09</v>
      </c>
      <c r="S984">
        <v>43.21</v>
      </c>
      <c r="T984">
        <v>0.35</v>
      </c>
      <c r="U984">
        <v>43.21</v>
      </c>
      <c r="X984" s="3">
        <f t="shared" si="420"/>
        <v>43328</v>
      </c>
      <c r="Y984" s="40">
        <f ca="1">Y983+SUMIFS('Transactions (Dated)'!$E$2:$E$53,'Transactions (Dated)'!$D$2:$D$53,'Share Values'!$X984,'Transactions (Dated)'!$B$2:$B$53,'Share Values'!Y$11,'Transactions (Dated)'!$C$2:$C$53,"Buy")-SUMIFS('Transactions (Dated)'!$E$2:$E$53,'Transactions (Dated)'!$D$2:$D$53,'Share Values'!$X984,'Transactions (Dated)'!$B$2:$B$53,'Share Values'!Y$11,'Transactions (Dated)'!$C$2:$C$53,"Sell")</f>
        <v>4625</v>
      </c>
      <c r="Z984" s="40">
        <f ca="1">Z983+SUMIFS('Transactions (Dated)'!$E$2:$E$53,'Transactions (Dated)'!$D$2:$D$53,'Share Values'!$X984,'Transactions (Dated)'!$B$2:$B$53,'Share Values'!Z$11,'Transactions (Dated)'!$C$2:$C$53,"Buy")-SUMIFS('Transactions (Dated)'!$E$2:$E$53,'Transactions (Dated)'!$D$2:$D$53,'Share Values'!$X984,'Transactions (Dated)'!$B$2:$B$53,'Share Values'!Z$11,'Transactions (Dated)'!$C$2:$C$53,"Sell")</f>
        <v>9375</v>
      </c>
      <c r="AA984" s="40">
        <f ca="1">AA983+SUMIFS('Transactions (Dated)'!$E$2:$E$53,'Transactions (Dated)'!$D$2:$D$53,'Share Values'!$X984,'Transactions (Dated)'!$B$2:$B$53,'Share Values'!AA$11,'Transactions (Dated)'!$C$2:$C$53,"Buy")-SUMIFS('Transactions (Dated)'!$E$2:$E$53,'Transactions (Dated)'!$D$2:$D$53,'Share Values'!$X984,'Transactions (Dated)'!$B$2:$B$53,'Share Values'!AA$11,'Transactions (Dated)'!$C$2:$C$53,"Sell")</f>
        <v>26357</v>
      </c>
      <c r="AB984" s="40">
        <f ca="1">AB983+SUMIFS('Transactions (Dated)'!$E$2:$E$53,'Transactions (Dated)'!$D$2:$D$53,'Share Values'!$X984,'Transactions (Dated)'!$B$2:$B$53,'Share Values'!AB$11,'Transactions (Dated)'!$C$2:$C$53,"Buy")-SUMIFS('Transactions (Dated)'!$E$2:$E$53,'Transactions (Dated)'!$D$2:$D$53,'Share Values'!$X984,'Transactions (Dated)'!$B$2:$B$53,'Share Values'!AB$11,'Transactions (Dated)'!$C$2:$C$53,"Sell")</f>
        <v>1892</v>
      </c>
      <c r="AC984" s="40">
        <f ca="1">AC983+SUMIFS('Transactions (Dated)'!$E$2:$E$53,'Transactions (Dated)'!$D$2:$D$53,'Share Values'!$X984,'Transactions (Dated)'!$B$2:$B$53,'Share Values'!AC$11,'Transactions (Dated)'!$C$2:$C$53,"Buy")-SUMIFS('Transactions (Dated)'!$E$2:$E$53,'Transactions (Dated)'!$D$2:$D$53,'Share Values'!$X984,'Transactions (Dated)'!$B$2:$B$53,'Share Values'!AC$11,'Transactions (Dated)'!$C$2:$C$53,"Sell")</f>
        <v>2348</v>
      </c>
      <c r="AD984" s="40">
        <f ca="1">AD983+SUMIFS('Transactions (Dated)'!$E$2:$E$53,'Transactions (Dated)'!$D$2:$D$53,'Share Values'!$X984,'Transactions (Dated)'!$B$2:$B$53,'Share Values'!AD$11,'Transactions (Dated)'!$C$2:$C$53,"Buy")-SUMIFS('Transactions (Dated)'!$E$2:$E$53,'Transactions (Dated)'!$D$2:$D$53,'Share Values'!$X984,'Transactions (Dated)'!$B$2:$B$53,'Share Values'!AD$11,'Transactions (Dated)'!$C$2:$C$53,"Sell")</f>
        <v>0</v>
      </c>
      <c r="AE984" s="40">
        <f ca="1">AE983+SUMIFS('Transactions (Dated)'!$E$2:$E$53,'Transactions (Dated)'!$D$2:$D$53,'Share Values'!$X984,'Transactions (Dated)'!$B$2:$B$53,'Share Values'!AE$11,'Transactions (Dated)'!$C$2:$C$53,"Buy")-SUMIFS('Transactions (Dated)'!$E$2:$E$53,'Transactions (Dated)'!$D$2:$D$53,'Share Values'!$X984,'Transactions (Dated)'!$B$2:$B$53,'Share Values'!AE$11,'Transactions (Dated)'!$C$2:$C$53,"Sell")</f>
        <v>2900</v>
      </c>
      <c r="AF984" s="40">
        <f ca="1">AF983+SUMIFS('Transactions (Dated)'!$E$2:$E$53,'Transactions (Dated)'!$D$2:$D$53,'Share Values'!$X984,'Transactions (Dated)'!$B$2:$B$53,'Share Values'!AF$11,'Transactions (Dated)'!$C$2:$C$53,"Buy")-SUMIFS('Transactions (Dated)'!$E$2:$E$53,'Transactions (Dated)'!$D$2:$D$53,'Share Values'!$X984,'Transactions (Dated)'!$B$2:$B$53,'Share Values'!AF$11,'Transactions (Dated)'!$C$2:$C$53,"Sell")</f>
        <v>14201</v>
      </c>
      <c r="AG984" s="40">
        <f ca="1">AG983+SUMIFS('Transactions (Dated)'!$E$2:$E$53,'Transactions (Dated)'!$D$2:$D$53,'Share Values'!$X984,'Transactions (Dated)'!$B$2:$B$53,'Share Values'!AG$11,'Transactions (Dated)'!$C$2:$C$53,"Buy")-SUMIFS('Transactions (Dated)'!$E$2:$E$53,'Transactions (Dated)'!$D$2:$D$53,'Share Values'!$X984,'Transactions (Dated)'!$B$2:$B$53,'Share Values'!AG$11,'Transactions (Dated)'!$C$2:$C$53,"Sell")</f>
        <v>6835</v>
      </c>
      <c r="AH984" s="40">
        <f ca="1">AH983+SUMIFS('Transactions (Dated)'!$E$2:$E$53,'Transactions (Dated)'!$D$2:$D$53,'Share Values'!$X984,'Transactions (Dated)'!$B$2:$B$53,'Share Values'!AH$11,'Transactions (Dated)'!$C$2:$C$53,"Buy")-SUMIFS('Transactions (Dated)'!$E$2:$E$53,'Transactions (Dated)'!$D$2:$D$53,'Share Values'!$X984,'Transactions (Dated)'!$B$2:$B$53,'Share Values'!AH$11,'Transactions (Dated)'!$C$2:$C$53,"Sell")</f>
        <v>0</v>
      </c>
      <c r="AI984" s="40">
        <f ca="1">AI983+SUMIFS('Transactions (Dated)'!$E$2:$E$53,'Transactions (Dated)'!$D$2:$D$53,'Share Values'!$X984,'Transactions (Dated)'!$B$2:$B$53,'Share Values'!AI$11,'Transactions (Dated)'!$C$2:$C$53,"Buy")-SUMIFS('Transactions (Dated)'!$E$2:$E$53,'Transactions (Dated)'!$D$2:$D$53,'Share Values'!$X984,'Transactions (Dated)'!$B$2:$B$53,'Share Values'!AI$11,'Transactions (Dated)'!$C$2:$C$53,"Sell")</f>
        <v>0</v>
      </c>
      <c r="AJ984" s="40">
        <f ca="1">AJ983+SUMIFS('Transactions (Dated)'!$E$2:$E$53,'Transactions (Dated)'!$D$2:$D$53,'Share Values'!$X984,'Transactions (Dated)'!$B$2:$B$53,'Share Values'!AJ$11,'Transactions (Dated)'!$C$2:$C$53,"Buy")-SUMIFS('Transactions (Dated)'!$E$2:$E$53,'Transactions (Dated)'!$D$2:$D$53,'Share Values'!$X984,'Transactions (Dated)'!$B$2:$B$53,'Share Values'!AJ$11,'Transactions (Dated)'!$C$2:$C$53,"Sell")</f>
        <v>0</v>
      </c>
      <c r="AK984" s="40">
        <f ca="1">AK983+SUMIFS('Transactions (Dated)'!$E$2:$E$53,'Transactions (Dated)'!$D$2:$D$53,'Share Values'!$X984,'Transactions (Dated)'!$B$2:$B$53,'Share Values'!AK$11,'Transactions (Dated)'!$C$2:$C$53,"Buy")-SUMIFS('Transactions (Dated)'!$E$2:$E$53,'Transactions (Dated)'!$D$2:$D$53,'Share Values'!$X984,'Transactions (Dated)'!$B$2:$B$53,'Share Values'!AK$11,'Transactions (Dated)'!$C$2:$C$53,"Sell")</f>
        <v>0</v>
      </c>
      <c r="AL984" s="40">
        <f ca="1">AL983+SUMIFS('Transactions (Dated)'!$E$2:$E$53,'Transactions (Dated)'!$D$2:$D$53,'Share Values'!$X984,'Transactions (Dated)'!$B$2:$B$53,'Share Values'!AL$11,'Transactions (Dated)'!$C$2:$C$53,"Buy")-SUMIFS('Transactions (Dated)'!$E$2:$E$53,'Transactions (Dated)'!$D$2:$D$53,'Share Values'!$X984,'Transactions (Dated)'!$B$2:$B$53,'Share Values'!AL$11,'Transactions (Dated)'!$C$2:$C$53,"Sell")</f>
        <v>0</v>
      </c>
      <c r="AM984" s="40">
        <f ca="1">AM983+SUMIFS('Transactions (Dated)'!$E$2:$E$53,'Transactions (Dated)'!$D$2:$D$53,'Share Values'!$X984,'Transactions (Dated)'!$B$2:$B$53,'Share Values'!AM$11,'Transactions (Dated)'!$C$2:$C$53,"Buy")-SUMIFS('Transactions (Dated)'!$E$2:$E$53,'Transactions (Dated)'!$D$2:$D$53,'Share Values'!$X984,'Transactions (Dated)'!$B$2:$B$53,'Share Values'!AM$11,'Transactions (Dated)'!$C$2:$C$53,"Sell")</f>
        <v>0</v>
      </c>
      <c r="AN984" s="40">
        <f ca="1">AN983+SUMIFS('Transactions (Dated)'!$E$2:$E$53,'Transactions (Dated)'!$D$2:$D$53,'Share Values'!$X984,'Transactions (Dated)'!$B$2:$B$53,'Share Values'!AN$11,'Transactions (Dated)'!$C$2:$C$53,"Buy")-SUMIFS('Transactions (Dated)'!$E$2:$E$53,'Transactions (Dated)'!$D$2:$D$53,'Share Values'!$X984,'Transactions (Dated)'!$B$2:$B$53,'Share Values'!AN$11,'Transactions (Dated)'!$C$2:$C$53,"Sell")</f>
        <v>0</v>
      </c>
      <c r="AQ984" s="3">
        <f t="shared" si="421"/>
        <v>43328</v>
      </c>
      <c r="AR984" s="6">
        <f t="shared" ca="1" si="422"/>
        <v>61327.5</v>
      </c>
      <c r="AS984" s="6">
        <f t="shared" ca="1" si="423"/>
        <v>37968.75</v>
      </c>
      <c r="AT984" s="6">
        <f t="shared" ca="1" si="424"/>
        <v>578404.36499999999</v>
      </c>
      <c r="AU984" s="6">
        <f t="shared" ca="1" si="425"/>
        <v>53108.44</v>
      </c>
      <c r="AV984" s="6">
        <f t="shared" ca="1" si="426"/>
        <v>0</v>
      </c>
      <c r="AW984" s="6">
        <f t="shared" ca="1" si="427"/>
        <v>0</v>
      </c>
      <c r="AX984" s="6">
        <f t="shared" ca="1" si="428"/>
        <v>48575</v>
      </c>
      <c r="AY984" s="6">
        <f t="shared" ca="1" si="429"/>
        <v>0</v>
      </c>
      <c r="AZ984" s="6">
        <f t="shared" ca="1" si="430"/>
        <v>0</v>
      </c>
      <c r="BA984" s="6">
        <f t="shared" ca="1" si="431"/>
        <v>0</v>
      </c>
      <c r="BB984" s="6">
        <f t="shared" ca="1" si="432"/>
        <v>0</v>
      </c>
      <c r="BC984" s="6">
        <f t="shared" ca="1" si="433"/>
        <v>0</v>
      </c>
      <c r="BD984" s="6">
        <f t="shared" ca="1" si="434"/>
        <v>0</v>
      </c>
      <c r="BE984" s="6">
        <f t="shared" ca="1" si="435"/>
        <v>0</v>
      </c>
      <c r="BF984" s="6">
        <f t="shared" ca="1" si="418"/>
        <v>0</v>
      </c>
      <c r="BG984" s="6">
        <f t="shared" ca="1" si="419"/>
        <v>0</v>
      </c>
      <c r="BJ984" s="4">
        <f t="shared" ca="1" si="436"/>
        <v>779384.05499999993</v>
      </c>
      <c r="BL984" s="3">
        <f t="shared" si="437"/>
        <v>43328</v>
      </c>
      <c r="BM984" s="6">
        <f>BM983+SUMIFS('Transactions (Dated)'!G:G,'Transactions (Dated)'!D:D,'Share Values'!AQ984)</f>
        <v>14317.649999999987</v>
      </c>
      <c r="BN984" s="6">
        <f ca="1">BN983+SUMIFS('Transactions (Dated)'!$F:$F,'Transactions (Dated)'!$D:$D,$BL984,'Transactions (Dated)'!$B:$B,BN$11,'Transactions (Dated)'!$C:$C,"Dividend (paid to cash)")*Y984</f>
        <v>0</v>
      </c>
      <c r="BO984" s="6">
        <f ca="1">BO983+SUMIFS('Transactions (Dated)'!$F:$F,'Transactions (Dated)'!$D:$D,$BL984,'Transactions (Dated)'!$B:$B,BO$11,'Transactions (Dated)'!$C:$C,"Dividend (paid to cash)")*Z984</f>
        <v>2421.875</v>
      </c>
      <c r="BP984" s="6">
        <f ca="1">BP983+SUMIFS('Transactions (Dated)'!$F:$F,'Transactions (Dated)'!$D:$D,$BL984,'Transactions (Dated)'!$B:$B,BP$11,'Transactions (Dated)'!$C:$C,"Dividend (paid to cash)")*AA984</f>
        <v>51745.237000000008</v>
      </c>
      <c r="BQ984" s="6">
        <f ca="1">BQ983+SUMIFS('Transactions (Dated)'!$F:$F,'Transactions (Dated)'!$D:$D,$BL984,'Transactions (Dated)'!$B:$B,BQ$11,'Transactions (Dated)'!$C:$C,"Dividend (paid to cash)")*AB984</f>
        <v>922.34999999999991</v>
      </c>
      <c r="BR984" s="6">
        <f ca="1">BR983+SUMIFS('Transactions (Dated)'!$F:$F,'Transactions (Dated)'!$D:$D,$BL984,'Transactions (Dated)'!$B:$B,BR$11,'Transactions (Dated)'!$C:$C,"Dividend (paid to cash)")*AC984</f>
        <v>0</v>
      </c>
      <c r="BS984" s="6">
        <f ca="1">BS983+SUMIFS('Transactions (Dated)'!$F:$F,'Transactions (Dated)'!$D:$D,$BL984,'Transactions (Dated)'!$B:$B,BS$11,'Transactions (Dated)'!$C:$C,"Dividend (paid to cash)")*AD984</f>
        <v>0</v>
      </c>
      <c r="BT984" s="6">
        <f ca="1">BT983+SUMIFS('Transactions (Dated)'!$F:$F,'Transactions (Dated)'!$D:$D,$BL984,'Transactions (Dated)'!$B:$B,BT$11,'Transactions (Dated)'!$C:$C,"Dividend (paid to cash)")*AE984</f>
        <v>11745</v>
      </c>
      <c r="BU984" s="6">
        <f ca="1">BU983+SUMIFS('Transactions (Dated)'!$F:$F,'Transactions (Dated)'!$D:$D,$BL984,'Transactions (Dated)'!$B:$B,BU$11,'Transactions (Dated)'!$C:$C,"Dividend (paid to cash)")*AF984</f>
        <v>0</v>
      </c>
      <c r="BV984" s="6">
        <f ca="1">BV983+SUMIFS('Transactions (Dated)'!$F:$F,'Transactions (Dated)'!$D:$D,$BL984,'Transactions (Dated)'!$B:$B,BV$11,'Transactions (Dated)'!$C:$C,"Dividend (paid to cash)")*AG984</f>
        <v>0</v>
      </c>
      <c r="BW984" s="6">
        <f ca="1">BW983+SUMIFS('Transactions (Dated)'!$F:$F,'Transactions (Dated)'!$D:$D,$BL984,'Transactions (Dated)'!$B:$B,BW$11,'Transactions (Dated)'!$C:$C,"Dividend (paid to cash)")*AH984</f>
        <v>0</v>
      </c>
      <c r="BX984" s="6">
        <f ca="1">BX983+SUMIFS('Transactions (Dated)'!$F:$F,'Transactions (Dated)'!$D:$D,$BL984,'Transactions (Dated)'!$B:$B,BX$11,'Transactions (Dated)'!$C:$C,"Dividend (paid to cash)")*AI984</f>
        <v>0</v>
      </c>
      <c r="BY984" s="6">
        <f ca="1">BY983+SUMIFS('Transactions (Dated)'!$F:$F,'Transactions (Dated)'!$D:$D,$BL984,'Transactions (Dated)'!$B:$B,BY$11,'Transactions (Dated)'!$C:$C,"Dividend (paid to cash)")*AJ984</f>
        <v>0</v>
      </c>
      <c r="BZ984" s="6">
        <f ca="1">BZ983+SUMIFS('Transactions (Dated)'!$F:$F,'Transactions (Dated)'!$D:$D,$BL984,'Transactions (Dated)'!$B:$B,BZ$11,'Transactions (Dated)'!$C:$C,"Dividend (paid to cash)")*AK984</f>
        <v>0</v>
      </c>
      <c r="CA984" s="6">
        <f ca="1">CA983+SUMIFS('Transactions (Dated)'!$F:$F,'Transactions (Dated)'!$D:$D,$BL984,'Transactions (Dated)'!$B:$B,CA$11,'Transactions (Dated)'!$C:$C,"Dividend (paid to cash)")*AL984</f>
        <v>0</v>
      </c>
      <c r="CB984" s="6">
        <v>0</v>
      </c>
      <c r="CC984" s="6">
        <v>0</v>
      </c>
      <c r="CF984" s="6">
        <f t="shared" ca="1" si="438"/>
        <v>81152.111999999994</v>
      </c>
      <c r="CH984" s="3">
        <f t="shared" si="439"/>
        <v>43328</v>
      </c>
      <c r="CI984" s="4">
        <f t="shared" ca="1" si="440"/>
        <v>779384.05499999993</v>
      </c>
      <c r="CJ984" s="4">
        <f t="shared" ca="1" si="441"/>
        <v>81152.111999999994</v>
      </c>
      <c r="CL984" s="4">
        <f t="shared" ca="1" si="442"/>
        <v>860536.1669999999</v>
      </c>
    </row>
    <row r="985" spans="2:90" x14ac:dyDescent="0.15">
      <c r="B985" s="3">
        <v>43329</v>
      </c>
      <c r="E985" s="86">
        <v>43329</v>
      </c>
      <c r="F985" s="53">
        <v>13.13</v>
      </c>
      <c r="G985">
        <v>4.0599999999999996</v>
      </c>
      <c r="H985">
        <v>22.08</v>
      </c>
      <c r="I985">
        <v>27.79</v>
      </c>
      <c r="K985">
        <v>12.04</v>
      </c>
      <c r="L985">
        <v>16.68</v>
      </c>
      <c r="O985">
        <v>17</v>
      </c>
      <c r="Q985">
        <v>1.28</v>
      </c>
      <c r="R985">
        <v>6.13</v>
      </c>
      <c r="S985">
        <v>43.54</v>
      </c>
      <c r="T985">
        <v>0.33</v>
      </c>
      <c r="U985">
        <v>43.54</v>
      </c>
      <c r="X985" s="3">
        <f t="shared" si="420"/>
        <v>43329</v>
      </c>
      <c r="Y985" s="40">
        <f ca="1">Y984+SUMIFS('Transactions (Dated)'!$E$2:$E$53,'Transactions (Dated)'!$D$2:$D$53,'Share Values'!$X985,'Transactions (Dated)'!$B$2:$B$53,'Share Values'!Y$11,'Transactions (Dated)'!$C$2:$C$53,"Buy")-SUMIFS('Transactions (Dated)'!$E$2:$E$53,'Transactions (Dated)'!$D$2:$D$53,'Share Values'!$X985,'Transactions (Dated)'!$B$2:$B$53,'Share Values'!Y$11,'Transactions (Dated)'!$C$2:$C$53,"Sell")</f>
        <v>4625</v>
      </c>
      <c r="Z985" s="40">
        <f ca="1">Z984+SUMIFS('Transactions (Dated)'!$E$2:$E$53,'Transactions (Dated)'!$D$2:$D$53,'Share Values'!$X985,'Transactions (Dated)'!$B$2:$B$53,'Share Values'!Z$11,'Transactions (Dated)'!$C$2:$C$53,"Buy")-SUMIFS('Transactions (Dated)'!$E$2:$E$53,'Transactions (Dated)'!$D$2:$D$53,'Share Values'!$X985,'Transactions (Dated)'!$B$2:$B$53,'Share Values'!Z$11,'Transactions (Dated)'!$C$2:$C$53,"Sell")</f>
        <v>9375</v>
      </c>
      <c r="AA985" s="40">
        <f ca="1">AA984+SUMIFS('Transactions (Dated)'!$E$2:$E$53,'Transactions (Dated)'!$D$2:$D$53,'Share Values'!$X985,'Transactions (Dated)'!$B$2:$B$53,'Share Values'!AA$11,'Transactions (Dated)'!$C$2:$C$53,"Buy")-SUMIFS('Transactions (Dated)'!$E$2:$E$53,'Transactions (Dated)'!$D$2:$D$53,'Share Values'!$X985,'Transactions (Dated)'!$B$2:$B$53,'Share Values'!AA$11,'Transactions (Dated)'!$C$2:$C$53,"Sell")</f>
        <v>26357</v>
      </c>
      <c r="AB985" s="40">
        <f ca="1">AB984+SUMIFS('Transactions (Dated)'!$E$2:$E$53,'Transactions (Dated)'!$D$2:$D$53,'Share Values'!$X985,'Transactions (Dated)'!$B$2:$B$53,'Share Values'!AB$11,'Transactions (Dated)'!$C$2:$C$53,"Buy")-SUMIFS('Transactions (Dated)'!$E$2:$E$53,'Transactions (Dated)'!$D$2:$D$53,'Share Values'!$X985,'Transactions (Dated)'!$B$2:$B$53,'Share Values'!AB$11,'Transactions (Dated)'!$C$2:$C$53,"Sell")</f>
        <v>1892</v>
      </c>
      <c r="AC985" s="40">
        <f ca="1">AC984+SUMIFS('Transactions (Dated)'!$E$2:$E$53,'Transactions (Dated)'!$D$2:$D$53,'Share Values'!$X985,'Transactions (Dated)'!$B$2:$B$53,'Share Values'!AC$11,'Transactions (Dated)'!$C$2:$C$53,"Buy")-SUMIFS('Transactions (Dated)'!$E$2:$E$53,'Transactions (Dated)'!$D$2:$D$53,'Share Values'!$X985,'Transactions (Dated)'!$B$2:$B$53,'Share Values'!AC$11,'Transactions (Dated)'!$C$2:$C$53,"Sell")</f>
        <v>2348</v>
      </c>
      <c r="AD985" s="40">
        <f ca="1">AD984+SUMIFS('Transactions (Dated)'!$E$2:$E$53,'Transactions (Dated)'!$D$2:$D$53,'Share Values'!$X985,'Transactions (Dated)'!$B$2:$B$53,'Share Values'!AD$11,'Transactions (Dated)'!$C$2:$C$53,"Buy")-SUMIFS('Transactions (Dated)'!$E$2:$E$53,'Transactions (Dated)'!$D$2:$D$53,'Share Values'!$X985,'Transactions (Dated)'!$B$2:$B$53,'Share Values'!AD$11,'Transactions (Dated)'!$C$2:$C$53,"Sell")</f>
        <v>0</v>
      </c>
      <c r="AE985" s="40">
        <f ca="1">AE984+SUMIFS('Transactions (Dated)'!$E$2:$E$53,'Transactions (Dated)'!$D$2:$D$53,'Share Values'!$X985,'Transactions (Dated)'!$B$2:$B$53,'Share Values'!AE$11,'Transactions (Dated)'!$C$2:$C$53,"Buy")-SUMIFS('Transactions (Dated)'!$E$2:$E$53,'Transactions (Dated)'!$D$2:$D$53,'Share Values'!$X985,'Transactions (Dated)'!$B$2:$B$53,'Share Values'!AE$11,'Transactions (Dated)'!$C$2:$C$53,"Sell")</f>
        <v>2900</v>
      </c>
      <c r="AF985" s="40">
        <f ca="1">AF984+SUMIFS('Transactions (Dated)'!$E$2:$E$53,'Transactions (Dated)'!$D$2:$D$53,'Share Values'!$X985,'Transactions (Dated)'!$B$2:$B$53,'Share Values'!AF$11,'Transactions (Dated)'!$C$2:$C$53,"Buy")-SUMIFS('Transactions (Dated)'!$E$2:$E$53,'Transactions (Dated)'!$D$2:$D$53,'Share Values'!$X985,'Transactions (Dated)'!$B$2:$B$53,'Share Values'!AF$11,'Transactions (Dated)'!$C$2:$C$53,"Sell")</f>
        <v>14201</v>
      </c>
      <c r="AG985" s="40">
        <f ca="1">AG984+SUMIFS('Transactions (Dated)'!$E$2:$E$53,'Transactions (Dated)'!$D$2:$D$53,'Share Values'!$X985,'Transactions (Dated)'!$B$2:$B$53,'Share Values'!AG$11,'Transactions (Dated)'!$C$2:$C$53,"Buy")-SUMIFS('Transactions (Dated)'!$E$2:$E$53,'Transactions (Dated)'!$D$2:$D$53,'Share Values'!$X985,'Transactions (Dated)'!$B$2:$B$53,'Share Values'!AG$11,'Transactions (Dated)'!$C$2:$C$53,"Sell")</f>
        <v>6835</v>
      </c>
      <c r="AH985" s="40">
        <f ca="1">AH984+SUMIFS('Transactions (Dated)'!$E$2:$E$53,'Transactions (Dated)'!$D$2:$D$53,'Share Values'!$X985,'Transactions (Dated)'!$B$2:$B$53,'Share Values'!AH$11,'Transactions (Dated)'!$C$2:$C$53,"Buy")-SUMIFS('Transactions (Dated)'!$E$2:$E$53,'Transactions (Dated)'!$D$2:$D$53,'Share Values'!$X985,'Transactions (Dated)'!$B$2:$B$53,'Share Values'!AH$11,'Transactions (Dated)'!$C$2:$C$53,"Sell")</f>
        <v>0</v>
      </c>
      <c r="AI985" s="40">
        <f ca="1">AI984+SUMIFS('Transactions (Dated)'!$E$2:$E$53,'Transactions (Dated)'!$D$2:$D$53,'Share Values'!$X985,'Transactions (Dated)'!$B$2:$B$53,'Share Values'!AI$11,'Transactions (Dated)'!$C$2:$C$53,"Buy")-SUMIFS('Transactions (Dated)'!$E$2:$E$53,'Transactions (Dated)'!$D$2:$D$53,'Share Values'!$X985,'Transactions (Dated)'!$B$2:$B$53,'Share Values'!AI$11,'Transactions (Dated)'!$C$2:$C$53,"Sell")</f>
        <v>0</v>
      </c>
      <c r="AJ985" s="40">
        <f ca="1">AJ984+SUMIFS('Transactions (Dated)'!$E$2:$E$53,'Transactions (Dated)'!$D$2:$D$53,'Share Values'!$X985,'Transactions (Dated)'!$B$2:$B$53,'Share Values'!AJ$11,'Transactions (Dated)'!$C$2:$C$53,"Buy")-SUMIFS('Transactions (Dated)'!$E$2:$E$53,'Transactions (Dated)'!$D$2:$D$53,'Share Values'!$X985,'Transactions (Dated)'!$B$2:$B$53,'Share Values'!AJ$11,'Transactions (Dated)'!$C$2:$C$53,"Sell")</f>
        <v>0</v>
      </c>
      <c r="AK985" s="40">
        <f ca="1">AK984+SUMIFS('Transactions (Dated)'!$E$2:$E$53,'Transactions (Dated)'!$D$2:$D$53,'Share Values'!$X985,'Transactions (Dated)'!$B$2:$B$53,'Share Values'!AK$11,'Transactions (Dated)'!$C$2:$C$53,"Buy")-SUMIFS('Transactions (Dated)'!$E$2:$E$53,'Transactions (Dated)'!$D$2:$D$53,'Share Values'!$X985,'Transactions (Dated)'!$B$2:$B$53,'Share Values'!AK$11,'Transactions (Dated)'!$C$2:$C$53,"Sell")</f>
        <v>0</v>
      </c>
      <c r="AL985" s="40">
        <f ca="1">AL984+SUMIFS('Transactions (Dated)'!$E$2:$E$53,'Transactions (Dated)'!$D$2:$D$53,'Share Values'!$X985,'Transactions (Dated)'!$B$2:$B$53,'Share Values'!AL$11,'Transactions (Dated)'!$C$2:$C$53,"Buy")-SUMIFS('Transactions (Dated)'!$E$2:$E$53,'Transactions (Dated)'!$D$2:$D$53,'Share Values'!$X985,'Transactions (Dated)'!$B$2:$B$53,'Share Values'!AL$11,'Transactions (Dated)'!$C$2:$C$53,"Sell")</f>
        <v>0</v>
      </c>
      <c r="AM985" s="40">
        <f ca="1">AM984+SUMIFS('Transactions (Dated)'!$E$2:$E$53,'Transactions (Dated)'!$D$2:$D$53,'Share Values'!$X985,'Transactions (Dated)'!$B$2:$B$53,'Share Values'!AM$11,'Transactions (Dated)'!$C$2:$C$53,"Buy")-SUMIFS('Transactions (Dated)'!$E$2:$E$53,'Transactions (Dated)'!$D$2:$D$53,'Share Values'!$X985,'Transactions (Dated)'!$B$2:$B$53,'Share Values'!AM$11,'Transactions (Dated)'!$C$2:$C$53,"Sell")</f>
        <v>0</v>
      </c>
      <c r="AN985" s="40">
        <f ca="1">AN984+SUMIFS('Transactions (Dated)'!$E$2:$E$53,'Transactions (Dated)'!$D$2:$D$53,'Share Values'!$X985,'Transactions (Dated)'!$B$2:$B$53,'Share Values'!AN$11,'Transactions (Dated)'!$C$2:$C$53,"Buy")-SUMIFS('Transactions (Dated)'!$E$2:$E$53,'Transactions (Dated)'!$D$2:$D$53,'Share Values'!$X985,'Transactions (Dated)'!$B$2:$B$53,'Share Values'!AN$11,'Transactions (Dated)'!$C$2:$C$53,"Sell")</f>
        <v>0</v>
      </c>
      <c r="AQ985" s="3">
        <f t="shared" si="421"/>
        <v>43329</v>
      </c>
      <c r="AR985" s="6">
        <f t="shared" ca="1" si="422"/>
        <v>60726.25</v>
      </c>
      <c r="AS985" s="6">
        <f t="shared" ca="1" si="423"/>
        <v>38062.499999999993</v>
      </c>
      <c r="AT985" s="6">
        <f t="shared" ca="1" si="424"/>
        <v>581962.55999999994</v>
      </c>
      <c r="AU985" s="6">
        <f t="shared" ca="1" si="425"/>
        <v>52578.68</v>
      </c>
      <c r="AV985" s="6">
        <f t="shared" ca="1" si="426"/>
        <v>0</v>
      </c>
      <c r="AW985" s="6">
        <f t="shared" ca="1" si="427"/>
        <v>0</v>
      </c>
      <c r="AX985" s="6">
        <f t="shared" ca="1" si="428"/>
        <v>48372</v>
      </c>
      <c r="AY985" s="6">
        <f t="shared" ca="1" si="429"/>
        <v>0</v>
      </c>
      <c r="AZ985" s="6">
        <f t="shared" ca="1" si="430"/>
        <v>0</v>
      </c>
      <c r="BA985" s="6">
        <f t="shared" ca="1" si="431"/>
        <v>0</v>
      </c>
      <c r="BB985" s="6">
        <f t="shared" ca="1" si="432"/>
        <v>0</v>
      </c>
      <c r="BC985" s="6">
        <f t="shared" ca="1" si="433"/>
        <v>0</v>
      </c>
      <c r="BD985" s="6">
        <f t="shared" ca="1" si="434"/>
        <v>0</v>
      </c>
      <c r="BE985" s="6">
        <f t="shared" ca="1" si="435"/>
        <v>0</v>
      </c>
      <c r="BF985" s="6">
        <f t="shared" ca="1" si="418"/>
        <v>0</v>
      </c>
      <c r="BG985" s="6">
        <f t="shared" ca="1" si="419"/>
        <v>0</v>
      </c>
      <c r="BJ985" s="4">
        <f t="shared" ca="1" si="436"/>
        <v>781701.99</v>
      </c>
      <c r="BL985" s="3">
        <f t="shared" si="437"/>
        <v>43329</v>
      </c>
      <c r="BM985" s="6">
        <f>BM984+SUMIFS('Transactions (Dated)'!G:G,'Transactions (Dated)'!D:D,'Share Values'!AQ985)</f>
        <v>14317.649999999987</v>
      </c>
      <c r="BN985" s="6">
        <f ca="1">BN984+SUMIFS('Transactions (Dated)'!$F:$F,'Transactions (Dated)'!$D:$D,$BL985,'Transactions (Dated)'!$B:$B,BN$11,'Transactions (Dated)'!$C:$C,"Dividend (paid to cash)")*Y985</f>
        <v>0</v>
      </c>
      <c r="BO985" s="6">
        <f ca="1">BO984+SUMIFS('Transactions (Dated)'!$F:$F,'Transactions (Dated)'!$D:$D,$BL985,'Transactions (Dated)'!$B:$B,BO$11,'Transactions (Dated)'!$C:$C,"Dividend (paid to cash)")*Z985</f>
        <v>2421.875</v>
      </c>
      <c r="BP985" s="6">
        <f ca="1">BP984+SUMIFS('Transactions (Dated)'!$F:$F,'Transactions (Dated)'!$D:$D,$BL985,'Transactions (Dated)'!$B:$B,BP$11,'Transactions (Dated)'!$C:$C,"Dividend (paid to cash)")*AA985</f>
        <v>51745.237000000008</v>
      </c>
      <c r="BQ985" s="6">
        <f ca="1">BQ984+SUMIFS('Transactions (Dated)'!$F:$F,'Transactions (Dated)'!$D:$D,$BL985,'Transactions (Dated)'!$B:$B,BQ$11,'Transactions (Dated)'!$C:$C,"Dividend (paid to cash)")*AB985</f>
        <v>922.34999999999991</v>
      </c>
      <c r="BR985" s="6">
        <f ca="1">BR984+SUMIFS('Transactions (Dated)'!$F:$F,'Transactions (Dated)'!$D:$D,$BL985,'Transactions (Dated)'!$B:$B,BR$11,'Transactions (Dated)'!$C:$C,"Dividend (paid to cash)")*AC985</f>
        <v>0</v>
      </c>
      <c r="BS985" s="6">
        <f ca="1">BS984+SUMIFS('Transactions (Dated)'!$F:$F,'Transactions (Dated)'!$D:$D,$BL985,'Transactions (Dated)'!$B:$B,BS$11,'Transactions (Dated)'!$C:$C,"Dividend (paid to cash)")*AD985</f>
        <v>0</v>
      </c>
      <c r="BT985" s="6">
        <f ca="1">BT984+SUMIFS('Transactions (Dated)'!$F:$F,'Transactions (Dated)'!$D:$D,$BL985,'Transactions (Dated)'!$B:$B,BT$11,'Transactions (Dated)'!$C:$C,"Dividend (paid to cash)")*AE985</f>
        <v>11745</v>
      </c>
      <c r="BU985" s="6">
        <f ca="1">BU984+SUMIFS('Transactions (Dated)'!$F:$F,'Transactions (Dated)'!$D:$D,$BL985,'Transactions (Dated)'!$B:$B,BU$11,'Transactions (Dated)'!$C:$C,"Dividend (paid to cash)")*AF985</f>
        <v>0</v>
      </c>
      <c r="BV985" s="6">
        <f ca="1">BV984+SUMIFS('Transactions (Dated)'!$F:$F,'Transactions (Dated)'!$D:$D,$BL985,'Transactions (Dated)'!$B:$B,BV$11,'Transactions (Dated)'!$C:$C,"Dividend (paid to cash)")*AG985</f>
        <v>0</v>
      </c>
      <c r="BW985" s="6">
        <f ca="1">BW984+SUMIFS('Transactions (Dated)'!$F:$F,'Transactions (Dated)'!$D:$D,$BL985,'Transactions (Dated)'!$B:$B,BW$11,'Transactions (Dated)'!$C:$C,"Dividend (paid to cash)")*AH985</f>
        <v>0</v>
      </c>
      <c r="BX985" s="6">
        <f ca="1">BX984+SUMIFS('Transactions (Dated)'!$F:$F,'Transactions (Dated)'!$D:$D,$BL985,'Transactions (Dated)'!$B:$B,BX$11,'Transactions (Dated)'!$C:$C,"Dividend (paid to cash)")*AI985</f>
        <v>0</v>
      </c>
      <c r="BY985" s="6">
        <f ca="1">BY984+SUMIFS('Transactions (Dated)'!$F:$F,'Transactions (Dated)'!$D:$D,$BL985,'Transactions (Dated)'!$B:$B,BY$11,'Transactions (Dated)'!$C:$C,"Dividend (paid to cash)")*AJ985</f>
        <v>0</v>
      </c>
      <c r="BZ985" s="6">
        <f ca="1">BZ984+SUMIFS('Transactions (Dated)'!$F:$F,'Transactions (Dated)'!$D:$D,$BL985,'Transactions (Dated)'!$B:$B,BZ$11,'Transactions (Dated)'!$C:$C,"Dividend (paid to cash)")*AK985</f>
        <v>0</v>
      </c>
      <c r="CA985" s="6">
        <f ca="1">CA984+SUMIFS('Transactions (Dated)'!$F:$F,'Transactions (Dated)'!$D:$D,$BL985,'Transactions (Dated)'!$B:$B,CA$11,'Transactions (Dated)'!$C:$C,"Dividend (paid to cash)")*AL985</f>
        <v>0</v>
      </c>
      <c r="CB985" s="6">
        <v>0</v>
      </c>
      <c r="CC985" s="6">
        <v>0</v>
      </c>
      <c r="CF985" s="6">
        <f t="shared" ca="1" si="438"/>
        <v>81152.111999999994</v>
      </c>
      <c r="CH985" s="3">
        <f t="shared" si="439"/>
        <v>43329</v>
      </c>
      <c r="CI985" s="4">
        <f t="shared" ca="1" si="440"/>
        <v>781701.99</v>
      </c>
      <c r="CJ985" s="4">
        <f t="shared" ca="1" si="441"/>
        <v>81152.111999999994</v>
      </c>
      <c r="CL985" s="4">
        <f t="shared" ca="1" si="442"/>
        <v>862854.10199999996</v>
      </c>
    </row>
    <row r="986" spans="2:90" x14ac:dyDescent="0.15">
      <c r="B986" s="3">
        <v>43332</v>
      </c>
      <c r="E986" s="86">
        <v>43332</v>
      </c>
      <c r="F986" s="53">
        <v>13.2</v>
      </c>
      <c r="G986">
        <v>4.34</v>
      </c>
      <c r="H986">
        <v>22.093800000000002</v>
      </c>
      <c r="I986">
        <v>26.48</v>
      </c>
      <c r="K986">
        <v>12.13</v>
      </c>
      <c r="L986">
        <v>16.89</v>
      </c>
      <c r="O986">
        <v>17.100000000000001</v>
      </c>
      <c r="Q986">
        <v>1.29</v>
      </c>
      <c r="R986">
        <v>6.2</v>
      </c>
      <c r="S986">
        <v>42.78</v>
      </c>
      <c r="T986">
        <v>0.32</v>
      </c>
      <c r="U986">
        <v>42.78</v>
      </c>
      <c r="X986" s="3">
        <f t="shared" si="420"/>
        <v>43332</v>
      </c>
      <c r="Y986" s="40">
        <f ca="1">Y985+SUMIFS('Transactions (Dated)'!$E$2:$E$53,'Transactions (Dated)'!$D$2:$D$53,'Share Values'!$X986,'Transactions (Dated)'!$B$2:$B$53,'Share Values'!Y$11,'Transactions (Dated)'!$C$2:$C$53,"Buy")-SUMIFS('Transactions (Dated)'!$E$2:$E$53,'Transactions (Dated)'!$D$2:$D$53,'Share Values'!$X986,'Transactions (Dated)'!$B$2:$B$53,'Share Values'!Y$11,'Transactions (Dated)'!$C$2:$C$53,"Sell")</f>
        <v>4625</v>
      </c>
      <c r="Z986" s="40">
        <f ca="1">Z985+SUMIFS('Transactions (Dated)'!$E$2:$E$53,'Transactions (Dated)'!$D$2:$D$53,'Share Values'!$X986,'Transactions (Dated)'!$B$2:$B$53,'Share Values'!Z$11,'Transactions (Dated)'!$C$2:$C$53,"Buy")-SUMIFS('Transactions (Dated)'!$E$2:$E$53,'Transactions (Dated)'!$D$2:$D$53,'Share Values'!$X986,'Transactions (Dated)'!$B$2:$B$53,'Share Values'!Z$11,'Transactions (Dated)'!$C$2:$C$53,"Sell")</f>
        <v>9375</v>
      </c>
      <c r="AA986" s="40">
        <f ca="1">AA985+SUMIFS('Transactions (Dated)'!$E$2:$E$53,'Transactions (Dated)'!$D$2:$D$53,'Share Values'!$X986,'Transactions (Dated)'!$B$2:$B$53,'Share Values'!AA$11,'Transactions (Dated)'!$C$2:$C$53,"Buy")-SUMIFS('Transactions (Dated)'!$E$2:$E$53,'Transactions (Dated)'!$D$2:$D$53,'Share Values'!$X986,'Transactions (Dated)'!$B$2:$B$53,'Share Values'!AA$11,'Transactions (Dated)'!$C$2:$C$53,"Sell")</f>
        <v>26357</v>
      </c>
      <c r="AB986" s="40">
        <f ca="1">AB985+SUMIFS('Transactions (Dated)'!$E$2:$E$53,'Transactions (Dated)'!$D$2:$D$53,'Share Values'!$X986,'Transactions (Dated)'!$B$2:$B$53,'Share Values'!AB$11,'Transactions (Dated)'!$C$2:$C$53,"Buy")-SUMIFS('Transactions (Dated)'!$E$2:$E$53,'Transactions (Dated)'!$D$2:$D$53,'Share Values'!$X986,'Transactions (Dated)'!$B$2:$B$53,'Share Values'!AB$11,'Transactions (Dated)'!$C$2:$C$53,"Sell")</f>
        <v>1892</v>
      </c>
      <c r="AC986" s="40">
        <f ca="1">AC985+SUMIFS('Transactions (Dated)'!$E$2:$E$53,'Transactions (Dated)'!$D$2:$D$53,'Share Values'!$X986,'Transactions (Dated)'!$B$2:$B$53,'Share Values'!AC$11,'Transactions (Dated)'!$C$2:$C$53,"Buy")-SUMIFS('Transactions (Dated)'!$E$2:$E$53,'Transactions (Dated)'!$D$2:$D$53,'Share Values'!$X986,'Transactions (Dated)'!$B$2:$B$53,'Share Values'!AC$11,'Transactions (Dated)'!$C$2:$C$53,"Sell")</f>
        <v>2348</v>
      </c>
      <c r="AD986" s="40">
        <f ca="1">AD985+SUMIFS('Transactions (Dated)'!$E$2:$E$53,'Transactions (Dated)'!$D$2:$D$53,'Share Values'!$X986,'Transactions (Dated)'!$B$2:$B$53,'Share Values'!AD$11,'Transactions (Dated)'!$C$2:$C$53,"Buy")-SUMIFS('Transactions (Dated)'!$E$2:$E$53,'Transactions (Dated)'!$D$2:$D$53,'Share Values'!$X986,'Transactions (Dated)'!$B$2:$B$53,'Share Values'!AD$11,'Transactions (Dated)'!$C$2:$C$53,"Sell")</f>
        <v>0</v>
      </c>
      <c r="AE986" s="40">
        <f ca="1">AE985+SUMIFS('Transactions (Dated)'!$E$2:$E$53,'Transactions (Dated)'!$D$2:$D$53,'Share Values'!$X986,'Transactions (Dated)'!$B$2:$B$53,'Share Values'!AE$11,'Transactions (Dated)'!$C$2:$C$53,"Buy")-SUMIFS('Transactions (Dated)'!$E$2:$E$53,'Transactions (Dated)'!$D$2:$D$53,'Share Values'!$X986,'Transactions (Dated)'!$B$2:$B$53,'Share Values'!AE$11,'Transactions (Dated)'!$C$2:$C$53,"Sell")</f>
        <v>2900</v>
      </c>
      <c r="AF986" s="40">
        <f ca="1">AF985+SUMIFS('Transactions (Dated)'!$E$2:$E$53,'Transactions (Dated)'!$D$2:$D$53,'Share Values'!$X986,'Transactions (Dated)'!$B$2:$B$53,'Share Values'!AF$11,'Transactions (Dated)'!$C$2:$C$53,"Buy")-SUMIFS('Transactions (Dated)'!$E$2:$E$53,'Transactions (Dated)'!$D$2:$D$53,'Share Values'!$X986,'Transactions (Dated)'!$B$2:$B$53,'Share Values'!AF$11,'Transactions (Dated)'!$C$2:$C$53,"Sell")</f>
        <v>14201</v>
      </c>
      <c r="AG986" s="40">
        <f ca="1">AG985+SUMIFS('Transactions (Dated)'!$E$2:$E$53,'Transactions (Dated)'!$D$2:$D$53,'Share Values'!$X986,'Transactions (Dated)'!$B$2:$B$53,'Share Values'!AG$11,'Transactions (Dated)'!$C$2:$C$53,"Buy")-SUMIFS('Transactions (Dated)'!$E$2:$E$53,'Transactions (Dated)'!$D$2:$D$53,'Share Values'!$X986,'Transactions (Dated)'!$B$2:$B$53,'Share Values'!AG$11,'Transactions (Dated)'!$C$2:$C$53,"Sell")</f>
        <v>6835</v>
      </c>
      <c r="AH986" s="40">
        <f ca="1">AH985+SUMIFS('Transactions (Dated)'!$E$2:$E$53,'Transactions (Dated)'!$D$2:$D$53,'Share Values'!$X986,'Transactions (Dated)'!$B$2:$B$53,'Share Values'!AH$11,'Transactions (Dated)'!$C$2:$C$53,"Buy")-SUMIFS('Transactions (Dated)'!$E$2:$E$53,'Transactions (Dated)'!$D$2:$D$53,'Share Values'!$X986,'Transactions (Dated)'!$B$2:$B$53,'Share Values'!AH$11,'Transactions (Dated)'!$C$2:$C$53,"Sell")</f>
        <v>0</v>
      </c>
      <c r="AI986" s="40">
        <f ca="1">AI985+SUMIFS('Transactions (Dated)'!$E$2:$E$53,'Transactions (Dated)'!$D$2:$D$53,'Share Values'!$X986,'Transactions (Dated)'!$B$2:$B$53,'Share Values'!AI$11,'Transactions (Dated)'!$C$2:$C$53,"Buy")-SUMIFS('Transactions (Dated)'!$E$2:$E$53,'Transactions (Dated)'!$D$2:$D$53,'Share Values'!$X986,'Transactions (Dated)'!$B$2:$B$53,'Share Values'!AI$11,'Transactions (Dated)'!$C$2:$C$53,"Sell")</f>
        <v>0</v>
      </c>
      <c r="AJ986" s="40">
        <f ca="1">AJ985+SUMIFS('Transactions (Dated)'!$E$2:$E$53,'Transactions (Dated)'!$D$2:$D$53,'Share Values'!$X986,'Transactions (Dated)'!$B$2:$B$53,'Share Values'!AJ$11,'Transactions (Dated)'!$C$2:$C$53,"Buy")-SUMIFS('Transactions (Dated)'!$E$2:$E$53,'Transactions (Dated)'!$D$2:$D$53,'Share Values'!$X986,'Transactions (Dated)'!$B$2:$B$53,'Share Values'!AJ$11,'Transactions (Dated)'!$C$2:$C$53,"Sell")</f>
        <v>0</v>
      </c>
      <c r="AK986" s="40">
        <f ca="1">AK985+SUMIFS('Transactions (Dated)'!$E$2:$E$53,'Transactions (Dated)'!$D$2:$D$53,'Share Values'!$X986,'Transactions (Dated)'!$B$2:$B$53,'Share Values'!AK$11,'Transactions (Dated)'!$C$2:$C$53,"Buy")-SUMIFS('Transactions (Dated)'!$E$2:$E$53,'Transactions (Dated)'!$D$2:$D$53,'Share Values'!$X986,'Transactions (Dated)'!$B$2:$B$53,'Share Values'!AK$11,'Transactions (Dated)'!$C$2:$C$53,"Sell")</f>
        <v>0</v>
      </c>
      <c r="AL986" s="40">
        <f ca="1">AL985+SUMIFS('Transactions (Dated)'!$E$2:$E$53,'Transactions (Dated)'!$D$2:$D$53,'Share Values'!$X986,'Transactions (Dated)'!$B$2:$B$53,'Share Values'!AL$11,'Transactions (Dated)'!$C$2:$C$53,"Buy")-SUMIFS('Transactions (Dated)'!$E$2:$E$53,'Transactions (Dated)'!$D$2:$D$53,'Share Values'!$X986,'Transactions (Dated)'!$B$2:$B$53,'Share Values'!AL$11,'Transactions (Dated)'!$C$2:$C$53,"Sell")</f>
        <v>0</v>
      </c>
      <c r="AM986" s="40">
        <f ca="1">AM985+SUMIFS('Transactions (Dated)'!$E$2:$E$53,'Transactions (Dated)'!$D$2:$D$53,'Share Values'!$X986,'Transactions (Dated)'!$B$2:$B$53,'Share Values'!AM$11,'Transactions (Dated)'!$C$2:$C$53,"Buy")-SUMIFS('Transactions (Dated)'!$E$2:$E$53,'Transactions (Dated)'!$D$2:$D$53,'Share Values'!$X986,'Transactions (Dated)'!$B$2:$B$53,'Share Values'!AM$11,'Transactions (Dated)'!$C$2:$C$53,"Sell")</f>
        <v>0</v>
      </c>
      <c r="AN986" s="40">
        <f ca="1">AN985+SUMIFS('Transactions (Dated)'!$E$2:$E$53,'Transactions (Dated)'!$D$2:$D$53,'Share Values'!$X986,'Transactions (Dated)'!$B$2:$B$53,'Share Values'!AN$11,'Transactions (Dated)'!$C$2:$C$53,"Buy")-SUMIFS('Transactions (Dated)'!$E$2:$E$53,'Transactions (Dated)'!$D$2:$D$53,'Share Values'!$X986,'Transactions (Dated)'!$B$2:$B$53,'Share Values'!AN$11,'Transactions (Dated)'!$C$2:$C$53,"Sell")</f>
        <v>0</v>
      </c>
      <c r="AQ986" s="3">
        <f t="shared" si="421"/>
        <v>43332</v>
      </c>
      <c r="AR986" s="6">
        <f t="shared" ca="1" si="422"/>
        <v>61050</v>
      </c>
      <c r="AS986" s="6">
        <f t="shared" ca="1" si="423"/>
        <v>40687.5</v>
      </c>
      <c r="AT986" s="6">
        <f t="shared" ca="1" si="424"/>
        <v>582326.28659999999</v>
      </c>
      <c r="AU986" s="6">
        <f t="shared" ca="1" si="425"/>
        <v>50100.160000000003</v>
      </c>
      <c r="AV986" s="6">
        <f t="shared" ca="1" si="426"/>
        <v>0</v>
      </c>
      <c r="AW986" s="6">
        <f t="shared" ca="1" si="427"/>
        <v>0</v>
      </c>
      <c r="AX986" s="6">
        <f t="shared" ca="1" si="428"/>
        <v>48981</v>
      </c>
      <c r="AY986" s="6">
        <f t="shared" ca="1" si="429"/>
        <v>0</v>
      </c>
      <c r="AZ986" s="6">
        <f t="shared" ca="1" si="430"/>
        <v>0</v>
      </c>
      <c r="BA986" s="6">
        <f t="shared" ca="1" si="431"/>
        <v>0</v>
      </c>
      <c r="BB986" s="6">
        <f t="shared" ca="1" si="432"/>
        <v>0</v>
      </c>
      <c r="BC986" s="6">
        <f t="shared" ca="1" si="433"/>
        <v>0</v>
      </c>
      <c r="BD986" s="6">
        <f t="shared" ca="1" si="434"/>
        <v>0</v>
      </c>
      <c r="BE986" s="6">
        <f t="shared" ca="1" si="435"/>
        <v>0</v>
      </c>
      <c r="BF986" s="6">
        <f t="shared" ca="1" si="418"/>
        <v>0</v>
      </c>
      <c r="BG986" s="6">
        <f t="shared" ca="1" si="419"/>
        <v>0</v>
      </c>
      <c r="BJ986" s="4">
        <f t="shared" ca="1" si="436"/>
        <v>783144.94660000002</v>
      </c>
      <c r="BL986" s="3">
        <f t="shared" si="437"/>
        <v>43332</v>
      </c>
      <c r="BM986" s="6">
        <f>BM985+SUMIFS('Transactions (Dated)'!G:G,'Transactions (Dated)'!D:D,'Share Values'!AQ986)</f>
        <v>14317.649999999987</v>
      </c>
      <c r="BN986" s="6">
        <f ca="1">BN985+SUMIFS('Transactions (Dated)'!$F:$F,'Transactions (Dated)'!$D:$D,$BL986,'Transactions (Dated)'!$B:$B,BN$11,'Transactions (Dated)'!$C:$C,"Dividend (paid to cash)")*Y986</f>
        <v>0</v>
      </c>
      <c r="BO986" s="6">
        <f ca="1">BO985+SUMIFS('Transactions (Dated)'!$F:$F,'Transactions (Dated)'!$D:$D,$BL986,'Transactions (Dated)'!$B:$B,BO$11,'Transactions (Dated)'!$C:$C,"Dividend (paid to cash)")*Z986</f>
        <v>2421.875</v>
      </c>
      <c r="BP986" s="6">
        <f ca="1">BP985+SUMIFS('Transactions (Dated)'!$F:$F,'Transactions (Dated)'!$D:$D,$BL986,'Transactions (Dated)'!$B:$B,BP$11,'Transactions (Dated)'!$C:$C,"Dividend (paid to cash)")*AA986</f>
        <v>51745.237000000008</v>
      </c>
      <c r="BQ986" s="6">
        <f ca="1">BQ985+SUMIFS('Transactions (Dated)'!$F:$F,'Transactions (Dated)'!$D:$D,$BL986,'Transactions (Dated)'!$B:$B,BQ$11,'Transactions (Dated)'!$C:$C,"Dividend (paid to cash)")*AB986</f>
        <v>922.34999999999991</v>
      </c>
      <c r="BR986" s="6">
        <f ca="1">BR985+SUMIFS('Transactions (Dated)'!$F:$F,'Transactions (Dated)'!$D:$D,$BL986,'Transactions (Dated)'!$B:$B,BR$11,'Transactions (Dated)'!$C:$C,"Dividend (paid to cash)")*AC986</f>
        <v>0</v>
      </c>
      <c r="BS986" s="6">
        <f ca="1">BS985+SUMIFS('Transactions (Dated)'!$F:$F,'Transactions (Dated)'!$D:$D,$BL986,'Transactions (Dated)'!$B:$B,BS$11,'Transactions (Dated)'!$C:$C,"Dividend (paid to cash)")*AD986</f>
        <v>0</v>
      </c>
      <c r="BT986" s="6">
        <f ca="1">BT985+SUMIFS('Transactions (Dated)'!$F:$F,'Transactions (Dated)'!$D:$D,$BL986,'Transactions (Dated)'!$B:$B,BT$11,'Transactions (Dated)'!$C:$C,"Dividend (paid to cash)")*AE986</f>
        <v>11745</v>
      </c>
      <c r="BU986" s="6">
        <f ca="1">BU985+SUMIFS('Transactions (Dated)'!$F:$F,'Transactions (Dated)'!$D:$D,$BL986,'Transactions (Dated)'!$B:$B,BU$11,'Transactions (Dated)'!$C:$C,"Dividend (paid to cash)")*AF986</f>
        <v>0</v>
      </c>
      <c r="BV986" s="6">
        <f ca="1">BV985+SUMIFS('Transactions (Dated)'!$F:$F,'Transactions (Dated)'!$D:$D,$BL986,'Transactions (Dated)'!$B:$B,BV$11,'Transactions (Dated)'!$C:$C,"Dividend (paid to cash)")*AG986</f>
        <v>0</v>
      </c>
      <c r="BW986" s="6">
        <f ca="1">BW985+SUMIFS('Transactions (Dated)'!$F:$F,'Transactions (Dated)'!$D:$D,$BL986,'Transactions (Dated)'!$B:$B,BW$11,'Transactions (Dated)'!$C:$C,"Dividend (paid to cash)")*AH986</f>
        <v>0</v>
      </c>
      <c r="BX986" s="6">
        <f ca="1">BX985+SUMIFS('Transactions (Dated)'!$F:$F,'Transactions (Dated)'!$D:$D,$BL986,'Transactions (Dated)'!$B:$B,BX$11,'Transactions (Dated)'!$C:$C,"Dividend (paid to cash)")*AI986</f>
        <v>0</v>
      </c>
      <c r="BY986" s="6">
        <f ca="1">BY985+SUMIFS('Transactions (Dated)'!$F:$F,'Transactions (Dated)'!$D:$D,$BL986,'Transactions (Dated)'!$B:$B,BY$11,'Transactions (Dated)'!$C:$C,"Dividend (paid to cash)")*AJ986</f>
        <v>0</v>
      </c>
      <c r="BZ986" s="6">
        <f ca="1">BZ985+SUMIFS('Transactions (Dated)'!$F:$F,'Transactions (Dated)'!$D:$D,$BL986,'Transactions (Dated)'!$B:$B,BZ$11,'Transactions (Dated)'!$C:$C,"Dividend (paid to cash)")*AK986</f>
        <v>0</v>
      </c>
      <c r="CA986" s="6">
        <f ca="1">CA985+SUMIFS('Transactions (Dated)'!$F:$F,'Transactions (Dated)'!$D:$D,$BL986,'Transactions (Dated)'!$B:$B,CA$11,'Transactions (Dated)'!$C:$C,"Dividend (paid to cash)")*AL986</f>
        <v>0</v>
      </c>
      <c r="CB986" s="6">
        <v>0</v>
      </c>
      <c r="CC986" s="6">
        <v>0</v>
      </c>
      <c r="CF986" s="6">
        <f t="shared" ca="1" si="438"/>
        <v>81152.111999999994</v>
      </c>
      <c r="CH986" s="3">
        <f t="shared" si="439"/>
        <v>43332</v>
      </c>
      <c r="CI986" s="4">
        <f t="shared" ca="1" si="440"/>
        <v>783144.94660000002</v>
      </c>
      <c r="CJ986" s="4">
        <f t="shared" ca="1" si="441"/>
        <v>81152.111999999994</v>
      </c>
      <c r="CL986" s="4">
        <f t="shared" ca="1" si="442"/>
        <v>864297.05859999999</v>
      </c>
    </row>
    <row r="987" spans="2:90" x14ac:dyDescent="0.15">
      <c r="B987" s="3">
        <v>43333</v>
      </c>
      <c r="E987" s="86">
        <v>43333</v>
      </c>
      <c r="F987" s="53">
        <v>13.16</v>
      </c>
      <c r="G987">
        <v>4.51</v>
      </c>
      <c r="H987">
        <v>22.055</v>
      </c>
      <c r="I987">
        <v>26.63</v>
      </c>
      <c r="K987">
        <v>12.17</v>
      </c>
      <c r="L987">
        <v>16.989999999999998</v>
      </c>
      <c r="O987">
        <v>17.5</v>
      </c>
      <c r="Q987">
        <v>1.29</v>
      </c>
      <c r="R987">
        <v>6.17</v>
      </c>
      <c r="S987">
        <v>42.69</v>
      </c>
      <c r="T987">
        <v>0.33</v>
      </c>
      <c r="U987">
        <v>42.69</v>
      </c>
      <c r="X987" s="3">
        <f t="shared" si="420"/>
        <v>43333</v>
      </c>
      <c r="Y987" s="40">
        <f ca="1">Y986+SUMIFS('Transactions (Dated)'!$E$2:$E$53,'Transactions (Dated)'!$D$2:$D$53,'Share Values'!$X987,'Transactions (Dated)'!$B$2:$B$53,'Share Values'!Y$11,'Transactions (Dated)'!$C$2:$C$53,"Buy")-SUMIFS('Transactions (Dated)'!$E$2:$E$53,'Transactions (Dated)'!$D$2:$D$53,'Share Values'!$X987,'Transactions (Dated)'!$B$2:$B$53,'Share Values'!Y$11,'Transactions (Dated)'!$C$2:$C$53,"Sell")</f>
        <v>4625</v>
      </c>
      <c r="Z987" s="40">
        <f ca="1">Z986+SUMIFS('Transactions (Dated)'!$E$2:$E$53,'Transactions (Dated)'!$D$2:$D$53,'Share Values'!$X987,'Transactions (Dated)'!$B$2:$B$53,'Share Values'!Z$11,'Transactions (Dated)'!$C$2:$C$53,"Buy")-SUMIFS('Transactions (Dated)'!$E$2:$E$53,'Transactions (Dated)'!$D$2:$D$53,'Share Values'!$X987,'Transactions (Dated)'!$B$2:$B$53,'Share Values'!Z$11,'Transactions (Dated)'!$C$2:$C$53,"Sell")</f>
        <v>9375</v>
      </c>
      <c r="AA987" s="40">
        <f ca="1">AA986+SUMIFS('Transactions (Dated)'!$E$2:$E$53,'Transactions (Dated)'!$D$2:$D$53,'Share Values'!$X987,'Transactions (Dated)'!$B$2:$B$53,'Share Values'!AA$11,'Transactions (Dated)'!$C$2:$C$53,"Buy")-SUMIFS('Transactions (Dated)'!$E$2:$E$53,'Transactions (Dated)'!$D$2:$D$53,'Share Values'!$X987,'Transactions (Dated)'!$B$2:$B$53,'Share Values'!AA$11,'Transactions (Dated)'!$C$2:$C$53,"Sell")</f>
        <v>26357</v>
      </c>
      <c r="AB987" s="40">
        <f ca="1">AB986+SUMIFS('Transactions (Dated)'!$E$2:$E$53,'Transactions (Dated)'!$D$2:$D$53,'Share Values'!$X987,'Transactions (Dated)'!$B$2:$B$53,'Share Values'!AB$11,'Transactions (Dated)'!$C$2:$C$53,"Buy")-SUMIFS('Transactions (Dated)'!$E$2:$E$53,'Transactions (Dated)'!$D$2:$D$53,'Share Values'!$X987,'Transactions (Dated)'!$B$2:$B$53,'Share Values'!AB$11,'Transactions (Dated)'!$C$2:$C$53,"Sell")</f>
        <v>1892</v>
      </c>
      <c r="AC987" s="40">
        <f ca="1">AC986+SUMIFS('Transactions (Dated)'!$E$2:$E$53,'Transactions (Dated)'!$D$2:$D$53,'Share Values'!$X987,'Transactions (Dated)'!$B$2:$B$53,'Share Values'!AC$11,'Transactions (Dated)'!$C$2:$C$53,"Buy")-SUMIFS('Transactions (Dated)'!$E$2:$E$53,'Transactions (Dated)'!$D$2:$D$53,'Share Values'!$X987,'Transactions (Dated)'!$B$2:$B$53,'Share Values'!AC$11,'Transactions (Dated)'!$C$2:$C$53,"Sell")</f>
        <v>2348</v>
      </c>
      <c r="AD987" s="40">
        <f ca="1">AD986+SUMIFS('Transactions (Dated)'!$E$2:$E$53,'Transactions (Dated)'!$D$2:$D$53,'Share Values'!$X987,'Transactions (Dated)'!$B$2:$B$53,'Share Values'!AD$11,'Transactions (Dated)'!$C$2:$C$53,"Buy")-SUMIFS('Transactions (Dated)'!$E$2:$E$53,'Transactions (Dated)'!$D$2:$D$53,'Share Values'!$X987,'Transactions (Dated)'!$B$2:$B$53,'Share Values'!AD$11,'Transactions (Dated)'!$C$2:$C$53,"Sell")</f>
        <v>0</v>
      </c>
      <c r="AE987" s="40">
        <f ca="1">AE986+SUMIFS('Transactions (Dated)'!$E$2:$E$53,'Transactions (Dated)'!$D$2:$D$53,'Share Values'!$X987,'Transactions (Dated)'!$B$2:$B$53,'Share Values'!AE$11,'Transactions (Dated)'!$C$2:$C$53,"Buy")-SUMIFS('Transactions (Dated)'!$E$2:$E$53,'Transactions (Dated)'!$D$2:$D$53,'Share Values'!$X987,'Transactions (Dated)'!$B$2:$B$53,'Share Values'!AE$11,'Transactions (Dated)'!$C$2:$C$53,"Sell")</f>
        <v>2900</v>
      </c>
      <c r="AF987" s="40">
        <f ca="1">AF986+SUMIFS('Transactions (Dated)'!$E$2:$E$53,'Transactions (Dated)'!$D$2:$D$53,'Share Values'!$X987,'Transactions (Dated)'!$B$2:$B$53,'Share Values'!AF$11,'Transactions (Dated)'!$C$2:$C$53,"Buy")-SUMIFS('Transactions (Dated)'!$E$2:$E$53,'Transactions (Dated)'!$D$2:$D$53,'Share Values'!$X987,'Transactions (Dated)'!$B$2:$B$53,'Share Values'!AF$11,'Transactions (Dated)'!$C$2:$C$53,"Sell")</f>
        <v>14201</v>
      </c>
      <c r="AG987" s="40">
        <f ca="1">AG986+SUMIFS('Transactions (Dated)'!$E$2:$E$53,'Transactions (Dated)'!$D$2:$D$53,'Share Values'!$X987,'Transactions (Dated)'!$B$2:$B$53,'Share Values'!AG$11,'Transactions (Dated)'!$C$2:$C$53,"Buy")-SUMIFS('Transactions (Dated)'!$E$2:$E$53,'Transactions (Dated)'!$D$2:$D$53,'Share Values'!$X987,'Transactions (Dated)'!$B$2:$B$53,'Share Values'!AG$11,'Transactions (Dated)'!$C$2:$C$53,"Sell")</f>
        <v>6835</v>
      </c>
      <c r="AH987" s="40">
        <f ca="1">AH986+SUMIFS('Transactions (Dated)'!$E$2:$E$53,'Transactions (Dated)'!$D$2:$D$53,'Share Values'!$X987,'Transactions (Dated)'!$B$2:$B$53,'Share Values'!AH$11,'Transactions (Dated)'!$C$2:$C$53,"Buy")-SUMIFS('Transactions (Dated)'!$E$2:$E$53,'Transactions (Dated)'!$D$2:$D$53,'Share Values'!$X987,'Transactions (Dated)'!$B$2:$B$53,'Share Values'!AH$11,'Transactions (Dated)'!$C$2:$C$53,"Sell")</f>
        <v>0</v>
      </c>
      <c r="AI987" s="40">
        <f ca="1">AI986+SUMIFS('Transactions (Dated)'!$E$2:$E$53,'Transactions (Dated)'!$D$2:$D$53,'Share Values'!$X987,'Transactions (Dated)'!$B$2:$B$53,'Share Values'!AI$11,'Transactions (Dated)'!$C$2:$C$53,"Buy")-SUMIFS('Transactions (Dated)'!$E$2:$E$53,'Transactions (Dated)'!$D$2:$D$53,'Share Values'!$X987,'Transactions (Dated)'!$B$2:$B$53,'Share Values'!AI$11,'Transactions (Dated)'!$C$2:$C$53,"Sell")</f>
        <v>0</v>
      </c>
      <c r="AJ987" s="40">
        <f ca="1">AJ986+SUMIFS('Transactions (Dated)'!$E$2:$E$53,'Transactions (Dated)'!$D$2:$D$53,'Share Values'!$X987,'Transactions (Dated)'!$B$2:$B$53,'Share Values'!AJ$11,'Transactions (Dated)'!$C$2:$C$53,"Buy")-SUMIFS('Transactions (Dated)'!$E$2:$E$53,'Transactions (Dated)'!$D$2:$D$53,'Share Values'!$X987,'Transactions (Dated)'!$B$2:$B$53,'Share Values'!AJ$11,'Transactions (Dated)'!$C$2:$C$53,"Sell")</f>
        <v>0</v>
      </c>
      <c r="AK987" s="40">
        <f ca="1">AK986+SUMIFS('Transactions (Dated)'!$E$2:$E$53,'Transactions (Dated)'!$D$2:$D$53,'Share Values'!$X987,'Transactions (Dated)'!$B$2:$B$53,'Share Values'!AK$11,'Transactions (Dated)'!$C$2:$C$53,"Buy")-SUMIFS('Transactions (Dated)'!$E$2:$E$53,'Transactions (Dated)'!$D$2:$D$53,'Share Values'!$X987,'Transactions (Dated)'!$B$2:$B$53,'Share Values'!AK$11,'Transactions (Dated)'!$C$2:$C$53,"Sell")</f>
        <v>0</v>
      </c>
      <c r="AL987" s="40">
        <f ca="1">AL986+SUMIFS('Transactions (Dated)'!$E$2:$E$53,'Transactions (Dated)'!$D$2:$D$53,'Share Values'!$X987,'Transactions (Dated)'!$B$2:$B$53,'Share Values'!AL$11,'Transactions (Dated)'!$C$2:$C$53,"Buy")-SUMIFS('Transactions (Dated)'!$E$2:$E$53,'Transactions (Dated)'!$D$2:$D$53,'Share Values'!$X987,'Transactions (Dated)'!$B$2:$B$53,'Share Values'!AL$11,'Transactions (Dated)'!$C$2:$C$53,"Sell")</f>
        <v>0</v>
      </c>
      <c r="AM987" s="40">
        <f ca="1">AM986+SUMIFS('Transactions (Dated)'!$E$2:$E$53,'Transactions (Dated)'!$D$2:$D$53,'Share Values'!$X987,'Transactions (Dated)'!$B$2:$B$53,'Share Values'!AM$11,'Transactions (Dated)'!$C$2:$C$53,"Buy")-SUMIFS('Transactions (Dated)'!$E$2:$E$53,'Transactions (Dated)'!$D$2:$D$53,'Share Values'!$X987,'Transactions (Dated)'!$B$2:$B$53,'Share Values'!AM$11,'Transactions (Dated)'!$C$2:$C$53,"Sell")</f>
        <v>0</v>
      </c>
      <c r="AN987" s="40">
        <f ca="1">AN986+SUMIFS('Transactions (Dated)'!$E$2:$E$53,'Transactions (Dated)'!$D$2:$D$53,'Share Values'!$X987,'Transactions (Dated)'!$B$2:$B$53,'Share Values'!AN$11,'Transactions (Dated)'!$C$2:$C$53,"Buy")-SUMIFS('Transactions (Dated)'!$E$2:$E$53,'Transactions (Dated)'!$D$2:$D$53,'Share Values'!$X987,'Transactions (Dated)'!$B$2:$B$53,'Share Values'!AN$11,'Transactions (Dated)'!$C$2:$C$53,"Sell")</f>
        <v>0</v>
      </c>
      <c r="AQ987" s="3">
        <f t="shared" si="421"/>
        <v>43333</v>
      </c>
      <c r="AR987" s="6">
        <f t="shared" ca="1" si="422"/>
        <v>60865</v>
      </c>
      <c r="AS987" s="6">
        <f t="shared" ca="1" si="423"/>
        <v>42281.25</v>
      </c>
      <c r="AT987" s="6">
        <f t="shared" ca="1" si="424"/>
        <v>581303.63500000001</v>
      </c>
      <c r="AU987" s="6">
        <f t="shared" ca="1" si="425"/>
        <v>50383.96</v>
      </c>
      <c r="AV987" s="6">
        <f t="shared" ca="1" si="426"/>
        <v>0</v>
      </c>
      <c r="AW987" s="6">
        <f t="shared" ca="1" si="427"/>
        <v>0</v>
      </c>
      <c r="AX987" s="6">
        <f t="shared" ca="1" si="428"/>
        <v>49270.999999999993</v>
      </c>
      <c r="AY987" s="6">
        <f t="shared" ca="1" si="429"/>
        <v>0</v>
      </c>
      <c r="AZ987" s="6">
        <f t="shared" ca="1" si="430"/>
        <v>0</v>
      </c>
      <c r="BA987" s="6">
        <f t="shared" ca="1" si="431"/>
        <v>0</v>
      </c>
      <c r="BB987" s="6">
        <f t="shared" ca="1" si="432"/>
        <v>0</v>
      </c>
      <c r="BC987" s="6">
        <f t="shared" ca="1" si="433"/>
        <v>0</v>
      </c>
      <c r="BD987" s="6">
        <f t="shared" ca="1" si="434"/>
        <v>0</v>
      </c>
      <c r="BE987" s="6">
        <f t="shared" ca="1" si="435"/>
        <v>0</v>
      </c>
      <c r="BF987" s="6">
        <f t="shared" ca="1" si="418"/>
        <v>0</v>
      </c>
      <c r="BG987" s="6">
        <f t="shared" ca="1" si="419"/>
        <v>0</v>
      </c>
      <c r="BJ987" s="4">
        <f t="shared" ca="1" si="436"/>
        <v>784104.84499999997</v>
      </c>
      <c r="BL987" s="3">
        <f t="shared" si="437"/>
        <v>43333</v>
      </c>
      <c r="BM987" s="6">
        <f>BM986+SUMIFS('Transactions (Dated)'!G:G,'Transactions (Dated)'!D:D,'Share Values'!AQ987)</f>
        <v>14317.649999999987</v>
      </c>
      <c r="BN987" s="6">
        <f ca="1">BN986+SUMIFS('Transactions (Dated)'!$F:$F,'Transactions (Dated)'!$D:$D,$BL987,'Transactions (Dated)'!$B:$B,BN$11,'Transactions (Dated)'!$C:$C,"Dividend (paid to cash)")*Y987</f>
        <v>0</v>
      </c>
      <c r="BO987" s="6">
        <f ca="1">BO986+SUMIFS('Transactions (Dated)'!$F:$F,'Transactions (Dated)'!$D:$D,$BL987,'Transactions (Dated)'!$B:$B,BO$11,'Transactions (Dated)'!$C:$C,"Dividend (paid to cash)")*Z987</f>
        <v>2421.875</v>
      </c>
      <c r="BP987" s="6">
        <f ca="1">BP986+SUMIFS('Transactions (Dated)'!$F:$F,'Transactions (Dated)'!$D:$D,$BL987,'Transactions (Dated)'!$B:$B,BP$11,'Transactions (Dated)'!$C:$C,"Dividend (paid to cash)")*AA987</f>
        <v>51745.237000000008</v>
      </c>
      <c r="BQ987" s="6">
        <f ca="1">BQ986+SUMIFS('Transactions (Dated)'!$F:$F,'Transactions (Dated)'!$D:$D,$BL987,'Transactions (Dated)'!$B:$B,BQ$11,'Transactions (Dated)'!$C:$C,"Dividend (paid to cash)")*AB987</f>
        <v>922.34999999999991</v>
      </c>
      <c r="BR987" s="6">
        <f ca="1">BR986+SUMIFS('Transactions (Dated)'!$F:$F,'Transactions (Dated)'!$D:$D,$BL987,'Transactions (Dated)'!$B:$B,BR$11,'Transactions (Dated)'!$C:$C,"Dividend (paid to cash)")*AC987</f>
        <v>0</v>
      </c>
      <c r="BS987" s="6">
        <f ca="1">BS986+SUMIFS('Transactions (Dated)'!$F:$F,'Transactions (Dated)'!$D:$D,$BL987,'Transactions (Dated)'!$B:$B,BS$11,'Transactions (Dated)'!$C:$C,"Dividend (paid to cash)")*AD987</f>
        <v>0</v>
      </c>
      <c r="BT987" s="6">
        <f ca="1">BT986+SUMIFS('Transactions (Dated)'!$F:$F,'Transactions (Dated)'!$D:$D,$BL987,'Transactions (Dated)'!$B:$B,BT$11,'Transactions (Dated)'!$C:$C,"Dividend (paid to cash)")*AE987</f>
        <v>11745</v>
      </c>
      <c r="BU987" s="6">
        <f ca="1">BU986+SUMIFS('Transactions (Dated)'!$F:$F,'Transactions (Dated)'!$D:$D,$BL987,'Transactions (Dated)'!$B:$B,BU$11,'Transactions (Dated)'!$C:$C,"Dividend (paid to cash)")*AF987</f>
        <v>0</v>
      </c>
      <c r="BV987" s="6">
        <f ca="1">BV986+SUMIFS('Transactions (Dated)'!$F:$F,'Transactions (Dated)'!$D:$D,$BL987,'Transactions (Dated)'!$B:$B,BV$11,'Transactions (Dated)'!$C:$C,"Dividend (paid to cash)")*AG987</f>
        <v>0</v>
      </c>
      <c r="BW987" s="6">
        <f ca="1">BW986+SUMIFS('Transactions (Dated)'!$F:$F,'Transactions (Dated)'!$D:$D,$BL987,'Transactions (Dated)'!$B:$B,BW$11,'Transactions (Dated)'!$C:$C,"Dividend (paid to cash)")*AH987</f>
        <v>0</v>
      </c>
      <c r="BX987" s="6">
        <f ca="1">BX986+SUMIFS('Transactions (Dated)'!$F:$F,'Transactions (Dated)'!$D:$D,$BL987,'Transactions (Dated)'!$B:$B,BX$11,'Transactions (Dated)'!$C:$C,"Dividend (paid to cash)")*AI987</f>
        <v>0</v>
      </c>
      <c r="BY987" s="6">
        <f ca="1">BY986+SUMIFS('Transactions (Dated)'!$F:$F,'Transactions (Dated)'!$D:$D,$BL987,'Transactions (Dated)'!$B:$B,BY$11,'Transactions (Dated)'!$C:$C,"Dividend (paid to cash)")*AJ987</f>
        <v>0</v>
      </c>
      <c r="BZ987" s="6">
        <f ca="1">BZ986+SUMIFS('Transactions (Dated)'!$F:$F,'Transactions (Dated)'!$D:$D,$BL987,'Transactions (Dated)'!$B:$B,BZ$11,'Transactions (Dated)'!$C:$C,"Dividend (paid to cash)")*AK987</f>
        <v>0</v>
      </c>
      <c r="CA987" s="6">
        <f ca="1">CA986+SUMIFS('Transactions (Dated)'!$F:$F,'Transactions (Dated)'!$D:$D,$BL987,'Transactions (Dated)'!$B:$B,CA$11,'Transactions (Dated)'!$C:$C,"Dividend (paid to cash)")*AL987</f>
        <v>0</v>
      </c>
      <c r="CB987" s="6">
        <v>0</v>
      </c>
      <c r="CC987" s="6">
        <v>0</v>
      </c>
      <c r="CF987" s="6">
        <f t="shared" ca="1" si="438"/>
        <v>81152.111999999994</v>
      </c>
      <c r="CH987" s="3">
        <f t="shared" si="439"/>
        <v>43333</v>
      </c>
      <c r="CI987" s="4">
        <f t="shared" ca="1" si="440"/>
        <v>784104.84499999997</v>
      </c>
      <c r="CJ987" s="4">
        <f t="shared" ca="1" si="441"/>
        <v>81152.111999999994</v>
      </c>
      <c r="CL987" s="4">
        <f t="shared" ca="1" si="442"/>
        <v>865256.95699999994</v>
      </c>
    </row>
    <row r="988" spans="2:90" x14ac:dyDescent="0.15">
      <c r="B988" s="3">
        <v>43334</v>
      </c>
      <c r="E988" s="86">
        <v>43334</v>
      </c>
      <c r="F988" s="53">
        <v>13.21</v>
      </c>
      <c r="G988">
        <v>4.5</v>
      </c>
      <c r="H988">
        <v>22.12</v>
      </c>
      <c r="I988">
        <v>26.58</v>
      </c>
      <c r="K988">
        <v>12.21</v>
      </c>
      <c r="L988">
        <v>16.989999999999998</v>
      </c>
      <c r="O988">
        <v>17.29</v>
      </c>
      <c r="Q988">
        <v>1.29</v>
      </c>
      <c r="R988">
        <v>6.34</v>
      </c>
      <c r="S988">
        <v>42.47</v>
      </c>
      <c r="T988">
        <v>0.32500000000000001</v>
      </c>
      <c r="U988">
        <v>42.47</v>
      </c>
      <c r="X988" s="3">
        <f t="shared" si="420"/>
        <v>43334</v>
      </c>
      <c r="Y988" s="40">
        <f ca="1">Y987+SUMIFS('Transactions (Dated)'!$E$2:$E$53,'Transactions (Dated)'!$D$2:$D$53,'Share Values'!$X988,'Transactions (Dated)'!$B$2:$B$53,'Share Values'!Y$11,'Transactions (Dated)'!$C$2:$C$53,"Buy")-SUMIFS('Transactions (Dated)'!$E$2:$E$53,'Transactions (Dated)'!$D$2:$D$53,'Share Values'!$X988,'Transactions (Dated)'!$B$2:$B$53,'Share Values'!Y$11,'Transactions (Dated)'!$C$2:$C$53,"Sell")</f>
        <v>4625</v>
      </c>
      <c r="Z988" s="40">
        <f ca="1">Z987+SUMIFS('Transactions (Dated)'!$E$2:$E$53,'Transactions (Dated)'!$D$2:$D$53,'Share Values'!$X988,'Transactions (Dated)'!$B$2:$B$53,'Share Values'!Z$11,'Transactions (Dated)'!$C$2:$C$53,"Buy")-SUMIFS('Transactions (Dated)'!$E$2:$E$53,'Transactions (Dated)'!$D$2:$D$53,'Share Values'!$X988,'Transactions (Dated)'!$B$2:$B$53,'Share Values'!Z$11,'Transactions (Dated)'!$C$2:$C$53,"Sell")</f>
        <v>9375</v>
      </c>
      <c r="AA988" s="40">
        <f ca="1">AA987+SUMIFS('Transactions (Dated)'!$E$2:$E$53,'Transactions (Dated)'!$D$2:$D$53,'Share Values'!$X988,'Transactions (Dated)'!$B$2:$B$53,'Share Values'!AA$11,'Transactions (Dated)'!$C$2:$C$53,"Buy")-SUMIFS('Transactions (Dated)'!$E$2:$E$53,'Transactions (Dated)'!$D$2:$D$53,'Share Values'!$X988,'Transactions (Dated)'!$B$2:$B$53,'Share Values'!AA$11,'Transactions (Dated)'!$C$2:$C$53,"Sell")</f>
        <v>26357</v>
      </c>
      <c r="AB988" s="40">
        <f ca="1">AB987+SUMIFS('Transactions (Dated)'!$E$2:$E$53,'Transactions (Dated)'!$D$2:$D$53,'Share Values'!$X988,'Transactions (Dated)'!$B$2:$B$53,'Share Values'!AB$11,'Transactions (Dated)'!$C$2:$C$53,"Buy")-SUMIFS('Transactions (Dated)'!$E$2:$E$53,'Transactions (Dated)'!$D$2:$D$53,'Share Values'!$X988,'Transactions (Dated)'!$B$2:$B$53,'Share Values'!AB$11,'Transactions (Dated)'!$C$2:$C$53,"Sell")</f>
        <v>1892</v>
      </c>
      <c r="AC988" s="40">
        <f ca="1">AC987+SUMIFS('Transactions (Dated)'!$E$2:$E$53,'Transactions (Dated)'!$D$2:$D$53,'Share Values'!$X988,'Transactions (Dated)'!$B$2:$B$53,'Share Values'!AC$11,'Transactions (Dated)'!$C$2:$C$53,"Buy")-SUMIFS('Transactions (Dated)'!$E$2:$E$53,'Transactions (Dated)'!$D$2:$D$53,'Share Values'!$X988,'Transactions (Dated)'!$B$2:$B$53,'Share Values'!AC$11,'Transactions (Dated)'!$C$2:$C$53,"Sell")</f>
        <v>2348</v>
      </c>
      <c r="AD988" s="40">
        <f ca="1">AD987+SUMIFS('Transactions (Dated)'!$E$2:$E$53,'Transactions (Dated)'!$D$2:$D$53,'Share Values'!$X988,'Transactions (Dated)'!$B$2:$B$53,'Share Values'!AD$11,'Transactions (Dated)'!$C$2:$C$53,"Buy")-SUMIFS('Transactions (Dated)'!$E$2:$E$53,'Transactions (Dated)'!$D$2:$D$53,'Share Values'!$X988,'Transactions (Dated)'!$B$2:$B$53,'Share Values'!AD$11,'Transactions (Dated)'!$C$2:$C$53,"Sell")</f>
        <v>0</v>
      </c>
      <c r="AE988" s="40">
        <f ca="1">AE987+SUMIFS('Transactions (Dated)'!$E$2:$E$53,'Transactions (Dated)'!$D$2:$D$53,'Share Values'!$X988,'Transactions (Dated)'!$B$2:$B$53,'Share Values'!AE$11,'Transactions (Dated)'!$C$2:$C$53,"Buy")-SUMIFS('Transactions (Dated)'!$E$2:$E$53,'Transactions (Dated)'!$D$2:$D$53,'Share Values'!$X988,'Transactions (Dated)'!$B$2:$B$53,'Share Values'!AE$11,'Transactions (Dated)'!$C$2:$C$53,"Sell")</f>
        <v>2900</v>
      </c>
      <c r="AF988" s="40">
        <f ca="1">AF987+SUMIFS('Transactions (Dated)'!$E$2:$E$53,'Transactions (Dated)'!$D$2:$D$53,'Share Values'!$X988,'Transactions (Dated)'!$B$2:$B$53,'Share Values'!AF$11,'Transactions (Dated)'!$C$2:$C$53,"Buy")-SUMIFS('Transactions (Dated)'!$E$2:$E$53,'Transactions (Dated)'!$D$2:$D$53,'Share Values'!$X988,'Transactions (Dated)'!$B$2:$B$53,'Share Values'!AF$11,'Transactions (Dated)'!$C$2:$C$53,"Sell")</f>
        <v>14201</v>
      </c>
      <c r="AG988" s="40">
        <f ca="1">AG987+SUMIFS('Transactions (Dated)'!$E$2:$E$53,'Transactions (Dated)'!$D$2:$D$53,'Share Values'!$X988,'Transactions (Dated)'!$B$2:$B$53,'Share Values'!AG$11,'Transactions (Dated)'!$C$2:$C$53,"Buy")-SUMIFS('Transactions (Dated)'!$E$2:$E$53,'Transactions (Dated)'!$D$2:$D$53,'Share Values'!$X988,'Transactions (Dated)'!$B$2:$B$53,'Share Values'!AG$11,'Transactions (Dated)'!$C$2:$C$53,"Sell")</f>
        <v>6835</v>
      </c>
      <c r="AH988" s="40">
        <f ca="1">AH987+SUMIFS('Transactions (Dated)'!$E$2:$E$53,'Transactions (Dated)'!$D$2:$D$53,'Share Values'!$X988,'Transactions (Dated)'!$B$2:$B$53,'Share Values'!AH$11,'Transactions (Dated)'!$C$2:$C$53,"Buy")-SUMIFS('Transactions (Dated)'!$E$2:$E$53,'Transactions (Dated)'!$D$2:$D$53,'Share Values'!$X988,'Transactions (Dated)'!$B$2:$B$53,'Share Values'!AH$11,'Transactions (Dated)'!$C$2:$C$53,"Sell")</f>
        <v>0</v>
      </c>
      <c r="AI988" s="40">
        <f ca="1">AI987+SUMIFS('Transactions (Dated)'!$E$2:$E$53,'Transactions (Dated)'!$D$2:$D$53,'Share Values'!$X988,'Transactions (Dated)'!$B$2:$B$53,'Share Values'!AI$11,'Transactions (Dated)'!$C$2:$C$53,"Buy")-SUMIFS('Transactions (Dated)'!$E$2:$E$53,'Transactions (Dated)'!$D$2:$D$53,'Share Values'!$X988,'Transactions (Dated)'!$B$2:$B$53,'Share Values'!AI$11,'Transactions (Dated)'!$C$2:$C$53,"Sell")</f>
        <v>0</v>
      </c>
      <c r="AJ988" s="40">
        <f ca="1">AJ987+SUMIFS('Transactions (Dated)'!$E$2:$E$53,'Transactions (Dated)'!$D$2:$D$53,'Share Values'!$X988,'Transactions (Dated)'!$B$2:$B$53,'Share Values'!AJ$11,'Transactions (Dated)'!$C$2:$C$53,"Buy")-SUMIFS('Transactions (Dated)'!$E$2:$E$53,'Transactions (Dated)'!$D$2:$D$53,'Share Values'!$X988,'Transactions (Dated)'!$B$2:$B$53,'Share Values'!AJ$11,'Transactions (Dated)'!$C$2:$C$53,"Sell")</f>
        <v>0</v>
      </c>
      <c r="AK988" s="40">
        <f ca="1">AK987+SUMIFS('Transactions (Dated)'!$E$2:$E$53,'Transactions (Dated)'!$D$2:$D$53,'Share Values'!$X988,'Transactions (Dated)'!$B$2:$B$53,'Share Values'!AK$11,'Transactions (Dated)'!$C$2:$C$53,"Buy")-SUMIFS('Transactions (Dated)'!$E$2:$E$53,'Transactions (Dated)'!$D$2:$D$53,'Share Values'!$X988,'Transactions (Dated)'!$B$2:$B$53,'Share Values'!AK$11,'Transactions (Dated)'!$C$2:$C$53,"Sell")</f>
        <v>0</v>
      </c>
      <c r="AL988" s="40">
        <f ca="1">AL987+SUMIFS('Transactions (Dated)'!$E$2:$E$53,'Transactions (Dated)'!$D$2:$D$53,'Share Values'!$X988,'Transactions (Dated)'!$B$2:$B$53,'Share Values'!AL$11,'Transactions (Dated)'!$C$2:$C$53,"Buy")-SUMIFS('Transactions (Dated)'!$E$2:$E$53,'Transactions (Dated)'!$D$2:$D$53,'Share Values'!$X988,'Transactions (Dated)'!$B$2:$B$53,'Share Values'!AL$11,'Transactions (Dated)'!$C$2:$C$53,"Sell")</f>
        <v>0</v>
      </c>
      <c r="AM988" s="40">
        <f ca="1">AM987+SUMIFS('Transactions (Dated)'!$E$2:$E$53,'Transactions (Dated)'!$D$2:$D$53,'Share Values'!$X988,'Transactions (Dated)'!$B$2:$B$53,'Share Values'!AM$11,'Transactions (Dated)'!$C$2:$C$53,"Buy")-SUMIFS('Transactions (Dated)'!$E$2:$E$53,'Transactions (Dated)'!$D$2:$D$53,'Share Values'!$X988,'Transactions (Dated)'!$B$2:$B$53,'Share Values'!AM$11,'Transactions (Dated)'!$C$2:$C$53,"Sell")</f>
        <v>0</v>
      </c>
      <c r="AN988" s="40">
        <f ca="1">AN987+SUMIFS('Transactions (Dated)'!$E$2:$E$53,'Transactions (Dated)'!$D$2:$D$53,'Share Values'!$X988,'Transactions (Dated)'!$B$2:$B$53,'Share Values'!AN$11,'Transactions (Dated)'!$C$2:$C$53,"Buy")-SUMIFS('Transactions (Dated)'!$E$2:$E$53,'Transactions (Dated)'!$D$2:$D$53,'Share Values'!$X988,'Transactions (Dated)'!$B$2:$B$53,'Share Values'!AN$11,'Transactions (Dated)'!$C$2:$C$53,"Sell")</f>
        <v>0</v>
      </c>
      <c r="AQ988" s="3">
        <f t="shared" si="421"/>
        <v>43334</v>
      </c>
      <c r="AR988" s="6">
        <f t="shared" ca="1" si="422"/>
        <v>61096.250000000007</v>
      </c>
      <c r="AS988" s="6">
        <f t="shared" ca="1" si="423"/>
        <v>42187.5</v>
      </c>
      <c r="AT988" s="6">
        <f t="shared" ca="1" si="424"/>
        <v>583016.84000000008</v>
      </c>
      <c r="AU988" s="6">
        <f t="shared" ca="1" si="425"/>
        <v>50289.359999999993</v>
      </c>
      <c r="AV988" s="6">
        <f t="shared" ca="1" si="426"/>
        <v>0</v>
      </c>
      <c r="AW988" s="6">
        <f t="shared" ca="1" si="427"/>
        <v>0</v>
      </c>
      <c r="AX988" s="6">
        <f t="shared" ca="1" si="428"/>
        <v>49270.999999999993</v>
      </c>
      <c r="AY988" s="6">
        <f t="shared" ca="1" si="429"/>
        <v>0</v>
      </c>
      <c r="AZ988" s="6">
        <f t="shared" ca="1" si="430"/>
        <v>0</v>
      </c>
      <c r="BA988" s="6">
        <f t="shared" ca="1" si="431"/>
        <v>0</v>
      </c>
      <c r="BB988" s="6">
        <f t="shared" ca="1" si="432"/>
        <v>0</v>
      </c>
      <c r="BC988" s="6">
        <f t="shared" ca="1" si="433"/>
        <v>0</v>
      </c>
      <c r="BD988" s="6">
        <f t="shared" ca="1" si="434"/>
        <v>0</v>
      </c>
      <c r="BE988" s="6">
        <f t="shared" ca="1" si="435"/>
        <v>0</v>
      </c>
      <c r="BF988" s="6">
        <f t="shared" ca="1" si="418"/>
        <v>0</v>
      </c>
      <c r="BG988" s="6">
        <f t="shared" ca="1" si="419"/>
        <v>0</v>
      </c>
      <c r="BJ988" s="4">
        <f t="shared" ca="1" si="436"/>
        <v>785860.95000000007</v>
      </c>
      <c r="BL988" s="3">
        <f t="shared" si="437"/>
        <v>43334</v>
      </c>
      <c r="BM988" s="6">
        <f>BM987+SUMIFS('Transactions (Dated)'!G:G,'Transactions (Dated)'!D:D,'Share Values'!AQ988)</f>
        <v>14317.649999999987</v>
      </c>
      <c r="BN988" s="6">
        <f ca="1">BN987+SUMIFS('Transactions (Dated)'!$F:$F,'Transactions (Dated)'!$D:$D,$BL988,'Transactions (Dated)'!$B:$B,BN$11,'Transactions (Dated)'!$C:$C,"Dividend (paid to cash)")*Y988</f>
        <v>0</v>
      </c>
      <c r="BO988" s="6">
        <f ca="1">BO987+SUMIFS('Transactions (Dated)'!$F:$F,'Transactions (Dated)'!$D:$D,$BL988,'Transactions (Dated)'!$B:$B,BO$11,'Transactions (Dated)'!$C:$C,"Dividend (paid to cash)")*Z988</f>
        <v>2421.875</v>
      </c>
      <c r="BP988" s="6">
        <f ca="1">BP987+SUMIFS('Transactions (Dated)'!$F:$F,'Transactions (Dated)'!$D:$D,$BL988,'Transactions (Dated)'!$B:$B,BP$11,'Transactions (Dated)'!$C:$C,"Dividend (paid to cash)")*AA988</f>
        <v>51745.237000000008</v>
      </c>
      <c r="BQ988" s="6">
        <f ca="1">BQ987+SUMIFS('Transactions (Dated)'!$F:$F,'Transactions (Dated)'!$D:$D,$BL988,'Transactions (Dated)'!$B:$B,BQ$11,'Transactions (Dated)'!$C:$C,"Dividend (paid to cash)")*AB988</f>
        <v>922.34999999999991</v>
      </c>
      <c r="BR988" s="6">
        <f ca="1">BR987+SUMIFS('Transactions (Dated)'!$F:$F,'Transactions (Dated)'!$D:$D,$BL988,'Transactions (Dated)'!$B:$B,BR$11,'Transactions (Dated)'!$C:$C,"Dividend (paid to cash)")*AC988</f>
        <v>0</v>
      </c>
      <c r="BS988" s="6">
        <f ca="1">BS987+SUMIFS('Transactions (Dated)'!$F:$F,'Transactions (Dated)'!$D:$D,$BL988,'Transactions (Dated)'!$B:$B,BS$11,'Transactions (Dated)'!$C:$C,"Dividend (paid to cash)")*AD988</f>
        <v>0</v>
      </c>
      <c r="BT988" s="6">
        <f ca="1">BT987+SUMIFS('Transactions (Dated)'!$F:$F,'Transactions (Dated)'!$D:$D,$BL988,'Transactions (Dated)'!$B:$B,BT$11,'Transactions (Dated)'!$C:$C,"Dividend (paid to cash)")*AE988</f>
        <v>11745</v>
      </c>
      <c r="BU988" s="6">
        <f ca="1">BU987+SUMIFS('Transactions (Dated)'!$F:$F,'Transactions (Dated)'!$D:$D,$BL988,'Transactions (Dated)'!$B:$B,BU$11,'Transactions (Dated)'!$C:$C,"Dividend (paid to cash)")*AF988</f>
        <v>0</v>
      </c>
      <c r="BV988" s="6">
        <f ca="1">BV987+SUMIFS('Transactions (Dated)'!$F:$F,'Transactions (Dated)'!$D:$D,$BL988,'Transactions (Dated)'!$B:$B,BV$11,'Transactions (Dated)'!$C:$C,"Dividend (paid to cash)")*AG988</f>
        <v>0</v>
      </c>
      <c r="BW988" s="6">
        <f ca="1">BW987+SUMIFS('Transactions (Dated)'!$F:$F,'Transactions (Dated)'!$D:$D,$BL988,'Transactions (Dated)'!$B:$B,BW$11,'Transactions (Dated)'!$C:$C,"Dividend (paid to cash)")*AH988</f>
        <v>0</v>
      </c>
      <c r="BX988" s="6">
        <f ca="1">BX987+SUMIFS('Transactions (Dated)'!$F:$F,'Transactions (Dated)'!$D:$D,$BL988,'Transactions (Dated)'!$B:$B,BX$11,'Transactions (Dated)'!$C:$C,"Dividend (paid to cash)")*AI988</f>
        <v>0</v>
      </c>
      <c r="BY988" s="6">
        <f ca="1">BY987+SUMIFS('Transactions (Dated)'!$F:$F,'Transactions (Dated)'!$D:$D,$BL988,'Transactions (Dated)'!$B:$B,BY$11,'Transactions (Dated)'!$C:$C,"Dividend (paid to cash)")*AJ988</f>
        <v>0</v>
      </c>
      <c r="BZ988" s="6">
        <f ca="1">BZ987+SUMIFS('Transactions (Dated)'!$F:$F,'Transactions (Dated)'!$D:$D,$BL988,'Transactions (Dated)'!$B:$B,BZ$11,'Transactions (Dated)'!$C:$C,"Dividend (paid to cash)")*AK988</f>
        <v>0</v>
      </c>
      <c r="CA988" s="6">
        <f ca="1">CA987+SUMIFS('Transactions (Dated)'!$F:$F,'Transactions (Dated)'!$D:$D,$BL988,'Transactions (Dated)'!$B:$B,CA$11,'Transactions (Dated)'!$C:$C,"Dividend (paid to cash)")*AL988</f>
        <v>0</v>
      </c>
      <c r="CB988" s="6">
        <v>0</v>
      </c>
      <c r="CC988" s="6">
        <v>0</v>
      </c>
      <c r="CF988" s="6">
        <f t="shared" ca="1" si="438"/>
        <v>81152.111999999994</v>
      </c>
      <c r="CH988" s="3">
        <f t="shared" si="439"/>
        <v>43334</v>
      </c>
      <c r="CI988" s="4">
        <f t="shared" ca="1" si="440"/>
        <v>785860.95000000007</v>
      </c>
      <c r="CJ988" s="4">
        <f t="shared" ca="1" si="441"/>
        <v>81152.111999999994</v>
      </c>
      <c r="CL988" s="4">
        <f t="shared" ca="1" si="442"/>
        <v>867013.06200000003</v>
      </c>
    </row>
    <row r="989" spans="2:90" x14ac:dyDescent="0.15">
      <c r="B989" s="3">
        <v>43335</v>
      </c>
      <c r="E989" s="86">
        <v>43335</v>
      </c>
      <c r="F989" s="53">
        <v>13.41</v>
      </c>
      <c r="G989">
        <v>4.46</v>
      </c>
      <c r="H989">
        <v>22.09</v>
      </c>
      <c r="I989">
        <v>26.5</v>
      </c>
      <c r="K989">
        <v>12.18</v>
      </c>
      <c r="L989">
        <v>17</v>
      </c>
      <c r="O989">
        <v>17.059999999999999</v>
      </c>
      <c r="Q989">
        <v>1.27</v>
      </c>
      <c r="R989">
        <v>6.24</v>
      </c>
      <c r="S989">
        <v>42.52</v>
      </c>
      <c r="T989">
        <v>0.32</v>
      </c>
      <c r="U989">
        <v>42.52</v>
      </c>
      <c r="X989" s="3">
        <f t="shared" si="420"/>
        <v>43335</v>
      </c>
      <c r="Y989" s="40">
        <f ca="1">Y988+SUMIFS('Transactions (Dated)'!$E$2:$E$53,'Transactions (Dated)'!$D$2:$D$53,'Share Values'!$X989,'Transactions (Dated)'!$B$2:$B$53,'Share Values'!Y$11,'Transactions (Dated)'!$C$2:$C$53,"Buy")-SUMIFS('Transactions (Dated)'!$E$2:$E$53,'Transactions (Dated)'!$D$2:$D$53,'Share Values'!$X989,'Transactions (Dated)'!$B$2:$B$53,'Share Values'!Y$11,'Transactions (Dated)'!$C$2:$C$53,"Sell")</f>
        <v>4625</v>
      </c>
      <c r="Z989" s="40">
        <f ca="1">Z988+SUMIFS('Transactions (Dated)'!$E$2:$E$53,'Transactions (Dated)'!$D$2:$D$53,'Share Values'!$X989,'Transactions (Dated)'!$B$2:$B$53,'Share Values'!Z$11,'Transactions (Dated)'!$C$2:$C$53,"Buy")-SUMIFS('Transactions (Dated)'!$E$2:$E$53,'Transactions (Dated)'!$D$2:$D$53,'Share Values'!$X989,'Transactions (Dated)'!$B$2:$B$53,'Share Values'!Z$11,'Transactions (Dated)'!$C$2:$C$53,"Sell")</f>
        <v>9375</v>
      </c>
      <c r="AA989" s="40">
        <f ca="1">AA988+SUMIFS('Transactions (Dated)'!$E$2:$E$53,'Transactions (Dated)'!$D$2:$D$53,'Share Values'!$X989,'Transactions (Dated)'!$B$2:$B$53,'Share Values'!AA$11,'Transactions (Dated)'!$C$2:$C$53,"Buy")-SUMIFS('Transactions (Dated)'!$E$2:$E$53,'Transactions (Dated)'!$D$2:$D$53,'Share Values'!$X989,'Transactions (Dated)'!$B$2:$B$53,'Share Values'!AA$11,'Transactions (Dated)'!$C$2:$C$53,"Sell")</f>
        <v>26357</v>
      </c>
      <c r="AB989" s="40">
        <f ca="1">AB988+SUMIFS('Transactions (Dated)'!$E$2:$E$53,'Transactions (Dated)'!$D$2:$D$53,'Share Values'!$X989,'Transactions (Dated)'!$B$2:$B$53,'Share Values'!AB$11,'Transactions (Dated)'!$C$2:$C$53,"Buy")-SUMIFS('Transactions (Dated)'!$E$2:$E$53,'Transactions (Dated)'!$D$2:$D$53,'Share Values'!$X989,'Transactions (Dated)'!$B$2:$B$53,'Share Values'!AB$11,'Transactions (Dated)'!$C$2:$C$53,"Sell")</f>
        <v>1892</v>
      </c>
      <c r="AC989" s="40">
        <f ca="1">AC988+SUMIFS('Transactions (Dated)'!$E$2:$E$53,'Transactions (Dated)'!$D$2:$D$53,'Share Values'!$X989,'Transactions (Dated)'!$B$2:$B$53,'Share Values'!AC$11,'Transactions (Dated)'!$C$2:$C$53,"Buy")-SUMIFS('Transactions (Dated)'!$E$2:$E$53,'Transactions (Dated)'!$D$2:$D$53,'Share Values'!$X989,'Transactions (Dated)'!$B$2:$B$53,'Share Values'!AC$11,'Transactions (Dated)'!$C$2:$C$53,"Sell")</f>
        <v>2348</v>
      </c>
      <c r="AD989" s="40">
        <f ca="1">AD988+SUMIFS('Transactions (Dated)'!$E$2:$E$53,'Transactions (Dated)'!$D$2:$D$53,'Share Values'!$X989,'Transactions (Dated)'!$B$2:$B$53,'Share Values'!AD$11,'Transactions (Dated)'!$C$2:$C$53,"Buy")-SUMIFS('Transactions (Dated)'!$E$2:$E$53,'Transactions (Dated)'!$D$2:$D$53,'Share Values'!$X989,'Transactions (Dated)'!$B$2:$B$53,'Share Values'!AD$11,'Transactions (Dated)'!$C$2:$C$53,"Sell")</f>
        <v>0</v>
      </c>
      <c r="AE989" s="40">
        <f ca="1">AE988+SUMIFS('Transactions (Dated)'!$E$2:$E$53,'Transactions (Dated)'!$D$2:$D$53,'Share Values'!$X989,'Transactions (Dated)'!$B$2:$B$53,'Share Values'!AE$11,'Transactions (Dated)'!$C$2:$C$53,"Buy")-SUMIFS('Transactions (Dated)'!$E$2:$E$53,'Transactions (Dated)'!$D$2:$D$53,'Share Values'!$X989,'Transactions (Dated)'!$B$2:$B$53,'Share Values'!AE$11,'Transactions (Dated)'!$C$2:$C$53,"Sell")</f>
        <v>2900</v>
      </c>
      <c r="AF989" s="40">
        <f ca="1">AF988+SUMIFS('Transactions (Dated)'!$E$2:$E$53,'Transactions (Dated)'!$D$2:$D$53,'Share Values'!$X989,'Transactions (Dated)'!$B$2:$B$53,'Share Values'!AF$11,'Transactions (Dated)'!$C$2:$C$53,"Buy")-SUMIFS('Transactions (Dated)'!$E$2:$E$53,'Transactions (Dated)'!$D$2:$D$53,'Share Values'!$X989,'Transactions (Dated)'!$B$2:$B$53,'Share Values'!AF$11,'Transactions (Dated)'!$C$2:$C$53,"Sell")</f>
        <v>14201</v>
      </c>
      <c r="AG989" s="40">
        <f ca="1">AG988+SUMIFS('Transactions (Dated)'!$E$2:$E$53,'Transactions (Dated)'!$D$2:$D$53,'Share Values'!$X989,'Transactions (Dated)'!$B$2:$B$53,'Share Values'!AG$11,'Transactions (Dated)'!$C$2:$C$53,"Buy")-SUMIFS('Transactions (Dated)'!$E$2:$E$53,'Transactions (Dated)'!$D$2:$D$53,'Share Values'!$X989,'Transactions (Dated)'!$B$2:$B$53,'Share Values'!AG$11,'Transactions (Dated)'!$C$2:$C$53,"Sell")</f>
        <v>6835</v>
      </c>
      <c r="AH989" s="40">
        <f ca="1">AH988+SUMIFS('Transactions (Dated)'!$E$2:$E$53,'Transactions (Dated)'!$D$2:$D$53,'Share Values'!$X989,'Transactions (Dated)'!$B$2:$B$53,'Share Values'!AH$11,'Transactions (Dated)'!$C$2:$C$53,"Buy")-SUMIFS('Transactions (Dated)'!$E$2:$E$53,'Transactions (Dated)'!$D$2:$D$53,'Share Values'!$X989,'Transactions (Dated)'!$B$2:$B$53,'Share Values'!AH$11,'Transactions (Dated)'!$C$2:$C$53,"Sell")</f>
        <v>0</v>
      </c>
      <c r="AI989" s="40">
        <f ca="1">AI988+SUMIFS('Transactions (Dated)'!$E$2:$E$53,'Transactions (Dated)'!$D$2:$D$53,'Share Values'!$X989,'Transactions (Dated)'!$B$2:$B$53,'Share Values'!AI$11,'Transactions (Dated)'!$C$2:$C$53,"Buy")-SUMIFS('Transactions (Dated)'!$E$2:$E$53,'Transactions (Dated)'!$D$2:$D$53,'Share Values'!$X989,'Transactions (Dated)'!$B$2:$B$53,'Share Values'!AI$11,'Transactions (Dated)'!$C$2:$C$53,"Sell")</f>
        <v>0</v>
      </c>
      <c r="AJ989" s="40">
        <f ca="1">AJ988+SUMIFS('Transactions (Dated)'!$E$2:$E$53,'Transactions (Dated)'!$D$2:$D$53,'Share Values'!$X989,'Transactions (Dated)'!$B$2:$B$53,'Share Values'!AJ$11,'Transactions (Dated)'!$C$2:$C$53,"Buy")-SUMIFS('Transactions (Dated)'!$E$2:$E$53,'Transactions (Dated)'!$D$2:$D$53,'Share Values'!$X989,'Transactions (Dated)'!$B$2:$B$53,'Share Values'!AJ$11,'Transactions (Dated)'!$C$2:$C$53,"Sell")</f>
        <v>0</v>
      </c>
      <c r="AK989" s="40">
        <f ca="1">AK988+SUMIFS('Transactions (Dated)'!$E$2:$E$53,'Transactions (Dated)'!$D$2:$D$53,'Share Values'!$X989,'Transactions (Dated)'!$B$2:$B$53,'Share Values'!AK$11,'Transactions (Dated)'!$C$2:$C$53,"Buy")-SUMIFS('Transactions (Dated)'!$E$2:$E$53,'Transactions (Dated)'!$D$2:$D$53,'Share Values'!$X989,'Transactions (Dated)'!$B$2:$B$53,'Share Values'!AK$11,'Transactions (Dated)'!$C$2:$C$53,"Sell")</f>
        <v>0</v>
      </c>
      <c r="AL989" s="40">
        <f ca="1">AL988+SUMIFS('Transactions (Dated)'!$E$2:$E$53,'Transactions (Dated)'!$D$2:$D$53,'Share Values'!$X989,'Transactions (Dated)'!$B$2:$B$53,'Share Values'!AL$11,'Transactions (Dated)'!$C$2:$C$53,"Buy")-SUMIFS('Transactions (Dated)'!$E$2:$E$53,'Transactions (Dated)'!$D$2:$D$53,'Share Values'!$X989,'Transactions (Dated)'!$B$2:$B$53,'Share Values'!AL$11,'Transactions (Dated)'!$C$2:$C$53,"Sell")</f>
        <v>0</v>
      </c>
      <c r="AM989" s="40">
        <f ca="1">AM988+SUMIFS('Transactions (Dated)'!$E$2:$E$53,'Transactions (Dated)'!$D$2:$D$53,'Share Values'!$X989,'Transactions (Dated)'!$B$2:$B$53,'Share Values'!AM$11,'Transactions (Dated)'!$C$2:$C$53,"Buy")-SUMIFS('Transactions (Dated)'!$E$2:$E$53,'Transactions (Dated)'!$D$2:$D$53,'Share Values'!$X989,'Transactions (Dated)'!$B$2:$B$53,'Share Values'!AM$11,'Transactions (Dated)'!$C$2:$C$53,"Sell")</f>
        <v>0</v>
      </c>
      <c r="AN989" s="40">
        <f ca="1">AN988+SUMIFS('Transactions (Dated)'!$E$2:$E$53,'Transactions (Dated)'!$D$2:$D$53,'Share Values'!$X989,'Transactions (Dated)'!$B$2:$B$53,'Share Values'!AN$11,'Transactions (Dated)'!$C$2:$C$53,"Buy")-SUMIFS('Transactions (Dated)'!$E$2:$E$53,'Transactions (Dated)'!$D$2:$D$53,'Share Values'!$X989,'Transactions (Dated)'!$B$2:$B$53,'Share Values'!AN$11,'Transactions (Dated)'!$C$2:$C$53,"Sell")</f>
        <v>0</v>
      </c>
      <c r="AQ989" s="3">
        <f t="shared" si="421"/>
        <v>43335</v>
      </c>
      <c r="AR989" s="6">
        <f t="shared" ca="1" si="422"/>
        <v>62021.25</v>
      </c>
      <c r="AS989" s="6">
        <f t="shared" ca="1" si="423"/>
        <v>41812.5</v>
      </c>
      <c r="AT989" s="6">
        <f t="shared" ca="1" si="424"/>
        <v>582226.13</v>
      </c>
      <c r="AU989" s="6">
        <f t="shared" ca="1" si="425"/>
        <v>50138</v>
      </c>
      <c r="AV989" s="6">
        <f t="shared" ca="1" si="426"/>
        <v>0</v>
      </c>
      <c r="AW989" s="6">
        <f t="shared" ca="1" si="427"/>
        <v>0</v>
      </c>
      <c r="AX989" s="6">
        <f t="shared" ca="1" si="428"/>
        <v>49300</v>
      </c>
      <c r="AY989" s="6">
        <f t="shared" ca="1" si="429"/>
        <v>0</v>
      </c>
      <c r="AZ989" s="6">
        <f t="shared" ca="1" si="430"/>
        <v>0</v>
      </c>
      <c r="BA989" s="6">
        <f t="shared" ca="1" si="431"/>
        <v>0</v>
      </c>
      <c r="BB989" s="6">
        <f t="shared" ca="1" si="432"/>
        <v>0</v>
      </c>
      <c r="BC989" s="6">
        <f t="shared" ca="1" si="433"/>
        <v>0</v>
      </c>
      <c r="BD989" s="6">
        <f t="shared" ca="1" si="434"/>
        <v>0</v>
      </c>
      <c r="BE989" s="6">
        <f t="shared" ca="1" si="435"/>
        <v>0</v>
      </c>
      <c r="BF989" s="6">
        <f t="shared" ca="1" si="418"/>
        <v>0</v>
      </c>
      <c r="BG989" s="6">
        <f t="shared" ca="1" si="419"/>
        <v>0</v>
      </c>
      <c r="BJ989" s="4">
        <f t="shared" ca="1" si="436"/>
        <v>785497.88</v>
      </c>
      <c r="BL989" s="3">
        <f t="shared" si="437"/>
        <v>43335</v>
      </c>
      <c r="BM989" s="6">
        <f>BM988+SUMIFS('Transactions (Dated)'!G:G,'Transactions (Dated)'!D:D,'Share Values'!AQ989)</f>
        <v>14317.649999999987</v>
      </c>
      <c r="BN989" s="6">
        <f ca="1">BN988+SUMIFS('Transactions (Dated)'!$F:$F,'Transactions (Dated)'!$D:$D,$BL989,'Transactions (Dated)'!$B:$B,BN$11,'Transactions (Dated)'!$C:$C,"Dividend (paid to cash)")*Y989</f>
        <v>0</v>
      </c>
      <c r="BO989" s="6">
        <f ca="1">BO988+SUMIFS('Transactions (Dated)'!$F:$F,'Transactions (Dated)'!$D:$D,$BL989,'Transactions (Dated)'!$B:$B,BO$11,'Transactions (Dated)'!$C:$C,"Dividend (paid to cash)")*Z989</f>
        <v>2421.875</v>
      </c>
      <c r="BP989" s="6">
        <f ca="1">BP988+SUMIFS('Transactions (Dated)'!$F:$F,'Transactions (Dated)'!$D:$D,$BL989,'Transactions (Dated)'!$B:$B,BP$11,'Transactions (Dated)'!$C:$C,"Dividend (paid to cash)")*AA989</f>
        <v>51745.237000000008</v>
      </c>
      <c r="BQ989" s="6">
        <f ca="1">BQ988+SUMIFS('Transactions (Dated)'!$F:$F,'Transactions (Dated)'!$D:$D,$BL989,'Transactions (Dated)'!$B:$B,BQ$11,'Transactions (Dated)'!$C:$C,"Dividend (paid to cash)")*AB989</f>
        <v>922.34999999999991</v>
      </c>
      <c r="BR989" s="6">
        <f ca="1">BR988+SUMIFS('Transactions (Dated)'!$F:$F,'Transactions (Dated)'!$D:$D,$BL989,'Transactions (Dated)'!$B:$B,BR$11,'Transactions (Dated)'!$C:$C,"Dividend (paid to cash)")*AC989</f>
        <v>0</v>
      </c>
      <c r="BS989" s="6">
        <f ca="1">BS988+SUMIFS('Transactions (Dated)'!$F:$F,'Transactions (Dated)'!$D:$D,$BL989,'Transactions (Dated)'!$B:$B,BS$11,'Transactions (Dated)'!$C:$C,"Dividend (paid to cash)")*AD989</f>
        <v>0</v>
      </c>
      <c r="BT989" s="6">
        <f ca="1">BT988+SUMIFS('Transactions (Dated)'!$F:$F,'Transactions (Dated)'!$D:$D,$BL989,'Transactions (Dated)'!$B:$B,BT$11,'Transactions (Dated)'!$C:$C,"Dividend (paid to cash)")*AE989</f>
        <v>11745</v>
      </c>
      <c r="BU989" s="6">
        <f ca="1">BU988+SUMIFS('Transactions (Dated)'!$F:$F,'Transactions (Dated)'!$D:$D,$BL989,'Transactions (Dated)'!$B:$B,BU$11,'Transactions (Dated)'!$C:$C,"Dividend (paid to cash)")*AF989</f>
        <v>0</v>
      </c>
      <c r="BV989" s="6">
        <f ca="1">BV988+SUMIFS('Transactions (Dated)'!$F:$F,'Transactions (Dated)'!$D:$D,$BL989,'Transactions (Dated)'!$B:$B,BV$11,'Transactions (Dated)'!$C:$C,"Dividend (paid to cash)")*AG989</f>
        <v>0</v>
      </c>
      <c r="BW989" s="6">
        <f ca="1">BW988+SUMIFS('Transactions (Dated)'!$F:$F,'Transactions (Dated)'!$D:$D,$BL989,'Transactions (Dated)'!$B:$B,BW$11,'Transactions (Dated)'!$C:$C,"Dividend (paid to cash)")*AH989</f>
        <v>0</v>
      </c>
      <c r="BX989" s="6">
        <f ca="1">BX988+SUMIFS('Transactions (Dated)'!$F:$F,'Transactions (Dated)'!$D:$D,$BL989,'Transactions (Dated)'!$B:$B,BX$11,'Transactions (Dated)'!$C:$C,"Dividend (paid to cash)")*AI989</f>
        <v>0</v>
      </c>
      <c r="BY989" s="6">
        <f ca="1">BY988+SUMIFS('Transactions (Dated)'!$F:$F,'Transactions (Dated)'!$D:$D,$BL989,'Transactions (Dated)'!$B:$B,BY$11,'Transactions (Dated)'!$C:$C,"Dividend (paid to cash)")*AJ989</f>
        <v>0</v>
      </c>
      <c r="BZ989" s="6">
        <f ca="1">BZ988+SUMIFS('Transactions (Dated)'!$F:$F,'Transactions (Dated)'!$D:$D,$BL989,'Transactions (Dated)'!$B:$B,BZ$11,'Transactions (Dated)'!$C:$C,"Dividend (paid to cash)")*AK989</f>
        <v>0</v>
      </c>
      <c r="CA989" s="6">
        <f ca="1">CA988+SUMIFS('Transactions (Dated)'!$F:$F,'Transactions (Dated)'!$D:$D,$BL989,'Transactions (Dated)'!$B:$B,CA$11,'Transactions (Dated)'!$C:$C,"Dividend (paid to cash)")*AL989</f>
        <v>0</v>
      </c>
      <c r="CB989" s="6">
        <v>0</v>
      </c>
      <c r="CC989" s="6">
        <v>0</v>
      </c>
      <c r="CF989" s="6">
        <f t="shared" ca="1" si="438"/>
        <v>81152.111999999994</v>
      </c>
      <c r="CH989" s="3">
        <f t="shared" si="439"/>
        <v>43335</v>
      </c>
      <c r="CI989" s="4">
        <f t="shared" ca="1" si="440"/>
        <v>785497.88</v>
      </c>
      <c r="CJ989" s="4">
        <f t="shared" ca="1" si="441"/>
        <v>81152.111999999994</v>
      </c>
      <c r="CL989" s="4">
        <f t="shared" ca="1" si="442"/>
        <v>866649.99199999997</v>
      </c>
    </row>
    <row r="990" spans="2:90" x14ac:dyDescent="0.15">
      <c r="B990" s="3">
        <v>43336</v>
      </c>
      <c r="E990" s="86">
        <v>43336</v>
      </c>
      <c r="F990" s="53">
        <v>13.81</v>
      </c>
      <c r="G990">
        <v>4.58</v>
      </c>
      <c r="H990">
        <v>22.13</v>
      </c>
      <c r="I990">
        <v>26.3</v>
      </c>
      <c r="K990">
        <v>12.15</v>
      </c>
      <c r="L990">
        <v>16.86</v>
      </c>
      <c r="O990">
        <v>17.059999999999999</v>
      </c>
      <c r="Q990">
        <v>1.28</v>
      </c>
      <c r="R990">
        <v>6.41</v>
      </c>
      <c r="S990">
        <v>42.47</v>
      </c>
      <c r="T990">
        <v>0.315</v>
      </c>
      <c r="U990">
        <v>42.47</v>
      </c>
      <c r="X990" s="3">
        <f t="shared" si="420"/>
        <v>43336</v>
      </c>
      <c r="Y990" s="40">
        <f ca="1">Y989+SUMIFS('Transactions (Dated)'!$E$2:$E$53,'Transactions (Dated)'!$D$2:$D$53,'Share Values'!$X990,'Transactions (Dated)'!$B$2:$B$53,'Share Values'!Y$11,'Transactions (Dated)'!$C$2:$C$53,"Buy")-SUMIFS('Transactions (Dated)'!$E$2:$E$53,'Transactions (Dated)'!$D$2:$D$53,'Share Values'!$X990,'Transactions (Dated)'!$B$2:$B$53,'Share Values'!Y$11,'Transactions (Dated)'!$C$2:$C$53,"Sell")</f>
        <v>4625</v>
      </c>
      <c r="Z990" s="40">
        <f ca="1">Z989+SUMIFS('Transactions (Dated)'!$E$2:$E$53,'Transactions (Dated)'!$D$2:$D$53,'Share Values'!$X990,'Transactions (Dated)'!$B$2:$B$53,'Share Values'!Z$11,'Transactions (Dated)'!$C$2:$C$53,"Buy")-SUMIFS('Transactions (Dated)'!$E$2:$E$53,'Transactions (Dated)'!$D$2:$D$53,'Share Values'!$X990,'Transactions (Dated)'!$B$2:$B$53,'Share Values'!Z$11,'Transactions (Dated)'!$C$2:$C$53,"Sell")</f>
        <v>9375</v>
      </c>
      <c r="AA990" s="40">
        <f ca="1">AA989+SUMIFS('Transactions (Dated)'!$E$2:$E$53,'Transactions (Dated)'!$D$2:$D$53,'Share Values'!$X990,'Transactions (Dated)'!$B$2:$B$53,'Share Values'!AA$11,'Transactions (Dated)'!$C$2:$C$53,"Buy")-SUMIFS('Transactions (Dated)'!$E$2:$E$53,'Transactions (Dated)'!$D$2:$D$53,'Share Values'!$X990,'Transactions (Dated)'!$B$2:$B$53,'Share Values'!AA$11,'Transactions (Dated)'!$C$2:$C$53,"Sell")</f>
        <v>26357</v>
      </c>
      <c r="AB990" s="40">
        <f ca="1">AB989+SUMIFS('Transactions (Dated)'!$E$2:$E$53,'Transactions (Dated)'!$D$2:$D$53,'Share Values'!$X990,'Transactions (Dated)'!$B$2:$B$53,'Share Values'!AB$11,'Transactions (Dated)'!$C$2:$C$53,"Buy")-SUMIFS('Transactions (Dated)'!$E$2:$E$53,'Transactions (Dated)'!$D$2:$D$53,'Share Values'!$X990,'Transactions (Dated)'!$B$2:$B$53,'Share Values'!AB$11,'Transactions (Dated)'!$C$2:$C$53,"Sell")</f>
        <v>1892</v>
      </c>
      <c r="AC990" s="40">
        <f ca="1">AC989+SUMIFS('Transactions (Dated)'!$E$2:$E$53,'Transactions (Dated)'!$D$2:$D$53,'Share Values'!$X990,'Transactions (Dated)'!$B$2:$B$53,'Share Values'!AC$11,'Transactions (Dated)'!$C$2:$C$53,"Buy")-SUMIFS('Transactions (Dated)'!$E$2:$E$53,'Transactions (Dated)'!$D$2:$D$53,'Share Values'!$X990,'Transactions (Dated)'!$B$2:$B$53,'Share Values'!AC$11,'Transactions (Dated)'!$C$2:$C$53,"Sell")</f>
        <v>2348</v>
      </c>
      <c r="AD990" s="40">
        <f ca="1">AD989+SUMIFS('Transactions (Dated)'!$E$2:$E$53,'Transactions (Dated)'!$D$2:$D$53,'Share Values'!$X990,'Transactions (Dated)'!$B$2:$B$53,'Share Values'!AD$11,'Transactions (Dated)'!$C$2:$C$53,"Buy")-SUMIFS('Transactions (Dated)'!$E$2:$E$53,'Transactions (Dated)'!$D$2:$D$53,'Share Values'!$X990,'Transactions (Dated)'!$B$2:$B$53,'Share Values'!AD$11,'Transactions (Dated)'!$C$2:$C$53,"Sell")</f>
        <v>0</v>
      </c>
      <c r="AE990" s="40">
        <f ca="1">AE989+SUMIFS('Transactions (Dated)'!$E$2:$E$53,'Transactions (Dated)'!$D$2:$D$53,'Share Values'!$X990,'Transactions (Dated)'!$B$2:$B$53,'Share Values'!AE$11,'Transactions (Dated)'!$C$2:$C$53,"Buy")-SUMIFS('Transactions (Dated)'!$E$2:$E$53,'Transactions (Dated)'!$D$2:$D$53,'Share Values'!$X990,'Transactions (Dated)'!$B$2:$B$53,'Share Values'!AE$11,'Transactions (Dated)'!$C$2:$C$53,"Sell")</f>
        <v>2900</v>
      </c>
      <c r="AF990" s="40">
        <f ca="1">AF989+SUMIFS('Transactions (Dated)'!$E$2:$E$53,'Transactions (Dated)'!$D$2:$D$53,'Share Values'!$X990,'Transactions (Dated)'!$B$2:$B$53,'Share Values'!AF$11,'Transactions (Dated)'!$C$2:$C$53,"Buy")-SUMIFS('Transactions (Dated)'!$E$2:$E$53,'Transactions (Dated)'!$D$2:$D$53,'Share Values'!$X990,'Transactions (Dated)'!$B$2:$B$53,'Share Values'!AF$11,'Transactions (Dated)'!$C$2:$C$53,"Sell")</f>
        <v>14201</v>
      </c>
      <c r="AG990" s="40">
        <f ca="1">AG989+SUMIFS('Transactions (Dated)'!$E$2:$E$53,'Transactions (Dated)'!$D$2:$D$53,'Share Values'!$X990,'Transactions (Dated)'!$B$2:$B$53,'Share Values'!AG$11,'Transactions (Dated)'!$C$2:$C$53,"Buy")-SUMIFS('Transactions (Dated)'!$E$2:$E$53,'Transactions (Dated)'!$D$2:$D$53,'Share Values'!$X990,'Transactions (Dated)'!$B$2:$B$53,'Share Values'!AG$11,'Transactions (Dated)'!$C$2:$C$53,"Sell")</f>
        <v>6835</v>
      </c>
      <c r="AH990" s="40">
        <f ca="1">AH989+SUMIFS('Transactions (Dated)'!$E$2:$E$53,'Transactions (Dated)'!$D$2:$D$53,'Share Values'!$X990,'Transactions (Dated)'!$B$2:$B$53,'Share Values'!AH$11,'Transactions (Dated)'!$C$2:$C$53,"Buy")-SUMIFS('Transactions (Dated)'!$E$2:$E$53,'Transactions (Dated)'!$D$2:$D$53,'Share Values'!$X990,'Transactions (Dated)'!$B$2:$B$53,'Share Values'!AH$11,'Transactions (Dated)'!$C$2:$C$53,"Sell")</f>
        <v>0</v>
      </c>
      <c r="AI990" s="40">
        <f ca="1">AI989+SUMIFS('Transactions (Dated)'!$E$2:$E$53,'Transactions (Dated)'!$D$2:$D$53,'Share Values'!$X990,'Transactions (Dated)'!$B$2:$B$53,'Share Values'!AI$11,'Transactions (Dated)'!$C$2:$C$53,"Buy")-SUMIFS('Transactions (Dated)'!$E$2:$E$53,'Transactions (Dated)'!$D$2:$D$53,'Share Values'!$X990,'Transactions (Dated)'!$B$2:$B$53,'Share Values'!AI$11,'Transactions (Dated)'!$C$2:$C$53,"Sell")</f>
        <v>0</v>
      </c>
      <c r="AJ990" s="40">
        <f ca="1">AJ989+SUMIFS('Transactions (Dated)'!$E$2:$E$53,'Transactions (Dated)'!$D$2:$D$53,'Share Values'!$X990,'Transactions (Dated)'!$B$2:$B$53,'Share Values'!AJ$11,'Transactions (Dated)'!$C$2:$C$53,"Buy")-SUMIFS('Transactions (Dated)'!$E$2:$E$53,'Transactions (Dated)'!$D$2:$D$53,'Share Values'!$X990,'Transactions (Dated)'!$B$2:$B$53,'Share Values'!AJ$11,'Transactions (Dated)'!$C$2:$C$53,"Sell")</f>
        <v>0</v>
      </c>
      <c r="AK990" s="40">
        <f ca="1">AK989+SUMIFS('Transactions (Dated)'!$E$2:$E$53,'Transactions (Dated)'!$D$2:$D$53,'Share Values'!$X990,'Transactions (Dated)'!$B$2:$B$53,'Share Values'!AK$11,'Transactions (Dated)'!$C$2:$C$53,"Buy")-SUMIFS('Transactions (Dated)'!$E$2:$E$53,'Transactions (Dated)'!$D$2:$D$53,'Share Values'!$X990,'Transactions (Dated)'!$B$2:$B$53,'Share Values'!AK$11,'Transactions (Dated)'!$C$2:$C$53,"Sell")</f>
        <v>0</v>
      </c>
      <c r="AL990" s="40">
        <f ca="1">AL989+SUMIFS('Transactions (Dated)'!$E$2:$E$53,'Transactions (Dated)'!$D$2:$D$53,'Share Values'!$X990,'Transactions (Dated)'!$B$2:$B$53,'Share Values'!AL$11,'Transactions (Dated)'!$C$2:$C$53,"Buy")-SUMIFS('Transactions (Dated)'!$E$2:$E$53,'Transactions (Dated)'!$D$2:$D$53,'Share Values'!$X990,'Transactions (Dated)'!$B$2:$B$53,'Share Values'!AL$11,'Transactions (Dated)'!$C$2:$C$53,"Sell")</f>
        <v>0</v>
      </c>
      <c r="AM990" s="40">
        <f ca="1">AM989+SUMIFS('Transactions (Dated)'!$E$2:$E$53,'Transactions (Dated)'!$D$2:$D$53,'Share Values'!$X990,'Transactions (Dated)'!$B$2:$B$53,'Share Values'!AM$11,'Transactions (Dated)'!$C$2:$C$53,"Buy")-SUMIFS('Transactions (Dated)'!$E$2:$E$53,'Transactions (Dated)'!$D$2:$D$53,'Share Values'!$X990,'Transactions (Dated)'!$B$2:$B$53,'Share Values'!AM$11,'Transactions (Dated)'!$C$2:$C$53,"Sell")</f>
        <v>0</v>
      </c>
      <c r="AN990" s="40">
        <f ca="1">AN989+SUMIFS('Transactions (Dated)'!$E$2:$E$53,'Transactions (Dated)'!$D$2:$D$53,'Share Values'!$X990,'Transactions (Dated)'!$B$2:$B$53,'Share Values'!AN$11,'Transactions (Dated)'!$C$2:$C$53,"Buy")-SUMIFS('Transactions (Dated)'!$E$2:$E$53,'Transactions (Dated)'!$D$2:$D$53,'Share Values'!$X990,'Transactions (Dated)'!$B$2:$B$53,'Share Values'!AN$11,'Transactions (Dated)'!$C$2:$C$53,"Sell")</f>
        <v>0</v>
      </c>
      <c r="AQ990" s="3">
        <f t="shared" si="421"/>
        <v>43336</v>
      </c>
      <c r="AR990" s="6">
        <f t="shared" ca="1" si="422"/>
        <v>63871.25</v>
      </c>
      <c r="AS990" s="6">
        <f t="shared" ca="1" si="423"/>
        <v>42937.5</v>
      </c>
      <c r="AT990" s="6">
        <f t="shared" ca="1" si="424"/>
        <v>583280.40999999992</v>
      </c>
      <c r="AU990" s="6">
        <f t="shared" ca="1" si="425"/>
        <v>49759.6</v>
      </c>
      <c r="AV990" s="6">
        <f t="shared" ca="1" si="426"/>
        <v>0</v>
      </c>
      <c r="AW990" s="6">
        <f t="shared" ca="1" si="427"/>
        <v>0</v>
      </c>
      <c r="AX990" s="6">
        <f t="shared" ca="1" si="428"/>
        <v>48894</v>
      </c>
      <c r="AY990" s="6">
        <f t="shared" ca="1" si="429"/>
        <v>0</v>
      </c>
      <c r="AZ990" s="6">
        <f t="shared" ca="1" si="430"/>
        <v>0</v>
      </c>
      <c r="BA990" s="6">
        <f t="shared" ca="1" si="431"/>
        <v>0</v>
      </c>
      <c r="BB990" s="6">
        <f t="shared" ca="1" si="432"/>
        <v>0</v>
      </c>
      <c r="BC990" s="6">
        <f t="shared" ca="1" si="433"/>
        <v>0</v>
      </c>
      <c r="BD990" s="6">
        <f t="shared" ca="1" si="434"/>
        <v>0</v>
      </c>
      <c r="BE990" s="6">
        <f t="shared" ca="1" si="435"/>
        <v>0</v>
      </c>
      <c r="BF990" s="6">
        <f t="shared" ca="1" si="418"/>
        <v>0</v>
      </c>
      <c r="BG990" s="6">
        <f t="shared" ca="1" si="419"/>
        <v>0</v>
      </c>
      <c r="BJ990" s="4">
        <f t="shared" ca="1" si="436"/>
        <v>788742.75999999989</v>
      </c>
      <c r="BL990" s="3">
        <f t="shared" si="437"/>
        <v>43336</v>
      </c>
      <c r="BM990" s="6">
        <f>BM989+SUMIFS('Transactions (Dated)'!G:G,'Transactions (Dated)'!D:D,'Share Values'!AQ990)</f>
        <v>14317.649999999987</v>
      </c>
      <c r="BN990" s="6">
        <f ca="1">BN989+SUMIFS('Transactions (Dated)'!$F:$F,'Transactions (Dated)'!$D:$D,$BL990,'Transactions (Dated)'!$B:$B,BN$11,'Transactions (Dated)'!$C:$C,"Dividend (paid to cash)")*Y990</f>
        <v>0</v>
      </c>
      <c r="BO990" s="6">
        <f ca="1">BO989+SUMIFS('Transactions (Dated)'!$F:$F,'Transactions (Dated)'!$D:$D,$BL990,'Transactions (Dated)'!$B:$B,BO$11,'Transactions (Dated)'!$C:$C,"Dividend (paid to cash)")*Z990</f>
        <v>2421.875</v>
      </c>
      <c r="BP990" s="6">
        <f ca="1">BP989+SUMIFS('Transactions (Dated)'!$F:$F,'Transactions (Dated)'!$D:$D,$BL990,'Transactions (Dated)'!$B:$B,BP$11,'Transactions (Dated)'!$C:$C,"Dividend (paid to cash)")*AA990</f>
        <v>51745.237000000008</v>
      </c>
      <c r="BQ990" s="6">
        <f ca="1">BQ989+SUMIFS('Transactions (Dated)'!$F:$F,'Transactions (Dated)'!$D:$D,$BL990,'Transactions (Dated)'!$B:$B,BQ$11,'Transactions (Dated)'!$C:$C,"Dividend (paid to cash)")*AB990</f>
        <v>922.34999999999991</v>
      </c>
      <c r="BR990" s="6">
        <f ca="1">BR989+SUMIFS('Transactions (Dated)'!$F:$F,'Transactions (Dated)'!$D:$D,$BL990,'Transactions (Dated)'!$B:$B,BR$11,'Transactions (Dated)'!$C:$C,"Dividend (paid to cash)")*AC990</f>
        <v>0</v>
      </c>
      <c r="BS990" s="6">
        <f ca="1">BS989+SUMIFS('Transactions (Dated)'!$F:$F,'Transactions (Dated)'!$D:$D,$BL990,'Transactions (Dated)'!$B:$B,BS$11,'Transactions (Dated)'!$C:$C,"Dividend (paid to cash)")*AD990</f>
        <v>0</v>
      </c>
      <c r="BT990" s="6">
        <f ca="1">BT989+SUMIFS('Transactions (Dated)'!$F:$F,'Transactions (Dated)'!$D:$D,$BL990,'Transactions (Dated)'!$B:$B,BT$11,'Transactions (Dated)'!$C:$C,"Dividend (paid to cash)")*AE990</f>
        <v>11745</v>
      </c>
      <c r="BU990" s="6">
        <f ca="1">BU989+SUMIFS('Transactions (Dated)'!$F:$F,'Transactions (Dated)'!$D:$D,$BL990,'Transactions (Dated)'!$B:$B,BU$11,'Transactions (Dated)'!$C:$C,"Dividend (paid to cash)")*AF990</f>
        <v>0</v>
      </c>
      <c r="BV990" s="6">
        <f ca="1">BV989+SUMIFS('Transactions (Dated)'!$F:$F,'Transactions (Dated)'!$D:$D,$BL990,'Transactions (Dated)'!$B:$B,BV$11,'Transactions (Dated)'!$C:$C,"Dividend (paid to cash)")*AG990</f>
        <v>0</v>
      </c>
      <c r="BW990" s="6">
        <f ca="1">BW989+SUMIFS('Transactions (Dated)'!$F:$F,'Transactions (Dated)'!$D:$D,$BL990,'Transactions (Dated)'!$B:$B,BW$11,'Transactions (Dated)'!$C:$C,"Dividend (paid to cash)")*AH990</f>
        <v>0</v>
      </c>
      <c r="BX990" s="6">
        <f ca="1">BX989+SUMIFS('Transactions (Dated)'!$F:$F,'Transactions (Dated)'!$D:$D,$BL990,'Transactions (Dated)'!$B:$B,BX$11,'Transactions (Dated)'!$C:$C,"Dividend (paid to cash)")*AI990</f>
        <v>0</v>
      </c>
      <c r="BY990" s="6">
        <f ca="1">BY989+SUMIFS('Transactions (Dated)'!$F:$F,'Transactions (Dated)'!$D:$D,$BL990,'Transactions (Dated)'!$B:$B,BY$11,'Transactions (Dated)'!$C:$C,"Dividend (paid to cash)")*AJ990</f>
        <v>0</v>
      </c>
      <c r="BZ990" s="6">
        <f ca="1">BZ989+SUMIFS('Transactions (Dated)'!$F:$F,'Transactions (Dated)'!$D:$D,$BL990,'Transactions (Dated)'!$B:$B,BZ$11,'Transactions (Dated)'!$C:$C,"Dividend (paid to cash)")*AK990</f>
        <v>0</v>
      </c>
      <c r="CA990" s="6">
        <f ca="1">CA989+SUMIFS('Transactions (Dated)'!$F:$F,'Transactions (Dated)'!$D:$D,$BL990,'Transactions (Dated)'!$B:$B,CA$11,'Transactions (Dated)'!$C:$C,"Dividend (paid to cash)")*AL990</f>
        <v>0</v>
      </c>
      <c r="CB990" s="6">
        <v>0</v>
      </c>
      <c r="CC990" s="6">
        <v>0</v>
      </c>
      <c r="CF990" s="6">
        <f t="shared" ca="1" si="438"/>
        <v>81152.111999999994</v>
      </c>
      <c r="CH990" s="3">
        <f t="shared" si="439"/>
        <v>43336</v>
      </c>
      <c r="CI990" s="4">
        <f t="shared" ca="1" si="440"/>
        <v>788742.75999999989</v>
      </c>
      <c r="CJ990" s="4">
        <f t="shared" ca="1" si="441"/>
        <v>81152.111999999994</v>
      </c>
      <c r="CL990" s="4">
        <f t="shared" ca="1" si="442"/>
        <v>869894.87199999986</v>
      </c>
    </row>
    <row r="991" spans="2:90" x14ac:dyDescent="0.15">
      <c r="B991" s="3">
        <v>43339</v>
      </c>
      <c r="E991" s="86">
        <v>43339</v>
      </c>
      <c r="F991" s="53">
        <v>13.97</v>
      </c>
      <c r="G991">
        <v>4.49</v>
      </c>
      <c r="H991">
        <v>22.26</v>
      </c>
      <c r="I991">
        <v>26.24</v>
      </c>
      <c r="K991">
        <v>12.08</v>
      </c>
      <c r="L991">
        <v>16.809999999999999</v>
      </c>
      <c r="O991">
        <v>17.2</v>
      </c>
      <c r="Q991">
        <v>1.25</v>
      </c>
      <c r="R991">
        <v>6.52</v>
      </c>
      <c r="S991">
        <v>42.42</v>
      </c>
      <c r="T991">
        <v>0.31</v>
      </c>
      <c r="U991">
        <v>42.42</v>
      </c>
      <c r="X991" s="3">
        <f t="shared" si="420"/>
        <v>43339</v>
      </c>
      <c r="Y991" s="40">
        <f ca="1">Y990+SUMIFS('Transactions (Dated)'!$E$2:$E$53,'Transactions (Dated)'!$D$2:$D$53,'Share Values'!$X991,'Transactions (Dated)'!$B$2:$B$53,'Share Values'!Y$11,'Transactions (Dated)'!$C$2:$C$53,"Buy")-SUMIFS('Transactions (Dated)'!$E$2:$E$53,'Transactions (Dated)'!$D$2:$D$53,'Share Values'!$X991,'Transactions (Dated)'!$B$2:$B$53,'Share Values'!Y$11,'Transactions (Dated)'!$C$2:$C$53,"Sell")</f>
        <v>4625</v>
      </c>
      <c r="Z991" s="40">
        <f ca="1">Z990+SUMIFS('Transactions (Dated)'!$E$2:$E$53,'Transactions (Dated)'!$D$2:$D$53,'Share Values'!$X991,'Transactions (Dated)'!$B$2:$B$53,'Share Values'!Z$11,'Transactions (Dated)'!$C$2:$C$53,"Buy")-SUMIFS('Transactions (Dated)'!$E$2:$E$53,'Transactions (Dated)'!$D$2:$D$53,'Share Values'!$X991,'Transactions (Dated)'!$B$2:$B$53,'Share Values'!Z$11,'Transactions (Dated)'!$C$2:$C$53,"Sell")</f>
        <v>9375</v>
      </c>
      <c r="AA991" s="40">
        <f ca="1">AA990+SUMIFS('Transactions (Dated)'!$E$2:$E$53,'Transactions (Dated)'!$D$2:$D$53,'Share Values'!$X991,'Transactions (Dated)'!$B$2:$B$53,'Share Values'!AA$11,'Transactions (Dated)'!$C$2:$C$53,"Buy")-SUMIFS('Transactions (Dated)'!$E$2:$E$53,'Transactions (Dated)'!$D$2:$D$53,'Share Values'!$X991,'Transactions (Dated)'!$B$2:$B$53,'Share Values'!AA$11,'Transactions (Dated)'!$C$2:$C$53,"Sell")</f>
        <v>26357</v>
      </c>
      <c r="AB991" s="40">
        <f ca="1">AB990+SUMIFS('Transactions (Dated)'!$E$2:$E$53,'Transactions (Dated)'!$D$2:$D$53,'Share Values'!$X991,'Transactions (Dated)'!$B$2:$B$53,'Share Values'!AB$11,'Transactions (Dated)'!$C$2:$C$53,"Buy")-SUMIFS('Transactions (Dated)'!$E$2:$E$53,'Transactions (Dated)'!$D$2:$D$53,'Share Values'!$X991,'Transactions (Dated)'!$B$2:$B$53,'Share Values'!AB$11,'Transactions (Dated)'!$C$2:$C$53,"Sell")</f>
        <v>1892</v>
      </c>
      <c r="AC991" s="40">
        <f ca="1">AC990+SUMIFS('Transactions (Dated)'!$E$2:$E$53,'Transactions (Dated)'!$D$2:$D$53,'Share Values'!$X991,'Transactions (Dated)'!$B$2:$B$53,'Share Values'!AC$11,'Transactions (Dated)'!$C$2:$C$53,"Buy")-SUMIFS('Transactions (Dated)'!$E$2:$E$53,'Transactions (Dated)'!$D$2:$D$53,'Share Values'!$X991,'Transactions (Dated)'!$B$2:$B$53,'Share Values'!AC$11,'Transactions (Dated)'!$C$2:$C$53,"Sell")</f>
        <v>2348</v>
      </c>
      <c r="AD991" s="40">
        <f ca="1">AD990+SUMIFS('Transactions (Dated)'!$E$2:$E$53,'Transactions (Dated)'!$D$2:$D$53,'Share Values'!$X991,'Transactions (Dated)'!$B$2:$B$53,'Share Values'!AD$11,'Transactions (Dated)'!$C$2:$C$53,"Buy")-SUMIFS('Transactions (Dated)'!$E$2:$E$53,'Transactions (Dated)'!$D$2:$D$53,'Share Values'!$X991,'Transactions (Dated)'!$B$2:$B$53,'Share Values'!AD$11,'Transactions (Dated)'!$C$2:$C$53,"Sell")</f>
        <v>0</v>
      </c>
      <c r="AE991" s="40">
        <f ca="1">AE990+SUMIFS('Transactions (Dated)'!$E$2:$E$53,'Transactions (Dated)'!$D$2:$D$53,'Share Values'!$X991,'Transactions (Dated)'!$B$2:$B$53,'Share Values'!AE$11,'Transactions (Dated)'!$C$2:$C$53,"Buy")-SUMIFS('Transactions (Dated)'!$E$2:$E$53,'Transactions (Dated)'!$D$2:$D$53,'Share Values'!$X991,'Transactions (Dated)'!$B$2:$B$53,'Share Values'!AE$11,'Transactions (Dated)'!$C$2:$C$53,"Sell")</f>
        <v>2900</v>
      </c>
      <c r="AF991" s="40">
        <f ca="1">AF990+SUMIFS('Transactions (Dated)'!$E$2:$E$53,'Transactions (Dated)'!$D$2:$D$53,'Share Values'!$X991,'Transactions (Dated)'!$B$2:$B$53,'Share Values'!AF$11,'Transactions (Dated)'!$C$2:$C$53,"Buy")-SUMIFS('Transactions (Dated)'!$E$2:$E$53,'Transactions (Dated)'!$D$2:$D$53,'Share Values'!$X991,'Transactions (Dated)'!$B$2:$B$53,'Share Values'!AF$11,'Transactions (Dated)'!$C$2:$C$53,"Sell")</f>
        <v>14201</v>
      </c>
      <c r="AG991" s="40">
        <f ca="1">AG990+SUMIFS('Transactions (Dated)'!$E$2:$E$53,'Transactions (Dated)'!$D$2:$D$53,'Share Values'!$X991,'Transactions (Dated)'!$B$2:$B$53,'Share Values'!AG$11,'Transactions (Dated)'!$C$2:$C$53,"Buy")-SUMIFS('Transactions (Dated)'!$E$2:$E$53,'Transactions (Dated)'!$D$2:$D$53,'Share Values'!$X991,'Transactions (Dated)'!$B$2:$B$53,'Share Values'!AG$11,'Transactions (Dated)'!$C$2:$C$53,"Sell")</f>
        <v>6835</v>
      </c>
      <c r="AH991" s="40">
        <f ca="1">AH990+SUMIFS('Transactions (Dated)'!$E$2:$E$53,'Transactions (Dated)'!$D$2:$D$53,'Share Values'!$X991,'Transactions (Dated)'!$B$2:$B$53,'Share Values'!AH$11,'Transactions (Dated)'!$C$2:$C$53,"Buy")-SUMIFS('Transactions (Dated)'!$E$2:$E$53,'Transactions (Dated)'!$D$2:$D$53,'Share Values'!$X991,'Transactions (Dated)'!$B$2:$B$53,'Share Values'!AH$11,'Transactions (Dated)'!$C$2:$C$53,"Sell")</f>
        <v>0</v>
      </c>
      <c r="AI991" s="40">
        <f ca="1">AI990+SUMIFS('Transactions (Dated)'!$E$2:$E$53,'Transactions (Dated)'!$D$2:$D$53,'Share Values'!$X991,'Transactions (Dated)'!$B$2:$B$53,'Share Values'!AI$11,'Transactions (Dated)'!$C$2:$C$53,"Buy")-SUMIFS('Transactions (Dated)'!$E$2:$E$53,'Transactions (Dated)'!$D$2:$D$53,'Share Values'!$X991,'Transactions (Dated)'!$B$2:$B$53,'Share Values'!AI$11,'Transactions (Dated)'!$C$2:$C$53,"Sell")</f>
        <v>0</v>
      </c>
      <c r="AJ991" s="40">
        <f ca="1">AJ990+SUMIFS('Transactions (Dated)'!$E$2:$E$53,'Transactions (Dated)'!$D$2:$D$53,'Share Values'!$X991,'Transactions (Dated)'!$B$2:$B$53,'Share Values'!AJ$11,'Transactions (Dated)'!$C$2:$C$53,"Buy")-SUMIFS('Transactions (Dated)'!$E$2:$E$53,'Transactions (Dated)'!$D$2:$D$53,'Share Values'!$X991,'Transactions (Dated)'!$B$2:$B$53,'Share Values'!AJ$11,'Transactions (Dated)'!$C$2:$C$53,"Sell")</f>
        <v>0</v>
      </c>
      <c r="AK991" s="40">
        <f ca="1">AK990+SUMIFS('Transactions (Dated)'!$E$2:$E$53,'Transactions (Dated)'!$D$2:$D$53,'Share Values'!$X991,'Transactions (Dated)'!$B$2:$B$53,'Share Values'!AK$11,'Transactions (Dated)'!$C$2:$C$53,"Buy")-SUMIFS('Transactions (Dated)'!$E$2:$E$53,'Transactions (Dated)'!$D$2:$D$53,'Share Values'!$X991,'Transactions (Dated)'!$B$2:$B$53,'Share Values'!AK$11,'Transactions (Dated)'!$C$2:$C$53,"Sell")</f>
        <v>0</v>
      </c>
      <c r="AL991" s="40">
        <f ca="1">AL990+SUMIFS('Transactions (Dated)'!$E$2:$E$53,'Transactions (Dated)'!$D$2:$D$53,'Share Values'!$X991,'Transactions (Dated)'!$B$2:$B$53,'Share Values'!AL$11,'Transactions (Dated)'!$C$2:$C$53,"Buy")-SUMIFS('Transactions (Dated)'!$E$2:$E$53,'Transactions (Dated)'!$D$2:$D$53,'Share Values'!$X991,'Transactions (Dated)'!$B$2:$B$53,'Share Values'!AL$11,'Transactions (Dated)'!$C$2:$C$53,"Sell")</f>
        <v>0</v>
      </c>
      <c r="AM991" s="40">
        <f ca="1">AM990+SUMIFS('Transactions (Dated)'!$E$2:$E$53,'Transactions (Dated)'!$D$2:$D$53,'Share Values'!$X991,'Transactions (Dated)'!$B$2:$B$53,'Share Values'!AM$11,'Transactions (Dated)'!$C$2:$C$53,"Buy")-SUMIFS('Transactions (Dated)'!$E$2:$E$53,'Transactions (Dated)'!$D$2:$D$53,'Share Values'!$X991,'Transactions (Dated)'!$B$2:$B$53,'Share Values'!AM$11,'Transactions (Dated)'!$C$2:$C$53,"Sell")</f>
        <v>0</v>
      </c>
      <c r="AN991" s="40">
        <f ca="1">AN990+SUMIFS('Transactions (Dated)'!$E$2:$E$53,'Transactions (Dated)'!$D$2:$D$53,'Share Values'!$X991,'Transactions (Dated)'!$B$2:$B$53,'Share Values'!AN$11,'Transactions (Dated)'!$C$2:$C$53,"Buy")-SUMIFS('Transactions (Dated)'!$E$2:$E$53,'Transactions (Dated)'!$D$2:$D$53,'Share Values'!$X991,'Transactions (Dated)'!$B$2:$B$53,'Share Values'!AN$11,'Transactions (Dated)'!$C$2:$C$53,"Sell")</f>
        <v>0</v>
      </c>
      <c r="AQ991" s="3">
        <f t="shared" si="421"/>
        <v>43339</v>
      </c>
      <c r="AR991" s="6">
        <f t="shared" ca="1" si="422"/>
        <v>64611.25</v>
      </c>
      <c r="AS991" s="6">
        <f t="shared" ca="1" si="423"/>
        <v>42093.75</v>
      </c>
      <c r="AT991" s="6">
        <f t="shared" ca="1" si="424"/>
        <v>586706.82000000007</v>
      </c>
      <c r="AU991" s="6">
        <f t="shared" ca="1" si="425"/>
        <v>49646.079999999994</v>
      </c>
      <c r="AV991" s="6">
        <f t="shared" ca="1" si="426"/>
        <v>0</v>
      </c>
      <c r="AW991" s="6">
        <f t="shared" ca="1" si="427"/>
        <v>0</v>
      </c>
      <c r="AX991" s="6">
        <f t="shared" ca="1" si="428"/>
        <v>48748.999999999993</v>
      </c>
      <c r="AY991" s="6">
        <f t="shared" ca="1" si="429"/>
        <v>0</v>
      </c>
      <c r="AZ991" s="6">
        <f t="shared" ca="1" si="430"/>
        <v>0</v>
      </c>
      <c r="BA991" s="6">
        <f t="shared" ca="1" si="431"/>
        <v>0</v>
      </c>
      <c r="BB991" s="6">
        <f t="shared" ca="1" si="432"/>
        <v>0</v>
      </c>
      <c r="BC991" s="6">
        <f t="shared" ca="1" si="433"/>
        <v>0</v>
      </c>
      <c r="BD991" s="6">
        <f t="shared" ca="1" si="434"/>
        <v>0</v>
      </c>
      <c r="BE991" s="6">
        <f t="shared" ca="1" si="435"/>
        <v>0</v>
      </c>
      <c r="BF991" s="6">
        <f t="shared" ca="1" si="418"/>
        <v>0</v>
      </c>
      <c r="BG991" s="6">
        <f t="shared" ca="1" si="419"/>
        <v>0</v>
      </c>
      <c r="BJ991" s="4">
        <f t="shared" ca="1" si="436"/>
        <v>791806.9</v>
      </c>
      <c r="BL991" s="3">
        <f t="shared" si="437"/>
        <v>43339</v>
      </c>
      <c r="BM991" s="6">
        <f>BM990+SUMIFS('Transactions (Dated)'!G:G,'Transactions (Dated)'!D:D,'Share Values'!AQ991)</f>
        <v>14317.649999999987</v>
      </c>
      <c r="BN991" s="6">
        <f ca="1">BN990+SUMIFS('Transactions (Dated)'!$F:$F,'Transactions (Dated)'!$D:$D,$BL991,'Transactions (Dated)'!$B:$B,BN$11,'Transactions (Dated)'!$C:$C,"Dividend (paid to cash)")*Y991</f>
        <v>0</v>
      </c>
      <c r="BO991" s="6">
        <f ca="1">BO990+SUMIFS('Transactions (Dated)'!$F:$F,'Transactions (Dated)'!$D:$D,$BL991,'Transactions (Dated)'!$B:$B,BO$11,'Transactions (Dated)'!$C:$C,"Dividend (paid to cash)")*Z991</f>
        <v>2421.875</v>
      </c>
      <c r="BP991" s="6">
        <f ca="1">BP990+SUMIFS('Transactions (Dated)'!$F:$F,'Transactions (Dated)'!$D:$D,$BL991,'Transactions (Dated)'!$B:$B,BP$11,'Transactions (Dated)'!$C:$C,"Dividend (paid to cash)")*AA991</f>
        <v>51745.237000000008</v>
      </c>
      <c r="BQ991" s="6">
        <f ca="1">BQ990+SUMIFS('Transactions (Dated)'!$F:$F,'Transactions (Dated)'!$D:$D,$BL991,'Transactions (Dated)'!$B:$B,BQ$11,'Transactions (Dated)'!$C:$C,"Dividend (paid to cash)")*AB991</f>
        <v>922.34999999999991</v>
      </c>
      <c r="BR991" s="6">
        <f ca="1">BR990+SUMIFS('Transactions (Dated)'!$F:$F,'Transactions (Dated)'!$D:$D,$BL991,'Transactions (Dated)'!$B:$B,BR$11,'Transactions (Dated)'!$C:$C,"Dividend (paid to cash)")*AC991</f>
        <v>0</v>
      </c>
      <c r="BS991" s="6">
        <f ca="1">BS990+SUMIFS('Transactions (Dated)'!$F:$F,'Transactions (Dated)'!$D:$D,$BL991,'Transactions (Dated)'!$B:$B,BS$11,'Transactions (Dated)'!$C:$C,"Dividend (paid to cash)")*AD991</f>
        <v>0</v>
      </c>
      <c r="BT991" s="6">
        <f ca="1">BT990+SUMIFS('Transactions (Dated)'!$F:$F,'Transactions (Dated)'!$D:$D,$BL991,'Transactions (Dated)'!$B:$B,BT$11,'Transactions (Dated)'!$C:$C,"Dividend (paid to cash)")*AE991</f>
        <v>11745</v>
      </c>
      <c r="BU991" s="6">
        <f ca="1">BU990+SUMIFS('Transactions (Dated)'!$F:$F,'Transactions (Dated)'!$D:$D,$BL991,'Transactions (Dated)'!$B:$B,BU$11,'Transactions (Dated)'!$C:$C,"Dividend (paid to cash)")*AF991</f>
        <v>0</v>
      </c>
      <c r="BV991" s="6">
        <f ca="1">BV990+SUMIFS('Transactions (Dated)'!$F:$F,'Transactions (Dated)'!$D:$D,$BL991,'Transactions (Dated)'!$B:$B,BV$11,'Transactions (Dated)'!$C:$C,"Dividend (paid to cash)")*AG991</f>
        <v>0</v>
      </c>
      <c r="BW991" s="6">
        <f ca="1">BW990+SUMIFS('Transactions (Dated)'!$F:$F,'Transactions (Dated)'!$D:$D,$BL991,'Transactions (Dated)'!$B:$B,BW$11,'Transactions (Dated)'!$C:$C,"Dividend (paid to cash)")*AH991</f>
        <v>0</v>
      </c>
      <c r="BX991" s="6">
        <f ca="1">BX990+SUMIFS('Transactions (Dated)'!$F:$F,'Transactions (Dated)'!$D:$D,$BL991,'Transactions (Dated)'!$B:$B,BX$11,'Transactions (Dated)'!$C:$C,"Dividend (paid to cash)")*AI991</f>
        <v>0</v>
      </c>
      <c r="BY991" s="6">
        <f ca="1">BY990+SUMIFS('Transactions (Dated)'!$F:$F,'Transactions (Dated)'!$D:$D,$BL991,'Transactions (Dated)'!$B:$B,BY$11,'Transactions (Dated)'!$C:$C,"Dividend (paid to cash)")*AJ991</f>
        <v>0</v>
      </c>
      <c r="BZ991" s="6">
        <f ca="1">BZ990+SUMIFS('Transactions (Dated)'!$F:$F,'Transactions (Dated)'!$D:$D,$BL991,'Transactions (Dated)'!$B:$B,BZ$11,'Transactions (Dated)'!$C:$C,"Dividend (paid to cash)")*AK991</f>
        <v>0</v>
      </c>
      <c r="CA991" s="6">
        <f ca="1">CA990+SUMIFS('Transactions (Dated)'!$F:$F,'Transactions (Dated)'!$D:$D,$BL991,'Transactions (Dated)'!$B:$B,CA$11,'Transactions (Dated)'!$C:$C,"Dividend (paid to cash)")*AL991</f>
        <v>0</v>
      </c>
      <c r="CB991" s="6">
        <v>0</v>
      </c>
      <c r="CC991" s="6">
        <v>0</v>
      </c>
      <c r="CF991" s="6">
        <f t="shared" ca="1" si="438"/>
        <v>81152.111999999994</v>
      </c>
      <c r="CH991" s="3">
        <f t="shared" si="439"/>
        <v>43339</v>
      </c>
      <c r="CI991" s="4">
        <f t="shared" ca="1" si="440"/>
        <v>791806.9</v>
      </c>
      <c r="CJ991" s="4">
        <f t="shared" ca="1" si="441"/>
        <v>81152.111999999994</v>
      </c>
      <c r="CL991" s="4">
        <f t="shared" ca="1" si="442"/>
        <v>872959.01199999999</v>
      </c>
    </row>
    <row r="992" spans="2:90" x14ac:dyDescent="0.15">
      <c r="B992" s="3">
        <v>43340</v>
      </c>
      <c r="E992" s="86">
        <v>43340</v>
      </c>
      <c r="F992" s="53">
        <v>14.15</v>
      </c>
      <c r="G992">
        <v>4.4400000000000004</v>
      </c>
      <c r="H992">
        <v>22.1341</v>
      </c>
      <c r="I992">
        <v>26.22</v>
      </c>
      <c r="K992">
        <v>12.08</v>
      </c>
      <c r="L992">
        <v>16.89</v>
      </c>
      <c r="O992">
        <v>17.07</v>
      </c>
      <c r="Q992">
        <v>1.25</v>
      </c>
      <c r="R992">
        <v>6.45</v>
      </c>
      <c r="S992">
        <v>42.28</v>
      </c>
      <c r="T992">
        <v>0.31</v>
      </c>
      <c r="U992">
        <v>42.28</v>
      </c>
      <c r="X992" s="3">
        <f t="shared" si="420"/>
        <v>43340</v>
      </c>
      <c r="Y992" s="40">
        <f ca="1">Y991+SUMIFS('Transactions (Dated)'!$E$2:$E$53,'Transactions (Dated)'!$D$2:$D$53,'Share Values'!$X992,'Transactions (Dated)'!$B$2:$B$53,'Share Values'!Y$11,'Transactions (Dated)'!$C$2:$C$53,"Buy")-SUMIFS('Transactions (Dated)'!$E$2:$E$53,'Transactions (Dated)'!$D$2:$D$53,'Share Values'!$X992,'Transactions (Dated)'!$B$2:$B$53,'Share Values'!Y$11,'Transactions (Dated)'!$C$2:$C$53,"Sell")</f>
        <v>4625</v>
      </c>
      <c r="Z992" s="40">
        <f ca="1">Z991+SUMIFS('Transactions (Dated)'!$E$2:$E$53,'Transactions (Dated)'!$D$2:$D$53,'Share Values'!$X992,'Transactions (Dated)'!$B$2:$B$53,'Share Values'!Z$11,'Transactions (Dated)'!$C$2:$C$53,"Buy")-SUMIFS('Transactions (Dated)'!$E$2:$E$53,'Transactions (Dated)'!$D$2:$D$53,'Share Values'!$X992,'Transactions (Dated)'!$B$2:$B$53,'Share Values'!Z$11,'Transactions (Dated)'!$C$2:$C$53,"Sell")</f>
        <v>9375</v>
      </c>
      <c r="AA992" s="40">
        <f ca="1">AA991+SUMIFS('Transactions (Dated)'!$E$2:$E$53,'Transactions (Dated)'!$D$2:$D$53,'Share Values'!$X992,'Transactions (Dated)'!$B$2:$B$53,'Share Values'!AA$11,'Transactions (Dated)'!$C$2:$C$53,"Buy")-SUMIFS('Transactions (Dated)'!$E$2:$E$53,'Transactions (Dated)'!$D$2:$D$53,'Share Values'!$X992,'Transactions (Dated)'!$B$2:$B$53,'Share Values'!AA$11,'Transactions (Dated)'!$C$2:$C$53,"Sell")</f>
        <v>26357</v>
      </c>
      <c r="AB992" s="40">
        <f ca="1">AB991+SUMIFS('Transactions (Dated)'!$E$2:$E$53,'Transactions (Dated)'!$D$2:$D$53,'Share Values'!$X992,'Transactions (Dated)'!$B$2:$B$53,'Share Values'!AB$11,'Transactions (Dated)'!$C$2:$C$53,"Buy")-SUMIFS('Transactions (Dated)'!$E$2:$E$53,'Transactions (Dated)'!$D$2:$D$53,'Share Values'!$X992,'Transactions (Dated)'!$B$2:$B$53,'Share Values'!AB$11,'Transactions (Dated)'!$C$2:$C$53,"Sell")</f>
        <v>1892</v>
      </c>
      <c r="AC992" s="40">
        <f ca="1">AC991+SUMIFS('Transactions (Dated)'!$E$2:$E$53,'Transactions (Dated)'!$D$2:$D$53,'Share Values'!$X992,'Transactions (Dated)'!$B$2:$B$53,'Share Values'!AC$11,'Transactions (Dated)'!$C$2:$C$53,"Buy")-SUMIFS('Transactions (Dated)'!$E$2:$E$53,'Transactions (Dated)'!$D$2:$D$53,'Share Values'!$X992,'Transactions (Dated)'!$B$2:$B$53,'Share Values'!AC$11,'Transactions (Dated)'!$C$2:$C$53,"Sell")</f>
        <v>2348</v>
      </c>
      <c r="AD992" s="40">
        <f ca="1">AD991+SUMIFS('Transactions (Dated)'!$E$2:$E$53,'Transactions (Dated)'!$D$2:$D$53,'Share Values'!$X992,'Transactions (Dated)'!$B$2:$B$53,'Share Values'!AD$11,'Transactions (Dated)'!$C$2:$C$53,"Buy")-SUMIFS('Transactions (Dated)'!$E$2:$E$53,'Transactions (Dated)'!$D$2:$D$53,'Share Values'!$X992,'Transactions (Dated)'!$B$2:$B$53,'Share Values'!AD$11,'Transactions (Dated)'!$C$2:$C$53,"Sell")</f>
        <v>0</v>
      </c>
      <c r="AE992" s="40">
        <f ca="1">AE991+SUMIFS('Transactions (Dated)'!$E$2:$E$53,'Transactions (Dated)'!$D$2:$D$53,'Share Values'!$X992,'Transactions (Dated)'!$B$2:$B$53,'Share Values'!AE$11,'Transactions (Dated)'!$C$2:$C$53,"Buy")-SUMIFS('Transactions (Dated)'!$E$2:$E$53,'Transactions (Dated)'!$D$2:$D$53,'Share Values'!$X992,'Transactions (Dated)'!$B$2:$B$53,'Share Values'!AE$11,'Transactions (Dated)'!$C$2:$C$53,"Sell")</f>
        <v>2900</v>
      </c>
      <c r="AF992" s="40">
        <f ca="1">AF991+SUMIFS('Transactions (Dated)'!$E$2:$E$53,'Transactions (Dated)'!$D$2:$D$53,'Share Values'!$X992,'Transactions (Dated)'!$B$2:$B$53,'Share Values'!AF$11,'Transactions (Dated)'!$C$2:$C$53,"Buy")-SUMIFS('Transactions (Dated)'!$E$2:$E$53,'Transactions (Dated)'!$D$2:$D$53,'Share Values'!$X992,'Transactions (Dated)'!$B$2:$B$53,'Share Values'!AF$11,'Transactions (Dated)'!$C$2:$C$53,"Sell")</f>
        <v>14201</v>
      </c>
      <c r="AG992" s="40">
        <f ca="1">AG991+SUMIFS('Transactions (Dated)'!$E$2:$E$53,'Transactions (Dated)'!$D$2:$D$53,'Share Values'!$X992,'Transactions (Dated)'!$B$2:$B$53,'Share Values'!AG$11,'Transactions (Dated)'!$C$2:$C$53,"Buy")-SUMIFS('Transactions (Dated)'!$E$2:$E$53,'Transactions (Dated)'!$D$2:$D$53,'Share Values'!$X992,'Transactions (Dated)'!$B$2:$B$53,'Share Values'!AG$11,'Transactions (Dated)'!$C$2:$C$53,"Sell")</f>
        <v>6835</v>
      </c>
      <c r="AH992" s="40">
        <f ca="1">AH991+SUMIFS('Transactions (Dated)'!$E$2:$E$53,'Transactions (Dated)'!$D$2:$D$53,'Share Values'!$X992,'Transactions (Dated)'!$B$2:$B$53,'Share Values'!AH$11,'Transactions (Dated)'!$C$2:$C$53,"Buy")-SUMIFS('Transactions (Dated)'!$E$2:$E$53,'Transactions (Dated)'!$D$2:$D$53,'Share Values'!$X992,'Transactions (Dated)'!$B$2:$B$53,'Share Values'!AH$11,'Transactions (Dated)'!$C$2:$C$53,"Sell")</f>
        <v>0</v>
      </c>
      <c r="AI992" s="40">
        <f ca="1">AI991+SUMIFS('Transactions (Dated)'!$E$2:$E$53,'Transactions (Dated)'!$D$2:$D$53,'Share Values'!$X992,'Transactions (Dated)'!$B$2:$B$53,'Share Values'!AI$11,'Transactions (Dated)'!$C$2:$C$53,"Buy")-SUMIFS('Transactions (Dated)'!$E$2:$E$53,'Transactions (Dated)'!$D$2:$D$53,'Share Values'!$X992,'Transactions (Dated)'!$B$2:$B$53,'Share Values'!AI$11,'Transactions (Dated)'!$C$2:$C$53,"Sell")</f>
        <v>0</v>
      </c>
      <c r="AJ992" s="40">
        <f ca="1">AJ991+SUMIFS('Transactions (Dated)'!$E$2:$E$53,'Transactions (Dated)'!$D$2:$D$53,'Share Values'!$X992,'Transactions (Dated)'!$B$2:$B$53,'Share Values'!AJ$11,'Transactions (Dated)'!$C$2:$C$53,"Buy")-SUMIFS('Transactions (Dated)'!$E$2:$E$53,'Transactions (Dated)'!$D$2:$D$53,'Share Values'!$X992,'Transactions (Dated)'!$B$2:$B$53,'Share Values'!AJ$11,'Transactions (Dated)'!$C$2:$C$53,"Sell")</f>
        <v>0</v>
      </c>
      <c r="AK992" s="40">
        <f ca="1">AK991+SUMIFS('Transactions (Dated)'!$E$2:$E$53,'Transactions (Dated)'!$D$2:$D$53,'Share Values'!$X992,'Transactions (Dated)'!$B$2:$B$53,'Share Values'!AK$11,'Transactions (Dated)'!$C$2:$C$53,"Buy")-SUMIFS('Transactions (Dated)'!$E$2:$E$53,'Transactions (Dated)'!$D$2:$D$53,'Share Values'!$X992,'Transactions (Dated)'!$B$2:$B$53,'Share Values'!AK$11,'Transactions (Dated)'!$C$2:$C$53,"Sell")</f>
        <v>0</v>
      </c>
      <c r="AL992" s="40">
        <f ca="1">AL991+SUMIFS('Transactions (Dated)'!$E$2:$E$53,'Transactions (Dated)'!$D$2:$D$53,'Share Values'!$X992,'Transactions (Dated)'!$B$2:$B$53,'Share Values'!AL$11,'Transactions (Dated)'!$C$2:$C$53,"Buy")-SUMIFS('Transactions (Dated)'!$E$2:$E$53,'Transactions (Dated)'!$D$2:$D$53,'Share Values'!$X992,'Transactions (Dated)'!$B$2:$B$53,'Share Values'!AL$11,'Transactions (Dated)'!$C$2:$C$53,"Sell")</f>
        <v>0</v>
      </c>
      <c r="AM992" s="40">
        <f ca="1">AM991+SUMIFS('Transactions (Dated)'!$E$2:$E$53,'Transactions (Dated)'!$D$2:$D$53,'Share Values'!$X992,'Transactions (Dated)'!$B$2:$B$53,'Share Values'!AM$11,'Transactions (Dated)'!$C$2:$C$53,"Buy")-SUMIFS('Transactions (Dated)'!$E$2:$E$53,'Transactions (Dated)'!$D$2:$D$53,'Share Values'!$X992,'Transactions (Dated)'!$B$2:$B$53,'Share Values'!AM$11,'Transactions (Dated)'!$C$2:$C$53,"Sell")</f>
        <v>0</v>
      </c>
      <c r="AN992" s="40">
        <f ca="1">AN991+SUMIFS('Transactions (Dated)'!$E$2:$E$53,'Transactions (Dated)'!$D$2:$D$53,'Share Values'!$X992,'Transactions (Dated)'!$B$2:$B$53,'Share Values'!AN$11,'Transactions (Dated)'!$C$2:$C$53,"Buy")-SUMIFS('Transactions (Dated)'!$E$2:$E$53,'Transactions (Dated)'!$D$2:$D$53,'Share Values'!$X992,'Transactions (Dated)'!$B$2:$B$53,'Share Values'!AN$11,'Transactions (Dated)'!$C$2:$C$53,"Sell")</f>
        <v>0</v>
      </c>
      <c r="AQ992" s="3">
        <f t="shared" si="421"/>
        <v>43340</v>
      </c>
      <c r="AR992" s="6">
        <f t="shared" ca="1" si="422"/>
        <v>65443.75</v>
      </c>
      <c r="AS992" s="6">
        <f t="shared" ca="1" si="423"/>
        <v>41625.000000000007</v>
      </c>
      <c r="AT992" s="6">
        <f t="shared" ca="1" si="424"/>
        <v>583388.47369999997</v>
      </c>
      <c r="AU992" s="6">
        <f t="shared" ca="1" si="425"/>
        <v>49608.24</v>
      </c>
      <c r="AV992" s="6">
        <f t="shared" ca="1" si="426"/>
        <v>0</v>
      </c>
      <c r="AW992" s="6">
        <f t="shared" ca="1" si="427"/>
        <v>0</v>
      </c>
      <c r="AX992" s="6">
        <f t="shared" ca="1" si="428"/>
        <v>48981</v>
      </c>
      <c r="AY992" s="6">
        <f t="shared" ca="1" si="429"/>
        <v>0</v>
      </c>
      <c r="AZ992" s="6">
        <f t="shared" ca="1" si="430"/>
        <v>0</v>
      </c>
      <c r="BA992" s="6">
        <f t="shared" ca="1" si="431"/>
        <v>0</v>
      </c>
      <c r="BB992" s="6">
        <f t="shared" ca="1" si="432"/>
        <v>0</v>
      </c>
      <c r="BC992" s="6">
        <f t="shared" ca="1" si="433"/>
        <v>0</v>
      </c>
      <c r="BD992" s="6">
        <f t="shared" ca="1" si="434"/>
        <v>0</v>
      </c>
      <c r="BE992" s="6">
        <f t="shared" ca="1" si="435"/>
        <v>0</v>
      </c>
      <c r="BF992" s="6">
        <f t="shared" ca="1" si="418"/>
        <v>0</v>
      </c>
      <c r="BG992" s="6">
        <f t="shared" ca="1" si="419"/>
        <v>0</v>
      </c>
      <c r="BJ992" s="4">
        <f t="shared" ca="1" si="436"/>
        <v>789046.46369999996</v>
      </c>
      <c r="BL992" s="3">
        <f t="shared" si="437"/>
        <v>43340</v>
      </c>
      <c r="BM992" s="6">
        <f>BM991+SUMIFS('Transactions (Dated)'!G:G,'Transactions (Dated)'!D:D,'Share Values'!AQ992)</f>
        <v>14317.649999999987</v>
      </c>
      <c r="BN992" s="6">
        <f ca="1">BN991+SUMIFS('Transactions (Dated)'!$F:$F,'Transactions (Dated)'!$D:$D,$BL992,'Transactions (Dated)'!$B:$B,BN$11,'Transactions (Dated)'!$C:$C,"Dividend (paid to cash)")*Y992</f>
        <v>0</v>
      </c>
      <c r="BO992" s="6">
        <f ca="1">BO991+SUMIFS('Transactions (Dated)'!$F:$F,'Transactions (Dated)'!$D:$D,$BL992,'Transactions (Dated)'!$B:$B,BO$11,'Transactions (Dated)'!$C:$C,"Dividend (paid to cash)")*Z992</f>
        <v>2421.875</v>
      </c>
      <c r="BP992" s="6">
        <f ca="1">BP991+SUMIFS('Transactions (Dated)'!$F:$F,'Transactions (Dated)'!$D:$D,$BL992,'Transactions (Dated)'!$B:$B,BP$11,'Transactions (Dated)'!$C:$C,"Dividend (paid to cash)")*AA992</f>
        <v>51745.237000000008</v>
      </c>
      <c r="BQ992" s="6">
        <f ca="1">BQ991+SUMIFS('Transactions (Dated)'!$F:$F,'Transactions (Dated)'!$D:$D,$BL992,'Transactions (Dated)'!$B:$B,BQ$11,'Transactions (Dated)'!$C:$C,"Dividend (paid to cash)")*AB992</f>
        <v>922.34999999999991</v>
      </c>
      <c r="BR992" s="6">
        <f ca="1">BR991+SUMIFS('Transactions (Dated)'!$F:$F,'Transactions (Dated)'!$D:$D,$BL992,'Transactions (Dated)'!$B:$B,BR$11,'Transactions (Dated)'!$C:$C,"Dividend (paid to cash)")*AC992</f>
        <v>0</v>
      </c>
      <c r="BS992" s="6">
        <f ca="1">BS991+SUMIFS('Transactions (Dated)'!$F:$F,'Transactions (Dated)'!$D:$D,$BL992,'Transactions (Dated)'!$B:$B,BS$11,'Transactions (Dated)'!$C:$C,"Dividend (paid to cash)")*AD992</f>
        <v>0</v>
      </c>
      <c r="BT992" s="6">
        <f ca="1">BT991+SUMIFS('Transactions (Dated)'!$F:$F,'Transactions (Dated)'!$D:$D,$BL992,'Transactions (Dated)'!$B:$B,BT$11,'Transactions (Dated)'!$C:$C,"Dividend (paid to cash)")*AE992</f>
        <v>11745</v>
      </c>
      <c r="BU992" s="6">
        <f ca="1">BU991+SUMIFS('Transactions (Dated)'!$F:$F,'Transactions (Dated)'!$D:$D,$BL992,'Transactions (Dated)'!$B:$B,BU$11,'Transactions (Dated)'!$C:$C,"Dividend (paid to cash)")*AF992</f>
        <v>0</v>
      </c>
      <c r="BV992" s="6">
        <f ca="1">BV991+SUMIFS('Transactions (Dated)'!$F:$F,'Transactions (Dated)'!$D:$D,$BL992,'Transactions (Dated)'!$B:$B,BV$11,'Transactions (Dated)'!$C:$C,"Dividend (paid to cash)")*AG992</f>
        <v>0</v>
      </c>
      <c r="BW992" s="6">
        <f ca="1">BW991+SUMIFS('Transactions (Dated)'!$F:$F,'Transactions (Dated)'!$D:$D,$BL992,'Transactions (Dated)'!$B:$B,BW$11,'Transactions (Dated)'!$C:$C,"Dividend (paid to cash)")*AH992</f>
        <v>0</v>
      </c>
      <c r="BX992" s="6">
        <f ca="1">BX991+SUMIFS('Transactions (Dated)'!$F:$F,'Transactions (Dated)'!$D:$D,$BL992,'Transactions (Dated)'!$B:$B,BX$11,'Transactions (Dated)'!$C:$C,"Dividend (paid to cash)")*AI992</f>
        <v>0</v>
      </c>
      <c r="BY992" s="6">
        <f ca="1">BY991+SUMIFS('Transactions (Dated)'!$F:$F,'Transactions (Dated)'!$D:$D,$BL992,'Transactions (Dated)'!$B:$B,BY$11,'Transactions (Dated)'!$C:$C,"Dividend (paid to cash)")*AJ992</f>
        <v>0</v>
      </c>
      <c r="BZ992" s="6">
        <f ca="1">BZ991+SUMIFS('Transactions (Dated)'!$F:$F,'Transactions (Dated)'!$D:$D,$BL992,'Transactions (Dated)'!$B:$B,BZ$11,'Transactions (Dated)'!$C:$C,"Dividend (paid to cash)")*AK992</f>
        <v>0</v>
      </c>
      <c r="CA992" s="6">
        <f ca="1">CA991+SUMIFS('Transactions (Dated)'!$F:$F,'Transactions (Dated)'!$D:$D,$BL992,'Transactions (Dated)'!$B:$B,CA$11,'Transactions (Dated)'!$C:$C,"Dividend (paid to cash)")*AL992</f>
        <v>0</v>
      </c>
      <c r="CB992" s="6">
        <v>0</v>
      </c>
      <c r="CC992" s="6">
        <v>0</v>
      </c>
      <c r="CF992" s="6">
        <f t="shared" ca="1" si="438"/>
        <v>81152.111999999994</v>
      </c>
      <c r="CH992" s="3">
        <f t="shared" si="439"/>
        <v>43340</v>
      </c>
      <c r="CI992" s="4">
        <f t="shared" ca="1" si="440"/>
        <v>789046.46369999996</v>
      </c>
      <c r="CJ992" s="4">
        <f t="shared" ca="1" si="441"/>
        <v>81152.111999999994</v>
      </c>
      <c r="CL992" s="4">
        <f t="shared" ca="1" si="442"/>
        <v>870198.57569999993</v>
      </c>
    </row>
    <row r="993" spans="2:90" x14ac:dyDescent="0.15">
      <c r="B993" s="3">
        <v>43341</v>
      </c>
      <c r="E993" s="86">
        <v>43341</v>
      </c>
      <c r="F993" s="53">
        <v>13.95</v>
      </c>
      <c r="G993">
        <v>4.47</v>
      </c>
      <c r="H993">
        <v>22.19</v>
      </c>
      <c r="I993">
        <v>26.22</v>
      </c>
      <c r="K993">
        <v>12.1</v>
      </c>
      <c r="L993">
        <v>16.75</v>
      </c>
      <c r="O993">
        <v>17.05</v>
      </c>
      <c r="Q993">
        <v>1.21</v>
      </c>
      <c r="R993">
        <v>6.45</v>
      </c>
      <c r="S993">
        <v>42.32</v>
      </c>
      <c r="T993">
        <v>0.31</v>
      </c>
      <c r="U993">
        <v>42.32</v>
      </c>
      <c r="X993" s="3">
        <f t="shared" si="420"/>
        <v>43341</v>
      </c>
      <c r="Y993" s="40">
        <f ca="1">Y992+SUMIFS('Transactions (Dated)'!$E$2:$E$53,'Transactions (Dated)'!$D$2:$D$53,'Share Values'!$X993,'Transactions (Dated)'!$B$2:$B$53,'Share Values'!Y$11,'Transactions (Dated)'!$C$2:$C$53,"Buy")-SUMIFS('Transactions (Dated)'!$E$2:$E$53,'Transactions (Dated)'!$D$2:$D$53,'Share Values'!$X993,'Transactions (Dated)'!$B$2:$B$53,'Share Values'!Y$11,'Transactions (Dated)'!$C$2:$C$53,"Sell")</f>
        <v>4625</v>
      </c>
      <c r="Z993" s="40">
        <f ca="1">Z992+SUMIFS('Transactions (Dated)'!$E$2:$E$53,'Transactions (Dated)'!$D$2:$D$53,'Share Values'!$X993,'Transactions (Dated)'!$B$2:$B$53,'Share Values'!Z$11,'Transactions (Dated)'!$C$2:$C$53,"Buy")-SUMIFS('Transactions (Dated)'!$E$2:$E$53,'Transactions (Dated)'!$D$2:$D$53,'Share Values'!$X993,'Transactions (Dated)'!$B$2:$B$53,'Share Values'!Z$11,'Transactions (Dated)'!$C$2:$C$53,"Sell")</f>
        <v>9375</v>
      </c>
      <c r="AA993" s="40">
        <f ca="1">AA992+SUMIFS('Transactions (Dated)'!$E$2:$E$53,'Transactions (Dated)'!$D$2:$D$53,'Share Values'!$X993,'Transactions (Dated)'!$B$2:$B$53,'Share Values'!AA$11,'Transactions (Dated)'!$C$2:$C$53,"Buy")-SUMIFS('Transactions (Dated)'!$E$2:$E$53,'Transactions (Dated)'!$D$2:$D$53,'Share Values'!$X993,'Transactions (Dated)'!$B$2:$B$53,'Share Values'!AA$11,'Transactions (Dated)'!$C$2:$C$53,"Sell")</f>
        <v>26357</v>
      </c>
      <c r="AB993" s="40">
        <f ca="1">AB992+SUMIFS('Transactions (Dated)'!$E$2:$E$53,'Transactions (Dated)'!$D$2:$D$53,'Share Values'!$X993,'Transactions (Dated)'!$B$2:$B$53,'Share Values'!AB$11,'Transactions (Dated)'!$C$2:$C$53,"Buy")-SUMIFS('Transactions (Dated)'!$E$2:$E$53,'Transactions (Dated)'!$D$2:$D$53,'Share Values'!$X993,'Transactions (Dated)'!$B$2:$B$53,'Share Values'!AB$11,'Transactions (Dated)'!$C$2:$C$53,"Sell")</f>
        <v>1892</v>
      </c>
      <c r="AC993" s="40">
        <f ca="1">AC992+SUMIFS('Transactions (Dated)'!$E$2:$E$53,'Transactions (Dated)'!$D$2:$D$53,'Share Values'!$X993,'Transactions (Dated)'!$B$2:$B$53,'Share Values'!AC$11,'Transactions (Dated)'!$C$2:$C$53,"Buy")-SUMIFS('Transactions (Dated)'!$E$2:$E$53,'Transactions (Dated)'!$D$2:$D$53,'Share Values'!$X993,'Transactions (Dated)'!$B$2:$B$53,'Share Values'!AC$11,'Transactions (Dated)'!$C$2:$C$53,"Sell")</f>
        <v>2348</v>
      </c>
      <c r="AD993" s="40">
        <f ca="1">AD992+SUMIFS('Transactions (Dated)'!$E$2:$E$53,'Transactions (Dated)'!$D$2:$D$53,'Share Values'!$X993,'Transactions (Dated)'!$B$2:$B$53,'Share Values'!AD$11,'Transactions (Dated)'!$C$2:$C$53,"Buy")-SUMIFS('Transactions (Dated)'!$E$2:$E$53,'Transactions (Dated)'!$D$2:$D$53,'Share Values'!$X993,'Transactions (Dated)'!$B$2:$B$53,'Share Values'!AD$11,'Transactions (Dated)'!$C$2:$C$53,"Sell")</f>
        <v>0</v>
      </c>
      <c r="AE993" s="40">
        <f ca="1">AE992+SUMIFS('Transactions (Dated)'!$E$2:$E$53,'Transactions (Dated)'!$D$2:$D$53,'Share Values'!$X993,'Transactions (Dated)'!$B$2:$B$53,'Share Values'!AE$11,'Transactions (Dated)'!$C$2:$C$53,"Buy")-SUMIFS('Transactions (Dated)'!$E$2:$E$53,'Transactions (Dated)'!$D$2:$D$53,'Share Values'!$X993,'Transactions (Dated)'!$B$2:$B$53,'Share Values'!AE$11,'Transactions (Dated)'!$C$2:$C$53,"Sell")</f>
        <v>2900</v>
      </c>
      <c r="AF993" s="40">
        <f ca="1">AF992+SUMIFS('Transactions (Dated)'!$E$2:$E$53,'Transactions (Dated)'!$D$2:$D$53,'Share Values'!$X993,'Transactions (Dated)'!$B$2:$B$53,'Share Values'!AF$11,'Transactions (Dated)'!$C$2:$C$53,"Buy")-SUMIFS('Transactions (Dated)'!$E$2:$E$53,'Transactions (Dated)'!$D$2:$D$53,'Share Values'!$X993,'Transactions (Dated)'!$B$2:$B$53,'Share Values'!AF$11,'Transactions (Dated)'!$C$2:$C$53,"Sell")</f>
        <v>14201</v>
      </c>
      <c r="AG993" s="40">
        <f ca="1">AG992+SUMIFS('Transactions (Dated)'!$E$2:$E$53,'Transactions (Dated)'!$D$2:$D$53,'Share Values'!$X993,'Transactions (Dated)'!$B$2:$B$53,'Share Values'!AG$11,'Transactions (Dated)'!$C$2:$C$53,"Buy")-SUMIFS('Transactions (Dated)'!$E$2:$E$53,'Transactions (Dated)'!$D$2:$D$53,'Share Values'!$X993,'Transactions (Dated)'!$B$2:$B$53,'Share Values'!AG$11,'Transactions (Dated)'!$C$2:$C$53,"Sell")</f>
        <v>6835</v>
      </c>
      <c r="AH993" s="40">
        <f ca="1">AH992+SUMIFS('Transactions (Dated)'!$E$2:$E$53,'Transactions (Dated)'!$D$2:$D$53,'Share Values'!$X993,'Transactions (Dated)'!$B$2:$B$53,'Share Values'!AH$11,'Transactions (Dated)'!$C$2:$C$53,"Buy")-SUMIFS('Transactions (Dated)'!$E$2:$E$53,'Transactions (Dated)'!$D$2:$D$53,'Share Values'!$X993,'Transactions (Dated)'!$B$2:$B$53,'Share Values'!AH$11,'Transactions (Dated)'!$C$2:$C$53,"Sell")</f>
        <v>0</v>
      </c>
      <c r="AI993" s="40">
        <f ca="1">AI992+SUMIFS('Transactions (Dated)'!$E$2:$E$53,'Transactions (Dated)'!$D$2:$D$53,'Share Values'!$X993,'Transactions (Dated)'!$B$2:$B$53,'Share Values'!AI$11,'Transactions (Dated)'!$C$2:$C$53,"Buy")-SUMIFS('Transactions (Dated)'!$E$2:$E$53,'Transactions (Dated)'!$D$2:$D$53,'Share Values'!$X993,'Transactions (Dated)'!$B$2:$B$53,'Share Values'!AI$11,'Transactions (Dated)'!$C$2:$C$53,"Sell")</f>
        <v>0</v>
      </c>
      <c r="AJ993" s="40">
        <f ca="1">AJ992+SUMIFS('Transactions (Dated)'!$E$2:$E$53,'Transactions (Dated)'!$D$2:$D$53,'Share Values'!$X993,'Transactions (Dated)'!$B$2:$B$53,'Share Values'!AJ$11,'Transactions (Dated)'!$C$2:$C$53,"Buy")-SUMIFS('Transactions (Dated)'!$E$2:$E$53,'Transactions (Dated)'!$D$2:$D$53,'Share Values'!$X993,'Transactions (Dated)'!$B$2:$B$53,'Share Values'!AJ$11,'Transactions (Dated)'!$C$2:$C$53,"Sell")</f>
        <v>0</v>
      </c>
      <c r="AK993" s="40">
        <f ca="1">AK992+SUMIFS('Transactions (Dated)'!$E$2:$E$53,'Transactions (Dated)'!$D$2:$D$53,'Share Values'!$X993,'Transactions (Dated)'!$B$2:$B$53,'Share Values'!AK$11,'Transactions (Dated)'!$C$2:$C$53,"Buy")-SUMIFS('Transactions (Dated)'!$E$2:$E$53,'Transactions (Dated)'!$D$2:$D$53,'Share Values'!$X993,'Transactions (Dated)'!$B$2:$B$53,'Share Values'!AK$11,'Transactions (Dated)'!$C$2:$C$53,"Sell")</f>
        <v>0</v>
      </c>
      <c r="AL993" s="40">
        <f ca="1">AL992+SUMIFS('Transactions (Dated)'!$E$2:$E$53,'Transactions (Dated)'!$D$2:$D$53,'Share Values'!$X993,'Transactions (Dated)'!$B$2:$B$53,'Share Values'!AL$11,'Transactions (Dated)'!$C$2:$C$53,"Buy")-SUMIFS('Transactions (Dated)'!$E$2:$E$53,'Transactions (Dated)'!$D$2:$D$53,'Share Values'!$X993,'Transactions (Dated)'!$B$2:$B$53,'Share Values'!AL$11,'Transactions (Dated)'!$C$2:$C$53,"Sell")</f>
        <v>0</v>
      </c>
      <c r="AM993" s="40">
        <f ca="1">AM992+SUMIFS('Transactions (Dated)'!$E$2:$E$53,'Transactions (Dated)'!$D$2:$D$53,'Share Values'!$X993,'Transactions (Dated)'!$B$2:$B$53,'Share Values'!AM$11,'Transactions (Dated)'!$C$2:$C$53,"Buy")-SUMIFS('Transactions (Dated)'!$E$2:$E$53,'Transactions (Dated)'!$D$2:$D$53,'Share Values'!$X993,'Transactions (Dated)'!$B$2:$B$53,'Share Values'!AM$11,'Transactions (Dated)'!$C$2:$C$53,"Sell")</f>
        <v>0</v>
      </c>
      <c r="AN993" s="40">
        <f ca="1">AN992+SUMIFS('Transactions (Dated)'!$E$2:$E$53,'Transactions (Dated)'!$D$2:$D$53,'Share Values'!$X993,'Transactions (Dated)'!$B$2:$B$53,'Share Values'!AN$11,'Transactions (Dated)'!$C$2:$C$53,"Buy")-SUMIFS('Transactions (Dated)'!$E$2:$E$53,'Transactions (Dated)'!$D$2:$D$53,'Share Values'!$X993,'Transactions (Dated)'!$B$2:$B$53,'Share Values'!AN$11,'Transactions (Dated)'!$C$2:$C$53,"Sell")</f>
        <v>0</v>
      </c>
      <c r="AQ993" s="3">
        <f t="shared" si="421"/>
        <v>43341</v>
      </c>
      <c r="AR993" s="6">
        <f t="shared" ca="1" si="422"/>
        <v>64518.75</v>
      </c>
      <c r="AS993" s="6">
        <f t="shared" ca="1" si="423"/>
        <v>41906.25</v>
      </c>
      <c r="AT993" s="6">
        <f t="shared" ca="1" si="424"/>
        <v>584861.83000000007</v>
      </c>
      <c r="AU993" s="6">
        <f t="shared" ca="1" si="425"/>
        <v>49608.24</v>
      </c>
      <c r="AV993" s="6">
        <f t="shared" ca="1" si="426"/>
        <v>0</v>
      </c>
      <c r="AW993" s="6">
        <f t="shared" ca="1" si="427"/>
        <v>0</v>
      </c>
      <c r="AX993" s="6">
        <f t="shared" ca="1" si="428"/>
        <v>48575</v>
      </c>
      <c r="AY993" s="6">
        <f t="shared" ca="1" si="429"/>
        <v>0</v>
      </c>
      <c r="AZ993" s="6">
        <f t="shared" ca="1" si="430"/>
        <v>0</v>
      </c>
      <c r="BA993" s="6">
        <f t="shared" ca="1" si="431"/>
        <v>0</v>
      </c>
      <c r="BB993" s="6">
        <f t="shared" ca="1" si="432"/>
        <v>0</v>
      </c>
      <c r="BC993" s="6">
        <f t="shared" ca="1" si="433"/>
        <v>0</v>
      </c>
      <c r="BD993" s="6">
        <f t="shared" ca="1" si="434"/>
        <v>0</v>
      </c>
      <c r="BE993" s="6">
        <f t="shared" ca="1" si="435"/>
        <v>0</v>
      </c>
      <c r="BF993" s="6">
        <f t="shared" ca="1" si="418"/>
        <v>0</v>
      </c>
      <c r="BG993" s="6">
        <f t="shared" ca="1" si="419"/>
        <v>0</v>
      </c>
      <c r="BJ993" s="4">
        <f t="shared" ca="1" si="436"/>
        <v>789470.07000000007</v>
      </c>
      <c r="BL993" s="3">
        <f t="shared" si="437"/>
        <v>43341</v>
      </c>
      <c r="BM993" s="6">
        <f>BM992+SUMIFS('Transactions (Dated)'!G:G,'Transactions (Dated)'!D:D,'Share Values'!AQ993)</f>
        <v>14317.649999999987</v>
      </c>
      <c r="BN993" s="6">
        <f ca="1">BN992+SUMIFS('Transactions (Dated)'!$F:$F,'Transactions (Dated)'!$D:$D,$BL993,'Transactions (Dated)'!$B:$B,BN$11,'Transactions (Dated)'!$C:$C,"Dividend (paid to cash)")*Y993</f>
        <v>0</v>
      </c>
      <c r="BO993" s="6">
        <f ca="1">BO992+SUMIFS('Transactions (Dated)'!$F:$F,'Transactions (Dated)'!$D:$D,$BL993,'Transactions (Dated)'!$B:$B,BO$11,'Transactions (Dated)'!$C:$C,"Dividend (paid to cash)")*Z993</f>
        <v>2421.875</v>
      </c>
      <c r="BP993" s="6">
        <f ca="1">BP992+SUMIFS('Transactions (Dated)'!$F:$F,'Transactions (Dated)'!$D:$D,$BL993,'Transactions (Dated)'!$B:$B,BP$11,'Transactions (Dated)'!$C:$C,"Dividend (paid to cash)")*AA993</f>
        <v>51745.237000000008</v>
      </c>
      <c r="BQ993" s="6">
        <f ca="1">BQ992+SUMIFS('Transactions (Dated)'!$F:$F,'Transactions (Dated)'!$D:$D,$BL993,'Transactions (Dated)'!$B:$B,BQ$11,'Transactions (Dated)'!$C:$C,"Dividend (paid to cash)")*AB993</f>
        <v>922.34999999999991</v>
      </c>
      <c r="BR993" s="6">
        <f ca="1">BR992+SUMIFS('Transactions (Dated)'!$F:$F,'Transactions (Dated)'!$D:$D,$BL993,'Transactions (Dated)'!$B:$B,BR$11,'Transactions (Dated)'!$C:$C,"Dividend (paid to cash)")*AC993</f>
        <v>0</v>
      </c>
      <c r="BS993" s="6">
        <f ca="1">BS992+SUMIFS('Transactions (Dated)'!$F:$F,'Transactions (Dated)'!$D:$D,$BL993,'Transactions (Dated)'!$B:$B,BS$11,'Transactions (Dated)'!$C:$C,"Dividend (paid to cash)")*AD993</f>
        <v>0</v>
      </c>
      <c r="BT993" s="6">
        <f ca="1">BT992+SUMIFS('Transactions (Dated)'!$F:$F,'Transactions (Dated)'!$D:$D,$BL993,'Transactions (Dated)'!$B:$B,BT$11,'Transactions (Dated)'!$C:$C,"Dividend (paid to cash)")*AE993</f>
        <v>11745</v>
      </c>
      <c r="BU993" s="6">
        <f ca="1">BU992+SUMIFS('Transactions (Dated)'!$F:$F,'Transactions (Dated)'!$D:$D,$BL993,'Transactions (Dated)'!$B:$B,BU$11,'Transactions (Dated)'!$C:$C,"Dividend (paid to cash)")*AF993</f>
        <v>0</v>
      </c>
      <c r="BV993" s="6">
        <f ca="1">BV992+SUMIFS('Transactions (Dated)'!$F:$F,'Transactions (Dated)'!$D:$D,$BL993,'Transactions (Dated)'!$B:$B,BV$11,'Transactions (Dated)'!$C:$C,"Dividend (paid to cash)")*AG993</f>
        <v>0</v>
      </c>
      <c r="BW993" s="6">
        <f ca="1">BW992+SUMIFS('Transactions (Dated)'!$F:$F,'Transactions (Dated)'!$D:$D,$BL993,'Transactions (Dated)'!$B:$B,BW$11,'Transactions (Dated)'!$C:$C,"Dividend (paid to cash)")*AH993</f>
        <v>0</v>
      </c>
      <c r="BX993" s="6">
        <f ca="1">BX992+SUMIFS('Transactions (Dated)'!$F:$F,'Transactions (Dated)'!$D:$D,$BL993,'Transactions (Dated)'!$B:$B,BX$11,'Transactions (Dated)'!$C:$C,"Dividend (paid to cash)")*AI993</f>
        <v>0</v>
      </c>
      <c r="BY993" s="6">
        <f ca="1">BY992+SUMIFS('Transactions (Dated)'!$F:$F,'Transactions (Dated)'!$D:$D,$BL993,'Transactions (Dated)'!$B:$B,BY$11,'Transactions (Dated)'!$C:$C,"Dividend (paid to cash)")*AJ993</f>
        <v>0</v>
      </c>
      <c r="BZ993" s="6">
        <f ca="1">BZ992+SUMIFS('Transactions (Dated)'!$F:$F,'Transactions (Dated)'!$D:$D,$BL993,'Transactions (Dated)'!$B:$B,BZ$11,'Transactions (Dated)'!$C:$C,"Dividend (paid to cash)")*AK993</f>
        <v>0</v>
      </c>
      <c r="CA993" s="6">
        <f ca="1">CA992+SUMIFS('Transactions (Dated)'!$F:$F,'Transactions (Dated)'!$D:$D,$BL993,'Transactions (Dated)'!$B:$B,CA$11,'Transactions (Dated)'!$C:$C,"Dividend (paid to cash)")*AL993</f>
        <v>0</v>
      </c>
      <c r="CB993" s="6">
        <v>0</v>
      </c>
      <c r="CC993" s="6">
        <v>0</v>
      </c>
      <c r="CF993" s="6">
        <f t="shared" ca="1" si="438"/>
        <v>81152.111999999994</v>
      </c>
      <c r="CH993" s="3">
        <f t="shared" si="439"/>
        <v>43341</v>
      </c>
      <c r="CI993" s="4">
        <f t="shared" ca="1" si="440"/>
        <v>789470.07000000007</v>
      </c>
      <c r="CJ993" s="4">
        <f t="shared" ca="1" si="441"/>
        <v>81152.111999999994</v>
      </c>
      <c r="CL993" s="4">
        <f t="shared" ca="1" si="442"/>
        <v>870622.18200000003</v>
      </c>
    </row>
    <row r="994" spans="2:90" x14ac:dyDescent="0.15">
      <c r="B994" s="3">
        <v>43342</v>
      </c>
      <c r="E994" s="86">
        <v>43342</v>
      </c>
      <c r="F994" s="53">
        <v>13.75</v>
      </c>
      <c r="G994">
        <v>4.4000000000000004</v>
      </c>
      <c r="H994">
        <v>22.16</v>
      </c>
      <c r="I994">
        <v>26.31</v>
      </c>
      <c r="K994">
        <v>12.09</v>
      </c>
      <c r="L994">
        <v>16.71</v>
      </c>
      <c r="O994">
        <v>16.989999999999998</v>
      </c>
      <c r="Q994">
        <v>1.22</v>
      </c>
      <c r="R994">
        <v>6.21</v>
      </c>
      <c r="S994">
        <v>42.69</v>
      </c>
      <c r="T994">
        <v>0.30499999999999999</v>
      </c>
      <c r="U994">
        <v>42.69</v>
      </c>
      <c r="X994" s="3">
        <f t="shared" si="420"/>
        <v>43342</v>
      </c>
      <c r="Y994" s="40">
        <f ca="1">Y993+SUMIFS('Transactions (Dated)'!$E$2:$E$53,'Transactions (Dated)'!$D$2:$D$53,'Share Values'!$X994,'Transactions (Dated)'!$B$2:$B$53,'Share Values'!Y$11,'Transactions (Dated)'!$C$2:$C$53,"Buy")-SUMIFS('Transactions (Dated)'!$E$2:$E$53,'Transactions (Dated)'!$D$2:$D$53,'Share Values'!$X994,'Transactions (Dated)'!$B$2:$B$53,'Share Values'!Y$11,'Transactions (Dated)'!$C$2:$C$53,"Sell")</f>
        <v>4625</v>
      </c>
      <c r="Z994" s="40">
        <f ca="1">Z993+SUMIFS('Transactions (Dated)'!$E$2:$E$53,'Transactions (Dated)'!$D$2:$D$53,'Share Values'!$X994,'Transactions (Dated)'!$B$2:$B$53,'Share Values'!Z$11,'Transactions (Dated)'!$C$2:$C$53,"Buy")-SUMIFS('Transactions (Dated)'!$E$2:$E$53,'Transactions (Dated)'!$D$2:$D$53,'Share Values'!$X994,'Transactions (Dated)'!$B$2:$B$53,'Share Values'!Z$11,'Transactions (Dated)'!$C$2:$C$53,"Sell")</f>
        <v>9375</v>
      </c>
      <c r="AA994" s="40">
        <f ca="1">AA993+SUMIFS('Transactions (Dated)'!$E$2:$E$53,'Transactions (Dated)'!$D$2:$D$53,'Share Values'!$X994,'Transactions (Dated)'!$B$2:$B$53,'Share Values'!AA$11,'Transactions (Dated)'!$C$2:$C$53,"Buy")-SUMIFS('Transactions (Dated)'!$E$2:$E$53,'Transactions (Dated)'!$D$2:$D$53,'Share Values'!$X994,'Transactions (Dated)'!$B$2:$B$53,'Share Values'!AA$11,'Transactions (Dated)'!$C$2:$C$53,"Sell")</f>
        <v>26357</v>
      </c>
      <c r="AB994" s="40">
        <f ca="1">AB993+SUMIFS('Transactions (Dated)'!$E$2:$E$53,'Transactions (Dated)'!$D$2:$D$53,'Share Values'!$X994,'Transactions (Dated)'!$B$2:$B$53,'Share Values'!AB$11,'Transactions (Dated)'!$C$2:$C$53,"Buy")-SUMIFS('Transactions (Dated)'!$E$2:$E$53,'Transactions (Dated)'!$D$2:$D$53,'Share Values'!$X994,'Transactions (Dated)'!$B$2:$B$53,'Share Values'!AB$11,'Transactions (Dated)'!$C$2:$C$53,"Sell")</f>
        <v>1892</v>
      </c>
      <c r="AC994" s="40">
        <f ca="1">AC993+SUMIFS('Transactions (Dated)'!$E$2:$E$53,'Transactions (Dated)'!$D$2:$D$53,'Share Values'!$X994,'Transactions (Dated)'!$B$2:$B$53,'Share Values'!AC$11,'Transactions (Dated)'!$C$2:$C$53,"Buy")-SUMIFS('Transactions (Dated)'!$E$2:$E$53,'Transactions (Dated)'!$D$2:$D$53,'Share Values'!$X994,'Transactions (Dated)'!$B$2:$B$53,'Share Values'!AC$11,'Transactions (Dated)'!$C$2:$C$53,"Sell")</f>
        <v>2348</v>
      </c>
      <c r="AD994" s="40">
        <f ca="1">AD993+SUMIFS('Transactions (Dated)'!$E$2:$E$53,'Transactions (Dated)'!$D$2:$D$53,'Share Values'!$X994,'Transactions (Dated)'!$B$2:$B$53,'Share Values'!AD$11,'Transactions (Dated)'!$C$2:$C$53,"Buy")-SUMIFS('Transactions (Dated)'!$E$2:$E$53,'Transactions (Dated)'!$D$2:$D$53,'Share Values'!$X994,'Transactions (Dated)'!$B$2:$B$53,'Share Values'!AD$11,'Transactions (Dated)'!$C$2:$C$53,"Sell")</f>
        <v>0</v>
      </c>
      <c r="AE994" s="40">
        <f ca="1">AE993+SUMIFS('Transactions (Dated)'!$E$2:$E$53,'Transactions (Dated)'!$D$2:$D$53,'Share Values'!$X994,'Transactions (Dated)'!$B$2:$B$53,'Share Values'!AE$11,'Transactions (Dated)'!$C$2:$C$53,"Buy")-SUMIFS('Transactions (Dated)'!$E$2:$E$53,'Transactions (Dated)'!$D$2:$D$53,'Share Values'!$X994,'Transactions (Dated)'!$B$2:$B$53,'Share Values'!AE$11,'Transactions (Dated)'!$C$2:$C$53,"Sell")</f>
        <v>2900</v>
      </c>
      <c r="AF994" s="40">
        <f ca="1">AF993+SUMIFS('Transactions (Dated)'!$E$2:$E$53,'Transactions (Dated)'!$D$2:$D$53,'Share Values'!$X994,'Transactions (Dated)'!$B$2:$B$53,'Share Values'!AF$11,'Transactions (Dated)'!$C$2:$C$53,"Buy")-SUMIFS('Transactions (Dated)'!$E$2:$E$53,'Transactions (Dated)'!$D$2:$D$53,'Share Values'!$X994,'Transactions (Dated)'!$B$2:$B$53,'Share Values'!AF$11,'Transactions (Dated)'!$C$2:$C$53,"Sell")</f>
        <v>14201</v>
      </c>
      <c r="AG994" s="40">
        <f ca="1">AG993+SUMIFS('Transactions (Dated)'!$E$2:$E$53,'Transactions (Dated)'!$D$2:$D$53,'Share Values'!$X994,'Transactions (Dated)'!$B$2:$B$53,'Share Values'!AG$11,'Transactions (Dated)'!$C$2:$C$53,"Buy")-SUMIFS('Transactions (Dated)'!$E$2:$E$53,'Transactions (Dated)'!$D$2:$D$53,'Share Values'!$X994,'Transactions (Dated)'!$B$2:$B$53,'Share Values'!AG$11,'Transactions (Dated)'!$C$2:$C$53,"Sell")</f>
        <v>6835</v>
      </c>
      <c r="AH994" s="40">
        <f ca="1">AH993+SUMIFS('Transactions (Dated)'!$E$2:$E$53,'Transactions (Dated)'!$D$2:$D$53,'Share Values'!$X994,'Transactions (Dated)'!$B$2:$B$53,'Share Values'!AH$11,'Transactions (Dated)'!$C$2:$C$53,"Buy")-SUMIFS('Transactions (Dated)'!$E$2:$E$53,'Transactions (Dated)'!$D$2:$D$53,'Share Values'!$X994,'Transactions (Dated)'!$B$2:$B$53,'Share Values'!AH$11,'Transactions (Dated)'!$C$2:$C$53,"Sell")</f>
        <v>0</v>
      </c>
      <c r="AI994" s="40">
        <f ca="1">AI993+SUMIFS('Transactions (Dated)'!$E$2:$E$53,'Transactions (Dated)'!$D$2:$D$53,'Share Values'!$X994,'Transactions (Dated)'!$B$2:$B$53,'Share Values'!AI$11,'Transactions (Dated)'!$C$2:$C$53,"Buy")-SUMIFS('Transactions (Dated)'!$E$2:$E$53,'Transactions (Dated)'!$D$2:$D$53,'Share Values'!$X994,'Transactions (Dated)'!$B$2:$B$53,'Share Values'!AI$11,'Transactions (Dated)'!$C$2:$C$53,"Sell")</f>
        <v>0</v>
      </c>
      <c r="AJ994" s="40">
        <f ca="1">AJ993+SUMIFS('Transactions (Dated)'!$E$2:$E$53,'Transactions (Dated)'!$D$2:$D$53,'Share Values'!$X994,'Transactions (Dated)'!$B$2:$B$53,'Share Values'!AJ$11,'Transactions (Dated)'!$C$2:$C$53,"Buy")-SUMIFS('Transactions (Dated)'!$E$2:$E$53,'Transactions (Dated)'!$D$2:$D$53,'Share Values'!$X994,'Transactions (Dated)'!$B$2:$B$53,'Share Values'!AJ$11,'Transactions (Dated)'!$C$2:$C$53,"Sell")</f>
        <v>0</v>
      </c>
      <c r="AK994" s="40">
        <f ca="1">AK993+SUMIFS('Transactions (Dated)'!$E$2:$E$53,'Transactions (Dated)'!$D$2:$D$53,'Share Values'!$X994,'Transactions (Dated)'!$B$2:$B$53,'Share Values'!AK$11,'Transactions (Dated)'!$C$2:$C$53,"Buy")-SUMIFS('Transactions (Dated)'!$E$2:$E$53,'Transactions (Dated)'!$D$2:$D$53,'Share Values'!$X994,'Transactions (Dated)'!$B$2:$B$53,'Share Values'!AK$11,'Transactions (Dated)'!$C$2:$C$53,"Sell")</f>
        <v>0</v>
      </c>
      <c r="AL994" s="40">
        <f ca="1">AL993+SUMIFS('Transactions (Dated)'!$E$2:$E$53,'Transactions (Dated)'!$D$2:$D$53,'Share Values'!$X994,'Transactions (Dated)'!$B$2:$B$53,'Share Values'!AL$11,'Transactions (Dated)'!$C$2:$C$53,"Buy")-SUMIFS('Transactions (Dated)'!$E$2:$E$53,'Transactions (Dated)'!$D$2:$D$53,'Share Values'!$X994,'Transactions (Dated)'!$B$2:$B$53,'Share Values'!AL$11,'Transactions (Dated)'!$C$2:$C$53,"Sell")</f>
        <v>0</v>
      </c>
      <c r="AM994" s="40">
        <f ca="1">AM993+SUMIFS('Transactions (Dated)'!$E$2:$E$53,'Transactions (Dated)'!$D$2:$D$53,'Share Values'!$X994,'Transactions (Dated)'!$B$2:$B$53,'Share Values'!AM$11,'Transactions (Dated)'!$C$2:$C$53,"Buy")-SUMIFS('Transactions (Dated)'!$E$2:$E$53,'Transactions (Dated)'!$D$2:$D$53,'Share Values'!$X994,'Transactions (Dated)'!$B$2:$B$53,'Share Values'!AM$11,'Transactions (Dated)'!$C$2:$C$53,"Sell")</f>
        <v>0</v>
      </c>
      <c r="AN994" s="40">
        <f ca="1">AN993+SUMIFS('Transactions (Dated)'!$E$2:$E$53,'Transactions (Dated)'!$D$2:$D$53,'Share Values'!$X994,'Transactions (Dated)'!$B$2:$B$53,'Share Values'!AN$11,'Transactions (Dated)'!$C$2:$C$53,"Buy")-SUMIFS('Transactions (Dated)'!$E$2:$E$53,'Transactions (Dated)'!$D$2:$D$53,'Share Values'!$X994,'Transactions (Dated)'!$B$2:$B$53,'Share Values'!AN$11,'Transactions (Dated)'!$C$2:$C$53,"Sell")</f>
        <v>0</v>
      </c>
      <c r="AQ994" s="3">
        <f t="shared" si="421"/>
        <v>43342</v>
      </c>
      <c r="AR994" s="6">
        <f t="shared" ca="1" si="422"/>
        <v>63593.75</v>
      </c>
      <c r="AS994" s="6">
        <f t="shared" ca="1" si="423"/>
        <v>41250</v>
      </c>
      <c r="AT994" s="6">
        <f t="shared" ca="1" si="424"/>
        <v>584071.12</v>
      </c>
      <c r="AU994" s="6">
        <f t="shared" ca="1" si="425"/>
        <v>49778.52</v>
      </c>
      <c r="AV994" s="6">
        <f t="shared" ca="1" si="426"/>
        <v>0</v>
      </c>
      <c r="AW994" s="6">
        <f t="shared" ca="1" si="427"/>
        <v>0</v>
      </c>
      <c r="AX994" s="6">
        <f t="shared" ca="1" si="428"/>
        <v>48459</v>
      </c>
      <c r="AY994" s="6">
        <f t="shared" ca="1" si="429"/>
        <v>0</v>
      </c>
      <c r="AZ994" s="6">
        <f t="shared" ca="1" si="430"/>
        <v>0</v>
      </c>
      <c r="BA994" s="6">
        <f t="shared" ca="1" si="431"/>
        <v>0</v>
      </c>
      <c r="BB994" s="6">
        <f t="shared" ca="1" si="432"/>
        <v>0</v>
      </c>
      <c r="BC994" s="6">
        <f t="shared" ca="1" si="433"/>
        <v>0</v>
      </c>
      <c r="BD994" s="6">
        <f t="shared" ca="1" si="434"/>
        <v>0</v>
      </c>
      <c r="BE994" s="6">
        <f t="shared" ca="1" si="435"/>
        <v>0</v>
      </c>
      <c r="BF994" s="6">
        <f t="shared" ca="1" si="418"/>
        <v>0</v>
      </c>
      <c r="BG994" s="6">
        <f t="shared" ca="1" si="419"/>
        <v>0</v>
      </c>
      <c r="BJ994" s="4">
        <f t="shared" ca="1" si="436"/>
        <v>787152.39</v>
      </c>
      <c r="BL994" s="3">
        <f t="shared" si="437"/>
        <v>43342</v>
      </c>
      <c r="BM994" s="6">
        <f>BM993+SUMIFS('Transactions (Dated)'!G:G,'Transactions (Dated)'!D:D,'Share Values'!AQ994)</f>
        <v>14317.649999999987</v>
      </c>
      <c r="BN994" s="6">
        <f ca="1">BN993+SUMIFS('Transactions (Dated)'!$F:$F,'Transactions (Dated)'!$D:$D,$BL994,'Transactions (Dated)'!$B:$B,BN$11,'Transactions (Dated)'!$C:$C,"Dividend (paid to cash)")*Y994</f>
        <v>0</v>
      </c>
      <c r="BO994" s="6">
        <f ca="1">BO993+SUMIFS('Transactions (Dated)'!$F:$F,'Transactions (Dated)'!$D:$D,$BL994,'Transactions (Dated)'!$B:$B,BO$11,'Transactions (Dated)'!$C:$C,"Dividend (paid to cash)")*Z994</f>
        <v>2421.875</v>
      </c>
      <c r="BP994" s="6">
        <f ca="1">BP993+SUMIFS('Transactions (Dated)'!$F:$F,'Transactions (Dated)'!$D:$D,$BL994,'Transactions (Dated)'!$B:$B,BP$11,'Transactions (Dated)'!$C:$C,"Dividend (paid to cash)")*AA994</f>
        <v>51745.237000000008</v>
      </c>
      <c r="BQ994" s="6">
        <f ca="1">BQ993+SUMIFS('Transactions (Dated)'!$F:$F,'Transactions (Dated)'!$D:$D,$BL994,'Transactions (Dated)'!$B:$B,BQ$11,'Transactions (Dated)'!$C:$C,"Dividend (paid to cash)")*AB994</f>
        <v>922.34999999999991</v>
      </c>
      <c r="BR994" s="6">
        <f ca="1">BR993+SUMIFS('Transactions (Dated)'!$F:$F,'Transactions (Dated)'!$D:$D,$BL994,'Transactions (Dated)'!$B:$B,BR$11,'Transactions (Dated)'!$C:$C,"Dividend (paid to cash)")*AC994</f>
        <v>0</v>
      </c>
      <c r="BS994" s="6">
        <f ca="1">BS993+SUMIFS('Transactions (Dated)'!$F:$F,'Transactions (Dated)'!$D:$D,$BL994,'Transactions (Dated)'!$B:$B,BS$11,'Transactions (Dated)'!$C:$C,"Dividend (paid to cash)")*AD994</f>
        <v>0</v>
      </c>
      <c r="BT994" s="6">
        <f ca="1">BT993+SUMIFS('Transactions (Dated)'!$F:$F,'Transactions (Dated)'!$D:$D,$BL994,'Transactions (Dated)'!$B:$B,BT$11,'Transactions (Dated)'!$C:$C,"Dividend (paid to cash)")*AE994</f>
        <v>11745</v>
      </c>
      <c r="BU994" s="6">
        <f ca="1">BU993+SUMIFS('Transactions (Dated)'!$F:$F,'Transactions (Dated)'!$D:$D,$BL994,'Transactions (Dated)'!$B:$B,BU$11,'Transactions (Dated)'!$C:$C,"Dividend (paid to cash)")*AF994</f>
        <v>0</v>
      </c>
      <c r="BV994" s="6">
        <f ca="1">BV993+SUMIFS('Transactions (Dated)'!$F:$F,'Transactions (Dated)'!$D:$D,$BL994,'Transactions (Dated)'!$B:$B,BV$11,'Transactions (Dated)'!$C:$C,"Dividend (paid to cash)")*AG994</f>
        <v>0</v>
      </c>
      <c r="BW994" s="6">
        <f ca="1">BW993+SUMIFS('Transactions (Dated)'!$F:$F,'Transactions (Dated)'!$D:$D,$BL994,'Transactions (Dated)'!$B:$B,BW$11,'Transactions (Dated)'!$C:$C,"Dividend (paid to cash)")*AH994</f>
        <v>0</v>
      </c>
      <c r="BX994" s="6">
        <f ca="1">BX993+SUMIFS('Transactions (Dated)'!$F:$F,'Transactions (Dated)'!$D:$D,$BL994,'Transactions (Dated)'!$B:$B,BX$11,'Transactions (Dated)'!$C:$C,"Dividend (paid to cash)")*AI994</f>
        <v>0</v>
      </c>
      <c r="BY994" s="6">
        <f ca="1">BY993+SUMIFS('Transactions (Dated)'!$F:$F,'Transactions (Dated)'!$D:$D,$BL994,'Transactions (Dated)'!$B:$B,BY$11,'Transactions (Dated)'!$C:$C,"Dividend (paid to cash)")*AJ994</f>
        <v>0</v>
      </c>
      <c r="BZ994" s="6">
        <f ca="1">BZ993+SUMIFS('Transactions (Dated)'!$F:$F,'Transactions (Dated)'!$D:$D,$BL994,'Transactions (Dated)'!$B:$B,BZ$11,'Transactions (Dated)'!$C:$C,"Dividend (paid to cash)")*AK994</f>
        <v>0</v>
      </c>
      <c r="CA994" s="6">
        <f ca="1">CA993+SUMIFS('Transactions (Dated)'!$F:$F,'Transactions (Dated)'!$D:$D,$BL994,'Transactions (Dated)'!$B:$B,CA$11,'Transactions (Dated)'!$C:$C,"Dividend (paid to cash)")*AL994</f>
        <v>0</v>
      </c>
      <c r="CB994" s="6">
        <v>0</v>
      </c>
      <c r="CC994" s="6">
        <v>0</v>
      </c>
      <c r="CF994" s="6">
        <f t="shared" ca="1" si="438"/>
        <v>81152.111999999994</v>
      </c>
      <c r="CH994" s="3">
        <f t="shared" si="439"/>
        <v>43342</v>
      </c>
      <c r="CI994" s="4">
        <f t="shared" ca="1" si="440"/>
        <v>787152.39</v>
      </c>
      <c r="CJ994" s="4">
        <f t="shared" ca="1" si="441"/>
        <v>81152.111999999994</v>
      </c>
      <c r="CL994" s="4">
        <f t="shared" ca="1" si="442"/>
        <v>868304.50199999998</v>
      </c>
    </row>
    <row r="995" spans="2:90" x14ac:dyDescent="0.15">
      <c r="B995" s="3">
        <v>43343</v>
      </c>
      <c r="E995" s="86">
        <v>43343</v>
      </c>
      <c r="F995" s="53">
        <v>13.89</v>
      </c>
      <c r="G995">
        <v>4.37</v>
      </c>
      <c r="H995">
        <v>22.04</v>
      </c>
      <c r="I995">
        <v>26.28</v>
      </c>
      <c r="K995">
        <v>12.09</v>
      </c>
      <c r="L995">
        <v>16.739999999999998</v>
      </c>
      <c r="O995">
        <v>16.989999999999998</v>
      </c>
      <c r="Q995">
        <v>1.2</v>
      </c>
      <c r="R995">
        <v>6.1</v>
      </c>
      <c r="S995">
        <v>42.72</v>
      </c>
      <c r="T995">
        <v>0.29499999999999998</v>
      </c>
      <c r="U995">
        <v>42.72</v>
      </c>
      <c r="X995" s="3">
        <f t="shared" si="420"/>
        <v>43343</v>
      </c>
      <c r="Y995" s="40">
        <f ca="1">Y994+SUMIFS('Transactions (Dated)'!$E$2:$E$53,'Transactions (Dated)'!$D$2:$D$53,'Share Values'!$X995,'Transactions (Dated)'!$B$2:$B$53,'Share Values'!Y$11,'Transactions (Dated)'!$C$2:$C$53,"Buy")-SUMIFS('Transactions (Dated)'!$E$2:$E$53,'Transactions (Dated)'!$D$2:$D$53,'Share Values'!$X995,'Transactions (Dated)'!$B$2:$B$53,'Share Values'!Y$11,'Transactions (Dated)'!$C$2:$C$53,"Sell")</f>
        <v>4625</v>
      </c>
      <c r="Z995" s="40">
        <f ca="1">Z994+SUMIFS('Transactions (Dated)'!$E$2:$E$53,'Transactions (Dated)'!$D$2:$D$53,'Share Values'!$X995,'Transactions (Dated)'!$B$2:$B$53,'Share Values'!Z$11,'Transactions (Dated)'!$C$2:$C$53,"Buy")-SUMIFS('Transactions (Dated)'!$E$2:$E$53,'Transactions (Dated)'!$D$2:$D$53,'Share Values'!$X995,'Transactions (Dated)'!$B$2:$B$53,'Share Values'!Z$11,'Transactions (Dated)'!$C$2:$C$53,"Sell")</f>
        <v>9375</v>
      </c>
      <c r="AA995" s="40">
        <f ca="1">AA994+SUMIFS('Transactions (Dated)'!$E$2:$E$53,'Transactions (Dated)'!$D$2:$D$53,'Share Values'!$X995,'Transactions (Dated)'!$B$2:$B$53,'Share Values'!AA$11,'Transactions (Dated)'!$C$2:$C$53,"Buy")-SUMIFS('Transactions (Dated)'!$E$2:$E$53,'Transactions (Dated)'!$D$2:$D$53,'Share Values'!$X995,'Transactions (Dated)'!$B$2:$B$53,'Share Values'!AA$11,'Transactions (Dated)'!$C$2:$C$53,"Sell")</f>
        <v>26357</v>
      </c>
      <c r="AB995" s="40">
        <f ca="1">AB994+SUMIFS('Transactions (Dated)'!$E$2:$E$53,'Transactions (Dated)'!$D$2:$D$53,'Share Values'!$X995,'Transactions (Dated)'!$B$2:$B$53,'Share Values'!AB$11,'Transactions (Dated)'!$C$2:$C$53,"Buy")-SUMIFS('Transactions (Dated)'!$E$2:$E$53,'Transactions (Dated)'!$D$2:$D$53,'Share Values'!$X995,'Transactions (Dated)'!$B$2:$B$53,'Share Values'!AB$11,'Transactions (Dated)'!$C$2:$C$53,"Sell")</f>
        <v>1892</v>
      </c>
      <c r="AC995" s="40">
        <f ca="1">AC994+SUMIFS('Transactions (Dated)'!$E$2:$E$53,'Transactions (Dated)'!$D$2:$D$53,'Share Values'!$X995,'Transactions (Dated)'!$B$2:$B$53,'Share Values'!AC$11,'Transactions (Dated)'!$C$2:$C$53,"Buy")-SUMIFS('Transactions (Dated)'!$E$2:$E$53,'Transactions (Dated)'!$D$2:$D$53,'Share Values'!$X995,'Transactions (Dated)'!$B$2:$B$53,'Share Values'!AC$11,'Transactions (Dated)'!$C$2:$C$53,"Sell")</f>
        <v>2348</v>
      </c>
      <c r="AD995" s="40">
        <f ca="1">AD994+SUMIFS('Transactions (Dated)'!$E$2:$E$53,'Transactions (Dated)'!$D$2:$D$53,'Share Values'!$X995,'Transactions (Dated)'!$B$2:$B$53,'Share Values'!AD$11,'Transactions (Dated)'!$C$2:$C$53,"Buy")-SUMIFS('Transactions (Dated)'!$E$2:$E$53,'Transactions (Dated)'!$D$2:$D$53,'Share Values'!$X995,'Transactions (Dated)'!$B$2:$B$53,'Share Values'!AD$11,'Transactions (Dated)'!$C$2:$C$53,"Sell")</f>
        <v>0</v>
      </c>
      <c r="AE995" s="40">
        <f ca="1">AE994+SUMIFS('Transactions (Dated)'!$E$2:$E$53,'Transactions (Dated)'!$D$2:$D$53,'Share Values'!$X995,'Transactions (Dated)'!$B$2:$B$53,'Share Values'!AE$11,'Transactions (Dated)'!$C$2:$C$53,"Buy")-SUMIFS('Transactions (Dated)'!$E$2:$E$53,'Transactions (Dated)'!$D$2:$D$53,'Share Values'!$X995,'Transactions (Dated)'!$B$2:$B$53,'Share Values'!AE$11,'Transactions (Dated)'!$C$2:$C$53,"Sell")</f>
        <v>2900</v>
      </c>
      <c r="AF995" s="40">
        <f ca="1">AF994+SUMIFS('Transactions (Dated)'!$E$2:$E$53,'Transactions (Dated)'!$D$2:$D$53,'Share Values'!$X995,'Transactions (Dated)'!$B$2:$B$53,'Share Values'!AF$11,'Transactions (Dated)'!$C$2:$C$53,"Buy")-SUMIFS('Transactions (Dated)'!$E$2:$E$53,'Transactions (Dated)'!$D$2:$D$53,'Share Values'!$X995,'Transactions (Dated)'!$B$2:$B$53,'Share Values'!AF$11,'Transactions (Dated)'!$C$2:$C$53,"Sell")</f>
        <v>14201</v>
      </c>
      <c r="AG995" s="40">
        <f ca="1">AG994+SUMIFS('Transactions (Dated)'!$E$2:$E$53,'Transactions (Dated)'!$D$2:$D$53,'Share Values'!$X995,'Transactions (Dated)'!$B$2:$B$53,'Share Values'!AG$11,'Transactions (Dated)'!$C$2:$C$53,"Buy")-SUMIFS('Transactions (Dated)'!$E$2:$E$53,'Transactions (Dated)'!$D$2:$D$53,'Share Values'!$X995,'Transactions (Dated)'!$B$2:$B$53,'Share Values'!AG$11,'Transactions (Dated)'!$C$2:$C$53,"Sell")</f>
        <v>6835</v>
      </c>
      <c r="AH995" s="40">
        <f ca="1">AH994+SUMIFS('Transactions (Dated)'!$E$2:$E$53,'Transactions (Dated)'!$D$2:$D$53,'Share Values'!$X995,'Transactions (Dated)'!$B$2:$B$53,'Share Values'!AH$11,'Transactions (Dated)'!$C$2:$C$53,"Buy")-SUMIFS('Transactions (Dated)'!$E$2:$E$53,'Transactions (Dated)'!$D$2:$D$53,'Share Values'!$X995,'Transactions (Dated)'!$B$2:$B$53,'Share Values'!AH$11,'Transactions (Dated)'!$C$2:$C$53,"Sell")</f>
        <v>0</v>
      </c>
      <c r="AI995" s="40">
        <f ca="1">AI994+SUMIFS('Transactions (Dated)'!$E$2:$E$53,'Transactions (Dated)'!$D$2:$D$53,'Share Values'!$X995,'Transactions (Dated)'!$B$2:$B$53,'Share Values'!AI$11,'Transactions (Dated)'!$C$2:$C$53,"Buy")-SUMIFS('Transactions (Dated)'!$E$2:$E$53,'Transactions (Dated)'!$D$2:$D$53,'Share Values'!$X995,'Transactions (Dated)'!$B$2:$B$53,'Share Values'!AI$11,'Transactions (Dated)'!$C$2:$C$53,"Sell")</f>
        <v>0</v>
      </c>
      <c r="AJ995" s="40">
        <f ca="1">AJ994+SUMIFS('Transactions (Dated)'!$E$2:$E$53,'Transactions (Dated)'!$D$2:$D$53,'Share Values'!$X995,'Transactions (Dated)'!$B$2:$B$53,'Share Values'!AJ$11,'Transactions (Dated)'!$C$2:$C$53,"Buy")-SUMIFS('Transactions (Dated)'!$E$2:$E$53,'Transactions (Dated)'!$D$2:$D$53,'Share Values'!$X995,'Transactions (Dated)'!$B$2:$B$53,'Share Values'!AJ$11,'Transactions (Dated)'!$C$2:$C$53,"Sell")</f>
        <v>0</v>
      </c>
      <c r="AK995" s="40">
        <f ca="1">AK994+SUMIFS('Transactions (Dated)'!$E$2:$E$53,'Transactions (Dated)'!$D$2:$D$53,'Share Values'!$X995,'Transactions (Dated)'!$B$2:$B$53,'Share Values'!AK$11,'Transactions (Dated)'!$C$2:$C$53,"Buy")-SUMIFS('Transactions (Dated)'!$E$2:$E$53,'Transactions (Dated)'!$D$2:$D$53,'Share Values'!$X995,'Transactions (Dated)'!$B$2:$B$53,'Share Values'!AK$11,'Transactions (Dated)'!$C$2:$C$53,"Sell")</f>
        <v>0</v>
      </c>
      <c r="AL995" s="40">
        <f ca="1">AL994+SUMIFS('Transactions (Dated)'!$E$2:$E$53,'Transactions (Dated)'!$D$2:$D$53,'Share Values'!$X995,'Transactions (Dated)'!$B$2:$B$53,'Share Values'!AL$11,'Transactions (Dated)'!$C$2:$C$53,"Buy")-SUMIFS('Transactions (Dated)'!$E$2:$E$53,'Transactions (Dated)'!$D$2:$D$53,'Share Values'!$X995,'Transactions (Dated)'!$B$2:$B$53,'Share Values'!AL$11,'Transactions (Dated)'!$C$2:$C$53,"Sell")</f>
        <v>0</v>
      </c>
      <c r="AM995" s="40">
        <f ca="1">AM994+SUMIFS('Transactions (Dated)'!$E$2:$E$53,'Transactions (Dated)'!$D$2:$D$53,'Share Values'!$X995,'Transactions (Dated)'!$B$2:$B$53,'Share Values'!AM$11,'Transactions (Dated)'!$C$2:$C$53,"Buy")-SUMIFS('Transactions (Dated)'!$E$2:$E$53,'Transactions (Dated)'!$D$2:$D$53,'Share Values'!$X995,'Transactions (Dated)'!$B$2:$B$53,'Share Values'!AM$11,'Transactions (Dated)'!$C$2:$C$53,"Sell")</f>
        <v>0</v>
      </c>
      <c r="AN995" s="40">
        <f ca="1">AN994+SUMIFS('Transactions (Dated)'!$E$2:$E$53,'Transactions (Dated)'!$D$2:$D$53,'Share Values'!$X995,'Transactions (Dated)'!$B$2:$B$53,'Share Values'!AN$11,'Transactions (Dated)'!$C$2:$C$53,"Buy")-SUMIFS('Transactions (Dated)'!$E$2:$E$53,'Transactions (Dated)'!$D$2:$D$53,'Share Values'!$X995,'Transactions (Dated)'!$B$2:$B$53,'Share Values'!AN$11,'Transactions (Dated)'!$C$2:$C$53,"Sell")</f>
        <v>0</v>
      </c>
      <c r="AQ995" s="3">
        <f t="shared" si="421"/>
        <v>43343</v>
      </c>
      <c r="AR995" s="6">
        <f t="shared" ca="1" si="422"/>
        <v>64241.25</v>
      </c>
      <c r="AS995" s="6">
        <f t="shared" ca="1" si="423"/>
        <v>40968.75</v>
      </c>
      <c r="AT995" s="6">
        <f t="shared" ca="1" si="424"/>
        <v>580908.28</v>
      </c>
      <c r="AU995" s="6">
        <f t="shared" ca="1" si="425"/>
        <v>49721.760000000002</v>
      </c>
      <c r="AV995" s="6">
        <f t="shared" ca="1" si="426"/>
        <v>0</v>
      </c>
      <c r="AW995" s="6">
        <f t="shared" ca="1" si="427"/>
        <v>0</v>
      </c>
      <c r="AX995" s="6">
        <f t="shared" ca="1" si="428"/>
        <v>48545.999999999993</v>
      </c>
      <c r="AY995" s="6">
        <f t="shared" ca="1" si="429"/>
        <v>0</v>
      </c>
      <c r="AZ995" s="6">
        <f t="shared" ca="1" si="430"/>
        <v>0</v>
      </c>
      <c r="BA995" s="6">
        <f t="shared" ca="1" si="431"/>
        <v>0</v>
      </c>
      <c r="BB995" s="6">
        <f t="shared" ca="1" si="432"/>
        <v>0</v>
      </c>
      <c r="BC995" s="6">
        <f t="shared" ca="1" si="433"/>
        <v>0</v>
      </c>
      <c r="BD995" s="6">
        <f t="shared" ca="1" si="434"/>
        <v>0</v>
      </c>
      <c r="BE995" s="6">
        <f t="shared" ca="1" si="435"/>
        <v>0</v>
      </c>
      <c r="BF995" s="6">
        <f t="shared" ca="1" si="418"/>
        <v>0</v>
      </c>
      <c r="BG995" s="6">
        <f t="shared" ca="1" si="419"/>
        <v>0</v>
      </c>
      <c r="BJ995" s="4">
        <f t="shared" ca="1" si="436"/>
        <v>784386.04</v>
      </c>
      <c r="BL995" s="3">
        <f t="shared" si="437"/>
        <v>43343</v>
      </c>
      <c r="BM995" s="6">
        <f>BM994+SUMIFS('Transactions (Dated)'!G:G,'Transactions (Dated)'!D:D,'Share Values'!AQ995)</f>
        <v>14317.649999999987</v>
      </c>
      <c r="BN995" s="6">
        <f ca="1">BN994+SUMIFS('Transactions (Dated)'!$F:$F,'Transactions (Dated)'!$D:$D,$BL995,'Transactions (Dated)'!$B:$B,BN$11,'Transactions (Dated)'!$C:$C,"Dividend (paid to cash)")*Y995</f>
        <v>0</v>
      </c>
      <c r="BO995" s="6">
        <f ca="1">BO994+SUMIFS('Transactions (Dated)'!$F:$F,'Transactions (Dated)'!$D:$D,$BL995,'Transactions (Dated)'!$B:$B,BO$11,'Transactions (Dated)'!$C:$C,"Dividend (paid to cash)")*Z995</f>
        <v>2421.875</v>
      </c>
      <c r="BP995" s="6">
        <f ca="1">BP994+SUMIFS('Transactions (Dated)'!$F:$F,'Transactions (Dated)'!$D:$D,$BL995,'Transactions (Dated)'!$B:$B,BP$11,'Transactions (Dated)'!$C:$C,"Dividend (paid to cash)")*AA995</f>
        <v>51745.237000000008</v>
      </c>
      <c r="BQ995" s="6">
        <f ca="1">BQ994+SUMIFS('Transactions (Dated)'!$F:$F,'Transactions (Dated)'!$D:$D,$BL995,'Transactions (Dated)'!$B:$B,BQ$11,'Transactions (Dated)'!$C:$C,"Dividend (paid to cash)")*AB995</f>
        <v>922.34999999999991</v>
      </c>
      <c r="BR995" s="6">
        <f ca="1">BR994+SUMIFS('Transactions (Dated)'!$F:$F,'Transactions (Dated)'!$D:$D,$BL995,'Transactions (Dated)'!$B:$B,BR$11,'Transactions (Dated)'!$C:$C,"Dividend (paid to cash)")*AC995</f>
        <v>0</v>
      </c>
      <c r="BS995" s="6">
        <f ca="1">BS994+SUMIFS('Transactions (Dated)'!$F:$F,'Transactions (Dated)'!$D:$D,$BL995,'Transactions (Dated)'!$B:$B,BS$11,'Transactions (Dated)'!$C:$C,"Dividend (paid to cash)")*AD995</f>
        <v>0</v>
      </c>
      <c r="BT995" s="6">
        <f ca="1">BT994+SUMIFS('Transactions (Dated)'!$F:$F,'Transactions (Dated)'!$D:$D,$BL995,'Transactions (Dated)'!$B:$B,BT$11,'Transactions (Dated)'!$C:$C,"Dividend (paid to cash)")*AE995</f>
        <v>11745</v>
      </c>
      <c r="BU995" s="6">
        <f ca="1">BU994+SUMIFS('Transactions (Dated)'!$F:$F,'Transactions (Dated)'!$D:$D,$BL995,'Transactions (Dated)'!$B:$B,BU$11,'Transactions (Dated)'!$C:$C,"Dividend (paid to cash)")*AF995</f>
        <v>0</v>
      </c>
      <c r="BV995" s="6">
        <f ca="1">BV994+SUMIFS('Transactions (Dated)'!$F:$F,'Transactions (Dated)'!$D:$D,$BL995,'Transactions (Dated)'!$B:$B,BV$11,'Transactions (Dated)'!$C:$C,"Dividend (paid to cash)")*AG995</f>
        <v>0</v>
      </c>
      <c r="BW995" s="6">
        <f ca="1">BW994+SUMIFS('Transactions (Dated)'!$F:$F,'Transactions (Dated)'!$D:$D,$BL995,'Transactions (Dated)'!$B:$B,BW$11,'Transactions (Dated)'!$C:$C,"Dividend (paid to cash)")*AH995</f>
        <v>0</v>
      </c>
      <c r="BX995" s="6">
        <f ca="1">BX994+SUMIFS('Transactions (Dated)'!$F:$F,'Transactions (Dated)'!$D:$D,$BL995,'Transactions (Dated)'!$B:$B,BX$11,'Transactions (Dated)'!$C:$C,"Dividend (paid to cash)")*AI995</f>
        <v>0</v>
      </c>
      <c r="BY995" s="6">
        <f ca="1">BY994+SUMIFS('Transactions (Dated)'!$F:$F,'Transactions (Dated)'!$D:$D,$BL995,'Transactions (Dated)'!$B:$B,BY$11,'Transactions (Dated)'!$C:$C,"Dividend (paid to cash)")*AJ995</f>
        <v>0</v>
      </c>
      <c r="BZ995" s="6">
        <f ca="1">BZ994+SUMIFS('Transactions (Dated)'!$F:$F,'Transactions (Dated)'!$D:$D,$BL995,'Transactions (Dated)'!$B:$B,BZ$11,'Transactions (Dated)'!$C:$C,"Dividend (paid to cash)")*AK995</f>
        <v>0</v>
      </c>
      <c r="CA995" s="6">
        <f ca="1">CA994+SUMIFS('Transactions (Dated)'!$F:$F,'Transactions (Dated)'!$D:$D,$BL995,'Transactions (Dated)'!$B:$B,CA$11,'Transactions (Dated)'!$C:$C,"Dividend (paid to cash)")*AL995</f>
        <v>0</v>
      </c>
      <c r="CB995" s="6">
        <v>0</v>
      </c>
      <c r="CC995" s="6">
        <v>0</v>
      </c>
      <c r="CF995" s="6">
        <f t="shared" ca="1" si="438"/>
        <v>81152.111999999994</v>
      </c>
      <c r="CH995" s="3">
        <f t="shared" si="439"/>
        <v>43343</v>
      </c>
      <c r="CI995" s="4">
        <f t="shared" ca="1" si="440"/>
        <v>784386.04</v>
      </c>
      <c r="CJ995" s="4">
        <f t="shared" ca="1" si="441"/>
        <v>81152.111999999994</v>
      </c>
      <c r="CL995" s="4">
        <f t="shared" ca="1" si="442"/>
        <v>865538.152</v>
      </c>
    </row>
    <row r="996" spans="2:90" x14ac:dyDescent="0.15">
      <c r="B996" s="3">
        <v>43347</v>
      </c>
      <c r="E996" s="86">
        <v>43347</v>
      </c>
      <c r="F996" s="53">
        <v>14</v>
      </c>
      <c r="G996">
        <v>4.3899999999999997</v>
      </c>
      <c r="H996">
        <v>21.91</v>
      </c>
      <c r="I996">
        <v>26.25</v>
      </c>
      <c r="K996">
        <v>11.94</v>
      </c>
      <c r="L996">
        <v>16.66</v>
      </c>
      <c r="O996">
        <v>17.16</v>
      </c>
      <c r="Q996">
        <v>1.19</v>
      </c>
      <c r="R996">
        <v>5.91</v>
      </c>
      <c r="S996">
        <v>42.79</v>
      </c>
      <c r="T996">
        <v>0.29499999999999998</v>
      </c>
      <c r="U996">
        <v>42.79</v>
      </c>
      <c r="X996" s="3">
        <f t="shared" si="420"/>
        <v>43347</v>
      </c>
      <c r="Y996" s="40">
        <f ca="1">Y995+SUMIFS('Transactions (Dated)'!$E$2:$E$53,'Transactions (Dated)'!$D$2:$D$53,'Share Values'!$X996,'Transactions (Dated)'!$B$2:$B$53,'Share Values'!Y$11,'Transactions (Dated)'!$C$2:$C$53,"Buy")-SUMIFS('Transactions (Dated)'!$E$2:$E$53,'Transactions (Dated)'!$D$2:$D$53,'Share Values'!$X996,'Transactions (Dated)'!$B$2:$B$53,'Share Values'!Y$11,'Transactions (Dated)'!$C$2:$C$53,"Sell")</f>
        <v>4625</v>
      </c>
      <c r="Z996" s="40">
        <f ca="1">Z995+SUMIFS('Transactions (Dated)'!$E$2:$E$53,'Transactions (Dated)'!$D$2:$D$53,'Share Values'!$X996,'Transactions (Dated)'!$B$2:$B$53,'Share Values'!Z$11,'Transactions (Dated)'!$C$2:$C$53,"Buy")-SUMIFS('Transactions (Dated)'!$E$2:$E$53,'Transactions (Dated)'!$D$2:$D$53,'Share Values'!$X996,'Transactions (Dated)'!$B$2:$B$53,'Share Values'!Z$11,'Transactions (Dated)'!$C$2:$C$53,"Sell")</f>
        <v>9375</v>
      </c>
      <c r="AA996" s="40">
        <f ca="1">AA995+SUMIFS('Transactions (Dated)'!$E$2:$E$53,'Transactions (Dated)'!$D$2:$D$53,'Share Values'!$X996,'Transactions (Dated)'!$B$2:$B$53,'Share Values'!AA$11,'Transactions (Dated)'!$C$2:$C$53,"Buy")-SUMIFS('Transactions (Dated)'!$E$2:$E$53,'Transactions (Dated)'!$D$2:$D$53,'Share Values'!$X996,'Transactions (Dated)'!$B$2:$B$53,'Share Values'!AA$11,'Transactions (Dated)'!$C$2:$C$53,"Sell")</f>
        <v>26357</v>
      </c>
      <c r="AB996" s="40">
        <f ca="1">AB995+SUMIFS('Transactions (Dated)'!$E$2:$E$53,'Transactions (Dated)'!$D$2:$D$53,'Share Values'!$X996,'Transactions (Dated)'!$B$2:$B$53,'Share Values'!AB$11,'Transactions (Dated)'!$C$2:$C$53,"Buy")-SUMIFS('Transactions (Dated)'!$E$2:$E$53,'Transactions (Dated)'!$D$2:$D$53,'Share Values'!$X996,'Transactions (Dated)'!$B$2:$B$53,'Share Values'!AB$11,'Transactions (Dated)'!$C$2:$C$53,"Sell")</f>
        <v>1892</v>
      </c>
      <c r="AC996" s="40">
        <f ca="1">AC995+SUMIFS('Transactions (Dated)'!$E$2:$E$53,'Transactions (Dated)'!$D$2:$D$53,'Share Values'!$X996,'Transactions (Dated)'!$B$2:$B$53,'Share Values'!AC$11,'Transactions (Dated)'!$C$2:$C$53,"Buy")-SUMIFS('Transactions (Dated)'!$E$2:$E$53,'Transactions (Dated)'!$D$2:$D$53,'Share Values'!$X996,'Transactions (Dated)'!$B$2:$B$53,'Share Values'!AC$11,'Transactions (Dated)'!$C$2:$C$53,"Sell")</f>
        <v>2348</v>
      </c>
      <c r="AD996" s="40">
        <f ca="1">AD995+SUMIFS('Transactions (Dated)'!$E$2:$E$53,'Transactions (Dated)'!$D$2:$D$53,'Share Values'!$X996,'Transactions (Dated)'!$B$2:$B$53,'Share Values'!AD$11,'Transactions (Dated)'!$C$2:$C$53,"Buy")-SUMIFS('Transactions (Dated)'!$E$2:$E$53,'Transactions (Dated)'!$D$2:$D$53,'Share Values'!$X996,'Transactions (Dated)'!$B$2:$B$53,'Share Values'!AD$11,'Transactions (Dated)'!$C$2:$C$53,"Sell")</f>
        <v>0</v>
      </c>
      <c r="AE996" s="40">
        <f ca="1">AE995+SUMIFS('Transactions (Dated)'!$E$2:$E$53,'Transactions (Dated)'!$D$2:$D$53,'Share Values'!$X996,'Transactions (Dated)'!$B$2:$B$53,'Share Values'!AE$11,'Transactions (Dated)'!$C$2:$C$53,"Buy")-SUMIFS('Transactions (Dated)'!$E$2:$E$53,'Transactions (Dated)'!$D$2:$D$53,'Share Values'!$X996,'Transactions (Dated)'!$B$2:$B$53,'Share Values'!AE$11,'Transactions (Dated)'!$C$2:$C$53,"Sell")</f>
        <v>2900</v>
      </c>
      <c r="AF996" s="40">
        <f ca="1">AF995+SUMIFS('Transactions (Dated)'!$E$2:$E$53,'Transactions (Dated)'!$D$2:$D$53,'Share Values'!$X996,'Transactions (Dated)'!$B$2:$B$53,'Share Values'!AF$11,'Transactions (Dated)'!$C$2:$C$53,"Buy")-SUMIFS('Transactions (Dated)'!$E$2:$E$53,'Transactions (Dated)'!$D$2:$D$53,'Share Values'!$X996,'Transactions (Dated)'!$B$2:$B$53,'Share Values'!AF$11,'Transactions (Dated)'!$C$2:$C$53,"Sell")</f>
        <v>14201</v>
      </c>
      <c r="AG996" s="40">
        <f ca="1">AG995+SUMIFS('Transactions (Dated)'!$E$2:$E$53,'Transactions (Dated)'!$D$2:$D$53,'Share Values'!$X996,'Transactions (Dated)'!$B$2:$B$53,'Share Values'!AG$11,'Transactions (Dated)'!$C$2:$C$53,"Buy")-SUMIFS('Transactions (Dated)'!$E$2:$E$53,'Transactions (Dated)'!$D$2:$D$53,'Share Values'!$X996,'Transactions (Dated)'!$B$2:$B$53,'Share Values'!AG$11,'Transactions (Dated)'!$C$2:$C$53,"Sell")</f>
        <v>6835</v>
      </c>
      <c r="AH996" s="40">
        <f ca="1">AH995+SUMIFS('Transactions (Dated)'!$E$2:$E$53,'Transactions (Dated)'!$D$2:$D$53,'Share Values'!$X996,'Transactions (Dated)'!$B$2:$B$53,'Share Values'!AH$11,'Transactions (Dated)'!$C$2:$C$53,"Buy")-SUMIFS('Transactions (Dated)'!$E$2:$E$53,'Transactions (Dated)'!$D$2:$D$53,'Share Values'!$X996,'Transactions (Dated)'!$B$2:$B$53,'Share Values'!AH$11,'Transactions (Dated)'!$C$2:$C$53,"Sell")</f>
        <v>0</v>
      </c>
      <c r="AI996" s="40">
        <f ca="1">AI995+SUMIFS('Transactions (Dated)'!$E$2:$E$53,'Transactions (Dated)'!$D$2:$D$53,'Share Values'!$X996,'Transactions (Dated)'!$B$2:$B$53,'Share Values'!AI$11,'Transactions (Dated)'!$C$2:$C$53,"Buy")-SUMIFS('Transactions (Dated)'!$E$2:$E$53,'Transactions (Dated)'!$D$2:$D$53,'Share Values'!$X996,'Transactions (Dated)'!$B$2:$B$53,'Share Values'!AI$11,'Transactions (Dated)'!$C$2:$C$53,"Sell")</f>
        <v>0</v>
      </c>
      <c r="AJ996" s="40">
        <f ca="1">AJ995+SUMIFS('Transactions (Dated)'!$E$2:$E$53,'Transactions (Dated)'!$D$2:$D$53,'Share Values'!$X996,'Transactions (Dated)'!$B$2:$B$53,'Share Values'!AJ$11,'Transactions (Dated)'!$C$2:$C$53,"Buy")-SUMIFS('Transactions (Dated)'!$E$2:$E$53,'Transactions (Dated)'!$D$2:$D$53,'Share Values'!$X996,'Transactions (Dated)'!$B$2:$B$53,'Share Values'!AJ$11,'Transactions (Dated)'!$C$2:$C$53,"Sell")</f>
        <v>0</v>
      </c>
      <c r="AK996" s="40">
        <f ca="1">AK995+SUMIFS('Transactions (Dated)'!$E$2:$E$53,'Transactions (Dated)'!$D$2:$D$53,'Share Values'!$X996,'Transactions (Dated)'!$B$2:$B$53,'Share Values'!AK$11,'Transactions (Dated)'!$C$2:$C$53,"Buy")-SUMIFS('Transactions (Dated)'!$E$2:$E$53,'Transactions (Dated)'!$D$2:$D$53,'Share Values'!$X996,'Transactions (Dated)'!$B$2:$B$53,'Share Values'!AK$11,'Transactions (Dated)'!$C$2:$C$53,"Sell")</f>
        <v>0</v>
      </c>
      <c r="AL996" s="40">
        <f ca="1">AL995+SUMIFS('Transactions (Dated)'!$E$2:$E$53,'Transactions (Dated)'!$D$2:$D$53,'Share Values'!$X996,'Transactions (Dated)'!$B$2:$B$53,'Share Values'!AL$11,'Transactions (Dated)'!$C$2:$C$53,"Buy")-SUMIFS('Transactions (Dated)'!$E$2:$E$53,'Transactions (Dated)'!$D$2:$D$53,'Share Values'!$X996,'Transactions (Dated)'!$B$2:$B$53,'Share Values'!AL$11,'Transactions (Dated)'!$C$2:$C$53,"Sell")</f>
        <v>0</v>
      </c>
      <c r="AM996" s="40">
        <f ca="1">AM995+SUMIFS('Transactions (Dated)'!$E$2:$E$53,'Transactions (Dated)'!$D$2:$D$53,'Share Values'!$X996,'Transactions (Dated)'!$B$2:$B$53,'Share Values'!AM$11,'Transactions (Dated)'!$C$2:$C$53,"Buy")-SUMIFS('Transactions (Dated)'!$E$2:$E$53,'Transactions (Dated)'!$D$2:$D$53,'Share Values'!$X996,'Transactions (Dated)'!$B$2:$B$53,'Share Values'!AM$11,'Transactions (Dated)'!$C$2:$C$53,"Sell")</f>
        <v>0</v>
      </c>
      <c r="AN996" s="40">
        <f ca="1">AN995+SUMIFS('Transactions (Dated)'!$E$2:$E$53,'Transactions (Dated)'!$D$2:$D$53,'Share Values'!$X996,'Transactions (Dated)'!$B$2:$B$53,'Share Values'!AN$11,'Transactions (Dated)'!$C$2:$C$53,"Buy")-SUMIFS('Transactions (Dated)'!$E$2:$E$53,'Transactions (Dated)'!$D$2:$D$53,'Share Values'!$X996,'Transactions (Dated)'!$B$2:$B$53,'Share Values'!AN$11,'Transactions (Dated)'!$C$2:$C$53,"Sell")</f>
        <v>0</v>
      </c>
      <c r="AQ996" s="3">
        <f t="shared" si="421"/>
        <v>43347</v>
      </c>
      <c r="AR996" s="6">
        <f t="shared" ca="1" si="422"/>
        <v>64750</v>
      </c>
      <c r="AS996" s="6">
        <f t="shared" ca="1" si="423"/>
        <v>41156.25</v>
      </c>
      <c r="AT996" s="6">
        <f t="shared" ca="1" si="424"/>
        <v>577481.87</v>
      </c>
      <c r="AU996" s="6">
        <f t="shared" ca="1" si="425"/>
        <v>49665</v>
      </c>
      <c r="AV996" s="6">
        <f t="shared" ca="1" si="426"/>
        <v>0</v>
      </c>
      <c r="AW996" s="6">
        <f t="shared" ca="1" si="427"/>
        <v>0</v>
      </c>
      <c r="AX996" s="6">
        <f t="shared" ca="1" si="428"/>
        <v>48314</v>
      </c>
      <c r="AY996" s="6">
        <f t="shared" ca="1" si="429"/>
        <v>0</v>
      </c>
      <c r="AZ996" s="6">
        <f t="shared" ca="1" si="430"/>
        <v>0</v>
      </c>
      <c r="BA996" s="6">
        <f t="shared" ca="1" si="431"/>
        <v>0</v>
      </c>
      <c r="BB996" s="6">
        <f t="shared" ca="1" si="432"/>
        <v>0</v>
      </c>
      <c r="BC996" s="6">
        <f t="shared" ca="1" si="433"/>
        <v>0</v>
      </c>
      <c r="BD996" s="6">
        <f t="shared" ca="1" si="434"/>
        <v>0</v>
      </c>
      <c r="BE996" s="6">
        <f t="shared" ca="1" si="435"/>
        <v>0</v>
      </c>
      <c r="BF996" s="6">
        <f t="shared" ca="1" si="418"/>
        <v>0</v>
      </c>
      <c r="BG996" s="6">
        <f t="shared" ca="1" si="419"/>
        <v>0</v>
      </c>
      <c r="BJ996" s="4">
        <f t="shared" ca="1" si="436"/>
        <v>781367.12</v>
      </c>
      <c r="BL996" s="3">
        <f t="shared" si="437"/>
        <v>43347</v>
      </c>
      <c r="BM996" s="6">
        <f>BM995+SUMIFS('Transactions (Dated)'!G:G,'Transactions (Dated)'!D:D,'Share Values'!AQ996)</f>
        <v>14317.649999999987</v>
      </c>
      <c r="BN996" s="6">
        <f ca="1">BN995+SUMIFS('Transactions (Dated)'!$F:$F,'Transactions (Dated)'!$D:$D,$BL996,'Transactions (Dated)'!$B:$B,BN$11,'Transactions (Dated)'!$C:$C,"Dividend (paid to cash)")*Y996</f>
        <v>0</v>
      </c>
      <c r="BO996" s="6">
        <f ca="1">BO995+SUMIFS('Transactions (Dated)'!$F:$F,'Transactions (Dated)'!$D:$D,$BL996,'Transactions (Dated)'!$B:$B,BO$11,'Transactions (Dated)'!$C:$C,"Dividend (paid to cash)")*Z996</f>
        <v>2421.875</v>
      </c>
      <c r="BP996" s="6">
        <f ca="1">BP995+SUMIFS('Transactions (Dated)'!$F:$F,'Transactions (Dated)'!$D:$D,$BL996,'Transactions (Dated)'!$B:$B,BP$11,'Transactions (Dated)'!$C:$C,"Dividend (paid to cash)")*AA996</f>
        <v>51745.237000000008</v>
      </c>
      <c r="BQ996" s="6">
        <f ca="1">BQ995+SUMIFS('Transactions (Dated)'!$F:$F,'Transactions (Dated)'!$D:$D,$BL996,'Transactions (Dated)'!$B:$B,BQ$11,'Transactions (Dated)'!$C:$C,"Dividend (paid to cash)")*AB996</f>
        <v>922.34999999999991</v>
      </c>
      <c r="BR996" s="6">
        <f ca="1">BR995+SUMIFS('Transactions (Dated)'!$F:$F,'Transactions (Dated)'!$D:$D,$BL996,'Transactions (Dated)'!$B:$B,BR$11,'Transactions (Dated)'!$C:$C,"Dividend (paid to cash)")*AC996</f>
        <v>0</v>
      </c>
      <c r="BS996" s="6">
        <f ca="1">BS995+SUMIFS('Transactions (Dated)'!$F:$F,'Transactions (Dated)'!$D:$D,$BL996,'Transactions (Dated)'!$B:$B,BS$11,'Transactions (Dated)'!$C:$C,"Dividend (paid to cash)")*AD996</f>
        <v>0</v>
      </c>
      <c r="BT996" s="6">
        <f ca="1">BT995+SUMIFS('Transactions (Dated)'!$F:$F,'Transactions (Dated)'!$D:$D,$BL996,'Transactions (Dated)'!$B:$B,BT$11,'Transactions (Dated)'!$C:$C,"Dividend (paid to cash)")*AE996</f>
        <v>11745</v>
      </c>
      <c r="BU996" s="6">
        <f ca="1">BU995+SUMIFS('Transactions (Dated)'!$F:$F,'Transactions (Dated)'!$D:$D,$BL996,'Transactions (Dated)'!$B:$B,BU$11,'Transactions (Dated)'!$C:$C,"Dividend (paid to cash)")*AF996</f>
        <v>0</v>
      </c>
      <c r="BV996" s="6">
        <f ca="1">BV995+SUMIFS('Transactions (Dated)'!$F:$F,'Transactions (Dated)'!$D:$D,$BL996,'Transactions (Dated)'!$B:$B,BV$11,'Transactions (Dated)'!$C:$C,"Dividend (paid to cash)")*AG996</f>
        <v>0</v>
      </c>
      <c r="BW996" s="6">
        <f ca="1">BW995+SUMIFS('Transactions (Dated)'!$F:$F,'Transactions (Dated)'!$D:$D,$BL996,'Transactions (Dated)'!$B:$B,BW$11,'Transactions (Dated)'!$C:$C,"Dividend (paid to cash)")*AH996</f>
        <v>0</v>
      </c>
      <c r="BX996" s="6">
        <f ca="1">BX995+SUMIFS('Transactions (Dated)'!$F:$F,'Transactions (Dated)'!$D:$D,$BL996,'Transactions (Dated)'!$B:$B,BX$11,'Transactions (Dated)'!$C:$C,"Dividend (paid to cash)")*AI996</f>
        <v>0</v>
      </c>
      <c r="BY996" s="6">
        <f ca="1">BY995+SUMIFS('Transactions (Dated)'!$F:$F,'Transactions (Dated)'!$D:$D,$BL996,'Transactions (Dated)'!$B:$B,BY$11,'Transactions (Dated)'!$C:$C,"Dividend (paid to cash)")*AJ996</f>
        <v>0</v>
      </c>
      <c r="BZ996" s="6">
        <f ca="1">BZ995+SUMIFS('Transactions (Dated)'!$F:$F,'Transactions (Dated)'!$D:$D,$BL996,'Transactions (Dated)'!$B:$B,BZ$11,'Transactions (Dated)'!$C:$C,"Dividend (paid to cash)")*AK996</f>
        <v>0</v>
      </c>
      <c r="CA996" s="6">
        <f ca="1">CA995+SUMIFS('Transactions (Dated)'!$F:$F,'Transactions (Dated)'!$D:$D,$BL996,'Transactions (Dated)'!$B:$B,CA$11,'Transactions (Dated)'!$C:$C,"Dividend (paid to cash)")*AL996</f>
        <v>0</v>
      </c>
      <c r="CB996" s="6">
        <v>0</v>
      </c>
      <c r="CC996" s="6">
        <v>0</v>
      </c>
      <c r="CF996" s="6">
        <f t="shared" ca="1" si="438"/>
        <v>81152.111999999994</v>
      </c>
      <c r="CH996" s="3">
        <f t="shared" si="439"/>
        <v>43347</v>
      </c>
      <c r="CI996" s="4">
        <f t="shared" ca="1" si="440"/>
        <v>781367.12</v>
      </c>
      <c r="CJ996" s="4">
        <f t="shared" ca="1" si="441"/>
        <v>81152.111999999994</v>
      </c>
      <c r="CL996" s="4">
        <f t="shared" ca="1" si="442"/>
        <v>862519.23199999996</v>
      </c>
    </row>
    <row r="997" spans="2:90" x14ac:dyDescent="0.15">
      <c r="B997" s="3">
        <v>43348</v>
      </c>
      <c r="E997" s="86">
        <v>43348</v>
      </c>
      <c r="F997" s="53">
        <v>13.15</v>
      </c>
      <c r="G997">
        <v>4.3600000000000003</v>
      </c>
      <c r="H997">
        <v>21.863</v>
      </c>
      <c r="I997">
        <v>25.91</v>
      </c>
      <c r="K997">
        <v>11.88</v>
      </c>
      <c r="L997">
        <v>16.62</v>
      </c>
      <c r="O997">
        <v>17.190000000000001</v>
      </c>
      <c r="Q997">
        <v>1.2</v>
      </c>
      <c r="R997">
        <v>5.95</v>
      </c>
      <c r="S997">
        <v>42.86</v>
      </c>
      <c r="T997">
        <v>0.30499999999999999</v>
      </c>
      <c r="U997">
        <v>42.86</v>
      </c>
      <c r="X997" s="3">
        <f t="shared" si="420"/>
        <v>43348</v>
      </c>
      <c r="Y997" s="40">
        <f ca="1">Y996+SUMIFS('Transactions (Dated)'!$E$2:$E$53,'Transactions (Dated)'!$D$2:$D$53,'Share Values'!$X997,'Transactions (Dated)'!$B$2:$B$53,'Share Values'!Y$11,'Transactions (Dated)'!$C$2:$C$53,"Buy")-SUMIFS('Transactions (Dated)'!$E$2:$E$53,'Transactions (Dated)'!$D$2:$D$53,'Share Values'!$X997,'Transactions (Dated)'!$B$2:$B$53,'Share Values'!Y$11,'Transactions (Dated)'!$C$2:$C$53,"Sell")</f>
        <v>4625</v>
      </c>
      <c r="Z997" s="40">
        <f ca="1">Z996+SUMIFS('Transactions (Dated)'!$E$2:$E$53,'Transactions (Dated)'!$D$2:$D$53,'Share Values'!$X997,'Transactions (Dated)'!$B$2:$B$53,'Share Values'!Z$11,'Transactions (Dated)'!$C$2:$C$53,"Buy")-SUMIFS('Transactions (Dated)'!$E$2:$E$53,'Transactions (Dated)'!$D$2:$D$53,'Share Values'!$X997,'Transactions (Dated)'!$B$2:$B$53,'Share Values'!Z$11,'Transactions (Dated)'!$C$2:$C$53,"Sell")</f>
        <v>9375</v>
      </c>
      <c r="AA997" s="40">
        <f ca="1">AA996+SUMIFS('Transactions (Dated)'!$E$2:$E$53,'Transactions (Dated)'!$D$2:$D$53,'Share Values'!$X997,'Transactions (Dated)'!$B$2:$B$53,'Share Values'!AA$11,'Transactions (Dated)'!$C$2:$C$53,"Buy")-SUMIFS('Transactions (Dated)'!$E$2:$E$53,'Transactions (Dated)'!$D$2:$D$53,'Share Values'!$X997,'Transactions (Dated)'!$B$2:$B$53,'Share Values'!AA$11,'Transactions (Dated)'!$C$2:$C$53,"Sell")</f>
        <v>26357</v>
      </c>
      <c r="AB997" s="40">
        <f ca="1">AB996+SUMIFS('Transactions (Dated)'!$E$2:$E$53,'Transactions (Dated)'!$D$2:$D$53,'Share Values'!$X997,'Transactions (Dated)'!$B$2:$B$53,'Share Values'!AB$11,'Transactions (Dated)'!$C$2:$C$53,"Buy")-SUMIFS('Transactions (Dated)'!$E$2:$E$53,'Transactions (Dated)'!$D$2:$D$53,'Share Values'!$X997,'Transactions (Dated)'!$B$2:$B$53,'Share Values'!AB$11,'Transactions (Dated)'!$C$2:$C$53,"Sell")</f>
        <v>1892</v>
      </c>
      <c r="AC997" s="40">
        <f ca="1">AC996+SUMIFS('Transactions (Dated)'!$E$2:$E$53,'Transactions (Dated)'!$D$2:$D$53,'Share Values'!$X997,'Transactions (Dated)'!$B$2:$B$53,'Share Values'!AC$11,'Transactions (Dated)'!$C$2:$C$53,"Buy")-SUMIFS('Transactions (Dated)'!$E$2:$E$53,'Transactions (Dated)'!$D$2:$D$53,'Share Values'!$X997,'Transactions (Dated)'!$B$2:$B$53,'Share Values'!AC$11,'Transactions (Dated)'!$C$2:$C$53,"Sell")</f>
        <v>2348</v>
      </c>
      <c r="AD997" s="40">
        <f ca="1">AD996+SUMIFS('Transactions (Dated)'!$E$2:$E$53,'Transactions (Dated)'!$D$2:$D$53,'Share Values'!$X997,'Transactions (Dated)'!$B$2:$B$53,'Share Values'!AD$11,'Transactions (Dated)'!$C$2:$C$53,"Buy")-SUMIFS('Transactions (Dated)'!$E$2:$E$53,'Transactions (Dated)'!$D$2:$D$53,'Share Values'!$X997,'Transactions (Dated)'!$B$2:$B$53,'Share Values'!AD$11,'Transactions (Dated)'!$C$2:$C$53,"Sell")</f>
        <v>0</v>
      </c>
      <c r="AE997" s="40">
        <f ca="1">AE996+SUMIFS('Transactions (Dated)'!$E$2:$E$53,'Transactions (Dated)'!$D$2:$D$53,'Share Values'!$X997,'Transactions (Dated)'!$B$2:$B$53,'Share Values'!AE$11,'Transactions (Dated)'!$C$2:$C$53,"Buy")-SUMIFS('Transactions (Dated)'!$E$2:$E$53,'Transactions (Dated)'!$D$2:$D$53,'Share Values'!$X997,'Transactions (Dated)'!$B$2:$B$53,'Share Values'!AE$11,'Transactions (Dated)'!$C$2:$C$53,"Sell")</f>
        <v>2900</v>
      </c>
      <c r="AF997" s="40">
        <f ca="1">AF996+SUMIFS('Transactions (Dated)'!$E$2:$E$53,'Transactions (Dated)'!$D$2:$D$53,'Share Values'!$X997,'Transactions (Dated)'!$B$2:$B$53,'Share Values'!AF$11,'Transactions (Dated)'!$C$2:$C$53,"Buy")-SUMIFS('Transactions (Dated)'!$E$2:$E$53,'Transactions (Dated)'!$D$2:$D$53,'Share Values'!$X997,'Transactions (Dated)'!$B$2:$B$53,'Share Values'!AF$11,'Transactions (Dated)'!$C$2:$C$53,"Sell")</f>
        <v>14201</v>
      </c>
      <c r="AG997" s="40">
        <f ca="1">AG996+SUMIFS('Transactions (Dated)'!$E$2:$E$53,'Transactions (Dated)'!$D$2:$D$53,'Share Values'!$X997,'Transactions (Dated)'!$B$2:$B$53,'Share Values'!AG$11,'Transactions (Dated)'!$C$2:$C$53,"Buy")-SUMIFS('Transactions (Dated)'!$E$2:$E$53,'Transactions (Dated)'!$D$2:$D$53,'Share Values'!$X997,'Transactions (Dated)'!$B$2:$B$53,'Share Values'!AG$11,'Transactions (Dated)'!$C$2:$C$53,"Sell")</f>
        <v>6835</v>
      </c>
      <c r="AH997" s="40">
        <f ca="1">AH996+SUMIFS('Transactions (Dated)'!$E$2:$E$53,'Transactions (Dated)'!$D$2:$D$53,'Share Values'!$X997,'Transactions (Dated)'!$B$2:$B$53,'Share Values'!AH$11,'Transactions (Dated)'!$C$2:$C$53,"Buy")-SUMIFS('Transactions (Dated)'!$E$2:$E$53,'Transactions (Dated)'!$D$2:$D$53,'Share Values'!$X997,'Transactions (Dated)'!$B$2:$B$53,'Share Values'!AH$11,'Transactions (Dated)'!$C$2:$C$53,"Sell")</f>
        <v>0</v>
      </c>
      <c r="AI997" s="40">
        <f ca="1">AI996+SUMIFS('Transactions (Dated)'!$E$2:$E$53,'Transactions (Dated)'!$D$2:$D$53,'Share Values'!$X997,'Transactions (Dated)'!$B$2:$B$53,'Share Values'!AI$11,'Transactions (Dated)'!$C$2:$C$53,"Buy")-SUMIFS('Transactions (Dated)'!$E$2:$E$53,'Transactions (Dated)'!$D$2:$D$53,'Share Values'!$X997,'Transactions (Dated)'!$B$2:$B$53,'Share Values'!AI$11,'Transactions (Dated)'!$C$2:$C$53,"Sell")</f>
        <v>0</v>
      </c>
      <c r="AJ997" s="40">
        <f ca="1">AJ996+SUMIFS('Transactions (Dated)'!$E$2:$E$53,'Transactions (Dated)'!$D$2:$D$53,'Share Values'!$X997,'Transactions (Dated)'!$B$2:$B$53,'Share Values'!AJ$11,'Transactions (Dated)'!$C$2:$C$53,"Buy")-SUMIFS('Transactions (Dated)'!$E$2:$E$53,'Transactions (Dated)'!$D$2:$D$53,'Share Values'!$X997,'Transactions (Dated)'!$B$2:$B$53,'Share Values'!AJ$11,'Transactions (Dated)'!$C$2:$C$53,"Sell")</f>
        <v>0</v>
      </c>
      <c r="AK997" s="40">
        <f ca="1">AK996+SUMIFS('Transactions (Dated)'!$E$2:$E$53,'Transactions (Dated)'!$D$2:$D$53,'Share Values'!$X997,'Transactions (Dated)'!$B$2:$B$53,'Share Values'!AK$11,'Transactions (Dated)'!$C$2:$C$53,"Buy")-SUMIFS('Transactions (Dated)'!$E$2:$E$53,'Transactions (Dated)'!$D$2:$D$53,'Share Values'!$X997,'Transactions (Dated)'!$B$2:$B$53,'Share Values'!AK$11,'Transactions (Dated)'!$C$2:$C$53,"Sell")</f>
        <v>0</v>
      </c>
      <c r="AL997" s="40">
        <f ca="1">AL996+SUMIFS('Transactions (Dated)'!$E$2:$E$53,'Transactions (Dated)'!$D$2:$D$53,'Share Values'!$X997,'Transactions (Dated)'!$B$2:$B$53,'Share Values'!AL$11,'Transactions (Dated)'!$C$2:$C$53,"Buy")-SUMIFS('Transactions (Dated)'!$E$2:$E$53,'Transactions (Dated)'!$D$2:$D$53,'Share Values'!$X997,'Transactions (Dated)'!$B$2:$B$53,'Share Values'!AL$11,'Transactions (Dated)'!$C$2:$C$53,"Sell")</f>
        <v>0</v>
      </c>
      <c r="AM997" s="40">
        <f ca="1">AM996+SUMIFS('Transactions (Dated)'!$E$2:$E$53,'Transactions (Dated)'!$D$2:$D$53,'Share Values'!$X997,'Transactions (Dated)'!$B$2:$B$53,'Share Values'!AM$11,'Transactions (Dated)'!$C$2:$C$53,"Buy")-SUMIFS('Transactions (Dated)'!$E$2:$E$53,'Transactions (Dated)'!$D$2:$D$53,'Share Values'!$X997,'Transactions (Dated)'!$B$2:$B$53,'Share Values'!AM$11,'Transactions (Dated)'!$C$2:$C$53,"Sell")</f>
        <v>0</v>
      </c>
      <c r="AN997" s="40">
        <f ca="1">AN996+SUMIFS('Transactions (Dated)'!$E$2:$E$53,'Transactions (Dated)'!$D$2:$D$53,'Share Values'!$X997,'Transactions (Dated)'!$B$2:$B$53,'Share Values'!AN$11,'Transactions (Dated)'!$C$2:$C$53,"Buy")-SUMIFS('Transactions (Dated)'!$E$2:$E$53,'Transactions (Dated)'!$D$2:$D$53,'Share Values'!$X997,'Transactions (Dated)'!$B$2:$B$53,'Share Values'!AN$11,'Transactions (Dated)'!$C$2:$C$53,"Sell")</f>
        <v>0</v>
      </c>
      <c r="AQ997" s="3">
        <f t="shared" si="421"/>
        <v>43348</v>
      </c>
      <c r="AR997" s="6">
        <f t="shared" ca="1" si="422"/>
        <v>60818.75</v>
      </c>
      <c r="AS997" s="6">
        <f t="shared" ca="1" si="423"/>
        <v>40875</v>
      </c>
      <c r="AT997" s="6">
        <f t="shared" ca="1" si="424"/>
        <v>576243.09100000001</v>
      </c>
      <c r="AU997" s="6">
        <f t="shared" ca="1" si="425"/>
        <v>49021.72</v>
      </c>
      <c r="AV997" s="6">
        <f t="shared" ca="1" si="426"/>
        <v>0</v>
      </c>
      <c r="AW997" s="6">
        <f t="shared" ca="1" si="427"/>
        <v>0</v>
      </c>
      <c r="AX997" s="6">
        <f t="shared" ca="1" si="428"/>
        <v>48198</v>
      </c>
      <c r="AY997" s="6">
        <f t="shared" ca="1" si="429"/>
        <v>0</v>
      </c>
      <c r="AZ997" s="6">
        <f t="shared" ca="1" si="430"/>
        <v>0</v>
      </c>
      <c r="BA997" s="6">
        <f t="shared" ca="1" si="431"/>
        <v>0</v>
      </c>
      <c r="BB997" s="6">
        <f t="shared" ca="1" si="432"/>
        <v>0</v>
      </c>
      <c r="BC997" s="6">
        <f t="shared" ca="1" si="433"/>
        <v>0</v>
      </c>
      <c r="BD997" s="6">
        <f t="shared" ca="1" si="434"/>
        <v>0</v>
      </c>
      <c r="BE997" s="6">
        <f t="shared" ca="1" si="435"/>
        <v>0</v>
      </c>
      <c r="BF997" s="6">
        <f t="shared" ca="1" si="418"/>
        <v>0</v>
      </c>
      <c r="BG997" s="6">
        <f t="shared" ca="1" si="419"/>
        <v>0</v>
      </c>
      <c r="BJ997" s="4">
        <f t="shared" ca="1" si="436"/>
        <v>775156.56099999999</v>
      </c>
      <c r="BL997" s="3">
        <f t="shared" si="437"/>
        <v>43348</v>
      </c>
      <c r="BM997" s="6">
        <f>BM996+SUMIFS('Transactions (Dated)'!G:G,'Transactions (Dated)'!D:D,'Share Values'!AQ997)</f>
        <v>14317.649999999987</v>
      </c>
      <c r="BN997" s="6">
        <f ca="1">BN996+SUMIFS('Transactions (Dated)'!$F:$F,'Transactions (Dated)'!$D:$D,$BL997,'Transactions (Dated)'!$B:$B,BN$11,'Transactions (Dated)'!$C:$C,"Dividend (paid to cash)")*Y997</f>
        <v>0</v>
      </c>
      <c r="BO997" s="6">
        <f ca="1">BO996+SUMIFS('Transactions (Dated)'!$F:$F,'Transactions (Dated)'!$D:$D,$BL997,'Transactions (Dated)'!$B:$B,BO$11,'Transactions (Dated)'!$C:$C,"Dividend (paid to cash)")*Z997</f>
        <v>2421.875</v>
      </c>
      <c r="BP997" s="6">
        <f ca="1">BP996+SUMIFS('Transactions (Dated)'!$F:$F,'Transactions (Dated)'!$D:$D,$BL997,'Transactions (Dated)'!$B:$B,BP$11,'Transactions (Dated)'!$C:$C,"Dividend (paid to cash)")*AA997</f>
        <v>51745.237000000008</v>
      </c>
      <c r="BQ997" s="6">
        <f ca="1">BQ996+SUMIFS('Transactions (Dated)'!$F:$F,'Transactions (Dated)'!$D:$D,$BL997,'Transactions (Dated)'!$B:$B,BQ$11,'Transactions (Dated)'!$C:$C,"Dividend (paid to cash)")*AB997</f>
        <v>922.34999999999991</v>
      </c>
      <c r="BR997" s="6">
        <f ca="1">BR996+SUMIFS('Transactions (Dated)'!$F:$F,'Transactions (Dated)'!$D:$D,$BL997,'Transactions (Dated)'!$B:$B,BR$11,'Transactions (Dated)'!$C:$C,"Dividend (paid to cash)")*AC997</f>
        <v>0</v>
      </c>
      <c r="BS997" s="6">
        <f ca="1">BS996+SUMIFS('Transactions (Dated)'!$F:$F,'Transactions (Dated)'!$D:$D,$BL997,'Transactions (Dated)'!$B:$B,BS$11,'Transactions (Dated)'!$C:$C,"Dividend (paid to cash)")*AD997</f>
        <v>0</v>
      </c>
      <c r="BT997" s="6">
        <f ca="1">BT996+SUMIFS('Transactions (Dated)'!$F:$F,'Transactions (Dated)'!$D:$D,$BL997,'Transactions (Dated)'!$B:$B,BT$11,'Transactions (Dated)'!$C:$C,"Dividend (paid to cash)")*AE997</f>
        <v>11745</v>
      </c>
      <c r="BU997" s="6">
        <f ca="1">BU996+SUMIFS('Transactions (Dated)'!$F:$F,'Transactions (Dated)'!$D:$D,$BL997,'Transactions (Dated)'!$B:$B,BU$11,'Transactions (Dated)'!$C:$C,"Dividend (paid to cash)")*AF997</f>
        <v>0</v>
      </c>
      <c r="BV997" s="6">
        <f ca="1">BV996+SUMIFS('Transactions (Dated)'!$F:$F,'Transactions (Dated)'!$D:$D,$BL997,'Transactions (Dated)'!$B:$B,BV$11,'Transactions (Dated)'!$C:$C,"Dividend (paid to cash)")*AG997</f>
        <v>0</v>
      </c>
      <c r="BW997" s="6">
        <f ca="1">BW996+SUMIFS('Transactions (Dated)'!$F:$F,'Transactions (Dated)'!$D:$D,$BL997,'Transactions (Dated)'!$B:$B,BW$11,'Transactions (Dated)'!$C:$C,"Dividend (paid to cash)")*AH997</f>
        <v>0</v>
      </c>
      <c r="BX997" s="6">
        <f ca="1">BX996+SUMIFS('Transactions (Dated)'!$F:$F,'Transactions (Dated)'!$D:$D,$BL997,'Transactions (Dated)'!$B:$B,BX$11,'Transactions (Dated)'!$C:$C,"Dividend (paid to cash)")*AI997</f>
        <v>0</v>
      </c>
      <c r="BY997" s="6">
        <f ca="1">BY996+SUMIFS('Transactions (Dated)'!$F:$F,'Transactions (Dated)'!$D:$D,$BL997,'Transactions (Dated)'!$B:$B,BY$11,'Transactions (Dated)'!$C:$C,"Dividend (paid to cash)")*AJ997</f>
        <v>0</v>
      </c>
      <c r="BZ997" s="6">
        <f ca="1">BZ996+SUMIFS('Transactions (Dated)'!$F:$F,'Transactions (Dated)'!$D:$D,$BL997,'Transactions (Dated)'!$B:$B,BZ$11,'Transactions (Dated)'!$C:$C,"Dividend (paid to cash)")*AK997</f>
        <v>0</v>
      </c>
      <c r="CA997" s="6">
        <f ca="1">CA996+SUMIFS('Transactions (Dated)'!$F:$F,'Transactions (Dated)'!$D:$D,$BL997,'Transactions (Dated)'!$B:$B,CA$11,'Transactions (Dated)'!$C:$C,"Dividend (paid to cash)")*AL997</f>
        <v>0</v>
      </c>
      <c r="CB997" s="6">
        <v>0</v>
      </c>
      <c r="CC997" s="6">
        <v>0</v>
      </c>
      <c r="CF997" s="6">
        <f t="shared" ca="1" si="438"/>
        <v>81152.111999999994</v>
      </c>
      <c r="CH997" s="3">
        <f t="shared" si="439"/>
        <v>43348</v>
      </c>
      <c r="CI997" s="4">
        <f t="shared" ca="1" si="440"/>
        <v>775156.56099999999</v>
      </c>
      <c r="CJ997" s="4">
        <f t="shared" ca="1" si="441"/>
        <v>81152.111999999994</v>
      </c>
      <c r="CL997" s="4">
        <f t="shared" ca="1" si="442"/>
        <v>856308.67299999995</v>
      </c>
    </row>
    <row r="998" spans="2:90" x14ac:dyDescent="0.15">
      <c r="B998" s="3">
        <v>43349</v>
      </c>
      <c r="E998" s="86">
        <v>43349</v>
      </c>
      <c r="F998" s="53">
        <v>12.93</v>
      </c>
      <c r="G998">
        <v>4.25</v>
      </c>
      <c r="H998">
        <v>21.81</v>
      </c>
      <c r="I998">
        <v>25.59</v>
      </c>
      <c r="K998">
        <v>11.92</v>
      </c>
      <c r="L998">
        <v>16.66</v>
      </c>
      <c r="O998">
        <v>17.3</v>
      </c>
      <c r="Q998">
        <v>1.2</v>
      </c>
      <c r="R998">
        <v>5.71</v>
      </c>
      <c r="S998">
        <v>42.95</v>
      </c>
      <c r="T998">
        <v>0.315</v>
      </c>
      <c r="U998">
        <v>42.95</v>
      </c>
      <c r="X998" s="3">
        <f t="shared" si="420"/>
        <v>43349</v>
      </c>
      <c r="Y998" s="40">
        <f ca="1">Y997+SUMIFS('Transactions (Dated)'!$E$2:$E$53,'Transactions (Dated)'!$D$2:$D$53,'Share Values'!$X998,'Transactions (Dated)'!$B$2:$B$53,'Share Values'!Y$11,'Transactions (Dated)'!$C$2:$C$53,"Buy")-SUMIFS('Transactions (Dated)'!$E$2:$E$53,'Transactions (Dated)'!$D$2:$D$53,'Share Values'!$X998,'Transactions (Dated)'!$B$2:$B$53,'Share Values'!Y$11,'Transactions (Dated)'!$C$2:$C$53,"Sell")</f>
        <v>4625</v>
      </c>
      <c r="Z998" s="40">
        <f ca="1">Z997+SUMIFS('Transactions (Dated)'!$E$2:$E$53,'Transactions (Dated)'!$D$2:$D$53,'Share Values'!$X998,'Transactions (Dated)'!$B$2:$B$53,'Share Values'!Z$11,'Transactions (Dated)'!$C$2:$C$53,"Buy")-SUMIFS('Transactions (Dated)'!$E$2:$E$53,'Transactions (Dated)'!$D$2:$D$53,'Share Values'!$X998,'Transactions (Dated)'!$B$2:$B$53,'Share Values'!Z$11,'Transactions (Dated)'!$C$2:$C$53,"Sell")</f>
        <v>9375</v>
      </c>
      <c r="AA998" s="40">
        <f ca="1">AA997+SUMIFS('Transactions (Dated)'!$E$2:$E$53,'Transactions (Dated)'!$D$2:$D$53,'Share Values'!$X998,'Transactions (Dated)'!$B$2:$B$53,'Share Values'!AA$11,'Transactions (Dated)'!$C$2:$C$53,"Buy")-SUMIFS('Transactions (Dated)'!$E$2:$E$53,'Transactions (Dated)'!$D$2:$D$53,'Share Values'!$X998,'Transactions (Dated)'!$B$2:$B$53,'Share Values'!AA$11,'Transactions (Dated)'!$C$2:$C$53,"Sell")</f>
        <v>26357</v>
      </c>
      <c r="AB998" s="40">
        <f ca="1">AB997+SUMIFS('Transactions (Dated)'!$E$2:$E$53,'Transactions (Dated)'!$D$2:$D$53,'Share Values'!$X998,'Transactions (Dated)'!$B$2:$B$53,'Share Values'!AB$11,'Transactions (Dated)'!$C$2:$C$53,"Buy")-SUMIFS('Transactions (Dated)'!$E$2:$E$53,'Transactions (Dated)'!$D$2:$D$53,'Share Values'!$X998,'Transactions (Dated)'!$B$2:$B$53,'Share Values'!AB$11,'Transactions (Dated)'!$C$2:$C$53,"Sell")</f>
        <v>1892</v>
      </c>
      <c r="AC998" s="40">
        <f ca="1">AC997+SUMIFS('Transactions (Dated)'!$E$2:$E$53,'Transactions (Dated)'!$D$2:$D$53,'Share Values'!$X998,'Transactions (Dated)'!$B$2:$B$53,'Share Values'!AC$11,'Transactions (Dated)'!$C$2:$C$53,"Buy")-SUMIFS('Transactions (Dated)'!$E$2:$E$53,'Transactions (Dated)'!$D$2:$D$53,'Share Values'!$X998,'Transactions (Dated)'!$B$2:$B$53,'Share Values'!AC$11,'Transactions (Dated)'!$C$2:$C$53,"Sell")</f>
        <v>2348</v>
      </c>
      <c r="AD998" s="40">
        <f ca="1">AD997+SUMIFS('Transactions (Dated)'!$E$2:$E$53,'Transactions (Dated)'!$D$2:$D$53,'Share Values'!$X998,'Transactions (Dated)'!$B$2:$B$53,'Share Values'!AD$11,'Transactions (Dated)'!$C$2:$C$53,"Buy")-SUMIFS('Transactions (Dated)'!$E$2:$E$53,'Transactions (Dated)'!$D$2:$D$53,'Share Values'!$X998,'Transactions (Dated)'!$B$2:$B$53,'Share Values'!AD$11,'Transactions (Dated)'!$C$2:$C$53,"Sell")</f>
        <v>0</v>
      </c>
      <c r="AE998" s="40">
        <f ca="1">AE997+SUMIFS('Transactions (Dated)'!$E$2:$E$53,'Transactions (Dated)'!$D$2:$D$53,'Share Values'!$X998,'Transactions (Dated)'!$B$2:$B$53,'Share Values'!AE$11,'Transactions (Dated)'!$C$2:$C$53,"Buy")-SUMIFS('Transactions (Dated)'!$E$2:$E$53,'Transactions (Dated)'!$D$2:$D$53,'Share Values'!$X998,'Transactions (Dated)'!$B$2:$B$53,'Share Values'!AE$11,'Transactions (Dated)'!$C$2:$C$53,"Sell")</f>
        <v>2900</v>
      </c>
      <c r="AF998" s="40">
        <f ca="1">AF997+SUMIFS('Transactions (Dated)'!$E$2:$E$53,'Transactions (Dated)'!$D$2:$D$53,'Share Values'!$X998,'Transactions (Dated)'!$B$2:$B$53,'Share Values'!AF$11,'Transactions (Dated)'!$C$2:$C$53,"Buy")-SUMIFS('Transactions (Dated)'!$E$2:$E$53,'Transactions (Dated)'!$D$2:$D$53,'Share Values'!$X998,'Transactions (Dated)'!$B$2:$B$53,'Share Values'!AF$11,'Transactions (Dated)'!$C$2:$C$53,"Sell")</f>
        <v>14201</v>
      </c>
      <c r="AG998" s="40">
        <f ca="1">AG997+SUMIFS('Transactions (Dated)'!$E$2:$E$53,'Transactions (Dated)'!$D$2:$D$53,'Share Values'!$X998,'Transactions (Dated)'!$B$2:$B$53,'Share Values'!AG$11,'Transactions (Dated)'!$C$2:$C$53,"Buy")-SUMIFS('Transactions (Dated)'!$E$2:$E$53,'Transactions (Dated)'!$D$2:$D$53,'Share Values'!$X998,'Transactions (Dated)'!$B$2:$B$53,'Share Values'!AG$11,'Transactions (Dated)'!$C$2:$C$53,"Sell")</f>
        <v>6835</v>
      </c>
      <c r="AH998" s="40">
        <f ca="1">AH997+SUMIFS('Transactions (Dated)'!$E$2:$E$53,'Transactions (Dated)'!$D$2:$D$53,'Share Values'!$X998,'Transactions (Dated)'!$B$2:$B$53,'Share Values'!AH$11,'Transactions (Dated)'!$C$2:$C$53,"Buy")-SUMIFS('Transactions (Dated)'!$E$2:$E$53,'Transactions (Dated)'!$D$2:$D$53,'Share Values'!$X998,'Transactions (Dated)'!$B$2:$B$53,'Share Values'!AH$11,'Transactions (Dated)'!$C$2:$C$53,"Sell")</f>
        <v>0</v>
      </c>
      <c r="AI998" s="40">
        <f ca="1">AI997+SUMIFS('Transactions (Dated)'!$E$2:$E$53,'Transactions (Dated)'!$D$2:$D$53,'Share Values'!$X998,'Transactions (Dated)'!$B$2:$B$53,'Share Values'!AI$11,'Transactions (Dated)'!$C$2:$C$53,"Buy")-SUMIFS('Transactions (Dated)'!$E$2:$E$53,'Transactions (Dated)'!$D$2:$D$53,'Share Values'!$X998,'Transactions (Dated)'!$B$2:$B$53,'Share Values'!AI$11,'Transactions (Dated)'!$C$2:$C$53,"Sell")</f>
        <v>0</v>
      </c>
      <c r="AJ998" s="40">
        <f ca="1">AJ997+SUMIFS('Transactions (Dated)'!$E$2:$E$53,'Transactions (Dated)'!$D$2:$D$53,'Share Values'!$X998,'Transactions (Dated)'!$B$2:$B$53,'Share Values'!AJ$11,'Transactions (Dated)'!$C$2:$C$53,"Buy")-SUMIFS('Transactions (Dated)'!$E$2:$E$53,'Transactions (Dated)'!$D$2:$D$53,'Share Values'!$X998,'Transactions (Dated)'!$B$2:$B$53,'Share Values'!AJ$11,'Transactions (Dated)'!$C$2:$C$53,"Sell")</f>
        <v>0</v>
      </c>
      <c r="AK998" s="40">
        <f ca="1">AK997+SUMIFS('Transactions (Dated)'!$E$2:$E$53,'Transactions (Dated)'!$D$2:$D$53,'Share Values'!$X998,'Transactions (Dated)'!$B$2:$B$53,'Share Values'!AK$11,'Transactions (Dated)'!$C$2:$C$53,"Buy")-SUMIFS('Transactions (Dated)'!$E$2:$E$53,'Transactions (Dated)'!$D$2:$D$53,'Share Values'!$X998,'Transactions (Dated)'!$B$2:$B$53,'Share Values'!AK$11,'Transactions (Dated)'!$C$2:$C$53,"Sell")</f>
        <v>0</v>
      </c>
      <c r="AL998" s="40">
        <f ca="1">AL997+SUMIFS('Transactions (Dated)'!$E$2:$E$53,'Transactions (Dated)'!$D$2:$D$53,'Share Values'!$X998,'Transactions (Dated)'!$B$2:$B$53,'Share Values'!AL$11,'Transactions (Dated)'!$C$2:$C$53,"Buy")-SUMIFS('Transactions (Dated)'!$E$2:$E$53,'Transactions (Dated)'!$D$2:$D$53,'Share Values'!$X998,'Transactions (Dated)'!$B$2:$B$53,'Share Values'!AL$11,'Transactions (Dated)'!$C$2:$C$53,"Sell")</f>
        <v>0</v>
      </c>
      <c r="AM998" s="40">
        <f ca="1">AM997+SUMIFS('Transactions (Dated)'!$E$2:$E$53,'Transactions (Dated)'!$D$2:$D$53,'Share Values'!$X998,'Transactions (Dated)'!$B$2:$B$53,'Share Values'!AM$11,'Transactions (Dated)'!$C$2:$C$53,"Buy")-SUMIFS('Transactions (Dated)'!$E$2:$E$53,'Transactions (Dated)'!$D$2:$D$53,'Share Values'!$X998,'Transactions (Dated)'!$B$2:$B$53,'Share Values'!AM$11,'Transactions (Dated)'!$C$2:$C$53,"Sell")</f>
        <v>0</v>
      </c>
      <c r="AN998" s="40">
        <f ca="1">AN997+SUMIFS('Transactions (Dated)'!$E$2:$E$53,'Transactions (Dated)'!$D$2:$D$53,'Share Values'!$X998,'Transactions (Dated)'!$B$2:$B$53,'Share Values'!AN$11,'Transactions (Dated)'!$C$2:$C$53,"Buy")-SUMIFS('Transactions (Dated)'!$E$2:$E$53,'Transactions (Dated)'!$D$2:$D$53,'Share Values'!$X998,'Transactions (Dated)'!$B$2:$B$53,'Share Values'!AN$11,'Transactions (Dated)'!$C$2:$C$53,"Sell")</f>
        <v>0</v>
      </c>
      <c r="AQ998" s="3">
        <f t="shared" si="421"/>
        <v>43349</v>
      </c>
      <c r="AR998" s="6">
        <f t="shared" ca="1" si="422"/>
        <v>59801.25</v>
      </c>
      <c r="AS998" s="6">
        <f t="shared" ca="1" si="423"/>
        <v>39843.75</v>
      </c>
      <c r="AT998" s="6">
        <f t="shared" ca="1" si="424"/>
        <v>574846.16999999993</v>
      </c>
      <c r="AU998" s="6">
        <f t="shared" ca="1" si="425"/>
        <v>48416.28</v>
      </c>
      <c r="AV998" s="6">
        <f t="shared" ca="1" si="426"/>
        <v>0</v>
      </c>
      <c r="AW998" s="6">
        <f t="shared" ca="1" si="427"/>
        <v>0</v>
      </c>
      <c r="AX998" s="6">
        <f t="shared" ca="1" si="428"/>
        <v>48314</v>
      </c>
      <c r="AY998" s="6">
        <f t="shared" ca="1" si="429"/>
        <v>0</v>
      </c>
      <c r="AZ998" s="6">
        <f t="shared" ca="1" si="430"/>
        <v>0</v>
      </c>
      <c r="BA998" s="6">
        <f t="shared" ca="1" si="431"/>
        <v>0</v>
      </c>
      <c r="BB998" s="6">
        <f t="shared" ca="1" si="432"/>
        <v>0</v>
      </c>
      <c r="BC998" s="6">
        <f t="shared" ca="1" si="433"/>
        <v>0</v>
      </c>
      <c r="BD998" s="6">
        <f t="shared" ca="1" si="434"/>
        <v>0</v>
      </c>
      <c r="BE998" s="6">
        <f t="shared" ca="1" si="435"/>
        <v>0</v>
      </c>
      <c r="BF998" s="6">
        <f t="shared" ca="1" si="418"/>
        <v>0</v>
      </c>
      <c r="BG998" s="6">
        <f t="shared" ca="1" si="419"/>
        <v>0</v>
      </c>
      <c r="BJ998" s="4">
        <f t="shared" ca="1" si="436"/>
        <v>771221.45</v>
      </c>
      <c r="BL998" s="3">
        <f t="shared" si="437"/>
        <v>43349</v>
      </c>
      <c r="BM998" s="6">
        <f>BM997+SUMIFS('Transactions (Dated)'!G:G,'Transactions (Dated)'!D:D,'Share Values'!AQ998)</f>
        <v>14317.649999999987</v>
      </c>
      <c r="BN998" s="6">
        <f ca="1">BN997+SUMIFS('Transactions (Dated)'!$F:$F,'Transactions (Dated)'!$D:$D,$BL998,'Transactions (Dated)'!$B:$B,BN$11,'Transactions (Dated)'!$C:$C,"Dividend (paid to cash)")*Y998</f>
        <v>0</v>
      </c>
      <c r="BO998" s="6">
        <f ca="1">BO997+SUMIFS('Transactions (Dated)'!$F:$F,'Transactions (Dated)'!$D:$D,$BL998,'Transactions (Dated)'!$B:$B,BO$11,'Transactions (Dated)'!$C:$C,"Dividend (paid to cash)")*Z998</f>
        <v>2421.875</v>
      </c>
      <c r="BP998" s="6">
        <f ca="1">BP997+SUMIFS('Transactions (Dated)'!$F:$F,'Transactions (Dated)'!$D:$D,$BL998,'Transactions (Dated)'!$B:$B,BP$11,'Transactions (Dated)'!$C:$C,"Dividend (paid to cash)")*AA998</f>
        <v>51745.237000000008</v>
      </c>
      <c r="BQ998" s="6">
        <f ca="1">BQ997+SUMIFS('Transactions (Dated)'!$F:$F,'Transactions (Dated)'!$D:$D,$BL998,'Transactions (Dated)'!$B:$B,BQ$11,'Transactions (Dated)'!$C:$C,"Dividend (paid to cash)")*AB998</f>
        <v>922.34999999999991</v>
      </c>
      <c r="BR998" s="6">
        <f ca="1">BR997+SUMIFS('Transactions (Dated)'!$F:$F,'Transactions (Dated)'!$D:$D,$BL998,'Transactions (Dated)'!$B:$B,BR$11,'Transactions (Dated)'!$C:$C,"Dividend (paid to cash)")*AC998</f>
        <v>0</v>
      </c>
      <c r="BS998" s="6">
        <f ca="1">BS997+SUMIFS('Transactions (Dated)'!$F:$F,'Transactions (Dated)'!$D:$D,$BL998,'Transactions (Dated)'!$B:$B,BS$11,'Transactions (Dated)'!$C:$C,"Dividend (paid to cash)")*AD998</f>
        <v>0</v>
      </c>
      <c r="BT998" s="6">
        <f ca="1">BT997+SUMIFS('Transactions (Dated)'!$F:$F,'Transactions (Dated)'!$D:$D,$BL998,'Transactions (Dated)'!$B:$B,BT$11,'Transactions (Dated)'!$C:$C,"Dividend (paid to cash)")*AE998</f>
        <v>11745</v>
      </c>
      <c r="BU998" s="6">
        <f ca="1">BU997+SUMIFS('Transactions (Dated)'!$F:$F,'Transactions (Dated)'!$D:$D,$BL998,'Transactions (Dated)'!$B:$B,BU$11,'Transactions (Dated)'!$C:$C,"Dividend (paid to cash)")*AF998</f>
        <v>0</v>
      </c>
      <c r="BV998" s="6">
        <f ca="1">BV997+SUMIFS('Transactions (Dated)'!$F:$F,'Transactions (Dated)'!$D:$D,$BL998,'Transactions (Dated)'!$B:$B,BV$11,'Transactions (Dated)'!$C:$C,"Dividend (paid to cash)")*AG998</f>
        <v>0</v>
      </c>
      <c r="BW998" s="6">
        <f ca="1">BW997+SUMIFS('Transactions (Dated)'!$F:$F,'Transactions (Dated)'!$D:$D,$BL998,'Transactions (Dated)'!$B:$B,BW$11,'Transactions (Dated)'!$C:$C,"Dividend (paid to cash)")*AH998</f>
        <v>0</v>
      </c>
      <c r="BX998" s="6">
        <f ca="1">BX997+SUMIFS('Transactions (Dated)'!$F:$F,'Transactions (Dated)'!$D:$D,$BL998,'Transactions (Dated)'!$B:$B,BX$11,'Transactions (Dated)'!$C:$C,"Dividend (paid to cash)")*AI998</f>
        <v>0</v>
      </c>
      <c r="BY998" s="6">
        <f ca="1">BY997+SUMIFS('Transactions (Dated)'!$F:$F,'Transactions (Dated)'!$D:$D,$BL998,'Transactions (Dated)'!$B:$B,BY$11,'Transactions (Dated)'!$C:$C,"Dividend (paid to cash)")*AJ998</f>
        <v>0</v>
      </c>
      <c r="BZ998" s="6">
        <f ca="1">BZ997+SUMIFS('Transactions (Dated)'!$F:$F,'Transactions (Dated)'!$D:$D,$BL998,'Transactions (Dated)'!$B:$B,BZ$11,'Transactions (Dated)'!$C:$C,"Dividend (paid to cash)")*AK998</f>
        <v>0</v>
      </c>
      <c r="CA998" s="6">
        <f ca="1">CA997+SUMIFS('Transactions (Dated)'!$F:$F,'Transactions (Dated)'!$D:$D,$BL998,'Transactions (Dated)'!$B:$B,CA$11,'Transactions (Dated)'!$C:$C,"Dividend (paid to cash)")*AL998</f>
        <v>0</v>
      </c>
      <c r="CB998" s="6">
        <v>0</v>
      </c>
      <c r="CC998" s="6">
        <v>0</v>
      </c>
      <c r="CF998" s="6">
        <f t="shared" ca="1" si="438"/>
        <v>81152.111999999994</v>
      </c>
      <c r="CH998" s="3">
        <f t="shared" si="439"/>
        <v>43349</v>
      </c>
      <c r="CI998" s="4">
        <f t="shared" ca="1" si="440"/>
        <v>771221.45</v>
      </c>
      <c r="CJ998" s="4">
        <f t="shared" ca="1" si="441"/>
        <v>81152.111999999994</v>
      </c>
      <c r="CL998" s="4">
        <f t="shared" ca="1" si="442"/>
        <v>852373.56199999992</v>
      </c>
    </row>
    <row r="999" spans="2:90" x14ac:dyDescent="0.15">
      <c r="B999" s="3">
        <v>43350</v>
      </c>
      <c r="E999" s="86">
        <v>43350</v>
      </c>
      <c r="F999" s="53">
        <v>13.21</v>
      </c>
      <c r="G999">
        <v>4.22</v>
      </c>
      <c r="H999">
        <v>21.8</v>
      </c>
      <c r="I999">
        <v>25.25</v>
      </c>
      <c r="K999">
        <v>11.98</v>
      </c>
      <c r="L999">
        <v>16.399999999999999</v>
      </c>
      <c r="O999">
        <v>17.260000000000002</v>
      </c>
      <c r="Q999">
        <v>1.23</v>
      </c>
      <c r="R999">
        <v>5.65</v>
      </c>
      <c r="S999">
        <v>42.66</v>
      </c>
      <c r="T999">
        <v>0.30499999999999999</v>
      </c>
      <c r="U999">
        <v>42.66</v>
      </c>
      <c r="X999" s="3">
        <f t="shared" si="420"/>
        <v>43350</v>
      </c>
      <c r="Y999" s="40">
        <f ca="1">Y998+SUMIFS('Transactions (Dated)'!$E$2:$E$53,'Transactions (Dated)'!$D$2:$D$53,'Share Values'!$X999,'Transactions (Dated)'!$B$2:$B$53,'Share Values'!Y$11,'Transactions (Dated)'!$C$2:$C$53,"Buy")-SUMIFS('Transactions (Dated)'!$E$2:$E$53,'Transactions (Dated)'!$D$2:$D$53,'Share Values'!$X999,'Transactions (Dated)'!$B$2:$B$53,'Share Values'!Y$11,'Transactions (Dated)'!$C$2:$C$53,"Sell")</f>
        <v>4625</v>
      </c>
      <c r="Z999" s="40">
        <f ca="1">Z998+SUMIFS('Transactions (Dated)'!$E$2:$E$53,'Transactions (Dated)'!$D$2:$D$53,'Share Values'!$X999,'Transactions (Dated)'!$B$2:$B$53,'Share Values'!Z$11,'Transactions (Dated)'!$C$2:$C$53,"Buy")-SUMIFS('Transactions (Dated)'!$E$2:$E$53,'Transactions (Dated)'!$D$2:$D$53,'Share Values'!$X999,'Transactions (Dated)'!$B$2:$B$53,'Share Values'!Z$11,'Transactions (Dated)'!$C$2:$C$53,"Sell")</f>
        <v>9375</v>
      </c>
      <c r="AA999" s="40">
        <f ca="1">AA998+SUMIFS('Transactions (Dated)'!$E$2:$E$53,'Transactions (Dated)'!$D$2:$D$53,'Share Values'!$X999,'Transactions (Dated)'!$B$2:$B$53,'Share Values'!AA$11,'Transactions (Dated)'!$C$2:$C$53,"Buy")-SUMIFS('Transactions (Dated)'!$E$2:$E$53,'Transactions (Dated)'!$D$2:$D$53,'Share Values'!$X999,'Transactions (Dated)'!$B$2:$B$53,'Share Values'!AA$11,'Transactions (Dated)'!$C$2:$C$53,"Sell")</f>
        <v>26357</v>
      </c>
      <c r="AB999" s="40">
        <f ca="1">AB998+SUMIFS('Transactions (Dated)'!$E$2:$E$53,'Transactions (Dated)'!$D$2:$D$53,'Share Values'!$X999,'Transactions (Dated)'!$B$2:$B$53,'Share Values'!AB$11,'Transactions (Dated)'!$C$2:$C$53,"Buy")-SUMIFS('Transactions (Dated)'!$E$2:$E$53,'Transactions (Dated)'!$D$2:$D$53,'Share Values'!$X999,'Transactions (Dated)'!$B$2:$B$53,'Share Values'!AB$11,'Transactions (Dated)'!$C$2:$C$53,"Sell")</f>
        <v>1892</v>
      </c>
      <c r="AC999" s="40">
        <f ca="1">AC998+SUMIFS('Transactions (Dated)'!$E$2:$E$53,'Transactions (Dated)'!$D$2:$D$53,'Share Values'!$X999,'Transactions (Dated)'!$B$2:$B$53,'Share Values'!AC$11,'Transactions (Dated)'!$C$2:$C$53,"Buy")-SUMIFS('Transactions (Dated)'!$E$2:$E$53,'Transactions (Dated)'!$D$2:$D$53,'Share Values'!$X999,'Transactions (Dated)'!$B$2:$B$53,'Share Values'!AC$11,'Transactions (Dated)'!$C$2:$C$53,"Sell")</f>
        <v>2348</v>
      </c>
      <c r="AD999" s="40">
        <f ca="1">AD998+SUMIFS('Transactions (Dated)'!$E$2:$E$53,'Transactions (Dated)'!$D$2:$D$53,'Share Values'!$X999,'Transactions (Dated)'!$B$2:$B$53,'Share Values'!AD$11,'Transactions (Dated)'!$C$2:$C$53,"Buy")-SUMIFS('Transactions (Dated)'!$E$2:$E$53,'Transactions (Dated)'!$D$2:$D$53,'Share Values'!$X999,'Transactions (Dated)'!$B$2:$B$53,'Share Values'!AD$11,'Transactions (Dated)'!$C$2:$C$53,"Sell")</f>
        <v>0</v>
      </c>
      <c r="AE999" s="40">
        <f ca="1">AE998+SUMIFS('Transactions (Dated)'!$E$2:$E$53,'Transactions (Dated)'!$D$2:$D$53,'Share Values'!$X999,'Transactions (Dated)'!$B$2:$B$53,'Share Values'!AE$11,'Transactions (Dated)'!$C$2:$C$53,"Buy")-SUMIFS('Transactions (Dated)'!$E$2:$E$53,'Transactions (Dated)'!$D$2:$D$53,'Share Values'!$X999,'Transactions (Dated)'!$B$2:$B$53,'Share Values'!AE$11,'Transactions (Dated)'!$C$2:$C$53,"Sell")</f>
        <v>2900</v>
      </c>
      <c r="AF999" s="40">
        <f ca="1">AF998+SUMIFS('Transactions (Dated)'!$E$2:$E$53,'Transactions (Dated)'!$D$2:$D$53,'Share Values'!$X999,'Transactions (Dated)'!$B$2:$B$53,'Share Values'!AF$11,'Transactions (Dated)'!$C$2:$C$53,"Buy")-SUMIFS('Transactions (Dated)'!$E$2:$E$53,'Transactions (Dated)'!$D$2:$D$53,'Share Values'!$X999,'Transactions (Dated)'!$B$2:$B$53,'Share Values'!AF$11,'Transactions (Dated)'!$C$2:$C$53,"Sell")</f>
        <v>14201</v>
      </c>
      <c r="AG999" s="40">
        <f ca="1">AG998+SUMIFS('Transactions (Dated)'!$E$2:$E$53,'Transactions (Dated)'!$D$2:$D$53,'Share Values'!$X999,'Transactions (Dated)'!$B$2:$B$53,'Share Values'!AG$11,'Transactions (Dated)'!$C$2:$C$53,"Buy")-SUMIFS('Transactions (Dated)'!$E$2:$E$53,'Transactions (Dated)'!$D$2:$D$53,'Share Values'!$X999,'Transactions (Dated)'!$B$2:$B$53,'Share Values'!AG$11,'Transactions (Dated)'!$C$2:$C$53,"Sell")</f>
        <v>6835</v>
      </c>
      <c r="AH999" s="40">
        <f ca="1">AH998+SUMIFS('Transactions (Dated)'!$E$2:$E$53,'Transactions (Dated)'!$D$2:$D$53,'Share Values'!$X999,'Transactions (Dated)'!$B$2:$B$53,'Share Values'!AH$11,'Transactions (Dated)'!$C$2:$C$53,"Buy")-SUMIFS('Transactions (Dated)'!$E$2:$E$53,'Transactions (Dated)'!$D$2:$D$53,'Share Values'!$X999,'Transactions (Dated)'!$B$2:$B$53,'Share Values'!AH$11,'Transactions (Dated)'!$C$2:$C$53,"Sell")</f>
        <v>0</v>
      </c>
      <c r="AI999" s="40">
        <f ca="1">AI998+SUMIFS('Transactions (Dated)'!$E$2:$E$53,'Transactions (Dated)'!$D$2:$D$53,'Share Values'!$X999,'Transactions (Dated)'!$B$2:$B$53,'Share Values'!AI$11,'Transactions (Dated)'!$C$2:$C$53,"Buy")-SUMIFS('Transactions (Dated)'!$E$2:$E$53,'Transactions (Dated)'!$D$2:$D$53,'Share Values'!$X999,'Transactions (Dated)'!$B$2:$B$53,'Share Values'!AI$11,'Transactions (Dated)'!$C$2:$C$53,"Sell")</f>
        <v>0</v>
      </c>
      <c r="AJ999" s="40">
        <f ca="1">AJ998+SUMIFS('Transactions (Dated)'!$E$2:$E$53,'Transactions (Dated)'!$D$2:$D$53,'Share Values'!$X999,'Transactions (Dated)'!$B$2:$B$53,'Share Values'!AJ$11,'Transactions (Dated)'!$C$2:$C$53,"Buy")-SUMIFS('Transactions (Dated)'!$E$2:$E$53,'Transactions (Dated)'!$D$2:$D$53,'Share Values'!$X999,'Transactions (Dated)'!$B$2:$B$53,'Share Values'!AJ$11,'Transactions (Dated)'!$C$2:$C$53,"Sell")</f>
        <v>0</v>
      </c>
      <c r="AK999" s="40">
        <f ca="1">AK998+SUMIFS('Transactions (Dated)'!$E$2:$E$53,'Transactions (Dated)'!$D$2:$D$53,'Share Values'!$X999,'Transactions (Dated)'!$B$2:$B$53,'Share Values'!AK$11,'Transactions (Dated)'!$C$2:$C$53,"Buy")-SUMIFS('Transactions (Dated)'!$E$2:$E$53,'Transactions (Dated)'!$D$2:$D$53,'Share Values'!$X999,'Transactions (Dated)'!$B$2:$B$53,'Share Values'!AK$11,'Transactions (Dated)'!$C$2:$C$53,"Sell")</f>
        <v>0</v>
      </c>
      <c r="AL999" s="40">
        <f ca="1">AL998+SUMIFS('Transactions (Dated)'!$E$2:$E$53,'Transactions (Dated)'!$D$2:$D$53,'Share Values'!$X999,'Transactions (Dated)'!$B$2:$B$53,'Share Values'!AL$11,'Transactions (Dated)'!$C$2:$C$53,"Buy")-SUMIFS('Transactions (Dated)'!$E$2:$E$53,'Transactions (Dated)'!$D$2:$D$53,'Share Values'!$X999,'Transactions (Dated)'!$B$2:$B$53,'Share Values'!AL$11,'Transactions (Dated)'!$C$2:$C$53,"Sell")</f>
        <v>0</v>
      </c>
      <c r="AM999" s="40">
        <f ca="1">AM998+SUMIFS('Transactions (Dated)'!$E$2:$E$53,'Transactions (Dated)'!$D$2:$D$53,'Share Values'!$X999,'Transactions (Dated)'!$B$2:$B$53,'Share Values'!AM$11,'Transactions (Dated)'!$C$2:$C$53,"Buy")-SUMIFS('Transactions (Dated)'!$E$2:$E$53,'Transactions (Dated)'!$D$2:$D$53,'Share Values'!$X999,'Transactions (Dated)'!$B$2:$B$53,'Share Values'!AM$11,'Transactions (Dated)'!$C$2:$C$53,"Sell")</f>
        <v>0</v>
      </c>
      <c r="AN999" s="40">
        <f ca="1">AN998+SUMIFS('Transactions (Dated)'!$E$2:$E$53,'Transactions (Dated)'!$D$2:$D$53,'Share Values'!$X999,'Transactions (Dated)'!$B$2:$B$53,'Share Values'!AN$11,'Transactions (Dated)'!$C$2:$C$53,"Buy")-SUMIFS('Transactions (Dated)'!$E$2:$E$53,'Transactions (Dated)'!$D$2:$D$53,'Share Values'!$X999,'Transactions (Dated)'!$B$2:$B$53,'Share Values'!AN$11,'Transactions (Dated)'!$C$2:$C$53,"Sell")</f>
        <v>0</v>
      </c>
      <c r="AQ999" s="3">
        <f t="shared" si="421"/>
        <v>43350</v>
      </c>
      <c r="AR999" s="6">
        <f t="shared" ca="1" si="422"/>
        <v>61096.250000000007</v>
      </c>
      <c r="AS999" s="6">
        <f t="shared" ca="1" si="423"/>
        <v>39562.5</v>
      </c>
      <c r="AT999" s="6">
        <f t="shared" ca="1" si="424"/>
        <v>574582.6</v>
      </c>
      <c r="AU999" s="6">
        <f t="shared" ca="1" si="425"/>
        <v>47773</v>
      </c>
      <c r="AV999" s="6">
        <f t="shared" ca="1" si="426"/>
        <v>0</v>
      </c>
      <c r="AW999" s="6">
        <f t="shared" ca="1" si="427"/>
        <v>0</v>
      </c>
      <c r="AX999" s="6">
        <f t="shared" ca="1" si="428"/>
        <v>47559.999999999993</v>
      </c>
      <c r="AY999" s="6">
        <f t="shared" ca="1" si="429"/>
        <v>0</v>
      </c>
      <c r="AZ999" s="6">
        <f t="shared" ca="1" si="430"/>
        <v>0</v>
      </c>
      <c r="BA999" s="6">
        <f t="shared" ca="1" si="431"/>
        <v>0</v>
      </c>
      <c r="BB999" s="6">
        <f t="shared" ca="1" si="432"/>
        <v>0</v>
      </c>
      <c r="BC999" s="6">
        <f t="shared" ca="1" si="433"/>
        <v>0</v>
      </c>
      <c r="BD999" s="6">
        <f t="shared" ca="1" si="434"/>
        <v>0</v>
      </c>
      <c r="BE999" s="6">
        <f t="shared" ca="1" si="435"/>
        <v>0</v>
      </c>
      <c r="BF999" s="6">
        <f t="shared" ca="1" si="418"/>
        <v>0</v>
      </c>
      <c r="BG999" s="6">
        <f t="shared" ca="1" si="419"/>
        <v>0</v>
      </c>
      <c r="BJ999" s="4">
        <f t="shared" ca="1" si="436"/>
        <v>770574.35</v>
      </c>
      <c r="BL999" s="3">
        <f t="shared" si="437"/>
        <v>43350</v>
      </c>
      <c r="BM999" s="6">
        <f>BM998+SUMIFS('Transactions (Dated)'!G:G,'Transactions (Dated)'!D:D,'Share Values'!AQ999)</f>
        <v>14317.649999999987</v>
      </c>
      <c r="BN999" s="6">
        <f ca="1">BN998+SUMIFS('Transactions (Dated)'!$F:$F,'Transactions (Dated)'!$D:$D,$BL999,'Transactions (Dated)'!$B:$B,BN$11,'Transactions (Dated)'!$C:$C,"Dividend (paid to cash)")*Y999</f>
        <v>0</v>
      </c>
      <c r="BO999" s="6">
        <f ca="1">BO998+SUMIFS('Transactions (Dated)'!$F:$F,'Transactions (Dated)'!$D:$D,$BL999,'Transactions (Dated)'!$B:$B,BO$11,'Transactions (Dated)'!$C:$C,"Dividend (paid to cash)")*Z999</f>
        <v>2421.875</v>
      </c>
      <c r="BP999" s="6">
        <f ca="1">BP998+SUMIFS('Transactions (Dated)'!$F:$F,'Transactions (Dated)'!$D:$D,$BL999,'Transactions (Dated)'!$B:$B,BP$11,'Transactions (Dated)'!$C:$C,"Dividend (paid to cash)")*AA999</f>
        <v>51745.237000000008</v>
      </c>
      <c r="BQ999" s="6">
        <f ca="1">BQ998+SUMIFS('Transactions (Dated)'!$F:$F,'Transactions (Dated)'!$D:$D,$BL999,'Transactions (Dated)'!$B:$B,BQ$11,'Transactions (Dated)'!$C:$C,"Dividend (paid to cash)")*AB999</f>
        <v>922.34999999999991</v>
      </c>
      <c r="BR999" s="6">
        <f ca="1">BR998+SUMIFS('Transactions (Dated)'!$F:$F,'Transactions (Dated)'!$D:$D,$BL999,'Transactions (Dated)'!$B:$B,BR$11,'Transactions (Dated)'!$C:$C,"Dividend (paid to cash)")*AC999</f>
        <v>0</v>
      </c>
      <c r="BS999" s="6">
        <f ca="1">BS998+SUMIFS('Transactions (Dated)'!$F:$F,'Transactions (Dated)'!$D:$D,$BL999,'Transactions (Dated)'!$B:$B,BS$11,'Transactions (Dated)'!$C:$C,"Dividend (paid to cash)")*AD999</f>
        <v>0</v>
      </c>
      <c r="BT999" s="6">
        <f ca="1">BT998+SUMIFS('Transactions (Dated)'!$F:$F,'Transactions (Dated)'!$D:$D,$BL999,'Transactions (Dated)'!$B:$B,BT$11,'Transactions (Dated)'!$C:$C,"Dividend (paid to cash)")*AE999</f>
        <v>11745</v>
      </c>
      <c r="BU999" s="6">
        <f ca="1">BU998+SUMIFS('Transactions (Dated)'!$F:$F,'Transactions (Dated)'!$D:$D,$BL999,'Transactions (Dated)'!$B:$B,BU$11,'Transactions (Dated)'!$C:$C,"Dividend (paid to cash)")*AF999</f>
        <v>0</v>
      </c>
      <c r="BV999" s="6">
        <f ca="1">BV998+SUMIFS('Transactions (Dated)'!$F:$F,'Transactions (Dated)'!$D:$D,$BL999,'Transactions (Dated)'!$B:$B,BV$11,'Transactions (Dated)'!$C:$C,"Dividend (paid to cash)")*AG999</f>
        <v>0</v>
      </c>
      <c r="BW999" s="6">
        <f ca="1">BW998+SUMIFS('Transactions (Dated)'!$F:$F,'Transactions (Dated)'!$D:$D,$BL999,'Transactions (Dated)'!$B:$B,BW$11,'Transactions (Dated)'!$C:$C,"Dividend (paid to cash)")*AH999</f>
        <v>0</v>
      </c>
      <c r="BX999" s="6">
        <f ca="1">BX998+SUMIFS('Transactions (Dated)'!$F:$F,'Transactions (Dated)'!$D:$D,$BL999,'Transactions (Dated)'!$B:$B,BX$11,'Transactions (Dated)'!$C:$C,"Dividend (paid to cash)")*AI999</f>
        <v>0</v>
      </c>
      <c r="BY999" s="6">
        <f ca="1">BY998+SUMIFS('Transactions (Dated)'!$F:$F,'Transactions (Dated)'!$D:$D,$BL999,'Transactions (Dated)'!$B:$B,BY$11,'Transactions (Dated)'!$C:$C,"Dividend (paid to cash)")*AJ999</f>
        <v>0</v>
      </c>
      <c r="BZ999" s="6">
        <f ca="1">BZ998+SUMIFS('Transactions (Dated)'!$F:$F,'Transactions (Dated)'!$D:$D,$BL999,'Transactions (Dated)'!$B:$B,BZ$11,'Transactions (Dated)'!$C:$C,"Dividend (paid to cash)")*AK999</f>
        <v>0</v>
      </c>
      <c r="CA999" s="6">
        <f ca="1">CA998+SUMIFS('Transactions (Dated)'!$F:$F,'Transactions (Dated)'!$D:$D,$BL999,'Transactions (Dated)'!$B:$B,CA$11,'Transactions (Dated)'!$C:$C,"Dividend (paid to cash)")*AL999</f>
        <v>0</v>
      </c>
      <c r="CB999" s="6">
        <v>0</v>
      </c>
      <c r="CC999" s="6">
        <v>0</v>
      </c>
      <c r="CF999" s="6">
        <f t="shared" ca="1" si="438"/>
        <v>81152.111999999994</v>
      </c>
      <c r="CH999" s="3">
        <f t="shared" si="439"/>
        <v>43350</v>
      </c>
      <c r="CI999" s="4">
        <f t="shared" ca="1" si="440"/>
        <v>770574.35</v>
      </c>
      <c r="CJ999" s="4">
        <f t="shared" ca="1" si="441"/>
        <v>81152.111999999994</v>
      </c>
      <c r="CL999" s="4">
        <f t="shared" ca="1" si="442"/>
        <v>851726.46199999994</v>
      </c>
    </row>
    <row r="1000" spans="2:90" x14ac:dyDescent="0.15">
      <c r="B1000" s="3">
        <v>43353</v>
      </c>
      <c r="E1000" s="86">
        <v>43353</v>
      </c>
      <c r="F1000" s="53">
        <v>13.12</v>
      </c>
      <c r="G1000">
        <v>4.5999999999999996</v>
      </c>
      <c r="H1000">
        <v>21.760999999999999</v>
      </c>
      <c r="I1000">
        <v>25.35</v>
      </c>
      <c r="K1000">
        <v>12.08</v>
      </c>
      <c r="L1000">
        <v>16.39</v>
      </c>
      <c r="O1000">
        <v>17.13</v>
      </c>
      <c r="Q1000">
        <v>1.24</v>
      </c>
      <c r="R1000">
        <v>5.64</v>
      </c>
      <c r="S1000">
        <v>43.06</v>
      </c>
      <c r="T1000">
        <v>0.30499999999999999</v>
      </c>
      <c r="U1000">
        <v>43.06</v>
      </c>
      <c r="X1000" s="3">
        <f t="shared" si="420"/>
        <v>43353</v>
      </c>
      <c r="Y1000" s="40">
        <f ca="1">Y999+SUMIFS('Transactions (Dated)'!$E$2:$E$53,'Transactions (Dated)'!$D$2:$D$53,'Share Values'!$X1000,'Transactions (Dated)'!$B$2:$B$53,'Share Values'!Y$11,'Transactions (Dated)'!$C$2:$C$53,"Buy")-SUMIFS('Transactions (Dated)'!$E$2:$E$53,'Transactions (Dated)'!$D$2:$D$53,'Share Values'!$X1000,'Transactions (Dated)'!$B$2:$B$53,'Share Values'!Y$11,'Transactions (Dated)'!$C$2:$C$53,"Sell")</f>
        <v>4625</v>
      </c>
      <c r="Z1000" s="40">
        <f ca="1">Z999+SUMIFS('Transactions (Dated)'!$E$2:$E$53,'Transactions (Dated)'!$D$2:$D$53,'Share Values'!$X1000,'Transactions (Dated)'!$B$2:$B$53,'Share Values'!Z$11,'Transactions (Dated)'!$C$2:$C$53,"Buy")-SUMIFS('Transactions (Dated)'!$E$2:$E$53,'Transactions (Dated)'!$D$2:$D$53,'Share Values'!$X1000,'Transactions (Dated)'!$B$2:$B$53,'Share Values'!Z$11,'Transactions (Dated)'!$C$2:$C$53,"Sell")</f>
        <v>9375</v>
      </c>
      <c r="AA1000" s="40">
        <f ca="1">AA999+SUMIFS('Transactions (Dated)'!$E$2:$E$53,'Transactions (Dated)'!$D$2:$D$53,'Share Values'!$X1000,'Transactions (Dated)'!$B$2:$B$53,'Share Values'!AA$11,'Transactions (Dated)'!$C$2:$C$53,"Buy")-SUMIFS('Transactions (Dated)'!$E$2:$E$53,'Transactions (Dated)'!$D$2:$D$53,'Share Values'!$X1000,'Transactions (Dated)'!$B$2:$B$53,'Share Values'!AA$11,'Transactions (Dated)'!$C$2:$C$53,"Sell")</f>
        <v>26357</v>
      </c>
      <c r="AB1000" s="40">
        <f ca="1">AB999+SUMIFS('Transactions (Dated)'!$E$2:$E$53,'Transactions (Dated)'!$D$2:$D$53,'Share Values'!$X1000,'Transactions (Dated)'!$B$2:$B$53,'Share Values'!AB$11,'Transactions (Dated)'!$C$2:$C$53,"Buy")-SUMIFS('Transactions (Dated)'!$E$2:$E$53,'Transactions (Dated)'!$D$2:$D$53,'Share Values'!$X1000,'Transactions (Dated)'!$B$2:$B$53,'Share Values'!AB$11,'Transactions (Dated)'!$C$2:$C$53,"Sell")</f>
        <v>1892</v>
      </c>
      <c r="AC1000" s="40">
        <f ca="1">AC999+SUMIFS('Transactions (Dated)'!$E$2:$E$53,'Transactions (Dated)'!$D$2:$D$53,'Share Values'!$X1000,'Transactions (Dated)'!$B$2:$B$53,'Share Values'!AC$11,'Transactions (Dated)'!$C$2:$C$53,"Buy")-SUMIFS('Transactions (Dated)'!$E$2:$E$53,'Transactions (Dated)'!$D$2:$D$53,'Share Values'!$X1000,'Transactions (Dated)'!$B$2:$B$53,'Share Values'!AC$11,'Transactions (Dated)'!$C$2:$C$53,"Sell")</f>
        <v>2348</v>
      </c>
      <c r="AD1000" s="40">
        <f ca="1">AD999+SUMIFS('Transactions (Dated)'!$E$2:$E$53,'Transactions (Dated)'!$D$2:$D$53,'Share Values'!$X1000,'Transactions (Dated)'!$B$2:$B$53,'Share Values'!AD$11,'Transactions (Dated)'!$C$2:$C$53,"Buy")-SUMIFS('Transactions (Dated)'!$E$2:$E$53,'Transactions (Dated)'!$D$2:$D$53,'Share Values'!$X1000,'Transactions (Dated)'!$B$2:$B$53,'Share Values'!AD$11,'Transactions (Dated)'!$C$2:$C$53,"Sell")</f>
        <v>0</v>
      </c>
      <c r="AE1000" s="40">
        <f ca="1">AE999+SUMIFS('Transactions (Dated)'!$E$2:$E$53,'Transactions (Dated)'!$D$2:$D$53,'Share Values'!$X1000,'Transactions (Dated)'!$B$2:$B$53,'Share Values'!AE$11,'Transactions (Dated)'!$C$2:$C$53,"Buy")-SUMIFS('Transactions (Dated)'!$E$2:$E$53,'Transactions (Dated)'!$D$2:$D$53,'Share Values'!$X1000,'Transactions (Dated)'!$B$2:$B$53,'Share Values'!AE$11,'Transactions (Dated)'!$C$2:$C$53,"Sell")</f>
        <v>2900</v>
      </c>
      <c r="AF1000" s="40">
        <f ca="1">AF999+SUMIFS('Transactions (Dated)'!$E$2:$E$53,'Transactions (Dated)'!$D$2:$D$53,'Share Values'!$X1000,'Transactions (Dated)'!$B$2:$B$53,'Share Values'!AF$11,'Transactions (Dated)'!$C$2:$C$53,"Buy")-SUMIFS('Transactions (Dated)'!$E$2:$E$53,'Transactions (Dated)'!$D$2:$D$53,'Share Values'!$X1000,'Transactions (Dated)'!$B$2:$B$53,'Share Values'!AF$11,'Transactions (Dated)'!$C$2:$C$53,"Sell")</f>
        <v>14201</v>
      </c>
      <c r="AG1000" s="40">
        <f ca="1">AG999+SUMIFS('Transactions (Dated)'!$E$2:$E$53,'Transactions (Dated)'!$D$2:$D$53,'Share Values'!$X1000,'Transactions (Dated)'!$B$2:$B$53,'Share Values'!AG$11,'Transactions (Dated)'!$C$2:$C$53,"Buy")-SUMIFS('Transactions (Dated)'!$E$2:$E$53,'Transactions (Dated)'!$D$2:$D$53,'Share Values'!$X1000,'Transactions (Dated)'!$B$2:$B$53,'Share Values'!AG$11,'Transactions (Dated)'!$C$2:$C$53,"Sell")</f>
        <v>6835</v>
      </c>
      <c r="AH1000" s="40">
        <f ca="1">AH999+SUMIFS('Transactions (Dated)'!$E$2:$E$53,'Transactions (Dated)'!$D$2:$D$53,'Share Values'!$X1000,'Transactions (Dated)'!$B$2:$B$53,'Share Values'!AH$11,'Transactions (Dated)'!$C$2:$C$53,"Buy")-SUMIFS('Transactions (Dated)'!$E$2:$E$53,'Transactions (Dated)'!$D$2:$D$53,'Share Values'!$X1000,'Transactions (Dated)'!$B$2:$B$53,'Share Values'!AH$11,'Transactions (Dated)'!$C$2:$C$53,"Sell")</f>
        <v>0</v>
      </c>
      <c r="AI1000" s="40">
        <f ca="1">AI999+SUMIFS('Transactions (Dated)'!$E$2:$E$53,'Transactions (Dated)'!$D$2:$D$53,'Share Values'!$X1000,'Transactions (Dated)'!$B$2:$B$53,'Share Values'!AI$11,'Transactions (Dated)'!$C$2:$C$53,"Buy")-SUMIFS('Transactions (Dated)'!$E$2:$E$53,'Transactions (Dated)'!$D$2:$D$53,'Share Values'!$X1000,'Transactions (Dated)'!$B$2:$B$53,'Share Values'!AI$11,'Transactions (Dated)'!$C$2:$C$53,"Sell")</f>
        <v>0</v>
      </c>
      <c r="AJ1000" s="40">
        <f ca="1">AJ999+SUMIFS('Transactions (Dated)'!$E$2:$E$53,'Transactions (Dated)'!$D$2:$D$53,'Share Values'!$X1000,'Transactions (Dated)'!$B$2:$B$53,'Share Values'!AJ$11,'Transactions (Dated)'!$C$2:$C$53,"Buy")-SUMIFS('Transactions (Dated)'!$E$2:$E$53,'Transactions (Dated)'!$D$2:$D$53,'Share Values'!$X1000,'Transactions (Dated)'!$B$2:$B$53,'Share Values'!AJ$11,'Transactions (Dated)'!$C$2:$C$53,"Sell")</f>
        <v>0</v>
      </c>
      <c r="AK1000" s="40">
        <f ca="1">AK999+SUMIFS('Transactions (Dated)'!$E$2:$E$53,'Transactions (Dated)'!$D$2:$D$53,'Share Values'!$X1000,'Transactions (Dated)'!$B$2:$B$53,'Share Values'!AK$11,'Transactions (Dated)'!$C$2:$C$53,"Buy")-SUMIFS('Transactions (Dated)'!$E$2:$E$53,'Transactions (Dated)'!$D$2:$D$53,'Share Values'!$X1000,'Transactions (Dated)'!$B$2:$B$53,'Share Values'!AK$11,'Transactions (Dated)'!$C$2:$C$53,"Sell")</f>
        <v>0</v>
      </c>
      <c r="AL1000" s="40">
        <f ca="1">AL999+SUMIFS('Transactions (Dated)'!$E$2:$E$53,'Transactions (Dated)'!$D$2:$D$53,'Share Values'!$X1000,'Transactions (Dated)'!$B$2:$B$53,'Share Values'!AL$11,'Transactions (Dated)'!$C$2:$C$53,"Buy")-SUMIFS('Transactions (Dated)'!$E$2:$E$53,'Transactions (Dated)'!$D$2:$D$53,'Share Values'!$X1000,'Transactions (Dated)'!$B$2:$B$53,'Share Values'!AL$11,'Transactions (Dated)'!$C$2:$C$53,"Sell")</f>
        <v>0</v>
      </c>
      <c r="AM1000" s="40">
        <f ca="1">AM999+SUMIFS('Transactions (Dated)'!$E$2:$E$53,'Transactions (Dated)'!$D$2:$D$53,'Share Values'!$X1000,'Transactions (Dated)'!$B$2:$B$53,'Share Values'!AM$11,'Transactions (Dated)'!$C$2:$C$53,"Buy")-SUMIFS('Transactions (Dated)'!$E$2:$E$53,'Transactions (Dated)'!$D$2:$D$53,'Share Values'!$X1000,'Transactions (Dated)'!$B$2:$B$53,'Share Values'!AM$11,'Transactions (Dated)'!$C$2:$C$53,"Sell")</f>
        <v>0</v>
      </c>
      <c r="AN1000" s="40">
        <f ca="1">AN999+SUMIFS('Transactions (Dated)'!$E$2:$E$53,'Transactions (Dated)'!$D$2:$D$53,'Share Values'!$X1000,'Transactions (Dated)'!$B$2:$B$53,'Share Values'!AN$11,'Transactions (Dated)'!$C$2:$C$53,"Buy")-SUMIFS('Transactions (Dated)'!$E$2:$E$53,'Transactions (Dated)'!$D$2:$D$53,'Share Values'!$X1000,'Transactions (Dated)'!$B$2:$B$53,'Share Values'!AN$11,'Transactions (Dated)'!$C$2:$C$53,"Sell")</f>
        <v>0</v>
      </c>
      <c r="AQ1000" s="3">
        <f t="shared" si="421"/>
        <v>43353</v>
      </c>
      <c r="AR1000" s="6">
        <f t="shared" ca="1" si="422"/>
        <v>60680</v>
      </c>
      <c r="AS1000" s="6">
        <f t="shared" ca="1" si="423"/>
        <v>43125</v>
      </c>
      <c r="AT1000" s="6">
        <f t="shared" ca="1" si="424"/>
        <v>573554.67700000003</v>
      </c>
      <c r="AU1000" s="6">
        <f t="shared" ca="1" si="425"/>
        <v>47962.200000000004</v>
      </c>
      <c r="AV1000" s="6">
        <f t="shared" ca="1" si="426"/>
        <v>0</v>
      </c>
      <c r="AW1000" s="6">
        <f t="shared" ca="1" si="427"/>
        <v>0</v>
      </c>
      <c r="AX1000" s="6">
        <f t="shared" ca="1" si="428"/>
        <v>47531</v>
      </c>
      <c r="AY1000" s="6">
        <f t="shared" ca="1" si="429"/>
        <v>0</v>
      </c>
      <c r="AZ1000" s="6">
        <f t="shared" ca="1" si="430"/>
        <v>0</v>
      </c>
      <c r="BA1000" s="6">
        <f t="shared" ca="1" si="431"/>
        <v>0</v>
      </c>
      <c r="BB1000" s="6">
        <f t="shared" ca="1" si="432"/>
        <v>0</v>
      </c>
      <c r="BC1000" s="6">
        <f t="shared" ca="1" si="433"/>
        <v>0</v>
      </c>
      <c r="BD1000" s="6">
        <f t="shared" ca="1" si="434"/>
        <v>0</v>
      </c>
      <c r="BE1000" s="6">
        <f t="shared" ca="1" si="435"/>
        <v>0</v>
      </c>
      <c r="BF1000" s="6">
        <f t="shared" ca="1" si="418"/>
        <v>0</v>
      </c>
      <c r="BG1000" s="6">
        <f t="shared" ca="1" si="419"/>
        <v>0</v>
      </c>
      <c r="BJ1000" s="4">
        <f t="shared" ca="1" si="436"/>
        <v>772852.87699999998</v>
      </c>
      <c r="BL1000" s="3">
        <f t="shared" si="437"/>
        <v>43353</v>
      </c>
      <c r="BM1000" s="6">
        <f>BM999+SUMIFS('Transactions (Dated)'!G:G,'Transactions (Dated)'!D:D,'Share Values'!AQ1000)</f>
        <v>14317.649999999987</v>
      </c>
      <c r="BN1000" s="6">
        <f ca="1">BN999+SUMIFS('Transactions (Dated)'!$F:$F,'Transactions (Dated)'!$D:$D,$BL1000,'Transactions (Dated)'!$B:$B,BN$11,'Transactions (Dated)'!$C:$C,"Dividend (paid to cash)")*Y1000</f>
        <v>0</v>
      </c>
      <c r="BO1000" s="6">
        <f ca="1">BO999+SUMIFS('Transactions (Dated)'!$F:$F,'Transactions (Dated)'!$D:$D,$BL1000,'Transactions (Dated)'!$B:$B,BO$11,'Transactions (Dated)'!$C:$C,"Dividend (paid to cash)")*Z1000</f>
        <v>2421.875</v>
      </c>
      <c r="BP1000" s="6">
        <f ca="1">BP999+SUMIFS('Transactions (Dated)'!$F:$F,'Transactions (Dated)'!$D:$D,$BL1000,'Transactions (Dated)'!$B:$B,BP$11,'Transactions (Dated)'!$C:$C,"Dividend (paid to cash)")*AA1000</f>
        <v>51745.237000000008</v>
      </c>
      <c r="BQ1000" s="6">
        <f ca="1">BQ999+SUMIFS('Transactions (Dated)'!$F:$F,'Transactions (Dated)'!$D:$D,$BL1000,'Transactions (Dated)'!$B:$B,BQ$11,'Transactions (Dated)'!$C:$C,"Dividend (paid to cash)")*AB1000</f>
        <v>922.34999999999991</v>
      </c>
      <c r="BR1000" s="6">
        <f ca="1">BR999+SUMIFS('Transactions (Dated)'!$F:$F,'Transactions (Dated)'!$D:$D,$BL1000,'Transactions (Dated)'!$B:$B,BR$11,'Transactions (Dated)'!$C:$C,"Dividend (paid to cash)")*AC1000</f>
        <v>0</v>
      </c>
      <c r="BS1000" s="6">
        <f ca="1">BS999+SUMIFS('Transactions (Dated)'!$F:$F,'Transactions (Dated)'!$D:$D,$BL1000,'Transactions (Dated)'!$B:$B,BS$11,'Transactions (Dated)'!$C:$C,"Dividend (paid to cash)")*AD1000</f>
        <v>0</v>
      </c>
      <c r="BT1000" s="6">
        <f ca="1">BT999+SUMIFS('Transactions (Dated)'!$F:$F,'Transactions (Dated)'!$D:$D,$BL1000,'Transactions (Dated)'!$B:$B,BT$11,'Transactions (Dated)'!$C:$C,"Dividend (paid to cash)")*AE1000</f>
        <v>11745</v>
      </c>
      <c r="BU1000" s="6">
        <f ca="1">BU999+SUMIFS('Transactions (Dated)'!$F:$F,'Transactions (Dated)'!$D:$D,$BL1000,'Transactions (Dated)'!$B:$B,BU$11,'Transactions (Dated)'!$C:$C,"Dividend (paid to cash)")*AF1000</f>
        <v>0</v>
      </c>
      <c r="BV1000" s="6">
        <f ca="1">BV999+SUMIFS('Transactions (Dated)'!$F:$F,'Transactions (Dated)'!$D:$D,$BL1000,'Transactions (Dated)'!$B:$B,BV$11,'Transactions (Dated)'!$C:$C,"Dividend (paid to cash)")*AG1000</f>
        <v>0</v>
      </c>
      <c r="BW1000" s="6">
        <f ca="1">BW999+SUMIFS('Transactions (Dated)'!$F:$F,'Transactions (Dated)'!$D:$D,$BL1000,'Transactions (Dated)'!$B:$B,BW$11,'Transactions (Dated)'!$C:$C,"Dividend (paid to cash)")*AH1000</f>
        <v>0</v>
      </c>
      <c r="BX1000" s="6">
        <f ca="1">BX999+SUMIFS('Transactions (Dated)'!$F:$F,'Transactions (Dated)'!$D:$D,$BL1000,'Transactions (Dated)'!$B:$B,BX$11,'Transactions (Dated)'!$C:$C,"Dividend (paid to cash)")*AI1000</f>
        <v>0</v>
      </c>
      <c r="BY1000" s="6">
        <f ca="1">BY999+SUMIFS('Transactions (Dated)'!$F:$F,'Transactions (Dated)'!$D:$D,$BL1000,'Transactions (Dated)'!$B:$B,BY$11,'Transactions (Dated)'!$C:$C,"Dividend (paid to cash)")*AJ1000</f>
        <v>0</v>
      </c>
      <c r="BZ1000" s="6">
        <f ca="1">BZ999+SUMIFS('Transactions (Dated)'!$F:$F,'Transactions (Dated)'!$D:$D,$BL1000,'Transactions (Dated)'!$B:$B,BZ$11,'Transactions (Dated)'!$C:$C,"Dividend (paid to cash)")*AK1000</f>
        <v>0</v>
      </c>
      <c r="CA1000" s="6">
        <f ca="1">CA999+SUMIFS('Transactions (Dated)'!$F:$F,'Transactions (Dated)'!$D:$D,$BL1000,'Transactions (Dated)'!$B:$B,CA$11,'Transactions (Dated)'!$C:$C,"Dividend (paid to cash)")*AL1000</f>
        <v>0</v>
      </c>
      <c r="CB1000" s="6">
        <v>0</v>
      </c>
      <c r="CC1000" s="6">
        <v>0</v>
      </c>
      <c r="CF1000" s="6">
        <f t="shared" ca="1" si="438"/>
        <v>81152.111999999994</v>
      </c>
      <c r="CH1000" s="3">
        <f t="shared" si="439"/>
        <v>43353</v>
      </c>
      <c r="CI1000" s="4">
        <f t="shared" ca="1" si="440"/>
        <v>772852.87699999998</v>
      </c>
      <c r="CJ1000" s="4">
        <f t="shared" ca="1" si="441"/>
        <v>81152.111999999994</v>
      </c>
      <c r="CL1000" s="4">
        <f t="shared" ca="1" si="442"/>
        <v>854004.98899999994</v>
      </c>
    </row>
    <row r="1001" spans="2:90" x14ac:dyDescent="0.15">
      <c r="B1001" s="3">
        <v>43354</v>
      </c>
      <c r="E1001" s="86">
        <v>43354</v>
      </c>
      <c r="F1001" s="53">
        <v>13.48</v>
      </c>
      <c r="G1001">
        <v>4.92</v>
      </c>
      <c r="H1001">
        <v>21.81</v>
      </c>
      <c r="I1001">
        <v>26.03</v>
      </c>
      <c r="K1001">
        <v>12.04</v>
      </c>
      <c r="L1001">
        <v>16.3</v>
      </c>
      <c r="O1001">
        <v>17.2</v>
      </c>
      <c r="Q1001">
        <v>1.19</v>
      </c>
      <c r="R1001">
        <v>5.59</v>
      </c>
      <c r="S1001">
        <v>42.51</v>
      </c>
      <c r="T1001">
        <v>0.30499999999999999</v>
      </c>
      <c r="U1001">
        <v>42.51</v>
      </c>
      <c r="X1001" s="3">
        <f t="shared" si="420"/>
        <v>43354</v>
      </c>
      <c r="Y1001" s="40">
        <f ca="1">Y1000+SUMIFS('Transactions (Dated)'!$E$2:$E$53,'Transactions (Dated)'!$D$2:$D$53,'Share Values'!$X1001,'Transactions (Dated)'!$B$2:$B$53,'Share Values'!Y$11,'Transactions (Dated)'!$C$2:$C$53,"Buy")-SUMIFS('Transactions (Dated)'!$E$2:$E$53,'Transactions (Dated)'!$D$2:$D$53,'Share Values'!$X1001,'Transactions (Dated)'!$B$2:$B$53,'Share Values'!Y$11,'Transactions (Dated)'!$C$2:$C$53,"Sell")</f>
        <v>4625</v>
      </c>
      <c r="Z1001" s="40">
        <f ca="1">Z1000+SUMIFS('Transactions (Dated)'!$E$2:$E$53,'Transactions (Dated)'!$D$2:$D$53,'Share Values'!$X1001,'Transactions (Dated)'!$B$2:$B$53,'Share Values'!Z$11,'Transactions (Dated)'!$C$2:$C$53,"Buy")-SUMIFS('Transactions (Dated)'!$E$2:$E$53,'Transactions (Dated)'!$D$2:$D$53,'Share Values'!$X1001,'Transactions (Dated)'!$B$2:$B$53,'Share Values'!Z$11,'Transactions (Dated)'!$C$2:$C$53,"Sell")</f>
        <v>9375</v>
      </c>
      <c r="AA1001" s="40">
        <f ca="1">AA1000+SUMIFS('Transactions (Dated)'!$E$2:$E$53,'Transactions (Dated)'!$D$2:$D$53,'Share Values'!$X1001,'Transactions (Dated)'!$B$2:$B$53,'Share Values'!AA$11,'Transactions (Dated)'!$C$2:$C$53,"Buy")-SUMIFS('Transactions (Dated)'!$E$2:$E$53,'Transactions (Dated)'!$D$2:$D$53,'Share Values'!$X1001,'Transactions (Dated)'!$B$2:$B$53,'Share Values'!AA$11,'Transactions (Dated)'!$C$2:$C$53,"Sell")</f>
        <v>26357</v>
      </c>
      <c r="AB1001" s="40">
        <f ca="1">AB1000+SUMIFS('Transactions (Dated)'!$E$2:$E$53,'Transactions (Dated)'!$D$2:$D$53,'Share Values'!$X1001,'Transactions (Dated)'!$B$2:$B$53,'Share Values'!AB$11,'Transactions (Dated)'!$C$2:$C$53,"Buy")-SUMIFS('Transactions (Dated)'!$E$2:$E$53,'Transactions (Dated)'!$D$2:$D$53,'Share Values'!$X1001,'Transactions (Dated)'!$B$2:$B$53,'Share Values'!AB$11,'Transactions (Dated)'!$C$2:$C$53,"Sell")</f>
        <v>1892</v>
      </c>
      <c r="AC1001" s="40">
        <f ca="1">AC1000+SUMIFS('Transactions (Dated)'!$E$2:$E$53,'Transactions (Dated)'!$D$2:$D$53,'Share Values'!$X1001,'Transactions (Dated)'!$B$2:$B$53,'Share Values'!AC$11,'Transactions (Dated)'!$C$2:$C$53,"Buy")-SUMIFS('Transactions (Dated)'!$E$2:$E$53,'Transactions (Dated)'!$D$2:$D$53,'Share Values'!$X1001,'Transactions (Dated)'!$B$2:$B$53,'Share Values'!AC$11,'Transactions (Dated)'!$C$2:$C$53,"Sell")</f>
        <v>2348</v>
      </c>
      <c r="AD1001" s="40">
        <f ca="1">AD1000+SUMIFS('Transactions (Dated)'!$E$2:$E$53,'Transactions (Dated)'!$D$2:$D$53,'Share Values'!$X1001,'Transactions (Dated)'!$B$2:$B$53,'Share Values'!AD$11,'Transactions (Dated)'!$C$2:$C$53,"Buy")-SUMIFS('Transactions (Dated)'!$E$2:$E$53,'Transactions (Dated)'!$D$2:$D$53,'Share Values'!$X1001,'Transactions (Dated)'!$B$2:$B$53,'Share Values'!AD$11,'Transactions (Dated)'!$C$2:$C$53,"Sell")</f>
        <v>0</v>
      </c>
      <c r="AE1001" s="40">
        <f ca="1">AE1000+SUMIFS('Transactions (Dated)'!$E$2:$E$53,'Transactions (Dated)'!$D$2:$D$53,'Share Values'!$X1001,'Transactions (Dated)'!$B$2:$B$53,'Share Values'!AE$11,'Transactions (Dated)'!$C$2:$C$53,"Buy")-SUMIFS('Transactions (Dated)'!$E$2:$E$53,'Transactions (Dated)'!$D$2:$D$53,'Share Values'!$X1001,'Transactions (Dated)'!$B$2:$B$53,'Share Values'!AE$11,'Transactions (Dated)'!$C$2:$C$53,"Sell")</f>
        <v>2900</v>
      </c>
      <c r="AF1001" s="40">
        <f ca="1">AF1000+SUMIFS('Transactions (Dated)'!$E$2:$E$53,'Transactions (Dated)'!$D$2:$D$53,'Share Values'!$X1001,'Transactions (Dated)'!$B$2:$B$53,'Share Values'!AF$11,'Transactions (Dated)'!$C$2:$C$53,"Buy")-SUMIFS('Transactions (Dated)'!$E$2:$E$53,'Transactions (Dated)'!$D$2:$D$53,'Share Values'!$X1001,'Transactions (Dated)'!$B$2:$B$53,'Share Values'!AF$11,'Transactions (Dated)'!$C$2:$C$53,"Sell")</f>
        <v>14201</v>
      </c>
      <c r="AG1001" s="40">
        <f ca="1">AG1000+SUMIFS('Transactions (Dated)'!$E$2:$E$53,'Transactions (Dated)'!$D$2:$D$53,'Share Values'!$X1001,'Transactions (Dated)'!$B$2:$B$53,'Share Values'!AG$11,'Transactions (Dated)'!$C$2:$C$53,"Buy")-SUMIFS('Transactions (Dated)'!$E$2:$E$53,'Transactions (Dated)'!$D$2:$D$53,'Share Values'!$X1001,'Transactions (Dated)'!$B$2:$B$53,'Share Values'!AG$11,'Transactions (Dated)'!$C$2:$C$53,"Sell")</f>
        <v>6835</v>
      </c>
      <c r="AH1001" s="40">
        <f ca="1">AH1000+SUMIFS('Transactions (Dated)'!$E$2:$E$53,'Transactions (Dated)'!$D$2:$D$53,'Share Values'!$X1001,'Transactions (Dated)'!$B$2:$B$53,'Share Values'!AH$11,'Transactions (Dated)'!$C$2:$C$53,"Buy")-SUMIFS('Transactions (Dated)'!$E$2:$E$53,'Transactions (Dated)'!$D$2:$D$53,'Share Values'!$X1001,'Transactions (Dated)'!$B$2:$B$53,'Share Values'!AH$11,'Transactions (Dated)'!$C$2:$C$53,"Sell")</f>
        <v>0</v>
      </c>
      <c r="AI1001" s="40">
        <f ca="1">AI1000+SUMIFS('Transactions (Dated)'!$E$2:$E$53,'Transactions (Dated)'!$D$2:$D$53,'Share Values'!$X1001,'Transactions (Dated)'!$B$2:$B$53,'Share Values'!AI$11,'Transactions (Dated)'!$C$2:$C$53,"Buy")-SUMIFS('Transactions (Dated)'!$E$2:$E$53,'Transactions (Dated)'!$D$2:$D$53,'Share Values'!$X1001,'Transactions (Dated)'!$B$2:$B$53,'Share Values'!AI$11,'Transactions (Dated)'!$C$2:$C$53,"Sell")</f>
        <v>0</v>
      </c>
      <c r="AJ1001" s="40">
        <f ca="1">AJ1000+SUMIFS('Transactions (Dated)'!$E$2:$E$53,'Transactions (Dated)'!$D$2:$D$53,'Share Values'!$X1001,'Transactions (Dated)'!$B$2:$B$53,'Share Values'!AJ$11,'Transactions (Dated)'!$C$2:$C$53,"Buy")-SUMIFS('Transactions (Dated)'!$E$2:$E$53,'Transactions (Dated)'!$D$2:$D$53,'Share Values'!$X1001,'Transactions (Dated)'!$B$2:$B$53,'Share Values'!AJ$11,'Transactions (Dated)'!$C$2:$C$53,"Sell")</f>
        <v>0</v>
      </c>
      <c r="AK1001" s="40">
        <f ca="1">AK1000+SUMIFS('Transactions (Dated)'!$E$2:$E$53,'Transactions (Dated)'!$D$2:$D$53,'Share Values'!$X1001,'Transactions (Dated)'!$B$2:$B$53,'Share Values'!AK$11,'Transactions (Dated)'!$C$2:$C$53,"Buy")-SUMIFS('Transactions (Dated)'!$E$2:$E$53,'Transactions (Dated)'!$D$2:$D$53,'Share Values'!$X1001,'Transactions (Dated)'!$B$2:$B$53,'Share Values'!AK$11,'Transactions (Dated)'!$C$2:$C$53,"Sell")</f>
        <v>0</v>
      </c>
      <c r="AL1001" s="40">
        <f ca="1">AL1000+SUMIFS('Transactions (Dated)'!$E$2:$E$53,'Transactions (Dated)'!$D$2:$D$53,'Share Values'!$X1001,'Transactions (Dated)'!$B$2:$B$53,'Share Values'!AL$11,'Transactions (Dated)'!$C$2:$C$53,"Buy")-SUMIFS('Transactions (Dated)'!$E$2:$E$53,'Transactions (Dated)'!$D$2:$D$53,'Share Values'!$X1001,'Transactions (Dated)'!$B$2:$B$53,'Share Values'!AL$11,'Transactions (Dated)'!$C$2:$C$53,"Sell")</f>
        <v>0</v>
      </c>
      <c r="AM1001" s="40">
        <f ca="1">AM1000+SUMIFS('Transactions (Dated)'!$E$2:$E$53,'Transactions (Dated)'!$D$2:$D$53,'Share Values'!$X1001,'Transactions (Dated)'!$B$2:$B$53,'Share Values'!AM$11,'Transactions (Dated)'!$C$2:$C$53,"Buy")-SUMIFS('Transactions (Dated)'!$E$2:$E$53,'Transactions (Dated)'!$D$2:$D$53,'Share Values'!$X1001,'Transactions (Dated)'!$B$2:$B$53,'Share Values'!AM$11,'Transactions (Dated)'!$C$2:$C$53,"Sell")</f>
        <v>0</v>
      </c>
      <c r="AN1001" s="40">
        <f ca="1">AN1000+SUMIFS('Transactions (Dated)'!$E$2:$E$53,'Transactions (Dated)'!$D$2:$D$53,'Share Values'!$X1001,'Transactions (Dated)'!$B$2:$B$53,'Share Values'!AN$11,'Transactions (Dated)'!$C$2:$C$53,"Buy")-SUMIFS('Transactions (Dated)'!$E$2:$E$53,'Transactions (Dated)'!$D$2:$D$53,'Share Values'!$X1001,'Transactions (Dated)'!$B$2:$B$53,'Share Values'!AN$11,'Transactions (Dated)'!$C$2:$C$53,"Sell")</f>
        <v>0</v>
      </c>
      <c r="AQ1001" s="3">
        <f t="shared" si="421"/>
        <v>43354</v>
      </c>
      <c r="AR1001" s="6">
        <f t="shared" ca="1" si="422"/>
        <v>62345</v>
      </c>
      <c r="AS1001" s="6">
        <f t="shared" ca="1" si="423"/>
        <v>46125</v>
      </c>
      <c r="AT1001" s="6">
        <f t="shared" ca="1" si="424"/>
        <v>574846.16999999993</v>
      </c>
      <c r="AU1001" s="6">
        <f t="shared" ca="1" si="425"/>
        <v>49248.76</v>
      </c>
      <c r="AV1001" s="6">
        <f t="shared" ca="1" si="426"/>
        <v>0</v>
      </c>
      <c r="AW1001" s="6">
        <f t="shared" ca="1" si="427"/>
        <v>0</v>
      </c>
      <c r="AX1001" s="6">
        <f t="shared" ca="1" si="428"/>
        <v>47270</v>
      </c>
      <c r="AY1001" s="6">
        <f t="shared" ca="1" si="429"/>
        <v>0</v>
      </c>
      <c r="AZ1001" s="6">
        <f t="shared" ca="1" si="430"/>
        <v>0</v>
      </c>
      <c r="BA1001" s="6">
        <f t="shared" ca="1" si="431"/>
        <v>0</v>
      </c>
      <c r="BB1001" s="6">
        <f t="shared" ca="1" si="432"/>
        <v>0</v>
      </c>
      <c r="BC1001" s="6">
        <f t="shared" ca="1" si="433"/>
        <v>0</v>
      </c>
      <c r="BD1001" s="6">
        <f t="shared" ca="1" si="434"/>
        <v>0</v>
      </c>
      <c r="BE1001" s="6">
        <f t="shared" ca="1" si="435"/>
        <v>0</v>
      </c>
      <c r="BF1001" s="6">
        <f t="shared" ca="1" si="418"/>
        <v>0</v>
      </c>
      <c r="BG1001" s="6">
        <f t="shared" ca="1" si="419"/>
        <v>0</v>
      </c>
      <c r="BJ1001" s="4">
        <f t="shared" ca="1" si="436"/>
        <v>779834.92999999993</v>
      </c>
      <c r="BL1001" s="3">
        <f t="shared" si="437"/>
        <v>43354</v>
      </c>
      <c r="BM1001" s="6">
        <f>BM1000+SUMIFS('Transactions (Dated)'!G:G,'Transactions (Dated)'!D:D,'Share Values'!AQ1001)</f>
        <v>14317.649999999987</v>
      </c>
      <c r="BN1001" s="6">
        <f ca="1">BN1000+SUMIFS('Transactions (Dated)'!$F:$F,'Transactions (Dated)'!$D:$D,$BL1001,'Transactions (Dated)'!$B:$B,BN$11,'Transactions (Dated)'!$C:$C,"Dividend (paid to cash)")*Y1001</f>
        <v>0</v>
      </c>
      <c r="BO1001" s="6">
        <f ca="1">BO1000+SUMIFS('Transactions (Dated)'!$F:$F,'Transactions (Dated)'!$D:$D,$BL1001,'Transactions (Dated)'!$B:$B,BO$11,'Transactions (Dated)'!$C:$C,"Dividend (paid to cash)")*Z1001</f>
        <v>2421.875</v>
      </c>
      <c r="BP1001" s="6">
        <f ca="1">BP1000+SUMIFS('Transactions (Dated)'!$F:$F,'Transactions (Dated)'!$D:$D,$BL1001,'Transactions (Dated)'!$B:$B,BP$11,'Transactions (Dated)'!$C:$C,"Dividend (paid to cash)")*AA1001</f>
        <v>51745.237000000008</v>
      </c>
      <c r="BQ1001" s="6">
        <f ca="1">BQ1000+SUMIFS('Transactions (Dated)'!$F:$F,'Transactions (Dated)'!$D:$D,$BL1001,'Transactions (Dated)'!$B:$B,BQ$11,'Transactions (Dated)'!$C:$C,"Dividend (paid to cash)")*AB1001</f>
        <v>922.34999999999991</v>
      </c>
      <c r="BR1001" s="6">
        <f ca="1">BR1000+SUMIFS('Transactions (Dated)'!$F:$F,'Transactions (Dated)'!$D:$D,$BL1001,'Transactions (Dated)'!$B:$B,BR$11,'Transactions (Dated)'!$C:$C,"Dividend (paid to cash)")*AC1001</f>
        <v>0</v>
      </c>
      <c r="BS1001" s="6">
        <f ca="1">BS1000+SUMIFS('Transactions (Dated)'!$F:$F,'Transactions (Dated)'!$D:$D,$BL1001,'Transactions (Dated)'!$B:$B,BS$11,'Transactions (Dated)'!$C:$C,"Dividend (paid to cash)")*AD1001</f>
        <v>0</v>
      </c>
      <c r="BT1001" s="6">
        <f ca="1">BT1000+SUMIFS('Transactions (Dated)'!$F:$F,'Transactions (Dated)'!$D:$D,$BL1001,'Transactions (Dated)'!$B:$B,BT$11,'Transactions (Dated)'!$C:$C,"Dividend (paid to cash)")*AE1001</f>
        <v>11745</v>
      </c>
      <c r="BU1001" s="6">
        <f ca="1">BU1000+SUMIFS('Transactions (Dated)'!$F:$F,'Transactions (Dated)'!$D:$D,$BL1001,'Transactions (Dated)'!$B:$B,BU$11,'Transactions (Dated)'!$C:$C,"Dividend (paid to cash)")*AF1001</f>
        <v>0</v>
      </c>
      <c r="BV1001" s="6">
        <f ca="1">BV1000+SUMIFS('Transactions (Dated)'!$F:$F,'Transactions (Dated)'!$D:$D,$BL1001,'Transactions (Dated)'!$B:$B,BV$11,'Transactions (Dated)'!$C:$C,"Dividend (paid to cash)")*AG1001</f>
        <v>0</v>
      </c>
      <c r="BW1001" s="6">
        <f ca="1">BW1000+SUMIFS('Transactions (Dated)'!$F:$F,'Transactions (Dated)'!$D:$D,$BL1001,'Transactions (Dated)'!$B:$B,BW$11,'Transactions (Dated)'!$C:$C,"Dividend (paid to cash)")*AH1001</f>
        <v>0</v>
      </c>
      <c r="BX1001" s="6">
        <f ca="1">BX1000+SUMIFS('Transactions (Dated)'!$F:$F,'Transactions (Dated)'!$D:$D,$BL1001,'Transactions (Dated)'!$B:$B,BX$11,'Transactions (Dated)'!$C:$C,"Dividend (paid to cash)")*AI1001</f>
        <v>0</v>
      </c>
      <c r="BY1001" s="6">
        <f ca="1">BY1000+SUMIFS('Transactions (Dated)'!$F:$F,'Transactions (Dated)'!$D:$D,$BL1001,'Transactions (Dated)'!$B:$B,BY$11,'Transactions (Dated)'!$C:$C,"Dividend (paid to cash)")*AJ1001</f>
        <v>0</v>
      </c>
      <c r="BZ1001" s="6">
        <f ca="1">BZ1000+SUMIFS('Transactions (Dated)'!$F:$F,'Transactions (Dated)'!$D:$D,$BL1001,'Transactions (Dated)'!$B:$B,BZ$11,'Transactions (Dated)'!$C:$C,"Dividend (paid to cash)")*AK1001</f>
        <v>0</v>
      </c>
      <c r="CA1001" s="6">
        <f ca="1">CA1000+SUMIFS('Transactions (Dated)'!$F:$F,'Transactions (Dated)'!$D:$D,$BL1001,'Transactions (Dated)'!$B:$B,CA$11,'Transactions (Dated)'!$C:$C,"Dividend (paid to cash)")*AL1001</f>
        <v>0</v>
      </c>
      <c r="CB1001" s="6">
        <v>0</v>
      </c>
      <c r="CC1001" s="6">
        <v>0</v>
      </c>
      <c r="CF1001" s="6">
        <f t="shared" ca="1" si="438"/>
        <v>81152.111999999994</v>
      </c>
      <c r="CH1001" s="3">
        <f t="shared" si="439"/>
        <v>43354</v>
      </c>
      <c r="CI1001" s="4">
        <f t="shared" ca="1" si="440"/>
        <v>779834.92999999993</v>
      </c>
      <c r="CJ1001" s="4">
        <f t="shared" ca="1" si="441"/>
        <v>81152.111999999994</v>
      </c>
      <c r="CL1001" s="4">
        <f t="shared" ca="1" si="442"/>
        <v>860987.0419999999</v>
      </c>
    </row>
    <row r="1002" spans="2:90" x14ac:dyDescent="0.15">
      <c r="B1002" s="3">
        <v>43355</v>
      </c>
      <c r="E1002" s="86">
        <v>43355</v>
      </c>
      <c r="F1002" s="53">
        <v>13.36</v>
      </c>
      <c r="G1002">
        <v>4.72</v>
      </c>
      <c r="H1002">
        <v>21.75</v>
      </c>
      <c r="I1002">
        <v>26.37</v>
      </c>
      <c r="K1002">
        <v>12.13</v>
      </c>
      <c r="L1002">
        <v>16.3</v>
      </c>
      <c r="O1002">
        <v>17.27</v>
      </c>
      <c r="Q1002">
        <v>1.19</v>
      </c>
      <c r="R1002">
        <v>5.77</v>
      </c>
      <c r="S1002">
        <v>42.4</v>
      </c>
      <c r="T1002">
        <v>0.315</v>
      </c>
      <c r="U1002">
        <v>42.4</v>
      </c>
      <c r="X1002" s="3">
        <f t="shared" si="420"/>
        <v>43355</v>
      </c>
      <c r="Y1002" s="40">
        <f ca="1">Y1001+SUMIFS('Transactions (Dated)'!$E$2:$E$53,'Transactions (Dated)'!$D$2:$D$53,'Share Values'!$X1002,'Transactions (Dated)'!$B$2:$B$53,'Share Values'!Y$11,'Transactions (Dated)'!$C$2:$C$53,"Buy")-SUMIFS('Transactions (Dated)'!$E$2:$E$53,'Transactions (Dated)'!$D$2:$D$53,'Share Values'!$X1002,'Transactions (Dated)'!$B$2:$B$53,'Share Values'!Y$11,'Transactions (Dated)'!$C$2:$C$53,"Sell")</f>
        <v>4625</v>
      </c>
      <c r="Z1002" s="40">
        <f ca="1">Z1001+SUMIFS('Transactions (Dated)'!$E$2:$E$53,'Transactions (Dated)'!$D$2:$D$53,'Share Values'!$X1002,'Transactions (Dated)'!$B$2:$B$53,'Share Values'!Z$11,'Transactions (Dated)'!$C$2:$C$53,"Buy")-SUMIFS('Transactions (Dated)'!$E$2:$E$53,'Transactions (Dated)'!$D$2:$D$53,'Share Values'!$X1002,'Transactions (Dated)'!$B$2:$B$53,'Share Values'!Z$11,'Transactions (Dated)'!$C$2:$C$53,"Sell")</f>
        <v>9375</v>
      </c>
      <c r="AA1002" s="40">
        <f ca="1">AA1001+SUMIFS('Transactions (Dated)'!$E$2:$E$53,'Transactions (Dated)'!$D$2:$D$53,'Share Values'!$X1002,'Transactions (Dated)'!$B$2:$B$53,'Share Values'!AA$11,'Transactions (Dated)'!$C$2:$C$53,"Buy")-SUMIFS('Transactions (Dated)'!$E$2:$E$53,'Transactions (Dated)'!$D$2:$D$53,'Share Values'!$X1002,'Transactions (Dated)'!$B$2:$B$53,'Share Values'!AA$11,'Transactions (Dated)'!$C$2:$C$53,"Sell")</f>
        <v>26357</v>
      </c>
      <c r="AB1002" s="40">
        <f ca="1">AB1001+SUMIFS('Transactions (Dated)'!$E$2:$E$53,'Transactions (Dated)'!$D$2:$D$53,'Share Values'!$X1002,'Transactions (Dated)'!$B$2:$B$53,'Share Values'!AB$11,'Transactions (Dated)'!$C$2:$C$53,"Buy")-SUMIFS('Transactions (Dated)'!$E$2:$E$53,'Transactions (Dated)'!$D$2:$D$53,'Share Values'!$X1002,'Transactions (Dated)'!$B$2:$B$53,'Share Values'!AB$11,'Transactions (Dated)'!$C$2:$C$53,"Sell")</f>
        <v>1892</v>
      </c>
      <c r="AC1002" s="40">
        <f ca="1">AC1001+SUMIFS('Transactions (Dated)'!$E$2:$E$53,'Transactions (Dated)'!$D$2:$D$53,'Share Values'!$X1002,'Transactions (Dated)'!$B$2:$B$53,'Share Values'!AC$11,'Transactions (Dated)'!$C$2:$C$53,"Buy")-SUMIFS('Transactions (Dated)'!$E$2:$E$53,'Transactions (Dated)'!$D$2:$D$53,'Share Values'!$X1002,'Transactions (Dated)'!$B$2:$B$53,'Share Values'!AC$11,'Transactions (Dated)'!$C$2:$C$53,"Sell")</f>
        <v>2348</v>
      </c>
      <c r="AD1002" s="40">
        <f ca="1">AD1001+SUMIFS('Transactions (Dated)'!$E$2:$E$53,'Transactions (Dated)'!$D$2:$D$53,'Share Values'!$X1002,'Transactions (Dated)'!$B$2:$B$53,'Share Values'!AD$11,'Transactions (Dated)'!$C$2:$C$53,"Buy")-SUMIFS('Transactions (Dated)'!$E$2:$E$53,'Transactions (Dated)'!$D$2:$D$53,'Share Values'!$X1002,'Transactions (Dated)'!$B$2:$B$53,'Share Values'!AD$11,'Transactions (Dated)'!$C$2:$C$53,"Sell")</f>
        <v>0</v>
      </c>
      <c r="AE1002" s="40">
        <f ca="1">AE1001+SUMIFS('Transactions (Dated)'!$E$2:$E$53,'Transactions (Dated)'!$D$2:$D$53,'Share Values'!$X1002,'Transactions (Dated)'!$B$2:$B$53,'Share Values'!AE$11,'Transactions (Dated)'!$C$2:$C$53,"Buy")-SUMIFS('Transactions (Dated)'!$E$2:$E$53,'Transactions (Dated)'!$D$2:$D$53,'Share Values'!$X1002,'Transactions (Dated)'!$B$2:$B$53,'Share Values'!AE$11,'Transactions (Dated)'!$C$2:$C$53,"Sell")</f>
        <v>2900</v>
      </c>
      <c r="AF1002" s="40">
        <f ca="1">AF1001+SUMIFS('Transactions (Dated)'!$E$2:$E$53,'Transactions (Dated)'!$D$2:$D$53,'Share Values'!$X1002,'Transactions (Dated)'!$B$2:$B$53,'Share Values'!AF$11,'Transactions (Dated)'!$C$2:$C$53,"Buy")-SUMIFS('Transactions (Dated)'!$E$2:$E$53,'Transactions (Dated)'!$D$2:$D$53,'Share Values'!$X1002,'Transactions (Dated)'!$B$2:$B$53,'Share Values'!AF$11,'Transactions (Dated)'!$C$2:$C$53,"Sell")</f>
        <v>14201</v>
      </c>
      <c r="AG1002" s="40">
        <f ca="1">AG1001+SUMIFS('Transactions (Dated)'!$E$2:$E$53,'Transactions (Dated)'!$D$2:$D$53,'Share Values'!$X1002,'Transactions (Dated)'!$B$2:$B$53,'Share Values'!AG$11,'Transactions (Dated)'!$C$2:$C$53,"Buy")-SUMIFS('Transactions (Dated)'!$E$2:$E$53,'Transactions (Dated)'!$D$2:$D$53,'Share Values'!$X1002,'Transactions (Dated)'!$B$2:$B$53,'Share Values'!AG$11,'Transactions (Dated)'!$C$2:$C$53,"Sell")</f>
        <v>6835</v>
      </c>
      <c r="AH1002" s="40">
        <f ca="1">AH1001+SUMIFS('Transactions (Dated)'!$E$2:$E$53,'Transactions (Dated)'!$D$2:$D$53,'Share Values'!$X1002,'Transactions (Dated)'!$B$2:$B$53,'Share Values'!AH$11,'Transactions (Dated)'!$C$2:$C$53,"Buy")-SUMIFS('Transactions (Dated)'!$E$2:$E$53,'Transactions (Dated)'!$D$2:$D$53,'Share Values'!$X1002,'Transactions (Dated)'!$B$2:$B$53,'Share Values'!AH$11,'Transactions (Dated)'!$C$2:$C$53,"Sell")</f>
        <v>0</v>
      </c>
      <c r="AI1002" s="40">
        <f ca="1">AI1001+SUMIFS('Transactions (Dated)'!$E$2:$E$53,'Transactions (Dated)'!$D$2:$D$53,'Share Values'!$X1002,'Transactions (Dated)'!$B$2:$B$53,'Share Values'!AI$11,'Transactions (Dated)'!$C$2:$C$53,"Buy")-SUMIFS('Transactions (Dated)'!$E$2:$E$53,'Transactions (Dated)'!$D$2:$D$53,'Share Values'!$X1002,'Transactions (Dated)'!$B$2:$B$53,'Share Values'!AI$11,'Transactions (Dated)'!$C$2:$C$53,"Sell")</f>
        <v>0</v>
      </c>
      <c r="AJ1002" s="40">
        <f ca="1">AJ1001+SUMIFS('Transactions (Dated)'!$E$2:$E$53,'Transactions (Dated)'!$D$2:$D$53,'Share Values'!$X1002,'Transactions (Dated)'!$B$2:$B$53,'Share Values'!AJ$11,'Transactions (Dated)'!$C$2:$C$53,"Buy")-SUMIFS('Transactions (Dated)'!$E$2:$E$53,'Transactions (Dated)'!$D$2:$D$53,'Share Values'!$X1002,'Transactions (Dated)'!$B$2:$B$53,'Share Values'!AJ$11,'Transactions (Dated)'!$C$2:$C$53,"Sell")</f>
        <v>0</v>
      </c>
      <c r="AK1002" s="40">
        <f ca="1">AK1001+SUMIFS('Transactions (Dated)'!$E$2:$E$53,'Transactions (Dated)'!$D$2:$D$53,'Share Values'!$X1002,'Transactions (Dated)'!$B$2:$B$53,'Share Values'!AK$11,'Transactions (Dated)'!$C$2:$C$53,"Buy")-SUMIFS('Transactions (Dated)'!$E$2:$E$53,'Transactions (Dated)'!$D$2:$D$53,'Share Values'!$X1002,'Transactions (Dated)'!$B$2:$B$53,'Share Values'!AK$11,'Transactions (Dated)'!$C$2:$C$53,"Sell")</f>
        <v>0</v>
      </c>
      <c r="AL1002" s="40">
        <f ca="1">AL1001+SUMIFS('Transactions (Dated)'!$E$2:$E$53,'Transactions (Dated)'!$D$2:$D$53,'Share Values'!$X1002,'Transactions (Dated)'!$B$2:$B$53,'Share Values'!AL$11,'Transactions (Dated)'!$C$2:$C$53,"Buy")-SUMIFS('Transactions (Dated)'!$E$2:$E$53,'Transactions (Dated)'!$D$2:$D$53,'Share Values'!$X1002,'Transactions (Dated)'!$B$2:$B$53,'Share Values'!AL$11,'Transactions (Dated)'!$C$2:$C$53,"Sell")</f>
        <v>0</v>
      </c>
      <c r="AM1002" s="40">
        <f ca="1">AM1001+SUMIFS('Transactions (Dated)'!$E$2:$E$53,'Transactions (Dated)'!$D$2:$D$53,'Share Values'!$X1002,'Transactions (Dated)'!$B$2:$B$53,'Share Values'!AM$11,'Transactions (Dated)'!$C$2:$C$53,"Buy")-SUMIFS('Transactions (Dated)'!$E$2:$E$53,'Transactions (Dated)'!$D$2:$D$53,'Share Values'!$X1002,'Transactions (Dated)'!$B$2:$B$53,'Share Values'!AM$11,'Transactions (Dated)'!$C$2:$C$53,"Sell")</f>
        <v>0</v>
      </c>
      <c r="AN1002" s="40">
        <f ca="1">AN1001+SUMIFS('Transactions (Dated)'!$E$2:$E$53,'Transactions (Dated)'!$D$2:$D$53,'Share Values'!$X1002,'Transactions (Dated)'!$B$2:$B$53,'Share Values'!AN$11,'Transactions (Dated)'!$C$2:$C$53,"Buy")-SUMIFS('Transactions (Dated)'!$E$2:$E$53,'Transactions (Dated)'!$D$2:$D$53,'Share Values'!$X1002,'Transactions (Dated)'!$B$2:$B$53,'Share Values'!AN$11,'Transactions (Dated)'!$C$2:$C$53,"Sell")</f>
        <v>0</v>
      </c>
      <c r="AQ1002" s="3">
        <f t="shared" si="421"/>
        <v>43355</v>
      </c>
      <c r="AR1002" s="6">
        <f t="shared" ca="1" si="422"/>
        <v>61790</v>
      </c>
      <c r="AS1002" s="6">
        <f t="shared" ca="1" si="423"/>
        <v>44250</v>
      </c>
      <c r="AT1002" s="6">
        <f t="shared" ca="1" si="424"/>
        <v>573264.75</v>
      </c>
      <c r="AU1002" s="6">
        <f t="shared" ca="1" si="425"/>
        <v>49892.04</v>
      </c>
      <c r="AV1002" s="6">
        <f t="shared" ca="1" si="426"/>
        <v>0</v>
      </c>
      <c r="AW1002" s="6">
        <f t="shared" ca="1" si="427"/>
        <v>0</v>
      </c>
      <c r="AX1002" s="6">
        <f t="shared" ca="1" si="428"/>
        <v>47270</v>
      </c>
      <c r="AY1002" s="6">
        <f t="shared" ca="1" si="429"/>
        <v>0</v>
      </c>
      <c r="AZ1002" s="6">
        <f t="shared" ca="1" si="430"/>
        <v>0</v>
      </c>
      <c r="BA1002" s="6">
        <f t="shared" ca="1" si="431"/>
        <v>0</v>
      </c>
      <c r="BB1002" s="6">
        <f t="shared" ca="1" si="432"/>
        <v>0</v>
      </c>
      <c r="BC1002" s="6">
        <f t="shared" ca="1" si="433"/>
        <v>0</v>
      </c>
      <c r="BD1002" s="6">
        <f t="shared" ca="1" si="434"/>
        <v>0</v>
      </c>
      <c r="BE1002" s="6">
        <f t="shared" ca="1" si="435"/>
        <v>0</v>
      </c>
      <c r="BF1002" s="6">
        <f t="shared" ca="1" si="418"/>
        <v>0</v>
      </c>
      <c r="BG1002" s="6">
        <f t="shared" ca="1" si="419"/>
        <v>0</v>
      </c>
      <c r="BJ1002" s="4">
        <f t="shared" ca="1" si="436"/>
        <v>776466.79</v>
      </c>
      <c r="BL1002" s="3">
        <f t="shared" si="437"/>
        <v>43355</v>
      </c>
      <c r="BM1002" s="6">
        <f>BM1001+SUMIFS('Transactions (Dated)'!G:G,'Transactions (Dated)'!D:D,'Share Values'!AQ1002)</f>
        <v>14317.649999999987</v>
      </c>
      <c r="BN1002" s="6">
        <f ca="1">BN1001+SUMIFS('Transactions (Dated)'!$F:$F,'Transactions (Dated)'!$D:$D,$BL1002,'Transactions (Dated)'!$B:$B,BN$11,'Transactions (Dated)'!$C:$C,"Dividend (paid to cash)")*Y1002</f>
        <v>0</v>
      </c>
      <c r="BO1002" s="6">
        <f ca="1">BO1001+SUMIFS('Transactions (Dated)'!$F:$F,'Transactions (Dated)'!$D:$D,$BL1002,'Transactions (Dated)'!$B:$B,BO$11,'Transactions (Dated)'!$C:$C,"Dividend (paid to cash)")*Z1002</f>
        <v>2421.875</v>
      </c>
      <c r="BP1002" s="6">
        <f ca="1">BP1001+SUMIFS('Transactions (Dated)'!$F:$F,'Transactions (Dated)'!$D:$D,$BL1002,'Transactions (Dated)'!$B:$B,BP$11,'Transactions (Dated)'!$C:$C,"Dividend (paid to cash)")*AA1002</f>
        <v>51745.237000000008</v>
      </c>
      <c r="BQ1002" s="6">
        <f ca="1">BQ1001+SUMIFS('Transactions (Dated)'!$F:$F,'Transactions (Dated)'!$D:$D,$BL1002,'Transactions (Dated)'!$B:$B,BQ$11,'Transactions (Dated)'!$C:$C,"Dividend (paid to cash)")*AB1002</f>
        <v>922.34999999999991</v>
      </c>
      <c r="BR1002" s="6">
        <f ca="1">BR1001+SUMIFS('Transactions (Dated)'!$F:$F,'Transactions (Dated)'!$D:$D,$BL1002,'Transactions (Dated)'!$B:$B,BR$11,'Transactions (Dated)'!$C:$C,"Dividend (paid to cash)")*AC1002</f>
        <v>0</v>
      </c>
      <c r="BS1002" s="6">
        <f ca="1">BS1001+SUMIFS('Transactions (Dated)'!$F:$F,'Transactions (Dated)'!$D:$D,$BL1002,'Transactions (Dated)'!$B:$B,BS$11,'Transactions (Dated)'!$C:$C,"Dividend (paid to cash)")*AD1002</f>
        <v>0</v>
      </c>
      <c r="BT1002" s="6">
        <f ca="1">BT1001+SUMIFS('Transactions (Dated)'!$F:$F,'Transactions (Dated)'!$D:$D,$BL1002,'Transactions (Dated)'!$B:$B,BT$11,'Transactions (Dated)'!$C:$C,"Dividend (paid to cash)")*AE1002</f>
        <v>11745</v>
      </c>
      <c r="BU1002" s="6">
        <f ca="1">BU1001+SUMIFS('Transactions (Dated)'!$F:$F,'Transactions (Dated)'!$D:$D,$BL1002,'Transactions (Dated)'!$B:$B,BU$11,'Transactions (Dated)'!$C:$C,"Dividend (paid to cash)")*AF1002</f>
        <v>0</v>
      </c>
      <c r="BV1002" s="6">
        <f ca="1">BV1001+SUMIFS('Transactions (Dated)'!$F:$F,'Transactions (Dated)'!$D:$D,$BL1002,'Transactions (Dated)'!$B:$B,BV$11,'Transactions (Dated)'!$C:$C,"Dividend (paid to cash)")*AG1002</f>
        <v>0</v>
      </c>
      <c r="BW1002" s="6">
        <f ca="1">BW1001+SUMIFS('Transactions (Dated)'!$F:$F,'Transactions (Dated)'!$D:$D,$BL1002,'Transactions (Dated)'!$B:$B,BW$11,'Transactions (Dated)'!$C:$C,"Dividend (paid to cash)")*AH1002</f>
        <v>0</v>
      </c>
      <c r="BX1002" s="6">
        <f ca="1">BX1001+SUMIFS('Transactions (Dated)'!$F:$F,'Transactions (Dated)'!$D:$D,$BL1002,'Transactions (Dated)'!$B:$B,BX$11,'Transactions (Dated)'!$C:$C,"Dividend (paid to cash)")*AI1002</f>
        <v>0</v>
      </c>
      <c r="BY1002" s="6">
        <f ca="1">BY1001+SUMIFS('Transactions (Dated)'!$F:$F,'Transactions (Dated)'!$D:$D,$BL1002,'Transactions (Dated)'!$B:$B,BY$11,'Transactions (Dated)'!$C:$C,"Dividend (paid to cash)")*AJ1002</f>
        <v>0</v>
      </c>
      <c r="BZ1002" s="6">
        <f ca="1">BZ1001+SUMIFS('Transactions (Dated)'!$F:$F,'Transactions (Dated)'!$D:$D,$BL1002,'Transactions (Dated)'!$B:$B,BZ$11,'Transactions (Dated)'!$C:$C,"Dividend (paid to cash)")*AK1002</f>
        <v>0</v>
      </c>
      <c r="CA1002" s="6">
        <f ca="1">CA1001+SUMIFS('Transactions (Dated)'!$F:$F,'Transactions (Dated)'!$D:$D,$BL1002,'Transactions (Dated)'!$B:$B,CA$11,'Transactions (Dated)'!$C:$C,"Dividend (paid to cash)")*AL1002</f>
        <v>0</v>
      </c>
      <c r="CB1002" s="6">
        <v>0</v>
      </c>
      <c r="CC1002" s="6">
        <v>0</v>
      </c>
      <c r="CF1002" s="6">
        <f t="shared" ca="1" si="438"/>
        <v>81152.111999999994</v>
      </c>
      <c r="CH1002" s="3">
        <f t="shared" si="439"/>
        <v>43355</v>
      </c>
      <c r="CI1002" s="4">
        <f t="shared" ca="1" si="440"/>
        <v>776466.79</v>
      </c>
      <c r="CJ1002" s="4">
        <f t="shared" ca="1" si="441"/>
        <v>81152.111999999994</v>
      </c>
      <c r="CL1002" s="4">
        <f t="shared" ca="1" si="442"/>
        <v>857618.902</v>
      </c>
    </row>
    <row r="1003" spans="2:90" x14ac:dyDescent="0.15">
      <c r="B1003" s="3">
        <v>43356</v>
      </c>
      <c r="E1003" s="86">
        <v>43356</v>
      </c>
      <c r="F1003" s="53">
        <v>13.35</v>
      </c>
      <c r="G1003">
        <v>4.6399999999999997</v>
      </c>
      <c r="H1003">
        <v>21.7</v>
      </c>
      <c r="I1003">
        <v>26.31</v>
      </c>
      <c r="K1003">
        <v>11.98</v>
      </c>
      <c r="L1003">
        <v>16.12</v>
      </c>
      <c r="O1003">
        <v>17.12</v>
      </c>
      <c r="Q1003">
        <v>1.1599999999999999</v>
      </c>
      <c r="R1003">
        <v>5.72</v>
      </c>
      <c r="S1003">
        <v>42.45</v>
      </c>
      <c r="T1003">
        <v>0.31</v>
      </c>
      <c r="U1003">
        <v>42.45</v>
      </c>
      <c r="X1003" s="3">
        <f t="shared" si="420"/>
        <v>43356</v>
      </c>
      <c r="Y1003" s="40">
        <f ca="1">Y1002+SUMIFS('Transactions (Dated)'!$E$2:$E$53,'Transactions (Dated)'!$D$2:$D$53,'Share Values'!$X1003,'Transactions (Dated)'!$B$2:$B$53,'Share Values'!Y$11,'Transactions (Dated)'!$C$2:$C$53,"Buy")-SUMIFS('Transactions (Dated)'!$E$2:$E$53,'Transactions (Dated)'!$D$2:$D$53,'Share Values'!$X1003,'Transactions (Dated)'!$B$2:$B$53,'Share Values'!Y$11,'Transactions (Dated)'!$C$2:$C$53,"Sell")</f>
        <v>4625</v>
      </c>
      <c r="Z1003" s="40">
        <f ca="1">Z1002+SUMIFS('Transactions (Dated)'!$E$2:$E$53,'Transactions (Dated)'!$D$2:$D$53,'Share Values'!$X1003,'Transactions (Dated)'!$B$2:$B$53,'Share Values'!Z$11,'Transactions (Dated)'!$C$2:$C$53,"Buy")-SUMIFS('Transactions (Dated)'!$E$2:$E$53,'Transactions (Dated)'!$D$2:$D$53,'Share Values'!$X1003,'Transactions (Dated)'!$B$2:$B$53,'Share Values'!Z$11,'Transactions (Dated)'!$C$2:$C$53,"Sell")</f>
        <v>9375</v>
      </c>
      <c r="AA1003" s="40">
        <f ca="1">AA1002+SUMIFS('Transactions (Dated)'!$E$2:$E$53,'Transactions (Dated)'!$D$2:$D$53,'Share Values'!$X1003,'Transactions (Dated)'!$B$2:$B$53,'Share Values'!AA$11,'Transactions (Dated)'!$C$2:$C$53,"Buy")-SUMIFS('Transactions (Dated)'!$E$2:$E$53,'Transactions (Dated)'!$D$2:$D$53,'Share Values'!$X1003,'Transactions (Dated)'!$B$2:$B$53,'Share Values'!AA$11,'Transactions (Dated)'!$C$2:$C$53,"Sell")</f>
        <v>26357</v>
      </c>
      <c r="AB1003" s="40">
        <f ca="1">AB1002+SUMIFS('Transactions (Dated)'!$E$2:$E$53,'Transactions (Dated)'!$D$2:$D$53,'Share Values'!$X1003,'Transactions (Dated)'!$B$2:$B$53,'Share Values'!AB$11,'Transactions (Dated)'!$C$2:$C$53,"Buy")-SUMIFS('Transactions (Dated)'!$E$2:$E$53,'Transactions (Dated)'!$D$2:$D$53,'Share Values'!$X1003,'Transactions (Dated)'!$B$2:$B$53,'Share Values'!AB$11,'Transactions (Dated)'!$C$2:$C$53,"Sell")</f>
        <v>1892</v>
      </c>
      <c r="AC1003" s="40">
        <f ca="1">AC1002+SUMIFS('Transactions (Dated)'!$E$2:$E$53,'Transactions (Dated)'!$D$2:$D$53,'Share Values'!$X1003,'Transactions (Dated)'!$B$2:$B$53,'Share Values'!AC$11,'Transactions (Dated)'!$C$2:$C$53,"Buy")-SUMIFS('Transactions (Dated)'!$E$2:$E$53,'Transactions (Dated)'!$D$2:$D$53,'Share Values'!$X1003,'Transactions (Dated)'!$B$2:$B$53,'Share Values'!AC$11,'Transactions (Dated)'!$C$2:$C$53,"Sell")</f>
        <v>2348</v>
      </c>
      <c r="AD1003" s="40">
        <f ca="1">AD1002+SUMIFS('Transactions (Dated)'!$E$2:$E$53,'Transactions (Dated)'!$D$2:$D$53,'Share Values'!$X1003,'Transactions (Dated)'!$B$2:$B$53,'Share Values'!AD$11,'Transactions (Dated)'!$C$2:$C$53,"Buy")-SUMIFS('Transactions (Dated)'!$E$2:$E$53,'Transactions (Dated)'!$D$2:$D$53,'Share Values'!$X1003,'Transactions (Dated)'!$B$2:$B$53,'Share Values'!AD$11,'Transactions (Dated)'!$C$2:$C$53,"Sell")</f>
        <v>0</v>
      </c>
      <c r="AE1003" s="40">
        <f ca="1">AE1002+SUMIFS('Transactions (Dated)'!$E$2:$E$53,'Transactions (Dated)'!$D$2:$D$53,'Share Values'!$X1003,'Transactions (Dated)'!$B$2:$B$53,'Share Values'!AE$11,'Transactions (Dated)'!$C$2:$C$53,"Buy")-SUMIFS('Transactions (Dated)'!$E$2:$E$53,'Transactions (Dated)'!$D$2:$D$53,'Share Values'!$X1003,'Transactions (Dated)'!$B$2:$B$53,'Share Values'!AE$11,'Transactions (Dated)'!$C$2:$C$53,"Sell")</f>
        <v>2900</v>
      </c>
      <c r="AF1003" s="40">
        <f ca="1">AF1002+SUMIFS('Transactions (Dated)'!$E$2:$E$53,'Transactions (Dated)'!$D$2:$D$53,'Share Values'!$X1003,'Transactions (Dated)'!$B$2:$B$53,'Share Values'!AF$11,'Transactions (Dated)'!$C$2:$C$53,"Buy")-SUMIFS('Transactions (Dated)'!$E$2:$E$53,'Transactions (Dated)'!$D$2:$D$53,'Share Values'!$X1003,'Transactions (Dated)'!$B$2:$B$53,'Share Values'!AF$11,'Transactions (Dated)'!$C$2:$C$53,"Sell")</f>
        <v>14201</v>
      </c>
      <c r="AG1003" s="40">
        <f ca="1">AG1002+SUMIFS('Transactions (Dated)'!$E$2:$E$53,'Transactions (Dated)'!$D$2:$D$53,'Share Values'!$X1003,'Transactions (Dated)'!$B$2:$B$53,'Share Values'!AG$11,'Transactions (Dated)'!$C$2:$C$53,"Buy")-SUMIFS('Transactions (Dated)'!$E$2:$E$53,'Transactions (Dated)'!$D$2:$D$53,'Share Values'!$X1003,'Transactions (Dated)'!$B$2:$B$53,'Share Values'!AG$11,'Transactions (Dated)'!$C$2:$C$53,"Sell")</f>
        <v>6835</v>
      </c>
      <c r="AH1003" s="40">
        <f ca="1">AH1002+SUMIFS('Transactions (Dated)'!$E$2:$E$53,'Transactions (Dated)'!$D$2:$D$53,'Share Values'!$X1003,'Transactions (Dated)'!$B$2:$B$53,'Share Values'!AH$11,'Transactions (Dated)'!$C$2:$C$53,"Buy")-SUMIFS('Transactions (Dated)'!$E$2:$E$53,'Transactions (Dated)'!$D$2:$D$53,'Share Values'!$X1003,'Transactions (Dated)'!$B$2:$B$53,'Share Values'!AH$11,'Transactions (Dated)'!$C$2:$C$53,"Sell")</f>
        <v>0</v>
      </c>
      <c r="AI1003" s="40">
        <f ca="1">AI1002+SUMIFS('Transactions (Dated)'!$E$2:$E$53,'Transactions (Dated)'!$D$2:$D$53,'Share Values'!$X1003,'Transactions (Dated)'!$B$2:$B$53,'Share Values'!AI$11,'Transactions (Dated)'!$C$2:$C$53,"Buy")-SUMIFS('Transactions (Dated)'!$E$2:$E$53,'Transactions (Dated)'!$D$2:$D$53,'Share Values'!$X1003,'Transactions (Dated)'!$B$2:$B$53,'Share Values'!AI$11,'Transactions (Dated)'!$C$2:$C$53,"Sell")</f>
        <v>0</v>
      </c>
      <c r="AJ1003" s="40">
        <f ca="1">AJ1002+SUMIFS('Transactions (Dated)'!$E$2:$E$53,'Transactions (Dated)'!$D$2:$D$53,'Share Values'!$X1003,'Transactions (Dated)'!$B$2:$B$53,'Share Values'!AJ$11,'Transactions (Dated)'!$C$2:$C$53,"Buy")-SUMIFS('Transactions (Dated)'!$E$2:$E$53,'Transactions (Dated)'!$D$2:$D$53,'Share Values'!$X1003,'Transactions (Dated)'!$B$2:$B$53,'Share Values'!AJ$11,'Transactions (Dated)'!$C$2:$C$53,"Sell")</f>
        <v>0</v>
      </c>
      <c r="AK1003" s="40">
        <f ca="1">AK1002+SUMIFS('Transactions (Dated)'!$E$2:$E$53,'Transactions (Dated)'!$D$2:$D$53,'Share Values'!$X1003,'Transactions (Dated)'!$B$2:$B$53,'Share Values'!AK$11,'Transactions (Dated)'!$C$2:$C$53,"Buy")-SUMIFS('Transactions (Dated)'!$E$2:$E$53,'Transactions (Dated)'!$D$2:$D$53,'Share Values'!$X1003,'Transactions (Dated)'!$B$2:$B$53,'Share Values'!AK$11,'Transactions (Dated)'!$C$2:$C$53,"Sell")</f>
        <v>0</v>
      </c>
      <c r="AL1003" s="40">
        <f ca="1">AL1002+SUMIFS('Transactions (Dated)'!$E$2:$E$53,'Transactions (Dated)'!$D$2:$D$53,'Share Values'!$X1003,'Transactions (Dated)'!$B$2:$B$53,'Share Values'!AL$11,'Transactions (Dated)'!$C$2:$C$53,"Buy")-SUMIFS('Transactions (Dated)'!$E$2:$E$53,'Transactions (Dated)'!$D$2:$D$53,'Share Values'!$X1003,'Transactions (Dated)'!$B$2:$B$53,'Share Values'!AL$11,'Transactions (Dated)'!$C$2:$C$53,"Sell")</f>
        <v>0</v>
      </c>
      <c r="AM1003" s="40">
        <f ca="1">AM1002+SUMIFS('Transactions (Dated)'!$E$2:$E$53,'Transactions (Dated)'!$D$2:$D$53,'Share Values'!$X1003,'Transactions (Dated)'!$B$2:$B$53,'Share Values'!AM$11,'Transactions (Dated)'!$C$2:$C$53,"Buy")-SUMIFS('Transactions (Dated)'!$E$2:$E$53,'Transactions (Dated)'!$D$2:$D$53,'Share Values'!$X1003,'Transactions (Dated)'!$B$2:$B$53,'Share Values'!AM$11,'Transactions (Dated)'!$C$2:$C$53,"Sell")</f>
        <v>0</v>
      </c>
      <c r="AN1003" s="40">
        <f ca="1">AN1002+SUMIFS('Transactions (Dated)'!$E$2:$E$53,'Transactions (Dated)'!$D$2:$D$53,'Share Values'!$X1003,'Transactions (Dated)'!$B$2:$B$53,'Share Values'!AN$11,'Transactions (Dated)'!$C$2:$C$53,"Buy")-SUMIFS('Transactions (Dated)'!$E$2:$E$53,'Transactions (Dated)'!$D$2:$D$53,'Share Values'!$X1003,'Transactions (Dated)'!$B$2:$B$53,'Share Values'!AN$11,'Transactions (Dated)'!$C$2:$C$53,"Sell")</f>
        <v>0</v>
      </c>
      <c r="AQ1003" s="3">
        <f t="shared" si="421"/>
        <v>43356</v>
      </c>
      <c r="AR1003" s="6">
        <f t="shared" ca="1" si="422"/>
        <v>61743.75</v>
      </c>
      <c r="AS1003" s="6">
        <f t="shared" ca="1" si="423"/>
        <v>43500</v>
      </c>
      <c r="AT1003" s="6">
        <f t="shared" ca="1" si="424"/>
        <v>571946.9</v>
      </c>
      <c r="AU1003" s="6">
        <f t="shared" ca="1" si="425"/>
        <v>49778.52</v>
      </c>
      <c r="AV1003" s="6">
        <f t="shared" ca="1" si="426"/>
        <v>0</v>
      </c>
      <c r="AW1003" s="6">
        <f t="shared" ca="1" si="427"/>
        <v>0</v>
      </c>
      <c r="AX1003" s="6">
        <f t="shared" ca="1" si="428"/>
        <v>46748</v>
      </c>
      <c r="AY1003" s="6">
        <f t="shared" ca="1" si="429"/>
        <v>0</v>
      </c>
      <c r="AZ1003" s="6">
        <f t="shared" ca="1" si="430"/>
        <v>0</v>
      </c>
      <c r="BA1003" s="6">
        <f t="shared" ca="1" si="431"/>
        <v>0</v>
      </c>
      <c r="BB1003" s="6">
        <f t="shared" ca="1" si="432"/>
        <v>0</v>
      </c>
      <c r="BC1003" s="6">
        <f t="shared" ca="1" si="433"/>
        <v>0</v>
      </c>
      <c r="BD1003" s="6">
        <f t="shared" ca="1" si="434"/>
        <v>0</v>
      </c>
      <c r="BE1003" s="6">
        <f t="shared" ca="1" si="435"/>
        <v>0</v>
      </c>
      <c r="BF1003" s="6">
        <f t="shared" ca="1" si="418"/>
        <v>0</v>
      </c>
      <c r="BG1003" s="6">
        <f t="shared" ca="1" si="419"/>
        <v>0</v>
      </c>
      <c r="BJ1003" s="4">
        <f t="shared" ca="1" si="436"/>
        <v>773717.17</v>
      </c>
      <c r="BL1003" s="3">
        <f t="shared" si="437"/>
        <v>43356</v>
      </c>
      <c r="BM1003" s="6">
        <f>BM1002+SUMIFS('Transactions (Dated)'!G:G,'Transactions (Dated)'!D:D,'Share Values'!AQ1003)</f>
        <v>14317.649999999987</v>
      </c>
      <c r="BN1003" s="6">
        <f ca="1">BN1002+SUMIFS('Transactions (Dated)'!$F:$F,'Transactions (Dated)'!$D:$D,$BL1003,'Transactions (Dated)'!$B:$B,BN$11,'Transactions (Dated)'!$C:$C,"Dividend (paid to cash)")*Y1003</f>
        <v>0</v>
      </c>
      <c r="BO1003" s="6">
        <f ca="1">BO1002+SUMIFS('Transactions (Dated)'!$F:$F,'Transactions (Dated)'!$D:$D,$BL1003,'Transactions (Dated)'!$B:$B,BO$11,'Transactions (Dated)'!$C:$C,"Dividend (paid to cash)")*Z1003</f>
        <v>2421.875</v>
      </c>
      <c r="BP1003" s="6">
        <f ca="1">BP1002+SUMIFS('Transactions (Dated)'!$F:$F,'Transactions (Dated)'!$D:$D,$BL1003,'Transactions (Dated)'!$B:$B,BP$11,'Transactions (Dated)'!$C:$C,"Dividend (paid to cash)")*AA1003</f>
        <v>51745.237000000008</v>
      </c>
      <c r="BQ1003" s="6">
        <f ca="1">BQ1002+SUMIFS('Transactions (Dated)'!$F:$F,'Transactions (Dated)'!$D:$D,$BL1003,'Transactions (Dated)'!$B:$B,BQ$11,'Transactions (Dated)'!$C:$C,"Dividend (paid to cash)")*AB1003</f>
        <v>922.34999999999991</v>
      </c>
      <c r="BR1003" s="6">
        <f ca="1">BR1002+SUMIFS('Transactions (Dated)'!$F:$F,'Transactions (Dated)'!$D:$D,$BL1003,'Transactions (Dated)'!$B:$B,BR$11,'Transactions (Dated)'!$C:$C,"Dividend (paid to cash)")*AC1003</f>
        <v>0</v>
      </c>
      <c r="BS1003" s="6">
        <f ca="1">BS1002+SUMIFS('Transactions (Dated)'!$F:$F,'Transactions (Dated)'!$D:$D,$BL1003,'Transactions (Dated)'!$B:$B,BS$11,'Transactions (Dated)'!$C:$C,"Dividend (paid to cash)")*AD1003</f>
        <v>0</v>
      </c>
      <c r="BT1003" s="6">
        <f ca="1">BT1002+SUMIFS('Transactions (Dated)'!$F:$F,'Transactions (Dated)'!$D:$D,$BL1003,'Transactions (Dated)'!$B:$B,BT$11,'Transactions (Dated)'!$C:$C,"Dividend (paid to cash)")*AE1003</f>
        <v>11745</v>
      </c>
      <c r="BU1003" s="6">
        <f ca="1">BU1002+SUMIFS('Transactions (Dated)'!$F:$F,'Transactions (Dated)'!$D:$D,$BL1003,'Transactions (Dated)'!$B:$B,BU$11,'Transactions (Dated)'!$C:$C,"Dividend (paid to cash)")*AF1003</f>
        <v>0</v>
      </c>
      <c r="BV1003" s="6">
        <f ca="1">BV1002+SUMIFS('Transactions (Dated)'!$F:$F,'Transactions (Dated)'!$D:$D,$BL1003,'Transactions (Dated)'!$B:$B,BV$11,'Transactions (Dated)'!$C:$C,"Dividend (paid to cash)")*AG1003</f>
        <v>0</v>
      </c>
      <c r="BW1003" s="6">
        <f ca="1">BW1002+SUMIFS('Transactions (Dated)'!$F:$F,'Transactions (Dated)'!$D:$D,$BL1003,'Transactions (Dated)'!$B:$B,BW$11,'Transactions (Dated)'!$C:$C,"Dividend (paid to cash)")*AH1003</f>
        <v>0</v>
      </c>
      <c r="BX1003" s="6">
        <f ca="1">BX1002+SUMIFS('Transactions (Dated)'!$F:$F,'Transactions (Dated)'!$D:$D,$BL1003,'Transactions (Dated)'!$B:$B,BX$11,'Transactions (Dated)'!$C:$C,"Dividend (paid to cash)")*AI1003</f>
        <v>0</v>
      </c>
      <c r="BY1003" s="6">
        <f ca="1">BY1002+SUMIFS('Transactions (Dated)'!$F:$F,'Transactions (Dated)'!$D:$D,$BL1003,'Transactions (Dated)'!$B:$B,BY$11,'Transactions (Dated)'!$C:$C,"Dividend (paid to cash)")*AJ1003</f>
        <v>0</v>
      </c>
      <c r="BZ1003" s="6">
        <f ca="1">BZ1002+SUMIFS('Transactions (Dated)'!$F:$F,'Transactions (Dated)'!$D:$D,$BL1003,'Transactions (Dated)'!$B:$B,BZ$11,'Transactions (Dated)'!$C:$C,"Dividend (paid to cash)")*AK1003</f>
        <v>0</v>
      </c>
      <c r="CA1003" s="6">
        <f ca="1">CA1002+SUMIFS('Transactions (Dated)'!$F:$F,'Transactions (Dated)'!$D:$D,$BL1003,'Transactions (Dated)'!$B:$B,CA$11,'Transactions (Dated)'!$C:$C,"Dividend (paid to cash)")*AL1003</f>
        <v>0</v>
      </c>
      <c r="CB1003" s="6">
        <v>0</v>
      </c>
      <c r="CC1003" s="6">
        <v>0</v>
      </c>
      <c r="CF1003" s="6">
        <f t="shared" ca="1" si="438"/>
        <v>81152.111999999994</v>
      </c>
      <c r="CH1003" s="3">
        <f t="shared" si="439"/>
        <v>43356</v>
      </c>
      <c r="CI1003" s="4">
        <f t="shared" ca="1" si="440"/>
        <v>773717.17</v>
      </c>
      <c r="CJ1003" s="4">
        <f t="shared" ca="1" si="441"/>
        <v>81152.111999999994</v>
      </c>
      <c r="CL1003" s="4">
        <f t="shared" ca="1" si="442"/>
        <v>854869.28200000001</v>
      </c>
    </row>
    <row r="1004" spans="2:90" x14ac:dyDescent="0.15">
      <c r="B1004" s="3">
        <v>43357</v>
      </c>
      <c r="E1004" s="86">
        <v>43357</v>
      </c>
      <c r="F1004" s="53">
        <v>13.42</v>
      </c>
      <c r="G1004">
        <v>4.75</v>
      </c>
      <c r="H1004">
        <v>21.72</v>
      </c>
      <c r="I1004">
        <v>26.22</v>
      </c>
      <c r="K1004">
        <v>11.87</v>
      </c>
      <c r="L1004">
        <v>15.93</v>
      </c>
      <c r="O1004">
        <v>17.09</v>
      </c>
      <c r="Q1004">
        <v>1.22</v>
      </c>
      <c r="R1004">
        <v>5.9</v>
      </c>
      <c r="S1004">
        <v>42.48</v>
      </c>
      <c r="T1004">
        <v>0.315</v>
      </c>
      <c r="U1004">
        <v>42.48</v>
      </c>
      <c r="X1004" s="3">
        <f t="shared" si="420"/>
        <v>43357</v>
      </c>
      <c r="Y1004" s="40">
        <f ca="1">Y1003+SUMIFS('Transactions (Dated)'!$E$2:$E$53,'Transactions (Dated)'!$D$2:$D$53,'Share Values'!$X1004,'Transactions (Dated)'!$B$2:$B$53,'Share Values'!Y$11,'Transactions (Dated)'!$C$2:$C$53,"Buy")-SUMIFS('Transactions (Dated)'!$E$2:$E$53,'Transactions (Dated)'!$D$2:$D$53,'Share Values'!$X1004,'Transactions (Dated)'!$B$2:$B$53,'Share Values'!Y$11,'Transactions (Dated)'!$C$2:$C$53,"Sell")</f>
        <v>4625</v>
      </c>
      <c r="Z1004" s="40">
        <f ca="1">Z1003+SUMIFS('Transactions (Dated)'!$E$2:$E$53,'Transactions (Dated)'!$D$2:$D$53,'Share Values'!$X1004,'Transactions (Dated)'!$B$2:$B$53,'Share Values'!Z$11,'Transactions (Dated)'!$C$2:$C$53,"Buy")-SUMIFS('Transactions (Dated)'!$E$2:$E$53,'Transactions (Dated)'!$D$2:$D$53,'Share Values'!$X1004,'Transactions (Dated)'!$B$2:$B$53,'Share Values'!Z$11,'Transactions (Dated)'!$C$2:$C$53,"Sell")</f>
        <v>9375</v>
      </c>
      <c r="AA1004" s="40">
        <f ca="1">AA1003+SUMIFS('Transactions (Dated)'!$E$2:$E$53,'Transactions (Dated)'!$D$2:$D$53,'Share Values'!$X1004,'Transactions (Dated)'!$B$2:$B$53,'Share Values'!AA$11,'Transactions (Dated)'!$C$2:$C$53,"Buy")-SUMIFS('Transactions (Dated)'!$E$2:$E$53,'Transactions (Dated)'!$D$2:$D$53,'Share Values'!$X1004,'Transactions (Dated)'!$B$2:$B$53,'Share Values'!AA$11,'Transactions (Dated)'!$C$2:$C$53,"Sell")</f>
        <v>26357</v>
      </c>
      <c r="AB1004" s="40">
        <f ca="1">AB1003+SUMIFS('Transactions (Dated)'!$E$2:$E$53,'Transactions (Dated)'!$D$2:$D$53,'Share Values'!$X1004,'Transactions (Dated)'!$B$2:$B$53,'Share Values'!AB$11,'Transactions (Dated)'!$C$2:$C$53,"Buy")-SUMIFS('Transactions (Dated)'!$E$2:$E$53,'Transactions (Dated)'!$D$2:$D$53,'Share Values'!$X1004,'Transactions (Dated)'!$B$2:$B$53,'Share Values'!AB$11,'Transactions (Dated)'!$C$2:$C$53,"Sell")</f>
        <v>1892</v>
      </c>
      <c r="AC1004" s="40">
        <f ca="1">AC1003+SUMIFS('Transactions (Dated)'!$E$2:$E$53,'Transactions (Dated)'!$D$2:$D$53,'Share Values'!$X1004,'Transactions (Dated)'!$B$2:$B$53,'Share Values'!AC$11,'Transactions (Dated)'!$C$2:$C$53,"Buy")-SUMIFS('Transactions (Dated)'!$E$2:$E$53,'Transactions (Dated)'!$D$2:$D$53,'Share Values'!$X1004,'Transactions (Dated)'!$B$2:$B$53,'Share Values'!AC$11,'Transactions (Dated)'!$C$2:$C$53,"Sell")</f>
        <v>2348</v>
      </c>
      <c r="AD1004" s="40">
        <f ca="1">AD1003+SUMIFS('Transactions (Dated)'!$E$2:$E$53,'Transactions (Dated)'!$D$2:$D$53,'Share Values'!$X1004,'Transactions (Dated)'!$B$2:$B$53,'Share Values'!AD$11,'Transactions (Dated)'!$C$2:$C$53,"Buy")-SUMIFS('Transactions (Dated)'!$E$2:$E$53,'Transactions (Dated)'!$D$2:$D$53,'Share Values'!$X1004,'Transactions (Dated)'!$B$2:$B$53,'Share Values'!AD$11,'Transactions (Dated)'!$C$2:$C$53,"Sell")</f>
        <v>0</v>
      </c>
      <c r="AE1004" s="40">
        <f ca="1">AE1003+SUMIFS('Transactions (Dated)'!$E$2:$E$53,'Transactions (Dated)'!$D$2:$D$53,'Share Values'!$X1004,'Transactions (Dated)'!$B$2:$B$53,'Share Values'!AE$11,'Transactions (Dated)'!$C$2:$C$53,"Buy")-SUMIFS('Transactions (Dated)'!$E$2:$E$53,'Transactions (Dated)'!$D$2:$D$53,'Share Values'!$X1004,'Transactions (Dated)'!$B$2:$B$53,'Share Values'!AE$11,'Transactions (Dated)'!$C$2:$C$53,"Sell")</f>
        <v>2900</v>
      </c>
      <c r="AF1004" s="40">
        <f ca="1">AF1003+SUMIFS('Transactions (Dated)'!$E$2:$E$53,'Transactions (Dated)'!$D$2:$D$53,'Share Values'!$X1004,'Transactions (Dated)'!$B$2:$B$53,'Share Values'!AF$11,'Transactions (Dated)'!$C$2:$C$53,"Buy")-SUMIFS('Transactions (Dated)'!$E$2:$E$53,'Transactions (Dated)'!$D$2:$D$53,'Share Values'!$X1004,'Transactions (Dated)'!$B$2:$B$53,'Share Values'!AF$11,'Transactions (Dated)'!$C$2:$C$53,"Sell")</f>
        <v>14201</v>
      </c>
      <c r="AG1004" s="40">
        <f ca="1">AG1003+SUMIFS('Transactions (Dated)'!$E$2:$E$53,'Transactions (Dated)'!$D$2:$D$53,'Share Values'!$X1004,'Transactions (Dated)'!$B$2:$B$53,'Share Values'!AG$11,'Transactions (Dated)'!$C$2:$C$53,"Buy")-SUMIFS('Transactions (Dated)'!$E$2:$E$53,'Transactions (Dated)'!$D$2:$D$53,'Share Values'!$X1004,'Transactions (Dated)'!$B$2:$B$53,'Share Values'!AG$11,'Transactions (Dated)'!$C$2:$C$53,"Sell")</f>
        <v>6835</v>
      </c>
      <c r="AH1004" s="40">
        <f ca="1">AH1003+SUMIFS('Transactions (Dated)'!$E$2:$E$53,'Transactions (Dated)'!$D$2:$D$53,'Share Values'!$X1004,'Transactions (Dated)'!$B$2:$B$53,'Share Values'!AH$11,'Transactions (Dated)'!$C$2:$C$53,"Buy")-SUMIFS('Transactions (Dated)'!$E$2:$E$53,'Transactions (Dated)'!$D$2:$D$53,'Share Values'!$X1004,'Transactions (Dated)'!$B$2:$B$53,'Share Values'!AH$11,'Transactions (Dated)'!$C$2:$C$53,"Sell")</f>
        <v>0</v>
      </c>
      <c r="AI1004" s="40">
        <f ca="1">AI1003+SUMIFS('Transactions (Dated)'!$E$2:$E$53,'Transactions (Dated)'!$D$2:$D$53,'Share Values'!$X1004,'Transactions (Dated)'!$B$2:$B$53,'Share Values'!AI$11,'Transactions (Dated)'!$C$2:$C$53,"Buy")-SUMIFS('Transactions (Dated)'!$E$2:$E$53,'Transactions (Dated)'!$D$2:$D$53,'Share Values'!$X1004,'Transactions (Dated)'!$B$2:$B$53,'Share Values'!AI$11,'Transactions (Dated)'!$C$2:$C$53,"Sell")</f>
        <v>0</v>
      </c>
      <c r="AJ1004" s="40">
        <f ca="1">AJ1003+SUMIFS('Transactions (Dated)'!$E$2:$E$53,'Transactions (Dated)'!$D$2:$D$53,'Share Values'!$X1004,'Transactions (Dated)'!$B$2:$B$53,'Share Values'!AJ$11,'Transactions (Dated)'!$C$2:$C$53,"Buy")-SUMIFS('Transactions (Dated)'!$E$2:$E$53,'Transactions (Dated)'!$D$2:$D$53,'Share Values'!$X1004,'Transactions (Dated)'!$B$2:$B$53,'Share Values'!AJ$11,'Transactions (Dated)'!$C$2:$C$53,"Sell")</f>
        <v>0</v>
      </c>
      <c r="AK1004" s="40">
        <f ca="1">AK1003+SUMIFS('Transactions (Dated)'!$E$2:$E$53,'Transactions (Dated)'!$D$2:$D$53,'Share Values'!$X1004,'Transactions (Dated)'!$B$2:$B$53,'Share Values'!AK$11,'Transactions (Dated)'!$C$2:$C$53,"Buy")-SUMIFS('Transactions (Dated)'!$E$2:$E$53,'Transactions (Dated)'!$D$2:$D$53,'Share Values'!$X1004,'Transactions (Dated)'!$B$2:$B$53,'Share Values'!AK$11,'Transactions (Dated)'!$C$2:$C$53,"Sell")</f>
        <v>0</v>
      </c>
      <c r="AL1004" s="40">
        <f ca="1">AL1003+SUMIFS('Transactions (Dated)'!$E$2:$E$53,'Transactions (Dated)'!$D$2:$D$53,'Share Values'!$X1004,'Transactions (Dated)'!$B$2:$B$53,'Share Values'!AL$11,'Transactions (Dated)'!$C$2:$C$53,"Buy")-SUMIFS('Transactions (Dated)'!$E$2:$E$53,'Transactions (Dated)'!$D$2:$D$53,'Share Values'!$X1004,'Transactions (Dated)'!$B$2:$B$53,'Share Values'!AL$11,'Transactions (Dated)'!$C$2:$C$53,"Sell")</f>
        <v>0</v>
      </c>
      <c r="AM1004" s="40">
        <f ca="1">AM1003+SUMIFS('Transactions (Dated)'!$E$2:$E$53,'Transactions (Dated)'!$D$2:$D$53,'Share Values'!$X1004,'Transactions (Dated)'!$B$2:$B$53,'Share Values'!AM$11,'Transactions (Dated)'!$C$2:$C$53,"Buy")-SUMIFS('Transactions (Dated)'!$E$2:$E$53,'Transactions (Dated)'!$D$2:$D$53,'Share Values'!$X1004,'Transactions (Dated)'!$B$2:$B$53,'Share Values'!AM$11,'Transactions (Dated)'!$C$2:$C$53,"Sell")</f>
        <v>0</v>
      </c>
      <c r="AN1004" s="40">
        <f ca="1">AN1003+SUMIFS('Transactions (Dated)'!$E$2:$E$53,'Transactions (Dated)'!$D$2:$D$53,'Share Values'!$X1004,'Transactions (Dated)'!$B$2:$B$53,'Share Values'!AN$11,'Transactions (Dated)'!$C$2:$C$53,"Buy")-SUMIFS('Transactions (Dated)'!$E$2:$E$53,'Transactions (Dated)'!$D$2:$D$53,'Share Values'!$X1004,'Transactions (Dated)'!$B$2:$B$53,'Share Values'!AN$11,'Transactions (Dated)'!$C$2:$C$53,"Sell")</f>
        <v>0</v>
      </c>
      <c r="AQ1004" s="3">
        <f t="shared" si="421"/>
        <v>43357</v>
      </c>
      <c r="AR1004" s="6">
        <f t="shared" ca="1" si="422"/>
        <v>62067.5</v>
      </c>
      <c r="AS1004" s="6">
        <f t="shared" ca="1" si="423"/>
        <v>44531.25</v>
      </c>
      <c r="AT1004" s="6">
        <f t="shared" ca="1" si="424"/>
        <v>572474.03999999992</v>
      </c>
      <c r="AU1004" s="6">
        <f t="shared" ca="1" si="425"/>
        <v>49608.24</v>
      </c>
      <c r="AV1004" s="6">
        <f t="shared" ca="1" si="426"/>
        <v>0</v>
      </c>
      <c r="AW1004" s="6">
        <f t="shared" ca="1" si="427"/>
        <v>0</v>
      </c>
      <c r="AX1004" s="6">
        <f t="shared" ca="1" si="428"/>
        <v>46197</v>
      </c>
      <c r="AY1004" s="6">
        <f t="shared" ca="1" si="429"/>
        <v>0</v>
      </c>
      <c r="AZ1004" s="6">
        <f t="shared" ca="1" si="430"/>
        <v>0</v>
      </c>
      <c r="BA1004" s="6">
        <f t="shared" ca="1" si="431"/>
        <v>0</v>
      </c>
      <c r="BB1004" s="6">
        <f t="shared" ca="1" si="432"/>
        <v>0</v>
      </c>
      <c r="BC1004" s="6">
        <f t="shared" ca="1" si="433"/>
        <v>0</v>
      </c>
      <c r="BD1004" s="6">
        <f t="shared" ca="1" si="434"/>
        <v>0</v>
      </c>
      <c r="BE1004" s="6">
        <f t="shared" ca="1" si="435"/>
        <v>0</v>
      </c>
      <c r="BF1004" s="6">
        <f t="shared" ca="1" si="418"/>
        <v>0</v>
      </c>
      <c r="BG1004" s="6">
        <f t="shared" ca="1" si="419"/>
        <v>0</v>
      </c>
      <c r="BJ1004" s="4">
        <f t="shared" ca="1" si="436"/>
        <v>774878.02999999991</v>
      </c>
      <c r="BL1004" s="3">
        <f t="shared" si="437"/>
        <v>43357</v>
      </c>
      <c r="BM1004" s="6">
        <f>BM1003+SUMIFS('Transactions (Dated)'!G:G,'Transactions (Dated)'!D:D,'Share Values'!AQ1004)</f>
        <v>14317.649999999987</v>
      </c>
      <c r="BN1004" s="6">
        <f ca="1">BN1003+SUMIFS('Transactions (Dated)'!$F:$F,'Transactions (Dated)'!$D:$D,$BL1004,'Transactions (Dated)'!$B:$B,BN$11,'Transactions (Dated)'!$C:$C,"Dividend (paid to cash)")*Y1004</f>
        <v>0</v>
      </c>
      <c r="BO1004" s="6">
        <f ca="1">BO1003+SUMIFS('Transactions (Dated)'!$F:$F,'Transactions (Dated)'!$D:$D,$BL1004,'Transactions (Dated)'!$B:$B,BO$11,'Transactions (Dated)'!$C:$C,"Dividend (paid to cash)")*Z1004</f>
        <v>2750</v>
      </c>
      <c r="BP1004" s="6">
        <f ca="1">BP1003+SUMIFS('Transactions (Dated)'!$F:$F,'Transactions (Dated)'!$D:$D,$BL1004,'Transactions (Dated)'!$B:$B,BP$11,'Transactions (Dated)'!$C:$C,"Dividend (paid to cash)")*AA1004</f>
        <v>51745.237000000008</v>
      </c>
      <c r="BQ1004" s="6">
        <f ca="1">BQ1003+SUMIFS('Transactions (Dated)'!$F:$F,'Transactions (Dated)'!$D:$D,$BL1004,'Transactions (Dated)'!$B:$B,BQ$11,'Transactions (Dated)'!$C:$C,"Dividend (paid to cash)")*AB1004</f>
        <v>922.34999999999991</v>
      </c>
      <c r="BR1004" s="6">
        <f ca="1">BR1003+SUMIFS('Transactions (Dated)'!$F:$F,'Transactions (Dated)'!$D:$D,$BL1004,'Transactions (Dated)'!$B:$B,BR$11,'Transactions (Dated)'!$C:$C,"Dividend (paid to cash)")*AC1004</f>
        <v>0</v>
      </c>
      <c r="BS1004" s="6">
        <f ca="1">BS1003+SUMIFS('Transactions (Dated)'!$F:$F,'Transactions (Dated)'!$D:$D,$BL1004,'Transactions (Dated)'!$B:$B,BS$11,'Transactions (Dated)'!$C:$C,"Dividend (paid to cash)")*AD1004</f>
        <v>0</v>
      </c>
      <c r="BT1004" s="6">
        <f ca="1">BT1003+SUMIFS('Transactions (Dated)'!$F:$F,'Transactions (Dated)'!$D:$D,$BL1004,'Transactions (Dated)'!$B:$B,BT$11,'Transactions (Dated)'!$C:$C,"Dividend (paid to cash)")*AE1004</f>
        <v>11745</v>
      </c>
      <c r="BU1004" s="6">
        <f ca="1">BU1003+SUMIFS('Transactions (Dated)'!$F:$F,'Transactions (Dated)'!$D:$D,$BL1004,'Transactions (Dated)'!$B:$B,BU$11,'Transactions (Dated)'!$C:$C,"Dividend (paid to cash)")*AF1004</f>
        <v>0</v>
      </c>
      <c r="BV1004" s="6">
        <f ca="1">BV1003+SUMIFS('Transactions (Dated)'!$F:$F,'Transactions (Dated)'!$D:$D,$BL1004,'Transactions (Dated)'!$B:$B,BV$11,'Transactions (Dated)'!$C:$C,"Dividend (paid to cash)")*AG1004</f>
        <v>0</v>
      </c>
      <c r="BW1004" s="6">
        <f ca="1">BW1003+SUMIFS('Transactions (Dated)'!$F:$F,'Transactions (Dated)'!$D:$D,$BL1004,'Transactions (Dated)'!$B:$B,BW$11,'Transactions (Dated)'!$C:$C,"Dividend (paid to cash)")*AH1004</f>
        <v>0</v>
      </c>
      <c r="BX1004" s="6">
        <f ca="1">BX1003+SUMIFS('Transactions (Dated)'!$F:$F,'Transactions (Dated)'!$D:$D,$BL1004,'Transactions (Dated)'!$B:$B,BX$11,'Transactions (Dated)'!$C:$C,"Dividend (paid to cash)")*AI1004</f>
        <v>0</v>
      </c>
      <c r="BY1004" s="6">
        <f ca="1">BY1003+SUMIFS('Transactions (Dated)'!$F:$F,'Transactions (Dated)'!$D:$D,$BL1004,'Transactions (Dated)'!$B:$B,BY$11,'Transactions (Dated)'!$C:$C,"Dividend (paid to cash)")*AJ1004</f>
        <v>0</v>
      </c>
      <c r="BZ1004" s="6">
        <f ca="1">BZ1003+SUMIFS('Transactions (Dated)'!$F:$F,'Transactions (Dated)'!$D:$D,$BL1004,'Transactions (Dated)'!$B:$B,BZ$11,'Transactions (Dated)'!$C:$C,"Dividend (paid to cash)")*AK1004</f>
        <v>0</v>
      </c>
      <c r="CA1004" s="6">
        <f ca="1">CA1003+SUMIFS('Transactions (Dated)'!$F:$F,'Transactions (Dated)'!$D:$D,$BL1004,'Transactions (Dated)'!$B:$B,CA$11,'Transactions (Dated)'!$C:$C,"Dividend (paid to cash)")*AL1004</f>
        <v>0</v>
      </c>
      <c r="CB1004" s="6">
        <v>0</v>
      </c>
      <c r="CC1004" s="6">
        <v>0</v>
      </c>
      <c r="CF1004" s="6">
        <f t="shared" ca="1" si="438"/>
        <v>81480.236999999994</v>
      </c>
      <c r="CH1004" s="3">
        <f t="shared" si="439"/>
        <v>43357</v>
      </c>
      <c r="CI1004" s="4">
        <f t="shared" ca="1" si="440"/>
        <v>774878.02999999991</v>
      </c>
      <c r="CJ1004" s="4">
        <f t="shared" ca="1" si="441"/>
        <v>81480.236999999994</v>
      </c>
      <c r="CL1004" s="4">
        <f t="shared" ca="1" si="442"/>
        <v>856358.26699999988</v>
      </c>
    </row>
    <row r="1005" spans="2:90" x14ac:dyDescent="0.15">
      <c r="B1005" s="3">
        <v>43360</v>
      </c>
      <c r="E1005" s="86">
        <v>43360</v>
      </c>
      <c r="F1005" s="53">
        <v>13.2</v>
      </c>
      <c r="G1005">
        <v>4.6100000000000003</v>
      </c>
      <c r="H1005">
        <v>21.813500000000001</v>
      </c>
      <c r="I1005">
        <v>26.01</v>
      </c>
      <c r="K1005">
        <v>11.83</v>
      </c>
      <c r="L1005">
        <v>16.010000000000002</v>
      </c>
      <c r="O1005">
        <v>17.22</v>
      </c>
      <c r="Q1005">
        <v>1.19</v>
      </c>
      <c r="R1005">
        <v>6.01</v>
      </c>
      <c r="S1005">
        <v>42.8</v>
      </c>
      <c r="T1005">
        <v>0.31</v>
      </c>
      <c r="U1005">
        <v>42.8</v>
      </c>
      <c r="X1005" s="3">
        <f t="shared" si="420"/>
        <v>43360</v>
      </c>
      <c r="Y1005" s="40">
        <f ca="1">Y1004+SUMIFS('Transactions (Dated)'!$E$2:$E$53,'Transactions (Dated)'!$D$2:$D$53,'Share Values'!$X1005,'Transactions (Dated)'!$B$2:$B$53,'Share Values'!Y$11,'Transactions (Dated)'!$C$2:$C$53,"Buy")-SUMIFS('Transactions (Dated)'!$E$2:$E$53,'Transactions (Dated)'!$D$2:$D$53,'Share Values'!$X1005,'Transactions (Dated)'!$B$2:$B$53,'Share Values'!Y$11,'Transactions (Dated)'!$C$2:$C$53,"Sell")</f>
        <v>4625</v>
      </c>
      <c r="Z1005" s="40">
        <f ca="1">Z1004+SUMIFS('Transactions (Dated)'!$E$2:$E$53,'Transactions (Dated)'!$D$2:$D$53,'Share Values'!$X1005,'Transactions (Dated)'!$B$2:$B$53,'Share Values'!Z$11,'Transactions (Dated)'!$C$2:$C$53,"Buy")-SUMIFS('Transactions (Dated)'!$E$2:$E$53,'Transactions (Dated)'!$D$2:$D$53,'Share Values'!$X1005,'Transactions (Dated)'!$B$2:$B$53,'Share Values'!Z$11,'Transactions (Dated)'!$C$2:$C$53,"Sell")</f>
        <v>9375</v>
      </c>
      <c r="AA1005" s="40">
        <f ca="1">AA1004+SUMIFS('Transactions (Dated)'!$E$2:$E$53,'Transactions (Dated)'!$D$2:$D$53,'Share Values'!$X1005,'Transactions (Dated)'!$B$2:$B$53,'Share Values'!AA$11,'Transactions (Dated)'!$C$2:$C$53,"Buy")-SUMIFS('Transactions (Dated)'!$E$2:$E$53,'Transactions (Dated)'!$D$2:$D$53,'Share Values'!$X1005,'Transactions (Dated)'!$B$2:$B$53,'Share Values'!AA$11,'Transactions (Dated)'!$C$2:$C$53,"Sell")</f>
        <v>26357</v>
      </c>
      <c r="AB1005" s="40">
        <f ca="1">AB1004+SUMIFS('Transactions (Dated)'!$E$2:$E$53,'Transactions (Dated)'!$D$2:$D$53,'Share Values'!$X1005,'Transactions (Dated)'!$B$2:$B$53,'Share Values'!AB$11,'Transactions (Dated)'!$C$2:$C$53,"Buy")-SUMIFS('Transactions (Dated)'!$E$2:$E$53,'Transactions (Dated)'!$D$2:$D$53,'Share Values'!$X1005,'Transactions (Dated)'!$B$2:$B$53,'Share Values'!AB$11,'Transactions (Dated)'!$C$2:$C$53,"Sell")</f>
        <v>1892</v>
      </c>
      <c r="AC1005" s="40">
        <f ca="1">AC1004+SUMIFS('Transactions (Dated)'!$E$2:$E$53,'Transactions (Dated)'!$D$2:$D$53,'Share Values'!$X1005,'Transactions (Dated)'!$B$2:$B$53,'Share Values'!AC$11,'Transactions (Dated)'!$C$2:$C$53,"Buy")-SUMIFS('Transactions (Dated)'!$E$2:$E$53,'Transactions (Dated)'!$D$2:$D$53,'Share Values'!$X1005,'Transactions (Dated)'!$B$2:$B$53,'Share Values'!AC$11,'Transactions (Dated)'!$C$2:$C$53,"Sell")</f>
        <v>2348</v>
      </c>
      <c r="AD1005" s="40">
        <f ca="1">AD1004+SUMIFS('Transactions (Dated)'!$E$2:$E$53,'Transactions (Dated)'!$D$2:$D$53,'Share Values'!$X1005,'Transactions (Dated)'!$B$2:$B$53,'Share Values'!AD$11,'Transactions (Dated)'!$C$2:$C$53,"Buy")-SUMIFS('Transactions (Dated)'!$E$2:$E$53,'Transactions (Dated)'!$D$2:$D$53,'Share Values'!$X1005,'Transactions (Dated)'!$B$2:$B$53,'Share Values'!AD$11,'Transactions (Dated)'!$C$2:$C$53,"Sell")</f>
        <v>0</v>
      </c>
      <c r="AE1005" s="40">
        <f ca="1">AE1004+SUMIFS('Transactions (Dated)'!$E$2:$E$53,'Transactions (Dated)'!$D$2:$D$53,'Share Values'!$X1005,'Transactions (Dated)'!$B$2:$B$53,'Share Values'!AE$11,'Transactions (Dated)'!$C$2:$C$53,"Buy")-SUMIFS('Transactions (Dated)'!$E$2:$E$53,'Transactions (Dated)'!$D$2:$D$53,'Share Values'!$X1005,'Transactions (Dated)'!$B$2:$B$53,'Share Values'!AE$11,'Transactions (Dated)'!$C$2:$C$53,"Sell")</f>
        <v>2900</v>
      </c>
      <c r="AF1005" s="40">
        <f ca="1">AF1004+SUMIFS('Transactions (Dated)'!$E$2:$E$53,'Transactions (Dated)'!$D$2:$D$53,'Share Values'!$X1005,'Transactions (Dated)'!$B$2:$B$53,'Share Values'!AF$11,'Transactions (Dated)'!$C$2:$C$53,"Buy")-SUMIFS('Transactions (Dated)'!$E$2:$E$53,'Transactions (Dated)'!$D$2:$D$53,'Share Values'!$X1005,'Transactions (Dated)'!$B$2:$B$53,'Share Values'!AF$11,'Transactions (Dated)'!$C$2:$C$53,"Sell")</f>
        <v>14201</v>
      </c>
      <c r="AG1005" s="40">
        <f ca="1">AG1004+SUMIFS('Transactions (Dated)'!$E$2:$E$53,'Transactions (Dated)'!$D$2:$D$53,'Share Values'!$X1005,'Transactions (Dated)'!$B$2:$B$53,'Share Values'!AG$11,'Transactions (Dated)'!$C$2:$C$53,"Buy")-SUMIFS('Transactions (Dated)'!$E$2:$E$53,'Transactions (Dated)'!$D$2:$D$53,'Share Values'!$X1005,'Transactions (Dated)'!$B$2:$B$53,'Share Values'!AG$11,'Transactions (Dated)'!$C$2:$C$53,"Sell")</f>
        <v>6835</v>
      </c>
      <c r="AH1005" s="40">
        <f ca="1">AH1004+SUMIFS('Transactions (Dated)'!$E$2:$E$53,'Transactions (Dated)'!$D$2:$D$53,'Share Values'!$X1005,'Transactions (Dated)'!$B$2:$B$53,'Share Values'!AH$11,'Transactions (Dated)'!$C$2:$C$53,"Buy")-SUMIFS('Transactions (Dated)'!$E$2:$E$53,'Transactions (Dated)'!$D$2:$D$53,'Share Values'!$X1005,'Transactions (Dated)'!$B$2:$B$53,'Share Values'!AH$11,'Transactions (Dated)'!$C$2:$C$53,"Sell")</f>
        <v>0</v>
      </c>
      <c r="AI1005" s="40">
        <f ca="1">AI1004+SUMIFS('Transactions (Dated)'!$E$2:$E$53,'Transactions (Dated)'!$D$2:$D$53,'Share Values'!$X1005,'Transactions (Dated)'!$B$2:$B$53,'Share Values'!AI$11,'Transactions (Dated)'!$C$2:$C$53,"Buy")-SUMIFS('Transactions (Dated)'!$E$2:$E$53,'Transactions (Dated)'!$D$2:$D$53,'Share Values'!$X1005,'Transactions (Dated)'!$B$2:$B$53,'Share Values'!AI$11,'Transactions (Dated)'!$C$2:$C$53,"Sell")</f>
        <v>0</v>
      </c>
      <c r="AJ1005" s="40">
        <f ca="1">AJ1004+SUMIFS('Transactions (Dated)'!$E$2:$E$53,'Transactions (Dated)'!$D$2:$D$53,'Share Values'!$X1005,'Transactions (Dated)'!$B$2:$B$53,'Share Values'!AJ$11,'Transactions (Dated)'!$C$2:$C$53,"Buy")-SUMIFS('Transactions (Dated)'!$E$2:$E$53,'Transactions (Dated)'!$D$2:$D$53,'Share Values'!$X1005,'Transactions (Dated)'!$B$2:$B$53,'Share Values'!AJ$11,'Transactions (Dated)'!$C$2:$C$53,"Sell")</f>
        <v>0</v>
      </c>
      <c r="AK1005" s="40">
        <f ca="1">AK1004+SUMIFS('Transactions (Dated)'!$E$2:$E$53,'Transactions (Dated)'!$D$2:$D$53,'Share Values'!$X1005,'Transactions (Dated)'!$B$2:$B$53,'Share Values'!AK$11,'Transactions (Dated)'!$C$2:$C$53,"Buy")-SUMIFS('Transactions (Dated)'!$E$2:$E$53,'Transactions (Dated)'!$D$2:$D$53,'Share Values'!$X1005,'Transactions (Dated)'!$B$2:$B$53,'Share Values'!AK$11,'Transactions (Dated)'!$C$2:$C$53,"Sell")</f>
        <v>0</v>
      </c>
      <c r="AL1005" s="40">
        <f ca="1">AL1004+SUMIFS('Transactions (Dated)'!$E$2:$E$53,'Transactions (Dated)'!$D$2:$D$53,'Share Values'!$X1005,'Transactions (Dated)'!$B$2:$B$53,'Share Values'!AL$11,'Transactions (Dated)'!$C$2:$C$53,"Buy")-SUMIFS('Transactions (Dated)'!$E$2:$E$53,'Transactions (Dated)'!$D$2:$D$53,'Share Values'!$X1005,'Transactions (Dated)'!$B$2:$B$53,'Share Values'!AL$11,'Transactions (Dated)'!$C$2:$C$53,"Sell")</f>
        <v>0</v>
      </c>
      <c r="AM1005" s="40">
        <f ca="1">AM1004+SUMIFS('Transactions (Dated)'!$E$2:$E$53,'Transactions (Dated)'!$D$2:$D$53,'Share Values'!$X1005,'Transactions (Dated)'!$B$2:$B$53,'Share Values'!AM$11,'Transactions (Dated)'!$C$2:$C$53,"Buy")-SUMIFS('Transactions (Dated)'!$E$2:$E$53,'Transactions (Dated)'!$D$2:$D$53,'Share Values'!$X1005,'Transactions (Dated)'!$B$2:$B$53,'Share Values'!AM$11,'Transactions (Dated)'!$C$2:$C$53,"Sell")</f>
        <v>0</v>
      </c>
      <c r="AN1005" s="40">
        <f ca="1">AN1004+SUMIFS('Transactions (Dated)'!$E$2:$E$53,'Transactions (Dated)'!$D$2:$D$53,'Share Values'!$X1005,'Transactions (Dated)'!$B$2:$B$53,'Share Values'!AN$11,'Transactions (Dated)'!$C$2:$C$53,"Buy")-SUMIFS('Transactions (Dated)'!$E$2:$E$53,'Transactions (Dated)'!$D$2:$D$53,'Share Values'!$X1005,'Transactions (Dated)'!$B$2:$B$53,'Share Values'!AN$11,'Transactions (Dated)'!$C$2:$C$53,"Sell")</f>
        <v>0</v>
      </c>
      <c r="AQ1005" s="3">
        <f t="shared" si="421"/>
        <v>43360</v>
      </c>
      <c r="AR1005" s="6">
        <f t="shared" ca="1" si="422"/>
        <v>61050</v>
      </c>
      <c r="AS1005" s="6">
        <f t="shared" ca="1" si="423"/>
        <v>43218.75</v>
      </c>
      <c r="AT1005" s="6">
        <f t="shared" ca="1" si="424"/>
        <v>574938.41950000008</v>
      </c>
      <c r="AU1005" s="6">
        <f t="shared" ca="1" si="425"/>
        <v>49210.920000000006</v>
      </c>
      <c r="AV1005" s="6">
        <f t="shared" ca="1" si="426"/>
        <v>0</v>
      </c>
      <c r="AW1005" s="6">
        <f t="shared" ca="1" si="427"/>
        <v>0</v>
      </c>
      <c r="AX1005" s="6">
        <f t="shared" ca="1" si="428"/>
        <v>46429.000000000007</v>
      </c>
      <c r="AY1005" s="6">
        <f t="shared" ca="1" si="429"/>
        <v>0</v>
      </c>
      <c r="AZ1005" s="6">
        <f t="shared" ca="1" si="430"/>
        <v>0</v>
      </c>
      <c r="BA1005" s="6">
        <f t="shared" ca="1" si="431"/>
        <v>0</v>
      </c>
      <c r="BB1005" s="6">
        <f t="shared" ca="1" si="432"/>
        <v>0</v>
      </c>
      <c r="BC1005" s="6">
        <f t="shared" ca="1" si="433"/>
        <v>0</v>
      </c>
      <c r="BD1005" s="6">
        <f t="shared" ca="1" si="434"/>
        <v>0</v>
      </c>
      <c r="BE1005" s="6">
        <f t="shared" ca="1" si="435"/>
        <v>0</v>
      </c>
      <c r="BF1005" s="6">
        <f t="shared" ca="1" si="418"/>
        <v>0</v>
      </c>
      <c r="BG1005" s="6">
        <f t="shared" ca="1" si="419"/>
        <v>0</v>
      </c>
      <c r="BJ1005" s="4">
        <f t="shared" ca="1" si="436"/>
        <v>774847.08950000012</v>
      </c>
      <c r="BL1005" s="3">
        <f t="shared" si="437"/>
        <v>43360</v>
      </c>
      <c r="BM1005" s="6">
        <f>BM1004+SUMIFS('Transactions (Dated)'!G:G,'Transactions (Dated)'!D:D,'Share Values'!AQ1005)</f>
        <v>14317.649999999987</v>
      </c>
      <c r="BN1005" s="6">
        <f ca="1">BN1004+SUMIFS('Transactions (Dated)'!$F:$F,'Transactions (Dated)'!$D:$D,$BL1005,'Transactions (Dated)'!$B:$B,BN$11,'Transactions (Dated)'!$C:$C,"Dividend (paid to cash)")*Y1005</f>
        <v>0</v>
      </c>
      <c r="BO1005" s="6">
        <f ca="1">BO1004+SUMIFS('Transactions (Dated)'!$F:$F,'Transactions (Dated)'!$D:$D,$BL1005,'Transactions (Dated)'!$B:$B,BO$11,'Transactions (Dated)'!$C:$C,"Dividend (paid to cash)")*Z1005</f>
        <v>2750</v>
      </c>
      <c r="BP1005" s="6">
        <f ca="1">BP1004+SUMIFS('Transactions (Dated)'!$F:$F,'Transactions (Dated)'!$D:$D,$BL1005,'Transactions (Dated)'!$B:$B,BP$11,'Transactions (Dated)'!$C:$C,"Dividend (paid to cash)")*AA1005</f>
        <v>51745.237000000008</v>
      </c>
      <c r="BQ1005" s="6">
        <f ca="1">BQ1004+SUMIFS('Transactions (Dated)'!$F:$F,'Transactions (Dated)'!$D:$D,$BL1005,'Transactions (Dated)'!$B:$B,BQ$11,'Transactions (Dated)'!$C:$C,"Dividend (paid to cash)")*AB1005</f>
        <v>922.34999999999991</v>
      </c>
      <c r="BR1005" s="6">
        <f ca="1">BR1004+SUMIFS('Transactions (Dated)'!$F:$F,'Transactions (Dated)'!$D:$D,$BL1005,'Transactions (Dated)'!$B:$B,BR$11,'Transactions (Dated)'!$C:$C,"Dividend (paid to cash)")*AC1005</f>
        <v>0</v>
      </c>
      <c r="BS1005" s="6">
        <f ca="1">BS1004+SUMIFS('Transactions (Dated)'!$F:$F,'Transactions (Dated)'!$D:$D,$BL1005,'Transactions (Dated)'!$B:$B,BS$11,'Transactions (Dated)'!$C:$C,"Dividend (paid to cash)")*AD1005</f>
        <v>0</v>
      </c>
      <c r="BT1005" s="6">
        <f ca="1">BT1004+SUMIFS('Transactions (Dated)'!$F:$F,'Transactions (Dated)'!$D:$D,$BL1005,'Transactions (Dated)'!$B:$B,BT$11,'Transactions (Dated)'!$C:$C,"Dividend (paid to cash)")*AE1005</f>
        <v>11745</v>
      </c>
      <c r="BU1005" s="6">
        <f ca="1">BU1004+SUMIFS('Transactions (Dated)'!$F:$F,'Transactions (Dated)'!$D:$D,$BL1005,'Transactions (Dated)'!$B:$B,BU$11,'Transactions (Dated)'!$C:$C,"Dividend (paid to cash)")*AF1005</f>
        <v>0</v>
      </c>
      <c r="BV1005" s="6">
        <f ca="1">BV1004+SUMIFS('Transactions (Dated)'!$F:$F,'Transactions (Dated)'!$D:$D,$BL1005,'Transactions (Dated)'!$B:$B,BV$11,'Transactions (Dated)'!$C:$C,"Dividend (paid to cash)")*AG1005</f>
        <v>0</v>
      </c>
      <c r="BW1005" s="6">
        <f ca="1">BW1004+SUMIFS('Transactions (Dated)'!$F:$F,'Transactions (Dated)'!$D:$D,$BL1005,'Transactions (Dated)'!$B:$B,BW$11,'Transactions (Dated)'!$C:$C,"Dividend (paid to cash)")*AH1005</f>
        <v>0</v>
      </c>
      <c r="BX1005" s="6">
        <f ca="1">BX1004+SUMIFS('Transactions (Dated)'!$F:$F,'Transactions (Dated)'!$D:$D,$BL1005,'Transactions (Dated)'!$B:$B,BX$11,'Transactions (Dated)'!$C:$C,"Dividend (paid to cash)")*AI1005</f>
        <v>0</v>
      </c>
      <c r="BY1005" s="6">
        <f ca="1">BY1004+SUMIFS('Transactions (Dated)'!$F:$F,'Transactions (Dated)'!$D:$D,$BL1005,'Transactions (Dated)'!$B:$B,BY$11,'Transactions (Dated)'!$C:$C,"Dividend (paid to cash)")*AJ1005</f>
        <v>0</v>
      </c>
      <c r="BZ1005" s="6">
        <f ca="1">BZ1004+SUMIFS('Transactions (Dated)'!$F:$F,'Transactions (Dated)'!$D:$D,$BL1005,'Transactions (Dated)'!$B:$B,BZ$11,'Transactions (Dated)'!$C:$C,"Dividend (paid to cash)")*AK1005</f>
        <v>0</v>
      </c>
      <c r="CA1005" s="6">
        <f ca="1">CA1004+SUMIFS('Transactions (Dated)'!$F:$F,'Transactions (Dated)'!$D:$D,$BL1005,'Transactions (Dated)'!$B:$B,CA$11,'Transactions (Dated)'!$C:$C,"Dividend (paid to cash)")*AL1005</f>
        <v>0</v>
      </c>
      <c r="CB1005" s="6">
        <v>0</v>
      </c>
      <c r="CC1005" s="6">
        <v>0</v>
      </c>
      <c r="CF1005" s="6">
        <f t="shared" ca="1" si="438"/>
        <v>81480.236999999994</v>
      </c>
      <c r="CH1005" s="3">
        <f t="shared" si="439"/>
        <v>43360</v>
      </c>
      <c r="CI1005" s="4">
        <f t="shared" ca="1" si="440"/>
        <v>774847.08950000012</v>
      </c>
      <c r="CJ1005" s="4">
        <f t="shared" ca="1" si="441"/>
        <v>81480.236999999994</v>
      </c>
      <c r="CL1005" s="4">
        <f t="shared" ca="1" si="442"/>
        <v>856327.32650000008</v>
      </c>
    </row>
    <row r="1006" spans="2:90" x14ac:dyDescent="0.15">
      <c r="B1006" s="3">
        <v>43361</v>
      </c>
      <c r="E1006" s="86">
        <v>43361</v>
      </c>
      <c r="F1006" s="53">
        <v>13.31</v>
      </c>
      <c r="G1006">
        <v>4.4000000000000004</v>
      </c>
      <c r="H1006">
        <v>21.96</v>
      </c>
      <c r="I1006">
        <v>26.18</v>
      </c>
      <c r="K1006">
        <v>11.9</v>
      </c>
      <c r="L1006">
        <v>15.87</v>
      </c>
      <c r="O1006">
        <v>17.079999999999998</v>
      </c>
      <c r="Q1006">
        <v>1.19</v>
      </c>
      <c r="R1006">
        <v>6.17</v>
      </c>
      <c r="S1006">
        <v>42.69</v>
      </c>
      <c r="T1006">
        <v>0.33500000000000002</v>
      </c>
      <c r="U1006">
        <v>42.69</v>
      </c>
      <c r="X1006" s="3">
        <f t="shared" si="420"/>
        <v>43361</v>
      </c>
      <c r="Y1006" s="40">
        <f ca="1">Y1005+SUMIFS('Transactions (Dated)'!$E$2:$E$53,'Transactions (Dated)'!$D$2:$D$53,'Share Values'!$X1006,'Transactions (Dated)'!$B$2:$B$53,'Share Values'!Y$11,'Transactions (Dated)'!$C$2:$C$53,"Buy")-SUMIFS('Transactions (Dated)'!$E$2:$E$53,'Transactions (Dated)'!$D$2:$D$53,'Share Values'!$X1006,'Transactions (Dated)'!$B$2:$B$53,'Share Values'!Y$11,'Transactions (Dated)'!$C$2:$C$53,"Sell")</f>
        <v>4625</v>
      </c>
      <c r="Z1006" s="40">
        <f ca="1">Z1005+SUMIFS('Transactions (Dated)'!$E$2:$E$53,'Transactions (Dated)'!$D$2:$D$53,'Share Values'!$X1006,'Transactions (Dated)'!$B$2:$B$53,'Share Values'!Z$11,'Transactions (Dated)'!$C$2:$C$53,"Buy")-SUMIFS('Transactions (Dated)'!$E$2:$E$53,'Transactions (Dated)'!$D$2:$D$53,'Share Values'!$X1006,'Transactions (Dated)'!$B$2:$B$53,'Share Values'!Z$11,'Transactions (Dated)'!$C$2:$C$53,"Sell")</f>
        <v>9375</v>
      </c>
      <c r="AA1006" s="40">
        <f ca="1">AA1005+SUMIFS('Transactions (Dated)'!$E$2:$E$53,'Transactions (Dated)'!$D$2:$D$53,'Share Values'!$X1006,'Transactions (Dated)'!$B$2:$B$53,'Share Values'!AA$11,'Transactions (Dated)'!$C$2:$C$53,"Buy")-SUMIFS('Transactions (Dated)'!$E$2:$E$53,'Transactions (Dated)'!$D$2:$D$53,'Share Values'!$X1006,'Transactions (Dated)'!$B$2:$B$53,'Share Values'!AA$11,'Transactions (Dated)'!$C$2:$C$53,"Sell")</f>
        <v>26357</v>
      </c>
      <c r="AB1006" s="40">
        <f ca="1">AB1005+SUMIFS('Transactions (Dated)'!$E$2:$E$53,'Transactions (Dated)'!$D$2:$D$53,'Share Values'!$X1006,'Transactions (Dated)'!$B$2:$B$53,'Share Values'!AB$11,'Transactions (Dated)'!$C$2:$C$53,"Buy")-SUMIFS('Transactions (Dated)'!$E$2:$E$53,'Transactions (Dated)'!$D$2:$D$53,'Share Values'!$X1006,'Transactions (Dated)'!$B$2:$B$53,'Share Values'!AB$11,'Transactions (Dated)'!$C$2:$C$53,"Sell")</f>
        <v>1892</v>
      </c>
      <c r="AC1006" s="40">
        <f ca="1">AC1005+SUMIFS('Transactions (Dated)'!$E$2:$E$53,'Transactions (Dated)'!$D$2:$D$53,'Share Values'!$X1006,'Transactions (Dated)'!$B$2:$B$53,'Share Values'!AC$11,'Transactions (Dated)'!$C$2:$C$53,"Buy")-SUMIFS('Transactions (Dated)'!$E$2:$E$53,'Transactions (Dated)'!$D$2:$D$53,'Share Values'!$X1006,'Transactions (Dated)'!$B$2:$B$53,'Share Values'!AC$11,'Transactions (Dated)'!$C$2:$C$53,"Sell")</f>
        <v>2348</v>
      </c>
      <c r="AD1006" s="40">
        <f ca="1">AD1005+SUMIFS('Transactions (Dated)'!$E$2:$E$53,'Transactions (Dated)'!$D$2:$D$53,'Share Values'!$X1006,'Transactions (Dated)'!$B$2:$B$53,'Share Values'!AD$11,'Transactions (Dated)'!$C$2:$C$53,"Buy")-SUMIFS('Transactions (Dated)'!$E$2:$E$53,'Transactions (Dated)'!$D$2:$D$53,'Share Values'!$X1006,'Transactions (Dated)'!$B$2:$B$53,'Share Values'!AD$11,'Transactions (Dated)'!$C$2:$C$53,"Sell")</f>
        <v>0</v>
      </c>
      <c r="AE1006" s="40">
        <f ca="1">AE1005+SUMIFS('Transactions (Dated)'!$E$2:$E$53,'Transactions (Dated)'!$D$2:$D$53,'Share Values'!$X1006,'Transactions (Dated)'!$B$2:$B$53,'Share Values'!AE$11,'Transactions (Dated)'!$C$2:$C$53,"Buy")-SUMIFS('Transactions (Dated)'!$E$2:$E$53,'Transactions (Dated)'!$D$2:$D$53,'Share Values'!$X1006,'Transactions (Dated)'!$B$2:$B$53,'Share Values'!AE$11,'Transactions (Dated)'!$C$2:$C$53,"Sell")</f>
        <v>2900</v>
      </c>
      <c r="AF1006" s="40">
        <f ca="1">AF1005+SUMIFS('Transactions (Dated)'!$E$2:$E$53,'Transactions (Dated)'!$D$2:$D$53,'Share Values'!$X1006,'Transactions (Dated)'!$B$2:$B$53,'Share Values'!AF$11,'Transactions (Dated)'!$C$2:$C$53,"Buy")-SUMIFS('Transactions (Dated)'!$E$2:$E$53,'Transactions (Dated)'!$D$2:$D$53,'Share Values'!$X1006,'Transactions (Dated)'!$B$2:$B$53,'Share Values'!AF$11,'Transactions (Dated)'!$C$2:$C$53,"Sell")</f>
        <v>14201</v>
      </c>
      <c r="AG1006" s="40">
        <f ca="1">AG1005+SUMIFS('Transactions (Dated)'!$E$2:$E$53,'Transactions (Dated)'!$D$2:$D$53,'Share Values'!$X1006,'Transactions (Dated)'!$B$2:$B$53,'Share Values'!AG$11,'Transactions (Dated)'!$C$2:$C$53,"Buy")-SUMIFS('Transactions (Dated)'!$E$2:$E$53,'Transactions (Dated)'!$D$2:$D$53,'Share Values'!$X1006,'Transactions (Dated)'!$B$2:$B$53,'Share Values'!AG$11,'Transactions (Dated)'!$C$2:$C$53,"Sell")</f>
        <v>6835</v>
      </c>
      <c r="AH1006" s="40">
        <f ca="1">AH1005+SUMIFS('Transactions (Dated)'!$E$2:$E$53,'Transactions (Dated)'!$D$2:$D$53,'Share Values'!$X1006,'Transactions (Dated)'!$B$2:$B$53,'Share Values'!AH$11,'Transactions (Dated)'!$C$2:$C$53,"Buy")-SUMIFS('Transactions (Dated)'!$E$2:$E$53,'Transactions (Dated)'!$D$2:$D$53,'Share Values'!$X1006,'Transactions (Dated)'!$B$2:$B$53,'Share Values'!AH$11,'Transactions (Dated)'!$C$2:$C$53,"Sell")</f>
        <v>0</v>
      </c>
      <c r="AI1006" s="40">
        <f ca="1">AI1005+SUMIFS('Transactions (Dated)'!$E$2:$E$53,'Transactions (Dated)'!$D$2:$D$53,'Share Values'!$X1006,'Transactions (Dated)'!$B$2:$B$53,'Share Values'!AI$11,'Transactions (Dated)'!$C$2:$C$53,"Buy")-SUMIFS('Transactions (Dated)'!$E$2:$E$53,'Transactions (Dated)'!$D$2:$D$53,'Share Values'!$X1006,'Transactions (Dated)'!$B$2:$B$53,'Share Values'!AI$11,'Transactions (Dated)'!$C$2:$C$53,"Sell")</f>
        <v>0</v>
      </c>
      <c r="AJ1006" s="40">
        <f ca="1">AJ1005+SUMIFS('Transactions (Dated)'!$E$2:$E$53,'Transactions (Dated)'!$D$2:$D$53,'Share Values'!$X1006,'Transactions (Dated)'!$B$2:$B$53,'Share Values'!AJ$11,'Transactions (Dated)'!$C$2:$C$53,"Buy")-SUMIFS('Transactions (Dated)'!$E$2:$E$53,'Transactions (Dated)'!$D$2:$D$53,'Share Values'!$X1006,'Transactions (Dated)'!$B$2:$B$53,'Share Values'!AJ$11,'Transactions (Dated)'!$C$2:$C$53,"Sell")</f>
        <v>0</v>
      </c>
      <c r="AK1006" s="40">
        <f ca="1">AK1005+SUMIFS('Transactions (Dated)'!$E$2:$E$53,'Transactions (Dated)'!$D$2:$D$53,'Share Values'!$X1006,'Transactions (Dated)'!$B$2:$B$53,'Share Values'!AK$11,'Transactions (Dated)'!$C$2:$C$53,"Buy")-SUMIFS('Transactions (Dated)'!$E$2:$E$53,'Transactions (Dated)'!$D$2:$D$53,'Share Values'!$X1006,'Transactions (Dated)'!$B$2:$B$53,'Share Values'!AK$11,'Transactions (Dated)'!$C$2:$C$53,"Sell")</f>
        <v>0</v>
      </c>
      <c r="AL1006" s="40">
        <f ca="1">AL1005+SUMIFS('Transactions (Dated)'!$E$2:$E$53,'Transactions (Dated)'!$D$2:$D$53,'Share Values'!$X1006,'Transactions (Dated)'!$B$2:$B$53,'Share Values'!AL$11,'Transactions (Dated)'!$C$2:$C$53,"Buy")-SUMIFS('Transactions (Dated)'!$E$2:$E$53,'Transactions (Dated)'!$D$2:$D$53,'Share Values'!$X1006,'Transactions (Dated)'!$B$2:$B$53,'Share Values'!AL$11,'Transactions (Dated)'!$C$2:$C$53,"Sell")</f>
        <v>0</v>
      </c>
      <c r="AM1006" s="40">
        <f ca="1">AM1005+SUMIFS('Transactions (Dated)'!$E$2:$E$53,'Transactions (Dated)'!$D$2:$D$53,'Share Values'!$X1006,'Transactions (Dated)'!$B$2:$B$53,'Share Values'!AM$11,'Transactions (Dated)'!$C$2:$C$53,"Buy")-SUMIFS('Transactions (Dated)'!$E$2:$E$53,'Transactions (Dated)'!$D$2:$D$53,'Share Values'!$X1006,'Transactions (Dated)'!$B$2:$B$53,'Share Values'!AM$11,'Transactions (Dated)'!$C$2:$C$53,"Sell")</f>
        <v>0</v>
      </c>
      <c r="AN1006" s="40">
        <f ca="1">AN1005+SUMIFS('Transactions (Dated)'!$E$2:$E$53,'Transactions (Dated)'!$D$2:$D$53,'Share Values'!$X1006,'Transactions (Dated)'!$B$2:$B$53,'Share Values'!AN$11,'Transactions (Dated)'!$C$2:$C$53,"Buy")-SUMIFS('Transactions (Dated)'!$E$2:$E$53,'Transactions (Dated)'!$D$2:$D$53,'Share Values'!$X1006,'Transactions (Dated)'!$B$2:$B$53,'Share Values'!AN$11,'Transactions (Dated)'!$C$2:$C$53,"Sell")</f>
        <v>0</v>
      </c>
      <c r="AQ1006" s="3">
        <f t="shared" si="421"/>
        <v>43361</v>
      </c>
      <c r="AR1006" s="6">
        <f t="shared" ca="1" si="422"/>
        <v>61558.75</v>
      </c>
      <c r="AS1006" s="6">
        <f t="shared" ca="1" si="423"/>
        <v>41250</v>
      </c>
      <c r="AT1006" s="6">
        <f t="shared" ca="1" si="424"/>
        <v>578799.72</v>
      </c>
      <c r="AU1006" s="6">
        <f t="shared" ca="1" si="425"/>
        <v>49532.56</v>
      </c>
      <c r="AV1006" s="6">
        <f t="shared" ca="1" si="426"/>
        <v>0</v>
      </c>
      <c r="AW1006" s="6">
        <f t="shared" ca="1" si="427"/>
        <v>0</v>
      </c>
      <c r="AX1006" s="6">
        <f t="shared" ca="1" si="428"/>
        <v>46023</v>
      </c>
      <c r="AY1006" s="6">
        <f t="shared" ca="1" si="429"/>
        <v>0</v>
      </c>
      <c r="AZ1006" s="6">
        <f t="shared" ca="1" si="430"/>
        <v>0</v>
      </c>
      <c r="BA1006" s="6">
        <f t="shared" ca="1" si="431"/>
        <v>0</v>
      </c>
      <c r="BB1006" s="6">
        <f t="shared" ca="1" si="432"/>
        <v>0</v>
      </c>
      <c r="BC1006" s="6">
        <f t="shared" ca="1" si="433"/>
        <v>0</v>
      </c>
      <c r="BD1006" s="6">
        <f t="shared" ca="1" si="434"/>
        <v>0</v>
      </c>
      <c r="BE1006" s="6">
        <f t="shared" ca="1" si="435"/>
        <v>0</v>
      </c>
      <c r="BF1006" s="6">
        <f t="shared" ca="1" si="418"/>
        <v>0</v>
      </c>
      <c r="BG1006" s="6">
        <f t="shared" ca="1" si="419"/>
        <v>0</v>
      </c>
      <c r="BJ1006" s="4">
        <f t="shared" ca="1" si="436"/>
        <v>777164.03</v>
      </c>
      <c r="BL1006" s="3">
        <f t="shared" si="437"/>
        <v>43361</v>
      </c>
      <c r="BM1006" s="6">
        <f>BM1005+SUMIFS('Transactions (Dated)'!G:G,'Transactions (Dated)'!D:D,'Share Values'!AQ1006)</f>
        <v>14317.649999999987</v>
      </c>
      <c r="BN1006" s="6">
        <f ca="1">BN1005+SUMIFS('Transactions (Dated)'!$F:$F,'Transactions (Dated)'!$D:$D,$BL1006,'Transactions (Dated)'!$B:$B,BN$11,'Transactions (Dated)'!$C:$C,"Dividend (paid to cash)")*Y1006</f>
        <v>0</v>
      </c>
      <c r="BO1006" s="6">
        <f ca="1">BO1005+SUMIFS('Transactions (Dated)'!$F:$F,'Transactions (Dated)'!$D:$D,$BL1006,'Transactions (Dated)'!$B:$B,BO$11,'Transactions (Dated)'!$C:$C,"Dividend (paid to cash)")*Z1006</f>
        <v>2750</v>
      </c>
      <c r="BP1006" s="6">
        <f ca="1">BP1005+SUMIFS('Transactions (Dated)'!$F:$F,'Transactions (Dated)'!$D:$D,$BL1006,'Transactions (Dated)'!$B:$B,BP$11,'Transactions (Dated)'!$C:$C,"Dividend (paid to cash)")*AA1006</f>
        <v>51745.237000000008</v>
      </c>
      <c r="BQ1006" s="6">
        <f ca="1">BQ1005+SUMIFS('Transactions (Dated)'!$F:$F,'Transactions (Dated)'!$D:$D,$BL1006,'Transactions (Dated)'!$B:$B,BQ$11,'Transactions (Dated)'!$C:$C,"Dividend (paid to cash)")*AB1006</f>
        <v>1026.4099999999999</v>
      </c>
      <c r="BR1006" s="6">
        <f ca="1">BR1005+SUMIFS('Transactions (Dated)'!$F:$F,'Transactions (Dated)'!$D:$D,$BL1006,'Transactions (Dated)'!$B:$B,BR$11,'Transactions (Dated)'!$C:$C,"Dividend (paid to cash)")*AC1006</f>
        <v>0</v>
      </c>
      <c r="BS1006" s="6">
        <f ca="1">BS1005+SUMIFS('Transactions (Dated)'!$F:$F,'Transactions (Dated)'!$D:$D,$BL1006,'Transactions (Dated)'!$B:$B,BS$11,'Transactions (Dated)'!$C:$C,"Dividend (paid to cash)")*AD1006</f>
        <v>0</v>
      </c>
      <c r="BT1006" s="6">
        <f ca="1">BT1005+SUMIFS('Transactions (Dated)'!$F:$F,'Transactions (Dated)'!$D:$D,$BL1006,'Transactions (Dated)'!$B:$B,BT$11,'Transactions (Dated)'!$C:$C,"Dividend (paid to cash)")*AE1006</f>
        <v>11745</v>
      </c>
      <c r="BU1006" s="6">
        <f ca="1">BU1005+SUMIFS('Transactions (Dated)'!$F:$F,'Transactions (Dated)'!$D:$D,$BL1006,'Transactions (Dated)'!$B:$B,BU$11,'Transactions (Dated)'!$C:$C,"Dividend (paid to cash)")*AF1006</f>
        <v>0</v>
      </c>
      <c r="BV1006" s="6">
        <f ca="1">BV1005+SUMIFS('Transactions (Dated)'!$F:$F,'Transactions (Dated)'!$D:$D,$BL1006,'Transactions (Dated)'!$B:$B,BV$11,'Transactions (Dated)'!$C:$C,"Dividend (paid to cash)")*AG1006</f>
        <v>0</v>
      </c>
      <c r="BW1006" s="6">
        <f ca="1">BW1005+SUMIFS('Transactions (Dated)'!$F:$F,'Transactions (Dated)'!$D:$D,$BL1006,'Transactions (Dated)'!$B:$B,BW$11,'Transactions (Dated)'!$C:$C,"Dividend (paid to cash)")*AH1006</f>
        <v>0</v>
      </c>
      <c r="BX1006" s="6">
        <f ca="1">BX1005+SUMIFS('Transactions (Dated)'!$F:$F,'Transactions (Dated)'!$D:$D,$BL1006,'Transactions (Dated)'!$B:$B,BX$11,'Transactions (Dated)'!$C:$C,"Dividend (paid to cash)")*AI1006</f>
        <v>0</v>
      </c>
      <c r="BY1006" s="6">
        <f ca="1">BY1005+SUMIFS('Transactions (Dated)'!$F:$F,'Transactions (Dated)'!$D:$D,$BL1006,'Transactions (Dated)'!$B:$B,BY$11,'Transactions (Dated)'!$C:$C,"Dividend (paid to cash)")*AJ1006</f>
        <v>0</v>
      </c>
      <c r="BZ1006" s="6">
        <f ca="1">BZ1005+SUMIFS('Transactions (Dated)'!$F:$F,'Transactions (Dated)'!$D:$D,$BL1006,'Transactions (Dated)'!$B:$B,BZ$11,'Transactions (Dated)'!$C:$C,"Dividend (paid to cash)")*AK1006</f>
        <v>0</v>
      </c>
      <c r="CA1006" s="6">
        <f ca="1">CA1005+SUMIFS('Transactions (Dated)'!$F:$F,'Transactions (Dated)'!$D:$D,$BL1006,'Transactions (Dated)'!$B:$B,CA$11,'Transactions (Dated)'!$C:$C,"Dividend (paid to cash)")*AL1006</f>
        <v>0</v>
      </c>
      <c r="CB1006" s="6">
        <v>0</v>
      </c>
      <c r="CC1006" s="6">
        <v>0</v>
      </c>
      <c r="CF1006" s="6">
        <f t="shared" ca="1" si="438"/>
        <v>81584.296999999991</v>
      </c>
      <c r="CH1006" s="3">
        <f t="shared" si="439"/>
        <v>43361</v>
      </c>
      <c r="CI1006" s="4">
        <f t="shared" ca="1" si="440"/>
        <v>777164.03</v>
      </c>
      <c r="CJ1006" s="4">
        <f t="shared" ca="1" si="441"/>
        <v>81584.296999999991</v>
      </c>
      <c r="CL1006" s="4">
        <f t="shared" ca="1" si="442"/>
        <v>858748.32700000005</v>
      </c>
    </row>
    <row r="1007" spans="2:90" x14ac:dyDescent="0.15">
      <c r="B1007" s="3">
        <v>43362</v>
      </c>
      <c r="E1007" s="86">
        <v>43362</v>
      </c>
      <c r="F1007" s="53">
        <v>13.19</v>
      </c>
      <c r="G1007">
        <v>4.38</v>
      </c>
      <c r="H1007">
        <v>21.91</v>
      </c>
      <c r="I1007">
        <v>26.22</v>
      </c>
      <c r="K1007">
        <v>11.97</v>
      </c>
      <c r="L1007">
        <v>15.9</v>
      </c>
      <c r="O1007">
        <v>16.91</v>
      </c>
      <c r="Q1007">
        <v>1.1599999999999999</v>
      </c>
      <c r="R1007">
        <v>6.47</v>
      </c>
      <c r="S1007">
        <v>42.27</v>
      </c>
      <c r="T1007">
        <v>0.33</v>
      </c>
      <c r="U1007">
        <v>42.27</v>
      </c>
      <c r="X1007" s="3">
        <f t="shared" si="420"/>
        <v>43362</v>
      </c>
      <c r="Y1007" s="40">
        <f ca="1">Y1006+SUMIFS('Transactions (Dated)'!$E$2:$E$53,'Transactions (Dated)'!$D$2:$D$53,'Share Values'!$X1007,'Transactions (Dated)'!$B$2:$B$53,'Share Values'!Y$11,'Transactions (Dated)'!$C$2:$C$53,"Buy")-SUMIFS('Transactions (Dated)'!$E$2:$E$53,'Transactions (Dated)'!$D$2:$D$53,'Share Values'!$X1007,'Transactions (Dated)'!$B$2:$B$53,'Share Values'!Y$11,'Transactions (Dated)'!$C$2:$C$53,"Sell")</f>
        <v>4625</v>
      </c>
      <c r="Z1007" s="40">
        <f ca="1">Z1006+SUMIFS('Transactions (Dated)'!$E$2:$E$53,'Transactions (Dated)'!$D$2:$D$53,'Share Values'!$X1007,'Transactions (Dated)'!$B$2:$B$53,'Share Values'!Z$11,'Transactions (Dated)'!$C$2:$C$53,"Buy")-SUMIFS('Transactions (Dated)'!$E$2:$E$53,'Transactions (Dated)'!$D$2:$D$53,'Share Values'!$X1007,'Transactions (Dated)'!$B$2:$B$53,'Share Values'!Z$11,'Transactions (Dated)'!$C$2:$C$53,"Sell")</f>
        <v>9375</v>
      </c>
      <c r="AA1007" s="40">
        <f ca="1">AA1006+SUMIFS('Transactions (Dated)'!$E$2:$E$53,'Transactions (Dated)'!$D$2:$D$53,'Share Values'!$X1007,'Transactions (Dated)'!$B$2:$B$53,'Share Values'!AA$11,'Transactions (Dated)'!$C$2:$C$53,"Buy")-SUMIFS('Transactions (Dated)'!$E$2:$E$53,'Transactions (Dated)'!$D$2:$D$53,'Share Values'!$X1007,'Transactions (Dated)'!$B$2:$B$53,'Share Values'!AA$11,'Transactions (Dated)'!$C$2:$C$53,"Sell")</f>
        <v>26357</v>
      </c>
      <c r="AB1007" s="40">
        <f ca="1">AB1006+SUMIFS('Transactions (Dated)'!$E$2:$E$53,'Transactions (Dated)'!$D$2:$D$53,'Share Values'!$X1007,'Transactions (Dated)'!$B$2:$B$53,'Share Values'!AB$11,'Transactions (Dated)'!$C$2:$C$53,"Buy")-SUMIFS('Transactions (Dated)'!$E$2:$E$53,'Transactions (Dated)'!$D$2:$D$53,'Share Values'!$X1007,'Transactions (Dated)'!$B$2:$B$53,'Share Values'!AB$11,'Transactions (Dated)'!$C$2:$C$53,"Sell")</f>
        <v>1892</v>
      </c>
      <c r="AC1007" s="40">
        <f ca="1">AC1006+SUMIFS('Transactions (Dated)'!$E$2:$E$53,'Transactions (Dated)'!$D$2:$D$53,'Share Values'!$X1007,'Transactions (Dated)'!$B$2:$B$53,'Share Values'!AC$11,'Transactions (Dated)'!$C$2:$C$53,"Buy")-SUMIFS('Transactions (Dated)'!$E$2:$E$53,'Transactions (Dated)'!$D$2:$D$53,'Share Values'!$X1007,'Transactions (Dated)'!$B$2:$B$53,'Share Values'!AC$11,'Transactions (Dated)'!$C$2:$C$53,"Sell")</f>
        <v>2348</v>
      </c>
      <c r="AD1007" s="40">
        <f ca="1">AD1006+SUMIFS('Transactions (Dated)'!$E$2:$E$53,'Transactions (Dated)'!$D$2:$D$53,'Share Values'!$X1007,'Transactions (Dated)'!$B$2:$B$53,'Share Values'!AD$11,'Transactions (Dated)'!$C$2:$C$53,"Buy")-SUMIFS('Transactions (Dated)'!$E$2:$E$53,'Transactions (Dated)'!$D$2:$D$53,'Share Values'!$X1007,'Transactions (Dated)'!$B$2:$B$53,'Share Values'!AD$11,'Transactions (Dated)'!$C$2:$C$53,"Sell")</f>
        <v>0</v>
      </c>
      <c r="AE1007" s="40">
        <f ca="1">AE1006+SUMIFS('Transactions (Dated)'!$E$2:$E$53,'Transactions (Dated)'!$D$2:$D$53,'Share Values'!$X1007,'Transactions (Dated)'!$B$2:$B$53,'Share Values'!AE$11,'Transactions (Dated)'!$C$2:$C$53,"Buy")-SUMIFS('Transactions (Dated)'!$E$2:$E$53,'Transactions (Dated)'!$D$2:$D$53,'Share Values'!$X1007,'Transactions (Dated)'!$B$2:$B$53,'Share Values'!AE$11,'Transactions (Dated)'!$C$2:$C$53,"Sell")</f>
        <v>2900</v>
      </c>
      <c r="AF1007" s="40">
        <f ca="1">AF1006+SUMIFS('Transactions (Dated)'!$E$2:$E$53,'Transactions (Dated)'!$D$2:$D$53,'Share Values'!$X1007,'Transactions (Dated)'!$B$2:$B$53,'Share Values'!AF$11,'Transactions (Dated)'!$C$2:$C$53,"Buy")-SUMIFS('Transactions (Dated)'!$E$2:$E$53,'Transactions (Dated)'!$D$2:$D$53,'Share Values'!$X1007,'Transactions (Dated)'!$B$2:$B$53,'Share Values'!AF$11,'Transactions (Dated)'!$C$2:$C$53,"Sell")</f>
        <v>14201</v>
      </c>
      <c r="AG1007" s="40">
        <f ca="1">AG1006+SUMIFS('Transactions (Dated)'!$E$2:$E$53,'Transactions (Dated)'!$D$2:$D$53,'Share Values'!$X1007,'Transactions (Dated)'!$B$2:$B$53,'Share Values'!AG$11,'Transactions (Dated)'!$C$2:$C$53,"Buy")-SUMIFS('Transactions (Dated)'!$E$2:$E$53,'Transactions (Dated)'!$D$2:$D$53,'Share Values'!$X1007,'Transactions (Dated)'!$B$2:$B$53,'Share Values'!AG$11,'Transactions (Dated)'!$C$2:$C$53,"Sell")</f>
        <v>6835</v>
      </c>
      <c r="AH1007" s="40">
        <f ca="1">AH1006+SUMIFS('Transactions (Dated)'!$E$2:$E$53,'Transactions (Dated)'!$D$2:$D$53,'Share Values'!$X1007,'Transactions (Dated)'!$B$2:$B$53,'Share Values'!AH$11,'Transactions (Dated)'!$C$2:$C$53,"Buy")-SUMIFS('Transactions (Dated)'!$E$2:$E$53,'Transactions (Dated)'!$D$2:$D$53,'Share Values'!$X1007,'Transactions (Dated)'!$B$2:$B$53,'Share Values'!AH$11,'Transactions (Dated)'!$C$2:$C$53,"Sell")</f>
        <v>0</v>
      </c>
      <c r="AI1007" s="40">
        <f ca="1">AI1006+SUMIFS('Transactions (Dated)'!$E$2:$E$53,'Transactions (Dated)'!$D$2:$D$53,'Share Values'!$X1007,'Transactions (Dated)'!$B$2:$B$53,'Share Values'!AI$11,'Transactions (Dated)'!$C$2:$C$53,"Buy")-SUMIFS('Transactions (Dated)'!$E$2:$E$53,'Transactions (Dated)'!$D$2:$D$53,'Share Values'!$X1007,'Transactions (Dated)'!$B$2:$B$53,'Share Values'!AI$11,'Transactions (Dated)'!$C$2:$C$53,"Sell")</f>
        <v>0</v>
      </c>
      <c r="AJ1007" s="40">
        <f ca="1">AJ1006+SUMIFS('Transactions (Dated)'!$E$2:$E$53,'Transactions (Dated)'!$D$2:$D$53,'Share Values'!$X1007,'Transactions (Dated)'!$B$2:$B$53,'Share Values'!AJ$11,'Transactions (Dated)'!$C$2:$C$53,"Buy")-SUMIFS('Transactions (Dated)'!$E$2:$E$53,'Transactions (Dated)'!$D$2:$D$53,'Share Values'!$X1007,'Transactions (Dated)'!$B$2:$B$53,'Share Values'!AJ$11,'Transactions (Dated)'!$C$2:$C$53,"Sell")</f>
        <v>0</v>
      </c>
      <c r="AK1007" s="40">
        <f ca="1">AK1006+SUMIFS('Transactions (Dated)'!$E$2:$E$53,'Transactions (Dated)'!$D$2:$D$53,'Share Values'!$X1007,'Transactions (Dated)'!$B$2:$B$53,'Share Values'!AK$11,'Transactions (Dated)'!$C$2:$C$53,"Buy")-SUMIFS('Transactions (Dated)'!$E$2:$E$53,'Transactions (Dated)'!$D$2:$D$53,'Share Values'!$X1007,'Transactions (Dated)'!$B$2:$B$53,'Share Values'!AK$11,'Transactions (Dated)'!$C$2:$C$53,"Sell")</f>
        <v>0</v>
      </c>
      <c r="AL1007" s="40">
        <f ca="1">AL1006+SUMIFS('Transactions (Dated)'!$E$2:$E$53,'Transactions (Dated)'!$D$2:$D$53,'Share Values'!$X1007,'Transactions (Dated)'!$B$2:$B$53,'Share Values'!AL$11,'Transactions (Dated)'!$C$2:$C$53,"Buy")-SUMIFS('Transactions (Dated)'!$E$2:$E$53,'Transactions (Dated)'!$D$2:$D$53,'Share Values'!$X1007,'Transactions (Dated)'!$B$2:$B$53,'Share Values'!AL$11,'Transactions (Dated)'!$C$2:$C$53,"Sell")</f>
        <v>0</v>
      </c>
      <c r="AM1007" s="40">
        <f ca="1">AM1006+SUMIFS('Transactions (Dated)'!$E$2:$E$53,'Transactions (Dated)'!$D$2:$D$53,'Share Values'!$X1007,'Transactions (Dated)'!$B$2:$B$53,'Share Values'!AM$11,'Transactions (Dated)'!$C$2:$C$53,"Buy")-SUMIFS('Transactions (Dated)'!$E$2:$E$53,'Transactions (Dated)'!$D$2:$D$53,'Share Values'!$X1007,'Transactions (Dated)'!$B$2:$B$53,'Share Values'!AM$11,'Transactions (Dated)'!$C$2:$C$53,"Sell")</f>
        <v>0</v>
      </c>
      <c r="AN1007" s="40">
        <f ca="1">AN1006+SUMIFS('Transactions (Dated)'!$E$2:$E$53,'Transactions (Dated)'!$D$2:$D$53,'Share Values'!$X1007,'Transactions (Dated)'!$B$2:$B$53,'Share Values'!AN$11,'Transactions (Dated)'!$C$2:$C$53,"Buy")-SUMIFS('Transactions (Dated)'!$E$2:$E$53,'Transactions (Dated)'!$D$2:$D$53,'Share Values'!$X1007,'Transactions (Dated)'!$B$2:$B$53,'Share Values'!AN$11,'Transactions (Dated)'!$C$2:$C$53,"Sell")</f>
        <v>0</v>
      </c>
      <c r="AQ1007" s="3">
        <f t="shared" si="421"/>
        <v>43362</v>
      </c>
      <c r="AR1007" s="6">
        <f t="shared" ca="1" si="422"/>
        <v>61003.75</v>
      </c>
      <c r="AS1007" s="6">
        <f t="shared" ca="1" si="423"/>
        <v>41062.5</v>
      </c>
      <c r="AT1007" s="6">
        <f t="shared" ca="1" si="424"/>
        <v>577481.87</v>
      </c>
      <c r="AU1007" s="6">
        <f t="shared" ca="1" si="425"/>
        <v>49608.24</v>
      </c>
      <c r="AV1007" s="6">
        <f t="shared" ca="1" si="426"/>
        <v>0</v>
      </c>
      <c r="AW1007" s="6">
        <f t="shared" ca="1" si="427"/>
        <v>0</v>
      </c>
      <c r="AX1007" s="6">
        <f t="shared" ca="1" si="428"/>
        <v>46110</v>
      </c>
      <c r="AY1007" s="6">
        <f t="shared" ca="1" si="429"/>
        <v>0</v>
      </c>
      <c r="AZ1007" s="6">
        <f t="shared" ca="1" si="430"/>
        <v>0</v>
      </c>
      <c r="BA1007" s="6">
        <f t="shared" ca="1" si="431"/>
        <v>0</v>
      </c>
      <c r="BB1007" s="6">
        <f t="shared" ca="1" si="432"/>
        <v>0</v>
      </c>
      <c r="BC1007" s="6">
        <f t="shared" ca="1" si="433"/>
        <v>0</v>
      </c>
      <c r="BD1007" s="6">
        <f t="shared" ca="1" si="434"/>
        <v>0</v>
      </c>
      <c r="BE1007" s="6">
        <f t="shared" ca="1" si="435"/>
        <v>0</v>
      </c>
      <c r="BF1007" s="6">
        <f t="shared" ca="1" si="418"/>
        <v>0</v>
      </c>
      <c r="BG1007" s="6">
        <f t="shared" ca="1" si="419"/>
        <v>0</v>
      </c>
      <c r="BJ1007" s="4">
        <f t="shared" ca="1" si="436"/>
        <v>775266.36</v>
      </c>
      <c r="BL1007" s="3">
        <f t="shared" si="437"/>
        <v>43362</v>
      </c>
      <c r="BM1007" s="6">
        <f>BM1006+SUMIFS('Transactions (Dated)'!G:G,'Transactions (Dated)'!D:D,'Share Values'!AQ1007)</f>
        <v>14317.649999999987</v>
      </c>
      <c r="BN1007" s="6">
        <f ca="1">BN1006+SUMIFS('Transactions (Dated)'!$F:$F,'Transactions (Dated)'!$D:$D,$BL1007,'Transactions (Dated)'!$B:$B,BN$11,'Transactions (Dated)'!$C:$C,"Dividend (paid to cash)")*Y1007</f>
        <v>0</v>
      </c>
      <c r="BO1007" s="6">
        <f ca="1">BO1006+SUMIFS('Transactions (Dated)'!$F:$F,'Transactions (Dated)'!$D:$D,$BL1007,'Transactions (Dated)'!$B:$B,BO$11,'Transactions (Dated)'!$C:$C,"Dividend (paid to cash)")*Z1007</f>
        <v>2750</v>
      </c>
      <c r="BP1007" s="6">
        <f ca="1">BP1006+SUMIFS('Transactions (Dated)'!$F:$F,'Transactions (Dated)'!$D:$D,$BL1007,'Transactions (Dated)'!$B:$B,BP$11,'Transactions (Dated)'!$C:$C,"Dividend (paid to cash)")*AA1007</f>
        <v>51745.237000000008</v>
      </c>
      <c r="BQ1007" s="6">
        <f ca="1">BQ1006+SUMIFS('Transactions (Dated)'!$F:$F,'Transactions (Dated)'!$D:$D,$BL1007,'Transactions (Dated)'!$B:$B,BQ$11,'Transactions (Dated)'!$C:$C,"Dividend (paid to cash)")*AB1007</f>
        <v>1026.4099999999999</v>
      </c>
      <c r="BR1007" s="6">
        <f ca="1">BR1006+SUMIFS('Transactions (Dated)'!$F:$F,'Transactions (Dated)'!$D:$D,$BL1007,'Transactions (Dated)'!$B:$B,BR$11,'Transactions (Dated)'!$C:$C,"Dividend (paid to cash)")*AC1007</f>
        <v>0</v>
      </c>
      <c r="BS1007" s="6">
        <f ca="1">BS1006+SUMIFS('Transactions (Dated)'!$F:$F,'Transactions (Dated)'!$D:$D,$BL1007,'Transactions (Dated)'!$B:$B,BS$11,'Transactions (Dated)'!$C:$C,"Dividend (paid to cash)")*AD1007</f>
        <v>0</v>
      </c>
      <c r="BT1007" s="6">
        <f ca="1">BT1006+SUMIFS('Transactions (Dated)'!$F:$F,'Transactions (Dated)'!$D:$D,$BL1007,'Transactions (Dated)'!$B:$B,BT$11,'Transactions (Dated)'!$C:$C,"Dividend (paid to cash)")*AE1007</f>
        <v>11745</v>
      </c>
      <c r="BU1007" s="6">
        <f ca="1">BU1006+SUMIFS('Transactions (Dated)'!$F:$F,'Transactions (Dated)'!$D:$D,$BL1007,'Transactions (Dated)'!$B:$B,BU$11,'Transactions (Dated)'!$C:$C,"Dividend (paid to cash)")*AF1007</f>
        <v>0</v>
      </c>
      <c r="BV1007" s="6">
        <f ca="1">BV1006+SUMIFS('Transactions (Dated)'!$F:$F,'Transactions (Dated)'!$D:$D,$BL1007,'Transactions (Dated)'!$B:$B,BV$11,'Transactions (Dated)'!$C:$C,"Dividend (paid to cash)")*AG1007</f>
        <v>0</v>
      </c>
      <c r="BW1007" s="6">
        <f ca="1">BW1006+SUMIFS('Transactions (Dated)'!$F:$F,'Transactions (Dated)'!$D:$D,$BL1007,'Transactions (Dated)'!$B:$B,BW$11,'Transactions (Dated)'!$C:$C,"Dividend (paid to cash)")*AH1007</f>
        <v>0</v>
      </c>
      <c r="BX1007" s="6">
        <f ca="1">BX1006+SUMIFS('Transactions (Dated)'!$F:$F,'Transactions (Dated)'!$D:$D,$BL1007,'Transactions (Dated)'!$B:$B,BX$11,'Transactions (Dated)'!$C:$C,"Dividend (paid to cash)")*AI1007</f>
        <v>0</v>
      </c>
      <c r="BY1007" s="6">
        <f ca="1">BY1006+SUMIFS('Transactions (Dated)'!$F:$F,'Transactions (Dated)'!$D:$D,$BL1007,'Transactions (Dated)'!$B:$B,BY$11,'Transactions (Dated)'!$C:$C,"Dividend (paid to cash)")*AJ1007</f>
        <v>0</v>
      </c>
      <c r="BZ1007" s="6">
        <f ca="1">BZ1006+SUMIFS('Transactions (Dated)'!$F:$F,'Transactions (Dated)'!$D:$D,$BL1007,'Transactions (Dated)'!$B:$B,BZ$11,'Transactions (Dated)'!$C:$C,"Dividend (paid to cash)")*AK1007</f>
        <v>0</v>
      </c>
      <c r="CA1007" s="6">
        <f ca="1">CA1006+SUMIFS('Transactions (Dated)'!$F:$F,'Transactions (Dated)'!$D:$D,$BL1007,'Transactions (Dated)'!$B:$B,CA$11,'Transactions (Dated)'!$C:$C,"Dividend (paid to cash)")*AL1007</f>
        <v>0</v>
      </c>
      <c r="CB1007" s="6">
        <v>0</v>
      </c>
      <c r="CC1007" s="6">
        <v>0</v>
      </c>
      <c r="CF1007" s="6">
        <f t="shared" ca="1" si="438"/>
        <v>81584.296999999991</v>
      </c>
      <c r="CH1007" s="3">
        <f t="shared" si="439"/>
        <v>43362</v>
      </c>
      <c r="CI1007" s="4">
        <f t="shared" ca="1" si="440"/>
        <v>775266.36</v>
      </c>
      <c r="CJ1007" s="4">
        <f t="shared" ca="1" si="441"/>
        <v>81584.296999999991</v>
      </c>
      <c r="CL1007" s="4">
        <f t="shared" ca="1" si="442"/>
        <v>856850.65700000001</v>
      </c>
    </row>
    <row r="1008" spans="2:90" x14ac:dyDescent="0.15">
      <c r="B1008" s="3">
        <v>43363</v>
      </c>
      <c r="E1008" s="86">
        <v>43363</v>
      </c>
      <c r="F1008" s="53">
        <v>13.31</v>
      </c>
      <c r="G1008">
        <v>4.28</v>
      </c>
      <c r="H1008">
        <v>21.99</v>
      </c>
      <c r="I1008">
        <v>26.4</v>
      </c>
      <c r="K1008">
        <v>11.85</v>
      </c>
      <c r="L1008">
        <v>15.72</v>
      </c>
      <c r="O1008">
        <v>16.66</v>
      </c>
      <c r="Q1008">
        <v>1.1400000000000001</v>
      </c>
      <c r="R1008">
        <v>6.68</v>
      </c>
      <c r="S1008">
        <v>41.94</v>
      </c>
      <c r="T1008">
        <v>0.33500000000000002</v>
      </c>
      <c r="U1008">
        <v>41.94</v>
      </c>
      <c r="X1008" s="3">
        <f t="shared" si="420"/>
        <v>43363</v>
      </c>
      <c r="Y1008" s="40">
        <f ca="1">Y1007+SUMIFS('Transactions (Dated)'!$E$2:$E$53,'Transactions (Dated)'!$D$2:$D$53,'Share Values'!$X1008,'Transactions (Dated)'!$B$2:$B$53,'Share Values'!Y$11,'Transactions (Dated)'!$C$2:$C$53,"Buy")-SUMIFS('Transactions (Dated)'!$E$2:$E$53,'Transactions (Dated)'!$D$2:$D$53,'Share Values'!$X1008,'Transactions (Dated)'!$B$2:$B$53,'Share Values'!Y$11,'Transactions (Dated)'!$C$2:$C$53,"Sell")</f>
        <v>4625</v>
      </c>
      <c r="Z1008" s="40">
        <f ca="1">Z1007+SUMIFS('Transactions (Dated)'!$E$2:$E$53,'Transactions (Dated)'!$D$2:$D$53,'Share Values'!$X1008,'Transactions (Dated)'!$B$2:$B$53,'Share Values'!Z$11,'Transactions (Dated)'!$C$2:$C$53,"Buy")-SUMIFS('Transactions (Dated)'!$E$2:$E$53,'Transactions (Dated)'!$D$2:$D$53,'Share Values'!$X1008,'Transactions (Dated)'!$B$2:$B$53,'Share Values'!Z$11,'Transactions (Dated)'!$C$2:$C$53,"Sell")</f>
        <v>9375</v>
      </c>
      <c r="AA1008" s="40">
        <f ca="1">AA1007+SUMIFS('Transactions (Dated)'!$E$2:$E$53,'Transactions (Dated)'!$D$2:$D$53,'Share Values'!$X1008,'Transactions (Dated)'!$B$2:$B$53,'Share Values'!AA$11,'Transactions (Dated)'!$C$2:$C$53,"Buy")-SUMIFS('Transactions (Dated)'!$E$2:$E$53,'Transactions (Dated)'!$D$2:$D$53,'Share Values'!$X1008,'Transactions (Dated)'!$B$2:$B$53,'Share Values'!AA$11,'Transactions (Dated)'!$C$2:$C$53,"Sell")</f>
        <v>26357</v>
      </c>
      <c r="AB1008" s="40">
        <f ca="1">AB1007+SUMIFS('Transactions (Dated)'!$E$2:$E$53,'Transactions (Dated)'!$D$2:$D$53,'Share Values'!$X1008,'Transactions (Dated)'!$B$2:$B$53,'Share Values'!AB$11,'Transactions (Dated)'!$C$2:$C$53,"Buy")-SUMIFS('Transactions (Dated)'!$E$2:$E$53,'Transactions (Dated)'!$D$2:$D$53,'Share Values'!$X1008,'Transactions (Dated)'!$B$2:$B$53,'Share Values'!AB$11,'Transactions (Dated)'!$C$2:$C$53,"Sell")</f>
        <v>1892</v>
      </c>
      <c r="AC1008" s="40">
        <f ca="1">AC1007+SUMIFS('Transactions (Dated)'!$E$2:$E$53,'Transactions (Dated)'!$D$2:$D$53,'Share Values'!$X1008,'Transactions (Dated)'!$B$2:$B$53,'Share Values'!AC$11,'Transactions (Dated)'!$C$2:$C$53,"Buy")-SUMIFS('Transactions (Dated)'!$E$2:$E$53,'Transactions (Dated)'!$D$2:$D$53,'Share Values'!$X1008,'Transactions (Dated)'!$B$2:$B$53,'Share Values'!AC$11,'Transactions (Dated)'!$C$2:$C$53,"Sell")</f>
        <v>2348</v>
      </c>
      <c r="AD1008" s="40">
        <f ca="1">AD1007+SUMIFS('Transactions (Dated)'!$E$2:$E$53,'Transactions (Dated)'!$D$2:$D$53,'Share Values'!$X1008,'Transactions (Dated)'!$B$2:$B$53,'Share Values'!AD$11,'Transactions (Dated)'!$C$2:$C$53,"Buy")-SUMIFS('Transactions (Dated)'!$E$2:$E$53,'Transactions (Dated)'!$D$2:$D$53,'Share Values'!$X1008,'Transactions (Dated)'!$B$2:$B$53,'Share Values'!AD$11,'Transactions (Dated)'!$C$2:$C$53,"Sell")</f>
        <v>0</v>
      </c>
      <c r="AE1008" s="40">
        <f ca="1">AE1007+SUMIFS('Transactions (Dated)'!$E$2:$E$53,'Transactions (Dated)'!$D$2:$D$53,'Share Values'!$X1008,'Transactions (Dated)'!$B$2:$B$53,'Share Values'!AE$11,'Transactions (Dated)'!$C$2:$C$53,"Buy")-SUMIFS('Transactions (Dated)'!$E$2:$E$53,'Transactions (Dated)'!$D$2:$D$53,'Share Values'!$X1008,'Transactions (Dated)'!$B$2:$B$53,'Share Values'!AE$11,'Transactions (Dated)'!$C$2:$C$53,"Sell")</f>
        <v>2900</v>
      </c>
      <c r="AF1008" s="40">
        <f ca="1">AF1007+SUMIFS('Transactions (Dated)'!$E$2:$E$53,'Transactions (Dated)'!$D$2:$D$53,'Share Values'!$X1008,'Transactions (Dated)'!$B$2:$B$53,'Share Values'!AF$11,'Transactions (Dated)'!$C$2:$C$53,"Buy")-SUMIFS('Transactions (Dated)'!$E$2:$E$53,'Transactions (Dated)'!$D$2:$D$53,'Share Values'!$X1008,'Transactions (Dated)'!$B$2:$B$53,'Share Values'!AF$11,'Transactions (Dated)'!$C$2:$C$53,"Sell")</f>
        <v>14201</v>
      </c>
      <c r="AG1008" s="40">
        <f ca="1">AG1007+SUMIFS('Transactions (Dated)'!$E$2:$E$53,'Transactions (Dated)'!$D$2:$D$53,'Share Values'!$X1008,'Transactions (Dated)'!$B$2:$B$53,'Share Values'!AG$11,'Transactions (Dated)'!$C$2:$C$53,"Buy")-SUMIFS('Transactions (Dated)'!$E$2:$E$53,'Transactions (Dated)'!$D$2:$D$53,'Share Values'!$X1008,'Transactions (Dated)'!$B$2:$B$53,'Share Values'!AG$11,'Transactions (Dated)'!$C$2:$C$53,"Sell")</f>
        <v>6835</v>
      </c>
      <c r="AH1008" s="40">
        <f ca="1">AH1007+SUMIFS('Transactions (Dated)'!$E$2:$E$53,'Transactions (Dated)'!$D$2:$D$53,'Share Values'!$X1008,'Transactions (Dated)'!$B$2:$B$53,'Share Values'!AH$11,'Transactions (Dated)'!$C$2:$C$53,"Buy")-SUMIFS('Transactions (Dated)'!$E$2:$E$53,'Transactions (Dated)'!$D$2:$D$53,'Share Values'!$X1008,'Transactions (Dated)'!$B$2:$B$53,'Share Values'!AH$11,'Transactions (Dated)'!$C$2:$C$53,"Sell")</f>
        <v>0</v>
      </c>
      <c r="AI1008" s="40">
        <f ca="1">AI1007+SUMIFS('Transactions (Dated)'!$E$2:$E$53,'Transactions (Dated)'!$D$2:$D$53,'Share Values'!$X1008,'Transactions (Dated)'!$B$2:$B$53,'Share Values'!AI$11,'Transactions (Dated)'!$C$2:$C$53,"Buy")-SUMIFS('Transactions (Dated)'!$E$2:$E$53,'Transactions (Dated)'!$D$2:$D$53,'Share Values'!$X1008,'Transactions (Dated)'!$B$2:$B$53,'Share Values'!AI$11,'Transactions (Dated)'!$C$2:$C$53,"Sell")</f>
        <v>0</v>
      </c>
      <c r="AJ1008" s="40">
        <f ca="1">AJ1007+SUMIFS('Transactions (Dated)'!$E$2:$E$53,'Transactions (Dated)'!$D$2:$D$53,'Share Values'!$X1008,'Transactions (Dated)'!$B$2:$B$53,'Share Values'!AJ$11,'Transactions (Dated)'!$C$2:$C$53,"Buy")-SUMIFS('Transactions (Dated)'!$E$2:$E$53,'Transactions (Dated)'!$D$2:$D$53,'Share Values'!$X1008,'Transactions (Dated)'!$B$2:$B$53,'Share Values'!AJ$11,'Transactions (Dated)'!$C$2:$C$53,"Sell")</f>
        <v>0</v>
      </c>
      <c r="AK1008" s="40">
        <f ca="1">AK1007+SUMIFS('Transactions (Dated)'!$E$2:$E$53,'Transactions (Dated)'!$D$2:$D$53,'Share Values'!$X1008,'Transactions (Dated)'!$B$2:$B$53,'Share Values'!AK$11,'Transactions (Dated)'!$C$2:$C$53,"Buy")-SUMIFS('Transactions (Dated)'!$E$2:$E$53,'Transactions (Dated)'!$D$2:$D$53,'Share Values'!$X1008,'Transactions (Dated)'!$B$2:$B$53,'Share Values'!AK$11,'Transactions (Dated)'!$C$2:$C$53,"Sell")</f>
        <v>0</v>
      </c>
      <c r="AL1008" s="40">
        <f ca="1">AL1007+SUMIFS('Transactions (Dated)'!$E$2:$E$53,'Transactions (Dated)'!$D$2:$D$53,'Share Values'!$X1008,'Transactions (Dated)'!$B$2:$B$53,'Share Values'!AL$11,'Transactions (Dated)'!$C$2:$C$53,"Buy")-SUMIFS('Transactions (Dated)'!$E$2:$E$53,'Transactions (Dated)'!$D$2:$D$53,'Share Values'!$X1008,'Transactions (Dated)'!$B$2:$B$53,'Share Values'!AL$11,'Transactions (Dated)'!$C$2:$C$53,"Sell")</f>
        <v>0</v>
      </c>
      <c r="AM1008" s="40">
        <f ca="1">AM1007+SUMIFS('Transactions (Dated)'!$E$2:$E$53,'Transactions (Dated)'!$D$2:$D$53,'Share Values'!$X1008,'Transactions (Dated)'!$B$2:$B$53,'Share Values'!AM$11,'Transactions (Dated)'!$C$2:$C$53,"Buy")-SUMIFS('Transactions (Dated)'!$E$2:$E$53,'Transactions (Dated)'!$D$2:$D$53,'Share Values'!$X1008,'Transactions (Dated)'!$B$2:$B$53,'Share Values'!AM$11,'Transactions (Dated)'!$C$2:$C$53,"Sell")</f>
        <v>0</v>
      </c>
      <c r="AN1008" s="40">
        <f ca="1">AN1007+SUMIFS('Transactions (Dated)'!$E$2:$E$53,'Transactions (Dated)'!$D$2:$D$53,'Share Values'!$X1008,'Transactions (Dated)'!$B$2:$B$53,'Share Values'!AN$11,'Transactions (Dated)'!$C$2:$C$53,"Buy")-SUMIFS('Transactions (Dated)'!$E$2:$E$53,'Transactions (Dated)'!$D$2:$D$53,'Share Values'!$X1008,'Transactions (Dated)'!$B$2:$B$53,'Share Values'!AN$11,'Transactions (Dated)'!$C$2:$C$53,"Sell")</f>
        <v>0</v>
      </c>
      <c r="AQ1008" s="3">
        <f t="shared" si="421"/>
        <v>43363</v>
      </c>
      <c r="AR1008" s="6">
        <f t="shared" ca="1" si="422"/>
        <v>61558.75</v>
      </c>
      <c r="AS1008" s="6">
        <f t="shared" ca="1" si="423"/>
        <v>40125</v>
      </c>
      <c r="AT1008" s="6">
        <f t="shared" ca="1" si="424"/>
        <v>579590.42999999993</v>
      </c>
      <c r="AU1008" s="6">
        <f t="shared" ca="1" si="425"/>
        <v>49948.799999999996</v>
      </c>
      <c r="AV1008" s="6">
        <f t="shared" ca="1" si="426"/>
        <v>0</v>
      </c>
      <c r="AW1008" s="6">
        <f t="shared" ca="1" si="427"/>
        <v>0</v>
      </c>
      <c r="AX1008" s="6">
        <f t="shared" ca="1" si="428"/>
        <v>45588</v>
      </c>
      <c r="AY1008" s="6">
        <f t="shared" ca="1" si="429"/>
        <v>0</v>
      </c>
      <c r="AZ1008" s="6">
        <f t="shared" ca="1" si="430"/>
        <v>0</v>
      </c>
      <c r="BA1008" s="6">
        <f t="shared" ca="1" si="431"/>
        <v>0</v>
      </c>
      <c r="BB1008" s="6">
        <f t="shared" ca="1" si="432"/>
        <v>0</v>
      </c>
      <c r="BC1008" s="6">
        <f t="shared" ca="1" si="433"/>
        <v>0</v>
      </c>
      <c r="BD1008" s="6">
        <f t="shared" ca="1" si="434"/>
        <v>0</v>
      </c>
      <c r="BE1008" s="6">
        <f t="shared" ca="1" si="435"/>
        <v>0</v>
      </c>
      <c r="BF1008" s="6">
        <f t="shared" ca="1" si="418"/>
        <v>0</v>
      </c>
      <c r="BG1008" s="6">
        <f t="shared" ca="1" si="419"/>
        <v>0</v>
      </c>
      <c r="BJ1008" s="4">
        <f t="shared" ca="1" si="436"/>
        <v>776810.98</v>
      </c>
      <c r="BL1008" s="3">
        <f t="shared" si="437"/>
        <v>43363</v>
      </c>
      <c r="BM1008" s="6">
        <f>BM1007+SUMIFS('Transactions (Dated)'!G:G,'Transactions (Dated)'!D:D,'Share Values'!AQ1008)</f>
        <v>14317.649999999987</v>
      </c>
      <c r="BN1008" s="6">
        <f ca="1">BN1007+SUMIFS('Transactions (Dated)'!$F:$F,'Transactions (Dated)'!$D:$D,$BL1008,'Transactions (Dated)'!$B:$B,BN$11,'Transactions (Dated)'!$C:$C,"Dividend (paid to cash)")*Y1008</f>
        <v>0</v>
      </c>
      <c r="BO1008" s="6">
        <f ca="1">BO1007+SUMIFS('Transactions (Dated)'!$F:$F,'Transactions (Dated)'!$D:$D,$BL1008,'Transactions (Dated)'!$B:$B,BO$11,'Transactions (Dated)'!$C:$C,"Dividend (paid to cash)")*Z1008</f>
        <v>2750</v>
      </c>
      <c r="BP1008" s="6">
        <f ca="1">BP1007+SUMIFS('Transactions (Dated)'!$F:$F,'Transactions (Dated)'!$D:$D,$BL1008,'Transactions (Dated)'!$B:$B,BP$11,'Transactions (Dated)'!$C:$C,"Dividend (paid to cash)")*AA1008</f>
        <v>51745.237000000008</v>
      </c>
      <c r="BQ1008" s="6">
        <f ca="1">BQ1007+SUMIFS('Transactions (Dated)'!$F:$F,'Transactions (Dated)'!$D:$D,$BL1008,'Transactions (Dated)'!$B:$B,BQ$11,'Transactions (Dated)'!$C:$C,"Dividend (paid to cash)")*AB1008</f>
        <v>1026.4099999999999</v>
      </c>
      <c r="BR1008" s="6">
        <f ca="1">BR1007+SUMIFS('Transactions (Dated)'!$F:$F,'Transactions (Dated)'!$D:$D,$BL1008,'Transactions (Dated)'!$B:$B,BR$11,'Transactions (Dated)'!$C:$C,"Dividend (paid to cash)")*AC1008</f>
        <v>0</v>
      </c>
      <c r="BS1008" s="6">
        <f ca="1">BS1007+SUMIFS('Transactions (Dated)'!$F:$F,'Transactions (Dated)'!$D:$D,$BL1008,'Transactions (Dated)'!$B:$B,BS$11,'Transactions (Dated)'!$C:$C,"Dividend (paid to cash)")*AD1008</f>
        <v>0</v>
      </c>
      <c r="BT1008" s="6">
        <f ca="1">BT1007+SUMIFS('Transactions (Dated)'!$F:$F,'Transactions (Dated)'!$D:$D,$BL1008,'Transactions (Dated)'!$B:$B,BT$11,'Transactions (Dated)'!$C:$C,"Dividend (paid to cash)")*AE1008</f>
        <v>11745</v>
      </c>
      <c r="BU1008" s="6">
        <f ca="1">BU1007+SUMIFS('Transactions (Dated)'!$F:$F,'Transactions (Dated)'!$D:$D,$BL1008,'Transactions (Dated)'!$B:$B,BU$11,'Transactions (Dated)'!$C:$C,"Dividend (paid to cash)")*AF1008</f>
        <v>0</v>
      </c>
      <c r="BV1008" s="6">
        <f ca="1">BV1007+SUMIFS('Transactions (Dated)'!$F:$F,'Transactions (Dated)'!$D:$D,$BL1008,'Transactions (Dated)'!$B:$B,BV$11,'Transactions (Dated)'!$C:$C,"Dividend (paid to cash)")*AG1008</f>
        <v>0</v>
      </c>
      <c r="BW1008" s="6">
        <f ca="1">BW1007+SUMIFS('Transactions (Dated)'!$F:$F,'Transactions (Dated)'!$D:$D,$BL1008,'Transactions (Dated)'!$B:$B,BW$11,'Transactions (Dated)'!$C:$C,"Dividend (paid to cash)")*AH1008</f>
        <v>0</v>
      </c>
      <c r="BX1008" s="6">
        <f ca="1">BX1007+SUMIFS('Transactions (Dated)'!$F:$F,'Transactions (Dated)'!$D:$D,$BL1008,'Transactions (Dated)'!$B:$B,BX$11,'Transactions (Dated)'!$C:$C,"Dividend (paid to cash)")*AI1008</f>
        <v>0</v>
      </c>
      <c r="BY1008" s="6">
        <f ca="1">BY1007+SUMIFS('Transactions (Dated)'!$F:$F,'Transactions (Dated)'!$D:$D,$BL1008,'Transactions (Dated)'!$B:$B,BY$11,'Transactions (Dated)'!$C:$C,"Dividend (paid to cash)")*AJ1008</f>
        <v>0</v>
      </c>
      <c r="BZ1008" s="6">
        <f ca="1">BZ1007+SUMIFS('Transactions (Dated)'!$F:$F,'Transactions (Dated)'!$D:$D,$BL1008,'Transactions (Dated)'!$B:$B,BZ$11,'Transactions (Dated)'!$C:$C,"Dividend (paid to cash)")*AK1008</f>
        <v>0</v>
      </c>
      <c r="CA1008" s="6">
        <f ca="1">CA1007+SUMIFS('Transactions (Dated)'!$F:$F,'Transactions (Dated)'!$D:$D,$BL1008,'Transactions (Dated)'!$B:$B,CA$11,'Transactions (Dated)'!$C:$C,"Dividend (paid to cash)")*AL1008</f>
        <v>0</v>
      </c>
      <c r="CB1008" s="6">
        <v>0</v>
      </c>
      <c r="CC1008" s="6">
        <v>0</v>
      </c>
      <c r="CF1008" s="6">
        <f t="shared" ca="1" si="438"/>
        <v>81584.296999999991</v>
      </c>
      <c r="CH1008" s="3">
        <f t="shared" si="439"/>
        <v>43363</v>
      </c>
      <c r="CI1008" s="4">
        <f t="shared" ca="1" si="440"/>
        <v>776810.98</v>
      </c>
      <c r="CJ1008" s="4">
        <f t="shared" ca="1" si="441"/>
        <v>81584.296999999991</v>
      </c>
      <c r="CL1008" s="4">
        <f t="shared" ca="1" si="442"/>
        <v>858395.277</v>
      </c>
    </row>
    <row r="1009" spans="2:90" x14ac:dyDescent="0.15">
      <c r="B1009" s="3">
        <v>43364</v>
      </c>
      <c r="E1009" s="86">
        <v>43364</v>
      </c>
      <c r="F1009" s="53">
        <v>13.44</v>
      </c>
      <c r="G1009">
        <v>4.25</v>
      </c>
      <c r="H1009">
        <v>22</v>
      </c>
      <c r="I1009">
        <v>25.8</v>
      </c>
      <c r="K1009">
        <v>11.8</v>
      </c>
      <c r="L1009">
        <v>14.76</v>
      </c>
      <c r="O1009">
        <v>16.46</v>
      </c>
      <c r="Q1009">
        <v>1.1400000000000001</v>
      </c>
      <c r="R1009">
        <v>6.67</v>
      </c>
      <c r="S1009">
        <v>42.28</v>
      </c>
      <c r="T1009">
        <v>0.33500000000000002</v>
      </c>
      <c r="U1009">
        <v>42.28</v>
      </c>
      <c r="X1009" s="3">
        <f t="shared" si="420"/>
        <v>43364</v>
      </c>
      <c r="Y1009" s="40">
        <f ca="1">Y1008+SUMIFS('Transactions (Dated)'!$E$2:$E$53,'Transactions (Dated)'!$D$2:$D$53,'Share Values'!$X1009,'Transactions (Dated)'!$B$2:$B$53,'Share Values'!Y$11,'Transactions (Dated)'!$C$2:$C$53,"Buy")-SUMIFS('Transactions (Dated)'!$E$2:$E$53,'Transactions (Dated)'!$D$2:$D$53,'Share Values'!$X1009,'Transactions (Dated)'!$B$2:$B$53,'Share Values'!Y$11,'Transactions (Dated)'!$C$2:$C$53,"Sell")</f>
        <v>4625</v>
      </c>
      <c r="Z1009" s="40">
        <f ca="1">Z1008+SUMIFS('Transactions (Dated)'!$E$2:$E$53,'Transactions (Dated)'!$D$2:$D$53,'Share Values'!$X1009,'Transactions (Dated)'!$B$2:$B$53,'Share Values'!Z$11,'Transactions (Dated)'!$C$2:$C$53,"Buy")-SUMIFS('Transactions (Dated)'!$E$2:$E$53,'Transactions (Dated)'!$D$2:$D$53,'Share Values'!$X1009,'Transactions (Dated)'!$B$2:$B$53,'Share Values'!Z$11,'Transactions (Dated)'!$C$2:$C$53,"Sell")</f>
        <v>9375</v>
      </c>
      <c r="AA1009" s="40">
        <f ca="1">AA1008+SUMIFS('Transactions (Dated)'!$E$2:$E$53,'Transactions (Dated)'!$D$2:$D$53,'Share Values'!$X1009,'Transactions (Dated)'!$B$2:$B$53,'Share Values'!AA$11,'Transactions (Dated)'!$C$2:$C$53,"Buy")-SUMIFS('Transactions (Dated)'!$E$2:$E$53,'Transactions (Dated)'!$D$2:$D$53,'Share Values'!$X1009,'Transactions (Dated)'!$B$2:$B$53,'Share Values'!AA$11,'Transactions (Dated)'!$C$2:$C$53,"Sell")</f>
        <v>26357</v>
      </c>
      <c r="AB1009" s="40">
        <f ca="1">AB1008+SUMIFS('Transactions (Dated)'!$E$2:$E$53,'Transactions (Dated)'!$D$2:$D$53,'Share Values'!$X1009,'Transactions (Dated)'!$B$2:$B$53,'Share Values'!AB$11,'Transactions (Dated)'!$C$2:$C$53,"Buy")-SUMIFS('Transactions (Dated)'!$E$2:$E$53,'Transactions (Dated)'!$D$2:$D$53,'Share Values'!$X1009,'Transactions (Dated)'!$B$2:$B$53,'Share Values'!AB$11,'Transactions (Dated)'!$C$2:$C$53,"Sell")</f>
        <v>1892</v>
      </c>
      <c r="AC1009" s="40">
        <f ca="1">AC1008+SUMIFS('Transactions (Dated)'!$E$2:$E$53,'Transactions (Dated)'!$D$2:$D$53,'Share Values'!$X1009,'Transactions (Dated)'!$B$2:$B$53,'Share Values'!AC$11,'Transactions (Dated)'!$C$2:$C$53,"Buy")-SUMIFS('Transactions (Dated)'!$E$2:$E$53,'Transactions (Dated)'!$D$2:$D$53,'Share Values'!$X1009,'Transactions (Dated)'!$B$2:$B$53,'Share Values'!AC$11,'Transactions (Dated)'!$C$2:$C$53,"Sell")</f>
        <v>2348</v>
      </c>
      <c r="AD1009" s="40">
        <f ca="1">AD1008+SUMIFS('Transactions (Dated)'!$E$2:$E$53,'Transactions (Dated)'!$D$2:$D$53,'Share Values'!$X1009,'Transactions (Dated)'!$B$2:$B$53,'Share Values'!AD$11,'Transactions (Dated)'!$C$2:$C$53,"Buy")-SUMIFS('Transactions (Dated)'!$E$2:$E$53,'Transactions (Dated)'!$D$2:$D$53,'Share Values'!$X1009,'Transactions (Dated)'!$B$2:$B$53,'Share Values'!AD$11,'Transactions (Dated)'!$C$2:$C$53,"Sell")</f>
        <v>0</v>
      </c>
      <c r="AE1009" s="40">
        <f ca="1">AE1008+SUMIFS('Transactions (Dated)'!$E$2:$E$53,'Transactions (Dated)'!$D$2:$D$53,'Share Values'!$X1009,'Transactions (Dated)'!$B$2:$B$53,'Share Values'!AE$11,'Transactions (Dated)'!$C$2:$C$53,"Buy")-SUMIFS('Transactions (Dated)'!$E$2:$E$53,'Transactions (Dated)'!$D$2:$D$53,'Share Values'!$X1009,'Transactions (Dated)'!$B$2:$B$53,'Share Values'!AE$11,'Transactions (Dated)'!$C$2:$C$53,"Sell")</f>
        <v>2900</v>
      </c>
      <c r="AF1009" s="40">
        <f ca="1">AF1008+SUMIFS('Transactions (Dated)'!$E$2:$E$53,'Transactions (Dated)'!$D$2:$D$53,'Share Values'!$X1009,'Transactions (Dated)'!$B$2:$B$53,'Share Values'!AF$11,'Transactions (Dated)'!$C$2:$C$53,"Buy")-SUMIFS('Transactions (Dated)'!$E$2:$E$53,'Transactions (Dated)'!$D$2:$D$53,'Share Values'!$X1009,'Transactions (Dated)'!$B$2:$B$53,'Share Values'!AF$11,'Transactions (Dated)'!$C$2:$C$53,"Sell")</f>
        <v>14201</v>
      </c>
      <c r="AG1009" s="40">
        <f ca="1">AG1008+SUMIFS('Transactions (Dated)'!$E$2:$E$53,'Transactions (Dated)'!$D$2:$D$53,'Share Values'!$X1009,'Transactions (Dated)'!$B$2:$B$53,'Share Values'!AG$11,'Transactions (Dated)'!$C$2:$C$53,"Buy")-SUMIFS('Transactions (Dated)'!$E$2:$E$53,'Transactions (Dated)'!$D$2:$D$53,'Share Values'!$X1009,'Transactions (Dated)'!$B$2:$B$53,'Share Values'!AG$11,'Transactions (Dated)'!$C$2:$C$53,"Sell")</f>
        <v>6835</v>
      </c>
      <c r="AH1009" s="40">
        <f ca="1">AH1008+SUMIFS('Transactions (Dated)'!$E$2:$E$53,'Transactions (Dated)'!$D$2:$D$53,'Share Values'!$X1009,'Transactions (Dated)'!$B$2:$B$53,'Share Values'!AH$11,'Transactions (Dated)'!$C$2:$C$53,"Buy")-SUMIFS('Transactions (Dated)'!$E$2:$E$53,'Transactions (Dated)'!$D$2:$D$53,'Share Values'!$X1009,'Transactions (Dated)'!$B$2:$B$53,'Share Values'!AH$11,'Transactions (Dated)'!$C$2:$C$53,"Sell")</f>
        <v>0</v>
      </c>
      <c r="AI1009" s="40">
        <f ca="1">AI1008+SUMIFS('Transactions (Dated)'!$E$2:$E$53,'Transactions (Dated)'!$D$2:$D$53,'Share Values'!$X1009,'Transactions (Dated)'!$B$2:$B$53,'Share Values'!AI$11,'Transactions (Dated)'!$C$2:$C$53,"Buy")-SUMIFS('Transactions (Dated)'!$E$2:$E$53,'Transactions (Dated)'!$D$2:$D$53,'Share Values'!$X1009,'Transactions (Dated)'!$B$2:$B$53,'Share Values'!AI$11,'Transactions (Dated)'!$C$2:$C$53,"Sell")</f>
        <v>0</v>
      </c>
      <c r="AJ1009" s="40">
        <f ca="1">AJ1008+SUMIFS('Transactions (Dated)'!$E$2:$E$53,'Transactions (Dated)'!$D$2:$D$53,'Share Values'!$X1009,'Transactions (Dated)'!$B$2:$B$53,'Share Values'!AJ$11,'Transactions (Dated)'!$C$2:$C$53,"Buy")-SUMIFS('Transactions (Dated)'!$E$2:$E$53,'Transactions (Dated)'!$D$2:$D$53,'Share Values'!$X1009,'Transactions (Dated)'!$B$2:$B$53,'Share Values'!AJ$11,'Transactions (Dated)'!$C$2:$C$53,"Sell")</f>
        <v>0</v>
      </c>
      <c r="AK1009" s="40">
        <f ca="1">AK1008+SUMIFS('Transactions (Dated)'!$E$2:$E$53,'Transactions (Dated)'!$D$2:$D$53,'Share Values'!$X1009,'Transactions (Dated)'!$B$2:$B$53,'Share Values'!AK$11,'Transactions (Dated)'!$C$2:$C$53,"Buy")-SUMIFS('Transactions (Dated)'!$E$2:$E$53,'Transactions (Dated)'!$D$2:$D$53,'Share Values'!$X1009,'Transactions (Dated)'!$B$2:$B$53,'Share Values'!AK$11,'Transactions (Dated)'!$C$2:$C$53,"Sell")</f>
        <v>0</v>
      </c>
      <c r="AL1009" s="40">
        <f ca="1">AL1008+SUMIFS('Transactions (Dated)'!$E$2:$E$53,'Transactions (Dated)'!$D$2:$D$53,'Share Values'!$X1009,'Transactions (Dated)'!$B$2:$B$53,'Share Values'!AL$11,'Transactions (Dated)'!$C$2:$C$53,"Buy")-SUMIFS('Transactions (Dated)'!$E$2:$E$53,'Transactions (Dated)'!$D$2:$D$53,'Share Values'!$X1009,'Transactions (Dated)'!$B$2:$B$53,'Share Values'!AL$11,'Transactions (Dated)'!$C$2:$C$53,"Sell")</f>
        <v>0</v>
      </c>
      <c r="AM1009" s="40">
        <f ca="1">AM1008+SUMIFS('Transactions (Dated)'!$E$2:$E$53,'Transactions (Dated)'!$D$2:$D$53,'Share Values'!$X1009,'Transactions (Dated)'!$B$2:$B$53,'Share Values'!AM$11,'Transactions (Dated)'!$C$2:$C$53,"Buy")-SUMIFS('Transactions (Dated)'!$E$2:$E$53,'Transactions (Dated)'!$D$2:$D$53,'Share Values'!$X1009,'Transactions (Dated)'!$B$2:$B$53,'Share Values'!AM$11,'Transactions (Dated)'!$C$2:$C$53,"Sell")</f>
        <v>0</v>
      </c>
      <c r="AN1009" s="40">
        <f ca="1">AN1008+SUMIFS('Transactions (Dated)'!$E$2:$E$53,'Transactions (Dated)'!$D$2:$D$53,'Share Values'!$X1009,'Transactions (Dated)'!$B$2:$B$53,'Share Values'!AN$11,'Transactions (Dated)'!$C$2:$C$53,"Buy")-SUMIFS('Transactions (Dated)'!$E$2:$E$53,'Transactions (Dated)'!$D$2:$D$53,'Share Values'!$X1009,'Transactions (Dated)'!$B$2:$B$53,'Share Values'!AN$11,'Transactions (Dated)'!$C$2:$C$53,"Sell")</f>
        <v>0</v>
      </c>
      <c r="AQ1009" s="3">
        <f t="shared" si="421"/>
        <v>43364</v>
      </c>
      <c r="AR1009" s="6">
        <f t="shared" ca="1" si="422"/>
        <v>62160</v>
      </c>
      <c r="AS1009" s="6">
        <f t="shared" ca="1" si="423"/>
        <v>39843.75</v>
      </c>
      <c r="AT1009" s="6">
        <f t="shared" ca="1" si="424"/>
        <v>579854</v>
      </c>
      <c r="AU1009" s="6">
        <f t="shared" ca="1" si="425"/>
        <v>48813.599999999999</v>
      </c>
      <c r="AV1009" s="6">
        <f t="shared" ca="1" si="426"/>
        <v>0</v>
      </c>
      <c r="AW1009" s="6">
        <f t="shared" ca="1" si="427"/>
        <v>0</v>
      </c>
      <c r="AX1009" s="6">
        <f t="shared" ca="1" si="428"/>
        <v>42804</v>
      </c>
      <c r="AY1009" s="6">
        <f t="shared" ca="1" si="429"/>
        <v>0</v>
      </c>
      <c r="AZ1009" s="6">
        <f t="shared" ca="1" si="430"/>
        <v>0</v>
      </c>
      <c r="BA1009" s="6">
        <f t="shared" ca="1" si="431"/>
        <v>0</v>
      </c>
      <c r="BB1009" s="6">
        <f t="shared" ca="1" si="432"/>
        <v>0</v>
      </c>
      <c r="BC1009" s="6">
        <f t="shared" ca="1" si="433"/>
        <v>0</v>
      </c>
      <c r="BD1009" s="6">
        <f t="shared" ca="1" si="434"/>
        <v>0</v>
      </c>
      <c r="BE1009" s="6">
        <f t="shared" ca="1" si="435"/>
        <v>0</v>
      </c>
      <c r="BF1009" s="6">
        <f t="shared" ca="1" si="418"/>
        <v>0</v>
      </c>
      <c r="BG1009" s="6">
        <f t="shared" ca="1" si="419"/>
        <v>0</v>
      </c>
      <c r="BJ1009" s="4">
        <f t="shared" ca="1" si="436"/>
        <v>773475.35</v>
      </c>
      <c r="BL1009" s="3">
        <f t="shared" si="437"/>
        <v>43364</v>
      </c>
      <c r="BM1009" s="6">
        <f>BM1008+SUMIFS('Transactions (Dated)'!G:G,'Transactions (Dated)'!D:D,'Share Values'!AQ1009)</f>
        <v>14317.649999999987</v>
      </c>
      <c r="BN1009" s="6">
        <f ca="1">BN1008+SUMIFS('Transactions (Dated)'!$F:$F,'Transactions (Dated)'!$D:$D,$BL1009,'Transactions (Dated)'!$B:$B,BN$11,'Transactions (Dated)'!$C:$C,"Dividend (paid to cash)")*Y1009</f>
        <v>0</v>
      </c>
      <c r="BO1009" s="6">
        <f ca="1">BO1008+SUMIFS('Transactions (Dated)'!$F:$F,'Transactions (Dated)'!$D:$D,$BL1009,'Transactions (Dated)'!$B:$B,BO$11,'Transactions (Dated)'!$C:$C,"Dividend (paid to cash)")*Z1009</f>
        <v>2750</v>
      </c>
      <c r="BP1009" s="6">
        <f ca="1">BP1008+SUMIFS('Transactions (Dated)'!$F:$F,'Transactions (Dated)'!$D:$D,$BL1009,'Transactions (Dated)'!$B:$B,BP$11,'Transactions (Dated)'!$C:$C,"Dividend (paid to cash)")*AA1009</f>
        <v>51745.237000000008</v>
      </c>
      <c r="BQ1009" s="6">
        <f ca="1">BQ1008+SUMIFS('Transactions (Dated)'!$F:$F,'Transactions (Dated)'!$D:$D,$BL1009,'Transactions (Dated)'!$B:$B,BQ$11,'Transactions (Dated)'!$C:$C,"Dividend (paid to cash)")*AB1009</f>
        <v>1026.4099999999999</v>
      </c>
      <c r="BR1009" s="6">
        <f ca="1">BR1008+SUMIFS('Transactions (Dated)'!$F:$F,'Transactions (Dated)'!$D:$D,$BL1009,'Transactions (Dated)'!$B:$B,BR$11,'Transactions (Dated)'!$C:$C,"Dividend (paid to cash)")*AC1009</f>
        <v>0</v>
      </c>
      <c r="BS1009" s="6">
        <f ca="1">BS1008+SUMIFS('Transactions (Dated)'!$F:$F,'Transactions (Dated)'!$D:$D,$BL1009,'Transactions (Dated)'!$B:$B,BS$11,'Transactions (Dated)'!$C:$C,"Dividend (paid to cash)")*AD1009</f>
        <v>0</v>
      </c>
      <c r="BT1009" s="6">
        <f ca="1">BT1008+SUMIFS('Transactions (Dated)'!$F:$F,'Transactions (Dated)'!$D:$D,$BL1009,'Transactions (Dated)'!$B:$B,BT$11,'Transactions (Dated)'!$C:$C,"Dividend (paid to cash)")*AE1009</f>
        <v>11745</v>
      </c>
      <c r="BU1009" s="6">
        <f ca="1">BU1008+SUMIFS('Transactions (Dated)'!$F:$F,'Transactions (Dated)'!$D:$D,$BL1009,'Transactions (Dated)'!$B:$B,BU$11,'Transactions (Dated)'!$C:$C,"Dividend (paid to cash)")*AF1009</f>
        <v>0</v>
      </c>
      <c r="BV1009" s="6">
        <f ca="1">BV1008+SUMIFS('Transactions (Dated)'!$F:$F,'Transactions (Dated)'!$D:$D,$BL1009,'Transactions (Dated)'!$B:$B,BV$11,'Transactions (Dated)'!$C:$C,"Dividend (paid to cash)")*AG1009</f>
        <v>0</v>
      </c>
      <c r="BW1009" s="6">
        <f ca="1">BW1008+SUMIFS('Transactions (Dated)'!$F:$F,'Transactions (Dated)'!$D:$D,$BL1009,'Transactions (Dated)'!$B:$B,BW$11,'Transactions (Dated)'!$C:$C,"Dividend (paid to cash)")*AH1009</f>
        <v>0</v>
      </c>
      <c r="BX1009" s="6">
        <f ca="1">BX1008+SUMIFS('Transactions (Dated)'!$F:$F,'Transactions (Dated)'!$D:$D,$BL1009,'Transactions (Dated)'!$B:$B,BX$11,'Transactions (Dated)'!$C:$C,"Dividend (paid to cash)")*AI1009</f>
        <v>0</v>
      </c>
      <c r="BY1009" s="6">
        <f ca="1">BY1008+SUMIFS('Transactions (Dated)'!$F:$F,'Transactions (Dated)'!$D:$D,$BL1009,'Transactions (Dated)'!$B:$B,BY$11,'Transactions (Dated)'!$C:$C,"Dividend (paid to cash)")*AJ1009</f>
        <v>0</v>
      </c>
      <c r="BZ1009" s="6">
        <f ca="1">BZ1008+SUMIFS('Transactions (Dated)'!$F:$F,'Transactions (Dated)'!$D:$D,$BL1009,'Transactions (Dated)'!$B:$B,BZ$11,'Transactions (Dated)'!$C:$C,"Dividend (paid to cash)")*AK1009</f>
        <v>0</v>
      </c>
      <c r="CA1009" s="6">
        <f ca="1">CA1008+SUMIFS('Transactions (Dated)'!$F:$F,'Transactions (Dated)'!$D:$D,$BL1009,'Transactions (Dated)'!$B:$B,CA$11,'Transactions (Dated)'!$C:$C,"Dividend (paid to cash)")*AL1009</f>
        <v>0</v>
      </c>
      <c r="CB1009" s="6">
        <v>0</v>
      </c>
      <c r="CC1009" s="6">
        <v>0</v>
      </c>
      <c r="CF1009" s="6">
        <f t="shared" ca="1" si="438"/>
        <v>81584.296999999991</v>
      </c>
      <c r="CH1009" s="3">
        <f t="shared" si="439"/>
        <v>43364</v>
      </c>
      <c r="CI1009" s="4">
        <f t="shared" ca="1" si="440"/>
        <v>773475.35</v>
      </c>
      <c r="CJ1009" s="4">
        <f t="shared" ca="1" si="441"/>
        <v>81584.296999999991</v>
      </c>
      <c r="CL1009" s="4">
        <f t="shared" ca="1" si="442"/>
        <v>855059.647</v>
      </c>
    </row>
    <row r="1010" spans="2:90" x14ac:dyDescent="0.15">
      <c r="B1010" s="3">
        <v>43367</v>
      </c>
      <c r="E1010" s="86">
        <v>43367</v>
      </c>
      <c r="F1010" s="53">
        <v>13.51</v>
      </c>
      <c r="G1010">
        <v>4.45</v>
      </c>
      <c r="H1010">
        <v>21.989100000000001</v>
      </c>
      <c r="I1010">
        <v>25.73</v>
      </c>
      <c r="K1010">
        <v>11.55</v>
      </c>
      <c r="L1010">
        <v>14.66</v>
      </c>
      <c r="O1010">
        <v>16.12</v>
      </c>
      <c r="Q1010">
        <v>1.1400000000000001</v>
      </c>
      <c r="R1010">
        <v>6.39</v>
      </c>
      <c r="S1010">
        <v>41.99</v>
      </c>
      <c r="T1010">
        <v>0.35</v>
      </c>
      <c r="U1010">
        <v>41.99</v>
      </c>
      <c r="X1010" s="3">
        <f t="shared" si="420"/>
        <v>43367</v>
      </c>
      <c r="Y1010" s="40">
        <f ca="1">Y1009+SUMIFS('Transactions (Dated)'!$E$2:$E$53,'Transactions (Dated)'!$D$2:$D$53,'Share Values'!$X1010,'Transactions (Dated)'!$B$2:$B$53,'Share Values'!Y$11,'Transactions (Dated)'!$C$2:$C$53,"Buy")-SUMIFS('Transactions (Dated)'!$E$2:$E$53,'Transactions (Dated)'!$D$2:$D$53,'Share Values'!$X1010,'Transactions (Dated)'!$B$2:$B$53,'Share Values'!Y$11,'Transactions (Dated)'!$C$2:$C$53,"Sell")</f>
        <v>4625</v>
      </c>
      <c r="Z1010" s="40">
        <f ca="1">Z1009+SUMIFS('Transactions (Dated)'!$E$2:$E$53,'Transactions (Dated)'!$D$2:$D$53,'Share Values'!$X1010,'Transactions (Dated)'!$B$2:$B$53,'Share Values'!Z$11,'Transactions (Dated)'!$C$2:$C$53,"Buy")-SUMIFS('Transactions (Dated)'!$E$2:$E$53,'Transactions (Dated)'!$D$2:$D$53,'Share Values'!$X1010,'Transactions (Dated)'!$B$2:$B$53,'Share Values'!Z$11,'Transactions (Dated)'!$C$2:$C$53,"Sell")</f>
        <v>9375</v>
      </c>
      <c r="AA1010" s="40">
        <f ca="1">AA1009+SUMIFS('Transactions (Dated)'!$E$2:$E$53,'Transactions (Dated)'!$D$2:$D$53,'Share Values'!$X1010,'Transactions (Dated)'!$B$2:$B$53,'Share Values'!AA$11,'Transactions (Dated)'!$C$2:$C$53,"Buy")-SUMIFS('Transactions (Dated)'!$E$2:$E$53,'Transactions (Dated)'!$D$2:$D$53,'Share Values'!$X1010,'Transactions (Dated)'!$B$2:$B$53,'Share Values'!AA$11,'Transactions (Dated)'!$C$2:$C$53,"Sell")</f>
        <v>26357</v>
      </c>
      <c r="AB1010" s="40">
        <f ca="1">AB1009+SUMIFS('Transactions (Dated)'!$E$2:$E$53,'Transactions (Dated)'!$D$2:$D$53,'Share Values'!$X1010,'Transactions (Dated)'!$B$2:$B$53,'Share Values'!AB$11,'Transactions (Dated)'!$C$2:$C$53,"Buy")-SUMIFS('Transactions (Dated)'!$E$2:$E$53,'Transactions (Dated)'!$D$2:$D$53,'Share Values'!$X1010,'Transactions (Dated)'!$B$2:$B$53,'Share Values'!AB$11,'Transactions (Dated)'!$C$2:$C$53,"Sell")</f>
        <v>1892</v>
      </c>
      <c r="AC1010" s="40">
        <f ca="1">AC1009+SUMIFS('Transactions (Dated)'!$E$2:$E$53,'Transactions (Dated)'!$D$2:$D$53,'Share Values'!$X1010,'Transactions (Dated)'!$B$2:$B$53,'Share Values'!AC$11,'Transactions (Dated)'!$C$2:$C$53,"Buy")-SUMIFS('Transactions (Dated)'!$E$2:$E$53,'Transactions (Dated)'!$D$2:$D$53,'Share Values'!$X1010,'Transactions (Dated)'!$B$2:$B$53,'Share Values'!AC$11,'Transactions (Dated)'!$C$2:$C$53,"Sell")</f>
        <v>2348</v>
      </c>
      <c r="AD1010" s="40">
        <f ca="1">AD1009+SUMIFS('Transactions (Dated)'!$E$2:$E$53,'Transactions (Dated)'!$D$2:$D$53,'Share Values'!$X1010,'Transactions (Dated)'!$B$2:$B$53,'Share Values'!AD$11,'Transactions (Dated)'!$C$2:$C$53,"Buy")-SUMIFS('Transactions (Dated)'!$E$2:$E$53,'Transactions (Dated)'!$D$2:$D$53,'Share Values'!$X1010,'Transactions (Dated)'!$B$2:$B$53,'Share Values'!AD$11,'Transactions (Dated)'!$C$2:$C$53,"Sell")</f>
        <v>0</v>
      </c>
      <c r="AE1010" s="40">
        <f ca="1">AE1009+SUMIFS('Transactions (Dated)'!$E$2:$E$53,'Transactions (Dated)'!$D$2:$D$53,'Share Values'!$X1010,'Transactions (Dated)'!$B$2:$B$53,'Share Values'!AE$11,'Transactions (Dated)'!$C$2:$C$53,"Buy")-SUMIFS('Transactions (Dated)'!$E$2:$E$53,'Transactions (Dated)'!$D$2:$D$53,'Share Values'!$X1010,'Transactions (Dated)'!$B$2:$B$53,'Share Values'!AE$11,'Transactions (Dated)'!$C$2:$C$53,"Sell")</f>
        <v>2900</v>
      </c>
      <c r="AF1010" s="40">
        <f ca="1">AF1009+SUMIFS('Transactions (Dated)'!$E$2:$E$53,'Transactions (Dated)'!$D$2:$D$53,'Share Values'!$X1010,'Transactions (Dated)'!$B$2:$B$53,'Share Values'!AF$11,'Transactions (Dated)'!$C$2:$C$53,"Buy")-SUMIFS('Transactions (Dated)'!$E$2:$E$53,'Transactions (Dated)'!$D$2:$D$53,'Share Values'!$X1010,'Transactions (Dated)'!$B$2:$B$53,'Share Values'!AF$11,'Transactions (Dated)'!$C$2:$C$53,"Sell")</f>
        <v>14201</v>
      </c>
      <c r="AG1010" s="40">
        <f ca="1">AG1009+SUMIFS('Transactions (Dated)'!$E$2:$E$53,'Transactions (Dated)'!$D$2:$D$53,'Share Values'!$X1010,'Transactions (Dated)'!$B$2:$B$53,'Share Values'!AG$11,'Transactions (Dated)'!$C$2:$C$53,"Buy")-SUMIFS('Transactions (Dated)'!$E$2:$E$53,'Transactions (Dated)'!$D$2:$D$53,'Share Values'!$X1010,'Transactions (Dated)'!$B$2:$B$53,'Share Values'!AG$11,'Transactions (Dated)'!$C$2:$C$53,"Sell")</f>
        <v>6835</v>
      </c>
      <c r="AH1010" s="40">
        <f ca="1">AH1009+SUMIFS('Transactions (Dated)'!$E$2:$E$53,'Transactions (Dated)'!$D$2:$D$53,'Share Values'!$X1010,'Transactions (Dated)'!$B$2:$B$53,'Share Values'!AH$11,'Transactions (Dated)'!$C$2:$C$53,"Buy")-SUMIFS('Transactions (Dated)'!$E$2:$E$53,'Transactions (Dated)'!$D$2:$D$53,'Share Values'!$X1010,'Transactions (Dated)'!$B$2:$B$53,'Share Values'!AH$11,'Transactions (Dated)'!$C$2:$C$53,"Sell")</f>
        <v>0</v>
      </c>
      <c r="AI1010" s="40">
        <f ca="1">AI1009+SUMIFS('Transactions (Dated)'!$E$2:$E$53,'Transactions (Dated)'!$D$2:$D$53,'Share Values'!$X1010,'Transactions (Dated)'!$B$2:$B$53,'Share Values'!AI$11,'Transactions (Dated)'!$C$2:$C$53,"Buy")-SUMIFS('Transactions (Dated)'!$E$2:$E$53,'Transactions (Dated)'!$D$2:$D$53,'Share Values'!$X1010,'Transactions (Dated)'!$B$2:$B$53,'Share Values'!AI$11,'Transactions (Dated)'!$C$2:$C$53,"Sell")</f>
        <v>0</v>
      </c>
      <c r="AJ1010" s="40">
        <f ca="1">AJ1009+SUMIFS('Transactions (Dated)'!$E$2:$E$53,'Transactions (Dated)'!$D$2:$D$53,'Share Values'!$X1010,'Transactions (Dated)'!$B$2:$B$53,'Share Values'!AJ$11,'Transactions (Dated)'!$C$2:$C$53,"Buy")-SUMIFS('Transactions (Dated)'!$E$2:$E$53,'Transactions (Dated)'!$D$2:$D$53,'Share Values'!$X1010,'Transactions (Dated)'!$B$2:$B$53,'Share Values'!AJ$11,'Transactions (Dated)'!$C$2:$C$53,"Sell")</f>
        <v>0</v>
      </c>
      <c r="AK1010" s="40">
        <f ca="1">AK1009+SUMIFS('Transactions (Dated)'!$E$2:$E$53,'Transactions (Dated)'!$D$2:$D$53,'Share Values'!$X1010,'Transactions (Dated)'!$B$2:$B$53,'Share Values'!AK$11,'Transactions (Dated)'!$C$2:$C$53,"Buy")-SUMIFS('Transactions (Dated)'!$E$2:$E$53,'Transactions (Dated)'!$D$2:$D$53,'Share Values'!$X1010,'Transactions (Dated)'!$B$2:$B$53,'Share Values'!AK$11,'Transactions (Dated)'!$C$2:$C$53,"Sell")</f>
        <v>0</v>
      </c>
      <c r="AL1010" s="40">
        <f ca="1">AL1009+SUMIFS('Transactions (Dated)'!$E$2:$E$53,'Transactions (Dated)'!$D$2:$D$53,'Share Values'!$X1010,'Transactions (Dated)'!$B$2:$B$53,'Share Values'!AL$11,'Transactions (Dated)'!$C$2:$C$53,"Buy")-SUMIFS('Transactions (Dated)'!$E$2:$E$53,'Transactions (Dated)'!$D$2:$D$53,'Share Values'!$X1010,'Transactions (Dated)'!$B$2:$B$53,'Share Values'!AL$11,'Transactions (Dated)'!$C$2:$C$53,"Sell")</f>
        <v>0</v>
      </c>
      <c r="AM1010" s="40">
        <f ca="1">AM1009+SUMIFS('Transactions (Dated)'!$E$2:$E$53,'Transactions (Dated)'!$D$2:$D$53,'Share Values'!$X1010,'Transactions (Dated)'!$B$2:$B$53,'Share Values'!AM$11,'Transactions (Dated)'!$C$2:$C$53,"Buy")-SUMIFS('Transactions (Dated)'!$E$2:$E$53,'Transactions (Dated)'!$D$2:$D$53,'Share Values'!$X1010,'Transactions (Dated)'!$B$2:$B$53,'Share Values'!AM$11,'Transactions (Dated)'!$C$2:$C$53,"Sell")</f>
        <v>0</v>
      </c>
      <c r="AN1010" s="40">
        <f ca="1">AN1009+SUMIFS('Transactions (Dated)'!$E$2:$E$53,'Transactions (Dated)'!$D$2:$D$53,'Share Values'!$X1010,'Transactions (Dated)'!$B$2:$B$53,'Share Values'!AN$11,'Transactions (Dated)'!$C$2:$C$53,"Buy")-SUMIFS('Transactions (Dated)'!$E$2:$E$53,'Transactions (Dated)'!$D$2:$D$53,'Share Values'!$X1010,'Transactions (Dated)'!$B$2:$B$53,'Share Values'!AN$11,'Transactions (Dated)'!$C$2:$C$53,"Sell")</f>
        <v>0</v>
      </c>
      <c r="AQ1010" s="3">
        <f t="shared" si="421"/>
        <v>43367</v>
      </c>
      <c r="AR1010" s="6">
        <f t="shared" ca="1" si="422"/>
        <v>62483.75</v>
      </c>
      <c r="AS1010" s="6">
        <f t="shared" ca="1" si="423"/>
        <v>41718.75</v>
      </c>
      <c r="AT1010" s="6">
        <f t="shared" ca="1" si="424"/>
        <v>579566.70869999996</v>
      </c>
      <c r="AU1010" s="6">
        <f t="shared" ca="1" si="425"/>
        <v>48681.16</v>
      </c>
      <c r="AV1010" s="6">
        <f t="shared" ca="1" si="426"/>
        <v>0</v>
      </c>
      <c r="AW1010" s="6">
        <f t="shared" ca="1" si="427"/>
        <v>0</v>
      </c>
      <c r="AX1010" s="6">
        <f t="shared" ca="1" si="428"/>
        <v>42514</v>
      </c>
      <c r="AY1010" s="6">
        <f t="shared" ca="1" si="429"/>
        <v>0</v>
      </c>
      <c r="AZ1010" s="6">
        <f t="shared" ca="1" si="430"/>
        <v>0</v>
      </c>
      <c r="BA1010" s="6">
        <f t="shared" ca="1" si="431"/>
        <v>0</v>
      </c>
      <c r="BB1010" s="6">
        <f t="shared" ca="1" si="432"/>
        <v>0</v>
      </c>
      <c r="BC1010" s="6">
        <f t="shared" ca="1" si="433"/>
        <v>0</v>
      </c>
      <c r="BD1010" s="6">
        <f t="shared" ca="1" si="434"/>
        <v>0</v>
      </c>
      <c r="BE1010" s="6">
        <f t="shared" ca="1" si="435"/>
        <v>0</v>
      </c>
      <c r="BF1010" s="6">
        <f t="shared" ca="1" si="418"/>
        <v>0</v>
      </c>
      <c r="BG1010" s="6">
        <f t="shared" ca="1" si="419"/>
        <v>0</v>
      </c>
      <c r="BJ1010" s="4">
        <f t="shared" ca="1" si="436"/>
        <v>774964.36869999999</v>
      </c>
      <c r="BL1010" s="3">
        <f t="shared" si="437"/>
        <v>43367</v>
      </c>
      <c r="BM1010" s="6">
        <f>BM1009+SUMIFS('Transactions (Dated)'!G:G,'Transactions (Dated)'!D:D,'Share Values'!AQ1010)</f>
        <v>14317.649999999987</v>
      </c>
      <c r="BN1010" s="6">
        <f ca="1">BN1009+SUMIFS('Transactions (Dated)'!$F:$F,'Transactions (Dated)'!$D:$D,$BL1010,'Transactions (Dated)'!$B:$B,BN$11,'Transactions (Dated)'!$C:$C,"Dividend (paid to cash)")*Y1010</f>
        <v>0</v>
      </c>
      <c r="BO1010" s="6">
        <f ca="1">BO1009+SUMIFS('Transactions (Dated)'!$F:$F,'Transactions (Dated)'!$D:$D,$BL1010,'Transactions (Dated)'!$B:$B,BO$11,'Transactions (Dated)'!$C:$C,"Dividend (paid to cash)")*Z1010</f>
        <v>2750</v>
      </c>
      <c r="BP1010" s="6">
        <f ca="1">BP1009+SUMIFS('Transactions (Dated)'!$F:$F,'Transactions (Dated)'!$D:$D,$BL1010,'Transactions (Dated)'!$B:$B,BP$11,'Transactions (Dated)'!$C:$C,"Dividend (paid to cash)")*AA1010</f>
        <v>51745.237000000008</v>
      </c>
      <c r="BQ1010" s="6">
        <f ca="1">BQ1009+SUMIFS('Transactions (Dated)'!$F:$F,'Transactions (Dated)'!$D:$D,$BL1010,'Transactions (Dated)'!$B:$B,BQ$11,'Transactions (Dated)'!$C:$C,"Dividend (paid to cash)")*AB1010</f>
        <v>1026.4099999999999</v>
      </c>
      <c r="BR1010" s="6">
        <f ca="1">BR1009+SUMIFS('Transactions (Dated)'!$F:$F,'Transactions (Dated)'!$D:$D,$BL1010,'Transactions (Dated)'!$B:$B,BR$11,'Transactions (Dated)'!$C:$C,"Dividend (paid to cash)")*AC1010</f>
        <v>0</v>
      </c>
      <c r="BS1010" s="6">
        <f ca="1">BS1009+SUMIFS('Transactions (Dated)'!$F:$F,'Transactions (Dated)'!$D:$D,$BL1010,'Transactions (Dated)'!$B:$B,BS$11,'Transactions (Dated)'!$C:$C,"Dividend (paid to cash)")*AD1010</f>
        <v>0</v>
      </c>
      <c r="BT1010" s="6">
        <f ca="1">BT1009+SUMIFS('Transactions (Dated)'!$F:$F,'Transactions (Dated)'!$D:$D,$BL1010,'Transactions (Dated)'!$B:$B,BT$11,'Transactions (Dated)'!$C:$C,"Dividend (paid to cash)")*AE1010</f>
        <v>11745</v>
      </c>
      <c r="BU1010" s="6">
        <f ca="1">BU1009+SUMIFS('Transactions (Dated)'!$F:$F,'Transactions (Dated)'!$D:$D,$BL1010,'Transactions (Dated)'!$B:$B,BU$11,'Transactions (Dated)'!$C:$C,"Dividend (paid to cash)")*AF1010</f>
        <v>0</v>
      </c>
      <c r="BV1010" s="6">
        <f ca="1">BV1009+SUMIFS('Transactions (Dated)'!$F:$F,'Transactions (Dated)'!$D:$D,$BL1010,'Transactions (Dated)'!$B:$B,BV$11,'Transactions (Dated)'!$C:$C,"Dividend (paid to cash)")*AG1010</f>
        <v>0</v>
      </c>
      <c r="BW1010" s="6">
        <f ca="1">BW1009+SUMIFS('Transactions (Dated)'!$F:$F,'Transactions (Dated)'!$D:$D,$BL1010,'Transactions (Dated)'!$B:$B,BW$11,'Transactions (Dated)'!$C:$C,"Dividend (paid to cash)")*AH1010</f>
        <v>0</v>
      </c>
      <c r="BX1010" s="6">
        <f ca="1">BX1009+SUMIFS('Transactions (Dated)'!$F:$F,'Transactions (Dated)'!$D:$D,$BL1010,'Transactions (Dated)'!$B:$B,BX$11,'Transactions (Dated)'!$C:$C,"Dividend (paid to cash)")*AI1010</f>
        <v>0</v>
      </c>
      <c r="BY1010" s="6">
        <f ca="1">BY1009+SUMIFS('Transactions (Dated)'!$F:$F,'Transactions (Dated)'!$D:$D,$BL1010,'Transactions (Dated)'!$B:$B,BY$11,'Transactions (Dated)'!$C:$C,"Dividend (paid to cash)")*AJ1010</f>
        <v>0</v>
      </c>
      <c r="BZ1010" s="6">
        <f ca="1">BZ1009+SUMIFS('Transactions (Dated)'!$F:$F,'Transactions (Dated)'!$D:$D,$BL1010,'Transactions (Dated)'!$B:$B,BZ$11,'Transactions (Dated)'!$C:$C,"Dividend (paid to cash)")*AK1010</f>
        <v>0</v>
      </c>
      <c r="CA1010" s="6">
        <f ca="1">CA1009+SUMIFS('Transactions (Dated)'!$F:$F,'Transactions (Dated)'!$D:$D,$BL1010,'Transactions (Dated)'!$B:$B,CA$11,'Transactions (Dated)'!$C:$C,"Dividend (paid to cash)")*AL1010</f>
        <v>0</v>
      </c>
      <c r="CB1010" s="6">
        <v>0</v>
      </c>
      <c r="CC1010" s="6">
        <v>0</v>
      </c>
      <c r="CF1010" s="6">
        <f t="shared" ca="1" si="438"/>
        <v>81584.296999999991</v>
      </c>
      <c r="CH1010" s="3">
        <f t="shared" si="439"/>
        <v>43367</v>
      </c>
      <c r="CI1010" s="4">
        <f t="shared" ca="1" si="440"/>
        <v>774964.36869999999</v>
      </c>
      <c r="CJ1010" s="4">
        <f t="shared" ca="1" si="441"/>
        <v>81584.296999999991</v>
      </c>
      <c r="CL1010" s="4">
        <f t="shared" ca="1" si="442"/>
        <v>856548.66570000001</v>
      </c>
    </row>
    <row r="1011" spans="2:90" x14ac:dyDescent="0.15">
      <c r="B1011" s="3">
        <v>43368</v>
      </c>
      <c r="E1011" s="86">
        <v>43368</v>
      </c>
      <c r="F1011" s="53">
        <v>13.47</v>
      </c>
      <c r="G1011">
        <v>4.45</v>
      </c>
      <c r="H1011">
        <v>21.93</v>
      </c>
      <c r="I1011">
        <v>25.78</v>
      </c>
      <c r="K1011">
        <v>11.61</v>
      </c>
      <c r="L1011">
        <v>15.22</v>
      </c>
      <c r="O1011">
        <v>16.57</v>
      </c>
      <c r="Q1011">
        <v>1.1000000000000001</v>
      </c>
      <c r="R1011">
        <v>6.44</v>
      </c>
      <c r="S1011">
        <v>42.02</v>
      </c>
      <c r="T1011">
        <v>0.36499999999999999</v>
      </c>
      <c r="U1011">
        <v>42.02</v>
      </c>
      <c r="X1011" s="3">
        <f t="shared" si="420"/>
        <v>43368</v>
      </c>
      <c r="Y1011" s="40">
        <f ca="1">Y1010+SUMIFS('Transactions (Dated)'!$E$2:$E$53,'Transactions (Dated)'!$D$2:$D$53,'Share Values'!$X1011,'Transactions (Dated)'!$B$2:$B$53,'Share Values'!Y$11,'Transactions (Dated)'!$C$2:$C$53,"Buy")-SUMIFS('Transactions (Dated)'!$E$2:$E$53,'Transactions (Dated)'!$D$2:$D$53,'Share Values'!$X1011,'Transactions (Dated)'!$B$2:$B$53,'Share Values'!Y$11,'Transactions (Dated)'!$C$2:$C$53,"Sell")</f>
        <v>4625</v>
      </c>
      <c r="Z1011" s="40">
        <f ca="1">Z1010+SUMIFS('Transactions (Dated)'!$E$2:$E$53,'Transactions (Dated)'!$D$2:$D$53,'Share Values'!$X1011,'Transactions (Dated)'!$B$2:$B$53,'Share Values'!Z$11,'Transactions (Dated)'!$C$2:$C$53,"Buy")-SUMIFS('Transactions (Dated)'!$E$2:$E$53,'Transactions (Dated)'!$D$2:$D$53,'Share Values'!$X1011,'Transactions (Dated)'!$B$2:$B$53,'Share Values'!Z$11,'Transactions (Dated)'!$C$2:$C$53,"Sell")</f>
        <v>9375</v>
      </c>
      <c r="AA1011" s="40">
        <f ca="1">AA1010+SUMIFS('Transactions (Dated)'!$E$2:$E$53,'Transactions (Dated)'!$D$2:$D$53,'Share Values'!$X1011,'Transactions (Dated)'!$B$2:$B$53,'Share Values'!AA$11,'Transactions (Dated)'!$C$2:$C$53,"Buy")-SUMIFS('Transactions (Dated)'!$E$2:$E$53,'Transactions (Dated)'!$D$2:$D$53,'Share Values'!$X1011,'Transactions (Dated)'!$B$2:$B$53,'Share Values'!AA$11,'Transactions (Dated)'!$C$2:$C$53,"Sell")</f>
        <v>26357</v>
      </c>
      <c r="AB1011" s="40">
        <f ca="1">AB1010+SUMIFS('Transactions (Dated)'!$E$2:$E$53,'Transactions (Dated)'!$D$2:$D$53,'Share Values'!$X1011,'Transactions (Dated)'!$B$2:$B$53,'Share Values'!AB$11,'Transactions (Dated)'!$C$2:$C$53,"Buy")-SUMIFS('Transactions (Dated)'!$E$2:$E$53,'Transactions (Dated)'!$D$2:$D$53,'Share Values'!$X1011,'Transactions (Dated)'!$B$2:$B$53,'Share Values'!AB$11,'Transactions (Dated)'!$C$2:$C$53,"Sell")</f>
        <v>1892</v>
      </c>
      <c r="AC1011" s="40">
        <f ca="1">AC1010+SUMIFS('Transactions (Dated)'!$E$2:$E$53,'Transactions (Dated)'!$D$2:$D$53,'Share Values'!$X1011,'Transactions (Dated)'!$B$2:$B$53,'Share Values'!AC$11,'Transactions (Dated)'!$C$2:$C$53,"Buy")-SUMIFS('Transactions (Dated)'!$E$2:$E$53,'Transactions (Dated)'!$D$2:$D$53,'Share Values'!$X1011,'Transactions (Dated)'!$B$2:$B$53,'Share Values'!AC$11,'Transactions (Dated)'!$C$2:$C$53,"Sell")</f>
        <v>2348</v>
      </c>
      <c r="AD1011" s="40">
        <f ca="1">AD1010+SUMIFS('Transactions (Dated)'!$E$2:$E$53,'Transactions (Dated)'!$D$2:$D$53,'Share Values'!$X1011,'Transactions (Dated)'!$B$2:$B$53,'Share Values'!AD$11,'Transactions (Dated)'!$C$2:$C$53,"Buy")-SUMIFS('Transactions (Dated)'!$E$2:$E$53,'Transactions (Dated)'!$D$2:$D$53,'Share Values'!$X1011,'Transactions (Dated)'!$B$2:$B$53,'Share Values'!AD$11,'Transactions (Dated)'!$C$2:$C$53,"Sell")</f>
        <v>0</v>
      </c>
      <c r="AE1011" s="40">
        <f ca="1">AE1010+SUMIFS('Transactions (Dated)'!$E$2:$E$53,'Transactions (Dated)'!$D$2:$D$53,'Share Values'!$X1011,'Transactions (Dated)'!$B$2:$B$53,'Share Values'!AE$11,'Transactions (Dated)'!$C$2:$C$53,"Buy")-SUMIFS('Transactions (Dated)'!$E$2:$E$53,'Transactions (Dated)'!$D$2:$D$53,'Share Values'!$X1011,'Transactions (Dated)'!$B$2:$B$53,'Share Values'!AE$11,'Transactions (Dated)'!$C$2:$C$53,"Sell")</f>
        <v>2900</v>
      </c>
      <c r="AF1011" s="40">
        <f ca="1">AF1010+SUMIFS('Transactions (Dated)'!$E$2:$E$53,'Transactions (Dated)'!$D$2:$D$53,'Share Values'!$X1011,'Transactions (Dated)'!$B$2:$B$53,'Share Values'!AF$11,'Transactions (Dated)'!$C$2:$C$53,"Buy")-SUMIFS('Transactions (Dated)'!$E$2:$E$53,'Transactions (Dated)'!$D$2:$D$53,'Share Values'!$X1011,'Transactions (Dated)'!$B$2:$B$53,'Share Values'!AF$11,'Transactions (Dated)'!$C$2:$C$53,"Sell")</f>
        <v>14201</v>
      </c>
      <c r="AG1011" s="40">
        <f ca="1">AG1010+SUMIFS('Transactions (Dated)'!$E$2:$E$53,'Transactions (Dated)'!$D$2:$D$53,'Share Values'!$X1011,'Transactions (Dated)'!$B$2:$B$53,'Share Values'!AG$11,'Transactions (Dated)'!$C$2:$C$53,"Buy")-SUMIFS('Transactions (Dated)'!$E$2:$E$53,'Transactions (Dated)'!$D$2:$D$53,'Share Values'!$X1011,'Transactions (Dated)'!$B$2:$B$53,'Share Values'!AG$11,'Transactions (Dated)'!$C$2:$C$53,"Sell")</f>
        <v>6835</v>
      </c>
      <c r="AH1011" s="40">
        <f ca="1">AH1010+SUMIFS('Transactions (Dated)'!$E$2:$E$53,'Transactions (Dated)'!$D$2:$D$53,'Share Values'!$X1011,'Transactions (Dated)'!$B$2:$B$53,'Share Values'!AH$11,'Transactions (Dated)'!$C$2:$C$53,"Buy")-SUMIFS('Transactions (Dated)'!$E$2:$E$53,'Transactions (Dated)'!$D$2:$D$53,'Share Values'!$X1011,'Transactions (Dated)'!$B$2:$B$53,'Share Values'!AH$11,'Transactions (Dated)'!$C$2:$C$53,"Sell")</f>
        <v>0</v>
      </c>
      <c r="AI1011" s="40">
        <f ca="1">AI1010+SUMIFS('Transactions (Dated)'!$E$2:$E$53,'Transactions (Dated)'!$D$2:$D$53,'Share Values'!$X1011,'Transactions (Dated)'!$B$2:$B$53,'Share Values'!AI$11,'Transactions (Dated)'!$C$2:$C$53,"Buy")-SUMIFS('Transactions (Dated)'!$E$2:$E$53,'Transactions (Dated)'!$D$2:$D$53,'Share Values'!$X1011,'Transactions (Dated)'!$B$2:$B$53,'Share Values'!AI$11,'Transactions (Dated)'!$C$2:$C$53,"Sell")</f>
        <v>0</v>
      </c>
      <c r="AJ1011" s="40">
        <f ca="1">AJ1010+SUMIFS('Transactions (Dated)'!$E$2:$E$53,'Transactions (Dated)'!$D$2:$D$53,'Share Values'!$X1011,'Transactions (Dated)'!$B$2:$B$53,'Share Values'!AJ$11,'Transactions (Dated)'!$C$2:$C$53,"Buy")-SUMIFS('Transactions (Dated)'!$E$2:$E$53,'Transactions (Dated)'!$D$2:$D$53,'Share Values'!$X1011,'Transactions (Dated)'!$B$2:$B$53,'Share Values'!AJ$11,'Transactions (Dated)'!$C$2:$C$53,"Sell")</f>
        <v>0</v>
      </c>
      <c r="AK1011" s="40">
        <f ca="1">AK1010+SUMIFS('Transactions (Dated)'!$E$2:$E$53,'Transactions (Dated)'!$D$2:$D$53,'Share Values'!$X1011,'Transactions (Dated)'!$B$2:$B$53,'Share Values'!AK$11,'Transactions (Dated)'!$C$2:$C$53,"Buy")-SUMIFS('Transactions (Dated)'!$E$2:$E$53,'Transactions (Dated)'!$D$2:$D$53,'Share Values'!$X1011,'Transactions (Dated)'!$B$2:$B$53,'Share Values'!AK$11,'Transactions (Dated)'!$C$2:$C$53,"Sell")</f>
        <v>0</v>
      </c>
      <c r="AL1011" s="40">
        <f ca="1">AL1010+SUMIFS('Transactions (Dated)'!$E$2:$E$53,'Transactions (Dated)'!$D$2:$D$53,'Share Values'!$X1011,'Transactions (Dated)'!$B$2:$B$53,'Share Values'!AL$11,'Transactions (Dated)'!$C$2:$C$53,"Buy")-SUMIFS('Transactions (Dated)'!$E$2:$E$53,'Transactions (Dated)'!$D$2:$D$53,'Share Values'!$X1011,'Transactions (Dated)'!$B$2:$B$53,'Share Values'!AL$11,'Transactions (Dated)'!$C$2:$C$53,"Sell")</f>
        <v>0</v>
      </c>
      <c r="AM1011" s="40">
        <f ca="1">AM1010+SUMIFS('Transactions (Dated)'!$E$2:$E$53,'Transactions (Dated)'!$D$2:$D$53,'Share Values'!$X1011,'Transactions (Dated)'!$B$2:$B$53,'Share Values'!AM$11,'Transactions (Dated)'!$C$2:$C$53,"Buy")-SUMIFS('Transactions (Dated)'!$E$2:$E$53,'Transactions (Dated)'!$D$2:$D$53,'Share Values'!$X1011,'Transactions (Dated)'!$B$2:$B$53,'Share Values'!AM$11,'Transactions (Dated)'!$C$2:$C$53,"Sell")</f>
        <v>0</v>
      </c>
      <c r="AN1011" s="40">
        <f ca="1">AN1010+SUMIFS('Transactions (Dated)'!$E$2:$E$53,'Transactions (Dated)'!$D$2:$D$53,'Share Values'!$X1011,'Transactions (Dated)'!$B$2:$B$53,'Share Values'!AN$11,'Transactions (Dated)'!$C$2:$C$53,"Buy")-SUMIFS('Transactions (Dated)'!$E$2:$E$53,'Transactions (Dated)'!$D$2:$D$53,'Share Values'!$X1011,'Transactions (Dated)'!$B$2:$B$53,'Share Values'!AN$11,'Transactions (Dated)'!$C$2:$C$53,"Sell")</f>
        <v>0</v>
      </c>
      <c r="AQ1011" s="3">
        <f t="shared" si="421"/>
        <v>43368</v>
      </c>
      <c r="AR1011" s="6">
        <f t="shared" ca="1" si="422"/>
        <v>62298.75</v>
      </c>
      <c r="AS1011" s="6">
        <f t="shared" ca="1" si="423"/>
        <v>41718.75</v>
      </c>
      <c r="AT1011" s="6">
        <f t="shared" ca="1" si="424"/>
        <v>578009.01</v>
      </c>
      <c r="AU1011" s="6">
        <f t="shared" ca="1" si="425"/>
        <v>48775.76</v>
      </c>
      <c r="AV1011" s="6">
        <f t="shared" ca="1" si="426"/>
        <v>0</v>
      </c>
      <c r="AW1011" s="6">
        <f t="shared" ca="1" si="427"/>
        <v>0</v>
      </c>
      <c r="AX1011" s="6">
        <f t="shared" ca="1" si="428"/>
        <v>44138</v>
      </c>
      <c r="AY1011" s="6">
        <f t="shared" ca="1" si="429"/>
        <v>0</v>
      </c>
      <c r="AZ1011" s="6">
        <f t="shared" ca="1" si="430"/>
        <v>0</v>
      </c>
      <c r="BA1011" s="6">
        <f t="shared" ca="1" si="431"/>
        <v>0</v>
      </c>
      <c r="BB1011" s="6">
        <f t="shared" ca="1" si="432"/>
        <v>0</v>
      </c>
      <c r="BC1011" s="6">
        <f t="shared" ca="1" si="433"/>
        <v>0</v>
      </c>
      <c r="BD1011" s="6">
        <f t="shared" ca="1" si="434"/>
        <v>0</v>
      </c>
      <c r="BE1011" s="6">
        <f t="shared" ca="1" si="435"/>
        <v>0</v>
      </c>
      <c r="BF1011" s="6">
        <f t="shared" ca="1" si="418"/>
        <v>0</v>
      </c>
      <c r="BG1011" s="6">
        <f t="shared" ca="1" si="419"/>
        <v>0</v>
      </c>
      <c r="BJ1011" s="4">
        <f t="shared" ca="1" si="436"/>
        <v>774940.27</v>
      </c>
      <c r="BL1011" s="3">
        <f t="shared" si="437"/>
        <v>43368</v>
      </c>
      <c r="BM1011" s="6">
        <f>BM1010+SUMIFS('Transactions (Dated)'!G:G,'Transactions (Dated)'!D:D,'Share Values'!AQ1011)</f>
        <v>14317.649999999987</v>
      </c>
      <c r="BN1011" s="6">
        <f ca="1">BN1010+SUMIFS('Transactions (Dated)'!$F:$F,'Transactions (Dated)'!$D:$D,$BL1011,'Transactions (Dated)'!$B:$B,BN$11,'Transactions (Dated)'!$C:$C,"Dividend (paid to cash)")*Y1011</f>
        <v>0</v>
      </c>
      <c r="BO1011" s="6">
        <f ca="1">BO1010+SUMIFS('Transactions (Dated)'!$F:$F,'Transactions (Dated)'!$D:$D,$BL1011,'Transactions (Dated)'!$B:$B,BO$11,'Transactions (Dated)'!$C:$C,"Dividend (paid to cash)")*Z1011</f>
        <v>2750</v>
      </c>
      <c r="BP1011" s="6">
        <f ca="1">BP1010+SUMIFS('Transactions (Dated)'!$F:$F,'Transactions (Dated)'!$D:$D,$BL1011,'Transactions (Dated)'!$B:$B,BP$11,'Transactions (Dated)'!$C:$C,"Dividend (paid to cash)")*AA1011</f>
        <v>51745.237000000008</v>
      </c>
      <c r="BQ1011" s="6">
        <f ca="1">BQ1010+SUMIFS('Transactions (Dated)'!$F:$F,'Transactions (Dated)'!$D:$D,$BL1011,'Transactions (Dated)'!$B:$B,BQ$11,'Transactions (Dated)'!$C:$C,"Dividend (paid to cash)")*AB1011</f>
        <v>1026.4099999999999</v>
      </c>
      <c r="BR1011" s="6">
        <f ca="1">BR1010+SUMIFS('Transactions (Dated)'!$F:$F,'Transactions (Dated)'!$D:$D,$BL1011,'Transactions (Dated)'!$B:$B,BR$11,'Transactions (Dated)'!$C:$C,"Dividend (paid to cash)")*AC1011</f>
        <v>0</v>
      </c>
      <c r="BS1011" s="6">
        <f ca="1">BS1010+SUMIFS('Transactions (Dated)'!$F:$F,'Transactions (Dated)'!$D:$D,$BL1011,'Transactions (Dated)'!$B:$B,BS$11,'Transactions (Dated)'!$C:$C,"Dividend (paid to cash)")*AD1011</f>
        <v>0</v>
      </c>
      <c r="BT1011" s="6">
        <f ca="1">BT1010+SUMIFS('Transactions (Dated)'!$F:$F,'Transactions (Dated)'!$D:$D,$BL1011,'Transactions (Dated)'!$B:$B,BT$11,'Transactions (Dated)'!$C:$C,"Dividend (paid to cash)")*AE1011</f>
        <v>11745</v>
      </c>
      <c r="BU1011" s="6">
        <f ca="1">BU1010+SUMIFS('Transactions (Dated)'!$F:$F,'Transactions (Dated)'!$D:$D,$BL1011,'Transactions (Dated)'!$B:$B,BU$11,'Transactions (Dated)'!$C:$C,"Dividend (paid to cash)")*AF1011</f>
        <v>0</v>
      </c>
      <c r="BV1011" s="6">
        <f ca="1">BV1010+SUMIFS('Transactions (Dated)'!$F:$F,'Transactions (Dated)'!$D:$D,$BL1011,'Transactions (Dated)'!$B:$B,BV$11,'Transactions (Dated)'!$C:$C,"Dividend (paid to cash)")*AG1011</f>
        <v>0</v>
      </c>
      <c r="BW1011" s="6">
        <f ca="1">BW1010+SUMIFS('Transactions (Dated)'!$F:$F,'Transactions (Dated)'!$D:$D,$BL1011,'Transactions (Dated)'!$B:$B,BW$11,'Transactions (Dated)'!$C:$C,"Dividend (paid to cash)")*AH1011</f>
        <v>0</v>
      </c>
      <c r="BX1011" s="6">
        <f ca="1">BX1010+SUMIFS('Transactions (Dated)'!$F:$F,'Transactions (Dated)'!$D:$D,$BL1011,'Transactions (Dated)'!$B:$B,BX$11,'Transactions (Dated)'!$C:$C,"Dividend (paid to cash)")*AI1011</f>
        <v>0</v>
      </c>
      <c r="BY1011" s="6">
        <f ca="1">BY1010+SUMIFS('Transactions (Dated)'!$F:$F,'Transactions (Dated)'!$D:$D,$BL1011,'Transactions (Dated)'!$B:$B,BY$11,'Transactions (Dated)'!$C:$C,"Dividend (paid to cash)")*AJ1011</f>
        <v>0</v>
      </c>
      <c r="BZ1011" s="6">
        <f ca="1">BZ1010+SUMIFS('Transactions (Dated)'!$F:$F,'Transactions (Dated)'!$D:$D,$BL1011,'Transactions (Dated)'!$B:$B,BZ$11,'Transactions (Dated)'!$C:$C,"Dividend (paid to cash)")*AK1011</f>
        <v>0</v>
      </c>
      <c r="CA1011" s="6">
        <f ca="1">CA1010+SUMIFS('Transactions (Dated)'!$F:$F,'Transactions (Dated)'!$D:$D,$BL1011,'Transactions (Dated)'!$B:$B,CA$11,'Transactions (Dated)'!$C:$C,"Dividend (paid to cash)")*AL1011</f>
        <v>0</v>
      </c>
      <c r="CB1011" s="6">
        <v>0</v>
      </c>
      <c r="CC1011" s="6">
        <v>0</v>
      </c>
      <c r="CF1011" s="6">
        <f t="shared" ca="1" si="438"/>
        <v>81584.296999999991</v>
      </c>
      <c r="CH1011" s="3">
        <f t="shared" si="439"/>
        <v>43368</v>
      </c>
      <c r="CI1011" s="4">
        <f t="shared" ca="1" si="440"/>
        <v>774940.27</v>
      </c>
      <c r="CJ1011" s="4">
        <f t="shared" ca="1" si="441"/>
        <v>81584.296999999991</v>
      </c>
      <c r="CL1011" s="4">
        <f t="shared" ca="1" si="442"/>
        <v>856524.56700000004</v>
      </c>
    </row>
    <row r="1012" spans="2:90" x14ac:dyDescent="0.15">
      <c r="B1012" s="3">
        <v>43369</v>
      </c>
      <c r="E1012" s="86">
        <v>43369</v>
      </c>
      <c r="F1012" s="53">
        <v>13.42</v>
      </c>
      <c r="G1012">
        <v>4.33</v>
      </c>
      <c r="H1012">
        <v>21.77</v>
      </c>
      <c r="I1012">
        <v>25.74</v>
      </c>
      <c r="K1012">
        <v>11.46</v>
      </c>
      <c r="L1012">
        <v>15.01</v>
      </c>
      <c r="O1012">
        <v>16.41</v>
      </c>
      <c r="Q1012">
        <v>1.08</v>
      </c>
      <c r="R1012">
        <v>6.41</v>
      </c>
      <c r="S1012">
        <v>41.84</v>
      </c>
      <c r="T1012">
        <v>0.34499999999999997</v>
      </c>
      <c r="U1012">
        <v>41.84</v>
      </c>
      <c r="X1012" s="3">
        <f t="shared" si="420"/>
        <v>43369</v>
      </c>
      <c r="Y1012" s="40">
        <f ca="1">Y1011+SUMIFS('Transactions (Dated)'!$E$2:$E$53,'Transactions (Dated)'!$D$2:$D$53,'Share Values'!$X1012,'Transactions (Dated)'!$B$2:$B$53,'Share Values'!Y$11,'Transactions (Dated)'!$C$2:$C$53,"Buy")-SUMIFS('Transactions (Dated)'!$E$2:$E$53,'Transactions (Dated)'!$D$2:$D$53,'Share Values'!$X1012,'Transactions (Dated)'!$B$2:$B$53,'Share Values'!Y$11,'Transactions (Dated)'!$C$2:$C$53,"Sell")</f>
        <v>4625</v>
      </c>
      <c r="Z1012" s="40">
        <f ca="1">Z1011+SUMIFS('Transactions (Dated)'!$E$2:$E$53,'Transactions (Dated)'!$D$2:$D$53,'Share Values'!$X1012,'Transactions (Dated)'!$B$2:$B$53,'Share Values'!Z$11,'Transactions (Dated)'!$C$2:$C$53,"Buy")-SUMIFS('Transactions (Dated)'!$E$2:$E$53,'Transactions (Dated)'!$D$2:$D$53,'Share Values'!$X1012,'Transactions (Dated)'!$B$2:$B$53,'Share Values'!Z$11,'Transactions (Dated)'!$C$2:$C$53,"Sell")</f>
        <v>9375</v>
      </c>
      <c r="AA1012" s="40">
        <f ca="1">AA1011+SUMIFS('Transactions (Dated)'!$E$2:$E$53,'Transactions (Dated)'!$D$2:$D$53,'Share Values'!$X1012,'Transactions (Dated)'!$B$2:$B$53,'Share Values'!AA$11,'Transactions (Dated)'!$C$2:$C$53,"Buy")-SUMIFS('Transactions (Dated)'!$E$2:$E$53,'Transactions (Dated)'!$D$2:$D$53,'Share Values'!$X1012,'Transactions (Dated)'!$B$2:$B$53,'Share Values'!AA$11,'Transactions (Dated)'!$C$2:$C$53,"Sell")</f>
        <v>26357</v>
      </c>
      <c r="AB1012" s="40">
        <f ca="1">AB1011+SUMIFS('Transactions (Dated)'!$E$2:$E$53,'Transactions (Dated)'!$D$2:$D$53,'Share Values'!$X1012,'Transactions (Dated)'!$B$2:$B$53,'Share Values'!AB$11,'Transactions (Dated)'!$C$2:$C$53,"Buy")-SUMIFS('Transactions (Dated)'!$E$2:$E$53,'Transactions (Dated)'!$D$2:$D$53,'Share Values'!$X1012,'Transactions (Dated)'!$B$2:$B$53,'Share Values'!AB$11,'Transactions (Dated)'!$C$2:$C$53,"Sell")</f>
        <v>1892</v>
      </c>
      <c r="AC1012" s="40">
        <f ca="1">AC1011+SUMIFS('Transactions (Dated)'!$E$2:$E$53,'Transactions (Dated)'!$D$2:$D$53,'Share Values'!$X1012,'Transactions (Dated)'!$B$2:$B$53,'Share Values'!AC$11,'Transactions (Dated)'!$C$2:$C$53,"Buy")-SUMIFS('Transactions (Dated)'!$E$2:$E$53,'Transactions (Dated)'!$D$2:$D$53,'Share Values'!$X1012,'Transactions (Dated)'!$B$2:$B$53,'Share Values'!AC$11,'Transactions (Dated)'!$C$2:$C$53,"Sell")</f>
        <v>2348</v>
      </c>
      <c r="AD1012" s="40">
        <f ca="1">AD1011+SUMIFS('Transactions (Dated)'!$E$2:$E$53,'Transactions (Dated)'!$D$2:$D$53,'Share Values'!$X1012,'Transactions (Dated)'!$B$2:$B$53,'Share Values'!AD$11,'Transactions (Dated)'!$C$2:$C$53,"Buy")-SUMIFS('Transactions (Dated)'!$E$2:$E$53,'Transactions (Dated)'!$D$2:$D$53,'Share Values'!$X1012,'Transactions (Dated)'!$B$2:$B$53,'Share Values'!AD$11,'Transactions (Dated)'!$C$2:$C$53,"Sell")</f>
        <v>0</v>
      </c>
      <c r="AE1012" s="40">
        <f ca="1">AE1011+SUMIFS('Transactions (Dated)'!$E$2:$E$53,'Transactions (Dated)'!$D$2:$D$53,'Share Values'!$X1012,'Transactions (Dated)'!$B$2:$B$53,'Share Values'!AE$11,'Transactions (Dated)'!$C$2:$C$53,"Buy")-SUMIFS('Transactions (Dated)'!$E$2:$E$53,'Transactions (Dated)'!$D$2:$D$53,'Share Values'!$X1012,'Transactions (Dated)'!$B$2:$B$53,'Share Values'!AE$11,'Transactions (Dated)'!$C$2:$C$53,"Sell")</f>
        <v>2900</v>
      </c>
      <c r="AF1012" s="40">
        <f ca="1">AF1011+SUMIFS('Transactions (Dated)'!$E$2:$E$53,'Transactions (Dated)'!$D$2:$D$53,'Share Values'!$X1012,'Transactions (Dated)'!$B$2:$B$53,'Share Values'!AF$11,'Transactions (Dated)'!$C$2:$C$53,"Buy")-SUMIFS('Transactions (Dated)'!$E$2:$E$53,'Transactions (Dated)'!$D$2:$D$53,'Share Values'!$X1012,'Transactions (Dated)'!$B$2:$B$53,'Share Values'!AF$11,'Transactions (Dated)'!$C$2:$C$53,"Sell")</f>
        <v>14201</v>
      </c>
      <c r="AG1012" s="40">
        <f ca="1">AG1011+SUMIFS('Transactions (Dated)'!$E$2:$E$53,'Transactions (Dated)'!$D$2:$D$53,'Share Values'!$X1012,'Transactions (Dated)'!$B$2:$B$53,'Share Values'!AG$11,'Transactions (Dated)'!$C$2:$C$53,"Buy")-SUMIFS('Transactions (Dated)'!$E$2:$E$53,'Transactions (Dated)'!$D$2:$D$53,'Share Values'!$X1012,'Transactions (Dated)'!$B$2:$B$53,'Share Values'!AG$11,'Transactions (Dated)'!$C$2:$C$53,"Sell")</f>
        <v>6835</v>
      </c>
      <c r="AH1012" s="40">
        <f ca="1">AH1011+SUMIFS('Transactions (Dated)'!$E$2:$E$53,'Transactions (Dated)'!$D$2:$D$53,'Share Values'!$X1012,'Transactions (Dated)'!$B$2:$B$53,'Share Values'!AH$11,'Transactions (Dated)'!$C$2:$C$53,"Buy")-SUMIFS('Transactions (Dated)'!$E$2:$E$53,'Transactions (Dated)'!$D$2:$D$53,'Share Values'!$X1012,'Transactions (Dated)'!$B$2:$B$53,'Share Values'!AH$11,'Transactions (Dated)'!$C$2:$C$53,"Sell")</f>
        <v>0</v>
      </c>
      <c r="AI1012" s="40">
        <f ca="1">AI1011+SUMIFS('Transactions (Dated)'!$E$2:$E$53,'Transactions (Dated)'!$D$2:$D$53,'Share Values'!$X1012,'Transactions (Dated)'!$B$2:$B$53,'Share Values'!AI$11,'Transactions (Dated)'!$C$2:$C$53,"Buy")-SUMIFS('Transactions (Dated)'!$E$2:$E$53,'Transactions (Dated)'!$D$2:$D$53,'Share Values'!$X1012,'Transactions (Dated)'!$B$2:$B$53,'Share Values'!AI$11,'Transactions (Dated)'!$C$2:$C$53,"Sell")</f>
        <v>0</v>
      </c>
      <c r="AJ1012" s="40">
        <f ca="1">AJ1011+SUMIFS('Transactions (Dated)'!$E$2:$E$53,'Transactions (Dated)'!$D$2:$D$53,'Share Values'!$X1012,'Transactions (Dated)'!$B$2:$B$53,'Share Values'!AJ$11,'Transactions (Dated)'!$C$2:$C$53,"Buy")-SUMIFS('Transactions (Dated)'!$E$2:$E$53,'Transactions (Dated)'!$D$2:$D$53,'Share Values'!$X1012,'Transactions (Dated)'!$B$2:$B$53,'Share Values'!AJ$11,'Transactions (Dated)'!$C$2:$C$53,"Sell")</f>
        <v>0</v>
      </c>
      <c r="AK1012" s="40">
        <f ca="1">AK1011+SUMIFS('Transactions (Dated)'!$E$2:$E$53,'Transactions (Dated)'!$D$2:$D$53,'Share Values'!$X1012,'Transactions (Dated)'!$B$2:$B$53,'Share Values'!AK$11,'Transactions (Dated)'!$C$2:$C$53,"Buy")-SUMIFS('Transactions (Dated)'!$E$2:$E$53,'Transactions (Dated)'!$D$2:$D$53,'Share Values'!$X1012,'Transactions (Dated)'!$B$2:$B$53,'Share Values'!AK$11,'Transactions (Dated)'!$C$2:$C$53,"Sell")</f>
        <v>0</v>
      </c>
      <c r="AL1012" s="40">
        <f ca="1">AL1011+SUMIFS('Transactions (Dated)'!$E$2:$E$53,'Transactions (Dated)'!$D$2:$D$53,'Share Values'!$X1012,'Transactions (Dated)'!$B$2:$B$53,'Share Values'!AL$11,'Transactions (Dated)'!$C$2:$C$53,"Buy")-SUMIFS('Transactions (Dated)'!$E$2:$E$53,'Transactions (Dated)'!$D$2:$D$53,'Share Values'!$X1012,'Transactions (Dated)'!$B$2:$B$53,'Share Values'!AL$11,'Transactions (Dated)'!$C$2:$C$53,"Sell")</f>
        <v>0</v>
      </c>
      <c r="AM1012" s="40">
        <f ca="1">AM1011+SUMIFS('Transactions (Dated)'!$E$2:$E$53,'Transactions (Dated)'!$D$2:$D$53,'Share Values'!$X1012,'Transactions (Dated)'!$B$2:$B$53,'Share Values'!AM$11,'Transactions (Dated)'!$C$2:$C$53,"Buy")-SUMIFS('Transactions (Dated)'!$E$2:$E$53,'Transactions (Dated)'!$D$2:$D$53,'Share Values'!$X1012,'Transactions (Dated)'!$B$2:$B$53,'Share Values'!AM$11,'Transactions (Dated)'!$C$2:$C$53,"Sell")</f>
        <v>0</v>
      </c>
      <c r="AN1012" s="40">
        <f ca="1">AN1011+SUMIFS('Transactions (Dated)'!$E$2:$E$53,'Transactions (Dated)'!$D$2:$D$53,'Share Values'!$X1012,'Transactions (Dated)'!$B$2:$B$53,'Share Values'!AN$11,'Transactions (Dated)'!$C$2:$C$53,"Buy")-SUMIFS('Transactions (Dated)'!$E$2:$E$53,'Transactions (Dated)'!$D$2:$D$53,'Share Values'!$X1012,'Transactions (Dated)'!$B$2:$B$53,'Share Values'!AN$11,'Transactions (Dated)'!$C$2:$C$53,"Sell")</f>
        <v>0</v>
      </c>
      <c r="AQ1012" s="3">
        <f t="shared" si="421"/>
        <v>43369</v>
      </c>
      <c r="AR1012" s="6">
        <f t="shared" ca="1" si="422"/>
        <v>62067.5</v>
      </c>
      <c r="AS1012" s="6">
        <f t="shared" ca="1" si="423"/>
        <v>40593.75</v>
      </c>
      <c r="AT1012" s="6">
        <f t="shared" ca="1" si="424"/>
        <v>573791.89</v>
      </c>
      <c r="AU1012" s="6">
        <f t="shared" ca="1" si="425"/>
        <v>48700.079999999994</v>
      </c>
      <c r="AV1012" s="6">
        <f t="shared" ca="1" si="426"/>
        <v>0</v>
      </c>
      <c r="AW1012" s="6">
        <f t="shared" ca="1" si="427"/>
        <v>0</v>
      </c>
      <c r="AX1012" s="6">
        <f t="shared" ca="1" si="428"/>
        <v>43529</v>
      </c>
      <c r="AY1012" s="6">
        <f t="shared" ca="1" si="429"/>
        <v>0</v>
      </c>
      <c r="AZ1012" s="6">
        <f t="shared" ca="1" si="430"/>
        <v>0</v>
      </c>
      <c r="BA1012" s="6">
        <f t="shared" ca="1" si="431"/>
        <v>0</v>
      </c>
      <c r="BB1012" s="6">
        <f t="shared" ca="1" si="432"/>
        <v>0</v>
      </c>
      <c r="BC1012" s="6">
        <f t="shared" ca="1" si="433"/>
        <v>0</v>
      </c>
      <c r="BD1012" s="6">
        <f t="shared" ca="1" si="434"/>
        <v>0</v>
      </c>
      <c r="BE1012" s="6">
        <f t="shared" ca="1" si="435"/>
        <v>0</v>
      </c>
      <c r="BF1012" s="6">
        <f t="shared" ca="1" si="418"/>
        <v>0</v>
      </c>
      <c r="BG1012" s="6">
        <f t="shared" ca="1" si="419"/>
        <v>0</v>
      </c>
      <c r="BJ1012" s="4">
        <f t="shared" ca="1" si="436"/>
        <v>768682.22</v>
      </c>
      <c r="BL1012" s="3">
        <f t="shared" si="437"/>
        <v>43369</v>
      </c>
      <c r="BM1012" s="6">
        <f>BM1011+SUMIFS('Transactions (Dated)'!G:G,'Transactions (Dated)'!D:D,'Share Values'!AQ1012)</f>
        <v>14317.649999999987</v>
      </c>
      <c r="BN1012" s="6">
        <f ca="1">BN1011+SUMIFS('Transactions (Dated)'!$F:$F,'Transactions (Dated)'!$D:$D,$BL1012,'Transactions (Dated)'!$B:$B,BN$11,'Transactions (Dated)'!$C:$C,"Dividend (paid to cash)")*Y1012</f>
        <v>0</v>
      </c>
      <c r="BO1012" s="6">
        <f ca="1">BO1011+SUMIFS('Transactions (Dated)'!$F:$F,'Transactions (Dated)'!$D:$D,$BL1012,'Transactions (Dated)'!$B:$B,BO$11,'Transactions (Dated)'!$C:$C,"Dividend (paid to cash)")*Z1012</f>
        <v>2750</v>
      </c>
      <c r="BP1012" s="6">
        <f ca="1">BP1011+SUMIFS('Transactions (Dated)'!$F:$F,'Transactions (Dated)'!$D:$D,$BL1012,'Transactions (Dated)'!$B:$B,BP$11,'Transactions (Dated)'!$C:$C,"Dividend (paid to cash)")*AA1012</f>
        <v>51745.237000000008</v>
      </c>
      <c r="BQ1012" s="6">
        <f ca="1">BQ1011+SUMIFS('Transactions (Dated)'!$F:$F,'Transactions (Dated)'!$D:$D,$BL1012,'Transactions (Dated)'!$B:$B,BQ$11,'Transactions (Dated)'!$C:$C,"Dividend (paid to cash)")*AB1012</f>
        <v>1026.4099999999999</v>
      </c>
      <c r="BR1012" s="6">
        <f ca="1">BR1011+SUMIFS('Transactions (Dated)'!$F:$F,'Transactions (Dated)'!$D:$D,$BL1012,'Transactions (Dated)'!$B:$B,BR$11,'Transactions (Dated)'!$C:$C,"Dividend (paid to cash)")*AC1012</f>
        <v>0</v>
      </c>
      <c r="BS1012" s="6">
        <f ca="1">BS1011+SUMIFS('Transactions (Dated)'!$F:$F,'Transactions (Dated)'!$D:$D,$BL1012,'Transactions (Dated)'!$B:$B,BS$11,'Transactions (Dated)'!$C:$C,"Dividend (paid to cash)")*AD1012</f>
        <v>0</v>
      </c>
      <c r="BT1012" s="6">
        <f ca="1">BT1011+SUMIFS('Transactions (Dated)'!$F:$F,'Transactions (Dated)'!$D:$D,$BL1012,'Transactions (Dated)'!$B:$B,BT$11,'Transactions (Dated)'!$C:$C,"Dividend (paid to cash)")*AE1012</f>
        <v>11745</v>
      </c>
      <c r="BU1012" s="6">
        <f ca="1">BU1011+SUMIFS('Transactions (Dated)'!$F:$F,'Transactions (Dated)'!$D:$D,$BL1012,'Transactions (Dated)'!$B:$B,BU$11,'Transactions (Dated)'!$C:$C,"Dividend (paid to cash)")*AF1012</f>
        <v>0</v>
      </c>
      <c r="BV1012" s="6">
        <f ca="1">BV1011+SUMIFS('Transactions (Dated)'!$F:$F,'Transactions (Dated)'!$D:$D,$BL1012,'Transactions (Dated)'!$B:$B,BV$11,'Transactions (Dated)'!$C:$C,"Dividend (paid to cash)")*AG1012</f>
        <v>0</v>
      </c>
      <c r="BW1012" s="6">
        <f ca="1">BW1011+SUMIFS('Transactions (Dated)'!$F:$F,'Transactions (Dated)'!$D:$D,$BL1012,'Transactions (Dated)'!$B:$B,BW$11,'Transactions (Dated)'!$C:$C,"Dividend (paid to cash)")*AH1012</f>
        <v>0</v>
      </c>
      <c r="BX1012" s="6">
        <f ca="1">BX1011+SUMIFS('Transactions (Dated)'!$F:$F,'Transactions (Dated)'!$D:$D,$BL1012,'Transactions (Dated)'!$B:$B,BX$11,'Transactions (Dated)'!$C:$C,"Dividend (paid to cash)")*AI1012</f>
        <v>0</v>
      </c>
      <c r="BY1012" s="6">
        <f ca="1">BY1011+SUMIFS('Transactions (Dated)'!$F:$F,'Transactions (Dated)'!$D:$D,$BL1012,'Transactions (Dated)'!$B:$B,BY$11,'Transactions (Dated)'!$C:$C,"Dividend (paid to cash)")*AJ1012</f>
        <v>0</v>
      </c>
      <c r="BZ1012" s="6">
        <f ca="1">BZ1011+SUMIFS('Transactions (Dated)'!$F:$F,'Transactions (Dated)'!$D:$D,$BL1012,'Transactions (Dated)'!$B:$B,BZ$11,'Transactions (Dated)'!$C:$C,"Dividend (paid to cash)")*AK1012</f>
        <v>0</v>
      </c>
      <c r="CA1012" s="6">
        <f ca="1">CA1011+SUMIFS('Transactions (Dated)'!$F:$F,'Transactions (Dated)'!$D:$D,$BL1012,'Transactions (Dated)'!$B:$B,CA$11,'Transactions (Dated)'!$C:$C,"Dividend (paid to cash)")*AL1012</f>
        <v>0</v>
      </c>
      <c r="CB1012" s="6">
        <v>0</v>
      </c>
      <c r="CC1012" s="6">
        <v>0</v>
      </c>
      <c r="CF1012" s="6">
        <f t="shared" ca="1" si="438"/>
        <v>81584.296999999991</v>
      </c>
      <c r="CH1012" s="3">
        <f t="shared" si="439"/>
        <v>43369</v>
      </c>
      <c r="CI1012" s="4">
        <f t="shared" ca="1" si="440"/>
        <v>768682.22</v>
      </c>
      <c r="CJ1012" s="4">
        <f t="shared" ca="1" si="441"/>
        <v>81584.296999999991</v>
      </c>
      <c r="CL1012" s="4">
        <f t="shared" ca="1" si="442"/>
        <v>850266.51699999999</v>
      </c>
    </row>
    <row r="1013" spans="2:90" x14ac:dyDescent="0.15">
      <c r="B1013" s="3">
        <v>43370</v>
      </c>
      <c r="E1013" s="86">
        <v>43370</v>
      </c>
      <c r="F1013" s="53">
        <v>13.27</v>
      </c>
      <c r="G1013">
        <v>4.3099999999999996</v>
      </c>
      <c r="H1013">
        <v>21.8612</v>
      </c>
      <c r="I1013">
        <v>25.9</v>
      </c>
      <c r="K1013">
        <v>11.34</v>
      </c>
      <c r="L1013">
        <v>14.88</v>
      </c>
      <c r="O1013">
        <v>16.61</v>
      </c>
      <c r="Q1013">
        <v>1.08</v>
      </c>
      <c r="R1013">
        <v>6.42</v>
      </c>
      <c r="S1013">
        <v>42</v>
      </c>
      <c r="T1013">
        <v>0.35</v>
      </c>
      <c r="U1013">
        <v>42</v>
      </c>
      <c r="X1013" s="3">
        <f t="shared" si="420"/>
        <v>43370</v>
      </c>
      <c r="Y1013" s="40">
        <f ca="1">Y1012+SUMIFS('Transactions (Dated)'!$E$2:$E$53,'Transactions (Dated)'!$D$2:$D$53,'Share Values'!$X1013,'Transactions (Dated)'!$B$2:$B$53,'Share Values'!Y$11,'Transactions (Dated)'!$C$2:$C$53,"Buy")-SUMIFS('Transactions (Dated)'!$E$2:$E$53,'Transactions (Dated)'!$D$2:$D$53,'Share Values'!$X1013,'Transactions (Dated)'!$B$2:$B$53,'Share Values'!Y$11,'Transactions (Dated)'!$C$2:$C$53,"Sell")</f>
        <v>4625</v>
      </c>
      <c r="Z1013" s="40">
        <f ca="1">Z1012+SUMIFS('Transactions (Dated)'!$E$2:$E$53,'Transactions (Dated)'!$D$2:$D$53,'Share Values'!$X1013,'Transactions (Dated)'!$B$2:$B$53,'Share Values'!Z$11,'Transactions (Dated)'!$C$2:$C$53,"Buy")-SUMIFS('Transactions (Dated)'!$E$2:$E$53,'Transactions (Dated)'!$D$2:$D$53,'Share Values'!$X1013,'Transactions (Dated)'!$B$2:$B$53,'Share Values'!Z$11,'Transactions (Dated)'!$C$2:$C$53,"Sell")</f>
        <v>9375</v>
      </c>
      <c r="AA1013" s="40">
        <f ca="1">AA1012+SUMIFS('Transactions (Dated)'!$E$2:$E$53,'Transactions (Dated)'!$D$2:$D$53,'Share Values'!$X1013,'Transactions (Dated)'!$B$2:$B$53,'Share Values'!AA$11,'Transactions (Dated)'!$C$2:$C$53,"Buy")-SUMIFS('Transactions (Dated)'!$E$2:$E$53,'Transactions (Dated)'!$D$2:$D$53,'Share Values'!$X1013,'Transactions (Dated)'!$B$2:$B$53,'Share Values'!AA$11,'Transactions (Dated)'!$C$2:$C$53,"Sell")</f>
        <v>26357</v>
      </c>
      <c r="AB1013" s="40">
        <f ca="1">AB1012+SUMIFS('Transactions (Dated)'!$E$2:$E$53,'Transactions (Dated)'!$D$2:$D$53,'Share Values'!$X1013,'Transactions (Dated)'!$B$2:$B$53,'Share Values'!AB$11,'Transactions (Dated)'!$C$2:$C$53,"Buy")-SUMIFS('Transactions (Dated)'!$E$2:$E$53,'Transactions (Dated)'!$D$2:$D$53,'Share Values'!$X1013,'Transactions (Dated)'!$B$2:$B$53,'Share Values'!AB$11,'Transactions (Dated)'!$C$2:$C$53,"Sell")</f>
        <v>1892</v>
      </c>
      <c r="AC1013" s="40">
        <f ca="1">AC1012+SUMIFS('Transactions (Dated)'!$E$2:$E$53,'Transactions (Dated)'!$D$2:$D$53,'Share Values'!$X1013,'Transactions (Dated)'!$B$2:$B$53,'Share Values'!AC$11,'Transactions (Dated)'!$C$2:$C$53,"Buy")-SUMIFS('Transactions (Dated)'!$E$2:$E$53,'Transactions (Dated)'!$D$2:$D$53,'Share Values'!$X1013,'Transactions (Dated)'!$B$2:$B$53,'Share Values'!AC$11,'Transactions (Dated)'!$C$2:$C$53,"Sell")</f>
        <v>2348</v>
      </c>
      <c r="AD1013" s="40">
        <f ca="1">AD1012+SUMIFS('Transactions (Dated)'!$E$2:$E$53,'Transactions (Dated)'!$D$2:$D$53,'Share Values'!$X1013,'Transactions (Dated)'!$B$2:$B$53,'Share Values'!AD$11,'Transactions (Dated)'!$C$2:$C$53,"Buy")-SUMIFS('Transactions (Dated)'!$E$2:$E$53,'Transactions (Dated)'!$D$2:$D$53,'Share Values'!$X1013,'Transactions (Dated)'!$B$2:$B$53,'Share Values'!AD$11,'Transactions (Dated)'!$C$2:$C$53,"Sell")</f>
        <v>0</v>
      </c>
      <c r="AE1013" s="40">
        <f ca="1">AE1012+SUMIFS('Transactions (Dated)'!$E$2:$E$53,'Transactions (Dated)'!$D$2:$D$53,'Share Values'!$X1013,'Transactions (Dated)'!$B$2:$B$53,'Share Values'!AE$11,'Transactions (Dated)'!$C$2:$C$53,"Buy")-SUMIFS('Transactions (Dated)'!$E$2:$E$53,'Transactions (Dated)'!$D$2:$D$53,'Share Values'!$X1013,'Transactions (Dated)'!$B$2:$B$53,'Share Values'!AE$11,'Transactions (Dated)'!$C$2:$C$53,"Sell")</f>
        <v>2900</v>
      </c>
      <c r="AF1013" s="40">
        <f ca="1">AF1012+SUMIFS('Transactions (Dated)'!$E$2:$E$53,'Transactions (Dated)'!$D$2:$D$53,'Share Values'!$X1013,'Transactions (Dated)'!$B$2:$B$53,'Share Values'!AF$11,'Transactions (Dated)'!$C$2:$C$53,"Buy")-SUMIFS('Transactions (Dated)'!$E$2:$E$53,'Transactions (Dated)'!$D$2:$D$53,'Share Values'!$X1013,'Transactions (Dated)'!$B$2:$B$53,'Share Values'!AF$11,'Transactions (Dated)'!$C$2:$C$53,"Sell")</f>
        <v>14201</v>
      </c>
      <c r="AG1013" s="40">
        <f ca="1">AG1012+SUMIFS('Transactions (Dated)'!$E$2:$E$53,'Transactions (Dated)'!$D$2:$D$53,'Share Values'!$X1013,'Transactions (Dated)'!$B$2:$B$53,'Share Values'!AG$11,'Transactions (Dated)'!$C$2:$C$53,"Buy")-SUMIFS('Transactions (Dated)'!$E$2:$E$53,'Transactions (Dated)'!$D$2:$D$53,'Share Values'!$X1013,'Transactions (Dated)'!$B$2:$B$53,'Share Values'!AG$11,'Transactions (Dated)'!$C$2:$C$53,"Sell")</f>
        <v>6835</v>
      </c>
      <c r="AH1013" s="40">
        <f ca="1">AH1012+SUMIFS('Transactions (Dated)'!$E$2:$E$53,'Transactions (Dated)'!$D$2:$D$53,'Share Values'!$X1013,'Transactions (Dated)'!$B$2:$B$53,'Share Values'!AH$11,'Transactions (Dated)'!$C$2:$C$53,"Buy")-SUMIFS('Transactions (Dated)'!$E$2:$E$53,'Transactions (Dated)'!$D$2:$D$53,'Share Values'!$X1013,'Transactions (Dated)'!$B$2:$B$53,'Share Values'!AH$11,'Transactions (Dated)'!$C$2:$C$53,"Sell")</f>
        <v>0</v>
      </c>
      <c r="AI1013" s="40">
        <f ca="1">AI1012+SUMIFS('Transactions (Dated)'!$E$2:$E$53,'Transactions (Dated)'!$D$2:$D$53,'Share Values'!$X1013,'Transactions (Dated)'!$B$2:$B$53,'Share Values'!AI$11,'Transactions (Dated)'!$C$2:$C$53,"Buy")-SUMIFS('Transactions (Dated)'!$E$2:$E$53,'Transactions (Dated)'!$D$2:$D$53,'Share Values'!$X1013,'Transactions (Dated)'!$B$2:$B$53,'Share Values'!AI$11,'Transactions (Dated)'!$C$2:$C$53,"Sell")</f>
        <v>0</v>
      </c>
      <c r="AJ1013" s="40">
        <f ca="1">AJ1012+SUMIFS('Transactions (Dated)'!$E$2:$E$53,'Transactions (Dated)'!$D$2:$D$53,'Share Values'!$X1013,'Transactions (Dated)'!$B$2:$B$53,'Share Values'!AJ$11,'Transactions (Dated)'!$C$2:$C$53,"Buy")-SUMIFS('Transactions (Dated)'!$E$2:$E$53,'Transactions (Dated)'!$D$2:$D$53,'Share Values'!$X1013,'Transactions (Dated)'!$B$2:$B$53,'Share Values'!AJ$11,'Transactions (Dated)'!$C$2:$C$53,"Sell")</f>
        <v>0</v>
      </c>
      <c r="AK1013" s="40">
        <f ca="1">AK1012+SUMIFS('Transactions (Dated)'!$E$2:$E$53,'Transactions (Dated)'!$D$2:$D$53,'Share Values'!$X1013,'Transactions (Dated)'!$B$2:$B$53,'Share Values'!AK$11,'Transactions (Dated)'!$C$2:$C$53,"Buy")-SUMIFS('Transactions (Dated)'!$E$2:$E$53,'Transactions (Dated)'!$D$2:$D$53,'Share Values'!$X1013,'Transactions (Dated)'!$B$2:$B$53,'Share Values'!AK$11,'Transactions (Dated)'!$C$2:$C$53,"Sell")</f>
        <v>0</v>
      </c>
      <c r="AL1013" s="40">
        <f ca="1">AL1012+SUMIFS('Transactions (Dated)'!$E$2:$E$53,'Transactions (Dated)'!$D$2:$D$53,'Share Values'!$X1013,'Transactions (Dated)'!$B$2:$B$53,'Share Values'!AL$11,'Transactions (Dated)'!$C$2:$C$53,"Buy")-SUMIFS('Transactions (Dated)'!$E$2:$E$53,'Transactions (Dated)'!$D$2:$D$53,'Share Values'!$X1013,'Transactions (Dated)'!$B$2:$B$53,'Share Values'!AL$11,'Transactions (Dated)'!$C$2:$C$53,"Sell")</f>
        <v>0</v>
      </c>
      <c r="AM1013" s="40">
        <f ca="1">AM1012+SUMIFS('Transactions (Dated)'!$E$2:$E$53,'Transactions (Dated)'!$D$2:$D$53,'Share Values'!$X1013,'Transactions (Dated)'!$B$2:$B$53,'Share Values'!AM$11,'Transactions (Dated)'!$C$2:$C$53,"Buy")-SUMIFS('Transactions (Dated)'!$E$2:$E$53,'Transactions (Dated)'!$D$2:$D$53,'Share Values'!$X1013,'Transactions (Dated)'!$B$2:$B$53,'Share Values'!AM$11,'Transactions (Dated)'!$C$2:$C$53,"Sell")</f>
        <v>0</v>
      </c>
      <c r="AN1013" s="40">
        <f ca="1">AN1012+SUMIFS('Transactions (Dated)'!$E$2:$E$53,'Transactions (Dated)'!$D$2:$D$53,'Share Values'!$X1013,'Transactions (Dated)'!$B$2:$B$53,'Share Values'!AN$11,'Transactions (Dated)'!$C$2:$C$53,"Buy")-SUMIFS('Transactions (Dated)'!$E$2:$E$53,'Transactions (Dated)'!$D$2:$D$53,'Share Values'!$X1013,'Transactions (Dated)'!$B$2:$B$53,'Share Values'!AN$11,'Transactions (Dated)'!$C$2:$C$53,"Sell")</f>
        <v>0</v>
      </c>
      <c r="AQ1013" s="3">
        <f t="shared" si="421"/>
        <v>43370</v>
      </c>
      <c r="AR1013" s="6">
        <f t="shared" ca="1" si="422"/>
        <v>61373.75</v>
      </c>
      <c r="AS1013" s="6">
        <f t="shared" ca="1" si="423"/>
        <v>40406.249999999993</v>
      </c>
      <c r="AT1013" s="6">
        <f t="shared" ca="1" si="424"/>
        <v>576195.64839999995</v>
      </c>
      <c r="AU1013" s="6">
        <f t="shared" ca="1" si="425"/>
        <v>49002.799999999996</v>
      </c>
      <c r="AV1013" s="6">
        <f t="shared" ca="1" si="426"/>
        <v>0</v>
      </c>
      <c r="AW1013" s="6">
        <f t="shared" ca="1" si="427"/>
        <v>0</v>
      </c>
      <c r="AX1013" s="6">
        <f t="shared" ca="1" si="428"/>
        <v>43152</v>
      </c>
      <c r="AY1013" s="6">
        <f t="shared" ca="1" si="429"/>
        <v>0</v>
      </c>
      <c r="AZ1013" s="6">
        <f t="shared" ca="1" si="430"/>
        <v>0</v>
      </c>
      <c r="BA1013" s="6">
        <f t="shared" ca="1" si="431"/>
        <v>0</v>
      </c>
      <c r="BB1013" s="6">
        <f t="shared" ca="1" si="432"/>
        <v>0</v>
      </c>
      <c r="BC1013" s="6">
        <f t="shared" ca="1" si="433"/>
        <v>0</v>
      </c>
      <c r="BD1013" s="6">
        <f t="shared" ca="1" si="434"/>
        <v>0</v>
      </c>
      <c r="BE1013" s="6">
        <f t="shared" ca="1" si="435"/>
        <v>0</v>
      </c>
      <c r="BF1013" s="6">
        <f t="shared" ca="1" si="418"/>
        <v>0</v>
      </c>
      <c r="BG1013" s="6">
        <f t="shared" ca="1" si="419"/>
        <v>0</v>
      </c>
      <c r="BJ1013" s="4">
        <f t="shared" ca="1" si="436"/>
        <v>770130.44839999999</v>
      </c>
      <c r="BL1013" s="3">
        <f t="shared" si="437"/>
        <v>43370</v>
      </c>
      <c r="BM1013" s="6">
        <f>BM1012+SUMIFS('Transactions (Dated)'!G:G,'Transactions (Dated)'!D:D,'Share Values'!AQ1013)</f>
        <v>14317.649999999987</v>
      </c>
      <c r="BN1013" s="6">
        <f ca="1">BN1012+SUMIFS('Transactions (Dated)'!$F:$F,'Transactions (Dated)'!$D:$D,$BL1013,'Transactions (Dated)'!$B:$B,BN$11,'Transactions (Dated)'!$C:$C,"Dividend (paid to cash)")*Y1013</f>
        <v>0</v>
      </c>
      <c r="BO1013" s="6">
        <f ca="1">BO1012+SUMIFS('Transactions (Dated)'!$F:$F,'Transactions (Dated)'!$D:$D,$BL1013,'Transactions (Dated)'!$B:$B,BO$11,'Transactions (Dated)'!$C:$C,"Dividend (paid to cash)")*Z1013</f>
        <v>2750</v>
      </c>
      <c r="BP1013" s="6">
        <f ca="1">BP1012+SUMIFS('Transactions (Dated)'!$F:$F,'Transactions (Dated)'!$D:$D,$BL1013,'Transactions (Dated)'!$B:$B,BP$11,'Transactions (Dated)'!$C:$C,"Dividend (paid to cash)")*AA1013</f>
        <v>51745.237000000008</v>
      </c>
      <c r="BQ1013" s="6">
        <f ca="1">BQ1012+SUMIFS('Transactions (Dated)'!$F:$F,'Transactions (Dated)'!$D:$D,$BL1013,'Transactions (Dated)'!$B:$B,BQ$11,'Transactions (Dated)'!$C:$C,"Dividend (paid to cash)")*AB1013</f>
        <v>1026.4099999999999</v>
      </c>
      <c r="BR1013" s="6">
        <f ca="1">BR1012+SUMIFS('Transactions (Dated)'!$F:$F,'Transactions (Dated)'!$D:$D,$BL1013,'Transactions (Dated)'!$B:$B,BR$11,'Transactions (Dated)'!$C:$C,"Dividend (paid to cash)")*AC1013</f>
        <v>0</v>
      </c>
      <c r="BS1013" s="6">
        <f ca="1">BS1012+SUMIFS('Transactions (Dated)'!$F:$F,'Transactions (Dated)'!$D:$D,$BL1013,'Transactions (Dated)'!$B:$B,BS$11,'Transactions (Dated)'!$C:$C,"Dividend (paid to cash)")*AD1013</f>
        <v>0</v>
      </c>
      <c r="BT1013" s="6">
        <f ca="1">BT1012+SUMIFS('Transactions (Dated)'!$F:$F,'Transactions (Dated)'!$D:$D,$BL1013,'Transactions (Dated)'!$B:$B,BT$11,'Transactions (Dated)'!$C:$C,"Dividend (paid to cash)")*AE1013</f>
        <v>11745</v>
      </c>
      <c r="BU1013" s="6">
        <f ca="1">BU1012+SUMIFS('Transactions (Dated)'!$F:$F,'Transactions (Dated)'!$D:$D,$BL1013,'Transactions (Dated)'!$B:$B,BU$11,'Transactions (Dated)'!$C:$C,"Dividend (paid to cash)")*AF1013</f>
        <v>0</v>
      </c>
      <c r="BV1013" s="6">
        <f ca="1">BV1012+SUMIFS('Transactions (Dated)'!$F:$F,'Transactions (Dated)'!$D:$D,$BL1013,'Transactions (Dated)'!$B:$B,BV$11,'Transactions (Dated)'!$C:$C,"Dividend (paid to cash)")*AG1013</f>
        <v>0</v>
      </c>
      <c r="BW1013" s="6">
        <f ca="1">BW1012+SUMIFS('Transactions (Dated)'!$F:$F,'Transactions (Dated)'!$D:$D,$BL1013,'Transactions (Dated)'!$B:$B,BW$11,'Transactions (Dated)'!$C:$C,"Dividend (paid to cash)")*AH1013</f>
        <v>0</v>
      </c>
      <c r="BX1013" s="6">
        <f ca="1">BX1012+SUMIFS('Transactions (Dated)'!$F:$F,'Transactions (Dated)'!$D:$D,$BL1013,'Transactions (Dated)'!$B:$B,BX$11,'Transactions (Dated)'!$C:$C,"Dividend (paid to cash)")*AI1013</f>
        <v>0</v>
      </c>
      <c r="BY1013" s="6">
        <f ca="1">BY1012+SUMIFS('Transactions (Dated)'!$F:$F,'Transactions (Dated)'!$D:$D,$BL1013,'Transactions (Dated)'!$B:$B,BY$11,'Transactions (Dated)'!$C:$C,"Dividend (paid to cash)")*AJ1013</f>
        <v>0</v>
      </c>
      <c r="BZ1013" s="6">
        <f ca="1">BZ1012+SUMIFS('Transactions (Dated)'!$F:$F,'Transactions (Dated)'!$D:$D,$BL1013,'Transactions (Dated)'!$B:$B,BZ$11,'Transactions (Dated)'!$C:$C,"Dividend (paid to cash)")*AK1013</f>
        <v>0</v>
      </c>
      <c r="CA1013" s="6">
        <f ca="1">CA1012+SUMIFS('Transactions (Dated)'!$F:$F,'Transactions (Dated)'!$D:$D,$BL1013,'Transactions (Dated)'!$B:$B,CA$11,'Transactions (Dated)'!$C:$C,"Dividend (paid to cash)")*AL1013</f>
        <v>0</v>
      </c>
      <c r="CB1013" s="6">
        <v>0</v>
      </c>
      <c r="CC1013" s="6">
        <v>0</v>
      </c>
      <c r="CF1013" s="6">
        <f t="shared" ca="1" si="438"/>
        <v>81584.296999999991</v>
      </c>
      <c r="CH1013" s="3">
        <f t="shared" si="439"/>
        <v>43370</v>
      </c>
      <c r="CI1013" s="4">
        <f t="shared" ca="1" si="440"/>
        <v>770130.44839999999</v>
      </c>
      <c r="CJ1013" s="4">
        <f t="shared" ca="1" si="441"/>
        <v>81584.296999999991</v>
      </c>
      <c r="CL1013" s="4">
        <f t="shared" ca="1" si="442"/>
        <v>851714.74540000001</v>
      </c>
    </row>
    <row r="1014" spans="2:90" x14ac:dyDescent="0.15">
      <c r="B1014" s="3">
        <v>43371</v>
      </c>
      <c r="E1014" s="86">
        <v>43371</v>
      </c>
      <c r="F1014" s="53">
        <v>14.62</v>
      </c>
      <c r="G1014">
        <v>4.3099999999999996</v>
      </c>
      <c r="H1014">
        <v>21.69</v>
      </c>
      <c r="I1014">
        <v>25.9</v>
      </c>
      <c r="K1014">
        <v>11.5</v>
      </c>
      <c r="L1014">
        <v>14.92</v>
      </c>
      <c r="O1014">
        <v>16.43</v>
      </c>
      <c r="Q1014">
        <v>1.07</v>
      </c>
      <c r="R1014">
        <v>6.54</v>
      </c>
      <c r="S1014">
        <v>41.88</v>
      </c>
      <c r="T1014">
        <v>0.34</v>
      </c>
      <c r="U1014">
        <v>41.88</v>
      </c>
      <c r="X1014" s="3">
        <f t="shared" si="420"/>
        <v>43371</v>
      </c>
      <c r="Y1014" s="40">
        <f ca="1">Y1013+SUMIFS('Transactions (Dated)'!$E$2:$E$53,'Transactions (Dated)'!$D$2:$D$53,'Share Values'!$X1014,'Transactions (Dated)'!$B$2:$B$53,'Share Values'!Y$11,'Transactions (Dated)'!$C$2:$C$53,"Buy")-SUMIFS('Transactions (Dated)'!$E$2:$E$53,'Transactions (Dated)'!$D$2:$D$53,'Share Values'!$X1014,'Transactions (Dated)'!$B$2:$B$53,'Share Values'!Y$11,'Transactions (Dated)'!$C$2:$C$53,"Sell")</f>
        <v>4625</v>
      </c>
      <c r="Z1014" s="40">
        <f ca="1">Z1013+SUMIFS('Transactions (Dated)'!$E$2:$E$53,'Transactions (Dated)'!$D$2:$D$53,'Share Values'!$X1014,'Transactions (Dated)'!$B$2:$B$53,'Share Values'!Z$11,'Transactions (Dated)'!$C$2:$C$53,"Buy")-SUMIFS('Transactions (Dated)'!$E$2:$E$53,'Transactions (Dated)'!$D$2:$D$53,'Share Values'!$X1014,'Transactions (Dated)'!$B$2:$B$53,'Share Values'!Z$11,'Transactions (Dated)'!$C$2:$C$53,"Sell")</f>
        <v>9375</v>
      </c>
      <c r="AA1014" s="40">
        <f ca="1">AA1013+SUMIFS('Transactions (Dated)'!$E$2:$E$53,'Transactions (Dated)'!$D$2:$D$53,'Share Values'!$X1014,'Transactions (Dated)'!$B$2:$B$53,'Share Values'!AA$11,'Transactions (Dated)'!$C$2:$C$53,"Buy")-SUMIFS('Transactions (Dated)'!$E$2:$E$53,'Transactions (Dated)'!$D$2:$D$53,'Share Values'!$X1014,'Transactions (Dated)'!$B$2:$B$53,'Share Values'!AA$11,'Transactions (Dated)'!$C$2:$C$53,"Sell")</f>
        <v>26357</v>
      </c>
      <c r="AB1014" s="40">
        <f ca="1">AB1013+SUMIFS('Transactions (Dated)'!$E$2:$E$53,'Transactions (Dated)'!$D$2:$D$53,'Share Values'!$X1014,'Transactions (Dated)'!$B$2:$B$53,'Share Values'!AB$11,'Transactions (Dated)'!$C$2:$C$53,"Buy")-SUMIFS('Transactions (Dated)'!$E$2:$E$53,'Transactions (Dated)'!$D$2:$D$53,'Share Values'!$X1014,'Transactions (Dated)'!$B$2:$B$53,'Share Values'!AB$11,'Transactions (Dated)'!$C$2:$C$53,"Sell")</f>
        <v>1892</v>
      </c>
      <c r="AC1014" s="40">
        <f ca="1">AC1013+SUMIFS('Transactions (Dated)'!$E$2:$E$53,'Transactions (Dated)'!$D$2:$D$53,'Share Values'!$X1014,'Transactions (Dated)'!$B$2:$B$53,'Share Values'!AC$11,'Transactions (Dated)'!$C$2:$C$53,"Buy")-SUMIFS('Transactions (Dated)'!$E$2:$E$53,'Transactions (Dated)'!$D$2:$D$53,'Share Values'!$X1014,'Transactions (Dated)'!$B$2:$B$53,'Share Values'!AC$11,'Transactions (Dated)'!$C$2:$C$53,"Sell")</f>
        <v>2348</v>
      </c>
      <c r="AD1014" s="40">
        <f ca="1">AD1013+SUMIFS('Transactions (Dated)'!$E$2:$E$53,'Transactions (Dated)'!$D$2:$D$53,'Share Values'!$X1014,'Transactions (Dated)'!$B$2:$B$53,'Share Values'!AD$11,'Transactions (Dated)'!$C$2:$C$53,"Buy")-SUMIFS('Transactions (Dated)'!$E$2:$E$53,'Transactions (Dated)'!$D$2:$D$53,'Share Values'!$X1014,'Transactions (Dated)'!$B$2:$B$53,'Share Values'!AD$11,'Transactions (Dated)'!$C$2:$C$53,"Sell")</f>
        <v>0</v>
      </c>
      <c r="AE1014" s="40">
        <f ca="1">AE1013+SUMIFS('Transactions (Dated)'!$E$2:$E$53,'Transactions (Dated)'!$D$2:$D$53,'Share Values'!$X1014,'Transactions (Dated)'!$B$2:$B$53,'Share Values'!AE$11,'Transactions (Dated)'!$C$2:$C$53,"Buy")-SUMIFS('Transactions (Dated)'!$E$2:$E$53,'Transactions (Dated)'!$D$2:$D$53,'Share Values'!$X1014,'Transactions (Dated)'!$B$2:$B$53,'Share Values'!AE$11,'Transactions (Dated)'!$C$2:$C$53,"Sell")</f>
        <v>2900</v>
      </c>
      <c r="AF1014" s="40">
        <f ca="1">AF1013+SUMIFS('Transactions (Dated)'!$E$2:$E$53,'Transactions (Dated)'!$D$2:$D$53,'Share Values'!$X1014,'Transactions (Dated)'!$B$2:$B$53,'Share Values'!AF$11,'Transactions (Dated)'!$C$2:$C$53,"Buy")-SUMIFS('Transactions (Dated)'!$E$2:$E$53,'Transactions (Dated)'!$D$2:$D$53,'Share Values'!$X1014,'Transactions (Dated)'!$B$2:$B$53,'Share Values'!AF$11,'Transactions (Dated)'!$C$2:$C$53,"Sell")</f>
        <v>14201</v>
      </c>
      <c r="AG1014" s="40">
        <f ca="1">AG1013+SUMIFS('Transactions (Dated)'!$E$2:$E$53,'Transactions (Dated)'!$D$2:$D$53,'Share Values'!$X1014,'Transactions (Dated)'!$B$2:$B$53,'Share Values'!AG$11,'Transactions (Dated)'!$C$2:$C$53,"Buy")-SUMIFS('Transactions (Dated)'!$E$2:$E$53,'Transactions (Dated)'!$D$2:$D$53,'Share Values'!$X1014,'Transactions (Dated)'!$B$2:$B$53,'Share Values'!AG$11,'Transactions (Dated)'!$C$2:$C$53,"Sell")</f>
        <v>6835</v>
      </c>
      <c r="AH1014" s="40">
        <f ca="1">AH1013+SUMIFS('Transactions (Dated)'!$E$2:$E$53,'Transactions (Dated)'!$D$2:$D$53,'Share Values'!$X1014,'Transactions (Dated)'!$B$2:$B$53,'Share Values'!AH$11,'Transactions (Dated)'!$C$2:$C$53,"Buy")-SUMIFS('Transactions (Dated)'!$E$2:$E$53,'Transactions (Dated)'!$D$2:$D$53,'Share Values'!$X1014,'Transactions (Dated)'!$B$2:$B$53,'Share Values'!AH$11,'Transactions (Dated)'!$C$2:$C$53,"Sell")</f>
        <v>0</v>
      </c>
      <c r="AI1014" s="40">
        <f ca="1">AI1013+SUMIFS('Transactions (Dated)'!$E$2:$E$53,'Transactions (Dated)'!$D$2:$D$53,'Share Values'!$X1014,'Transactions (Dated)'!$B$2:$B$53,'Share Values'!AI$11,'Transactions (Dated)'!$C$2:$C$53,"Buy")-SUMIFS('Transactions (Dated)'!$E$2:$E$53,'Transactions (Dated)'!$D$2:$D$53,'Share Values'!$X1014,'Transactions (Dated)'!$B$2:$B$53,'Share Values'!AI$11,'Transactions (Dated)'!$C$2:$C$53,"Sell")</f>
        <v>0</v>
      </c>
      <c r="AJ1014" s="40">
        <f ca="1">AJ1013+SUMIFS('Transactions (Dated)'!$E$2:$E$53,'Transactions (Dated)'!$D$2:$D$53,'Share Values'!$X1014,'Transactions (Dated)'!$B$2:$B$53,'Share Values'!AJ$11,'Transactions (Dated)'!$C$2:$C$53,"Buy")-SUMIFS('Transactions (Dated)'!$E$2:$E$53,'Transactions (Dated)'!$D$2:$D$53,'Share Values'!$X1014,'Transactions (Dated)'!$B$2:$B$53,'Share Values'!AJ$11,'Transactions (Dated)'!$C$2:$C$53,"Sell")</f>
        <v>0</v>
      </c>
      <c r="AK1014" s="40">
        <f ca="1">AK1013+SUMIFS('Transactions (Dated)'!$E$2:$E$53,'Transactions (Dated)'!$D$2:$D$53,'Share Values'!$X1014,'Transactions (Dated)'!$B$2:$B$53,'Share Values'!AK$11,'Transactions (Dated)'!$C$2:$C$53,"Buy")-SUMIFS('Transactions (Dated)'!$E$2:$E$53,'Transactions (Dated)'!$D$2:$D$53,'Share Values'!$X1014,'Transactions (Dated)'!$B$2:$B$53,'Share Values'!AK$11,'Transactions (Dated)'!$C$2:$C$53,"Sell")</f>
        <v>0</v>
      </c>
      <c r="AL1014" s="40">
        <f ca="1">AL1013+SUMIFS('Transactions (Dated)'!$E$2:$E$53,'Transactions (Dated)'!$D$2:$D$53,'Share Values'!$X1014,'Transactions (Dated)'!$B$2:$B$53,'Share Values'!AL$11,'Transactions (Dated)'!$C$2:$C$53,"Buy")-SUMIFS('Transactions (Dated)'!$E$2:$E$53,'Transactions (Dated)'!$D$2:$D$53,'Share Values'!$X1014,'Transactions (Dated)'!$B$2:$B$53,'Share Values'!AL$11,'Transactions (Dated)'!$C$2:$C$53,"Sell")</f>
        <v>0</v>
      </c>
      <c r="AM1014" s="40">
        <f ca="1">AM1013+SUMIFS('Transactions (Dated)'!$E$2:$E$53,'Transactions (Dated)'!$D$2:$D$53,'Share Values'!$X1014,'Transactions (Dated)'!$B$2:$B$53,'Share Values'!AM$11,'Transactions (Dated)'!$C$2:$C$53,"Buy")-SUMIFS('Transactions (Dated)'!$E$2:$E$53,'Transactions (Dated)'!$D$2:$D$53,'Share Values'!$X1014,'Transactions (Dated)'!$B$2:$B$53,'Share Values'!AM$11,'Transactions (Dated)'!$C$2:$C$53,"Sell")</f>
        <v>0</v>
      </c>
      <c r="AN1014" s="40">
        <f ca="1">AN1013+SUMIFS('Transactions (Dated)'!$E$2:$E$53,'Transactions (Dated)'!$D$2:$D$53,'Share Values'!$X1014,'Transactions (Dated)'!$B$2:$B$53,'Share Values'!AN$11,'Transactions (Dated)'!$C$2:$C$53,"Buy")-SUMIFS('Transactions (Dated)'!$E$2:$E$53,'Transactions (Dated)'!$D$2:$D$53,'Share Values'!$X1014,'Transactions (Dated)'!$B$2:$B$53,'Share Values'!AN$11,'Transactions (Dated)'!$C$2:$C$53,"Sell")</f>
        <v>0</v>
      </c>
      <c r="AQ1014" s="3">
        <f t="shared" si="421"/>
        <v>43371</v>
      </c>
      <c r="AR1014" s="6">
        <f t="shared" ca="1" si="422"/>
        <v>67617.5</v>
      </c>
      <c r="AS1014" s="6">
        <f t="shared" ca="1" si="423"/>
        <v>40406.249999999993</v>
      </c>
      <c r="AT1014" s="6">
        <f t="shared" ca="1" si="424"/>
        <v>571683.33000000007</v>
      </c>
      <c r="AU1014" s="6">
        <f t="shared" ca="1" si="425"/>
        <v>49002.799999999996</v>
      </c>
      <c r="AV1014" s="6">
        <f t="shared" ca="1" si="426"/>
        <v>0</v>
      </c>
      <c r="AW1014" s="6">
        <f t="shared" ca="1" si="427"/>
        <v>0</v>
      </c>
      <c r="AX1014" s="6">
        <f t="shared" ca="1" si="428"/>
        <v>43268</v>
      </c>
      <c r="AY1014" s="6">
        <f t="shared" ca="1" si="429"/>
        <v>0</v>
      </c>
      <c r="AZ1014" s="6">
        <f t="shared" ca="1" si="430"/>
        <v>0</v>
      </c>
      <c r="BA1014" s="6">
        <f t="shared" ca="1" si="431"/>
        <v>0</v>
      </c>
      <c r="BB1014" s="6">
        <f t="shared" ca="1" si="432"/>
        <v>0</v>
      </c>
      <c r="BC1014" s="6">
        <f t="shared" ca="1" si="433"/>
        <v>0</v>
      </c>
      <c r="BD1014" s="6">
        <f t="shared" ca="1" si="434"/>
        <v>0</v>
      </c>
      <c r="BE1014" s="6">
        <f t="shared" ca="1" si="435"/>
        <v>0</v>
      </c>
      <c r="BF1014" s="6">
        <f t="shared" ca="1" si="418"/>
        <v>0</v>
      </c>
      <c r="BG1014" s="6">
        <f t="shared" ca="1" si="419"/>
        <v>0</v>
      </c>
      <c r="BJ1014" s="4">
        <f t="shared" ca="1" si="436"/>
        <v>771977.88000000012</v>
      </c>
      <c r="BL1014" s="3">
        <f t="shared" si="437"/>
        <v>43371</v>
      </c>
      <c r="BM1014" s="6">
        <f>BM1013+SUMIFS('Transactions (Dated)'!G:G,'Transactions (Dated)'!D:D,'Share Values'!AQ1014)</f>
        <v>14317.649999999987</v>
      </c>
      <c r="BN1014" s="6">
        <f ca="1">BN1013+SUMIFS('Transactions (Dated)'!$F:$F,'Transactions (Dated)'!$D:$D,$BL1014,'Transactions (Dated)'!$B:$B,BN$11,'Transactions (Dated)'!$C:$C,"Dividend (paid to cash)")*Y1014</f>
        <v>0</v>
      </c>
      <c r="BO1014" s="6">
        <f ca="1">BO1013+SUMIFS('Transactions (Dated)'!$F:$F,'Transactions (Dated)'!$D:$D,$BL1014,'Transactions (Dated)'!$B:$B,BO$11,'Transactions (Dated)'!$C:$C,"Dividend (paid to cash)")*Z1014</f>
        <v>2750</v>
      </c>
      <c r="BP1014" s="6">
        <f ca="1">BP1013+SUMIFS('Transactions (Dated)'!$F:$F,'Transactions (Dated)'!$D:$D,$BL1014,'Transactions (Dated)'!$B:$B,BP$11,'Transactions (Dated)'!$C:$C,"Dividend (paid to cash)")*AA1014</f>
        <v>51745.237000000008</v>
      </c>
      <c r="BQ1014" s="6">
        <f ca="1">BQ1013+SUMIFS('Transactions (Dated)'!$F:$F,'Transactions (Dated)'!$D:$D,$BL1014,'Transactions (Dated)'!$B:$B,BQ$11,'Transactions (Dated)'!$C:$C,"Dividend (paid to cash)")*AB1014</f>
        <v>1026.4099999999999</v>
      </c>
      <c r="BR1014" s="6">
        <f ca="1">BR1013+SUMIFS('Transactions (Dated)'!$F:$F,'Transactions (Dated)'!$D:$D,$BL1014,'Transactions (Dated)'!$B:$B,BR$11,'Transactions (Dated)'!$C:$C,"Dividend (paid to cash)")*AC1014</f>
        <v>0</v>
      </c>
      <c r="BS1014" s="6">
        <f ca="1">BS1013+SUMIFS('Transactions (Dated)'!$F:$F,'Transactions (Dated)'!$D:$D,$BL1014,'Transactions (Dated)'!$B:$B,BS$11,'Transactions (Dated)'!$C:$C,"Dividend (paid to cash)")*AD1014</f>
        <v>0</v>
      </c>
      <c r="BT1014" s="6">
        <f ca="1">BT1013+SUMIFS('Transactions (Dated)'!$F:$F,'Transactions (Dated)'!$D:$D,$BL1014,'Transactions (Dated)'!$B:$B,BT$11,'Transactions (Dated)'!$C:$C,"Dividend (paid to cash)")*AE1014</f>
        <v>11745</v>
      </c>
      <c r="BU1014" s="6">
        <f ca="1">BU1013+SUMIFS('Transactions (Dated)'!$F:$F,'Transactions (Dated)'!$D:$D,$BL1014,'Transactions (Dated)'!$B:$B,BU$11,'Transactions (Dated)'!$C:$C,"Dividend (paid to cash)")*AF1014</f>
        <v>0</v>
      </c>
      <c r="BV1014" s="6">
        <f ca="1">BV1013+SUMIFS('Transactions (Dated)'!$F:$F,'Transactions (Dated)'!$D:$D,$BL1014,'Transactions (Dated)'!$B:$B,BV$11,'Transactions (Dated)'!$C:$C,"Dividend (paid to cash)")*AG1014</f>
        <v>0</v>
      </c>
      <c r="BW1014" s="6">
        <f ca="1">BW1013+SUMIFS('Transactions (Dated)'!$F:$F,'Transactions (Dated)'!$D:$D,$BL1014,'Transactions (Dated)'!$B:$B,BW$11,'Transactions (Dated)'!$C:$C,"Dividend (paid to cash)")*AH1014</f>
        <v>0</v>
      </c>
      <c r="BX1014" s="6">
        <f ca="1">BX1013+SUMIFS('Transactions (Dated)'!$F:$F,'Transactions (Dated)'!$D:$D,$BL1014,'Transactions (Dated)'!$B:$B,BX$11,'Transactions (Dated)'!$C:$C,"Dividend (paid to cash)")*AI1014</f>
        <v>0</v>
      </c>
      <c r="BY1014" s="6">
        <f ca="1">BY1013+SUMIFS('Transactions (Dated)'!$F:$F,'Transactions (Dated)'!$D:$D,$BL1014,'Transactions (Dated)'!$B:$B,BY$11,'Transactions (Dated)'!$C:$C,"Dividend (paid to cash)")*AJ1014</f>
        <v>0</v>
      </c>
      <c r="BZ1014" s="6">
        <f ca="1">BZ1013+SUMIFS('Transactions (Dated)'!$F:$F,'Transactions (Dated)'!$D:$D,$BL1014,'Transactions (Dated)'!$B:$B,BZ$11,'Transactions (Dated)'!$C:$C,"Dividend (paid to cash)")*AK1014</f>
        <v>0</v>
      </c>
      <c r="CA1014" s="6">
        <f ca="1">CA1013+SUMIFS('Transactions (Dated)'!$F:$F,'Transactions (Dated)'!$D:$D,$BL1014,'Transactions (Dated)'!$B:$B,CA$11,'Transactions (Dated)'!$C:$C,"Dividend (paid to cash)")*AL1014</f>
        <v>0</v>
      </c>
      <c r="CB1014" s="6">
        <v>0</v>
      </c>
      <c r="CC1014" s="6">
        <v>0</v>
      </c>
      <c r="CF1014" s="6">
        <f t="shared" ca="1" si="438"/>
        <v>81584.296999999991</v>
      </c>
      <c r="CH1014" s="3">
        <f t="shared" si="439"/>
        <v>43371</v>
      </c>
      <c r="CI1014" s="4">
        <f t="shared" ca="1" si="440"/>
        <v>771977.88000000012</v>
      </c>
      <c r="CJ1014" s="4">
        <f t="shared" ca="1" si="441"/>
        <v>81584.296999999991</v>
      </c>
      <c r="CL1014" s="4">
        <f t="shared" ca="1" si="442"/>
        <v>853562.17700000014</v>
      </c>
    </row>
    <row r="1015" spans="2:90" x14ac:dyDescent="0.15">
      <c r="B1015" s="3">
        <v>43374</v>
      </c>
      <c r="E1015" s="86">
        <v>43374</v>
      </c>
      <c r="F1015" s="53">
        <v>13.87</v>
      </c>
      <c r="G1015">
        <v>4.4800000000000004</v>
      </c>
      <c r="H1015">
        <v>21.72</v>
      </c>
      <c r="I1015">
        <v>26.03</v>
      </c>
      <c r="K1015">
        <v>11.33</v>
      </c>
      <c r="L1015">
        <v>14.48</v>
      </c>
      <c r="O1015">
        <v>16.43</v>
      </c>
      <c r="Q1015">
        <v>1.04</v>
      </c>
      <c r="R1015">
        <v>6.63</v>
      </c>
      <c r="S1015">
        <v>41.74</v>
      </c>
      <c r="T1015">
        <v>0.33</v>
      </c>
      <c r="U1015">
        <v>41.74</v>
      </c>
      <c r="X1015" s="3">
        <f t="shared" si="420"/>
        <v>43374</v>
      </c>
      <c r="Y1015" s="40">
        <f ca="1">Y1014+SUMIFS('Transactions (Dated)'!$E$2:$E$53,'Transactions (Dated)'!$D$2:$D$53,'Share Values'!$X1015,'Transactions (Dated)'!$B$2:$B$53,'Share Values'!Y$11,'Transactions (Dated)'!$C$2:$C$53,"Buy")-SUMIFS('Transactions (Dated)'!$E$2:$E$53,'Transactions (Dated)'!$D$2:$D$53,'Share Values'!$X1015,'Transactions (Dated)'!$B$2:$B$53,'Share Values'!Y$11,'Transactions (Dated)'!$C$2:$C$53,"Sell")</f>
        <v>4625</v>
      </c>
      <c r="Z1015" s="40">
        <f ca="1">Z1014+SUMIFS('Transactions (Dated)'!$E$2:$E$53,'Transactions (Dated)'!$D$2:$D$53,'Share Values'!$X1015,'Transactions (Dated)'!$B$2:$B$53,'Share Values'!Z$11,'Transactions (Dated)'!$C$2:$C$53,"Buy")-SUMIFS('Transactions (Dated)'!$E$2:$E$53,'Transactions (Dated)'!$D$2:$D$53,'Share Values'!$X1015,'Transactions (Dated)'!$B$2:$B$53,'Share Values'!Z$11,'Transactions (Dated)'!$C$2:$C$53,"Sell")</f>
        <v>9375</v>
      </c>
      <c r="AA1015" s="40">
        <f ca="1">AA1014+SUMIFS('Transactions (Dated)'!$E$2:$E$53,'Transactions (Dated)'!$D$2:$D$53,'Share Values'!$X1015,'Transactions (Dated)'!$B$2:$B$53,'Share Values'!AA$11,'Transactions (Dated)'!$C$2:$C$53,"Buy")-SUMIFS('Transactions (Dated)'!$E$2:$E$53,'Transactions (Dated)'!$D$2:$D$53,'Share Values'!$X1015,'Transactions (Dated)'!$B$2:$B$53,'Share Values'!AA$11,'Transactions (Dated)'!$C$2:$C$53,"Sell")</f>
        <v>26357</v>
      </c>
      <c r="AB1015" s="40">
        <f ca="1">AB1014+SUMIFS('Transactions (Dated)'!$E$2:$E$53,'Transactions (Dated)'!$D$2:$D$53,'Share Values'!$X1015,'Transactions (Dated)'!$B$2:$B$53,'Share Values'!AB$11,'Transactions (Dated)'!$C$2:$C$53,"Buy")-SUMIFS('Transactions (Dated)'!$E$2:$E$53,'Transactions (Dated)'!$D$2:$D$53,'Share Values'!$X1015,'Transactions (Dated)'!$B$2:$B$53,'Share Values'!AB$11,'Transactions (Dated)'!$C$2:$C$53,"Sell")</f>
        <v>1892</v>
      </c>
      <c r="AC1015" s="40">
        <f ca="1">AC1014+SUMIFS('Transactions (Dated)'!$E$2:$E$53,'Transactions (Dated)'!$D$2:$D$53,'Share Values'!$X1015,'Transactions (Dated)'!$B$2:$B$53,'Share Values'!AC$11,'Transactions (Dated)'!$C$2:$C$53,"Buy")-SUMIFS('Transactions (Dated)'!$E$2:$E$53,'Transactions (Dated)'!$D$2:$D$53,'Share Values'!$X1015,'Transactions (Dated)'!$B$2:$B$53,'Share Values'!AC$11,'Transactions (Dated)'!$C$2:$C$53,"Sell")</f>
        <v>2348</v>
      </c>
      <c r="AD1015" s="40">
        <f ca="1">AD1014+SUMIFS('Transactions (Dated)'!$E$2:$E$53,'Transactions (Dated)'!$D$2:$D$53,'Share Values'!$X1015,'Transactions (Dated)'!$B$2:$B$53,'Share Values'!AD$11,'Transactions (Dated)'!$C$2:$C$53,"Buy")-SUMIFS('Transactions (Dated)'!$E$2:$E$53,'Transactions (Dated)'!$D$2:$D$53,'Share Values'!$X1015,'Transactions (Dated)'!$B$2:$B$53,'Share Values'!AD$11,'Transactions (Dated)'!$C$2:$C$53,"Sell")</f>
        <v>0</v>
      </c>
      <c r="AE1015" s="40">
        <f ca="1">AE1014+SUMIFS('Transactions (Dated)'!$E$2:$E$53,'Transactions (Dated)'!$D$2:$D$53,'Share Values'!$X1015,'Transactions (Dated)'!$B$2:$B$53,'Share Values'!AE$11,'Transactions (Dated)'!$C$2:$C$53,"Buy")-SUMIFS('Transactions (Dated)'!$E$2:$E$53,'Transactions (Dated)'!$D$2:$D$53,'Share Values'!$X1015,'Transactions (Dated)'!$B$2:$B$53,'Share Values'!AE$11,'Transactions (Dated)'!$C$2:$C$53,"Sell")</f>
        <v>2900</v>
      </c>
      <c r="AF1015" s="40">
        <f ca="1">AF1014+SUMIFS('Transactions (Dated)'!$E$2:$E$53,'Transactions (Dated)'!$D$2:$D$53,'Share Values'!$X1015,'Transactions (Dated)'!$B$2:$B$53,'Share Values'!AF$11,'Transactions (Dated)'!$C$2:$C$53,"Buy")-SUMIFS('Transactions (Dated)'!$E$2:$E$53,'Transactions (Dated)'!$D$2:$D$53,'Share Values'!$X1015,'Transactions (Dated)'!$B$2:$B$53,'Share Values'!AF$11,'Transactions (Dated)'!$C$2:$C$53,"Sell")</f>
        <v>14201</v>
      </c>
      <c r="AG1015" s="40">
        <f ca="1">AG1014+SUMIFS('Transactions (Dated)'!$E$2:$E$53,'Transactions (Dated)'!$D$2:$D$53,'Share Values'!$X1015,'Transactions (Dated)'!$B$2:$B$53,'Share Values'!AG$11,'Transactions (Dated)'!$C$2:$C$53,"Buy")-SUMIFS('Transactions (Dated)'!$E$2:$E$53,'Transactions (Dated)'!$D$2:$D$53,'Share Values'!$X1015,'Transactions (Dated)'!$B$2:$B$53,'Share Values'!AG$11,'Transactions (Dated)'!$C$2:$C$53,"Sell")</f>
        <v>6835</v>
      </c>
      <c r="AH1015" s="40">
        <f ca="1">AH1014+SUMIFS('Transactions (Dated)'!$E$2:$E$53,'Transactions (Dated)'!$D$2:$D$53,'Share Values'!$X1015,'Transactions (Dated)'!$B$2:$B$53,'Share Values'!AH$11,'Transactions (Dated)'!$C$2:$C$53,"Buy")-SUMIFS('Transactions (Dated)'!$E$2:$E$53,'Transactions (Dated)'!$D$2:$D$53,'Share Values'!$X1015,'Transactions (Dated)'!$B$2:$B$53,'Share Values'!AH$11,'Transactions (Dated)'!$C$2:$C$53,"Sell")</f>
        <v>0</v>
      </c>
      <c r="AI1015" s="40">
        <f ca="1">AI1014+SUMIFS('Transactions (Dated)'!$E$2:$E$53,'Transactions (Dated)'!$D$2:$D$53,'Share Values'!$X1015,'Transactions (Dated)'!$B$2:$B$53,'Share Values'!AI$11,'Transactions (Dated)'!$C$2:$C$53,"Buy")-SUMIFS('Transactions (Dated)'!$E$2:$E$53,'Transactions (Dated)'!$D$2:$D$53,'Share Values'!$X1015,'Transactions (Dated)'!$B$2:$B$53,'Share Values'!AI$11,'Transactions (Dated)'!$C$2:$C$53,"Sell")</f>
        <v>0</v>
      </c>
      <c r="AJ1015" s="40">
        <f ca="1">AJ1014+SUMIFS('Transactions (Dated)'!$E$2:$E$53,'Transactions (Dated)'!$D$2:$D$53,'Share Values'!$X1015,'Transactions (Dated)'!$B$2:$B$53,'Share Values'!AJ$11,'Transactions (Dated)'!$C$2:$C$53,"Buy")-SUMIFS('Transactions (Dated)'!$E$2:$E$53,'Transactions (Dated)'!$D$2:$D$53,'Share Values'!$X1015,'Transactions (Dated)'!$B$2:$B$53,'Share Values'!AJ$11,'Transactions (Dated)'!$C$2:$C$53,"Sell")</f>
        <v>0</v>
      </c>
      <c r="AK1015" s="40">
        <f ca="1">AK1014+SUMIFS('Transactions (Dated)'!$E$2:$E$53,'Transactions (Dated)'!$D$2:$D$53,'Share Values'!$X1015,'Transactions (Dated)'!$B$2:$B$53,'Share Values'!AK$11,'Transactions (Dated)'!$C$2:$C$53,"Buy")-SUMIFS('Transactions (Dated)'!$E$2:$E$53,'Transactions (Dated)'!$D$2:$D$53,'Share Values'!$X1015,'Transactions (Dated)'!$B$2:$B$53,'Share Values'!AK$11,'Transactions (Dated)'!$C$2:$C$53,"Sell")</f>
        <v>0</v>
      </c>
      <c r="AL1015" s="40">
        <f ca="1">AL1014+SUMIFS('Transactions (Dated)'!$E$2:$E$53,'Transactions (Dated)'!$D$2:$D$53,'Share Values'!$X1015,'Transactions (Dated)'!$B$2:$B$53,'Share Values'!AL$11,'Transactions (Dated)'!$C$2:$C$53,"Buy")-SUMIFS('Transactions (Dated)'!$E$2:$E$53,'Transactions (Dated)'!$D$2:$D$53,'Share Values'!$X1015,'Transactions (Dated)'!$B$2:$B$53,'Share Values'!AL$11,'Transactions (Dated)'!$C$2:$C$53,"Sell")</f>
        <v>0</v>
      </c>
      <c r="AM1015" s="40">
        <f ca="1">AM1014+SUMIFS('Transactions (Dated)'!$E$2:$E$53,'Transactions (Dated)'!$D$2:$D$53,'Share Values'!$X1015,'Transactions (Dated)'!$B$2:$B$53,'Share Values'!AM$11,'Transactions (Dated)'!$C$2:$C$53,"Buy")-SUMIFS('Transactions (Dated)'!$E$2:$E$53,'Transactions (Dated)'!$D$2:$D$53,'Share Values'!$X1015,'Transactions (Dated)'!$B$2:$B$53,'Share Values'!AM$11,'Transactions (Dated)'!$C$2:$C$53,"Sell")</f>
        <v>0</v>
      </c>
      <c r="AN1015" s="40">
        <f ca="1">AN1014+SUMIFS('Transactions (Dated)'!$E$2:$E$53,'Transactions (Dated)'!$D$2:$D$53,'Share Values'!$X1015,'Transactions (Dated)'!$B$2:$B$53,'Share Values'!AN$11,'Transactions (Dated)'!$C$2:$C$53,"Buy")-SUMIFS('Transactions (Dated)'!$E$2:$E$53,'Transactions (Dated)'!$D$2:$D$53,'Share Values'!$X1015,'Transactions (Dated)'!$B$2:$B$53,'Share Values'!AN$11,'Transactions (Dated)'!$C$2:$C$53,"Sell")</f>
        <v>0</v>
      </c>
      <c r="AQ1015" s="3">
        <f t="shared" si="421"/>
        <v>43374</v>
      </c>
      <c r="AR1015" s="6">
        <f t="shared" ca="1" si="422"/>
        <v>64148.75</v>
      </c>
      <c r="AS1015" s="6">
        <f t="shared" ca="1" si="423"/>
        <v>42000.000000000007</v>
      </c>
      <c r="AT1015" s="6">
        <f t="shared" ca="1" si="424"/>
        <v>572474.03999999992</v>
      </c>
      <c r="AU1015" s="6">
        <f t="shared" ca="1" si="425"/>
        <v>49248.76</v>
      </c>
      <c r="AV1015" s="6">
        <f t="shared" ca="1" si="426"/>
        <v>0</v>
      </c>
      <c r="AW1015" s="6">
        <f t="shared" ca="1" si="427"/>
        <v>0</v>
      </c>
      <c r="AX1015" s="6">
        <f t="shared" ca="1" si="428"/>
        <v>41992</v>
      </c>
      <c r="AY1015" s="6">
        <f t="shared" ca="1" si="429"/>
        <v>0</v>
      </c>
      <c r="AZ1015" s="6">
        <f t="shared" ca="1" si="430"/>
        <v>0</v>
      </c>
      <c r="BA1015" s="6">
        <f t="shared" ca="1" si="431"/>
        <v>0</v>
      </c>
      <c r="BB1015" s="6">
        <f t="shared" ca="1" si="432"/>
        <v>0</v>
      </c>
      <c r="BC1015" s="6">
        <f t="shared" ca="1" si="433"/>
        <v>0</v>
      </c>
      <c r="BD1015" s="6">
        <f t="shared" ca="1" si="434"/>
        <v>0</v>
      </c>
      <c r="BE1015" s="6">
        <f t="shared" ca="1" si="435"/>
        <v>0</v>
      </c>
      <c r="BF1015" s="6">
        <f t="shared" ca="1" si="418"/>
        <v>0</v>
      </c>
      <c r="BG1015" s="6">
        <f t="shared" ca="1" si="419"/>
        <v>0</v>
      </c>
      <c r="BJ1015" s="4">
        <f t="shared" ca="1" si="436"/>
        <v>769863.54999999993</v>
      </c>
      <c r="BL1015" s="3">
        <f t="shared" si="437"/>
        <v>43374</v>
      </c>
      <c r="BM1015" s="6">
        <f>BM1014+SUMIFS('Transactions (Dated)'!G:G,'Transactions (Dated)'!D:D,'Share Values'!AQ1015)</f>
        <v>14317.649999999987</v>
      </c>
      <c r="BN1015" s="6">
        <f ca="1">BN1014+SUMIFS('Transactions (Dated)'!$F:$F,'Transactions (Dated)'!$D:$D,$BL1015,'Transactions (Dated)'!$B:$B,BN$11,'Transactions (Dated)'!$C:$C,"Dividend (paid to cash)")*Y1015</f>
        <v>0</v>
      </c>
      <c r="BO1015" s="6">
        <f ca="1">BO1014+SUMIFS('Transactions (Dated)'!$F:$F,'Transactions (Dated)'!$D:$D,$BL1015,'Transactions (Dated)'!$B:$B,BO$11,'Transactions (Dated)'!$C:$C,"Dividend (paid to cash)")*Z1015</f>
        <v>2750</v>
      </c>
      <c r="BP1015" s="6">
        <f ca="1">BP1014+SUMIFS('Transactions (Dated)'!$F:$F,'Transactions (Dated)'!$D:$D,$BL1015,'Transactions (Dated)'!$B:$B,BP$11,'Transactions (Dated)'!$C:$C,"Dividend (paid to cash)")*AA1015</f>
        <v>51745.237000000008</v>
      </c>
      <c r="BQ1015" s="6">
        <f ca="1">BQ1014+SUMIFS('Transactions (Dated)'!$F:$F,'Transactions (Dated)'!$D:$D,$BL1015,'Transactions (Dated)'!$B:$B,BQ$11,'Transactions (Dated)'!$C:$C,"Dividend (paid to cash)")*AB1015</f>
        <v>1026.4099999999999</v>
      </c>
      <c r="BR1015" s="6">
        <f ca="1">BR1014+SUMIFS('Transactions (Dated)'!$F:$F,'Transactions (Dated)'!$D:$D,$BL1015,'Transactions (Dated)'!$B:$B,BR$11,'Transactions (Dated)'!$C:$C,"Dividend (paid to cash)")*AC1015</f>
        <v>0</v>
      </c>
      <c r="BS1015" s="6">
        <f ca="1">BS1014+SUMIFS('Transactions (Dated)'!$F:$F,'Transactions (Dated)'!$D:$D,$BL1015,'Transactions (Dated)'!$B:$B,BS$11,'Transactions (Dated)'!$C:$C,"Dividend (paid to cash)")*AD1015</f>
        <v>0</v>
      </c>
      <c r="BT1015" s="6">
        <f ca="1">BT1014+SUMIFS('Transactions (Dated)'!$F:$F,'Transactions (Dated)'!$D:$D,$BL1015,'Transactions (Dated)'!$B:$B,BT$11,'Transactions (Dated)'!$C:$C,"Dividend (paid to cash)")*AE1015</f>
        <v>11745</v>
      </c>
      <c r="BU1015" s="6">
        <f ca="1">BU1014+SUMIFS('Transactions (Dated)'!$F:$F,'Transactions (Dated)'!$D:$D,$BL1015,'Transactions (Dated)'!$B:$B,BU$11,'Transactions (Dated)'!$C:$C,"Dividend (paid to cash)")*AF1015</f>
        <v>0</v>
      </c>
      <c r="BV1015" s="6">
        <f ca="1">BV1014+SUMIFS('Transactions (Dated)'!$F:$F,'Transactions (Dated)'!$D:$D,$BL1015,'Transactions (Dated)'!$B:$B,BV$11,'Transactions (Dated)'!$C:$C,"Dividend (paid to cash)")*AG1015</f>
        <v>0</v>
      </c>
      <c r="BW1015" s="6">
        <f ca="1">BW1014+SUMIFS('Transactions (Dated)'!$F:$F,'Transactions (Dated)'!$D:$D,$BL1015,'Transactions (Dated)'!$B:$B,BW$11,'Transactions (Dated)'!$C:$C,"Dividend (paid to cash)")*AH1015</f>
        <v>0</v>
      </c>
      <c r="BX1015" s="6">
        <f ca="1">BX1014+SUMIFS('Transactions (Dated)'!$F:$F,'Transactions (Dated)'!$D:$D,$BL1015,'Transactions (Dated)'!$B:$B,BX$11,'Transactions (Dated)'!$C:$C,"Dividend (paid to cash)")*AI1015</f>
        <v>0</v>
      </c>
      <c r="BY1015" s="6">
        <f ca="1">BY1014+SUMIFS('Transactions (Dated)'!$F:$F,'Transactions (Dated)'!$D:$D,$BL1015,'Transactions (Dated)'!$B:$B,BY$11,'Transactions (Dated)'!$C:$C,"Dividend (paid to cash)")*AJ1015</f>
        <v>0</v>
      </c>
      <c r="BZ1015" s="6">
        <f ca="1">BZ1014+SUMIFS('Transactions (Dated)'!$F:$F,'Transactions (Dated)'!$D:$D,$BL1015,'Transactions (Dated)'!$B:$B,BZ$11,'Transactions (Dated)'!$C:$C,"Dividend (paid to cash)")*AK1015</f>
        <v>0</v>
      </c>
      <c r="CA1015" s="6">
        <f ca="1">CA1014+SUMIFS('Transactions (Dated)'!$F:$F,'Transactions (Dated)'!$D:$D,$BL1015,'Transactions (Dated)'!$B:$B,CA$11,'Transactions (Dated)'!$C:$C,"Dividend (paid to cash)")*AL1015</f>
        <v>0</v>
      </c>
      <c r="CB1015" s="6">
        <v>0</v>
      </c>
      <c r="CC1015" s="6">
        <v>0</v>
      </c>
      <c r="CF1015" s="6">
        <f t="shared" ca="1" si="438"/>
        <v>81584.296999999991</v>
      </c>
      <c r="CH1015" s="3">
        <f t="shared" si="439"/>
        <v>43374</v>
      </c>
      <c r="CI1015" s="4">
        <f t="shared" ca="1" si="440"/>
        <v>769863.54999999993</v>
      </c>
      <c r="CJ1015" s="4">
        <f t="shared" ca="1" si="441"/>
        <v>81584.296999999991</v>
      </c>
      <c r="CL1015" s="4">
        <f t="shared" ca="1" si="442"/>
        <v>851447.84699999995</v>
      </c>
    </row>
    <row r="1016" spans="2:90" x14ac:dyDescent="0.15">
      <c r="B1016" s="3">
        <v>43375</v>
      </c>
      <c r="E1016" s="86">
        <v>43375</v>
      </c>
      <c r="F1016" s="53">
        <v>13.28</v>
      </c>
      <c r="G1016">
        <v>4.43</v>
      </c>
      <c r="H1016">
        <v>21.6189</v>
      </c>
      <c r="I1016">
        <v>26.35</v>
      </c>
      <c r="K1016">
        <v>11.47</v>
      </c>
      <c r="L1016">
        <v>14.16</v>
      </c>
      <c r="O1016">
        <v>16.07</v>
      </c>
      <c r="Q1016">
        <v>1.03</v>
      </c>
      <c r="R1016">
        <v>6.55</v>
      </c>
      <c r="S1016">
        <v>41.91</v>
      </c>
      <c r="T1016">
        <v>0.33500000000000002</v>
      </c>
      <c r="U1016">
        <v>41.91</v>
      </c>
      <c r="X1016" s="3">
        <f t="shared" si="420"/>
        <v>43375</v>
      </c>
      <c r="Y1016" s="40">
        <f ca="1">Y1015+SUMIFS('Transactions (Dated)'!$E$2:$E$53,'Transactions (Dated)'!$D$2:$D$53,'Share Values'!$X1016,'Transactions (Dated)'!$B$2:$B$53,'Share Values'!Y$11,'Transactions (Dated)'!$C$2:$C$53,"Buy")-SUMIFS('Transactions (Dated)'!$E$2:$E$53,'Transactions (Dated)'!$D$2:$D$53,'Share Values'!$X1016,'Transactions (Dated)'!$B$2:$B$53,'Share Values'!Y$11,'Transactions (Dated)'!$C$2:$C$53,"Sell")</f>
        <v>4625</v>
      </c>
      <c r="Z1016" s="40">
        <f ca="1">Z1015+SUMIFS('Transactions (Dated)'!$E$2:$E$53,'Transactions (Dated)'!$D$2:$D$53,'Share Values'!$X1016,'Transactions (Dated)'!$B$2:$B$53,'Share Values'!Z$11,'Transactions (Dated)'!$C$2:$C$53,"Buy")-SUMIFS('Transactions (Dated)'!$E$2:$E$53,'Transactions (Dated)'!$D$2:$D$53,'Share Values'!$X1016,'Transactions (Dated)'!$B$2:$B$53,'Share Values'!Z$11,'Transactions (Dated)'!$C$2:$C$53,"Sell")</f>
        <v>9375</v>
      </c>
      <c r="AA1016" s="40">
        <f ca="1">AA1015+SUMIFS('Transactions (Dated)'!$E$2:$E$53,'Transactions (Dated)'!$D$2:$D$53,'Share Values'!$X1016,'Transactions (Dated)'!$B$2:$B$53,'Share Values'!AA$11,'Transactions (Dated)'!$C$2:$C$53,"Buy")-SUMIFS('Transactions (Dated)'!$E$2:$E$53,'Transactions (Dated)'!$D$2:$D$53,'Share Values'!$X1016,'Transactions (Dated)'!$B$2:$B$53,'Share Values'!AA$11,'Transactions (Dated)'!$C$2:$C$53,"Sell")</f>
        <v>26357</v>
      </c>
      <c r="AB1016" s="40">
        <f ca="1">AB1015+SUMIFS('Transactions (Dated)'!$E$2:$E$53,'Transactions (Dated)'!$D$2:$D$53,'Share Values'!$X1016,'Transactions (Dated)'!$B$2:$B$53,'Share Values'!AB$11,'Transactions (Dated)'!$C$2:$C$53,"Buy")-SUMIFS('Transactions (Dated)'!$E$2:$E$53,'Transactions (Dated)'!$D$2:$D$53,'Share Values'!$X1016,'Transactions (Dated)'!$B$2:$B$53,'Share Values'!AB$11,'Transactions (Dated)'!$C$2:$C$53,"Sell")</f>
        <v>1892</v>
      </c>
      <c r="AC1016" s="40">
        <f ca="1">AC1015+SUMIFS('Transactions (Dated)'!$E$2:$E$53,'Transactions (Dated)'!$D$2:$D$53,'Share Values'!$X1016,'Transactions (Dated)'!$B$2:$B$53,'Share Values'!AC$11,'Transactions (Dated)'!$C$2:$C$53,"Buy")-SUMIFS('Transactions (Dated)'!$E$2:$E$53,'Transactions (Dated)'!$D$2:$D$53,'Share Values'!$X1016,'Transactions (Dated)'!$B$2:$B$53,'Share Values'!AC$11,'Transactions (Dated)'!$C$2:$C$53,"Sell")</f>
        <v>2348</v>
      </c>
      <c r="AD1016" s="40">
        <f ca="1">AD1015+SUMIFS('Transactions (Dated)'!$E$2:$E$53,'Transactions (Dated)'!$D$2:$D$53,'Share Values'!$X1016,'Transactions (Dated)'!$B$2:$B$53,'Share Values'!AD$11,'Transactions (Dated)'!$C$2:$C$53,"Buy")-SUMIFS('Transactions (Dated)'!$E$2:$E$53,'Transactions (Dated)'!$D$2:$D$53,'Share Values'!$X1016,'Transactions (Dated)'!$B$2:$B$53,'Share Values'!AD$11,'Transactions (Dated)'!$C$2:$C$53,"Sell")</f>
        <v>0</v>
      </c>
      <c r="AE1016" s="40">
        <f ca="1">AE1015+SUMIFS('Transactions (Dated)'!$E$2:$E$53,'Transactions (Dated)'!$D$2:$D$53,'Share Values'!$X1016,'Transactions (Dated)'!$B$2:$B$53,'Share Values'!AE$11,'Transactions (Dated)'!$C$2:$C$53,"Buy")-SUMIFS('Transactions (Dated)'!$E$2:$E$53,'Transactions (Dated)'!$D$2:$D$53,'Share Values'!$X1016,'Transactions (Dated)'!$B$2:$B$53,'Share Values'!AE$11,'Transactions (Dated)'!$C$2:$C$53,"Sell")</f>
        <v>2900</v>
      </c>
      <c r="AF1016" s="40">
        <f ca="1">AF1015+SUMIFS('Transactions (Dated)'!$E$2:$E$53,'Transactions (Dated)'!$D$2:$D$53,'Share Values'!$X1016,'Transactions (Dated)'!$B$2:$B$53,'Share Values'!AF$11,'Transactions (Dated)'!$C$2:$C$53,"Buy")-SUMIFS('Transactions (Dated)'!$E$2:$E$53,'Transactions (Dated)'!$D$2:$D$53,'Share Values'!$X1016,'Transactions (Dated)'!$B$2:$B$53,'Share Values'!AF$11,'Transactions (Dated)'!$C$2:$C$53,"Sell")</f>
        <v>14201</v>
      </c>
      <c r="AG1016" s="40">
        <f ca="1">AG1015+SUMIFS('Transactions (Dated)'!$E$2:$E$53,'Transactions (Dated)'!$D$2:$D$53,'Share Values'!$X1016,'Transactions (Dated)'!$B$2:$B$53,'Share Values'!AG$11,'Transactions (Dated)'!$C$2:$C$53,"Buy")-SUMIFS('Transactions (Dated)'!$E$2:$E$53,'Transactions (Dated)'!$D$2:$D$53,'Share Values'!$X1016,'Transactions (Dated)'!$B$2:$B$53,'Share Values'!AG$11,'Transactions (Dated)'!$C$2:$C$53,"Sell")</f>
        <v>6835</v>
      </c>
      <c r="AH1016" s="40">
        <f ca="1">AH1015+SUMIFS('Transactions (Dated)'!$E$2:$E$53,'Transactions (Dated)'!$D$2:$D$53,'Share Values'!$X1016,'Transactions (Dated)'!$B$2:$B$53,'Share Values'!AH$11,'Transactions (Dated)'!$C$2:$C$53,"Buy")-SUMIFS('Transactions (Dated)'!$E$2:$E$53,'Transactions (Dated)'!$D$2:$D$53,'Share Values'!$X1016,'Transactions (Dated)'!$B$2:$B$53,'Share Values'!AH$11,'Transactions (Dated)'!$C$2:$C$53,"Sell")</f>
        <v>0</v>
      </c>
      <c r="AI1016" s="40">
        <f ca="1">AI1015+SUMIFS('Transactions (Dated)'!$E$2:$E$53,'Transactions (Dated)'!$D$2:$D$53,'Share Values'!$X1016,'Transactions (Dated)'!$B$2:$B$53,'Share Values'!AI$11,'Transactions (Dated)'!$C$2:$C$53,"Buy")-SUMIFS('Transactions (Dated)'!$E$2:$E$53,'Transactions (Dated)'!$D$2:$D$53,'Share Values'!$X1016,'Transactions (Dated)'!$B$2:$B$53,'Share Values'!AI$11,'Transactions (Dated)'!$C$2:$C$53,"Sell")</f>
        <v>0</v>
      </c>
      <c r="AJ1016" s="40">
        <f ca="1">AJ1015+SUMIFS('Transactions (Dated)'!$E$2:$E$53,'Transactions (Dated)'!$D$2:$D$53,'Share Values'!$X1016,'Transactions (Dated)'!$B$2:$B$53,'Share Values'!AJ$11,'Transactions (Dated)'!$C$2:$C$53,"Buy")-SUMIFS('Transactions (Dated)'!$E$2:$E$53,'Transactions (Dated)'!$D$2:$D$53,'Share Values'!$X1016,'Transactions (Dated)'!$B$2:$B$53,'Share Values'!AJ$11,'Transactions (Dated)'!$C$2:$C$53,"Sell")</f>
        <v>0</v>
      </c>
      <c r="AK1016" s="40">
        <f ca="1">AK1015+SUMIFS('Transactions (Dated)'!$E$2:$E$53,'Transactions (Dated)'!$D$2:$D$53,'Share Values'!$X1016,'Transactions (Dated)'!$B$2:$B$53,'Share Values'!AK$11,'Transactions (Dated)'!$C$2:$C$53,"Buy")-SUMIFS('Transactions (Dated)'!$E$2:$E$53,'Transactions (Dated)'!$D$2:$D$53,'Share Values'!$X1016,'Transactions (Dated)'!$B$2:$B$53,'Share Values'!AK$11,'Transactions (Dated)'!$C$2:$C$53,"Sell")</f>
        <v>0</v>
      </c>
      <c r="AL1016" s="40">
        <f ca="1">AL1015+SUMIFS('Transactions (Dated)'!$E$2:$E$53,'Transactions (Dated)'!$D$2:$D$53,'Share Values'!$X1016,'Transactions (Dated)'!$B$2:$B$53,'Share Values'!AL$11,'Transactions (Dated)'!$C$2:$C$53,"Buy")-SUMIFS('Transactions (Dated)'!$E$2:$E$53,'Transactions (Dated)'!$D$2:$D$53,'Share Values'!$X1016,'Transactions (Dated)'!$B$2:$B$53,'Share Values'!AL$11,'Transactions (Dated)'!$C$2:$C$53,"Sell")</f>
        <v>0</v>
      </c>
      <c r="AM1016" s="40">
        <f ca="1">AM1015+SUMIFS('Transactions (Dated)'!$E$2:$E$53,'Transactions (Dated)'!$D$2:$D$53,'Share Values'!$X1016,'Transactions (Dated)'!$B$2:$B$53,'Share Values'!AM$11,'Transactions (Dated)'!$C$2:$C$53,"Buy")-SUMIFS('Transactions (Dated)'!$E$2:$E$53,'Transactions (Dated)'!$D$2:$D$53,'Share Values'!$X1016,'Transactions (Dated)'!$B$2:$B$53,'Share Values'!AM$11,'Transactions (Dated)'!$C$2:$C$53,"Sell")</f>
        <v>0</v>
      </c>
      <c r="AN1016" s="40">
        <f ca="1">AN1015+SUMIFS('Transactions (Dated)'!$E$2:$E$53,'Transactions (Dated)'!$D$2:$D$53,'Share Values'!$X1016,'Transactions (Dated)'!$B$2:$B$53,'Share Values'!AN$11,'Transactions (Dated)'!$C$2:$C$53,"Buy")-SUMIFS('Transactions (Dated)'!$E$2:$E$53,'Transactions (Dated)'!$D$2:$D$53,'Share Values'!$X1016,'Transactions (Dated)'!$B$2:$B$53,'Share Values'!AN$11,'Transactions (Dated)'!$C$2:$C$53,"Sell")</f>
        <v>0</v>
      </c>
      <c r="AQ1016" s="3">
        <f t="shared" si="421"/>
        <v>43375</v>
      </c>
      <c r="AR1016" s="6">
        <f t="shared" ca="1" si="422"/>
        <v>61420</v>
      </c>
      <c r="AS1016" s="6">
        <f t="shared" ca="1" si="423"/>
        <v>41531.25</v>
      </c>
      <c r="AT1016" s="6">
        <f t="shared" ca="1" si="424"/>
        <v>569809.34730000002</v>
      </c>
      <c r="AU1016" s="6">
        <f t="shared" ca="1" si="425"/>
        <v>49854.200000000004</v>
      </c>
      <c r="AV1016" s="6">
        <f t="shared" ca="1" si="426"/>
        <v>0</v>
      </c>
      <c r="AW1016" s="6">
        <f t="shared" ca="1" si="427"/>
        <v>0</v>
      </c>
      <c r="AX1016" s="6">
        <f t="shared" ca="1" si="428"/>
        <v>41064</v>
      </c>
      <c r="AY1016" s="6">
        <f t="shared" ca="1" si="429"/>
        <v>0</v>
      </c>
      <c r="AZ1016" s="6">
        <f t="shared" ca="1" si="430"/>
        <v>0</v>
      </c>
      <c r="BA1016" s="6">
        <f t="shared" ca="1" si="431"/>
        <v>0</v>
      </c>
      <c r="BB1016" s="6">
        <f t="shared" ca="1" si="432"/>
        <v>0</v>
      </c>
      <c r="BC1016" s="6">
        <f t="shared" ca="1" si="433"/>
        <v>0</v>
      </c>
      <c r="BD1016" s="6">
        <f t="shared" ca="1" si="434"/>
        <v>0</v>
      </c>
      <c r="BE1016" s="6">
        <f t="shared" ca="1" si="435"/>
        <v>0</v>
      </c>
      <c r="BF1016" s="6">
        <f t="shared" ca="1" si="418"/>
        <v>0</v>
      </c>
      <c r="BG1016" s="6">
        <f t="shared" ca="1" si="419"/>
        <v>0</v>
      </c>
      <c r="BJ1016" s="4">
        <f t="shared" ca="1" si="436"/>
        <v>763678.79729999998</v>
      </c>
      <c r="BL1016" s="3">
        <f t="shared" si="437"/>
        <v>43375</v>
      </c>
      <c r="BM1016" s="6">
        <f>BM1015+SUMIFS('Transactions (Dated)'!G:G,'Transactions (Dated)'!D:D,'Share Values'!AQ1016)</f>
        <v>14317.649999999987</v>
      </c>
      <c r="BN1016" s="6">
        <f ca="1">BN1015+SUMIFS('Transactions (Dated)'!$F:$F,'Transactions (Dated)'!$D:$D,$BL1016,'Transactions (Dated)'!$B:$B,BN$11,'Transactions (Dated)'!$C:$C,"Dividend (paid to cash)")*Y1016</f>
        <v>0</v>
      </c>
      <c r="BO1016" s="6">
        <f ca="1">BO1015+SUMIFS('Transactions (Dated)'!$F:$F,'Transactions (Dated)'!$D:$D,$BL1016,'Transactions (Dated)'!$B:$B,BO$11,'Transactions (Dated)'!$C:$C,"Dividend (paid to cash)")*Z1016</f>
        <v>2750</v>
      </c>
      <c r="BP1016" s="6">
        <f ca="1">BP1015+SUMIFS('Transactions (Dated)'!$F:$F,'Transactions (Dated)'!$D:$D,$BL1016,'Transactions (Dated)'!$B:$B,BP$11,'Transactions (Dated)'!$C:$C,"Dividend (paid to cash)")*AA1016</f>
        <v>51745.237000000008</v>
      </c>
      <c r="BQ1016" s="6">
        <f ca="1">BQ1015+SUMIFS('Transactions (Dated)'!$F:$F,'Transactions (Dated)'!$D:$D,$BL1016,'Transactions (Dated)'!$B:$B,BQ$11,'Transactions (Dated)'!$C:$C,"Dividend (paid to cash)")*AB1016</f>
        <v>1026.4099999999999</v>
      </c>
      <c r="BR1016" s="6">
        <f ca="1">BR1015+SUMIFS('Transactions (Dated)'!$F:$F,'Transactions (Dated)'!$D:$D,$BL1016,'Transactions (Dated)'!$B:$B,BR$11,'Transactions (Dated)'!$C:$C,"Dividend (paid to cash)")*AC1016</f>
        <v>0</v>
      </c>
      <c r="BS1016" s="6">
        <f ca="1">BS1015+SUMIFS('Transactions (Dated)'!$F:$F,'Transactions (Dated)'!$D:$D,$BL1016,'Transactions (Dated)'!$B:$B,BS$11,'Transactions (Dated)'!$C:$C,"Dividend (paid to cash)")*AD1016</f>
        <v>0</v>
      </c>
      <c r="BT1016" s="6">
        <f ca="1">BT1015+SUMIFS('Transactions (Dated)'!$F:$F,'Transactions (Dated)'!$D:$D,$BL1016,'Transactions (Dated)'!$B:$B,BT$11,'Transactions (Dated)'!$C:$C,"Dividend (paid to cash)")*AE1016</f>
        <v>11745</v>
      </c>
      <c r="BU1016" s="6">
        <f ca="1">BU1015+SUMIFS('Transactions (Dated)'!$F:$F,'Transactions (Dated)'!$D:$D,$BL1016,'Transactions (Dated)'!$B:$B,BU$11,'Transactions (Dated)'!$C:$C,"Dividend (paid to cash)")*AF1016</f>
        <v>0</v>
      </c>
      <c r="BV1016" s="6">
        <f ca="1">BV1015+SUMIFS('Transactions (Dated)'!$F:$F,'Transactions (Dated)'!$D:$D,$BL1016,'Transactions (Dated)'!$B:$B,BV$11,'Transactions (Dated)'!$C:$C,"Dividend (paid to cash)")*AG1016</f>
        <v>0</v>
      </c>
      <c r="BW1016" s="6">
        <f ca="1">BW1015+SUMIFS('Transactions (Dated)'!$F:$F,'Transactions (Dated)'!$D:$D,$BL1016,'Transactions (Dated)'!$B:$B,BW$11,'Transactions (Dated)'!$C:$C,"Dividend (paid to cash)")*AH1016</f>
        <v>0</v>
      </c>
      <c r="BX1016" s="6">
        <f ca="1">BX1015+SUMIFS('Transactions (Dated)'!$F:$F,'Transactions (Dated)'!$D:$D,$BL1016,'Transactions (Dated)'!$B:$B,BX$11,'Transactions (Dated)'!$C:$C,"Dividend (paid to cash)")*AI1016</f>
        <v>0</v>
      </c>
      <c r="BY1016" s="6">
        <f ca="1">BY1015+SUMIFS('Transactions (Dated)'!$F:$F,'Transactions (Dated)'!$D:$D,$BL1016,'Transactions (Dated)'!$B:$B,BY$11,'Transactions (Dated)'!$C:$C,"Dividend (paid to cash)")*AJ1016</f>
        <v>0</v>
      </c>
      <c r="BZ1016" s="6">
        <f ca="1">BZ1015+SUMIFS('Transactions (Dated)'!$F:$F,'Transactions (Dated)'!$D:$D,$BL1016,'Transactions (Dated)'!$B:$B,BZ$11,'Transactions (Dated)'!$C:$C,"Dividend (paid to cash)")*AK1016</f>
        <v>0</v>
      </c>
      <c r="CA1016" s="6">
        <f ca="1">CA1015+SUMIFS('Transactions (Dated)'!$F:$F,'Transactions (Dated)'!$D:$D,$BL1016,'Transactions (Dated)'!$B:$B,CA$11,'Transactions (Dated)'!$C:$C,"Dividend (paid to cash)")*AL1016</f>
        <v>0</v>
      </c>
      <c r="CB1016" s="6">
        <v>0</v>
      </c>
      <c r="CC1016" s="6">
        <v>0</v>
      </c>
      <c r="CF1016" s="6">
        <f t="shared" ca="1" si="438"/>
        <v>81584.296999999991</v>
      </c>
      <c r="CH1016" s="3">
        <f t="shared" si="439"/>
        <v>43375</v>
      </c>
      <c r="CI1016" s="4">
        <f t="shared" ca="1" si="440"/>
        <v>763678.79729999998</v>
      </c>
      <c r="CJ1016" s="4">
        <f t="shared" ca="1" si="441"/>
        <v>81584.296999999991</v>
      </c>
      <c r="CL1016" s="4">
        <f t="shared" ca="1" si="442"/>
        <v>845263.0943</v>
      </c>
    </row>
    <row r="1017" spans="2:90" x14ac:dyDescent="0.15">
      <c r="B1017" s="3">
        <v>43376</v>
      </c>
      <c r="E1017" s="86">
        <v>43376</v>
      </c>
      <c r="F1017" s="53">
        <v>13.57</v>
      </c>
      <c r="G1017">
        <v>4.45</v>
      </c>
      <c r="H1017">
        <v>21.692399999999999</v>
      </c>
      <c r="I1017">
        <v>26.57</v>
      </c>
      <c r="K1017">
        <v>11.36</v>
      </c>
      <c r="L1017">
        <v>14.38</v>
      </c>
      <c r="O1017">
        <v>16.36</v>
      </c>
      <c r="Q1017">
        <v>1</v>
      </c>
      <c r="R1017">
        <v>6.58</v>
      </c>
      <c r="S1017">
        <v>41.5</v>
      </c>
      <c r="T1017">
        <v>0.34499999999999997</v>
      </c>
      <c r="U1017">
        <v>41.5</v>
      </c>
      <c r="X1017" s="3">
        <f t="shared" si="420"/>
        <v>43376</v>
      </c>
      <c r="Y1017" s="40">
        <f ca="1">Y1016+SUMIFS('Transactions (Dated)'!$E$2:$E$53,'Transactions (Dated)'!$D$2:$D$53,'Share Values'!$X1017,'Transactions (Dated)'!$B$2:$B$53,'Share Values'!Y$11,'Transactions (Dated)'!$C$2:$C$53,"Buy")-SUMIFS('Transactions (Dated)'!$E$2:$E$53,'Transactions (Dated)'!$D$2:$D$53,'Share Values'!$X1017,'Transactions (Dated)'!$B$2:$B$53,'Share Values'!Y$11,'Transactions (Dated)'!$C$2:$C$53,"Sell")</f>
        <v>4625</v>
      </c>
      <c r="Z1017" s="40">
        <f ca="1">Z1016+SUMIFS('Transactions (Dated)'!$E$2:$E$53,'Transactions (Dated)'!$D$2:$D$53,'Share Values'!$X1017,'Transactions (Dated)'!$B$2:$B$53,'Share Values'!Z$11,'Transactions (Dated)'!$C$2:$C$53,"Buy")-SUMIFS('Transactions (Dated)'!$E$2:$E$53,'Transactions (Dated)'!$D$2:$D$53,'Share Values'!$X1017,'Transactions (Dated)'!$B$2:$B$53,'Share Values'!Z$11,'Transactions (Dated)'!$C$2:$C$53,"Sell")</f>
        <v>9375</v>
      </c>
      <c r="AA1017" s="40">
        <f ca="1">AA1016+SUMIFS('Transactions (Dated)'!$E$2:$E$53,'Transactions (Dated)'!$D$2:$D$53,'Share Values'!$X1017,'Transactions (Dated)'!$B$2:$B$53,'Share Values'!AA$11,'Transactions (Dated)'!$C$2:$C$53,"Buy")-SUMIFS('Transactions (Dated)'!$E$2:$E$53,'Transactions (Dated)'!$D$2:$D$53,'Share Values'!$X1017,'Transactions (Dated)'!$B$2:$B$53,'Share Values'!AA$11,'Transactions (Dated)'!$C$2:$C$53,"Sell")</f>
        <v>26357</v>
      </c>
      <c r="AB1017" s="40">
        <f ca="1">AB1016+SUMIFS('Transactions (Dated)'!$E$2:$E$53,'Transactions (Dated)'!$D$2:$D$53,'Share Values'!$X1017,'Transactions (Dated)'!$B$2:$B$53,'Share Values'!AB$11,'Transactions (Dated)'!$C$2:$C$53,"Buy")-SUMIFS('Transactions (Dated)'!$E$2:$E$53,'Transactions (Dated)'!$D$2:$D$53,'Share Values'!$X1017,'Transactions (Dated)'!$B$2:$B$53,'Share Values'!AB$11,'Transactions (Dated)'!$C$2:$C$53,"Sell")</f>
        <v>1892</v>
      </c>
      <c r="AC1017" s="40">
        <f ca="1">AC1016+SUMIFS('Transactions (Dated)'!$E$2:$E$53,'Transactions (Dated)'!$D$2:$D$53,'Share Values'!$X1017,'Transactions (Dated)'!$B$2:$B$53,'Share Values'!AC$11,'Transactions (Dated)'!$C$2:$C$53,"Buy")-SUMIFS('Transactions (Dated)'!$E$2:$E$53,'Transactions (Dated)'!$D$2:$D$53,'Share Values'!$X1017,'Transactions (Dated)'!$B$2:$B$53,'Share Values'!AC$11,'Transactions (Dated)'!$C$2:$C$53,"Sell")</f>
        <v>2348</v>
      </c>
      <c r="AD1017" s="40">
        <f ca="1">AD1016+SUMIFS('Transactions (Dated)'!$E$2:$E$53,'Transactions (Dated)'!$D$2:$D$53,'Share Values'!$X1017,'Transactions (Dated)'!$B$2:$B$53,'Share Values'!AD$11,'Transactions (Dated)'!$C$2:$C$53,"Buy")-SUMIFS('Transactions (Dated)'!$E$2:$E$53,'Transactions (Dated)'!$D$2:$D$53,'Share Values'!$X1017,'Transactions (Dated)'!$B$2:$B$53,'Share Values'!AD$11,'Transactions (Dated)'!$C$2:$C$53,"Sell")</f>
        <v>0</v>
      </c>
      <c r="AE1017" s="40">
        <f ca="1">AE1016+SUMIFS('Transactions (Dated)'!$E$2:$E$53,'Transactions (Dated)'!$D$2:$D$53,'Share Values'!$X1017,'Transactions (Dated)'!$B$2:$B$53,'Share Values'!AE$11,'Transactions (Dated)'!$C$2:$C$53,"Buy")-SUMIFS('Transactions (Dated)'!$E$2:$E$53,'Transactions (Dated)'!$D$2:$D$53,'Share Values'!$X1017,'Transactions (Dated)'!$B$2:$B$53,'Share Values'!AE$11,'Transactions (Dated)'!$C$2:$C$53,"Sell")</f>
        <v>2900</v>
      </c>
      <c r="AF1017" s="40">
        <f ca="1">AF1016+SUMIFS('Transactions (Dated)'!$E$2:$E$53,'Transactions (Dated)'!$D$2:$D$53,'Share Values'!$X1017,'Transactions (Dated)'!$B$2:$B$53,'Share Values'!AF$11,'Transactions (Dated)'!$C$2:$C$53,"Buy")-SUMIFS('Transactions (Dated)'!$E$2:$E$53,'Transactions (Dated)'!$D$2:$D$53,'Share Values'!$X1017,'Transactions (Dated)'!$B$2:$B$53,'Share Values'!AF$11,'Transactions (Dated)'!$C$2:$C$53,"Sell")</f>
        <v>14201</v>
      </c>
      <c r="AG1017" s="40">
        <f ca="1">AG1016+SUMIFS('Transactions (Dated)'!$E$2:$E$53,'Transactions (Dated)'!$D$2:$D$53,'Share Values'!$X1017,'Transactions (Dated)'!$B$2:$B$53,'Share Values'!AG$11,'Transactions (Dated)'!$C$2:$C$53,"Buy")-SUMIFS('Transactions (Dated)'!$E$2:$E$53,'Transactions (Dated)'!$D$2:$D$53,'Share Values'!$X1017,'Transactions (Dated)'!$B$2:$B$53,'Share Values'!AG$11,'Transactions (Dated)'!$C$2:$C$53,"Sell")</f>
        <v>6835</v>
      </c>
      <c r="AH1017" s="40">
        <f ca="1">AH1016+SUMIFS('Transactions (Dated)'!$E$2:$E$53,'Transactions (Dated)'!$D$2:$D$53,'Share Values'!$X1017,'Transactions (Dated)'!$B$2:$B$53,'Share Values'!AH$11,'Transactions (Dated)'!$C$2:$C$53,"Buy")-SUMIFS('Transactions (Dated)'!$E$2:$E$53,'Transactions (Dated)'!$D$2:$D$53,'Share Values'!$X1017,'Transactions (Dated)'!$B$2:$B$53,'Share Values'!AH$11,'Transactions (Dated)'!$C$2:$C$53,"Sell")</f>
        <v>0</v>
      </c>
      <c r="AI1017" s="40">
        <f ca="1">AI1016+SUMIFS('Transactions (Dated)'!$E$2:$E$53,'Transactions (Dated)'!$D$2:$D$53,'Share Values'!$X1017,'Transactions (Dated)'!$B$2:$B$53,'Share Values'!AI$11,'Transactions (Dated)'!$C$2:$C$53,"Buy")-SUMIFS('Transactions (Dated)'!$E$2:$E$53,'Transactions (Dated)'!$D$2:$D$53,'Share Values'!$X1017,'Transactions (Dated)'!$B$2:$B$53,'Share Values'!AI$11,'Transactions (Dated)'!$C$2:$C$53,"Sell")</f>
        <v>0</v>
      </c>
      <c r="AJ1017" s="40">
        <f ca="1">AJ1016+SUMIFS('Transactions (Dated)'!$E$2:$E$53,'Transactions (Dated)'!$D$2:$D$53,'Share Values'!$X1017,'Transactions (Dated)'!$B$2:$B$53,'Share Values'!AJ$11,'Transactions (Dated)'!$C$2:$C$53,"Buy")-SUMIFS('Transactions (Dated)'!$E$2:$E$53,'Transactions (Dated)'!$D$2:$D$53,'Share Values'!$X1017,'Transactions (Dated)'!$B$2:$B$53,'Share Values'!AJ$11,'Transactions (Dated)'!$C$2:$C$53,"Sell")</f>
        <v>0</v>
      </c>
      <c r="AK1017" s="40">
        <f ca="1">AK1016+SUMIFS('Transactions (Dated)'!$E$2:$E$53,'Transactions (Dated)'!$D$2:$D$53,'Share Values'!$X1017,'Transactions (Dated)'!$B$2:$B$53,'Share Values'!AK$11,'Transactions (Dated)'!$C$2:$C$53,"Buy")-SUMIFS('Transactions (Dated)'!$E$2:$E$53,'Transactions (Dated)'!$D$2:$D$53,'Share Values'!$X1017,'Transactions (Dated)'!$B$2:$B$53,'Share Values'!AK$11,'Transactions (Dated)'!$C$2:$C$53,"Sell")</f>
        <v>0</v>
      </c>
      <c r="AL1017" s="40">
        <f ca="1">AL1016+SUMIFS('Transactions (Dated)'!$E$2:$E$53,'Transactions (Dated)'!$D$2:$D$53,'Share Values'!$X1017,'Transactions (Dated)'!$B$2:$B$53,'Share Values'!AL$11,'Transactions (Dated)'!$C$2:$C$53,"Buy")-SUMIFS('Transactions (Dated)'!$E$2:$E$53,'Transactions (Dated)'!$D$2:$D$53,'Share Values'!$X1017,'Transactions (Dated)'!$B$2:$B$53,'Share Values'!AL$11,'Transactions (Dated)'!$C$2:$C$53,"Sell")</f>
        <v>0</v>
      </c>
      <c r="AM1017" s="40">
        <f ca="1">AM1016+SUMIFS('Transactions (Dated)'!$E$2:$E$53,'Transactions (Dated)'!$D$2:$D$53,'Share Values'!$X1017,'Transactions (Dated)'!$B$2:$B$53,'Share Values'!AM$11,'Transactions (Dated)'!$C$2:$C$53,"Buy")-SUMIFS('Transactions (Dated)'!$E$2:$E$53,'Transactions (Dated)'!$D$2:$D$53,'Share Values'!$X1017,'Transactions (Dated)'!$B$2:$B$53,'Share Values'!AM$11,'Transactions (Dated)'!$C$2:$C$53,"Sell")</f>
        <v>0</v>
      </c>
      <c r="AN1017" s="40">
        <f ca="1">AN1016+SUMIFS('Transactions (Dated)'!$E$2:$E$53,'Transactions (Dated)'!$D$2:$D$53,'Share Values'!$X1017,'Transactions (Dated)'!$B$2:$B$53,'Share Values'!AN$11,'Transactions (Dated)'!$C$2:$C$53,"Buy")-SUMIFS('Transactions (Dated)'!$E$2:$E$53,'Transactions (Dated)'!$D$2:$D$53,'Share Values'!$X1017,'Transactions (Dated)'!$B$2:$B$53,'Share Values'!AN$11,'Transactions (Dated)'!$C$2:$C$53,"Sell")</f>
        <v>0</v>
      </c>
      <c r="AQ1017" s="3">
        <f t="shared" si="421"/>
        <v>43376</v>
      </c>
      <c r="AR1017" s="6">
        <f t="shared" ca="1" si="422"/>
        <v>62761.25</v>
      </c>
      <c r="AS1017" s="6">
        <f t="shared" ca="1" si="423"/>
        <v>41718.75</v>
      </c>
      <c r="AT1017" s="6">
        <f t="shared" ca="1" si="424"/>
        <v>571746.58679999993</v>
      </c>
      <c r="AU1017" s="6">
        <f t="shared" ca="1" si="425"/>
        <v>50270.44</v>
      </c>
      <c r="AV1017" s="6">
        <f t="shared" ca="1" si="426"/>
        <v>0</v>
      </c>
      <c r="AW1017" s="6">
        <f t="shared" ca="1" si="427"/>
        <v>0</v>
      </c>
      <c r="AX1017" s="6">
        <f t="shared" ca="1" si="428"/>
        <v>41702</v>
      </c>
      <c r="AY1017" s="6">
        <f t="shared" ca="1" si="429"/>
        <v>0</v>
      </c>
      <c r="AZ1017" s="6">
        <f t="shared" ca="1" si="430"/>
        <v>0</v>
      </c>
      <c r="BA1017" s="6">
        <f t="shared" ca="1" si="431"/>
        <v>0</v>
      </c>
      <c r="BB1017" s="6">
        <f t="shared" ca="1" si="432"/>
        <v>0</v>
      </c>
      <c r="BC1017" s="6">
        <f t="shared" ca="1" si="433"/>
        <v>0</v>
      </c>
      <c r="BD1017" s="6">
        <f t="shared" ca="1" si="434"/>
        <v>0</v>
      </c>
      <c r="BE1017" s="6">
        <f t="shared" ca="1" si="435"/>
        <v>0</v>
      </c>
      <c r="BF1017" s="6">
        <f t="shared" ca="1" si="418"/>
        <v>0</v>
      </c>
      <c r="BG1017" s="6">
        <f t="shared" ca="1" si="419"/>
        <v>0</v>
      </c>
      <c r="BJ1017" s="4">
        <f t="shared" ca="1" si="436"/>
        <v>768199.02679999988</v>
      </c>
      <c r="BL1017" s="3">
        <f t="shared" si="437"/>
        <v>43376</v>
      </c>
      <c r="BM1017" s="6">
        <f>BM1016+SUMIFS('Transactions (Dated)'!G:G,'Transactions (Dated)'!D:D,'Share Values'!AQ1017)</f>
        <v>14317.649999999987</v>
      </c>
      <c r="BN1017" s="6">
        <f ca="1">BN1016+SUMIFS('Transactions (Dated)'!$F:$F,'Transactions (Dated)'!$D:$D,$BL1017,'Transactions (Dated)'!$B:$B,BN$11,'Transactions (Dated)'!$C:$C,"Dividend (paid to cash)")*Y1017</f>
        <v>0</v>
      </c>
      <c r="BO1017" s="6">
        <f ca="1">BO1016+SUMIFS('Transactions (Dated)'!$F:$F,'Transactions (Dated)'!$D:$D,$BL1017,'Transactions (Dated)'!$B:$B,BO$11,'Transactions (Dated)'!$C:$C,"Dividend (paid to cash)")*Z1017</f>
        <v>2750</v>
      </c>
      <c r="BP1017" s="6">
        <f ca="1">BP1016+SUMIFS('Transactions (Dated)'!$F:$F,'Transactions (Dated)'!$D:$D,$BL1017,'Transactions (Dated)'!$B:$B,BP$11,'Transactions (Dated)'!$C:$C,"Dividend (paid to cash)")*AA1017</f>
        <v>51745.237000000008</v>
      </c>
      <c r="BQ1017" s="6">
        <f ca="1">BQ1016+SUMIFS('Transactions (Dated)'!$F:$F,'Transactions (Dated)'!$D:$D,$BL1017,'Transactions (Dated)'!$B:$B,BQ$11,'Transactions (Dated)'!$C:$C,"Dividend (paid to cash)")*AB1017</f>
        <v>1026.4099999999999</v>
      </c>
      <c r="BR1017" s="6">
        <f ca="1">BR1016+SUMIFS('Transactions (Dated)'!$F:$F,'Transactions (Dated)'!$D:$D,$BL1017,'Transactions (Dated)'!$B:$B,BR$11,'Transactions (Dated)'!$C:$C,"Dividend (paid to cash)")*AC1017</f>
        <v>0</v>
      </c>
      <c r="BS1017" s="6">
        <f ca="1">BS1016+SUMIFS('Transactions (Dated)'!$F:$F,'Transactions (Dated)'!$D:$D,$BL1017,'Transactions (Dated)'!$B:$B,BS$11,'Transactions (Dated)'!$C:$C,"Dividend (paid to cash)")*AD1017</f>
        <v>0</v>
      </c>
      <c r="BT1017" s="6">
        <f ca="1">BT1016+SUMIFS('Transactions (Dated)'!$F:$F,'Transactions (Dated)'!$D:$D,$BL1017,'Transactions (Dated)'!$B:$B,BT$11,'Transactions (Dated)'!$C:$C,"Dividend (paid to cash)")*AE1017</f>
        <v>11745</v>
      </c>
      <c r="BU1017" s="6">
        <f ca="1">BU1016+SUMIFS('Transactions (Dated)'!$F:$F,'Transactions (Dated)'!$D:$D,$BL1017,'Transactions (Dated)'!$B:$B,BU$11,'Transactions (Dated)'!$C:$C,"Dividend (paid to cash)")*AF1017</f>
        <v>0</v>
      </c>
      <c r="BV1017" s="6">
        <f ca="1">BV1016+SUMIFS('Transactions (Dated)'!$F:$F,'Transactions (Dated)'!$D:$D,$BL1017,'Transactions (Dated)'!$B:$B,BV$11,'Transactions (Dated)'!$C:$C,"Dividend (paid to cash)")*AG1017</f>
        <v>0</v>
      </c>
      <c r="BW1017" s="6">
        <f ca="1">BW1016+SUMIFS('Transactions (Dated)'!$F:$F,'Transactions (Dated)'!$D:$D,$BL1017,'Transactions (Dated)'!$B:$B,BW$11,'Transactions (Dated)'!$C:$C,"Dividend (paid to cash)")*AH1017</f>
        <v>0</v>
      </c>
      <c r="BX1017" s="6">
        <f ca="1">BX1016+SUMIFS('Transactions (Dated)'!$F:$F,'Transactions (Dated)'!$D:$D,$BL1017,'Transactions (Dated)'!$B:$B,BX$11,'Transactions (Dated)'!$C:$C,"Dividend (paid to cash)")*AI1017</f>
        <v>0</v>
      </c>
      <c r="BY1017" s="6">
        <f ca="1">BY1016+SUMIFS('Transactions (Dated)'!$F:$F,'Transactions (Dated)'!$D:$D,$BL1017,'Transactions (Dated)'!$B:$B,BY$11,'Transactions (Dated)'!$C:$C,"Dividend (paid to cash)")*AJ1017</f>
        <v>0</v>
      </c>
      <c r="BZ1017" s="6">
        <f ca="1">BZ1016+SUMIFS('Transactions (Dated)'!$F:$F,'Transactions (Dated)'!$D:$D,$BL1017,'Transactions (Dated)'!$B:$B,BZ$11,'Transactions (Dated)'!$C:$C,"Dividend (paid to cash)")*AK1017</f>
        <v>0</v>
      </c>
      <c r="CA1017" s="6">
        <f ca="1">CA1016+SUMIFS('Transactions (Dated)'!$F:$F,'Transactions (Dated)'!$D:$D,$BL1017,'Transactions (Dated)'!$B:$B,CA$11,'Transactions (Dated)'!$C:$C,"Dividend (paid to cash)")*AL1017</f>
        <v>0</v>
      </c>
      <c r="CB1017" s="6">
        <v>0</v>
      </c>
      <c r="CC1017" s="6">
        <v>0</v>
      </c>
      <c r="CF1017" s="6">
        <f t="shared" ca="1" si="438"/>
        <v>81584.296999999991</v>
      </c>
      <c r="CH1017" s="3">
        <f t="shared" si="439"/>
        <v>43376</v>
      </c>
      <c r="CI1017" s="4">
        <f t="shared" ca="1" si="440"/>
        <v>768199.02679999988</v>
      </c>
      <c r="CJ1017" s="4">
        <f t="shared" ca="1" si="441"/>
        <v>81584.296999999991</v>
      </c>
      <c r="CL1017" s="4">
        <f t="shared" ca="1" si="442"/>
        <v>849783.3237999999</v>
      </c>
    </row>
    <row r="1018" spans="2:90" x14ac:dyDescent="0.15">
      <c r="B1018" s="3">
        <v>43377</v>
      </c>
      <c r="E1018" s="86">
        <v>43377</v>
      </c>
      <c r="F1018" s="53">
        <v>13.27</v>
      </c>
      <c r="G1018">
        <v>4.3</v>
      </c>
      <c r="H1018">
        <v>21.6</v>
      </c>
      <c r="I1018">
        <v>26.63</v>
      </c>
      <c r="K1018">
        <v>11.19</v>
      </c>
      <c r="L1018">
        <v>14.19</v>
      </c>
      <c r="O1018">
        <v>16.059999999999999</v>
      </c>
      <c r="Q1018">
        <v>1.01</v>
      </c>
      <c r="R1018">
        <v>6.18</v>
      </c>
      <c r="S1018">
        <v>41.18</v>
      </c>
      <c r="T1018">
        <v>0.33500000000000002</v>
      </c>
      <c r="U1018">
        <v>41.18</v>
      </c>
      <c r="X1018" s="3">
        <f t="shared" si="420"/>
        <v>43377</v>
      </c>
      <c r="Y1018" s="40">
        <f ca="1">Y1017+SUMIFS('Transactions (Dated)'!$E$2:$E$53,'Transactions (Dated)'!$D$2:$D$53,'Share Values'!$X1018,'Transactions (Dated)'!$B$2:$B$53,'Share Values'!Y$11,'Transactions (Dated)'!$C$2:$C$53,"Buy")-SUMIFS('Transactions (Dated)'!$E$2:$E$53,'Transactions (Dated)'!$D$2:$D$53,'Share Values'!$X1018,'Transactions (Dated)'!$B$2:$B$53,'Share Values'!Y$11,'Transactions (Dated)'!$C$2:$C$53,"Sell")</f>
        <v>4625</v>
      </c>
      <c r="Z1018" s="40">
        <f ca="1">Z1017+SUMIFS('Transactions (Dated)'!$E$2:$E$53,'Transactions (Dated)'!$D$2:$D$53,'Share Values'!$X1018,'Transactions (Dated)'!$B$2:$B$53,'Share Values'!Z$11,'Transactions (Dated)'!$C$2:$C$53,"Buy")-SUMIFS('Transactions (Dated)'!$E$2:$E$53,'Transactions (Dated)'!$D$2:$D$53,'Share Values'!$X1018,'Transactions (Dated)'!$B$2:$B$53,'Share Values'!Z$11,'Transactions (Dated)'!$C$2:$C$53,"Sell")</f>
        <v>9375</v>
      </c>
      <c r="AA1018" s="40">
        <f ca="1">AA1017+SUMIFS('Transactions (Dated)'!$E$2:$E$53,'Transactions (Dated)'!$D$2:$D$53,'Share Values'!$X1018,'Transactions (Dated)'!$B$2:$B$53,'Share Values'!AA$11,'Transactions (Dated)'!$C$2:$C$53,"Buy")-SUMIFS('Transactions (Dated)'!$E$2:$E$53,'Transactions (Dated)'!$D$2:$D$53,'Share Values'!$X1018,'Transactions (Dated)'!$B$2:$B$53,'Share Values'!AA$11,'Transactions (Dated)'!$C$2:$C$53,"Sell")</f>
        <v>26357</v>
      </c>
      <c r="AB1018" s="40">
        <f ca="1">AB1017+SUMIFS('Transactions (Dated)'!$E$2:$E$53,'Transactions (Dated)'!$D$2:$D$53,'Share Values'!$X1018,'Transactions (Dated)'!$B$2:$B$53,'Share Values'!AB$11,'Transactions (Dated)'!$C$2:$C$53,"Buy")-SUMIFS('Transactions (Dated)'!$E$2:$E$53,'Transactions (Dated)'!$D$2:$D$53,'Share Values'!$X1018,'Transactions (Dated)'!$B$2:$B$53,'Share Values'!AB$11,'Transactions (Dated)'!$C$2:$C$53,"Sell")</f>
        <v>1892</v>
      </c>
      <c r="AC1018" s="40">
        <f ca="1">AC1017+SUMIFS('Transactions (Dated)'!$E$2:$E$53,'Transactions (Dated)'!$D$2:$D$53,'Share Values'!$X1018,'Transactions (Dated)'!$B$2:$B$53,'Share Values'!AC$11,'Transactions (Dated)'!$C$2:$C$53,"Buy")-SUMIFS('Transactions (Dated)'!$E$2:$E$53,'Transactions (Dated)'!$D$2:$D$53,'Share Values'!$X1018,'Transactions (Dated)'!$B$2:$B$53,'Share Values'!AC$11,'Transactions (Dated)'!$C$2:$C$53,"Sell")</f>
        <v>2348</v>
      </c>
      <c r="AD1018" s="40">
        <f ca="1">AD1017+SUMIFS('Transactions (Dated)'!$E$2:$E$53,'Transactions (Dated)'!$D$2:$D$53,'Share Values'!$X1018,'Transactions (Dated)'!$B$2:$B$53,'Share Values'!AD$11,'Transactions (Dated)'!$C$2:$C$53,"Buy")-SUMIFS('Transactions (Dated)'!$E$2:$E$53,'Transactions (Dated)'!$D$2:$D$53,'Share Values'!$X1018,'Transactions (Dated)'!$B$2:$B$53,'Share Values'!AD$11,'Transactions (Dated)'!$C$2:$C$53,"Sell")</f>
        <v>0</v>
      </c>
      <c r="AE1018" s="40">
        <f ca="1">AE1017+SUMIFS('Transactions (Dated)'!$E$2:$E$53,'Transactions (Dated)'!$D$2:$D$53,'Share Values'!$X1018,'Transactions (Dated)'!$B$2:$B$53,'Share Values'!AE$11,'Transactions (Dated)'!$C$2:$C$53,"Buy")-SUMIFS('Transactions (Dated)'!$E$2:$E$53,'Transactions (Dated)'!$D$2:$D$53,'Share Values'!$X1018,'Transactions (Dated)'!$B$2:$B$53,'Share Values'!AE$11,'Transactions (Dated)'!$C$2:$C$53,"Sell")</f>
        <v>2900</v>
      </c>
      <c r="AF1018" s="40">
        <f ca="1">AF1017+SUMIFS('Transactions (Dated)'!$E$2:$E$53,'Transactions (Dated)'!$D$2:$D$53,'Share Values'!$X1018,'Transactions (Dated)'!$B$2:$B$53,'Share Values'!AF$11,'Transactions (Dated)'!$C$2:$C$53,"Buy")-SUMIFS('Transactions (Dated)'!$E$2:$E$53,'Transactions (Dated)'!$D$2:$D$53,'Share Values'!$X1018,'Transactions (Dated)'!$B$2:$B$53,'Share Values'!AF$11,'Transactions (Dated)'!$C$2:$C$53,"Sell")</f>
        <v>14201</v>
      </c>
      <c r="AG1018" s="40">
        <f ca="1">AG1017+SUMIFS('Transactions (Dated)'!$E$2:$E$53,'Transactions (Dated)'!$D$2:$D$53,'Share Values'!$X1018,'Transactions (Dated)'!$B$2:$B$53,'Share Values'!AG$11,'Transactions (Dated)'!$C$2:$C$53,"Buy")-SUMIFS('Transactions (Dated)'!$E$2:$E$53,'Transactions (Dated)'!$D$2:$D$53,'Share Values'!$X1018,'Transactions (Dated)'!$B$2:$B$53,'Share Values'!AG$11,'Transactions (Dated)'!$C$2:$C$53,"Sell")</f>
        <v>6835</v>
      </c>
      <c r="AH1018" s="40">
        <f ca="1">AH1017+SUMIFS('Transactions (Dated)'!$E$2:$E$53,'Transactions (Dated)'!$D$2:$D$53,'Share Values'!$X1018,'Transactions (Dated)'!$B$2:$B$53,'Share Values'!AH$11,'Transactions (Dated)'!$C$2:$C$53,"Buy")-SUMIFS('Transactions (Dated)'!$E$2:$E$53,'Transactions (Dated)'!$D$2:$D$53,'Share Values'!$X1018,'Transactions (Dated)'!$B$2:$B$53,'Share Values'!AH$11,'Transactions (Dated)'!$C$2:$C$53,"Sell")</f>
        <v>0</v>
      </c>
      <c r="AI1018" s="40">
        <f ca="1">AI1017+SUMIFS('Transactions (Dated)'!$E$2:$E$53,'Transactions (Dated)'!$D$2:$D$53,'Share Values'!$X1018,'Transactions (Dated)'!$B$2:$B$53,'Share Values'!AI$11,'Transactions (Dated)'!$C$2:$C$53,"Buy")-SUMIFS('Transactions (Dated)'!$E$2:$E$53,'Transactions (Dated)'!$D$2:$D$53,'Share Values'!$X1018,'Transactions (Dated)'!$B$2:$B$53,'Share Values'!AI$11,'Transactions (Dated)'!$C$2:$C$53,"Sell")</f>
        <v>0</v>
      </c>
      <c r="AJ1018" s="40">
        <f ca="1">AJ1017+SUMIFS('Transactions (Dated)'!$E$2:$E$53,'Transactions (Dated)'!$D$2:$D$53,'Share Values'!$X1018,'Transactions (Dated)'!$B$2:$B$53,'Share Values'!AJ$11,'Transactions (Dated)'!$C$2:$C$53,"Buy")-SUMIFS('Transactions (Dated)'!$E$2:$E$53,'Transactions (Dated)'!$D$2:$D$53,'Share Values'!$X1018,'Transactions (Dated)'!$B$2:$B$53,'Share Values'!AJ$11,'Transactions (Dated)'!$C$2:$C$53,"Sell")</f>
        <v>0</v>
      </c>
      <c r="AK1018" s="40">
        <f ca="1">AK1017+SUMIFS('Transactions (Dated)'!$E$2:$E$53,'Transactions (Dated)'!$D$2:$D$53,'Share Values'!$X1018,'Transactions (Dated)'!$B$2:$B$53,'Share Values'!AK$11,'Transactions (Dated)'!$C$2:$C$53,"Buy")-SUMIFS('Transactions (Dated)'!$E$2:$E$53,'Transactions (Dated)'!$D$2:$D$53,'Share Values'!$X1018,'Transactions (Dated)'!$B$2:$B$53,'Share Values'!AK$11,'Transactions (Dated)'!$C$2:$C$53,"Sell")</f>
        <v>0</v>
      </c>
      <c r="AL1018" s="40">
        <f ca="1">AL1017+SUMIFS('Transactions (Dated)'!$E$2:$E$53,'Transactions (Dated)'!$D$2:$D$53,'Share Values'!$X1018,'Transactions (Dated)'!$B$2:$B$53,'Share Values'!AL$11,'Transactions (Dated)'!$C$2:$C$53,"Buy")-SUMIFS('Transactions (Dated)'!$E$2:$E$53,'Transactions (Dated)'!$D$2:$D$53,'Share Values'!$X1018,'Transactions (Dated)'!$B$2:$B$53,'Share Values'!AL$11,'Transactions (Dated)'!$C$2:$C$53,"Sell")</f>
        <v>0</v>
      </c>
      <c r="AM1018" s="40">
        <f ca="1">AM1017+SUMIFS('Transactions (Dated)'!$E$2:$E$53,'Transactions (Dated)'!$D$2:$D$53,'Share Values'!$X1018,'Transactions (Dated)'!$B$2:$B$53,'Share Values'!AM$11,'Transactions (Dated)'!$C$2:$C$53,"Buy")-SUMIFS('Transactions (Dated)'!$E$2:$E$53,'Transactions (Dated)'!$D$2:$D$53,'Share Values'!$X1018,'Transactions (Dated)'!$B$2:$B$53,'Share Values'!AM$11,'Transactions (Dated)'!$C$2:$C$53,"Sell")</f>
        <v>0</v>
      </c>
      <c r="AN1018" s="40">
        <f ca="1">AN1017+SUMIFS('Transactions (Dated)'!$E$2:$E$53,'Transactions (Dated)'!$D$2:$D$53,'Share Values'!$X1018,'Transactions (Dated)'!$B$2:$B$53,'Share Values'!AN$11,'Transactions (Dated)'!$C$2:$C$53,"Buy")-SUMIFS('Transactions (Dated)'!$E$2:$E$53,'Transactions (Dated)'!$D$2:$D$53,'Share Values'!$X1018,'Transactions (Dated)'!$B$2:$B$53,'Share Values'!AN$11,'Transactions (Dated)'!$C$2:$C$53,"Sell")</f>
        <v>0</v>
      </c>
      <c r="AQ1018" s="3">
        <f t="shared" si="421"/>
        <v>43377</v>
      </c>
      <c r="AR1018" s="6">
        <f t="shared" ca="1" si="422"/>
        <v>61373.75</v>
      </c>
      <c r="AS1018" s="6">
        <f t="shared" ca="1" si="423"/>
        <v>40312.5</v>
      </c>
      <c r="AT1018" s="6">
        <f t="shared" ca="1" si="424"/>
        <v>569311.20000000007</v>
      </c>
      <c r="AU1018" s="6">
        <f t="shared" ca="1" si="425"/>
        <v>50383.96</v>
      </c>
      <c r="AV1018" s="6">
        <f t="shared" ca="1" si="426"/>
        <v>0</v>
      </c>
      <c r="AW1018" s="6">
        <f t="shared" ca="1" si="427"/>
        <v>0</v>
      </c>
      <c r="AX1018" s="6">
        <f t="shared" ca="1" si="428"/>
        <v>41151</v>
      </c>
      <c r="AY1018" s="6">
        <f t="shared" ca="1" si="429"/>
        <v>0</v>
      </c>
      <c r="AZ1018" s="6">
        <f t="shared" ca="1" si="430"/>
        <v>0</v>
      </c>
      <c r="BA1018" s="6">
        <f t="shared" ca="1" si="431"/>
        <v>0</v>
      </c>
      <c r="BB1018" s="6">
        <f t="shared" ca="1" si="432"/>
        <v>0</v>
      </c>
      <c r="BC1018" s="6">
        <f t="shared" ca="1" si="433"/>
        <v>0</v>
      </c>
      <c r="BD1018" s="6">
        <f t="shared" ca="1" si="434"/>
        <v>0</v>
      </c>
      <c r="BE1018" s="6">
        <f t="shared" ca="1" si="435"/>
        <v>0</v>
      </c>
      <c r="BF1018" s="6">
        <f t="shared" ca="1" si="418"/>
        <v>0</v>
      </c>
      <c r="BG1018" s="6">
        <f t="shared" ca="1" si="419"/>
        <v>0</v>
      </c>
      <c r="BJ1018" s="4">
        <f t="shared" ca="1" si="436"/>
        <v>762532.41</v>
      </c>
      <c r="BL1018" s="3">
        <f t="shared" si="437"/>
        <v>43377</v>
      </c>
      <c r="BM1018" s="6">
        <f>BM1017+SUMIFS('Transactions (Dated)'!G:G,'Transactions (Dated)'!D:D,'Share Values'!AQ1018)</f>
        <v>14317.649999999987</v>
      </c>
      <c r="BN1018" s="6">
        <f ca="1">BN1017+SUMIFS('Transactions (Dated)'!$F:$F,'Transactions (Dated)'!$D:$D,$BL1018,'Transactions (Dated)'!$B:$B,BN$11,'Transactions (Dated)'!$C:$C,"Dividend (paid to cash)")*Y1018</f>
        <v>0</v>
      </c>
      <c r="BO1018" s="6">
        <f ca="1">BO1017+SUMIFS('Transactions (Dated)'!$F:$F,'Transactions (Dated)'!$D:$D,$BL1018,'Transactions (Dated)'!$B:$B,BO$11,'Transactions (Dated)'!$C:$C,"Dividend (paid to cash)")*Z1018</f>
        <v>2750</v>
      </c>
      <c r="BP1018" s="6">
        <f ca="1">BP1017+SUMIFS('Transactions (Dated)'!$F:$F,'Transactions (Dated)'!$D:$D,$BL1018,'Transactions (Dated)'!$B:$B,BP$11,'Transactions (Dated)'!$C:$C,"Dividend (paid to cash)")*AA1018</f>
        <v>51745.237000000008</v>
      </c>
      <c r="BQ1018" s="6">
        <f ca="1">BQ1017+SUMIFS('Transactions (Dated)'!$F:$F,'Transactions (Dated)'!$D:$D,$BL1018,'Transactions (Dated)'!$B:$B,BQ$11,'Transactions (Dated)'!$C:$C,"Dividend (paid to cash)")*AB1018</f>
        <v>1026.4099999999999</v>
      </c>
      <c r="BR1018" s="6">
        <f ca="1">BR1017+SUMIFS('Transactions (Dated)'!$F:$F,'Transactions (Dated)'!$D:$D,$BL1018,'Transactions (Dated)'!$B:$B,BR$11,'Transactions (Dated)'!$C:$C,"Dividend (paid to cash)")*AC1018</f>
        <v>0</v>
      </c>
      <c r="BS1018" s="6">
        <f ca="1">BS1017+SUMIFS('Transactions (Dated)'!$F:$F,'Transactions (Dated)'!$D:$D,$BL1018,'Transactions (Dated)'!$B:$B,BS$11,'Transactions (Dated)'!$C:$C,"Dividend (paid to cash)")*AD1018</f>
        <v>0</v>
      </c>
      <c r="BT1018" s="6">
        <f ca="1">BT1017+SUMIFS('Transactions (Dated)'!$F:$F,'Transactions (Dated)'!$D:$D,$BL1018,'Transactions (Dated)'!$B:$B,BT$11,'Transactions (Dated)'!$C:$C,"Dividend (paid to cash)")*AE1018</f>
        <v>11745</v>
      </c>
      <c r="BU1018" s="6">
        <f ca="1">BU1017+SUMIFS('Transactions (Dated)'!$F:$F,'Transactions (Dated)'!$D:$D,$BL1018,'Transactions (Dated)'!$B:$B,BU$11,'Transactions (Dated)'!$C:$C,"Dividend (paid to cash)")*AF1018</f>
        <v>0</v>
      </c>
      <c r="BV1018" s="6">
        <f ca="1">BV1017+SUMIFS('Transactions (Dated)'!$F:$F,'Transactions (Dated)'!$D:$D,$BL1018,'Transactions (Dated)'!$B:$B,BV$11,'Transactions (Dated)'!$C:$C,"Dividend (paid to cash)")*AG1018</f>
        <v>0</v>
      </c>
      <c r="BW1018" s="6">
        <f ca="1">BW1017+SUMIFS('Transactions (Dated)'!$F:$F,'Transactions (Dated)'!$D:$D,$BL1018,'Transactions (Dated)'!$B:$B,BW$11,'Transactions (Dated)'!$C:$C,"Dividend (paid to cash)")*AH1018</f>
        <v>0</v>
      </c>
      <c r="BX1018" s="6">
        <f ca="1">BX1017+SUMIFS('Transactions (Dated)'!$F:$F,'Transactions (Dated)'!$D:$D,$BL1018,'Transactions (Dated)'!$B:$B,BX$11,'Transactions (Dated)'!$C:$C,"Dividend (paid to cash)")*AI1018</f>
        <v>0</v>
      </c>
      <c r="BY1018" s="6">
        <f ca="1">BY1017+SUMIFS('Transactions (Dated)'!$F:$F,'Transactions (Dated)'!$D:$D,$BL1018,'Transactions (Dated)'!$B:$B,BY$11,'Transactions (Dated)'!$C:$C,"Dividend (paid to cash)")*AJ1018</f>
        <v>0</v>
      </c>
      <c r="BZ1018" s="6">
        <f ca="1">BZ1017+SUMIFS('Transactions (Dated)'!$F:$F,'Transactions (Dated)'!$D:$D,$BL1018,'Transactions (Dated)'!$B:$B,BZ$11,'Transactions (Dated)'!$C:$C,"Dividend (paid to cash)")*AK1018</f>
        <v>0</v>
      </c>
      <c r="CA1018" s="6">
        <f ca="1">CA1017+SUMIFS('Transactions (Dated)'!$F:$F,'Transactions (Dated)'!$D:$D,$BL1018,'Transactions (Dated)'!$B:$B,CA$11,'Transactions (Dated)'!$C:$C,"Dividend (paid to cash)")*AL1018</f>
        <v>0</v>
      </c>
      <c r="CB1018" s="6">
        <v>0</v>
      </c>
      <c r="CC1018" s="6">
        <v>0</v>
      </c>
      <c r="CF1018" s="6">
        <f t="shared" ca="1" si="438"/>
        <v>81584.296999999991</v>
      </c>
      <c r="CH1018" s="3">
        <f t="shared" si="439"/>
        <v>43377</v>
      </c>
      <c r="CI1018" s="4">
        <f t="shared" ca="1" si="440"/>
        <v>762532.41</v>
      </c>
      <c r="CJ1018" s="4">
        <f t="shared" ca="1" si="441"/>
        <v>81584.296999999991</v>
      </c>
      <c r="CL1018" s="4">
        <f t="shared" ca="1" si="442"/>
        <v>844116.70700000005</v>
      </c>
    </row>
    <row r="1019" spans="2:90" x14ac:dyDescent="0.15">
      <c r="B1019" s="3">
        <v>43378</v>
      </c>
      <c r="E1019" s="86">
        <v>43378</v>
      </c>
      <c r="F1019" s="53">
        <v>12.96</v>
      </c>
      <c r="G1019">
        <v>4.26</v>
      </c>
      <c r="H1019">
        <v>21.523199999999999</v>
      </c>
      <c r="I1019">
        <v>26.61</v>
      </c>
      <c r="K1019">
        <v>11.08</v>
      </c>
      <c r="L1019">
        <v>14.09</v>
      </c>
      <c r="O1019">
        <v>15.91</v>
      </c>
      <c r="Q1019">
        <v>1.01</v>
      </c>
      <c r="R1019">
        <v>5.95</v>
      </c>
      <c r="S1019">
        <v>41.57</v>
      </c>
      <c r="T1019">
        <v>0.33500000000000002</v>
      </c>
      <c r="U1019">
        <v>41.57</v>
      </c>
      <c r="X1019" s="3">
        <f t="shared" si="420"/>
        <v>43378</v>
      </c>
      <c r="Y1019" s="40">
        <f ca="1">Y1018+SUMIFS('Transactions (Dated)'!$E$2:$E$53,'Transactions (Dated)'!$D$2:$D$53,'Share Values'!$X1019,'Transactions (Dated)'!$B$2:$B$53,'Share Values'!Y$11,'Transactions (Dated)'!$C$2:$C$53,"Buy")-SUMIFS('Transactions (Dated)'!$E$2:$E$53,'Transactions (Dated)'!$D$2:$D$53,'Share Values'!$X1019,'Transactions (Dated)'!$B$2:$B$53,'Share Values'!Y$11,'Transactions (Dated)'!$C$2:$C$53,"Sell")</f>
        <v>4625</v>
      </c>
      <c r="Z1019" s="40">
        <f ca="1">Z1018+SUMIFS('Transactions (Dated)'!$E$2:$E$53,'Transactions (Dated)'!$D$2:$D$53,'Share Values'!$X1019,'Transactions (Dated)'!$B$2:$B$53,'Share Values'!Z$11,'Transactions (Dated)'!$C$2:$C$53,"Buy")-SUMIFS('Transactions (Dated)'!$E$2:$E$53,'Transactions (Dated)'!$D$2:$D$53,'Share Values'!$X1019,'Transactions (Dated)'!$B$2:$B$53,'Share Values'!Z$11,'Transactions (Dated)'!$C$2:$C$53,"Sell")</f>
        <v>9375</v>
      </c>
      <c r="AA1019" s="40">
        <f ca="1">AA1018+SUMIFS('Transactions (Dated)'!$E$2:$E$53,'Transactions (Dated)'!$D$2:$D$53,'Share Values'!$X1019,'Transactions (Dated)'!$B$2:$B$53,'Share Values'!AA$11,'Transactions (Dated)'!$C$2:$C$53,"Buy")-SUMIFS('Transactions (Dated)'!$E$2:$E$53,'Transactions (Dated)'!$D$2:$D$53,'Share Values'!$X1019,'Transactions (Dated)'!$B$2:$B$53,'Share Values'!AA$11,'Transactions (Dated)'!$C$2:$C$53,"Sell")</f>
        <v>26357</v>
      </c>
      <c r="AB1019" s="40">
        <f ca="1">AB1018+SUMIFS('Transactions (Dated)'!$E$2:$E$53,'Transactions (Dated)'!$D$2:$D$53,'Share Values'!$X1019,'Transactions (Dated)'!$B$2:$B$53,'Share Values'!AB$11,'Transactions (Dated)'!$C$2:$C$53,"Buy")-SUMIFS('Transactions (Dated)'!$E$2:$E$53,'Transactions (Dated)'!$D$2:$D$53,'Share Values'!$X1019,'Transactions (Dated)'!$B$2:$B$53,'Share Values'!AB$11,'Transactions (Dated)'!$C$2:$C$53,"Sell")</f>
        <v>1892</v>
      </c>
      <c r="AC1019" s="40">
        <f ca="1">AC1018+SUMIFS('Transactions (Dated)'!$E$2:$E$53,'Transactions (Dated)'!$D$2:$D$53,'Share Values'!$X1019,'Transactions (Dated)'!$B$2:$B$53,'Share Values'!AC$11,'Transactions (Dated)'!$C$2:$C$53,"Buy")-SUMIFS('Transactions (Dated)'!$E$2:$E$53,'Transactions (Dated)'!$D$2:$D$53,'Share Values'!$X1019,'Transactions (Dated)'!$B$2:$B$53,'Share Values'!AC$11,'Transactions (Dated)'!$C$2:$C$53,"Sell")</f>
        <v>2348</v>
      </c>
      <c r="AD1019" s="40">
        <f ca="1">AD1018+SUMIFS('Transactions (Dated)'!$E$2:$E$53,'Transactions (Dated)'!$D$2:$D$53,'Share Values'!$X1019,'Transactions (Dated)'!$B$2:$B$53,'Share Values'!AD$11,'Transactions (Dated)'!$C$2:$C$53,"Buy")-SUMIFS('Transactions (Dated)'!$E$2:$E$53,'Transactions (Dated)'!$D$2:$D$53,'Share Values'!$X1019,'Transactions (Dated)'!$B$2:$B$53,'Share Values'!AD$11,'Transactions (Dated)'!$C$2:$C$53,"Sell")</f>
        <v>0</v>
      </c>
      <c r="AE1019" s="40">
        <f ca="1">AE1018+SUMIFS('Transactions (Dated)'!$E$2:$E$53,'Transactions (Dated)'!$D$2:$D$53,'Share Values'!$X1019,'Transactions (Dated)'!$B$2:$B$53,'Share Values'!AE$11,'Transactions (Dated)'!$C$2:$C$53,"Buy")-SUMIFS('Transactions (Dated)'!$E$2:$E$53,'Transactions (Dated)'!$D$2:$D$53,'Share Values'!$X1019,'Transactions (Dated)'!$B$2:$B$53,'Share Values'!AE$11,'Transactions (Dated)'!$C$2:$C$53,"Sell")</f>
        <v>2900</v>
      </c>
      <c r="AF1019" s="40">
        <f ca="1">AF1018+SUMIFS('Transactions (Dated)'!$E$2:$E$53,'Transactions (Dated)'!$D$2:$D$53,'Share Values'!$X1019,'Transactions (Dated)'!$B$2:$B$53,'Share Values'!AF$11,'Transactions (Dated)'!$C$2:$C$53,"Buy")-SUMIFS('Transactions (Dated)'!$E$2:$E$53,'Transactions (Dated)'!$D$2:$D$53,'Share Values'!$X1019,'Transactions (Dated)'!$B$2:$B$53,'Share Values'!AF$11,'Transactions (Dated)'!$C$2:$C$53,"Sell")</f>
        <v>14201</v>
      </c>
      <c r="AG1019" s="40">
        <f ca="1">AG1018+SUMIFS('Transactions (Dated)'!$E$2:$E$53,'Transactions (Dated)'!$D$2:$D$53,'Share Values'!$X1019,'Transactions (Dated)'!$B$2:$B$53,'Share Values'!AG$11,'Transactions (Dated)'!$C$2:$C$53,"Buy")-SUMIFS('Transactions (Dated)'!$E$2:$E$53,'Transactions (Dated)'!$D$2:$D$53,'Share Values'!$X1019,'Transactions (Dated)'!$B$2:$B$53,'Share Values'!AG$11,'Transactions (Dated)'!$C$2:$C$53,"Sell")</f>
        <v>6835</v>
      </c>
      <c r="AH1019" s="40">
        <f ca="1">AH1018+SUMIFS('Transactions (Dated)'!$E$2:$E$53,'Transactions (Dated)'!$D$2:$D$53,'Share Values'!$X1019,'Transactions (Dated)'!$B$2:$B$53,'Share Values'!AH$11,'Transactions (Dated)'!$C$2:$C$53,"Buy")-SUMIFS('Transactions (Dated)'!$E$2:$E$53,'Transactions (Dated)'!$D$2:$D$53,'Share Values'!$X1019,'Transactions (Dated)'!$B$2:$B$53,'Share Values'!AH$11,'Transactions (Dated)'!$C$2:$C$53,"Sell")</f>
        <v>0</v>
      </c>
      <c r="AI1019" s="40">
        <f ca="1">AI1018+SUMIFS('Transactions (Dated)'!$E$2:$E$53,'Transactions (Dated)'!$D$2:$D$53,'Share Values'!$X1019,'Transactions (Dated)'!$B$2:$B$53,'Share Values'!AI$11,'Transactions (Dated)'!$C$2:$C$53,"Buy")-SUMIFS('Transactions (Dated)'!$E$2:$E$53,'Transactions (Dated)'!$D$2:$D$53,'Share Values'!$X1019,'Transactions (Dated)'!$B$2:$B$53,'Share Values'!AI$11,'Transactions (Dated)'!$C$2:$C$53,"Sell")</f>
        <v>0</v>
      </c>
      <c r="AJ1019" s="40">
        <f ca="1">AJ1018+SUMIFS('Transactions (Dated)'!$E$2:$E$53,'Transactions (Dated)'!$D$2:$D$53,'Share Values'!$X1019,'Transactions (Dated)'!$B$2:$B$53,'Share Values'!AJ$11,'Transactions (Dated)'!$C$2:$C$53,"Buy")-SUMIFS('Transactions (Dated)'!$E$2:$E$53,'Transactions (Dated)'!$D$2:$D$53,'Share Values'!$X1019,'Transactions (Dated)'!$B$2:$B$53,'Share Values'!AJ$11,'Transactions (Dated)'!$C$2:$C$53,"Sell")</f>
        <v>0</v>
      </c>
      <c r="AK1019" s="40">
        <f ca="1">AK1018+SUMIFS('Transactions (Dated)'!$E$2:$E$53,'Transactions (Dated)'!$D$2:$D$53,'Share Values'!$X1019,'Transactions (Dated)'!$B$2:$B$53,'Share Values'!AK$11,'Transactions (Dated)'!$C$2:$C$53,"Buy")-SUMIFS('Transactions (Dated)'!$E$2:$E$53,'Transactions (Dated)'!$D$2:$D$53,'Share Values'!$X1019,'Transactions (Dated)'!$B$2:$B$53,'Share Values'!AK$11,'Transactions (Dated)'!$C$2:$C$53,"Sell")</f>
        <v>0</v>
      </c>
      <c r="AL1019" s="40">
        <f ca="1">AL1018+SUMIFS('Transactions (Dated)'!$E$2:$E$53,'Transactions (Dated)'!$D$2:$D$53,'Share Values'!$X1019,'Transactions (Dated)'!$B$2:$B$53,'Share Values'!AL$11,'Transactions (Dated)'!$C$2:$C$53,"Buy")-SUMIFS('Transactions (Dated)'!$E$2:$E$53,'Transactions (Dated)'!$D$2:$D$53,'Share Values'!$X1019,'Transactions (Dated)'!$B$2:$B$53,'Share Values'!AL$11,'Transactions (Dated)'!$C$2:$C$53,"Sell")</f>
        <v>0</v>
      </c>
      <c r="AM1019" s="40">
        <f ca="1">AM1018+SUMIFS('Transactions (Dated)'!$E$2:$E$53,'Transactions (Dated)'!$D$2:$D$53,'Share Values'!$X1019,'Transactions (Dated)'!$B$2:$B$53,'Share Values'!AM$11,'Transactions (Dated)'!$C$2:$C$53,"Buy")-SUMIFS('Transactions (Dated)'!$E$2:$E$53,'Transactions (Dated)'!$D$2:$D$53,'Share Values'!$X1019,'Transactions (Dated)'!$B$2:$B$53,'Share Values'!AM$11,'Transactions (Dated)'!$C$2:$C$53,"Sell")</f>
        <v>0</v>
      </c>
      <c r="AN1019" s="40">
        <f ca="1">AN1018+SUMIFS('Transactions (Dated)'!$E$2:$E$53,'Transactions (Dated)'!$D$2:$D$53,'Share Values'!$X1019,'Transactions (Dated)'!$B$2:$B$53,'Share Values'!AN$11,'Transactions (Dated)'!$C$2:$C$53,"Buy")-SUMIFS('Transactions (Dated)'!$E$2:$E$53,'Transactions (Dated)'!$D$2:$D$53,'Share Values'!$X1019,'Transactions (Dated)'!$B$2:$B$53,'Share Values'!AN$11,'Transactions (Dated)'!$C$2:$C$53,"Sell")</f>
        <v>0</v>
      </c>
      <c r="AQ1019" s="3">
        <f t="shared" si="421"/>
        <v>43378</v>
      </c>
      <c r="AR1019" s="6">
        <f t="shared" ca="1" si="422"/>
        <v>59940.000000000007</v>
      </c>
      <c r="AS1019" s="6">
        <f t="shared" ca="1" si="423"/>
        <v>39937.5</v>
      </c>
      <c r="AT1019" s="6">
        <f t="shared" ca="1" si="424"/>
        <v>567286.98239999998</v>
      </c>
      <c r="AU1019" s="6">
        <f t="shared" ca="1" si="425"/>
        <v>50346.119999999995</v>
      </c>
      <c r="AV1019" s="6">
        <f t="shared" ca="1" si="426"/>
        <v>0</v>
      </c>
      <c r="AW1019" s="6">
        <f t="shared" ca="1" si="427"/>
        <v>0</v>
      </c>
      <c r="AX1019" s="6">
        <f t="shared" ca="1" si="428"/>
        <v>40861</v>
      </c>
      <c r="AY1019" s="6">
        <f t="shared" ca="1" si="429"/>
        <v>0</v>
      </c>
      <c r="AZ1019" s="6">
        <f t="shared" ca="1" si="430"/>
        <v>0</v>
      </c>
      <c r="BA1019" s="6">
        <f t="shared" ca="1" si="431"/>
        <v>0</v>
      </c>
      <c r="BB1019" s="6">
        <f t="shared" ca="1" si="432"/>
        <v>0</v>
      </c>
      <c r="BC1019" s="6">
        <f t="shared" ca="1" si="433"/>
        <v>0</v>
      </c>
      <c r="BD1019" s="6">
        <f t="shared" ca="1" si="434"/>
        <v>0</v>
      </c>
      <c r="BE1019" s="6">
        <f t="shared" ca="1" si="435"/>
        <v>0</v>
      </c>
      <c r="BF1019" s="6">
        <f t="shared" ca="1" si="418"/>
        <v>0</v>
      </c>
      <c r="BG1019" s="6">
        <f t="shared" ca="1" si="419"/>
        <v>0</v>
      </c>
      <c r="BJ1019" s="4">
        <f t="shared" ca="1" si="436"/>
        <v>758371.60239999997</v>
      </c>
      <c r="BL1019" s="3">
        <f t="shared" si="437"/>
        <v>43378</v>
      </c>
      <c r="BM1019" s="6">
        <f>BM1018+SUMIFS('Transactions (Dated)'!G:G,'Transactions (Dated)'!D:D,'Share Values'!AQ1019)</f>
        <v>14317.649999999987</v>
      </c>
      <c r="BN1019" s="6">
        <f ca="1">BN1018+SUMIFS('Transactions (Dated)'!$F:$F,'Transactions (Dated)'!$D:$D,$BL1019,'Transactions (Dated)'!$B:$B,BN$11,'Transactions (Dated)'!$C:$C,"Dividend (paid to cash)")*Y1019</f>
        <v>0</v>
      </c>
      <c r="BO1019" s="6">
        <f ca="1">BO1018+SUMIFS('Transactions (Dated)'!$F:$F,'Transactions (Dated)'!$D:$D,$BL1019,'Transactions (Dated)'!$B:$B,BO$11,'Transactions (Dated)'!$C:$C,"Dividend (paid to cash)")*Z1019</f>
        <v>2750</v>
      </c>
      <c r="BP1019" s="6">
        <f ca="1">BP1018+SUMIFS('Transactions (Dated)'!$F:$F,'Transactions (Dated)'!$D:$D,$BL1019,'Transactions (Dated)'!$B:$B,BP$11,'Transactions (Dated)'!$C:$C,"Dividend (paid to cash)")*AA1019</f>
        <v>51745.237000000008</v>
      </c>
      <c r="BQ1019" s="6">
        <f ca="1">BQ1018+SUMIFS('Transactions (Dated)'!$F:$F,'Transactions (Dated)'!$D:$D,$BL1019,'Transactions (Dated)'!$B:$B,BQ$11,'Transactions (Dated)'!$C:$C,"Dividend (paid to cash)")*AB1019</f>
        <v>1026.4099999999999</v>
      </c>
      <c r="BR1019" s="6">
        <f ca="1">BR1018+SUMIFS('Transactions (Dated)'!$F:$F,'Transactions (Dated)'!$D:$D,$BL1019,'Transactions (Dated)'!$B:$B,BR$11,'Transactions (Dated)'!$C:$C,"Dividend (paid to cash)")*AC1019</f>
        <v>0</v>
      </c>
      <c r="BS1019" s="6">
        <f ca="1">BS1018+SUMIFS('Transactions (Dated)'!$F:$F,'Transactions (Dated)'!$D:$D,$BL1019,'Transactions (Dated)'!$B:$B,BS$11,'Transactions (Dated)'!$C:$C,"Dividend (paid to cash)")*AD1019</f>
        <v>0</v>
      </c>
      <c r="BT1019" s="6">
        <f ca="1">BT1018+SUMIFS('Transactions (Dated)'!$F:$F,'Transactions (Dated)'!$D:$D,$BL1019,'Transactions (Dated)'!$B:$B,BT$11,'Transactions (Dated)'!$C:$C,"Dividend (paid to cash)")*AE1019</f>
        <v>11745</v>
      </c>
      <c r="BU1019" s="6">
        <f ca="1">BU1018+SUMIFS('Transactions (Dated)'!$F:$F,'Transactions (Dated)'!$D:$D,$BL1019,'Transactions (Dated)'!$B:$B,BU$11,'Transactions (Dated)'!$C:$C,"Dividend (paid to cash)")*AF1019</f>
        <v>0</v>
      </c>
      <c r="BV1019" s="6">
        <f ca="1">BV1018+SUMIFS('Transactions (Dated)'!$F:$F,'Transactions (Dated)'!$D:$D,$BL1019,'Transactions (Dated)'!$B:$B,BV$11,'Transactions (Dated)'!$C:$C,"Dividend (paid to cash)")*AG1019</f>
        <v>0</v>
      </c>
      <c r="BW1019" s="6">
        <f ca="1">BW1018+SUMIFS('Transactions (Dated)'!$F:$F,'Transactions (Dated)'!$D:$D,$BL1019,'Transactions (Dated)'!$B:$B,BW$11,'Transactions (Dated)'!$C:$C,"Dividend (paid to cash)")*AH1019</f>
        <v>0</v>
      </c>
      <c r="BX1019" s="6">
        <f ca="1">BX1018+SUMIFS('Transactions (Dated)'!$F:$F,'Transactions (Dated)'!$D:$D,$BL1019,'Transactions (Dated)'!$B:$B,BX$11,'Transactions (Dated)'!$C:$C,"Dividend (paid to cash)")*AI1019</f>
        <v>0</v>
      </c>
      <c r="BY1019" s="6">
        <f ca="1">BY1018+SUMIFS('Transactions (Dated)'!$F:$F,'Transactions (Dated)'!$D:$D,$BL1019,'Transactions (Dated)'!$B:$B,BY$11,'Transactions (Dated)'!$C:$C,"Dividend (paid to cash)")*AJ1019</f>
        <v>0</v>
      </c>
      <c r="BZ1019" s="6">
        <f ca="1">BZ1018+SUMIFS('Transactions (Dated)'!$F:$F,'Transactions (Dated)'!$D:$D,$BL1019,'Transactions (Dated)'!$B:$B,BZ$11,'Transactions (Dated)'!$C:$C,"Dividend (paid to cash)")*AK1019</f>
        <v>0</v>
      </c>
      <c r="CA1019" s="6">
        <f ca="1">CA1018+SUMIFS('Transactions (Dated)'!$F:$F,'Transactions (Dated)'!$D:$D,$BL1019,'Transactions (Dated)'!$B:$B,CA$11,'Transactions (Dated)'!$C:$C,"Dividend (paid to cash)")*AL1019</f>
        <v>0</v>
      </c>
      <c r="CB1019" s="6">
        <v>0</v>
      </c>
      <c r="CC1019" s="6">
        <v>0</v>
      </c>
      <c r="CF1019" s="6">
        <f t="shared" ca="1" si="438"/>
        <v>81584.296999999991</v>
      </c>
      <c r="CH1019" s="3">
        <f t="shared" si="439"/>
        <v>43378</v>
      </c>
      <c r="CI1019" s="4">
        <f t="shared" ca="1" si="440"/>
        <v>758371.60239999997</v>
      </c>
      <c r="CJ1019" s="4">
        <f t="shared" ca="1" si="441"/>
        <v>81584.296999999991</v>
      </c>
      <c r="CL1019" s="4">
        <f t="shared" ca="1" si="442"/>
        <v>839955.89939999999</v>
      </c>
    </row>
    <row r="1020" spans="2:90" x14ac:dyDescent="0.15">
      <c r="B1020" s="3">
        <v>43382</v>
      </c>
      <c r="E1020" s="86">
        <v>43382</v>
      </c>
      <c r="F1020" s="53">
        <v>12.65</v>
      </c>
      <c r="G1020">
        <v>4.34</v>
      </c>
      <c r="H1020">
        <v>21.41</v>
      </c>
      <c r="I1020">
        <v>26.57</v>
      </c>
      <c r="K1020">
        <v>10.75</v>
      </c>
      <c r="L1020">
        <v>13.74</v>
      </c>
      <c r="O1020">
        <v>16</v>
      </c>
      <c r="Q1020">
        <v>0.95</v>
      </c>
      <c r="R1020">
        <v>6.23</v>
      </c>
      <c r="S1020">
        <v>41.85</v>
      </c>
      <c r="T1020">
        <v>0.32500000000000001</v>
      </c>
      <c r="U1020">
        <v>41.85</v>
      </c>
      <c r="X1020" s="3">
        <f t="shared" si="420"/>
        <v>43382</v>
      </c>
      <c r="Y1020" s="40">
        <f ca="1">Y1019+SUMIFS('Transactions (Dated)'!$E$2:$E$53,'Transactions (Dated)'!$D$2:$D$53,'Share Values'!$X1020,'Transactions (Dated)'!$B$2:$B$53,'Share Values'!Y$11,'Transactions (Dated)'!$C$2:$C$53,"Buy")-SUMIFS('Transactions (Dated)'!$E$2:$E$53,'Transactions (Dated)'!$D$2:$D$53,'Share Values'!$X1020,'Transactions (Dated)'!$B$2:$B$53,'Share Values'!Y$11,'Transactions (Dated)'!$C$2:$C$53,"Sell")</f>
        <v>4625</v>
      </c>
      <c r="Z1020" s="40">
        <f ca="1">Z1019+SUMIFS('Transactions (Dated)'!$E$2:$E$53,'Transactions (Dated)'!$D$2:$D$53,'Share Values'!$X1020,'Transactions (Dated)'!$B$2:$B$53,'Share Values'!Z$11,'Transactions (Dated)'!$C$2:$C$53,"Buy")-SUMIFS('Transactions (Dated)'!$E$2:$E$53,'Transactions (Dated)'!$D$2:$D$53,'Share Values'!$X1020,'Transactions (Dated)'!$B$2:$B$53,'Share Values'!Z$11,'Transactions (Dated)'!$C$2:$C$53,"Sell")</f>
        <v>9375</v>
      </c>
      <c r="AA1020" s="40">
        <f ca="1">AA1019+SUMIFS('Transactions (Dated)'!$E$2:$E$53,'Transactions (Dated)'!$D$2:$D$53,'Share Values'!$X1020,'Transactions (Dated)'!$B$2:$B$53,'Share Values'!AA$11,'Transactions (Dated)'!$C$2:$C$53,"Buy")-SUMIFS('Transactions (Dated)'!$E$2:$E$53,'Transactions (Dated)'!$D$2:$D$53,'Share Values'!$X1020,'Transactions (Dated)'!$B$2:$B$53,'Share Values'!AA$11,'Transactions (Dated)'!$C$2:$C$53,"Sell")</f>
        <v>26357</v>
      </c>
      <c r="AB1020" s="40">
        <f ca="1">AB1019+SUMIFS('Transactions (Dated)'!$E$2:$E$53,'Transactions (Dated)'!$D$2:$D$53,'Share Values'!$X1020,'Transactions (Dated)'!$B$2:$B$53,'Share Values'!AB$11,'Transactions (Dated)'!$C$2:$C$53,"Buy")-SUMIFS('Transactions (Dated)'!$E$2:$E$53,'Transactions (Dated)'!$D$2:$D$53,'Share Values'!$X1020,'Transactions (Dated)'!$B$2:$B$53,'Share Values'!AB$11,'Transactions (Dated)'!$C$2:$C$53,"Sell")</f>
        <v>1892</v>
      </c>
      <c r="AC1020" s="40">
        <f ca="1">AC1019+SUMIFS('Transactions (Dated)'!$E$2:$E$53,'Transactions (Dated)'!$D$2:$D$53,'Share Values'!$X1020,'Transactions (Dated)'!$B$2:$B$53,'Share Values'!AC$11,'Transactions (Dated)'!$C$2:$C$53,"Buy")-SUMIFS('Transactions (Dated)'!$E$2:$E$53,'Transactions (Dated)'!$D$2:$D$53,'Share Values'!$X1020,'Transactions (Dated)'!$B$2:$B$53,'Share Values'!AC$11,'Transactions (Dated)'!$C$2:$C$53,"Sell")</f>
        <v>2348</v>
      </c>
      <c r="AD1020" s="40">
        <f ca="1">AD1019+SUMIFS('Transactions (Dated)'!$E$2:$E$53,'Transactions (Dated)'!$D$2:$D$53,'Share Values'!$X1020,'Transactions (Dated)'!$B$2:$B$53,'Share Values'!AD$11,'Transactions (Dated)'!$C$2:$C$53,"Buy")-SUMIFS('Transactions (Dated)'!$E$2:$E$53,'Transactions (Dated)'!$D$2:$D$53,'Share Values'!$X1020,'Transactions (Dated)'!$B$2:$B$53,'Share Values'!AD$11,'Transactions (Dated)'!$C$2:$C$53,"Sell")</f>
        <v>0</v>
      </c>
      <c r="AE1020" s="40">
        <f ca="1">AE1019+SUMIFS('Transactions (Dated)'!$E$2:$E$53,'Transactions (Dated)'!$D$2:$D$53,'Share Values'!$X1020,'Transactions (Dated)'!$B$2:$B$53,'Share Values'!AE$11,'Transactions (Dated)'!$C$2:$C$53,"Buy")-SUMIFS('Transactions (Dated)'!$E$2:$E$53,'Transactions (Dated)'!$D$2:$D$53,'Share Values'!$X1020,'Transactions (Dated)'!$B$2:$B$53,'Share Values'!AE$11,'Transactions (Dated)'!$C$2:$C$53,"Sell")</f>
        <v>2900</v>
      </c>
      <c r="AF1020" s="40">
        <f ca="1">AF1019+SUMIFS('Transactions (Dated)'!$E$2:$E$53,'Transactions (Dated)'!$D$2:$D$53,'Share Values'!$X1020,'Transactions (Dated)'!$B$2:$B$53,'Share Values'!AF$11,'Transactions (Dated)'!$C$2:$C$53,"Buy")-SUMIFS('Transactions (Dated)'!$E$2:$E$53,'Transactions (Dated)'!$D$2:$D$53,'Share Values'!$X1020,'Transactions (Dated)'!$B$2:$B$53,'Share Values'!AF$11,'Transactions (Dated)'!$C$2:$C$53,"Sell")</f>
        <v>14201</v>
      </c>
      <c r="AG1020" s="40">
        <f ca="1">AG1019+SUMIFS('Transactions (Dated)'!$E$2:$E$53,'Transactions (Dated)'!$D$2:$D$53,'Share Values'!$X1020,'Transactions (Dated)'!$B$2:$B$53,'Share Values'!AG$11,'Transactions (Dated)'!$C$2:$C$53,"Buy")-SUMIFS('Transactions (Dated)'!$E$2:$E$53,'Transactions (Dated)'!$D$2:$D$53,'Share Values'!$X1020,'Transactions (Dated)'!$B$2:$B$53,'Share Values'!AG$11,'Transactions (Dated)'!$C$2:$C$53,"Sell")</f>
        <v>6835</v>
      </c>
      <c r="AH1020" s="40">
        <f ca="1">AH1019+SUMIFS('Transactions (Dated)'!$E$2:$E$53,'Transactions (Dated)'!$D$2:$D$53,'Share Values'!$X1020,'Transactions (Dated)'!$B$2:$B$53,'Share Values'!AH$11,'Transactions (Dated)'!$C$2:$C$53,"Buy")-SUMIFS('Transactions (Dated)'!$E$2:$E$53,'Transactions (Dated)'!$D$2:$D$53,'Share Values'!$X1020,'Transactions (Dated)'!$B$2:$B$53,'Share Values'!AH$11,'Transactions (Dated)'!$C$2:$C$53,"Sell")</f>
        <v>0</v>
      </c>
      <c r="AI1020" s="40">
        <f ca="1">AI1019+SUMIFS('Transactions (Dated)'!$E$2:$E$53,'Transactions (Dated)'!$D$2:$D$53,'Share Values'!$X1020,'Transactions (Dated)'!$B$2:$B$53,'Share Values'!AI$11,'Transactions (Dated)'!$C$2:$C$53,"Buy")-SUMIFS('Transactions (Dated)'!$E$2:$E$53,'Transactions (Dated)'!$D$2:$D$53,'Share Values'!$X1020,'Transactions (Dated)'!$B$2:$B$53,'Share Values'!AI$11,'Transactions (Dated)'!$C$2:$C$53,"Sell")</f>
        <v>0</v>
      </c>
      <c r="AJ1020" s="40">
        <f ca="1">AJ1019+SUMIFS('Transactions (Dated)'!$E$2:$E$53,'Transactions (Dated)'!$D$2:$D$53,'Share Values'!$X1020,'Transactions (Dated)'!$B$2:$B$53,'Share Values'!AJ$11,'Transactions (Dated)'!$C$2:$C$53,"Buy")-SUMIFS('Transactions (Dated)'!$E$2:$E$53,'Transactions (Dated)'!$D$2:$D$53,'Share Values'!$X1020,'Transactions (Dated)'!$B$2:$B$53,'Share Values'!AJ$11,'Transactions (Dated)'!$C$2:$C$53,"Sell")</f>
        <v>0</v>
      </c>
      <c r="AK1020" s="40">
        <f ca="1">AK1019+SUMIFS('Transactions (Dated)'!$E$2:$E$53,'Transactions (Dated)'!$D$2:$D$53,'Share Values'!$X1020,'Transactions (Dated)'!$B$2:$B$53,'Share Values'!AK$11,'Transactions (Dated)'!$C$2:$C$53,"Buy")-SUMIFS('Transactions (Dated)'!$E$2:$E$53,'Transactions (Dated)'!$D$2:$D$53,'Share Values'!$X1020,'Transactions (Dated)'!$B$2:$B$53,'Share Values'!AK$11,'Transactions (Dated)'!$C$2:$C$53,"Sell")</f>
        <v>0</v>
      </c>
      <c r="AL1020" s="40">
        <f ca="1">AL1019+SUMIFS('Transactions (Dated)'!$E$2:$E$53,'Transactions (Dated)'!$D$2:$D$53,'Share Values'!$X1020,'Transactions (Dated)'!$B$2:$B$53,'Share Values'!AL$11,'Transactions (Dated)'!$C$2:$C$53,"Buy")-SUMIFS('Transactions (Dated)'!$E$2:$E$53,'Transactions (Dated)'!$D$2:$D$53,'Share Values'!$X1020,'Transactions (Dated)'!$B$2:$B$53,'Share Values'!AL$11,'Transactions (Dated)'!$C$2:$C$53,"Sell")</f>
        <v>0</v>
      </c>
      <c r="AM1020" s="40">
        <f ca="1">AM1019+SUMIFS('Transactions (Dated)'!$E$2:$E$53,'Transactions (Dated)'!$D$2:$D$53,'Share Values'!$X1020,'Transactions (Dated)'!$B$2:$B$53,'Share Values'!AM$11,'Transactions (Dated)'!$C$2:$C$53,"Buy")-SUMIFS('Transactions (Dated)'!$E$2:$E$53,'Transactions (Dated)'!$D$2:$D$53,'Share Values'!$X1020,'Transactions (Dated)'!$B$2:$B$53,'Share Values'!AM$11,'Transactions (Dated)'!$C$2:$C$53,"Sell")</f>
        <v>0</v>
      </c>
      <c r="AN1020" s="40">
        <f ca="1">AN1019+SUMIFS('Transactions (Dated)'!$E$2:$E$53,'Transactions (Dated)'!$D$2:$D$53,'Share Values'!$X1020,'Transactions (Dated)'!$B$2:$B$53,'Share Values'!AN$11,'Transactions (Dated)'!$C$2:$C$53,"Buy")-SUMIFS('Transactions (Dated)'!$E$2:$E$53,'Transactions (Dated)'!$D$2:$D$53,'Share Values'!$X1020,'Transactions (Dated)'!$B$2:$B$53,'Share Values'!AN$11,'Transactions (Dated)'!$C$2:$C$53,"Sell")</f>
        <v>0</v>
      </c>
      <c r="AQ1020" s="3">
        <f t="shared" si="421"/>
        <v>43382</v>
      </c>
      <c r="AR1020" s="6">
        <f t="shared" ca="1" si="422"/>
        <v>58506.25</v>
      </c>
      <c r="AS1020" s="6">
        <f t="shared" ca="1" si="423"/>
        <v>40687.5</v>
      </c>
      <c r="AT1020" s="6">
        <f t="shared" ca="1" si="424"/>
        <v>564303.37</v>
      </c>
      <c r="AU1020" s="6">
        <f t="shared" ca="1" si="425"/>
        <v>50270.44</v>
      </c>
      <c r="AV1020" s="6">
        <f t="shared" ca="1" si="426"/>
        <v>0</v>
      </c>
      <c r="AW1020" s="6">
        <f t="shared" ca="1" si="427"/>
        <v>0</v>
      </c>
      <c r="AX1020" s="6">
        <f t="shared" ca="1" si="428"/>
        <v>39846</v>
      </c>
      <c r="AY1020" s="6">
        <f t="shared" ca="1" si="429"/>
        <v>0</v>
      </c>
      <c r="AZ1020" s="6">
        <f t="shared" ca="1" si="430"/>
        <v>0</v>
      </c>
      <c r="BA1020" s="6">
        <f t="shared" ca="1" si="431"/>
        <v>0</v>
      </c>
      <c r="BB1020" s="6">
        <f t="shared" ca="1" si="432"/>
        <v>0</v>
      </c>
      <c r="BC1020" s="6">
        <f t="shared" ca="1" si="433"/>
        <v>0</v>
      </c>
      <c r="BD1020" s="6">
        <f t="shared" ca="1" si="434"/>
        <v>0</v>
      </c>
      <c r="BE1020" s="6">
        <f t="shared" ca="1" si="435"/>
        <v>0</v>
      </c>
      <c r="BF1020" s="6">
        <f t="shared" ca="1" si="418"/>
        <v>0</v>
      </c>
      <c r="BG1020" s="6">
        <f t="shared" ca="1" si="419"/>
        <v>0</v>
      </c>
      <c r="BJ1020" s="4">
        <f t="shared" ca="1" si="436"/>
        <v>753613.56</v>
      </c>
      <c r="BL1020" s="3">
        <f t="shared" si="437"/>
        <v>43382</v>
      </c>
      <c r="BM1020" s="6">
        <f>BM1019+SUMIFS('Transactions (Dated)'!G:G,'Transactions (Dated)'!D:D,'Share Values'!AQ1020)</f>
        <v>14317.649999999987</v>
      </c>
      <c r="BN1020" s="6">
        <f ca="1">BN1019+SUMIFS('Transactions (Dated)'!$F:$F,'Transactions (Dated)'!$D:$D,$BL1020,'Transactions (Dated)'!$B:$B,BN$11,'Transactions (Dated)'!$C:$C,"Dividend (paid to cash)")*Y1020</f>
        <v>0</v>
      </c>
      <c r="BO1020" s="6">
        <f ca="1">BO1019+SUMIFS('Transactions (Dated)'!$F:$F,'Transactions (Dated)'!$D:$D,$BL1020,'Transactions (Dated)'!$B:$B,BO$11,'Transactions (Dated)'!$C:$C,"Dividend (paid to cash)")*Z1020</f>
        <v>2750</v>
      </c>
      <c r="BP1020" s="6">
        <f ca="1">BP1019+SUMIFS('Transactions (Dated)'!$F:$F,'Transactions (Dated)'!$D:$D,$BL1020,'Transactions (Dated)'!$B:$B,BP$11,'Transactions (Dated)'!$C:$C,"Dividend (paid to cash)")*AA1020</f>
        <v>51745.237000000008</v>
      </c>
      <c r="BQ1020" s="6">
        <f ca="1">BQ1019+SUMIFS('Transactions (Dated)'!$F:$F,'Transactions (Dated)'!$D:$D,$BL1020,'Transactions (Dated)'!$B:$B,BQ$11,'Transactions (Dated)'!$C:$C,"Dividend (paid to cash)")*AB1020</f>
        <v>1026.4099999999999</v>
      </c>
      <c r="BR1020" s="6">
        <f ca="1">BR1019+SUMIFS('Transactions (Dated)'!$F:$F,'Transactions (Dated)'!$D:$D,$BL1020,'Transactions (Dated)'!$B:$B,BR$11,'Transactions (Dated)'!$C:$C,"Dividend (paid to cash)")*AC1020</f>
        <v>0</v>
      </c>
      <c r="BS1020" s="6">
        <f ca="1">BS1019+SUMIFS('Transactions (Dated)'!$F:$F,'Transactions (Dated)'!$D:$D,$BL1020,'Transactions (Dated)'!$B:$B,BS$11,'Transactions (Dated)'!$C:$C,"Dividend (paid to cash)")*AD1020</f>
        <v>0</v>
      </c>
      <c r="BT1020" s="6">
        <f ca="1">BT1019+SUMIFS('Transactions (Dated)'!$F:$F,'Transactions (Dated)'!$D:$D,$BL1020,'Transactions (Dated)'!$B:$B,BT$11,'Transactions (Dated)'!$C:$C,"Dividend (paid to cash)")*AE1020</f>
        <v>11745</v>
      </c>
      <c r="BU1020" s="6">
        <f ca="1">BU1019+SUMIFS('Transactions (Dated)'!$F:$F,'Transactions (Dated)'!$D:$D,$BL1020,'Transactions (Dated)'!$B:$B,BU$11,'Transactions (Dated)'!$C:$C,"Dividend (paid to cash)")*AF1020</f>
        <v>0</v>
      </c>
      <c r="BV1020" s="6">
        <f ca="1">BV1019+SUMIFS('Transactions (Dated)'!$F:$F,'Transactions (Dated)'!$D:$D,$BL1020,'Transactions (Dated)'!$B:$B,BV$11,'Transactions (Dated)'!$C:$C,"Dividend (paid to cash)")*AG1020</f>
        <v>0</v>
      </c>
      <c r="BW1020" s="6">
        <f ca="1">BW1019+SUMIFS('Transactions (Dated)'!$F:$F,'Transactions (Dated)'!$D:$D,$BL1020,'Transactions (Dated)'!$B:$B,BW$11,'Transactions (Dated)'!$C:$C,"Dividend (paid to cash)")*AH1020</f>
        <v>0</v>
      </c>
      <c r="BX1020" s="6">
        <f ca="1">BX1019+SUMIFS('Transactions (Dated)'!$F:$F,'Transactions (Dated)'!$D:$D,$BL1020,'Transactions (Dated)'!$B:$B,BX$11,'Transactions (Dated)'!$C:$C,"Dividend (paid to cash)")*AI1020</f>
        <v>0</v>
      </c>
      <c r="BY1020" s="6">
        <f ca="1">BY1019+SUMIFS('Transactions (Dated)'!$F:$F,'Transactions (Dated)'!$D:$D,$BL1020,'Transactions (Dated)'!$B:$B,BY$11,'Transactions (Dated)'!$C:$C,"Dividend (paid to cash)")*AJ1020</f>
        <v>0</v>
      </c>
      <c r="BZ1020" s="6">
        <f ca="1">BZ1019+SUMIFS('Transactions (Dated)'!$F:$F,'Transactions (Dated)'!$D:$D,$BL1020,'Transactions (Dated)'!$B:$B,BZ$11,'Transactions (Dated)'!$C:$C,"Dividend (paid to cash)")*AK1020</f>
        <v>0</v>
      </c>
      <c r="CA1020" s="6">
        <f ca="1">CA1019+SUMIFS('Transactions (Dated)'!$F:$F,'Transactions (Dated)'!$D:$D,$BL1020,'Transactions (Dated)'!$B:$B,CA$11,'Transactions (Dated)'!$C:$C,"Dividend (paid to cash)")*AL1020</f>
        <v>0</v>
      </c>
      <c r="CB1020" s="6">
        <v>0</v>
      </c>
      <c r="CC1020" s="6">
        <v>0</v>
      </c>
      <c r="CF1020" s="6">
        <f t="shared" ca="1" si="438"/>
        <v>81584.296999999991</v>
      </c>
      <c r="CH1020" s="3">
        <f t="shared" si="439"/>
        <v>43382</v>
      </c>
      <c r="CI1020" s="4">
        <f t="shared" ca="1" si="440"/>
        <v>753613.56</v>
      </c>
      <c r="CJ1020" s="4">
        <f t="shared" ca="1" si="441"/>
        <v>81584.296999999991</v>
      </c>
      <c r="CL1020" s="4">
        <f t="shared" ca="1" si="442"/>
        <v>835197.85700000008</v>
      </c>
    </row>
    <row r="1021" spans="2:90" x14ac:dyDescent="0.15">
      <c r="B1021" s="3">
        <v>43383</v>
      </c>
      <c r="E1021" s="86">
        <v>43383</v>
      </c>
      <c r="F1021" s="53">
        <v>12.08</v>
      </c>
      <c r="G1021">
        <v>4.17</v>
      </c>
      <c r="H1021">
        <v>20.96</v>
      </c>
      <c r="I1021">
        <v>26.45</v>
      </c>
      <c r="K1021">
        <v>10.59</v>
      </c>
      <c r="L1021">
        <v>13.48</v>
      </c>
      <c r="O1021">
        <v>15.21</v>
      </c>
      <c r="Q1021">
        <v>0.94</v>
      </c>
      <c r="R1021">
        <v>6.2</v>
      </c>
      <c r="S1021">
        <v>41.44</v>
      </c>
      <c r="T1021">
        <v>0.32500000000000001</v>
      </c>
      <c r="U1021">
        <v>41.44</v>
      </c>
      <c r="X1021" s="3">
        <f t="shared" si="420"/>
        <v>43383</v>
      </c>
      <c r="Y1021" s="40">
        <f ca="1">Y1020+SUMIFS('Transactions (Dated)'!$E$2:$E$53,'Transactions (Dated)'!$D$2:$D$53,'Share Values'!$X1021,'Transactions (Dated)'!$B$2:$B$53,'Share Values'!Y$11,'Transactions (Dated)'!$C$2:$C$53,"Buy")-SUMIFS('Transactions (Dated)'!$E$2:$E$53,'Transactions (Dated)'!$D$2:$D$53,'Share Values'!$X1021,'Transactions (Dated)'!$B$2:$B$53,'Share Values'!Y$11,'Transactions (Dated)'!$C$2:$C$53,"Sell")</f>
        <v>4625</v>
      </c>
      <c r="Z1021" s="40">
        <f ca="1">Z1020+SUMIFS('Transactions (Dated)'!$E$2:$E$53,'Transactions (Dated)'!$D$2:$D$53,'Share Values'!$X1021,'Transactions (Dated)'!$B$2:$B$53,'Share Values'!Z$11,'Transactions (Dated)'!$C$2:$C$53,"Buy")-SUMIFS('Transactions (Dated)'!$E$2:$E$53,'Transactions (Dated)'!$D$2:$D$53,'Share Values'!$X1021,'Transactions (Dated)'!$B$2:$B$53,'Share Values'!Z$11,'Transactions (Dated)'!$C$2:$C$53,"Sell")</f>
        <v>9375</v>
      </c>
      <c r="AA1021" s="40">
        <f ca="1">AA1020+SUMIFS('Transactions (Dated)'!$E$2:$E$53,'Transactions (Dated)'!$D$2:$D$53,'Share Values'!$X1021,'Transactions (Dated)'!$B$2:$B$53,'Share Values'!AA$11,'Transactions (Dated)'!$C$2:$C$53,"Buy")-SUMIFS('Transactions (Dated)'!$E$2:$E$53,'Transactions (Dated)'!$D$2:$D$53,'Share Values'!$X1021,'Transactions (Dated)'!$B$2:$B$53,'Share Values'!AA$11,'Transactions (Dated)'!$C$2:$C$53,"Sell")</f>
        <v>26357</v>
      </c>
      <c r="AB1021" s="40">
        <f ca="1">AB1020+SUMIFS('Transactions (Dated)'!$E$2:$E$53,'Transactions (Dated)'!$D$2:$D$53,'Share Values'!$X1021,'Transactions (Dated)'!$B$2:$B$53,'Share Values'!AB$11,'Transactions (Dated)'!$C$2:$C$53,"Buy")-SUMIFS('Transactions (Dated)'!$E$2:$E$53,'Transactions (Dated)'!$D$2:$D$53,'Share Values'!$X1021,'Transactions (Dated)'!$B$2:$B$53,'Share Values'!AB$11,'Transactions (Dated)'!$C$2:$C$53,"Sell")</f>
        <v>1892</v>
      </c>
      <c r="AC1021" s="40">
        <f ca="1">AC1020+SUMIFS('Transactions (Dated)'!$E$2:$E$53,'Transactions (Dated)'!$D$2:$D$53,'Share Values'!$X1021,'Transactions (Dated)'!$B$2:$B$53,'Share Values'!AC$11,'Transactions (Dated)'!$C$2:$C$53,"Buy")-SUMIFS('Transactions (Dated)'!$E$2:$E$53,'Transactions (Dated)'!$D$2:$D$53,'Share Values'!$X1021,'Transactions (Dated)'!$B$2:$B$53,'Share Values'!AC$11,'Transactions (Dated)'!$C$2:$C$53,"Sell")</f>
        <v>2348</v>
      </c>
      <c r="AD1021" s="40">
        <f ca="1">AD1020+SUMIFS('Transactions (Dated)'!$E$2:$E$53,'Transactions (Dated)'!$D$2:$D$53,'Share Values'!$X1021,'Transactions (Dated)'!$B$2:$B$53,'Share Values'!AD$11,'Transactions (Dated)'!$C$2:$C$53,"Buy")-SUMIFS('Transactions (Dated)'!$E$2:$E$53,'Transactions (Dated)'!$D$2:$D$53,'Share Values'!$X1021,'Transactions (Dated)'!$B$2:$B$53,'Share Values'!AD$11,'Transactions (Dated)'!$C$2:$C$53,"Sell")</f>
        <v>0</v>
      </c>
      <c r="AE1021" s="40">
        <f ca="1">AE1020+SUMIFS('Transactions (Dated)'!$E$2:$E$53,'Transactions (Dated)'!$D$2:$D$53,'Share Values'!$X1021,'Transactions (Dated)'!$B$2:$B$53,'Share Values'!AE$11,'Transactions (Dated)'!$C$2:$C$53,"Buy")-SUMIFS('Transactions (Dated)'!$E$2:$E$53,'Transactions (Dated)'!$D$2:$D$53,'Share Values'!$X1021,'Transactions (Dated)'!$B$2:$B$53,'Share Values'!AE$11,'Transactions (Dated)'!$C$2:$C$53,"Sell")</f>
        <v>2900</v>
      </c>
      <c r="AF1021" s="40">
        <f ca="1">AF1020+SUMIFS('Transactions (Dated)'!$E$2:$E$53,'Transactions (Dated)'!$D$2:$D$53,'Share Values'!$X1021,'Transactions (Dated)'!$B$2:$B$53,'Share Values'!AF$11,'Transactions (Dated)'!$C$2:$C$53,"Buy")-SUMIFS('Transactions (Dated)'!$E$2:$E$53,'Transactions (Dated)'!$D$2:$D$53,'Share Values'!$X1021,'Transactions (Dated)'!$B$2:$B$53,'Share Values'!AF$11,'Transactions (Dated)'!$C$2:$C$53,"Sell")</f>
        <v>14201</v>
      </c>
      <c r="AG1021" s="40">
        <f ca="1">AG1020+SUMIFS('Transactions (Dated)'!$E$2:$E$53,'Transactions (Dated)'!$D$2:$D$53,'Share Values'!$X1021,'Transactions (Dated)'!$B$2:$B$53,'Share Values'!AG$11,'Transactions (Dated)'!$C$2:$C$53,"Buy")-SUMIFS('Transactions (Dated)'!$E$2:$E$53,'Transactions (Dated)'!$D$2:$D$53,'Share Values'!$X1021,'Transactions (Dated)'!$B$2:$B$53,'Share Values'!AG$11,'Transactions (Dated)'!$C$2:$C$53,"Sell")</f>
        <v>6835</v>
      </c>
      <c r="AH1021" s="40">
        <f ca="1">AH1020+SUMIFS('Transactions (Dated)'!$E$2:$E$53,'Transactions (Dated)'!$D$2:$D$53,'Share Values'!$X1021,'Transactions (Dated)'!$B$2:$B$53,'Share Values'!AH$11,'Transactions (Dated)'!$C$2:$C$53,"Buy")-SUMIFS('Transactions (Dated)'!$E$2:$E$53,'Transactions (Dated)'!$D$2:$D$53,'Share Values'!$X1021,'Transactions (Dated)'!$B$2:$B$53,'Share Values'!AH$11,'Transactions (Dated)'!$C$2:$C$53,"Sell")</f>
        <v>0</v>
      </c>
      <c r="AI1021" s="40">
        <f ca="1">AI1020+SUMIFS('Transactions (Dated)'!$E$2:$E$53,'Transactions (Dated)'!$D$2:$D$53,'Share Values'!$X1021,'Transactions (Dated)'!$B$2:$B$53,'Share Values'!AI$11,'Transactions (Dated)'!$C$2:$C$53,"Buy")-SUMIFS('Transactions (Dated)'!$E$2:$E$53,'Transactions (Dated)'!$D$2:$D$53,'Share Values'!$X1021,'Transactions (Dated)'!$B$2:$B$53,'Share Values'!AI$11,'Transactions (Dated)'!$C$2:$C$53,"Sell")</f>
        <v>0</v>
      </c>
      <c r="AJ1021" s="40">
        <f ca="1">AJ1020+SUMIFS('Transactions (Dated)'!$E$2:$E$53,'Transactions (Dated)'!$D$2:$D$53,'Share Values'!$X1021,'Transactions (Dated)'!$B$2:$B$53,'Share Values'!AJ$11,'Transactions (Dated)'!$C$2:$C$53,"Buy")-SUMIFS('Transactions (Dated)'!$E$2:$E$53,'Transactions (Dated)'!$D$2:$D$53,'Share Values'!$X1021,'Transactions (Dated)'!$B$2:$B$53,'Share Values'!AJ$11,'Transactions (Dated)'!$C$2:$C$53,"Sell")</f>
        <v>0</v>
      </c>
      <c r="AK1021" s="40">
        <f ca="1">AK1020+SUMIFS('Transactions (Dated)'!$E$2:$E$53,'Transactions (Dated)'!$D$2:$D$53,'Share Values'!$X1021,'Transactions (Dated)'!$B$2:$B$53,'Share Values'!AK$11,'Transactions (Dated)'!$C$2:$C$53,"Buy")-SUMIFS('Transactions (Dated)'!$E$2:$E$53,'Transactions (Dated)'!$D$2:$D$53,'Share Values'!$X1021,'Transactions (Dated)'!$B$2:$B$53,'Share Values'!AK$11,'Transactions (Dated)'!$C$2:$C$53,"Sell")</f>
        <v>0</v>
      </c>
      <c r="AL1021" s="40">
        <f ca="1">AL1020+SUMIFS('Transactions (Dated)'!$E$2:$E$53,'Transactions (Dated)'!$D$2:$D$53,'Share Values'!$X1021,'Transactions (Dated)'!$B$2:$B$53,'Share Values'!AL$11,'Transactions (Dated)'!$C$2:$C$53,"Buy")-SUMIFS('Transactions (Dated)'!$E$2:$E$53,'Transactions (Dated)'!$D$2:$D$53,'Share Values'!$X1021,'Transactions (Dated)'!$B$2:$B$53,'Share Values'!AL$11,'Transactions (Dated)'!$C$2:$C$53,"Sell")</f>
        <v>0</v>
      </c>
      <c r="AM1021" s="40">
        <f ca="1">AM1020+SUMIFS('Transactions (Dated)'!$E$2:$E$53,'Transactions (Dated)'!$D$2:$D$53,'Share Values'!$X1021,'Transactions (Dated)'!$B$2:$B$53,'Share Values'!AM$11,'Transactions (Dated)'!$C$2:$C$53,"Buy")-SUMIFS('Transactions (Dated)'!$E$2:$E$53,'Transactions (Dated)'!$D$2:$D$53,'Share Values'!$X1021,'Transactions (Dated)'!$B$2:$B$53,'Share Values'!AM$11,'Transactions (Dated)'!$C$2:$C$53,"Sell")</f>
        <v>0</v>
      </c>
      <c r="AN1021" s="40">
        <f ca="1">AN1020+SUMIFS('Transactions (Dated)'!$E$2:$E$53,'Transactions (Dated)'!$D$2:$D$53,'Share Values'!$X1021,'Transactions (Dated)'!$B$2:$B$53,'Share Values'!AN$11,'Transactions (Dated)'!$C$2:$C$53,"Buy")-SUMIFS('Transactions (Dated)'!$E$2:$E$53,'Transactions (Dated)'!$D$2:$D$53,'Share Values'!$X1021,'Transactions (Dated)'!$B$2:$B$53,'Share Values'!AN$11,'Transactions (Dated)'!$C$2:$C$53,"Sell")</f>
        <v>0</v>
      </c>
      <c r="AQ1021" s="3">
        <f t="shared" si="421"/>
        <v>43383</v>
      </c>
      <c r="AR1021" s="6">
        <f t="shared" ca="1" si="422"/>
        <v>55870</v>
      </c>
      <c r="AS1021" s="6">
        <f t="shared" ca="1" si="423"/>
        <v>39093.75</v>
      </c>
      <c r="AT1021" s="6">
        <f t="shared" ca="1" si="424"/>
        <v>552442.72</v>
      </c>
      <c r="AU1021" s="6">
        <f t="shared" ca="1" si="425"/>
        <v>50043.4</v>
      </c>
      <c r="AV1021" s="6">
        <f t="shared" ca="1" si="426"/>
        <v>0</v>
      </c>
      <c r="AW1021" s="6">
        <f t="shared" ca="1" si="427"/>
        <v>0</v>
      </c>
      <c r="AX1021" s="6">
        <f t="shared" ca="1" si="428"/>
        <v>39092</v>
      </c>
      <c r="AY1021" s="6">
        <f t="shared" ca="1" si="429"/>
        <v>0</v>
      </c>
      <c r="AZ1021" s="6">
        <f t="shared" ca="1" si="430"/>
        <v>0</v>
      </c>
      <c r="BA1021" s="6">
        <f t="shared" ca="1" si="431"/>
        <v>0</v>
      </c>
      <c r="BB1021" s="6">
        <f t="shared" ca="1" si="432"/>
        <v>0</v>
      </c>
      <c r="BC1021" s="6">
        <f t="shared" ca="1" si="433"/>
        <v>0</v>
      </c>
      <c r="BD1021" s="6">
        <f t="shared" ca="1" si="434"/>
        <v>0</v>
      </c>
      <c r="BE1021" s="6">
        <f t="shared" ca="1" si="435"/>
        <v>0</v>
      </c>
      <c r="BF1021" s="6">
        <f t="shared" ca="1" si="418"/>
        <v>0</v>
      </c>
      <c r="BG1021" s="6">
        <f t="shared" ca="1" si="419"/>
        <v>0</v>
      </c>
      <c r="BJ1021" s="4">
        <f t="shared" ca="1" si="436"/>
        <v>736541.87</v>
      </c>
      <c r="BL1021" s="3">
        <f t="shared" si="437"/>
        <v>43383</v>
      </c>
      <c r="BM1021" s="6">
        <f>BM1020+SUMIFS('Transactions (Dated)'!G:G,'Transactions (Dated)'!D:D,'Share Values'!AQ1021)</f>
        <v>14317.649999999987</v>
      </c>
      <c r="BN1021" s="6">
        <f ca="1">BN1020+SUMIFS('Transactions (Dated)'!$F:$F,'Transactions (Dated)'!$D:$D,$BL1021,'Transactions (Dated)'!$B:$B,BN$11,'Transactions (Dated)'!$C:$C,"Dividend (paid to cash)")*Y1021</f>
        <v>0</v>
      </c>
      <c r="BO1021" s="6">
        <f ca="1">BO1020+SUMIFS('Transactions (Dated)'!$F:$F,'Transactions (Dated)'!$D:$D,$BL1021,'Transactions (Dated)'!$B:$B,BO$11,'Transactions (Dated)'!$C:$C,"Dividend (paid to cash)")*Z1021</f>
        <v>2750</v>
      </c>
      <c r="BP1021" s="6">
        <f ca="1">BP1020+SUMIFS('Transactions (Dated)'!$F:$F,'Transactions (Dated)'!$D:$D,$BL1021,'Transactions (Dated)'!$B:$B,BP$11,'Transactions (Dated)'!$C:$C,"Dividend (paid to cash)")*AA1021</f>
        <v>51745.237000000008</v>
      </c>
      <c r="BQ1021" s="6">
        <f ca="1">BQ1020+SUMIFS('Transactions (Dated)'!$F:$F,'Transactions (Dated)'!$D:$D,$BL1021,'Transactions (Dated)'!$B:$B,BQ$11,'Transactions (Dated)'!$C:$C,"Dividend (paid to cash)")*AB1021</f>
        <v>1026.4099999999999</v>
      </c>
      <c r="BR1021" s="6">
        <f ca="1">BR1020+SUMIFS('Transactions (Dated)'!$F:$F,'Transactions (Dated)'!$D:$D,$BL1021,'Transactions (Dated)'!$B:$B,BR$11,'Transactions (Dated)'!$C:$C,"Dividend (paid to cash)")*AC1021</f>
        <v>0</v>
      </c>
      <c r="BS1021" s="6">
        <f ca="1">BS1020+SUMIFS('Transactions (Dated)'!$F:$F,'Transactions (Dated)'!$D:$D,$BL1021,'Transactions (Dated)'!$B:$B,BS$11,'Transactions (Dated)'!$C:$C,"Dividend (paid to cash)")*AD1021</f>
        <v>0</v>
      </c>
      <c r="BT1021" s="6">
        <f ca="1">BT1020+SUMIFS('Transactions (Dated)'!$F:$F,'Transactions (Dated)'!$D:$D,$BL1021,'Transactions (Dated)'!$B:$B,BT$11,'Transactions (Dated)'!$C:$C,"Dividend (paid to cash)")*AE1021</f>
        <v>11745</v>
      </c>
      <c r="BU1021" s="6">
        <f ca="1">BU1020+SUMIFS('Transactions (Dated)'!$F:$F,'Transactions (Dated)'!$D:$D,$BL1021,'Transactions (Dated)'!$B:$B,BU$11,'Transactions (Dated)'!$C:$C,"Dividend (paid to cash)")*AF1021</f>
        <v>0</v>
      </c>
      <c r="BV1021" s="6">
        <f ca="1">BV1020+SUMIFS('Transactions (Dated)'!$F:$F,'Transactions (Dated)'!$D:$D,$BL1021,'Transactions (Dated)'!$B:$B,BV$11,'Transactions (Dated)'!$C:$C,"Dividend (paid to cash)")*AG1021</f>
        <v>0</v>
      </c>
      <c r="BW1021" s="6">
        <f ca="1">BW1020+SUMIFS('Transactions (Dated)'!$F:$F,'Transactions (Dated)'!$D:$D,$BL1021,'Transactions (Dated)'!$B:$B,BW$11,'Transactions (Dated)'!$C:$C,"Dividend (paid to cash)")*AH1021</f>
        <v>0</v>
      </c>
      <c r="BX1021" s="6">
        <f ca="1">BX1020+SUMIFS('Transactions (Dated)'!$F:$F,'Transactions (Dated)'!$D:$D,$BL1021,'Transactions (Dated)'!$B:$B,BX$11,'Transactions (Dated)'!$C:$C,"Dividend (paid to cash)")*AI1021</f>
        <v>0</v>
      </c>
      <c r="BY1021" s="6">
        <f ca="1">BY1020+SUMIFS('Transactions (Dated)'!$F:$F,'Transactions (Dated)'!$D:$D,$BL1021,'Transactions (Dated)'!$B:$B,BY$11,'Transactions (Dated)'!$C:$C,"Dividend (paid to cash)")*AJ1021</f>
        <v>0</v>
      </c>
      <c r="BZ1021" s="6">
        <f ca="1">BZ1020+SUMIFS('Transactions (Dated)'!$F:$F,'Transactions (Dated)'!$D:$D,$BL1021,'Transactions (Dated)'!$B:$B,BZ$11,'Transactions (Dated)'!$C:$C,"Dividend (paid to cash)")*AK1021</f>
        <v>0</v>
      </c>
      <c r="CA1021" s="6">
        <f ca="1">CA1020+SUMIFS('Transactions (Dated)'!$F:$F,'Transactions (Dated)'!$D:$D,$BL1021,'Transactions (Dated)'!$B:$B,CA$11,'Transactions (Dated)'!$C:$C,"Dividend (paid to cash)")*AL1021</f>
        <v>0</v>
      </c>
      <c r="CB1021" s="6">
        <v>0</v>
      </c>
      <c r="CC1021" s="6">
        <v>0</v>
      </c>
      <c r="CF1021" s="6">
        <f t="shared" ca="1" si="438"/>
        <v>81584.296999999991</v>
      </c>
      <c r="CH1021" s="3">
        <f t="shared" si="439"/>
        <v>43383</v>
      </c>
      <c r="CI1021" s="4">
        <f t="shared" ca="1" si="440"/>
        <v>736541.87</v>
      </c>
      <c r="CJ1021" s="4">
        <f t="shared" ca="1" si="441"/>
        <v>81584.296999999991</v>
      </c>
      <c r="CL1021" s="4">
        <f t="shared" ca="1" si="442"/>
        <v>818126.16700000002</v>
      </c>
    </row>
    <row r="1022" spans="2:90" x14ac:dyDescent="0.15">
      <c r="B1022" s="3">
        <v>43384</v>
      </c>
      <c r="E1022" s="86">
        <v>43384</v>
      </c>
      <c r="F1022" s="53">
        <v>12.4</v>
      </c>
      <c r="G1022">
        <v>3.96</v>
      </c>
      <c r="H1022">
        <v>20.71</v>
      </c>
      <c r="I1022">
        <v>25.7</v>
      </c>
      <c r="K1022">
        <v>10.62</v>
      </c>
      <c r="L1022">
        <v>13.5</v>
      </c>
      <c r="O1022">
        <v>15.2</v>
      </c>
      <c r="Q1022">
        <v>0.95</v>
      </c>
      <c r="R1022">
        <v>6.13</v>
      </c>
      <c r="S1022">
        <v>41.11</v>
      </c>
      <c r="T1022">
        <v>0.36</v>
      </c>
      <c r="U1022">
        <v>41.11</v>
      </c>
      <c r="X1022" s="3">
        <f t="shared" si="420"/>
        <v>43384</v>
      </c>
      <c r="Y1022" s="40">
        <f ca="1">Y1021+SUMIFS('Transactions (Dated)'!$E$2:$E$53,'Transactions (Dated)'!$D$2:$D$53,'Share Values'!$X1022,'Transactions (Dated)'!$B$2:$B$53,'Share Values'!Y$11,'Transactions (Dated)'!$C$2:$C$53,"Buy")-SUMIFS('Transactions (Dated)'!$E$2:$E$53,'Transactions (Dated)'!$D$2:$D$53,'Share Values'!$X1022,'Transactions (Dated)'!$B$2:$B$53,'Share Values'!Y$11,'Transactions (Dated)'!$C$2:$C$53,"Sell")</f>
        <v>4625</v>
      </c>
      <c r="Z1022" s="40">
        <f ca="1">Z1021+SUMIFS('Transactions (Dated)'!$E$2:$E$53,'Transactions (Dated)'!$D$2:$D$53,'Share Values'!$X1022,'Transactions (Dated)'!$B$2:$B$53,'Share Values'!Z$11,'Transactions (Dated)'!$C$2:$C$53,"Buy")-SUMIFS('Transactions (Dated)'!$E$2:$E$53,'Transactions (Dated)'!$D$2:$D$53,'Share Values'!$X1022,'Transactions (Dated)'!$B$2:$B$53,'Share Values'!Z$11,'Transactions (Dated)'!$C$2:$C$53,"Sell")</f>
        <v>9375</v>
      </c>
      <c r="AA1022" s="40">
        <f ca="1">AA1021+SUMIFS('Transactions (Dated)'!$E$2:$E$53,'Transactions (Dated)'!$D$2:$D$53,'Share Values'!$X1022,'Transactions (Dated)'!$B$2:$B$53,'Share Values'!AA$11,'Transactions (Dated)'!$C$2:$C$53,"Buy")-SUMIFS('Transactions (Dated)'!$E$2:$E$53,'Transactions (Dated)'!$D$2:$D$53,'Share Values'!$X1022,'Transactions (Dated)'!$B$2:$B$53,'Share Values'!AA$11,'Transactions (Dated)'!$C$2:$C$53,"Sell")</f>
        <v>26357</v>
      </c>
      <c r="AB1022" s="40">
        <f ca="1">AB1021+SUMIFS('Transactions (Dated)'!$E$2:$E$53,'Transactions (Dated)'!$D$2:$D$53,'Share Values'!$X1022,'Transactions (Dated)'!$B$2:$B$53,'Share Values'!AB$11,'Transactions (Dated)'!$C$2:$C$53,"Buy")-SUMIFS('Transactions (Dated)'!$E$2:$E$53,'Transactions (Dated)'!$D$2:$D$53,'Share Values'!$X1022,'Transactions (Dated)'!$B$2:$B$53,'Share Values'!AB$11,'Transactions (Dated)'!$C$2:$C$53,"Sell")</f>
        <v>1892</v>
      </c>
      <c r="AC1022" s="40">
        <f ca="1">AC1021+SUMIFS('Transactions (Dated)'!$E$2:$E$53,'Transactions (Dated)'!$D$2:$D$53,'Share Values'!$X1022,'Transactions (Dated)'!$B$2:$B$53,'Share Values'!AC$11,'Transactions (Dated)'!$C$2:$C$53,"Buy")-SUMIFS('Transactions (Dated)'!$E$2:$E$53,'Transactions (Dated)'!$D$2:$D$53,'Share Values'!$X1022,'Transactions (Dated)'!$B$2:$B$53,'Share Values'!AC$11,'Transactions (Dated)'!$C$2:$C$53,"Sell")</f>
        <v>2348</v>
      </c>
      <c r="AD1022" s="40">
        <f ca="1">AD1021+SUMIFS('Transactions (Dated)'!$E$2:$E$53,'Transactions (Dated)'!$D$2:$D$53,'Share Values'!$X1022,'Transactions (Dated)'!$B$2:$B$53,'Share Values'!AD$11,'Transactions (Dated)'!$C$2:$C$53,"Buy")-SUMIFS('Transactions (Dated)'!$E$2:$E$53,'Transactions (Dated)'!$D$2:$D$53,'Share Values'!$X1022,'Transactions (Dated)'!$B$2:$B$53,'Share Values'!AD$11,'Transactions (Dated)'!$C$2:$C$53,"Sell")</f>
        <v>0</v>
      </c>
      <c r="AE1022" s="40">
        <f ca="1">AE1021+SUMIFS('Transactions (Dated)'!$E$2:$E$53,'Transactions (Dated)'!$D$2:$D$53,'Share Values'!$X1022,'Transactions (Dated)'!$B$2:$B$53,'Share Values'!AE$11,'Transactions (Dated)'!$C$2:$C$53,"Buy")-SUMIFS('Transactions (Dated)'!$E$2:$E$53,'Transactions (Dated)'!$D$2:$D$53,'Share Values'!$X1022,'Transactions (Dated)'!$B$2:$B$53,'Share Values'!AE$11,'Transactions (Dated)'!$C$2:$C$53,"Sell")</f>
        <v>2900</v>
      </c>
      <c r="AF1022" s="40">
        <f ca="1">AF1021+SUMIFS('Transactions (Dated)'!$E$2:$E$53,'Transactions (Dated)'!$D$2:$D$53,'Share Values'!$X1022,'Transactions (Dated)'!$B$2:$B$53,'Share Values'!AF$11,'Transactions (Dated)'!$C$2:$C$53,"Buy")-SUMIFS('Transactions (Dated)'!$E$2:$E$53,'Transactions (Dated)'!$D$2:$D$53,'Share Values'!$X1022,'Transactions (Dated)'!$B$2:$B$53,'Share Values'!AF$11,'Transactions (Dated)'!$C$2:$C$53,"Sell")</f>
        <v>14201</v>
      </c>
      <c r="AG1022" s="40">
        <f ca="1">AG1021+SUMIFS('Transactions (Dated)'!$E$2:$E$53,'Transactions (Dated)'!$D$2:$D$53,'Share Values'!$X1022,'Transactions (Dated)'!$B$2:$B$53,'Share Values'!AG$11,'Transactions (Dated)'!$C$2:$C$53,"Buy")-SUMIFS('Transactions (Dated)'!$E$2:$E$53,'Transactions (Dated)'!$D$2:$D$53,'Share Values'!$X1022,'Transactions (Dated)'!$B$2:$B$53,'Share Values'!AG$11,'Transactions (Dated)'!$C$2:$C$53,"Sell")</f>
        <v>6835</v>
      </c>
      <c r="AH1022" s="40">
        <f ca="1">AH1021+SUMIFS('Transactions (Dated)'!$E$2:$E$53,'Transactions (Dated)'!$D$2:$D$53,'Share Values'!$X1022,'Transactions (Dated)'!$B$2:$B$53,'Share Values'!AH$11,'Transactions (Dated)'!$C$2:$C$53,"Buy")-SUMIFS('Transactions (Dated)'!$E$2:$E$53,'Transactions (Dated)'!$D$2:$D$53,'Share Values'!$X1022,'Transactions (Dated)'!$B$2:$B$53,'Share Values'!AH$11,'Transactions (Dated)'!$C$2:$C$53,"Sell")</f>
        <v>0</v>
      </c>
      <c r="AI1022" s="40">
        <f ca="1">AI1021+SUMIFS('Transactions (Dated)'!$E$2:$E$53,'Transactions (Dated)'!$D$2:$D$53,'Share Values'!$X1022,'Transactions (Dated)'!$B$2:$B$53,'Share Values'!AI$11,'Transactions (Dated)'!$C$2:$C$53,"Buy")-SUMIFS('Transactions (Dated)'!$E$2:$E$53,'Transactions (Dated)'!$D$2:$D$53,'Share Values'!$X1022,'Transactions (Dated)'!$B$2:$B$53,'Share Values'!AI$11,'Transactions (Dated)'!$C$2:$C$53,"Sell")</f>
        <v>0</v>
      </c>
      <c r="AJ1022" s="40">
        <f ca="1">AJ1021+SUMIFS('Transactions (Dated)'!$E$2:$E$53,'Transactions (Dated)'!$D$2:$D$53,'Share Values'!$X1022,'Transactions (Dated)'!$B$2:$B$53,'Share Values'!AJ$11,'Transactions (Dated)'!$C$2:$C$53,"Buy")-SUMIFS('Transactions (Dated)'!$E$2:$E$53,'Transactions (Dated)'!$D$2:$D$53,'Share Values'!$X1022,'Transactions (Dated)'!$B$2:$B$53,'Share Values'!AJ$11,'Transactions (Dated)'!$C$2:$C$53,"Sell")</f>
        <v>0</v>
      </c>
      <c r="AK1022" s="40">
        <f ca="1">AK1021+SUMIFS('Transactions (Dated)'!$E$2:$E$53,'Transactions (Dated)'!$D$2:$D$53,'Share Values'!$X1022,'Transactions (Dated)'!$B$2:$B$53,'Share Values'!AK$11,'Transactions (Dated)'!$C$2:$C$53,"Buy")-SUMIFS('Transactions (Dated)'!$E$2:$E$53,'Transactions (Dated)'!$D$2:$D$53,'Share Values'!$X1022,'Transactions (Dated)'!$B$2:$B$53,'Share Values'!AK$11,'Transactions (Dated)'!$C$2:$C$53,"Sell")</f>
        <v>0</v>
      </c>
      <c r="AL1022" s="40">
        <f ca="1">AL1021+SUMIFS('Transactions (Dated)'!$E$2:$E$53,'Transactions (Dated)'!$D$2:$D$53,'Share Values'!$X1022,'Transactions (Dated)'!$B$2:$B$53,'Share Values'!AL$11,'Transactions (Dated)'!$C$2:$C$53,"Buy")-SUMIFS('Transactions (Dated)'!$E$2:$E$53,'Transactions (Dated)'!$D$2:$D$53,'Share Values'!$X1022,'Transactions (Dated)'!$B$2:$B$53,'Share Values'!AL$11,'Transactions (Dated)'!$C$2:$C$53,"Sell")</f>
        <v>0</v>
      </c>
      <c r="AM1022" s="40">
        <f ca="1">AM1021+SUMIFS('Transactions (Dated)'!$E$2:$E$53,'Transactions (Dated)'!$D$2:$D$53,'Share Values'!$X1022,'Transactions (Dated)'!$B$2:$B$53,'Share Values'!AM$11,'Transactions (Dated)'!$C$2:$C$53,"Buy")-SUMIFS('Transactions (Dated)'!$E$2:$E$53,'Transactions (Dated)'!$D$2:$D$53,'Share Values'!$X1022,'Transactions (Dated)'!$B$2:$B$53,'Share Values'!AM$11,'Transactions (Dated)'!$C$2:$C$53,"Sell")</f>
        <v>0</v>
      </c>
      <c r="AN1022" s="40">
        <f ca="1">AN1021+SUMIFS('Transactions (Dated)'!$E$2:$E$53,'Transactions (Dated)'!$D$2:$D$53,'Share Values'!$X1022,'Transactions (Dated)'!$B$2:$B$53,'Share Values'!AN$11,'Transactions (Dated)'!$C$2:$C$53,"Buy")-SUMIFS('Transactions (Dated)'!$E$2:$E$53,'Transactions (Dated)'!$D$2:$D$53,'Share Values'!$X1022,'Transactions (Dated)'!$B$2:$B$53,'Share Values'!AN$11,'Transactions (Dated)'!$C$2:$C$53,"Sell")</f>
        <v>0</v>
      </c>
      <c r="AQ1022" s="3">
        <f t="shared" si="421"/>
        <v>43384</v>
      </c>
      <c r="AR1022" s="6">
        <f t="shared" ca="1" si="422"/>
        <v>57350</v>
      </c>
      <c r="AS1022" s="6">
        <f t="shared" ca="1" si="423"/>
        <v>37125</v>
      </c>
      <c r="AT1022" s="6">
        <f t="shared" ca="1" si="424"/>
        <v>545853.47</v>
      </c>
      <c r="AU1022" s="6">
        <f t="shared" ca="1" si="425"/>
        <v>48624.4</v>
      </c>
      <c r="AV1022" s="6">
        <f t="shared" ca="1" si="426"/>
        <v>0</v>
      </c>
      <c r="AW1022" s="6">
        <f t="shared" ca="1" si="427"/>
        <v>0</v>
      </c>
      <c r="AX1022" s="6">
        <f t="shared" ca="1" si="428"/>
        <v>39150</v>
      </c>
      <c r="AY1022" s="6">
        <f t="shared" ca="1" si="429"/>
        <v>0</v>
      </c>
      <c r="AZ1022" s="6">
        <f t="shared" ca="1" si="430"/>
        <v>0</v>
      </c>
      <c r="BA1022" s="6">
        <f t="shared" ca="1" si="431"/>
        <v>0</v>
      </c>
      <c r="BB1022" s="6">
        <f t="shared" ca="1" si="432"/>
        <v>0</v>
      </c>
      <c r="BC1022" s="6">
        <f t="shared" ca="1" si="433"/>
        <v>0</v>
      </c>
      <c r="BD1022" s="6">
        <f t="shared" ca="1" si="434"/>
        <v>0</v>
      </c>
      <c r="BE1022" s="6">
        <f t="shared" ca="1" si="435"/>
        <v>0</v>
      </c>
      <c r="BF1022" s="6">
        <f t="shared" ca="1" si="418"/>
        <v>0</v>
      </c>
      <c r="BG1022" s="6">
        <f t="shared" ca="1" si="419"/>
        <v>0</v>
      </c>
      <c r="BJ1022" s="4">
        <f t="shared" ca="1" si="436"/>
        <v>728102.87</v>
      </c>
      <c r="BL1022" s="3">
        <f t="shared" si="437"/>
        <v>43384</v>
      </c>
      <c r="BM1022" s="6">
        <f>BM1021+SUMIFS('Transactions (Dated)'!G:G,'Transactions (Dated)'!D:D,'Share Values'!AQ1022)</f>
        <v>14317.649999999987</v>
      </c>
      <c r="BN1022" s="6">
        <f ca="1">BN1021+SUMIFS('Transactions (Dated)'!$F:$F,'Transactions (Dated)'!$D:$D,$BL1022,'Transactions (Dated)'!$B:$B,BN$11,'Transactions (Dated)'!$C:$C,"Dividend (paid to cash)")*Y1022</f>
        <v>0</v>
      </c>
      <c r="BO1022" s="6">
        <f ca="1">BO1021+SUMIFS('Transactions (Dated)'!$F:$F,'Transactions (Dated)'!$D:$D,$BL1022,'Transactions (Dated)'!$B:$B,BO$11,'Transactions (Dated)'!$C:$C,"Dividend (paid to cash)")*Z1022</f>
        <v>2750</v>
      </c>
      <c r="BP1022" s="6">
        <f ca="1">BP1021+SUMIFS('Transactions (Dated)'!$F:$F,'Transactions (Dated)'!$D:$D,$BL1022,'Transactions (Dated)'!$B:$B,BP$11,'Transactions (Dated)'!$C:$C,"Dividend (paid to cash)")*AA1022</f>
        <v>51745.237000000008</v>
      </c>
      <c r="BQ1022" s="6">
        <f ca="1">BQ1021+SUMIFS('Transactions (Dated)'!$F:$F,'Transactions (Dated)'!$D:$D,$BL1022,'Transactions (Dated)'!$B:$B,BQ$11,'Transactions (Dated)'!$C:$C,"Dividend (paid to cash)")*AB1022</f>
        <v>1026.4099999999999</v>
      </c>
      <c r="BR1022" s="6">
        <f ca="1">BR1021+SUMIFS('Transactions (Dated)'!$F:$F,'Transactions (Dated)'!$D:$D,$BL1022,'Transactions (Dated)'!$B:$B,BR$11,'Transactions (Dated)'!$C:$C,"Dividend (paid to cash)")*AC1022</f>
        <v>0</v>
      </c>
      <c r="BS1022" s="6">
        <f ca="1">BS1021+SUMIFS('Transactions (Dated)'!$F:$F,'Transactions (Dated)'!$D:$D,$BL1022,'Transactions (Dated)'!$B:$B,BS$11,'Transactions (Dated)'!$C:$C,"Dividend (paid to cash)")*AD1022</f>
        <v>0</v>
      </c>
      <c r="BT1022" s="6">
        <f ca="1">BT1021+SUMIFS('Transactions (Dated)'!$F:$F,'Transactions (Dated)'!$D:$D,$BL1022,'Transactions (Dated)'!$B:$B,BT$11,'Transactions (Dated)'!$C:$C,"Dividend (paid to cash)")*AE1022</f>
        <v>11745</v>
      </c>
      <c r="BU1022" s="6">
        <f ca="1">BU1021+SUMIFS('Transactions (Dated)'!$F:$F,'Transactions (Dated)'!$D:$D,$BL1022,'Transactions (Dated)'!$B:$B,BU$11,'Transactions (Dated)'!$C:$C,"Dividend (paid to cash)")*AF1022</f>
        <v>0</v>
      </c>
      <c r="BV1022" s="6">
        <f ca="1">BV1021+SUMIFS('Transactions (Dated)'!$F:$F,'Transactions (Dated)'!$D:$D,$BL1022,'Transactions (Dated)'!$B:$B,BV$11,'Transactions (Dated)'!$C:$C,"Dividend (paid to cash)")*AG1022</f>
        <v>0</v>
      </c>
      <c r="BW1022" s="6">
        <f ca="1">BW1021+SUMIFS('Transactions (Dated)'!$F:$F,'Transactions (Dated)'!$D:$D,$BL1022,'Transactions (Dated)'!$B:$B,BW$11,'Transactions (Dated)'!$C:$C,"Dividend (paid to cash)")*AH1022</f>
        <v>0</v>
      </c>
      <c r="BX1022" s="6">
        <f ca="1">BX1021+SUMIFS('Transactions (Dated)'!$F:$F,'Transactions (Dated)'!$D:$D,$BL1022,'Transactions (Dated)'!$B:$B,BX$11,'Transactions (Dated)'!$C:$C,"Dividend (paid to cash)")*AI1022</f>
        <v>0</v>
      </c>
      <c r="BY1022" s="6">
        <f ca="1">BY1021+SUMIFS('Transactions (Dated)'!$F:$F,'Transactions (Dated)'!$D:$D,$BL1022,'Transactions (Dated)'!$B:$B,BY$11,'Transactions (Dated)'!$C:$C,"Dividend (paid to cash)")*AJ1022</f>
        <v>0</v>
      </c>
      <c r="BZ1022" s="6">
        <f ca="1">BZ1021+SUMIFS('Transactions (Dated)'!$F:$F,'Transactions (Dated)'!$D:$D,$BL1022,'Transactions (Dated)'!$B:$B,BZ$11,'Transactions (Dated)'!$C:$C,"Dividend (paid to cash)")*AK1022</f>
        <v>0</v>
      </c>
      <c r="CA1022" s="6">
        <f ca="1">CA1021+SUMIFS('Transactions (Dated)'!$F:$F,'Transactions (Dated)'!$D:$D,$BL1022,'Transactions (Dated)'!$B:$B,CA$11,'Transactions (Dated)'!$C:$C,"Dividend (paid to cash)")*AL1022</f>
        <v>0</v>
      </c>
      <c r="CB1022" s="6">
        <v>0</v>
      </c>
      <c r="CC1022" s="6">
        <v>0</v>
      </c>
      <c r="CF1022" s="6">
        <f t="shared" ca="1" si="438"/>
        <v>81584.296999999991</v>
      </c>
      <c r="CH1022" s="3">
        <f t="shared" si="439"/>
        <v>43384</v>
      </c>
      <c r="CI1022" s="4">
        <f t="shared" ca="1" si="440"/>
        <v>728102.87</v>
      </c>
      <c r="CJ1022" s="4">
        <f t="shared" ca="1" si="441"/>
        <v>81584.296999999991</v>
      </c>
      <c r="CL1022" s="4">
        <f t="shared" ca="1" si="442"/>
        <v>809687.16700000002</v>
      </c>
    </row>
    <row r="1023" spans="2:90" x14ac:dyDescent="0.15">
      <c r="B1023" s="3">
        <v>43385</v>
      </c>
      <c r="E1023" s="86">
        <v>43385</v>
      </c>
      <c r="F1023" s="53">
        <v>12.49</v>
      </c>
      <c r="G1023">
        <v>4.04</v>
      </c>
      <c r="H1023">
        <v>20.84</v>
      </c>
      <c r="I1023">
        <v>26.05</v>
      </c>
      <c r="K1023">
        <v>10.6</v>
      </c>
      <c r="L1023">
        <v>13.35</v>
      </c>
      <c r="O1023">
        <v>15.3</v>
      </c>
      <c r="Q1023">
        <v>0.96</v>
      </c>
      <c r="R1023">
        <v>6.1</v>
      </c>
      <c r="S1023">
        <v>41.54</v>
      </c>
      <c r="T1023">
        <v>0.35</v>
      </c>
      <c r="U1023">
        <v>41.54</v>
      </c>
      <c r="X1023" s="3">
        <f t="shared" si="420"/>
        <v>43385</v>
      </c>
      <c r="Y1023" s="40">
        <f ca="1">Y1022+SUMIFS('Transactions (Dated)'!$E$2:$E$53,'Transactions (Dated)'!$D$2:$D$53,'Share Values'!$X1023,'Transactions (Dated)'!$B$2:$B$53,'Share Values'!Y$11,'Transactions (Dated)'!$C$2:$C$53,"Buy")-SUMIFS('Transactions (Dated)'!$E$2:$E$53,'Transactions (Dated)'!$D$2:$D$53,'Share Values'!$X1023,'Transactions (Dated)'!$B$2:$B$53,'Share Values'!Y$11,'Transactions (Dated)'!$C$2:$C$53,"Sell")</f>
        <v>4625</v>
      </c>
      <c r="Z1023" s="40">
        <f ca="1">Z1022+SUMIFS('Transactions (Dated)'!$E$2:$E$53,'Transactions (Dated)'!$D$2:$D$53,'Share Values'!$X1023,'Transactions (Dated)'!$B$2:$B$53,'Share Values'!Z$11,'Transactions (Dated)'!$C$2:$C$53,"Buy")-SUMIFS('Transactions (Dated)'!$E$2:$E$53,'Transactions (Dated)'!$D$2:$D$53,'Share Values'!$X1023,'Transactions (Dated)'!$B$2:$B$53,'Share Values'!Z$11,'Transactions (Dated)'!$C$2:$C$53,"Sell")</f>
        <v>9375</v>
      </c>
      <c r="AA1023" s="40">
        <f ca="1">AA1022+SUMIFS('Transactions (Dated)'!$E$2:$E$53,'Transactions (Dated)'!$D$2:$D$53,'Share Values'!$X1023,'Transactions (Dated)'!$B$2:$B$53,'Share Values'!AA$11,'Transactions (Dated)'!$C$2:$C$53,"Buy")-SUMIFS('Transactions (Dated)'!$E$2:$E$53,'Transactions (Dated)'!$D$2:$D$53,'Share Values'!$X1023,'Transactions (Dated)'!$B$2:$B$53,'Share Values'!AA$11,'Transactions (Dated)'!$C$2:$C$53,"Sell")</f>
        <v>26357</v>
      </c>
      <c r="AB1023" s="40">
        <f ca="1">AB1022+SUMIFS('Transactions (Dated)'!$E$2:$E$53,'Transactions (Dated)'!$D$2:$D$53,'Share Values'!$X1023,'Transactions (Dated)'!$B$2:$B$53,'Share Values'!AB$11,'Transactions (Dated)'!$C$2:$C$53,"Buy")-SUMIFS('Transactions (Dated)'!$E$2:$E$53,'Transactions (Dated)'!$D$2:$D$53,'Share Values'!$X1023,'Transactions (Dated)'!$B$2:$B$53,'Share Values'!AB$11,'Transactions (Dated)'!$C$2:$C$53,"Sell")</f>
        <v>1892</v>
      </c>
      <c r="AC1023" s="40">
        <f ca="1">AC1022+SUMIFS('Transactions (Dated)'!$E$2:$E$53,'Transactions (Dated)'!$D$2:$D$53,'Share Values'!$X1023,'Transactions (Dated)'!$B$2:$B$53,'Share Values'!AC$11,'Transactions (Dated)'!$C$2:$C$53,"Buy")-SUMIFS('Transactions (Dated)'!$E$2:$E$53,'Transactions (Dated)'!$D$2:$D$53,'Share Values'!$X1023,'Transactions (Dated)'!$B$2:$B$53,'Share Values'!AC$11,'Transactions (Dated)'!$C$2:$C$53,"Sell")</f>
        <v>2348</v>
      </c>
      <c r="AD1023" s="40">
        <f ca="1">AD1022+SUMIFS('Transactions (Dated)'!$E$2:$E$53,'Transactions (Dated)'!$D$2:$D$53,'Share Values'!$X1023,'Transactions (Dated)'!$B$2:$B$53,'Share Values'!AD$11,'Transactions (Dated)'!$C$2:$C$53,"Buy")-SUMIFS('Transactions (Dated)'!$E$2:$E$53,'Transactions (Dated)'!$D$2:$D$53,'Share Values'!$X1023,'Transactions (Dated)'!$B$2:$B$53,'Share Values'!AD$11,'Transactions (Dated)'!$C$2:$C$53,"Sell")</f>
        <v>0</v>
      </c>
      <c r="AE1023" s="40">
        <f ca="1">AE1022+SUMIFS('Transactions (Dated)'!$E$2:$E$53,'Transactions (Dated)'!$D$2:$D$53,'Share Values'!$X1023,'Transactions (Dated)'!$B$2:$B$53,'Share Values'!AE$11,'Transactions (Dated)'!$C$2:$C$53,"Buy")-SUMIFS('Transactions (Dated)'!$E$2:$E$53,'Transactions (Dated)'!$D$2:$D$53,'Share Values'!$X1023,'Transactions (Dated)'!$B$2:$B$53,'Share Values'!AE$11,'Transactions (Dated)'!$C$2:$C$53,"Sell")</f>
        <v>2900</v>
      </c>
      <c r="AF1023" s="40">
        <f ca="1">AF1022+SUMIFS('Transactions (Dated)'!$E$2:$E$53,'Transactions (Dated)'!$D$2:$D$53,'Share Values'!$X1023,'Transactions (Dated)'!$B$2:$B$53,'Share Values'!AF$11,'Transactions (Dated)'!$C$2:$C$53,"Buy")-SUMIFS('Transactions (Dated)'!$E$2:$E$53,'Transactions (Dated)'!$D$2:$D$53,'Share Values'!$X1023,'Transactions (Dated)'!$B$2:$B$53,'Share Values'!AF$11,'Transactions (Dated)'!$C$2:$C$53,"Sell")</f>
        <v>14201</v>
      </c>
      <c r="AG1023" s="40">
        <f ca="1">AG1022+SUMIFS('Transactions (Dated)'!$E$2:$E$53,'Transactions (Dated)'!$D$2:$D$53,'Share Values'!$X1023,'Transactions (Dated)'!$B$2:$B$53,'Share Values'!AG$11,'Transactions (Dated)'!$C$2:$C$53,"Buy")-SUMIFS('Transactions (Dated)'!$E$2:$E$53,'Transactions (Dated)'!$D$2:$D$53,'Share Values'!$X1023,'Transactions (Dated)'!$B$2:$B$53,'Share Values'!AG$11,'Transactions (Dated)'!$C$2:$C$53,"Sell")</f>
        <v>6835</v>
      </c>
      <c r="AH1023" s="40">
        <f ca="1">AH1022+SUMIFS('Transactions (Dated)'!$E$2:$E$53,'Transactions (Dated)'!$D$2:$D$53,'Share Values'!$X1023,'Transactions (Dated)'!$B$2:$B$53,'Share Values'!AH$11,'Transactions (Dated)'!$C$2:$C$53,"Buy")-SUMIFS('Transactions (Dated)'!$E$2:$E$53,'Transactions (Dated)'!$D$2:$D$53,'Share Values'!$X1023,'Transactions (Dated)'!$B$2:$B$53,'Share Values'!AH$11,'Transactions (Dated)'!$C$2:$C$53,"Sell")</f>
        <v>0</v>
      </c>
      <c r="AI1023" s="40">
        <f ca="1">AI1022+SUMIFS('Transactions (Dated)'!$E$2:$E$53,'Transactions (Dated)'!$D$2:$D$53,'Share Values'!$X1023,'Transactions (Dated)'!$B$2:$B$53,'Share Values'!AI$11,'Transactions (Dated)'!$C$2:$C$53,"Buy")-SUMIFS('Transactions (Dated)'!$E$2:$E$53,'Transactions (Dated)'!$D$2:$D$53,'Share Values'!$X1023,'Transactions (Dated)'!$B$2:$B$53,'Share Values'!AI$11,'Transactions (Dated)'!$C$2:$C$53,"Sell")</f>
        <v>0</v>
      </c>
      <c r="AJ1023" s="40">
        <f ca="1">AJ1022+SUMIFS('Transactions (Dated)'!$E$2:$E$53,'Transactions (Dated)'!$D$2:$D$53,'Share Values'!$X1023,'Transactions (Dated)'!$B$2:$B$53,'Share Values'!AJ$11,'Transactions (Dated)'!$C$2:$C$53,"Buy")-SUMIFS('Transactions (Dated)'!$E$2:$E$53,'Transactions (Dated)'!$D$2:$D$53,'Share Values'!$X1023,'Transactions (Dated)'!$B$2:$B$53,'Share Values'!AJ$11,'Transactions (Dated)'!$C$2:$C$53,"Sell")</f>
        <v>0</v>
      </c>
      <c r="AK1023" s="40">
        <f ca="1">AK1022+SUMIFS('Transactions (Dated)'!$E$2:$E$53,'Transactions (Dated)'!$D$2:$D$53,'Share Values'!$X1023,'Transactions (Dated)'!$B$2:$B$53,'Share Values'!AK$11,'Transactions (Dated)'!$C$2:$C$53,"Buy")-SUMIFS('Transactions (Dated)'!$E$2:$E$53,'Transactions (Dated)'!$D$2:$D$53,'Share Values'!$X1023,'Transactions (Dated)'!$B$2:$B$53,'Share Values'!AK$11,'Transactions (Dated)'!$C$2:$C$53,"Sell")</f>
        <v>0</v>
      </c>
      <c r="AL1023" s="40">
        <f ca="1">AL1022+SUMIFS('Transactions (Dated)'!$E$2:$E$53,'Transactions (Dated)'!$D$2:$D$53,'Share Values'!$X1023,'Transactions (Dated)'!$B$2:$B$53,'Share Values'!AL$11,'Transactions (Dated)'!$C$2:$C$53,"Buy")-SUMIFS('Transactions (Dated)'!$E$2:$E$53,'Transactions (Dated)'!$D$2:$D$53,'Share Values'!$X1023,'Transactions (Dated)'!$B$2:$B$53,'Share Values'!AL$11,'Transactions (Dated)'!$C$2:$C$53,"Sell")</f>
        <v>0</v>
      </c>
      <c r="AM1023" s="40">
        <f ca="1">AM1022+SUMIFS('Transactions (Dated)'!$E$2:$E$53,'Transactions (Dated)'!$D$2:$D$53,'Share Values'!$X1023,'Transactions (Dated)'!$B$2:$B$53,'Share Values'!AM$11,'Transactions (Dated)'!$C$2:$C$53,"Buy")-SUMIFS('Transactions (Dated)'!$E$2:$E$53,'Transactions (Dated)'!$D$2:$D$53,'Share Values'!$X1023,'Transactions (Dated)'!$B$2:$B$53,'Share Values'!AM$11,'Transactions (Dated)'!$C$2:$C$53,"Sell")</f>
        <v>0</v>
      </c>
      <c r="AN1023" s="40">
        <f ca="1">AN1022+SUMIFS('Transactions (Dated)'!$E$2:$E$53,'Transactions (Dated)'!$D$2:$D$53,'Share Values'!$X1023,'Transactions (Dated)'!$B$2:$B$53,'Share Values'!AN$11,'Transactions (Dated)'!$C$2:$C$53,"Buy")-SUMIFS('Transactions (Dated)'!$E$2:$E$53,'Transactions (Dated)'!$D$2:$D$53,'Share Values'!$X1023,'Transactions (Dated)'!$B$2:$B$53,'Share Values'!AN$11,'Transactions (Dated)'!$C$2:$C$53,"Sell")</f>
        <v>0</v>
      </c>
      <c r="AQ1023" s="3">
        <f t="shared" si="421"/>
        <v>43385</v>
      </c>
      <c r="AR1023" s="6">
        <f t="shared" ca="1" si="422"/>
        <v>57766.25</v>
      </c>
      <c r="AS1023" s="6">
        <f t="shared" ca="1" si="423"/>
        <v>37875</v>
      </c>
      <c r="AT1023" s="6">
        <f t="shared" ca="1" si="424"/>
        <v>549279.88</v>
      </c>
      <c r="AU1023" s="6">
        <f t="shared" ca="1" si="425"/>
        <v>49286.6</v>
      </c>
      <c r="AV1023" s="6">
        <f t="shared" ca="1" si="426"/>
        <v>0</v>
      </c>
      <c r="AW1023" s="6">
        <f t="shared" ca="1" si="427"/>
        <v>0</v>
      </c>
      <c r="AX1023" s="6">
        <f t="shared" ca="1" si="428"/>
        <v>38715</v>
      </c>
      <c r="AY1023" s="6">
        <f t="shared" ca="1" si="429"/>
        <v>0</v>
      </c>
      <c r="AZ1023" s="6">
        <f t="shared" ca="1" si="430"/>
        <v>0</v>
      </c>
      <c r="BA1023" s="6">
        <f t="shared" ca="1" si="431"/>
        <v>0</v>
      </c>
      <c r="BB1023" s="6">
        <f t="shared" ca="1" si="432"/>
        <v>0</v>
      </c>
      <c r="BC1023" s="6">
        <f t="shared" ca="1" si="433"/>
        <v>0</v>
      </c>
      <c r="BD1023" s="6">
        <f t="shared" ca="1" si="434"/>
        <v>0</v>
      </c>
      <c r="BE1023" s="6">
        <f t="shared" ca="1" si="435"/>
        <v>0</v>
      </c>
      <c r="BF1023" s="6">
        <f t="shared" ca="1" si="418"/>
        <v>0</v>
      </c>
      <c r="BG1023" s="6">
        <f t="shared" ca="1" si="419"/>
        <v>0</v>
      </c>
      <c r="BJ1023" s="4">
        <f t="shared" ca="1" si="436"/>
        <v>732922.73</v>
      </c>
      <c r="BL1023" s="3">
        <f t="shared" si="437"/>
        <v>43385</v>
      </c>
      <c r="BM1023" s="6">
        <f>BM1022+SUMIFS('Transactions (Dated)'!G:G,'Transactions (Dated)'!D:D,'Share Values'!AQ1023)</f>
        <v>14317.649999999987</v>
      </c>
      <c r="BN1023" s="6">
        <f ca="1">BN1022+SUMIFS('Transactions (Dated)'!$F:$F,'Transactions (Dated)'!$D:$D,$BL1023,'Transactions (Dated)'!$B:$B,BN$11,'Transactions (Dated)'!$C:$C,"Dividend (paid to cash)")*Y1023</f>
        <v>0</v>
      </c>
      <c r="BO1023" s="6">
        <f ca="1">BO1022+SUMIFS('Transactions (Dated)'!$F:$F,'Transactions (Dated)'!$D:$D,$BL1023,'Transactions (Dated)'!$B:$B,BO$11,'Transactions (Dated)'!$C:$C,"Dividend (paid to cash)")*Z1023</f>
        <v>2750</v>
      </c>
      <c r="BP1023" s="6">
        <f ca="1">BP1022+SUMIFS('Transactions (Dated)'!$F:$F,'Transactions (Dated)'!$D:$D,$BL1023,'Transactions (Dated)'!$B:$B,BP$11,'Transactions (Dated)'!$C:$C,"Dividend (paid to cash)")*AA1023</f>
        <v>51745.237000000008</v>
      </c>
      <c r="BQ1023" s="6">
        <f ca="1">BQ1022+SUMIFS('Transactions (Dated)'!$F:$F,'Transactions (Dated)'!$D:$D,$BL1023,'Transactions (Dated)'!$B:$B,BQ$11,'Transactions (Dated)'!$C:$C,"Dividend (paid to cash)")*AB1023</f>
        <v>1026.4099999999999</v>
      </c>
      <c r="BR1023" s="6">
        <f ca="1">BR1022+SUMIFS('Transactions (Dated)'!$F:$F,'Transactions (Dated)'!$D:$D,$BL1023,'Transactions (Dated)'!$B:$B,BR$11,'Transactions (Dated)'!$C:$C,"Dividend (paid to cash)")*AC1023</f>
        <v>0</v>
      </c>
      <c r="BS1023" s="6">
        <f ca="1">BS1022+SUMIFS('Transactions (Dated)'!$F:$F,'Transactions (Dated)'!$D:$D,$BL1023,'Transactions (Dated)'!$B:$B,BS$11,'Transactions (Dated)'!$C:$C,"Dividend (paid to cash)")*AD1023</f>
        <v>0</v>
      </c>
      <c r="BT1023" s="6">
        <f ca="1">BT1022+SUMIFS('Transactions (Dated)'!$F:$F,'Transactions (Dated)'!$D:$D,$BL1023,'Transactions (Dated)'!$B:$B,BT$11,'Transactions (Dated)'!$C:$C,"Dividend (paid to cash)")*AE1023</f>
        <v>12470</v>
      </c>
      <c r="BU1023" s="6">
        <f ca="1">BU1022+SUMIFS('Transactions (Dated)'!$F:$F,'Transactions (Dated)'!$D:$D,$BL1023,'Transactions (Dated)'!$B:$B,BU$11,'Transactions (Dated)'!$C:$C,"Dividend (paid to cash)")*AF1023</f>
        <v>0</v>
      </c>
      <c r="BV1023" s="6">
        <f ca="1">BV1022+SUMIFS('Transactions (Dated)'!$F:$F,'Transactions (Dated)'!$D:$D,$BL1023,'Transactions (Dated)'!$B:$B,BV$11,'Transactions (Dated)'!$C:$C,"Dividend (paid to cash)")*AG1023</f>
        <v>0</v>
      </c>
      <c r="BW1023" s="6">
        <f ca="1">BW1022+SUMIFS('Transactions (Dated)'!$F:$F,'Transactions (Dated)'!$D:$D,$BL1023,'Transactions (Dated)'!$B:$B,BW$11,'Transactions (Dated)'!$C:$C,"Dividend (paid to cash)")*AH1023</f>
        <v>0</v>
      </c>
      <c r="BX1023" s="6">
        <f ca="1">BX1022+SUMIFS('Transactions (Dated)'!$F:$F,'Transactions (Dated)'!$D:$D,$BL1023,'Transactions (Dated)'!$B:$B,BX$11,'Transactions (Dated)'!$C:$C,"Dividend (paid to cash)")*AI1023</f>
        <v>0</v>
      </c>
      <c r="BY1023" s="6">
        <f ca="1">BY1022+SUMIFS('Transactions (Dated)'!$F:$F,'Transactions (Dated)'!$D:$D,$BL1023,'Transactions (Dated)'!$B:$B,BY$11,'Transactions (Dated)'!$C:$C,"Dividend (paid to cash)")*AJ1023</f>
        <v>0</v>
      </c>
      <c r="BZ1023" s="6">
        <f ca="1">BZ1022+SUMIFS('Transactions (Dated)'!$F:$F,'Transactions (Dated)'!$D:$D,$BL1023,'Transactions (Dated)'!$B:$B,BZ$11,'Transactions (Dated)'!$C:$C,"Dividend (paid to cash)")*AK1023</f>
        <v>0</v>
      </c>
      <c r="CA1023" s="6">
        <f ca="1">CA1022+SUMIFS('Transactions (Dated)'!$F:$F,'Transactions (Dated)'!$D:$D,$BL1023,'Transactions (Dated)'!$B:$B,CA$11,'Transactions (Dated)'!$C:$C,"Dividend (paid to cash)")*AL1023</f>
        <v>0</v>
      </c>
      <c r="CB1023" s="6">
        <v>0</v>
      </c>
      <c r="CC1023" s="6">
        <v>0</v>
      </c>
      <c r="CF1023" s="6">
        <f t="shared" ca="1" si="438"/>
        <v>82309.296999999991</v>
      </c>
      <c r="CH1023" s="3">
        <f t="shared" si="439"/>
        <v>43385</v>
      </c>
      <c r="CI1023" s="4">
        <f t="shared" ca="1" si="440"/>
        <v>732922.73</v>
      </c>
      <c r="CJ1023" s="4">
        <f t="shared" ca="1" si="441"/>
        <v>82309.296999999991</v>
      </c>
      <c r="CL1023" s="4">
        <f t="shared" ca="1" si="442"/>
        <v>815232.027</v>
      </c>
    </row>
    <row r="1024" spans="2:90" x14ac:dyDescent="0.15">
      <c r="B1024" s="3">
        <v>43388</v>
      </c>
      <c r="E1024" s="86">
        <v>43388</v>
      </c>
      <c r="F1024" s="53">
        <v>12.28</v>
      </c>
      <c r="G1024">
        <v>3.92</v>
      </c>
      <c r="H1024">
        <v>20.813300000000002</v>
      </c>
      <c r="I1024">
        <v>25.95</v>
      </c>
      <c r="K1024">
        <v>10.63</v>
      </c>
      <c r="L1024">
        <v>13.48</v>
      </c>
      <c r="O1024">
        <v>15.12</v>
      </c>
      <c r="Q1024">
        <v>0.95</v>
      </c>
      <c r="R1024">
        <v>6.25</v>
      </c>
      <c r="S1024">
        <v>41.14</v>
      </c>
      <c r="T1024">
        <v>0.34499999999999997</v>
      </c>
      <c r="U1024">
        <v>41.14</v>
      </c>
      <c r="X1024" s="3">
        <f t="shared" si="420"/>
        <v>43388</v>
      </c>
      <c r="Y1024" s="40">
        <f ca="1">Y1023+SUMIFS('Transactions (Dated)'!$E$2:$E$53,'Transactions (Dated)'!$D$2:$D$53,'Share Values'!$X1024,'Transactions (Dated)'!$B$2:$B$53,'Share Values'!Y$11,'Transactions (Dated)'!$C$2:$C$53,"Buy")-SUMIFS('Transactions (Dated)'!$E$2:$E$53,'Transactions (Dated)'!$D$2:$D$53,'Share Values'!$X1024,'Transactions (Dated)'!$B$2:$B$53,'Share Values'!Y$11,'Transactions (Dated)'!$C$2:$C$53,"Sell")</f>
        <v>4625</v>
      </c>
      <c r="Z1024" s="40">
        <f ca="1">Z1023+SUMIFS('Transactions (Dated)'!$E$2:$E$53,'Transactions (Dated)'!$D$2:$D$53,'Share Values'!$X1024,'Transactions (Dated)'!$B$2:$B$53,'Share Values'!Z$11,'Transactions (Dated)'!$C$2:$C$53,"Buy")-SUMIFS('Transactions (Dated)'!$E$2:$E$53,'Transactions (Dated)'!$D$2:$D$53,'Share Values'!$X1024,'Transactions (Dated)'!$B$2:$B$53,'Share Values'!Z$11,'Transactions (Dated)'!$C$2:$C$53,"Sell")</f>
        <v>9375</v>
      </c>
      <c r="AA1024" s="40">
        <f ca="1">AA1023+SUMIFS('Transactions (Dated)'!$E$2:$E$53,'Transactions (Dated)'!$D$2:$D$53,'Share Values'!$X1024,'Transactions (Dated)'!$B$2:$B$53,'Share Values'!AA$11,'Transactions (Dated)'!$C$2:$C$53,"Buy")-SUMIFS('Transactions (Dated)'!$E$2:$E$53,'Transactions (Dated)'!$D$2:$D$53,'Share Values'!$X1024,'Transactions (Dated)'!$B$2:$B$53,'Share Values'!AA$11,'Transactions (Dated)'!$C$2:$C$53,"Sell")</f>
        <v>26357</v>
      </c>
      <c r="AB1024" s="40">
        <f ca="1">AB1023+SUMIFS('Transactions (Dated)'!$E$2:$E$53,'Transactions (Dated)'!$D$2:$D$53,'Share Values'!$X1024,'Transactions (Dated)'!$B$2:$B$53,'Share Values'!AB$11,'Transactions (Dated)'!$C$2:$C$53,"Buy")-SUMIFS('Transactions (Dated)'!$E$2:$E$53,'Transactions (Dated)'!$D$2:$D$53,'Share Values'!$X1024,'Transactions (Dated)'!$B$2:$B$53,'Share Values'!AB$11,'Transactions (Dated)'!$C$2:$C$53,"Sell")</f>
        <v>1892</v>
      </c>
      <c r="AC1024" s="40">
        <f ca="1">AC1023+SUMIFS('Transactions (Dated)'!$E$2:$E$53,'Transactions (Dated)'!$D$2:$D$53,'Share Values'!$X1024,'Transactions (Dated)'!$B$2:$B$53,'Share Values'!AC$11,'Transactions (Dated)'!$C$2:$C$53,"Buy")-SUMIFS('Transactions (Dated)'!$E$2:$E$53,'Transactions (Dated)'!$D$2:$D$53,'Share Values'!$X1024,'Transactions (Dated)'!$B$2:$B$53,'Share Values'!AC$11,'Transactions (Dated)'!$C$2:$C$53,"Sell")</f>
        <v>2348</v>
      </c>
      <c r="AD1024" s="40">
        <f ca="1">AD1023+SUMIFS('Transactions (Dated)'!$E$2:$E$53,'Transactions (Dated)'!$D$2:$D$53,'Share Values'!$X1024,'Transactions (Dated)'!$B$2:$B$53,'Share Values'!AD$11,'Transactions (Dated)'!$C$2:$C$53,"Buy")-SUMIFS('Transactions (Dated)'!$E$2:$E$53,'Transactions (Dated)'!$D$2:$D$53,'Share Values'!$X1024,'Transactions (Dated)'!$B$2:$B$53,'Share Values'!AD$11,'Transactions (Dated)'!$C$2:$C$53,"Sell")</f>
        <v>0</v>
      </c>
      <c r="AE1024" s="40">
        <f ca="1">AE1023+SUMIFS('Transactions (Dated)'!$E$2:$E$53,'Transactions (Dated)'!$D$2:$D$53,'Share Values'!$X1024,'Transactions (Dated)'!$B$2:$B$53,'Share Values'!AE$11,'Transactions (Dated)'!$C$2:$C$53,"Buy")-SUMIFS('Transactions (Dated)'!$E$2:$E$53,'Transactions (Dated)'!$D$2:$D$53,'Share Values'!$X1024,'Transactions (Dated)'!$B$2:$B$53,'Share Values'!AE$11,'Transactions (Dated)'!$C$2:$C$53,"Sell")</f>
        <v>2900</v>
      </c>
      <c r="AF1024" s="40">
        <f ca="1">AF1023+SUMIFS('Transactions (Dated)'!$E$2:$E$53,'Transactions (Dated)'!$D$2:$D$53,'Share Values'!$X1024,'Transactions (Dated)'!$B$2:$B$53,'Share Values'!AF$11,'Transactions (Dated)'!$C$2:$C$53,"Buy")-SUMIFS('Transactions (Dated)'!$E$2:$E$53,'Transactions (Dated)'!$D$2:$D$53,'Share Values'!$X1024,'Transactions (Dated)'!$B$2:$B$53,'Share Values'!AF$11,'Transactions (Dated)'!$C$2:$C$53,"Sell")</f>
        <v>14201</v>
      </c>
      <c r="AG1024" s="40">
        <f ca="1">AG1023+SUMIFS('Transactions (Dated)'!$E$2:$E$53,'Transactions (Dated)'!$D$2:$D$53,'Share Values'!$X1024,'Transactions (Dated)'!$B$2:$B$53,'Share Values'!AG$11,'Transactions (Dated)'!$C$2:$C$53,"Buy")-SUMIFS('Transactions (Dated)'!$E$2:$E$53,'Transactions (Dated)'!$D$2:$D$53,'Share Values'!$X1024,'Transactions (Dated)'!$B$2:$B$53,'Share Values'!AG$11,'Transactions (Dated)'!$C$2:$C$53,"Sell")</f>
        <v>6835</v>
      </c>
      <c r="AH1024" s="40">
        <f ca="1">AH1023+SUMIFS('Transactions (Dated)'!$E$2:$E$53,'Transactions (Dated)'!$D$2:$D$53,'Share Values'!$X1024,'Transactions (Dated)'!$B$2:$B$53,'Share Values'!AH$11,'Transactions (Dated)'!$C$2:$C$53,"Buy")-SUMIFS('Transactions (Dated)'!$E$2:$E$53,'Transactions (Dated)'!$D$2:$D$53,'Share Values'!$X1024,'Transactions (Dated)'!$B$2:$B$53,'Share Values'!AH$11,'Transactions (Dated)'!$C$2:$C$53,"Sell")</f>
        <v>0</v>
      </c>
      <c r="AI1024" s="40">
        <f ca="1">AI1023+SUMIFS('Transactions (Dated)'!$E$2:$E$53,'Transactions (Dated)'!$D$2:$D$53,'Share Values'!$X1024,'Transactions (Dated)'!$B$2:$B$53,'Share Values'!AI$11,'Transactions (Dated)'!$C$2:$C$53,"Buy")-SUMIFS('Transactions (Dated)'!$E$2:$E$53,'Transactions (Dated)'!$D$2:$D$53,'Share Values'!$X1024,'Transactions (Dated)'!$B$2:$B$53,'Share Values'!AI$11,'Transactions (Dated)'!$C$2:$C$53,"Sell")</f>
        <v>0</v>
      </c>
      <c r="AJ1024" s="40">
        <f ca="1">AJ1023+SUMIFS('Transactions (Dated)'!$E$2:$E$53,'Transactions (Dated)'!$D$2:$D$53,'Share Values'!$X1024,'Transactions (Dated)'!$B$2:$B$53,'Share Values'!AJ$11,'Transactions (Dated)'!$C$2:$C$53,"Buy")-SUMIFS('Transactions (Dated)'!$E$2:$E$53,'Transactions (Dated)'!$D$2:$D$53,'Share Values'!$X1024,'Transactions (Dated)'!$B$2:$B$53,'Share Values'!AJ$11,'Transactions (Dated)'!$C$2:$C$53,"Sell")</f>
        <v>0</v>
      </c>
      <c r="AK1024" s="40">
        <f ca="1">AK1023+SUMIFS('Transactions (Dated)'!$E$2:$E$53,'Transactions (Dated)'!$D$2:$D$53,'Share Values'!$X1024,'Transactions (Dated)'!$B$2:$B$53,'Share Values'!AK$11,'Transactions (Dated)'!$C$2:$C$53,"Buy")-SUMIFS('Transactions (Dated)'!$E$2:$E$53,'Transactions (Dated)'!$D$2:$D$53,'Share Values'!$X1024,'Transactions (Dated)'!$B$2:$B$53,'Share Values'!AK$11,'Transactions (Dated)'!$C$2:$C$53,"Sell")</f>
        <v>0</v>
      </c>
      <c r="AL1024" s="40">
        <f ca="1">AL1023+SUMIFS('Transactions (Dated)'!$E$2:$E$53,'Transactions (Dated)'!$D$2:$D$53,'Share Values'!$X1024,'Transactions (Dated)'!$B$2:$B$53,'Share Values'!AL$11,'Transactions (Dated)'!$C$2:$C$53,"Buy")-SUMIFS('Transactions (Dated)'!$E$2:$E$53,'Transactions (Dated)'!$D$2:$D$53,'Share Values'!$X1024,'Transactions (Dated)'!$B$2:$B$53,'Share Values'!AL$11,'Transactions (Dated)'!$C$2:$C$53,"Sell")</f>
        <v>0</v>
      </c>
      <c r="AM1024" s="40">
        <f ca="1">AM1023+SUMIFS('Transactions (Dated)'!$E$2:$E$53,'Transactions (Dated)'!$D$2:$D$53,'Share Values'!$X1024,'Transactions (Dated)'!$B$2:$B$53,'Share Values'!AM$11,'Transactions (Dated)'!$C$2:$C$53,"Buy")-SUMIFS('Transactions (Dated)'!$E$2:$E$53,'Transactions (Dated)'!$D$2:$D$53,'Share Values'!$X1024,'Transactions (Dated)'!$B$2:$B$53,'Share Values'!AM$11,'Transactions (Dated)'!$C$2:$C$53,"Sell")</f>
        <v>0</v>
      </c>
      <c r="AN1024" s="40">
        <f ca="1">AN1023+SUMIFS('Transactions (Dated)'!$E$2:$E$53,'Transactions (Dated)'!$D$2:$D$53,'Share Values'!$X1024,'Transactions (Dated)'!$B$2:$B$53,'Share Values'!AN$11,'Transactions (Dated)'!$C$2:$C$53,"Buy")-SUMIFS('Transactions (Dated)'!$E$2:$E$53,'Transactions (Dated)'!$D$2:$D$53,'Share Values'!$X1024,'Transactions (Dated)'!$B$2:$B$53,'Share Values'!AN$11,'Transactions (Dated)'!$C$2:$C$53,"Sell")</f>
        <v>0</v>
      </c>
      <c r="AQ1024" s="3">
        <f t="shared" si="421"/>
        <v>43388</v>
      </c>
      <c r="AR1024" s="6">
        <f t="shared" ca="1" si="422"/>
        <v>56795</v>
      </c>
      <c r="AS1024" s="6">
        <f t="shared" ca="1" si="423"/>
        <v>36750</v>
      </c>
      <c r="AT1024" s="6">
        <f t="shared" ca="1" si="424"/>
        <v>548576.14809999999</v>
      </c>
      <c r="AU1024" s="6">
        <f t="shared" ca="1" si="425"/>
        <v>49097.4</v>
      </c>
      <c r="AV1024" s="6">
        <f t="shared" ca="1" si="426"/>
        <v>0</v>
      </c>
      <c r="AW1024" s="6">
        <f t="shared" ca="1" si="427"/>
        <v>0</v>
      </c>
      <c r="AX1024" s="6">
        <f t="shared" ca="1" si="428"/>
        <v>39092</v>
      </c>
      <c r="AY1024" s="6">
        <f t="shared" ca="1" si="429"/>
        <v>0</v>
      </c>
      <c r="AZ1024" s="6">
        <f t="shared" ca="1" si="430"/>
        <v>0</v>
      </c>
      <c r="BA1024" s="6">
        <f t="shared" ca="1" si="431"/>
        <v>0</v>
      </c>
      <c r="BB1024" s="6">
        <f t="shared" ca="1" si="432"/>
        <v>0</v>
      </c>
      <c r="BC1024" s="6">
        <f t="shared" ca="1" si="433"/>
        <v>0</v>
      </c>
      <c r="BD1024" s="6">
        <f t="shared" ca="1" si="434"/>
        <v>0</v>
      </c>
      <c r="BE1024" s="6">
        <f t="shared" ca="1" si="435"/>
        <v>0</v>
      </c>
      <c r="BF1024" s="6">
        <f t="shared" ca="1" si="418"/>
        <v>0</v>
      </c>
      <c r="BG1024" s="6">
        <f t="shared" ca="1" si="419"/>
        <v>0</v>
      </c>
      <c r="BJ1024" s="4">
        <f t="shared" ca="1" si="436"/>
        <v>730310.54810000001</v>
      </c>
      <c r="BL1024" s="3">
        <f t="shared" si="437"/>
        <v>43388</v>
      </c>
      <c r="BM1024" s="6">
        <f>BM1023+SUMIFS('Transactions (Dated)'!G:G,'Transactions (Dated)'!D:D,'Share Values'!AQ1024)</f>
        <v>14317.649999999987</v>
      </c>
      <c r="BN1024" s="6">
        <f ca="1">BN1023+SUMIFS('Transactions (Dated)'!$F:$F,'Transactions (Dated)'!$D:$D,$BL1024,'Transactions (Dated)'!$B:$B,BN$11,'Transactions (Dated)'!$C:$C,"Dividend (paid to cash)")*Y1024</f>
        <v>0</v>
      </c>
      <c r="BO1024" s="6">
        <f ca="1">BO1023+SUMIFS('Transactions (Dated)'!$F:$F,'Transactions (Dated)'!$D:$D,$BL1024,'Transactions (Dated)'!$B:$B,BO$11,'Transactions (Dated)'!$C:$C,"Dividend (paid to cash)")*Z1024</f>
        <v>2750</v>
      </c>
      <c r="BP1024" s="6">
        <f ca="1">BP1023+SUMIFS('Transactions (Dated)'!$F:$F,'Transactions (Dated)'!$D:$D,$BL1024,'Transactions (Dated)'!$B:$B,BP$11,'Transactions (Dated)'!$C:$C,"Dividend (paid to cash)")*AA1024</f>
        <v>51745.237000000008</v>
      </c>
      <c r="BQ1024" s="6">
        <f ca="1">BQ1023+SUMIFS('Transactions (Dated)'!$F:$F,'Transactions (Dated)'!$D:$D,$BL1024,'Transactions (Dated)'!$B:$B,BQ$11,'Transactions (Dated)'!$C:$C,"Dividend (paid to cash)")*AB1024</f>
        <v>1026.4099999999999</v>
      </c>
      <c r="BR1024" s="6">
        <f ca="1">BR1023+SUMIFS('Transactions (Dated)'!$F:$F,'Transactions (Dated)'!$D:$D,$BL1024,'Transactions (Dated)'!$B:$B,BR$11,'Transactions (Dated)'!$C:$C,"Dividend (paid to cash)")*AC1024</f>
        <v>0</v>
      </c>
      <c r="BS1024" s="6">
        <f ca="1">BS1023+SUMIFS('Transactions (Dated)'!$F:$F,'Transactions (Dated)'!$D:$D,$BL1024,'Transactions (Dated)'!$B:$B,BS$11,'Transactions (Dated)'!$C:$C,"Dividend (paid to cash)")*AD1024</f>
        <v>0</v>
      </c>
      <c r="BT1024" s="6">
        <f ca="1">BT1023+SUMIFS('Transactions (Dated)'!$F:$F,'Transactions (Dated)'!$D:$D,$BL1024,'Transactions (Dated)'!$B:$B,BT$11,'Transactions (Dated)'!$C:$C,"Dividend (paid to cash)")*AE1024</f>
        <v>12470</v>
      </c>
      <c r="BU1024" s="6">
        <f ca="1">BU1023+SUMIFS('Transactions (Dated)'!$F:$F,'Transactions (Dated)'!$D:$D,$BL1024,'Transactions (Dated)'!$B:$B,BU$11,'Transactions (Dated)'!$C:$C,"Dividend (paid to cash)")*AF1024</f>
        <v>0</v>
      </c>
      <c r="BV1024" s="6">
        <f ca="1">BV1023+SUMIFS('Transactions (Dated)'!$F:$F,'Transactions (Dated)'!$D:$D,$BL1024,'Transactions (Dated)'!$B:$B,BV$11,'Transactions (Dated)'!$C:$C,"Dividend (paid to cash)")*AG1024</f>
        <v>0</v>
      </c>
      <c r="BW1024" s="6">
        <f ca="1">BW1023+SUMIFS('Transactions (Dated)'!$F:$F,'Transactions (Dated)'!$D:$D,$BL1024,'Transactions (Dated)'!$B:$B,BW$11,'Transactions (Dated)'!$C:$C,"Dividend (paid to cash)")*AH1024</f>
        <v>0</v>
      </c>
      <c r="BX1024" s="6">
        <f ca="1">BX1023+SUMIFS('Transactions (Dated)'!$F:$F,'Transactions (Dated)'!$D:$D,$BL1024,'Transactions (Dated)'!$B:$B,BX$11,'Transactions (Dated)'!$C:$C,"Dividend (paid to cash)")*AI1024</f>
        <v>0</v>
      </c>
      <c r="BY1024" s="6">
        <f ca="1">BY1023+SUMIFS('Transactions (Dated)'!$F:$F,'Transactions (Dated)'!$D:$D,$BL1024,'Transactions (Dated)'!$B:$B,BY$11,'Transactions (Dated)'!$C:$C,"Dividend (paid to cash)")*AJ1024</f>
        <v>0</v>
      </c>
      <c r="BZ1024" s="6">
        <f ca="1">BZ1023+SUMIFS('Transactions (Dated)'!$F:$F,'Transactions (Dated)'!$D:$D,$BL1024,'Transactions (Dated)'!$B:$B,BZ$11,'Transactions (Dated)'!$C:$C,"Dividend (paid to cash)")*AK1024</f>
        <v>0</v>
      </c>
      <c r="CA1024" s="6">
        <f ca="1">CA1023+SUMIFS('Transactions (Dated)'!$F:$F,'Transactions (Dated)'!$D:$D,$BL1024,'Transactions (Dated)'!$B:$B,CA$11,'Transactions (Dated)'!$C:$C,"Dividend (paid to cash)")*AL1024</f>
        <v>0</v>
      </c>
      <c r="CB1024" s="6">
        <v>0</v>
      </c>
      <c r="CC1024" s="6">
        <v>0</v>
      </c>
      <c r="CF1024" s="6">
        <f t="shared" ca="1" si="438"/>
        <v>82309.296999999991</v>
      </c>
      <c r="CH1024" s="3">
        <f t="shared" si="439"/>
        <v>43388</v>
      </c>
      <c r="CI1024" s="4">
        <f t="shared" ca="1" si="440"/>
        <v>730310.54810000001</v>
      </c>
      <c r="CJ1024" s="4">
        <f t="shared" ca="1" si="441"/>
        <v>82309.296999999991</v>
      </c>
      <c r="CL1024" s="4">
        <f t="shared" ca="1" si="442"/>
        <v>812619.84510000004</v>
      </c>
    </row>
    <row r="1025" spans="2:90" x14ac:dyDescent="0.15">
      <c r="B1025" s="3">
        <v>43389</v>
      </c>
      <c r="E1025" s="86">
        <v>43389</v>
      </c>
      <c r="F1025" s="53">
        <v>12.64</v>
      </c>
      <c r="G1025">
        <v>4.0199999999999996</v>
      </c>
      <c r="H1025">
        <v>21.042400000000001</v>
      </c>
      <c r="I1025">
        <v>26.56</v>
      </c>
      <c r="K1025">
        <v>10.75</v>
      </c>
      <c r="L1025">
        <v>13.34</v>
      </c>
      <c r="O1025">
        <v>15.21</v>
      </c>
      <c r="Q1025">
        <v>0.95</v>
      </c>
      <c r="R1025">
        <v>6.22</v>
      </c>
      <c r="S1025">
        <v>41.86</v>
      </c>
      <c r="T1025">
        <v>0.36</v>
      </c>
      <c r="U1025">
        <v>41.86</v>
      </c>
      <c r="X1025" s="3">
        <f t="shared" si="420"/>
        <v>43389</v>
      </c>
      <c r="Y1025" s="40">
        <f ca="1">Y1024+SUMIFS('Transactions (Dated)'!$E$2:$E$53,'Transactions (Dated)'!$D$2:$D$53,'Share Values'!$X1025,'Transactions (Dated)'!$B$2:$B$53,'Share Values'!Y$11,'Transactions (Dated)'!$C$2:$C$53,"Buy")-SUMIFS('Transactions (Dated)'!$E$2:$E$53,'Transactions (Dated)'!$D$2:$D$53,'Share Values'!$X1025,'Transactions (Dated)'!$B$2:$B$53,'Share Values'!Y$11,'Transactions (Dated)'!$C$2:$C$53,"Sell")</f>
        <v>4625</v>
      </c>
      <c r="Z1025" s="40">
        <f ca="1">Z1024+SUMIFS('Transactions (Dated)'!$E$2:$E$53,'Transactions (Dated)'!$D$2:$D$53,'Share Values'!$X1025,'Transactions (Dated)'!$B$2:$B$53,'Share Values'!Z$11,'Transactions (Dated)'!$C$2:$C$53,"Buy")-SUMIFS('Transactions (Dated)'!$E$2:$E$53,'Transactions (Dated)'!$D$2:$D$53,'Share Values'!$X1025,'Transactions (Dated)'!$B$2:$B$53,'Share Values'!Z$11,'Transactions (Dated)'!$C$2:$C$53,"Sell")</f>
        <v>9375</v>
      </c>
      <c r="AA1025" s="40">
        <f ca="1">AA1024+SUMIFS('Transactions (Dated)'!$E$2:$E$53,'Transactions (Dated)'!$D$2:$D$53,'Share Values'!$X1025,'Transactions (Dated)'!$B$2:$B$53,'Share Values'!AA$11,'Transactions (Dated)'!$C$2:$C$53,"Buy")-SUMIFS('Transactions (Dated)'!$E$2:$E$53,'Transactions (Dated)'!$D$2:$D$53,'Share Values'!$X1025,'Transactions (Dated)'!$B$2:$B$53,'Share Values'!AA$11,'Transactions (Dated)'!$C$2:$C$53,"Sell")</f>
        <v>26357</v>
      </c>
      <c r="AB1025" s="40">
        <f ca="1">AB1024+SUMIFS('Transactions (Dated)'!$E$2:$E$53,'Transactions (Dated)'!$D$2:$D$53,'Share Values'!$X1025,'Transactions (Dated)'!$B$2:$B$53,'Share Values'!AB$11,'Transactions (Dated)'!$C$2:$C$53,"Buy")-SUMIFS('Transactions (Dated)'!$E$2:$E$53,'Transactions (Dated)'!$D$2:$D$53,'Share Values'!$X1025,'Transactions (Dated)'!$B$2:$B$53,'Share Values'!AB$11,'Transactions (Dated)'!$C$2:$C$53,"Sell")</f>
        <v>1892</v>
      </c>
      <c r="AC1025" s="40">
        <f ca="1">AC1024+SUMIFS('Transactions (Dated)'!$E$2:$E$53,'Transactions (Dated)'!$D$2:$D$53,'Share Values'!$X1025,'Transactions (Dated)'!$B$2:$B$53,'Share Values'!AC$11,'Transactions (Dated)'!$C$2:$C$53,"Buy")-SUMIFS('Transactions (Dated)'!$E$2:$E$53,'Transactions (Dated)'!$D$2:$D$53,'Share Values'!$X1025,'Transactions (Dated)'!$B$2:$B$53,'Share Values'!AC$11,'Transactions (Dated)'!$C$2:$C$53,"Sell")</f>
        <v>2348</v>
      </c>
      <c r="AD1025" s="40">
        <f ca="1">AD1024+SUMIFS('Transactions (Dated)'!$E$2:$E$53,'Transactions (Dated)'!$D$2:$D$53,'Share Values'!$X1025,'Transactions (Dated)'!$B$2:$B$53,'Share Values'!AD$11,'Transactions (Dated)'!$C$2:$C$53,"Buy")-SUMIFS('Transactions (Dated)'!$E$2:$E$53,'Transactions (Dated)'!$D$2:$D$53,'Share Values'!$X1025,'Transactions (Dated)'!$B$2:$B$53,'Share Values'!AD$11,'Transactions (Dated)'!$C$2:$C$53,"Sell")</f>
        <v>0</v>
      </c>
      <c r="AE1025" s="40">
        <f ca="1">AE1024+SUMIFS('Transactions (Dated)'!$E$2:$E$53,'Transactions (Dated)'!$D$2:$D$53,'Share Values'!$X1025,'Transactions (Dated)'!$B$2:$B$53,'Share Values'!AE$11,'Transactions (Dated)'!$C$2:$C$53,"Buy")-SUMIFS('Transactions (Dated)'!$E$2:$E$53,'Transactions (Dated)'!$D$2:$D$53,'Share Values'!$X1025,'Transactions (Dated)'!$B$2:$B$53,'Share Values'!AE$11,'Transactions (Dated)'!$C$2:$C$53,"Sell")</f>
        <v>2900</v>
      </c>
      <c r="AF1025" s="40">
        <f ca="1">AF1024+SUMIFS('Transactions (Dated)'!$E$2:$E$53,'Transactions (Dated)'!$D$2:$D$53,'Share Values'!$X1025,'Transactions (Dated)'!$B$2:$B$53,'Share Values'!AF$11,'Transactions (Dated)'!$C$2:$C$53,"Buy")-SUMIFS('Transactions (Dated)'!$E$2:$E$53,'Transactions (Dated)'!$D$2:$D$53,'Share Values'!$X1025,'Transactions (Dated)'!$B$2:$B$53,'Share Values'!AF$11,'Transactions (Dated)'!$C$2:$C$53,"Sell")</f>
        <v>14201</v>
      </c>
      <c r="AG1025" s="40">
        <f ca="1">AG1024+SUMIFS('Transactions (Dated)'!$E$2:$E$53,'Transactions (Dated)'!$D$2:$D$53,'Share Values'!$X1025,'Transactions (Dated)'!$B$2:$B$53,'Share Values'!AG$11,'Transactions (Dated)'!$C$2:$C$53,"Buy")-SUMIFS('Transactions (Dated)'!$E$2:$E$53,'Transactions (Dated)'!$D$2:$D$53,'Share Values'!$X1025,'Transactions (Dated)'!$B$2:$B$53,'Share Values'!AG$11,'Transactions (Dated)'!$C$2:$C$53,"Sell")</f>
        <v>6835</v>
      </c>
      <c r="AH1025" s="40">
        <f ca="1">AH1024+SUMIFS('Transactions (Dated)'!$E$2:$E$53,'Transactions (Dated)'!$D$2:$D$53,'Share Values'!$X1025,'Transactions (Dated)'!$B$2:$B$53,'Share Values'!AH$11,'Transactions (Dated)'!$C$2:$C$53,"Buy")-SUMIFS('Transactions (Dated)'!$E$2:$E$53,'Transactions (Dated)'!$D$2:$D$53,'Share Values'!$X1025,'Transactions (Dated)'!$B$2:$B$53,'Share Values'!AH$11,'Transactions (Dated)'!$C$2:$C$53,"Sell")</f>
        <v>0</v>
      </c>
      <c r="AI1025" s="40">
        <f ca="1">AI1024+SUMIFS('Transactions (Dated)'!$E$2:$E$53,'Transactions (Dated)'!$D$2:$D$53,'Share Values'!$X1025,'Transactions (Dated)'!$B$2:$B$53,'Share Values'!AI$11,'Transactions (Dated)'!$C$2:$C$53,"Buy")-SUMIFS('Transactions (Dated)'!$E$2:$E$53,'Transactions (Dated)'!$D$2:$D$53,'Share Values'!$X1025,'Transactions (Dated)'!$B$2:$B$53,'Share Values'!AI$11,'Transactions (Dated)'!$C$2:$C$53,"Sell")</f>
        <v>0</v>
      </c>
      <c r="AJ1025" s="40">
        <f ca="1">AJ1024+SUMIFS('Transactions (Dated)'!$E$2:$E$53,'Transactions (Dated)'!$D$2:$D$53,'Share Values'!$X1025,'Transactions (Dated)'!$B$2:$B$53,'Share Values'!AJ$11,'Transactions (Dated)'!$C$2:$C$53,"Buy")-SUMIFS('Transactions (Dated)'!$E$2:$E$53,'Transactions (Dated)'!$D$2:$D$53,'Share Values'!$X1025,'Transactions (Dated)'!$B$2:$B$53,'Share Values'!AJ$11,'Transactions (Dated)'!$C$2:$C$53,"Sell")</f>
        <v>0</v>
      </c>
      <c r="AK1025" s="40">
        <f ca="1">AK1024+SUMIFS('Transactions (Dated)'!$E$2:$E$53,'Transactions (Dated)'!$D$2:$D$53,'Share Values'!$X1025,'Transactions (Dated)'!$B$2:$B$53,'Share Values'!AK$11,'Transactions (Dated)'!$C$2:$C$53,"Buy")-SUMIFS('Transactions (Dated)'!$E$2:$E$53,'Transactions (Dated)'!$D$2:$D$53,'Share Values'!$X1025,'Transactions (Dated)'!$B$2:$B$53,'Share Values'!AK$11,'Transactions (Dated)'!$C$2:$C$53,"Sell")</f>
        <v>0</v>
      </c>
      <c r="AL1025" s="40">
        <f ca="1">AL1024+SUMIFS('Transactions (Dated)'!$E$2:$E$53,'Transactions (Dated)'!$D$2:$D$53,'Share Values'!$X1025,'Transactions (Dated)'!$B$2:$B$53,'Share Values'!AL$11,'Transactions (Dated)'!$C$2:$C$53,"Buy")-SUMIFS('Transactions (Dated)'!$E$2:$E$53,'Transactions (Dated)'!$D$2:$D$53,'Share Values'!$X1025,'Transactions (Dated)'!$B$2:$B$53,'Share Values'!AL$11,'Transactions (Dated)'!$C$2:$C$53,"Sell")</f>
        <v>0</v>
      </c>
      <c r="AM1025" s="40">
        <f ca="1">AM1024+SUMIFS('Transactions (Dated)'!$E$2:$E$53,'Transactions (Dated)'!$D$2:$D$53,'Share Values'!$X1025,'Transactions (Dated)'!$B$2:$B$53,'Share Values'!AM$11,'Transactions (Dated)'!$C$2:$C$53,"Buy")-SUMIFS('Transactions (Dated)'!$E$2:$E$53,'Transactions (Dated)'!$D$2:$D$53,'Share Values'!$X1025,'Transactions (Dated)'!$B$2:$B$53,'Share Values'!AM$11,'Transactions (Dated)'!$C$2:$C$53,"Sell")</f>
        <v>0</v>
      </c>
      <c r="AN1025" s="40">
        <f ca="1">AN1024+SUMIFS('Transactions (Dated)'!$E$2:$E$53,'Transactions (Dated)'!$D$2:$D$53,'Share Values'!$X1025,'Transactions (Dated)'!$B$2:$B$53,'Share Values'!AN$11,'Transactions (Dated)'!$C$2:$C$53,"Buy")-SUMIFS('Transactions (Dated)'!$E$2:$E$53,'Transactions (Dated)'!$D$2:$D$53,'Share Values'!$X1025,'Transactions (Dated)'!$B$2:$B$53,'Share Values'!AN$11,'Transactions (Dated)'!$C$2:$C$53,"Sell")</f>
        <v>0</v>
      </c>
      <c r="AQ1025" s="3">
        <f t="shared" si="421"/>
        <v>43389</v>
      </c>
      <c r="AR1025" s="6">
        <f t="shared" ca="1" si="422"/>
        <v>58460</v>
      </c>
      <c r="AS1025" s="6">
        <f t="shared" ca="1" si="423"/>
        <v>37687.499999999993</v>
      </c>
      <c r="AT1025" s="6">
        <f t="shared" ca="1" si="424"/>
        <v>554614.5368</v>
      </c>
      <c r="AU1025" s="6">
        <f t="shared" ca="1" si="425"/>
        <v>50251.519999999997</v>
      </c>
      <c r="AV1025" s="6">
        <f t="shared" ca="1" si="426"/>
        <v>0</v>
      </c>
      <c r="AW1025" s="6">
        <f t="shared" ca="1" si="427"/>
        <v>0</v>
      </c>
      <c r="AX1025" s="6">
        <f t="shared" ca="1" si="428"/>
        <v>38686</v>
      </c>
      <c r="AY1025" s="6">
        <f t="shared" ca="1" si="429"/>
        <v>0</v>
      </c>
      <c r="AZ1025" s="6">
        <f t="shared" ca="1" si="430"/>
        <v>0</v>
      </c>
      <c r="BA1025" s="6">
        <f t="shared" ca="1" si="431"/>
        <v>0</v>
      </c>
      <c r="BB1025" s="6">
        <f t="shared" ca="1" si="432"/>
        <v>0</v>
      </c>
      <c r="BC1025" s="6">
        <f t="shared" ca="1" si="433"/>
        <v>0</v>
      </c>
      <c r="BD1025" s="6">
        <f t="shared" ca="1" si="434"/>
        <v>0</v>
      </c>
      <c r="BE1025" s="6">
        <f t="shared" ca="1" si="435"/>
        <v>0</v>
      </c>
      <c r="BF1025" s="6">
        <f t="shared" ca="1" si="418"/>
        <v>0</v>
      </c>
      <c r="BG1025" s="6">
        <f t="shared" ca="1" si="419"/>
        <v>0</v>
      </c>
      <c r="BJ1025" s="4">
        <f t="shared" ca="1" si="436"/>
        <v>739699.55680000002</v>
      </c>
      <c r="BL1025" s="3">
        <f t="shared" si="437"/>
        <v>43389</v>
      </c>
      <c r="BM1025" s="6">
        <f>BM1024+SUMIFS('Transactions (Dated)'!G:G,'Transactions (Dated)'!D:D,'Share Values'!AQ1025)</f>
        <v>14317.649999999987</v>
      </c>
      <c r="BN1025" s="6">
        <f ca="1">BN1024+SUMIFS('Transactions (Dated)'!$F:$F,'Transactions (Dated)'!$D:$D,$BL1025,'Transactions (Dated)'!$B:$B,BN$11,'Transactions (Dated)'!$C:$C,"Dividend (paid to cash)")*Y1025</f>
        <v>0</v>
      </c>
      <c r="BO1025" s="6">
        <f ca="1">BO1024+SUMIFS('Transactions (Dated)'!$F:$F,'Transactions (Dated)'!$D:$D,$BL1025,'Transactions (Dated)'!$B:$B,BO$11,'Transactions (Dated)'!$C:$C,"Dividend (paid to cash)")*Z1025</f>
        <v>2750</v>
      </c>
      <c r="BP1025" s="6">
        <f ca="1">BP1024+SUMIFS('Transactions (Dated)'!$F:$F,'Transactions (Dated)'!$D:$D,$BL1025,'Transactions (Dated)'!$B:$B,BP$11,'Transactions (Dated)'!$C:$C,"Dividend (paid to cash)")*AA1025</f>
        <v>51745.237000000008</v>
      </c>
      <c r="BQ1025" s="6">
        <f ca="1">BQ1024+SUMIFS('Transactions (Dated)'!$F:$F,'Transactions (Dated)'!$D:$D,$BL1025,'Transactions (Dated)'!$B:$B,BQ$11,'Transactions (Dated)'!$C:$C,"Dividend (paid to cash)")*AB1025</f>
        <v>1026.4099999999999</v>
      </c>
      <c r="BR1025" s="6">
        <f ca="1">BR1024+SUMIFS('Transactions (Dated)'!$F:$F,'Transactions (Dated)'!$D:$D,$BL1025,'Transactions (Dated)'!$B:$B,BR$11,'Transactions (Dated)'!$C:$C,"Dividend (paid to cash)")*AC1025</f>
        <v>0</v>
      </c>
      <c r="BS1025" s="6">
        <f ca="1">BS1024+SUMIFS('Transactions (Dated)'!$F:$F,'Transactions (Dated)'!$D:$D,$BL1025,'Transactions (Dated)'!$B:$B,BS$11,'Transactions (Dated)'!$C:$C,"Dividend (paid to cash)")*AD1025</f>
        <v>0</v>
      </c>
      <c r="BT1025" s="6">
        <f ca="1">BT1024+SUMIFS('Transactions (Dated)'!$F:$F,'Transactions (Dated)'!$D:$D,$BL1025,'Transactions (Dated)'!$B:$B,BT$11,'Transactions (Dated)'!$C:$C,"Dividend (paid to cash)")*AE1025</f>
        <v>12470</v>
      </c>
      <c r="BU1025" s="6">
        <f ca="1">BU1024+SUMIFS('Transactions (Dated)'!$F:$F,'Transactions (Dated)'!$D:$D,$BL1025,'Transactions (Dated)'!$B:$B,BU$11,'Transactions (Dated)'!$C:$C,"Dividend (paid to cash)")*AF1025</f>
        <v>0</v>
      </c>
      <c r="BV1025" s="6">
        <f ca="1">BV1024+SUMIFS('Transactions (Dated)'!$F:$F,'Transactions (Dated)'!$D:$D,$BL1025,'Transactions (Dated)'!$B:$B,BV$11,'Transactions (Dated)'!$C:$C,"Dividend (paid to cash)")*AG1025</f>
        <v>0</v>
      </c>
      <c r="BW1025" s="6">
        <f ca="1">BW1024+SUMIFS('Transactions (Dated)'!$F:$F,'Transactions (Dated)'!$D:$D,$BL1025,'Transactions (Dated)'!$B:$B,BW$11,'Transactions (Dated)'!$C:$C,"Dividend (paid to cash)")*AH1025</f>
        <v>0</v>
      </c>
      <c r="BX1025" s="6">
        <f ca="1">BX1024+SUMIFS('Transactions (Dated)'!$F:$F,'Transactions (Dated)'!$D:$D,$BL1025,'Transactions (Dated)'!$B:$B,BX$11,'Transactions (Dated)'!$C:$C,"Dividend (paid to cash)")*AI1025</f>
        <v>0</v>
      </c>
      <c r="BY1025" s="6">
        <f ca="1">BY1024+SUMIFS('Transactions (Dated)'!$F:$F,'Transactions (Dated)'!$D:$D,$BL1025,'Transactions (Dated)'!$B:$B,BY$11,'Transactions (Dated)'!$C:$C,"Dividend (paid to cash)")*AJ1025</f>
        <v>0</v>
      </c>
      <c r="BZ1025" s="6">
        <f ca="1">BZ1024+SUMIFS('Transactions (Dated)'!$F:$F,'Transactions (Dated)'!$D:$D,$BL1025,'Transactions (Dated)'!$B:$B,BZ$11,'Transactions (Dated)'!$C:$C,"Dividend (paid to cash)")*AK1025</f>
        <v>0</v>
      </c>
      <c r="CA1025" s="6">
        <f ca="1">CA1024+SUMIFS('Transactions (Dated)'!$F:$F,'Transactions (Dated)'!$D:$D,$BL1025,'Transactions (Dated)'!$B:$B,CA$11,'Transactions (Dated)'!$C:$C,"Dividend (paid to cash)")*AL1025</f>
        <v>0</v>
      </c>
      <c r="CB1025" s="6">
        <v>0</v>
      </c>
      <c r="CC1025" s="6">
        <v>0</v>
      </c>
      <c r="CF1025" s="6">
        <f t="shared" ca="1" si="438"/>
        <v>82309.296999999991</v>
      </c>
      <c r="CH1025" s="3">
        <f t="shared" si="439"/>
        <v>43389</v>
      </c>
      <c r="CI1025" s="4">
        <f t="shared" ca="1" si="440"/>
        <v>739699.55680000002</v>
      </c>
      <c r="CJ1025" s="4">
        <f t="shared" ca="1" si="441"/>
        <v>82309.296999999991</v>
      </c>
      <c r="CL1025" s="4">
        <f t="shared" ca="1" si="442"/>
        <v>822008.85380000004</v>
      </c>
    </row>
    <row r="1026" spans="2:90" x14ac:dyDescent="0.15">
      <c r="B1026" s="3">
        <v>43390</v>
      </c>
      <c r="E1026" s="86">
        <v>43390</v>
      </c>
      <c r="F1026" s="53">
        <v>12.67</v>
      </c>
      <c r="G1026">
        <v>4.0199999999999996</v>
      </c>
      <c r="H1026">
        <v>20.98</v>
      </c>
      <c r="I1026">
        <v>26.24</v>
      </c>
      <c r="K1026">
        <v>10.67</v>
      </c>
      <c r="L1026">
        <v>13.75</v>
      </c>
      <c r="O1026">
        <v>15.41</v>
      </c>
      <c r="Q1026">
        <v>0.95</v>
      </c>
      <c r="R1026">
        <v>6.16</v>
      </c>
      <c r="S1026">
        <v>42.22</v>
      </c>
      <c r="T1026">
        <v>0.36499999999999999</v>
      </c>
      <c r="U1026">
        <v>42.22</v>
      </c>
      <c r="X1026" s="3">
        <f t="shared" si="420"/>
        <v>43390</v>
      </c>
      <c r="Y1026" s="40">
        <f ca="1">Y1025+SUMIFS('Transactions (Dated)'!$E$2:$E$53,'Transactions (Dated)'!$D$2:$D$53,'Share Values'!$X1026,'Transactions (Dated)'!$B$2:$B$53,'Share Values'!Y$11,'Transactions (Dated)'!$C$2:$C$53,"Buy")-SUMIFS('Transactions (Dated)'!$E$2:$E$53,'Transactions (Dated)'!$D$2:$D$53,'Share Values'!$X1026,'Transactions (Dated)'!$B$2:$B$53,'Share Values'!Y$11,'Transactions (Dated)'!$C$2:$C$53,"Sell")</f>
        <v>4625</v>
      </c>
      <c r="Z1026" s="40">
        <f ca="1">Z1025+SUMIFS('Transactions (Dated)'!$E$2:$E$53,'Transactions (Dated)'!$D$2:$D$53,'Share Values'!$X1026,'Transactions (Dated)'!$B$2:$B$53,'Share Values'!Z$11,'Transactions (Dated)'!$C$2:$C$53,"Buy")-SUMIFS('Transactions (Dated)'!$E$2:$E$53,'Transactions (Dated)'!$D$2:$D$53,'Share Values'!$X1026,'Transactions (Dated)'!$B$2:$B$53,'Share Values'!Z$11,'Transactions (Dated)'!$C$2:$C$53,"Sell")</f>
        <v>9375</v>
      </c>
      <c r="AA1026" s="40">
        <f ca="1">AA1025+SUMIFS('Transactions (Dated)'!$E$2:$E$53,'Transactions (Dated)'!$D$2:$D$53,'Share Values'!$X1026,'Transactions (Dated)'!$B$2:$B$53,'Share Values'!AA$11,'Transactions (Dated)'!$C$2:$C$53,"Buy")-SUMIFS('Transactions (Dated)'!$E$2:$E$53,'Transactions (Dated)'!$D$2:$D$53,'Share Values'!$X1026,'Transactions (Dated)'!$B$2:$B$53,'Share Values'!AA$11,'Transactions (Dated)'!$C$2:$C$53,"Sell")</f>
        <v>26357</v>
      </c>
      <c r="AB1026" s="40">
        <f ca="1">AB1025+SUMIFS('Transactions (Dated)'!$E$2:$E$53,'Transactions (Dated)'!$D$2:$D$53,'Share Values'!$X1026,'Transactions (Dated)'!$B$2:$B$53,'Share Values'!AB$11,'Transactions (Dated)'!$C$2:$C$53,"Buy")-SUMIFS('Transactions (Dated)'!$E$2:$E$53,'Transactions (Dated)'!$D$2:$D$53,'Share Values'!$X1026,'Transactions (Dated)'!$B$2:$B$53,'Share Values'!AB$11,'Transactions (Dated)'!$C$2:$C$53,"Sell")</f>
        <v>1892</v>
      </c>
      <c r="AC1026" s="40">
        <f ca="1">AC1025+SUMIFS('Transactions (Dated)'!$E$2:$E$53,'Transactions (Dated)'!$D$2:$D$53,'Share Values'!$X1026,'Transactions (Dated)'!$B$2:$B$53,'Share Values'!AC$11,'Transactions (Dated)'!$C$2:$C$53,"Buy")-SUMIFS('Transactions (Dated)'!$E$2:$E$53,'Transactions (Dated)'!$D$2:$D$53,'Share Values'!$X1026,'Transactions (Dated)'!$B$2:$B$53,'Share Values'!AC$11,'Transactions (Dated)'!$C$2:$C$53,"Sell")</f>
        <v>2348</v>
      </c>
      <c r="AD1026" s="40">
        <f ca="1">AD1025+SUMIFS('Transactions (Dated)'!$E$2:$E$53,'Transactions (Dated)'!$D$2:$D$53,'Share Values'!$X1026,'Transactions (Dated)'!$B$2:$B$53,'Share Values'!AD$11,'Transactions (Dated)'!$C$2:$C$53,"Buy")-SUMIFS('Transactions (Dated)'!$E$2:$E$53,'Transactions (Dated)'!$D$2:$D$53,'Share Values'!$X1026,'Transactions (Dated)'!$B$2:$B$53,'Share Values'!AD$11,'Transactions (Dated)'!$C$2:$C$53,"Sell")</f>
        <v>0</v>
      </c>
      <c r="AE1026" s="40">
        <f ca="1">AE1025+SUMIFS('Transactions (Dated)'!$E$2:$E$53,'Transactions (Dated)'!$D$2:$D$53,'Share Values'!$X1026,'Transactions (Dated)'!$B$2:$B$53,'Share Values'!AE$11,'Transactions (Dated)'!$C$2:$C$53,"Buy")-SUMIFS('Transactions (Dated)'!$E$2:$E$53,'Transactions (Dated)'!$D$2:$D$53,'Share Values'!$X1026,'Transactions (Dated)'!$B$2:$B$53,'Share Values'!AE$11,'Transactions (Dated)'!$C$2:$C$53,"Sell")</f>
        <v>2900</v>
      </c>
      <c r="AF1026" s="40">
        <f ca="1">AF1025+SUMIFS('Transactions (Dated)'!$E$2:$E$53,'Transactions (Dated)'!$D$2:$D$53,'Share Values'!$X1026,'Transactions (Dated)'!$B$2:$B$53,'Share Values'!AF$11,'Transactions (Dated)'!$C$2:$C$53,"Buy")-SUMIFS('Transactions (Dated)'!$E$2:$E$53,'Transactions (Dated)'!$D$2:$D$53,'Share Values'!$X1026,'Transactions (Dated)'!$B$2:$B$53,'Share Values'!AF$11,'Transactions (Dated)'!$C$2:$C$53,"Sell")</f>
        <v>14201</v>
      </c>
      <c r="AG1026" s="40">
        <f ca="1">AG1025+SUMIFS('Transactions (Dated)'!$E$2:$E$53,'Transactions (Dated)'!$D$2:$D$53,'Share Values'!$X1026,'Transactions (Dated)'!$B$2:$B$53,'Share Values'!AG$11,'Transactions (Dated)'!$C$2:$C$53,"Buy")-SUMIFS('Transactions (Dated)'!$E$2:$E$53,'Transactions (Dated)'!$D$2:$D$53,'Share Values'!$X1026,'Transactions (Dated)'!$B$2:$B$53,'Share Values'!AG$11,'Transactions (Dated)'!$C$2:$C$53,"Sell")</f>
        <v>6835</v>
      </c>
      <c r="AH1026" s="40">
        <f ca="1">AH1025+SUMIFS('Transactions (Dated)'!$E$2:$E$53,'Transactions (Dated)'!$D$2:$D$53,'Share Values'!$X1026,'Transactions (Dated)'!$B$2:$B$53,'Share Values'!AH$11,'Transactions (Dated)'!$C$2:$C$53,"Buy")-SUMIFS('Transactions (Dated)'!$E$2:$E$53,'Transactions (Dated)'!$D$2:$D$53,'Share Values'!$X1026,'Transactions (Dated)'!$B$2:$B$53,'Share Values'!AH$11,'Transactions (Dated)'!$C$2:$C$53,"Sell")</f>
        <v>0</v>
      </c>
      <c r="AI1026" s="40">
        <f ca="1">AI1025+SUMIFS('Transactions (Dated)'!$E$2:$E$53,'Transactions (Dated)'!$D$2:$D$53,'Share Values'!$X1026,'Transactions (Dated)'!$B$2:$B$53,'Share Values'!AI$11,'Transactions (Dated)'!$C$2:$C$53,"Buy")-SUMIFS('Transactions (Dated)'!$E$2:$E$53,'Transactions (Dated)'!$D$2:$D$53,'Share Values'!$X1026,'Transactions (Dated)'!$B$2:$B$53,'Share Values'!AI$11,'Transactions (Dated)'!$C$2:$C$53,"Sell")</f>
        <v>0</v>
      </c>
      <c r="AJ1026" s="40">
        <f ca="1">AJ1025+SUMIFS('Transactions (Dated)'!$E$2:$E$53,'Transactions (Dated)'!$D$2:$D$53,'Share Values'!$X1026,'Transactions (Dated)'!$B$2:$B$53,'Share Values'!AJ$11,'Transactions (Dated)'!$C$2:$C$53,"Buy")-SUMIFS('Transactions (Dated)'!$E$2:$E$53,'Transactions (Dated)'!$D$2:$D$53,'Share Values'!$X1026,'Transactions (Dated)'!$B$2:$B$53,'Share Values'!AJ$11,'Transactions (Dated)'!$C$2:$C$53,"Sell")</f>
        <v>0</v>
      </c>
      <c r="AK1026" s="40">
        <f ca="1">AK1025+SUMIFS('Transactions (Dated)'!$E$2:$E$53,'Transactions (Dated)'!$D$2:$D$53,'Share Values'!$X1026,'Transactions (Dated)'!$B$2:$B$53,'Share Values'!AK$11,'Transactions (Dated)'!$C$2:$C$53,"Buy")-SUMIFS('Transactions (Dated)'!$E$2:$E$53,'Transactions (Dated)'!$D$2:$D$53,'Share Values'!$X1026,'Transactions (Dated)'!$B$2:$B$53,'Share Values'!AK$11,'Transactions (Dated)'!$C$2:$C$53,"Sell")</f>
        <v>0</v>
      </c>
      <c r="AL1026" s="40">
        <f ca="1">AL1025+SUMIFS('Transactions (Dated)'!$E$2:$E$53,'Transactions (Dated)'!$D$2:$D$53,'Share Values'!$X1026,'Transactions (Dated)'!$B$2:$B$53,'Share Values'!AL$11,'Transactions (Dated)'!$C$2:$C$53,"Buy")-SUMIFS('Transactions (Dated)'!$E$2:$E$53,'Transactions (Dated)'!$D$2:$D$53,'Share Values'!$X1026,'Transactions (Dated)'!$B$2:$B$53,'Share Values'!AL$11,'Transactions (Dated)'!$C$2:$C$53,"Sell")</f>
        <v>0</v>
      </c>
      <c r="AM1026" s="40">
        <f ca="1">AM1025+SUMIFS('Transactions (Dated)'!$E$2:$E$53,'Transactions (Dated)'!$D$2:$D$53,'Share Values'!$X1026,'Transactions (Dated)'!$B$2:$B$53,'Share Values'!AM$11,'Transactions (Dated)'!$C$2:$C$53,"Buy")-SUMIFS('Transactions (Dated)'!$E$2:$E$53,'Transactions (Dated)'!$D$2:$D$53,'Share Values'!$X1026,'Transactions (Dated)'!$B$2:$B$53,'Share Values'!AM$11,'Transactions (Dated)'!$C$2:$C$53,"Sell")</f>
        <v>0</v>
      </c>
      <c r="AN1026" s="40">
        <f ca="1">AN1025+SUMIFS('Transactions (Dated)'!$E$2:$E$53,'Transactions (Dated)'!$D$2:$D$53,'Share Values'!$X1026,'Transactions (Dated)'!$B$2:$B$53,'Share Values'!AN$11,'Transactions (Dated)'!$C$2:$C$53,"Buy")-SUMIFS('Transactions (Dated)'!$E$2:$E$53,'Transactions (Dated)'!$D$2:$D$53,'Share Values'!$X1026,'Transactions (Dated)'!$B$2:$B$53,'Share Values'!AN$11,'Transactions (Dated)'!$C$2:$C$53,"Sell")</f>
        <v>0</v>
      </c>
      <c r="AQ1026" s="3">
        <f t="shared" si="421"/>
        <v>43390</v>
      </c>
      <c r="AR1026" s="6">
        <f t="shared" ca="1" si="422"/>
        <v>58598.75</v>
      </c>
      <c r="AS1026" s="6">
        <f t="shared" ca="1" si="423"/>
        <v>37687.499999999993</v>
      </c>
      <c r="AT1026" s="6">
        <f t="shared" ca="1" si="424"/>
        <v>552969.86</v>
      </c>
      <c r="AU1026" s="6">
        <f t="shared" ca="1" si="425"/>
        <v>49646.079999999994</v>
      </c>
      <c r="AV1026" s="6">
        <f t="shared" ca="1" si="426"/>
        <v>0</v>
      </c>
      <c r="AW1026" s="6">
        <f t="shared" ca="1" si="427"/>
        <v>0</v>
      </c>
      <c r="AX1026" s="6">
        <f t="shared" ca="1" si="428"/>
        <v>39875</v>
      </c>
      <c r="AY1026" s="6">
        <f t="shared" ca="1" si="429"/>
        <v>0</v>
      </c>
      <c r="AZ1026" s="6">
        <f t="shared" ca="1" si="430"/>
        <v>0</v>
      </c>
      <c r="BA1026" s="6">
        <f t="shared" ca="1" si="431"/>
        <v>0</v>
      </c>
      <c r="BB1026" s="6">
        <f t="shared" ca="1" si="432"/>
        <v>0</v>
      </c>
      <c r="BC1026" s="6">
        <f t="shared" ca="1" si="433"/>
        <v>0</v>
      </c>
      <c r="BD1026" s="6">
        <f t="shared" ca="1" si="434"/>
        <v>0</v>
      </c>
      <c r="BE1026" s="6">
        <f t="shared" ca="1" si="435"/>
        <v>0</v>
      </c>
      <c r="BF1026" s="6">
        <f t="shared" ca="1" si="418"/>
        <v>0</v>
      </c>
      <c r="BG1026" s="6">
        <f t="shared" ca="1" si="419"/>
        <v>0</v>
      </c>
      <c r="BJ1026" s="4">
        <f t="shared" ca="1" si="436"/>
        <v>738777.19</v>
      </c>
      <c r="BL1026" s="3">
        <f t="shared" si="437"/>
        <v>43390</v>
      </c>
      <c r="BM1026" s="6">
        <f>BM1025+SUMIFS('Transactions (Dated)'!G:G,'Transactions (Dated)'!D:D,'Share Values'!AQ1026)</f>
        <v>14317.649999999987</v>
      </c>
      <c r="BN1026" s="6">
        <f ca="1">BN1025+SUMIFS('Transactions (Dated)'!$F:$F,'Transactions (Dated)'!$D:$D,$BL1026,'Transactions (Dated)'!$B:$B,BN$11,'Transactions (Dated)'!$C:$C,"Dividend (paid to cash)")*Y1026</f>
        <v>0</v>
      </c>
      <c r="BO1026" s="6">
        <f ca="1">BO1025+SUMIFS('Transactions (Dated)'!$F:$F,'Transactions (Dated)'!$D:$D,$BL1026,'Transactions (Dated)'!$B:$B,BO$11,'Transactions (Dated)'!$C:$C,"Dividend (paid to cash)")*Z1026</f>
        <v>2750</v>
      </c>
      <c r="BP1026" s="6">
        <f ca="1">BP1025+SUMIFS('Transactions (Dated)'!$F:$F,'Transactions (Dated)'!$D:$D,$BL1026,'Transactions (Dated)'!$B:$B,BP$11,'Transactions (Dated)'!$C:$C,"Dividend (paid to cash)")*AA1026</f>
        <v>51745.237000000008</v>
      </c>
      <c r="BQ1026" s="6">
        <f ca="1">BQ1025+SUMIFS('Transactions (Dated)'!$F:$F,'Transactions (Dated)'!$D:$D,$BL1026,'Transactions (Dated)'!$B:$B,BQ$11,'Transactions (Dated)'!$C:$C,"Dividend (paid to cash)")*AB1026</f>
        <v>1026.4099999999999</v>
      </c>
      <c r="BR1026" s="6">
        <f ca="1">BR1025+SUMIFS('Transactions (Dated)'!$F:$F,'Transactions (Dated)'!$D:$D,$BL1026,'Transactions (Dated)'!$B:$B,BR$11,'Transactions (Dated)'!$C:$C,"Dividend (paid to cash)")*AC1026</f>
        <v>0</v>
      </c>
      <c r="BS1026" s="6">
        <f ca="1">BS1025+SUMIFS('Transactions (Dated)'!$F:$F,'Transactions (Dated)'!$D:$D,$BL1026,'Transactions (Dated)'!$B:$B,BS$11,'Transactions (Dated)'!$C:$C,"Dividend (paid to cash)")*AD1026</f>
        <v>0</v>
      </c>
      <c r="BT1026" s="6">
        <f ca="1">BT1025+SUMIFS('Transactions (Dated)'!$F:$F,'Transactions (Dated)'!$D:$D,$BL1026,'Transactions (Dated)'!$B:$B,BT$11,'Transactions (Dated)'!$C:$C,"Dividend (paid to cash)")*AE1026</f>
        <v>12470</v>
      </c>
      <c r="BU1026" s="6">
        <f ca="1">BU1025+SUMIFS('Transactions (Dated)'!$F:$F,'Transactions (Dated)'!$D:$D,$BL1026,'Transactions (Dated)'!$B:$B,BU$11,'Transactions (Dated)'!$C:$C,"Dividend (paid to cash)")*AF1026</f>
        <v>0</v>
      </c>
      <c r="BV1026" s="6">
        <f ca="1">BV1025+SUMIFS('Transactions (Dated)'!$F:$F,'Transactions (Dated)'!$D:$D,$BL1026,'Transactions (Dated)'!$B:$B,BV$11,'Transactions (Dated)'!$C:$C,"Dividend (paid to cash)")*AG1026</f>
        <v>0</v>
      </c>
      <c r="BW1026" s="6">
        <f ca="1">BW1025+SUMIFS('Transactions (Dated)'!$F:$F,'Transactions (Dated)'!$D:$D,$BL1026,'Transactions (Dated)'!$B:$B,BW$11,'Transactions (Dated)'!$C:$C,"Dividend (paid to cash)")*AH1026</f>
        <v>0</v>
      </c>
      <c r="BX1026" s="6">
        <f ca="1">BX1025+SUMIFS('Transactions (Dated)'!$F:$F,'Transactions (Dated)'!$D:$D,$BL1026,'Transactions (Dated)'!$B:$B,BX$11,'Transactions (Dated)'!$C:$C,"Dividend (paid to cash)")*AI1026</f>
        <v>0</v>
      </c>
      <c r="BY1026" s="6">
        <f ca="1">BY1025+SUMIFS('Transactions (Dated)'!$F:$F,'Transactions (Dated)'!$D:$D,$BL1026,'Transactions (Dated)'!$B:$B,BY$11,'Transactions (Dated)'!$C:$C,"Dividend (paid to cash)")*AJ1026</f>
        <v>0</v>
      </c>
      <c r="BZ1026" s="6">
        <f ca="1">BZ1025+SUMIFS('Transactions (Dated)'!$F:$F,'Transactions (Dated)'!$D:$D,$BL1026,'Transactions (Dated)'!$B:$B,BZ$11,'Transactions (Dated)'!$C:$C,"Dividend (paid to cash)")*AK1026</f>
        <v>0</v>
      </c>
      <c r="CA1026" s="6">
        <f ca="1">CA1025+SUMIFS('Transactions (Dated)'!$F:$F,'Transactions (Dated)'!$D:$D,$BL1026,'Transactions (Dated)'!$B:$B,CA$11,'Transactions (Dated)'!$C:$C,"Dividend (paid to cash)")*AL1026</f>
        <v>0</v>
      </c>
      <c r="CB1026" s="6">
        <v>0</v>
      </c>
      <c r="CC1026" s="6">
        <v>0</v>
      </c>
      <c r="CF1026" s="6">
        <f t="shared" ca="1" si="438"/>
        <v>82309.296999999991</v>
      </c>
      <c r="CH1026" s="3">
        <f t="shared" si="439"/>
        <v>43390</v>
      </c>
      <c r="CI1026" s="4">
        <f t="shared" ca="1" si="440"/>
        <v>738777.19</v>
      </c>
      <c r="CJ1026" s="4">
        <f t="shared" ca="1" si="441"/>
        <v>82309.296999999991</v>
      </c>
      <c r="CL1026" s="4">
        <f t="shared" ca="1" si="442"/>
        <v>821086.48699999996</v>
      </c>
    </row>
    <row r="1027" spans="2:90" x14ac:dyDescent="0.15">
      <c r="B1027" s="3">
        <v>43391</v>
      </c>
      <c r="E1027" s="86">
        <v>43391</v>
      </c>
      <c r="F1027" s="53">
        <v>12.58</v>
      </c>
      <c r="G1027">
        <v>3.93</v>
      </c>
      <c r="H1027">
        <v>20.79</v>
      </c>
      <c r="I1027">
        <v>26.69</v>
      </c>
      <c r="K1027">
        <v>10.62</v>
      </c>
      <c r="L1027">
        <v>11.6</v>
      </c>
      <c r="O1027">
        <v>15.37</v>
      </c>
      <c r="Q1027">
        <v>0.99</v>
      </c>
      <c r="R1027">
        <v>5.82</v>
      </c>
      <c r="S1027">
        <v>42</v>
      </c>
      <c r="T1027">
        <v>0.35</v>
      </c>
      <c r="U1027">
        <v>42</v>
      </c>
      <c r="X1027" s="3">
        <f t="shared" si="420"/>
        <v>43391</v>
      </c>
      <c r="Y1027" s="40">
        <f ca="1">Y1026+SUMIFS('Transactions (Dated)'!$E$2:$E$53,'Transactions (Dated)'!$D$2:$D$53,'Share Values'!$X1027,'Transactions (Dated)'!$B$2:$B$53,'Share Values'!Y$11,'Transactions (Dated)'!$C$2:$C$53,"Buy")-SUMIFS('Transactions (Dated)'!$E$2:$E$53,'Transactions (Dated)'!$D$2:$D$53,'Share Values'!$X1027,'Transactions (Dated)'!$B$2:$B$53,'Share Values'!Y$11,'Transactions (Dated)'!$C$2:$C$53,"Sell")</f>
        <v>4625</v>
      </c>
      <c r="Z1027" s="40">
        <f ca="1">Z1026+SUMIFS('Transactions (Dated)'!$E$2:$E$53,'Transactions (Dated)'!$D$2:$D$53,'Share Values'!$X1027,'Transactions (Dated)'!$B$2:$B$53,'Share Values'!Z$11,'Transactions (Dated)'!$C$2:$C$53,"Buy")-SUMIFS('Transactions (Dated)'!$E$2:$E$53,'Transactions (Dated)'!$D$2:$D$53,'Share Values'!$X1027,'Transactions (Dated)'!$B$2:$B$53,'Share Values'!Z$11,'Transactions (Dated)'!$C$2:$C$53,"Sell")</f>
        <v>9375</v>
      </c>
      <c r="AA1027" s="40">
        <f ca="1">AA1026+SUMIFS('Transactions (Dated)'!$E$2:$E$53,'Transactions (Dated)'!$D$2:$D$53,'Share Values'!$X1027,'Transactions (Dated)'!$B$2:$B$53,'Share Values'!AA$11,'Transactions (Dated)'!$C$2:$C$53,"Buy")-SUMIFS('Transactions (Dated)'!$E$2:$E$53,'Transactions (Dated)'!$D$2:$D$53,'Share Values'!$X1027,'Transactions (Dated)'!$B$2:$B$53,'Share Values'!AA$11,'Transactions (Dated)'!$C$2:$C$53,"Sell")</f>
        <v>26357</v>
      </c>
      <c r="AB1027" s="40">
        <f ca="1">AB1026+SUMIFS('Transactions (Dated)'!$E$2:$E$53,'Transactions (Dated)'!$D$2:$D$53,'Share Values'!$X1027,'Transactions (Dated)'!$B$2:$B$53,'Share Values'!AB$11,'Transactions (Dated)'!$C$2:$C$53,"Buy")-SUMIFS('Transactions (Dated)'!$E$2:$E$53,'Transactions (Dated)'!$D$2:$D$53,'Share Values'!$X1027,'Transactions (Dated)'!$B$2:$B$53,'Share Values'!AB$11,'Transactions (Dated)'!$C$2:$C$53,"Sell")</f>
        <v>1892</v>
      </c>
      <c r="AC1027" s="40">
        <f ca="1">AC1026+SUMIFS('Transactions (Dated)'!$E$2:$E$53,'Transactions (Dated)'!$D$2:$D$53,'Share Values'!$X1027,'Transactions (Dated)'!$B$2:$B$53,'Share Values'!AC$11,'Transactions (Dated)'!$C$2:$C$53,"Buy")-SUMIFS('Transactions (Dated)'!$E$2:$E$53,'Transactions (Dated)'!$D$2:$D$53,'Share Values'!$X1027,'Transactions (Dated)'!$B$2:$B$53,'Share Values'!AC$11,'Transactions (Dated)'!$C$2:$C$53,"Sell")</f>
        <v>2348</v>
      </c>
      <c r="AD1027" s="40">
        <f ca="1">AD1026+SUMIFS('Transactions (Dated)'!$E$2:$E$53,'Transactions (Dated)'!$D$2:$D$53,'Share Values'!$X1027,'Transactions (Dated)'!$B$2:$B$53,'Share Values'!AD$11,'Transactions (Dated)'!$C$2:$C$53,"Buy")-SUMIFS('Transactions (Dated)'!$E$2:$E$53,'Transactions (Dated)'!$D$2:$D$53,'Share Values'!$X1027,'Transactions (Dated)'!$B$2:$B$53,'Share Values'!AD$11,'Transactions (Dated)'!$C$2:$C$53,"Sell")</f>
        <v>0</v>
      </c>
      <c r="AE1027" s="40">
        <f ca="1">AE1026+SUMIFS('Transactions (Dated)'!$E$2:$E$53,'Transactions (Dated)'!$D$2:$D$53,'Share Values'!$X1027,'Transactions (Dated)'!$B$2:$B$53,'Share Values'!AE$11,'Transactions (Dated)'!$C$2:$C$53,"Buy")-SUMIFS('Transactions (Dated)'!$E$2:$E$53,'Transactions (Dated)'!$D$2:$D$53,'Share Values'!$X1027,'Transactions (Dated)'!$B$2:$B$53,'Share Values'!AE$11,'Transactions (Dated)'!$C$2:$C$53,"Sell")</f>
        <v>2900</v>
      </c>
      <c r="AF1027" s="40">
        <f ca="1">AF1026+SUMIFS('Transactions (Dated)'!$E$2:$E$53,'Transactions (Dated)'!$D$2:$D$53,'Share Values'!$X1027,'Transactions (Dated)'!$B$2:$B$53,'Share Values'!AF$11,'Transactions (Dated)'!$C$2:$C$53,"Buy")-SUMIFS('Transactions (Dated)'!$E$2:$E$53,'Transactions (Dated)'!$D$2:$D$53,'Share Values'!$X1027,'Transactions (Dated)'!$B$2:$B$53,'Share Values'!AF$11,'Transactions (Dated)'!$C$2:$C$53,"Sell")</f>
        <v>14201</v>
      </c>
      <c r="AG1027" s="40">
        <f ca="1">AG1026+SUMIFS('Transactions (Dated)'!$E$2:$E$53,'Transactions (Dated)'!$D$2:$D$53,'Share Values'!$X1027,'Transactions (Dated)'!$B$2:$B$53,'Share Values'!AG$11,'Transactions (Dated)'!$C$2:$C$53,"Buy")-SUMIFS('Transactions (Dated)'!$E$2:$E$53,'Transactions (Dated)'!$D$2:$D$53,'Share Values'!$X1027,'Transactions (Dated)'!$B$2:$B$53,'Share Values'!AG$11,'Transactions (Dated)'!$C$2:$C$53,"Sell")</f>
        <v>6835</v>
      </c>
      <c r="AH1027" s="40">
        <f ca="1">AH1026+SUMIFS('Transactions (Dated)'!$E$2:$E$53,'Transactions (Dated)'!$D$2:$D$53,'Share Values'!$X1027,'Transactions (Dated)'!$B$2:$B$53,'Share Values'!AH$11,'Transactions (Dated)'!$C$2:$C$53,"Buy")-SUMIFS('Transactions (Dated)'!$E$2:$E$53,'Transactions (Dated)'!$D$2:$D$53,'Share Values'!$X1027,'Transactions (Dated)'!$B$2:$B$53,'Share Values'!AH$11,'Transactions (Dated)'!$C$2:$C$53,"Sell")</f>
        <v>0</v>
      </c>
      <c r="AI1027" s="40">
        <f ca="1">AI1026+SUMIFS('Transactions (Dated)'!$E$2:$E$53,'Transactions (Dated)'!$D$2:$D$53,'Share Values'!$X1027,'Transactions (Dated)'!$B$2:$B$53,'Share Values'!AI$11,'Transactions (Dated)'!$C$2:$C$53,"Buy")-SUMIFS('Transactions (Dated)'!$E$2:$E$53,'Transactions (Dated)'!$D$2:$D$53,'Share Values'!$X1027,'Transactions (Dated)'!$B$2:$B$53,'Share Values'!AI$11,'Transactions (Dated)'!$C$2:$C$53,"Sell")</f>
        <v>0</v>
      </c>
      <c r="AJ1027" s="40">
        <f ca="1">AJ1026+SUMIFS('Transactions (Dated)'!$E$2:$E$53,'Transactions (Dated)'!$D$2:$D$53,'Share Values'!$X1027,'Transactions (Dated)'!$B$2:$B$53,'Share Values'!AJ$11,'Transactions (Dated)'!$C$2:$C$53,"Buy")-SUMIFS('Transactions (Dated)'!$E$2:$E$53,'Transactions (Dated)'!$D$2:$D$53,'Share Values'!$X1027,'Transactions (Dated)'!$B$2:$B$53,'Share Values'!AJ$11,'Transactions (Dated)'!$C$2:$C$53,"Sell")</f>
        <v>0</v>
      </c>
      <c r="AK1027" s="40">
        <f ca="1">AK1026+SUMIFS('Transactions (Dated)'!$E$2:$E$53,'Transactions (Dated)'!$D$2:$D$53,'Share Values'!$X1027,'Transactions (Dated)'!$B$2:$B$53,'Share Values'!AK$11,'Transactions (Dated)'!$C$2:$C$53,"Buy")-SUMIFS('Transactions (Dated)'!$E$2:$E$53,'Transactions (Dated)'!$D$2:$D$53,'Share Values'!$X1027,'Transactions (Dated)'!$B$2:$B$53,'Share Values'!AK$11,'Transactions (Dated)'!$C$2:$C$53,"Sell")</f>
        <v>0</v>
      </c>
      <c r="AL1027" s="40">
        <f ca="1">AL1026+SUMIFS('Transactions (Dated)'!$E$2:$E$53,'Transactions (Dated)'!$D$2:$D$53,'Share Values'!$X1027,'Transactions (Dated)'!$B$2:$B$53,'Share Values'!AL$11,'Transactions (Dated)'!$C$2:$C$53,"Buy")-SUMIFS('Transactions (Dated)'!$E$2:$E$53,'Transactions (Dated)'!$D$2:$D$53,'Share Values'!$X1027,'Transactions (Dated)'!$B$2:$B$53,'Share Values'!AL$11,'Transactions (Dated)'!$C$2:$C$53,"Sell")</f>
        <v>0</v>
      </c>
      <c r="AM1027" s="40">
        <f ca="1">AM1026+SUMIFS('Transactions (Dated)'!$E$2:$E$53,'Transactions (Dated)'!$D$2:$D$53,'Share Values'!$X1027,'Transactions (Dated)'!$B$2:$B$53,'Share Values'!AM$11,'Transactions (Dated)'!$C$2:$C$53,"Buy")-SUMIFS('Transactions (Dated)'!$E$2:$E$53,'Transactions (Dated)'!$D$2:$D$53,'Share Values'!$X1027,'Transactions (Dated)'!$B$2:$B$53,'Share Values'!AM$11,'Transactions (Dated)'!$C$2:$C$53,"Sell")</f>
        <v>0</v>
      </c>
      <c r="AN1027" s="40">
        <f ca="1">AN1026+SUMIFS('Transactions (Dated)'!$E$2:$E$53,'Transactions (Dated)'!$D$2:$D$53,'Share Values'!$X1027,'Transactions (Dated)'!$B$2:$B$53,'Share Values'!AN$11,'Transactions (Dated)'!$C$2:$C$53,"Buy")-SUMIFS('Transactions (Dated)'!$E$2:$E$53,'Transactions (Dated)'!$D$2:$D$53,'Share Values'!$X1027,'Transactions (Dated)'!$B$2:$B$53,'Share Values'!AN$11,'Transactions (Dated)'!$C$2:$C$53,"Sell")</f>
        <v>0</v>
      </c>
      <c r="AQ1027" s="3">
        <f t="shared" si="421"/>
        <v>43391</v>
      </c>
      <c r="AR1027" s="6">
        <f t="shared" ca="1" si="422"/>
        <v>58182.5</v>
      </c>
      <c r="AS1027" s="6">
        <f t="shared" ca="1" si="423"/>
        <v>36843.75</v>
      </c>
      <c r="AT1027" s="6">
        <f t="shared" ca="1" si="424"/>
        <v>547962.03</v>
      </c>
      <c r="AU1027" s="6">
        <f t="shared" ca="1" si="425"/>
        <v>50497.48</v>
      </c>
      <c r="AV1027" s="6">
        <f t="shared" ca="1" si="426"/>
        <v>0</v>
      </c>
      <c r="AW1027" s="6">
        <f t="shared" ca="1" si="427"/>
        <v>0</v>
      </c>
      <c r="AX1027" s="6">
        <f t="shared" ca="1" si="428"/>
        <v>33640</v>
      </c>
      <c r="AY1027" s="6">
        <f t="shared" ca="1" si="429"/>
        <v>0</v>
      </c>
      <c r="AZ1027" s="6">
        <f t="shared" ca="1" si="430"/>
        <v>0</v>
      </c>
      <c r="BA1027" s="6">
        <f t="shared" ca="1" si="431"/>
        <v>0</v>
      </c>
      <c r="BB1027" s="6">
        <f t="shared" ca="1" si="432"/>
        <v>0</v>
      </c>
      <c r="BC1027" s="6">
        <f t="shared" ca="1" si="433"/>
        <v>0</v>
      </c>
      <c r="BD1027" s="6">
        <f t="shared" ca="1" si="434"/>
        <v>0</v>
      </c>
      <c r="BE1027" s="6">
        <f t="shared" ca="1" si="435"/>
        <v>0</v>
      </c>
      <c r="BF1027" s="6">
        <f t="shared" ca="1" si="418"/>
        <v>0</v>
      </c>
      <c r="BG1027" s="6">
        <f t="shared" ca="1" si="419"/>
        <v>0</v>
      </c>
      <c r="BJ1027" s="4">
        <f t="shared" ca="1" si="436"/>
        <v>727125.76</v>
      </c>
      <c r="BL1027" s="3">
        <f t="shared" si="437"/>
        <v>43391</v>
      </c>
      <c r="BM1027" s="6">
        <f>BM1026+SUMIFS('Transactions (Dated)'!G:G,'Transactions (Dated)'!D:D,'Share Values'!AQ1027)</f>
        <v>14317.649999999987</v>
      </c>
      <c r="BN1027" s="6">
        <f ca="1">BN1026+SUMIFS('Transactions (Dated)'!$F:$F,'Transactions (Dated)'!$D:$D,$BL1027,'Transactions (Dated)'!$B:$B,BN$11,'Transactions (Dated)'!$C:$C,"Dividend (paid to cash)")*Y1027</f>
        <v>0</v>
      </c>
      <c r="BO1027" s="6">
        <f ca="1">BO1026+SUMIFS('Transactions (Dated)'!$F:$F,'Transactions (Dated)'!$D:$D,$BL1027,'Transactions (Dated)'!$B:$B,BO$11,'Transactions (Dated)'!$C:$C,"Dividend (paid to cash)")*Z1027</f>
        <v>2750</v>
      </c>
      <c r="BP1027" s="6">
        <f ca="1">BP1026+SUMIFS('Transactions (Dated)'!$F:$F,'Transactions (Dated)'!$D:$D,$BL1027,'Transactions (Dated)'!$B:$B,BP$11,'Transactions (Dated)'!$C:$C,"Dividend (paid to cash)")*AA1027</f>
        <v>51745.237000000008</v>
      </c>
      <c r="BQ1027" s="6">
        <f ca="1">BQ1026+SUMIFS('Transactions (Dated)'!$F:$F,'Transactions (Dated)'!$D:$D,$BL1027,'Transactions (Dated)'!$B:$B,BQ$11,'Transactions (Dated)'!$C:$C,"Dividend (paid to cash)")*AB1027</f>
        <v>1026.4099999999999</v>
      </c>
      <c r="BR1027" s="6">
        <f ca="1">BR1026+SUMIFS('Transactions (Dated)'!$F:$F,'Transactions (Dated)'!$D:$D,$BL1027,'Transactions (Dated)'!$B:$B,BR$11,'Transactions (Dated)'!$C:$C,"Dividend (paid to cash)")*AC1027</f>
        <v>0</v>
      </c>
      <c r="BS1027" s="6">
        <f ca="1">BS1026+SUMIFS('Transactions (Dated)'!$F:$F,'Transactions (Dated)'!$D:$D,$BL1027,'Transactions (Dated)'!$B:$B,BS$11,'Transactions (Dated)'!$C:$C,"Dividend (paid to cash)")*AD1027</f>
        <v>0</v>
      </c>
      <c r="BT1027" s="6">
        <f ca="1">BT1026+SUMIFS('Transactions (Dated)'!$F:$F,'Transactions (Dated)'!$D:$D,$BL1027,'Transactions (Dated)'!$B:$B,BT$11,'Transactions (Dated)'!$C:$C,"Dividend (paid to cash)")*AE1027</f>
        <v>12470</v>
      </c>
      <c r="BU1027" s="6">
        <f ca="1">BU1026+SUMIFS('Transactions (Dated)'!$F:$F,'Transactions (Dated)'!$D:$D,$BL1027,'Transactions (Dated)'!$B:$B,BU$11,'Transactions (Dated)'!$C:$C,"Dividend (paid to cash)")*AF1027</f>
        <v>0</v>
      </c>
      <c r="BV1027" s="6">
        <f ca="1">BV1026+SUMIFS('Transactions (Dated)'!$F:$F,'Transactions (Dated)'!$D:$D,$BL1027,'Transactions (Dated)'!$B:$B,BV$11,'Transactions (Dated)'!$C:$C,"Dividend (paid to cash)")*AG1027</f>
        <v>0</v>
      </c>
      <c r="BW1027" s="6">
        <f ca="1">BW1026+SUMIFS('Transactions (Dated)'!$F:$F,'Transactions (Dated)'!$D:$D,$BL1027,'Transactions (Dated)'!$B:$B,BW$11,'Transactions (Dated)'!$C:$C,"Dividend (paid to cash)")*AH1027</f>
        <v>0</v>
      </c>
      <c r="BX1027" s="6">
        <f ca="1">BX1026+SUMIFS('Transactions (Dated)'!$F:$F,'Transactions (Dated)'!$D:$D,$BL1027,'Transactions (Dated)'!$B:$B,BX$11,'Transactions (Dated)'!$C:$C,"Dividend (paid to cash)")*AI1027</f>
        <v>0</v>
      </c>
      <c r="BY1027" s="6">
        <f ca="1">BY1026+SUMIFS('Transactions (Dated)'!$F:$F,'Transactions (Dated)'!$D:$D,$BL1027,'Transactions (Dated)'!$B:$B,BY$11,'Transactions (Dated)'!$C:$C,"Dividend (paid to cash)")*AJ1027</f>
        <v>0</v>
      </c>
      <c r="BZ1027" s="6">
        <f ca="1">BZ1026+SUMIFS('Transactions (Dated)'!$F:$F,'Transactions (Dated)'!$D:$D,$BL1027,'Transactions (Dated)'!$B:$B,BZ$11,'Transactions (Dated)'!$C:$C,"Dividend (paid to cash)")*AK1027</f>
        <v>0</v>
      </c>
      <c r="CA1027" s="6">
        <f ca="1">CA1026+SUMIFS('Transactions (Dated)'!$F:$F,'Transactions (Dated)'!$D:$D,$BL1027,'Transactions (Dated)'!$B:$B,CA$11,'Transactions (Dated)'!$C:$C,"Dividend (paid to cash)")*AL1027</f>
        <v>0</v>
      </c>
      <c r="CB1027" s="6">
        <v>0</v>
      </c>
      <c r="CC1027" s="6">
        <v>0</v>
      </c>
      <c r="CF1027" s="6">
        <f t="shared" ca="1" si="438"/>
        <v>82309.296999999991</v>
      </c>
      <c r="CH1027" s="3">
        <f t="shared" si="439"/>
        <v>43391</v>
      </c>
      <c r="CI1027" s="4">
        <f t="shared" ca="1" si="440"/>
        <v>727125.76</v>
      </c>
      <c r="CJ1027" s="4">
        <f t="shared" ca="1" si="441"/>
        <v>82309.296999999991</v>
      </c>
      <c r="CL1027" s="4">
        <f t="shared" ca="1" si="442"/>
        <v>809435.05700000003</v>
      </c>
    </row>
    <row r="1028" spans="2:90" x14ac:dyDescent="0.15">
      <c r="B1028" s="3">
        <v>43392</v>
      </c>
      <c r="E1028" s="86">
        <v>43392</v>
      </c>
      <c r="F1028" s="53">
        <v>12.22</v>
      </c>
      <c r="G1028">
        <v>3.94</v>
      </c>
      <c r="H1028">
        <v>20.89</v>
      </c>
      <c r="I1028">
        <v>26.57</v>
      </c>
      <c r="K1028">
        <v>10.88</v>
      </c>
      <c r="L1028">
        <v>11.77</v>
      </c>
      <c r="O1028">
        <v>15.41</v>
      </c>
      <c r="Q1028">
        <v>0.99</v>
      </c>
      <c r="R1028">
        <v>5.67</v>
      </c>
      <c r="S1028">
        <v>42.61</v>
      </c>
      <c r="T1028">
        <v>0.36</v>
      </c>
      <c r="U1028">
        <v>42.61</v>
      </c>
      <c r="X1028" s="3">
        <f t="shared" si="420"/>
        <v>43392</v>
      </c>
      <c r="Y1028" s="40">
        <f ca="1">Y1027+SUMIFS('Transactions (Dated)'!$E$2:$E$53,'Transactions (Dated)'!$D$2:$D$53,'Share Values'!$X1028,'Transactions (Dated)'!$B$2:$B$53,'Share Values'!Y$11,'Transactions (Dated)'!$C$2:$C$53,"Buy")-SUMIFS('Transactions (Dated)'!$E$2:$E$53,'Transactions (Dated)'!$D$2:$D$53,'Share Values'!$X1028,'Transactions (Dated)'!$B$2:$B$53,'Share Values'!Y$11,'Transactions (Dated)'!$C$2:$C$53,"Sell")</f>
        <v>4625</v>
      </c>
      <c r="Z1028" s="40">
        <f ca="1">Z1027+SUMIFS('Transactions (Dated)'!$E$2:$E$53,'Transactions (Dated)'!$D$2:$D$53,'Share Values'!$X1028,'Transactions (Dated)'!$B$2:$B$53,'Share Values'!Z$11,'Transactions (Dated)'!$C$2:$C$53,"Buy")-SUMIFS('Transactions (Dated)'!$E$2:$E$53,'Transactions (Dated)'!$D$2:$D$53,'Share Values'!$X1028,'Transactions (Dated)'!$B$2:$B$53,'Share Values'!Z$11,'Transactions (Dated)'!$C$2:$C$53,"Sell")</f>
        <v>9375</v>
      </c>
      <c r="AA1028" s="40">
        <f ca="1">AA1027+SUMIFS('Transactions (Dated)'!$E$2:$E$53,'Transactions (Dated)'!$D$2:$D$53,'Share Values'!$X1028,'Transactions (Dated)'!$B$2:$B$53,'Share Values'!AA$11,'Transactions (Dated)'!$C$2:$C$53,"Buy")-SUMIFS('Transactions (Dated)'!$E$2:$E$53,'Transactions (Dated)'!$D$2:$D$53,'Share Values'!$X1028,'Transactions (Dated)'!$B$2:$B$53,'Share Values'!AA$11,'Transactions (Dated)'!$C$2:$C$53,"Sell")</f>
        <v>26357</v>
      </c>
      <c r="AB1028" s="40">
        <f ca="1">AB1027+SUMIFS('Transactions (Dated)'!$E$2:$E$53,'Transactions (Dated)'!$D$2:$D$53,'Share Values'!$X1028,'Transactions (Dated)'!$B$2:$B$53,'Share Values'!AB$11,'Transactions (Dated)'!$C$2:$C$53,"Buy")-SUMIFS('Transactions (Dated)'!$E$2:$E$53,'Transactions (Dated)'!$D$2:$D$53,'Share Values'!$X1028,'Transactions (Dated)'!$B$2:$B$53,'Share Values'!AB$11,'Transactions (Dated)'!$C$2:$C$53,"Sell")</f>
        <v>1892</v>
      </c>
      <c r="AC1028" s="40">
        <f ca="1">AC1027+SUMIFS('Transactions (Dated)'!$E$2:$E$53,'Transactions (Dated)'!$D$2:$D$53,'Share Values'!$X1028,'Transactions (Dated)'!$B$2:$B$53,'Share Values'!AC$11,'Transactions (Dated)'!$C$2:$C$53,"Buy")-SUMIFS('Transactions (Dated)'!$E$2:$E$53,'Transactions (Dated)'!$D$2:$D$53,'Share Values'!$X1028,'Transactions (Dated)'!$B$2:$B$53,'Share Values'!AC$11,'Transactions (Dated)'!$C$2:$C$53,"Sell")</f>
        <v>2348</v>
      </c>
      <c r="AD1028" s="40">
        <f ca="1">AD1027+SUMIFS('Transactions (Dated)'!$E$2:$E$53,'Transactions (Dated)'!$D$2:$D$53,'Share Values'!$X1028,'Transactions (Dated)'!$B$2:$B$53,'Share Values'!AD$11,'Transactions (Dated)'!$C$2:$C$53,"Buy")-SUMIFS('Transactions (Dated)'!$E$2:$E$53,'Transactions (Dated)'!$D$2:$D$53,'Share Values'!$X1028,'Transactions (Dated)'!$B$2:$B$53,'Share Values'!AD$11,'Transactions (Dated)'!$C$2:$C$53,"Sell")</f>
        <v>0</v>
      </c>
      <c r="AE1028" s="40">
        <f ca="1">AE1027+SUMIFS('Transactions (Dated)'!$E$2:$E$53,'Transactions (Dated)'!$D$2:$D$53,'Share Values'!$X1028,'Transactions (Dated)'!$B$2:$B$53,'Share Values'!AE$11,'Transactions (Dated)'!$C$2:$C$53,"Buy")-SUMIFS('Transactions (Dated)'!$E$2:$E$53,'Transactions (Dated)'!$D$2:$D$53,'Share Values'!$X1028,'Transactions (Dated)'!$B$2:$B$53,'Share Values'!AE$11,'Transactions (Dated)'!$C$2:$C$53,"Sell")</f>
        <v>2900</v>
      </c>
      <c r="AF1028" s="40">
        <f ca="1">AF1027+SUMIFS('Transactions (Dated)'!$E$2:$E$53,'Transactions (Dated)'!$D$2:$D$53,'Share Values'!$X1028,'Transactions (Dated)'!$B$2:$B$53,'Share Values'!AF$11,'Transactions (Dated)'!$C$2:$C$53,"Buy")-SUMIFS('Transactions (Dated)'!$E$2:$E$53,'Transactions (Dated)'!$D$2:$D$53,'Share Values'!$X1028,'Transactions (Dated)'!$B$2:$B$53,'Share Values'!AF$11,'Transactions (Dated)'!$C$2:$C$53,"Sell")</f>
        <v>14201</v>
      </c>
      <c r="AG1028" s="40">
        <f ca="1">AG1027+SUMIFS('Transactions (Dated)'!$E$2:$E$53,'Transactions (Dated)'!$D$2:$D$53,'Share Values'!$X1028,'Transactions (Dated)'!$B$2:$B$53,'Share Values'!AG$11,'Transactions (Dated)'!$C$2:$C$53,"Buy")-SUMIFS('Transactions (Dated)'!$E$2:$E$53,'Transactions (Dated)'!$D$2:$D$53,'Share Values'!$X1028,'Transactions (Dated)'!$B$2:$B$53,'Share Values'!AG$11,'Transactions (Dated)'!$C$2:$C$53,"Sell")</f>
        <v>6835</v>
      </c>
      <c r="AH1028" s="40">
        <f ca="1">AH1027+SUMIFS('Transactions (Dated)'!$E$2:$E$53,'Transactions (Dated)'!$D$2:$D$53,'Share Values'!$X1028,'Transactions (Dated)'!$B$2:$B$53,'Share Values'!AH$11,'Transactions (Dated)'!$C$2:$C$53,"Buy")-SUMIFS('Transactions (Dated)'!$E$2:$E$53,'Transactions (Dated)'!$D$2:$D$53,'Share Values'!$X1028,'Transactions (Dated)'!$B$2:$B$53,'Share Values'!AH$11,'Transactions (Dated)'!$C$2:$C$53,"Sell")</f>
        <v>0</v>
      </c>
      <c r="AI1028" s="40">
        <f ca="1">AI1027+SUMIFS('Transactions (Dated)'!$E$2:$E$53,'Transactions (Dated)'!$D$2:$D$53,'Share Values'!$X1028,'Transactions (Dated)'!$B$2:$B$53,'Share Values'!AI$11,'Transactions (Dated)'!$C$2:$C$53,"Buy")-SUMIFS('Transactions (Dated)'!$E$2:$E$53,'Transactions (Dated)'!$D$2:$D$53,'Share Values'!$X1028,'Transactions (Dated)'!$B$2:$B$53,'Share Values'!AI$11,'Transactions (Dated)'!$C$2:$C$53,"Sell")</f>
        <v>0</v>
      </c>
      <c r="AJ1028" s="40">
        <f ca="1">AJ1027+SUMIFS('Transactions (Dated)'!$E$2:$E$53,'Transactions (Dated)'!$D$2:$D$53,'Share Values'!$X1028,'Transactions (Dated)'!$B$2:$B$53,'Share Values'!AJ$11,'Transactions (Dated)'!$C$2:$C$53,"Buy")-SUMIFS('Transactions (Dated)'!$E$2:$E$53,'Transactions (Dated)'!$D$2:$D$53,'Share Values'!$X1028,'Transactions (Dated)'!$B$2:$B$53,'Share Values'!AJ$11,'Transactions (Dated)'!$C$2:$C$53,"Sell")</f>
        <v>0</v>
      </c>
      <c r="AK1028" s="40">
        <f ca="1">AK1027+SUMIFS('Transactions (Dated)'!$E$2:$E$53,'Transactions (Dated)'!$D$2:$D$53,'Share Values'!$X1028,'Transactions (Dated)'!$B$2:$B$53,'Share Values'!AK$11,'Transactions (Dated)'!$C$2:$C$53,"Buy")-SUMIFS('Transactions (Dated)'!$E$2:$E$53,'Transactions (Dated)'!$D$2:$D$53,'Share Values'!$X1028,'Transactions (Dated)'!$B$2:$B$53,'Share Values'!AK$11,'Transactions (Dated)'!$C$2:$C$53,"Sell")</f>
        <v>0</v>
      </c>
      <c r="AL1028" s="40">
        <f ca="1">AL1027+SUMIFS('Transactions (Dated)'!$E$2:$E$53,'Transactions (Dated)'!$D$2:$D$53,'Share Values'!$X1028,'Transactions (Dated)'!$B$2:$B$53,'Share Values'!AL$11,'Transactions (Dated)'!$C$2:$C$53,"Buy")-SUMIFS('Transactions (Dated)'!$E$2:$E$53,'Transactions (Dated)'!$D$2:$D$53,'Share Values'!$X1028,'Transactions (Dated)'!$B$2:$B$53,'Share Values'!AL$11,'Transactions (Dated)'!$C$2:$C$53,"Sell")</f>
        <v>0</v>
      </c>
      <c r="AM1028" s="40">
        <f ca="1">AM1027+SUMIFS('Transactions (Dated)'!$E$2:$E$53,'Transactions (Dated)'!$D$2:$D$53,'Share Values'!$X1028,'Transactions (Dated)'!$B$2:$B$53,'Share Values'!AM$11,'Transactions (Dated)'!$C$2:$C$53,"Buy")-SUMIFS('Transactions (Dated)'!$E$2:$E$53,'Transactions (Dated)'!$D$2:$D$53,'Share Values'!$X1028,'Transactions (Dated)'!$B$2:$B$53,'Share Values'!AM$11,'Transactions (Dated)'!$C$2:$C$53,"Sell")</f>
        <v>0</v>
      </c>
      <c r="AN1028" s="40">
        <f ca="1">AN1027+SUMIFS('Transactions (Dated)'!$E$2:$E$53,'Transactions (Dated)'!$D$2:$D$53,'Share Values'!$X1028,'Transactions (Dated)'!$B$2:$B$53,'Share Values'!AN$11,'Transactions (Dated)'!$C$2:$C$53,"Buy")-SUMIFS('Transactions (Dated)'!$E$2:$E$53,'Transactions (Dated)'!$D$2:$D$53,'Share Values'!$X1028,'Transactions (Dated)'!$B$2:$B$53,'Share Values'!AN$11,'Transactions (Dated)'!$C$2:$C$53,"Sell")</f>
        <v>0</v>
      </c>
      <c r="AQ1028" s="3">
        <f t="shared" si="421"/>
        <v>43392</v>
      </c>
      <c r="AR1028" s="6">
        <f t="shared" ca="1" si="422"/>
        <v>56517.5</v>
      </c>
      <c r="AS1028" s="6">
        <f t="shared" ca="1" si="423"/>
        <v>36937.5</v>
      </c>
      <c r="AT1028" s="6">
        <f t="shared" ca="1" si="424"/>
        <v>550597.73</v>
      </c>
      <c r="AU1028" s="6">
        <f t="shared" ca="1" si="425"/>
        <v>50270.44</v>
      </c>
      <c r="AV1028" s="6">
        <f t="shared" ca="1" si="426"/>
        <v>0</v>
      </c>
      <c r="AW1028" s="6">
        <f t="shared" ca="1" si="427"/>
        <v>0</v>
      </c>
      <c r="AX1028" s="6">
        <f t="shared" ca="1" si="428"/>
        <v>34133</v>
      </c>
      <c r="AY1028" s="6">
        <f t="shared" ca="1" si="429"/>
        <v>0</v>
      </c>
      <c r="AZ1028" s="6">
        <f t="shared" ca="1" si="430"/>
        <v>0</v>
      </c>
      <c r="BA1028" s="6">
        <f t="shared" ca="1" si="431"/>
        <v>0</v>
      </c>
      <c r="BB1028" s="6">
        <f t="shared" ca="1" si="432"/>
        <v>0</v>
      </c>
      <c r="BC1028" s="6">
        <f t="shared" ca="1" si="433"/>
        <v>0</v>
      </c>
      <c r="BD1028" s="6">
        <f t="shared" ca="1" si="434"/>
        <v>0</v>
      </c>
      <c r="BE1028" s="6">
        <f t="shared" ca="1" si="435"/>
        <v>0</v>
      </c>
      <c r="BF1028" s="6">
        <f t="shared" ca="1" si="418"/>
        <v>0</v>
      </c>
      <c r="BG1028" s="6">
        <f t="shared" ca="1" si="419"/>
        <v>0</v>
      </c>
      <c r="BJ1028" s="4">
        <f t="shared" ca="1" si="436"/>
        <v>728456.16999999993</v>
      </c>
      <c r="BL1028" s="3">
        <f t="shared" si="437"/>
        <v>43392</v>
      </c>
      <c r="BM1028" s="6">
        <f>BM1027+SUMIFS('Transactions (Dated)'!G:G,'Transactions (Dated)'!D:D,'Share Values'!AQ1028)</f>
        <v>14317.649999999987</v>
      </c>
      <c r="BN1028" s="6">
        <f ca="1">BN1027+SUMIFS('Transactions (Dated)'!$F:$F,'Transactions (Dated)'!$D:$D,$BL1028,'Transactions (Dated)'!$B:$B,BN$11,'Transactions (Dated)'!$C:$C,"Dividend (paid to cash)")*Y1028</f>
        <v>0</v>
      </c>
      <c r="BO1028" s="6">
        <f ca="1">BO1027+SUMIFS('Transactions (Dated)'!$F:$F,'Transactions (Dated)'!$D:$D,$BL1028,'Transactions (Dated)'!$B:$B,BO$11,'Transactions (Dated)'!$C:$C,"Dividend (paid to cash)")*Z1028</f>
        <v>2750</v>
      </c>
      <c r="BP1028" s="6">
        <f ca="1">BP1027+SUMIFS('Transactions (Dated)'!$F:$F,'Transactions (Dated)'!$D:$D,$BL1028,'Transactions (Dated)'!$B:$B,BP$11,'Transactions (Dated)'!$C:$C,"Dividend (paid to cash)")*AA1028</f>
        <v>51745.237000000008</v>
      </c>
      <c r="BQ1028" s="6">
        <f ca="1">BQ1027+SUMIFS('Transactions (Dated)'!$F:$F,'Transactions (Dated)'!$D:$D,$BL1028,'Transactions (Dated)'!$B:$B,BQ$11,'Transactions (Dated)'!$C:$C,"Dividend (paid to cash)")*AB1028</f>
        <v>1026.4099999999999</v>
      </c>
      <c r="BR1028" s="6">
        <f ca="1">BR1027+SUMIFS('Transactions (Dated)'!$F:$F,'Transactions (Dated)'!$D:$D,$BL1028,'Transactions (Dated)'!$B:$B,BR$11,'Transactions (Dated)'!$C:$C,"Dividend (paid to cash)")*AC1028</f>
        <v>0</v>
      </c>
      <c r="BS1028" s="6">
        <f ca="1">BS1027+SUMIFS('Transactions (Dated)'!$F:$F,'Transactions (Dated)'!$D:$D,$BL1028,'Transactions (Dated)'!$B:$B,BS$11,'Transactions (Dated)'!$C:$C,"Dividend (paid to cash)")*AD1028</f>
        <v>0</v>
      </c>
      <c r="BT1028" s="6">
        <f ca="1">BT1027+SUMIFS('Transactions (Dated)'!$F:$F,'Transactions (Dated)'!$D:$D,$BL1028,'Transactions (Dated)'!$B:$B,BT$11,'Transactions (Dated)'!$C:$C,"Dividend (paid to cash)")*AE1028</f>
        <v>12470</v>
      </c>
      <c r="BU1028" s="6">
        <f ca="1">BU1027+SUMIFS('Transactions (Dated)'!$F:$F,'Transactions (Dated)'!$D:$D,$BL1028,'Transactions (Dated)'!$B:$B,BU$11,'Transactions (Dated)'!$C:$C,"Dividend (paid to cash)")*AF1028</f>
        <v>0</v>
      </c>
      <c r="BV1028" s="6">
        <f ca="1">BV1027+SUMIFS('Transactions (Dated)'!$F:$F,'Transactions (Dated)'!$D:$D,$BL1028,'Transactions (Dated)'!$B:$B,BV$11,'Transactions (Dated)'!$C:$C,"Dividend (paid to cash)")*AG1028</f>
        <v>0</v>
      </c>
      <c r="BW1028" s="6">
        <f ca="1">BW1027+SUMIFS('Transactions (Dated)'!$F:$F,'Transactions (Dated)'!$D:$D,$BL1028,'Transactions (Dated)'!$B:$B,BW$11,'Transactions (Dated)'!$C:$C,"Dividend (paid to cash)")*AH1028</f>
        <v>0</v>
      </c>
      <c r="BX1028" s="6">
        <f ca="1">BX1027+SUMIFS('Transactions (Dated)'!$F:$F,'Transactions (Dated)'!$D:$D,$BL1028,'Transactions (Dated)'!$B:$B,BX$11,'Transactions (Dated)'!$C:$C,"Dividend (paid to cash)")*AI1028</f>
        <v>0</v>
      </c>
      <c r="BY1028" s="6">
        <f ca="1">BY1027+SUMIFS('Transactions (Dated)'!$F:$F,'Transactions (Dated)'!$D:$D,$BL1028,'Transactions (Dated)'!$B:$B,BY$11,'Transactions (Dated)'!$C:$C,"Dividend (paid to cash)")*AJ1028</f>
        <v>0</v>
      </c>
      <c r="BZ1028" s="6">
        <f ca="1">BZ1027+SUMIFS('Transactions (Dated)'!$F:$F,'Transactions (Dated)'!$D:$D,$BL1028,'Transactions (Dated)'!$B:$B,BZ$11,'Transactions (Dated)'!$C:$C,"Dividend (paid to cash)")*AK1028</f>
        <v>0</v>
      </c>
      <c r="CA1028" s="6">
        <f ca="1">CA1027+SUMIFS('Transactions (Dated)'!$F:$F,'Transactions (Dated)'!$D:$D,$BL1028,'Transactions (Dated)'!$B:$B,CA$11,'Transactions (Dated)'!$C:$C,"Dividend (paid to cash)")*AL1028</f>
        <v>0</v>
      </c>
      <c r="CB1028" s="6">
        <v>0</v>
      </c>
      <c r="CC1028" s="6">
        <v>0</v>
      </c>
      <c r="CF1028" s="6">
        <f t="shared" ca="1" si="438"/>
        <v>82309.296999999991</v>
      </c>
      <c r="CH1028" s="3">
        <f t="shared" si="439"/>
        <v>43392</v>
      </c>
      <c r="CI1028" s="4">
        <f t="shared" ca="1" si="440"/>
        <v>728456.16999999993</v>
      </c>
      <c r="CJ1028" s="4">
        <f t="shared" ca="1" si="441"/>
        <v>82309.296999999991</v>
      </c>
      <c r="CL1028" s="4">
        <f t="shared" ca="1" si="442"/>
        <v>810765.46699999995</v>
      </c>
    </row>
    <row r="1029" spans="2:90" x14ac:dyDescent="0.15">
      <c r="B1029" s="3">
        <v>43395</v>
      </c>
      <c r="E1029" s="86">
        <v>43395</v>
      </c>
      <c r="F1029" s="53">
        <v>12.4</v>
      </c>
      <c r="G1029">
        <v>3.42</v>
      </c>
      <c r="H1029">
        <v>20.81</v>
      </c>
      <c r="I1029">
        <v>26.75</v>
      </c>
      <c r="K1029">
        <v>10.88</v>
      </c>
      <c r="L1029">
        <v>11.32</v>
      </c>
      <c r="O1029">
        <v>15.19</v>
      </c>
      <c r="Q1029">
        <v>0.96</v>
      </c>
      <c r="R1029">
        <v>5.5</v>
      </c>
      <c r="S1029">
        <v>42.44</v>
      </c>
      <c r="T1029">
        <v>0.35499999999999998</v>
      </c>
      <c r="U1029">
        <v>42.44</v>
      </c>
      <c r="X1029" s="3">
        <f t="shared" si="420"/>
        <v>43395</v>
      </c>
      <c r="Y1029" s="40">
        <f ca="1">Y1028+SUMIFS('Transactions (Dated)'!$E$2:$E$53,'Transactions (Dated)'!$D$2:$D$53,'Share Values'!$X1029,'Transactions (Dated)'!$B$2:$B$53,'Share Values'!Y$11,'Transactions (Dated)'!$C$2:$C$53,"Buy")-SUMIFS('Transactions (Dated)'!$E$2:$E$53,'Transactions (Dated)'!$D$2:$D$53,'Share Values'!$X1029,'Transactions (Dated)'!$B$2:$B$53,'Share Values'!Y$11,'Transactions (Dated)'!$C$2:$C$53,"Sell")</f>
        <v>4625</v>
      </c>
      <c r="Z1029" s="40">
        <f ca="1">Z1028+SUMIFS('Transactions (Dated)'!$E$2:$E$53,'Transactions (Dated)'!$D$2:$D$53,'Share Values'!$X1029,'Transactions (Dated)'!$B$2:$B$53,'Share Values'!Z$11,'Transactions (Dated)'!$C$2:$C$53,"Buy")-SUMIFS('Transactions (Dated)'!$E$2:$E$53,'Transactions (Dated)'!$D$2:$D$53,'Share Values'!$X1029,'Transactions (Dated)'!$B$2:$B$53,'Share Values'!Z$11,'Transactions (Dated)'!$C$2:$C$53,"Sell")</f>
        <v>9375</v>
      </c>
      <c r="AA1029" s="40">
        <f ca="1">AA1028+SUMIFS('Transactions (Dated)'!$E$2:$E$53,'Transactions (Dated)'!$D$2:$D$53,'Share Values'!$X1029,'Transactions (Dated)'!$B$2:$B$53,'Share Values'!AA$11,'Transactions (Dated)'!$C$2:$C$53,"Buy")-SUMIFS('Transactions (Dated)'!$E$2:$E$53,'Transactions (Dated)'!$D$2:$D$53,'Share Values'!$X1029,'Transactions (Dated)'!$B$2:$B$53,'Share Values'!AA$11,'Transactions (Dated)'!$C$2:$C$53,"Sell")</f>
        <v>26357</v>
      </c>
      <c r="AB1029" s="40">
        <f ca="1">AB1028+SUMIFS('Transactions (Dated)'!$E$2:$E$53,'Transactions (Dated)'!$D$2:$D$53,'Share Values'!$X1029,'Transactions (Dated)'!$B$2:$B$53,'Share Values'!AB$11,'Transactions (Dated)'!$C$2:$C$53,"Buy")-SUMIFS('Transactions (Dated)'!$E$2:$E$53,'Transactions (Dated)'!$D$2:$D$53,'Share Values'!$X1029,'Transactions (Dated)'!$B$2:$B$53,'Share Values'!AB$11,'Transactions (Dated)'!$C$2:$C$53,"Sell")</f>
        <v>1892</v>
      </c>
      <c r="AC1029" s="40">
        <f ca="1">AC1028+SUMIFS('Transactions (Dated)'!$E$2:$E$53,'Transactions (Dated)'!$D$2:$D$53,'Share Values'!$X1029,'Transactions (Dated)'!$B$2:$B$53,'Share Values'!AC$11,'Transactions (Dated)'!$C$2:$C$53,"Buy")-SUMIFS('Transactions (Dated)'!$E$2:$E$53,'Transactions (Dated)'!$D$2:$D$53,'Share Values'!$X1029,'Transactions (Dated)'!$B$2:$B$53,'Share Values'!AC$11,'Transactions (Dated)'!$C$2:$C$53,"Sell")</f>
        <v>2348</v>
      </c>
      <c r="AD1029" s="40">
        <f ca="1">AD1028+SUMIFS('Transactions (Dated)'!$E$2:$E$53,'Transactions (Dated)'!$D$2:$D$53,'Share Values'!$X1029,'Transactions (Dated)'!$B$2:$B$53,'Share Values'!AD$11,'Transactions (Dated)'!$C$2:$C$53,"Buy")-SUMIFS('Transactions (Dated)'!$E$2:$E$53,'Transactions (Dated)'!$D$2:$D$53,'Share Values'!$X1029,'Transactions (Dated)'!$B$2:$B$53,'Share Values'!AD$11,'Transactions (Dated)'!$C$2:$C$53,"Sell")</f>
        <v>0</v>
      </c>
      <c r="AE1029" s="40">
        <f ca="1">AE1028+SUMIFS('Transactions (Dated)'!$E$2:$E$53,'Transactions (Dated)'!$D$2:$D$53,'Share Values'!$X1029,'Transactions (Dated)'!$B$2:$B$53,'Share Values'!AE$11,'Transactions (Dated)'!$C$2:$C$53,"Buy")-SUMIFS('Transactions (Dated)'!$E$2:$E$53,'Transactions (Dated)'!$D$2:$D$53,'Share Values'!$X1029,'Transactions (Dated)'!$B$2:$B$53,'Share Values'!AE$11,'Transactions (Dated)'!$C$2:$C$53,"Sell")</f>
        <v>2900</v>
      </c>
      <c r="AF1029" s="40">
        <f ca="1">AF1028+SUMIFS('Transactions (Dated)'!$E$2:$E$53,'Transactions (Dated)'!$D$2:$D$53,'Share Values'!$X1029,'Transactions (Dated)'!$B$2:$B$53,'Share Values'!AF$11,'Transactions (Dated)'!$C$2:$C$53,"Buy")-SUMIFS('Transactions (Dated)'!$E$2:$E$53,'Transactions (Dated)'!$D$2:$D$53,'Share Values'!$X1029,'Transactions (Dated)'!$B$2:$B$53,'Share Values'!AF$11,'Transactions (Dated)'!$C$2:$C$53,"Sell")</f>
        <v>14201</v>
      </c>
      <c r="AG1029" s="40">
        <f ca="1">AG1028+SUMIFS('Transactions (Dated)'!$E$2:$E$53,'Transactions (Dated)'!$D$2:$D$53,'Share Values'!$X1029,'Transactions (Dated)'!$B$2:$B$53,'Share Values'!AG$11,'Transactions (Dated)'!$C$2:$C$53,"Buy")-SUMIFS('Transactions (Dated)'!$E$2:$E$53,'Transactions (Dated)'!$D$2:$D$53,'Share Values'!$X1029,'Transactions (Dated)'!$B$2:$B$53,'Share Values'!AG$11,'Transactions (Dated)'!$C$2:$C$53,"Sell")</f>
        <v>6835</v>
      </c>
      <c r="AH1029" s="40">
        <f ca="1">AH1028+SUMIFS('Transactions (Dated)'!$E$2:$E$53,'Transactions (Dated)'!$D$2:$D$53,'Share Values'!$X1029,'Transactions (Dated)'!$B$2:$B$53,'Share Values'!AH$11,'Transactions (Dated)'!$C$2:$C$53,"Buy")-SUMIFS('Transactions (Dated)'!$E$2:$E$53,'Transactions (Dated)'!$D$2:$D$53,'Share Values'!$X1029,'Transactions (Dated)'!$B$2:$B$53,'Share Values'!AH$11,'Transactions (Dated)'!$C$2:$C$53,"Sell")</f>
        <v>0</v>
      </c>
      <c r="AI1029" s="40">
        <f ca="1">AI1028+SUMIFS('Transactions (Dated)'!$E$2:$E$53,'Transactions (Dated)'!$D$2:$D$53,'Share Values'!$X1029,'Transactions (Dated)'!$B$2:$B$53,'Share Values'!AI$11,'Transactions (Dated)'!$C$2:$C$53,"Buy")-SUMIFS('Transactions (Dated)'!$E$2:$E$53,'Transactions (Dated)'!$D$2:$D$53,'Share Values'!$X1029,'Transactions (Dated)'!$B$2:$B$53,'Share Values'!AI$11,'Transactions (Dated)'!$C$2:$C$53,"Sell")</f>
        <v>0</v>
      </c>
      <c r="AJ1029" s="40">
        <f ca="1">AJ1028+SUMIFS('Transactions (Dated)'!$E$2:$E$53,'Transactions (Dated)'!$D$2:$D$53,'Share Values'!$X1029,'Transactions (Dated)'!$B$2:$B$53,'Share Values'!AJ$11,'Transactions (Dated)'!$C$2:$C$53,"Buy")-SUMIFS('Transactions (Dated)'!$E$2:$E$53,'Transactions (Dated)'!$D$2:$D$53,'Share Values'!$X1029,'Transactions (Dated)'!$B$2:$B$53,'Share Values'!AJ$11,'Transactions (Dated)'!$C$2:$C$53,"Sell")</f>
        <v>0</v>
      </c>
      <c r="AK1029" s="40">
        <f ca="1">AK1028+SUMIFS('Transactions (Dated)'!$E$2:$E$53,'Transactions (Dated)'!$D$2:$D$53,'Share Values'!$X1029,'Transactions (Dated)'!$B$2:$B$53,'Share Values'!AK$11,'Transactions (Dated)'!$C$2:$C$53,"Buy")-SUMIFS('Transactions (Dated)'!$E$2:$E$53,'Transactions (Dated)'!$D$2:$D$53,'Share Values'!$X1029,'Transactions (Dated)'!$B$2:$B$53,'Share Values'!AK$11,'Transactions (Dated)'!$C$2:$C$53,"Sell")</f>
        <v>0</v>
      </c>
      <c r="AL1029" s="40">
        <f ca="1">AL1028+SUMIFS('Transactions (Dated)'!$E$2:$E$53,'Transactions (Dated)'!$D$2:$D$53,'Share Values'!$X1029,'Transactions (Dated)'!$B$2:$B$53,'Share Values'!AL$11,'Transactions (Dated)'!$C$2:$C$53,"Buy")-SUMIFS('Transactions (Dated)'!$E$2:$E$53,'Transactions (Dated)'!$D$2:$D$53,'Share Values'!$X1029,'Transactions (Dated)'!$B$2:$B$53,'Share Values'!AL$11,'Transactions (Dated)'!$C$2:$C$53,"Sell")</f>
        <v>0</v>
      </c>
      <c r="AM1029" s="40">
        <f ca="1">AM1028+SUMIFS('Transactions (Dated)'!$E$2:$E$53,'Transactions (Dated)'!$D$2:$D$53,'Share Values'!$X1029,'Transactions (Dated)'!$B$2:$B$53,'Share Values'!AM$11,'Transactions (Dated)'!$C$2:$C$53,"Buy")-SUMIFS('Transactions (Dated)'!$E$2:$E$53,'Transactions (Dated)'!$D$2:$D$53,'Share Values'!$X1029,'Transactions (Dated)'!$B$2:$B$53,'Share Values'!AM$11,'Transactions (Dated)'!$C$2:$C$53,"Sell")</f>
        <v>0</v>
      </c>
      <c r="AN1029" s="40">
        <f ca="1">AN1028+SUMIFS('Transactions (Dated)'!$E$2:$E$53,'Transactions (Dated)'!$D$2:$D$53,'Share Values'!$X1029,'Transactions (Dated)'!$B$2:$B$53,'Share Values'!AN$11,'Transactions (Dated)'!$C$2:$C$53,"Buy")-SUMIFS('Transactions (Dated)'!$E$2:$E$53,'Transactions (Dated)'!$D$2:$D$53,'Share Values'!$X1029,'Transactions (Dated)'!$B$2:$B$53,'Share Values'!AN$11,'Transactions (Dated)'!$C$2:$C$53,"Sell")</f>
        <v>0</v>
      </c>
      <c r="AQ1029" s="3">
        <f t="shared" si="421"/>
        <v>43395</v>
      </c>
      <c r="AR1029" s="6">
        <f t="shared" ca="1" si="422"/>
        <v>57350</v>
      </c>
      <c r="AS1029" s="6">
        <f t="shared" ca="1" si="423"/>
        <v>32062.5</v>
      </c>
      <c r="AT1029" s="6">
        <f t="shared" ca="1" si="424"/>
        <v>548489.16999999993</v>
      </c>
      <c r="AU1029" s="6">
        <f t="shared" ca="1" si="425"/>
        <v>50611</v>
      </c>
      <c r="AV1029" s="6">
        <f t="shared" ca="1" si="426"/>
        <v>0</v>
      </c>
      <c r="AW1029" s="6">
        <f t="shared" ca="1" si="427"/>
        <v>0</v>
      </c>
      <c r="AX1029" s="6">
        <f t="shared" ca="1" si="428"/>
        <v>32828</v>
      </c>
      <c r="AY1029" s="6">
        <f t="shared" ca="1" si="429"/>
        <v>0</v>
      </c>
      <c r="AZ1029" s="6">
        <f t="shared" ca="1" si="430"/>
        <v>0</v>
      </c>
      <c r="BA1029" s="6">
        <f t="shared" ca="1" si="431"/>
        <v>0</v>
      </c>
      <c r="BB1029" s="6">
        <f t="shared" ca="1" si="432"/>
        <v>0</v>
      </c>
      <c r="BC1029" s="6">
        <f t="shared" ca="1" si="433"/>
        <v>0</v>
      </c>
      <c r="BD1029" s="6">
        <f t="shared" ca="1" si="434"/>
        <v>0</v>
      </c>
      <c r="BE1029" s="6">
        <f t="shared" ca="1" si="435"/>
        <v>0</v>
      </c>
      <c r="BF1029" s="6">
        <f t="shared" ca="1" si="418"/>
        <v>0</v>
      </c>
      <c r="BG1029" s="6">
        <f t="shared" ca="1" si="419"/>
        <v>0</v>
      </c>
      <c r="BJ1029" s="4">
        <f t="shared" ca="1" si="436"/>
        <v>721340.66999999993</v>
      </c>
      <c r="BL1029" s="3">
        <f t="shared" si="437"/>
        <v>43395</v>
      </c>
      <c r="BM1029" s="6">
        <f>BM1028+SUMIFS('Transactions (Dated)'!G:G,'Transactions (Dated)'!D:D,'Share Values'!AQ1029)</f>
        <v>14317.649999999987</v>
      </c>
      <c r="BN1029" s="6">
        <f ca="1">BN1028+SUMIFS('Transactions (Dated)'!$F:$F,'Transactions (Dated)'!$D:$D,$BL1029,'Transactions (Dated)'!$B:$B,BN$11,'Transactions (Dated)'!$C:$C,"Dividend (paid to cash)")*Y1029</f>
        <v>0</v>
      </c>
      <c r="BO1029" s="6">
        <f ca="1">BO1028+SUMIFS('Transactions (Dated)'!$F:$F,'Transactions (Dated)'!$D:$D,$BL1029,'Transactions (Dated)'!$B:$B,BO$11,'Transactions (Dated)'!$C:$C,"Dividend (paid to cash)")*Z1029</f>
        <v>2750</v>
      </c>
      <c r="BP1029" s="6">
        <f ca="1">BP1028+SUMIFS('Transactions (Dated)'!$F:$F,'Transactions (Dated)'!$D:$D,$BL1029,'Transactions (Dated)'!$B:$B,BP$11,'Transactions (Dated)'!$C:$C,"Dividend (paid to cash)")*AA1029</f>
        <v>51745.237000000008</v>
      </c>
      <c r="BQ1029" s="6">
        <f ca="1">BQ1028+SUMIFS('Transactions (Dated)'!$F:$F,'Transactions (Dated)'!$D:$D,$BL1029,'Transactions (Dated)'!$B:$B,BQ$11,'Transactions (Dated)'!$C:$C,"Dividend (paid to cash)")*AB1029</f>
        <v>1026.4099999999999</v>
      </c>
      <c r="BR1029" s="6">
        <f ca="1">BR1028+SUMIFS('Transactions (Dated)'!$F:$F,'Transactions (Dated)'!$D:$D,$BL1029,'Transactions (Dated)'!$B:$B,BR$11,'Transactions (Dated)'!$C:$C,"Dividend (paid to cash)")*AC1029</f>
        <v>0</v>
      </c>
      <c r="BS1029" s="6">
        <f ca="1">BS1028+SUMIFS('Transactions (Dated)'!$F:$F,'Transactions (Dated)'!$D:$D,$BL1029,'Transactions (Dated)'!$B:$B,BS$11,'Transactions (Dated)'!$C:$C,"Dividend (paid to cash)")*AD1029</f>
        <v>0</v>
      </c>
      <c r="BT1029" s="6">
        <f ca="1">BT1028+SUMIFS('Transactions (Dated)'!$F:$F,'Transactions (Dated)'!$D:$D,$BL1029,'Transactions (Dated)'!$B:$B,BT$11,'Transactions (Dated)'!$C:$C,"Dividend (paid to cash)")*AE1029</f>
        <v>12470</v>
      </c>
      <c r="BU1029" s="6">
        <f ca="1">BU1028+SUMIFS('Transactions (Dated)'!$F:$F,'Transactions (Dated)'!$D:$D,$BL1029,'Transactions (Dated)'!$B:$B,BU$11,'Transactions (Dated)'!$C:$C,"Dividend (paid to cash)")*AF1029</f>
        <v>0</v>
      </c>
      <c r="BV1029" s="6">
        <f ca="1">BV1028+SUMIFS('Transactions (Dated)'!$F:$F,'Transactions (Dated)'!$D:$D,$BL1029,'Transactions (Dated)'!$B:$B,BV$11,'Transactions (Dated)'!$C:$C,"Dividend (paid to cash)")*AG1029</f>
        <v>0</v>
      </c>
      <c r="BW1029" s="6">
        <f ca="1">BW1028+SUMIFS('Transactions (Dated)'!$F:$F,'Transactions (Dated)'!$D:$D,$BL1029,'Transactions (Dated)'!$B:$B,BW$11,'Transactions (Dated)'!$C:$C,"Dividend (paid to cash)")*AH1029</f>
        <v>0</v>
      </c>
      <c r="BX1029" s="6">
        <f ca="1">BX1028+SUMIFS('Transactions (Dated)'!$F:$F,'Transactions (Dated)'!$D:$D,$BL1029,'Transactions (Dated)'!$B:$B,BX$11,'Transactions (Dated)'!$C:$C,"Dividend (paid to cash)")*AI1029</f>
        <v>0</v>
      </c>
      <c r="BY1029" s="6">
        <f ca="1">BY1028+SUMIFS('Transactions (Dated)'!$F:$F,'Transactions (Dated)'!$D:$D,$BL1029,'Transactions (Dated)'!$B:$B,BY$11,'Transactions (Dated)'!$C:$C,"Dividend (paid to cash)")*AJ1029</f>
        <v>0</v>
      </c>
      <c r="BZ1029" s="6">
        <f ca="1">BZ1028+SUMIFS('Transactions (Dated)'!$F:$F,'Transactions (Dated)'!$D:$D,$BL1029,'Transactions (Dated)'!$B:$B,BZ$11,'Transactions (Dated)'!$C:$C,"Dividend (paid to cash)")*AK1029</f>
        <v>0</v>
      </c>
      <c r="CA1029" s="6">
        <f ca="1">CA1028+SUMIFS('Transactions (Dated)'!$F:$F,'Transactions (Dated)'!$D:$D,$BL1029,'Transactions (Dated)'!$B:$B,CA$11,'Transactions (Dated)'!$C:$C,"Dividend (paid to cash)")*AL1029</f>
        <v>0</v>
      </c>
      <c r="CB1029" s="6">
        <v>0</v>
      </c>
      <c r="CC1029" s="6">
        <v>0</v>
      </c>
      <c r="CF1029" s="6">
        <f t="shared" ca="1" si="438"/>
        <v>82309.296999999991</v>
      </c>
      <c r="CH1029" s="3">
        <f t="shared" si="439"/>
        <v>43395</v>
      </c>
      <c r="CI1029" s="4">
        <f t="shared" ca="1" si="440"/>
        <v>721340.66999999993</v>
      </c>
      <c r="CJ1029" s="4">
        <f t="shared" ca="1" si="441"/>
        <v>82309.296999999991</v>
      </c>
      <c r="CL1029" s="4">
        <f t="shared" ca="1" si="442"/>
        <v>803649.96699999995</v>
      </c>
    </row>
    <row r="1030" spans="2:90" x14ac:dyDescent="0.15">
      <c r="B1030" s="3">
        <v>43396</v>
      </c>
      <c r="E1030" s="86">
        <v>43396</v>
      </c>
      <c r="F1030" s="53">
        <v>12.27</v>
      </c>
      <c r="G1030">
        <v>2.71</v>
      </c>
      <c r="H1030">
        <v>20.63</v>
      </c>
      <c r="I1030">
        <v>26.47</v>
      </c>
      <c r="K1030">
        <v>10.89</v>
      </c>
      <c r="L1030">
        <v>11.2</v>
      </c>
      <c r="O1030">
        <v>15.05</v>
      </c>
      <c r="Q1030">
        <v>0.96</v>
      </c>
      <c r="R1030">
        <v>5.34</v>
      </c>
      <c r="S1030">
        <v>42.79</v>
      </c>
      <c r="T1030">
        <v>0.36</v>
      </c>
      <c r="U1030">
        <v>42.79</v>
      </c>
      <c r="X1030" s="3">
        <f t="shared" si="420"/>
        <v>43396</v>
      </c>
      <c r="Y1030" s="40">
        <f ca="1">Y1029+SUMIFS('Transactions (Dated)'!$E$2:$E$53,'Transactions (Dated)'!$D$2:$D$53,'Share Values'!$X1030,'Transactions (Dated)'!$B$2:$B$53,'Share Values'!Y$11,'Transactions (Dated)'!$C$2:$C$53,"Buy")-SUMIFS('Transactions (Dated)'!$E$2:$E$53,'Transactions (Dated)'!$D$2:$D$53,'Share Values'!$X1030,'Transactions (Dated)'!$B$2:$B$53,'Share Values'!Y$11,'Transactions (Dated)'!$C$2:$C$53,"Sell")</f>
        <v>4625</v>
      </c>
      <c r="Z1030" s="40">
        <f ca="1">Z1029+SUMIFS('Transactions (Dated)'!$E$2:$E$53,'Transactions (Dated)'!$D$2:$D$53,'Share Values'!$X1030,'Transactions (Dated)'!$B$2:$B$53,'Share Values'!Z$11,'Transactions (Dated)'!$C$2:$C$53,"Buy")-SUMIFS('Transactions (Dated)'!$E$2:$E$53,'Transactions (Dated)'!$D$2:$D$53,'Share Values'!$X1030,'Transactions (Dated)'!$B$2:$B$53,'Share Values'!Z$11,'Transactions (Dated)'!$C$2:$C$53,"Sell")</f>
        <v>9375</v>
      </c>
      <c r="AA1030" s="40">
        <f ca="1">AA1029+SUMIFS('Transactions (Dated)'!$E$2:$E$53,'Transactions (Dated)'!$D$2:$D$53,'Share Values'!$X1030,'Transactions (Dated)'!$B$2:$B$53,'Share Values'!AA$11,'Transactions (Dated)'!$C$2:$C$53,"Buy")-SUMIFS('Transactions (Dated)'!$E$2:$E$53,'Transactions (Dated)'!$D$2:$D$53,'Share Values'!$X1030,'Transactions (Dated)'!$B$2:$B$53,'Share Values'!AA$11,'Transactions (Dated)'!$C$2:$C$53,"Sell")</f>
        <v>26357</v>
      </c>
      <c r="AB1030" s="40">
        <f ca="1">AB1029+SUMIFS('Transactions (Dated)'!$E$2:$E$53,'Transactions (Dated)'!$D$2:$D$53,'Share Values'!$X1030,'Transactions (Dated)'!$B$2:$B$53,'Share Values'!AB$11,'Transactions (Dated)'!$C$2:$C$53,"Buy")-SUMIFS('Transactions (Dated)'!$E$2:$E$53,'Transactions (Dated)'!$D$2:$D$53,'Share Values'!$X1030,'Transactions (Dated)'!$B$2:$B$53,'Share Values'!AB$11,'Transactions (Dated)'!$C$2:$C$53,"Sell")</f>
        <v>1892</v>
      </c>
      <c r="AC1030" s="40">
        <f ca="1">AC1029+SUMIFS('Transactions (Dated)'!$E$2:$E$53,'Transactions (Dated)'!$D$2:$D$53,'Share Values'!$X1030,'Transactions (Dated)'!$B$2:$B$53,'Share Values'!AC$11,'Transactions (Dated)'!$C$2:$C$53,"Buy")-SUMIFS('Transactions (Dated)'!$E$2:$E$53,'Transactions (Dated)'!$D$2:$D$53,'Share Values'!$X1030,'Transactions (Dated)'!$B$2:$B$53,'Share Values'!AC$11,'Transactions (Dated)'!$C$2:$C$53,"Sell")</f>
        <v>2348</v>
      </c>
      <c r="AD1030" s="40">
        <f ca="1">AD1029+SUMIFS('Transactions (Dated)'!$E$2:$E$53,'Transactions (Dated)'!$D$2:$D$53,'Share Values'!$X1030,'Transactions (Dated)'!$B$2:$B$53,'Share Values'!AD$11,'Transactions (Dated)'!$C$2:$C$53,"Buy")-SUMIFS('Transactions (Dated)'!$E$2:$E$53,'Transactions (Dated)'!$D$2:$D$53,'Share Values'!$X1030,'Transactions (Dated)'!$B$2:$B$53,'Share Values'!AD$11,'Transactions (Dated)'!$C$2:$C$53,"Sell")</f>
        <v>0</v>
      </c>
      <c r="AE1030" s="40">
        <f ca="1">AE1029+SUMIFS('Transactions (Dated)'!$E$2:$E$53,'Transactions (Dated)'!$D$2:$D$53,'Share Values'!$X1030,'Transactions (Dated)'!$B$2:$B$53,'Share Values'!AE$11,'Transactions (Dated)'!$C$2:$C$53,"Buy")-SUMIFS('Transactions (Dated)'!$E$2:$E$53,'Transactions (Dated)'!$D$2:$D$53,'Share Values'!$X1030,'Transactions (Dated)'!$B$2:$B$53,'Share Values'!AE$11,'Transactions (Dated)'!$C$2:$C$53,"Sell")</f>
        <v>2900</v>
      </c>
      <c r="AF1030" s="40">
        <f ca="1">AF1029+SUMIFS('Transactions (Dated)'!$E$2:$E$53,'Transactions (Dated)'!$D$2:$D$53,'Share Values'!$X1030,'Transactions (Dated)'!$B$2:$B$53,'Share Values'!AF$11,'Transactions (Dated)'!$C$2:$C$53,"Buy")-SUMIFS('Transactions (Dated)'!$E$2:$E$53,'Transactions (Dated)'!$D$2:$D$53,'Share Values'!$X1030,'Transactions (Dated)'!$B$2:$B$53,'Share Values'!AF$11,'Transactions (Dated)'!$C$2:$C$53,"Sell")</f>
        <v>14201</v>
      </c>
      <c r="AG1030" s="40">
        <f ca="1">AG1029+SUMIFS('Transactions (Dated)'!$E$2:$E$53,'Transactions (Dated)'!$D$2:$D$53,'Share Values'!$X1030,'Transactions (Dated)'!$B$2:$B$53,'Share Values'!AG$11,'Transactions (Dated)'!$C$2:$C$53,"Buy")-SUMIFS('Transactions (Dated)'!$E$2:$E$53,'Transactions (Dated)'!$D$2:$D$53,'Share Values'!$X1030,'Transactions (Dated)'!$B$2:$B$53,'Share Values'!AG$11,'Transactions (Dated)'!$C$2:$C$53,"Sell")</f>
        <v>6835</v>
      </c>
      <c r="AH1030" s="40">
        <f ca="1">AH1029+SUMIFS('Transactions (Dated)'!$E$2:$E$53,'Transactions (Dated)'!$D$2:$D$53,'Share Values'!$X1030,'Transactions (Dated)'!$B$2:$B$53,'Share Values'!AH$11,'Transactions (Dated)'!$C$2:$C$53,"Buy")-SUMIFS('Transactions (Dated)'!$E$2:$E$53,'Transactions (Dated)'!$D$2:$D$53,'Share Values'!$X1030,'Transactions (Dated)'!$B$2:$B$53,'Share Values'!AH$11,'Transactions (Dated)'!$C$2:$C$53,"Sell")</f>
        <v>0</v>
      </c>
      <c r="AI1030" s="40">
        <f ca="1">AI1029+SUMIFS('Transactions (Dated)'!$E$2:$E$53,'Transactions (Dated)'!$D$2:$D$53,'Share Values'!$X1030,'Transactions (Dated)'!$B$2:$B$53,'Share Values'!AI$11,'Transactions (Dated)'!$C$2:$C$53,"Buy")-SUMIFS('Transactions (Dated)'!$E$2:$E$53,'Transactions (Dated)'!$D$2:$D$53,'Share Values'!$X1030,'Transactions (Dated)'!$B$2:$B$53,'Share Values'!AI$11,'Transactions (Dated)'!$C$2:$C$53,"Sell")</f>
        <v>0</v>
      </c>
      <c r="AJ1030" s="40">
        <f ca="1">AJ1029+SUMIFS('Transactions (Dated)'!$E$2:$E$53,'Transactions (Dated)'!$D$2:$D$53,'Share Values'!$X1030,'Transactions (Dated)'!$B$2:$B$53,'Share Values'!AJ$11,'Transactions (Dated)'!$C$2:$C$53,"Buy")-SUMIFS('Transactions (Dated)'!$E$2:$E$53,'Transactions (Dated)'!$D$2:$D$53,'Share Values'!$X1030,'Transactions (Dated)'!$B$2:$B$53,'Share Values'!AJ$11,'Transactions (Dated)'!$C$2:$C$53,"Sell")</f>
        <v>0</v>
      </c>
      <c r="AK1030" s="40">
        <f ca="1">AK1029+SUMIFS('Transactions (Dated)'!$E$2:$E$53,'Transactions (Dated)'!$D$2:$D$53,'Share Values'!$X1030,'Transactions (Dated)'!$B$2:$B$53,'Share Values'!AK$11,'Transactions (Dated)'!$C$2:$C$53,"Buy")-SUMIFS('Transactions (Dated)'!$E$2:$E$53,'Transactions (Dated)'!$D$2:$D$53,'Share Values'!$X1030,'Transactions (Dated)'!$B$2:$B$53,'Share Values'!AK$11,'Transactions (Dated)'!$C$2:$C$53,"Sell")</f>
        <v>0</v>
      </c>
      <c r="AL1030" s="40">
        <f ca="1">AL1029+SUMIFS('Transactions (Dated)'!$E$2:$E$53,'Transactions (Dated)'!$D$2:$D$53,'Share Values'!$X1030,'Transactions (Dated)'!$B$2:$B$53,'Share Values'!AL$11,'Transactions (Dated)'!$C$2:$C$53,"Buy")-SUMIFS('Transactions (Dated)'!$E$2:$E$53,'Transactions (Dated)'!$D$2:$D$53,'Share Values'!$X1030,'Transactions (Dated)'!$B$2:$B$53,'Share Values'!AL$11,'Transactions (Dated)'!$C$2:$C$53,"Sell")</f>
        <v>0</v>
      </c>
      <c r="AM1030" s="40">
        <f ca="1">AM1029+SUMIFS('Transactions (Dated)'!$E$2:$E$53,'Transactions (Dated)'!$D$2:$D$53,'Share Values'!$X1030,'Transactions (Dated)'!$B$2:$B$53,'Share Values'!AM$11,'Transactions (Dated)'!$C$2:$C$53,"Buy")-SUMIFS('Transactions (Dated)'!$E$2:$E$53,'Transactions (Dated)'!$D$2:$D$53,'Share Values'!$X1030,'Transactions (Dated)'!$B$2:$B$53,'Share Values'!AM$11,'Transactions (Dated)'!$C$2:$C$53,"Sell")</f>
        <v>0</v>
      </c>
      <c r="AN1030" s="40">
        <f ca="1">AN1029+SUMIFS('Transactions (Dated)'!$E$2:$E$53,'Transactions (Dated)'!$D$2:$D$53,'Share Values'!$X1030,'Transactions (Dated)'!$B$2:$B$53,'Share Values'!AN$11,'Transactions (Dated)'!$C$2:$C$53,"Buy")-SUMIFS('Transactions (Dated)'!$E$2:$E$53,'Transactions (Dated)'!$D$2:$D$53,'Share Values'!$X1030,'Transactions (Dated)'!$B$2:$B$53,'Share Values'!AN$11,'Transactions (Dated)'!$C$2:$C$53,"Sell")</f>
        <v>0</v>
      </c>
      <c r="AQ1030" s="3">
        <f t="shared" si="421"/>
        <v>43396</v>
      </c>
      <c r="AR1030" s="6">
        <f t="shared" ca="1" si="422"/>
        <v>56748.75</v>
      </c>
      <c r="AS1030" s="6">
        <f t="shared" ca="1" si="423"/>
        <v>25406.25</v>
      </c>
      <c r="AT1030" s="6">
        <f t="shared" ca="1" si="424"/>
        <v>543744.90999999992</v>
      </c>
      <c r="AU1030" s="6">
        <f t="shared" ca="1" si="425"/>
        <v>50081.24</v>
      </c>
      <c r="AV1030" s="6">
        <f t="shared" ca="1" si="426"/>
        <v>0</v>
      </c>
      <c r="AW1030" s="6">
        <f t="shared" ca="1" si="427"/>
        <v>0</v>
      </c>
      <c r="AX1030" s="6">
        <f t="shared" ca="1" si="428"/>
        <v>32479.999999999996</v>
      </c>
      <c r="AY1030" s="6">
        <f t="shared" ca="1" si="429"/>
        <v>0</v>
      </c>
      <c r="AZ1030" s="6">
        <f t="shared" ca="1" si="430"/>
        <v>0</v>
      </c>
      <c r="BA1030" s="6">
        <f t="shared" ca="1" si="431"/>
        <v>0</v>
      </c>
      <c r="BB1030" s="6">
        <f t="shared" ca="1" si="432"/>
        <v>0</v>
      </c>
      <c r="BC1030" s="6">
        <f t="shared" ca="1" si="433"/>
        <v>0</v>
      </c>
      <c r="BD1030" s="6">
        <f t="shared" ca="1" si="434"/>
        <v>0</v>
      </c>
      <c r="BE1030" s="6">
        <f t="shared" ca="1" si="435"/>
        <v>0</v>
      </c>
      <c r="BF1030" s="6">
        <f t="shared" ca="1" si="418"/>
        <v>0</v>
      </c>
      <c r="BG1030" s="6">
        <f t="shared" ca="1" si="419"/>
        <v>0</v>
      </c>
      <c r="BJ1030" s="4">
        <f t="shared" ca="1" si="436"/>
        <v>708461.14999999991</v>
      </c>
      <c r="BL1030" s="3">
        <f t="shared" si="437"/>
        <v>43396</v>
      </c>
      <c r="BM1030" s="6">
        <f>BM1029+SUMIFS('Transactions (Dated)'!G:G,'Transactions (Dated)'!D:D,'Share Values'!AQ1030)</f>
        <v>14317.649999999987</v>
      </c>
      <c r="BN1030" s="6">
        <f ca="1">BN1029+SUMIFS('Transactions (Dated)'!$F:$F,'Transactions (Dated)'!$D:$D,$BL1030,'Transactions (Dated)'!$B:$B,BN$11,'Transactions (Dated)'!$C:$C,"Dividend (paid to cash)")*Y1030</f>
        <v>0</v>
      </c>
      <c r="BO1030" s="6">
        <f ca="1">BO1029+SUMIFS('Transactions (Dated)'!$F:$F,'Transactions (Dated)'!$D:$D,$BL1030,'Transactions (Dated)'!$B:$B,BO$11,'Transactions (Dated)'!$C:$C,"Dividend (paid to cash)")*Z1030</f>
        <v>2750</v>
      </c>
      <c r="BP1030" s="6">
        <f ca="1">BP1029+SUMIFS('Transactions (Dated)'!$F:$F,'Transactions (Dated)'!$D:$D,$BL1030,'Transactions (Dated)'!$B:$B,BP$11,'Transactions (Dated)'!$C:$C,"Dividend (paid to cash)")*AA1030</f>
        <v>51745.237000000008</v>
      </c>
      <c r="BQ1030" s="6">
        <f ca="1">BQ1029+SUMIFS('Transactions (Dated)'!$F:$F,'Transactions (Dated)'!$D:$D,$BL1030,'Transactions (Dated)'!$B:$B,BQ$11,'Transactions (Dated)'!$C:$C,"Dividend (paid to cash)")*AB1030</f>
        <v>1026.4099999999999</v>
      </c>
      <c r="BR1030" s="6">
        <f ca="1">BR1029+SUMIFS('Transactions (Dated)'!$F:$F,'Transactions (Dated)'!$D:$D,$BL1030,'Transactions (Dated)'!$B:$B,BR$11,'Transactions (Dated)'!$C:$C,"Dividend (paid to cash)")*AC1030</f>
        <v>0</v>
      </c>
      <c r="BS1030" s="6">
        <f ca="1">BS1029+SUMIFS('Transactions (Dated)'!$F:$F,'Transactions (Dated)'!$D:$D,$BL1030,'Transactions (Dated)'!$B:$B,BS$11,'Transactions (Dated)'!$C:$C,"Dividend (paid to cash)")*AD1030</f>
        <v>0</v>
      </c>
      <c r="BT1030" s="6">
        <f ca="1">BT1029+SUMIFS('Transactions (Dated)'!$F:$F,'Transactions (Dated)'!$D:$D,$BL1030,'Transactions (Dated)'!$B:$B,BT$11,'Transactions (Dated)'!$C:$C,"Dividend (paid to cash)")*AE1030</f>
        <v>12470</v>
      </c>
      <c r="BU1030" s="6">
        <f ca="1">BU1029+SUMIFS('Transactions (Dated)'!$F:$F,'Transactions (Dated)'!$D:$D,$BL1030,'Transactions (Dated)'!$B:$B,BU$11,'Transactions (Dated)'!$C:$C,"Dividend (paid to cash)")*AF1030</f>
        <v>0</v>
      </c>
      <c r="BV1030" s="6">
        <f ca="1">BV1029+SUMIFS('Transactions (Dated)'!$F:$F,'Transactions (Dated)'!$D:$D,$BL1030,'Transactions (Dated)'!$B:$B,BV$11,'Transactions (Dated)'!$C:$C,"Dividend (paid to cash)")*AG1030</f>
        <v>0</v>
      </c>
      <c r="BW1030" s="6">
        <f ca="1">BW1029+SUMIFS('Transactions (Dated)'!$F:$F,'Transactions (Dated)'!$D:$D,$BL1030,'Transactions (Dated)'!$B:$B,BW$11,'Transactions (Dated)'!$C:$C,"Dividend (paid to cash)")*AH1030</f>
        <v>0</v>
      </c>
      <c r="BX1030" s="6">
        <f ca="1">BX1029+SUMIFS('Transactions (Dated)'!$F:$F,'Transactions (Dated)'!$D:$D,$BL1030,'Transactions (Dated)'!$B:$B,BX$11,'Transactions (Dated)'!$C:$C,"Dividend (paid to cash)")*AI1030</f>
        <v>0</v>
      </c>
      <c r="BY1030" s="6">
        <f ca="1">BY1029+SUMIFS('Transactions (Dated)'!$F:$F,'Transactions (Dated)'!$D:$D,$BL1030,'Transactions (Dated)'!$B:$B,BY$11,'Transactions (Dated)'!$C:$C,"Dividend (paid to cash)")*AJ1030</f>
        <v>0</v>
      </c>
      <c r="BZ1030" s="6">
        <f ca="1">BZ1029+SUMIFS('Transactions (Dated)'!$F:$F,'Transactions (Dated)'!$D:$D,$BL1030,'Transactions (Dated)'!$B:$B,BZ$11,'Transactions (Dated)'!$C:$C,"Dividend (paid to cash)")*AK1030</f>
        <v>0</v>
      </c>
      <c r="CA1030" s="6">
        <f ca="1">CA1029+SUMIFS('Transactions (Dated)'!$F:$F,'Transactions (Dated)'!$D:$D,$BL1030,'Transactions (Dated)'!$B:$B,CA$11,'Transactions (Dated)'!$C:$C,"Dividend (paid to cash)")*AL1030</f>
        <v>0</v>
      </c>
      <c r="CB1030" s="6">
        <v>0</v>
      </c>
      <c r="CC1030" s="6">
        <v>0</v>
      </c>
      <c r="CF1030" s="6">
        <f t="shared" ca="1" si="438"/>
        <v>82309.296999999991</v>
      </c>
      <c r="CH1030" s="3">
        <f t="shared" si="439"/>
        <v>43396</v>
      </c>
      <c r="CI1030" s="4">
        <f t="shared" ca="1" si="440"/>
        <v>708461.14999999991</v>
      </c>
      <c r="CJ1030" s="4">
        <f t="shared" ca="1" si="441"/>
        <v>82309.296999999991</v>
      </c>
      <c r="CL1030" s="4">
        <f t="shared" ca="1" si="442"/>
        <v>790770.44699999993</v>
      </c>
    </row>
    <row r="1031" spans="2:90" x14ac:dyDescent="0.15">
      <c r="B1031" s="3">
        <v>43397</v>
      </c>
      <c r="E1031" s="86">
        <v>43397</v>
      </c>
      <c r="F1031" s="53">
        <v>11.56</v>
      </c>
      <c r="G1031">
        <v>3.06</v>
      </c>
      <c r="H1031">
        <v>20.14</v>
      </c>
      <c r="I1031">
        <v>26.29</v>
      </c>
      <c r="K1031">
        <v>10.86</v>
      </c>
      <c r="L1031">
        <v>11.01</v>
      </c>
      <c r="O1031">
        <v>14.77</v>
      </c>
      <c r="Q1031">
        <v>0.96</v>
      </c>
      <c r="R1031">
        <v>4.92</v>
      </c>
      <c r="S1031">
        <v>43.84</v>
      </c>
      <c r="T1031">
        <v>0.35499999999999998</v>
      </c>
      <c r="U1031">
        <v>43.84</v>
      </c>
      <c r="X1031" s="3">
        <f t="shared" si="420"/>
        <v>43397</v>
      </c>
      <c r="Y1031" s="40">
        <f ca="1">Y1030+SUMIFS('Transactions (Dated)'!$E$2:$E$53,'Transactions (Dated)'!$D$2:$D$53,'Share Values'!$X1031,'Transactions (Dated)'!$B$2:$B$53,'Share Values'!Y$11,'Transactions (Dated)'!$C$2:$C$53,"Buy")-SUMIFS('Transactions (Dated)'!$E$2:$E$53,'Transactions (Dated)'!$D$2:$D$53,'Share Values'!$X1031,'Transactions (Dated)'!$B$2:$B$53,'Share Values'!Y$11,'Transactions (Dated)'!$C$2:$C$53,"Sell")</f>
        <v>4625</v>
      </c>
      <c r="Z1031" s="40">
        <f ca="1">Z1030+SUMIFS('Transactions (Dated)'!$E$2:$E$53,'Transactions (Dated)'!$D$2:$D$53,'Share Values'!$X1031,'Transactions (Dated)'!$B$2:$B$53,'Share Values'!Z$11,'Transactions (Dated)'!$C$2:$C$53,"Buy")-SUMIFS('Transactions (Dated)'!$E$2:$E$53,'Transactions (Dated)'!$D$2:$D$53,'Share Values'!$X1031,'Transactions (Dated)'!$B$2:$B$53,'Share Values'!Z$11,'Transactions (Dated)'!$C$2:$C$53,"Sell")</f>
        <v>9375</v>
      </c>
      <c r="AA1031" s="40">
        <f ca="1">AA1030+SUMIFS('Transactions (Dated)'!$E$2:$E$53,'Transactions (Dated)'!$D$2:$D$53,'Share Values'!$X1031,'Transactions (Dated)'!$B$2:$B$53,'Share Values'!AA$11,'Transactions (Dated)'!$C$2:$C$53,"Buy")-SUMIFS('Transactions (Dated)'!$E$2:$E$53,'Transactions (Dated)'!$D$2:$D$53,'Share Values'!$X1031,'Transactions (Dated)'!$B$2:$B$53,'Share Values'!AA$11,'Transactions (Dated)'!$C$2:$C$53,"Sell")</f>
        <v>26357</v>
      </c>
      <c r="AB1031" s="40">
        <f ca="1">AB1030+SUMIFS('Transactions (Dated)'!$E$2:$E$53,'Transactions (Dated)'!$D$2:$D$53,'Share Values'!$X1031,'Transactions (Dated)'!$B$2:$B$53,'Share Values'!AB$11,'Transactions (Dated)'!$C$2:$C$53,"Buy")-SUMIFS('Transactions (Dated)'!$E$2:$E$53,'Transactions (Dated)'!$D$2:$D$53,'Share Values'!$X1031,'Transactions (Dated)'!$B$2:$B$53,'Share Values'!AB$11,'Transactions (Dated)'!$C$2:$C$53,"Sell")</f>
        <v>1892</v>
      </c>
      <c r="AC1031" s="40">
        <f ca="1">AC1030+SUMIFS('Transactions (Dated)'!$E$2:$E$53,'Transactions (Dated)'!$D$2:$D$53,'Share Values'!$X1031,'Transactions (Dated)'!$B$2:$B$53,'Share Values'!AC$11,'Transactions (Dated)'!$C$2:$C$53,"Buy")-SUMIFS('Transactions (Dated)'!$E$2:$E$53,'Transactions (Dated)'!$D$2:$D$53,'Share Values'!$X1031,'Transactions (Dated)'!$B$2:$B$53,'Share Values'!AC$11,'Transactions (Dated)'!$C$2:$C$53,"Sell")</f>
        <v>2348</v>
      </c>
      <c r="AD1031" s="40">
        <f ca="1">AD1030+SUMIFS('Transactions (Dated)'!$E$2:$E$53,'Transactions (Dated)'!$D$2:$D$53,'Share Values'!$X1031,'Transactions (Dated)'!$B$2:$B$53,'Share Values'!AD$11,'Transactions (Dated)'!$C$2:$C$53,"Buy")-SUMIFS('Transactions (Dated)'!$E$2:$E$53,'Transactions (Dated)'!$D$2:$D$53,'Share Values'!$X1031,'Transactions (Dated)'!$B$2:$B$53,'Share Values'!AD$11,'Transactions (Dated)'!$C$2:$C$53,"Sell")</f>
        <v>0</v>
      </c>
      <c r="AE1031" s="40">
        <f ca="1">AE1030+SUMIFS('Transactions (Dated)'!$E$2:$E$53,'Transactions (Dated)'!$D$2:$D$53,'Share Values'!$X1031,'Transactions (Dated)'!$B$2:$B$53,'Share Values'!AE$11,'Transactions (Dated)'!$C$2:$C$53,"Buy")-SUMIFS('Transactions (Dated)'!$E$2:$E$53,'Transactions (Dated)'!$D$2:$D$53,'Share Values'!$X1031,'Transactions (Dated)'!$B$2:$B$53,'Share Values'!AE$11,'Transactions (Dated)'!$C$2:$C$53,"Sell")</f>
        <v>2900</v>
      </c>
      <c r="AF1031" s="40">
        <f ca="1">AF1030+SUMIFS('Transactions (Dated)'!$E$2:$E$53,'Transactions (Dated)'!$D$2:$D$53,'Share Values'!$X1031,'Transactions (Dated)'!$B$2:$B$53,'Share Values'!AF$11,'Transactions (Dated)'!$C$2:$C$53,"Buy")-SUMIFS('Transactions (Dated)'!$E$2:$E$53,'Transactions (Dated)'!$D$2:$D$53,'Share Values'!$X1031,'Transactions (Dated)'!$B$2:$B$53,'Share Values'!AF$11,'Transactions (Dated)'!$C$2:$C$53,"Sell")</f>
        <v>14201</v>
      </c>
      <c r="AG1031" s="40">
        <f ca="1">AG1030+SUMIFS('Transactions (Dated)'!$E$2:$E$53,'Transactions (Dated)'!$D$2:$D$53,'Share Values'!$X1031,'Transactions (Dated)'!$B$2:$B$53,'Share Values'!AG$11,'Transactions (Dated)'!$C$2:$C$53,"Buy")-SUMIFS('Transactions (Dated)'!$E$2:$E$53,'Transactions (Dated)'!$D$2:$D$53,'Share Values'!$X1031,'Transactions (Dated)'!$B$2:$B$53,'Share Values'!AG$11,'Transactions (Dated)'!$C$2:$C$53,"Sell")</f>
        <v>6835</v>
      </c>
      <c r="AH1031" s="40">
        <f ca="1">AH1030+SUMIFS('Transactions (Dated)'!$E$2:$E$53,'Transactions (Dated)'!$D$2:$D$53,'Share Values'!$X1031,'Transactions (Dated)'!$B$2:$B$53,'Share Values'!AH$11,'Transactions (Dated)'!$C$2:$C$53,"Buy")-SUMIFS('Transactions (Dated)'!$E$2:$E$53,'Transactions (Dated)'!$D$2:$D$53,'Share Values'!$X1031,'Transactions (Dated)'!$B$2:$B$53,'Share Values'!AH$11,'Transactions (Dated)'!$C$2:$C$53,"Sell")</f>
        <v>0</v>
      </c>
      <c r="AI1031" s="40">
        <f ca="1">AI1030+SUMIFS('Transactions (Dated)'!$E$2:$E$53,'Transactions (Dated)'!$D$2:$D$53,'Share Values'!$X1031,'Transactions (Dated)'!$B$2:$B$53,'Share Values'!AI$11,'Transactions (Dated)'!$C$2:$C$53,"Buy")-SUMIFS('Transactions (Dated)'!$E$2:$E$53,'Transactions (Dated)'!$D$2:$D$53,'Share Values'!$X1031,'Transactions (Dated)'!$B$2:$B$53,'Share Values'!AI$11,'Transactions (Dated)'!$C$2:$C$53,"Sell")</f>
        <v>0</v>
      </c>
      <c r="AJ1031" s="40">
        <f ca="1">AJ1030+SUMIFS('Transactions (Dated)'!$E$2:$E$53,'Transactions (Dated)'!$D$2:$D$53,'Share Values'!$X1031,'Transactions (Dated)'!$B$2:$B$53,'Share Values'!AJ$11,'Transactions (Dated)'!$C$2:$C$53,"Buy")-SUMIFS('Transactions (Dated)'!$E$2:$E$53,'Transactions (Dated)'!$D$2:$D$53,'Share Values'!$X1031,'Transactions (Dated)'!$B$2:$B$53,'Share Values'!AJ$11,'Transactions (Dated)'!$C$2:$C$53,"Sell")</f>
        <v>0</v>
      </c>
      <c r="AK1031" s="40">
        <f ca="1">AK1030+SUMIFS('Transactions (Dated)'!$E$2:$E$53,'Transactions (Dated)'!$D$2:$D$53,'Share Values'!$X1031,'Transactions (Dated)'!$B$2:$B$53,'Share Values'!AK$11,'Transactions (Dated)'!$C$2:$C$53,"Buy")-SUMIFS('Transactions (Dated)'!$E$2:$E$53,'Transactions (Dated)'!$D$2:$D$53,'Share Values'!$X1031,'Transactions (Dated)'!$B$2:$B$53,'Share Values'!AK$11,'Transactions (Dated)'!$C$2:$C$53,"Sell")</f>
        <v>0</v>
      </c>
      <c r="AL1031" s="40">
        <f ca="1">AL1030+SUMIFS('Transactions (Dated)'!$E$2:$E$53,'Transactions (Dated)'!$D$2:$D$53,'Share Values'!$X1031,'Transactions (Dated)'!$B$2:$B$53,'Share Values'!AL$11,'Transactions (Dated)'!$C$2:$C$53,"Buy")-SUMIFS('Transactions (Dated)'!$E$2:$E$53,'Transactions (Dated)'!$D$2:$D$53,'Share Values'!$X1031,'Transactions (Dated)'!$B$2:$B$53,'Share Values'!AL$11,'Transactions (Dated)'!$C$2:$C$53,"Sell")</f>
        <v>0</v>
      </c>
      <c r="AM1031" s="40">
        <f ca="1">AM1030+SUMIFS('Transactions (Dated)'!$E$2:$E$53,'Transactions (Dated)'!$D$2:$D$53,'Share Values'!$X1031,'Transactions (Dated)'!$B$2:$B$53,'Share Values'!AM$11,'Transactions (Dated)'!$C$2:$C$53,"Buy")-SUMIFS('Transactions (Dated)'!$E$2:$E$53,'Transactions (Dated)'!$D$2:$D$53,'Share Values'!$X1031,'Transactions (Dated)'!$B$2:$B$53,'Share Values'!AM$11,'Transactions (Dated)'!$C$2:$C$53,"Sell")</f>
        <v>0</v>
      </c>
      <c r="AN1031" s="40">
        <f ca="1">AN1030+SUMIFS('Transactions (Dated)'!$E$2:$E$53,'Transactions (Dated)'!$D$2:$D$53,'Share Values'!$X1031,'Transactions (Dated)'!$B$2:$B$53,'Share Values'!AN$11,'Transactions (Dated)'!$C$2:$C$53,"Buy")-SUMIFS('Transactions (Dated)'!$E$2:$E$53,'Transactions (Dated)'!$D$2:$D$53,'Share Values'!$X1031,'Transactions (Dated)'!$B$2:$B$53,'Share Values'!AN$11,'Transactions (Dated)'!$C$2:$C$53,"Sell")</f>
        <v>0</v>
      </c>
      <c r="AQ1031" s="3">
        <f t="shared" si="421"/>
        <v>43397</v>
      </c>
      <c r="AR1031" s="6">
        <f t="shared" ca="1" si="422"/>
        <v>53465</v>
      </c>
      <c r="AS1031" s="6">
        <f t="shared" ca="1" si="423"/>
        <v>28687.5</v>
      </c>
      <c r="AT1031" s="6">
        <f t="shared" ca="1" si="424"/>
        <v>530829.98</v>
      </c>
      <c r="AU1031" s="6">
        <f t="shared" ca="1" si="425"/>
        <v>49740.68</v>
      </c>
      <c r="AV1031" s="6">
        <f t="shared" ca="1" si="426"/>
        <v>0</v>
      </c>
      <c r="AW1031" s="6">
        <f t="shared" ca="1" si="427"/>
        <v>0</v>
      </c>
      <c r="AX1031" s="6">
        <f t="shared" ca="1" si="428"/>
        <v>31929</v>
      </c>
      <c r="AY1031" s="6">
        <f t="shared" ca="1" si="429"/>
        <v>0</v>
      </c>
      <c r="AZ1031" s="6">
        <f t="shared" ca="1" si="430"/>
        <v>0</v>
      </c>
      <c r="BA1031" s="6">
        <f t="shared" ca="1" si="431"/>
        <v>0</v>
      </c>
      <c r="BB1031" s="6">
        <f t="shared" ca="1" si="432"/>
        <v>0</v>
      </c>
      <c r="BC1031" s="6">
        <f t="shared" ca="1" si="433"/>
        <v>0</v>
      </c>
      <c r="BD1031" s="6">
        <f t="shared" ca="1" si="434"/>
        <v>0</v>
      </c>
      <c r="BE1031" s="6">
        <f t="shared" ca="1" si="435"/>
        <v>0</v>
      </c>
      <c r="BF1031" s="6">
        <f t="shared" ca="1" si="418"/>
        <v>0</v>
      </c>
      <c r="BG1031" s="6">
        <f t="shared" ca="1" si="419"/>
        <v>0</v>
      </c>
      <c r="BJ1031" s="4">
        <f t="shared" ca="1" si="436"/>
        <v>694652.16</v>
      </c>
      <c r="BL1031" s="3">
        <f t="shared" si="437"/>
        <v>43397</v>
      </c>
      <c r="BM1031" s="6">
        <f>BM1030+SUMIFS('Transactions (Dated)'!G:G,'Transactions (Dated)'!D:D,'Share Values'!AQ1031)</f>
        <v>14317.649999999987</v>
      </c>
      <c r="BN1031" s="6">
        <f ca="1">BN1030+SUMIFS('Transactions (Dated)'!$F:$F,'Transactions (Dated)'!$D:$D,$BL1031,'Transactions (Dated)'!$B:$B,BN$11,'Transactions (Dated)'!$C:$C,"Dividend (paid to cash)")*Y1031</f>
        <v>0</v>
      </c>
      <c r="BO1031" s="6">
        <f ca="1">BO1030+SUMIFS('Transactions (Dated)'!$F:$F,'Transactions (Dated)'!$D:$D,$BL1031,'Transactions (Dated)'!$B:$B,BO$11,'Transactions (Dated)'!$C:$C,"Dividend (paid to cash)")*Z1031</f>
        <v>2750</v>
      </c>
      <c r="BP1031" s="6">
        <f ca="1">BP1030+SUMIFS('Transactions (Dated)'!$F:$F,'Transactions (Dated)'!$D:$D,$BL1031,'Transactions (Dated)'!$B:$B,BP$11,'Transactions (Dated)'!$C:$C,"Dividend (paid to cash)")*AA1031</f>
        <v>51745.237000000008</v>
      </c>
      <c r="BQ1031" s="6">
        <f ca="1">BQ1030+SUMIFS('Transactions (Dated)'!$F:$F,'Transactions (Dated)'!$D:$D,$BL1031,'Transactions (Dated)'!$B:$B,BQ$11,'Transactions (Dated)'!$C:$C,"Dividend (paid to cash)")*AB1031</f>
        <v>1026.4099999999999</v>
      </c>
      <c r="BR1031" s="6">
        <f ca="1">BR1030+SUMIFS('Transactions (Dated)'!$F:$F,'Transactions (Dated)'!$D:$D,$BL1031,'Transactions (Dated)'!$B:$B,BR$11,'Transactions (Dated)'!$C:$C,"Dividend (paid to cash)")*AC1031</f>
        <v>0</v>
      </c>
      <c r="BS1031" s="6">
        <f ca="1">BS1030+SUMIFS('Transactions (Dated)'!$F:$F,'Transactions (Dated)'!$D:$D,$BL1031,'Transactions (Dated)'!$B:$B,BS$11,'Transactions (Dated)'!$C:$C,"Dividend (paid to cash)")*AD1031</f>
        <v>0</v>
      </c>
      <c r="BT1031" s="6">
        <f ca="1">BT1030+SUMIFS('Transactions (Dated)'!$F:$F,'Transactions (Dated)'!$D:$D,$BL1031,'Transactions (Dated)'!$B:$B,BT$11,'Transactions (Dated)'!$C:$C,"Dividend (paid to cash)")*AE1031</f>
        <v>12470</v>
      </c>
      <c r="BU1031" s="6">
        <f ca="1">BU1030+SUMIFS('Transactions (Dated)'!$F:$F,'Transactions (Dated)'!$D:$D,$BL1031,'Transactions (Dated)'!$B:$B,BU$11,'Transactions (Dated)'!$C:$C,"Dividend (paid to cash)")*AF1031</f>
        <v>0</v>
      </c>
      <c r="BV1031" s="6">
        <f ca="1">BV1030+SUMIFS('Transactions (Dated)'!$F:$F,'Transactions (Dated)'!$D:$D,$BL1031,'Transactions (Dated)'!$B:$B,BV$11,'Transactions (Dated)'!$C:$C,"Dividend (paid to cash)")*AG1031</f>
        <v>0</v>
      </c>
      <c r="BW1031" s="6">
        <f ca="1">BW1030+SUMIFS('Transactions (Dated)'!$F:$F,'Transactions (Dated)'!$D:$D,$BL1031,'Transactions (Dated)'!$B:$B,BW$11,'Transactions (Dated)'!$C:$C,"Dividend (paid to cash)")*AH1031</f>
        <v>0</v>
      </c>
      <c r="BX1031" s="6">
        <f ca="1">BX1030+SUMIFS('Transactions (Dated)'!$F:$F,'Transactions (Dated)'!$D:$D,$BL1031,'Transactions (Dated)'!$B:$B,BX$11,'Transactions (Dated)'!$C:$C,"Dividend (paid to cash)")*AI1031</f>
        <v>0</v>
      </c>
      <c r="BY1031" s="6">
        <f ca="1">BY1030+SUMIFS('Transactions (Dated)'!$F:$F,'Transactions (Dated)'!$D:$D,$BL1031,'Transactions (Dated)'!$B:$B,BY$11,'Transactions (Dated)'!$C:$C,"Dividend (paid to cash)")*AJ1031</f>
        <v>0</v>
      </c>
      <c r="BZ1031" s="6">
        <f ca="1">BZ1030+SUMIFS('Transactions (Dated)'!$F:$F,'Transactions (Dated)'!$D:$D,$BL1031,'Transactions (Dated)'!$B:$B,BZ$11,'Transactions (Dated)'!$C:$C,"Dividend (paid to cash)")*AK1031</f>
        <v>0</v>
      </c>
      <c r="CA1031" s="6">
        <f ca="1">CA1030+SUMIFS('Transactions (Dated)'!$F:$F,'Transactions (Dated)'!$D:$D,$BL1031,'Transactions (Dated)'!$B:$B,CA$11,'Transactions (Dated)'!$C:$C,"Dividend (paid to cash)")*AL1031</f>
        <v>0</v>
      </c>
      <c r="CB1031" s="6">
        <v>0</v>
      </c>
      <c r="CC1031" s="6">
        <v>0</v>
      </c>
      <c r="CF1031" s="6">
        <f t="shared" ca="1" si="438"/>
        <v>82309.296999999991</v>
      </c>
      <c r="CH1031" s="3">
        <f t="shared" si="439"/>
        <v>43397</v>
      </c>
      <c r="CI1031" s="4">
        <f t="shared" ca="1" si="440"/>
        <v>694652.16</v>
      </c>
      <c r="CJ1031" s="4">
        <f t="shared" ca="1" si="441"/>
        <v>82309.296999999991</v>
      </c>
      <c r="CL1031" s="4">
        <f t="shared" ca="1" si="442"/>
        <v>776961.45700000005</v>
      </c>
    </row>
    <row r="1032" spans="2:90" x14ac:dyDescent="0.15">
      <c r="B1032" s="3">
        <v>43398</v>
      </c>
      <c r="E1032" s="86">
        <v>43398</v>
      </c>
      <c r="F1032" s="53">
        <v>11.96</v>
      </c>
      <c r="G1032">
        <v>3.21</v>
      </c>
      <c r="H1032">
        <v>20.180099999999999</v>
      </c>
      <c r="I1032">
        <v>26.14</v>
      </c>
      <c r="K1032">
        <v>10.88</v>
      </c>
      <c r="L1032">
        <v>11.3</v>
      </c>
      <c r="O1032">
        <v>14.75</v>
      </c>
      <c r="Q1032">
        <v>0.97</v>
      </c>
      <c r="R1032">
        <v>4.9399999999999995</v>
      </c>
      <c r="S1032">
        <v>43.5</v>
      </c>
      <c r="T1032">
        <v>0.35499999999999998</v>
      </c>
      <c r="U1032">
        <v>43.5</v>
      </c>
      <c r="X1032" s="3">
        <f t="shared" si="420"/>
        <v>43398</v>
      </c>
      <c r="Y1032" s="40">
        <f ca="1">Y1031+SUMIFS('Transactions (Dated)'!$E$2:$E$53,'Transactions (Dated)'!$D$2:$D$53,'Share Values'!$X1032,'Transactions (Dated)'!$B$2:$B$53,'Share Values'!Y$11,'Transactions (Dated)'!$C$2:$C$53,"Buy")-SUMIFS('Transactions (Dated)'!$E$2:$E$53,'Transactions (Dated)'!$D$2:$D$53,'Share Values'!$X1032,'Transactions (Dated)'!$B$2:$B$53,'Share Values'!Y$11,'Transactions (Dated)'!$C$2:$C$53,"Sell")</f>
        <v>4625</v>
      </c>
      <c r="Z1032" s="40">
        <f ca="1">Z1031+SUMIFS('Transactions (Dated)'!$E$2:$E$53,'Transactions (Dated)'!$D$2:$D$53,'Share Values'!$X1032,'Transactions (Dated)'!$B$2:$B$53,'Share Values'!Z$11,'Transactions (Dated)'!$C$2:$C$53,"Buy")-SUMIFS('Transactions (Dated)'!$E$2:$E$53,'Transactions (Dated)'!$D$2:$D$53,'Share Values'!$X1032,'Transactions (Dated)'!$B$2:$B$53,'Share Values'!Z$11,'Transactions (Dated)'!$C$2:$C$53,"Sell")</f>
        <v>9375</v>
      </c>
      <c r="AA1032" s="40">
        <f ca="1">AA1031+SUMIFS('Transactions (Dated)'!$E$2:$E$53,'Transactions (Dated)'!$D$2:$D$53,'Share Values'!$X1032,'Transactions (Dated)'!$B$2:$B$53,'Share Values'!AA$11,'Transactions (Dated)'!$C$2:$C$53,"Buy")-SUMIFS('Transactions (Dated)'!$E$2:$E$53,'Transactions (Dated)'!$D$2:$D$53,'Share Values'!$X1032,'Transactions (Dated)'!$B$2:$B$53,'Share Values'!AA$11,'Transactions (Dated)'!$C$2:$C$53,"Sell")</f>
        <v>26357</v>
      </c>
      <c r="AB1032" s="40">
        <f ca="1">AB1031+SUMIFS('Transactions (Dated)'!$E$2:$E$53,'Transactions (Dated)'!$D$2:$D$53,'Share Values'!$X1032,'Transactions (Dated)'!$B$2:$B$53,'Share Values'!AB$11,'Transactions (Dated)'!$C$2:$C$53,"Buy")-SUMIFS('Transactions (Dated)'!$E$2:$E$53,'Transactions (Dated)'!$D$2:$D$53,'Share Values'!$X1032,'Transactions (Dated)'!$B$2:$B$53,'Share Values'!AB$11,'Transactions (Dated)'!$C$2:$C$53,"Sell")</f>
        <v>1892</v>
      </c>
      <c r="AC1032" s="40">
        <f ca="1">AC1031+SUMIFS('Transactions (Dated)'!$E$2:$E$53,'Transactions (Dated)'!$D$2:$D$53,'Share Values'!$X1032,'Transactions (Dated)'!$B$2:$B$53,'Share Values'!AC$11,'Transactions (Dated)'!$C$2:$C$53,"Buy")-SUMIFS('Transactions (Dated)'!$E$2:$E$53,'Transactions (Dated)'!$D$2:$D$53,'Share Values'!$X1032,'Transactions (Dated)'!$B$2:$B$53,'Share Values'!AC$11,'Transactions (Dated)'!$C$2:$C$53,"Sell")</f>
        <v>2348</v>
      </c>
      <c r="AD1032" s="40">
        <f ca="1">AD1031+SUMIFS('Transactions (Dated)'!$E$2:$E$53,'Transactions (Dated)'!$D$2:$D$53,'Share Values'!$X1032,'Transactions (Dated)'!$B$2:$B$53,'Share Values'!AD$11,'Transactions (Dated)'!$C$2:$C$53,"Buy")-SUMIFS('Transactions (Dated)'!$E$2:$E$53,'Transactions (Dated)'!$D$2:$D$53,'Share Values'!$X1032,'Transactions (Dated)'!$B$2:$B$53,'Share Values'!AD$11,'Transactions (Dated)'!$C$2:$C$53,"Sell")</f>
        <v>0</v>
      </c>
      <c r="AE1032" s="40">
        <f ca="1">AE1031+SUMIFS('Transactions (Dated)'!$E$2:$E$53,'Transactions (Dated)'!$D$2:$D$53,'Share Values'!$X1032,'Transactions (Dated)'!$B$2:$B$53,'Share Values'!AE$11,'Transactions (Dated)'!$C$2:$C$53,"Buy")-SUMIFS('Transactions (Dated)'!$E$2:$E$53,'Transactions (Dated)'!$D$2:$D$53,'Share Values'!$X1032,'Transactions (Dated)'!$B$2:$B$53,'Share Values'!AE$11,'Transactions (Dated)'!$C$2:$C$53,"Sell")</f>
        <v>2900</v>
      </c>
      <c r="AF1032" s="40">
        <f ca="1">AF1031+SUMIFS('Transactions (Dated)'!$E$2:$E$53,'Transactions (Dated)'!$D$2:$D$53,'Share Values'!$X1032,'Transactions (Dated)'!$B$2:$B$53,'Share Values'!AF$11,'Transactions (Dated)'!$C$2:$C$53,"Buy")-SUMIFS('Transactions (Dated)'!$E$2:$E$53,'Transactions (Dated)'!$D$2:$D$53,'Share Values'!$X1032,'Transactions (Dated)'!$B$2:$B$53,'Share Values'!AF$11,'Transactions (Dated)'!$C$2:$C$53,"Sell")</f>
        <v>14201</v>
      </c>
      <c r="AG1032" s="40">
        <f ca="1">AG1031+SUMIFS('Transactions (Dated)'!$E$2:$E$53,'Transactions (Dated)'!$D$2:$D$53,'Share Values'!$X1032,'Transactions (Dated)'!$B$2:$B$53,'Share Values'!AG$11,'Transactions (Dated)'!$C$2:$C$53,"Buy")-SUMIFS('Transactions (Dated)'!$E$2:$E$53,'Transactions (Dated)'!$D$2:$D$53,'Share Values'!$X1032,'Transactions (Dated)'!$B$2:$B$53,'Share Values'!AG$11,'Transactions (Dated)'!$C$2:$C$53,"Sell")</f>
        <v>6835</v>
      </c>
      <c r="AH1032" s="40">
        <f ca="1">AH1031+SUMIFS('Transactions (Dated)'!$E$2:$E$53,'Transactions (Dated)'!$D$2:$D$53,'Share Values'!$X1032,'Transactions (Dated)'!$B$2:$B$53,'Share Values'!AH$11,'Transactions (Dated)'!$C$2:$C$53,"Buy")-SUMIFS('Transactions (Dated)'!$E$2:$E$53,'Transactions (Dated)'!$D$2:$D$53,'Share Values'!$X1032,'Transactions (Dated)'!$B$2:$B$53,'Share Values'!AH$11,'Transactions (Dated)'!$C$2:$C$53,"Sell")</f>
        <v>0</v>
      </c>
      <c r="AI1032" s="40">
        <f ca="1">AI1031+SUMIFS('Transactions (Dated)'!$E$2:$E$53,'Transactions (Dated)'!$D$2:$D$53,'Share Values'!$X1032,'Transactions (Dated)'!$B$2:$B$53,'Share Values'!AI$11,'Transactions (Dated)'!$C$2:$C$53,"Buy")-SUMIFS('Transactions (Dated)'!$E$2:$E$53,'Transactions (Dated)'!$D$2:$D$53,'Share Values'!$X1032,'Transactions (Dated)'!$B$2:$B$53,'Share Values'!AI$11,'Transactions (Dated)'!$C$2:$C$53,"Sell")</f>
        <v>0</v>
      </c>
      <c r="AJ1032" s="40">
        <f ca="1">AJ1031+SUMIFS('Transactions (Dated)'!$E$2:$E$53,'Transactions (Dated)'!$D$2:$D$53,'Share Values'!$X1032,'Transactions (Dated)'!$B$2:$B$53,'Share Values'!AJ$11,'Transactions (Dated)'!$C$2:$C$53,"Buy")-SUMIFS('Transactions (Dated)'!$E$2:$E$53,'Transactions (Dated)'!$D$2:$D$53,'Share Values'!$X1032,'Transactions (Dated)'!$B$2:$B$53,'Share Values'!AJ$11,'Transactions (Dated)'!$C$2:$C$53,"Sell")</f>
        <v>0</v>
      </c>
      <c r="AK1032" s="40">
        <f ca="1">AK1031+SUMIFS('Transactions (Dated)'!$E$2:$E$53,'Transactions (Dated)'!$D$2:$D$53,'Share Values'!$X1032,'Transactions (Dated)'!$B$2:$B$53,'Share Values'!AK$11,'Transactions (Dated)'!$C$2:$C$53,"Buy")-SUMIFS('Transactions (Dated)'!$E$2:$E$53,'Transactions (Dated)'!$D$2:$D$53,'Share Values'!$X1032,'Transactions (Dated)'!$B$2:$B$53,'Share Values'!AK$11,'Transactions (Dated)'!$C$2:$C$53,"Sell")</f>
        <v>0</v>
      </c>
      <c r="AL1032" s="40">
        <f ca="1">AL1031+SUMIFS('Transactions (Dated)'!$E$2:$E$53,'Transactions (Dated)'!$D$2:$D$53,'Share Values'!$X1032,'Transactions (Dated)'!$B$2:$B$53,'Share Values'!AL$11,'Transactions (Dated)'!$C$2:$C$53,"Buy")-SUMIFS('Transactions (Dated)'!$E$2:$E$53,'Transactions (Dated)'!$D$2:$D$53,'Share Values'!$X1032,'Transactions (Dated)'!$B$2:$B$53,'Share Values'!AL$11,'Transactions (Dated)'!$C$2:$C$53,"Sell")</f>
        <v>0</v>
      </c>
      <c r="AM1032" s="40">
        <f ca="1">AM1031+SUMIFS('Transactions (Dated)'!$E$2:$E$53,'Transactions (Dated)'!$D$2:$D$53,'Share Values'!$X1032,'Transactions (Dated)'!$B$2:$B$53,'Share Values'!AM$11,'Transactions (Dated)'!$C$2:$C$53,"Buy")-SUMIFS('Transactions (Dated)'!$E$2:$E$53,'Transactions (Dated)'!$D$2:$D$53,'Share Values'!$X1032,'Transactions (Dated)'!$B$2:$B$53,'Share Values'!AM$11,'Transactions (Dated)'!$C$2:$C$53,"Sell")</f>
        <v>0</v>
      </c>
      <c r="AN1032" s="40">
        <f ca="1">AN1031+SUMIFS('Transactions (Dated)'!$E$2:$E$53,'Transactions (Dated)'!$D$2:$D$53,'Share Values'!$X1032,'Transactions (Dated)'!$B$2:$B$53,'Share Values'!AN$11,'Transactions (Dated)'!$C$2:$C$53,"Buy")-SUMIFS('Transactions (Dated)'!$E$2:$E$53,'Transactions (Dated)'!$D$2:$D$53,'Share Values'!$X1032,'Transactions (Dated)'!$B$2:$B$53,'Share Values'!AN$11,'Transactions (Dated)'!$C$2:$C$53,"Sell")</f>
        <v>0</v>
      </c>
      <c r="AQ1032" s="3">
        <f t="shared" si="421"/>
        <v>43398</v>
      </c>
      <c r="AR1032" s="6">
        <f t="shared" ca="1" si="422"/>
        <v>55315.000000000007</v>
      </c>
      <c r="AS1032" s="6">
        <f t="shared" ca="1" si="423"/>
        <v>30093.75</v>
      </c>
      <c r="AT1032" s="6">
        <f t="shared" ca="1" si="424"/>
        <v>531886.89569999999</v>
      </c>
      <c r="AU1032" s="6">
        <f t="shared" ca="1" si="425"/>
        <v>49456.880000000005</v>
      </c>
      <c r="AV1032" s="6">
        <f t="shared" ca="1" si="426"/>
        <v>0</v>
      </c>
      <c r="AW1032" s="6">
        <f t="shared" ca="1" si="427"/>
        <v>0</v>
      </c>
      <c r="AX1032" s="6">
        <f t="shared" ca="1" si="428"/>
        <v>32770</v>
      </c>
      <c r="AY1032" s="6">
        <f t="shared" ca="1" si="429"/>
        <v>0</v>
      </c>
      <c r="AZ1032" s="6">
        <f t="shared" ca="1" si="430"/>
        <v>0</v>
      </c>
      <c r="BA1032" s="6">
        <f t="shared" ca="1" si="431"/>
        <v>0</v>
      </c>
      <c r="BB1032" s="6">
        <f t="shared" ca="1" si="432"/>
        <v>0</v>
      </c>
      <c r="BC1032" s="6">
        <f t="shared" ca="1" si="433"/>
        <v>0</v>
      </c>
      <c r="BD1032" s="6">
        <f t="shared" ca="1" si="434"/>
        <v>0</v>
      </c>
      <c r="BE1032" s="6">
        <f t="shared" ca="1" si="435"/>
        <v>0</v>
      </c>
      <c r="BF1032" s="6">
        <f t="shared" ca="1" si="418"/>
        <v>0</v>
      </c>
      <c r="BG1032" s="6">
        <f t="shared" ca="1" si="419"/>
        <v>0</v>
      </c>
      <c r="BJ1032" s="4">
        <f t="shared" ca="1" si="436"/>
        <v>699522.5257</v>
      </c>
      <c r="BL1032" s="3">
        <f t="shared" si="437"/>
        <v>43398</v>
      </c>
      <c r="BM1032" s="6">
        <f>BM1031+SUMIFS('Transactions (Dated)'!G:G,'Transactions (Dated)'!D:D,'Share Values'!AQ1032)</f>
        <v>14317.649999999987</v>
      </c>
      <c r="BN1032" s="6">
        <f ca="1">BN1031+SUMIFS('Transactions (Dated)'!$F:$F,'Transactions (Dated)'!$D:$D,$BL1032,'Transactions (Dated)'!$B:$B,BN$11,'Transactions (Dated)'!$C:$C,"Dividend (paid to cash)")*Y1032</f>
        <v>0</v>
      </c>
      <c r="BO1032" s="6">
        <f ca="1">BO1031+SUMIFS('Transactions (Dated)'!$F:$F,'Transactions (Dated)'!$D:$D,$BL1032,'Transactions (Dated)'!$B:$B,BO$11,'Transactions (Dated)'!$C:$C,"Dividend (paid to cash)")*Z1032</f>
        <v>2750</v>
      </c>
      <c r="BP1032" s="6">
        <f ca="1">BP1031+SUMIFS('Transactions (Dated)'!$F:$F,'Transactions (Dated)'!$D:$D,$BL1032,'Transactions (Dated)'!$B:$B,BP$11,'Transactions (Dated)'!$C:$C,"Dividend (paid to cash)")*AA1032</f>
        <v>51745.237000000008</v>
      </c>
      <c r="BQ1032" s="6">
        <f ca="1">BQ1031+SUMIFS('Transactions (Dated)'!$F:$F,'Transactions (Dated)'!$D:$D,$BL1032,'Transactions (Dated)'!$B:$B,BQ$11,'Transactions (Dated)'!$C:$C,"Dividend (paid to cash)")*AB1032</f>
        <v>1026.4099999999999</v>
      </c>
      <c r="BR1032" s="6">
        <f ca="1">BR1031+SUMIFS('Transactions (Dated)'!$F:$F,'Transactions (Dated)'!$D:$D,$BL1032,'Transactions (Dated)'!$B:$B,BR$11,'Transactions (Dated)'!$C:$C,"Dividend (paid to cash)")*AC1032</f>
        <v>0</v>
      </c>
      <c r="BS1032" s="6">
        <f ca="1">BS1031+SUMIFS('Transactions (Dated)'!$F:$F,'Transactions (Dated)'!$D:$D,$BL1032,'Transactions (Dated)'!$B:$B,BS$11,'Transactions (Dated)'!$C:$C,"Dividend (paid to cash)")*AD1032</f>
        <v>0</v>
      </c>
      <c r="BT1032" s="6">
        <f ca="1">BT1031+SUMIFS('Transactions (Dated)'!$F:$F,'Transactions (Dated)'!$D:$D,$BL1032,'Transactions (Dated)'!$B:$B,BT$11,'Transactions (Dated)'!$C:$C,"Dividend (paid to cash)")*AE1032</f>
        <v>12470</v>
      </c>
      <c r="BU1032" s="6">
        <f ca="1">BU1031+SUMIFS('Transactions (Dated)'!$F:$F,'Transactions (Dated)'!$D:$D,$BL1032,'Transactions (Dated)'!$B:$B,BU$11,'Transactions (Dated)'!$C:$C,"Dividend (paid to cash)")*AF1032</f>
        <v>0</v>
      </c>
      <c r="BV1032" s="6">
        <f ca="1">BV1031+SUMIFS('Transactions (Dated)'!$F:$F,'Transactions (Dated)'!$D:$D,$BL1032,'Transactions (Dated)'!$B:$B,BV$11,'Transactions (Dated)'!$C:$C,"Dividend (paid to cash)")*AG1032</f>
        <v>0</v>
      </c>
      <c r="BW1032" s="6">
        <f ca="1">BW1031+SUMIFS('Transactions (Dated)'!$F:$F,'Transactions (Dated)'!$D:$D,$BL1032,'Transactions (Dated)'!$B:$B,BW$11,'Transactions (Dated)'!$C:$C,"Dividend (paid to cash)")*AH1032</f>
        <v>0</v>
      </c>
      <c r="BX1032" s="6">
        <f ca="1">BX1031+SUMIFS('Transactions (Dated)'!$F:$F,'Transactions (Dated)'!$D:$D,$BL1032,'Transactions (Dated)'!$B:$B,BX$11,'Transactions (Dated)'!$C:$C,"Dividend (paid to cash)")*AI1032</f>
        <v>0</v>
      </c>
      <c r="BY1032" s="6">
        <f ca="1">BY1031+SUMIFS('Transactions (Dated)'!$F:$F,'Transactions (Dated)'!$D:$D,$BL1032,'Transactions (Dated)'!$B:$B,BY$11,'Transactions (Dated)'!$C:$C,"Dividend (paid to cash)")*AJ1032</f>
        <v>0</v>
      </c>
      <c r="BZ1032" s="6">
        <f ca="1">BZ1031+SUMIFS('Transactions (Dated)'!$F:$F,'Transactions (Dated)'!$D:$D,$BL1032,'Transactions (Dated)'!$B:$B,BZ$11,'Transactions (Dated)'!$C:$C,"Dividend (paid to cash)")*AK1032</f>
        <v>0</v>
      </c>
      <c r="CA1032" s="6">
        <f ca="1">CA1031+SUMIFS('Transactions (Dated)'!$F:$F,'Transactions (Dated)'!$D:$D,$BL1032,'Transactions (Dated)'!$B:$B,CA$11,'Transactions (Dated)'!$C:$C,"Dividend (paid to cash)")*AL1032</f>
        <v>0</v>
      </c>
      <c r="CB1032" s="6">
        <v>0</v>
      </c>
      <c r="CC1032" s="6">
        <v>0</v>
      </c>
      <c r="CF1032" s="6">
        <f t="shared" ca="1" si="438"/>
        <v>82309.296999999991</v>
      </c>
      <c r="CH1032" s="3">
        <f t="shared" si="439"/>
        <v>43398</v>
      </c>
      <c r="CI1032" s="4">
        <f t="shared" ca="1" si="440"/>
        <v>699522.5257</v>
      </c>
      <c r="CJ1032" s="4">
        <f t="shared" ca="1" si="441"/>
        <v>82309.296999999991</v>
      </c>
      <c r="CL1032" s="4">
        <f t="shared" ca="1" si="442"/>
        <v>781831.82270000002</v>
      </c>
    </row>
    <row r="1033" spans="2:90" x14ac:dyDescent="0.15">
      <c r="B1033" s="3">
        <v>43399</v>
      </c>
      <c r="E1033" s="86">
        <v>43399</v>
      </c>
      <c r="F1033" s="53">
        <v>11.75</v>
      </c>
      <c r="G1033">
        <v>3.22</v>
      </c>
      <c r="H1033">
        <v>20.100000000000001</v>
      </c>
      <c r="I1033">
        <v>25.79</v>
      </c>
      <c r="K1033">
        <v>10.84</v>
      </c>
      <c r="L1033">
        <v>11.45</v>
      </c>
      <c r="O1033">
        <v>14.69</v>
      </c>
      <c r="Q1033">
        <v>0.96</v>
      </c>
      <c r="R1033">
        <v>4.95</v>
      </c>
      <c r="S1033">
        <v>43.14</v>
      </c>
      <c r="T1033">
        <v>0.35499999999999998</v>
      </c>
      <c r="U1033">
        <v>43.14</v>
      </c>
      <c r="X1033" s="3">
        <f t="shared" si="420"/>
        <v>43399</v>
      </c>
      <c r="Y1033" s="40">
        <f ca="1">Y1032+SUMIFS('Transactions (Dated)'!$E$2:$E$53,'Transactions (Dated)'!$D$2:$D$53,'Share Values'!$X1033,'Transactions (Dated)'!$B$2:$B$53,'Share Values'!Y$11,'Transactions (Dated)'!$C$2:$C$53,"Buy")-SUMIFS('Transactions (Dated)'!$E$2:$E$53,'Transactions (Dated)'!$D$2:$D$53,'Share Values'!$X1033,'Transactions (Dated)'!$B$2:$B$53,'Share Values'!Y$11,'Transactions (Dated)'!$C$2:$C$53,"Sell")</f>
        <v>4625</v>
      </c>
      <c r="Z1033" s="40">
        <f ca="1">Z1032+SUMIFS('Transactions (Dated)'!$E$2:$E$53,'Transactions (Dated)'!$D$2:$D$53,'Share Values'!$X1033,'Transactions (Dated)'!$B$2:$B$53,'Share Values'!Z$11,'Transactions (Dated)'!$C$2:$C$53,"Buy")-SUMIFS('Transactions (Dated)'!$E$2:$E$53,'Transactions (Dated)'!$D$2:$D$53,'Share Values'!$X1033,'Transactions (Dated)'!$B$2:$B$53,'Share Values'!Z$11,'Transactions (Dated)'!$C$2:$C$53,"Sell")</f>
        <v>9375</v>
      </c>
      <c r="AA1033" s="40">
        <f ca="1">AA1032+SUMIFS('Transactions (Dated)'!$E$2:$E$53,'Transactions (Dated)'!$D$2:$D$53,'Share Values'!$X1033,'Transactions (Dated)'!$B$2:$B$53,'Share Values'!AA$11,'Transactions (Dated)'!$C$2:$C$53,"Buy")-SUMIFS('Transactions (Dated)'!$E$2:$E$53,'Transactions (Dated)'!$D$2:$D$53,'Share Values'!$X1033,'Transactions (Dated)'!$B$2:$B$53,'Share Values'!AA$11,'Transactions (Dated)'!$C$2:$C$53,"Sell")</f>
        <v>26357</v>
      </c>
      <c r="AB1033" s="40">
        <f ca="1">AB1032+SUMIFS('Transactions (Dated)'!$E$2:$E$53,'Transactions (Dated)'!$D$2:$D$53,'Share Values'!$X1033,'Transactions (Dated)'!$B$2:$B$53,'Share Values'!AB$11,'Transactions (Dated)'!$C$2:$C$53,"Buy")-SUMIFS('Transactions (Dated)'!$E$2:$E$53,'Transactions (Dated)'!$D$2:$D$53,'Share Values'!$X1033,'Transactions (Dated)'!$B$2:$B$53,'Share Values'!AB$11,'Transactions (Dated)'!$C$2:$C$53,"Sell")</f>
        <v>1892</v>
      </c>
      <c r="AC1033" s="40">
        <f ca="1">AC1032+SUMIFS('Transactions (Dated)'!$E$2:$E$53,'Transactions (Dated)'!$D$2:$D$53,'Share Values'!$X1033,'Transactions (Dated)'!$B$2:$B$53,'Share Values'!AC$11,'Transactions (Dated)'!$C$2:$C$53,"Buy")-SUMIFS('Transactions (Dated)'!$E$2:$E$53,'Transactions (Dated)'!$D$2:$D$53,'Share Values'!$X1033,'Transactions (Dated)'!$B$2:$B$53,'Share Values'!AC$11,'Transactions (Dated)'!$C$2:$C$53,"Sell")</f>
        <v>2348</v>
      </c>
      <c r="AD1033" s="40">
        <f ca="1">AD1032+SUMIFS('Transactions (Dated)'!$E$2:$E$53,'Transactions (Dated)'!$D$2:$D$53,'Share Values'!$X1033,'Transactions (Dated)'!$B$2:$B$53,'Share Values'!AD$11,'Transactions (Dated)'!$C$2:$C$53,"Buy")-SUMIFS('Transactions (Dated)'!$E$2:$E$53,'Transactions (Dated)'!$D$2:$D$53,'Share Values'!$X1033,'Transactions (Dated)'!$B$2:$B$53,'Share Values'!AD$11,'Transactions (Dated)'!$C$2:$C$53,"Sell")</f>
        <v>0</v>
      </c>
      <c r="AE1033" s="40">
        <f ca="1">AE1032+SUMIFS('Transactions (Dated)'!$E$2:$E$53,'Transactions (Dated)'!$D$2:$D$53,'Share Values'!$X1033,'Transactions (Dated)'!$B$2:$B$53,'Share Values'!AE$11,'Transactions (Dated)'!$C$2:$C$53,"Buy")-SUMIFS('Transactions (Dated)'!$E$2:$E$53,'Transactions (Dated)'!$D$2:$D$53,'Share Values'!$X1033,'Transactions (Dated)'!$B$2:$B$53,'Share Values'!AE$11,'Transactions (Dated)'!$C$2:$C$53,"Sell")</f>
        <v>2900</v>
      </c>
      <c r="AF1033" s="40">
        <f ca="1">AF1032+SUMIFS('Transactions (Dated)'!$E$2:$E$53,'Transactions (Dated)'!$D$2:$D$53,'Share Values'!$X1033,'Transactions (Dated)'!$B$2:$B$53,'Share Values'!AF$11,'Transactions (Dated)'!$C$2:$C$53,"Buy")-SUMIFS('Transactions (Dated)'!$E$2:$E$53,'Transactions (Dated)'!$D$2:$D$53,'Share Values'!$X1033,'Transactions (Dated)'!$B$2:$B$53,'Share Values'!AF$11,'Transactions (Dated)'!$C$2:$C$53,"Sell")</f>
        <v>14201</v>
      </c>
      <c r="AG1033" s="40">
        <f ca="1">AG1032+SUMIFS('Transactions (Dated)'!$E$2:$E$53,'Transactions (Dated)'!$D$2:$D$53,'Share Values'!$X1033,'Transactions (Dated)'!$B$2:$B$53,'Share Values'!AG$11,'Transactions (Dated)'!$C$2:$C$53,"Buy")-SUMIFS('Transactions (Dated)'!$E$2:$E$53,'Transactions (Dated)'!$D$2:$D$53,'Share Values'!$X1033,'Transactions (Dated)'!$B$2:$B$53,'Share Values'!AG$11,'Transactions (Dated)'!$C$2:$C$53,"Sell")</f>
        <v>6835</v>
      </c>
      <c r="AH1033" s="40">
        <f ca="1">AH1032+SUMIFS('Transactions (Dated)'!$E$2:$E$53,'Transactions (Dated)'!$D$2:$D$53,'Share Values'!$X1033,'Transactions (Dated)'!$B$2:$B$53,'Share Values'!AH$11,'Transactions (Dated)'!$C$2:$C$53,"Buy")-SUMIFS('Transactions (Dated)'!$E$2:$E$53,'Transactions (Dated)'!$D$2:$D$53,'Share Values'!$X1033,'Transactions (Dated)'!$B$2:$B$53,'Share Values'!AH$11,'Transactions (Dated)'!$C$2:$C$53,"Sell")</f>
        <v>0</v>
      </c>
      <c r="AI1033" s="40">
        <f ca="1">AI1032+SUMIFS('Transactions (Dated)'!$E$2:$E$53,'Transactions (Dated)'!$D$2:$D$53,'Share Values'!$X1033,'Transactions (Dated)'!$B$2:$B$53,'Share Values'!AI$11,'Transactions (Dated)'!$C$2:$C$53,"Buy")-SUMIFS('Transactions (Dated)'!$E$2:$E$53,'Transactions (Dated)'!$D$2:$D$53,'Share Values'!$X1033,'Transactions (Dated)'!$B$2:$B$53,'Share Values'!AI$11,'Transactions (Dated)'!$C$2:$C$53,"Sell")</f>
        <v>0</v>
      </c>
      <c r="AJ1033" s="40">
        <f ca="1">AJ1032+SUMIFS('Transactions (Dated)'!$E$2:$E$53,'Transactions (Dated)'!$D$2:$D$53,'Share Values'!$X1033,'Transactions (Dated)'!$B$2:$B$53,'Share Values'!AJ$11,'Transactions (Dated)'!$C$2:$C$53,"Buy")-SUMIFS('Transactions (Dated)'!$E$2:$E$53,'Transactions (Dated)'!$D$2:$D$53,'Share Values'!$X1033,'Transactions (Dated)'!$B$2:$B$53,'Share Values'!AJ$11,'Transactions (Dated)'!$C$2:$C$53,"Sell")</f>
        <v>0</v>
      </c>
      <c r="AK1033" s="40">
        <f ca="1">AK1032+SUMIFS('Transactions (Dated)'!$E$2:$E$53,'Transactions (Dated)'!$D$2:$D$53,'Share Values'!$X1033,'Transactions (Dated)'!$B$2:$B$53,'Share Values'!AK$11,'Transactions (Dated)'!$C$2:$C$53,"Buy")-SUMIFS('Transactions (Dated)'!$E$2:$E$53,'Transactions (Dated)'!$D$2:$D$53,'Share Values'!$X1033,'Transactions (Dated)'!$B$2:$B$53,'Share Values'!AK$11,'Transactions (Dated)'!$C$2:$C$53,"Sell")</f>
        <v>0</v>
      </c>
      <c r="AL1033" s="40">
        <f ca="1">AL1032+SUMIFS('Transactions (Dated)'!$E$2:$E$53,'Transactions (Dated)'!$D$2:$D$53,'Share Values'!$X1033,'Transactions (Dated)'!$B$2:$B$53,'Share Values'!AL$11,'Transactions (Dated)'!$C$2:$C$53,"Buy")-SUMIFS('Transactions (Dated)'!$E$2:$E$53,'Transactions (Dated)'!$D$2:$D$53,'Share Values'!$X1033,'Transactions (Dated)'!$B$2:$B$53,'Share Values'!AL$11,'Transactions (Dated)'!$C$2:$C$53,"Sell")</f>
        <v>0</v>
      </c>
      <c r="AM1033" s="40">
        <f ca="1">AM1032+SUMIFS('Transactions (Dated)'!$E$2:$E$53,'Transactions (Dated)'!$D$2:$D$53,'Share Values'!$X1033,'Transactions (Dated)'!$B$2:$B$53,'Share Values'!AM$11,'Transactions (Dated)'!$C$2:$C$53,"Buy")-SUMIFS('Transactions (Dated)'!$E$2:$E$53,'Transactions (Dated)'!$D$2:$D$53,'Share Values'!$X1033,'Transactions (Dated)'!$B$2:$B$53,'Share Values'!AM$11,'Transactions (Dated)'!$C$2:$C$53,"Sell")</f>
        <v>0</v>
      </c>
      <c r="AN1033" s="40">
        <f ca="1">AN1032+SUMIFS('Transactions (Dated)'!$E$2:$E$53,'Transactions (Dated)'!$D$2:$D$53,'Share Values'!$X1033,'Transactions (Dated)'!$B$2:$B$53,'Share Values'!AN$11,'Transactions (Dated)'!$C$2:$C$53,"Buy")-SUMIFS('Transactions (Dated)'!$E$2:$E$53,'Transactions (Dated)'!$D$2:$D$53,'Share Values'!$X1033,'Transactions (Dated)'!$B$2:$B$53,'Share Values'!AN$11,'Transactions (Dated)'!$C$2:$C$53,"Sell")</f>
        <v>0</v>
      </c>
      <c r="AQ1033" s="3">
        <f t="shared" si="421"/>
        <v>43399</v>
      </c>
      <c r="AR1033" s="6">
        <f t="shared" ca="1" si="422"/>
        <v>54343.75</v>
      </c>
      <c r="AS1033" s="6">
        <f t="shared" ca="1" si="423"/>
        <v>30187.500000000004</v>
      </c>
      <c r="AT1033" s="6">
        <f t="shared" ca="1" si="424"/>
        <v>529775.70000000007</v>
      </c>
      <c r="AU1033" s="6">
        <f t="shared" ca="1" si="425"/>
        <v>48794.68</v>
      </c>
      <c r="AV1033" s="6">
        <f t="shared" ca="1" si="426"/>
        <v>0</v>
      </c>
      <c r="AW1033" s="6">
        <f t="shared" ca="1" si="427"/>
        <v>0</v>
      </c>
      <c r="AX1033" s="6">
        <f t="shared" ca="1" si="428"/>
        <v>33205</v>
      </c>
      <c r="AY1033" s="6">
        <f t="shared" ca="1" si="429"/>
        <v>0</v>
      </c>
      <c r="AZ1033" s="6">
        <f t="shared" ca="1" si="430"/>
        <v>0</v>
      </c>
      <c r="BA1033" s="6">
        <f t="shared" ca="1" si="431"/>
        <v>0</v>
      </c>
      <c r="BB1033" s="6">
        <f t="shared" ca="1" si="432"/>
        <v>0</v>
      </c>
      <c r="BC1033" s="6">
        <f t="shared" ca="1" si="433"/>
        <v>0</v>
      </c>
      <c r="BD1033" s="6">
        <f t="shared" ca="1" si="434"/>
        <v>0</v>
      </c>
      <c r="BE1033" s="6">
        <f t="shared" ca="1" si="435"/>
        <v>0</v>
      </c>
      <c r="BF1033" s="6">
        <f t="shared" ca="1" si="418"/>
        <v>0</v>
      </c>
      <c r="BG1033" s="6">
        <f t="shared" ca="1" si="419"/>
        <v>0</v>
      </c>
      <c r="BJ1033" s="4">
        <f t="shared" ca="1" si="436"/>
        <v>696306.63000000012</v>
      </c>
      <c r="BL1033" s="3">
        <f t="shared" si="437"/>
        <v>43399</v>
      </c>
      <c r="BM1033" s="6">
        <f>BM1032+SUMIFS('Transactions (Dated)'!G:G,'Transactions (Dated)'!D:D,'Share Values'!AQ1033)</f>
        <v>14317.649999999987</v>
      </c>
      <c r="BN1033" s="6">
        <f ca="1">BN1032+SUMIFS('Transactions (Dated)'!$F:$F,'Transactions (Dated)'!$D:$D,$BL1033,'Transactions (Dated)'!$B:$B,BN$11,'Transactions (Dated)'!$C:$C,"Dividend (paid to cash)")*Y1033</f>
        <v>0</v>
      </c>
      <c r="BO1033" s="6">
        <f ca="1">BO1032+SUMIFS('Transactions (Dated)'!$F:$F,'Transactions (Dated)'!$D:$D,$BL1033,'Transactions (Dated)'!$B:$B,BO$11,'Transactions (Dated)'!$C:$C,"Dividend (paid to cash)")*Z1033</f>
        <v>2750</v>
      </c>
      <c r="BP1033" s="6">
        <f ca="1">BP1032+SUMIFS('Transactions (Dated)'!$F:$F,'Transactions (Dated)'!$D:$D,$BL1033,'Transactions (Dated)'!$B:$B,BP$11,'Transactions (Dated)'!$C:$C,"Dividend (paid to cash)")*AA1033</f>
        <v>51745.237000000008</v>
      </c>
      <c r="BQ1033" s="6">
        <f ca="1">BQ1032+SUMIFS('Transactions (Dated)'!$F:$F,'Transactions (Dated)'!$D:$D,$BL1033,'Transactions (Dated)'!$B:$B,BQ$11,'Transactions (Dated)'!$C:$C,"Dividend (paid to cash)")*AB1033</f>
        <v>1026.4099999999999</v>
      </c>
      <c r="BR1033" s="6">
        <f ca="1">BR1032+SUMIFS('Transactions (Dated)'!$F:$F,'Transactions (Dated)'!$D:$D,$BL1033,'Transactions (Dated)'!$B:$B,BR$11,'Transactions (Dated)'!$C:$C,"Dividend (paid to cash)")*AC1033</f>
        <v>0</v>
      </c>
      <c r="BS1033" s="6">
        <f ca="1">BS1032+SUMIFS('Transactions (Dated)'!$F:$F,'Transactions (Dated)'!$D:$D,$BL1033,'Transactions (Dated)'!$B:$B,BS$11,'Transactions (Dated)'!$C:$C,"Dividend (paid to cash)")*AD1033</f>
        <v>0</v>
      </c>
      <c r="BT1033" s="6">
        <f ca="1">BT1032+SUMIFS('Transactions (Dated)'!$F:$F,'Transactions (Dated)'!$D:$D,$BL1033,'Transactions (Dated)'!$B:$B,BT$11,'Transactions (Dated)'!$C:$C,"Dividend (paid to cash)")*AE1033</f>
        <v>12470</v>
      </c>
      <c r="BU1033" s="6">
        <f ca="1">BU1032+SUMIFS('Transactions (Dated)'!$F:$F,'Transactions (Dated)'!$D:$D,$BL1033,'Transactions (Dated)'!$B:$B,BU$11,'Transactions (Dated)'!$C:$C,"Dividend (paid to cash)")*AF1033</f>
        <v>0</v>
      </c>
      <c r="BV1033" s="6">
        <f ca="1">BV1032+SUMIFS('Transactions (Dated)'!$F:$F,'Transactions (Dated)'!$D:$D,$BL1033,'Transactions (Dated)'!$B:$B,BV$11,'Transactions (Dated)'!$C:$C,"Dividend (paid to cash)")*AG1033</f>
        <v>0</v>
      </c>
      <c r="BW1033" s="6">
        <f ca="1">BW1032+SUMIFS('Transactions (Dated)'!$F:$F,'Transactions (Dated)'!$D:$D,$BL1033,'Transactions (Dated)'!$B:$B,BW$11,'Transactions (Dated)'!$C:$C,"Dividend (paid to cash)")*AH1033</f>
        <v>0</v>
      </c>
      <c r="BX1033" s="6">
        <f ca="1">BX1032+SUMIFS('Transactions (Dated)'!$F:$F,'Transactions (Dated)'!$D:$D,$BL1033,'Transactions (Dated)'!$B:$B,BX$11,'Transactions (Dated)'!$C:$C,"Dividend (paid to cash)")*AI1033</f>
        <v>0</v>
      </c>
      <c r="BY1033" s="6">
        <f ca="1">BY1032+SUMIFS('Transactions (Dated)'!$F:$F,'Transactions (Dated)'!$D:$D,$BL1033,'Transactions (Dated)'!$B:$B,BY$11,'Transactions (Dated)'!$C:$C,"Dividend (paid to cash)")*AJ1033</f>
        <v>0</v>
      </c>
      <c r="BZ1033" s="6">
        <f ca="1">BZ1032+SUMIFS('Transactions (Dated)'!$F:$F,'Transactions (Dated)'!$D:$D,$BL1033,'Transactions (Dated)'!$B:$B,BZ$11,'Transactions (Dated)'!$C:$C,"Dividend (paid to cash)")*AK1033</f>
        <v>0</v>
      </c>
      <c r="CA1033" s="6">
        <f ca="1">CA1032+SUMIFS('Transactions (Dated)'!$F:$F,'Transactions (Dated)'!$D:$D,$BL1033,'Transactions (Dated)'!$B:$B,CA$11,'Transactions (Dated)'!$C:$C,"Dividend (paid to cash)")*AL1033</f>
        <v>0</v>
      </c>
      <c r="CB1033" s="6">
        <v>0</v>
      </c>
      <c r="CC1033" s="6">
        <v>0</v>
      </c>
      <c r="CF1033" s="6">
        <f t="shared" ca="1" si="438"/>
        <v>82309.296999999991</v>
      </c>
      <c r="CH1033" s="3">
        <f t="shared" si="439"/>
        <v>43399</v>
      </c>
      <c r="CI1033" s="4">
        <f t="shared" ca="1" si="440"/>
        <v>696306.63000000012</v>
      </c>
      <c r="CJ1033" s="4">
        <f t="shared" ca="1" si="441"/>
        <v>82309.296999999991</v>
      </c>
      <c r="CL1033" s="4">
        <f t="shared" ca="1" si="442"/>
        <v>778615.92700000014</v>
      </c>
    </row>
    <row r="1034" spans="2:90" x14ac:dyDescent="0.15">
      <c r="B1034" s="3">
        <v>43402</v>
      </c>
      <c r="E1034" s="86">
        <v>43402</v>
      </c>
      <c r="F1034" s="53">
        <v>11.55</v>
      </c>
      <c r="G1034">
        <v>3.06</v>
      </c>
      <c r="H1034">
        <v>19.902699999999999</v>
      </c>
      <c r="I1034">
        <v>25.75</v>
      </c>
      <c r="K1034">
        <v>10.72</v>
      </c>
      <c r="L1034">
        <v>11.11</v>
      </c>
      <c r="O1034">
        <v>14.5</v>
      </c>
      <c r="Q1034">
        <v>0.96</v>
      </c>
      <c r="R1034">
        <v>4.79</v>
      </c>
      <c r="S1034">
        <v>42.99</v>
      </c>
      <c r="T1034">
        <v>0.35</v>
      </c>
      <c r="U1034">
        <v>42.99</v>
      </c>
      <c r="X1034" s="3">
        <f t="shared" si="420"/>
        <v>43402</v>
      </c>
      <c r="Y1034" s="40">
        <f ca="1">Y1033+SUMIFS('Transactions (Dated)'!$E$2:$E$53,'Transactions (Dated)'!$D$2:$D$53,'Share Values'!$X1034,'Transactions (Dated)'!$B$2:$B$53,'Share Values'!Y$11,'Transactions (Dated)'!$C$2:$C$53,"Buy")-SUMIFS('Transactions (Dated)'!$E$2:$E$53,'Transactions (Dated)'!$D$2:$D$53,'Share Values'!$X1034,'Transactions (Dated)'!$B$2:$B$53,'Share Values'!Y$11,'Transactions (Dated)'!$C$2:$C$53,"Sell")</f>
        <v>4625</v>
      </c>
      <c r="Z1034" s="40">
        <f ca="1">Z1033+SUMIFS('Transactions (Dated)'!$E$2:$E$53,'Transactions (Dated)'!$D$2:$D$53,'Share Values'!$X1034,'Transactions (Dated)'!$B$2:$B$53,'Share Values'!Z$11,'Transactions (Dated)'!$C$2:$C$53,"Buy")-SUMIFS('Transactions (Dated)'!$E$2:$E$53,'Transactions (Dated)'!$D$2:$D$53,'Share Values'!$X1034,'Transactions (Dated)'!$B$2:$B$53,'Share Values'!Z$11,'Transactions (Dated)'!$C$2:$C$53,"Sell")</f>
        <v>9375</v>
      </c>
      <c r="AA1034" s="40">
        <f ca="1">AA1033+SUMIFS('Transactions (Dated)'!$E$2:$E$53,'Transactions (Dated)'!$D$2:$D$53,'Share Values'!$X1034,'Transactions (Dated)'!$B$2:$B$53,'Share Values'!AA$11,'Transactions (Dated)'!$C$2:$C$53,"Buy")-SUMIFS('Transactions (Dated)'!$E$2:$E$53,'Transactions (Dated)'!$D$2:$D$53,'Share Values'!$X1034,'Transactions (Dated)'!$B$2:$B$53,'Share Values'!AA$11,'Transactions (Dated)'!$C$2:$C$53,"Sell")</f>
        <v>26357</v>
      </c>
      <c r="AB1034" s="40">
        <f ca="1">AB1033+SUMIFS('Transactions (Dated)'!$E$2:$E$53,'Transactions (Dated)'!$D$2:$D$53,'Share Values'!$X1034,'Transactions (Dated)'!$B$2:$B$53,'Share Values'!AB$11,'Transactions (Dated)'!$C$2:$C$53,"Buy")-SUMIFS('Transactions (Dated)'!$E$2:$E$53,'Transactions (Dated)'!$D$2:$D$53,'Share Values'!$X1034,'Transactions (Dated)'!$B$2:$B$53,'Share Values'!AB$11,'Transactions (Dated)'!$C$2:$C$53,"Sell")</f>
        <v>1892</v>
      </c>
      <c r="AC1034" s="40">
        <f ca="1">AC1033+SUMIFS('Transactions (Dated)'!$E$2:$E$53,'Transactions (Dated)'!$D$2:$D$53,'Share Values'!$X1034,'Transactions (Dated)'!$B$2:$B$53,'Share Values'!AC$11,'Transactions (Dated)'!$C$2:$C$53,"Buy")-SUMIFS('Transactions (Dated)'!$E$2:$E$53,'Transactions (Dated)'!$D$2:$D$53,'Share Values'!$X1034,'Transactions (Dated)'!$B$2:$B$53,'Share Values'!AC$11,'Transactions (Dated)'!$C$2:$C$53,"Sell")</f>
        <v>2348</v>
      </c>
      <c r="AD1034" s="40">
        <f ca="1">AD1033+SUMIFS('Transactions (Dated)'!$E$2:$E$53,'Transactions (Dated)'!$D$2:$D$53,'Share Values'!$X1034,'Transactions (Dated)'!$B$2:$B$53,'Share Values'!AD$11,'Transactions (Dated)'!$C$2:$C$53,"Buy")-SUMIFS('Transactions (Dated)'!$E$2:$E$53,'Transactions (Dated)'!$D$2:$D$53,'Share Values'!$X1034,'Transactions (Dated)'!$B$2:$B$53,'Share Values'!AD$11,'Transactions (Dated)'!$C$2:$C$53,"Sell")</f>
        <v>0</v>
      </c>
      <c r="AE1034" s="40">
        <f ca="1">AE1033+SUMIFS('Transactions (Dated)'!$E$2:$E$53,'Transactions (Dated)'!$D$2:$D$53,'Share Values'!$X1034,'Transactions (Dated)'!$B$2:$B$53,'Share Values'!AE$11,'Transactions (Dated)'!$C$2:$C$53,"Buy")-SUMIFS('Transactions (Dated)'!$E$2:$E$53,'Transactions (Dated)'!$D$2:$D$53,'Share Values'!$X1034,'Transactions (Dated)'!$B$2:$B$53,'Share Values'!AE$11,'Transactions (Dated)'!$C$2:$C$53,"Sell")</f>
        <v>2900</v>
      </c>
      <c r="AF1034" s="40">
        <f ca="1">AF1033+SUMIFS('Transactions (Dated)'!$E$2:$E$53,'Transactions (Dated)'!$D$2:$D$53,'Share Values'!$X1034,'Transactions (Dated)'!$B$2:$B$53,'Share Values'!AF$11,'Transactions (Dated)'!$C$2:$C$53,"Buy")-SUMIFS('Transactions (Dated)'!$E$2:$E$53,'Transactions (Dated)'!$D$2:$D$53,'Share Values'!$X1034,'Transactions (Dated)'!$B$2:$B$53,'Share Values'!AF$11,'Transactions (Dated)'!$C$2:$C$53,"Sell")</f>
        <v>14201</v>
      </c>
      <c r="AG1034" s="40">
        <f ca="1">AG1033+SUMIFS('Transactions (Dated)'!$E$2:$E$53,'Transactions (Dated)'!$D$2:$D$53,'Share Values'!$X1034,'Transactions (Dated)'!$B$2:$B$53,'Share Values'!AG$11,'Transactions (Dated)'!$C$2:$C$53,"Buy")-SUMIFS('Transactions (Dated)'!$E$2:$E$53,'Transactions (Dated)'!$D$2:$D$53,'Share Values'!$X1034,'Transactions (Dated)'!$B$2:$B$53,'Share Values'!AG$11,'Transactions (Dated)'!$C$2:$C$53,"Sell")</f>
        <v>6835</v>
      </c>
      <c r="AH1034" s="40">
        <f ca="1">AH1033+SUMIFS('Transactions (Dated)'!$E$2:$E$53,'Transactions (Dated)'!$D$2:$D$53,'Share Values'!$X1034,'Transactions (Dated)'!$B$2:$B$53,'Share Values'!AH$11,'Transactions (Dated)'!$C$2:$C$53,"Buy")-SUMIFS('Transactions (Dated)'!$E$2:$E$53,'Transactions (Dated)'!$D$2:$D$53,'Share Values'!$X1034,'Transactions (Dated)'!$B$2:$B$53,'Share Values'!AH$11,'Transactions (Dated)'!$C$2:$C$53,"Sell")</f>
        <v>0</v>
      </c>
      <c r="AI1034" s="40">
        <f ca="1">AI1033+SUMIFS('Transactions (Dated)'!$E$2:$E$53,'Transactions (Dated)'!$D$2:$D$53,'Share Values'!$X1034,'Transactions (Dated)'!$B$2:$B$53,'Share Values'!AI$11,'Transactions (Dated)'!$C$2:$C$53,"Buy")-SUMIFS('Transactions (Dated)'!$E$2:$E$53,'Transactions (Dated)'!$D$2:$D$53,'Share Values'!$X1034,'Transactions (Dated)'!$B$2:$B$53,'Share Values'!AI$11,'Transactions (Dated)'!$C$2:$C$53,"Sell")</f>
        <v>0</v>
      </c>
      <c r="AJ1034" s="40">
        <f ca="1">AJ1033+SUMIFS('Transactions (Dated)'!$E$2:$E$53,'Transactions (Dated)'!$D$2:$D$53,'Share Values'!$X1034,'Transactions (Dated)'!$B$2:$B$53,'Share Values'!AJ$11,'Transactions (Dated)'!$C$2:$C$53,"Buy")-SUMIFS('Transactions (Dated)'!$E$2:$E$53,'Transactions (Dated)'!$D$2:$D$53,'Share Values'!$X1034,'Transactions (Dated)'!$B$2:$B$53,'Share Values'!AJ$11,'Transactions (Dated)'!$C$2:$C$53,"Sell")</f>
        <v>0</v>
      </c>
      <c r="AK1034" s="40">
        <f ca="1">AK1033+SUMIFS('Transactions (Dated)'!$E$2:$E$53,'Transactions (Dated)'!$D$2:$D$53,'Share Values'!$X1034,'Transactions (Dated)'!$B$2:$B$53,'Share Values'!AK$11,'Transactions (Dated)'!$C$2:$C$53,"Buy")-SUMIFS('Transactions (Dated)'!$E$2:$E$53,'Transactions (Dated)'!$D$2:$D$53,'Share Values'!$X1034,'Transactions (Dated)'!$B$2:$B$53,'Share Values'!AK$11,'Transactions (Dated)'!$C$2:$C$53,"Sell")</f>
        <v>0</v>
      </c>
      <c r="AL1034" s="40">
        <f ca="1">AL1033+SUMIFS('Transactions (Dated)'!$E$2:$E$53,'Transactions (Dated)'!$D$2:$D$53,'Share Values'!$X1034,'Transactions (Dated)'!$B$2:$B$53,'Share Values'!AL$11,'Transactions (Dated)'!$C$2:$C$53,"Buy")-SUMIFS('Transactions (Dated)'!$E$2:$E$53,'Transactions (Dated)'!$D$2:$D$53,'Share Values'!$X1034,'Transactions (Dated)'!$B$2:$B$53,'Share Values'!AL$11,'Transactions (Dated)'!$C$2:$C$53,"Sell")</f>
        <v>0</v>
      </c>
      <c r="AM1034" s="40">
        <f ca="1">AM1033+SUMIFS('Transactions (Dated)'!$E$2:$E$53,'Transactions (Dated)'!$D$2:$D$53,'Share Values'!$X1034,'Transactions (Dated)'!$B$2:$B$53,'Share Values'!AM$11,'Transactions (Dated)'!$C$2:$C$53,"Buy")-SUMIFS('Transactions (Dated)'!$E$2:$E$53,'Transactions (Dated)'!$D$2:$D$53,'Share Values'!$X1034,'Transactions (Dated)'!$B$2:$B$53,'Share Values'!AM$11,'Transactions (Dated)'!$C$2:$C$53,"Sell")</f>
        <v>0</v>
      </c>
      <c r="AN1034" s="40">
        <f ca="1">AN1033+SUMIFS('Transactions (Dated)'!$E$2:$E$53,'Transactions (Dated)'!$D$2:$D$53,'Share Values'!$X1034,'Transactions (Dated)'!$B$2:$B$53,'Share Values'!AN$11,'Transactions (Dated)'!$C$2:$C$53,"Buy")-SUMIFS('Transactions (Dated)'!$E$2:$E$53,'Transactions (Dated)'!$D$2:$D$53,'Share Values'!$X1034,'Transactions (Dated)'!$B$2:$B$53,'Share Values'!AN$11,'Transactions (Dated)'!$C$2:$C$53,"Sell")</f>
        <v>0</v>
      </c>
      <c r="AQ1034" s="3">
        <f t="shared" si="421"/>
        <v>43402</v>
      </c>
      <c r="AR1034" s="6">
        <f t="shared" ca="1" si="422"/>
        <v>53418.75</v>
      </c>
      <c r="AS1034" s="6">
        <f t="shared" ca="1" si="423"/>
        <v>28687.5</v>
      </c>
      <c r="AT1034" s="6">
        <f t="shared" ca="1" si="424"/>
        <v>524575.46389999997</v>
      </c>
      <c r="AU1034" s="6">
        <f t="shared" ca="1" si="425"/>
        <v>48719</v>
      </c>
      <c r="AV1034" s="6">
        <f t="shared" ca="1" si="426"/>
        <v>0</v>
      </c>
      <c r="AW1034" s="6">
        <f t="shared" ca="1" si="427"/>
        <v>0</v>
      </c>
      <c r="AX1034" s="6">
        <f t="shared" ca="1" si="428"/>
        <v>32219</v>
      </c>
      <c r="AY1034" s="6">
        <f t="shared" ca="1" si="429"/>
        <v>0</v>
      </c>
      <c r="AZ1034" s="6">
        <f t="shared" ca="1" si="430"/>
        <v>0</v>
      </c>
      <c r="BA1034" s="6">
        <f t="shared" ca="1" si="431"/>
        <v>0</v>
      </c>
      <c r="BB1034" s="6">
        <f t="shared" ca="1" si="432"/>
        <v>0</v>
      </c>
      <c r="BC1034" s="6">
        <f t="shared" ca="1" si="433"/>
        <v>0</v>
      </c>
      <c r="BD1034" s="6">
        <f t="shared" ca="1" si="434"/>
        <v>0</v>
      </c>
      <c r="BE1034" s="6">
        <f t="shared" ca="1" si="435"/>
        <v>0</v>
      </c>
      <c r="BF1034" s="6">
        <f t="shared" ca="1" si="418"/>
        <v>0</v>
      </c>
      <c r="BG1034" s="6">
        <f t="shared" ca="1" si="419"/>
        <v>0</v>
      </c>
      <c r="BJ1034" s="4">
        <f t="shared" ca="1" si="436"/>
        <v>687619.71389999997</v>
      </c>
      <c r="BL1034" s="3">
        <f t="shared" si="437"/>
        <v>43402</v>
      </c>
      <c r="BM1034" s="6">
        <f>BM1033+SUMIFS('Transactions (Dated)'!G:G,'Transactions (Dated)'!D:D,'Share Values'!AQ1034)</f>
        <v>14317.649999999987</v>
      </c>
      <c r="BN1034" s="6">
        <f ca="1">BN1033+SUMIFS('Transactions (Dated)'!$F:$F,'Transactions (Dated)'!$D:$D,$BL1034,'Transactions (Dated)'!$B:$B,BN$11,'Transactions (Dated)'!$C:$C,"Dividend (paid to cash)")*Y1034</f>
        <v>0</v>
      </c>
      <c r="BO1034" s="6">
        <f ca="1">BO1033+SUMIFS('Transactions (Dated)'!$F:$F,'Transactions (Dated)'!$D:$D,$BL1034,'Transactions (Dated)'!$B:$B,BO$11,'Transactions (Dated)'!$C:$C,"Dividend (paid to cash)")*Z1034</f>
        <v>2750</v>
      </c>
      <c r="BP1034" s="6">
        <f ca="1">BP1033+SUMIFS('Transactions (Dated)'!$F:$F,'Transactions (Dated)'!$D:$D,$BL1034,'Transactions (Dated)'!$B:$B,BP$11,'Transactions (Dated)'!$C:$C,"Dividend (paid to cash)")*AA1034</f>
        <v>51745.237000000008</v>
      </c>
      <c r="BQ1034" s="6">
        <f ca="1">BQ1033+SUMIFS('Transactions (Dated)'!$F:$F,'Transactions (Dated)'!$D:$D,$BL1034,'Transactions (Dated)'!$B:$B,BQ$11,'Transactions (Dated)'!$C:$C,"Dividend (paid to cash)")*AB1034</f>
        <v>1026.4099999999999</v>
      </c>
      <c r="BR1034" s="6">
        <f ca="1">BR1033+SUMIFS('Transactions (Dated)'!$F:$F,'Transactions (Dated)'!$D:$D,$BL1034,'Transactions (Dated)'!$B:$B,BR$11,'Transactions (Dated)'!$C:$C,"Dividend (paid to cash)")*AC1034</f>
        <v>0</v>
      </c>
      <c r="BS1034" s="6">
        <f ca="1">BS1033+SUMIFS('Transactions (Dated)'!$F:$F,'Transactions (Dated)'!$D:$D,$BL1034,'Transactions (Dated)'!$B:$B,BS$11,'Transactions (Dated)'!$C:$C,"Dividend (paid to cash)")*AD1034</f>
        <v>0</v>
      </c>
      <c r="BT1034" s="6">
        <f ca="1">BT1033+SUMIFS('Transactions (Dated)'!$F:$F,'Transactions (Dated)'!$D:$D,$BL1034,'Transactions (Dated)'!$B:$B,BT$11,'Transactions (Dated)'!$C:$C,"Dividend (paid to cash)")*AE1034</f>
        <v>12470</v>
      </c>
      <c r="BU1034" s="6">
        <f ca="1">BU1033+SUMIFS('Transactions (Dated)'!$F:$F,'Transactions (Dated)'!$D:$D,$BL1034,'Transactions (Dated)'!$B:$B,BU$11,'Transactions (Dated)'!$C:$C,"Dividend (paid to cash)")*AF1034</f>
        <v>0</v>
      </c>
      <c r="BV1034" s="6">
        <f ca="1">BV1033+SUMIFS('Transactions (Dated)'!$F:$F,'Transactions (Dated)'!$D:$D,$BL1034,'Transactions (Dated)'!$B:$B,BV$11,'Transactions (Dated)'!$C:$C,"Dividend (paid to cash)")*AG1034</f>
        <v>0</v>
      </c>
      <c r="BW1034" s="6">
        <f ca="1">BW1033+SUMIFS('Transactions (Dated)'!$F:$F,'Transactions (Dated)'!$D:$D,$BL1034,'Transactions (Dated)'!$B:$B,BW$11,'Transactions (Dated)'!$C:$C,"Dividend (paid to cash)")*AH1034</f>
        <v>0</v>
      </c>
      <c r="BX1034" s="6">
        <f ca="1">BX1033+SUMIFS('Transactions (Dated)'!$F:$F,'Transactions (Dated)'!$D:$D,$BL1034,'Transactions (Dated)'!$B:$B,BX$11,'Transactions (Dated)'!$C:$C,"Dividend (paid to cash)")*AI1034</f>
        <v>0</v>
      </c>
      <c r="BY1034" s="6">
        <f ca="1">BY1033+SUMIFS('Transactions (Dated)'!$F:$F,'Transactions (Dated)'!$D:$D,$BL1034,'Transactions (Dated)'!$B:$B,BY$11,'Transactions (Dated)'!$C:$C,"Dividend (paid to cash)")*AJ1034</f>
        <v>0</v>
      </c>
      <c r="BZ1034" s="6">
        <f ca="1">BZ1033+SUMIFS('Transactions (Dated)'!$F:$F,'Transactions (Dated)'!$D:$D,$BL1034,'Transactions (Dated)'!$B:$B,BZ$11,'Transactions (Dated)'!$C:$C,"Dividend (paid to cash)")*AK1034</f>
        <v>0</v>
      </c>
      <c r="CA1034" s="6">
        <f ca="1">CA1033+SUMIFS('Transactions (Dated)'!$F:$F,'Transactions (Dated)'!$D:$D,$BL1034,'Transactions (Dated)'!$B:$B,CA$11,'Transactions (Dated)'!$C:$C,"Dividend (paid to cash)")*AL1034</f>
        <v>0</v>
      </c>
      <c r="CB1034" s="6">
        <v>0</v>
      </c>
      <c r="CC1034" s="6">
        <v>0</v>
      </c>
      <c r="CF1034" s="6">
        <f t="shared" ca="1" si="438"/>
        <v>82309.296999999991</v>
      </c>
      <c r="CH1034" s="3">
        <f t="shared" si="439"/>
        <v>43402</v>
      </c>
      <c r="CI1034" s="4">
        <f t="shared" ca="1" si="440"/>
        <v>687619.71389999997</v>
      </c>
      <c r="CJ1034" s="4">
        <f t="shared" ca="1" si="441"/>
        <v>82309.296999999991</v>
      </c>
      <c r="CL1034" s="4">
        <f t="shared" ca="1" si="442"/>
        <v>769929.01089999999</v>
      </c>
    </row>
    <row r="1035" spans="2:90" x14ac:dyDescent="0.15">
      <c r="B1035" s="3">
        <v>43403</v>
      </c>
      <c r="E1035" s="86">
        <v>43403</v>
      </c>
      <c r="F1035" s="53">
        <v>11.85</v>
      </c>
      <c r="G1035">
        <v>3.04</v>
      </c>
      <c r="H1035">
        <v>20.13</v>
      </c>
      <c r="I1035">
        <v>25.9</v>
      </c>
      <c r="K1035">
        <v>10.51</v>
      </c>
      <c r="L1035">
        <v>11.03</v>
      </c>
      <c r="O1035">
        <v>14.69</v>
      </c>
      <c r="Q1035">
        <v>0.95</v>
      </c>
      <c r="R1035">
        <v>4.72</v>
      </c>
      <c r="S1035">
        <v>43.28</v>
      </c>
      <c r="T1035">
        <v>0.36499999999999999</v>
      </c>
      <c r="U1035">
        <v>43.28</v>
      </c>
      <c r="X1035" s="3">
        <f t="shared" si="420"/>
        <v>43403</v>
      </c>
      <c r="Y1035" s="40">
        <f ca="1">Y1034+SUMIFS('Transactions (Dated)'!$E$2:$E$53,'Transactions (Dated)'!$D$2:$D$53,'Share Values'!$X1035,'Transactions (Dated)'!$B$2:$B$53,'Share Values'!Y$11,'Transactions (Dated)'!$C$2:$C$53,"Buy")-SUMIFS('Transactions (Dated)'!$E$2:$E$53,'Transactions (Dated)'!$D$2:$D$53,'Share Values'!$X1035,'Transactions (Dated)'!$B$2:$B$53,'Share Values'!Y$11,'Transactions (Dated)'!$C$2:$C$53,"Sell")</f>
        <v>4625</v>
      </c>
      <c r="Z1035" s="40">
        <f ca="1">Z1034+SUMIFS('Transactions (Dated)'!$E$2:$E$53,'Transactions (Dated)'!$D$2:$D$53,'Share Values'!$X1035,'Transactions (Dated)'!$B$2:$B$53,'Share Values'!Z$11,'Transactions (Dated)'!$C$2:$C$53,"Buy")-SUMIFS('Transactions (Dated)'!$E$2:$E$53,'Transactions (Dated)'!$D$2:$D$53,'Share Values'!$X1035,'Transactions (Dated)'!$B$2:$B$53,'Share Values'!Z$11,'Transactions (Dated)'!$C$2:$C$53,"Sell")</f>
        <v>9375</v>
      </c>
      <c r="AA1035" s="40">
        <f ca="1">AA1034+SUMIFS('Transactions (Dated)'!$E$2:$E$53,'Transactions (Dated)'!$D$2:$D$53,'Share Values'!$X1035,'Transactions (Dated)'!$B$2:$B$53,'Share Values'!AA$11,'Transactions (Dated)'!$C$2:$C$53,"Buy")-SUMIFS('Transactions (Dated)'!$E$2:$E$53,'Transactions (Dated)'!$D$2:$D$53,'Share Values'!$X1035,'Transactions (Dated)'!$B$2:$B$53,'Share Values'!AA$11,'Transactions (Dated)'!$C$2:$C$53,"Sell")</f>
        <v>26357</v>
      </c>
      <c r="AB1035" s="40">
        <f ca="1">AB1034+SUMIFS('Transactions (Dated)'!$E$2:$E$53,'Transactions (Dated)'!$D$2:$D$53,'Share Values'!$X1035,'Transactions (Dated)'!$B$2:$B$53,'Share Values'!AB$11,'Transactions (Dated)'!$C$2:$C$53,"Buy")-SUMIFS('Transactions (Dated)'!$E$2:$E$53,'Transactions (Dated)'!$D$2:$D$53,'Share Values'!$X1035,'Transactions (Dated)'!$B$2:$B$53,'Share Values'!AB$11,'Transactions (Dated)'!$C$2:$C$53,"Sell")</f>
        <v>1892</v>
      </c>
      <c r="AC1035" s="40">
        <f ca="1">AC1034+SUMIFS('Transactions (Dated)'!$E$2:$E$53,'Transactions (Dated)'!$D$2:$D$53,'Share Values'!$X1035,'Transactions (Dated)'!$B$2:$B$53,'Share Values'!AC$11,'Transactions (Dated)'!$C$2:$C$53,"Buy")-SUMIFS('Transactions (Dated)'!$E$2:$E$53,'Transactions (Dated)'!$D$2:$D$53,'Share Values'!$X1035,'Transactions (Dated)'!$B$2:$B$53,'Share Values'!AC$11,'Transactions (Dated)'!$C$2:$C$53,"Sell")</f>
        <v>2348</v>
      </c>
      <c r="AD1035" s="40">
        <f ca="1">AD1034+SUMIFS('Transactions (Dated)'!$E$2:$E$53,'Transactions (Dated)'!$D$2:$D$53,'Share Values'!$X1035,'Transactions (Dated)'!$B$2:$B$53,'Share Values'!AD$11,'Transactions (Dated)'!$C$2:$C$53,"Buy")-SUMIFS('Transactions (Dated)'!$E$2:$E$53,'Transactions (Dated)'!$D$2:$D$53,'Share Values'!$X1035,'Transactions (Dated)'!$B$2:$B$53,'Share Values'!AD$11,'Transactions (Dated)'!$C$2:$C$53,"Sell")</f>
        <v>0</v>
      </c>
      <c r="AE1035" s="40">
        <f ca="1">AE1034+SUMIFS('Transactions (Dated)'!$E$2:$E$53,'Transactions (Dated)'!$D$2:$D$53,'Share Values'!$X1035,'Transactions (Dated)'!$B$2:$B$53,'Share Values'!AE$11,'Transactions (Dated)'!$C$2:$C$53,"Buy")-SUMIFS('Transactions (Dated)'!$E$2:$E$53,'Transactions (Dated)'!$D$2:$D$53,'Share Values'!$X1035,'Transactions (Dated)'!$B$2:$B$53,'Share Values'!AE$11,'Transactions (Dated)'!$C$2:$C$53,"Sell")</f>
        <v>2900</v>
      </c>
      <c r="AF1035" s="40">
        <f ca="1">AF1034+SUMIFS('Transactions (Dated)'!$E$2:$E$53,'Transactions (Dated)'!$D$2:$D$53,'Share Values'!$X1035,'Transactions (Dated)'!$B$2:$B$53,'Share Values'!AF$11,'Transactions (Dated)'!$C$2:$C$53,"Buy")-SUMIFS('Transactions (Dated)'!$E$2:$E$53,'Transactions (Dated)'!$D$2:$D$53,'Share Values'!$X1035,'Transactions (Dated)'!$B$2:$B$53,'Share Values'!AF$11,'Transactions (Dated)'!$C$2:$C$53,"Sell")</f>
        <v>14201</v>
      </c>
      <c r="AG1035" s="40">
        <f ca="1">AG1034+SUMIFS('Transactions (Dated)'!$E$2:$E$53,'Transactions (Dated)'!$D$2:$D$53,'Share Values'!$X1035,'Transactions (Dated)'!$B$2:$B$53,'Share Values'!AG$11,'Transactions (Dated)'!$C$2:$C$53,"Buy")-SUMIFS('Transactions (Dated)'!$E$2:$E$53,'Transactions (Dated)'!$D$2:$D$53,'Share Values'!$X1035,'Transactions (Dated)'!$B$2:$B$53,'Share Values'!AG$11,'Transactions (Dated)'!$C$2:$C$53,"Sell")</f>
        <v>6835</v>
      </c>
      <c r="AH1035" s="40">
        <f ca="1">AH1034+SUMIFS('Transactions (Dated)'!$E$2:$E$53,'Transactions (Dated)'!$D$2:$D$53,'Share Values'!$X1035,'Transactions (Dated)'!$B$2:$B$53,'Share Values'!AH$11,'Transactions (Dated)'!$C$2:$C$53,"Buy")-SUMIFS('Transactions (Dated)'!$E$2:$E$53,'Transactions (Dated)'!$D$2:$D$53,'Share Values'!$X1035,'Transactions (Dated)'!$B$2:$B$53,'Share Values'!AH$11,'Transactions (Dated)'!$C$2:$C$53,"Sell")</f>
        <v>0</v>
      </c>
      <c r="AI1035" s="40">
        <f ca="1">AI1034+SUMIFS('Transactions (Dated)'!$E$2:$E$53,'Transactions (Dated)'!$D$2:$D$53,'Share Values'!$X1035,'Transactions (Dated)'!$B$2:$B$53,'Share Values'!AI$11,'Transactions (Dated)'!$C$2:$C$53,"Buy")-SUMIFS('Transactions (Dated)'!$E$2:$E$53,'Transactions (Dated)'!$D$2:$D$53,'Share Values'!$X1035,'Transactions (Dated)'!$B$2:$B$53,'Share Values'!AI$11,'Transactions (Dated)'!$C$2:$C$53,"Sell")</f>
        <v>0</v>
      </c>
      <c r="AJ1035" s="40">
        <f ca="1">AJ1034+SUMIFS('Transactions (Dated)'!$E$2:$E$53,'Transactions (Dated)'!$D$2:$D$53,'Share Values'!$X1035,'Transactions (Dated)'!$B$2:$B$53,'Share Values'!AJ$11,'Transactions (Dated)'!$C$2:$C$53,"Buy")-SUMIFS('Transactions (Dated)'!$E$2:$E$53,'Transactions (Dated)'!$D$2:$D$53,'Share Values'!$X1035,'Transactions (Dated)'!$B$2:$B$53,'Share Values'!AJ$11,'Transactions (Dated)'!$C$2:$C$53,"Sell")</f>
        <v>0</v>
      </c>
      <c r="AK1035" s="40">
        <f ca="1">AK1034+SUMIFS('Transactions (Dated)'!$E$2:$E$53,'Transactions (Dated)'!$D$2:$D$53,'Share Values'!$X1035,'Transactions (Dated)'!$B$2:$B$53,'Share Values'!AK$11,'Transactions (Dated)'!$C$2:$C$53,"Buy")-SUMIFS('Transactions (Dated)'!$E$2:$E$53,'Transactions (Dated)'!$D$2:$D$53,'Share Values'!$X1035,'Transactions (Dated)'!$B$2:$B$53,'Share Values'!AK$11,'Transactions (Dated)'!$C$2:$C$53,"Sell")</f>
        <v>0</v>
      </c>
      <c r="AL1035" s="40">
        <f ca="1">AL1034+SUMIFS('Transactions (Dated)'!$E$2:$E$53,'Transactions (Dated)'!$D$2:$D$53,'Share Values'!$X1035,'Transactions (Dated)'!$B$2:$B$53,'Share Values'!AL$11,'Transactions (Dated)'!$C$2:$C$53,"Buy")-SUMIFS('Transactions (Dated)'!$E$2:$E$53,'Transactions (Dated)'!$D$2:$D$53,'Share Values'!$X1035,'Transactions (Dated)'!$B$2:$B$53,'Share Values'!AL$11,'Transactions (Dated)'!$C$2:$C$53,"Sell")</f>
        <v>0</v>
      </c>
      <c r="AM1035" s="40">
        <f ca="1">AM1034+SUMIFS('Transactions (Dated)'!$E$2:$E$53,'Transactions (Dated)'!$D$2:$D$53,'Share Values'!$X1035,'Transactions (Dated)'!$B$2:$B$53,'Share Values'!AM$11,'Transactions (Dated)'!$C$2:$C$53,"Buy")-SUMIFS('Transactions (Dated)'!$E$2:$E$53,'Transactions (Dated)'!$D$2:$D$53,'Share Values'!$X1035,'Transactions (Dated)'!$B$2:$B$53,'Share Values'!AM$11,'Transactions (Dated)'!$C$2:$C$53,"Sell")</f>
        <v>0</v>
      </c>
      <c r="AN1035" s="40">
        <f ca="1">AN1034+SUMIFS('Transactions (Dated)'!$E$2:$E$53,'Transactions (Dated)'!$D$2:$D$53,'Share Values'!$X1035,'Transactions (Dated)'!$B$2:$B$53,'Share Values'!AN$11,'Transactions (Dated)'!$C$2:$C$53,"Buy")-SUMIFS('Transactions (Dated)'!$E$2:$E$53,'Transactions (Dated)'!$D$2:$D$53,'Share Values'!$X1035,'Transactions (Dated)'!$B$2:$B$53,'Share Values'!AN$11,'Transactions (Dated)'!$C$2:$C$53,"Sell")</f>
        <v>0</v>
      </c>
      <c r="AQ1035" s="3">
        <f t="shared" si="421"/>
        <v>43403</v>
      </c>
      <c r="AR1035" s="6">
        <f t="shared" ca="1" si="422"/>
        <v>54806.25</v>
      </c>
      <c r="AS1035" s="6">
        <f t="shared" ca="1" si="423"/>
        <v>28500</v>
      </c>
      <c r="AT1035" s="6">
        <f t="shared" ca="1" si="424"/>
        <v>530566.40999999992</v>
      </c>
      <c r="AU1035" s="6">
        <f t="shared" ca="1" si="425"/>
        <v>49002.799999999996</v>
      </c>
      <c r="AV1035" s="6">
        <f t="shared" ca="1" si="426"/>
        <v>0</v>
      </c>
      <c r="AW1035" s="6">
        <f t="shared" ca="1" si="427"/>
        <v>0</v>
      </c>
      <c r="AX1035" s="6">
        <f t="shared" ca="1" si="428"/>
        <v>31986.999999999996</v>
      </c>
      <c r="AY1035" s="6">
        <f t="shared" ca="1" si="429"/>
        <v>0</v>
      </c>
      <c r="AZ1035" s="6">
        <f t="shared" ca="1" si="430"/>
        <v>0</v>
      </c>
      <c r="BA1035" s="6">
        <f t="shared" ca="1" si="431"/>
        <v>0</v>
      </c>
      <c r="BB1035" s="6">
        <f t="shared" ca="1" si="432"/>
        <v>0</v>
      </c>
      <c r="BC1035" s="6">
        <f t="shared" ca="1" si="433"/>
        <v>0</v>
      </c>
      <c r="BD1035" s="6">
        <f t="shared" ca="1" si="434"/>
        <v>0</v>
      </c>
      <c r="BE1035" s="6">
        <f t="shared" ca="1" si="435"/>
        <v>0</v>
      </c>
      <c r="BF1035" s="6">
        <f t="shared" ca="1" si="418"/>
        <v>0</v>
      </c>
      <c r="BG1035" s="6">
        <f t="shared" ca="1" si="419"/>
        <v>0</v>
      </c>
      <c r="BJ1035" s="4">
        <f t="shared" ca="1" si="436"/>
        <v>694862.46</v>
      </c>
      <c r="BL1035" s="3">
        <f t="shared" si="437"/>
        <v>43403</v>
      </c>
      <c r="BM1035" s="6">
        <f>BM1034+SUMIFS('Transactions (Dated)'!G:G,'Transactions (Dated)'!D:D,'Share Values'!AQ1035)</f>
        <v>14317.649999999987</v>
      </c>
      <c r="BN1035" s="6">
        <f ca="1">BN1034+SUMIFS('Transactions (Dated)'!$F:$F,'Transactions (Dated)'!$D:$D,$BL1035,'Transactions (Dated)'!$B:$B,BN$11,'Transactions (Dated)'!$C:$C,"Dividend (paid to cash)")*Y1035</f>
        <v>0</v>
      </c>
      <c r="BO1035" s="6">
        <f ca="1">BO1034+SUMIFS('Transactions (Dated)'!$F:$F,'Transactions (Dated)'!$D:$D,$BL1035,'Transactions (Dated)'!$B:$B,BO$11,'Transactions (Dated)'!$C:$C,"Dividend (paid to cash)")*Z1035</f>
        <v>2750</v>
      </c>
      <c r="BP1035" s="6">
        <f ca="1">BP1034+SUMIFS('Transactions (Dated)'!$F:$F,'Transactions (Dated)'!$D:$D,$BL1035,'Transactions (Dated)'!$B:$B,BP$11,'Transactions (Dated)'!$C:$C,"Dividend (paid to cash)")*AA1035</f>
        <v>51745.237000000008</v>
      </c>
      <c r="BQ1035" s="6">
        <f ca="1">BQ1034+SUMIFS('Transactions (Dated)'!$F:$F,'Transactions (Dated)'!$D:$D,$BL1035,'Transactions (Dated)'!$B:$B,BQ$11,'Transactions (Dated)'!$C:$C,"Dividend (paid to cash)")*AB1035</f>
        <v>1026.4099999999999</v>
      </c>
      <c r="BR1035" s="6">
        <f ca="1">BR1034+SUMIFS('Transactions (Dated)'!$F:$F,'Transactions (Dated)'!$D:$D,$BL1035,'Transactions (Dated)'!$B:$B,BR$11,'Transactions (Dated)'!$C:$C,"Dividend (paid to cash)")*AC1035</f>
        <v>0</v>
      </c>
      <c r="BS1035" s="6">
        <f ca="1">BS1034+SUMIFS('Transactions (Dated)'!$F:$F,'Transactions (Dated)'!$D:$D,$BL1035,'Transactions (Dated)'!$B:$B,BS$11,'Transactions (Dated)'!$C:$C,"Dividend (paid to cash)")*AD1035</f>
        <v>0</v>
      </c>
      <c r="BT1035" s="6">
        <f ca="1">BT1034+SUMIFS('Transactions (Dated)'!$F:$F,'Transactions (Dated)'!$D:$D,$BL1035,'Transactions (Dated)'!$B:$B,BT$11,'Transactions (Dated)'!$C:$C,"Dividend (paid to cash)")*AE1035</f>
        <v>12470</v>
      </c>
      <c r="BU1035" s="6">
        <f ca="1">BU1034+SUMIFS('Transactions (Dated)'!$F:$F,'Transactions (Dated)'!$D:$D,$BL1035,'Transactions (Dated)'!$B:$B,BU$11,'Transactions (Dated)'!$C:$C,"Dividend (paid to cash)")*AF1035</f>
        <v>0</v>
      </c>
      <c r="BV1035" s="6">
        <f ca="1">BV1034+SUMIFS('Transactions (Dated)'!$F:$F,'Transactions (Dated)'!$D:$D,$BL1035,'Transactions (Dated)'!$B:$B,BV$11,'Transactions (Dated)'!$C:$C,"Dividend (paid to cash)")*AG1035</f>
        <v>0</v>
      </c>
      <c r="BW1035" s="6">
        <f ca="1">BW1034+SUMIFS('Transactions (Dated)'!$F:$F,'Transactions (Dated)'!$D:$D,$BL1035,'Transactions (Dated)'!$B:$B,BW$11,'Transactions (Dated)'!$C:$C,"Dividend (paid to cash)")*AH1035</f>
        <v>0</v>
      </c>
      <c r="BX1035" s="6">
        <f ca="1">BX1034+SUMIFS('Transactions (Dated)'!$F:$F,'Transactions (Dated)'!$D:$D,$BL1035,'Transactions (Dated)'!$B:$B,BX$11,'Transactions (Dated)'!$C:$C,"Dividend (paid to cash)")*AI1035</f>
        <v>0</v>
      </c>
      <c r="BY1035" s="6">
        <f ca="1">BY1034+SUMIFS('Transactions (Dated)'!$F:$F,'Transactions (Dated)'!$D:$D,$BL1035,'Transactions (Dated)'!$B:$B,BY$11,'Transactions (Dated)'!$C:$C,"Dividend (paid to cash)")*AJ1035</f>
        <v>0</v>
      </c>
      <c r="BZ1035" s="6">
        <f ca="1">BZ1034+SUMIFS('Transactions (Dated)'!$F:$F,'Transactions (Dated)'!$D:$D,$BL1035,'Transactions (Dated)'!$B:$B,BZ$11,'Transactions (Dated)'!$C:$C,"Dividend (paid to cash)")*AK1035</f>
        <v>0</v>
      </c>
      <c r="CA1035" s="6">
        <f ca="1">CA1034+SUMIFS('Transactions (Dated)'!$F:$F,'Transactions (Dated)'!$D:$D,$BL1035,'Transactions (Dated)'!$B:$B,CA$11,'Transactions (Dated)'!$C:$C,"Dividend (paid to cash)")*AL1035</f>
        <v>0</v>
      </c>
      <c r="CB1035" s="6">
        <v>0</v>
      </c>
      <c r="CC1035" s="6">
        <v>0</v>
      </c>
      <c r="CF1035" s="6">
        <f t="shared" ca="1" si="438"/>
        <v>82309.296999999991</v>
      </c>
      <c r="CH1035" s="3">
        <f t="shared" si="439"/>
        <v>43403</v>
      </c>
      <c r="CI1035" s="4">
        <f t="shared" ca="1" si="440"/>
        <v>694862.46</v>
      </c>
      <c r="CJ1035" s="4">
        <f t="shared" ca="1" si="441"/>
        <v>82309.296999999991</v>
      </c>
      <c r="CL1035" s="4">
        <f t="shared" ca="1" si="442"/>
        <v>777171.75699999998</v>
      </c>
    </row>
    <row r="1036" spans="2:90" x14ac:dyDescent="0.15">
      <c r="B1036" s="3">
        <v>43404</v>
      </c>
      <c r="E1036" s="86">
        <v>43404</v>
      </c>
      <c r="F1036" s="53">
        <v>12.15</v>
      </c>
      <c r="G1036">
        <v>3.08</v>
      </c>
      <c r="H1036">
        <v>20.309999999999999</v>
      </c>
      <c r="I1036">
        <v>25.82</v>
      </c>
      <c r="K1036">
        <v>10.85</v>
      </c>
      <c r="L1036">
        <v>11.22</v>
      </c>
      <c r="O1036">
        <v>14.96</v>
      </c>
      <c r="Q1036">
        <v>0.95</v>
      </c>
      <c r="R1036">
        <v>5.17</v>
      </c>
      <c r="S1036">
        <v>43.5</v>
      </c>
      <c r="T1036">
        <v>0.33500000000000002</v>
      </c>
      <c r="U1036">
        <v>43.5</v>
      </c>
      <c r="X1036" s="3">
        <f t="shared" si="420"/>
        <v>43404</v>
      </c>
      <c r="Y1036" s="40">
        <f ca="1">Y1035+SUMIFS('Transactions (Dated)'!$E$2:$E$53,'Transactions (Dated)'!$D$2:$D$53,'Share Values'!$X1036,'Transactions (Dated)'!$B$2:$B$53,'Share Values'!Y$11,'Transactions (Dated)'!$C$2:$C$53,"Buy")-SUMIFS('Transactions (Dated)'!$E$2:$E$53,'Transactions (Dated)'!$D$2:$D$53,'Share Values'!$X1036,'Transactions (Dated)'!$B$2:$B$53,'Share Values'!Y$11,'Transactions (Dated)'!$C$2:$C$53,"Sell")</f>
        <v>4625</v>
      </c>
      <c r="Z1036" s="40">
        <f ca="1">Z1035+SUMIFS('Transactions (Dated)'!$E$2:$E$53,'Transactions (Dated)'!$D$2:$D$53,'Share Values'!$X1036,'Transactions (Dated)'!$B$2:$B$53,'Share Values'!Z$11,'Transactions (Dated)'!$C$2:$C$53,"Buy")-SUMIFS('Transactions (Dated)'!$E$2:$E$53,'Transactions (Dated)'!$D$2:$D$53,'Share Values'!$X1036,'Transactions (Dated)'!$B$2:$B$53,'Share Values'!Z$11,'Transactions (Dated)'!$C$2:$C$53,"Sell")</f>
        <v>9375</v>
      </c>
      <c r="AA1036" s="40">
        <f ca="1">AA1035+SUMIFS('Transactions (Dated)'!$E$2:$E$53,'Transactions (Dated)'!$D$2:$D$53,'Share Values'!$X1036,'Transactions (Dated)'!$B$2:$B$53,'Share Values'!AA$11,'Transactions (Dated)'!$C$2:$C$53,"Buy")-SUMIFS('Transactions (Dated)'!$E$2:$E$53,'Transactions (Dated)'!$D$2:$D$53,'Share Values'!$X1036,'Transactions (Dated)'!$B$2:$B$53,'Share Values'!AA$11,'Transactions (Dated)'!$C$2:$C$53,"Sell")</f>
        <v>26357</v>
      </c>
      <c r="AB1036" s="40">
        <f ca="1">AB1035+SUMIFS('Transactions (Dated)'!$E$2:$E$53,'Transactions (Dated)'!$D$2:$D$53,'Share Values'!$X1036,'Transactions (Dated)'!$B$2:$B$53,'Share Values'!AB$11,'Transactions (Dated)'!$C$2:$C$53,"Buy")-SUMIFS('Transactions (Dated)'!$E$2:$E$53,'Transactions (Dated)'!$D$2:$D$53,'Share Values'!$X1036,'Transactions (Dated)'!$B$2:$B$53,'Share Values'!AB$11,'Transactions (Dated)'!$C$2:$C$53,"Sell")</f>
        <v>1892</v>
      </c>
      <c r="AC1036" s="40">
        <f ca="1">AC1035+SUMIFS('Transactions (Dated)'!$E$2:$E$53,'Transactions (Dated)'!$D$2:$D$53,'Share Values'!$X1036,'Transactions (Dated)'!$B$2:$B$53,'Share Values'!AC$11,'Transactions (Dated)'!$C$2:$C$53,"Buy")-SUMIFS('Transactions (Dated)'!$E$2:$E$53,'Transactions (Dated)'!$D$2:$D$53,'Share Values'!$X1036,'Transactions (Dated)'!$B$2:$B$53,'Share Values'!AC$11,'Transactions (Dated)'!$C$2:$C$53,"Sell")</f>
        <v>2348</v>
      </c>
      <c r="AD1036" s="40">
        <f ca="1">AD1035+SUMIFS('Transactions (Dated)'!$E$2:$E$53,'Transactions (Dated)'!$D$2:$D$53,'Share Values'!$X1036,'Transactions (Dated)'!$B$2:$B$53,'Share Values'!AD$11,'Transactions (Dated)'!$C$2:$C$53,"Buy")-SUMIFS('Transactions (Dated)'!$E$2:$E$53,'Transactions (Dated)'!$D$2:$D$53,'Share Values'!$X1036,'Transactions (Dated)'!$B$2:$B$53,'Share Values'!AD$11,'Transactions (Dated)'!$C$2:$C$53,"Sell")</f>
        <v>0</v>
      </c>
      <c r="AE1036" s="40">
        <f ca="1">AE1035+SUMIFS('Transactions (Dated)'!$E$2:$E$53,'Transactions (Dated)'!$D$2:$D$53,'Share Values'!$X1036,'Transactions (Dated)'!$B$2:$B$53,'Share Values'!AE$11,'Transactions (Dated)'!$C$2:$C$53,"Buy")-SUMIFS('Transactions (Dated)'!$E$2:$E$53,'Transactions (Dated)'!$D$2:$D$53,'Share Values'!$X1036,'Transactions (Dated)'!$B$2:$B$53,'Share Values'!AE$11,'Transactions (Dated)'!$C$2:$C$53,"Sell")</f>
        <v>2900</v>
      </c>
      <c r="AF1036" s="40">
        <f ca="1">AF1035+SUMIFS('Transactions (Dated)'!$E$2:$E$53,'Transactions (Dated)'!$D$2:$D$53,'Share Values'!$X1036,'Transactions (Dated)'!$B$2:$B$53,'Share Values'!AF$11,'Transactions (Dated)'!$C$2:$C$53,"Buy")-SUMIFS('Transactions (Dated)'!$E$2:$E$53,'Transactions (Dated)'!$D$2:$D$53,'Share Values'!$X1036,'Transactions (Dated)'!$B$2:$B$53,'Share Values'!AF$11,'Transactions (Dated)'!$C$2:$C$53,"Sell")</f>
        <v>14201</v>
      </c>
      <c r="AG1036" s="40">
        <f ca="1">AG1035+SUMIFS('Transactions (Dated)'!$E$2:$E$53,'Transactions (Dated)'!$D$2:$D$53,'Share Values'!$X1036,'Transactions (Dated)'!$B$2:$B$53,'Share Values'!AG$11,'Transactions (Dated)'!$C$2:$C$53,"Buy")-SUMIFS('Transactions (Dated)'!$E$2:$E$53,'Transactions (Dated)'!$D$2:$D$53,'Share Values'!$X1036,'Transactions (Dated)'!$B$2:$B$53,'Share Values'!AG$11,'Transactions (Dated)'!$C$2:$C$53,"Sell")</f>
        <v>6835</v>
      </c>
      <c r="AH1036" s="40">
        <f ca="1">AH1035+SUMIFS('Transactions (Dated)'!$E$2:$E$53,'Transactions (Dated)'!$D$2:$D$53,'Share Values'!$X1036,'Transactions (Dated)'!$B$2:$B$53,'Share Values'!AH$11,'Transactions (Dated)'!$C$2:$C$53,"Buy")-SUMIFS('Transactions (Dated)'!$E$2:$E$53,'Transactions (Dated)'!$D$2:$D$53,'Share Values'!$X1036,'Transactions (Dated)'!$B$2:$B$53,'Share Values'!AH$11,'Transactions (Dated)'!$C$2:$C$53,"Sell")</f>
        <v>0</v>
      </c>
      <c r="AI1036" s="40">
        <f ca="1">AI1035+SUMIFS('Transactions (Dated)'!$E$2:$E$53,'Transactions (Dated)'!$D$2:$D$53,'Share Values'!$X1036,'Transactions (Dated)'!$B$2:$B$53,'Share Values'!AI$11,'Transactions (Dated)'!$C$2:$C$53,"Buy")-SUMIFS('Transactions (Dated)'!$E$2:$E$53,'Transactions (Dated)'!$D$2:$D$53,'Share Values'!$X1036,'Transactions (Dated)'!$B$2:$B$53,'Share Values'!AI$11,'Transactions (Dated)'!$C$2:$C$53,"Sell")</f>
        <v>0</v>
      </c>
      <c r="AJ1036" s="40">
        <f ca="1">AJ1035+SUMIFS('Transactions (Dated)'!$E$2:$E$53,'Transactions (Dated)'!$D$2:$D$53,'Share Values'!$X1036,'Transactions (Dated)'!$B$2:$B$53,'Share Values'!AJ$11,'Transactions (Dated)'!$C$2:$C$53,"Buy")-SUMIFS('Transactions (Dated)'!$E$2:$E$53,'Transactions (Dated)'!$D$2:$D$53,'Share Values'!$X1036,'Transactions (Dated)'!$B$2:$B$53,'Share Values'!AJ$11,'Transactions (Dated)'!$C$2:$C$53,"Sell")</f>
        <v>0</v>
      </c>
      <c r="AK1036" s="40">
        <f ca="1">AK1035+SUMIFS('Transactions (Dated)'!$E$2:$E$53,'Transactions (Dated)'!$D$2:$D$53,'Share Values'!$X1036,'Transactions (Dated)'!$B$2:$B$53,'Share Values'!AK$11,'Transactions (Dated)'!$C$2:$C$53,"Buy")-SUMIFS('Transactions (Dated)'!$E$2:$E$53,'Transactions (Dated)'!$D$2:$D$53,'Share Values'!$X1036,'Transactions (Dated)'!$B$2:$B$53,'Share Values'!AK$11,'Transactions (Dated)'!$C$2:$C$53,"Sell")</f>
        <v>0</v>
      </c>
      <c r="AL1036" s="40">
        <f ca="1">AL1035+SUMIFS('Transactions (Dated)'!$E$2:$E$53,'Transactions (Dated)'!$D$2:$D$53,'Share Values'!$X1036,'Transactions (Dated)'!$B$2:$B$53,'Share Values'!AL$11,'Transactions (Dated)'!$C$2:$C$53,"Buy")-SUMIFS('Transactions (Dated)'!$E$2:$E$53,'Transactions (Dated)'!$D$2:$D$53,'Share Values'!$X1036,'Transactions (Dated)'!$B$2:$B$53,'Share Values'!AL$11,'Transactions (Dated)'!$C$2:$C$53,"Sell")</f>
        <v>0</v>
      </c>
      <c r="AM1036" s="40">
        <f ca="1">AM1035+SUMIFS('Transactions (Dated)'!$E$2:$E$53,'Transactions (Dated)'!$D$2:$D$53,'Share Values'!$X1036,'Transactions (Dated)'!$B$2:$B$53,'Share Values'!AM$11,'Transactions (Dated)'!$C$2:$C$53,"Buy")-SUMIFS('Transactions (Dated)'!$E$2:$E$53,'Transactions (Dated)'!$D$2:$D$53,'Share Values'!$X1036,'Transactions (Dated)'!$B$2:$B$53,'Share Values'!AM$11,'Transactions (Dated)'!$C$2:$C$53,"Sell")</f>
        <v>0</v>
      </c>
      <c r="AN1036" s="40">
        <f ca="1">AN1035+SUMIFS('Transactions (Dated)'!$E$2:$E$53,'Transactions (Dated)'!$D$2:$D$53,'Share Values'!$X1036,'Transactions (Dated)'!$B$2:$B$53,'Share Values'!AN$11,'Transactions (Dated)'!$C$2:$C$53,"Buy")-SUMIFS('Transactions (Dated)'!$E$2:$E$53,'Transactions (Dated)'!$D$2:$D$53,'Share Values'!$X1036,'Transactions (Dated)'!$B$2:$B$53,'Share Values'!AN$11,'Transactions (Dated)'!$C$2:$C$53,"Sell")</f>
        <v>0</v>
      </c>
      <c r="AQ1036" s="3">
        <f t="shared" si="421"/>
        <v>43404</v>
      </c>
      <c r="AR1036" s="6">
        <f t="shared" ca="1" si="422"/>
        <v>56193.75</v>
      </c>
      <c r="AS1036" s="6">
        <f t="shared" ca="1" si="423"/>
        <v>28875</v>
      </c>
      <c r="AT1036" s="6">
        <f t="shared" ca="1" si="424"/>
        <v>535310.66999999993</v>
      </c>
      <c r="AU1036" s="6">
        <f t="shared" ca="1" si="425"/>
        <v>48851.44</v>
      </c>
      <c r="AV1036" s="6">
        <f t="shared" ca="1" si="426"/>
        <v>0</v>
      </c>
      <c r="AW1036" s="6">
        <f t="shared" ca="1" si="427"/>
        <v>0</v>
      </c>
      <c r="AX1036" s="6">
        <f t="shared" ca="1" si="428"/>
        <v>32538.000000000004</v>
      </c>
      <c r="AY1036" s="6">
        <f t="shared" ca="1" si="429"/>
        <v>0</v>
      </c>
      <c r="AZ1036" s="6">
        <f t="shared" ca="1" si="430"/>
        <v>0</v>
      </c>
      <c r="BA1036" s="6">
        <f t="shared" ca="1" si="431"/>
        <v>0</v>
      </c>
      <c r="BB1036" s="6">
        <f t="shared" ca="1" si="432"/>
        <v>0</v>
      </c>
      <c r="BC1036" s="6">
        <f t="shared" ca="1" si="433"/>
        <v>0</v>
      </c>
      <c r="BD1036" s="6">
        <f t="shared" ca="1" si="434"/>
        <v>0</v>
      </c>
      <c r="BE1036" s="6">
        <f t="shared" ca="1" si="435"/>
        <v>0</v>
      </c>
      <c r="BF1036" s="6">
        <f t="shared" ca="1" si="418"/>
        <v>0</v>
      </c>
      <c r="BG1036" s="6">
        <f t="shared" ca="1" si="419"/>
        <v>0</v>
      </c>
      <c r="BJ1036" s="4">
        <f t="shared" ca="1" si="436"/>
        <v>701768.85999999987</v>
      </c>
      <c r="BL1036" s="3">
        <f t="shared" si="437"/>
        <v>43404</v>
      </c>
      <c r="BM1036" s="6">
        <f>BM1035+SUMIFS('Transactions (Dated)'!G:G,'Transactions (Dated)'!D:D,'Share Values'!AQ1036)</f>
        <v>14317.649999999987</v>
      </c>
      <c r="BN1036" s="6">
        <f ca="1">BN1035+SUMIFS('Transactions (Dated)'!$F:$F,'Transactions (Dated)'!$D:$D,$BL1036,'Transactions (Dated)'!$B:$B,BN$11,'Transactions (Dated)'!$C:$C,"Dividend (paid to cash)")*Y1036</f>
        <v>0</v>
      </c>
      <c r="BO1036" s="6">
        <f ca="1">BO1035+SUMIFS('Transactions (Dated)'!$F:$F,'Transactions (Dated)'!$D:$D,$BL1036,'Transactions (Dated)'!$B:$B,BO$11,'Transactions (Dated)'!$C:$C,"Dividend (paid to cash)")*Z1036</f>
        <v>2750</v>
      </c>
      <c r="BP1036" s="6">
        <f ca="1">BP1035+SUMIFS('Transactions (Dated)'!$F:$F,'Transactions (Dated)'!$D:$D,$BL1036,'Transactions (Dated)'!$B:$B,BP$11,'Transactions (Dated)'!$C:$C,"Dividend (paid to cash)")*AA1036</f>
        <v>51745.237000000008</v>
      </c>
      <c r="BQ1036" s="6">
        <f ca="1">BQ1035+SUMIFS('Transactions (Dated)'!$F:$F,'Transactions (Dated)'!$D:$D,$BL1036,'Transactions (Dated)'!$B:$B,BQ$11,'Transactions (Dated)'!$C:$C,"Dividend (paid to cash)")*AB1036</f>
        <v>1026.4099999999999</v>
      </c>
      <c r="BR1036" s="6">
        <f ca="1">BR1035+SUMIFS('Transactions (Dated)'!$F:$F,'Transactions (Dated)'!$D:$D,$BL1036,'Transactions (Dated)'!$B:$B,BR$11,'Transactions (Dated)'!$C:$C,"Dividend (paid to cash)")*AC1036</f>
        <v>0</v>
      </c>
      <c r="BS1036" s="6">
        <f ca="1">BS1035+SUMIFS('Transactions (Dated)'!$F:$F,'Transactions (Dated)'!$D:$D,$BL1036,'Transactions (Dated)'!$B:$B,BS$11,'Transactions (Dated)'!$C:$C,"Dividend (paid to cash)")*AD1036</f>
        <v>0</v>
      </c>
      <c r="BT1036" s="6">
        <f ca="1">BT1035+SUMIFS('Transactions (Dated)'!$F:$F,'Transactions (Dated)'!$D:$D,$BL1036,'Transactions (Dated)'!$B:$B,BT$11,'Transactions (Dated)'!$C:$C,"Dividend (paid to cash)")*AE1036</f>
        <v>12470</v>
      </c>
      <c r="BU1036" s="6">
        <f ca="1">BU1035+SUMIFS('Transactions (Dated)'!$F:$F,'Transactions (Dated)'!$D:$D,$BL1036,'Transactions (Dated)'!$B:$B,BU$11,'Transactions (Dated)'!$C:$C,"Dividend (paid to cash)")*AF1036</f>
        <v>0</v>
      </c>
      <c r="BV1036" s="6">
        <f ca="1">BV1035+SUMIFS('Transactions (Dated)'!$F:$F,'Transactions (Dated)'!$D:$D,$BL1036,'Transactions (Dated)'!$B:$B,BV$11,'Transactions (Dated)'!$C:$C,"Dividend (paid to cash)")*AG1036</f>
        <v>0</v>
      </c>
      <c r="BW1036" s="6">
        <f ca="1">BW1035+SUMIFS('Transactions (Dated)'!$F:$F,'Transactions (Dated)'!$D:$D,$BL1036,'Transactions (Dated)'!$B:$B,BW$11,'Transactions (Dated)'!$C:$C,"Dividend (paid to cash)")*AH1036</f>
        <v>0</v>
      </c>
      <c r="BX1036" s="6">
        <f ca="1">BX1035+SUMIFS('Transactions (Dated)'!$F:$F,'Transactions (Dated)'!$D:$D,$BL1036,'Transactions (Dated)'!$B:$B,BX$11,'Transactions (Dated)'!$C:$C,"Dividend (paid to cash)")*AI1036</f>
        <v>0</v>
      </c>
      <c r="BY1036" s="6">
        <f ca="1">BY1035+SUMIFS('Transactions (Dated)'!$F:$F,'Transactions (Dated)'!$D:$D,$BL1036,'Transactions (Dated)'!$B:$B,BY$11,'Transactions (Dated)'!$C:$C,"Dividend (paid to cash)")*AJ1036</f>
        <v>0</v>
      </c>
      <c r="BZ1036" s="6">
        <f ca="1">BZ1035+SUMIFS('Transactions (Dated)'!$F:$F,'Transactions (Dated)'!$D:$D,$BL1036,'Transactions (Dated)'!$B:$B,BZ$11,'Transactions (Dated)'!$C:$C,"Dividend (paid to cash)")*AK1036</f>
        <v>0</v>
      </c>
      <c r="CA1036" s="6">
        <f ca="1">CA1035+SUMIFS('Transactions (Dated)'!$F:$F,'Transactions (Dated)'!$D:$D,$BL1036,'Transactions (Dated)'!$B:$B,CA$11,'Transactions (Dated)'!$C:$C,"Dividend (paid to cash)")*AL1036</f>
        <v>0</v>
      </c>
      <c r="CB1036" s="6">
        <v>0</v>
      </c>
      <c r="CC1036" s="6">
        <v>0</v>
      </c>
      <c r="CF1036" s="6">
        <f t="shared" ca="1" si="438"/>
        <v>82309.296999999991</v>
      </c>
      <c r="CH1036" s="3">
        <f t="shared" si="439"/>
        <v>43404</v>
      </c>
      <c r="CI1036" s="4">
        <f t="shared" ca="1" si="440"/>
        <v>701768.85999999987</v>
      </c>
      <c r="CJ1036" s="4">
        <f t="shared" ca="1" si="441"/>
        <v>82309.296999999991</v>
      </c>
      <c r="CL1036" s="4">
        <f t="shared" ca="1" si="442"/>
        <v>784078.15699999989</v>
      </c>
    </row>
    <row r="1037" spans="2:90" x14ac:dyDescent="0.15">
      <c r="B1037" s="3">
        <v>43405</v>
      </c>
      <c r="E1037" s="86">
        <v>43405</v>
      </c>
      <c r="F1037" s="53">
        <v>12.45</v>
      </c>
      <c r="G1037">
        <v>3.23</v>
      </c>
      <c r="H1037">
        <v>20.48</v>
      </c>
      <c r="I1037">
        <v>26.04</v>
      </c>
      <c r="K1037">
        <v>10.25</v>
      </c>
      <c r="L1037">
        <v>11.52</v>
      </c>
      <c r="O1037">
        <v>14.83</v>
      </c>
      <c r="Q1037">
        <v>0.95</v>
      </c>
      <c r="R1037">
        <v>6.34</v>
      </c>
      <c r="S1037">
        <v>43.25</v>
      </c>
      <c r="T1037">
        <v>0.34</v>
      </c>
      <c r="U1037">
        <v>43.25</v>
      </c>
      <c r="X1037" s="3">
        <f t="shared" si="420"/>
        <v>43405</v>
      </c>
      <c r="Y1037" s="40">
        <f ca="1">Y1036+SUMIFS('Transactions (Dated)'!$E$2:$E$53,'Transactions (Dated)'!$D$2:$D$53,'Share Values'!$X1037,'Transactions (Dated)'!$B$2:$B$53,'Share Values'!Y$11,'Transactions (Dated)'!$C$2:$C$53,"Buy")-SUMIFS('Transactions (Dated)'!$E$2:$E$53,'Transactions (Dated)'!$D$2:$D$53,'Share Values'!$X1037,'Transactions (Dated)'!$B$2:$B$53,'Share Values'!Y$11,'Transactions (Dated)'!$C$2:$C$53,"Sell")</f>
        <v>4625</v>
      </c>
      <c r="Z1037" s="40">
        <f ca="1">Z1036+SUMIFS('Transactions (Dated)'!$E$2:$E$53,'Transactions (Dated)'!$D$2:$D$53,'Share Values'!$X1037,'Transactions (Dated)'!$B$2:$B$53,'Share Values'!Z$11,'Transactions (Dated)'!$C$2:$C$53,"Buy")-SUMIFS('Transactions (Dated)'!$E$2:$E$53,'Transactions (Dated)'!$D$2:$D$53,'Share Values'!$X1037,'Transactions (Dated)'!$B$2:$B$53,'Share Values'!Z$11,'Transactions (Dated)'!$C$2:$C$53,"Sell")</f>
        <v>9375</v>
      </c>
      <c r="AA1037" s="40">
        <f ca="1">AA1036+SUMIFS('Transactions (Dated)'!$E$2:$E$53,'Transactions (Dated)'!$D$2:$D$53,'Share Values'!$X1037,'Transactions (Dated)'!$B$2:$B$53,'Share Values'!AA$11,'Transactions (Dated)'!$C$2:$C$53,"Buy")-SUMIFS('Transactions (Dated)'!$E$2:$E$53,'Transactions (Dated)'!$D$2:$D$53,'Share Values'!$X1037,'Transactions (Dated)'!$B$2:$B$53,'Share Values'!AA$11,'Transactions (Dated)'!$C$2:$C$53,"Sell")</f>
        <v>26357</v>
      </c>
      <c r="AB1037" s="40">
        <f ca="1">AB1036+SUMIFS('Transactions (Dated)'!$E$2:$E$53,'Transactions (Dated)'!$D$2:$D$53,'Share Values'!$X1037,'Transactions (Dated)'!$B$2:$B$53,'Share Values'!AB$11,'Transactions (Dated)'!$C$2:$C$53,"Buy")-SUMIFS('Transactions (Dated)'!$E$2:$E$53,'Transactions (Dated)'!$D$2:$D$53,'Share Values'!$X1037,'Transactions (Dated)'!$B$2:$B$53,'Share Values'!AB$11,'Transactions (Dated)'!$C$2:$C$53,"Sell")</f>
        <v>1892</v>
      </c>
      <c r="AC1037" s="40">
        <f ca="1">AC1036+SUMIFS('Transactions (Dated)'!$E$2:$E$53,'Transactions (Dated)'!$D$2:$D$53,'Share Values'!$X1037,'Transactions (Dated)'!$B$2:$B$53,'Share Values'!AC$11,'Transactions (Dated)'!$C$2:$C$53,"Buy")-SUMIFS('Transactions (Dated)'!$E$2:$E$53,'Transactions (Dated)'!$D$2:$D$53,'Share Values'!$X1037,'Transactions (Dated)'!$B$2:$B$53,'Share Values'!AC$11,'Transactions (Dated)'!$C$2:$C$53,"Sell")</f>
        <v>2348</v>
      </c>
      <c r="AD1037" s="40">
        <f ca="1">AD1036+SUMIFS('Transactions (Dated)'!$E$2:$E$53,'Transactions (Dated)'!$D$2:$D$53,'Share Values'!$X1037,'Transactions (Dated)'!$B$2:$B$53,'Share Values'!AD$11,'Transactions (Dated)'!$C$2:$C$53,"Buy")-SUMIFS('Transactions (Dated)'!$E$2:$E$53,'Transactions (Dated)'!$D$2:$D$53,'Share Values'!$X1037,'Transactions (Dated)'!$B$2:$B$53,'Share Values'!AD$11,'Transactions (Dated)'!$C$2:$C$53,"Sell")</f>
        <v>0</v>
      </c>
      <c r="AE1037" s="40">
        <f ca="1">AE1036+SUMIFS('Transactions (Dated)'!$E$2:$E$53,'Transactions (Dated)'!$D$2:$D$53,'Share Values'!$X1037,'Transactions (Dated)'!$B$2:$B$53,'Share Values'!AE$11,'Transactions (Dated)'!$C$2:$C$53,"Buy")-SUMIFS('Transactions (Dated)'!$E$2:$E$53,'Transactions (Dated)'!$D$2:$D$53,'Share Values'!$X1037,'Transactions (Dated)'!$B$2:$B$53,'Share Values'!AE$11,'Transactions (Dated)'!$C$2:$C$53,"Sell")</f>
        <v>2900</v>
      </c>
      <c r="AF1037" s="40">
        <f ca="1">AF1036+SUMIFS('Transactions (Dated)'!$E$2:$E$53,'Transactions (Dated)'!$D$2:$D$53,'Share Values'!$X1037,'Transactions (Dated)'!$B$2:$B$53,'Share Values'!AF$11,'Transactions (Dated)'!$C$2:$C$53,"Buy")-SUMIFS('Transactions (Dated)'!$E$2:$E$53,'Transactions (Dated)'!$D$2:$D$53,'Share Values'!$X1037,'Transactions (Dated)'!$B$2:$B$53,'Share Values'!AF$11,'Transactions (Dated)'!$C$2:$C$53,"Sell")</f>
        <v>14201</v>
      </c>
      <c r="AG1037" s="40">
        <f ca="1">AG1036+SUMIFS('Transactions (Dated)'!$E$2:$E$53,'Transactions (Dated)'!$D$2:$D$53,'Share Values'!$X1037,'Transactions (Dated)'!$B$2:$B$53,'Share Values'!AG$11,'Transactions (Dated)'!$C$2:$C$53,"Buy")-SUMIFS('Transactions (Dated)'!$E$2:$E$53,'Transactions (Dated)'!$D$2:$D$53,'Share Values'!$X1037,'Transactions (Dated)'!$B$2:$B$53,'Share Values'!AG$11,'Transactions (Dated)'!$C$2:$C$53,"Sell")</f>
        <v>6835</v>
      </c>
      <c r="AH1037" s="40">
        <f ca="1">AH1036+SUMIFS('Transactions (Dated)'!$E$2:$E$53,'Transactions (Dated)'!$D$2:$D$53,'Share Values'!$X1037,'Transactions (Dated)'!$B$2:$B$53,'Share Values'!AH$11,'Transactions (Dated)'!$C$2:$C$53,"Buy")-SUMIFS('Transactions (Dated)'!$E$2:$E$53,'Transactions (Dated)'!$D$2:$D$53,'Share Values'!$X1037,'Transactions (Dated)'!$B$2:$B$53,'Share Values'!AH$11,'Transactions (Dated)'!$C$2:$C$53,"Sell")</f>
        <v>0</v>
      </c>
      <c r="AI1037" s="40">
        <f ca="1">AI1036+SUMIFS('Transactions (Dated)'!$E$2:$E$53,'Transactions (Dated)'!$D$2:$D$53,'Share Values'!$X1037,'Transactions (Dated)'!$B$2:$B$53,'Share Values'!AI$11,'Transactions (Dated)'!$C$2:$C$53,"Buy")-SUMIFS('Transactions (Dated)'!$E$2:$E$53,'Transactions (Dated)'!$D$2:$D$53,'Share Values'!$X1037,'Transactions (Dated)'!$B$2:$B$53,'Share Values'!AI$11,'Transactions (Dated)'!$C$2:$C$53,"Sell")</f>
        <v>0</v>
      </c>
      <c r="AJ1037" s="40">
        <f ca="1">AJ1036+SUMIFS('Transactions (Dated)'!$E$2:$E$53,'Transactions (Dated)'!$D$2:$D$53,'Share Values'!$X1037,'Transactions (Dated)'!$B$2:$B$53,'Share Values'!AJ$11,'Transactions (Dated)'!$C$2:$C$53,"Buy")-SUMIFS('Transactions (Dated)'!$E$2:$E$53,'Transactions (Dated)'!$D$2:$D$53,'Share Values'!$X1037,'Transactions (Dated)'!$B$2:$B$53,'Share Values'!AJ$11,'Transactions (Dated)'!$C$2:$C$53,"Sell")</f>
        <v>0</v>
      </c>
      <c r="AK1037" s="40">
        <f ca="1">AK1036+SUMIFS('Transactions (Dated)'!$E$2:$E$53,'Transactions (Dated)'!$D$2:$D$53,'Share Values'!$X1037,'Transactions (Dated)'!$B$2:$B$53,'Share Values'!AK$11,'Transactions (Dated)'!$C$2:$C$53,"Buy")-SUMIFS('Transactions (Dated)'!$E$2:$E$53,'Transactions (Dated)'!$D$2:$D$53,'Share Values'!$X1037,'Transactions (Dated)'!$B$2:$B$53,'Share Values'!AK$11,'Transactions (Dated)'!$C$2:$C$53,"Sell")</f>
        <v>0</v>
      </c>
      <c r="AL1037" s="40">
        <f ca="1">AL1036+SUMIFS('Transactions (Dated)'!$E$2:$E$53,'Transactions (Dated)'!$D$2:$D$53,'Share Values'!$X1037,'Transactions (Dated)'!$B$2:$B$53,'Share Values'!AL$11,'Transactions (Dated)'!$C$2:$C$53,"Buy")-SUMIFS('Transactions (Dated)'!$E$2:$E$53,'Transactions (Dated)'!$D$2:$D$53,'Share Values'!$X1037,'Transactions (Dated)'!$B$2:$B$53,'Share Values'!AL$11,'Transactions (Dated)'!$C$2:$C$53,"Sell")</f>
        <v>0</v>
      </c>
      <c r="AM1037" s="40">
        <f ca="1">AM1036+SUMIFS('Transactions (Dated)'!$E$2:$E$53,'Transactions (Dated)'!$D$2:$D$53,'Share Values'!$X1037,'Transactions (Dated)'!$B$2:$B$53,'Share Values'!AM$11,'Transactions (Dated)'!$C$2:$C$53,"Buy")-SUMIFS('Transactions (Dated)'!$E$2:$E$53,'Transactions (Dated)'!$D$2:$D$53,'Share Values'!$X1037,'Transactions (Dated)'!$B$2:$B$53,'Share Values'!AM$11,'Transactions (Dated)'!$C$2:$C$53,"Sell")</f>
        <v>0</v>
      </c>
      <c r="AN1037" s="40">
        <f ca="1">AN1036+SUMIFS('Transactions (Dated)'!$E$2:$E$53,'Transactions (Dated)'!$D$2:$D$53,'Share Values'!$X1037,'Transactions (Dated)'!$B$2:$B$53,'Share Values'!AN$11,'Transactions (Dated)'!$C$2:$C$53,"Buy")-SUMIFS('Transactions (Dated)'!$E$2:$E$53,'Transactions (Dated)'!$D$2:$D$53,'Share Values'!$X1037,'Transactions (Dated)'!$B$2:$B$53,'Share Values'!AN$11,'Transactions (Dated)'!$C$2:$C$53,"Sell")</f>
        <v>0</v>
      </c>
      <c r="AQ1037" s="3">
        <f t="shared" si="421"/>
        <v>43405</v>
      </c>
      <c r="AR1037" s="6">
        <f t="shared" ca="1" si="422"/>
        <v>57581.25</v>
      </c>
      <c r="AS1037" s="6">
        <f t="shared" ca="1" si="423"/>
        <v>30281.25</v>
      </c>
      <c r="AT1037" s="6">
        <f t="shared" ca="1" si="424"/>
        <v>539791.35999999999</v>
      </c>
      <c r="AU1037" s="6">
        <f t="shared" ca="1" si="425"/>
        <v>49267.68</v>
      </c>
      <c r="AV1037" s="6">
        <f t="shared" ca="1" si="426"/>
        <v>0</v>
      </c>
      <c r="AW1037" s="6">
        <f t="shared" ca="1" si="427"/>
        <v>0</v>
      </c>
      <c r="AX1037" s="6">
        <f t="shared" ca="1" si="428"/>
        <v>33408</v>
      </c>
      <c r="AY1037" s="6">
        <f t="shared" ca="1" si="429"/>
        <v>0</v>
      </c>
      <c r="AZ1037" s="6">
        <f t="shared" ca="1" si="430"/>
        <v>0</v>
      </c>
      <c r="BA1037" s="6">
        <f t="shared" ca="1" si="431"/>
        <v>0</v>
      </c>
      <c r="BB1037" s="6">
        <f t="shared" ca="1" si="432"/>
        <v>0</v>
      </c>
      <c r="BC1037" s="6">
        <f t="shared" ca="1" si="433"/>
        <v>0</v>
      </c>
      <c r="BD1037" s="6">
        <f t="shared" ca="1" si="434"/>
        <v>0</v>
      </c>
      <c r="BE1037" s="6">
        <f t="shared" ca="1" si="435"/>
        <v>0</v>
      </c>
      <c r="BF1037" s="6">
        <f t="shared" ref="BF1037:BF1044" ca="1" si="443">+AM1037*T1037</f>
        <v>0</v>
      </c>
      <c r="BG1037" s="6">
        <f t="shared" ref="BG1037:BG1044" ca="1" si="444">+AN1037*U1037</f>
        <v>0</v>
      </c>
      <c r="BJ1037" s="4">
        <f t="shared" ca="1" si="436"/>
        <v>710329.54</v>
      </c>
      <c r="BL1037" s="3">
        <f t="shared" si="437"/>
        <v>43405</v>
      </c>
      <c r="BM1037" s="6">
        <f>BM1036+SUMIFS('Transactions (Dated)'!G:G,'Transactions (Dated)'!D:D,'Share Values'!AQ1037)</f>
        <v>14317.649999999987</v>
      </c>
      <c r="BN1037" s="6">
        <f ca="1">BN1036+SUMIFS('Transactions (Dated)'!$F:$F,'Transactions (Dated)'!$D:$D,$BL1037,'Transactions (Dated)'!$B:$B,BN$11,'Transactions (Dated)'!$C:$C,"Dividend (paid to cash)")*Y1037</f>
        <v>0</v>
      </c>
      <c r="BO1037" s="6">
        <f ca="1">BO1036+SUMIFS('Transactions (Dated)'!$F:$F,'Transactions (Dated)'!$D:$D,$BL1037,'Transactions (Dated)'!$B:$B,BO$11,'Transactions (Dated)'!$C:$C,"Dividend (paid to cash)")*Z1037</f>
        <v>2750</v>
      </c>
      <c r="BP1037" s="6">
        <f ca="1">BP1036+SUMIFS('Transactions (Dated)'!$F:$F,'Transactions (Dated)'!$D:$D,$BL1037,'Transactions (Dated)'!$B:$B,BP$11,'Transactions (Dated)'!$C:$C,"Dividend (paid to cash)")*AA1037</f>
        <v>51745.237000000008</v>
      </c>
      <c r="BQ1037" s="6">
        <f ca="1">BQ1036+SUMIFS('Transactions (Dated)'!$F:$F,'Transactions (Dated)'!$D:$D,$BL1037,'Transactions (Dated)'!$B:$B,BQ$11,'Transactions (Dated)'!$C:$C,"Dividend (paid to cash)")*AB1037</f>
        <v>1026.4099999999999</v>
      </c>
      <c r="BR1037" s="6">
        <f ca="1">BR1036+SUMIFS('Transactions (Dated)'!$F:$F,'Transactions (Dated)'!$D:$D,$BL1037,'Transactions (Dated)'!$B:$B,BR$11,'Transactions (Dated)'!$C:$C,"Dividend (paid to cash)")*AC1037</f>
        <v>0</v>
      </c>
      <c r="BS1037" s="6">
        <f ca="1">BS1036+SUMIFS('Transactions (Dated)'!$F:$F,'Transactions (Dated)'!$D:$D,$BL1037,'Transactions (Dated)'!$B:$B,BS$11,'Transactions (Dated)'!$C:$C,"Dividend (paid to cash)")*AD1037</f>
        <v>0</v>
      </c>
      <c r="BT1037" s="6">
        <f ca="1">BT1036+SUMIFS('Transactions (Dated)'!$F:$F,'Transactions (Dated)'!$D:$D,$BL1037,'Transactions (Dated)'!$B:$B,BT$11,'Transactions (Dated)'!$C:$C,"Dividend (paid to cash)")*AE1037</f>
        <v>12470</v>
      </c>
      <c r="BU1037" s="6">
        <f ca="1">BU1036+SUMIFS('Transactions (Dated)'!$F:$F,'Transactions (Dated)'!$D:$D,$BL1037,'Transactions (Dated)'!$B:$B,BU$11,'Transactions (Dated)'!$C:$C,"Dividend (paid to cash)")*AF1037</f>
        <v>0</v>
      </c>
      <c r="BV1037" s="6">
        <f ca="1">BV1036+SUMIFS('Transactions (Dated)'!$F:$F,'Transactions (Dated)'!$D:$D,$BL1037,'Transactions (Dated)'!$B:$B,BV$11,'Transactions (Dated)'!$C:$C,"Dividend (paid to cash)")*AG1037</f>
        <v>0</v>
      </c>
      <c r="BW1037" s="6">
        <f ca="1">BW1036+SUMIFS('Transactions (Dated)'!$F:$F,'Transactions (Dated)'!$D:$D,$BL1037,'Transactions (Dated)'!$B:$B,BW$11,'Transactions (Dated)'!$C:$C,"Dividend (paid to cash)")*AH1037</f>
        <v>0</v>
      </c>
      <c r="BX1037" s="6">
        <f ca="1">BX1036+SUMIFS('Transactions (Dated)'!$F:$F,'Transactions (Dated)'!$D:$D,$BL1037,'Transactions (Dated)'!$B:$B,BX$11,'Transactions (Dated)'!$C:$C,"Dividend (paid to cash)")*AI1037</f>
        <v>0</v>
      </c>
      <c r="BY1037" s="6">
        <f ca="1">BY1036+SUMIFS('Transactions (Dated)'!$F:$F,'Transactions (Dated)'!$D:$D,$BL1037,'Transactions (Dated)'!$B:$B,BY$11,'Transactions (Dated)'!$C:$C,"Dividend (paid to cash)")*AJ1037</f>
        <v>0</v>
      </c>
      <c r="BZ1037" s="6">
        <f ca="1">BZ1036+SUMIFS('Transactions (Dated)'!$F:$F,'Transactions (Dated)'!$D:$D,$BL1037,'Transactions (Dated)'!$B:$B,BZ$11,'Transactions (Dated)'!$C:$C,"Dividend (paid to cash)")*AK1037</f>
        <v>0</v>
      </c>
      <c r="CA1037" s="6">
        <f ca="1">CA1036+SUMIFS('Transactions (Dated)'!$F:$F,'Transactions (Dated)'!$D:$D,$BL1037,'Transactions (Dated)'!$B:$B,CA$11,'Transactions (Dated)'!$C:$C,"Dividend (paid to cash)")*AL1037</f>
        <v>0</v>
      </c>
      <c r="CB1037" s="6">
        <v>0</v>
      </c>
      <c r="CC1037" s="6">
        <v>0</v>
      </c>
      <c r="CF1037" s="6">
        <f t="shared" ca="1" si="438"/>
        <v>82309.296999999991</v>
      </c>
      <c r="CH1037" s="3">
        <f t="shared" si="439"/>
        <v>43405</v>
      </c>
      <c r="CI1037" s="4">
        <f t="shared" ca="1" si="440"/>
        <v>710329.54</v>
      </c>
      <c r="CJ1037" s="4">
        <f t="shared" ca="1" si="441"/>
        <v>82309.296999999991</v>
      </c>
      <c r="CL1037" s="4">
        <f t="shared" ca="1" si="442"/>
        <v>792638.83700000006</v>
      </c>
    </row>
    <row r="1038" spans="2:90" x14ac:dyDescent="0.15">
      <c r="B1038" s="3">
        <v>43406</v>
      </c>
      <c r="E1038" s="86">
        <v>43406</v>
      </c>
      <c r="F1038" s="53">
        <v>12.27</v>
      </c>
      <c r="G1038">
        <v>3.1</v>
      </c>
      <c r="H1038">
        <v>20.4497</v>
      </c>
      <c r="I1038">
        <v>26.09</v>
      </c>
      <c r="K1038">
        <v>10.56</v>
      </c>
      <c r="L1038">
        <v>11.43</v>
      </c>
      <c r="O1038">
        <v>14.77</v>
      </c>
      <c r="Q1038">
        <v>0.95</v>
      </c>
      <c r="R1038">
        <v>6.62</v>
      </c>
      <c r="S1038">
        <v>43.14</v>
      </c>
      <c r="T1038">
        <v>0.32500000000000001</v>
      </c>
      <c r="U1038">
        <v>43.14</v>
      </c>
      <c r="X1038" s="3">
        <f t="shared" si="420"/>
        <v>43406</v>
      </c>
      <c r="Y1038" s="40">
        <f ca="1">Y1037+SUMIFS('Transactions (Dated)'!$E$2:$E$53,'Transactions (Dated)'!$D$2:$D$53,'Share Values'!$X1038,'Transactions (Dated)'!$B$2:$B$53,'Share Values'!Y$11,'Transactions (Dated)'!$C$2:$C$53,"Buy")-SUMIFS('Transactions (Dated)'!$E$2:$E$53,'Transactions (Dated)'!$D$2:$D$53,'Share Values'!$X1038,'Transactions (Dated)'!$B$2:$B$53,'Share Values'!Y$11,'Transactions (Dated)'!$C$2:$C$53,"Sell")</f>
        <v>4625</v>
      </c>
      <c r="Z1038" s="40">
        <f ca="1">Z1037+SUMIFS('Transactions (Dated)'!$E$2:$E$53,'Transactions (Dated)'!$D$2:$D$53,'Share Values'!$X1038,'Transactions (Dated)'!$B$2:$B$53,'Share Values'!Z$11,'Transactions (Dated)'!$C$2:$C$53,"Buy")-SUMIFS('Transactions (Dated)'!$E$2:$E$53,'Transactions (Dated)'!$D$2:$D$53,'Share Values'!$X1038,'Transactions (Dated)'!$B$2:$B$53,'Share Values'!Z$11,'Transactions (Dated)'!$C$2:$C$53,"Sell")</f>
        <v>9375</v>
      </c>
      <c r="AA1038" s="40">
        <f ca="1">AA1037+SUMIFS('Transactions (Dated)'!$E$2:$E$53,'Transactions (Dated)'!$D$2:$D$53,'Share Values'!$X1038,'Transactions (Dated)'!$B$2:$B$53,'Share Values'!AA$11,'Transactions (Dated)'!$C$2:$C$53,"Buy")-SUMIFS('Transactions (Dated)'!$E$2:$E$53,'Transactions (Dated)'!$D$2:$D$53,'Share Values'!$X1038,'Transactions (Dated)'!$B$2:$B$53,'Share Values'!AA$11,'Transactions (Dated)'!$C$2:$C$53,"Sell")</f>
        <v>26357</v>
      </c>
      <c r="AB1038" s="40">
        <f ca="1">AB1037+SUMIFS('Transactions (Dated)'!$E$2:$E$53,'Transactions (Dated)'!$D$2:$D$53,'Share Values'!$X1038,'Transactions (Dated)'!$B$2:$B$53,'Share Values'!AB$11,'Transactions (Dated)'!$C$2:$C$53,"Buy")-SUMIFS('Transactions (Dated)'!$E$2:$E$53,'Transactions (Dated)'!$D$2:$D$53,'Share Values'!$X1038,'Transactions (Dated)'!$B$2:$B$53,'Share Values'!AB$11,'Transactions (Dated)'!$C$2:$C$53,"Sell")</f>
        <v>1892</v>
      </c>
      <c r="AC1038" s="40">
        <f ca="1">AC1037+SUMIFS('Transactions (Dated)'!$E$2:$E$53,'Transactions (Dated)'!$D$2:$D$53,'Share Values'!$X1038,'Transactions (Dated)'!$B$2:$B$53,'Share Values'!AC$11,'Transactions (Dated)'!$C$2:$C$53,"Buy")-SUMIFS('Transactions (Dated)'!$E$2:$E$53,'Transactions (Dated)'!$D$2:$D$53,'Share Values'!$X1038,'Transactions (Dated)'!$B$2:$B$53,'Share Values'!AC$11,'Transactions (Dated)'!$C$2:$C$53,"Sell")</f>
        <v>2348</v>
      </c>
      <c r="AD1038" s="40">
        <f ca="1">AD1037+SUMIFS('Transactions (Dated)'!$E$2:$E$53,'Transactions (Dated)'!$D$2:$D$53,'Share Values'!$X1038,'Transactions (Dated)'!$B$2:$B$53,'Share Values'!AD$11,'Transactions (Dated)'!$C$2:$C$53,"Buy")-SUMIFS('Transactions (Dated)'!$E$2:$E$53,'Transactions (Dated)'!$D$2:$D$53,'Share Values'!$X1038,'Transactions (Dated)'!$B$2:$B$53,'Share Values'!AD$11,'Transactions (Dated)'!$C$2:$C$53,"Sell")</f>
        <v>0</v>
      </c>
      <c r="AE1038" s="40">
        <f ca="1">AE1037+SUMIFS('Transactions (Dated)'!$E$2:$E$53,'Transactions (Dated)'!$D$2:$D$53,'Share Values'!$X1038,'Transactions (Dated)'!$B$2:$B$53,'Share Values'!AE$11,'Transactions (Dated)'!$C$2:$C$53,"Buy")-SUMIFS('Transactions (Dated)'!$E$2:$E$53,'Transactions (Dated)'!$D$2:$D$53,'Share Values'!$X1038,'Transactions (Dated)'!$B$2:$B$53,'Share Values'!AE$11,'Transactions (Dated)'!$C$2:$C$53,"Sell")</f>
        <v>2900</v>
      </c>
      <c r="AF1038" s="40">
        <f ca="1">AF1037+SUMIFS('Transactions (Dated)'!$E$2:$E$53,'Transactions (Dated)'!$D$2:$D$53,'Share Values'!$X1038,'Transactions (Dated)'!$B$2:$B$53,'Share Values'!AF$11,'Transactions (Dated)'!$C$2:$C$53,"Buy")-SUMIFS('Transactions (Dated)'!$E$2:$E$53,'Transactions (Dated)'!$D$2:$D$53,'Share Values'!$X1038,'Transactions (Dated)'!$B$2:$B$53,'Share Values'!AF$11,'Transactions (Dated)'!$C$2:$C$53,"Sell")</f>
        <v>14201</v>
      </c>
      <c r="AG1038" s="40">
        <f ca="1">AG1037+SUMIFS('Transactions (Dated)'!$E$2:$E$53,'Transactions (Dated)'!$D$2:$D$53,'Share Values'!$X1038,'Transactions (Dated)'!$B$2:$B$53,'Share Values'!AG$11,'Transactions (Dated)'!$C$2:$C$53,"Buy")-SUMIFS('Transactions (Dated)'!$E$2:$E$53,'Transactions (Dated)'!$D$2:$D$53,'Share Values'!$X1038,'Transactions (Dated)'!$B$2:$B$53,'Share Values'!AG$11,'Transactions (Dated)'!$C$2:$C$53,"Sell")</f>
        <v>6835</v>
      </c>
      <c r="AH1038" s="40">
        <f ca="1">AH1037+SUMIFS('Transactions (Dated)'!$E$2:$E$53,'Transactions (Dated)'!$D$2:$D$53,'Share Values'!$X1038,'Transactions (Dated)'!$B$2:$B$53,'Share Values'!AH$11,'Transactions (Dated)'!$C$2:$C$53,"Buy")-SUMIFS('Transactions (Dated)'!$E$2:$E$53,'Transactions (Dated)'!$D$2:$D$53,'Share Values'!$X1038,'Transactions (Dated)'!$B$2:$B$53,'Share Values'!AH$11,'Transactions (Dated)'!$C$2:$C$53,"Sell")</f>
        <v>0</v>
      </c>
      <c r="AI1038" s="40">
        <f ca="1">AI1037+SUMIFS('Transactions (Dated)'!$E$2:$E$53,'Transactions (Dated)'!$D$2:$D$53,'Share Values'!$X1038,'Transactions (Dated)'!$B$2:$B$53,'Share Values'!AI$11,'Transactions (Dated)'!$C$2:$C$53,"Buy")-SUMIFS('Transactions (Dated)'!$E$2:$E$53,'Transactions (Dated)'!$D$2:$D$53,'Share Values'!$X1038,'Transactions (Dated)'!$B$2:$B$53,'Share Values'!AI$11,'Transactions (Dated)'!$C$2:$C$53,"Sell")</f>
        <v>0</v>
      </c>
      <c r="AJ1038" s="40">
        <f ca="1">AJ1037+SUMIFS('Transactions (Dated)'!$E$2:$E$53,'Transactions (Dated)'!$D$2:$D$53,'Share Values'!$X1038,'Transactions (Dated)'!$B$2:$B$53,'Share Values'!AJ$11,'Transactions (Dated)'!$C$2:$C$53,"Buy")-SUMIFS('Transactions (Dated)'!$E$2:$E$53,'Transactions (Dated)'!$D$2:$D$53,'Share Values'!$X1038,'Transactions (Dated)'!$B$2:$B$53,'Share Values'!AJ$11,'Transactions (Dated)'!$C$2:$C$53,"Sell")</f>
        <v>0</v>
      </c>
      <c r="AK1038" s="40">
        <f ca="1">AK1037+SUMIFS('Transactions (Dated)'!$E$2:$E$53,'Transactions (Dated)'!$D$2:$D$53,'Share Values'!$X1038,'Transactions (Dated)'!$B$2:$B$53,'Share Values'!AK$11,'Transactions (Dated)'!$C$2:$C$53,"Buy")-SUMIFS('Transactions (Dated)'!$E$2:$E$53,'Transactions (Dated)'!$D$2:$D$53,'Share Values'!$X1038,'Transactions (Dated)'!$B$2:$B$53,'Share Values'!AK$11,'Transactions (Dated)'!$C$2:$C$53,"Sell")</f>
        <v>0</v>
      </c>
      <c r="AL1038" s="40">
        <f ca="1">AL1037+SUMIFS('Transactions (Dated)'!$E$2:$E$53,'Transactions (Dated)'!$D$2:$D$53,'Share Values'!$X1038,'Transactions (Dated)'!$B$2:$B$53,'Share Values'!AL$11,'Transactions (Dated)'!$C$2:$C$53,"Buy")-SUMIFS('Transactions (Dated)'!$E$2:$E$53,'Transactions (Dated)'!$D$2:$D$53,'Share Values'!$X1038,'Transactions (Dated)'!$B$2:$B$53,'Share Values'!AL$11,'Transactions (Dated)'!$C$2:$C$53,"Sell")</f>
        <v>0</v>
      </c>
      <c r="AM1038" s="40">
        <f ca="1">AM1037+SUMIFS('Transactions (Dated)'!$E$2:$E$53,'Transactions (Dated)'!$D$2:$D$53,'Share Values'!$X1038,'Transactions (Dated)'!$B$2:$B$53,'Share Values'!AM$11,'Transactions (Dated)'!$C$2:$C$53,"Buy")-SUMIFS('Transactions (Dated)'!$E$2:$E$53,'Transactions (Dated)'!$D$2:$D$53,'Share Values'!$X1038,'Transactions (Dated)'!$B$2:$B$53,'Share Values'!AM$11,'Transactions (Dated)'!$C$2:$C$53,"Sell")</f>
        <v>0</v>
      </c>
      <c r="AN1038" s="40">
        <f ca="1">AN1037+SUMIFS('Transactions (Dated)'!$E$2:$E$53,'Transactions (Dated)'!$D$2:$D$53,'Share Values'!$X1038,'Transactions (Dated)'!$B$2:$B$53,'Share Values'!AN$11,'Transactions (Dated)'!$C$2:$C$53,"Buy")-SUMIFS('Transactions (Dated)'!$E$2:$E$53,'Transactions (Dated)'!$D$2:$D$53,'Share Values'!$X1038,'Transactions (Dated)'!$B$2:$B$53,'Share Values'!AN$11,'Transactions (Dated)'!$C$2:$C$53,"Sell")</f>
        <v>0</v>
      </c>
      <c r="AQ1038" s="3">
        <f t="shared" si="421"/>
        <v>43406</v>
      </c>
      <c r="AR1038" s="6">
        <f t="shared" ca="1" si="422"/>
        <v>56748.75</v>
      </c>
      <c r="AS1038" s="6">
        <f t="shared" ca="1" si="423"/>
        <v>29062.5</v>
      </c>
      <c r="AT1038" s="6">
        <f t="shared" ca="1" si="424"/>
        <v>538992.74289999995</v>
      </c>
      <c r="AU1038" s="6">
        <f t="shared" ca="1" si="425"/>
        <v>49362.28</v>
      </c>
      <c r="AV1038" s="6">
        <f t="shared" ca="1" si="426"/>
        <v>0</v>
      </c>
      <c r="AW1038" s="6">
        <f t="shared" ca="1" si="427"/>
        <v>0</v>
      </c>
      <c r="AX1038" s="6">
        <f t="shared" ca="1" si="428"/>
        <v>33147</v>
      </c>
      <c r="AY1038" s="6">
        <f t="shared" ca="1" si="429"/>
        <v>0</v>
      </c>
      <c r="AZ1038" s="6">
        <f t="shared" ca="1" si="430"/>
        <v>0</v>
      </c>
      <c r="BA1038" s="6">
        <f t="shared" ca="1" si="431"/>
        <v>0</v>
      </c>
      <c r="BB1038" s="6">
        <f t="shared" ca="1" si="432"/>
        <v>0</v>
      </c>
      <c r="BC1038" s="6">
        <f t="shared" ca="1" si="433"/>
        <v>0</v>
      </c>
      <c r="BD1038" s="6">
        <f t="shared" ca="1" si="434"/>
        <v>0</v>
      </c>
      <c r="BE1038" s="6">
        <f t="shared" ca="1" si="435"/>
        <v>0</v>
      </c>
      <c r="BF1038" s="6">
        <f t="shared" ca="1" si="443"/>
        <v>0</v>
      </c>
      <c r="BG1038" s="6">
        <f t="shared" ca="1" si="444"/>
        <v>0</v>
      </c>
      <c r="BJ1038" s="4">
        <f t="shared" ca="1" si="436"/>
        <v>707313.27289999998</v>
      </c>
      <c r="BL1038" s="3">
        <f t="shared" si="437"/>
        <v>43406</v>
      </c>
      <c r="BM1038" s="6">
        <f>BM1037+SUMIFS('Transactions (Dated)'!G:G,'Transactions (Dated)'!D:D,'Share Values'!AQ1038)</f>
        <v>14317.649999999987</v>
      </c>
      <c r="BN1038" s="6">
        <f ca="1">BN1037+SUMIFS('Transactions (Dated)'!$F:$F,'Transactions (Dated)'!$D:$D,$BL1038,'Transactions (Dated)'!$B:$B,BN$11,'Transactions (Dated)'!$C:$C,"Dividend (paid to cash)")*Y1038</f>
        <v>0</v>
      </c>
      <c r="BO1038" s="6">
        <f ca="1">BO1037+SUMIFS('Transactions (Dated)'!$F:$F,'Transactions (Dated)'!$D:$D,$BL1038,'Transactions (Dated)'!$B:$B,BO$11,'Transactions (Dated)'!$C:$C,"Dividend (paid to cash)")*Z1038</f>
        <v>2750</v>
      </c>
      <c r="BP1038" s="6">
        <f ca="1">BP1037+SUMIFS('Transactions (Dated)'!$F:$F,'Transactions (Dated)'!$D:$D,$BL1038,'Transactions (Dated)'!$B:$B,BP$11,'Transactions (Dated)'!$C:$C,"Dividend (paid to cash)")*AA1038</f>
        <v>51745.237000000008</v>
      </c>
      <c r="BQ1038" s="6">
        <f ca="1">BQ1037+SUMIFS('Transactions (Dated)'!$F:$F,'Transactions (Dated)'!$D:$D,$BL1038,'Transactions (Dated)'!$B:$B,BQ$11,'Transactions (Dated)'!$C:$C,"Dividend (paid to cash)")*AB1038</f>
        <v>1026.4099999999999</v>
      </c>
      <c r="BR1038" s="6">
        <f ca="1">BR1037+SUMIFS('Transactions (Dated)'!$F:$F,'Transactions (Dated)'!$D:$D,$BL1038,'Transactions (Dated)'!$B:$B,BR$11,'Transactions (Dated)'!$C:$C,"Dividend (paid to cash)")*AC1038</f>
        <v>0</v>
      </c>
      <c r="BS1038" s="6">
        <f ca="1">BS1037+SUMIFS('Transactions (Dated)'!$F:$F,'Transactions (Dated)'!$D:$D,$BL1038,'Transactions (Dated)'!$B:$B,BS$11,'Transactions (Dated)'!$C:$C,"Dividend (paid to cash)")*AD1038</f>
        <v>0</v>
      </c>
      <c r="BT1038" s="6">
        <f ca="1">BT1037+SUMIFS('Transactions (Dated)'!$F:$F,'Transactions (Dated)'!$D:$D,$BL1038,'Transactions (Dated)'!$B:$B,BT$11,'Transactions (Dated)'!$C:$C,"Dividend (paid to cash)")*AE1038</f>
        <v>12470</v>
      </c>
      <c r="BU1038" s="6">
        <f ca="1">BU1037+SUMIFS('Transactions (Dated)'!$F:$F,'Transactions (Dated)'!$D:$D,$BL1038,'Transactions (Dated)'!$B:$B,BU$11,'Transactions (Dated)'!$C:$C,"Dividend (paid to cash)")*AF1038</f>
        <v>0</v>
      </c>
      <c r="BV1038" s="6">
        <f ca="1">BV1037+SUMIFS('Transactions (Dated)'!$F:$F,'Transactions (Dated)'!$D:$D,$BL1038,'Transactions (Dated)'!$B:$B,BV$11,'Transactions (Dated)'!$C:$C,"Dividend (paid to cash)")*AG1038</f>
        <v>0</v>
      </c>
      <c r="BW1038" s="6">
        <f ca="1">BW1037+SUMIFS('Transactions (Dated)'!$F:$F,'Transactions (Dated)'!$D:$D,$BL1038,'Transactions (Dated)'!$B:$B,BW$11,'Transactions (Dated)'!$C:$C,"Dividend (paid to cash)")*AH1038</f>
        <v>0</v>
      </c>
      <c r="BX1038" s="6">
        <f ca="1">BX1037+SUMIFS('Transactions (Dated)'!$F:$F,'Transactions (Dated)'!$D:$D,$BL1038,'Transactions (Dated)'!$B:$B,BX$11,'Transactions (Dated)'!$C:$C,"Dividend (paid to cash)")*AI1038</f>
        <v>0</v>
      </c>
      <c r="BY1038" s="6">
        <f ca="1">BY1037+SUMIFS('Transactions (Dated)'!$F:$F,'Transactions (Dated)'!$D:$D,$BL1038,'Transactions (Dated)'!$B:$B,BY$11,'Transactions (Dated)'!$C:$C,"Dividend (paid to cash)")*AJ1038</f>
        <v>0</v>
      </c>
      <c r="BZ1038" s="6">
        <f ca="1">BZ1037+SUMIFS('Transactions (Dated)'!$F:$F,'Transactions (Dated)'!$D:$D,$BL1038,'Transactions (Dated)'!$B:$B,BZ$11,'Transactions (Dated)'!$C:$C,"Dividend (paid to cash)")*AK1038</f>
        <v>0</v>
      </c>
      <c r="CA1038" s="6">
        <f ca="1">CA1037+SUMIFS('Transactions (Dated)'!$F:$F,'Transactions (Dated)'!$D:$D,$BL1038,'Transactions (Dated)'!$B:$B,CA$11,'Transactions (Dated)'!$C:$C,"Dividend (paid to cash)")*AL1038</f>
        <v>0</v>
      </c>
      <c r="CB1038" s="6">
        <v>0</v>
      </c>
      <c r="CC1038" s="6">
        <v>0</v>
      </c>
      <c r="CF1038" s="6">
        <f t="shared" ca="1" si="438"/>
        <v>82309.296999999991</v>
      </c>
      <c r="CH1038" s="3">
        <f t="shared" si="439"/>
        <v>43406</v>
      </c>
      <c r="CI1038" s="4">
        <f t="shared" ca="1" si="440"/>
        <v>707313.27289999998</v>
      </c>
      <c r="CJ1038" s="4">
        <f t="shared" ca="1" si="441"/>
        <v>82309.296999999991</v>
      </c>
      <c r="CL1038" s="4">
        <f t="shared" ca="1" si="442"/>
        <v>789622.5699</v>
      </c>
    </row>
    <row r="1039" spans="2:90" x14ac:dyDescent="0.15">
      <c r="B1039" s="3">
        <v>43409</v>
      </c>
      <c r="E1039" s="86">
        <v>43409</v>
      </c>
      <c r="F1039" s="53">
        <v>12.22</v>
      </c>
      <c r="G1039">
        <v>3.12</v>
      </c>
      <c r="H1039">
        <v>20.5825</v>
      </c>
      <c r="I1039">
        <v>26.46</v>
      </c>
      <c r="K1039">
        <v>11.29</v>
      </c>
      <c r="L1039">
        <v>11.52</v>
      </c>
      <c r="O1039">
        <v>14.65</v>
      </c>
      <c r="Q1039">
        <v>0.88</v>
      </c>
      <c r="R1039">
        <v>6.36</v>
      </c>
      <c r="S1039">
        <v>43.79</v>
      </c>
      <c r="T1039">
        <v>0.35</v>
      </c>
      <c r="U1039">
        <v>43.79</v>
      </c>
      <c r="X1039" s="3">
        <f t="shared" si="420"/>
        <v>43409</v>
      </c>
      <c r="Y1039" s="40">
        <f ca="1">Y1038+SUMIFS('Transactions (Dated)'!$E$2:$E$53,'Transactions (Dated)'!$D$2:$D$53,'Share Values'!$X1039,'Transactions (Dated)'!$B$2:$B$53,'Share Values'!Y$11,'Transactions (Dated)'!$C$2:$C$53,"Buy")-SUMIFS('Transactions (Dated)'!$E$2:$E$53,'Transactions (Dated)'!$D$2:$D$53,'Share Values'!$X1039,'Transactions (Dated)'!$B$2:$B$53,'Share Values'!Y$11,'Transactions (Dated)'!$C$2:$C$53,"Sell")</f>
        <v>4625</v>
      </c>
      <c r="Z1039" s="40">
        <f ca="1">Z1038+SUMIFS('Transactions (Dated)'!$E$2:$E$53,'Transactions (Dated)'!$D$2:$D$53,'Share Values'!$X1039,'Transactions (Dated)'!$B$2:$B$53,'Share Values'!Z$11,'Transactions (Dated)'!$C$2:$C$53,"Buy")-SUMIFS('Transactions (Dated)'!$E$2:$E$53,'Transactions (Dated)'!$D$2:$D$53,'Share Values'!$X1039,'Transactions (Dated)'!$B$2:$B$53,'Share Values'!Z$11,'Transactions (Dated)'!$C$2:$C$53,"Sell")</f>
        <v>9375</v>
      </c>
      <c r="AA1039" s="40">
        <f ca="1">AA1038+SUMIFS('Transactions (Dated)'!$E$2:$E$53,'Transactions (Dated)'!$D$2:$D$53,'Share Values'!$X1039,'Transactions (Dated)'!$B$2:$B$53,'Share Values'!AA$11,'Transactions (Dated)'!$C$2:$C$53,"Buy")-SUMIFS('Transactions (Dated)'!$E$2:$E$53,'Transactions (Dated)'!$D$2:$D$53,'Share Values'!$X1039,'Transactions (Dated)'!$B$2:$B$53,'Share Values'!AA$11,'Transactions (Dated)'!$C$2:$C$53,"Sell")</f>
        <v>26357</v>
      </c>
      <c r="AB1039" s="40">
        <f ca="1">AB1038+SUMIFS('Transactions (Dated)'!$E$2:$E$53,'Transactions (Dated)'!$D$2:$D$53,'Share Values'!$X1039,'Transactions (Dated)'!$B$2:$B$53,'Share Values'!AB$11,'Transactions (Dated)'!$C$2:$C$53,"Buy")-SUMIFS('Transactions (Dated)'!$E$2:$E$53,'Transactions (Dated)'!$D$2:$D$53,'Share Values'!$X1039,'Transactions (Dated)'!$B$2:$B$53,'Share Values'!AB$11,'Transactions (Dated)'!$C$2:$C$53,"Sell")</f>
        <v>1892</v>
      </c>
      <c r="AC1039" s="40">
        <f ca="1">AC1038+SUMIFS('Transactions (Dated)'!$E$2:$E$53,'Transactions (Dated)'!$D$2:$D$53,'Share Values'!$X1039,'Transactions (Dated)'!$B$2:$B$53,'Share Values'!AC$11,'Transactions (Dated)'!$C$2:$C$53,"Buy")-SUMIFS('Transactions (Dated)'!$E$2:$E$53,'Transactions (Dated)'!$D$2:$D$53,'Share Values'!$X1039,'Transactions (Dated)'!$B$2:$B$53,'Share Values'!AC$11,'Transactions (Dated)'!$C$2:$C$53,"Sell")</f>
        <v>2348</v>
      </c>
      <c r="AD1039" s="40">
        <f ca="1">AD1038+SUMIFS('Transactions (Dated)'!$E$2:$E$53,'Transactions (Dated)'!$D$2:$D$53,'Share Values'!$X1039,'Transactions (Dated)'!$B$2:$B$53,'Share Values'!AD$11,'Transactions (Dated)'!$C$2:$C$53,"Buy")-SUMIFS('Transactions (Dated)'!$E$2:$E$53,'Transactions (Dated)'!$D$2:$D$53,'Share Values'!$X1039,'Transactions (Dated)'!$B$2:$B$53,'Share Values'!AD$11,'Transactions (Dated)'!$C$2:$C$53,"Sell")</f>
        <v>0</v>
      </c>
      <c r="AE1039" s="40">
        <f ca="1">AE1038+SUMIFS('Transactions (Dated)'!$E$2:$E$53,'Transactions (Dated)'!$D$2:$D$53,'Share Values'!$X1039,'Transactions (Dated)'!$B$2:$B$53,'Share Values'!AE$11,'Transactions (Dated)'!$C$2:$C$53,"Buy")-SUMIFS('Transactions (Dated)'!$E$2:$E$53,'Transactions (Dated)'!$D$2:$D$53,'Share Values'!$X1039,'Transactions (Dated)'!$B$2:$B$53,'Share Values'!AE$11,'Transactions (Dated)'!$C$2:$C$53,"Sell")</f>
        <v>2900</v>
      </c>
      <c r="AF1039" s="40">
        <f ca="1">AF1038+SUMIFS('Transactions (Dated)'!$E$2:$E$53,'Transactions (Dated)'!$D$2:$D$53,'Share Values'!$X1039,'Transactions (Dated)'!$B$2:$B$53,'Share Values'!AF$11,'Transactions (Dated)'!$C$2:$C$53,"Buy")-SUMIFS('Transactions (Dated)'!$E$2:$E$53,'Transactions (Dated)'!$D$2:$D$53,'Share Values'!$X1039,'Transactions (Dated)'!$B$2:$B$53,'Share Values'!AF$11,'Transactions (Dated)'!$C$2:$C$53,"Sell")</f>
        <v>14201</v>
      </c>
      <c r="AG1039" s="40">
        <f ca="1">AG1038+SUMIFS('Transactions (Dated)'!$E$2:$E$53,'Transactions (Dated)'!$D$2:$D$53,'Share Values'!$X1039,'Transactions (Dated)'!$B$2:$B$53,'Share Values'!AG$11,'Transactions (Dated)'!$C$2:$C$53,"Buy")-SUMIFS('Transactions (Dated)'!$E$2:$E$53,'Transactions (Dated)'!$D$2:$D$53,'Share Values'!$X1039,'Transactions (Dated)'!$B$2:$B$53,'Share Values'!AG$11,'Transactions (Dated)'!$C$2:$C$53,"Sell")</f>
        <v>6835</v>
      </c>
      <c r="AH1039" s="40">
        <f ca="1">AH1038+SUMIFS('Transactions (Dated)'!$E$2:$E$53,'Transactions (Dated)'!$D$2:$D$53,'Share Values'!$X1039,'Transactions (Dated)'!$B$2:$B$53,'Share Values'!AH$11,'Transactions (Dated)'!$C$2:$C$53,"Buy")-SUMIFS('Transactions (Dated)'!$E$2:$E$53,'Transactions (Dated)'!$D$2:$D$53,'Share Values'!$X1039,'Transactions (Dated)'!$B$2:$B$53,'Share Values'!AH$11,'Transactions (Dated)'!$C$2:$C$53,"Sell")</f>
        <v>0</v>
      </c>
      <c r="AI1039" s="40">
        <f ca="1">AI1038+SUMIFS('Transactions (Dated)'!$E$2:$E$53,'Transactions (Dated)'!$D$2:$D$53,'Share Values'!$X1039,'Transactions (Dated)'!$B$2:$B$53,'Share Values'!AI$11,'Transactions (Dated)'!$C$2:$C$53,"Buy")-SUMIFS('Transactions (Dated)'!$E$2:$E$53,'Transactions (Dated)'!$D$2:$D$53,'Share Values'!$X1039,'Transactions (Dated)'!$B$2:$B$53,'Share Values'!AI$11,'Transactions (Dated)'!$C$2:$C$53,"Sell")</f>
        <v>0</v>
      </c>
      <c r="AJ1039" s="40">
        <f ca="1">AJ1038+SUMIFS('Transactions (Dated)'!$E$2:$E$53,'Transactions (Dated)'!$D$2:$D$53,'Share Values'!$X1039,'Transactions (Dated)'!$B$2:$B$53,'Share Values'!AJ$11,'Transactions (Dated)'!$C$2:$C$53,"Buy")-SUMIFS('Transactions (Dated)'!$E$2:$E$53,'Transactions (Dated)'!$D$2:$D$53,'Share Values'!$X1039,'Transactions (Dated)'!$B$2:$B$53,'Share Values'!AJ$11,'Transactions (Dated)'!$C$2:$C$53,"Sell")</f>
        <v>0</v>
      </c>
      <c r="AK1039" s="40">
        <f ca="1">AK1038+SUMIFS('Transactions (Dated)'!$E$2:$E$53,'Transactions (Dated)'!$D$2:$D$53,'Share Values'!$X1039,'Transactions (Dated)'!$B$2:$B$53,'Share Values'!AK$11,'Transactions (Dated)'!$C$2:$C$53,"Buy")-SUMIFS('Transactions (Dated)'!$E$2:$E$53,'Transactions (Dated)'!$D$2:$D$53,'Share Values'!$X1039,'Transactions (Dated)'!$B$2:$B$53,'Share Values'!AK$11,'Transactions (Dated)'!$C$2:$C$53,"Sell")</f>
        <v>0</v>
      </c>
      <c r="AL1039" s="40">
        <f ca="1">AL1038+SUMIFS('Transactions (Dated)'!$E$2:$E$53,'Transactions (Dated)'!$D$2:$D$53,'Share Values'!$X1039,'Transactions (Dated)'!$B$2:$B$53,'Share Values'!AL$11,'Transactions (Dated)'!$C$2:$C$53,"Buy")-SUMIFS('Transactions (Dated)'!$E$2:$E$53,'Transactions (Dated)'!$D$2:$D$53,'Share Values'!$X1039,'Transactions (Dated)'!$B$2:$B$53,'Share Values'!AL$11,'Transactions (Dated)'!$C$2:$C$53,"Sell")</f>
        <v>0</v>
      </c>
      <c r="AM1039" s="40">
        <f ca="1">AM1038+SUMIFS('Transactions (Dated)'!$E$2:$E$53,'Transactions (Dated)'!$D$2:$D$53,'Share Values'!$X1039,'Transactions (Dated)'!$B$2:$B$53,'Share Values'!AM$11,'Transactions (Dated)'!$C$2:$C$53,"Buy")-SUMIFS('Transactions (Dated)'!$E$2:$E$53,'Transactions (Dated)'!$D$2:$D$53,'Share Values'!$X1039,'Transactions (Dated)'!$B$2:$B$53,'Share Values'!AM$11,'Transactions (Dated)'!$C$2:$C$53,"Sell")</f>
        <v>0</v>
      </c>
      <c r="AN1039" s="40">
        <f ca="1">AN1038+SUMIFS('Transactions (Dated)'!$E$2:$E$53,'Transactions (Dated)'!$D$2:$D$53,'Share Values'!$X1039,'Transactions (Dated)'!$B$2:$B$53,'Share Values'!AN$11,'Transactions (Dated)'!$C$2:$C$53,"Buy")-SUMIFS('Transactions (Dated)'!$E$2:$E$53,'Transactions (Dated)'!$D$2:$D$53,'Share Values'!$X1039,'Transactions (Dated)'!$B$2:$B$53,'Share Values'!AN$11,'Transactions (Dated)'!$C$2:$C$53,"Sell")</f>
        <v>0</v>
      </c>
      <c r="AQ1039" s="3">
        <f t="shared" si="421"/>
        <v>43409</v>
      </c>
      <c r="AR1039" s="6">
        <f t="shared" ca="1" si="422"/>
        <v>56517.5</v>
      </c>
      <c r="AS1039" s="6">
        <f t="shared" ca="1" si="423"/>
        <v>29250</v>
      </c>
      <c r="AT1039" s="6">
        <f t="shared" ca="1" si="424"/>
        <v>542492.95250000001</v>
      </c>
      <c r="AU1039" s="6">
        <f t="shared" ca="1" si="425"/>
        <v>50062.32</v>
      </c>
      <c r="AV1039" s="6">
        <f t="shared" ca="1" si="426"/>
        <v>0</v>
      </c>
      <c r="AW1039" s="6">
        <f t="shared" ca="1" si="427"/>
        <v>0</v>
      </c>
      <c r="AX1039" s="6">
        <f t="shared" ca="1" si="428"/>
        <v>33408</v>
      </c>
      <c r="AY1039" s="6">
        <f t="shared" ca="1" si="429"/>
        <v>0</v>
      </c>
      <c r="AZ1039" s="6">
        <f t="shared" ca="1" si="430"/>
        <v>0</v>
      </c>
      <c r="BA1039" s="6">
        <f t="shared" ca="1" si="431"/>
        <v>0</v>
      </c>
      <c r="BB1039" s="6">
        <f t="shared" ca="1" si="432"/>
        <v>0</v>
      </c>
      <c r="BC1039" s="6">
        <f t="shared" ca="1" si="433"/>
        <v>0</v>
      </c>
      <c r="BD1039" s="6">
        <f t="shared" ca="1" si="434"/>
        <v>0</v>
      </c>
      <c r="BE1039" s="6">
        <f t="shared" ca="1" si="435"/>
        <v>0</v>
      </c>
      <c r="BF1039" s="6">
        <f t="shared" ca="1" si="443"/>
        <v>0</v>
      </c>
      <c r="BG1039" s="6">
        <f t="shared" ca="1" si="444"/>
        <v>0</v>
      </c>
      <c r="BJ1039" s="4">
        <f t="shared" ca="1" si="436"/>
        <v>711730.77249999996</v>
      </c>
      <c r="BL1039" s="3">
        <f t="shared" si="437"/>
        <v>43409</v>
      </c>
      <c r="BM1039" s="6">
        <f>BM1038+SUMIFS('Transactions (Dated)'!G:G,'Transactions (Dated)'!D:D,'Share Values'!AQ1039)</f>
        <v>14317.649999999987</v>
      </c>
      <c r="BN1039" s="6">
        <f ca="1">BN1038+SUMIFS('Transactions (Dated)'!$F:$F,'Transactions (Dated)'!$D:$D,$BL1039,'Transactions (Dated)'!$B:$B,BN$11,'Transactions (Dated)'!$C:$C,"Dividend (paid to cash)")*Y1039</f>
        <v>0</v>
      </c>
      <c r="BO1039" s="6">
        <f ca="1">BO1038+SUMIFS('Transactions (Dated)'!$F:$F,'Transactions (Dated)'!$D:$D,$BL1039,'Transactions (Dated)'!$B:$B,BO$11,'Transactions (Dated)'!$C:$C,"Dividend (paid to cash)")*Z1039</f>
        <v>2750</v>
      </c>
      <c r="BP1039" s="6">
        <f ca="1">BP1038+SUMIFS('Transactions (Dated)'!$F:$F,'Transactions (Dated)'!$D:$D,$BL1039,'Transactions (Dated)'!$B:$B,BP$11,'Transactions (Dated)'!$C:$C,"Dividend (paid to cash)")*AA1039</f>
        <v>51745.237000000008</v>
      </c>
      <c r="BQ1039" s="6">
        <f ca="1">BQ1038+SUMIFS('Transactions (Dated)'!$F:$F,'Transactions (Dated)'!$D:$D,$BL1039,'Transactions (Dated)'!$B:$B,BQ$11,'Transactions (Dated)'!$C:$C,"Dividend (paid to cash)")*AB1039</f>
        <v>1026.4099999999999</v>
      </c>
      <c r="BR1039" s="6">
        <f ca="1">BR1038+SUMIFS('Transactions (Dated)'!$F:$F,'Transactions (Dated)'!$D:$D,$BL1039,'Transactions (Dated)'!$B:$B,BR$11,'Transactions (Dated)'!$C:$C,"Dividend (paid to cash)")*AC1039</f>
        <v>0</v>
      </c>
      <c r="BS1039" s="6">
        <f ca="1">BS1038+SUMIFS('Transactions (Dated)'!$F:$F,'Transactions (Dated)'!$D:$D,$BL1039,'Transactions (Dated)'!$B:$B,BS$11,'Transactions (Dated)'!$C:$C,"Dividend (paid to cash)")*AD1039</f>
        <v>0</v>
      </c>
      <c r="BT1039" s="6">
        <f ca="1">BT1038+SUMIFS('Transactions (Dated)'!$F:$F,'Transactions (Dated)'!$D:$D,$BL1039,'Transactions (Dated)'!$B:$B,BT$11,'Transactions (Dated)'!$C:$C,"Dividend (paid to cash)")*AE1039</f>
        <v>12470</v>
      </c>
      <c r="BU1039" s="6">
        <f ca="1">BU1038+SUMIFS('Transactions (Dated)'!$F:$F,'Transactions (Dated)'!$D:$D,$BL1039,'Transactions (Dated)'!$B:$B,BU$11,'Transactions (Dated)'!$C:$C,"Dividend (paid to cash)")*AF1039</f>
        <v>0</v>
      </c>
      <c r="BV1039" s="6">
        <f ca="1">BV1038+SUMIFS('Transactions (Dated)'!$F:$F,'Transactions (Dated)'!$D:$D,$BL1039,'Transactions (Dated)'!$B:$B,BV$11,'Transactions (Dated)'!$C:$C,"Dividend (paid to cash)")*AG1039</f>
        <v>0</v>
      </c>
      <c r="BW1039" s="6">
        <f ca="1">BW1038+SUMIFS('Transactions (Dated)'!$F:$F,'Transactions (Dated)'!$D:$D,$BL1039,'Transactions (Dated)'!$B:$B,BW$11,'Transactions (Dated)'!$C:$C,"Dividend (paid to cash)")*AH1039</f>
        <v>0</v>
      </c>
      <c r="BX1039" s="6">
        <f ca="1">BX1038+SUMIFS('Transactions (Dated)'!$F:$F,'Transactions (Dated)'!$D:$D,$BL1039,'Transactions (Dated)'!$B:$B,BX$11,'Transactions (Dated)'!$C:$C,"Dividend (paid to cash)")*AI1039</f>
        <v>0</v>
      </c>
      <c r="BY1039" s="6">
        <f ca="1">BY1038+SUMIFS('Transactions (Dated)'!$F:$F,'Transactions (Dated)'!$D:$D,$BL1039,'Transactions (Dated)'!$B:$B,BY$11,'Transactions (Dated)'!$C:$C,"Dividend (paid to cash)")*AJ1039</f>
        <v>0</v>
      </c>
      <c r="BZ1039" s="6">
        <f ca="1">BZ1038+SUMIFS('Transactions (Dated)'!$F:$F,'Transactions (Dated)'!$D:$D,$BL1039,'Transactions (Dated)'!$B:$B,BZ$11,'Transactions (Dated)'!$C:$C,"Dividend (paid to cash)")*AK1039</f>
        <v>0</v>
      </c>
      <c r="CA1039" s="6">
        <f ca="1">CA1038+SUMIFS('Transactions (Dated)'!$F:$F,'Transactions (Dated)'!$D:$D,$BL1039,'Transactions (Dated)'!$B:$B,CA$11,'Transactions (Dated)'!$C:$C,"Dividend (paid to cash)")*AL1039</f>
        <v>0</v>
      </c>
      <c r="CB1039" s="6">
        <v>0</v>
      </c>
      <c r="CC1039" s="6">
        <v>0</v>
      </c>
      <c r="CF1039" s="6">
        <f t="shared" ca="1" si="438"/>
        <v>82309.296999999991</v>
      </c>
      <c r="CH1039" s="3">
        <f t="shared" si="439"/>
        <v>43409</v>
      </c>
      <c r="CI1039" s="4">
        <f t="shared" ca="1" si="440"/>
        <v>711730.77249999996</v>
      </c>
      <c r="CJ1039" s="4">
        <f t="shared" ca="1" si="441"/>
        <v>82309.296999999991</v>
      </c>
      <c r="CL1039" s="4">
        <f t="shared" ca="1" si="442"/>
        <v>794040.06949999998</v>
      </c>
    </row>
    <row r="1040" spans="2:90" x14ac:dyDescent="0.15">
      <c r="B1040" s="3">
        <v>43410</v>
      </c>
      <c r="E1040" s="86">
        <v>43410</v>
      </c>
      <c r="F1040" s="53">
        <v>12.37</v>
      </c>
      <c r="G1040">
        <v>3.13</v>
      </c>
      <c r="H1040">
        <v>20.67</v>
      </c>
      <c r="I1040">
        <v>26.39</v>
      </c>
      <c r="K1040">
        <v>11.36</v>
      </c>
      <c r="L1040">
        <v>11.26</v>
      </c>
      <c r="O1040">
        <v>14.88</v>
      </c>
      <c r="Q1040">
        <v>0.87</v>
      </c>
      <c r="R1040">
        <v>6.47</v>
      </c>
      <c r="S1040">
        <v>44.23</v>
      </c>
      <c r="T1040">
        <v>0.32500000000000001</v>
      </c>
      <c r="U1040">
        <v>44.23</v>
      </c>
      <c r="X1040" s="3">
        <f t="shared" si="420"/>
        <v>43410</v>
      </c>
      <c r="Y1040" s="40">
        <f ca="1">Y1039+SUMIFS('Transactions (Dated)'!$E$2:$E$53,'Transactions (Dated)'!$D$2:$D$53,'Share Values'!$X1040,'Transactions (Dated)'!$B$2:$B$53,'Share Values'!Y$11,'Transactions (Dated)'!$C$2:$C$53,"Buy")-SUMIFS('Transactions (Dated)'!$E$2:$E$53,'Transactions (Dated)'!$D$2:$D$53,'Share Values'!$X1040,'Transactions (Dated)'!$B$2:$B$53,'Share Values'!Y$11,'Transactions (Dated)'!$C$2:$C$53,"Sell")</f>
        <v>4625</v>
      </c>
      <c r="Z1040" s="40">
        <f ca="1">Z1039+SUMIFS('Transactions (Dated)'!$E$2:$E$53,'Transactions (Dated)'!$D$2:$D$53,'Share Values'!$X1040,'Transactions (Dated)'!$B$2:$B$53,'Share Values'!Z$11,'Transactions (Dated)'!$C$2:$C$53,"Buy")-SUMIFS('Transactions (Dated)'!$E$2:$E$53,'Transactions (Dated)'!$D$2:$D$53,'Share Values'!$X1040,'Transactions (Dated)'!$B$2:$B$53,'Share Values'!Z$11,'Transactions (Dated)'!$C$2:$C$53,"Sell")</f>
        <v>9375</v>
      </c>
      <c r="AA1040" s="40">
        <f ca="1">AA1039+SUMIFS('Transactions (Dated)'!$E$2:$E$53,'Transactions (Dated)'!$D$2:$D$53,'Share Values'!$X1040,'Transactions (Dated)'!$B$2:$B$53,'Share Values'!AA$11,'Transactions (Dated)'!$C$2:$C$53,"Buy")-SUMIFS('Transactions (Dated)'!$E$2:$E$53,'Transactions (Dated)'!$D$2:$D$53,'Share Values'!$X1040,'Transactions (Dated)'!$B$2:$B$53,'Share Values'!AA$11,'Transactions (Dated)'!$C$2:$C$53,"Sell")</f>
        <v>26357</v>
      </c>
      <c r="AB1040" s="40">
        <f ca="1">AB1039+SUMIFS('Transactions (Dated)'!$E$2:$E$53,'Transactions (Dated)'!$D$2:$D$53,'Share Values'!$X1040,'Transactions (Dated)'!$B$2:$B$53,'Share Values'!AB$11,'Transactions (Dated)'!$C$2:$C$53,"Buy")-SUMIFS('Transactions (Dated)'!$E$2:$E$53,'Transactions (Dated)'!$D$2:$D$53,'Share Values'!$X1040,'Transactions (Dated)'!$B$2:$B$53,'Share Values'!AB$11,'Transactions (Dated)'!$C$2:$C$53,"Sell")</f>
        <v>1892</v>
      </c>
      <c r="AC1040" s="40">
        <f ca="1">AC1039+SUMIFS('Transactions (Dated)'!$E$2:$E$53,'Transactions (Dated)'!$D$2:$D$53,'Share Values'!$X1040,'Transactions (Dated)'!$B$2:$B$53,'Share Values'!AC$11,'Transactions (Dated)'!$C$2:$C$53,"Buy")-SUMIFS('Transactions (Dated)'!$E$2:$E$53,'Transactions (Dated)'!$D$2:$D$53,'Share Values'!$X1040,'Transactions (Dated)'!$B$2:$B$53,'Share Values'!AC$11,'Transactions (Dated)'!$C$2:$C$53,"Sell")</f>
        <v>2348</v>
      </c>
      <c r="AD1040" s="40">
        <f ca="1">AD1039+SUMIFS('Transactions (Dated)'!$E$2:$E$53,'Transactions (Dated)'!$D$2:$D$53,'Share Values'!$X1040,'Transactions (Dated)'!$B$2:$B$53,'Share Values'!AD$11,'Transactions (Dated)'!$C$2:$C$53,"Buy")-SUMIFS('Transactions (Dated)'!$E$2:$E$53,'Transactions (Dated)'!$D$2:$D$53,'Share Values'!$X1040,'Transactions (Dated)'!$B$2:$B$53,'Share Values'!AD$11,'Transactions (Dated)'!$C$2:$C$53,"Sell")</f>
        <v>0</v>
      </c>
      <c r="AE1040" s="40">
        <f ca="1">AE1039+SUMIFS('Transactions (Dated)'!$E$2:$E$53,'Transactions (Dated)'!$D$2:$D$53,'Share Values'!$X1040,'Transactions (Dated)'!$B$2:$B$53,'Share Values'!AE$11,'Transactions (Dated)'!$C$2:$C$53,"Buy")-SUMIFS('Transactions (Dated)'!$E$2:$E$53,'Transactions (Dated)'!$D$2:$D$53,'Share Values'!$X1040,'Transactions (Dated)'!$B$2:$B$53,'Share Values'!AE$11,'Transactions (Dated)'!$C$2:$C$53,"Sell")</f>
        <v>2900</v>
      </c>
      <c r="AF1040" s="40">
        <f ca="1">AF1039+SUMIFS('Transactions (Dated)'!$E$2:$E$53,'Transactions (Dated)'!$D$2:$D$53,'Share Values'!$X1040,'Transactions (Dated)'!$B$2:$B$53,'Share Values'!AF$11,'Transactions (Dated)'!$C$2:$C$53,"Buy")-SUMIFS('Transactions (Dated)'!$E$2:$E$53,'Transactions (Dated)'!$D$2:$D$53,'Share Values'!$X1040,'Transactions (Dated)'!$B$2:$B$53,'Share Values'!AF$11,'Transactions (Dated)'!$C$2:$C$53,"Sell")</f>
        <v>14201</v>
      </c>
      <c r="AG1040" s="40">
        <f ca="1">AG1039+SUMIFS('Transactions (Dated)'!$E$2:$E$53,'Transactions (Dated)'!$D$2:$D$53,'Share Values'!$X1040,'Transactions (Dated)'!$B$2:$B$53,'Share Values'!AG$11,'Transactions (Dated)'!$C$2:$C$53,"Buy")-SUMIFS('Transactions (Dated)'!$E$2:$E$53,'Transactions (Dated)'!$D$2:$D$53,'Share Values'!$X1040,'Transactions (Dated)'!$B$2:$B$53,'Share Values'!AG$11,'Transactions (Dated)'!$C$2:$C$53,"Sell")</f>
        <v>6835</v>
      </c>
      <c r="AH1040" s="40">
        <f ca="1">AH1039+SUMIFS('Transactions (Dated)'!$E$2:$E$53,'Transactions (Dated)'!$D$2:$D$53,'Share Values'!$X1040,'Transactions (Dated)'!$B$2:$B$53,'Share Values'!AH$11,'Transactions (Dated)'!$C$2:$C$53,"Buy")-SUMIFS('Transactions (Dated)'!$E$2:$E$53,'Transactions (Dated)'!$D$2:$D$53,'Share Values'!$X1040,'Transactions (Dated)'!$B$2:$B$53,'Share Values'!AH$11,'Transactions (Dated)'!$C$2:$C$53,"Sell")</f>
        <v>0</v>
      </c>
      <c r="AI1040" s="40">
        <f ca="1">AI1039+SUMIFS('Transactions (Dated)'!$E$2:$E$53,'Transactions (Dated)'!$D$2:$D$53,'Share Values'!$X1040,'Transactions (Dated)'!$B$2:$B$53,'Share Values'!AI$11,'Transactions (Dated)'!$C$2:$C$53,"Buy")-SUMIFS('Transactions (Dated)'!$E$2:$E$53,'Transactions (Dated)'!$D$2:$D$53,'Share Values'!$X1040,'Transactions (Dated)'!$B$2:$B$53,'Share Values'!AI$11,'Transactions (Dated)'!$C$2:$C$53,"Sell")</f>
        <v>0</v>
      </c>
      <c r="AJ1040" s="40">
        <f ca="1">AJ1039+SUMIFS('Transactions (Dated)'!$E$2:$E$53,'Transactions (Dated)'!$D$2:$D$53,'Share Values'!$X1040,'Transactions (Dated)'!$B$2:$B$53,'Share Values'!AJ$11,'Transactions (Dated)'!$C$2:$C$53,"Buy")-SUMIFS('Transactions (Dated)'!$E$2:$E$53,'Transactions (Dated)'!$D$2:$D$53,'Share Values'!$X1040,'Transactions (Dated)'!$B$2:$B$53,'Share Values'!AJ$11,'Transactions (Dated)'!$C$2:$C$53,"Sell")</f>
        <v>0</v>
      </c>
      <c r="AK1040" s="40">
        <f ca="1">AK1039+SUMIFS('Transactions (Dated)'!$E$2:$E$53,'Transactions (Dated)'!$D$2:$D$53,'Share Values'!$X1040,'Transactions (Dated)'!$B$2:$B$53,'Share Values'!AK$11,'Transactions (Dated)'!$C$2:$C$53,"Buy")-SUMIFS('Transactions (Dated)'!$E$2:$E$53,'Transactions (Dated)'!$D$2:$D$53,'Share Values'!$X1040,'Transactions (Dated)'!$B$2:$B$53,'Share Values'!AK$11,'Transactions (Dated)'!$C$2:$C$53,"Sell")</f>
        <v>0</v>
      </c>
      <c r="AL1040" s="40">
        <f ca="1">AL1039+SUMIFS('Transactions (Dated)'!$E$2:$E$53,'Transactions (Dated)'!$D$2:$D$53,'Share Values'!$X1040,'Transactions (Dated)'!$B$2:$B$53,'Share Values'!AL$11,'Transactions (Dated)'!$C$2:$C$53,"Buy")-SUMIFS('Transactions (Dated)'!$E$2:$E$53,'Transactions (Dated)'!$D$2:$D$53,'Share Values'!$X1040,'Transactions (Dated)'!$B$2:$B$53,'Share Values'!AL$11,'Transactions (Dated)'!$C$2:$C$53,"Sell")</f>
        <v>0</v>
      </c>
      <c r="AM1040" s="40">
        <f ca="1">AM1039+SUMIFS('Transactions (Dated)'!$E$2:$E$53,'Transactions (Dated)'!$D$2:$D$53,'Share Values'!$X1040,'Transactions (Dated)'!$B$2:$B$53,'Share Values'!AM$11,'Transactions (Dated)'!$C$2:$C$53,"Buy")-SUMIFS('Transactions (Dated)'!$E$2:$E$53,'Transactions (Dated)'!$D$2:$D$53,'Share Values'!$X1040,'Transactions (Dated)'!$B$2:$B$53,'Share Values'!AM$11,'Transactions (Dated)'!$C$2:$C$53,"Sell")</f>
        <v>0</v>
      </c>
      <c r="AN1040" s="40">
        <f ca="1">AN1039+SUMIFS('Transactions (Dated)'!$E$2:$E$53,'Transactions (Dated)'!$D$2:$D$53,'Share Values'!$X1040,'Transactions (Dated)'!$B$2:$B$53,'Share Values'!AN$11,'Transactions (Dated)'!$C$2:$C$53,"Buy")-SUMIFS('Transactions (Dated)'!$E$2:$E$53,'Transactions (Dated)'!$D$2:$D$53,'Share Values'!$X1040,'Transactions (Dated)'!$B$2:$B$53,'Share Values'!AN$11,'Transactions (Dated)'!$C$2:$C$53,"Sell")</f>
        <v>0</v>
      </c>
      <c r="AQ1040" s="3">
        <f t="shared" si="421"/>
        <v>43410</v>
      </c>
      <c r="AR1040" s="6">
        <f t="shared" ca="1" si="422"/>
        <v>57211.25</v>
      </c>
      <c r="AS1040" s="6">
        <f t="shared" ca="1" si="423"/>
        <v>29343.75</v>
      </c>
      <c r="AT1040" s="6">
        <f t="shared" ca="1" si="424"/>
        <v>544799.19000000006</v>
      </c>
      <c r="AU1040" s="6">
        <f t="shared" ca="1" si="425"/>
        <v>49929.880000000005</v>
      </c>
      <c r="AV1040" s="6">
        <f t="shared" ca="1" si="426"/>
        <v>0</v>
      </c>
      <c r="AW1040" s="6">
        <f t="shared" ca="1" si="427"/>
        <v>0</v>
      </c>
      <c r="AX1040" s="6">
        <f t="shared" ca="1" si="428"/>
        <v>32654</v>
      </c>
      <c r="AY1040" s="6">
        <f t="shared" ca="1" si="429"/>
        <v>0</v>
      </c>
      <c r="AZ1040" s="6">
        <f t="shared" ca="1" si="430"/>
        <v>0</v>
      </c>
      <c r="BA1040" s="6">
        <f t="shared" ca="1" si="431"/>
        <v>0</v>
      </c>
      <c r="BB1040" s="6">
        <f t="shared" ca="1" si="432"/>
        <v>0</v>
      </c>
      <c r="BC1040" s="6">
        <f t="shared" ca="1" si="433"/>
        <v>0</v>
      </c>
      <c r="BD1040" s="6">
        <f t="shared" ca="1" si="434"/>
        <v>0</v>
      </c>
      <c r="BE1040" s="6">
        <f t="shared" ca="1" si="435"/>
        <v>0</v>
      </c>
      <c r="BF1040" s="6">
        <f t="shared" ca="1" si="443"/>
        <v>0</v>
      </c>
      <c r="BG1040" s="6">
        <f t="shared" ca="1" si="444"/>
        <v>0</v>
      </c>
      <c r="BJ1040" s="4">
        <f t="shared" ca="1" si="436"/>
        <v>713938.07000000007</v>
      </c>
      <c r="BL1040" s="3">
        <f t="shared" si="437"/>
        <v>43410</v>
      </c>
      <c r="BM1040" s="6">
        <f>BM1039+SUMIFS('Transactions (Dated)'!G:G,'Transactions (Dated)'!D:D,'Share Values'!AQ1040)</f>
        <v>14317.649999999987</v>
      </c>
      <c r="BN1040" s="6">
        <f ca="1">BN1039+SUMIFS('Transactions (Dated)'!$F:$F,'Transactions (Dated)'!$D:$D,$BL1040,'Transactions (Dated)'!$B:$B,BN$11,'Transactions (Dated)'!$C:$C,"Dividend (paid to cash)")*Y1040</f>
        <v>0</v>
      </c>
      <c r="BO1040" s="6">
        <f ca="1">BO1039+SUMIFS('Transactions (Dated)'!$F:$F,'Transactions (Dated)'!$D:$D,$BL1040,'Transactions (Dated)'!$B:$B,BO$11,'Transactions (Dated)'!$C:$C,"Dividend (paid to cash)")*Z1040</f>
        <v>2750</v>
      </c>
      <c r="BP1040" s="6">
        <f ca="1">BP1039+SUMIFS('Transactions (Dated)'!$F:$F,'Transactions (Dated)'!$D:$D,$BL1040,'Transactions (Dated)'!$B:$B,BP$11,'Transactions (Dated)'!$C:$C,"Dividend (paid to cash)")*AA1040</f>
        <v>51745.237000000008</v>
      </c>
      <c r="BQ1040" s="6">
        <f ca="1">BQ1039+SUMIFS('Transactions (Dated)'!$F:$F,'Transactions (Dated)'!$D:$D,$BL1040,'Transactions (Dated)'!$B:$B,BQ$11,'Transactions (Dated)'!$C:$C,"Dividend (paid to cash)")*AB1040</f>
        <v>1026.4099999999999</v>
      </c>
      <c r="BR1040" s="6">
        <f ca="1">BR1039+SUMIFS('Transactions (Dated)'!$F:$F,'Transactions (Dated)'!$D:$D,$BL1040,'Transactions (Dated)'!$B:$B,BR$11,'Transactions (Dated)'!$C:$C,"Dividend (paid to cash)")*AC1040</f>
        <v>0</v>
      </c>
      <c r="BS1040" s="6">
        <f ca="1">BS1039+SUMIFS('Transactions (Dated)'!$F:$F,'Transactions (Dated)'!$D:$D,$BL1040,'Transactions (Dated)'!$B:$B,BS$11,'Transactions (Dated)'!$C:$C,"Dividend (paid to cash)")*AD1040</f>
        <v>0</v>
      </c>
      <c r="BT1040" s="6">
        <f ca="1">BT1039+SUMIFS('Transactions (Dated)'!$F:$F,'Transactions (Dated)'!$D:$D,$BL1040,'Transactions (Dated)'!$B:$B,BT$11,'Transactions (Dated)'!$C:$C,"Dividend (paid to cash)")*AE1040</f>
        <v>12470</v>
      </c>
      <c r="BU1040" s="6">
        <f ca="1">BU1039+SUMIFS('Transactions (Dated)'!$F:$F,'Transactions (Dated)'!$D:$D,$BL1040,'Transactions (Dated)'!$B:$B,BU$11,'Transactions (Dated)'!$C:$C,"Dividend (paid to cash)")*AF1040</f>
        <v>0</v>
      </c>
      <c r="BV1040" s="6">
        <f ca="1">BV1039+SUMIFS('Transactions (Dated)'!$F:$F,'Transactions (Dated)'!$D:$D,$BL1040,'Transactions (Dated)'!$B:$B,BV$11,'Transactions (Dated)'!$C:$C,"Dividend (paid to cash)")*AG1040</f>
        <v>0</v>
      </c>
      <c r="BW1040" s="6">
        <f ca="1">BW1039+SUMIFS('Transactions (Dated)'!$F:$F,'Transactions (Dated)'!$D:$D,$BL1040,'Transactions (Dated)'!$B:$B,BW$11,'Transactions (Dated)'!$C:$C,"Dividend (paid to cash)")*AH1040</f>
        <v>0</v>
      </c>
      <c r="BX1040" s="6">
        <f ca="1">BX1039+SUMIFS('Transactions (Dated)'!$F:$F,'Transactions (Dated)'!$D:$D,$BL1040,'Transactions (Dated)'!$B:$B,BX$11,'Transactions (Dated)'!$C:$C,"Dividend (paid to cash)")*AI1040</f>
        <v>0</v>
      </c>
      <c r="BY1040" s="6">
        <f ca="1">BY1039+SUMIFS('Transactions (Dated)'!$F:$F,'Transactions (Dated)'!$D:$D,$BL1040,'Transactions (Dated)'!$B:$B,BY$11,'Transactions (Dated)'!$C:$C,"Dividend (paid to cash)")*AJ1040</f>
        <v>0</v>
      </c>
      <c r="BZ1040" s="6">
        <f ca="1">BZ1039+SUMIFS('Transactions (Dated)'!$F:$F,'Transactions (Dated)'!$D:$D,$BL1040,'Transactions (Dated)'!$B:$B,BZ$11,'Transactions (Dated)'!$C:$C,"Dividend (paid to cash)")*AK1040</f>
        <v>0</v>
      </c>
      <c r="CA1040" s="6">
        <f ca="1">CA1039+SUMIFS('Transactions (Dated)'!$F:$F,'Transactions (Dated)'!$D:$D,$BL1040,'Transactions (Dated)'!$B:$B,CA$11,'Transactions (Dated)'!$C:$C,"Dividend (paid to cash)")*AL1040</f>
        <v>0</v>
      </c>
      <c r="CB1040" s="6">
        <v>0</v>
      </c>
      <c r="CC1040" s="6">
        <v>0</v>
      </c>
      <c r="CF1040" s="6">
        <f t="shared" ca="1" si="438"/>
        <v>82309.296999999991</v>
      </c>
      <c r="CH1040" s="3">
        <f t="shared" si="439"/>
        <v>43410</v>
      </c>
      <c r="CI1040" s="4">
        <f t="shared" ca="1" si="440"/>
        <v>713938.07000000007</v>
      </c>
      <c r="CJ1040" s="4">
        <f t="shared" ca="1" si="441"/>
        <v>82309.296999999991</v>
      </c>
      <c r="CL1040" s="4">
        <f t="shared" ca="1" si="442"/>
        <v>796247.36700000009</v>
      </c>
    </row>
    <row r="1041" spans="2:90" x14ac:dyDescent="0.15">
      <c r="B1041" s="3">
        <v>43411</v>
      </c>
      <c r="E1041" s="86">
        <v>43411</v>
      </c>
      <c r="F1041" s="53">
        <v>12.62</v>
      </c>
      <c r="G1041">
        <v>3.17</v>
      </c>
      <c r="H1041">
        <v>20.78</v>
      </c>
      <c r="I1041">
        <v>26.58</v>
      </c>
      <c r="K1041">
        <v>11.41</v>
      </c>
      <c r="L1041">
        <v>11.16</v>
      </c>
      <c r="O1041">
        <v>14.91</v>
      </c>
      <c r="Q1041">
        <v>0.86</v>
      </c>
      <c r="R1041">
        <v>6.62</v>
      </c>
      <c r="S1041">
        <v>44.83</v>
      </c>
      <c r="T1041">
        <v>0.35</v>
      </c>
      <c r="U1041">
        <v>44.83</v>
      </c>
      <c r="X1041" s="3">
        <f t="shared" si="420"/>
        <v>43411</v>
      </c>
      <c r="Y1041" s="40">
        <f ca="1">Y1040+SUMIFS('Transactions (Dated)'!$E$2:$E$53,'Transactions (Dated)'!$D$2:$D$53,'Share Values'!$X1041,'Transactions (Dated)'!$B$2:$B$53,'Share Values'!Y$11,'Transactions (Dated)'!$C$2:$C$53,"Buy")-SUMIFS('Transactions (Dated)'!$E$2:$E$53,'Transactions (Dated)'!$D$2:$D$53,'Share Values'!$X1041,'Transactions (Dated)'!$B$2:$B$53,'Share Values'!Y$11,'Transactions (Dated)'!$C$2:$C$53,"Sell")</f>
        <v>4625</v>
      </c>
      <c r="Z1041" s="40">
        <f ca="1">Z1040+SUMIFS('Transactions (Dated)'!$E$2:$E$53,'Transactions (Dated)'!$D$2:$D$53,'Share Values'!$X1041,'Transactions (Dated)'!$B$2:$B$53,'Share Values'!Z$11,'Transactions (Dated)'!$C$2:$C$53,"Buy")-SUMIFS('Transactions (Dated)'!$E$2:$E$53,'Transactions (Dated)'!$D$2:$D$53,'Share Values'!$X1041,'Transactions (Dated)'!$B$2:$B$53,'Share Values'!Z$11,'Transactions (Dated)'!$C$2:$C$53,"Sell")</f>
        <v>9375</v>
      </c>
      <c r="AA1041" s="40">
        <f ca="1">AA1040+SUMIFS('Transactions (Dated)'!$E$2:$E$53,'Transactions (Dated)'!$D$2:$D$53,'Share Values'!$X1041,'Transactions (Dated)'!$B$2:$B$53,'Share Values'!AA$11,'Transactions (Dated)'!$C$2:$C$53,"Buy")-SUMIFS('Transactions (Dated)'!$E$2:$E$53,'Transactions (Dated)'!$D$2:$D$53,'Share Values'!$X1041,'Transactions (Dated)'!$B$2:$B$53,'Share Values'!AA$11,'Transactions (Dated)'!$C$2:$C$53,"Sell")</f>
        <v>26357</v>
      </c>
      <c r="AB1041" s="40">
        <f ca="1">AB1040+SUMIFS('Transactions (Dated)'!$E$2:$E$53,'Transactions (Dated)'!$D$2:$D$53,'Share Values'!$X1041,'Transactions (Dated)'!$B$2:$B$53,'Share Values'!AB$11,'Transactions (Dated)'!$C$2:$C$53,"Buy")-SUMIFS('Transactions (Dated)'!$E$2:$E$53,'Transactions (Dated)'!$D$2:$D$53,'Share Values'!$X1041,'Transactions (Dated)'!$B$2:$B$53,'Share Values'!AB$11,'Transactions (Dated)'!$C$2:$C$53,"Sell")</f>
        <v>1892</v>
      </c>
      <c r="AC1041" s="40">
        <f ca="1">AC1040+SUMIFS('Transactions (Dated)'!$E$2:$E$53,'Transactions (Dated)'!$D$2:$D$53,'Share Values'!$X1041,'Transactions (Dated)'!$B$2:$B$53,'Share Values'!AC$11,'Transactions (Dated)'!$C$2:$C$53,"Buy")-SUMIFS('Transactions (Dated)'!$E$2:$E$53,'Transactions (Dated)'!$D$2:$D$53,'Share Values'!$X1041,'Transactions (Dated)'!$B$2:$B$53,'Share Values'!AC$11,'Transactions (Dated)'!$C$2:$C$53,"Sell")</f>
        <v>2348</v>
      </c>
      <c r="AD1041" s="40">
        <f ca="1">AD1040+SUMIFS('Transactions (Dated)'!$E$2:$E$53,'Transactions (Dated)'!$D$2:$D$53,'Share Values'!$X1041,'Transactions (Dated)'!$B$2:$B$53,'Share Values'!AD$11,'Transactions (Dated)'!$C$2:$C$53,"Buy")-SUMIFS('Transactions (Dated)'!$E$2:$E$53,'Transactions (Dated)'!$D$2:$D$53,'Share Values'!$X1041,'Transactions (Dated)'!$B$2:$B$53,'Share Values'!AD$11,'Transactions (Dated)'!$C$2:$C$53,"Sell")</f>
        <v>0</v>
      </c>
      <c r="AE1041" s="40">
        <f ca="1">AE1040+SUMIFS('Transactions (Dated)'!$E$2:$E$53,'Transactions (Dated)'!$D$2:$D$53,'Share Values'!$X1041,'Transactions (Dated)'!$B$2:$B$53,'Share Values'!AE$11,'Transactions (Dated)'!$C$2:$C$53,"Buy")-SUMIFS('Transactions (Dated)'!$E$2:$E$53,'Transactions (Dated)'!$D$2:$D$53,'Share Values'!$X1041,'Transactions (Dated)'!$B$2:$B$53,'Share Values'!AE$11,'Transactions (Dated)'!$C$2:$C$53,"Sell")</f>
        <v>2900</v>
      </c>
      <c r="AF1041" s="40">
        <f ca="1">AF1040+SUMIFS('Transactions (Dated)'!$E$2:$E$53,'Transactions (Dated)'!$D$2:$D$53,'Share Values'!$X1041,'Transactions (Dated)'!$B$2:$B$53,'Share Values'!AF$11,'Transactions (Dated)'!$C$2:$C$53,"Buy")-SUMIFS('Transactions (Dated)'!$E$2:$E$53,'Transactions (Dated)'!$D$2:$D$53,'Share Values'!$X1041,'Transactions (Dated)'!$B$2:$B$53,'Share Values'!AF$11,'Transactions (Dated)'!$C$2:$C$53,"Sell")</f>
        <v>14201</v>
      </c>
      <c r="AG1041" s="40">
        <f ca="1">AG1040+SUMIFS('Transactions (Dated)'!$E$2:$E$53,'Transactions (Dated)'!$D$2:$D$53,'Share Values'!$X1041,'Transactions (Dated)'!$B$2:$B$53,'Share Values'!AG$11,'Transactions (Dated)'!$C$2:$C$53,"Buy")-SUMIFS('Transactions (Dated)'!$E$2:$E$53,'Transactions (Dated)'!$D$2:$D$53,'Share Values'!$X1041,'Transactions (Dated)'!$B$2:$B$53,'Share Values'!AG$11,'Transactions (Dated)'!$C$2:$C$53,"Sell")</f>
        <v>6835</v>
      </c>
      <c r="AH1041" s="40">
        <f ca="1">AH1040+SUMIFS('Transactions (Dated)'!$E$2:$E$53,'Transactions (Dated)'!$D$2:$D$53,'Share Values'!$X1041,'Transactions (Dated)'!$B$2:$B$53,'Share Values'!AH$11,'Transactions (Dated)'!$C$2:$C$53,"Buy")-SUMIFS('Transactions (Dated)'!$E$2:$E$53,'Transactions (Dated)'!$D$2:$D$53,'Share Values'!$X1041,'Transactions (Dated)'!$B$2:$B$53,'Share Values'!AH$11,'Transactions (Dated)'!$C$2:$C$53,"Sell")</f>
        <v>0</v>
      </c>
      <c r="AI1041" s="40">
        <f ca="1">AI1040+SUMIFS('Transactions (Dated)'!$E$2:$E$53,'Transactions (Dated)'!$D$2:$D$53,'Share Values'!$X1041,'Transactions (Dated)'!$B$2:$B$53,'Share Values'!AI$11,'Transactions (Dated)'!$C$2:$C$53,"Buy")-SUMIFS('Transactions (Dated)'!$E$2:$E$53,'Transactions (Dated)'!$D$2:$D$53,'Share Values'!$X1041,'Transactions (Dated)'!$B$2:$B$53,'Share Values'!AI$11,'Transactions (Dated)'!$C$2:$C$53,"Sell")</f>
        <v>0</v>
      </c>
      <c r="AJ1041" s="40">
        <f ca="1">AJ1040+SUMIFS('Transactions (Dated)'!$E$2:$E$53,'Transactions (Dated)'!$D$2:$D$53,'Share Values'!$X1041,'Transactions (Dated)'!$B$2:$B$53,'Share Values'!AJ$11,'Transactions (Dated)'!$C$2:$C$53,"Buy")-SUMIFS('Transactions (Dated)'!$E$2:$E$53,'Transactions (Dated)'!$D$2:$D$53,'Share Values'!$X1041,'Transactions (Dated)'!$B$2:$B$53,'Share Values'!AJ$11,'Transactions (Dated)'!$C$2:$C$53,"Sell")</f>
        <v>0</v>
      </c>
      <c r="AK1041" s="40">
        <f ca="1">AK1040+SUMIFS('Transactions (Dated)'!$E$2:$E$53,'Transactions (Dated)'!$D$2:$D$53,'Share Values'!$X1041,'Transactions (Dated)'!$B$2:$B$53,'Share Values'!AK$11,'Transactions (Dated)'!$C$2:$C$53,"Buy")-SUMIFS('Transactions (Dated)'!$E$2:$E$53,'Transactions (Dated)'!$D$2:$D$53,'Share Values'!$X1041,'Transactions (Dated)'!$B$2:$B$53,'Share Values'!AK$11,'Transactions (Dated)'!$C$2:$C$53,"Sell")</f>
        <v>0</v>
      </c>
      <c r="AL1041" s="40">
        <f ca="1">AL1040+SUMIFS('Transactions (Dated)'!$E$2:$E$53,'Transactions (Dated)'!$D$2:$D$53,'Share Values'!$X1041,'Transactions (Dated)'!$B$2:$B$53,'Share Values'!AL$11,'Transactions (Dated)'!$C$2:$C$53,"Buy")-SUMIFS('Transactions (Dated)'!$E$2:$E$53,'Transactions (Dated)'!$D$2:$D$53,'Share Values'!$X1041,'Transactions (Dated)'!$B$2:$B$53,'Share Values'!AL$11,'Transactions (Dated)'!$C$2:$C$53,"Sell")</f>
        <v>0</v>
      </c>
      <c r="AM1041" s="40">
        <f ca="1">AM1040+SUMIFS('Transactions (Dated)'!$E$2:$E$53,'Transactions (Dated)'!$D$2:$D$53,'Share Values'!$X1041,'Transactions (Dated)'!$B$2:$B$53,'Share Values'!AM$11,'Transactions (Dated)'!$C$2:$C$53,"Buy")-SUMIFS('Transactions (Dated)'!$E$2:$E$53,'Transactions (Dated)'!$D$2:$D$53,'Share Values'!$X1041,'Transactions (Dated)'!$B$2:$B$53,'Share Values'!AM$11,'Transactions (Dated)'!$C$2:$C$53,"Sell")</f>
        <v>0</v>
      </c>
      <c r="AN1041" s="40">
        <f ca="1">AN1040+SUMIFS('Transactions (Dated)'!$E$2:$E$53,'Transactions (Dated)'!$D$2:$D$53,'Share Values'!$X1041,'Transactions (Dated)'!$B$2:$B$53,'Share Values'!AN$11,'Transactions (Dated)'!$C$2:$C$53,"Buy")-SUMIFS('Transactions (Dated)'!$E$2:$E$53,'Transactions (Dated)'!$D$2:$D$53,'Share Values'!$X1041,'Transactions (Dated)'!$B$2:$B$53,'Share Values'!AN$11,'Transactions (Dated)'!$C$2:$C$53,"Sell")</f>
        <v>0</v>
      </c>
      <c r="AQ1041" s="3">
        <f t="shared" si="421"/>
        <v>43411</v>
      </c>
      <c r="AR1041" s="6">
        <f t="shared" ca="1" si="422"/>
        <v>58367.5</v>
      </c>
      <c r="AS1041" s="6">
        <f t="shared" ca="1" si="423"/>
        <v>29718.75</v>
      </c>
      <c r="AT1041" s="6">
        <f t="shared" ca="1" si="424"/>
        <v>547698.46000000008</v>
      </c>
      <c r="AU1041" s="6">
        <f t="shared" ca="1" si="425"/>
        <v>50289.359999999993</v>
      </c>
      <c r="AV1041" s="6">
        <f t="shared" ca="1" si="426"/>
        <v>0</v>
      </c>
      <c r="AW1041" s="6">
        <f t="shared" ca="1" si="427"/>
        <v>0</v>
      </c>
      <c r="AX1041" s="6">
        <f t="shared" ca="1" si="428"/>
        <v>32364</v>
      </c>
      <c r="AY1041" s="6">
        <f t="shared" ca="1" si="429"/>
        <v>0</v>
      </c>
      <c r="AZ1041" s="6">
        <f t="shared" ca="1" si="430"/>
        <v>0</v>
      </c>
      <c r="BA1041" s="6">
        <f t="shared" ca="1" si="431"/>
        <v>0</v>
      </c>
      <c r="BB1041" s="6">
        <f t="shared" ca="1" si="432"/>
        <v>0</v>
      </c>
      <c r="BC1041" s="6">
        <f t="shared" ca="1" si="433"/>
        <v>0</v>
      </c>
      <c r="BD1041" s="6">
        <f t="shared" ca="1" si="434"/>
        <v>0</v>
      </c>
      <c r="BE1041" s="6">
        <f t="shared" ca="1" si="435"/>
        <v>0</v>
      </c>
      <c r="BF1041" s="6">
        <f t="shared" ca="1" si="443"/>
        <v>0</v>
      </c>
      <c r="BG1041" s="6">
        <f t="shared" ca="1" si="444"/>
        <v>0</v>
      </c>
      <c r="BJ1041" s="4">
        <f t="shared" ca="1" si="436"/>
        <v>718438.07000000007</v>
      </c>
      <c r="BL1041" s="3">
        <f t="shared" si="437"/>
        <v>43411</v>
      </c>
      <c r="BM1041" s="6">
        <f>BM1040+SUMIFS('Transactions (Dated)'!G:G,'Transactions (Dated)'!D:D,'Share Values'!AQ1041)</f>
        <v>14317.649999999987</v>
      </c>
      <c r="BN1041" s="6">
        <f ca="1">BN1040+SUMIFS('Transactions (Dated)'!$F:$F,'Transactions (Dated)'!$D:$D,$BL1041,'Transactions (Dated)'!$B:$B,BN$11,'Transactions (Dated)'!$C:$C,"Dividend (paid to cash)")*Y1041</f>
        <v>0</v>
      </c>
      <c r="BO1041" s="6">
        <f ca="1">BO1040+SUMIFS('Transactions (Dated)'!$F:$F,'Transactions (Dated)'!$D:$D,$BL1041,'Transactions (Dated)'!$B:$B,BO$11,'Transactions (Dated)'!$C:$C,"Dividend (paid to cash)")*Z1041</f>
        <v>2750</v>
      </c>
      <c r="BP1041" s="6">
        <f ca="1">BP1040+SUMIFS('Transactions (Dated)'!$F:$F,'Transactions (Dated)'!$D:$D,$BL1041,'Transactions (Dated)'!$B:$B,BP$11,'Transactions (Dated)'!$C:$C,"Dividend (paid to cash)")*AA1041</f>
        <v>51745.237000000008</v>
      </c>
      <c r="BQ1041" s="6">
        <f ca="1">BQ1040+SUMIFS('Transactions (Dated)'!$F:$F,'Transactions (Dated)'!$D:$D,$BL1041,'Transactions (Dated)'!$B:$B,BQ$11,'Transactions (Dated)'!$C:$C,"Dividend (paid to cash)")*AB1041</f>
        <v>1026.4099999999999</v>
      </c>
      <c r="BR1041" s="6">
        <f ca="1">BR1040+SUMIFS('Transactions (Dated)'!$F:$F,'Transactions (Dated)'!$D:$D,$BL1041,'Transactions (Dated)'!$B:$B,BR$11,'Transactions (Dated)'!$C:$C,"Dividend (paid to cash)")*AC1041</f>
        <v>0</v>
      </c>
      <c r="BS1041" s="6">
        <f ca="1">BS1040+SUMIFS('Transactions (Dated)'!$F:$F,'Transactions (Dated)'!$D:$D,$BL1041,'Transactions (Dated)'!$B:$B,BS$11,'Transactions (Dated)'!$C:$C,"Dividend (paid to cash)")*AD1041</f>
        <v>0</v>
      </c>
      <c r="BT1041" s="6">
        <f ca="1">BT1040+SUMIFS('Transactions (Dated)'!$F:$F,'Transactions (Dated)'!$D:$D,$BL1041,'Transactions (Dated)'!$B:$B,BT$11,'Transactions (Dated)'!$C:$C,"Dividend (paid to cash)")*AE1041</f>
        <v>12470</v>
      </c>
      <c r="BU1041" s="6">
        <f ca="1">BU1040+SUMIFS('Transactions (Dated)'!$F:$F,'Transactions (Dated)'!$D:$D,$BL1041,'Transactions (Dated)'!$B:$B,BU$11,'Transactions (Dated)'!$C:$C,"Dividend (paid to cash)")*AF1041</f>
        <v>0</v>
      </c>
      <c r="BV1041" s="6">
        <f ca="1">BV1040+SUMIFS('Transactions (Dated)'!$F:$F,'Transactions (Dated)'!$D:$D,$BL1041,'Transactions (Dated)'!$B:$B,BV$11,'Transactions (Dated)'!$C:$C,"Dividend (paid to cash)")*AG1041</f>
        <v>0</v>
      </c>
      <c r="BW1041" s="6">
        <f ca="1">BW1040+SUMIFS('Transactions (Dated)'!$F:$F,'Transactions (Dated)'!$D:$D,$BL1041,'Transactions (Dated)'!$B:$B,BW$11,'Transactions (Dated)'!$C:$C,"Dividend (paid to cash)")*AH1041</f>
        <v>0</v>
      </c>
      <c r="BX1041" s="6">
        <f ca="1">BX1040+SUMIFS('Transactions (Dated)'!$F:$F,'Transactions (Dated)'!$D:$D,$BL1041,'Transactions (Dated)'!$B:$B,BX$11,'Transactions (Dated)'!$C:$C,"Dividend (paid to cash)")*AI1041</f>
        <v>0</v>
      </c>
      <c r="BY1041" s="6">
        <f ca="1">BY1040+SUMIFS('Transactions (Dated)'!$F:$F,'Transactions (Dated)'!$D:$D,$BL1041,'Transactions (Dated)'!$B:$B,BY$11,'Transactions (Dated)'!$C:$C,"Dividend (paid to cash)")*AJ1041</f>
        <v>0</v>
      </c>
      <c r="BZ1041" s="6">
        <f ca="1">BZ1040+SUMIFS('Transactions (Dated)'!$F:$F,'Transactions (Dated)'!$D:$D,$BL1041,'Transactions (Dated)'!$B:$B,BZ$11,'Transactions (Dated)'!$C:$C,"Dividend (paid to cash)")*AK1041</f>
        <v>0</v>
      </c>
      <c r="CA1041" s="6">
        <f ca="1">CA1040+SUMIFS('Transactions (Dated)'!$F:$F,'Transactions (Dated)'!$D:$D,$BL1041,'Transactions (Dated)'!$B:$B,CA$11,'Transactions (Dated)'!$C:$C,"Dividend (paid to cash)")*AL1041</f>
        <v>0</v>
      </c>
      <c r="CB1041" s="6">
        <v>0</v>
      </c>
      <c r="CC1041" s="6">
        <v>0</v>
      </c>
      <c r="CF1041" s="6">
        <f t="shared" ca="1" si="438"/>
        <v>82309.296999999991</v>
      </c>
      <c r="CH1041" s="3">
        <f t="shared" si="439"/>
        <v>43411</v>
      </c>
      <c r="CI1041" s="4">
        <f t="shared" ca="1" si="440"/>
        <v>718438.07000000007</v>
      </c>
      <c r="CJ1041" s="4">
        <f t="shared" ca="1" si="441"/>
        <v>82309.296999999991</v>
      </c>
      <c r="CL1041" s="4">
        <f t="shared" ca="1" si="442"/>
        <v>800747.36700000009</v>
      </c>
    </row>
    <row r="1042" spans="2:90" x14ac:dyDescent="0.15">
      <c r="B1042" s="3">
        <v>43412</v>
      </c>
      <c r="E1042" s="86">
        <v>43412</v>
      </c>
      <c r="F1042" s="53">
        <v>12.59</v>
      </c>
      <c r="G1042">
        <v>3</v>
      </c>
      <c r="H1042">
        <v>20.765000000000001</v>
      </c>
      <c r="I1042">
        <v>27.23</v>
      </c>
      <c r="K1042">
        <v>11.35</v>
      </c>
      <c r="L1042">
        <v>11.18</v>
      </c>
      <c r="O1042">
        <v>14.99</v>
      </c>
      <c r="Q1042">
        <v>0.86</v>
      </c>
      <c r="R1042">
        <v>6.63</v>
      </c>
      <c r="S1042">
        <v>45.09</v>
      </c>
      <c r="T1042">
        <v>0.32</v>
      </c>
      <c r="U1042">
        <v>45.09</v>
      </c>
      <c r="X1042" s="3">
        <f t="shared" si="420"/>
        <v>43412</v>
      </c>
      <c r="Y1042" s="40">
        <f ca="1">Y1041+SUMIFS('Transactions (Dated)'!$E$2:$E$53,'Transactions (Dated)'!$D$2:$D$53,'Share Values'!$X1042,'Transactions (Dated)'!$B$2:$B$53,'Share Values'!Y$11,'Transactions (Dated)'!$C$2:$C$53,"Buy")-SUMIFS('Transactions (Dated)'!$E$2:$E$53,'Transactions (Dated)'!$D$2:$D$53,'Share Values'!$X1042,'Transactions (Dated)'!$B$2:$B$53,'Share Values'!Y$11,'Transactions (Dated)'!$C$2:$C$53,"Sell")</f>
        <v>4625</v>
      </c>
      <c r="Z1042" s="40">
        <f ca="1">Z1041+SUMIFS('Transactions (Dated)'!$E$2:$E$53,'Transactions (Dated)'!$D$2:$D$53,'Share Values'!$X1042,'Transactions (Dated)'!$B$2:$B$53,'Share Values'!Z$11,'Transactions (Dated)'!$C$2:$C$53,"Buy")-SUMIFS('Transactions (Dated)'!$E$2:$E$53,'Transactions (Dated)'!$D$2:$D$53,'Share Values'!$X1042,'Transactions (Dated)'!$B$2:$B$53,'Share Values'!Z$11,'Transactions (Dated)'!$C$2:$C$53,"Sell")</f>
        <v>9375</v>
      </c>
      <c r="AA1042" s="40">
        <f ca="1">AA1041+SUMIFS('Transactions (Dated)'!$E$2:$E$53,'Transactions (Dated)'!$D$2:$D$53,'Share Values'!$X1042,'Transactions (Dated)'!$B$2:$B$53,'Share Values'!AA$11,'Transactions (Dated)'!$C$2:$C$53,"Buy")-SUMIFS('Transactions (Dated)'!$E$2:$E$53,'Transactions (Dated)'!$D$2:$D$53,'Share Values'!$X1042,'Transactions (Dated)'!$B$2:$B$53,'Share Values'!AA$11,'Transactions (Dated)'!$C$2:$C$53,"Sell")</f>
        <v>26357</v>
      </c>
      <c r="AB1042" s="40">
        <f ca="1">AB1041+SUMIFS('Transactions (Dated)'!$E$2:$E$53,'Transactions (Dated)'!$D$2:$D$53,'Share Values'!$X1042,'Transactions (Dated)'!$B$2:$B$53,'Share Values'!AB$11,'Transactions (Dated)'!$C$2:$C$53,"Buy")-SUMIFS('Transactions (Dated)'!$E$2:$E$53,'Transactions (Dated)'!$D$2:$D$53,'Share Values'!$X1042,'Transactions (Dated)'!$B$2:$B$53,'Share Values'!AB$11,'Transactions (Dated)'!$C$2:$C$53,"Sell")</f>
        <v>1892</v>
      </c>
      <c r="AC1042" s="40">
        <f ca="1">AC1041+SUMIFS('Transactions (Dated)'!$E$2:$E$53,'Transactions (Dated)'!$D$2:$D$53,'Share Values'!$X1042,'Transactions (Dated)'!$B$2:$B$53,'Share Values'!AC$11,'Transactions (Dated)'!$C$2:$C$53,"Buy")-SUMIFS('Transactions (Dated)'!$E$2:$E$53,'Transactions (Dated)'!$D$2:$D$53,'Share Values'!$X1042,'Transactions (Dated)'!$B$2:$B$53,'Share Values'!AC$11,'Transactions (Dated)'!$C$2:$C$53,"Sell")</f>
        <v>2348</v>
      </c>
      <c r="AD1042" s="40">
        <f ca="1">AD1041+SUMIFS('Transactions (Dated)'!$E$2:$E$53,'Transactions (Dated)'!$D$2:$D$53,'Share Values'!$X1042,'Transactions (Dated)'!$B$2:$B$53,'Share Values'!AD$11,'Transactions (Dated)'!$C$2:$C$53,"Buy")-SUMIFS('Transactions (Dated)'!$E$2:$E$53,'Transactions (Dated)'!$D$2:$D$53,'Share Values'!$X1042,'Transactions (Dated)'!$B$2:$B$53,'Share Values'!AD$11,'Transactions (Dated)'!$C$2:$C$53,"Sell")</f>
        <v>0</v>
      </c>
      <c r="AE1042" s="40">
        <f ca="1">AE1041+SUMIFS('Transactions (Dated)'!$E$2:$E$53,'Transactions (Dated)'!$D$2:$D$53,'Share Values'!$X1042,'Transactions (Dated)'!$B$2:$B$53,'Share Values'!AE$11,'Transactions (Dated)'!$C$2:$C$53,"Buy")-SUMIFS('Transactions (Dated)'!$E$2:$E$53,'Transactions (Dated)'!$D$2:$D$53,'Share Values'!$X1042,'Transactions (Dated)'!$B$2:$B$53,'Share Values'!AE$11,'Transactions (Dated)'!$C$2:$C$53,"Sell")</f>
        <v>2900</v>
      </c>
      <c r="AF1042" s="40">
        <f ca="1">AF1041+SUMIFS('Transactions (Dated)'!$E$2:$E$53,'Transactions (Dated)'!$D$2:$D$53,'Share Values'!$X1042,'Transactions (Dated)'!$B$2:$B$53,'Share Values'!AF$11,'Transactions (Dated)'!$C$2:$C$53,"Buy")-SUMIFS('Transactions (Dated)'!$E$2:$E$53,'Transactions (Dated)'!$D$2:$D$53,'Share Values'!$X1042,'Transactions (Dated)'!$B$2:$B$53,'Share Values'!AF$11,'Transactions (Dated)'!$C$2:$C$53,"Sell")</f>
        <v>14201</v>
      </c>
      <c r="AG1042" s="40">
        <f ca="1">AG1041+SUMIFS('Transactions (Dated)'!$E$2:$E$53,'Transactions (Dated)'!$D$2:$D$53,'Share Values'!$X1042,'Transactions (Dated)'!$B$2:$B$53,'Share Values'!AG$11,'Transactions (Dated)'!$C$2:$C$53,"Buy")-SUMIFS('Transactions (Dated)'!$E$2:$E$53,'Transactions (Dated)'!$D$2:$D$53,'Share Values'!$X1042,'Transactions (Dated)'!$B$2:$B$53,'Share Values'!AG$11,'Transactions (Dated)'!$C$2:$C$53,"Sell")</f>
        <v>6835</v>
      </c>
      <c r="AH1042" s="40">
        <f ca="1">AH1041+SUMIFS('Transactions (Dated)'!$E$2:$E$53,'Transactions (Dated)'!$D$2:$D$53,'Share Values'!$X1042,'Transactions (Dated)'!$B$2:$B$53,'Share Values'!AH$11,'Transactions (Dated)'!$C$2:$C$53,"Buy")-SUMIFS('Transactions (Dated)'!$E$2:$E$53,'Transactions (Dated)'!$D$2:$D$53,'Share Values'!$X1042,'Transactions (Dated)'!$B$2:$B$53,'Share Values'!AH$11,'Transactions (Dated)'!$C$2:$C$53,"Sell")</f>
        <v>0</v>
      </c>
      <c r="AI1042" s="40">
        <f ca="1">AI1041+SUMIFS('Transactions (Dated)'!$E$2:$E$53,'Transactions (Dated)'!$D$2:$D$53,'Share Values'!$X1042,'Transactions (Dated)'!$B$2:$B$53,'Share Values'!AI$11,'Transactions (Dated)'!$C$2:$C$53,"Buy")-SUMIFS('Transactions (Dated)'!$E$2:$E$53,'Transactions (Dated)'!$D$2:$D$53,'Share Values'!$X1042,'Transactions (Dated)'!$B$2:$B$53,'Share Values'!AI$11,'Transactions (Dated)'!$C$2:$C$53,"Sell")</f>
        <v>0</v>
      </c>
      <c r="AJ1042" s="40">
        <f ca="1">AJ1041+SUMIFS('Transactions (Dated)'!$E$2:$E$53,'Transactions (Dated)'!$D$2:$D$53,'Share Values'!$X1042,'Transactions (Dated)'!$B$2:$B$53,'Share Values'!AJ$11,'Transactions (Dated)'!$C$2:$C$53,"Buy")-SUMIFS('Transactions (Dated)'!$E$2:$E$53,'Transactions (Dated)'!$D$2:$D$53,'Share Values'!$X1042,'Transactions (Dated)'!$B$2:$B$53,'Share Values'!AJ$11,'Transactions (Dated)'!$C$2:$C$53,"Sell")</f>
        <v>0</v>
      </c>
      <c r="AK1042" s="40">
        <f ca="1">AK1041+SUMIFS('Transactions (Dated)'!$E$2:$E$53,'Transactions (Dated)'!$D$2:$D$53,'Share Values'!$X1042,'Transactions (Dated)'!$B$2:$B$53,'Share Values'!AK$11,'Transactions (Dated)'!$C$2:$C$53,"Buy")-SUMIFS('Transactions (Dated)'!$E$2:$E$53,'Transactions (Dated)'!$D$2:$D$53,'Share Values'!$X1042,'Transactions (Dated)'!$B$2:$B$53,'Share Values'!AK$11,'Transactions (Dated)'!$C$2:$C$53,"Sell")</f>
        <v>0</v>
      </c>
      <c r="AL1042" s="40">
        <f ca="1">AL1041+SUMIFS('Transactions (Dated)'!$E$2:$E$53,'Transactions (Dated)'!$D$2:$D$53,'Share Values'!$X1042,'Transactions (Dated)'!$B$2:$B$53,'Share Values'!AL$11,'Transactions (Dated)'!$C$2:$C$53,"Buy")-SUMIFS('Transactions (Dated)'!$E$2:$E$53,'Transactions (Dated)'!$D$2:$D$53,'Share Values'!$X1042,'Transactions (Dated)'!$B$2:$B$53,'Share Values'!AL$11,'Transactions (Dated)'!$C$2:$C$53,"Sell")</f>
        <v>0</v>
      </c>
      <c r="AM1042" s="40">
        <f ca="1">AM1041+SUMIFS('Transactions (Dated)'!$E$2:$E$53,'Transactions (Dated)'!$D$2:$D$53,'Share Values'!$X1042,'Transactions (Dated)'!$B$2:$B$53,'Share Values'!AM$11,'Transactions (Dated)'!$C$2:$C$53,"Buy")-SUMIFS('Transactions (Dated)'!$E$2:$E$53,'Transactions (Dated)'!$D$2:$D$53,'Share Values'!$X1042,'Transactions (Dated)'!$B$2:$B$53,'Share Values'!AM$11,'Transactions (Dated)'!$C$2:$C$53,"Sell")</f>
        <v>0</v>
      </c>
      <c r="AN1042" s="40">
        <f ca="1">AN1041+SUMIFS('Transactions (Dated)'!$E$2:$E$53,'Transactions (Dated)'!$D$2:$D$53,'Share Values'!$X1042,'Transactions (Dated)'!$B$2:$B$53,'Share Values'!AN$11,'Transactions (Dated)'!$C$2:$C$53,"Buy")-SUMIFS('Transactions (Dated)'!$E$2:$E$53,'Transactions (Dated)'!$D$2:$D$53,'Share Values'!$X1042,'Transactions (Dated)'!$B$2:$B$53,'Share Values'!AN$11,'Transactions (Dated)'!$C$2:$C$53,"Sell")</f>
        <v>0</v>
      </c>
      <c r="AQ1042" s="3">
        <f t="shared" si="421"/>
        <v>43412</v>
      </c>
      <c r="AR1042" s="6">
        <f t="shared" ca="1" si="422"/>
        <v>58228.75</v>
      </c>
      <c r="AS1042" s="6">
        <f t="shared" ca="1" si="423"/>
        <v>28125</v>
      </c>
      <c r="AT1042" s="6">
        <f t="shared" ca="1" si="424"/>
        <v>547303.10499999998</v>
      </c>
      <c r="AU1042" s="6">
        <f t="shared" ca="1" si="425"/>
        <v>51519.16</v>
      </c>
      <c r="AV1042" s="6">
        <f t="shared" ca="1" si="426"/>
        <v>0</v>
      </c>
      <c r="AW1042" s="6">
        <f t="shared" ca="1" si="427"/>
        <v>0</v>
      </c>
      <c r="AX1042" s="6">
        <f t="shared" ca="1" si="428"/>
        <v>32422</v>
      </c>
      <c r="AY1042" s="6">
        <f t="shared" ca="1" si="429"/>
        <v>0</v>
      </c>
      <c r="AZ1042" s="6">
        <f t="shared" ca="1" si="430"/>
        <v>0</v>
      </c>
      <c r="BA1042" s="6">
        <f t="shared" ca="1" si="431"/>
        <v>0</v>
      </c>
      <c r="BB1042" s="6">
        <f t="shared" ca="1" si="432"/>
        <v>0</v>
      </c>
      <c r="BC1042" s="6">
        <f t="shared" ca="1" si="433"/>
        <v>0</v>
      </c>
      <c r="BD1042" s="6">
        <f t="shared" ca="1" si="434"/>
        <v>0</v>
      </c>
      <c r="BE1042" s="6">
        <f t="shared" ca="1" si="435"/>
        <v>0</v>
      </c>
      <c r="BF1042" s="6">
        <f t="shared" ca="1" si="443"/>
        <v>0</v>
      </c>
      <c r="BG1042" s="6">
        <f t="shared" ca="1" si="444"/>
        <v>0</v>
      </c>
      <c r="BJ1042" s="4">
        <f t="shared" ca="1" si="436"/>
        <v>717598.01500000001</v>
      </c>
      <c r="BL1042" s="3">
        <f t="shared" si="437"/>
        <v>43412</v>
      </c>
      <c r="BM1042" s="6">
        <f>BM1041+SUMIFS('Transactions (Dated)'!G:G,'Transactions (Dated)'!D:D,'Share Values'!AQ1042)</f>
        <v>14317.649999999987</v>
      </c>
      <c r="BN1042" s="6">
        <f ca="1">BN1041+SUMIFS('Transactions (Dated)'!$F:$F,'Transactions (Dated)'!$D:$D,$BL1042,'Transactions (Dated)'!$B:$B,BN$11,'Transactions (Dated)'!$C:$C,"Dividend (paid to cash)")*Y1042</f>
        <v>0</v>
      </c>
      <c r="BO1042" s="6">
        <f ca="1">BO1041+SUMIFS('Transactions (Dated)'!$F:$F,'Transactions (Dated)'!$D:$D,$BL1042,'Transactions (Dated)'!$B:$B,BO$11,'Transactions (Dated)'!$C:$C,"Dividend (paid to cash)")*Z1042</f>
        <v>2750</v>
      </c>
      <c r="BP1042" s="6">
        <f ca="1">BP1041+SUMIFS('Transactions (Dated)'!$F:$F,'Transactions (Dated)'!$D:$D,$BL1042,'Transactions (Dated)'!$B:$B,BP$11,'Transactions (Dated)'!$C:$C,"Dividend (paid to cash)")*AA1042</f>
        <v>51745.237000000008</v>
      </c>
      <c r="BQ1042" s="6">
        <f ca="1">BQ1041+SUMIFS('Transactions (Dated)'!$F:$F,'Transactions (Dated)'!$D:$D,$BL1042,'Transactions (Dated)'!$B:$B,BQ$11,'Transactions (Dated)'!$C:$C,"Dividend (paid to cash)")*AB1042</f>
        <v>1026.4099999999999</v>
      </c>
      <c r="BR1042" s="6">
        <f ca="1">BR1041+SUMIFS('Transactions (Dated)'!$F:$F,'Transactions (Dated)'!$D:$D,$BL1042,'Transactions (Dated)'!$B:$B,BR$11,'Transactions (Dated)'!$C:$C,"Dividend (paid to cash)")*AC1042</f>
        <v>0</v>
      </c>
      <c r="BS1042" s="6">
        <f ca="1">BS1041+SUMIFS('Transactions (Dated)'!$F:$F,'Transactions (Dated)'!$D:$D,$BL1042,'Transactions (Dated)'!$B:$B,BS$11,'Transactions (Dated)'!$C:$C,"Dividend (paid to cash)")*AD1042</f>
        <v>0</v>
      </c>
      <c r="BT1042" s="6">
        <f ca="1">BT1041+SUMIFS('Transactions (Dated)'!$F:$F,'Transactions (Dated)'!$D:$D,$BL1042,'Transactions (Dated)'!$B:$B,BT$11,'Transactions (Dated)'!$C:$C,"Dividend (paid to cash)")*AE1042</f>
        <v>12470</v>
      </c>
      <c r="BU1042" s="6">
        <f ca="1">BU1041+SUMIFS('Transactions (Dated)'!$F:$F,'Transactions (Dated)'!$D:$D,$BL1042,'Transactions (Dated)'!$B:$B,BU$11,'Transactions (Dated)'!$C:$C,"Dividend (paid to cash)")*AF1042</f>
        <v>0</v>
      </c>
      <c r="BV1042" s="6">
        <f ca="1">BV1041+SUMIFS('Transactions (Dated)'!$F:$F,'Transactions (Dated)'!$D:$D,$BL1042,'Transactions (Dated)'!$B:$B,BV$11,'Transactions (Dated)'!$C:$C,"Dividend (paid to cash)")*AG1042</f>
        <v>0</v>
      </c>
      <c r="BW1042" s="6">
        <f ca="1">BW1041+SUMIFS('Transactions (Dated)'!$F:$F,'Transactions (Dated)'!$D:$D,$BL1042,'Transactions (Dated)'!$B:$B,BW$11,'Transactions (Dated)'!$C:$C,"Dividend (paid to cash)")*AH1042</f>
        <v>0</v>
      </c>
      <c r="BX1042" s="6">
        <f ca="1">BX1041+SUMIFS('Transactions (Dated)'!$F:$F,'Transactions (Dated)'!$D:$D,$BL1042,'Transactions (Dated)'!$B:$B,BX$11,'Transactions (Dated)'!$C:$C,"Dividend (paid to cash)")*AI1042</f>
        <v>0</v>
      </c>
      <c r="BY1042" s="6">
        <f ca="1">BY1041+SUMIFS('Transactions (Dated)'!$F:$F,'Transactions (Dated)'!$D:$D,$BL1042,'Transactions (Dated)'!$B:$B,BY$11,'Transactions (Dated)'!$C:$C,"Dividend (paid to cash)")*AJ1042</f>
        <v>0</v>
      </c>
      <c r="BZ1042" s="6">
        <f ca="1">BZ1041+SUMIFS('Transactions (Dated)'!$F:$F,'Transactions (Dated)'!$D:$D,$BL1042,'Transactions (Dated)'!$B:$B,BZ$11,'Transactions (Dated)'!$C:$C,"Dividend (paid to cash)")*AK1042</f>
        <v>0</v>
      </c>
      <c r="CA1042" s="6">
        <f ca="1">CA1041+SUMIFS('Transactions (Dated)'!$F:$F,'Transactions (Dated)'!$D:$D,$BL1042,'Transactions (Dated)'!$B:$B,CA$11,'Transactions (Dated)'!$C:$C,"Dividend (paid to cash)")*AL1042</f>
        <v>0</v>
      </c>
      <c r="CB1042" s="6">
        <v>0</v>
      </c>
      <c r="CC1042" s="6">
        <v>0</v>
      </c>
      <c r="CF1042" s="6">
        <f t="shared" ca="1" si="438"/>
        <v>82309.296999999991</v>
      </c>
      <c r="CH1042" s="3">
        <f t="shared" si="439"/>
        <v>43412</v>
      </c>
      <c r="CI1042" s="4">
        <f t="shared" ca="1" si="440"/>
        <v>717598.01500000001</v>
      </c>
      <c r="CJ1042" s="4">
        <f t="shared" ca="1" si="441"/>
        <v>82309.296999999991</v>
      </c>
      <c r="CL1042" s="4">
        <f t="shared" ca="1" si="442"/>
        <v>799907.31200000003</v>
      </c>
    </row>
    <row r="1043" spans="2:90" x14ac:dyDescent="0.15">
      <c r="B1043" s="3">
        <v>43413</v>
      </c>
      <c r="E1043" s="86">
        <v>43413</v>
      </c>
      <c r="F1043" s="53">
        <v>12.28</v>
      </c>
      <c r="G1043">
        <v>2.9</v>
      </c>
      <c r="H1043">
        <v>20.66</v>
      </c>
      <c r="I1043">
        <v>27.62</v>
      </c>
      <c r="K1043">
        <v>11.33</v>
      </c>
      <c r="L1043">
        <v>11.07</v>
      </c>
      <c r="O1043">
        <v>14.74</v>
      </c>
      <c r="Q1043">
        <v>0.87</v>
      </c>
      <c r="R1043">
        <v>6.54</v>
      </c>
      <c r="S1043">
        <v>45.6</v>
      </c>
      <c r="T1043">
        <v>0.32</v>
      </c>
      <c r="U1043">
        <v>45.6</v>
      </c>
      <c r="X1043" s="3">
        <f t="shared" si="420"/>
        <v>43413</v>
      </c>
      <c r="Y1043" s="40">
        <f ca="1">Y1042+SUMIFS('Transactions (Dated)'!$E$2:$E$53,'Transactions (Dated)'!$D$2:$D$53,'Share Values'!$X1043,'Transactions (Dated)'!$B$2:$B$53,'Share Values'!Y$11,'Transactions (Dated)'!$C$2:$C$53,"Buy")-SUMIFS('Transactions (Dated)'!$E$2:$E$53,'Transactions (Dated)'!$D$2:$D$53,'Share Values'!$X1043,'Transactions (Dated)'!$B$2:$B$53,'Share Values'!Y$11,'Transactions (Dated)'!$C$2:$C$53,"Sell")</f>
        <v>4625</v>
      </c>
      <c r="Z1043" s="40">
        <f ca="1">Z1042+SUMIFS('Transactions (Dated)'!$E$2:$E$53,'Transactions (Dated)'!$D$2:$D$53,'Share Values'!$X1043,'Transactions (Dated)'!$B$2:$B$53,'Share Values'!Z$11,'Transactions (Dated)'!$C$2:$C$53,"Buy")-SUMIFS('Transactions (Dated)'!$E$2:$E$53,'Transactions (Dated)'!$D$2:$D$53,'Share Values'!$X1043,'Transactions (Dated)'!$B$2:$B$53,'Share Values'!Z$11,'Transactions (Dated)'!$C$2:$C$53,"Sell")</f>
        <v>9375</v>
      </c>
      <c r="AA1043" s="40">
        <f ca="1">AA1042+SUMIFS('Transactions (Dated)'!$E$2:$E$53,'Transactions (Dated)'!$D$2:$D$53,'Share Values'!$X1043,'Transactions (Dated)'!$B$2:$B$53,'Share Values'!AA$11,'Transactions (Dated)'!$C$2:$C$53,"Buy")-SUMIFS('Transactions (Dated)'!$E$2:$E$53,'Transactions (Dated)'!$D$2:$D$53,'Share Values'!$X1043,'Transactions (Dated)'!$B$2:$B$53,'Share Values'!AA$11,'Transactions (Dated)'!$C$2:$C$53,"Sell")</f>
        <v>26357</v>
      </c>
      <c r="AB1043" s="40">
        <f ca="1">AB1042+SUMIFS('Transactions (Dated)'!$E$2:$E$53,'Transactions (Dated)'!$D$2:$D$53,'Share Values'!$X1043,'Transactions (Dated)'!$B$2:$B$53,'Share Values'!AB$11,'Transactions (Dated)'!$C$2:$C$53,"Buy")-SUMIFS('Transactions (Dated)'!$E$2:$E$53,'Transactions (Dated)'!$D$2:$D$53,'Share Values'!$X1043,'Transactions (Dated)'!$B$2:$B$53,'Share Values'!AB$11,'Transactions (Dated)'!$C$2:$C$53,"Sell")</f>
        <v>1892</v>
      </c>
      <c r="AC1043" s="40">
        <f ca="1">AC1042+SUMIFS('Transactions (Dated)'!$E$2:$E$53,'Transactions (Dated)'!$D$2:$D$53,'Share Values'!$X1043,'Transactions (Dated)'!$B$2:$B$53,'Share Values'!AC$11,'Transactions (Dated)'!$C$2:$C$53,"Buy")-SUMIFS('Transactions (Dated)'!$E$2:$E$53,'Transactions (Dated)'!$D$2:$D$53,'Share Values'!$X1043,'Transactions (Dated)'!$B$2:$B$53,'Share Values'!AC$11,'Transactions (Dated)'!$C$2:$C$53,"Sell")</f>
        <v>2348</v>
      </c>
      <c r="AD1043" s="40">
        <f ca="1">AD1042+SUMIFS('Transactions (Dated)'!$E$2:$E$53,'Transactions (Dated)'!$D$2:$D$53,'Share Values'!$X1043,'Transactions (Dated)'!$B$2:$B$53,'Share Values'!AD$11,'Transactions (Dated)'!$C$2:$C$53,"Buy")-SUMIFS('Transactions (Dated)'!$E$2:$E$53,'Transactions (Dated)'!$D$2:$D$53,'Share Values'!$X1043,'Transactions (Dated)'!$B$2:$B$53,'Share Values'!AD$11,'Transactions (Dated)'!$C$2:$C$53,"Sell")</f>
        <v>0</v>
      </c>
      <c r="AE1043" s="40">
        <f ca="1">AE1042+SUMIFS('Transactions (Dated)'!$E$2:$E$53,'Transactions (Dated)'!$D$2:$D$53,'Share Values'!$X1043,'Transactions (Dated)'!$B$2:$B$53,'Share Values'!AE$11,'Transactions (Dated)'!$C$2:$C$53,"Buy")-SUMIFS('Transactions (Dated)'!$E$2:$E$53,'Transactions (Dated)'!$D$2:$D$53,'Share Values'!$X1043,'Transactions (Dated)'!$B$2:$B$53,'Share Values'!AE$11,'Transactions (Dated)'!$C$2:$C$53,"Sell")</f>
        <v>2900</v>
      </c>
      <c r="AF1043" s="40">
        <f ca="1">AF1042+SUMIFS('Transactions (Dated)'!$E$2:$E$53,'Transactions (Dated)'!$D$2:$D$53,'Share Values'!$X1043,'Transactions (Dated)'!$B$2:$B$53,'Share Values'!AF$11,'Transactions (Dated)'!$C$2:$C$53,"Buy")-SUMIFS('Transactions (Dated)'!$E$2:$E$53,'Transactions (Dated)'!$D$2:$D$53,'Share Values'!$X1043,'Transactions (Dated)'!$B$2:$B$53,'Share Values'!AF$11,'Transactions (Dated)'!$C$2:$C$53,"Sell")</f>
        <v>14201</v>
      </c>
      <c r="AG1043" s="40">
        <f ca="1">AG1042+SUMIFS('Transactions (Dated)'!$E$2:$E$53,'Transactions (Dated)'!$D$2:$D$53,'Share Values'!$X1043,'Transactions (Dated)'!$B$2:$B$53,'Share Values'!AG$11,'Transactions (Dated)'!$C$2:$C$53,"Buy")-SUMIFS('Transactions (Dated)'!$E$2:$E$53,'Transactions (Dated)'!$D$2:$D$53,'Share Values'!$X1043,'Transactions (Dated)'!$B$2:$B$53,'Share Values'!AG$11,'Transactions (Dated)'!$C$2:$C$53,"Sell")</f>
        <v>6835</v>
      </c>
      <c r="AH1043" s="40">
        <f ca="1">AH1042+SUMIFS('Transactions (Dated)'!$E$2:$E$53,'Transactions (Dated)'!$D$2:$D$53,'Share Values'!$X1043,'Transactions (Dated)'!$B$2:$B$53,'Share Values'!AH$11,'Transactions (Dated)'!$C$2:$C$53,"Buy")-SUMIFS('Transactions (Dated)'!$E$2:$E$53,'Transactions (Dated)'!$D$2:$D$53,'Share Values'!$X1043,'Transactions (Dated)'!$B$2:$B$53,'Share Values'!AH$11,'Transactions (Dated)'!$C$2:$C$53,"Sell")</f>
        <v>0</v>
      </c>
      <c r="AI1043" s="40">
        <f ca="1">AI1042+SUMIFS('Transactions (Dated)'!$E$2:$E$53,'Transactions (Dated)'!$D$2:$D$53,'Share Values'!$X1043,'Transactions (Dated)'!$B$2:$B$53,'Share Values'!AI$11,'Transactions (Dated)'!$C$2:$C$53,"Buy")-SUMIFS('Transactions (Dated)'!$E$2:$E$53,'Transactions (Dated)'!$D$2:$D$53,'Share Values'!$X1043,'Transactions (Dated)'!$B$2:$B$53,'Share Values'!AI$11,'Transactions (Dated)'!$C$2:$C$53,"Sell")</f>
        <v>0</v>
      </c>
      <c r="AJ1043" s="40">
        <f ca="1">AJ1042+SUMIFS('Transactions (Dated)'!$E$2:$E$53,'Transactions (Dated)'!$D$2:$D$53,'Share Values'!$X1043,'Transactions (Dated)'!$B$2:$B$53,'Share Values'!AJ$11,'Transactions (Dated)'!$C$2:$C$53,"Buy")-SUMIFS('Transactions (Dated)'!$E$2:$E$53,'Transactions (Dated)'!$D$2:$D$53,'Share Values'!$X1043,'Transactions (Dated)'!$B$2:$B$53,'Share Values'!AJ$11,'Transactions (Dated)'!$C$2:$C$53,"Sell")</f>
        <v>0</v>
      </c>
      <c r="AK1043" s="40">
        <f ca="1">AK1042+SUMIFS('Transactions (Dated)'!$E$2:$E$53,'Transactions (Dated)'!$D$2:$D$53,'Share Values'!$X1043,'Transactions (Dated)'!$B$2:$B$53,'Share Values'!AK$11,'Transactions (Dated)'!$C$2:$C$53,"Buy")-SUMIFS('Transactions (Dated)'!$E$2:$E$53,'Transactions (Dated)'!$D$2:$D$53,'Share Values'!$X1043,'Transactions (Dated)'!$B$2:$B$53,'Share Values'!AK$11,'Transactions (Dated)'!$C$2:$C$53,"Sell")</f>
        <v>0</v>
      </c>
      <c r="AL1043" s="40">
        <f ca="1">AL1042+SUMIFS('Transactions (Dated)'!$E$2:$E$53,'Transactions (Dated)'!$D$2:$D$53,'Share Values'!$X1043,'Transactions (Dated)'!$B$2:$B$53,'Share Values'!AL$11,'Transactions (Dated)'!$C$2:$C$53,"Buy")-SUMIFS('Transactions (Dated)'!$E$2:$E$53,'Transactions (Dated)'!$D$2:$D$53,'Share Values'!$X1043,'Transactions (Dated)'!$B$2:$B$53,'Share Values'!AL$11,'Transactions (Dated)'!$C$2:$C$53,"Sell")</f>
        <v>0</v>
      </c>
      <c r="AM1043" s="40">
        <f ca="1">AM1042+SUMIFS('Transactions (Dated)'!$E$2:$E$53,'Transactions (Dated)'!$D$2:$D$53,'Share Values'!$X1043,'Transactions (Dated)'!$B$2:$B$53,'Share Values'!AM$11,'Transactions (Dated)'!$C$2:$C$53,"Buy")-SUMIFS('Transactions (Dated)'!$E$2:$E$53,'Transactions (Dated)'!$D$2:$D$53,'Share Values'!$X1043,'Transactions (Dated)'!$B$2:$B$53,'Share Values'!AM$11,'Transactions (Dated)'!$C$2:$C$53,"Sell")</f>
        <v>0</v>
      </c>
      <c r="AN1043" s="40">
        <f ca="1">AN1042+SUMIFS('Transactions (Dated)'!$E$2:$E$53,'Transactions (Dated)'!$D$2:$D$53,'Share Values'!$X1043,'Transactions (Dated)'!$B$2:$B$53,'Share Values'!AN$11,'Transactions (Dated)'!$C$2:$C$53,"Buy")-SUMIFS('Transactions (Dated)'!$E$2:$E$53,'Transactions (Dated)'!$D$2:$D$53,'Share Values'!$X1043,'Transactions (Dated)'!$B$2:$B$53,'Share Values'!AN$11,'Transactions (Dated)'!$C$2:$C$53,"Sell")</f>
        <v>0</v>
      </c>
      <c r="AQ1043" s="3">
        <f t="shared" si="421"/>
        <v>43413</v>
      </c>
      <c r="AR1043" s="6">
        <f t="shared" ca="1" si="422"/>
        <v>56795</v>
      </c>
      <c r="AS1043" s="6">
        <f t="shared" ca="1" si="423"/>
        <v>27187.5</v>
      </c>
      <c r="AT1043" s="6">
        <f t="shared" ca="1" si="424"/>
        <v>544535.62</v>
      </c>
      <c r="AU1043" s="6">
        <f t="shared" ca="1" si="425"/>
        <v>52257.04</v>
      </c>
      <c r="AV1043" s="6">
        <f t="shared" ca="1" si="426"/>
        <v>0</v>
      </c>
      <c r="AW1043" s="6">
        <f t="shared" ca="1" si="427"/>
        <v>0</v>
      </c>
      <c r="AX1043" s="6">
        <f t="shared" ca="1" si="428"/>
        <v>32103</v>
      </c>
      <c r="AY1043" s="6">
        <f t="shared" ca="1" si="429"/>
        <v>0</v>
      </c>
      <c r="AZ1043" s="6">
        <f t="shared" ca="1" si="430"/>
        <v>0</v>
      </c>
      <c r="BA1043" s="6">
        <f t="shared" ca="1" si="431"/>
        <v>0</v>
      </c>
      <c r="BB1043" s="6">
        <f t="shared" ca="1" si="432"/>
        <v>0</v>
      </c>
      <c r="BC1043" s="6">
        <f t="shared" ca="1" si="433"/>
        <v>0</v>
      </c>
      <c r="BD1043" s="6">
        <f t="shared" ca="1" si="434"/>
        <v>0</v>
      </c>
      <c r="BE1043" s="6">
        <f t="shared" ca="1" si="435"/>
        <v>0</v>
      </c>
      <c r="BF1043" s="6">
        <f t="shared" ca="1" si="443"/>
        <v>0</v>
      </c>
      <c r="BG1043" s="6">
        <f t="shared" ca="1" si="444"/>
        <v>0</v>
      </c>
      <c r="BJ1043" s="4">
        <f t="shared" ca="1" si="436"/>
        <v>712878.16</v>
      </c>
      <c r="BL1043" s="3">
        <f t="shared" si="437"/>
        <v>43413</v>
      </c>
      <c r="BM1043" s="6">
        <f>BM1042+SUMIFS('Transactions (Dated)'!G:G,'Transactions (Dated)'!D:D,'Share Values'!AQ1043)</f>
        <v>14317.649999999987</v>
      </c>
      <c r="BN1043" s="6">
        <f ca="1">BN1042+SUMIFS('Transactions (Dated)'!$F:$F,'Transactions (Dated)'!$D:$D,$BL1043,'Transactions (Dated)'!$B:$B,BN$11,'Transactions (Dated)'!$C:$C,"Dividend (paid to cash)")*Y1043</f>
        <v>0</v>
      </c>
      <c r="BO1043" s="6">
        <f ca="1">BO1042+SUMIFS('Transactions (Dated)'!$F:$F,'Transactions (Dated)'!$D:$D,$BL1043,'Transactions (Dated)'!$B:$B,BO$11,'Transactions (Dated)'!$C:$C,"Dividend (paid to cash)")*Z1043</f>
        <v>2750</v>
      </c>
      <c r="BP1043" s="6">
        <f ca="1">BP1042+SUMIFS('Transactions (Dated)'!$F:$F,'Transactions (Dated)'!$D:$D,$BL1043,'Transactions (Dated)'!$B:$B,BP$11,'Transactions (Dated)'!$C:$C,"Dividend (paid to cash)")*AA1043</f>
        <v>51745.237000000008</v>
      </c>
      <c r="BQ1043" s="6">
        <f ca="1">BQ1042+SUMIFS('Transactions (Dated)'!$F:$F,'Transactions (Dated)'!$D:$D,$BL1043,'Transactions (Dated)'!$B:$B,BQ$11,'Transactions (Dated)'!$C:$C,"Dividend (paid to cash)")*AB1043</f>
        <v>1026.4099999999999</v>
      </c>
      <c r="BR1043" s="6">
        <f ca="1">BR1042+SUMIFS('Transactions (Dated)'!$F:$F,'Transactions (Dated)'!$D:$D,$BL1043,'Transactions (Dated)'!$B:$B,BR$11,'Transactions (Dated)'!$C:$C,"Dividend (paid to cash)")*AC1043</f>
        <v>0</v>
      </c>
      <c r="BS1043" s="6">
        <f ca="1">BS1042+SUMIFS('Transactions (Dated)'!$F:$F,'Transactions (Dated)'!$D:$D,$BL1043,'Transactions (Dated)'!$B:$B,BS$11,'Transactions (Dated)'!$C:$C,"Dividend (paid to cash)")*AD1043</f>
        <v>0</v>
      </c>
      <c r="BT1043" s="6">
        <f ca="1">BT1042+SUMIFS('Transactions (Dated)'!$F:$F,'Transactions (Dated)'!$D:$D,$BL1043,'Transactions (Dated)'!$B:$B,BT$11,'Transactions (Dated)'!$C:$C,"Dividend (paid to cash)")*AE1043</f>
        <v>12470</v>
      </c>
      <c r="BU1043" s="6">
        <f ca="1">BU1042+SUMIFS('Transactions (Dated)'!$F:$F,'Transactions (Dated)'!$D:$D,$BL1043,'Transactions (Dated)'!$B:$B,BU$11,'Transactions (Dated)'!$C:$C,"Dividend (paid to cash)")*AF1043</f>
        <v>0</v>
      </c>
      <c r="BV1043" s="6">
        <f ca="1">BV1042+SUMIFS('Transactions (Dated)'!$F:$F,'Transactions (Dated)'!$D:$D,$BL1043,'Transactions (Dated)'!$B:$B,BV$11,'Transactions (Dated)'!$C:$C,"Dividend (paid to cash)")*AG1043</f>
        <v>0</v>
      </c>
      <c r="BW1043" s="6">
        <f ca="1">BW1042+SUMIFS('Transactions (Dated)'!$F:$F,'Transactions (Dated)'!$D:$D,$BL1043,'Transactions (Dated)'!$B:$B,BW$11,'Transactions (Dated)'!$C:$C,"Dividend (paid to cash)")*AH1043</f>
        <v>0</v>
      </c>
      <c r="BX1043" s="6">
        <f ca="1">BX1042+SUMIFS('Transactions (Dated)'!$F:$F,'Transactions (Dated)'!$D:$D,$BL1043,'Transactions (Dated)'!$B:$B,BX$11,'Transactions (Dated)'!$C:$C,"Dividend (paid to cash)")*AI1043</f>
        <v>0</v>
      </c>
      <c r="BY1043" s="6">
        <f ca="1">BY1042+SUMIFS('Transactions (Dated)'!$F:$F,'Transactions (Dated)'!$D:$D,$BL1043,'Transactions (Dated)'!$B:$B,BY$11,'Transactions (Dated)'!$C:$C,"Dividend (paid to cash)")*AJ1043</f>
        <v>0</v>
      </c>
      <c r="BZ1043" s="6">
        <f ca="1">BZ1042+SUMIFS('Transactions (Dated)'!$F:$F,'Transactions (Dated)'!$D:$D,$BL1043,'Transactions (Dated)'!$B:$B,BZ$11,'Transactions (Dated)'!$C:$C,"Dividend (paid to cash)")*AK1043</f>
        <v>0</v>
      </c>
      <c r="CA1043" s="6">
        <f ca="1">CA1042+SUMIFS('Transactions (Dated)'!$F:$F,'Transactions (Dated)'!$D:$D,$BL1043,'Transactions (Dated)'!$B:$B,CA$11,'Transactions (Dated)'!$C:$C,"Dividend (paid to cash)")*AL1043</f>
        <v>0</v>
      </c>
      <c r="CB1043" s="6">
        <v>0</v>
      </c>
      <c r="CC1043" s="6">
        <v>0</v>
      </c>
      <c r="CF1043" s="6">
        <f t="shared" ca="1" si="438"/>
        <v>82309.296999999991</v>
      </c>
      <c r="CH1043" s="3">
        <f t="shared" si="439"/>
        <v>43413</v>
      </c>
      <c r="CI1043" s="4">
        <f t="shared" ca="1" si="440"/>
        <v>712878.16</v>
      </c>
      <c r="CJ1043" s="4">
        <f t="shared" ca="1" si="441"/>
        <v>82309.296999999991</v>
      </c>
      <c r="CL1043" s="4">
        <f t="shared" ca="1" si="442"/>
        <v>795187.45700000005</v>
      </c>
    </row>
    <row r="1044" spans="2:90" x14ac:dyDescent="0.15">
      <c r="B1044" s="3">
        <v>43416</v>
      </c>
      <c r="E1044" s="86">
        <v>43416</v>
      </c>
      <c r="F1044" s="53">
        <v>11.92</v>
      </c>
      <c r="G1044">
        <v>2.7549999999999999</v>
      </c>
      <c r="H1044">
        <v>20.59</v>
      </c>
      <c r="I1044">
        <v>28.45</v>
      </c>
      <c r="K1044">
        <v>11.51</v>
      </c>
      <c r="L1044">
        <v>11.1</v>
      </c>
      <c r="O1044">
        <v>14.55</v>
      </c>
      <c r="Q1044">
        <v>0.86</v>
      </c>
      <c r="R1044">
        <v>6.44</v>
      </c>
      <c r="S1044">
        <v>45.895000000000003</v>
      </c>
      <c r="T1044">
        <v>0.32</v>
      </c>
      <c r="U1044">
        <v>45.895000000000003</v>
      </c>
      <c r="X1044" s="3">
        <f t="shared" ref="X1044" si="445">E1044</f>
        <v>43416</v>
      </c>
      <c r="Y1044" s="40">
        <f ca="1">Y1043+SUMIFS('Transactions (Dated)'!$E$2:$E$53,'Transactions (Dated)'!$D$2:$D$53,'Share Values'!$X1044,'Transactions (Dated)'!$B$2:$B$53,'Share Values'!Y$11,'Transactions (Dated)'!$C$2:$C$53,"Buy")-SUMIFS('Transactions (Dated)'!$E$2:$E$53,'Transactions (Dated)'!$D$2:$D$53,'Share Values'!$X1044,'Transactions (Dated)'!$B$2:$B$53,'Share Values'!Y$11,'Transactions (Dated)'!$C$2:$C$53,"Sell")</f>
        <v>4625</v>
      </c>
      <c r="Z1044" s="40">
        <f ca="1">Z1043+SUMIFS('Transactions (Dated)'!$E$2:$E$53,'Transactions (Dated)'!$D$2:$D$53,'Share Values'!$X1044,'Transactions (Dated)'!$B$2:$B$53,'Share Values'!Z$11,'Transactions (Dated)'!$C$2:$C$53,"Buy")-SUMIFS('Transactions (Dated)'!$E$2:$E$53,'Transactions (Dated)'!$D$2:$D$53,'Share Values'!$X1044,'Transactions (Dated)'!$B$2:$B$53,'Share Values'!Z$11,'Transactions (Dated)'!$C$2:$C$53,"Sell")</f>
        <v>9375</v>
      </c>
      <c r="AA1044" s="40">
        <f ca="1">AA1043+SUMIFS('Transactions (Dated)'!$E$2:$E$53,'Transactions (Dated)'!$D$2:$D$53,'Share Values'!$X1044,'Transactions (Dated)'!$B$2:$B$53,'Share Values'!AA$11,'Transactions (Dated)'!$C$2:$C$53,"Buy")-SUMIFS('Transactions (Dated)'!$E$2:$E$53,'Transactions (Dated)'!$D$2:$D$53,'Share Values'!$X1044,'Transactions (Dated)'!$B$2:$B$53,'Share Values'!AA$11,'Transactions (Dated)'!$C$2:$C$53,"Sell")</f>
        <v>26357</v>
      </c>
      <c r="AB1044" s="40">
        <f ca="1">AB1043+SUMIFS('Transactions (Dated)'!$E$2:$E$53,'Transactions (Dated)'!$D$2:$D$53,'Share Values'!$X1044,'Transactions (Dated)'!$B$2:$B$53,'Share Values'!AB$11,'Transactions (Dated)'!$C$2:$C$53,"Buy")-SUMIFS('Transactions (Dated)'!$E$2:$E$53,'Transactions (Dated)'!$D$2:$D$53,'Share Values'!$X1044,'Transactions (Dated)'!$B$2:$B$53,'Share Values'!AB$11,'Transactions (Dated)'!$C$2:$C$53,"Sell")</f>
        <v>1892</v>
      </c>
      <c r="AC1044" s="40">
        <f ca="1">AC1043+SUMIFS('Transactions (Dated)'!$E$2:$E$53,'Transactions (Dated)'!$D$2:$D$53,'Share Values'!$X1044,'Transactions (Dated)'!$B$2:$B$53,'Share Values'!AC$11,'Transactions (Dated)'!$C$2:$C$53,"Buy")-SUMIFS('Transactions (Dated)'!$E$2:$E$53,'Transactions (Dated)'!$D$2:$D$53,'Share Values'!$X1044,'Transactions (Dated)'!$B$2:$B$53,'Share Values'!AC$11,'Transactions (Dated)'!$C$2:$C$53,"Sell")</f>
        <v>2348</v>
      </c>
      <c r="AD1044" s="40">
        <f ca="1">AD1043+SUMIFS('Transactions (Dated)'!$E$2:$E$53,'Transactions (Dated)'!$D$2:$D$53,'Share Values'!$X1044,'Transactions (Dated)'!$B$2:$B$53,'Share Values'!AD$11,'Transactions (Dated)'!$C$2:$C$53,"Buy")-SUMIFS('Transactions (Dated)'!$E$2:$E$53,'Transactions (Dated)'!$D$2:$D$53,'Share Values'!$X1044,'Transactions (Dated)'!$B$2:$B$53,'Share Values'!AD$11,'Transactions (Dated)'!$C$2:$C$53,"Sell")</f>
        <v>0</v>
      </c>
      <c r="AE1044" s="40">
        <f ca="1">AE1043+SUMIFS('Transactions (Dated)'!$E$2:$E$53,'Transactions (Dated)'!$D$2:$D$53,'Share Values'!$X1044,'Transactions (Dated)'!$B$2:$B$53,'Share Values'!AE$11,'Transactions (Dated)'!$C$2:$C$53,"Buy")-SUMIFS('Transactions (Dated)'!$E$2:$E$53,'Transactions (Dated)'!$D$2:$D$53,'Share Values'!$X1044,'Transactions (Dated)'!$B$2:$B$53,'Share Values'!AE$11,'Transactions (Dated)'!$C$2:$C$53,"Sell")</f>
        <v>2900</v>
      </c>
      <c r="AF1044" s="40">
        <f ca="1">AF1043+SUMIFS('Transactions (Dated)'!$E$2:$E$53,'Transactions (Dated)'!$D$2:$D$53,'Share Values'!$X1044,'Transactions (Dated)'!$B$2:$B$53,'Share Values'!AF$11,'Transactions (Dated)'!$C$2:$C$53,"Buy")-SUMIFS('Transactions (Dated)'!$E$2:$E$53,'Transactions (Dated)'!$D$2:$D$53,'Share Values'!$X1044,'Transactions (Dated)'!$B$2:$B$53,'Share Values'!AF$11,'Transactions (Dated)'!$C$2:$C$53,"Sell")</f>
        <v>14201</v>
      </c>
      <c r="AG1044" s="40">
        <f ca="1">AG1043+SUMIFS('Transactions (Dated)'!$E$2:$E$53,'Transactions (Dated)'!$D$2:$D$53,'Share Values'!$X1044,'Transactions (Dated)'!$B$2:$B$53,'Share Values'!AG$11,'Transactions (Dated)'!$C$2:$C$53,"Buy")-SUMIFS('Transactions (Dated)'!$E$2:$E$53,'Transactions (Dated)'!$D$2:$D$53,'Share Values'!$X1044,'Transactions (Dated)'!$B$2:$B$53,'Share Values'!AG$11,'Transactions (Dated)'!$C$2:$C$53,"Sell")</f>
        <v>6835</v>
      </c>
      <c r="AH1044" s="40">
        <f ca="1">AH1043+SUMIFS('Transactions (Dated)'!$E$2:$E$53,'Transactions (Dated)'!$D$2:$D$53,'Share Values'!$X1044,'Transactions (Dated)'!$B$2:$B$53,'Share Values'!AH$11,'Transactions (Dated)'!$C$2:$C$53,"Buy")-SUMIFS('Transactions (Dated)'!$E$2:$E$53,'Transactions (Dated)'!$D$2:$D$53,'Share Values'!$X1044,'Transactions (Dated)'!$B$2:$B$53,'Share Values'!AH$11,'Transactions (Dated)'!$C$2:$C$53,"Sell")</f>
        <v>0</v>
      </c>
      <c r="AI1044" s="40">
        <f ca="1">AI1043+SUMIFS('Transactions (Dated)'!$E$2:$E$53,'Transactions (Dated)'!$D$2:$D$53,'Share Values'!$X1044,'Transactions (Dated)'!$B$2:$B$53,'Share Values'!AI$11,'Transactions (Dated)'!$C$2:$C$53,"Buy")-SUMIFS('Transactions (Dated)'!$E$2:$E$53,'Transactions (Dated)'!$D$2:$D$53,'Share Values'!$X1044,'Transactions (Dated)'!$B$2:$B$53,'Share Values'!AI$11,'Transactions (Dated)'!$C$2:$C$53,"Sell")</f>
        <v>0</v>
      </c>
      <c r="AJ1044" s="40">
        <f ca="1">AJ1043+SUMIFS('Transactions (Dated)'!$E$2:$E$53,'Transactions (Dated)'!$D$2:$D$53,'Share Values'!$X1044,'Transactions (Dated)'!$B$2:$B$53,'Share Values'!AJ$11,'Transactions (Dated)'!$C$2:$C$53,"Buy")-SUMIFS('Transactions (Dated)'!$E$2:$E$53,'Transactions (Dated)'!$D$2:$D$53,'Share Values'!$X1044,'Transactions (Dated)'!$B$2:$B$53,'Share Values'!AJ$11,'Transactions (Dated)'!$C$2:$C$53,"Sell")</f>
        <v>0</v>
      </c>
      <c r="AK1044" s="40">
        <f ca="1">AK1043+SUMIFS('Transactions (Dated)'!$E$2:$E$53,'Transactions (Dated)'!$D$2:$D$53,'Share Values'!$X1044,'Transactions (Dated)'!$B$2:$B$53,'Share Values'!AK$11,'Transactions (Dated)'!$C$2:$C$53,"Buy")-SUMIFS('Transactions (Dated)'!$E$2:$E$53,'Transactions (Dated)'!$D$2:$D$53,'Share Values'!$X1044,'Transactions (Dated)'!$B$2:$B$53,'Share Values'!AK$11,'Transactions (Dated)'!$C$2:$C$53,"Sell")</f>
        <v>0</v>
      </c>
      <c r="AL1044" s="40">
        <f ca="1">AL1043+SUMIFS('Transactions (Dated)'!$E$2:$E$53,'Transactions (Dated)'!$D$2:$D$53,'Share Values'!$X1044,'Transactions (Dated)'!$B$2:$B$53,'Share Values'!AL$11,'Transactions (Dated)'!$C$2:$C$53,"Buy")-SUMIFS('Transactions (Dated)'!$E$2:$E$53,'Transactions (Dated)'!$D$2:$D$53,'Share Values'!$X1044,'Transactions (Dated)'!$B$2:$B$53,'Share Values'!AL$11,'Transactions (Dated)'!$C$2:$C$53,"Sell")</f>
        <v>0</v>
      </c>
      <c r="AM1044" s="40">
        <f ca="1">AM1043+SUMIFS('Transactions (Dated)'!$E$2:$E$53,'Transactions (Dated)'!$D$2:$D$53,'Share Values'!$X1044,'Transactions (Dated)'!$B$2:$B$53,'Share Values'!AM$11,'Transactions (Dated)'!$C$2:$C$53,"Buy")-SUMIFS('Transactions (Dated)'!$E$2:$E$53,'Transactions (Dated)'!$D$2:$D$53,'Share Values'!$X1044,'Transactions (Dated)'!$B$2:$B$53,'Share Values'!AM$11,'Transactions (Dated)'!$C$2:$C$53,"Sell")</f>
        <v>0</v>
      </c>
      <c r="AN1044" s="40">
        <f ca="1">AN1043+SUMIFS('Transactions (Dated)'!$E$2:$E$53,'Transactions (Dated)'!$D$2:$D$53,'Share Values'!$X1044,'Transactions (Dated)'!$B$2:$B$53,'Share Values'!AN$11,'Transactions (Dated)'!$C$2:$C$53,"Buy")-SUMIFS('Transactions (Dated)'!$E$2:$E$53,'Transactions (Dated)'!$D$2:$D$53,'Share Values'!$X1044,'Transactions (Dated)'!$B$2:$B$53,'Share Values'!AN$11,'Transactions (Dated)'!$C$2:$C$53,"Sell")</f>
        <v>0</v>
      </c>
      <c r="AQ1044" s="3">
        <f t="shared" ref="AQ1044" si="446">+X1044</f>
        <v>43416</v>
      </c>
      <c r="AR1044" s="6">
        <f t="shared" ref="AR1044:BE1044" ca="1" si="447">+Y1044*F1044</f>
        <v>55130</v>
      </c>
      <c r="AS1044" s="6">
        <f t="shared" ca="1" si="447"/>
        <v>25828.125</v>
      </c>
      <c r="AT1044" s="6">
        <f t="shared" ca="1" si="447"/>
        <v>542690.63</v>
      </c>
      <c r="AU1044" s="6">
        <f t="shared" ca="1" si="447"/>
        <v>53827.4</v>
      </c>
      <c r="AV1044" s="6">
        <f t="shared" ca="1" si="447"/>
        <v>0</v>
      </c>
      <c r="AW1044" s="6">
        <f t="shared" ca="1" si="447"/>
        <v>0</v>
      </c>
      <c r="AX1044" s="6">
        <f t="shared" ca="1" si="447"/>
        <v>32190</v>
      </c>
      <c r="AY1044" s="6">
        <f t="shared" ca="1" si="447"/>
        <v>0</v>
      </c>
      <c r="AZ1044" s="6">
        <f t="shared" ca="1" si="447"/>
        <v>0</v>
      </c>
      <c r="BA1044" s="6">
        <f t="shared" ca="1" si="447"/>
        <v>0</v>
      </c>
      <c r="BB1044" s="6">
        <f t="shared" ca="1" si="447"/>
        <v>0</v>
      </c>
      <c r="BC1044" s="6">
        <f t="shared" ca="1" si="447"/>
        <v>0</v>
      </c>
      <c r="BD1044" s="6">
        <f t="shared" ca="1" si="447"/>
        <v>0</v>
      </c>
      <c r="BE1044" s="6">
        <f t="shared" ca="1" si="447"/>
        <v>0</v>
      </c>
      <c r="BF1044" s="6">
        <f t="shared" ca="1" si="443"/>
        <v>0</v>
      </c>
      <c r="BG1044" s="6">
        <f t="shared" ca="1" si="444"/>
        <v>0</v>
      </c>
      <c r="BJ1044" s="4">
        <f t="shared" ref="BJ1044" ca="1" si="448">SUM(AR1044:BI1044)</f>
        <v>709666.15500000003</v>
      </c>
      <c r="BL1044" s="3">
        <f t="shared" ref="BL1044" si="449">+X1044</f>
        <v>43416</v>
      </c>
      <c r="BM1044" s="6">
        <f>BM1043+SUMIFS('Transactions (Dated)'!G:G,'Transactions (Dated)'!D:D,'Share Values'!AQ1044)</f>
        <v>14317.649999999987</v>
      </c>
      <c r="BN1044" s="6">
        <f ca="1">BN1043+SUMIFS('Transactions (Dated)'!$F:$F,'Transactions (Dated)'!$D:$D,$BL1044,'Transactions (Dated)'!$B:$B,BN$11,'Transactions (Dated)'!$C:$C,"Dividend (paid to cash)")*Y1044</f>
        <v>0</v>
      </c>
      <c r="BO1044" s="6">
        <f ca="1">BO1043+SUMIFS('Transactions (Dated)'!$F:$F,'Transactions (Dated)'!$D:$D,$BL1044,'Transactions (Dated)'!$B:$B,BO$11,'Transactions (Dated)'!$C:$C,"Dividend (paid to cash)")*Z1044</f>
        <v>2750</v>
      </c>
      <c r="BP1044" s="6">
        <f ca="1">BP1043+SUMIFS('Transactions (Dated)'!$F:$F,'Transactions (Dated)'!$D:$D,$BL1044,'Transactions (Dated)'!$B:$B,BP$11,'Transactions (Dated)'!$C:$C,"Dividend (paid to cash)")*AA1044</f>
        <v>51745.237000000008</v>
      </c>
      <c r="BQ1044" s="6">
        <f ca="1">BQ1043+SUMIFS('Transactions (Dated)'!$F:$F,'Transactions (Dated)'!$D:$D,$BL1044,'Transactions (Dated)'!$B:$B,BQ$11,'Transactions (Dated)'!$C:$C,"Dividend (paid to cash)")*AB1044</f>
        <v>1026.4099999999999</v>
      </c>
      <c r="BR1044" s="6">
        <f ca="1">BR1043+SUMIFS('Transactions (Dated)'!$F:$F,'Transactions (Dated)'!$D:$D,$BL1044,'Transactions (Dated)'!$B:$B,BR$11,'Transactions (Dated)'!$C:$C,"Dividend (paid to cash)")*AC1044</f>
        <v>0</v>
      </c>
      <c r="BS1044" s="6">
        <f ca="1">BS1043+SUMIFS('Transactions (Dated)'!$F:$F,'Transactions (Dated)'!$D:$D,$BL1044,'Transactions (Dated)'!$B:$B,BS$11,'Transactions (Dated)'!$C:$C,"Dividend (paid to cash)")*AD1044</f>
        <v>0</v>
      </c>
      <c r="BT1044" s="6">
        <f ca="1">BT1043+SUMIFS('Transactions (Dated)'!$F:$F,'Transactions (Dated)'!$D:$D,$BL1044,'Transactions (Dated)'!$B:$B,BT$11,'Transactions (Dated)'!$C:$C,"Dividend (paid to cash)")*AE1044</f>
        <v>12470</v>
      </c>
      <c r="BU1044" s="6">
        <f ca="1">BU1043+SUMIFS('Transactions (Dated)'!$F:$F,'Transactions (Dated)'!$D:$D,$BL1044,'Transactions (Dated)'!$B:$B,BU$11,'Transactions (Dated)'!$C:$C,"Dividend (paid to cash)")*AF1044</f>
        <v>0</v>
      </c>
      <c r="BV1044" s="6">
        <f ca="1">BV1043+SUMIFS('Transactions (Dated)'!$F:$F,'Transactions (Dated)'!$D:$D,$BL1044,'Transactions (Dated)'!$B:$B,BV$11,'Transactions (Dated)'!$C:$C,"Dividend (paid to cash)")*AG1044</f>
        <v>0</v>
      </c>
      <c r="BW1044" s="6">
        <f ca="1">BW1043+SUMIFS('Transactions (Dated)'!$F:$F,'Transactions (Dated)'!$D:$D,$BL1044,'Transactions (Dated)'!$B:$B,BW$11,'Transactions (Dated)'!$C:$C,"Dividend (paid to cash)")*AH1044</f>
        <v>0</v>
      </c>
      <c r="BX1044" s="6">
        <f ca="1">BX1043+SUMIFS('Transactions (Dated)'!$F:$F,'Transactions (Dated)'!$D:$D,$BL1044,'Transactions (Dated)'!$B:$B,BX$11,'Transactions (Dated)'!$C:$C,"Dividend (paid to cash)")*AI1044</f>
        <v>0</v>
      </c>
      <c r="BY1044" s="6">
        <f ca="1">BY1043+SUMIFS('Transactions (Dated)'!$F:$F,'Transactions (Dated)'!$D:$D,$BL1044,'Transactions (Dated)'!$B:$B,BY$11,'Transactions (Dated)'!$C:$C,"Dividend (paid to cash)")*AJ1044</f>
        <v>0</v>
      </c>
      <c r="BZ1044" s="6">
        <f ca="1">BZ1043+SUMIFS('Transactions (Dated)'!$F:$F,'Transactions (Dated)'!$D:$D,$BL1044,'Transactions (Dated)'!$B:$B,BZ$11,'Transactions (Dated)'!$C:$C,"Dividend (paid to cash)")*AK1044</f>
        <v>0</v>
      </c>
      <c r="CA1044" s="6">
        <f ca="1">CA1043+SUMIFS('Transactions (Dated)'!$F:$F,'Transactions (Dated)'!$D:$D,$BL1044,'Transactions (Dated)'!$B:$B,CA$11,'Transactions (Dated)'!$C:$C,"Dividend (paid to cash)")*AL1044</f>
        <v>0</v>
      </c>
      <c r="CB1044" s="6">
        <v>0</v>
      </c>
      <c r="CC1044" s="6">
        <v>0</v>
      </c>
      <c r="CF1044" s="6">
        <f t="shared" ref="CF1044" ca="1" si="450">SUM(BM1044:CE1044)</f>
        <v>82309.296999999991</v>
      </c>
      <c r="CH1044" s="3">
        <f t="shared" ref="CH1044" si="451">BL1044</f>
        <v>43416</v>
      </c>
      <c r="CI1044" s="4">
        <f t="shared" ref="CI1044" ca="1" si="452">SUM(AR1044:BI1044)</f>
        <v>709666.15500000003</v>
      </c>
      <c r="CJ1044" s="4">
        <f t="shared" ref="CJ1044" ca="1" si="453">+CF1044</f>
        <v>82309.296999999991</v>
      </c>
      <c r="CL1044" s="4">
        <f t="shared" ref="CL1044" ca="1" si="454">CI1044+CJ1044</f>
        <v>791975.45200000005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B050"/>
  </sheetPr>
  <dimension ref="A1:T35"/>
  <sheetViews>
    <sheetView showGridLines="0" topLeftCell="B1" zoomScaleNormal="100" zoomScaleSheetLayoutView="100" workbookViewId="0">
      <selection activeCell="J34" sqref="J34"/>
    </sheetView>
  </sheetViews>
  <sheetFormatPr baseColWidth="10" defaultColWidth="9" defaultRowHeight="11" outlineLevelRow="1" outlineLevelCol="1" x14ac:dyDescent="0.15"/>
  <cols>
    <col min="1" max="1" width="9.19921875" hidden="1" customWidth="1" outlineLevel="1"/>
    <col min="2" max="2" width="10.3984375" bestFit="1" customWidth="1" collapsed="1"/>
    <col min="3" max="3" width="17.796875" bestFit="1" customWidth="1"/>
    <col min="4" max="4" width="17.796875" customWidth="1"/>
    <col min="5" max="6" width="1.796875" customWidth="1"/>
    <col min="7" max="7" width="31.796875" bestFit="1" customWidth="1"/>
    <col min="8" max="8" width="9" style="2"/>
    <col min="9" max="9" width="10.19921875" bestFit="1" customWidth="1"/>
    <col min="10" max="10" width="12.19921875" bestFit="1" customWidth="1"/>
    <col min="11" max="12" width="13.19921875" bestFit="1" customWidth="1"/>
    <col min="13" max="13" width="15.796875" customWidth="1"/>
    <col min="14" max="20" width="14.796875" customWidth="1"/>
    <col min="21" max="21" width="1.796875" customWidth="1"/>
  </cols>
  <sheetData>
    <row r="1" spans="1:20" outlineLevel="1" x14ac:dyDescent="0.15">
      <c r="B1" s="2">
        <v>1</v>
      </c>
      <c r="C1" s="2">
        <f ca="1">OFFSET(C1,0,-1)+1</f>
        <v>2</v>
      </c>
      <c r="D1" s="2"/>
      <c r="E1" s="2"/>
      <c r="F1" s="2">
        <f t="shared" ref="F1:R1" ca="1" si="0">OFFSET(F1,0,-1)+1</f>
        <v>1</v>
      </c>
      <c r="G1" s="2">
        <f t="shared" ca="1" si="0"/>
        <v>2</v>
      </c>
      <c r="H1" s="2">
        <f t="shared" ca="1" si="0"/>
        <v>3</v>
      </c>
      <c r="I1" s="2">
        <f t="shared" ca="1" si="0"/>
        <v>4</v>
      </c>
      <c r="J1" s="2">
        <f t="shared" ca="1" si="0"/>
        <v>5</v>
      </c>
      <c r="K1" s="2">
        <f t="shared" ca="1" si="0"/>
        <v>6</v>
      </c>
      <c r="L1" s="2">
        <f t="shared" ca="1" si="0"/>
        <v>7</v>
      </c>
      <c r="M1" s="2">
        <f t="shared" ca="1" si="0"/>
        <v>8</v>
      </c>
      <c r="N1" s="2">
        <f t="shared" ca="1" si="0"/>
        <v>9</v>
      </c>
      <c r="O1" s="2">
        <f t="shared" ca="1" si="0"/>
        <v>10</v>
      </c>
      <c r="P1" s="2">
        <f t="shared" ca="1" si="0"/>
        <v>11</v>
      </c>
      <c r="Q1" s="2">
        <f t="shared" ca="1" si="0"/>
        <v>12</v>
      </c>
      <c r="R1" s="2">
        <f t="shared" ca="1" si="0"/>
        <v>13</v>
      </c>
      <c r="S1" s="2"/>
      <c r="T1" s="2"/>
    </row>
    <row r="2" spans="1:20" outlineLevel="1" x14ac:dyDescent="0.15">
      <c r="I2" t="s">
        <v>38</v>
      </c>
      <c r="Q2" s="3">
        <f>MAX('Share Values'!BL:BL)</f>
        <v>43416</v>
      </c>
    </row>
    <row r="3" spans="1:20" outlineLevel="1" x14ac:dyDescent="0.15">
      <c r="Q3" s="40">
        <f>MATCH(Q2,'Share Values'!AQ:AQ,0)</f>
        <v>1044</v>
      </c>
    </row>
    <row r="4" spans="1:20" x14ac:dyDescent="0.15">
      <c r="Q4" s="40"/>
    </row>
    <row r="5" spans="1:20" ht="60" x14ac:dyDescent="0.15">
      <c r="J5" s="92" t="s">
        <v>181</v>
      </c>
      <c r="K5" t="s">
        <v>182</v>
      </c>
      <c r="L5" t="s">
        <v>184</v>
      </c>
      <c r="P5" t="s">
        <v>185</v>
      </c>
      <c r="S5" t="s">
        <v>183</v>
      </c>
    </row>
    <row r="6" spans="1:20" x14ac:dyDescent="0.15">
      <c r="G6" s="43"/>
      <c r="H6" s="46"/>
      <c r="I6" s="46"/>
      <c r="J6" s="46"/>
      <c r="K6" s="44" t="s">
        <v>116</v>
      </c>
      <c r="L6" s="44" t="s">
        <v>120</v>
      </c>
      <c r="M6" s="44" t="s">
        <v>125</v>
      </c>
      <c r="N6" s="44" t="s">
        <v>121</v>
      </c>
      <c r="O6" s="44" t="s">
        <v>121</v>
      </c>
      <c r="P6" s="44" t="s">
        <v>122</v>
      </c>
      <c r="Q6" s="44" t="s">
        <v>128</v>
      </c>
      <c r="R6" s="44" t="s">
        <v>42</v>
      </c>
      <c r="S6" s="44" t="s">
        <v>129</v>
      </c>
      <c r="T6" s="44" t="s">
        <v>42</v>
      </c>
    </row>
    <row r="7" spans="1:20" x14ac:dyDescent="0.15">
      <c r="B7" s="1" t="s">
        <v>39</v>
      </c>
      <c r="C7" s="1" t="s">
        <v>35</v>
      </c>
      <c r="D7" s="7" t="s">
        <v>131</v>
      </c>
      <c r="E7" s="1"/>
      <c r="G7" s="45" t="s">
        <v>1</v>
      </c>
      <c r="H7" s="44" t="s">
        <v>0</v>
      </c>
      <c r="I7" s="44" t="s">
        <v>36</v>
      </c>
      <c r="J7" s="44" t="s">
        <v>37</v>
      </c>
      <c r="K7" s="44" t="s">
        <v>119</v>
      </c>
      <c r="L7" s="44" t="s">
        <v>118</v>
      </c>
      <c r="M7" s="44" t="s">
        <v>124</v>
      </c>
      <c r="N7" s="44" t="s">
        <v>126</v>
      </c>
      <c r="O7" s="44" t="s">
        <v>123</v>
      </c>
      <c r="P7" s="44" t="s">
        <v>123</v>
      </c>
      <c r="Q7" s="44" t="s">
        <v>115</v>
      </c>
      <c r="R7" s="44" t="s">
        <v>123</v>
      </c>
      <c r="S7" s="44" t="s">
        <v>130</v>
      </c>
      <c r="T7" s="44" t="s">
        <v>132</v>
      </c>
    </row>
    <row r="8" spans="1:20" x14ac:dyDescent="0.15">
      <c r="G8" t="s">
        <v>28</v>
      </c>
      <c r="I8" s="2"/>
      <c r="J8" s="2"/>
      <c r="K8" s="2"/>
      <c r="L8" s="53"/>
      <c r="M8" s="41">
        <f ca="1">'Share Values'!CJ9</f>
        <v>82309.296999999991</v>
      </c>
      <c r="N8" s="53"/>
      <c r="O8" s="53"/>
      <c r="P8" s="53"/>
      <c r="Q8" s="53"/>
      <c r="R8" s="53"/>
      <c r="S8" s="41"/>
      <c r="T8" s="53"/>
    </row>
    <row r="9" spans="1:20" x14ac:dyDescent="0.15">
      <c r="A9" s="2">
        <v>65</v>
      </c>
      <c r="B9" s="2" t="str">
        <f>CHAR(A9)</f>
        <v>A</v>
      </c>
      <c r="C9" t="str">
        <f t="shared" ref="C9:C22" si="1">IFERROR(REPLACE(H9,FIND(".",H9),1,"/"),H9)&amp;" CN EQUITY"</f>
        <v>BB CN EQUITY</v>
      </c>
      <c r="D9" s="2" t="s">
        <v>141</v>
      </c>
      <c r="G9" t="s">
        <v>9</v>
      </c>
      <c r="H9" s="2" t="s">
        <v>8</v>
      </c>
      <c r="I9" s="6">
        <f>LOOKUP(2,1/('Share Values'!F:F&lt;&gt;""),'Share Values'!F:F)</f>
        <v>11.92</v>
      </c>
      <c r="J9" s="40">
        <f>+SUMIFS('Transactions (Dated)'!E:E,'Transactions (Dated)'!B:B,'Portfolio Holdings'!H9,'Transactions (Dated)'!C:C,"BUY")-SUMIFS('Transactions (Dated)'!E:E,'Transactions (Dated)'!B:B,'Portfolio Holdings'!H9,'Transactions (Dated)'!C:C,"SELL")</f>
        <v>4625</v>
      </c>
      <c r="K9" s="93">
        <f>IF(J9=0,0,(SUMIFS('Transactions (Dated)'!G:G,'Transactions (Dated)'!C:C,"BUY",'Transactions (Dated)'!B:B,H9)-SUMIFS('Transactions (Dated)'!H:H,'Transactions (Dated)'!C:C,"BUY",'Transactions (Dated)'!B:B,H9))/SUMIFS('Transactions (Dated)'!E:E,'Transactions (Dated)'!C:C,"BUY",'Transactions (Dated)'!B:B,H9))</f>
        <v>-10.814324324324325</v>
      </c>
      <c r="L9" s="41">
        <f>+ABS(K9*J9)</f>
        <v>50016.25</v>
      </c>
      <c r="M9" s="41">
        <f>+I9*J9</f>
        <v>55130</v>
      </c>
      <c r="N9" s="9">
        <f>+IFERROR(M9/L9-1,0)</f>
        <v>0.10224177142428714</v>
      </c>
      <c r="O9" s="41">
        <f>+M9-L9</f>
        <v>5113.75</v>
      </c>
      <c r="P9" s="41">
        <f>SUMIFS('Transactions (Dated)'!G:G,'Transactions (Dated)'!C:C,"SELL",'Transactions (Dated)'!B:B,H9)+SUMIFS('Transactions (Dated)'!E:E,'Transactions (Dated)'!C:C,"SELL",'Transactions (Dated)'!B:B,H9)*K9</f>
        <v>0</v>
      </c>
      <c r="Q9" s="41">
        <f ca="1">HLOOKUP($B9,'Share Values'!$BL:$CE,Q$3,FALSE)</f>
        <v>0</v>
      </c>
      <c r="R9" s="41">
        <f ca="1">+P9+O9+Q9</f>
        <v>5113.75</v>
      </c>
      <c r="S9" s="41">
        <f>ABS(SUMIFS('Transactions (Dated)'!G:G,'Transactions (Dated)'!C:C,"BUY",'Transactions (Dated)'!B:B,H9))</f>
        <v>50006.25</v>
      </c>
      <c r="T9" s="9">
        <f ca="1">IFERROR(+R9/S9,0)</f>
        <v>0.10226221722284715</v>
      </c>
    </row>
    <row r="10" spans="1:20" x14ac:dyDescent="0.15">
      <c r="A10" s="2">
        <f ca="1">+OFFSET(A10,-1,0)+1</f>
        <v>66</v>
      </c>
      <c r="B10" s="2" t="str">
        <f t="shared" ref="B10:B17" ca="1" si="2">CHAR(A10)</f>
        <v>B</v>
      </c>
      <c r="C10" t="str">
        <f t="shared" si="1"/>
        <v>TGL CN EQUITY</v>
      </c>
      <c r="D10" s="2" t="s">
        <v>139</v>
      </c>
      <c r="G10" t="s">
        <v>12</v>
      </c>
      <c r="H10" s="2" t="s">
        <v>11</v>
      </c>
      <c r="I10" s="6">
        <f>LOOKUP(2,1/('Share Values'!G:G&lt;&gt;""),'Share Values'!G:G)</f>
        <v>2.7549999999999999</v>
      </c>
      <c r="J10" s="40">
        <f>+SUMIFS('Transactions (Dated)'!E:E,'Transactions (Dated)'!B:B,'Portfolio Holdings'!H10,'Transactions (Dated)'!C:C,"BUY")-SUMIFS('Transactions (Dated)'!E:E,'Transactions (Dated)'!B:B,'Portfolio Holdings'!H10,'Transactions (Dated)'!C:C,"SELL")</f>
        <v>9375</v>
      </c>
      <c r="K10" s="93">
        <f>IF(J10=0,0,(SUMIFS('Transactions (Dated)'!G:G,'Transactions (Dated)'!C:C,"BUY",'Transactions (Dated)'!B:B,H10)-SUMIFS('Transactions (Dated)'!H:H,'Transactions (Dated)'!C:C,"BUY",'Transactions (Dated)'!B:B,H10))/SUMIFS('Transactions (Dated)'!E:E,'Transactions (Dated)'!C:C,"BUY",'Transactions (Dated)'!B:B,H10))</f>
        <v>-4.0015999999999998</v>
      </c>
      <c r="L10" s="41">
        <f t="shared" ref="L10:L24" si="3">+ABS(K10*J10)</f>
        <v>37515</v>
      </c>
      <c r="M10" s="41">
        <f t="shared" ref="M10:M11" si="4">+I10*J10</f>
        <v>25828.125</v>
      </c>
      <c r="N10" s="9">
        <f t="shared" ref="N10:N24" si="5">+IFERROR(M10/L10-1,0)</f>
        <v>-0.31152538984406242</v>
      </c>
      <c r="O10" s="41">
        <f t="shared" ref="O10:O17" si="6">+M10-L10</f>
        <v>-11686.875</v>
      </c>
      <c r="P10" s="41">
        <f>SUMIFS('Transactions (Dated)'!G:G,'Transactions (Dated)'!C:C,"SELL",'Transactions (Dated)'!B:B,H10)+SUMIFS('Transactions (Dated)'!E:E,'Transactions (Dated)'!C:C,"SELL",'Transactions (Dated)'!B:B,H10)*K10</f>
        <v>4328.75</v>
      </c>
      <c r="Q10" s="41">
        <f ca="1">HLOOKUP($B10,'Share Values'!$BL:$CE,Q$3,FALSE)</f>
        <v>2750</v>
      </c>
      <c r="R10" s="41">
        <f t="shared" ref="R10:R16" ca="1" si="7">+P10+O10+Q10</f>
        <v>-4608.125</v>
      </c>
      <c r="S10" s="41">
        <f>ABS(SUMIFS('Transactions (Dated)'!G:G,'Transactions (Dated)'!C:C,"BUY",'Transactions (Dated)'!B:B,H10))</f>
        <v>50010</v>
      </c>
      <c r="T10" s="9">
        <f t="shared" ref="T10:T24" ca="1" si="8">IFERROR(+R10/S10,0)</f>
        <v>-9.2144071185762844E-2</v>
      </c>
    </row>
    <row r="11" spans="1:20" x14ac:dyDescent="0.15">
      <c r="A11" s="2">
        <f ca="1">+OFFSET(A11,-1,0)+1</f>
        <v>67</v>
      </c>
      <c r="B11" s="2" t="str">
        <f ca="1">CHAR(A11)</f>
        <v>C</v>
      </c>
      <c r="C11" t="str">
        <f t="shared" si="1"/>
        <v>ZCN CN EQUITY</v>
      </c>
      <c r="D11" s="2" t="s">
        <v>142</v>
      </c>
      <c r="G11" t="s">
        <v>15</v>
      </c>
      <c r="H11" s="2" t="s">
        <v>14</v>
      </c>
      <c r="I11" s="6">
        <f>LOOKUP(2,1/('Share Values'!H:H&lt;&gt;""),'Share Values'!H:H)</f>
        <v>20.59</v>
      </c>
      <c r="J11" s="40">
        <f>+SUMIFS('Transactions (Dated)'!E:E,'Transactions (Dated)'!B:B,'Portfolio Holdings'!H11,'Transactions (Dated)'!C:C,"BUY")-SUMIFS('Transactions (Dated)'!E:E,'Transactions (Dated)'!B:B,'Portfolio Holdings'!H11,'Transactions (Dated)'!C:C,"SELL")</f>
        <v>18839.77</v>
      </c>
      <c r="K11" s="93">
        <f>IF(J11=0,0,(SUMIFS('Transactions (Dated)'!G:G,'Transactions (Dated)'!C:C,"BUY",'Transactions (Dated)'!B:B,H11)-SUMIFS('Transactions (Dated)'!H:H,'Transactions (Dated)'!C:C,"BUY",'Transactions (Dated)'!B:B,H11))/SUMIFS('Transactions (Dated)'!E:E,'Transactions (Dated)'!C:C,"BUY",'Transactions (Dated)'!B:B,H11))</f>
        <v>-19.69047619047619</v>
      </c>
      <c r="L11" s="41">
        <f t="shared" si="3"/>
        <v>370964.04261904763</v>
      </c>
      <c r="M11" s="41">
        <f t="shared" si="4"/>
        <v>387910.86430000002</v>
      </c>
      <c r="N11" s="9">
        <f t="shared" si="5"/>
        <v>4.5683192261185113E-2</v>
      </c>
      <c r="O11" s="41">
        <f t="shared" si="6"/>
        <v>16946.821680952387</v>
      </c>
      <c r="P11" s="41">
        <f>SUMIFS('Transactions (Dated)'!G:G,'Transactions (Dated)'!C:C,"SELL",'Transactions (Dated)'!B:B,H11)+SUMIFS('Transactions (Dated)'!E:E,'Transactions (Dated)'!C:C,"SELL",'Transactions (Dated)'!B:B,H11)*K11</f>
        <v>-46613.417380952334</v>
      </c>
      <c r="Q11" s="41">
        <f ca="1">HLOOKUP($B11,'Share Values'!$BL:$CE,Q$3,FALSE)</f>
        <v>51745.237000000008</v>
      </c>
      <c r="R11" s="41">
        <f t="shared" ca="1" si="7"/>
        <v>22078.641300000061</v>
      </c>
      <c r="S11" s="41">
        <f>ABS(SUMIFS('Transactions (Dated)'!G:G,'Transactions (Dated)'!C:C,"BUY",'Transactions (Dated)'!B:B,H11))</f>
        <v>826990</v>
      </c>
      <c r="T11" s="9">
        <f t="shared" ca="1" si="8"/>
        <v>2.6697591627468362E-2</v>
      </c>
    </row>
    <row r="12" spans="1:20" x14ac:dyDescent="0.15">
      <c r="A12" s="2">
        <f ca="1">+OFFSET(A12,-1,0)+1</f>
        <v>68</v>
      </c>
      <c r="B12" s="2" t="str">
        <f ca="1">CHAR(A12)</f>
        <v>D</v>
      </c>
      <c r="C12" t="str">
        <f t="shared" si="1"/>
        <v>QBR/B CN EQUITY</v>
      </c>
      <c r="D12" s="2" t="s">
        <v>141</v>
      </c>
      <c r="G12" t="s">
        <v>17</v>
      </c>
      <c r="H12" s="2" t="s">
        <v>16</v>
      </c>
      <c r="I12" s="6">
        <f>LOOKUP(2,1/('Share Values'!I:I&lt;&gt;""),'Share Values'!I:I)</f>
        <v>28.45</v>
      </c>
      <c r="J12" s="40">
        <f>+SUMIFS('Transactions (Dated)'!E:E,'Transactions (Dated)'!B:B,'Portfolio Holdings'!H12,'Transactions (Dated)'!C:C,"BUY")-SUMIFS('Transactions (Dated)'!E:E,'Transactions (Dated)'!B:B,'Portfolio Holdings'!H12,'Transactions (Dated)'!C:C,"SELL")</f>
        <v>1892</v>
      </c>
      <c r="K12" s="93">
        <f>IF(J12=0,0,(SUMIFS('Transactions (Dated)'!G:G,'Transactions (Dated)'!C:C,"BUY",'Transactions (Dated)'!B:B,H12)-SUMIFS('Transactions (Dated)'!H:H,'Transactions (Dated)'!C:C,"BUY",'Transactions (Dated)'!B:B,H12))/SUMIFS('Transactions (Dated)'!E:E,'Transactions (Dated)'!C:C,"BUY",'Transactions (Dated)'!B:B,H12))</f>
        <v>-31.860570824524313</v>
      </c>
      <c r="L12" s="41">
        <f t="shared" si="3"/>
        <v>60280.2</v>
      </c>
      <c r="M12" s="41">
        <f t="shared" ref="M10:M17" si="9">+I12*J12</f>
        <v>53827.4</v>
      </c>
      <c r="N12" s="9">
        <f t="shared" si="5"/>
        <v>-0.10704675830538046</v>
      </c>
      <c r="O12" s="41">
        <f t="shared" si="6"/>
        <v>-6452.7999999999956</v>
      </c>
      <c r="P12" s="41">
        <f>SUMIFS('Transactions (Dated)'!G:G,'Transactions (Dated)'!C:C,"SELL",'Transactions (Dated)'!B:B,H12)+SUMIFS('Transactions (Dated)'!E:E,'Transactions (Dated)'!C:C,"SELL",'Transactions (Dated)'!B:B,H12)*K12</f>
        <v>0</v>
      </c>
      <c r="Q12" s="41">
        <f ca="1">HLOOKUP($B12,'Share Values'!$BL:$CE,Q$3,FALSE)</f>
        <v>1026.4099999999999</v>
      </c>
      <c r="R12" s="41">
        <f t="shared" ca="1" si="7"/>
        <v>-5426.3899999999958</v>
      </c>
      <c r="S12" s="41">
        <f>ABS(SUMIFS('Transactions (Dated)'!G:G,'Transactions (Dated)'!C:C,"BUY",'Transactions (Dated)'!B:B,H12))</f>
        <v>60270.2</v>
      </c>
      <c r="T12" s="9">
        <f t="shared" ca="1" si="8"/>
        <v>-9.0034378515418831E-2</v>
      </c>
    </row>
    <row r="13" spans="1:20" x14ac:dyDescent="0.15">
      <c r="A13" s="2">
        <f t="shared" ref="A13:A22" ca="1" si="10">+OFFSET(A13,-1,0)+1</f>
        <v>69</v>
      </c>
      <c r="B13" s="2" t="str">
        <f t="shared" ca="1" si="2"/>
        <v>E</v>
      </c>
      <c r="C13" t="str">
        <f t="shared" si="1"/>
        <v>AVO CN EQUITY</v>
      </c>
      <c r="D13" s="2" t="s">
        <v>141</v>
      </c>
      <c r="G13" t="s">
        <v>19</v>
      </c>
      <c r="H13" s="2" t="s">
        <v>18</v>
      </c>
      <c r="I13" s="6">
        <f>LOOKUP(2,1/('Share Values'!J:J&lt;&gt;""),'Share Values'!J:J)</f>
        <v>26.98</v>
      </c>
      <c r="J13" s="40">
        <f>+SUMIFS('Transactions (Dated)'!E:E,'Transactions (Dated)'!B:B,'Portfolio Holdings'!H13,'Transactions (Dated)'!C:C,"BUY")-SUMIFS('Transactions (Dated)'!E:E,'Transactions (Dated)'!B:B,'Portfolio Holdings'!H13,'Transactions (Dated)'!C:C,"SELL")</f>
        <v>2348</v>
      </c>
      <c r="K13" s="93">
        <f>IF(J13=0,0,(SUMIFS('Transactions (Dated)'!G:G,'Transactions (Dated)'!C:C,"BUY",'Transactions (Dated)'!B:B,H13)-SUMIFS('Transactions (Dated)'!H:H,'Transactions (Dated)'!C:C,"BUY",'Transactions (Dated)'!B:B,H13))/SUMIFS('Transactions (Dated)'!E:E,'Transactions (Dated)'!C:C,"BUY",'Transactions (Dated)'!B:B,H13))</f>
        <v>-21.308517887563884</v>
      </c>
      <c r="L13" s="41">
        <f t="shared" si="3"/>
        <v>50032.4</v>
      </c>
      <c r="M13" s="41">
        <f t="shared" si="9"/>
        <v>63349.04</v>
      </c>
      <c r="N13" s="9">
        <f t="shared" si="5"/>
        <v>0.26616032810738632</v>
      </c>
      <c r="O13" s="41">
        <f t="shared" si="6"/>
        <v>13316.64</v>
      </c>
      <c r="P13" s="41">
        <f>SUMIFS('Transactions (Dated)'!G:G,'Transactions (Dated)'!C:C,"SELL",'Transactions (Dated)'!B:B,H13)+SUMIFS('Transactions (Dated)'!E:E,'Transactions (Dated)'!C:C,"SELL",'Transactions (Dated)'!B:B,H13)*K13</f>
        <v>0</v>
      </c>
      <c r="Q13" s="41">
        <f ca="1">HLOOKUP($B13,'Share Values'!$BL:$CE,Q$3,FALSE)</f>
        <v>0</v>
      </c>
      <c r="R13" s="41">
        <f t="shared" ca="1" si="7"/>
        <v>13316.64</v>
      </c>
      <c r="S13" s="41">
        <f>ABS(SUMIFS('Transactions (Dated)'!G:G,'Transactions (Dated)'!C:C,"BUY",'Transactions (Dated)'!B:B,H13))</f>
        <v>50022.400000000001</v>
      </c>
      <c r="T13" s="9">
        <f t="shared" ca="1" si="8"/>
        <v>0.26621353633572159</v>
      </c>
    </row>
    <row r="14" spans="1:20" x14ac:dyDescent="0.15">
      <c r="A14" s="2">
        <f t="shared" ca="1" si="10"/>
        <v>70</v>
      </c>
      <c r="B14" s="2" t="str">
        <f t="shared" ca="1" si="2"/>
        <v>F</v>
      </c>
      <c r="C14" t="str">
        <f t="shared" si="1"/>
        <v>RNW CN EQUITY</v>
      </c>
      <c r="D14" s="2" t="s">
        <v>139</v>
      </c>
      <c r="G14" t="s">
        <v>21</v>
      </c>
      <c r="H14" s="2" t="s">
        <v>20</v>
      </c>
      <c r="I14" s="6">
        <f>LOOKUP(2,1/('Share Values'!K:K&lt;&gt;""),'Share Values'!K:K)</f>
        <v>11.51</v>
      </c>
      <c r="J14" s="40">
        <f>+SUMIFS('Transactions (Dated)'!E:E,'Transactions (Dated)'!B:B,'Portfolio Holdings'!H14,'Transactions (Dated)'!C:C,"BUY")-SUMIFS('Transactions (Dated)'!E:E,'Transactions (Dated)'!B:B,'Portfolio Holdings'!H14,'Transactions (Dated)'!C:C,"SELL")</f>
        <v>4900</v>
      </c>
      <c r="K14" s="93">
        <f>IF(J14=0,0,(SUMIFS('Transactions (Dated)'!G:G,'Transactions (Dated)'!C:C,"BUY",'Transactions (Dated)'!B:B,H14)-SUMIFS('Transactions (Dated)'!H:H,'Transactions (Dated)'!C:C,"BUY",'Transactions (Dated)'!B:B,H14))/SUMIFS('Transactions (Dated)'!E:E,'Transactions (Dated)'!C:C,"BUY",'Transactions (Dated)'!B:B,H14))</f>
        <v>-9.824081632653062</v>
      </c>
      <c r="L14" s="41">
        <f t="shared" si="3"/>
        <v>48138.000000000007</v>
      </c>
      <c r="M14" s="41">
        <f t="shared" si="9"/>
        <v>56399</v>
      </c>
      <c r="N14" s="9">
        <f t="shared" si="5"/>
        <v>0.17161078565790011</v>
      </c>
      <c r="O14" s="41">
        <f t="shared" si="6"/>
        <v>8260.9999999999927</v>
      </c>
      <c r="P14" s="41">
        <f>SUMIFS('Transactions (Dated)'!G:G,'Transactions (Dated)'!C:C,"SELL",'Transactions (Dated)'!B:B,H14)+SUMIFS('Transactions (Dated)'!E:E,'Transactions (Dated)'!C:C,"SELL",'Transactions (Dated)'!B:B,H14)*K14</f>
        <v>0</v>
      </c>
      <c r="Q14" s="41">
        <f ca="1">HLOOKUP($B14,'Share Values'!$BL:$CE,Q$3,FALSE)</f>
        <v>0</v>
      </c>
      <c r="R14" s="41">
        <f t="shared" ca="1" si="7"/>
        <v>8260.9999999999927</v>
      </c>
      <c r="S14" s="41">
        <f>ABS(SUMIFS('Transactions (Dated)'!G:G,'Transactions (Dated)'!C:C,"BUY",'Transactions (Dated)'!B:B,H14))</f>
        <v>48128</v>
      </c>
      <c r="T14" s="9">
        <f t="shared" ca="1" si="8"/>
        <v>0.17164644281914879</v>
      </c>
    </row>
    <row r="15" spans="1:20" x14ac:dyDescent="0.15">
      <c r="A15" s="2">
        <f t="shared" ca="1" si="10"/>
        <v>71</v>
      </c>
      <c r="B15" s="2" t="str">
        <f t="shared" ca="1" si="2"/>
        <v>G</v>
      </c>
      <c r="C15" t="str">
        <f t="shared" si="1"/>
        <v>GS CN EQUITY</v>
      </c>
      <c r="D15" s="2" t="s">
        <v>133</v>
      </c>
      <c r="G15" t="s">
        <v>23</v>
      </c>
      <c r="H15" s="2" t="s">
        <v>22</v>
      </c>
      <c r="I15" s="6">
        <f>LOOKUP(2,1/('Share Values'!L:L&lt;&gt;""),'Share Values'!L:L)</f>
        <v>11.1</v>
      </c>
      <c r="J15" s="40">
        <f>+SUMIFS('Transactions (Dated)'!E:E,'Transactions (Dated)'!B:B,'Portfolio Holdings'!H15,'Transactions (Dated)'!C:C,"BUY")-SUMIFS('Transactions (Dated)'!E:E,'Transactions (Dated)'!B:B,'Portfolio Holdings'!H15,'Transactions (Dated)'!C:C,"SELL")</f>
        <v>2900</v>
      </c>
      <c r="K15" s="93">
        <f>IF(J15=0,0,(SUMIFS('Transactions (Dated)'!G:G,'Transactions (Dated)'!C:C,"BUY",'Transactions (Dated)'!B:B,H15)-SUMIFS('Transactions (Dated)'!H:H,'Transactions (Dated)'!C:C,"BUY",'Transactions (Dated)'!B:B,H15))/SUMIFS('Transactions (Dated)'!E:E,'Transactions (Dated)'!C:C,"BUY",'Transactions (Dated)'!B:B,H15))</f>
        <v>-17.006896551724139</v>
      </c>
      <c r="L15" s="41">
        <f t="shared" si="3"/>
        <v>49320.000000000007</v>
      </c>
      <c r="M15" s="41">
        <f t="shared" si="9"/>
        <v>32190</v>
      </c>
      <c r="N15" s="9">
        <f t="shared" si="5"/>
        <v>-0.34732360097323611</v>
      </c>
      <c r="O15" s="41">
        <f t="shared" si="6"/>
        <v>-17130.000000000007</v>
      </c>
      <c r="P15" s="41">
        <f>SUMIFS('Transactions (Dated)'!G:G,'Transactions (Dated)'!C:C,"SELL",'Transactions (Dated)'!B:B,H15)+SUMIFS('Transactions (Dated)'!E:E,'Transactions (Dated)'!C:C,"SELL",'Transactions (Dated)'!B:B,H15)*K15</f>
        <v>0</v>
      </c>
      <c r="Q15" s="41">
        <f ca="1">HLOOKUP($B15,'Share Values'!$BL:$CE,Q$3,FALSE)</f>
        <v>12470</v>
      </c>
      <c r="R15" s="41">
        <f t="shared" ca="1" si="7"/>
        <v>-4660.0000000000073</v>
      </c>
      <c r="S15" s="41">
        <f>ABS(SUMIFS('Transactions (Dated)'!G:G,'Transactions (Dated)'!C:C,"BUY",'Transactions (Dated)'!B:B,H15))</f>
        <v>49310</v>
      </c>
      <c r="T15" s="9">
        <f t="shared" ca="1" si="8"/>
        <v>-9.4504157371730013E-2</v>
      </c>
    </row>
    <row r="16" spans="1:20" x14ac:dyDescent="0.15">
      <c r="A16" s="2">
        <f t="shared" ca="1" si="10"/>
        <v>72</v>
      </c>
      <c r="B16" s="2" t="str">
        <f t="shared" ca="1" si="2"/>
        <v>H</v>
      </c>
      <c r="C16" t="str">
        <f t="shared" si="1"/>
        <v>KDX CN EQUITY</v>
      </c>
      <c r="D16" s="2" t="s">
        <v>140</v>
      </c>
      <c r="G16" t="s">
        <v>25</v>
      </c>
      <c r="H16" s="2" t="s">
        <v>24</v>
      </c>
      <c r="I16" s="6">
        <f>LOOKUP(2,1/('Share Values'!M:M&lt;&gt;""),'Share Values'!M:M)</f>
        <v>3.1</v>
      </c>
      <c r="J16" s="40">
        <f>+SUMIFS('Transactions (Dated)'!E:E,'Transactions (Dated)'!B:B,'Portfolio Holdings'!H16,'Transactions (Dated)'!C:C,"BUY")-SUMIFS('Transactions (Dated)'!E:E,'Transactions (Dated)'!B:B,'Portfolio Holdings'!H16,'Transactions (Dated)'!C:C,"SELL")</f>
        <v>0</v>
      </c>
      <c r="K16" s="93">
        <f>IF(J16=0,0,(SUMIFS('Transactions (Dated)'!G:G,'Transactions (Dated)'!C:C,"BUY",'Transactions (Dated)'!B:B,H16)-SUMIFS('Transactions (Dated)'!H:H,'Transactions (Dated)'!C:C,"BUY",'Transactions (Dated)'!B:B,H16))/SUMIFS('Transactions (Dated)'!E:E,'Transactions (Dated)'!C:C,"BUY",'Transactions (Dated)'!B:B,H16))</f>
        <v>0</v>
      </c>
      <c r="L16" s="41">
        <f t="shared" si="3"/>
        <v>0</v>
      </c>
      <c r="M16" s="41">
        <f>+I16*J16</f>
        <v>0</v>
      </c>
      <c r="N16" s="9">
        <f t="shared" si="5"/>
        <v>0</v>
      </c>
      <c r="O16" s="41">
        <f t="shared" si="6"/>
        <v>0</v>
      </c>
      <c r="P16" s="41">
        <f>SUMIFS('Transactions (Dated)'!G:G,'Transactions (Dated)'!C:C,"SELL",'Transactions (Dated)'!B:B,H16)+SUMIFS('Transactions (Dated)'!E:E,'Transactions (Dated)'!C:C,"SELL",'Transactions (Dated)'!B:B,H16)*K16</f>
        <v>55370</v>
      </c>
      <c r="Q16" s="41">
        <f ca="1">HLOOKUP($B16,'Share Values'!$BL:$CE,Q$3,FALSE)</f>
        <v>0</v>
      </c>
      <c r="R16" s="41">
        <f t="shared" ca="1" si="7"/>
        <v>55370</v>
      </c>
      <c r="S16" s="41">
        <f>ABS(SUMIFS('Transactions (Dated)'!G:G,'Transactions (Dated)'!C:C,"BUY",'Transactions (Dated)'!B:B,H16))</f>
        <v>82940.92</v>
      </c>
      <c r="T16" s="9">
        <f t="shared" ca="1" si="8"/>
        <v>0.66758362458482501</v>
      </c>
    </row>
    <row r="17" spans="1:20" x14ac:dyDescent="0.15">
      <c r="A17" s="2">
        <f t="shared" ca="1" si="10"/>
        <v>73</v>
      </c>
      <c r="B17" s="2" t="str">
        <f t="shared" ca="1" si="2"/>
        <v>I</v>
      </c>
      <c r="C17" t="str">
        <f t="shared" si="1"/>
        <v>HGN CN EQUITY</v>
      </c>
      <c r="D17" s="2" t="s">
        <v>141</v>
      </c>
      <c r="G17" t="s">
        <v>27</v>
      </c>
      <c r="H17" s="2" t="s">
        <v>26</v>
      </c>
      <c r="I17" s="6">
        <f>LOOKUP(2,1/('Share Values'!N:N&lt;&gt;""),'Share Values'!N:N)</f>
        <v>12.49</v>
      </c>
      <c r="J17" s="40">
        <f>+SUMIFS('Transactions (Dated)'!E:E,'Transactions (Dated)'!B:B,'Portfolio Holdings'!H17,'Transactions (Dated)'!C:C,"BUY")-SUMIFS('Transactions (Dated)'!E:E,'Transactions (Dated)'!B:B,'Portfolio Holdings'!H17,'Transactions (Dated)'!C:C,"SELL")</f>
        <v>6835</v>
      </c>
      <c r="K17" s="93">
        <f>IF(J17=0,0,(SUMIFS('Transactions (Dated)'!G:G,'Transactions (Dated)'!C:C,"BUY",'Transactions (Dated)'!B:B,H17)-SUMIFS('Transactions (Dated)'!H:H,'Transactions (Dated)'!C:C,"BUY",'Transactions (Dated)'!B:B,H17))/SUMIFS('Transactions (Dated)'!E:E,'Transactions (Dated)'!C:C,"BUY",'Transactions (Dated)'!B:B,H17))</f>
        <v>-6.9829261155815656</v>
      </c>
      <c r="L17" s="41">
        <f t="shared" si="3"/>
        <v>47728.3</v>
      </c>
      <c r="M17" s="41">
        <f t="shared" si="9"/>
        <v>85369.150000000009</v>
      </c>
      <c r="N17" s="9">
        <f t="shared" si="5"/>
        <v>0.78864845385232663</v>
      </c>
      <c r="O17" s="41">
        <f t="shared" si="6"/>
        <v>37640.850000000006</v>
      </c>
      <c r="P17" s="41">
        <f>SUMIFS('Transactions (Dated)'!G:G,'Transactions (Dated)'!C:C,"SELL",'Transactions (Dated)'!B:B,H17)+SUMIFS('Transactions (Dated)'!E:E,'Transactions (Dated)'!C:C,"SELL",'Transactions (Dated)'!B:B,H17)*K17</f>
        <v>0</v>
      </c>
      <c r="Q17" s="41">
        <f ca="1">HLOOKUP($B17,'Share Values'!$BL:$CE,Q$3,FALSE)</f>
        <v>0</v>
      </c>
      <c r="R17" s="41">
        <f t="shared" ref="R17:R24" ca="1" si="11">+P17+O17+Q17</f>
        <v>37640.850000000006</v>
      </c>
      <c r="S17" s="41">
        <f>ABS(SUMIFS('Transactions (Dated)'!G:G,'Transactions (Dated)'!C:C,"BUY",'Transactions (Dated)'!B:B,H17))</f>
        <v>47718.3</v>
      </c>
      <c r="T17" s="9">
        <f t="shared" ca="1" si="8"/>
        <v>0.78881372555183238</v>
      </c>
    </row>
    <row r="18" spans="1:20" x14ac:dyDescent="0.15">
      <c r="A18" s="2">
        <f t="shared" ca="1" si="10"/>
        <v>74</v>
      </c>
      <c r="B18" s="2" t="str">
        <f ca="1">CHAR(A18)</f>
        <v>J</v>
      </c>
      <c r="C18" t="str">
        <f t="shared" si="1"/>
        <v>ADW/A CN EQUITY</v>
      </c>
      <c r="D18" s="2" t="s">
        <v>159</v>
      </c>
      <c r="G18" t="s">
        <v>149</v>
      </c>
      <c r="H18" s="2" t="s">
        <v>150</v>
      </c>
      <c r="I18" s="6">
        <f>LOOKUP(2,1/('Share Values'!O:O&lt;&gt;""),'Share Values'!O:O)</f>
        <v>14.55</v>
      </c>
      <c r="J18" s="40">
        <f>+SUMIFS('Transactions (Dated)'!E:E,'Transactions (Dated)'!B:B,'Portfolio Holdings'!H18,'Transactions (Dated)'!C:C,"BUY")-SUMIFS('Transactions (Dated)'!E:E,'Transactions (Dated)'!B:B,'Portfolio Holdings'!H18,'Transactions (Dated)'!C:C,"SELL")</f>
        <v>4484</v>
      </c>
      <c r="K18" s="93">
        <f>IF(J18=0,0,(SUMIFS('Transactions (Dated)'!G:G,'Transactions (Dated)'!C:C,"BUY",'Transactions (Dated)'!B:B,H18)-SUMIFS('Transactions (Dated)'!H:H,'Transactions (Dated)'!C:C,"BUY",'Transactions (Dated)'!B:B,H18))/SUMIFS('Transactions (Dated)'!E:E,'Transactions (Dated)'!C:C,"BUY",'Transactions (Dated)'!B:B,H18))</f>
        <v>-11.154460303300624</v>
      </c>
      <c r="L18" s="41">
        <f t="shared" si="3"/>
        <v>50016.6</v>
      </c>
      <c r="M18" s="41">
        <f>+I18*J18</f>
        <v>65242.200000000004</v>
      </c>
      <c r="N18" s="9">
        <f t="shared" si="5"/>
        <v>0.30441093556939114</v>
      </c>
      <c r="O18" s="41">
        <f>+M18-L18</f>
        <v>15225.600000000006</v>
      </c>
      <c r="P18" s="41">
        <f>SUMIFS('Transactions (Dated)'!G:G,'Transactions (Dated)'!C:C,"SELL",'Transactions (Dated)'!B:B,H18)+SUMIFS('Transactions (Dated)'!E:E,'Transactions (Dated)'!C:C,"SELL",'Transactions (Dated)'!B:B,H18)*K18</f>
        <v>0</v>
      </c>
      <c r="Q18" s="41">
        <f ca="1">HLOOKUP($B18,'Share Values'!$BL:$CE,Q$3,FALSE)</f>
        <v>0</v>
      </c>
      <c r="R18" s="41">
        <f t="shared" ca="1" si="11"/>
        <v>15225.600000000006</v>
      </c>
      <c r="S18" s="41">
        <f>ABS(SUMIFS('Transactions (Dated)'!G:G,'Transactions (Dated)'!C:C,"BUY",'Transactions (Dated)'!B:B,H18))</f>
        <v>50006.6</v>
      </c>
      <c r="T18" s="9">
        <f t="shared" ca="1" si="8"/>
        <v>0.30447180972111693</v>
      </c>
    </row>
    <row r="19" spans="1:20" x14ac:dyDescent="0.15">
      <c r="A19" s="2">
        <f t="shared" ca="1" si="10"/>
        <v>75</v>
      </c>
      <c r="B19" s="2" t="str">
        <f ca="1">CHAR(A19)</f>
        <v>K</v>
      </c>
      <c r="C19" t="str">
        <f t="shared" si="1"/>
        <v>AD CN EQUITY</v>
      </c>
      <c r="D19" s="2" t="s">
        <v>133</v>
      </c>
      <c r="G19" t="s">
        <v>151</v>
      </c>
      <c r="H19" s="2" t="s">
        <v>152</v>
      </c>
      <c r="I19" s="6">
        <f>LOOKUP(2,1/('Share Values'!P:P&lt;&gt;""),'Share Values'!P:P)</f>
        <v>22.63</v>
      </c>
      <c r="J19" s="40">
        <f>+SUMIFS('Transactions (Dated)'!E:E,'Transactions (Dated)'!B:B,'Portfolio Holdings'!H19,'Transactions (Dated)'!C:C,"BUY")-SUMIFS('Transactions (Dated)'!E:E,'Transactions (Dated)'!B:B,'Portfolio Holdings'!H19,'Transactions (Dated)'!C:C,"SELL")</f>
        <v>2787</v>
      </c>
      <c r="K19" s="93">
        <f>IF(J19=0,0,(SUMIFS('Transactions (Dated)'!G:G,'Transactions (Dated)'!C:C,"BUY",'Transactions (Dated)'!B:B,H19)-SUMIFS('Transactions (Dated)'!H:H,'Transactions (Dated)'!C:C,"BUY",'Transactions (Dated)'!B:B,H19))/SUMIFS('Transactions (Dated)'!E:E,'Transactions (Dated)'!C:C,"BUY",'Transactions (Dated)'!B:B,H19))</f>
        <v>-17.947176175098672</v>
      </c>
      <c r="L19" s="41">
        <f t="shared" si="3"/>
        <v>50018.78</v>
      </c>
      <c r="M19" s="41">
        <f>+I19*J19</f>
        <v>63069.81</v>
      </c>
      <c r="N19" s="9">
        <f t="shared" si="5"/>
        <v>0.26092259747238944</v>
      </c>
      <c r="O19" s="41">
        <f>+M19-L19</f>
        <v>13051.029999999999</v>
      </c>
      <c r="P19" s="41">
        <f>SUMIFS('Transactions (Dated)'!G:G,'Transactions (Dated)'!C:C,"SELL",'Transactions (Dated)'!B:B,H19)+SUMIFS('Transactions (Dated)'!E:E,'Transactions (Dated)'!C:C,"SELL",'Transactions (Dated)'!B:B,H19)*K19</f>
        <v>0</v>
      </c>
      <c r="Q19" s="41">
        <f ca="1">HLOOKUP($B19,'Share Values'!$BL:$CE,Q$3,FALSE)</f>
        <v>0</v>
      </c>
      <c r="R19" s="41">
        <f t="shared" ca="1" si="11"/>
        <v>13051.029999999999</v>
      </c>
      <c r="S19" s="41">
        <f>ABS(SUMIFS('Transactions (Dated)'!G:G,'Transactions (Dated)'!C:C,"BUY",'Transactions (Dated)'!B:B,H19))</f>
        <v>50008.78</v>
      </c>
      <c r="T19" s="9">
        <f t="shared" ca="1" si="8"/>
        <v>0.26097477282989107</v>
      </c>
    </row>
    <row r="20" spans="1:20" x14ac:dyDescent="0.15">
      <c r="A20" s="2">
        <f t="shared" ca="1" si="10"/>
        <v>76</v>
      </c>
      <c r="B20" s="2" t="str">
        <f ca="1">CHAR(A20)</f>
        <v>L</v>
      </c>
      <c r="C20" t="str">
        <f t="shared" si="1"/>
        <v>GPS CN EQUITY</v>
      </c>
      <c r="D20" s="2" t="s">
        <v>141</v>
      </c>
      <c r="G20" t="s">
        <v>153</v>
      </c>
      <c r="H20" s="2" t="s">
        <v>154</v>
      </c>
      <c r="I20" s="6">
        <f>LOOKUP(2,1/('Share Values'!Q:Q&lt;&gt;""),'Share Values'!Q:Q)</f>
        <v>0.86</v>
      </c>
      <c r="J20" s="40">
        <f>+SUMIFS('Transactions (Dated)'!E:E,'Transactions (Dated)'!B:B,'Portfolio Holdings'!H20,'Transactions (Dated)'!C:C,"BUY")-SUMIFS('Transactions (Dated)'!E:E,'Transactions (Dated)'!B:B,'Portfolio Holdings'!H20,'Transactions (Dated)'!C:C,"SELL")</f>
        <v>41666</v>
      </c>
      <c r="K20" s="93">
        <f>IF(J20=0,0,(SUMIFS('Transactions (Dated)'!G:G,'Transactions (Dated)'!C:C,"BUY",'Transactions (Dated)'!B:B,H20)-SUMIFS('Transactions (Dated)'!H:H,'Transactions (Dated)'!C:C,"BUY",'Transactions (Dated)'!B:B,H20))/SUMIFS('Transactions (Dated)'!E:E,'Transactions (Dated)'!C:C,"BUY",'Transactions (Dated)'!B:B,H20))</f>
        <v>-1.2004800076801228</v>
      </c>
      <c r="L20" s="41">
        <f t="shared" si="3"/>
        <v>50019.199999999997</v>
      </c>
      <c r="M20" s="41">
        <f>+I20*J20</f>
        <v>35832.76</v>
      </c>
      <c r="N20" s="9">
        <f t="shared" si="5"/>
        <v>-0.2836198899622544</v>
      </c>
      <c r="O20" s="41">
        <f>+M20-L20</f>
        <v>-14186.439999999995</v>
      </c>
      <c r="P20" s="41">
        <f>SUMIFS('Transactions (Dated)'!G:G,'Transactions (Dated)'!C:C,"SELL",'Transactions (Dated)'!B:B,H20)+SUMIFS('Transactions (Dated)'!E:E,'Transactions (Dated)'!C:C,"SELL",'Transactions (Dated)'!B:B,H20)*K20</f>
        <v>0</v>
      </c>
      <c r="Q20" s="41">
        <f ca="1">HLOOKUP($B20,'Share Values'!$BL:$CE,Q$3,FALSE)</f>
        <v>0</v>
      </c>
      <c r="R20" s="41">
        <f t="shared" ca="1" si="11"/>
        <v>-14186.439999999995</v>
      </c>
      <c r="S20" s="41">
        <f>ABS(SUMIFS('Transactions (Dated)'!G:G,'Transactions (Dated)'!C:C,"BUY",'Transactions (Dated)'!B:B,H20))</f>
        <v>50009.2</v>
      </c>
      <c r="T20" s="9">
        <f t="shared" ca="1" si="8"/>
        <v>-0.28367660350495499</v>
      </c>
    </row>
    <row r="21" spans="1:20" x14ac:dyDescent="0.15">
      <c r="A21" s="2">
        <f t="shared" ca="1" si="10"/>
        <v>77</v>
      </c>
      <c r="B21" s="2" t="str">
        <f ca="1">CHAR(A21)</f>
        <v>M</v>
      </c>
      <c r="C21" t="str">
        <f t="shared" si="1"/>
        <v>HBM CN EQUITY</v>
      </c>
      <c r="D21" s="2" t="s">
        <v>140</v>
      </c>
      <c r="G21" t="s">
        <v>155</v>
      </c>
      <c r="H21" s="2" t="s">
        <v>156</v>
      </c>
      <c r="I21" s="6">
        <f>LOOKUP(2,1/('Share Values'!R:R&lt;&gt;""),'Share Values'!R:R)</f>
        <v>6.44</v>
      </c>
      <c r="J21" s="40">
        <f>+SUMIFS('Transactions (Dated)'!E:E,'Transactions (Dated)'!B:B,'Portfolio Holdings'!H21,'Transactions (Dated)'!C:C,"BUY")-SUMIFS('Transactions (Dated)'!E:E,'Transactions (Dated)'!B:B,'Portfolio Holdings'!H21,'Transactions (Dated)'!C:C,"SELL")</f>
        <v>5973</v>
      </c>
      <c r="K21" s="93">
        <f>IF(J21=0,0,(SUMIFS('Transactions (Dated)'!G:G,'Transactions (Dated)'!C:C,"BUY",'Transactions (Dated)'!B:B,H21)-SUMIFS('Transactions (Dated)'!H:H,'Transactions (Dated)'!C:C,"BUY",'Transactions (Dated)'!B:B,H21))/SUMIFS('Transactions (Dated)'!E:E,'Transactions (Dated)'!C:C,"BUY",'Transactions (Dated)'!B:B,H21))</f>
        <v>-8.3733484011384576</v>
      </c>
      <c r="L21" s="41">
        <f t="shared" si="3"/>
        <v>50014.010000000009</v>
      </c>
      <c r="M21" s="41">
        <f>+I21*J21</f>
        <v>38466.120000000003</v>
      </c>
      <c r="N21" s="9">
        <f t="shared" si="5"/>
        <v>-0.23089310375232874</v>
      </c>
      <c r="O21" s="41">
        <f>+M21-L21</f>
        <v>-11547.890000000007</v>
      </c>
      <c r="P21" s="41">
        <f>SUMIFS('Transactions (Dated)'!G:G,'Transactions (Dated)'!C:C,"SELL",'Transactions (Dated)'!B:B,H21)+SUMIFS('Transactions (Dated)'!E:E,'Transactions (Dated)'!C:C,"SELL",'Transactions (Dated)'!B:B,H21)*K21</f>
        <v>0</v>
      </c>
      <c r="Q21" s="41">
        <f ca="1">HLOOKUP($B21,'Share Values'!$BL:$CE,Q$3,FALSE)</f>
        <v>0</v>
      </c>
      <c r="R21" s="41">
        <f t="shared" ca="1" si="11"/>
        <v>-11547.890000000007</v>
      </c>
      <c r="S21" s="41">
        <f>ABS(SUMIFS('Transactions (Dated)'!G:G,'Transactions (Dated)'!C:C,"BUY",'Transactions (Dated)'!B:B,H21))</f>
        <v>50004.01</v>
      </c>
      <c r="T21" s="9">
        <f t="shared" ca="1" si="8"/>
        <v>-0.23093927866985081</v>
      </c>
    </row>
    <row r="22" spans="1:20" x14ac:dyDescent="0.15">
      <c r="A22" s="2">
        <f t="shared" ca="1" si="10"/>
        <v>78</v>
      </c>
      <c r="B22" s="2" t="str">
        <f ca="1">CHAR(A22)</f>
        <v>N</v>
      </c>
      <c r="C22" t="str">
        <f t="shared" si="1"/>
        <v>FTS CN EQUITY</v>
      </c>
      <c r="D22" s="2" t="s">
        <v>139</v>
      </c>
      <c r="G22" t="s">
        <v>157</v>
      </c>
      <c r="H22" s="2" t="s">
        <v>158</v>
      </c>
      <c r="I22" s="6">
        <f>LOOKUP(2,1/('Share Values'!S:S&lt;&gt;""),'Share Values'!S:S)</f>
        <v>45.895000000000003</v>
      </c>
      <c r="J22" s="40">
        <f>+SUMIFS('Transactions (Dated)'!E:E,'Transactions (Dated)'!B:B,'Portfolio Holdings'!H22,'Transactions (Dated)'!C:C,"BUY")-SUMIFS('Transactions (Dated)'!E:E,'Transactions (Dated)'!B:B,'Portfolio Holdings'!H22,'Transactions (Dated)'!C:C,"SELL")</f>
        <v>1246</v>
      </c>
      <c r="K22" s="93">
        <f>IF(J22=0,0,(SUMIFS('Transactions (Dated)'!G:G,'Transactions (Dated)'!C:C,"BUY",'Transactions (Dated)'!B:B,H22)-SUMIFS('Transactions (Dated)'!H:H,'Transactions (Dated)'!C:C,"BUY",'Transactions (Dated)'!B:B,H22))/SUMIFS('Transactions (Dated)'!E:E,'Transactions (Dated)'!C:C,"BUY",'Transactions (Dated)'!B:B,H22))</f>
        <v>-40.146051364365974</v>
      </c>
      <c r="L22" s="41">
        <f t="shared" si="3"/>
        <v>50021.98</v>
      </c>
      <c r="M22" s="41">
        <f>+I22*J22</f>
        <v>57185.170000000006</v>
      </c>
      <c r="N22" s="9">
        <f t="shared" si="5"/>
        <v>0.14320084890682061</v>
      </c>
      <c r="O22" s="41">
        <f>+M22-L22</f>
        <v>7163.1900000000023</v>
      </c>
      <c r="P22" s="41">
        <f>SUMIFS('Transactions (Dated)'!G:G,'Transactions (Dated)'!C:C,"SELL",'Transactions (Dated)'!B:B,H22)+SUMIFS('Transactions (Dated)'!E:E,'Transactions (Dated)'!C:C,"SELL",'Transactions (Dated)'!B:B,H22)*K22</f>
        <v>0</v>
      </c>
      <c r="Q22" s="41">
        <f ca="1">HLOOKUP($B22,'Share Values'!$BL:$CE,Q$3,FALSE)</f>
        <v>0</v>
      </c>
      <c r="R22" s="41">
        <f t="shared" ca="1" si="11"/>
        <v>7163.1900000000023</v>
      </c>
      <c r="S22" s="41">
        <f>ABS(SUMIFS('Transactions (Dated)'!G:G,'Transactions (Dated)'!C:C,"BUY",'Transactions (Dated)'!B:B,H22))</f>
        <v>50011.98</v>
      </c>
      <c r="T22" s="9">
        <f t="shared" ca="1" si="8"/>
        <v>0.14322948221606108</v>
      </c>
    </row>
    <row r="23" spans="1:20" x14ac:dyDescent="0.15">
      <c r="A23" s="2"/>
      <c r="B23" s="2" t="s">
        <v>175</v>
      </c>
      <c r="C23" t="s">
        <v>177</v>
      </c>
      <c r="D23" s="2" t="s">
        <v>140</v>
      </c>
      <c r="G23" t="s">
        <v>173</v>
      </c>
      <c r="H23" s="2" t="s">
        <v>174</v>
      </c>
      <c r="I23" s="6">
        <f>LOOKUP(2,1/('Share Values'!T:T&lt;&gt;""),'Share Values'!T:T)</f>
        <v>0.32</v>
      </c>
      <c r="J23" s="40">
        <f>+SUMIFS('Transactions (Dated)'!$E$3:$E$201,'Transactions (Dated)'!$B$3:$B$201,'Portfolio Holdings'!H23,'Transactions (Dated)'!$C$3:$C$201,"BUY")-SUMIFS('Transactions (Dated)'!$E$3:$E$201,'Transactions (Dated)'!$B$3:$B$201,'Portfolio Holdings'!H23,'Transactions (Dated)'!$C$3:$C$201,"SELL")</f>
        <v>0</v>
      </c>
      <c r="K23" s="93">
        <f>IF(J23=0,0,(SUMIFS('Transactions (Dated)'!G:G,'Transactions (Dated)'!C:C,"BUY",'Transactions (Dated)'!B:B,H23)-SUMIFS('Transactions (Dated)'!H:H,'Transactions (Dated)'!C:C,"BUY",'Transactions (Dated)'!B:B,H23))/SUMIFS('Transactions (Dated)'!E:E,'Transactions (Dated)'!C:C,"BUY",'Transactions (Dated)'!B:B,H23))</f>
        <v>0</v>
      </c>
      <c r="L23" s="41">
        <f t="shared" si="3"/>
        <v>0</v>
      </c>
      <c r="M23" s="41">
        <f>+I23*J23</f>
        <v>0</v>
      </c>
      <c r="N23" s="9">
        <f>+IFERROR(M23/L23-1,0)</f>
        <v>0</v>
      </c>
      <c r="O23" s="41">
        <f t="shared" ref="O23:O24" si="12">+M23-L23</f>
        <v>0</v>
      </c>
      <c r="P23" s="41">
        <f>SUMIFS('Transactions (Dated)'!G:G,'Transactions (Dated)'!C:C,"SELL",'Transactions (Dated)'!B:B,H23)+SUMIFS('Transactions (Dated)'!E:E,'Transactions (Dated)'!C:C,"SELL",'Transactions (Dated)'!B:B,H23)*K23</f>
        <v>0</v>
      </c>
      <c r="Q23" s="41">
        <f ca="1">HLOOKUP($B23,'Share Values'!$BL:$CE,Q$3,FALSE)</f>
        <v>0</v>
      </c>
      <c r="R23" s="41">
        <f t="shared" ca="1" si="11"/>
        <v>0</v>
      </c>
      <c r="S23" s="41">
        <f>ABS(SUMIFS('Transactions (Dated)'!G:G,'Transactions (Dated)'!C:C,"BUY",'Transactions (Dated)'!B:B,H23))</f>
        <v>0</v>
      </c>
      <c r="T23" s="9">
        <f t="shared" ca="1" si="8"/>
        <v>0</v>
      </c>
    </row>
    <row r="24" spans="1:20" x14ac:dyDescent="0.15">
      <c r="A24" s="2"/>
      <c r="B24" s="2" t="s">
        <v>176</v>
      </c>
      <c r="C24" t="s">
        <v>178</v>
      </c>
      <c r="D24" s="2" t="s">
        <v>140</v>
      </c>
      <c r="G24" t="s">
        <v>179</v>
      </c>
      <c r="H24" s="2" t="s">
        <v>180</v>
      </c>
      <c r="I24" s="6">
        <f>LOOKUP(2,1/('Share Values'!U:U&lt;&gt;""),'Share Values'!U:U)</f>
        <v>45.895000000000003</v>
      </c>
      <c r="J24" s="40">
        <f>+SUMIFS('Transactions (Dated)'!$E$3:$E$169,'Transactions (Dated)'!$B$3:$B$169,'Portfolio Holdings'!H24,'Transactions (Dated)'!$C$3:$C$169,"BUY")-SUMIFS('Transactions (Dated)'!$E$3:$E$169,'Transactions (Dated)'!$B$3:$B$169,'Portfolio Holdings'!H24,'Transactions (Dated)'!$C$3:$C$169,"SELL")</f>
        <v>0</v>
      </c>
      <c r="K24" s="93">
        <f>IF(J24=0,0,(SUMIFS('Transactions (Dated)'!G:G,'Transactions (Dated)'!C:C,"BUY",'Transactions (Dated)'!B:B,H24)-SUMIFS('Transactions (Dated)'!H:H,'Transactions (Dated)'!C:C,"BUY",'Transactions (Dated)'!B:B,H24))/SUMIFS('Transactions (Dated)'!E:E,'Transactions (Dated)'!C:C,"BUY",'Transactions (Dated)'!B:B,H24))</f>
        <v>0</v>
      </c>
      <c r="L24" s="41">
        <f t="shared" si="3"/>
        <v>0</v>
      </c>
      <c r="M24" s="41">
        <f>+I24*J24</f>
        <v>0</v>
      </c>
      <c r="N24" s="9">
        <f t="shared" si="5"/>
        <v>0</v>
      </c>
      <c r="O24" s="41">
        <f t="shared" si="12"/>
        <v>0</v>
      </c>
      <c r="P24" s="41">
        <f>SUMIFS('Transactions (Dated)'!G:G,'Transactions (Dated)'!C:C,"SELL",'Transactions (Dated)'!B:B,H24)+SUMIFS('Transactions (Dated)'!E:E,'Transactions (Dated)'!C:C,"SELL",'Transactions (Dated)'!B:B,H24)*K24</f>
        <v>0</v>
      </c>
      <c r="Q24" s="41">
        <f ca="1">HLOOKUP($B24,'Share Values'!$BL:$CE,Q$3,FALSE)</f>
        <v>0</v>
      </c>
      <c r="R24" s="41">
        <f t="shared" ca="1" si="11"/>
        <v>0</v>
      </c>
      <c r="S24" s="41">
        <f>ABS(SUMIFS('Transactions (Dated)'!G:G,'Transactions (Dated)'!C:C,"BUY",'Transactions (Dated)'!B:B,H24))</f>
        <v>0</v>
      </c>
      <c r="T24" s="9">
        <f t="shared" ca="1" si="8"/>
        <v>0</v>
      </c>
    </row>
    <row r="25" spans="1:20" x14ac:dyDescent="0.15">
      <c r="A25" s="2"/>
      <c r="B25" s="2"/>
      <c r="D25" s="2"/>
      <c r="I25" s="41"/>
      <c r="J25" s="47"/>
      <c r="K25" s="41"/>
      <c r="L25" s="41"/>
      <c r="M25" s="41"/>
      <c r="N25" s="9"/>
      <c r="O25" s="41"/>
      <c r="P25" s="41"/>
      <c r="Q25" s="41"/>
      <c r="R25" s="4"/>
      <c r="S25" s="4"/>
      <c r="T25" s="4"/>
    </row>
    <row r="26" spans="1:20" x14ac:dyDescent="0.15">
      <c r="G26" s="48" t="s">
        <v>127</v>
      </c>
      <c r="H26" s="49"/>
      <c r="I26" s="50"/>
      <c r="J26" s="50"/>
      <c r="K26" s="50"/>
      <c r="L26" s="51"/>
      <c r="M26" s="51">
        <f ca="1">SUM(M8:M25)</f>
        <v>1102108.9363000002</v>
      </c>
      <c r="N26" s="52">
        <f>SUMPRODUCT(L8:L25,N8:N25)/SUM(L8:L25)</f>
        <v>5.7790433830316457E-2</v>
      </c>
      <c r="O26" s="51">
        <f>SUM(O8:O25)</f>
        <v>55714.876680952395</v>
      </c>
      <c r="P26" s="51">
        <f>SUM(P8:P25)</f>
        <v>13085.332619047666</v>
      </c>
      <c r="Q26" s="51">
        <f ca="1">SUM(Q8:Q25)</f>
        <v>67991.647000000012</v>
      </c>
      <c r="R26" s="51">
        <f ca="1">SUM(R8:R25)</f>
        <v>136791.85630000004</v>
      </c>
      <c r="S26" s="51">
        <f>SUM(S8:S25)</f>
        <v>1515436.6400000001</v>
      </c>
      <c r="T26" s="52">
        <f ca="1">R26/S26</f>
        <v>9.0265638753461858E-2</v>
      </c>
    </row>
    <row r="28" spans="1:20" x14ac:dyDescent="0.15">
      <c r="R28" s="42"/>
      <c r="S28" s="42"/>
      <c r="T28" s="42"/>
    </row>
    <row r="29" spans="1:20" x14ac:dyDescent="0.15">
      <c r="S29" s="4"/>
    </row>
    <row r="35" spans="7:7" x14ac:dyDescent="0.15">
      <c r="G35" t="s">
        <v>186</v>
      </c>
    </row>
  </sheetData>
  <pageMargins left="0.7" right="0.7" top="0.75" bottom="0.75" header="0.3" footer="0.3"/>
  <pageSetup scale="54" orientation="landscape" r:id="rId1"/>
  <ignoredErrors>
    <ignoredError sqref="N26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rgb="FF00B050"/>
  </sheetPr>
  <dimension ref="B2:F11"/>
  <sheetViews>
    <sheetView workbookViewId="0">
      <selection activeCell="E4" sqref="E4"/>
    </sheetView>
  </sheetViews>
  <sheetFormatPr baseColWidth="10" defaultColWidth="9" defaultRowHeight="11" x14ac:dyDescent="0.15"/>
  <cols>
    <col min="1" max="1" width="1.796875" customWidth="1"/>
    <col min="2" max="2" width="12.796875" customWidth="1"/>
    <col min="3" max="3" width="35.796875" bestFit="1" customWidth="1"/>
    <col min="4" max="4" width="10.796875" bestFit="1" customWidth="1"/>
    <col min="5" max="5" width="18.19921875" customWidth="1"/>
    <col min="6" max="6" width="12.19921875" bestFit="1" customWidth="1"/>
  </cols>
  <sheetData>
    <row r="2" spans="2:6" x14ac:dyDescent="0.15">
      <c r="B2" s="44"/>
      <c r="C2" s="44"/>
      <c r="D2" s="44" t="s">
        <v>145</v>
      </c>
      <c r="E2" s="44" t="s">
        <v>125</v>
      </c>
      <c r="F2" s="44" t="s">
        <v>147</v>
      </c>
    </row>
    <row r="3" spans="2:6" x14ac:dyDescent="0.15">
      <c r="B3" s="44" t="s">
        <v>39</v>
      </c>
      <c r="C3" s="55" t="s">
        <v>131</v>
      </c>
      <c r="D3" s="44" t="s">
        <v>144</v>
      </c>
      <c r="E3" s="44" t="s">
        <v>124</v>
      </c>
      <c r="F3" s="44" t="s">
        <v>45</v>
      </c>
    </row>
    <row r="4" spans="2:6" x14ac:dyDescent="0.15">
      <c r="B4" s="2" t="s">
        <v>133</v>
      </c>
      <c r="C4" t="s">
        <v>134</v>
      </c>
      <c r="D4" s="2">
        <f>COUNTIF('Portfolio Holdings'!D:D,'Industry Breakdown'!B4)</f>
        <v>2</v>
      </c>
      <c r="E4" s="41">
        <f>SUMIF('Portfolio Holdings'!D:D,'Industry Breakdown'!B4,'Portfolio Holdings'!M:M)</f>
        <v>95259.81</v>
      </c>
      <c r="F4" s="9">
        <f t="shared" ref="F4:F10" ca="1" si="0">E4/$E$11</f>
        <v>8.6434114507596874E-2</v>
      </c>
    </row>
    <row r="5" spans="2:6" x14ac:dyDescent="0.15">
      <c r="B5" s="2" t="s">
        <v>139</v>
      </c>
      <c r="C5" t="s">
        <v>135</v>
      </c>
      <c r="D5" s="2">
        <f>COUNTIF('Portfolio Holdings'!D:D,'Industry Breakdown'!B5)</f>
        <v>3</v>
      </c>
      <c r="E5" s="41">
        <f>SUMIF('Portfolio Holdings'!D:D,'Industry Breakdown'!B5,'Portfolio Holdings'!M:M)</f>
        <v>139412.29500000001</v>
      </c>
      <c r="F5" s="9">
        <f t="shared" ca="1" si="0"/>
        <v>0.12649593012831828</v>
      </c>
    </row>
    <row r="6" spans="2:6" x14ac:dyDescent="0.15">
      <c r="B6" s="2" t="s">
        <v>140</v>
      </c>
      <c r="C6" t="s">
        <v>136</v>
      </c>
      <c r="D6" s="2">
        <f>COUNTIF('Portfolio Holdings'!D:D,'Industry Breakdown'!B6)</f>
        <v>4</v>
      </c>
      <c r="E6" s="41">
        <f>SUMIF('Portfolio Holdings'!D:D,'Industry Breakdown'!B6,'Portfolio Holdings'!M:M)</f>
        <v>38466.120000000003</v>
      </c>
      <c r="F6" s="9">
        <f t="shared" ca="1" si="0"/>
        <v>3.4902284822350187E-2</v>
      </c>
    </row>
    <row r="7" spans="2:6" x14ac:dyDescent="0.15">
      <c r="B7" s="2" t="s">
        <v>159</v>
      </c>
      <c r="C7" t="s">
        <v>137</v>
      </c>
      <c r="D7" s="2">
        <f>COUNTIF('Portfolio Holdings'!D:D,'Industry Breakdown'!B7)</f>
        <v>1</v>
      </c>
      <c r="E7" s="41">
        <f>SUMIF('Portfolio Holdings'!D:D,'Industry Breakdown'!B7,'Portfolio Holdings'!M:M)</f>
        <v>65242.200000000004</v>
      </c>
      <c r="F7" s="9">
        <f t="shared" ca="1" si="0"/>
        <v>5.9197596400071939E-2</v>
      </c>
    </row>
    <row r="8" spans="2:6" x14ac:dyDescent="0.15">
      <c r="B8" s="2" t="s">
        <v>141</v>
      </c>
      <c r="C8" t="s">
        <v>138</v>
      </c>
      <c r="D8" s="2">
        <f>COUNTIF('Portfolio Holdings'!D:D,'Industry Breakdown'!B8)</f>
        <v>5</v>
      </c>
      <c r="E8" s="41">
        <f>SUMIF('Portfolio Holdings'!D:D,'Industry Breakdown'!B8,'Portfolio Holdings'!M:M)</f>
        <v>293508.35000000003</v>
      </c>
      <c r="F8" s="9">
        <f t="shared" ca="1" si="0"/>
        <v>0.26631518930003978</v>
      </c>
    </row>
    <row r="9" spans="2:6" x14ac:dyDescent="0.15">
      <c r="B9" s="2" t="s">
        <v>142</v>
      </c>
      <c r="C9" t="s">
        <v>143</v>
      </c>
      <c r="D9" s="2">
        <f>COUNTIF('Portfolio Holdings'!D:D,'Industry Breakdown'!B9)</f>
        <v>1</v>
      </c>
      <c r="E9" s="41">
        <f>SUMIF('Portfolio Holdings'!D:D,'Industry Breakdown'!B9,'Portfolio Holdings'!M:M)</f>
        <v>387910.86430000002</v>
      </c>
      <c r="F9" s="9">
        <f t="shared" ca="1" si="0"/>
        <v>0.35197143542116105</v>
      </c>
    </row>
    <row r="10" spans="2:6" x14ac:dyDescent="0.15">
      <c r="B10" s="2" t="s">
        <v>28</v>
      </c>
      <c r="C10" s="35" t="s">
        <v>28</v>
      </c>
      <c r="E10" s="41">
        <f ca="1">'Portfolio Holdings'!M8</f>
        <v>82309.296999999991</v>
      </c>
      <c r="F10" s="9">
        <f t="shared" ca="1" si="0"/>
        <v>7.4683449420461775E-2</v>
      </c>
    </row>
    <row r="11" spans="2:6" x14ac:dyDescent="0.15">
      <c r="C11" s="35" t="s">
        <v>42</v>
      </c>
      <c r="E11" s="4">
        <f ca="1">SUM(E4:E10)</f>
        <v>1102108.9363000002</v>
      </c>
      <c r="F11" s="9">
        <f ca="1">SUM(F4:F10)</f>
        <v>0.99999999999999989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2:AB601"/>
  <sheetViews>
    <sheetView showGridLines="0" zoomScale="175" zoomScaleNormal="175" workbookViewId="0">
      <selection activeCell="AB11" sqref="AB11"/>
    </sheetView>
  </sheetViews>
  <sheetFormatPr baseColWidth="10" defaultColWidth="9" defaultRowHeight="11" x14ac:dyDescent="0.15"/>
  <cols>
    <col min="1" max="1" width="1.796875" customWidth="1"/>
    <col min="2" max="2" width="5.796875" customWidth="1"/>
    <col min="3" max="3" width="1.796875" customWidth="1"/>
    <col min="4" max="4" width="15.796875" customWidth="1"/>
    <col min="5" max="5" width="14.796875" bestFit="1" customWidth="1"/>
    <col min="6" max="8" width="15.796875" customWidth="1"/>
    <col min="9" max="9" width="1.796875" customWidth="1"/>
    <col min="10" max="12" width="15.796875" customWidth="1"/>
    <col min="13" max="13" width="1.796875" customWidth="1"/>
    <col min="14" max="15" width="15.796875" customWidth="1"/>
    <col min="16" max="16" width="1.796875" customWidth="1"/>
    <col min="17" max="21" width="15.796875" customWidth="1"/>
    <col min="22" max="22" width="1.796875" customWidth="1"/>
    <col min="23" max="25" width="15.796875" customWidth="1"/>
    <col min="26" max="26" width="1.796875" customWidth="1"/>
    <col min="27" max="28" width="15.796875" customWidth="1"/>
  </cols>
  <sheetData>
    <row r="2" spans="4:28" ht="15" customHeight="1" x14ac:dyDescent="0.15">
      <c r="D2" s="10" t="s">
        <v>53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Q2" s="10" t="s">
        <v>51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4" spans="4:28" x14ac:dyDescent="0.15">
      <c r="D4" s="1" t="s">
        <v>54</v>
      </c>
      <c r="E4" s="54">
        <v>2016</v>
      </c>
      <c r="F4" s="13" t="s">
        <v>55</v>
      </c>
      <c r="G4" s="13"/>
      <c r="Q4" s="1"/>
    </row>
    <row r="5" spans="4:28" x14ac:dyDescent="0.15">
      <c r="D5" s="1" t="s">
        <v>40</v>
      </c>
      <c r="E5" s="3">
        <f>+DATE(E4,9,1)</f>
        <v>42614</v>
      </c>
      <c r="Q5" s="1" t="s">
        <v>40</v>
      </c>
      <c r="R5" s="3">
        <f>+'Share Values'!C4</f>
        <v>41913</v>
      </c>
      <c r="S5" s="13" t="str">
        <f>+'Share Values'!D4</f>
        <v>Note: Establishment of Portfolio</v>
      </c>
    </row>
    <row r="6" spans="4:28" x14ac:dyDescent="0.15">
      <c r="D6" s="1" t="s">
        <v>41</v>
      </c>
      <c r="E6" s="3">
        <f>+EOMONTH(E5,11)</f>
        <v>42978</v>
      </c>
      <c r="G6" s="18">
        <f>+E6-E5+1</f>
        <v>365</v>
      </c>
      <c r="Q6" s="1" t="s">
        <v>41</v>
      </c>
      <c r="R6" s="3">
        <f ca="1">+'Share Values'!C5</f>
        <v>43419</v>
      </c>
      <c r="S6" s="13"/>
      <c r="U6" s="18"/>
    </row>
    <row r="8" spans="4:28" x14ac:dyDescent="0.15">
      <c r="D8" s="14" t="s">
        <v>112</v>
      </c>
      <c r="E8" s="14"/>
      <c r="F8" s="15"/>
      <c r="G8" s="15"/>
      <c r="H8" s="15"/>
      <c r="I8" s="9"/>
      <c r="J8" s="14" t="s">
        <v>77</v>
      </c>
      <c r="K8" s="14"/>
      <c r="L8" s="15"/>
      <c r="M8" s="15"/>
      <c r="N8" s="15"/>
      <c r="O8" s="15"/>
      <c r="Q8" s="14" t="s">
        <v>112</v>
      </c>
      <c r="R8" s="14"/>
      <c r="S8" s="15"/>
      <c r="T8" s="15"/>
      <c r="U8" s="15"/>
      <c r="W8" s="14" t="s">
        <v>77</v>
      </c>
      <c r="X8" s="14"/>
      <c r="Y8" s="15"/>
      <c r="Z8" s="15"/>
      <c r="AA8" s="15"/>
      <c r="AB8" s="15"/>
    </row>
    <row r="11" spans="4:28" x14ac:dyDescent="0.15">
      <c r="D11" s="7" t="s">
        <v>56</v>
      </c>
      <c r="E11" s="86">
        <f>MAX(D18:D383)</f>
        <v>42978</v>
      </c>
      <c r="F11" s="9">
        <f ca="1">(E14/E13)-1</f>
        <v>-4.7257075832674356E-2</v>
      </c>
      <c r="G11" s="4"/>
      <c r="H11" s="9">
        <f>(G14/G13)-1</f>
        <v>6.3443635546414745E-2</v>
      </c>
      <c r="I11" s="9"/>
      <c r="J11" s="9"/>
      <c r="K11" s="9"/>
      <c r="L11" s="9"/>
      <c r="M11" s="9"/>
      <c r="N11" s="9"/>
      <c r="O11" s="9"/>
      <c r="Q11" s="7" t="s">
        <v>56</v>
      </c>
      <c r="R11" s="3">
        <f>MAX(Q:Q)</f>
        <v>42762</v>
      </c>
      <c r="S11" s="9">
        <f ca="1">(R14/R13)-1</f>
        <v>1.8988847000000142E-2</v>
      </c>
      <c r="T11" s="4"/>
      <c r="U11" s="9">
        <f>(T14/T13)-1</f>
        <v>5.47165223499535E-2</v>
      </c>
      <c r="V11" s="9"/>
      <c r="W11" s="19"/>
      <c r="X11" s="19"/>
      <c r="Y11" s="9"/>
      <c r="Z11" s="9"/>
      <c r="AA11" s="9"/>
      <c r="AB11" s="9"/>
    </row>
    <row r="12" spans="4:28" x14ac:dyDescent="0.15">
      <c r="D12" s="7"/>
      <c r="E12" s="3" t="str">
        <f ca="1">VLOOKUP("*", E18:E100, 1,FALSE)</f>
        <v/>
      </c>
      <c r="F12" s="9"/>
      <c r="G12" s="4"/>
      <c r="H12" s="9"/>
      <c r="I12" s="9"/>
      <c r="J12" s="9"/>
      <c r="K12" s="9"/>
      <c r="L12" s="9"/>
      <c r="M12" s="9"/>
      <c r="N12" s="9"/>
      <c r="O12" s="9"/>
      <c r="Q12" s="7"/>
      <c r="R12" s="3"/>
      <c r="S12" s="9"/>
      <c r="T12" s="9"/>
      <c r="U12" s="9"/>
      <c r="V12" s="9"/>
      <c r="W12" s="19"/>
      <c r="X12" s="19"/>
      <c r="Y12" s="9"/>
      <c r="Z12" s="9"/>
      <c r="AA12" s="9"/>
      <c r="AB12" s="9"/>
    </row>
    <row r="13" spans="4:28" x14ac:dyDescent="0.15">
      <c r="D13" s="7" t="s">
        <v>167</v>
      </c>
      <c r="E13" s="85">
        <f t="array" aca="1" ref="E13" ca="1">INDEX(E$18:E$383,MATCH(TRUE,E$18:E$383&lt;&gt;"",0))</f>
        <v>1069531.7920000001</v>
      </c>
      <c r="G13" s="85">
        <f t="array" ref="G13">INDEX(G$18:G$383,MATCH(TRUE,G$18:G$383&lt;&gt;"",0))</f>
        <v>14683.9</v>
      </c>
      <c r="Q13" s="7" t="s">
        <v>167</v>
      </c>
      <c r="R13" s="85">
        <f t="array" ref="R13">INDEX(R$18:R$383,MATCH(TRUE,R$18:R$383&lt;&gt;"",0))</f>
        <v>1000000</v>
      </c>
      <c r="T13" s="85">
        <f t="array" ref="T13">INDEX(T$18:T$383,MATCH(TRUE,T$18:T$383&lt;&gt;"",0))</f>
        <v>14805.4</v>
      </c>
    </row>
    <row r="14" spans="4:28" x14ac:dyDescent="0.15">
      <c r="D14" s="7" t="s">
        <v>168</v>
      </c>
      <c r="E14" s="75">
        <f ca="1">LOOKUP(2,1/(Returns!E$18:$E$383&lt;&gt;""),Returns!E$18:E$383)</f>
        <v>1018988.8470000001</v>
      </c>
      <c r="G14" s="75">
        <f>LOOKUP(2,1/(Returns!G$18:G$383&lt;&gt;""),Returns!G$18:G$383)</f>
        <v>15615.5</v>
      </c>
      <c r="Q14" s="7" t="s">
        <v>168</v>
      </c>
      <c r="R14" s="75">
        <f ca="1">LOOKUP(2,1/(Returns!R$18:R$1000&lt;&gt;""),Returns!R$18:R$1000)</f>
        <v>1018988.8470000001</v>
      </c>
      <c r="T14" s="75">
        <f>LOOKUP(2,1/(Returns!T$18:T$1000&lt;&gt;""),Returns!T$18:T$1000)</f>
        <v>15615.5</v>
      </c>
    </row>
    <row r="16" spans="4:28" x14ac:dyDescent="0.15">
      <c r="E16" s="7" t="s">
        <v>42</v>
      </c>
      <c r="F16" s="7" t="s">
        <v>45</v>
      </c>
      <c r="G16" s="7"/>
      <c r="H16" s="7" t="s">
        <v>47</v>
      </c>
      <c r="I16" s="7"/>
      <c r="J16" s="7" t="s">
        <v>59</v>
      </c>
      <c r="K16" s="7" t="s">
        <v>78</v>
      </c>
      <c r="L16" s="7"/>
      <c r="M16" s="7"/>
      <c r="N16" s="7" t="s">
        <v>80</v>
      </c>
      <c r="O16" s="7"/>
      <c r="R16" s="7" t="s">
        <v>42</v>
      </c>
      <c r="S16" s="7" t="s">
        <v>45</v>
      </c>
      <c r="T16" s="7"/>
      <c r="U16" s="7" t="s">
        <v>47</v>
      </c>
      <c r="V16" s="7"/>
      <c r="W16" s="7" t="s">
        <v>59</v>
      </c>
      <c r="X16" s="7" t="s">
        <v>78</v>
      </c>
      <c r="Y16" s="7"/>
      <c r="Z16" s="7"/>
      <c r="AA16" s="7" t="s">
        <v>80</v>
      </c>
      <c r="AB16" s="7"/>
    </row>
    <row r="17" spans="2:28" ht="14" x14ac:dyDescent="0.3">
      <c r="D17" s="8" t="s">
        <v>3</v>
      </c>
      <c r="E17" s="8" t="s">
        <v>43</v>
      </c>
      <c r="F17" s="8" t="s">
        <v>44</v>
      </c>
      <c r="G17" s="8" t="s">
        <v>52</v>
      </c>
      <c r="H17" s="8" t="s">
        <v>44</v>
      </c>
      <c r="I17" s="8"/>
      <c r="J17" s="8" t="s">
        <v>44</v>
      </c>
      <c r="K17" s="8" t="s">
        <v>44</v>
      </c>
      <c r="L17" s="8" t="s">
        <v>79</v>
      </c>
      <c r="M17" s="8"/>
      <c r="N17" s="8" t="s">
        <v>81</v>
      </c>
      <c r="O17" s="8" t="s">
        <v>82</v>
      </c>
      <c r="Q17" s="8" t="s">
        <v>3</v>
      </c>
      <c r="R17" s="8" t="s">
        <v>43</v>
      </c>
      <c r="S17" s="8" t="s">
        <v>44</v>
      </c>
      <c r="T17" s="8" t="s">
        <v>52</v>
      </c>
      <c r="U17" s="8" t="s">
        <v>44</v>
      </c>
      <c r="V17" s="8"/>
      <c r="W17" s="8" t="s">
        <v>44</v>
      </c>
      <c r="X17" s="8" t="s">
        <v>44</v>
      </c>
      <c r="Y17" s="8" t="s">
        <v>79</v>
      </c>
      <c r="Z17" s="8"/>
      <c r="AA17" s="8" t="s">
        <v>81</v>
      </c>
      <c r="AB17" s="8" t="s">
        <v>82</v>
      </c>
    </row>
    <row r="18" spans="2:28" x14ac:dyDescent="0.15">
      <c r="B18" s="2">
        <v>1</v>
      </c>
      <c r="D18" s="3">
        <f>+E5</f>
        <v>42614</v>
      </c>
      <c r="E18" s="4">
        <f ca="1">+IFERROR(VLOOKUP(D18,$Q$18:$U$1048576,COLUMNS($Q$18:$R$18),FALSE),"")</f>
        <v>1069531.7920000001</v>
      </c>
      <c r="F18" s="9">
        <f ca="1">IFERROR(Returns!E18/E$18-1,"")</f>
        <v>0</v>
      </c>
      <c r="G18" s="4">
        <f t="shared" ref="G18:G81" si="0">+IFERROR(VLOOKUP(D18,$Q$18:$U$1048576,COLUMNS($Q$18:$T$18),FALSE),"")</f>
        <v>14683.9</v>
      </c>
      <c r="H18" s="9">
        <f>IFERROR(Returns!G18/G$18-1,"")</f>
        <v>0</v>
      </c>
      <c r="I18" s="9"/>
      <c r="J18" s="17">
        <f ca="1">IF(OR(D18&lt;$R$5,D18&gt;$R$6),"",IFERROR((E18/E17)-1,0))</f>
        <v>0</v>
      </c>
      <c r="K18" s="9"/>
      <c r="L18" s="9"/>
      <c r="M18" s="9"/>
      <c r="N18" s="9"/>
      <c r="O18" s="9"/>
      <c r="Q18" s="3">
        <f>+'Share Values'!E12</f>
        <v>41913</v>
      </c>
      <c r="R18" s="4">
        <f>+'Share Values'!CL12</f>
        <v>1000000</v>
      </c>
      <c r="S18" s="9">
        <f t="shared" ref="S18:S81" si="1">R18/$R$18-1</f>
        <v>0</v>
      </c>
      <c r="T18" s="4">
        <f>+'Share Values'!C12</f>
        <v>14805.4</v>
      </c>
      <c r="U18" s="9">
        <f>Returns!T18/Returns!$T$18-1</f>
        <v>0</v>
      </c>
      <c r="V18" s="9"/>
      <c r="W18" s="9"/>
      <c r="X18" s="9"/>
      <c r="Y18" s="9"/>
      <c r="Z18" s="9"/>
      <c r="AA18" s="9"/>
      <c r="AB18" s="9"/>
    </row>
    <row r="19" spans="2:28" x14ac:dyDescent="0.15">
      <c r="B19" s="2">
        <f ca="1">+OFFSET(B19,-1,0)+1</f>
        <v>2</v>
      </c>
      <c r="D19" s="3">
        <f>+IF(D18+1&lt;=$E$6,D18+1,"")</f>
        <v>42615</v>
      </c>
      <c r="E19" s="4">
        <f t="shared" ref="E19:E81" ca="1" si="2">+IFERROR(VLOOKUP(D19,$Q$18:$U$1048576,COLUMNS($Q$18:$R$18),FALSE),"")</f>
        <v>1077845.692</v>
      </c>
      <c r="F19" s="9">
        <f ca="1">IFERROR(Returns!E19/E$18-1,"")</f>
        <v>7.7734014661248185E-3</v>
      </c>
      <c r="G19" s="4">
        <f t="shared" si="0"/>
        <v>14795.7</v>
      </c>
      <c r="H19" s="9">
        <f>IFERROR(Returns!G19/G$18-1,"")</f>
        <v>7.6137810799583594E-3</v>
      </c>
      <c r="I19" s="9"/>
      <c r="J19" s="17">
        <f ca="1">IF(OR(D19&lt;$R$5,D19&gt;$R$6),"",IFERROR((E19/E18)-1,0))</f>
        <v>7.7734014661248185E-3</v>
      </c>
      <c r="K19" s="17">
        <f ca="1">IFERROR(MIN(J19,0),"")</f>
        <v>0</v>
      </c>
      <c r="L19" s="17" t="str">
        <f ca="1">IFERROR(IF(AND(K19&lt;0,K18&lt;0),(1+K19)*(1+L18)-1,IF(K19&lt;0,K19,"")),"")</f>
        <v/>
      </c>
      <c r="M19" s="9"/>
      <c r="N19" s="17">
        <f>+IFERROR(G19/G18-1,"")</f>
        <v>7.6137810799583594E-3</v>
      </c>
      <c r="O19" s="17">
        <f ca="1">+IFERROR(J19-N19,"")</f>
        <v>1.5962038616645913E-4</v>
      </c>
      <c r="Q19" s="3">
        <f>+'Share Values'!E13</f>
        <v>41914</v>
      </c>
      <c r="R19" s="4">
        <f ca="1">+'Share Values'!CL13</f>
        <v>1000000</v>
      </c>
      <c r="S19" s="9">
        <f t="shared" ca="1" si="1"/>
        <v>0</v>
      </c>
      <c r="T19" s="4">
        <f>+'Share Values'!C13</f>
        <v>14760.6</v>
      </c>
      <c r="U19" s="9">
        <f>Returns!T19/Returns!$T$18-1</f>
        <v>-3.0259229740499105E-3</v>
      </c>
      <c r="V19" s="9"/>
      <c r="W19" s="17">
        <f ca="1">(R19/R18)-1</f>
        <v>0</v>
      </c>
      <c r="X19" s="17">
        <f ca="1">IF(W19&lt;0,W19,0)</f>
        <v>0</v>
      </c>
      <c r="Y19" s="17" t="str">
        <f ca="1">IF(AND(X19&lt;0,X18&lt;0),(1+X19)*(1+Y18)-1,IF(X19&lt;0,X19,""))</f>
        <v/>
      </c>
      <c r="Z19" s="17"/>
      <c r="AA19" s="17">
        <f>+T19/T18-1</f>
        <v>-3.0259229740499105E-3</v>
      </c>
      <c r="AB19" s="17">
        <f ca="1">+W19-AA19</f>
        <v>3.0259229740499105E-3</v>
      </c>
    </row>
    <row r="20" spans="2:28" x14ac:dyDescent="0.15">
      <c r="B20" s="2">
        <f t="shared" ref="B20:B83" ca="1" si="3">+OFFSET(B20,-1,0)+1</f>
        <v>3</v>
      </c>
      <c r="D20" s="3">
        <f t="shared" ref="D20:D83" si="4">+IF(D19+1&lt;=$E$6,D19+1,"")</f>
        <v>42616</v>
      </c>
      <c r="E20" s="4" t="str">
        <f t="shared" si="2"/>
        <v/>
      </c>
      <c r="F20" s="9" t="str">
        <f ca="1">IFERROR(Returns!E20/E$18-1,"")</f>
        <v/>
      </c>
      <c r="G20" s="4" t="str">
        <f t="shared" si="0"/>
        <v/>
      </c>
      <c r="H20" s="9" t="str">
        <f>IFERROR(Returns!G20/G$18-1,"")</f>
        <v/>
      </c>
      <c r="I20" s="9"/>
      <c r="J20" s="17">
        <f t="shared" ref="J20:J47" ca="1" si="5">IF(OR(D20&lt;$R$5,D20&gt;$R$6),"",IFERROR((E20/E19)-1,0))</f>
        <v>0</v>
      </c>
      <c r="K20" s="17">
        <f t="shared" ref="K20:K83" ca="1" si="6">IFERROR(MIN(J20,0),"")</f>
        <v>0</v>
      </c>
      <c r="L20" s="17" t="str">
        <f t="shared" ref="L20:L83" ca="1" si="7">IFERROR(IF(AND(K20&lt;0,K19&lt;0),(1+K20)*(1+L19)-1,IF(K20&lt;0,K20,"")),"")</f>
        <v/>
      </c>
      <c r="M20" s="9"/>
      <c r="N20" s="17" t="str">
        <f t="shared" ref="N20:N83" si="8">+IFERROR(G20/G19-1,"")</f>
        <v/>
      </c>
      <c r="O20" s="17" t="str">
        <f t="shared" ref="O20:O83" ca="1" si="9">+IFERROR(J20-N20,"")</f>
        <v/>
      </c>
      <c r="Q20" s="3">
        <f>+'Share Values'!E14</f>
        <v>41915</v>
      </c>
      <c r="R20" s="4">
        <f ca="1">+'Share Values'!CL14</f>
        <v>1012589.9999999999</v>
      </c>
      <c r="S20" s="9">
        <f t="shared" ca="1" si="1"/>
        <v>1.2589999999999879E-2</v>
      </c>
      <c r="T20" s="4">
        <f>+'Share Values'!C14</f>
        <v>14789.8</v>
      </c>
      <c r="U20" s="9">
        <f>Returns!T20/Returns!$T$18-1</f>
        <v>-1.0536696070353457E-3</v>
      </c>
      <c r="V20" s="9"/>
      <c r="W20" s="17">
        <f t="shared" ref="W20:W83" ca="1" si="10">(R20/R19)-1</f>
        <v>1.2589999999999879E-2</v>
      </c>
      <c r="X20" s="17">
        <f t="shared" ref="X20:X83" ca="1" si="11">IF(W20&lt;0,W20,0)</f>
        <v>0</v>
      </c>
      <c r="Y20" s="17" t="str">
        <f t="shared" ref="Y20:Y83" ca="1" si="12">IF(AND(X20&lt;0,X19&lt;0),(1+X20)*(1+Y19)-1,IF(X20&lt;0,X20,""))</f>
        <v/>
      </c>
      <c r="Z20" s="17"/>
      <c r="AA20" s="17">
        <f t="shared" ref="AA20:AA83" si="13">+T20/T19-1</f>
        <v>1.9782393669633969E-3</v>
      </c>
      <c r="AB20" s="17">
        <f t="shared" ref="AB20:AB83" ca="1" si="14">+W20-AA20</f>
        <v>1.0611760633036482E-2</v>
      </c>
    </row>
    <row r="21" spans="2:28" x14ac:dyDescent="0.15">
      <c r="B21" s="2">
        <f t="shared" ca="1" si="3"/>
        <v>4</v>
      </c>
      <c r="D21" s="3">
        <f t="shared" si="4"/>
        <v>42617</v>
      </c>
      <c r="E21" s="4" t="str">
        <f t="shared" si="2"/>
        <v/>
      </c>
      <c r="F21" s="9" t="str">
        <f ca="1">IFERROR(Returns!E21/E$18-1,"")</f>
        <v/>
      </c>
      <c r="G21" s="4" t="str">
        <f t="shared" si="0"/>
        <v/>
      </c>
      <c r="H21" s="9" t="str">
        <f>IFERROR(Returns!G21/G$18-1,"")</f>
        <v/>
      </c>
      <c r="I21" s="9"/>
      <c r="J21" s="17">
        <f t="shared" ca="1" si="5"/>
        <v>0</v>
      </c>
      <c r="K21" s="17">
        <f t="shared" ca="1" si="6"/>
        <v>0</v>
      </c>
      <c r="L21" s="17" t="str">
        <f t="shared" ca="1" si="7"/>
        <v/>
      </c>
      <c r="M21" s="9"/>
      <c r="N21" s="17" t="str">
        <f>+IFERROR(G21/G20-1,"")</f>
        <v/>
      </c>
      <c r="O21" s="17" t="str">
        <f t="shared" ca="1" si="9"/>
        <v/>
      </c>
      <c r="Q21" s="3">
        <f>+'Share Values'!E15</f>
        <v>41918</v>
      </c>
      <c r="R21" s="4">
        <f ca="1">+'Share Values'!CL15</f>
        <v>1010070</v>
      </c>
      <c r="S21" s="9">
        <f t="shared" ca="1" si="1"/>
        <v>1.0070000000000023E-2</v>
      </c>
      <c r="T21" s="4">
        <f>+'Share Values'!C15</f>
        <v>14743.1</v>
      </c>
      <c r="U21" s="9">
        <f>Returns!T21/Returns!$T$18-1</f>
        <v>-4.207924135788299E-3</v>
      </c>
      <c r="V21" s="9"/>
      <c r="W21" s="17">
        <f t="shared" ca="1" si="10"/>
        <v>-2.4886676739843683E-3</v>
      </c>
      <c r="X21" s="17">
        <f t="shared" ca="1" si="11"/>
        <v>-2.4886676739843683E-3</v>
      </c>
      <c r="Y21" s="17">
        <f t="shared" ca="1" si="12"/>
        <v>-2.4886676739843683E-3</v>
      </c>
      <c r="Z21" s="17"/>
      <c r="AA21" s="17">
        <f t="shared" si="13"/>
        <v>-3.1575815764918191E-3</v>
      </c>
      <c r="AB21" s="17">
        <f t="shared" ca="1" si="14"/>
        <v>6.6891390250745086E-4</v>
      </c>
    </row>
    <row r="22" spans="2:28" x14ac:dyDescent="0.15">
      <c r="B22" s="2">
        <f t="shared" ca="1" si="3"/>
        <v>5</v>
      </c>
      <c r="D22" s="3">
        <f t="shared" si="4"/>
        <v>42618</v>
      </c>
      <c r="E22" s="4" t="str">
        <f t="shared" si="2"/>
        <v/>
      </c>
      <c r="F22" s="9" t="str">
        <f ca="1">IFERROR(Returns!E22/E$18-1,"")</f>
        <v/>
      </c>
      <c r="G22" s="4" t="str">
        <f t="shared" si="0"/>
        <v/>
      </c>
      <c r="H22" s="9" t="str">
        <f>IFERROR(Returns!G22/G$18-1,"")</f>
        <v/>
      </c>
      <c r="I22" s="9"/>
      <c r="J22" s="17">
        <f t="shared" ca="1" si="5"/>
        <v>0</v>
      </c>
      <c r="K22" s="17">
        <f t="shared" ca="1" si="6"/>
        <v>0</v>
      </c>
      <c r="L22" s="17" t="str">
        <f t="shared" ca="1" si="7"/>
        <v/>
      </c>
      <c r="M22" s="9"/>
      <c r="N22" s="17" t="str">
        <f t="shared" si="8"/>
        <v/>
      </c>
      <c r="O22" s="17" t="str">
        <f t="shared" ca="1" si="9"/>
        <v/>
      </c>
      <c r="Q22" s="3">
        <f>+'Share Values'!E16</f>
        <v>41919</v>
      </c>
      <c r="R22" s="4">
        <f ca="1">+'Share Values'!CL16</f>
        <v>999990</v>
      </c>
      <c r="S22" s="9">
        <f t="shared" ca="1" si="1"/>
        <v>-9.9999999999544897E-6</v>
      </c>
      <c r="T22" s="4">
        <f>+'Share Values'!C16</f>
        <v>14576.5</v>
      </c>
      <c r="U22" s="9">
        <f>Returns!T22/Returns!$T$18-1</f>
        <v>-1.5460575195536785E-2</v>
      </c>
      <c r="V22" s="9"/>
      <c r="W22" s="17">
        <f t="shared" ca="1" si="10"/>
        <v>-9.9795063708455478E-3</v>
      </c>
      <c r="X22" s="17">
        <f t="shared" ca="1" si="11"/>
        <v>-9.9795063708455478E-3</v>
      </c>
      <c r="Y22" s="17">
        <f t="shared" ca="1" si="12"/>
        <v>-1.2443338369922508E-2</v>
      </c>
      <c r="Z22" s="17"/>
      <c r="AA22" s="17">
        <f t="shared" si="13"/>
        <v>-1.1300201450169967E-2</v>
      </c>
      <c r="AB22" s="17">
        <f t="shared" ca="1" si="14"/>
        <v>1.3206950793244188E-3</v>
      </c>
    </row>
    <row r="23" spans="2:28" x14ac:dyDescent="0.15">
      <c r="B23" s="2">
        <f t="shared" ca="1" si="3"/>
        <v>6</v>
      </c>
      <c r="D23" s="3">
        <f t="shared" si="4"/>
        <v>42619</v>
      </c>
      <c r="E23" s="4">
        <f t="shared" ca="1" si="2"/>
        <v>1083562.922</v>
      </c>
      <c r="F23" s="9">
        <f ca="1">IFERROR(Returns!E23/E$18-1,"")</f>
        <v>1.3118946164061285E-2</v>
      </c>
      <c r="G23" s="4">
        <f t="shared" si="0"/>
        <v>14813</v>
      </c>
      <c r="H23" s="9">
        <f>IFERROR(Returns!G23/G$18-1,"")</f>
        <v>8.791942195193414E-3</v>
      </c>
      <c r="I23" s="9"/>
      <c r="J23" s="17">
        <f t="shared" ca="1" si="5"/>
        <v>0</v>
      </c>
      <c r="K23" s="17">
        <f t="shared" ca="1" si="6"/>
        <v>0</v>
      </c>
      <c r="L23" s="17" t="str">
        <f t="shared" ca="1" si="7"/>
        <v/>
      </c>
      <c r="M23" s="9"/>
      <c r="N23" s="17" t="str">
        <f t="shared" si="8"/>
        <v/>
      </c>
      <c r="O23" s="17" t="str">
        <f t="shared" ca="1" si="9"/>
        <v/>
      </c>
      <c r="Q23" s="3">
        <f>+'Share Values'!E17</f>
        <v>41920</v>
      </c>
      <c r="R23" s="4">
        <f ca="1">+'Share Values'!CL17</f>
        <v>1005030</v>
      </c>
      <c r="S23" s="9">
        <f t="shared" ca="1" si="1"/>
        <v>5.03000000000009E-3</v>
      </c>
      <c r="T23" s="4">
        <f>+'Share Values'!C17</f>
        <v>14666.5</v>
      </c>
      <c r="U23" s="9">
        <f>Returns!T23/Returns!$T$18-1</f>
        <v>-9.381712078025517E-3</v>
      </c>
      <c r="V23" s="9"/>
      <c r="W23" s="17">
        <f t="shared" ca="1" si="10"/>
        <v>5.0400504005039259E-3</v>
      </c>
      <c r="X23" s="17">
        <f t="shared" ca="1" si="11"/>
        <v>0</v>
      </c>
      <c r="Y23" s="17" t="str">
        <f t="shared" ca="1" si="12"/>
        <v/>
      </c>
      <c r="Z23" s="17"/>
      <c r="AA23" s="17">
        <f t="shared" si="13"/>
        <v>6.1743216821597002E-3</v>
      </c>
      <c r="AB23" s="17">
        <f t="shared" ca="1" si="14"/>
        <v>-1.1342712816557743E-3</v>
      </c>
    </row>
    <row r="24" spans="2:28" x14ac:dyDescent="0.15">
      <c r="B24" s="2">
        <f t="shared" ca="1" si="3"/>
        <v>7</v>
      </c>
      <c r="D24" s="3">
        <f t="shared" si="4"/>
        <v>42620</v>
      </c>
      <c r="E24" s="4">
        <f t="shared" ca="1" si="2"/>
        <v>1080147.5820000002</v>
      </c>
      <c r="F24" s="9">
        <f ca="1">IFERROR(Returns!E24/E$18-1,"")</f>
        <v>9.9256423038616148E-3</v>
      </c>
      <c r="G24" s="4">
        <f t="shared" si="0"/>
        <v>14796.8</v>
      </c>
      <c r="H24" s="9">
        <f>IFERROR(Returns!G24/G$18-1,"")</f>
        <v>7.688693058383711E-3</v>
      </c>
      <c r="I24" s="9"/>
      <c r="J24" s="17">
        <f t="shared" ca="1" si="5"/>
        <v>-3.1519535512491981E-3</v>
      </c>
      <c r="K24" s="17">
        <f t="shared" ca="1" si="6"/>
        <v>-3.1519535512491981E-3</v>
      </c>
      <c r="L24" s="17">
        <f t="shared" ca="1" si="7"/>
        <v>-3.1519535512491981E-3</v>
      </c>
      <c r="M24" s="9"/>
      <c r="N24" s="17">
        <f t="shared" si="8"/>
        <v>-1.0936339701613784E-3</v>
      </c>
      <c r="O24" s="17">
        <f t="shared" ca="1" si="9"/>
        <v>-2.0583195810878196E-3</v>
      </c>
      <c r="Q24" s="3">
        <f>+'Share Values'!E18</f>
        <v>41921</v>
      </c>
      <c r="R24" s="4">
        <f ca="1">+'Share Values'!CL18</f>
        <v>994110</v>
      </c>
      <c r="S24" s="9">
        <f t="shared" ca="1" si="1"/>
        <v>-5.8899999999999508E-3</v>
      </c>
      <c r="T24" s="4">
        <f>+'Share Values'!C18</f>
        <v>14460.6</v>
      </c>
      <c r="U24" s="9">
        <f>Returns!T24/Returns!$T$18-1</f>
        <v>-2.3288800032420509E-2</v>
      </c>
      <c r="V24" s="9"/>
      <c r="W24" s="17">
        <f t="shared" ca="1" si="10"/>
        <v>-1.0865347303065542E-2</v>
      </c>
      <c r="X24" s="17">
        <f t="shared" ca="1" si="11"/>
        <v>-1.0865347303065542E-2</v>
      </c>
      <c r="Y24" s="17">
        <f t="shared" ca="1" si="12"/>
        <v>-1.0865347303065542E-2</v>
      </c>
      <c r="Z24" s="17"/>
      <c r="AA24" s="17">
        <f t="shared" si="13"/>
        <v>-1.4038795895407907E-2</v>
      </c>
      <c r="AB24" s="17">
        <f t="shared" ca="1" si="14"/>
        <v>3.173448592342365E-3</v>
      </c>
    </row>
    <row r="25" spans="2:28" x14ac:dyDescent="0.15">
      <c r="B25" s="2">
        <f t="shared" ca="1" si="3"/>
        <v>8</v>
      </c>
      <c r="D25" s="3">
        <f t="shared" si="4"/>
        <v>42621</v>
      </c>
      <c r="E25" s="4">
        <f t="shared" ca="1" si="2"/>
        <v>1079390.852</v>
      </c>
      <c r="F25" s="9">
        <f ca="1">IFERROR(Returns!E25/E$18-1,"")</f>
        <v>9.2181084038311933E-3</v>
      </c>
      <c r="G25" s="4">
        <f t="shared" si="0"/>
        <v>14803.3</v>
      </c>
      <c r="H25" s="9">
        <f>IFERROR(Returns!G25/G$18-1,"")</f>
        <v>8.1313547490788896E-3</v>
      </c>
      <c r="I25" s="9"/>
      <c r="J25" s="17">
        <f t="shared" ca="1" si="5"/>
        <v>-7.0058019164298546E-4</v>
      </c>
      <c r="K25" s="17">
        <f t="shared" ca="1" si="6"/>
        <v>-7.0058019164298546E-4</v>
      </c>
      <c r="L25" s="17">
        <f t="shared" ca="1" si="7"/>
        <v>-3.8503255466691977E-3</v>
      </c>
      <c r="M25" s="9"/>
      <c r="N25" s="17">
        <f t="shared" si="8"/>
        <v>4.3928416955019145E-4</v>
      </c>
      <c r="O25" s="17">
        <f t="shared" ca="1" si="9"/>
        <v>-1.1398643611931769E-3</v>
      </c>
      <c r="Q25" s="3">
        <f>+'Share Values'!E19</f>
        <v>41922</v>
      </c>
      <c r="R25" s="4">
        <f ca="1">+'Share Values'!CL19</f>
        <v>981089.99999999988</v>
      </c>
      <c r="S25" s="9">
        <f t="shared" ca="1" si="1"/>
        <v>-1.8910000000000093E-2</v>
      </c>
      <c r="T25" s="4">
        <f>+'Share Values'!C19</f>
        <v>14227.4</v>
      </c>
      <c r="U25" s="9">
        <f>Returns!T25/Returns!$T$18-1</f>
        <v>-3.9039809799127356E-2</v>
      </c>
      <c r="V25" s="9"/>
      <c r="W25" s="17">
        <f t="shared" ca="1" si="10"/>
        <v>-1.3097142167365905E-2</v>
      </c>
      <c r="X25" s="17">
        <f t="shared" ca="1" si="11"/>
        <v>-1.3097142167365905E-2</v>
      </c>
      <c r="Y25" s="17">
        <f t="shared" ca="1" si="12"/>
        <v>-2.3820184472105432E-2</v>
      </c>
      <c r="Z25" s="17"/>
      <c r="AA25" s="17">
        <f t="shared" si="13"/>
        <v>-1.6126578426898019E-2</v>
      </c>
      <c r="AB25" s="17">
        <f t="shared" ca="1" si="14"/>
        <v>3.0294362595321145E-3</v>
      </c>
    </row>
    <row r="26" spans="2:28" x14ac:dyDescent="0.15">
      <c r="B26" s="2">
        <f t="shared" ca="1" si="3"/>
        <v>9</v>
      </c>
      <c r="D26" s="3">
        <f t="shared" si="4"/>
        <v>42622</v>
      </c>
      <c r="E26" s="4">
        <f t="shared" ca="1" si="2"/>
        <v>1066389.7719999999</v>
      </c>
      <c r="F26" s="9">
        <f ca="1">IFERROR(Returns!E26/E$18-1,"")</f>
        <v>-2.9377527844448581E-3</v>
      </c>
      <c r="G26" s="4">
        <f t="shared" si="0"/>
        <v>14540</v>
      </c>
      <c r="H26" s="9">
        <f>IFERROR(Returns!G26/G$18-1,"")</f>
        <v>-9.7998488140071949E-3</v>
      </c>
      <c r="I26" s="9"/>
      <c r="J26" s="17">
        <f t="shared" ca="1" si="5"/>
        <v>-1.2044830633787917E-2</v>
      </c>
      <c r="K26" s="17">
        <f t="shared" ca="1" si="6"/>
        <v>-1.2044830633787917E-2</v>
      </c>
      <c r="L26" s="17">
        <f t="shared" ca="1" si="7"/>
        <v>-1.5848779661362555E-2</v>
      </c>
      <c r="M26" s="9"/>
      <c r="N26" s="17">
        <f>+IFERROR(G26/G25-1,"")</f>
        <v>-1.7786574615119566E-2</v>
      </c>
      <c r="O26" s="17">
        <f t="shared" ca="1" si="9"/>
        <v>5.7417439813316484E-3</v>
      </c>
      <c r="Q26" s="3">
        <f>+'Share Values'!E20</f>
        <v>41926</v>
      </c>
      <c r="R26" s="4">
        <f ca="1">+'Share Values'!CL20</f>
        <v>970170</v>
      </c>
      <c r="S26" s="9">
        <f t="shared" ca="1" si="1"/>
        <v>-2.9830000000000023E-2</v>
      </c>
      <c r="T26" s="4">
        <f>+'Share Values'!C20</f>
        <v>14036.7</v>
      </c>
      <c r="U26" s="9">
        <f>Returns!T26/Returns!$T$18-1</f>
        <v>-5.1920245315898228E-2</v>
      </c>
      <c r="V26" s="9"/>
      <c r="W26" s="17">
        <f t="shared" ca="1" si="10"/>
        <v>-1.1130477326239063E-2</v>
      </c>
      <c r="X26" s="17">
        <f t="shared" ca="1" si="11"/>
        <v>-1.1130477326239063E-2</v>
      </c>
      <c r="Y26" s="17">
        <f t="shared" ca="1" si="12"/>
        <v>-3.4685531775170864E-2</v>
      </c>
      <c r="Z26" s="17"/>
      <c r="AA26" s="17">
        <f t="shared" si="13"/>
        <v>-1.3403713960386199E-2</v>
      </c>
      <c r="AB26" s="17">
        <f t="shared" ca="1" si="14"/>
        <v>2.2732366341471355E-3</v>
      </c>
    </row>
    <row r="27" spans="2:28" x14ac:dyDescent="0.15">
      <c r="B27" s="2">
        <f t="shared" ca="1" si="3"/>
        <v>10</v>
      </c>
      <c r="D27" s="3">
        <f t="shared" si="4"/>
        <v>42623</v>
      </c>
      <c r="E27" s="4" t="str">
        <f t="shared" si="2"/>
        <v/>
      </c>
      <c r="F27" s="9" t="str">
        <f ca="1">IFERROR(Returns!E27/E$18-1,"")</f>
        <v/>
      </c>
      <c r="G27" s="4" t="str">
        <f t="shared" si="0"/>
        <v/>
      </c>
      <c r="H27" s="9" t="str">
        <f>IFERROR(Returns!G27/G$18-1,"")</f>
        <v/>
      </c>
      <c r="I27" s="9"/>
      <c r="J27" s="17">
        <f t="shared" ca="1" si="5"/>
        <v>0</v>
      </c>
      <c r="K27" s="17">
        <f t="shared" ca="1" si="6"/>
        <v>0</v>
      </c>
      <c r="L27" s="17" t="str">
        <f t="shared" ca="1" si="7"/>
        <v/>
      </c>
      <c r="M27" s="9"/>
      <c r="N27" s="17" t="str">
        <f t="shared" si="8"/>
        <v/>
      </c>
      <c r="O27" s="17" t="str">
        <f t="shared" ca="1" si="9"/>
        <v/>
      </c>
      <c r="Q27" s="3">
        <f>+'Share Values'!E21</f>
        <v>41927</v>
      </c>
      <c r="R27" s="4">
        <f ca="1">+'Share Values'!CL21</f>
        <v>960510</v>
      </c>
      <c r="S27" s="9">
        <f t="shared" ca="1" si="1"/>
        <v>-3.9490000000000025E-2</v>
      </c>
      <c r="T27" s="4">
        <f>+'Share Values'!C21</f>
        <v>13869.9</v>
      </c>
      <c r="U27" s="9">
        <f>Returns!T27/Returns!$T$18-1</f>
        <v>-6.3186404960352327E-2</v>
      </c>
      <c r="V27" s="9"/>
      <c r="W27" s="17">
        <f t="shared" ca="1" si="10"/>
        <v>-9.9570178422337952E-3</v>
      </c>
      <c r="X27" s="17">
        <f t="shared" ca="1" si="11"/>
        <v>-9.9570178422337952E-3</v>
      </c>
      <c r="Y27" s="17">
        <f t="shared" ca="1" si="12"/>
        <v>-4.4297185158651886E-2</v>
      </c>
      <c r="Z27" s="17"/>
      <c r="AA27" s="17">
        <f t="shared" si="13"/>
        <v>-1.1883134924875582E-2</v>
      </c>
      <c r="AB27" s="17">
        <f t="shared" ca="1" si="14"/>
        <v>1.9261170826417873E-3</v>
      </c>
    </row>
    <row r="28" spans="2:28" x14ac:dyDescent="0.15">
      <c r="B28" s="2">
        <f t="shared" ca="1" si="3"/>
        <v>11</v>
      </c>
      <c r="D28" s="3">
        <f t="shared" si="4"/>
        <v>42624</v>
      </c>
      <c r="E28" s="4" t="str">
        <f t="shared" si="2"/>
        <v/>
      </c>
      <c r="F28" s="9" t="str">
        <f ca="1">IFERROR(Returns!E28/E$18-1,"")</f>
        <v/>
      </c>
      <c r="G28" s="4" t="str">
        <f t="shared" si="0"/>
        <v/>
      </c>
      <c r="H28" s="9" t="str">
        <f>IFERROR(Returns!G28/G$18-1,"")</f>
        <v/>
      </c>
      <c r="I28" s="9"/>
      <c r="J28" s="17">
        <f t="shared" ca="1" si="5"/>
        <v>0</v>
      </c>
      <c r="K28" s="17">
        <f t="shared" ca="1" si="6"/>
        <v>0</v>
      </c>
      <c r="L28" s="17" t="str">
        <f t="shared" ca="1" si="7"/>
        <v/>
      </c>
      <c r="M28" s="9"/>
      <c r="N28" s="17" t="str">
        <f t="shared" si="8"/>
        <v/>
      </c>
      <c r="O28" s="17" t="str">
        <f t="shared" ca="1" si="9"/>
        <v/>
      </c>
      <c r="Q28" s="3">
        <f>+'Share Values'!E22</f>
        <v>41928</v>
      </c>
      <c r="R28" s="4">
        <f ca="1">+'Share Values'!CL22</f>
        <v>971010</v>
      </c>
      <c r="S28" s="9">
        <f t="shared" ca="1" si="1"/>
        <v>-2.898999999999996E-2</v>
      </c>
      <c r="T28" s="4">
        <f>+'Share Values'!C22</f>
        <v>14053</v>
      </c>
      <c r="U28" s="9">
        <f>Returns!T28/Returns!$T$18-1</f>
        <v>-5.0819295662393404E-2</v>
      </c>
      <c r="V28" s="9"/>
      <c r="W28" s="17">
        <f t="shared" ca="1" si="10"/>
        <v>1.0931692538338922E-2</v>
      </c>
      <c r="X28" s="17">
        <f t="shared" ca="1" si="11"/>
        <v>0</v>
      </c>
      <c r="Y28" s="17" t="str">
        <f t="shared" ca="1" si="12"/>
        <v/>
      </c>
      <c r="Z28" s="17"/>
      <c r="AA28" s="17">
        <f t="shared" si="13"/>
        <v>1.3201248747287231E-2</v>
      </c>
      <c r="AB28" s="17">
        <f t="shared" ca="1" si="14"/>
        <v>-2.269556208948309E-3</v>
      </c>
    </row>
    <row r="29" spans="2:28" x14ac:dyDescent="0.15">
      <c r="B29" s="2">
        <f t="shared" ca="1" si="3"/>
        <v>12</v>
      </c>
      <c r="D29" s="3">
        <f t="shared" si="4"/>
        <v>42625</v>
      </c>
      <c r="E29" s="4">
        <f t="shared" ca="1" si="2"/>
        <v>1074485.162</v>
      </c>
      <c r="F29" s="9">
        <f ca="1">IFERROR(Returns!E29/E$18-1,"")</f>
        <v>4.6313443294072609E-3</v>
      </c>
      <c r="G29" s="4">
        <f t="shared" si="0"/>
        <v>14597.1</v>
      </c>
      <c r="H29" s="9">
        <f>IFERROR(Returns!G29/G$18-1,"")</f>
        <v>-5.9112361157457327E-3</v>
      </c>
      <c r="I29" s="9"/>
      <c r="J29" s="17">
        <f t="shared" ca="1" si="5"/>
        <v>0</v>
      </c>
      <c r="K29" s="17">
        <f t="shared" ca="1" si="6"/>
        <v>0</v>
      </c>
      <c r="L29" s="17" t="str">
        <f t="shared" ca="1" si="7"/>
        <v/>
      </c>
      <c r="M29" s="9"/>
      <c r="N29" s="17" t="str">
        <f t="shared" si="8"/>
        <v/>
      </c>
      <c r="O29" s="17" t="str">
        <f t="shared" ca="1" si="9"/>
        <v/>
      </c>
      <c r="Q29" s="3">
        <f>+'Share Values'!E23</f>
        <v>41929</v>
      </c>
      <c r="R29" s="4">
        <f ca="1">+'Share Values'!CL23</f>
        <v>981079.99999999988</v>
      </c>
      <c r="S29" s="9">
        <f t="shared" ca="1" si="1"/>
        <v>-1.8920000000000159E-2</v>
      </c>
      <c r="T29" s="4">
        <f>+'Share Values'!C23</f>
        <v>14227.7</v>
      </c>
      <c r="U29" s="9">
        <f>Returns!T29/Returns!$T$18-1</f>
        <v>-3.9019546922068882E-2</v>
      </c>
      <c r="V29" s="9"/>
      <c r="W29" s="17">
        <f t="shared" ca="1" si="10"/>
        <v>1.0370644998506595E-2</v>
      </c>
      <c r="X29" s="17">
        <f t="shared" ca="1" si="11"/>
        <v>0</v>
      </c>
      <c r="Y29" s="17" t="str">
        <f t="shared" ca="1" si="12"/>
        <v/>
      </c>
      <c r="Z29" s="17"/>
      <c r="AA29" s="17">
        <f t="shared" si="13"/>
        <v>1.2431509286273457E-2</v>
      </c>
      <c r="AB29" s="17">
        <f t="shared" ca="1" si="14"/>
        <v>-2.0608642877668615E-3</v>
      </c>
    </row>
    <row r="30" spans="2:28" x14ac:dyDescent="0.15">
      <c r="B30" s="2">
        <f t="shared" ca="1" si="3"/>
        <v>13</v>
      </c>
      <c r="D30" s="3">
        <f t="shared" si="4"/>
        <v>42626</v>
      </c>
      <c r="E30" s="4">
        <f t="shared" ca="1" si="2"/>
        <v>1056123.4820000001</v>
      </c>
      <c r="F30" s="9">
        <f ca="1">IFERROR(Returns!E30/E$18-1,"")</f>
        <v>-1.2536616583343263E-2</v>
      </c>
      <c r="G30" s="4">
        <f t="shared" si="0"/>
        <v>14349.1</v>
      </c>
      <c r="H30" s="9">
        <f>IFERROR(Returns!G30/G$18-1,"")</f>
        <v>-2.2800482160733826E-2</v>
      </c>
      <c r="I30" s="9"/>
      <c r="J30" s="17">
        <f t="shared" ca="1" si="5"/>
        <v>-1.7088816718345612E-2</v>
      </c>
      <c r="K30" s="17">
        <f t="shared" ca="1" si="6"/>
        <v>-1.7088816718345612E-2</v>
      </c>
      <c r="L30" s="17">
        <f t="shared" ca="1" si="7"/>
        <v>-1.7088816718345612E-2</v>
      </c>
      <c r="M30" s="9"/>
      <c r="N30" s="17">
        <f t="shared" si="8"/>
        <v>-1.6989676031540557E-2</v>
      </c>
      <c r="O30" s="17">
        <f t="shared" ca="1" si="9"/>
        <v>-9.9140686805054834E-5</v>
      </c>
      <c r="Q30" s="3">
        <f>+'Share Values'!E24</f>
        <v>41932</v>
      </c>
      <c r="R30" s="4">
        <f ca="1">+'Share Values'!CL24</f>
        <v>990601.5</v>
      </c>
      <c r="S30" s="9">
        <f t="shared" ca="1" si="1"/>
        <v>-9.3984999999999763E-3</v>
      </c>
      <c r="T30" s="4">
        <f>+'Share Values'!C24</f>
        <v>14337.8</v>
      </c>
      <c r="U30" s="9">
        <f>Returns!T30/Returns!$T$18-1</f>
        <v>-3.1583071041647037E-2</v>
      </c>
      <c r="V30" s="9"/>
      <c r="W30" s="17">
        <f t="shared" ca="1" si="10"/>
        <v>9.7051208871856698E-3</v>
      </c>
      <c r="X30" s="17">
        <f t="shared" ca="1" si="11"/>
        <v>0</v>
      </c>
      <c r="Y30" s="17" t="str">
        <f t="shared" ca="1" si="12"/>
        <v/>
      </c>
      <c r="Z30" s="17"/>
      <c r="AA30" s="17">
        <f t="shared" si="13"/>
        <v>7.7384257469583773E-3</v>
      </c>
      <c r="AB30" s="17">
        <f t="shared" ca="1" si="14"/>
        <v>1.9666951402272925E-3</v>
      </c>
    </row>
    <row r="31" spans="2:28" x14ac:dyDescent="0.15">
      <c r="B31" s="2">
        <f t="shared" ca="1" si="3"/>
        <v>14</v>
      </c>
      <c r="D31" s="3">
        <f t="shared" si="4"/>
        <v>42627</v>
      </c>
      <c r="E31" s="4">
        <f t="shared" ca="1" si="2"/>
        <v>1059022.0919999999</v>
      </c>
      <c r="F31" s="9">
        <f ca="1">IFERROR(Returns!E31/E$18-1,"")</f>
        <v>-9.8264493665468633E-3</v>
      </c>
      <c r="G31" s="4">
        <f t="shared" si="0"/>
        <v>14366.5</v>
      </c>
      <c r="H31" s="9">
        <f>IFERROR(Returns!G31/G$18-1,"")</f>
        <v>-2.1615510865641951E-2</v>
      </c>
      <c r="I31" s="9"/>
      <c r="J31" s="17">
        <f t="shared" ca="1" si="5"/>
        <v>2.744574900001906E-3</v>
      </c>
      <c r="K31" s="17">
        <f t="shared" ca="1" si="6"/>
        <v>0</v>
      </c>
      <c r="L31" s="17" t="str">
        <f t="shared" ca="1" si="7"/>
        <v/>
      </c>
      <c r="M31" s="9"/>
      <c r="N31" s="17">
        <f t="shared" si="8"/>
        <v>1.2126196068045214E-3</v>
      </c>
      <c r="O31" s="17">
        <f t="shared" ca="1" si="9"/>
        <v>1.5319552931973845E-3</v>
      </c>
      <c r="Q31" s="3">
        <f>+'Share Values'!E25</f>
        <v>41933</v>
      </c>
      <c r="R31" s="4">
        <f ca="1">+'Share Values'!CL25</f>
        <v>1001356.25</v>
      </c>
      <c r="S31" s="9">
        <f t="shared" ca="1" si="1"/>
        <v>1.3562499999999478E-3</v>
      </c>
      <c r="T31" s="4">
        <f>+'Share Values'!C25</f>
        <v>14547.7</v>
      </c>
      <c r="U31" s="9">
        <f>Returns!T31/Returns!$T$18-1</f>
        <v>-1.7405811393140236E-2</v>
      </c>
      <c r="V31" s="9"/>
      <c r="W31" s="17">
        <f t="shared" ca="1" si="10"/>
        <v>1.085678751748298E-2</v>
      </c>
      <c r="X31" s="17">
        <f t="shared" ca="1" si="11"/>
        <v>0</v>
      </c>
      <c r="Y31" s="17" t="str">
        <f t="shared" ca="1" si="12"/>
        <v/>
      </c>
      <c r="Z31" s="17"/>
      <c r="AA31" s="17">
        <f t="shared" si="13"/>
        <v>1.4639623931147039E-2</v>
      </c>
      <c r="AB31" s="17">
        <f t="shared" ca="1" si="14"/>
        <v>-3.7828364136640591E-3</v>
      </c>
    </row>
    <row r="32" spans="2:28" x14ac:dyDescent="0.15">
      <c r="B32" s="2">
        <f t="shared" ca="1" si="3"/>
        <v>15</v>
      </c>
      <c r="D32" s="3">
        <f t="shared" si="4"/>
        <v>42628</v>
      </c>
      <c r="E32" s="4">
        <f t="shared" ca="1" si="2"/>
        <v>1067199.672</v>
      </c>
      <c r="F32" s="9">
        <f ca="1">IFERROR(Returns!E32/E$18-1,"")</f>
        <v>-2.180505542185962E-3</v>
      </c>
      <c r="G32" s="4">
        <f t="shared" si="0"/>
        <v>14503.7</v>
      </c>
      <c r="H32" s="9">
        <f>IFERROR(Returns!G32/G$18-1,"")</f>
        <v>-1.2271944102043686E-2</v>
      </c>
      <c r="I32" s="9"/>
      <c r="J32" s="17">
        <f t="shared" ca="1" si="5"/>
        <v>7.7218219164403301E-3</v>
      </c>
      <c r="K32" s="17">
        <f t="shared" ca="1" si="6"/>
        <v>0</v>
      </c>
      <c r="L32" s="17" t="str">
        <f t="shared" ca="1" si="7"/>
        <v/>
      </c>
      <c r="M32" s="9"/>
      <c r="N32" s="17">
        <f t="shared" si="8"/>
        <v>9.5499947795218976E-3</v>
      </c>
      <c r="O32" s="17">
        <f t="shared" ca="1" si="9"/>
        <v>-1.8281728630815675E-3</v>
      </c>
      <c r="Q32" s="3">
        <f>+'Share Values'!E26</f>
        <v>41934</v>
      </c>
      <c r="R32" s="4">
        <f ca="1">+'Share Values'!CL26</f>
        <v>986713.75</v>
      </c>
      <c r="S32" s="9">
        <f t="shared" ca="1" si="1"/>
        <v>-1.3286250000000055E-2</v>
      </c>
      <c r="T32" s="4">
        <f>+'Share Values'!C26</f>
        <v>14312.1</v>
      </c>
      <c r="U32" s="9">
        <f>Returns!T32/Returns!$T$18-1</f>
        <v>-3.3318924176313991E-2</v>
      </c>
      <c r="V32" s="9"/>
      <c r="W32" s="17">
        <f t="shared" ca="1" si="10"/>
        <v>-1.4622668006516126E-2</v>
      </c>
      <c r="X32" s="17">
        <f t="shared" ca="1" si="11"/>
        <v>-1.4622668006516126E-2</v>
      </c>
      <c r="Y32" s="17">
        <f t="shared" ca="1" si="12"/>
        <v>-1.4622668006516126E-2</v>
      </c>
      <c r="Z32" s="17"/>
      <c r="AA32" s="17">
        <f t="shared" si="13"/>
        <v>-1.6194999896890994E-2</v>
      </c>
      <c r="AB32" s="17">
        <f t="shared" ca="1" si="14"/>
        <v>1.5723318903748673E-3</v>
      </c>
    </row>
    <row r="33" spans="2:28" x14ac:dyDescent="0.15">
      <c r="B33" s="2">
        <f t="shared" ca="1" si="3"/>
        <v>16</v>
      </c>
      <c r="D33" s="3">
        <f t="shared" si="4"/>
        <v>42629</v>
      </c>
      <c r="E33" s="4">
        <f t="shared" ca="1" si="2"/>
        <v>1061904.5119999999</v>
      </c>
      <c r="F33" s="9">
        <f ca="1">IFERROR(Returns!E33/E$18-1,"")</f>
        <v>-7.1314196146871067E-3</v>
      </c>
      <c r="G33" s="4">
        <f t="shared" si="0"/>
        <v>14450.7</v>
      </c>
      <c r="H33" s="9">
        <f>IFERROR(Returns!G33/G$18-1,"")</f>
        <v>-1.5881339426174201E-2</v>
      </c>
      <c r="I33" s="9"/>
      <c r="J33" s="17">
        <f t="shared" ca="1" si="5"/>
        <v>-4.9617331591534919E-3</v>
      </c>
      <c r="K33" s="17">
        <f t="shared" ca="1" si="6"/>
        <v>-4.9617331591534919E-3</v>
      </c>
      <c r="L33" s="17">
        <f t="shared" ca="1" si="7"/>
        <v>-4.9617331591534919E-3</v>
      </c>
      <c r="M33" s="9"/>
      <c r="N33" s="17">
        <f t="shared" si="8"/>
        <v>-3.6542399525638647E-3</v>
      </c>
      <c r="O33" s="17">
        <f t="shared" ca="1" si="9"/>
        <v>-1.3074932065896272E-3</v>
      </c>
      <c r="Q33" s="3">
        <f>+'Share Values'!E27</f>
        <v>41935</v>
      </c>
      <c r="R33" s="4">
        <f ca="1">+'Share Values'!CL27</f>
        <v>998640</v>
      </c>
      <c r="S33" s="9">
        <f t="shared" ca="1" si="1"/>
        <v>-1.3600000000000279E-3</v>
      </c>
      <c r="T33" s="4">
        <f>+'Share Values'!C27</f>
        <v>14486.8</v>
      </c>
      <c r="U33" s="9">
        <f>Returns!T33/Returns!$T$18-1</f>
        <v>-2.1519175435989579E-2</v>
      </c>
      <c r="V33" s="9"/>
      <c r="W33" s="17">
        <f t="shared" ca="1" si="10"/>
        <v>1.2086838761494967E-2</v>
      </c>
      <c r="X33" s="17">
        <f t="shared" ca="1" si="11"/>
        <v>0</v>
      </c>
      <c r="Y33" s="17" t="str">
        <f t="shared" ca="1" si="12"/>
        <v/>
      </c>
      <c r="Z33" s="17"/>
      <c r="AA33" s="17">
        <f t="shared" si="13"/>
        <v>1.2206454678209244E-2</v>
      </c>
      <c r="AB33" s="17">
        <f t="shared" ca="1" si="14"/>
        <v>-1.196159167142774E-4</v>
      </c>
    </row>
    <row r="34" spans="2:28" x14ac:dyDescent="0.15">
      <c r="B34" s="2">
        <f t="shared" ca="1" si="3"/>
        <v>17</v>
      </c>
      <c r="D34" s="3">
        <f t="shared" si="4"/>
        <v>42630</v>
      </c>
      <c r="E34" s="4" t="str">
        <f t="shared" si="2"/>
        <v/>
      </c>
      <c r="F34" s="9" t="str">
        <f ca="1">IFERROR(Returns!E34/E$18-1,"")</f>
        <v/>
      </c>
      <c r="G34" s="4" t="str">
        <f t="shared" si="0"/>
        <v/>
      </c>
      <c r="H34" s="9" t="str">
        <f>IFERROR(Returns!G34/G$18-1,"")</f>
        <v/>
      </c>
      <c r="I34" s="9"/>
      <c r="J34" s="17">
        <f t="shared" ca="1" si="5"/>
        <v>0</v>
      </c>
      <c r="K34" s="17">
        <f t="shared" ca="1" si="6"/>
        <v>0</v>
      </c>
      <c r="L34" s="17" t="str">
        <f t="shared" ca="1" si="7"/>
        <v/>
      </c>
      <c r="M34" s="9"/>
      <c r="N34" s="17" t="str">
        <f t="shared" si="8"/>
        <v/>
      </c>
      <c r="O34" s="17" t="str">
        <f t="shared" ca="1" si="9"/>
        <v/>
      </c>
      <c r="Q34" s="3">
        <f>+'Share Values'!E28</f>
        <v>41936</v>
      </c>
      <c r="R34" s="4">
        <f ca="1">+'Share Values'!CL28</f>
        <v>1002331.2500000001</v>
      </c>
      <c r="S34" s="9">
        <f t="shared" ca="1" si="1"/>
        <v>2.331250000000118E-3</v>
      </c>
      <c r="T34" s="4">
        <f>+'Share Values'!C28</f>
        <v>14543.8</v>
      </c>
      <c r="U34" s="9">
        <f>Returns!T34/Returns!$T$18-1</f>
        <v>-1.7669228794899183E-2</v>
      </c>
      <c r="V34" s="9"/>
      <c r="W34" s="17">
        <f t="shared" ca="1" si="10"/>
        <v>3.6962769366339909E-3</v>
      </c>
      <c r="X34" s="17">
        <f t="shared" ca="1" si="11"/>
        <v>0</v>
      </c>
      <c r="Y34" s="17" t="str">
        <f t="shared" ca="1" si="12"/>
        <v/>
      </c>
      <c r="Z34" s="17"/>
      <c r="AA34" s="17">
        <f t="shared" si="13"/>
        <v>3.9346163403926049E-3</v>
      </c>
      <c r="AB34" s="17">
        <f t="shared" ca="1" si="14"/>
        <v>-2.3833940375861395E-4</v>
      </c>
    </row>
    <row r="35" spans="2:28" x14ac:dyDescent="0.15">
      <c r="B35" s="2">
        <f t="shared" ca="1" si="3"/>
        <v>18</v>
      </c>
      <c r="D35" s="3">
        <f t="shared" si="4"/>
        <v>42631</v>
      </c>
      <c r="E35" s="4" t="str">
        <f t="shared" si="2"/>
        <v/>
      </c>
      <c r="F35" s="9" t="str">
        <f ca="1">IFERROR(Returns!E35/E$18-1,"")</f>
        <v/>
      </c>
      <c r="G35" s="4" t="str">
        <f t="shared" si="0"/>
        <v/>
      </c>
      <c r="H35" s="9" t="str">
        <f>IFERROR(Returns!G35/G$18-1,"")</f>
        <v/>
      </c>
      <c r="I35" s="9"/>
      <c r="J35" s="17">
        <f t="shared" ca="1" si="5"/>
        <v>0</v>
      </c>
      <c r="K35" s="17">
        <f t="shared" ca="1" si="6"/>
        <v>0</v>
      </c>
      <c r="L35" s="17" t="str">
        <f t="shared" ca="1" si="7"/>
        <v/>
      </c>
      <c r="M35" s="9"/>
      <c r="N35" s="17" t="str">
        <f t="shared" si="8"/>
        <v/>
      </c>
      <c r="O35" s="17" t="str">
        <f t="shared" ca="1" si="9"/>
        <v/>
      </c>
      <c r="Q35" s="3">
        <f>+'Share Values'!E29</f>
        <v>41939</v>
      </c>
      <c r="R35" s="4">
        <f ca="1">+'Share Values'!CL29</f>
        <v>998997.29999999993</v>
      </c>
      <c r="S35" s="9">
        <f t="shared" ca="1" si="1"/>
        <v>-1.002700000000023E-3</v>
      </c>
      <c r="T35" s="4">
        <f>+'Share Values'!C29</f>
        <v>14469</v>
      </c>
      <c r="U35" s="9">
        <f>Returns!T35/Returns!$T$18-1</f>
        <v>-2.272143947478622E-2</v>
      </c>
      <c r="V35" s="9"/>
      <c r="W35" s="17">
        <f t="shared" ca="1" si="10"/>
        <v>-3.3261958060273322E-3</v>
      </c>
      <c r="X35" s="17">
        <f t="shared" ca="1" si="11"/>
        <v>-3.3261958060273322E-3</v>
      </c>
      <c r="Y35" s="17">
        <f t="shared" ca="1" si="12"/>
        <v>-3.3261958060273322E-3</v>
      </c>
      <c r="Z35" s="17"/>
      <c r="AA35" s="17">
        <f t="shared" si="13"/>
        <v>-5.1430850259216454E-3</v>
      </c>
      <c r="AB35" s="17">
        <f t="shared" ca="1" si="14"/>
        <v>1.8168892198943132E-3</v>
      </c>
    </row>
    <row r="36" spans="2:28" x14ac:dyDescent="0.15">
      <c r="B36" s="2">
        <f t="shared" ca="1" si="3"/>
        <v>19</v>
      </c>
      <c r="D36" s="3">
        <f t="shared" si="4"/>
        <v>42632</v>
      </c>
      <c r="E36" s="4">
        <f t="shared" ca="1" si="2"/>
        <v>1065057.612</v>
      </c>
      <c r="F36" s="9">
        <f ca="1">IFERROR(Returns!E36/E$18-1,"")</f>
        <v>-4.1833071568948554E-3</v>
      </c>
      <c r="G36" s="4">
        <f t="shared" si="0"/>
        <v>14496.2</v>
      </c>
      <c r="H36" s="9">
        <f>IFERROR(Returns!G36/G$18-1,"")</f>
        <v>-1.2782707591307396E-2</v>
      </c>
      <c r="I36" s="9"/>
      <c r="J36" s="17">
        <f t="shared" ca="1" si="5"/>
        <v>0</v>
      </c>
      <c r="K36" s="17">
        <f t="shared" ca="1" si="6"/>
        <v>0</v>
      </c>
      <c r="L36" s="17" t="str">
        <f t="shared" ca="1" si="7"/>
        <v/>
      </c>
      <c r="M36" s="9"/>
      <c r="N36" s="17" t="str">
        <f t="shared" si="8"/>
        <v/>
      </c>
      <c r="O36" s="17" t="str">
        <f t="shared" ca="1" si="9"/>
        <v/>
      </c>
      <c r="Q36" s="3">
        <f>+'Share Values'!E30</f>
        <v>41940</v>
      </c>
      <c r="R36" s="4">
        <f ca="1">+'Share Values'!CL30</f>
        <v>1007633.75</v>
      </c>
      <c r="S36" s="9">
        <f t="shared" ca="1" si="1"/>
        <v>7.6337500000001057E-3</v>
      </c>
      <c r="T36" s="4">
        <f>+'Share Values'!C30</f>
        <v>14624.3</v>
      </c>
      <c r="U36" s="9">
        <f>Returns!T36/Returns!$T$18-1</f>
        <v>-1.2232023450903129E-2</v>
      </c>
      <c r="V36" s="9"/>
      <c r="W36" s="17">
        <f t="shared" ca="1" si="10"/>
        <v>8.6451184602802655E-3</v>
      </c>
      <c r="X36" s="17">
        <f t="shared" ca="1" si="11"/>
        <v>0</v>
      </c>
      <c r="Y36" s="17" t="str">
        <f t="shared" ca="1" si="12"/>
        <v/>
      </c>
      <c r="Z36" s="17"/>
      <c r="AA36" s="17">
        <f t="shared" si="13"/>
        <v>1.0733291865367312E-2</v>
      </c>
      <c r="AB36" s="17">
        <f t="shared" ca="1" si="14"/>
        <v>-2.088173405087046E-3</v>
      </c>
    </row>
    <row r="37" spans="2:28" x14ac:dyDescent="0.15">
      <c r="B37" s="2">
        <f t="shared" ca="1" si="3"/>
        <v>20</v>
      </c>
      <c r="D37" s="3">
        <f t="shared" si="4"/>
        <v>42633</v>
      </c>
      <c r="E37" s="4">
        <f t="shared" ca="1" si="2"/>
        <v>1070239.942</v>
      </c>
      <c r="F37" s="9">
        <f ca="1">IFERROR(Returns!E37/E$18-1,"")</f>
        <v>6.6211215533451551E-4</v>
      </c>
      <c r="G37" s="4">
        <f t="shared" si="0"/>
        <v>14522</v>
      </c>
      <c r="H37" s="9">
        <f>IFERROR(Returns!G37/G$18-1,"")</f>
        <v>-1.1025681188240211E-2</v>
      </c>
      <c r="I37" s="9"/>
      <c r="J37" s="17">
        <f t="shared" ca="1" si="5"/>
        <v>4.8657743408533349E-3</v>
      </c>
      <c r="K37" s="17">
        <f t="shared" ca="1" si="6"/>
        <v>0</v>
      </c>
      <c r="L37" s="17" t="str">
        <f t="shared" ca="1" si="7"/>
        <v/>
      </c>
      <c r="M37" s="9"/>
      <c r="N37" s="17">
        <f t="shared" si="8"/>
        <v>1.7797767690843624E-3</v>
      </c>
      <c r="O37" s="17">
        <f t="shared" ca="1" si="9"/>
        <v>3.0859975717689725E-3</v>
      </c>
      <c r="Q37" s="3">
        <f>+'Share Values'!E31</f>
        <v>41941</v>
      </c>
      <c r="R37" s="4">
        <f ca="1">+'Share Values'!CL31</f>
        <v>1002693.7499999999</v>
      </c>
      <c r="S37" s="9">
        <f t="shared" ca="1" si="1"/>
        <v>2.6937499999999392E-3</v>
      </c>
      <c r="T37" s="4">
        <f>+'Share Values'!C31</f>
        <v>14527.6</v>
      </c>
      <c r="U37" s="9">
        <f>Returns!T37/Returns!$T$18-1</f>
        <v>-1.8763424156051145E-2</v>
      </c>
      <c r="V37" s="9"/>
      <c r="W37" s="17">
        <f t="shared" ca="1" si="10"/>
        <v>-4.9025749683355713E-3</v>
      </c>
      <c r="X37" s="17">
        <f t="shared" ca="1" si="11"/>
        <v>-4.9025749683355713E-3</v>
      </c>
      <c r="Y37" s="17">
        <f t="shared" ca="1" si="12"/>
        <v>-4.9025749683355713E-3</v>
      </c>
      <c r="Z37" s="17"/>
      <c r="AA37" s="17">
        <f t="shared" si="13"/>
        <v>-6.6122822972722872E-3</v>
      </c>
      <c r="AB37" s="17">
        <f t="shared" ca="1" si="14"/>
        <v>1.709707328936716E-3</v>
      </c>
    </row>
    <row r="38" spans="2:28" x14ac:dyDescent="0.15">
      <c r="B38" s="2">
        <f t="shared" ca="1" si="3"/>
        <v>21</v>
      </c>
      <c r="D38" s="3">
        <f t="shared" si="4"/>
        <v>42634</v>
      </c>
      <c r="E38" s="4">
        <f t="shared" ca="1" si="2"/>
        <v>1085575.422</v>
      </c>
      <c r="F38" s="9">
        <f ca="1">IFERROR(Returns!E38/E$18-1,"")</f>
        <v>1.5000610659734237E-2</v>
      </c>
      <c r="G38" s="4">
        <f t="shared" si="0"/>
        <v>14710.8</v>
      </c>
      <c r="H38" s="9">
        <f>IFERROR(Returns!G38/G$18-1,"")</f>
        <v>1.8319383814926482E-3</v>
      </c>
      <c r="I38" s="9"/>
      <c r="J38" s="17">
        <f t="shared" ca="1" si="5"/>
        <v>1.4329011091981814E-2</v>
      </c>
      <c r="K38" s="17">
        <f t="shared" ca="1" si="6"/>
        <v>0</v>
      </c>
      <c r="L38" s="17" t="str">
        <f t="shared" ca="1" si="7"/>
        <v/>
      </c>
      <c r="M38" s="9"/>
      <c r="N38" s="17">
        <f t="shared" si="8"/>
        <v>1.3000964054537878E-2</v>
      </c>
      <c r="O38" s="17">
        <f t="shared" ca="1" si="9"/>
        <v>1.3280470374439357E-3</v>
      </c>
      <c r="Q38" s="3">
        <f>+'Share Values'!E32</f>
        <v>41942</v>
      </c>
      <c r="R38" s="4">
        <f ca="1">+'Share Values'!CL32</f>
        <v>998308.75</v>
      </c>
      <c r="S38" s="9">
        <f t="shared" ca="1" si="1"/>
        <v>-1.691250000000033E-3</v>
      </c>
      <c r="T38" s="4">
        <f>+'Share Values'!C32</f>
        <v>14458.7</v>
      </c>
      <c r="U38" s="9">
        <f>Returns!T38/Returns!$T$18-1</f>
        <v>-2.3417131587123552E-2</v>
      </c>
      <c r="V38" s="9"/>
      <c r="W38" s="17">
        <f t="shared" ca="1" si="10"/>
        <v>-4.3732196395956935E-3</v>
      </c>
      <c r="X38" s="17">
        <f t="shared" ca="1" si="11"/>
        <v>-4.3732196395956935E-3</v>
      </c>
      <c r="Y38" s="17">
        <f t="shared" ca="1" si="12"/>
        <v>-9.2543545707951536E-3</v>
      </c>
      <c r="Z38" s="17"/>
      <c r="AA38" s="17">
        <f t="shared" si="13"/>
        <v>-4.7426966601502585E-3</v>
      </c>
      <c r="AB38" s="17">
        <f t="shared" ca="1" si="14"/>
        <v>3.6947702055456499E-4</v>
      </c>
    </row>
    <row r="39" spans="2:28" x14ac:dyDescent="0.15">
      <c r="B39" s="2">
        <f t="shared" ca="1" si="3"/>
        <v>22</v>
      </c>
      <c r="D39" s="3">
        <f t="shared" si="4"/>
        <v>42635</v>
      </c>
      <c r="E39" s="4">
        <f t="shared" ca="1" si="2"/>
        <v>1085936.4820000001</v>
      </c>
      <c r="F39" s="9">
        <f ca="1">IFERROR(Returns!E39/E$18-1,"")</f>
        <v>1.5338197632557948E-2</v>
      </c>
      <c r="G39" s="4">
        <f t="shared" si="0"/>
        <v>14797.2</v>
      </c>
      <c r="H39" s="9">
        <f>IFERROR(Returns!G39/G$18-1,"")</f>
        <v>7.7159337778112125E-3</v>
      </c>
      <c r="I39" s="9"/>
      <c r="J39" s="17">
        <f t="shared" ca="1" si="5"/>
        <v>3.325978026795795E-4</v>
      </c>
      <c r="K39" s="17">
        <f t="shared" ca="1" si="6"/>
        <v>0</v>
      </c>
      <c r="L39" s="17" t="str">
        <f t="shared" ca="1" si="7"/>
        <v/>
      </c>
      <c r="M39" s="9"/>
      <c r="N39" s="17">
        <f t="shared" si="8"/>
        <v>5.873235989884984E-3</v>
      </c>
      <c r="O39" s="17">
        <f t="shared" ca="1" si="9"/>
        <v>-5.5406381872054045E-3</v>
      </c>
      <c r="Q39" s="3">
        <f>+'Share Values'!E33</f>
        <v>41943</v>
      </c>
      <c r="R39" s="4">
        <f ca="1">+'Share Values'!CL33</f>
        <v>1008943.75</v>
      </c>
      <c r="S39" s="9">
        <f t="shared" ca="1" si="1"/>
        <v>8.9437500000000281E-3</v>
      </c>
      <c r="T39" s="4">
        <f>+'Share Values'!C33</f>
        <v>14613.3</v>
      </c>
      <c r="U39" s="9">
        <f>Returns!T39/Returns!$T$18-1</f>
        <v>-1.2974995609710049E-2</v>
      </c>
      <c r="V39" s="9"/>
      <c r="W39" s="17">
        <f t="shared" ca="1" si="10"/>
        <v>1.0653016914857316E-2</v>
      </c>
      <c r="X39" s="17">
        <f t="shared" ca="1" si="11"/>
        <v>0</v>
      </c>
      <c r="Y39" s="17" t="str">
        <f t="shared" ca="1" si="12"/>
        <v/>
      </c>
      <c r="Z39" s="17"/>
      <c r="AA39" s="17">
        <f t="shared" si="13"/>
        <v>1.0692524224169331E-2</v>
      </c>
      <c r="AB39" s="17">
        <f t="shared" ca="1" si="14"/>
        <v>-3.9507309312014627E-5</v>
      </c>
    </row>
    <row r="40" spans="2:28" x14ac:dyDescent="0.15">
      <c r="B40" s="2">
        <f t="shared" ca="1" si="3"/>
        <v>23</v>
      </c>
      <c r="D40" s="3">
        <f t="shared" si="4"/>
        <v>42636</v>
      </c>
      <c r="E40" s="4">
        <f t="shared" ca="1" si="2"/>
        <v>1077409.7520000001</v>
      </c>
      <c r="F40" s="9">
        <f ca="1">IFERROR(Returns!E40/E$18-1,"")</f>
        <v>7.3658025492335799E-3</v>
      </c>
      <c r="G40" s="4">
        <f t="shared" si="0"/>
        <v>14697.9</v>
      </c>
      <c r="H40" s="9">
        <f>IFERROR(Returns!G40/G$18-1,"")</f>
        <v>9.5342517995899989E-4</v>
      </c>
      <c r="I40" s="9"/>
      <c r="J40" s="17">
        <f t="shared" ca="1" si="5"/>
        <v>-7.8519601664879257E-3</v>
      </c>
      <c r="K40" s="17">
        <f t="shared" ca="1" si="6"/>
        <v>-7.8519601664879257E-3</v>
      </c>
      <c r="L40" s="17">
        <f t="shared" ca="1" si="7"/>
        <v>-7.8519601664879257E-3</v>
      </c>
      <c r="M40" s="9"/>
      <c r="N40" s="17">
        <f t="shared" si="8"/>
        <v>-6.7107290568486633E-3</v>
      </c>
      <c r="O40" s="17">
        <f t="shared" ca="1" si="9"/>
        <v>-1.1412311096392624E-3</v>
      </c>
      <c r="Q40" s="3">
        <f>+'Share Values'!E34</f>
        <v>41946</v>
      </c>
      <c r="R40" s="4">
        <f ca="1">+'Share Values'!CL34</f>
        <v>1002512.5</v>
      </c>
      <c r="S40" s="9">
        <f t="shared" ca="1" si="1"/>
        <v>2.5124999999999176E-3</v>
      </c>
      <c r="T40" s="4">
        <f>+'Share Values'!C34</f>
        <v>14537.6</v>
      </c>
      <c r="U40" s="9">
        <f>Returns!T40/Returns!$T$18-1</f>
        <v>-1.8087994920772066E-2</v>
      </c>
      <c r="V40" s="9"/>
      <c r="W40" s="17">
        <f t="shared" ca="1" si="10"/>
        <v>-6.3742403875339804E-3</v>
      </c>
      <c r="X40" s="17">
        <f t="shared" ca="1" si="11"/>
        <v>-6.3742403875339804E-3</v>
      </c>
      <c r="Y40" s="17">
        <f t="shared" ca="1" si="12"/>
        <v>-6.3742403875339804E-3</v>
      </c>
      <c r="Z40" s="17"/>
      <c r="AA40" s="17">
        <f t="shared" si="13"/>
        <v>-5.180212546105234E-3</v>
      </c>
      <c r="AB40" s="17">
        <f t="shared" ca="1" si="14"/>
        <v>-1.1940278414287464E-3</v>
      </c>
    </row>
    <row r="41" spans="2:28" x14ac:dyDescent="0.15">
      <c r="B41" s="2">
        <f t="shared" ca="1" si="3"/>
        <v>24</v>
      </c>
      <c r="D41" s="3">
        <f t="shared" si="4"/>
        <v>42637</v>
      </c>
      <c r="E41" s="4" t="str">
        <f t="shared" si="2"/>
        <v/>
      </c>
      <c r="F41" s="9" t="str">
        <f ca="1">IFERROR(Returns!E41/E$18-1,"")</f>
        <v/>
      </c>
      <c r="G41" s="4" t="str">
        <f t="shared" si="0"/>
        <v/>
      </c>
      <c r="H41" s="9" t="str">
        <f>IFERROR(Returns!G41/G$18-1,"")</f>
        <v/>
      </c>
      <c r="I41" s="9"/>
      <c r="J41" s="17">
        <f t="shared" ca="1" si="5"/>
        <v>0</v>
      </c>
      <c r="K41" s="17">
        <f t="shared" ca="1" si="6"/>
        <v>0</v>
      </c>
      <c r="L41" s="17" t="str">
        <f t="shared" ca="1" si="7"/>
        <v/>
      </c>
      <c r="M41" s="9"/>
      <c r="N41" s="17" t="str">
        <f t="shared" si="8"/>
        <v/>
      </c>
      <c r="O41" s="17" t="str">
        <f t="shared" ca="1" si="9"/>
        <v/>
      </c>
      <c r="Q41" s="3">
        <f>+'Share Values'!E35</f>
        <v>41947</v>
      </c>
      <c r="R41" s="4">
        <f ca="1">+'Share Values'!CL35</f>
        <v>995322.5</v>
      </c>
      <c r="S41" s="9">
        <f t="shared" ca="1" si="1"/>
        <v>-4.6775000000000011E-3</v>
      </c>
      <c r="T41" s="4">
        <f>+'Share Values'!C35</f>
        <v>14390.4</v>
      </c>
      <c r="U41" s="9">
        <f>Returns!T41/Returns!$T$18-1</f>
        <v>-2.8030313264079343E-2</v>
      </c>
      <c r="V41" s="9"/>
      <c r="W41" s="17">
        <f t="shared" ca="1" si="10"/>
        <v>-7.1719803992469355E-3</v>
      </c>
      <c r="X41" s="17">
        <f t="shared" ca="1" si="11"/>
        <v>-7.1719803992469355E-3</v>
      </c>
      <c r="Y41" s="17">
        <f t="shared" ca="1" si="12"/>
        <v>-1.3500504859661477E-2</v>
      </c>
      <c r="Z41" s="17"/>
      <c r="AA41" s="17">
        <f t="shared" si="13"/>
        <v>-1.0125467752586492E-2</v>
      </c>
      <c r="AB41" s="17">
        <f t="shared" ca="1" si="14"/>
        <v>2.9534873533395567E-3</v>
      </c>
    </row>
    <row r="42" spans="2:28" x14ac:dyDescent="0.15">
      <c r="B42" s="2">
        <f t="shared" ca="1" si="3"/>
        <v>25</v>
      </c>
      <c r="D42" s="3">
        <f t="shared" si="4"/>
        <v>42638</v>
      </c>
      <c r="E42" s="4" t="str">
        <f t="shared" si="2"/>
        <v/>
      </c>
      <c r="F42" s="9" t="str">
        <f ca="1">IFERROR(Returns!E42/E$18-1,"")</f>
        <v/>
      </c>
      <c r="G42" s="4" t="str">
        <f t="shared" si="0"/>
        <v/>
      </c>
      <c r="H42" s="9" t="str">
        <f>IFERROR(Returns!G42/G$18-1,"")</f>
        <v/>
      </c>
      <c r="I42" s="9"/>
      <c r="J42" s="17">
        <f t="shared" ca="1" si="5"/>
        <v>0</v>
      </c>
      <c r="K42" s="17">
        <f t="shared" ca="1" si="6"/>
        <v>0</v>
      </c>
      <c r="L42" s="17" t="str">
        <f t="shared" ca="1" si="7"/>
        <v/>
      </c>
      <c r="M42" s="9"/>
      <c r="N42" s="17" t="str">
        <f t="shared" si="8"/>
        <v/>
      </c>
      <c r="O42" s="17" t="str">
        <f t="shared" ca="1" si="9"/>
        <v/>
      </c>
      <c r="Q42" s="3">
        <f>+'Share Values'!E36</f>
        <v>41948</v>
      </c>
      <c r="R42" s="4">
        <f ca="1">+'Share Values'!CL36</f>
        <v>1002890</v>
      </c>
      <c r="S42" s="9">
        <f t="shared" ca="1" si="1"/>
        <v>2.8900000000000592E-3</v>
      </c>
      <c r="T42" s="4">
        <f>+'Share Values'!C36</f>
        <v>14548.3</v>
      </c>
      <c r="U42" s="9">
        <f>Returns!T42/Returns!$T$18-1</f>
        <v>-1.736528563902362E-2</v>
      </c>
      <c r="V42" s="9"/>
      <c r="W42" s="17">
        <f t="shared" ca="1" si="10"/>
        <v>7.6030633287200722E-3</v>
      </c>
      <c r="X42" s="17">
        <f t="shared" ca="1" si="11"/>
        <v>0</v>
      </c>
      <c r="Y42" s="17" t="str">
        <f t="shared" ca="1" si="12"/>
        <v/>
      </c>
      <c r="Z42" s="17"/>
      <c r="AA42" s="17">
        <f t="shared" si="13"/>
        <v>1.0972592839670892E-2</v>
      </c>
      <c r="AB42" s="17">
        <f t="shared" ca="1" si="14"/>
        <v>-3.3695295109508194E-3</v>
      </c>
    </row>
    <row r="43" spans="2:28" x14ac:dyDescent="0.15">
      <c r="B43" s="2">
        <f t="shared" ca="1" si="3"/>
        <v>26</v>
      </c>
      <c r="D43" s="3">
        <f t="shared" si="4"/>
        <v>42639</v>
      </c>
      <c r="E43" s="4">
        <f t="shared" ca="1" si="2"/>
        <v>1072871.372</v>
      </c>
      <c r="F43" s="9">
        <f ca="1">IFERROR(Returns!E43/E$18-1,"")</f>
        <v>3.1224691261910742E-3</v>
      </c>
      <c r="G43" s="4">
        <f t="shared" si="0"/>
        <v>14619.5</v>
      </c>
      <c r="H43" s="9">
        <f>IFERROR(Returns!G43/G$18-1,"")</f>
        <v>-4.3857558278114217E-3</v>
      </c>
      <c r="I43" s="9"/>
      <c r="J43" s="17">
        <f t="shared" ca="1" si="5"/>
        <v>0</v>
      </c>
      <c r="K43" s="17">
        <f t="shared" ca="1" si="6"/>
        <v>0</v>
      </c>
      <c r="L43" s="17" t="str">
        <f t="shared" ca="1" si="7"/>
        <v/>
      </c>
      <c r="M43" s="9"/>
      <c r="N43" s="17" t="str">
        <f t="shared" si="8"/>
        <v/>
      </c>
      <c r="O43" s="17" t="str">
        <f t="shared" ca="1" si="9"/>
        <v/>
      </c>
      <c r="Q43" s="3">
        <f>+'Share Values'!E37</f>
        <v>41949</v>
      </c>
      <c r="R43" s="4">
        <f ca="1">+'Share Values'!CL37</f>
        <v>1003907.5</v>
      </c>
      <c r="S43" s="9">
        <f t="shared" ca="1" si="1"/>
        <v>3.9074999999999527E-3</v>
      </c>
      <c r="T43" s="4">
        <f>+'Share Values'!C37</f>
        <v>14563.4</v>
      </c>
      <c r="U43" s="9">
        <f>Returns!T43/Returns!$T$18-1</f>
        <v>-1.634538749375225E-2</v>
      </c>
      <c r="V43" s="9"/>
      <c r="W43" s="17">
        <f t="shared" ca="1" si="10"/>
        <v>1.0145678987725226E-3</v>
      </c>
      <c r="X43" s="17">
        <f t="shared" ca="1" si="11"/>
        <v>0</v>
      </c>
      <c r="Y43" s="17" t="str">
        <f t="shared" ca="1" si="12"/>
        <v/>
      </c>
      <c r="Z43" s="17"/>
      <c r="AA43" s="17">
        <f t="shared" si="13"/>
        <v>1.037921956517307E-3</v>
      </c>
      <c r="AB43" s="17">
        <f t="shared" ca="1" si="14"/>
        <v>-2.3354057744784384E-5</v>
      </c>
    </row>
    <row r="44" spans="2:28" x14ac:dyDescent="0.15">
      <c r="B44" s="2">
        <f t="shared" ca="1" si="3"/>
        <v>27</v>
      </c>
      <c r="D44" s="3">
        <f t="shared" si="4"/>
        <v>42640</v>
      </c>
      <c r="E44" s="4">
        <f t="shared" ca="1" si="2"/>
        <v>1067223.4819999998</v>
      </c>
      <c r="F44" s="9">
        <f ca="1">IFERROR(Returns!E44/E$18-1,"")</f>
        <v>-2.1582434643516724E-3</v>
      </c>
      <c r="G44" s="4">
        <f t="shared" si="0"/>
        <v>14558</v>
      </c>
      <c r="H44" s="9">
        <f>IFERROR(Returns!G44/G$18-1,"")</f>
        <v>-8.5740164397741792E-3</v>
      </c>
      <c r="I44" s="9"/>
      <c r="J44" s="17">
        <f t="shared" ca="1" si="5"/>
        <v>-5.2642750542141181E-3</v>
      </c>
      <c r="K44" s="17">
        <f t="shared" ca="1" si="6"/>
        <v>-5.2642750542141181E-3</v>
      </c>
      <c r="L44" s="17">
        <f t="shared" ca="1" si="7"/>
        <v>-5.2642750542141181E-3</v>
      </c>
      <c r="M44" s="9"/>
      <c r="N44" s="17">
        <f t="shared" si="8"/>
        <v>-4.2067102158076519E-3</v>
      </c>
      <c r="O44" s="17">
        <f t="shared" ca="1" si="9"/>
        <v>-1.0575648384064662E-3</v>
      </c>
      <c r="Q44" s="3">
        <f>+'Share Values'!E38</f>
        <v>41950</v>
      </c>
      <c r="R44" s="4">
        <f ca="1">+'Share Values'!CL38</f>
        <v>1011926.2500000001</v>
      </c>
      <c r="S44" s="9">
        <f t="shared" ca="1" si="1"/>
        <v>1.1926250000000138E-2</v>
      </c>
      <c r="T44" s="4">
        <f>+'Share Values'!C38</f>
        <v>14690.8</v>
      </c>
      <c r="U44" s="9">
        <f>Returns!T44/Returns!$T$18-1</f>
        <v>-7.74041903629763E-3</v>
      </c>
      <c r="V44" s="9"/>
      <c r="W44" s="17">
        <f t="shared" ca="1" si="10"/>
        <v>7.9875386925589709E-3</v>
      </c>
      <c r="X44" s="17">
        <f t="shared" ca="1" si="11"/>
        <v>0</v>
      </c>
      <c r="Y44" s="17" t="str">
        <f t="shared" ca="1" si="12"/>
        <v/>
      </c>
      <c r="Z44" s="17"/>
      <c r="AA44" s="17">
        <f t="shared" si="13"/>
        <v>8.7479572077948653E-3</v>
      </c>
      <c r="AB44" s="17">
        <f t="shared" ca="1" si="14"/>
        <v>-7.6041851523589443E-4</v>
      </c>
    </row>
    <row r="45" spans="2:28" x14ac:dyDescent="0.15">
      <c r="B45" s="2">
        <f t="shared" ca="1" si="3"/>
        <v>28</v>
      </c>
      <c r="D45" s="3">
        <f t="shared" si="4"/>
        <v>42641</v>
      </c>
      <c r="E45" s="4">
        <f t="shared" ca="1" si="2"/>
        <v>1082890.4620000001</v>
      </c>
      <c r="F45" s="9">
        <f ca="1">IFERROR(Returns!E45/E$18-1,"")</f>
        <v>1.2490203750764151E-2</v>
      </c>
      <c r="G45" s="4">
        <f t="shared" si="0"/>
        <v>14731.4</v>
      </c>
      <c r="H45" s="9">
        <f>IFERROR(Returns!G45/G$18-1,"")</f>
        <v>3.2348354320037576E-3</v>
      </c>
      <c r="I45" s="9"/>
      <c r="J45" s="17">
        <f t="shared" ca="1" si="5"/>
        <v>1.4680130510846601E-2</v>
      </c>
      <c r="K45" s="17">
        <f t="shared" ca="1" si="6"/>
        <v>0</v>
      </c>
      <c r="L45" s="17" t="str">
        <f t="shared" ca="1" si="7"/>
        <v/>
      </c>
      <c r="M45" s="9"/>
      <c r="N45" s="17">
        <f t="shared" si="8"/>
        <v>1.1910976782524951E-2</v>
      </c>
      <c r="O45" s="17">
        <f t="shared" ca="1" si="9"/>
        <v>2.7691537283216494E-3</v>
      </c>
      <c r="Q45" s="3">
        <f>+'Share Values'!E39</f>
        <v>41953</v>
      </c>
      <c r="R45" s="4">
        <f ca="1">+'Share Values'!CL39</f>
        <v>1017217.4999999999</v>
      </c>
      <c r="S45" s="9">
        <f t="shared" ca="1" si="1"/>
        <v>1.7217499999999886E-2</v>
      </c>
      <c r="T45" s="4">
        <f>+'Share Values'!C39</f>
        <v>14709.8</v>
      </c>
      <c r="U45" s="9">
        <f>Returns!T45/Returns!$T$18-1</f>
        <v>-6.4571034892674239E-3</v>
      </c>
      <c r="V45" s="9"/>
      <c r="W45" s="17">
        <f t="shared" ca="1" si="10"/>
        <v>5.2288889630047741E-3</v>
      </c>
      <c r="X45" s="17">
        <f t="shared" ca="1" si="11"/>
        <v>0</v>
      </c>
      <c r="Y45" s="17" t="str">
        <f t="shared" ca="1" si="12"/>
        <v/>
      </c>
      <c r="Z45" s="17"/>
      <c r="AA45" s="17">
        <f t="shared" si="13"/>
        <v>1.2933264355923235E-3</v>
      </c>
      <c r="AB45" s="17">
        <f t="shared" ca="1" si="14"/>
        <v>3.9355625274124506E-3</v>
      </c>
    </row>
    <row r="46" spans="2:28" x14ac:dyDescent="0.15">
      <c r="B46" s="2">
        <f t="shared" ca="1" si="3"/>
        <v>29</v>
      </c>
      <c r="D46" s="3">
        <f t="shared" si="4"/>
        <v>42642</v>
      </c>
      <c r="E46" s="4">
        <f t="shared" ca="1" si="2"/>
        <v>1084620.5620000002</v>
      </c>
      <c r="F46" s="9">
        <f ca="1">IFERROR(Returns!E46/E$18-1,"")</f>
        <v>1.4107827474473034E-2</v>
      </c>
      <c r="G46" s="4">
        <f t="shared" si="0"/>
        <v>14754.6</v>
      </c>
      <c r="H46" s="9">
        <f>IFERROR(Returns!G46/G$18-1,"")</f>
        <v>4.8147971587930716E-3</v>
      </c>
      <c r="I46" s="9"/>
      <c r="J46" s="17">
        <f t="shared" ca="1" si="5"/>
        <v>1.5976685183880512E-3</v>
      </c>
      <c r="K46" s="17">
        <f t="shared" ca="1" si="6"/>
        <v>0</v>
      </c>
      <c r="L46" s="17" t="str">
        <f t="shared" ca="1" si="7"/>
        <v/>
      </c>
      <c r="M46" s="9"/>
      <c r="N46" s="17">
        <f t="shared" si="8"/>
        <v>1.5748672902780037E-3</v>
      </c>
      <c r="O46" s="17">
        <f t="shared" ca="1" si="9"/>
        <v>2.2801228110047589E-5</v>
      </c>
      <c r="Q46" s="3">
        <f>+'Share Values'!E40</f>
        <v>41954</v>
      </c>
      <c r="R46" s="4">
        <f ca="1">+'Share Values'!CL40</f>
        <v>1019463.75</v>
      </c>
      <c r="S46" s="9">
        <f t="shared" ca="1" si="1"/>
        <v>1.9463749999999891E-2</v>
      </c>
      <c r="T46" s="4">
        <f>+'Share Values'!C40</f>
        <v>14709.8</v>
      </c>
      <c r="U46" s="9">
        <f>Returns!T46/Returns!$T$18-1</f>
        <v>-6.4571034892674239E-3</v>
      </c>
      <c r="V46" s="9"/>
      <c r="W46" s="17">
        <f t="shared" ca="1" si="10"/>
        <v>2.2082298033607728E-3</v>
      </c>
      <c r="X46" s="17">
        <f t="shared" ca="1" si="11"/>
        <v>0</v>
      </c>
      <c r="Y46" s="17" t="str">
        <f t="shared" ca="1" si="12"/>
        <v/>
      </c>
      <c r="Z46" s="17"/>
      <c r="AA46" s="17">
        <f t="shared" si="13"/>
        <v>0</v>
      </c>
      <c r="AB46" s="17">
        <f t="shared" ca="1" si="14"/>
        <v>2.2082298033607728E-3</v>
      </c>
    </row>
    <row r="47" spans="2:28" x14ac:dyDescent="0.15">
      <c r="B47" s="2">
        <f t="shared" ca="1" si="3"/>
        <v>30</v>
      </c>
      <c r="D47" s="3">
        <f t="shared" si="4"/>
        <v>42643</v>
      </c>
      <c r="E47" s="4">
        <f t="shared" ca="1" si="2"/>
        <v>1082395.3520000002</v>
      </c>
      <c r="F47" s="9">
        <f ca="1">IFERROR(Returns!E47/E$18-1,"")</f>
        <v>1.2027281560228698E-2</v>
      </c>
      <c r="G47" s="4">
        <f t="shared" si="0"/>
        <v>14725.9</v>
      </c>
      <c r="H47" s="9">
        <f>IFERROR(Returns!G47/G$18-1,"")</f>
        <v>2.8602755398769997E-3</v>
      </c>
      <c r="I47" s="9"/>
      <c r="J47" s="17">
        <f t="shared" ca="1" si="5"/>
        <v>-2.0516022634651243E-3</v>
      </c>
      <c r="K47" s="17">
        <f t="shared" ca="1" si="6"/>
        <v>-2.0516022634651243E-3</v>
      </c>
      <c r="L47" s="17">
        <f t="shared" ca="1" si="7"/>
        <v>-2.0516022634651243E-3</v>
      </c>
      <c r="M47" s="9"/>
      <c r="N47" s="17">
        <f t="shared" si="8"/>
        <v>-1.9451560869153672E-3</v>
      </c>
      <c r="O47" s="17">
        <f t="shared" ca="1" si="9"/>
        <v>-1.0644617654975708E-4</v>
      </c>
      <c r="Q47" s="3">
        <f>+'Share Values'!E41</f>
        <v>41955</v>
      </c>
      <c r="R47" s="4">
        <f ca="1">+'Share Values'!CL41</f>
        <v>1025798.75</v>
      </c>
      <c r="S47" s="9">
        <f t="shared" ca="1" si="1"/>
        <v>2.5798750000000092E-2</v>
      </c>
      <c r="T47" s="4">
        <f>+'Share Values'!C41</f>
        <v>14856.2</v>
      </c>
      <c r="U47" s="9">
        <f>Returns!T47/Returns!$T$18-1</f>
        <v>3.4311805152174024E-3</v>
      </c>
      <c r="V47" s="9"/>
      <c r="W47" s="17">
        <f t="shared" ca="1" si="10"/>
        <v>6.2140512597921305E-3</v>
      </c>
      <c r="X47" s="17">
        <f t="shared" ca="1" si="11"/>
        <v>0</v>
      </c>
      <c r="Y47" s="17" t="str">
        <f t="shared" ca="1" si="12"/>
        <v/>
      </c>
      <c r="Z47" s="17"/>
      <c r="AA47" s="17">
        <f t="shared" si="13"/>
        <v>9.9525486410421138E-3</v>
      </c>
      <c r="AB47" s="17">
        <f t="shared" ca="1" si="14"/>
        <v>-3.7384973812499833E-3</v>
      </c>
    </row>
    <row r="48" spans="2:28" x14ac:dyDescent="0.15">
      <c r="B48" s="2">
        <f t="shared" ca="1" si="3"/>
        <v>31</v>
      </c>
      <c r="D48" s="3">
        <f t="shared" si="4"/>
        <v>42644</v>
      </c>
      <c r="E48" s="4" t="str">
        <f t="shared" si="2"/>
        <v/>
      </c>
      <c r="F48" s="9" t="str">
        <f ca="1">IFERROR(Returns!E48/E$18-1,"")</f>
        <v/>
      </c>
      <c r="G48" s="4" t="str">
        <f t="shared" si="0"/>
        <v/>
      </c>
      <c r="H48" s="9" t="str">
        <f>IFERROR(Returns!G48/G$18-1,"")</f>
        <v/>
      </c>
      <c r="I48" s="9"/>
      <c r="J48" s="17">
        <f ca="1">IF(OR(D48&lt;$R$5,D48&gt;$R$6),"",IFERROR((E48/E47)-1,0))</f>
        <v>0</v>
      </c>
      <c r="K48" s="17">
        <f t="shared" ca="1" si="6"/>
        <v>0</v>
      </c>
      <c r="L48" s="17" t="str">
        <f t="shared" ca="1" si="7"/>
        <v/>
      </c>
      <c r="M48" s="9"/>
      <c r="N48" s="17" t="str">
        <f t="shared" si="8"/>
        <v/>
      </c>
      <c r="O48" s="17" t="str">
        <f t="shared" ca="1" si="9"/>
        <v/>
      </c>
      <c r="Q48" s="3">
        <f>+'Share Values'!E42</f>
        <v>41956</v>
      </c>
      <c r="R48" s="4">
        <f ca="1">+'Share Values'!CL42</f>
        <v>1026131.2499999999</v>
      </c>
      <c r="S48" s="9">
        <f t="shared" ca="1" si="1"/>
        <v>2.6131249999999939E-2</v>
      </c>
      <c r="T48" s="4">
        <f>+'Share Values'!C42</f>
        <v>14778.8</v>
      </c>
      <c r="U48" s="9">
        <f>Returns!T48/Returns!$T$18-1</f>
        <v>-1.7966417658422662E-3</v>
      </c>
      <c r="V48" s="9"/>
      <c r="W48" s="17">
        <f t="shared" ca="1" si="10"/>
        <v>3.2413765370642444E-4</v>
      </c>
      <c r="X48" s="17">
        <f t="shared" ca="1" si="11"/>
        <v>0</v>
      </c>
      <c r="Y48" s="17" t="str">
        <f t="shared" ca="1" si="12"/>
        <v/>
      </c>
      <c r="Z48" s="17"/>
      <c r="AA48" s="17">
        <f t="shared" si="13"/>
        <v>-5.2099460158049338E-3</v>
      </c>
      <c r="AB48" s="17">
        <f t="shared" ca="1" si="14"/>
        <v>5.5340836695113582E-3</v>
      </c>
    </row>
    <row r="49" spans="2:28" x14ac:dyDescent="0.15">
      <c r="B49" s="2">
        <f t="shared" ca="1" si="3"/>
        <v>32</v>
      </c>
      <c r="D49" s="3">
        <f t="shared" si="4"/>
        <v>42645</v>
      </c>
      <c r="E49" s="4" t="str">
        <f t="shared" si="2"/>
        <v/>
      </c>
      <c r="F49" s="9" t="str">
        <f ca="1">IFERROR(Returns!E49/E$18-1,"")</f>
        <v/>
      </c>
      <c r="G49" s="4" t="str">
        <f t="shared" si="0"/>
        <v/>
      </c>
      <c r="H49" s="9" t="str">
        <f>IFERROR(Returns!G49/G$18-1,"")</f>
        <v/>
      </c>
      <c r="I49" s="9"/>
      <c r="J49" s="17">
        <f t="shared" ref="J49:J112" ca="1" si="15">IF(OR(D49&lt;$R$5,D49&gt;$R$6),"",IFERROR((E49/E48)-1,0))</f>
        <v>0</v>
      </c>
      <c r="K49" s="17">
        <f t="shared" ca="1" si="6"/>
        <v>0</v>
      </c>
      <c r="L49" s="17" t="str">
        <f t="shared" ca="1" si="7"/>
        <v/>
      </c>
      <c r="M49" s="9"/>
      <c r="N49" s="17" t="str">
        <f t="shared" si="8"/>
        <v/>
      </c>
      <c r="O49" s="17" t="str">
        <f t="shared" ca="1" si="9"/>
        <v/>
      </c>
      <c r="Q49" s="3">
        <f>+'Share Values'!E43</f>
        <v>41957</v>
      </c>
      <c r="R49" s="4">
        <f ca="1">+'Share Values'!CL43</f>
        <v>1023983.75</v>
      </c>
      <c r="S49" s="9">
        <f t="shared" ca="1" si="1"/>
        <v>2.398374999999997E-2</v>
      </c>
      <c r="T49" s="4">
        <f>+'Share Values'!C43</f>
        <v>14843.1</v>
      </c>
      <c r="U49" s="9">
        <f>Returns!T49/Returns!$T$18-1</f>
        <v>2.5463682170019375E-3</v>
      </c>
      <c r="V49" s="9"/>
      <c r="W49" s="17">
        <f t="shared" ca="1" si="10"/>
        <v>-2.0928122011680816E-3</v>
      </c>
      <c r="X49" s="17">
        <f t="shared" ca="1" si="11"/>
        <v>-2.0928122011680816E-3</v>
      </c>
      <c r="Y49" s="17">
        <f t="shared" ca="1" si="12"/>
        <v>-2.0928122011680816E-3</v>
      </c>
      <c r="Z49" s="17"/>
      <c r="AA49" s="17">
        <f t="shared" si="13"/>
        <v>4.3508268600969124E-3</v>
      </c>
      <c r="AB49" s="17">
        <f t="shared" ca="1" si="14"/>
        <v>-6.4436390612649941E-3</v>
      </c>
    </row>
    <row r="50" spans="2:28" x14ac:dyDescent="0.15">
      <c r="B50" s="2">
        <f t="shared" ca="1" si="3"/>
        <v>33</v>
      </c>
      <c r="D50" s="3">
        <f t="shared" si="4"/>
        <v>42646</v>
      </c>
      <c r="E50" s="4">
        <f t="shared" ca="1" si="2"/>
        <v>1075859.0320000001</v>
      </c>
      <c r="F50" s="9">
        <f ca="1">IFERROR(Returns!E50/E$18-1,"")</f>
        <v>5.9158970750818884E-3</v>
      </c>
      <c r="G50" s="4">
        <f t="shared" si="0"/>
        <v>14689</v>
      </c>
      <c r="H50" s="9">
        <f>IFERROR(Returns!G50/G$18-1,"")</f>
        <v>3.4731917269947843E-4</v>
      </c>
      <c r="I50" s="9"/>
      <c r="J50" s="17">
        <f t="shared" ca="1" si="15"/>
        <v>0</v>
      </c>
      <c r="K50" s="17">
        <f t="shared" ca="1" si="6"/>
        <v>0</v>
      </c>
      <c r="L50" s="17" t="str">
        <f t="shared" ca="1" si="7"/>
        <v/>
      </c>
      <c r="M50" s="9"/>
      <c r="N50" s="17" t="str">
        <f t="shared" si="8"/>
        <v/>
      </c>
      <c r="O50" s="17" t="str">
        <f t="shared" ca="1" si="9"/>
        <v/>
      </c>
      <c r="Q50" s="3">
        <f>+'Share Values'!E44</f>
        <v>41960</v>
      </c>
      <c r="R50" s="4">
        <f ca="1">+'Share Values'!CL44</f>
        <v>1025255</v>
      </c>
      <c r="S50" s="9">
        <f t="shared" ca="1" si="1"/>
        <v>2.5255000000000027E-2</v>
      </c>
      <c r="T50" s="4">
        <f>+'Share Values'!C44</f>
        <v>14882.5</v>
      </c>
      <c r="U50" s="9">
        <f>Returns!T50/Returns!$T$18-1</f>
        <v>5.2075594040013051E-3</v>
      </c>
      <c r="V50" s="9"/>
      <c r="W50" s="17">
        <f t="shared" ca="1" si="10"/>
        <v>1.2414747792628411E-3</v>
      </c>
      <c r="X50" s="17">
        <f t="shared" ca="1" si="11"/>
        <v>0</v>
      </c>
      <c r="Y50" s="17" t="str">
        <f t="shared" ca="1" si="12"/>
        <v/>
      </c>
      <c r="Z50" s="17"/>
      <c r="AA50" s="17">
        <f t="shared" si="13"/>
        <v>2.6544320256549625E-3</v>
      </c>
      <c r="AB50" s="17">
        <f t="shared" ca="1" si="14"/>
        <v>-1.4129572463921214E-3</v>
      </c>
    </row>
    <row r="51" spans="2:28" x14ac:dyDescent="0.15">
      <c r="B51" s="2">
        <f t="shared" ca="1" si="3"/>
        <v>34</v>
      </c>
      <c r="D51" s="3">
        <f t="shared" si="4"/>
        <v>42647</v>
      </c>
      <c r="E51" s="4">
        <f t="shared" ca="1" si="2"/>
        <v>1052811.2719999999</v>
      </c>
      <c r="F51" s="9">
        <f ca="1">IFERROR(Returns!E51/E$18-1,"")</f>
        <v>-1.5633495072393533E-2</v>
      </c>
      <c r="G51" s="4">
        <f t="shared" si="0"/>
        <v>14521</v>
      </c>
      <c r="H51" s="9">
        <f>IFERROR(Returns!G51/G$18-1,"")</f>
        <v>-1.1093782986808631E-2</v>
      </c>
      <c r="I51" s="9"/>
      <c r="J51" s="17">
        <f t="shared" ca="1" si="15"/>
        <v>-2.1422657908215847E-2</v>
      </c>
      <c r="K51" s="17">
        <f t="shared" ca="1" si="6"/>
        <v>-2.1422657908215847E-2</v>
      </c>
      <c r="L51" s="17">
        <f t="shared" ca="1" si="7"/>
        <v>-2.1422657908215847E-2</v>
      </c>
      <c r="M51" s="9"/>
      <c r="N51" s="17">
        <f t="shared" si="8"/>
        <v>-1.1437129825039194E-2</v>
      </c>
      <c r="O51" s="17">
        <f t="shared" ca="1" si="9"/>
        <v>-9.9855280831766535E-3</v>
      </c>
      <c r="Q51" s="3">
        <f>+'Share Values'!E45</f>
        <v>41961</v>
      </c>
      <c r="R51" s="4">
        <f ca="1">+'Share Values'!CL45</f>
        <v>1029790</v>
      </c>
      <c r="S51" s="9">
        <f t="shared" ca="1" si="1"/>
        <v>2.9789999999999983E-2</v>
      </c>
      <c r="T51" s="4">
        <f>+'Share Values'!C45</f>
        <v>14973</v>
      </c>
      <c r="U51" s="9">
        <f>Returns!T51/Returns!$T$18-1</f>
        <v>1.1320193983276328E-2</v>
      </c>
      <c r="V51" s="9"/>
      <c r="W51" s="17">
        <f t="shared" ca="1" si="10"/>
        <v>4.4232898157043898E-3</v>
      </c>
      <c r="X51" s="17">
        <f t="shared" ca="1" si="11"/>
        <v>0</v>
      </c>
      <c r="Y51" s="17" t="str">
        <f t="shared" ca="1" si="12"/>
        <v/>
      </c>
      <c r="Z51" s="17"/>
      <c r="AA51" s="17">
        <f t="shared" si="13"/>
        <v>6.080967579371821E-3</v>
      </c>
      <c r="AB51" s="17">
        <f t="shared" ca="1" si="14"/>
        <v>-1.6576777636674311E-3</v>
      </c>
    </row>
    <row r="52" spans="2:28" x14ac:dyDescent="0.15">
      <c r="B52" s="2">
        <f t="shared" ca="1" si="3"/>
        <v>35</v>
      </c>
      <c r="D52" s="3">
        <f t="shared" si="4"/>
        <v>42648</v>
      </c>
      <c r="E52" s="4">
        <f t="shared" ca="1" si="2"/>
        <v>1064105.4820000001</v>
      </c>
      <c r="F52" s="9">
        <f ca="1">IFERROR(Returns!E52/E$18-1,"")</f>
        <v>-5.073537823361951E-3</v>
      </c>
      <c r="G52" s="4">
        <f t="shared" si="0"/>
        <v>14610.6</v>
      </c>
      <c r="H52" s="9">
        <f>IFERROR(Returns!G52/G$18-1,"")</f>
        <v>-4.9918618350710542E-3</v>
      </c>
      <c r="I52" s="9"/>
      <c r="J52" s="17">
        <f t="shared" ca="1" si="15"/>
        <v>1.072766819692661E-2</v>
      </c>
      <c r="K52" s="17">
        <f t="shared" ca="1" si="6"/>
        <v>0</v>
      </c>
      <c r="L52" s="17" t="str">
        <f t="shared" ca="1" si="7"/>
        <v/>
      </c>
      <c r="M52" s="9"/>
      <c r="N52" s="17">
        <f t="shared" si="8"/>
        <v>6.1703739411886893E-3</v>
      </c>
      <c r="O52" s="17">
        <f t="shared" ca="1" si="9"/>
        <v>4.5572942557379204E-3</v>
      </c>
      <c r="Q52" s="3">
        <f>+'Share Values'!E46</f>
        <v>41962</v>
      </c>
      <c r="R52" s="4">
        <f ca="1">+'Share Values'!CL46</f>
        <v>1027808.75</v>
      </c>
      <c r="S52" s="9">
        <f t="shared" ca="1" si="1"/>
        <v>2.7808749999999938E-2</v>
      </c>
      <c r="T52" s="4">
        <f>+'Share Values'!C46</f>
        <v>14980.2</v>
      </c>
      <c r="U52" s="9">
        <f>Returns!T52/Returns!$T$18-1</f>
        <v>1.1806503032677274E-2</v>
      </c>
      <c r="V52" s="9"/>
      <c r="W52" s="17">
        <f t="shared" ca="1" si="10"/>
        <v>-1.9239359481059148E-3</v>
      </c>
      <c r="X52" s="17">
        <f t="shared" ca="1" si="11"/>
        <v>-1.9239359481059148E-3</v>
      </c>
      <c r="Y52" s="17">
        <f t="shared" ca="1" si="12"/>
        <v>-1.9239359481059148E-3</v>
      </c>
      <c r="Z52" s="17"/>
      <c r="AA52" s="17">
        <f t="shared" si="13"/>
        <v>4.8086555800441744E-4</v>
      </c>
      <c r="AB52" s="17">
        <f t="shared" ca="1" si="14"/>
        <v>-2.4048015061103323E-3</v>
      </c>
    </row>
    <row r="53" spans="2:28" x14ac:dyDescent="0.15">
      <c r="B53" s="2">
        <f t="shared" ca="1" si="3"/>
        <v>36</v>
      </c>
      <c r="D53" s="3">
        <f t="shared" si="4"/>
        <v>42649</v>
      </c>
      <c r="E53" s="4">
        <f t="shared" ca="1" si="2"/>
        <v>1061885.5520000001</v>
      </c>
      <c r="F53" s="9">
        <f ca="1">IFERROR(Returns!E53/E$18-1,"")</f>
        <v>-7.1491469979604316E-3</v>
      </c>
      <c r="G53" s="4">
        <f t="shared" si="0"/>
        <v>14595.5</v>
      </c>
      <c r="H53" s="9">
        <f>IFERROR(Returns!G53/G$18-1,"")</f>
        <v>-6.0201989934554057E-3</v>
      </c>
      <c r="I53" s="9"/>
      <c r="J53" s="17">
        <f t="shared" ca="1" si="15"/>
        <v>-2.0861935565142931E-3</v>
      </c>
      <c r="K53" s="17">
        <f t="shared" ca="1" si="6"/>
        <v>-2.0861935565142931E-3</v>
      </c>
      <c r="L53" s="17">
        <f t="shared" ca="1" si="7"/>
        <v>-2.0861935565142931E-3</v>
      </c>
      <c r="M53" s="9"/>
      <c r="N53" s="17">
        <f t="shared" si="8"/>
        <v>-1.0334962287654736E-3</v>
      </c>
      <c r="O53" s="17">
        <f t="shared" ca="1" si="9"/>
        <v>-1.0526973277488194E-3</v>
      </c>
      <c r="Q53" s="3">
        <f>+'Share Values'!E47</f>
        <v>41963</v>
      </c>
      <c r="R53" s="4">
        <f ca="1">+'Share Values'!CL47</f>
        <v>1032006.25</v>
      </c>
      <c r="S53" s="9">
        <f t="shared" ca="1" si="1"/>
        <v>3.2006250000000014E-2</v>
      </c>
      <c r="T53" s="4">
        <f>+'Share Values'!C47</f>
        <v>15075.2</v>
      </c>
      <c r="U53" s="9">
        <f>Returns!T53/Returns!$T$18-1</f>
        <v>1.8223080767828082E-2</v>
      </c>
      <c r="V53" s="9"/>
      <c r="W53" s="17">
        <f t="shared" ca="1" si="10"/>
        <v>4.0839309842419791E-3</v>
      </c>
      <c r="X53" s="17">
        <f t="shared" ca="1" si="11"/>
        <v>0</v>
      </c>
      <c r="Y53" s="17" t="str">
        <f t="shared" ca="1" si="12"/>
        <v/>
      </c>
      <c r="Z53" s="17"/>
      <c r="AA53" s="17">
        <f t="shared" si="13"/>
        <v>6.3417043831190956E-3</v>
      </c>
      <c r="AB53" s="17">
        <f t="shared" ca="1" si="14"/>
        <v>-2.2577733988771165E-3</v>
      </c>
    </row>
    <row r="54" spans="2:28" x14ac:dyDescent="0.15">
      <c r="B54" s="2">
        <f t="shared" ca="1" si="3"/>
        <v>37</v>
      </c>
      <c r="D54" s="3">
        <f t="shared" si="4"/>
        <v>42650</v>
      </c>
      <c r="E54" s="4">
        <f t="shared" ca="1" si="2"/>
        <v>1059560.7719999999</v>
      </c>
      <c r="F54" s="9">
        <f ca="1">IFERROR(Returns!E54/E$18-1,"")</f>
        <v>-9.3227897240479862E-3</v>
      </c>
      <c r="G54" s="4">
        <f t="shared" si="0"/>
        <v>14566.3</v>
      </c>
      <c r="H54" s="9">
        <f>IFERROR(Returns!G54/G$18-1,"")</f>
        <v>-8.0087715116556879E-3</v>
      </c>
      <c r="I54" s="9"/>
      <c r="J54" s="17">
        <f t="shared" ca="1" si="15"/>
        <v>-2.1892943129526721E-3</v>
      </c>
      <c r="K54" s="17">
        <f t="shared" ca="1" si="6"/>
        <v>-2.1892943129526721E-3</v>
      </c>
      <c r="L54" s="17">
        <f t="shared" ca="1" si="7"/>
        <v>-4.2709205777780035E-3</v>
      </c>
      <c r="M54" s="9"/>
      <c r="N54" s="17">
        <f t="shared" si="8"/>
        <v>-2.0006166284128879E-3</v>
      </c>
      <c r="O54" s="17">
        <f t="shared" ca="1" si="9"/>
        <v>-1.8867768453978417E-4</v>
      </c>
      <c r="Q54" s="3">
        <f>+'Share Values'!E48</f>
        <v>41964</v>
      </c>
      <c r="R54" s="4">
        <f ca="1">+'Share Values'!CL48</f>
        <v>1042513.75</v>
      </c>
      <c r="S54" s="9">
        <f t="shared" ca="1" si="1"/>
        <v>4.2513749999999906E-2</v>
      </c>
      <c r="T54" s="4">
        <f>+'Share Values'!C48</f>
        <v>15111.1</v>
      </c>
      <c r="U54" s="9">
        <f>Returns!T54/Returns!$T$18-1</f>
        <v>2.0647871722479616E-2</v>
      </c>
      <c r="V54" s="9"/>
      <c r="W54" s="17">
        <f t="shared" ca="1" si="10"/>
        <v>1.0181624384542287E-2</v>
      </c>
      <c r="X54" s="17">
        <f t="shared" ca="1" si="11"/>
        <v>0</v>
      </c>
      <c r="Y54" s="17" t="str">
        <f t="shared" ca="1" si="12"/>
        <v/>
      </c>
      <c r="Z54" s="17"/>
      <c r="AA54" s="17">
        <f t="shared" si="13"/>
        <v>2.3813946083632853E-3</v>
      </c>
      <c r="AB54" s="17">
        <f t="shared" ca="1" si="14"/>
        <v>7.8002297761790018E-3</v>
      </c>
    </row>
    <row r="55" spans="2:28" x14ac:dyDescent="0.15">
      <c r="B55" s="2">
        <f t="shared" ca="1" si="3"/>
        <v>38</v>
      </c>
      <c r="D55" s="3">
        <f t="shared" si="4"/>
        <v>42651</v>
      </c>
      <c r="E55" s="4" t="str">
        <f t="shared" si="2"/>
        <v/>
      </c>
      <c r="F55" s="9" t="str">
        <f ca="1">IFERROR(Returns!E55/E$18-1,"")</f>
        <v/>
      </c>
      <c r="G55" s="4" t="str">
        <f t="shared" si="0"/>
        <v/>
      </c>
      <c r="H55" s="9" t="str">
        <f>IFERROR(Returns!G55/G$18-1,"")</f>
        <v/>
      </c>
      <c r="I55" s="9"/>
      <c r="J55" s="17">
        <f t="shared" ca="1" si="15"/>
        <v>0</v>
      </c>
      <c r="K55" s="17">
        <f t="shared" ca="1" si="6"/>
        <v>0</v>
      </c>
      <c r="L55" s="17" t="str">
        <f t="shared" ca="1" si="7"/>
        <v/>
      </c>
      <c r="M55" s="9"/>
      <c r="N55" s="17" t="str">
        <f t="shared" si="8"/>
        <v/>
      </c>
      <c r="O55" s="17" t="str">
        <f t="shared" ca="1" si="9"/>
        <v/>
      </c>
      <c r="Q55" s="3">
        <f>+'Share Values'!E49</f>
        <v>41967</v>
      </c>
      <c r="R55" s="4">
        <f ca="1">+'Share Values'!CL49</f>
        <v>1034993.7499999999</v>
      </c>
      <c r="S55" s="9">
        <f t="shared" ca="1" si="1"/>
        <v>3.4993749999999935E-2</v>
      </c>
      <c r="T55" s="4">
        <f>+'Share Values'!C49</f>
        <v>15015.4</v>
      </c>
      <c r="U55" s="9">
        <f>Returns!T55/Returns!$T$18-1</f>
        <v>1.418401394085933E-2</v>
      </c>
      <c r="V55" s="9"/>
      <c r="W55" s="17">
        <f t="shared" ca="1" si="10"/>
        <v>-7.213334116696446E-3</v>
      </c>
      <c r="X55" s="17">
        <f t="shared" ca="1" si="11"/>
        <v>-7.213334116696446E-3</v>
      </c>
      <c r="Y55" s="17">
        <f t="shared" ca="1" si="12"/>
        <v>-7.213334116696446E-3</v>
      </c>
      <c r="Z55" s="17"/>
      <c r="AA55" s="17">
        <f t="shared" si="13"/>
        <v>-6.333092891980141E-3</v>
      </c>
      <c r="AB55" s="17">
        <f t="shared" ca="1" si="14"/>
        <v>-8.8024122471630495E-4</v>
      </c>
    </row>
    <row r="56" spans="2:28" x14ac:dyDescent="0.15">
      <c r="B56" s="2">
        <f t="shared" ca="1" si="3"/>
        <v>39</v>
      </c>
      <c r="D56" s="3">
        <f t="shared" si="4"/>
        <v>42652</v>
      </c>
      <c r="E56" s="4" t="str">
        <f t="shared" si="2"/>
        <v/>
      </c>
      <c r="F56" s="9" t="str">
        <f ca="1">IFERROR(Returns!E56/E$18-1,"")</f>
        <v/>
      </c>
      <c r="G56" s="4" t="str">
        <f t="shared" si="0"/>
        <v/>
      </c>
      <c r="H56" s="9" t="str">
        <f>IFERROR(Returns!G56/G$18-1,"")</f>
        <v/>
      </c>
      <c r="I56" s="9"/>
      <c r="J56" s="17">
        <f t="shared" ca="1" si="15"/>
        <v>0</v>
      </c>
      <c r="K56" s="17">
        <f t="shared" ca="1" si="6"/>
        <v>0</v>
      </c>
      <c r="L56" s="17" t="str">
        <f t="shared" ca="1" si="7"/>
        <v/>
      </c>
      <c r="M56" s="9"/>
      <c r="N56" s="17" t="str">
        <f t="shared" si="8"/>
        <v/>
      </c>
      <c r="O56" s="17" t="str">
        <f t="shared" ca="1" si="9"/>
        <v/>
      </c>
      <c r="Q56" s="3">
        <f>+'Share Values'!E50</f>
        <v>41968</v>
      </c>
      <c r="R56" s="4">
        <f ca="1">+'Share Values'!CL50</f>
        <v>1036132.8</v>
      </c>
      <c r="S56" s="9">
        <f t="shared" ca="1" si="1"/>
        <v>3.6132800000000076E-2</v>
      </c>
      <c r="T56" s="4">
        <f>+'Share Values'!C50</f>
        <v>15073.7</v>
      </c>
      <c r="U56" s="9">
        <f>Returns!T56/Returns!$T$18-1</f>
        <v>1.8121766382536153E-2</v>
      </c>
      <c r="V56" s="9"/>
      <c r="W56" s="17">
        <f t="shared" ca="1" si="10"/>
        <v>1.100538046727495E-3</v>
      </c>
      <c r="X56" s="17">
        <f t="shared" ca="1" si="11"/>
        <v>0</v>
      </c>
      <c r="Y56" s="17" t="str">
        <f t="shared" ca="1" si="12"/>
        <v/>
      </c>
      <c r="Z56" s="17"/>
      <c r="AA56" s="17">
        <f t="shared" si="13"/>
        <v>3.8826804480733834E-3</v>
      </c>
      <c r="AB56" s="17">
        <f t="shared" ca="1" si="14"/>
        <v>-2.7821424013458884E-3</v>
      </c>
    </row>
    <row r="57" spans="2:28" x14ac:dyDescent="0.15">
      <c r="B57" s="2">
        <f t="shared" ca="1" si="3"/>
        <v>40</v>
      </c>
      <c r="D57" s="3">
        <f t="shared" si="4"/>
        <v>42653</v>
      </c>
      <c r="E57" s="4" t="str">
        <f t="shared" si="2"/>
        <v/>
      </c>
      <c r="F57" s="9" t="str">
        <f ca="1">IFERROR(Returns!E57/E$18-1,"")</f>
        <v/>
      </c>
      <c r="G57" s="4" t="str">
        <f t="shared" si="0"/>
        <v/>
      </c>
      <c r="H57" s="9" t="str">
        <f>IFERROR(Returns!G57/G$18-1,"")</f>
        <v/>
      </c>
      <c r="I57" s="9"/>
      <c r="J57" s="17">
        <f t="shared" ca="1" si="15"/>
        <v>0</v>
      </c>
      <c r="K57" s="17">
        <f t="shared" ca="1" si="6"/>
        <v>0</v>
      </c>
      <c r="L57" s="17" t="str">
        <f t="shared" ca="1" si="7"/>
        <v/>
      </c>
      <c r="M57" s="9"/>
      <c r="N57" s="17" t="str">
        <f t="shared" si="8"/>
        <v/>
      </c>
      <c r="O57" s="17" t="str">
        <f t="shared" ca="1" si="9"/>
        <v/>
      </c>
      <c r="Q57" s="3">
        <f>+'Share Values'!E51</f>
        <v>41969</v>
      </c>
      <c r="R57" s="4">
        <f ca="1">+'Share Values'!CL51</f>
        <v>1034310</v>
      </c>
      <c r="S57" s="9">
        <f t="shared" ca="1" si="1"/>
        <v>3.4310000000000063E-2</v>
      </c>
      <c r="T57" s="4">
        <f>+'Share Values'!C51</f>
        <v>15038.4</v>
      </c>
      <c r="U57" s="9">
        <f>Returns!T57/Returns!$T$18-1</f>
        <v>1.5737501182001123E-2</v>
      </c>
      <c r="V57" s="9"/>
      <c r="W57" s="17">
        <f t="shared" ca="1" si="10"/>
        <v>-1.7592339514780342E-3</v>
      </c>
      <c r="X57" s="17">
        <f t="shared" ca="1" si="11"/>
        <v>-1.7592339514780342E-3</v>
      </c>
      <c r="Y57" s="17">
        <f t="shared" ca="1" si="12"/>
        <v>-1.7592339514780342E-3</v>
      </c>
      <c r="Z57" s="17"/>
      <c r="AA57" s="17">
        <f t="shared" si="13"/>
        <v>-2.3418271559073611E-3</v>
      </c>
      <c r="AB57" s="17">
        <f t="shared" ca="1" si="14"/>
        <v>5.8259320442932694E-4</v>
      </c>
    </row>
    <row r="58" spans="2:28" x14ac:dyDescent="0.15">
      <c r="B58" s="2">
        <f t="shared" ca="1" si="3"/>
        <v>41</v>
      </c>
      <c r="D58" s="3">
        <f t="shared" si="4"/>
        <v>42654</v>
      </c>
      <c r="E58" s="4">
        <f t="shared" ca="1" si="2"/>
        <v>1056503.5719999999</v>
      </c>
      <c r="F58" s="9">
        <f ca="1">IFERROR(Returns!E58/E$18-1,"")</f>
        <v>-1.2181236778046389E-2</v>
      </c>
      <c r="G58" s="4">
        <f t="shared" si="0"/>
        <v>14549.6</v>
      </c>
      <c r="H58" s="9">
        <f>IFERROR(Returns!G58/G$18-1,"")</f>
        <v>-9.1460715477494903E-3</v>
      </c>
      <c r="I58" s="9"/>
      <c r="J58" s="17">
        <f t="shared" ca="1" si="15"/>
        <v>0</v>
      </c>
      <c r="K58" s="17">
        <f t="shared" ca="1" si="6"/>
        <v>0</v>
      </c>
      <c r="L58" s="17" t="str">
        <f t="shared" ca="1" si="7"/>
        <v/>
      </c>
      <c r="M58" s="9"/>
      <c r="N58" s="17" t="str">
        <f t="shared" si="8"/>
        <v/>
      </c>
      <c r="O58" s="17" t="str">
        <f t="shared" ca="1" si="9"/>
        <v/>
      </c>
      <c r="Q58" s="3">
        <f>+'Share Values'!E52</f>
        <v>41970</v>
      </c>
      <c r="R58" s="4">
        <f ca="1">+'Share Values'!CL52</f>
        <v>1025135</v>
      </c>
      <c r="S58" s="9">
        <f t="shared" ca="1" si="1"/>
        <v>2.5134999999999907E-2</v>
      </c>
      <c r="T58" s="4">
        <f>+'Share Values'!C52</f>
        <v>14922.4</v>
      </c>
      <c r="U58" s="9">
        <f>Returns!T58/Returns!$T$18-1</f>
        <v>7.9025220527644269E-3</v>
      </c>
      <c r="V58" s="9"/>
      <c r="W58" s="17">
        <f t="shared" ca="1" si="10"/>
        <v>-8.8706480648934605E-3</v>
      </c>
      <c r="X58" s="17">
        <f t="shared" ca="1" si="11"/>
        <v>-8.8706480648934605E-3</v>
      </c>
      <c r="Y58" s="17">
        <f t="shared" ca="1" si="12"/>
        <v>-1.0614276471124118E-2</v>
      </c>
      <c r="Z58" s="17"/>
      <c r="AA58" s="17">
        <f t="shared" si="13"/>
        <v>-7.7135865517607982E-3</v>
      </c>
      <c r="AB58" s="17">
        <f t="shared" ca="1" si="14"/>
        <v>-1.1570615131326623E-3</v>
      </c>
    </row>
    <row r="59" spans="2:28" x14ac:dyDescent="0.15">
      <c r="B59" s="2">
        <f t="shared" ca="1" si="3"/>
        <v>42</v>
      </c>
      <c r="D59" s="3">
        <f t="shared" si="4"/>
        <v>42655</v>
      </c>
      <c r="E59" s="4">
        <f t="shared" ca="1" si="2"/>
        <v>1064237.2819999999</v>
      </c>
      <c r="F59" s="9">
        <f ca="1">IFERROR(Returns!E59/E$18-1,"")</f>
        <v>-4.9503063299312089E-3</v>
      </c>
      <c r="G59" s="4">
        <f t="shared" si="0"/>
        <v>14619</v>
      </c>
      <c r="H59" s="9">
        <f>IFERROR(Returns!G59/G$18-1,"")</f>
        <v>-4.419806727095632E-3</v>
      </c>
      <c r="I59" s="9"/>
      <c r="J59" s="17">
        <f t="shared" ca="1" si="15"/>
        <v>7.3200982987304819E-3</v>
      </c>
      <c r="K59" s="17">
        <f t="shared" ca="1" si="6"/>
        <v>0</v>
      </c>
      <c r="L59" s="17" t="str">
        <f t="shared" ca="1" si="7"/>
        <v/>
      </c>
      <c r="M59" s="9"/>
      <c r="N59" s="17">
        <f t="shared" si="8"/>
        <v>4.7698905811843773E-3</v>
      </c>
      <c r="O59" s="17">
        <f t="shared" ca="1" si="9"/>
        <v>2.5502077175461046E-3</v>
      </c>
      <c r="Q59" s="3">
        <f>+'Share Values'!E53</f>
        <v>41971</v>
      </c>
      <c r="R59" s="4">
        <f ca="1">+'Share Values'!CL53</f>
        <v>1012879.9999999999</v>
      </c>
      <c r="S59" s="9">
        <f t="shared" ca="1" si="1"/>
        <v>1.2879999999999781E-2</v>
      </c>
      <c r="T59" s="4">
        <f>+'Share Values'!C53</f>
        <v>14744.7</v>
      </c>
      <c r="U59" s="9">
        <f>Returns!T59/Returns!$T$18-1</f>
        <v>-4.0998554581436197E-3</v>
      </c>
      <c r="V59" s="9"/>
      <c r="W59" s="17">
        <f t="shared" ca="1" si="10"/>
        <v>-1.1954523062816191E-2</v>
      </c>
      <c r="X59" s="17">
        <f t="shared" ca="1" si="11"/>
        <v>-1.1954523062816191E-2</v>
      </c>
      <c r="Y59" s="17">
        <f t="shared" ca="1" si="12"/>
        <v>-2.2441910921071173E-2</v>
      </c>
      <c r="Z59" s="17"/>
      <c r="AA59" s="17">
        <f t="shared" si="13"/>
        <v>-1.1908272127807762E-2</v>
      </c>
      <c r="AB59" s="17">
        <f t="shared" ca="1" si="14"/>
        <v>-4.6250935008429472E-5</v>
      </c>
    </row>
    <row r="60" spans="2:28" x14ac:dyDescent="0.15">
      <c r="B60" s="2">
        <f t="shared" ca="1" si="3"/>
        <v>43</v>
      </c>
      <c r="D60" s="3">
        <f t="shared" si="4"/>
        <v>42656</v>
      </c>
      <c r="E60" s="4">
        <f t="shared" ca="1" si="2"/>
        <v>1066787.642</v>
      </c>
      <c r="F60" s="9">
        <f ca="1">IFERROR(Returns!E60/E$18-1,"")</f>
        <v>-2.5657488823858099E-3</v>
      </c>
      <c r="G60" s="4">
        <f t="shared" si="0"/>
        <v>14643.7</v>
      </c>
      <c r="H60" s="9">
        <f>IFERROR(Returns!G60/G$18-1,"")</f>
        <v>-2.737692302453687E-3</v>
      </c>
      <c r="I60" s="9"/>
      <c r="J60" s="17">
        <f t="shared" ca="1" si="15"/>
        <v>2.3964204629320918E-3</v>
      </c>
      <c r="K60" s="17">
        <f t="shared" ca="1" si="6"/>
        <v>0</v>
      </c>
      <c r="L60" s="17" t="str">
        <f t="shared" ca="1" si="7"/>
        <v/>
      </c>
      <c r="M60" s="9"/>
      <c r="N60" s="17">
        <f t="shared" si="8"/>
        <v>1.6895820507558668E-3</v>
      </c>
      <c r="O60" s="17">
        <f t="shared" ca="1" si="9"/>
        <v>7.0683841217622501E-4</v>
      </c>
      <c r="Q60" s="3">
        <f>+'Share Values'!E54</f>
        <v>41974</v>
      </c>
      <c r="R60" s="4">
        <f ca="1">+'Share Values'!CL54</f>
        <v>1005017.4999999999</v>
      </c>
      <c r="S60" s="9">
        <f t="shared" ca="1" si="1"/>
        <v>5.017499999999897E-3</v>
      </c>
      <c r="T60" s="4">
        <f>+'Share Values'!C54</f>
        <v>14625.3</v>
      </c>
      <c r="U60" s="9">
        <f>Returns!T60/Returns!$T$18-1</f>
        <v>-1.2164480527375177E-2</v>
      </c>
      <c r="V60" s="9"/>
      <c r="W60" s="17">
        <f t="shared" ca="1" si="10"/>
        <v>-7.7625187583919564E-3</v>
      </c>
      <c r="X60" s="17">
        <f t="shared" ca="1" si="11"/>
        <v>-7.7625187583919564E-3</v>
      </c>
      <c r="Y60" s="17">
        <f t="shared" ca="1" si="12"/>
        <v>-3.0030223924964128E-2</v>
      </c>
      <c r="Z60" s="17"/>
      <c r="AA60" s="17">
        <f t="shared" si="13"/>
        <v>-8.0978249811797243E-3</v>
      </c>
      <c r="AB60" s="17">
        <f t="shared" ca="1" si="14"/>
        <v>3.3530622278776789E-4</v>
      </c>
    </row>
    <row r="61" spans="2:28" x14ac:dyDescent="0.15">
      <c r="B61" s="2">
        <f t="shared" ca="1" si="3"/>
        <v>44</v>
      </c>
      <c r="D61" s="3">
        <f t="shared" si="4"/>
        <v>42657</v>
      </c>
      <c r="E61" s="4">
        <f t="shared" ca="1" si="2"/>
        <v>1061415.8620000002</v>
      </c>
      <c r="F61" s="9">
        <f ca="1">IFERROR(Returns!E61/E$18-1,"")</f>
        <v>-7.5883017790647767E-3</v>
      </c>
      <c r="G61" s="4">
        <f t="shared" si="0"/>
        <v>14585</v>
      </c>
      <c r="H61" s="9">
        <f>IFERROR(Returns!G61/G$18-1,"")</f>
        <v>-6.7352678784246001E-3</v>
      </c>
      <c r="I61" s="9"/>
      <c r="J61" s="17">
        <f t="shared" ca="1" si="15"/>
        <v>-5.0354726550158047E-3</v>
      </c>
      <c r="K61" s="17">
        <f t="shared" ca="1" si="6"/>
        <v>-5.0354726550158047E-3</v>
      </c>
      <c r="L61" s="17">
        <f t="shared" ca="1" si="7"/>
        <v>-5.0354726550158047E-3</v>
      </c>
      <c r="M61" s="9"/>
      <c r="N61" s="17">
        <f t="shared" si="8"/>
        <v>-4.0085497517704516E-3</v>
      </c>
      <c r="O61" s="17">
        <f t="shared" ca="1" si="9"/>
        <v>-1.0269229032453531E-3</v>
      </c>
      <c r="Q61" s="3">
        <f>+'Share Values'!E55</f>
        <v>41975</v>
      </c>
      <c r="R61" s="4">
        <f ca="1">+'Share Values'!CL55</f>
        <v>1005942.5</v>
      </c>
      <c r="S61" s="9">
        <f t="shared" ca="1" si="1"/>
        <v>5.9424999999999617E-3</v>
      </c>
      <c r="T61" s="4">
        <f>+'Share Values'!C55</f>
        <v>14620.1</v>
      </c>
      <c r="U61" s="9">
        <f>Returns!T61/Returns!$T$18-1</f>
        <v>-1.2515703729720218E-2</v>
      </c>
      <c r="V61" s="9"/>
      <c r="W61" s="17">
        <f t="shared" ca="1" si="10"/>
        <v>9.2038198339849941E-4</v>
      </c>
      <c r="X61" s="17">
        <f t="shared" ca="1" si="11"/>
        <v>0</v>
      </c>
      <c r="Y61" s="17" t="str">
        <f t="shared" ca="1" si="12"/>
        <v/>
      </c>
      <c r="Z61" s="17"/>
      <c r="AA61" s="17">
        <f t="shared" si="13"/>
        <v>-3.5554826225780989E-4</v>
      </c>
      <c r="AB61" s="17">
        <f t="shared" ca="1" si="14"/>
        <v>1.2759302456563093E-3</v>
      </c>
    </row>
    <row r="62" spans="2:28" x14ac:dyDescent="0.15">
      <c r="B62" s="2">
        <f t="shared" ca="1" si="3"/>
        <v>45</v>
      </c>
      <c r="D62" s="3">
        <f t="shared" si="4"/>
        <v>42658</v>
      </c>
      <c r="E62" s="4" t="str">
        <f t="shared" si="2"/>
        <v/>
      </c>
      <c r="F62" s="9" t="str">
        <f ca="1">IFERROR(Returns!E62/E$18-1,"")</f>
        <v/>
      </c>
      <c r="G62" s="4" t="str">
        <f t="shared" si="0"/>
        <v/>
      </c>
      <c r="H62" s="9" t="str">
        <f>IFERROR(Returns!G62/G$18-1,"")</f>
        <v/>
      </c>
      <c r="I62" s="9"/>
      <c r="J62" s="17">
        <f t="shared" ca="1" si="15"/>
        <v>0</v>
      </c>
      <c r="K62" s="17">
        <f t="shared" ca="1" si="6"/>
        <v>0</v>
      </c>
      <c r="L62" s="17" t="str">
        <f t="shared" ca="1" si="7"/>
        <v/>
      </c>
      <c r="M62" s="9"/>
      <c r="N62" s="17" t="str">
        <f t="shared" si="8"/>
        <v/>
      </c>
      <c r="O62" s="17" t="str">
        <f t="shared" ca="1" si="9"/>
        <v/>
      </c>
      <c r="Q62" s="3">
        <f>+'Share Values'!E56</f>
        <v>41976</v>
      </c>
      <c r="R62" s="4">
        <f ca="1">+'Share Values'!CL56</f>
        <v>1017056</v>
      </c>
      <c r="S62" s="9">
        <f t="shared" ca="1" si="1"/>
        <v>1.705599999999996E-2</v>
      </c>
      <c r="T62" s="4">
        <f>+'Share Values'!C56</f>
        <v>14754.1</v>
      </c>
      <c r="U62" s="9">
        <f>Returns!T62/Returns!$T$18-1</f>
        <v>-3.4649519769812676E-3</v>
      </c>
      <c r="V62" s="9"/>
      <c r="W62" s="17">
        <f t="shared" ca="1" si="10"/>
        <v>1.1047848162295537E-2</v>
      </c>
      <c r="X62" s="17">
        <f t="shared" ca="1" si="11"/>
        <v>0</v>
      </c>
      <c r="Y62" s="17" t="str">
        <f t="shared" ca="1" si="12"/>
        <v/>
      </c>
      <c r="Z62" s="17"/>
      <c r="AA62" s="17">
        <f t="shared" si="13"/>
        <v>9.1654639845144548E-3</v>
      </c>
      <c r="AB62" s="17">
        <f t="shared" ca="1" si="14"/>
        <v>1.8823841777810824E-3</v>
      </c>
    </row>
    <row r="63" spans="2:28" x14ac:dyDescent="0.15">
      <c r="B63" s="2">
        <f t="shared" ca="1" si="3"/>
        <v>46</v>
      </c>
      <c r="D63" s="3">
        <f t="shared" si="4"/>
        <v>42659</v>
      </c>
      <c r="E63" s="4" t="str">
        <f t="shared" si="2"/>
        <v/>
      </c>
      <c r="F63" s="9" t="str">
        <f ca="1">IFERROR(Returns!E63/E$18-1,"")</f>
        <v/>
      </c>
      <c r="G63" s="4" t="str">
        <f t="shared" si="0"/>
        <v/>
      </c>
      <c r="H63" s="9" t="str">
        <f>IFERROR(Returns!G63/G$18-1,"")</f>
        <v/>
      </c>
      <c r="I63" s="9"/>
      <c r="J63" s="17">
        <f t="shared" ca="1" si="15"/>
        <v>0</v>
      </c>
      <c r="K63" s="17">
        <f t="shared" ca="1" si="6"/>
        <v>0</v>
      </c>
      <c r="L63" s="17" t="str">
        <f t="shared" ca="1" si="7"/>
        <v/>
      </c>
      <c r="M63" s="9"/>
      <c r="N63" s="17" t="str">
        <f t="shared" si="8"/>
        <v/>
      </c>
      <c r="O63" s="17" t="str">
        <f t="shared" ca="1" si="9"/>
        <v/>
      </c>
      <c r="Q63" s="3">
        <f>+'Share Values'!E57</f>
        <v>41977</v>
      </c>
      <c r="R63" s="4">
        <f ca="1">+'Share Values'!CL57</f>
        <v>1000662.5</v>
      </c>
      <c r="S63" s="9">
        <f t="shared" ca="1" si="1"/>
        <v>6.625000000000103E-4</v>
      </c>
      <c r="T63" s="4">
        <f>+'Share Values'!C57</f>
        <v>14583.4</v>
      </c>
      <c r="U63" s="9">
        <f>Returns!T63/Returns!$T$18-1</f>
        <v>-1.4994529023194203E-2</v>
      </c>
      <c r="V63" s="9"/>
      <c r="W63" s="17">
        <f t="shared" ca="1" si="10"/>
        <v>-1.6118581474373062E-2</v>
      </c>
      <c r="X63" s="17">
        <f t="shared" ca="1" si="11"/>
        <v>-1.6118581474373062E-2</v>
      </c>
      <c r="Y63" s="17">
        <f t="shared" ca="1" si="12"/>
        <v>-1.6118581474373062E-2</v>
      </c>
      <c r="Z63" s="17"/>
      <c r="AA63" s="17">
        <f t="shared" si="13"/>
        <v>-1.1569665381148342E-2</v>
      </c>
      <c r="AB63" s="17">
        <f t="shared" ca="1" si="14"/>
        <v>-4.5489160932247197E-3</v>
      </c>
    </row>
    <row r="64" spans="2:28" x14ac:dyDescent="0.15">
      <c r="B64" s="2">
        <f t="shared" ca="1" si="3"/>
        <v>47</v>
      </c>
      <c r="D64" s="3">
        <f t="shared" si="4"/>
        <v>42660</v>
      </c>
      <c r="E64" s="4">
        <f t="shared" ca="1" si="2"/>
        <v>1060636.0420000001</v>
      </c>
      <c r="F64" s="9">
        <f ca="1">IFERROR(Returns!E64/E$18-1,"")</f>
        <v>-8.3174245651596035E-3</v>
      </c>
      <c r="G64" s="4">
        <f t="shared" si="0"/>
        <v>14596.5</v>
      </c>
      <c r="H64" s="9">
        <f>IFERROR(Returns!G64/G$18-1,"")</f>
        <v>-5.9520971948868739E-3</v>
      </c>
      <c r="I64" s="9"/>
      <c r="J64" s="17">
        <f t="shared" ca="1" si="15"/>
        <v>0</v>
      </c>
      <c r="K64" s="17">
        <f t="shared" ca="1" si="6"/>
        <v>0</v>
      </c>
      <c r="L64" s="17" t="str">
        <f t="shared" ca="1" si="7"/>
        <v/>
      </c>
      <c r="M64" s="9"/>
      <c r="N64" s="17" t="str">
        <f t="shared" si="8"/>
        <v/>
      </c>
      <c r="O64" s="17" t="str">
        <f t="shared" ca="1" si="9"/>
        <v/>
      </c>
      <c r="Q64" s="3">
        <f>+'Share Values'!E58</f>
        <v>41978</v>
      </c>
      <c r="R64" s="4">
        <f ca="1">+'Share Values'!CL58</f>
        <v>1002233.75</v>
      </c>
      <c r="S64" s="9">
        <f t="shared" ca="1" si="1"/>
        <v>2.2337500000000343E-3</v>
      </c>
      <c r="T64" s="4">
        <f>+'Share Values'!C58</f>
        <v>14473.7</v>
      </c>
      <c r="U64" s="9">
        <f>Returns!T64/Returns!$T$18-1</f>
        <v>-2.2403987734205044E-2</v>
      </c>
      <c r="V64" s="9"/>
      <c r="W64" s="17">
        <f t="shared" ca="1" si="10"/>
        <v>1.5702097360499323E-3</v>
      </c>
      <c r="X64" s="17">
        <f t="shared" ca="1" si="11"/>
        <v>0</v>
      </c>
      <c r="Y64" s="17" t="str">
        <f t="shared" ca="1" si="12"/>
        <v/>
      </c>
      <c r="Z64" s="17"/>
      <c r="AA64" s="17">
        <f t="shared" si="13"/>
        <v>-7.522251326851026E-3</v>
      </c>
      <c r="AB64" s="17">
        <f t="shared" ca="1" si="14"/>
        <v>9.0924610629009583E-3</v>
      </c>
    </row>
    <row r="65" spans="2:28" x14ac:dyDescent="0.15">
      <c r="B65" s="2">
        <f t="shared" ca="1" si="3"/>
        <v>48</v>
      </c>
      <c r="D65" s="3">
        <f t="shared" si="4"/>
        <v>42661</v>
      </c>
      <c r="E65" s="4">
        <f t="shared" ca="1" si="2"/>
        <v>1071663.452</v>
      </c>
      <c r="F65" s="9">
        <f ca="1">IFERROR(Returns!E65/E$18-1,"")</f>
        <v>1.9930777335881444E-3</v>
      </c>
      <c r="G65" s="4">
        <f t="shared" si="0"/>
        <v>14752.3</v>
      </c>
      <c r="H65" s="9">
        <f>IFERROR(Returns!G65/G$18-1,"")</f>
        <v>4.6581630220854375E-3</v>
      </c>
      <c r="I65" s="9"/>
      <c r="J65" s="17">
        <f t="shared" ca="1" si="15"/>
        <v>1.0396978382146926E-2</v>
      </c>
      <c r="K65" s="17">
        <f t="shared" ca="1" si="6"/>
        <v>0</v>
      </c>
      <c r="L65" s="17" t="str">
        <f t="shared" ca="1" si="7"/>
        <v/>
      </c>
      <c r="M65" s="9"/>
      <c r="N65" s="17">
        <f t="shared" si="8"/>
        <v>1.0673791662384691E-2</v>
      </c>
      <c r="O65" s="17">
        <f t="shared" ca="1" si="9"/>
        <v>-2.768132802377643E-4</v>
      </c>
      <c r="Q65" s="3">
        <f>+'Share Values'!E59</f>
        <v>41981</v>
      </c>
      <c r="R65" s="4">
        <f ca="1">+'Share Values'!CL59</f>
        <v>979673.75</v>
      </c>
      <c r="S65" s="9">
        <f t="shared" ca="1" si="1"/>
        <v>-2.032624999999999E-2</v>
      </c>
      <c r="T65" s="4">
        <f>+'Share Values'!C59</f>
        <v>14144.2</v>
      </c>
      <c r="U65" s="9">
        <f>Returns!T65/Returns!$T$18-1</f>
        <v>-4.4659381036648682E-2</v>
      </c>
      <c r="V65" s="9"/>
      <c r="W65" s="17">
        <f t="shared" ca="1" si="10"/>
        <v>-2.2509718915372789E-2</v>
      </c>
      <c r="X65" s="17">
        <f t="shared" ca="1" si="11"/>
        <v>-2.2509718915372789E-2</v>
      </c>
      <c r="Y65" s="17">
        <f t="shared" ca="1" si="12"/>
        <v>-2.2509718915372789E-2</v>
      </c>
      <c r="Z65" s="17"/>
      <c r="AA65" s="17">
        <f t="shared" si="13"/>
        <v>-2.2765429710440266E-2</v>
      </c>
      <c r="AB65" s="17">
        <f t="shared" ca="1" si="14"/>
        <v>2.557107950674764E-4</v>
      </c>
    </row>
    <row r="66" spans="2:28" x14ac:dyDescent="0.15">
      <c r="B66" s="2">
        <f t="shared" ca="1" si="3"/>
        <v>49</v>
      </c>
      <c r="D66" s="3">
        <f t="shared" si="4"/>
        <v>42662</v>
      </c>
      <c r="E66" s="4">
        <f t="shared" ca="1" si="2"/>
        <v>1077607.652</v>
      </c>
      <c r="F66" s="9">
        <f ca="1">IFERROR(Returns!E66/E$18-1,"")</f>
        <v>7.5508367870937843E-3</v>
      </c>
      <c r="G66" s="4">
        <f t="shared" si="0"/>
        <v>14840.5</v>
      </c>
      <c r="H66" s="9">
        <f>IFERROR(Returns!G66/G$18-1,"")</f>
        <v>1.0664741655827203E-2</v>
      </c>
      <c r="I66" s="9"/>
      <c r="J66" s="17">
        <f t="shared" ca="1" si="15"/>
        <v>5.54670404118629E-3</v>
      </c>
      <c r="K66" s="17">
        <f t="shared" ca="1" si="6"/>
        <v>0</v>
      </c>
      <c r="L66" s="17" t="str">
        <f t="shared" ca="1" si="7"/>
        <v/>
      </c>
      <c r="M66" s="9"/>
      <c r="N66" s="17">
        <f t="shared" si="8"/>
        <v>5.9787287406032341E-3</v>
      </c>
      <c r="O66" s="17">
        <f t="shared" ca="1" si="9"/>
        <v>-4.320246994169441E-4</v>
      </c>
      <c r="Q66" s="3">
        <f>+'Share Values'!E60</f>
        <v>41982</v>
      </c>
      <c r="R66" s="4">
        <f ca="1">+'Share Values'!CL60</f>
        <v>982353.75000000012</v>
      </c>
      <c r="S66" s="9">
        <f t="shared" ca="1" si="1"/>
        <v>-1.7646249999999863E-2</v>
      </c>
      <c r="T66" s="4">
        <f>+'Share Values'!C60</f>
        <v>14195.7</v>
      </c>
      <c r="U66" s="9">
        <f>Returns!T66/Returns!$T$18-1</f>
        <v>-4.1180920474961802E-2</v>
      </c>
      <c r="V66" s="9"/>
      <c r="W66" s="17">
        <f t="shared" ca="1" si="10"/>
        <v>2.735604582648099E-3</v>
      </c>
      <c r="X66" s="17">
        <f t="shared" ca="1" si="11"/>
        <v>0</v>
      </c>
      <c r="Y66" s="17" t="str">
        <f t="shared" ca="1" si="12"/>
        <v/>
      </c>
      <c r="Z66" s="17"/>
      <c r="AA66" s="17">
        <f t="shared" si="13"/>
        <v>3.6410684238061819E-3</v>
      </c>
      <c r="AB66" s="17">
        <f t="shared" ca="1" si="14"/>
        <v>-9.0546384115808287E-4</v>
      </c>
    </row>
    <row r="67" spans="2:28" x14ac:dyDescent="0.15">
      <c r="B67" s="2">
        <f t="shared" ca="1" si="3"/>
        <v>50</v>
      </c>
      <c r="D67" s="3">
        <f t="shared" si="4"/>
        <v>42663</v>
      </c>
      <c r="E67" s="4">
        <f t="shared" ca="1" si="2"/>
        <v>1078114.2220000001</v>
      </c>
      <c r="F67" s="9">
        <f ca="1">IFERROR(Returns!E67/E$18-1,"")</f>
        <v>8.0244739466333037E-3</v>
      </c>
      <c r="G67" s="4">
        <f t="shared" si="0"/>
        <v>14847.9</v>
      </c>
      <c r="H67" s="9">
        <f>IFERROR(Returns!G67/G$18-1,"")</f>
        <v>1.1168694965234094E-2</v>
      </c>
      <c r="I67" s="9"/>
      <c r="J67" s="17">
        <f t="shared" ca="1" si="15"/>
        <v>4.7008760476030531E-4</v>
      </c>
      <c r="K67" s="17">
        <f t="shared" ca="1" si="6"/>
        <v>0</v>
      </c>
      <c r="L67" s="17" t="str">
        <f t="shared" ca="1" si="7"/>
        <v/>
      </c>
      <c r="M67" s="9"/>
      <c r="N67" s="17">
        <f t="shared" si="8"/>
        <v>4.9863549071793578E-4</v>
      </c>
      <c r="O67" s="17">
        <f t="shared" ca="1" si="9"/>
        <v>-2.854788595763047E-5</v>
      </c>
      <c r="Q67" s="3">
        <f>+'Share Values'!E61</f>
        <v>41983</v>
      </c>
      <c r="R67" s="4">
        <f ca="1">+'Share Values'!CL61</f>
        <v>959493.75</v>
      </c>
      <c r="S67" s="9">
        <f t="shared" ca="1" si="1"/>
        <v>-4.0506249999999966E-2</v>
      </c>
      <c r="T67" s="4">
        <f>+'Share Values'!C61</f>
        <v>13853</v>
      </c>
      <c r="U67" s="9">
        <f>Returns!T67/Returns!$T$18-1</f>
        <v>-6.4327880367973878E-2</v>
      </c>
      <c r="V67" s="9"/>
      <c r="W67" s="17">
        <f t="shared" ca="1" si="10"/>
        <v>-2.3270639522677161E-2</v>
      </c>
      <c r="X67" s="17">
        <f t="shared" ca="1" si="11"/>
        <v>-2.3270639522677161E-2</v>
      </c>
      <c r="Y67" s="17">
        <f t="shared" ca="1" si="12"/>
        <v>-2.3270639522677161E-2</v>
      </c>
      <c r="Z67" s="17"/>
      <c r="AA67" s="17">
        <f t="shared" si="13"/>
        <v>-2.4141113153983262E-2</v>
      </c>
      <c r="AB67" s="17">
        <f t="shared" ca="1" si="14"/>
        <v>8.7047363130610123E-4</v>
      </c>
    </row>
    <row r="68" spans="2:28" x14ac:dyDescent="0.15">
      <c r="B68" s="2">
        <f t="shared" ca="1" si="3"/>
        <v>51</v>
      </c>
      <c r="D68" s="3">
        <f t="shared" si="4"/>
        <v>42664</v>
      </c>
      <c r="E68" s="4">
        <f t="shared" ca="1" si="2"/>
        <v>1081539.622</v>
      </c>
      <c r="F68" s="9">
        <f ca="1">IFERROR(Returns!E68/E$18-1,"")</f>
        <v>1.1227183791839845E-2</v>
      </c>
      <c r="G68" s="4">
        <f t="shared" si="0"/>
        <v>14939</v>
      </c>
      <c r="H68" s="9">
        <f>IFERROR(Returns!G68/G$18-1,"")</f>
        <v>1.7372768814824413E-2</v>
      </c>
      <c r="I68" s="9"/>
      <c r="J68" s="17">
        <f t="shared" ca="1" si="15"/>
        <v>3.1772143712616163E-3</v>
      </c>
      <c r="K68" s="17">
        <f t="shared" ca="1" si="6"/>
        <v>0</v>
      </c>
      <c r="L68" s="17" t="str">
        <f t="shared" ca="1" si="7"/>
        <v/>
      </c>
      <c r="M68" s="9"/>
      <c r="N68" s="17">
        <f t="shared" si="8"/>
        <v>6.1355477879025955E-3</v>
      </c>
      <c r="O68" s="17">
        <f t="shared" ca="1" si="9"/>
        <v>-2.9583334166409792E-3</v>
      </c>
      <c r="Q68" s="3">
        <f>+'Share Values'!E62</f>
        <v>41984</v>
      </c>
      <c r="R68" s="4">
        <f ca="1">+'Share Values'!CL62</f>
        <v>962567.5</v>
      </c>
      <c r="S68" s="9">
        <f t="shared" ca="1" si="1"/>
        <v>-3.743249999999998E-2</v>
      </c>
      <c r="T68" s="4">
        <f>+'Share Values'!C62</f>
        <v>13905.1</v>
      </c>
      <c r="U68" s="9">
        <f>Returns!T68/Returns!$T$18-1</f>
        <v>-6.0808894052170159E-2</v>
      </c>
      <c r="V68" s="9"/>
      <c r="W68" s="17">
        <f t="shared" ca="1" si="10"/>
        <v>3.2035122688396367E-3</v>
      </c>
      <c r="X68" s="17">
        <f t="shared" ca="1" si="11"/>
        <v>0</v>
      </c>
      <c r="Y68" s="17" t="str">
        <f t="shared" ca="1" si="12"/>
        <v/>
      </c>
      <c r="Z68" s="17"/>
      <c r="AA68" s="17">
        <f t="shared" si="13"/>
        <v>3.760918212661446E-3</v>
      </c>
      <c r="AB68" s="17">
        <f t="shared" ca="1" si="14"/>
        <v>-5.574059438218093E-4</v>
      </c>
    </row>
    <row r="69" spans="2:28" x14ac:dyDescent="0.15">
      <c r="B69" s="2">
        <f t="shared" ca="1" si="3"/>
        <v>52</v>
      </c>
      <c r="D69" s="3">
        <f t="shared" si="4"/>
        <v>42665</v>
      </c>
      <c r="E69" s="4" t="str">
        <f t="shared" si="2"/>
        <v/>
      </c>
      <c r="F69" s="9" t="str">
        <f ca="1">IFERROR(Returns!E69/E$18-1,"")</f>
        <v/>
      </c>
      <c r="G69" s="4" t="str">
        <f t="shared" si="0"/>
        <v/>
      </c>
      <c r="H69" s="9" t="str">
        <f>IFERROR(Returns!G69/G$18-1,"")</f>
        <v/>
      </c>
      <c r="I69" s="9"/>
      <c r="J69" s="17">
        <f t="shared" ca="1" si="15"/>
        <v>0</v>
      </c>
      <c r="K69" s="17">
        <f t="shared" ca="1" si="6"/>
        <v>0</v>
      </c>
      <c r="L69" s="17" t="str">
        <f t="shared" ca="1" si="7"/>
        <v/>
      </c>
      <c r="M69" s="9"/>
      <c r="N69" s="17" t="str">
        <f t="shared" si="8"/>
        <v/>
      </c>
      <c r="O69" s="17" t="str">
        <f t="shared" ca="1" si="9"/>
        <v/>
      </c>
      <c r="Q69" s="3">
        <f>+'Share Values'!E63</f>
        <v>41985</v>
      </c>
      <c r="R69" s="4">
        <f ca="1">+'Share Values'!CL63</f>
        <v>949745</v>
      </c>
      <c r="S69" s="9">
        <f t="shared" ca="1" si="1"/>
        <v>-5.025500000000005E-2</v>
      </c>
      <c r="T69" s="4">
        <f>+'Share Values'!C63</f>
        <v>13731.1</v>
      </c>
      <c r="U69" s="9">
        <f>Returns!T69/Returns!$T$18-1</f>
        <v>-7.2561362746025093E-2</v>
      </c>
      <c r="V69" s="9"/>
      <c r="W69" s="17">
        <f t="shared" ca="1" si="10"/>
        <v>-1.3321143711999439E-2</v>
      </c>
      <c r="X69" s="17">
        <f t="shared" ca="1" si="11"/>
        <v>-1.3321143711999439E-2</v>
      </c>
      <c r="Y69" s="17">
        <f t="shared" ca="1" si="12"/>
        <v>-1.3321143711999439E-2</v>
      </c>
      <c r="Z69" s="17"/>
      <c r="AA69" s="17">
        <f t="shared" si="13"/>
        <v>-1.2513394366095887E-2</v>
      </c>
      <c r="AB69" s="17">
        <f t="shared" ca="1" si="14"/>
        <v>-8.077493459035523E-4</v>
      </c>
    </row>
    <row r="70" spans="2:28" x14ac:dyDescent="0.15">
      <c r="B70" s="2">
        <f t="shared" ca="1" si="3"/>
        <v>53</v>
      </c>
      <c r="D70" s="3">
        <f t="shared" si="4"/>
        <v>42666</v>
      </c>
      <c r="E70" s="4" t="str">
        <f t="shared" si="2"/>
        <v/>
      </c>
      <c r="F70" s="9" t="str">
        <f ca="1">IFERROR(Returns!E70/E$18-1,"")</f>
        <v/>
      </c>
      <c r="G70" s="4" t="str">
        <f t="shared" si="0"/>
        <v/>
      </c>
      <c r="H70" s="9" t="str">
        <f>IFERROR(Returns!G70/G$18-1,"")</f>
        <v/>
      </c>
      <c r="I70" s="9"/>
      <c r="J70" s="17">
        <f t="shared" ca="1" si="15"/>
        <v>0</v>
      </c>
      <c r="K70" s="17">
        <f t="shared" ca="1" si="6"/>
        <v>0</v>
      </c>
      <c r="L70" s="17" t="str">
        <f t="shared" ca="1" si="7"/>
        <v/>
      </c>
      <c r="M70" s="9"/>
      <c r="N70" s="17" t="str">
        <f t="shared" si="8"/>
        <v/>
      </c>
      <c r="O70" s="17" t="str">
        <f t="shared" ca="1" si="9"/>
        <v/>
      </c>
      <c r="Q70" s="3">
        <f>+'Share Values'!E64</f>
        <v>41988</v>
      </c>
      <c r="R70" s="4">
        <f ca="1">+'Share Values'!CL64</f>
        <v>948363.75</v>
      </c>
      <c r="S70" s="9">
        <f t="shared" ca="1" si="1"/>
        <v>-5.163625000000005E-2</v>
      </c>
      <c r="T70" s="4">
        <f>+'Share Values'!C64</f>
        <v>13705.1</v>
      </c>
      <c r="U70" s="9">
        <f>Returns!T70/Returns!$T$18-1</f>
        <v>-7.4317478757750521E-2</v>
      </c>
      <c r="V70" s="9"/>
      <c r="W70" s="17">
        <f t="shared" ca="1" si="10"/>
        <v>-1.4543377432889582E-3</v>
      </c>
      <c r="X70" s="17">
        <f t="shared" ca="1" si="11"/>
        <v>-1.4543377432889582E-3</v>
      </c>
      <c r="Y70" s="17">
        <f t="shared" ca="1" si="12"/>
        <v>-1.4756108013204261E-2</v>
      </c>
      <c r="Z70" s="17"/>
      <c r="AA70" s="17">
        <f t="shared" si="13"/>
        <v>-1.8935118089592473E-3</v>
      </c>
      <c r="AB70" s="17">
        <f t="shared" ca="1" si="14"/>
        <v>4.3917406567028916E-4</v>
      </c>
    </row>
    <row r="71" spans="2:28" x14ac:dyDescent="0.15">
      <c r="B71" s="2">
        <f t="shared" ca="1" si="3"/>
        <v>54</v>
      </c>
      <c r="D71" s="3">
        <f t="shared" si="4"/>
        <v>42667</v>
      </c>
      <c r="E71" s="4">
        <f t="shared" ca="1" si="2"/>
        <v>1079062.1619999998</v>
      </c>
      <c r="F71" s="9">
        <f ca="1">IFERROR(Returns!E71/E$18-1,"")</f>
        <v>8.9107870109947918E-3</v>
      </c>
      <c r="G71" s="4">
        <f t="shared" si="0"/>
        <v>14923</v>
      </c>
      <c r="H71" s="9">
        <f>IFERROR(Returns!G71/G$18-1,"")</f>
        <v>1.628314003772835E-2</v>
      </c>
      <c r="I71" s="9"/>
      <c r="J71" s="17">
        <f t="shared" ca="1" si="15"/>
        <v>0</v>
      </c>
      <c r="K71" s="17">
        <f t="shared" ca="1" si="6"/>
        <v>0</v>
      </c>
      <c r="L71" s="17" t="str">
        <f t="shared" ca="1" si="7"/>
        <v/>
      </c>
      <c r="M71" s="9"/>
      <c r="N71" s="17" t="str">
        <f t="shared" si="8"/>
        <v/>
      </c>
      <c r="O71" s="17" t="str">
        <f t="shared" ca="1" si="9"/>
        <v/>
      </c>
      <c r="Q71" s="3">
        <f>+'Share Values'!E65</f>
        <v>41989</v>
      </c>
      <c r="R71" s="4">
        <f ca="1">+'Share Values'!CL65</f>
        <v>960083.75</v>
      </c>
      <c r="S71" s="9">
        <f t="shared" ca="1" si="1"/>
        <v>-3.9916249999999986E-2</v>
      </c>
      <c r="T71" s="4">
        <f>+'Share Values'!C65</f>
        <v>13861.5</v>
      </c>
      <c r="U71" s="9">
        <f>Returns!T71/Returns!$T$18-1</f>
        <v>-6.3753765517986616E-2</v>
      </c>
      <c r="V71" s="9"/>
      <c r="W71" s="17">
        <f t="shared" ca="1" si="10"/>
        <v>1.2358127353560233E-2</v>
      </c>
      <c r="X71" s="17">
        <f t="shared" ca="1" si="11"/>
        <v>0</v>
      </c>
      <c r="Y71" s="17" t="str">
        <f t="shared" ca="1" si="12"/>
        <v/>
      </c>
      <c r="Z71" s="17"/>
      <c r="AA71" s="17">
        <f t="shared" si="13"/>
        <v>1.1411810202041517E-2</v>
      </c>
      <c r="AB71" s="17">
        <f t="shared" ca="1" si="14"/>
        <v>9.4631715151871632E-4</v>
      </c>
    </row>
    <row r="72" spans="2:28" x14ac:dyDescent="0.15">
      <c r="B72" s="2">
        <f t="shared" ca="1" si="3"/>
        <v>55</v>
      </c>
      <c r="D72" s="3">
        <f t="shared" si="4"/>
        <v>42668</v>
      </c>
      <c r="E72" s="4">
        <f t="shared" ca="1" si="2"/>
        <v>1077506.5519999999</v>
      </c>
      <c r="F72" s="9">
        <f ca="1">IFERROR(Returns!E72/E$18-1,"")</f>
        <v>7.4563094427395615E-3</v>
      </c>
      <c r="G72" s="4">
        <f t="shared" si="0"/>
        <v>14870.6</v>
      </c>
      <c r="H72" s="9">
        <f>IFERROR(Returns!G72/G$18-1,"")</f>
        <v>1.2714605792738976E-2</v>
      </c>
      <c r="I72" s="9"/>
      <c r="J72" s="17">
        <f t="shared" ca="1" si="15"/>
        <v>-1.4416314970367994E-3</v>
      </c>
      <c r="K72" s="17">
        <f t="shared" ca="1" si="6"/>
        <v>-1.4416314970367994E-3</v>
      </c>
      <c r="L72" s="17">
        <f t="shared" ca="1" si="7"/>
        <v>-1.4416314970367994E-3</v>
      </c>
      <c r="M72" s="9"/>
      <c r="N72" s="17">
        <f t="shared" si="8"/>
        <v>-3.5113583059706022E-3</v>
      </c>
      <c r="O72" s="17">
        <f t="shared" ca="1" si="9"/>
        <v>2.0697268089338028E-3</v>
      </c>
      <c r="Q72" s="3">
        <f>+'Share Values'!E66</f>
        <v>41990</v>
      </c>
      <c r="R72" s="4">
        <f ca="1">+'Share Values'!CL66</f>
        <v>983864.375</v>
      </c>
      <c r="S72" s="9">
        <f t="shared" ca="1" si="1"/>
        <v>-1.6135624999999987E-2</v>
      </c>
      <c r="T72" s="4">
        <f>+'Share Values'!C66</f>
        <v>14213.9</v>
      </c>
      <c r="U72" s="9">
        <f>Returns!T72/Returns!$T$18-1</f>
        <v>-3.9951639266754047E-2</v>
      </c>
      <c r="V72" s="9"/>
      <c r="W72" s="17">
        <f t="shared" ca="1" si="10"/>
        <v>2.4769323509537644E-2</v>
      </c>
      <c r="X72" s="17">
        <f t="shared" ca="1" si="11"/>
        <v>0</v>
      </c>
      <c r="Y72" s="17" t="str">
        <f t="shared" ca="1" si="12"/>
        <v/>
      </c>
      <c r="Z72" s="17"/>
      <c r="AA72" s="17">
        <f t="shared" si="13"/>
        <v>2.5422934025899124E-2</v>
      </c>
      <c r="AB72" s="17">
        <f t="shared" ca="1" si="14"/>
        <v>-6.5361051636148026E-4</v>
      </c>
    </row>
    <row r="73" spans="2:28" x14ac:dyDescent="0.15">
      <c r="B73" s="2">
        <f t="shared" ca="1" si="3"/>
        <v>56</v>
      </c>
      <c r="D73" s="3">
        <f t="shared" si="4"/>
        <v>42669</v>
      </c>
      <c r="E73" s="4">
        <f t="shared" ca="1" si="2"/>
        <v>1076963.5619999999</v>
      </c>
      <c r="F73" s="9">
        <f ca="1">IFERROR(Returns!E73/E$18-1,"")</f>
        <v>6.9486199995070219E-3</v>
      </c>
      <c r="G73" s="4">
        <f t="shared" si="0"/>
        <v>14807.6</v>
      </c>
      <c r="H73" s="9">
        <f>IFERROR(Returns!G73/G$18-1,"")</f>
        <v>8.424192482923587E-3</v>
      </c>
      <c r="I73" s="9"/>
      <c r="J73" s="17">
        <f t="shared" ca="1" si="15"/>
        <v>-5.0393197052223115E-4</v>
      </c>
      <c r="K73" s="17">
        <f t="shared" ca="1" si="6"/>
        <v>-5.0393197052223115E-4</v>
      </c>
      <c r="L73" s="17">
        <f t="shared" ca="1" si="7"/>
        <v>-1.9448369833580115E-3</v>
      </c>
      <c r="M73" s="9"/>
      <c r="N73" s="17">
        <f t="shared" si="8"/>
        <v>-4.2365472812125882E-3</v>
      </c>
      <c r="O73" s="17">
        <f t="shared" ca="1" si="9"/>
        <v>3.732615310690357E-3</v>
      </c>
      <c r="Q73" s="3">
        <f>+'Share Values'!E67</f>
        <v>41991</v>
      </c>
      <c r="R73" s="4">
        <f ca="1">+'Share Values'!CL67</f>
        <v>992970</v>
      </c>
      <c r="S73" s="9">
        <f t="shared" ca="1" si="1"/>
        <v>-7.0299999999999807E-3</v>
      </c>
      <c r="T73" s="4">
        <f>+'Share Values'!C67</f>
        <v>14346.8</v>
      </c>
      <c r="U73" s="9">
        <f>Returns!T73/Returns!$T$18-1</f>
        <v>-3.097518472989591E-2</v>
      </c>
      <c r="V73" s="9"/>
      <c r="W73" s="17">
        <f t="shared" ca="1" si="10"/>
        <v>9.2549595567985588E-3</v>
      </c>
      <c r="X73" s="17">
        <f t="shared" ca="1" si="11"/>
        <v>0</v>
      </c>
      <c r="Y73" s="17" t="str">
        <f t="shared" ca="1" si="12"/>
        <v/>
      </c>
      <c r="Z73" s="17"/>
      <c r="AA73" s="17">
        <f t="shared" si="13"/>
        <v>9.3500024623782707E-3</v>
      </c>
      <c r="AB73" s="17">
        <f t="shared" ca="1" si="14"/>
        <v>-9.5042905579711956E-5</v>
      </c>
    </row>
    <row r="74" spans="2:28" x14ac:dyDescent="0.15">
      <c r="B74" s="2">
        <f t="shared" ca="1" si="3"/>
        <v>57</v>
      </c>
      <c r="D74" s="3">
        <f t="shared" si="4"/>
        <v>42670</v>
      </c>
      <c r="E74" s="4">
        <f t="shared" ca="1" si="2"/>
        <v>1073063.4820000001</v>
      </c>
      <c r="F74" s="9">
        <f ca="1">IFERROR(Returns!E74/E$18-1,"")</f>
        <v>3.3020897802353844E-3</v>
      </c>
      <c r="G74" s="4">
        <f t="shared" si="0"/>
        <v>14833.8</v>
      </c>
      <c r="H74" s="9">
        <f>IFERROR(Returns!G74/G$18-1,"")</f>
        <v>1.0208459605418163E-2</v>
      </c>
      <c r="I74" s="9"/>
      <c r="J74" s="17">
        <f t="shared" ca="1" si="15"/>
        <v>-3.6213667180690079E-3</v>
      </c>
      <c r="K74" s="17">
        <f t="shared" ca="1" si="6"/>
        <v>-3.6213667180690079E-3</v>
      </c>
      <c r="L74" s="17">
        <f t="shared" ca="1" si="7"/>
        <v>-5.5591607335033766E-3</v>
      </c>
      <c r="M74" s="9"/>
      <c r="N74" s="17">
        <f t="shared" si="8"/>
        <v>1.7693616791376598E-3</v>
      </c>
      <c r="O74" s="17">
        <f t="shared" ca="1" si="9"/>
        <v>-5.3907283972066677E-3</v>
      </c>
      <c r="Q74" s="3">
        <f>+'Share Values'!E68</f>
        <v>41992</v>
      </c>
      <c r="R74" s="4">
        <f ca="1">+'Share Values'!CL68</f>
        <v>1007312.5</v>
      </c>
      <c r="S74" s="9">
        <f t="shared" ca="1" si="1"/>
        <v>7.3125000000000551E-3</v>
      </c>
      <c r="T74" s="4">
        <f>+'Share Values'!C68</f>
        <v>14468.3</v>
      </c>
      <c r="U74" s="9">
        <f>Returns!T74/Returns!$T$18-1</f>
        <v>-2.2768719521255809E-2</v>
      </c>
      <c r="V74" s="9"/>
      <c r="W74" s="17">
        <f t="shared" ca="1" si="10"/>
        <v>1.4444041612536207E-2</v>
      </c>
      <c r="X74" s="17">
        <f t="shared" ca="1" si="11"/>
        <v>0</v>
      </c>
      <c r="Y74" s="17" t="str">
        <f t="shared" ca="1" si="12"/>
        <v/>
      </c>
      <c r="Z74" s="17"/>
      <c r="AA74" s="17">
        <f t="shared" si="13"/>
        <v>8.4687874648006201E-3</v>
      </c>
      <c r="AB74" s="17">
        <f t="shared" ca="1" si="14"/>
        <v>5.9752541477355869E-3</v>
      </c>
    </row>
    <row r="75" spans="2:28" x14ac:dyDescent="0.15">
      <c r="B75" s="2">
        <f t="shared" ca="1" si="3"/>
        <v>58</v>
      </c>
      <c r="D75" s="3">
        <f t="shared" si="4"/>
        <v>42671</v>
      </c>
      <c r="E75" s="4">
        <f t="shared" ca="1" si="2"/>
        <v>1023737.2420000001</v>
      </c>
      <c r="F75" s="9">
        <f ca="1">IFERROR(Returns!E75/E$18-1,"")</f>
        <v>-4.2817380785254877E-2</v>
      </c>
      <c r="G75" s="4">
        <f t="shared" si="0"/>
        <v>14785.3</v>
      </c>
      <c r="H75" s="9">
        <f>IFERROR(Returns!G75/G$18-1,"")</f>
        <v>6.9055223748459849E-3</v>
      </c>
      <c r="I75" s="9"/>
      <c r="J75" s="17">
        <f t="shared" ca="1" si="15"/>
        <v>-4.5967681155326123E-2</v>
      </c>
      <c r="K75" s="17">
        <f t="shared" ca="1" si="6"/>
        <v>-4.5967681155326123E-2</v>
      </c>
      <c r="L75" s="17">
        <f t="shared" ca="1" si="7"/>
        <v>-5.1271300160740663E-2</v>
      </c>
      <c r="M75" s="9"/>
      <c r="N75" s="17">
        <f t="shared" si="8"/>
        <v>-3.2695600587846485E-3</v>
      </c>
      <c r="O75" s="17">
        <f t="shared" ca="1" si="9"/>
        <v>-4.2698121096541475E-2</v>
      </c>
      <c r="Q75" s="3">
        <f>+'Share Values'!E69</f>
        <v>41995</v>
      </c>
      <c r="R75" s="4">
        <f ca="1">+'Share Values'!CL69</f>
        <v>1005092.4999999999</v>
      </c>
      <c r="S75" s="9">
        <f t="shared" ca="1" si="1"/>
        <v>5.0924999999999443E-3</v>
      </c>
      <c r="T75" s="4">
        <f>+'Share Values'!C69</f>
        <v>14432.4</v>
      </c>
      <c r="U75" s="9">
        <f>Returns!T75/Returns!$T$18-1</f>
        <v>-2.5193510475907455E-2</v>
      </c>
      <c r="V75" s="9"/>
      <c r="W75" s="17">
        <f t="shared" ca="1" si="10"/>
        <v>-2.2038840975369123E-3</v>
      </c>
      <c r="X75" s="17">
        <f t="shared" ca="1" si="11"/>
        <v>-2.2038840975369123E-3</v>
      </c>
      <c r="Y75" s="17">
        <f t="shared" ca="1" si="12"/>
        <v>-2.2038840975369123E-3</v>
      </c>
      <c r="Z75" s="17"/>
      <c r="AA75" s="17">
        <f t="shared" si="13"/>
        <v>-2.4812866750066886E-3</v>
      </c>
      <c r="AB75" s="17">
        <f t="shared" ca="1" si="14"/>
        <v>2.7740257746977637E-4</v>
      </c>
    </row>
    <row r="76" spans="2:28" x14ac:dyDescent="0.15">
      <c r="B76" s="2">
        <f t="shared" ca="1" si="3"/>
        <v>59</v>
      </c>
      <c r="D76" s="3">
        <f t="shared" si="4"/>
        <v>42672</v>
      </c>
      <c r="E76" s="4" t="str">
        <f t="shared" si="2"/>
        <v/>
      </c>
      <c r="F76" s="9" t="str">
        <f ca="1">IFERROR(Returns!E76/E$18-1,"")</f>
        <v/>
      </c>
      <c r="G76" s="4" t="str">
        <f t="shared" si="0"/>
        <v/>
      </c>
      <c r="H76" s="9" t="str">
        <f>IFERROR(Returns!G76/G$18-1,"")</f>
        <v/>
      </c>
      <c r="I76" s="9"/>
      <c r="J76" s="17">
        <f t="shared" ca="1" si="15"/>
        <v>0</v>
      </c>
      <c r="K76" s="17">
        <f t="shared" ca="1" si="6"/>
        <v>0</v>
      </c>
      <c r="L76" s="17" t="str">
        <f t="shared" ca="1" si="7"/>
        <v/>
      </c>
      <c r="M76" s="9"/>
      <c r="N76" s="17" t="str">
        <f t="shared" si="8"/>
        <v/>
      </c>
      <c r="O76" s="17" t="str">
        <f t="shared" ca="1" si="9"/>
        <v/>
      </c>
      <c r="Q76" s="3">
        <f>+'Share Values'!E70</f>
        <v>41996</v>
      </c>
      <c r="R76" s="4">
        <f ca="1">+'Share Values'!CL70</f>
        <v>1015276.25</v>
      </c>
      <c r="S76" s="9">
        <f t="shared" ca="1" si="1"/>
        <v>1.5276250000000102E-2</v>
      </c>
      <c r="T76" s="4">
        <f>+'Share Values'!C70</f>
        <v>14594</v>
      </c>
      <c r="U76" s="9">
        <f>Returns!T76/Returns!$T$18-1</f>
        <v>-1.4278574033798508E-2</v>
      </c>
      <c r="V76" s="9"/>
      <c r="W76" s="17">
        <f t="shared" ca="1" si="10"/>
        <v>1.0132152015859264E-2</v>
      </c>
      <c r="X76" s="17">
        <f t="shared" ca="1" si="11"/>
        <v>0</v>
      </c>
      <c r="Y76" s="17" t="str">
        <f t="shared" ca="1" si="12"/>
        <v/>
      </c>
      <c r="Z76" s="17"/>
      <c r="AA76" s="17">
        <f t="shared" si="13"/>
        <v>1.1197028907180995E-2</v>
      </c>
      <c r="AB76" s="17">
        <f t="shared" ca="1" si="14"/>
        <v>-1.064876891321731E-3</v>
      </c>
    </row>
    <row r="77" spans="2:28" x14ac:dyDescent="0.15">
      <c r="B77" s="2">
        <f t="shared" ca="1" si="3"/>
        <v>60</v>
      </c>
      <c r="D77" s="3">
        <f t="shared" si="4"/>
        <v>42673</v>
      </c>
      <c r="E77" s="4" t="str">
        <f t="shared" si="2"/>
        <v/>
      </c>
      <c r="F77" s="9" t="str">
        <f ca="1">IFERROR(Returns!E77/E$18-1,"")</f>
        <v/>
      </c>
      <c r="G77" s="4" t="str">
        <f t="shared" si="0"/>
        <v/>
      </c>
      <c r="H77" s="9" t="str">
        <f>IFERROR(Returns!G77/G$18-1,"")</f>
        <v/>
      </c>
      <c r="I77" s="9"/>
      <c r="J77" s="17">
        <f t="shared" ca="1" si="15"/>
        <v>0</v>
      </c>
      <c r="K77" s="17">
        <f t="shared" ca="1" si="6"/>
        <v>0</v>
      </c>
      <c r="L77" s="17" t="str">
        <f t="shared" ca="1" si="7"/>
        <v/>
      </c>
      <c r="M77" s="9"/>
      <c r="N77" s="17" t="str">
        <f t="shared" si="8"/>
        <v/>
      </c>
      <c r="O77" s="17" t="str">
        <f t="shared" ca="1" si="9"/>
        <v/>
      </c>
      <c r="Q77" s="3">
        <f>+'Share Values'!E71</f>
        <v>41997</v>
      </c>
      <c r="R77" s="4">
        <f ca="1">+'Share Values'!CL71</f>
        <v>1023200.942</v>
      </c>
      <c r="S77" s="9">
        <f t="shared" ca="1" si="1"/>
        <v>2.3200942000000113E-2</v>
      </c>
      <c r="T77" s="4">
        <f>+'Share Values'!C71</f>
        <v>14609.3</v>
      </c>
      <c r="U77" s="9">
        <f>Returns!T77/Returns!$T$18-1</f>
        <v>-1.3245167303821637E-2</v>
      </c>
      <c r="V77" s="9"/>
      <c r="W77" s="17">
        <f t="shared" ca="1" si="10"/>
        <v>7.8054539343357376E-3</v>
      </c>
      <c r="X77" s="17">
        <f t="shared" ca="1" si="11"/>
        <v>0</v>
      </c>
      <c r="Y77" s="17" t="str">
        <f t="shared" ca="1" si="12"/>
        <v/>
      </c>
      <c r="Z77" s="17"/>
      <c r="AA77" s="17">
        <f t="shared" si="13"/>
        <v>1.0483760449500057E-3</v>
      </c>
      <c r="AB77" s="17">
        <f t="shared" ca="1" si="14"/>
        <v>6.757077889385732E-3</v>
      </c>
    </row>
    <row r="78" spans="2:28" x14ac:dyDescent="0.15">
      <c r="B78" s="2">
        <f t="shared" ca="1" si="3"/>
        <v>61</v>
      </c>
      <c r="D78" s="3">
        <f t="shared" si="4"/>
        <v>42674</v>
      </c>
      <c r="E78" s="4">
        <f t="shared" ca="1" si="2"/>
        <v>1022768.4419999999</v>
      </c>
      <c r="F78" s="9">
        <f ca="1">IFERROR(Returns!E78/E$18-1,"")</f>
        <v>-4.3723197711172057E-2</v>
      </c>
      <c r="G78" s="4">
        <f t="shared" si="0"/>
        <v>14787.3</v>
      </c>
      <c r="H78" s="9">
        <f>IFERROR(Returns!G78/G$18-1,"")</f>
        <v>7.0417259719828262E-3</v>
      </c>
      <c r="I78" s="9"/>
      <c r="J78" s="17">
        <f t="shared" ca="1" si="15"/>
        <v>0</v>
      </c>
      <c r="K78" s="17">
        <f t="shared" ca="1" si="6"/>
        <v>0</v>
      </c>
      <c r="L78" s="17" t="str">
        <f t="shared" ca="1" si="7"/>
        <v/>
      </c>
      <c r="M78" s="9"/>
      <c r="N78" s="17" t="str">
        <f t="shared" si="8"/>
        <v/>
      </c>
      <c r="O78" s="17" t="str">
        <f t="shared" ca="1" si="9"/>
        <v/>
      </c>
      <c r="Q78" s="3">
        <f>+'Share Values'!E72</f>
        <v>42002</v>
      </c>
      <c r="R78" s="4">
        <f ca="1">+'Share Values'!CL72</f>
        <v>1028048.442</v>
      </c>
      <c r="S78" s="9">
        <f t="shared" ca="1" si="1"/>
        <v>2.8048442000000007E-2</v>
      </c>
      <c r="T78" s="4">
        <f>+'Share Values'!C72</f>
        <v>14663.9</v>
      </c>
      <c r="U78" s="9">
        <f>Returns!T78/Returns!$T$18-1</f>
        <v>-9.5573236791981486E-3</v>
      </c>
      <c r="V78" s="9"/>
      <c r="W78" s="17">
        <f t="shared" ca="1" si="10"/>
        <v>4.7375835977290226E-3</v>
      </c>
      <c r="X78" s="17">
        <f t="shared" ca="1" si="11"/>
        <v>0</v>
      </c>
      <c r="Y78" s="17" t="str">
        <f t="shared" ca="1" si="12"/>
        <v/>
      </c>
      <c r="Z78" s="17"/>
      <c r="AA78" s="17">
        <f t="shared" si="13"/>
        <v>3.737345389580593E-3</v>
      </c>
      <c r="AB78" s="17">
        <f t="shared" ca="1" si="14"/>
        <v>1.0002382081484296E-3</v>
      </c>
    </row>
    <row r="79" spans="2:28" x14ac:dyDescent="0.15">
      <c r="B79" s="2">
        <f t="shared" ca="1" si="3"/>
        <v>62</v>
      </c>
      <c r="D79" s="3">
        <f t="shared" si="4"/>
        <v>42675</v>
      </c>
      <c r="E79" s="4">
        <f t="shared" ca="1" si="2"/>
        <v>1023114.4419999998</v>
      </c>
      <c r="F79" s="9">
        <f ca="1">IFERROR(Returns!E79/E$18-1,"")</f>
        <v>-4.3399691666201834E-2</v>
      </c>
      <c r="G79" s="4">
        <f t="shared" si="0"/>
        <v>14778.3</v>
      </c>
      <c r="H79" s="9">
        <f>IFERROR(Returns!G79/G$18-1,"")</f>
        <v>6.4288097848663739E-3</v>
      </c>
      <c r="I79" s="9"/>
      <c r="J79" s="17">
        <f t="shared" ca="1" si="15"/>
        <v>3.3829749314828739E-4</v>
      </c>
      <c r="K79" s="17">
        <f t="shared" ca="1" si="6"/>
        <v>0</v>
      </c>
      <c r="L79" s="17" t="str">
        <f t="shared" ca="1" si="7"/>
        <v/>
      </c>
      <c r="M79" s="9"/>
      <c r="N79" s="17">
        <f t="shared" si="8"/>
        <v>-6.0863037877101345E-4</v>
      </c>
      <c r="O79" s="17">
        <f t="shared" ca="1" si="9"/>
        <v>9.4692787191930083E-4</v>
      </c>
      <c r="Q79" s="3">
        <f>+'Share Values'!E73</f>
        <v>42003</v>
      </c>
      <c r="R79" s="4">
        <f ca="1">+'Share Values'!CL73</f>
        <v>1029419.6920000002</v>
      </c>
      <c r="S79" s="9">
        <f t="shared" ca="1" si="1"/>
        <v>2.9419692000000053E-2</v>
      </c>
      <c r="T79" s="4">
        <f>+'Share Values'!C73</f>
        <v>14640</v>
      </c>
      <c r="U79" s="9">
        <f>Returns!T79/Returns!$T$18-1</f>
        <v>-1.1171599551514921E-2</v>
      </c>
      <c r="V79" s="9"/>
      <c r="W79" s="17">
        <f t="shared" ca="1" si="10"/>
        <v>1.3338379243417187E-3</v>
      </c>
      <c r="X79" s="17">
        <f t="shared" ca="1" si="11"/>
        <v>0</v>
      </c>
      <c r="Y79" s="17" t="str">
        <f t="shared" ca="1" si="12"/>
        <v/>
      </c>
      <c r="Z79" s="17"/>
      <c r="AA79" s="17">
        <f t="shared" si="13"/>
        <v>-1.6298529040704723E-3</v>
      </c>
      <c r="AB79" s="17">
        <f t="shared" ca="1" si="14"/>
        <v>2.963690828412191E-3</v>
      </c>
    </row>
    <row r="80" spans="2:28" x14ac:dyDescent="0.15">
      <c r="B80" s="2">
        <f t="shared" ca="1" si="3"/>
        <v>63</v>
      </c>
      <c r="D80" s="3">
        <f t="shared" si="4"/>
        <v>42676</v>
      </c>
      <c r="E80" s="4">
        <f t="shared" ca="1" si="2"/>
        <v>1010979.062</v>
      </c>
      <c r="F80" s="9">
        <f ca="1">IFERROR(Returns!E80/E$18-1,"")</f>
        <v>-5.4746133250053064E-2</v>
      </c>
      <c r="G80" s="4">
        <f t="shared" si="0"/>
        <v>14594.7</v>
      </c>
      <c r="H80" s="9">
        <f>IFERROR(Returns!G80/G$18-1,"")</f>
        <v>-6.0746804323101866E-3</v>
      </c>
      <c r="I80" s="9"/>
      <c r="J80" s="17">
        <f t="shared" ca="1" si="15"/>
        <v>-1.1861214642105322E-2</v>
      </c>
      <c r="K80" s="17">
        <f t="shared" ca="1" si="6"/>
        <v>-1.1861214642105322E-2</v>
      </c>
      <c r="L80" s="17">
        <f t="shared" ca="1" si="7"/>
        <v>-1.1861214642105322E-2</v>
      </c>
      <c r="M80" s="9"/>
      <c r="N80" s="17">
        <f t="shared" si="8"/>
        <v>-1.2423621120155826E-2</v>
      </c>
      <c r="O80" s="17">
        <f t="shared" ca="1" si="9"/>
        <v>5.6240647805050337E-4</v>
      </c>
      <c r="Q80" s="3">
        <f>+'Share Values'!E74</f>
        <v>42004</v>
      </c>
      <c r="R80" s="4">
        <f ca="1">+'Share Values'!CL74</f>
        <v>1034532.192</v>
      </c>
      <c r="S80" s="9">
        <f t="shared" ca="1" si="1"/>
        <v>3.4532192000000128E-2</v>
      </c>
      <c r="T80" s="4">
        <f>+'Share Values'!C74</f>
        <v>14632.4</v>
      </c>
      <c r="U80" s="9">
        <f>Returns!T80/Returns!$T$18-1</f>
        <v>-1.1684925770327093E-2</v>
      </c>
      <c r="V80" s="9"/>
      <c r="W80" s="17">
        <f t="shared" ca="1" si="10"/>
        <v>4.9663903262497922E-3</v>
      </c>
      <c r="X80" s="17">
        <f t="shared" ca="1" si="11"/>
        <v>0</v>
      </c>
      <c r="Y80" s="17" t="str">
        <f t="shared" ca="1" si="12"/>
        <v/>
      </c>
      <c r="Z80" s="17"/>
      <c r="AA80" s="17">
        <f t="shared" si="13"/>
        <v>-5.1912568306011764E-4</v>
      </c>
      <c r="AB80" s="17">
        <f t="shared" ca="1" si="14"/>
        <v>5.4855160093099098E-3</v>
      </c>
    </row>
    <row r="81" spans="2:28" x14ac:dyDescent="0.15">
      <c r="B81" s="2">
        <f t="shared" ca="1" si="3"/>
        <v>64</v>
      </c>
      <c r="D81" s="3">
        <f t="shared" si="4"/>
        <v>42677</v>
      </c>
      <c r="E81" s="4">
        <f t="shared" ca="1" si="2"/>
        <v>1010867.4119999998</v>
      </c>
      <c r="F81" s="9">
        <f ca="1">IFERROR(Returns!E81/E$18-1,"")</f>
        <v>-5.4850524723813354E-2</v>
      </c>
      <c r="G81" s="4">
        <f t="shared" si="0"/>
        <v>14583.4</v>
      </c>
      <c r="H81" s="9">
        <f>IFERROR(Returns!G81/G$18-1,"")</f>
        <v>-6.844230756134273E-3</v>
      </c>
      <c r="I81" s="9"/>
      <c r="J81" s="17">
        <f t="shared" ca="1" si="15"/>
        <v>-1.1043749984240847E-4</v>
      </c>
      <c r="K81" s="17">
        <f t="shared" ca="1" si="6"/>
        <v>-1.1043749984240847E-4</v>
      </c>
      <c r="L81" s="17">
        <f t="shared" ca="1" si="7"/>
        <v>-1.1970342219057573E-2</v>
      </c>
      <c r="M81" s="9"/>
      <c r="N81" s="17">
        <f t="shared" si="8"/>
        <v>-7.7425366742733814E-4</v>
      </c>
      <c r="O81" s="17">
        <f t="shared" ca="1" si="9"/>
        <v>6.6381616758492967E-4</v>
      </c>
      <c r="Q81" s="3">
        <f>+'Share Values'!E75</f>
        <v>42006</v>
      </c>
      <c r="R81" s="4">
        <f ca="1">+'Share Values'!CL75</f>
        <v>1042137.192</v>
      </c>
      <c r="S81" s="9">
        <f t="shared" ca="1" si="1"/>
        <v>4.213719199999999E-2</v>
      </c>
      <c r="T81" s="4">
        <f>+'Share Values'!C75</f>
        <v>14753.7</v>
      </c>
      <c r="U81" s="9">
        <f>Returns!T81/Returns!$T$18-1</f>
        <v>-3.4919691463924929E-3</v>
      </c>
      <c r="V81" s="9"/>
      <c r="W81" s="17">
        <f t="shared" ca="1" si="10"/>
        <v>7.3511487209476645E-3</v>
      </c>
      <c r="X81" s="17">
        <f t="shared" ca="1" si="11"/>
        <v>0</v>
      </c>
      <c r="Y81" s="17" t="str">
        <f t="shared" ca="1" si="12"/>
        <v/>
      </c>
      <c r="Z81" s="17"/>
      <c r="AA81" s="17">
        <f t="shared" si="13"/>
        <v>8.2898225854952656E-3</v>
      </c>
      <c r="AB81" s="17">
        <f t="shared" ca="1" si="14"/>
        <v>-9.3867386454760116E-4</v>
      </c>
    </row>
    <row r="82" spans="2:28" x14ac:dyDescent="0.15">
      <c r="B82" s="2">
        <f t="shared" ca="1" si="3"/>
        <v>65</v>
      </c>
      <c r="D82" s="3">
        <f t="shared" si="4"/>
        <v>42678</v>
      </c>
      <c r="E82" s="4">
        <f t="shared" ref="E82:E145" ca="1" si="16">+IFERROR(VLOOKUP(D82,$Q$18:$U$1048576,COLUMNS($Q$18:$R$18),FALSE),"")</f>
        <v>997331.36199999985</v>
      </c>
      <c r="F82" s="9">
        <f ca="1">IFERROR(Returns!E82/E$18-1,"")</f>
        <v>-6.7506576746996116E-2</v>
      </c>
      <c r="G82" s="4">
        <f t="shared" ref="G82:G145" si="17">+IFERROR(VLOOKUP(D82,$Q$18:$U$1048576,COLUMNS($Q$18:$T$18),FALSE),"")</f>
        <v>14509.3</v>
      </c>
      <c r="H82" s="9">
        <f>IFERROR(Returns!G82/G$18-1,"")</f>
        <v>-1.1890574030060108E-2</v>
      </c>
      <c r="I82" s="9"/>
      <c r="J82" s="17">
        <f t="shared" ca="1" si="15"/>
        <v>-1.3390529597960721E-2</v>
      </c>
      <c r="K82" s="17">
        <f t="shared" ca="1" si="6"/>
        <v>-1.3390529597960721E-2</v>
      </c>
      <c r="L82" s="17">
        <f t="shared" ca="1" si="7"/>
        <v>-2.5200582595236276E-2</v>
      </c>
      <c r="M82" s="9"/>
      <c r="N82" s="17">
        <f t="shared" si="8"/>
        <v>-5.0811196291674632E-3</v>
      </c>
      <c r="O82" s="17">
        <f t="shared" ca="1" si="9"/>
        <v>-8.3094099687932577E-3</v>
      </c>
      <c r="Q82" s="3">
        <f>+'Share Values'!E76</f>
        <v>42009</v>
      </c>
      <c r="R82" s="4">
        <f ca="1">+'Share Values'!CL76</f>
        <v>1015675.942</v>
      </c>
      <c r="S82" s="9">
        <f t="shared" ref="S82:S145" ca="1" si="18">R82/$R$18-1</f>
        <v>1.5675942000000109E-2</v>
      </c>
      <c r="T82" s="4">
        <f>+'Share Values'!C76</f>
        <v>14392.7</v>
      </c>
      <c r="U82" s="9">
        <f>Returns!T82/Returns!$T$18-1</f>
        <v>-2.7874964539965075E-2</v>
      </c>
      <c r="V82" s="9"/>
      <c r="W82" s="17">
        <f t="shared" ca="1" si="10"/>
        <v>-2.5391330626265529E-2</v>
      </c>
      <c r="X82" s="17">
        <f t="shared" ca="1" si="11"/>
        <v>-2.5391330626265529E-2</v>
      </c>
      <c r="Y82" s="17">
        <f t="shared" ca="1" si="12"/>
        <v>-2.5391330626265529E-2</v>
      </c>
      <c r="Z82" s="17"/>
      <c r="AA82" s="17">
        <f t="shared" si="13"/>
        <v>-2.4468438425615302E-2</v>
      </c>
      <c r="AB82" s="17">
        <f t="shared" ca="1" si="14"/>
        <v>-9.2289220065022715E-4</v>
      </c>
    </row>
    <row r="83" spans="2:28" x14ac:dyDescent="0.15">
      <c r="B83" s="2">
        <f t="shared" ca="1" si="3"/>
        <v>66</v>
      </c>
      <c r="D83" s="3">
        <f t="shared" si="4"/>
        <v>42679</v>
      </c>
      <c r="E83" s="4" t="str">
        <f t="shared" si="16"/>
        <v/>
      </c>
      <c r="F83" s="9" t="str">
        <f ca="1">IFERROR(Returns!E83/E$18-1,"")</f>
        <v/>
      </c>
      <c r="G83" s="4" t="str">
        <f t="shared" si="17"/>
        <v/>
      </c>
      <c r="H83" s="9" t="str">
        <f>IFERROR(Returns!G83/G$18-1,"")</f>
        <v/>
      </c>
      <c r="I83" s="9"/>
      <c r="J83" s="17">
        <f t="shared" ca="1" si="15"/>
        <v>0</v>
      </c>
      <c r="K83" s="17">
        <f t="shared" ca="1" si="6"/>
        <v>0</v>
      </c>
      <c r="L83" s="17" t="str">
        <f t="shared" ca="1" si="7"/>
        <v/>
      </c>
      <c r="M83" s="9"/>
      <c r="N83" s="17" t="str">
        <f t="shared" si="8"/>
        <v/>
      </c>
      <c r="O83" s="17" t="str">
        <f t="shared" ca="1" si="9"/>
        <v/>
      </c>
      <c r="Q83" s="3">
        <f>+'Share Values'!E77</f>
        <v>42010</v>
      </c>
      <c r="R83" s="4">
        <f ca="1">+'Share Values'!CL77</f>
        <v>1004745.942</v>
      </c>
      <c r="S83" s="9">
        <f t="shared" ca="1" si="18"/>
        <v>4.745942000000003E-3</v>
      </c>
      <c r="T83" s="4">
        <f>+'Share Values'!C77</f>
        <v>14246.8</v>
      </c>
      <c r="U83" s="9">
        <f>Returns!T83/Returns!$T$18-1</f>
        <v>-3.7729477082686036E-2</v>
      </c>
      <c r="V83" s="9"/>
      <c r="W83" s="17">
        <f t="shared" ca="1" si="10"/>
        <v>-1.0761306385260405E-2</v>
      </c>
      <c r="X83" s="17">
        <f t="shared" ca="1" si="11"/>
        <v>-1.0761306385260405E-2</v>
      </c>
      <c r="Y83" s="17">
        <f t="shared" ca="1" si="12"/>
        <v>-3.5879393123127268E-2</v>
      </c>
      <c r="Z83" s="17"/>
      <c r="AA83" s="17">
        <f t="shared" si="13"/>
        <v>-1.0137083382548151E-2</v>
      </c>
      <c r="AB83" s="17">
        <f t="shared" ca="1" si="14"/>
        <v>-6.2422300271225417E-4</v>
      </c>
    </row>
    <row r="84" spans="2:28" x14ac:dyDescent="0.15">
      <c r="B84" s="2">
        <f t="shared" ref="B84:B147" ca="1" si="19">+OFFSET(B84,-1,0)+1</f>
        <v>67</v>
      </c>
      <c r="D84" s="3">
        <f t="shared" ref="D84:D147" si="20">+IF(D83+1&lt;=$E$6,D83+1,"")</f>
        <v>42680</v>
      </c>
      <c r="E84" s="4" t="str">
        <f t="shared" si="16"/>
        <v/>
      </c>
      <c r="F84" s="9" t="str">
        <f ca="1">IFERROR(Returns!E84/E$18-1,"")</f>
        <v/>
      </c>
      <c r="G84" s="4" t="str">
        <f t="shared" si="17"/>
        <v/>
      </c>
      <c r="H84" s="9" t="str">
        <f>IFERROR(Returns!G84/G$18-1,"")</f>
        <v/>
      </c>
      <c r="I84" s="9"/>
      <c r="J84" s="17">
        <f t="shared" ca="1" si="15"/>
        <v>0</v>
      </c>
      <c r="K84" s="17">
        <f t="shared" ref="K84:K147" ca="1" si="21">IFERROR(MIN(J84,0),"")</f>
        <v>0</v>
      </c>
      <c r="L84" s="17" t="str">
        <f t="shared" ref="L84:L147" ca="1" si="22">IFERROR(IF(AND(K84&lt;0,K83&lt;0),(1+K84)*(1+L83)-1,IF(K84&lt;0,K84,"")),"")</f>
        <v/>
      </c>
      <c r="M84" s="9"/>
      <c r="N84" s="17" t="str">
        <f t="shared" ref="N84:N147" si="23">+IFERROR(G84/G83-1,"")</f>
        <v/>
      </c>
      <c r="O84" s="17" t="str">
        <f t="shared" ref="O84:O147" ca="1" si="24">+IFERROR(J84-N84,"")</f>
        <v/>
      </c>
      <c r="Q84" s="3">
        <f>+'Share Values'!E78</f>
        <v>42011</v>
      </c>
      <c r="R84" s="4">
        <f ca="1">+'Share Values'!CL78</f>
        <v>1006780.942</v>
      </c>
      <c r="S84" s="9">
        <f t="shared" ca="1" si="18"/>
        <v>6.780942000000012E-3</v>
      </c>
      <c r="T84" s="4">
        <f>+'Share Values'!C78</f>
        <v>14285</v>
      </c>
      <c r="U84" s="9">
        <f>Returns!T84/Returns!$T$18-1</f>
        <v>-3.5149337403920122E-2</v>
      </c>
      <c r="V84" s="9"/>
      <c r="W84" s="17">
        <f t="shared" ref="W84:W147" ca="1" si="25">(R84/R83)-1</f>
        <v>2.02538762779092E-3</v>
      </c>
      <c r="X84" s="17">
        <f t="shared" ref="X84:X147" ca="1" si="26">IF(W84&lt;0,W84,0)</f>
        <v>0</v>
      </c>
      <c r="Y84" s="17" t="str">
        <f t="shared" ref="Y84:Y147" ca="1" si="27">IF(AND(X84&lt;0,X83&lt;0),(1+X84)*(1+Y83)-1,IF(X84&lt;0,X84,""))</f>
        <v/>
      </c>
      <c r="Z84" s="17"/>
      <c r="AA84" s="17">
        <f t="shared" ref="AA84:AA147" si="28">+T84/T83-1</f>
        <v>2.6813038717465876E-3</v>
      </c>
      <c r="AB84" s="17">
        <f t="shared" ref="AB84:AB147" ca="1" si="29">+W84-AA84</f>
        <v>-6.5591624395566761E-4</v>
      </c>
    </row>
    <row r="85" spans="2:28" x14ac:dyDescent="0.15">
      <c r="B85" s="2">
        <f t="shared" ca="1" si="19"/>
        <v>68</v>
      </c>
      <c r="D85" s="3">
        <f t="shared" si="20"/>
        <v>42681</v>
      </c>
      <c r="E85" s="4">
        <f t="shared" ca="1" si="16"/>
        <v>999710.85199999996</v>
      </c>
      <c r="F85" s="9">
        <f ca="1">IFERROR(Returns!E85/E$18-1,"")</f>
        <v>-6.528178079628344E-2</v>
      </c>
      <c r="G85" s="4">
        <f t="shared" si="17"/>
        <v>14652.5</v>
      </c>
      <c r="H85" s="9">
        <f>IFERROR(Returns!G85/G$18-1,"")</f>
        <v>-2.1383964750508744E-3</v>
      </c>
      <c r="I85" s="9"/>
      <c r="J85" s="17">
        <f t="shared" ca="1" si="15"/>
        <v>0</v>
      </c>
      <c r="K85" s="17">
        <f t="shared" ca="1" si="21"/>
        <v>0</v>
      </c>
      <c r="L85" s="17" t="str">
        <f t="shared" ca="1" si="22"/>
        <v/>
      </c>
      <c r="M85" s="9"/>
      <c r="N85" s="17" t="str">
        <f t="shared" si="23"/>
        <v/>
      </c>
      <c r="O85" s="17" t="str">
        <f t="shared" ca="1" si="24"/>
        <v/>
      </c>
      <c r="Q85" s="3">
        <f>+'Share Values'!E79</f>
        <v>42012</v>
      </c>
      <c r="R85" s="4">
        <f ca="1">+'Share Values'!CL79</f>
        <v>1015973.442</v>
      </c>
      <c r="S85" s="9">
        <f t="shared" ca="1" si="18"/>
        <v>1.5973441999999949E-2</v>
      </c>
      <c r="T85" s="4">
        <f>+'Share Values'!C79</f>
        <v>14457.7</v>
      </c>
      <c r="U85" s="9">
        <f>Returns!T85/Returns!$T$18-1</f>
        <v>-2.3484674510651393E-2</v>
      </c>
      <c r="V85" s="9"/>
      <c r="W85" s="17">
        <f t="shared" ca="1" si="25"/>
        <v>9.130586025733578E-3</v>
      </c>
      <c r="X85" s="17">
        <f t="shared" ca="1" si="26"/>
        <v>0</v>
      </c>
      <c r="Y85" s="17" t="str">
        <f t="shared" ca="1" si="27"/>
        <v/>
      </c>
      <c r="Z85" s="17"/>
      <c r="AA85" s="17">
        <f t="shared" si="28"/>
        <v>1.2089604480224114E-2</v>
      </c>
      <c r="AB85" s="17">
        <f t="shared" ca="1" si="29"/>
        <v>-2.9590184544905362E-3</v>
      </c>
    </row>
    <row r="86" spans="2:28" x14ac:dyDescent="0.15">
      <c r="B86" s="2">
        <f t="shared" ca="1" si="19"/>
        <v>69</v>
      </c>
      <c r="D86" s="3">
        <f t="shared" si="20"/>
        <v>42682</v>
      </c>
      <c r="E86" s="4">
        <f t="shared" ca="1" si="16"/>
        <v>1000595.002</v>
      </c>
      <c r="F86" s="9">
        <f ca="1">IFERROR(Returns!E86/E$18-1,"")</f>
        <v>-6.4455110652755776E-2</v>
      </c>
      <c r="G86" s="4">
        <f t="shared" si="17"/>
        <v>14656.8</v>
      </c>
      <c r="H86" s="9">
        <f>IFERROR(Returns!G86/G$18-1,"")</f>
        <v>-1.845558741206399E-3</v>
      </c>
      <c r="I86" s="9"/>
      <c r="J86" s="17">
        <f t="shared" ca="1" si="15"/>
        <v>8.8440572414638652E-4</v>
      </c>
      <c r="K86" s="17">
        <f t="shared" ca="1" si="21"/>
        <v>0</v>
      </c>
      <c r="L86" s="17" t="str">
        <f t="shared" ca="1" si="22"/>
        <v/>
      </c>
      <c r="M86" s="9"/>
      <c r="N86" s="17">
        <f t="shared" si="23"/>
        <v>2.9346527896256802E-4</v>
      </c>
      <c r="O86" s="17">
        <f t="shared" ca="1" si="24"/>
        <v>5.909404451838185E-4</v>
      </c>
      <c r="Q86" s="3">
        <f>+'Share Values'!E80</f>
        <v>42013</v>
      </c>
      <c r="R86" s="4">
        <f ca="1">+'Share Values'!CL80</f>
        <v>1006570.942</v>
      </c>
      <c r="S86" s="9">
        <f t="shared" ca="1" si="18"/>
        <v>6.5709419999999685E-3</v>
      </c>
      <c r="T86" s="4">
        <f>+'Share Values'!C80</f>
        <v>14384.9</v>
      </c>
      <c r="U86" s="9">
        <f>Returns!T86/Returns!$T$18-1</f>
        <v>-2.8401799343482748E-2</v>
      </c>
      <c r="V86" s="9"/>
      <c r="W86" s="17">
        <f t="shared" ca="1" si="25"/>
        <v>-9.2546710487733108E-3</v>
      </c>
      <c r="X86" s="17">
        <f t="shared" ca="1" si="26"/>
        <v>-9.2546710487733108E-3</v>
      </c>
      <c r="Y86" s="17">
        <f t="shared" ca="1" si="27"/>
        <v>-9.2546710487733108E-3</v>
      </c>
      <c r="Z86" s="17"/>
      <c r="AA86" s="17">
        <f t="shared" si="28"/>
        <v>-5.03537907135998E-3</v>
      </c>
      <c r="AB86" s="17">
        <f t="shared" ca="1" si="29"/>
        <v>-4.2192919774133308E-3</v>
      </c>
    </row>
    <row r="87" spans="2:28" x14ac:dyDescent="0.15">
      <c r="B87" s="2">
        <f t="shared" ca="1" si="19"/>
        <v>70</v>
      </c>
      <c r="D87" s="3">
        <f t="shared" si="20"/>
        <v>42683</v>
      </c>
      <c r="E87" s="4">
        <f t="shared" ca="1" si="16"/>
        <v>1002250.322</v>
      </c>
      <c r="F87" s="9">
        <f ca="1">IFERROR(Returns!E87/E$18-1,"")</f>
        <v>-6.2907405374257541E-2</v>
      </c>
      <c r="G87" s="4">
        <f t="shared" si="17"/>
        <v>14759.9</v>
      </c>
      <c r="H87" s="9">
        <f>IFERROR(Returns!G87/G$18-1,"")</f>
        <v>5.1757366912059677E-3</v>
      </c>
      <c r="I87" s="9"/>
      <c r="J87" s="17">
        <f t="shared" ca="1" si="15"/>
        <v>1.6543356669695974E-3</v>
      </c>
      <c r="K87" s="17">
        <f t="shared" ca="1" si="21"/>
        <v>0</v>
      </c>
      <c r="L87" s="17" t="str">
        <f t="shared" ca="1" si="22"/>
        <v/>
      </c>
      <c r="M87" s="9"/>
      <c r="N87" s="17">
        <f t="shared" si="23"/>
        <v>7.0342776049343581E-3</v>
      </c>
      <c r="O87" s="17">
        <f t="shared" ca="1" si="24"/>
        <v>-5.3799419379647606E-3</v>
      </c>
      <c r="Q87" s="3">
        <f>+'Share Values'!E81</f>
        <v>42016</v>
      </c>
      <c r="R87" s="4">
        <f ca="1">+'Share Values'!CL81</f>
        <v>994583.44200000004</v>
      </c>
      <c r="S87" s="9">
        <f t="shared" ca="1" si="18"/>
        <v>-5.4165579999999602E-3</v>
      </c>
      <c r="T87" s="4">
        <f>+'Share Values'!C81</f>
        <v>14265</v>
      </c>
      <c r="U87" s="9">
        <f>Returns!T87/Returns!$T$18-1</f>
        <v>-3.650019587447817E-2</v>
      </c>
      <c r="V87" s="9"/>
      <c r="W87" s="17">
        <f t="shared" ca="1" si="25"/>
        <v>-1.1909245041568095E-2</v>
      </c>
      <c r="X87" s="17">
        <f t="shared" ca="1" si="26"/>
        <v>-1.1909245041568095E-2</v>
      </c>
      <c r="Y87" s="17">
        <f t="shared" ca="1" si="27"/>
        <v>-2.105369994504247E-2</v>
      </c>
      <c r="Z87" s="17"/>
      <c r="AA87" s="17">
        <f t="shared" si="28"/>
        <v>-8.3351291979784081E-3</v>
      </c>
      <c r="AB87" s="17">
        <f t="shared" ca="1" si="29"/>
        <v>-3.5741158435896869E-3</v>
      </c>
    </row>
    <row r="88" spans="2:28" x14ac:dyDescent="0.15">
      <c r="B88" s="2">
        <f t="shared" ca="1" si="19"/>
        <v>71</v>
      </c>
      <c r="D88" s="3">
        <f t="shared" si="20"/>
        <v>42684</v>
      </c>
      <c r="E88" s="4">
        <f t="shared" ca="1" si="16"/>
        <v>998981.6719999999</v>
      </c>
      <c r="F88" s="9">
        <f ca="1">IFERROR(Returns!E88/E$18-1,"")</f>
        <v>-6.5963555761230031E-2</v>
      </c>
      <c r="G88" s="4">
        <f t="shared" si="17"/>
        <v>14744.3</v>
      </c>
      <c r="H88" s="9">
        <f>IFERROR(Returns!G88/G$18-1,"")</f>
        <v>4.1133486335374059E-3</v>
      </c>
      <c r="I88" s="9"/>
      <c r="J88" s="17">
        <f t="shared" ca="1" si="15"/>
        <v>-3.2613110001077361E-3</v>
      </c>
      <c r="K88" s="17">
        <f t="shared" ca="1" si="21"/>
        <v>-3.2613110001077361E-3</v>
      </c>
      <c r="L88" s="17">
        <f t="shared" ca="1" si="22"/>
        <v>-3.2613110001077361E-3</v>
      </c>
      <c r="M88" s="9"/>
      <c r="N88" s="17">
        <f t="shared" si="23"/>
        <v>-1.0569177297949928E-3</v>
      </c>
      <c r="O88" s="17">
        <f t="shared" ca="1" si="24"/>
        <v>-2.2043932703127433E-3</v>
      </c>
      <c r="Q88" s="3">
        <f>+'Share Values'!E82</f>
        <v>42017</v>
      </c>
      <c r="R88" s="4">
        <f ca="1">+'Share Values'!CL82</f>
        <v>987524.69200000016</v>
      </c>
      <c r="S88" s="9">
        <f t="shared" ca="1" si="18"/>
        <v>-1.2475307999999852E-2</v>
      </c>
      <c r="T88" s="4">
        <f>+'Share Values'!C82</f>
        <v>14187.2</v>
      </c>
      <c r="U88" s="9">
        <f>Returns!T88/Returns!$T$18-1</f>
        <v>-4.1755035324948953E-2</v>
      </c>
      <c r="V88" s="9"/>
      <c r="W88" s="17">
        <f t="shared" ca="1" si="25"/>
        <v>-7.0971923540226189E-3</v>
      </c>
      <c r="X88" s="17">
        <f t="shared" ca="1" si="26"/>
        <v>-7.0971923540226189E-3</v>
      </c>
      <c r="Y88" s="17">
        <f t="shared" ca="1" si="27"/>
        <v>-2.800147014079124E-2</v>
      </c>
      <c r="Z88" s="17"/>
      <c r="AA88" s="17">
        <f t="shared" si="28"/>
        <v>-5.453908166841881E-3</v>
      </c>
      <c r="AB88" s="17">
        <f t="shared" ca="1" si="29"/>
        <v>-1.643284187180738E-3</v>
      </c>
    </row>
    <row r="89" spans="2:28" x14ac:dyDescent="0.15">
      <c r="B89" s="2">
        <f t="shared" ca="1" si="19"/>
        <v>72</v>
      </c>
      <c r="D89" s="3">
        <f t="shared" si="20"/>
        <v>42685</v>
      </c>
      <c r="E89" s="4">
        <f t="shared" ca="1" si="16"/>
        <v>981323.902</v>
      </c>
      <c r="F89" s="9">
        <f ca="1">IFERROR(Returns!E89/E$18-1,"")</f>
        <v>-8.2473368870179531E-2</v>
      </c>
      <c r="G89" s="4">
        <f t="shared" si="17"/>
        <v>14555.4</v>
      </c>
      <c r="H89" s="9">
        <f>IFERROR(Returns!G89/G$18-1,"")</f>
        <v>-8.7510811160522728E-3</v>
      </c>
      <c r="I89" s="9"/>
      <c r="J89" s="17">
        <f t="shared" ca="1" si="15"/>
        <v>-1.7675769731238744E-2</v>
      </c>
      <c r="K89" s="17">
        <f t="shared" ca="1" si="21"/>
        <v>-1.7675769731238744E-2</v>
      </c>
      <c r="L89" s="17">
        <f t="shared" ca="1" si="22"/>
        <v>-2.0879434549086584E-2</v>
      </c>
      <c r="M89" s="9"/>
      <c r="N89" s="17">
        <f t="shared" si="23"/>
        <v>-1.2811730634889384E-2</v>
      </c>
      <c r="O89" s="17">
        <f t="shared" ca="1" si="24"/>
        <v>-4.8640390963493596E-3</v>
      </c>
      <c r="Q89" s="3">
        <f>+'Share Values'!E83</f>
        <v>42018</v>
      </c>
      <c r="R89" s="4">
        <f ca="1">+'Share Values'!CL83</f>
        <v>998570.94200000004</v>
      </c>
      <c r="S89" s="9">
        <f t="shared" ca="1" si="18"/>
        <v>-1.4290579999999276E-3</v>
      </c>
      <c r="T89" s="4">
        <f>+'Share Values'!C83</f>
        <v>14084.4</v>
      </c>
      <c r="U89" s="9">
        <f>Returns!T89/Returns!$T$18-1</f>
        <v>-4.8698447863617322E-2</v>
      </c>
      <c r="V89" s="9"/>
      <c r="W89" s="17">
        <f t="shared" ca="1" si="25"/>
        <v>1.1185796253487368E-2</v>
      </c>
      <c r="X89" s="17">
        <f t="shared" ca="1" si="26"/>
        <v>0</v>
      </c>
      <c r="Y89" s="17" t="str">
        <f t="shared" ca="1" si="27"/>
        <v/>
      </c>
      <c r="Z89" s="17"/>
      <c r="AA89" s="17">
        <f t="shared" si="28"/>
        <v>-7.245968196684438E-3</v>
      </c>
      <c r="AB89" s="17">
        <f t="shared" ca="1" si="29"/>
        <v>1.8431764450171806E-2</v>
      </c>
    </row>
    <row r="90" spans="2:28" x14ac:dyDescent="0.15">
      <c r="B90" s="2">
        <f t="shared" ca="1" si="19"/>
        <v>73</v>
      </c>
      <c r="D90" s="3">
        <f t="shared" si="20"/>
        <v>42686</v>
      </c>
      <c r="E90" s="4" t="str">
        <f t="shared" si="16"/>
        <v/>
      </c>
      <c r="F90" s="9" t="str">
        <f ca="1">IFERROR(Returns!E90/E$18-1,"")</f>
        <v/>
      </c>
      <c r="G90" s="4" t="str">
        <f t="shared" si="17"/>
        <v/>
      </c>
      <c r="H90" s="9" t="str">
        <f>IFERROR(Returns!G90/G$18-1,"")</f>
        <v/>
      </c>
      <c r="I90" s="9"/>
      <c r="J90" s="17">
        <f t="shared" ca="1" si="15"/>
        <v>0</v>
      </c>
      <c r="K90" s="17">
        <f t="shared" ca="1" si="21"/>
        <v>0</v>
      </c>
      <c r="L90" s="17" t="str">
        <f t="shared" ca="1" si="22"/>
        <v/>
      </c>
      <c r="M90" s="9"/>
      <c r="N90" s="17" t="str">
        <f t="shared" si="23"/>
        <v/>
      </c>
      <c r="O90" s="17" t="str">
        <f t="shared" ca="1" si="24"/>
        <v/>
      </c>
      <c r="Q90" s="3">
        <f>+'Share Values'!E84</f>
        <v>42019</v>
      </c>
      <c r="R90" s="4">
        <f ca="1">+'Share Values'!CL84</f>
        <v>980309.69199999992</v>
      </c>
      <c r="S90" s="9">
        <f t="shared" ca="1" si="18"/>
        <v>-1.9690308000000045E-2</v>
      </c>
      <c r="T90" s="4">
        <f>+'Share Values'!C84</f>
        <v>14041.8</v>
      </c>
      <c r="U90" s="9">
        <f>Returns!T90/Returns!$T$18-1</f>
        <v>-5.1575776405905938E-2</v>
      </c>
      <c r="V90" s="9"/>
      <c r="W90" s="17">
        <f t="shared" ca="1" si="25"/>
        <v>-1.8287383732021434E-2</v>
      </c>
      <c r="X90" s="17">
        <f t="shared" ca="1" si="26"/>
        <v>-1.8287383732021434E-2</v>
      </c>
      <c r="Y90" s="17">
        <f t="shared" ca="1" si="27"/>
        <v>-1.8287383732021434E-2</v>
      </c>
      <c r="Z90" s="17"/>
      <c r="AA90" s="17">
        <f t="shared" si="28"/>
        <v>-3.0246229871346841E-3</v>
      </c>
      <c r="AB90" s="17">
        <f t="shared" ca="1" si="29"/>
        <v>-1.526276074488675E-2</v>
      </c>
    </row>
    <row r="91" spans="2:28" x14ac:dyDescent="0.15">
      <c r="B91" s="2">
        <f t="shared" ca="1" si="19"/>
        <v>74</v>
      </c>
      <c r="D91" s="3">
        <f t="shared" si="20"/>
        <v>42687</v>
      </c>
      <c r="E91" s="4" t="str">
        <f t="shared" si="16"/>
        <v/>
      </c>
      <c r="F91" s="9" t="str">
        <f ca="1">IFERROR(Returns!E91/E$18-1,"")</f>
        <v/>
      </c>
      <c r="G91" s="4" t="str">
        <f t="shared" si="17"/>
        <v/>
      </c>
      <c r="H91" s="9" t="str">
        <f>IFERROR(Returns!G91/G$18-1,"")</f>
        <v/>
      </c>
      <c r="I91" s="9"/>
      <c r="J91" s="17">
        <f t="shared" ca="1" si="15"/>
        <v>0</v>
      </c>
      <c r="K91" s="17">
        <f t="shared" ca="1" si="21"/>
        <v>0</v>
      </c>
      <c r="L91" s="17" t="str">
        <f t="shared" ca="1" si="22"/>
        <v/>
      </c>
      <c r="M91" s="9"/>
      <c r="N91" s="17" t="str">
        <f t="shared" si="23"/>
        <v/>
      </c>
      <c r="O91" s="17" t="str">
        <f t="shared" ca="1" si="24"/>
        <v/>
      </c>
      <c r="Q91" s="3">
        <f>+'Share Values'!E85</f>
        <v>42020</v>
      </c>
      <c r="R91" s="4">
        <f ca="1">+'Share Values'!CL85</f>
        <v>999953.44200000004</v>
      </c>
      <c r="S91" s="9">
        <f t="shared" ca="1" si="18"/>
        <v>-4.6557999999974342E-5</v>
      </c>
      <c r="T91" s="4">
        <f>+'Share Values'!C85</f>
        <v>14309.4</v>
      </c>
      <c r="U91" s="9">
        <f>Returns!T91/Returns!$T$18-1</f>
        <v>-3.3501290069839373E-2</v>
      </c>
      <c r="V91" s="9"/>
      <c r="W91" s="17">
        <f t="shared" ca="1" si="25"/>
        <v>2.0038310505656076E-2</v>
      </c>
      <c r="X91" s="17">
        <f t="shared" ca="1" si="26"/>
        <v>0</v>
      </c>
      <c r="Y91" s="17" t="str">
        <f t="shared" ca="1" si="27"/>
        <v/>
      </c>
      <c r="Z91" s="17"/>
      <c r="AA91" s="17">
        <f t="shared" si="28"/>
        <v>1.9057385805238747E-2</v>
      </c>
      <c r="AB91" s="17">
        <f t="shared" ca="1" si="29"/>
        <v>9.8092470041732938E-4</v>
      </c>
    </row>
    <row r="92" spans="2:28" x14ac:dyDescent="0.15">
      <c r="B92" s="2">
        <f t="shared" ca="1" si="19"/>
        <v>75</v>
      </c>
      <c r="D92" s="3">
        <f t="shared" si="20"/>
        <v>42688</v>
      </c>
      <c r="E92" s="4">
        <f t="shared" ca="1" si="16"/>
        <v>985319.00199999998</v>
      </c>
      <c r="F92" s="9">
        <f ca="1">IFERROR(Returns!E92/E$18-1,"")</f>
        <v>-7.873799603705478E-2</v>
      </c>
      <c r="G92" s="4">
        <f t="shared" si="17"/>
        <v>14598.5</v>
      </c>
      <c r="H92" s="9">
        <f>IFERROR(Returns!G92/G$18-1,"")</f>
        <v>-5.8158935977499215E-3</v>
      </c>
      <c r="I92" s="9"/>
      <c r="J92" s="17">
        <f t="shared" ca="1" si="15"/>
        <v>0</v>
      </c>
      <c r="K92" s="17">
        <f t="shared" ca="1" si="21"/>
        <v>0</v>
      </c>
      <c r="L92" s="17" t="str">
        <f t="shared" ca="1" si="22"/>
        <v/>
      </c>
      <c r="M92" s="9"/>
      <c r="N92" s="17" t="str">
        <f t="shared" si="23"/>
        <v/>
      </c>
      <c r="O92" s="17" t="str">
        <f t="shared" ca="1" si="24"/>
        <v/>
      </c>
      <c r="Q92" s="3">
        <f>+'Share Values'!E86</f>
        <v>42023</v>
      </c>
      <c r="R92" s="4">
        <f ca="1">+'Share Values'!CL86</f>
        <v>1000505.9419999999</v>
      </c>
      <c r="S92" s="9">
        <f t="shared" ca="1" si="18"/>
        <v>5.0594199999998146E-4</v>
      </c>
      <c r="T92" s="4">
        <f>+'Share Values'!C86</f>
        <v>14312.5</v>
      </c>
      <c r="U92" s="9">
        <f>Returns!T92/Returns!$T$18-1</f>
        <v>-3.3291907006902877E-2</v>
      </c>
      <c r="V92" s="9"/>
      <c r="W92" s="17">
        <f t="shared" ca="1" si="25"/>
        <v>5.5252572449249193E-4</v>
      </c>
      <c r="X92" s="17">
        <f t="shared" ca="1" si="26"/>
        <v>0</v>
      </c>
      <c r="Y92" s="17" t="str">
        <f t="shared" ca="1" si="27"/>
        <v/>
      </c>
      <c r="Z92" s="17"/>
      <c r="AA92" s="17">
        <f t="shared" si="28"/>
        <v>2.1664080953787135E-4</v>
      </c>
      <c r="AB92" s="17">
        <f t="shared" ca="1" si="29"/>
        <v>3.3588491495462058E-4</v>
      </c>
    </row>
    <row r="93" spans="2:28" x14ac:dyDescent="0.15">
      <c r="B93" s="2">
        <f t="shared" ca="1" si="19"/>
        <v>76</v>
      </c>
      <c r="D93" s="3">
        <f t="shared" si="20"/>
        <v>42689</v>
      </c>
      <c r="E93" s="4">
        <f t="shared" ca="1" si="16"/>
        <v>999577.9219999999</v>
      </c>
      <c r="F93" s="9">
        <f ca="1">IFERROR(Returns!E93/E$18-1,"")</f>
        <v>-6.540606882679767E-2</v>
      </c>
      <c r="G93" s="4">
        <f t="shared" si="17"/>
        <v>14756.1</v>
      </c>
      <c r="H93" s="9">
        <f>IFERROR(Returns!G93/G$18-1,"")</f>
        <v>4.9169498566457026E-3</v>
      </c>
      <c r="I93" s="9"/>
      <c r="J93" s="17">
        <f t="shared" ca="1" si="15"/>
        <v>1.447137421592104E-2</v>
      </c>
      <c r="K93" s="17">
        <f t="shared" ca="1" si="21"/>
        <v>0</v>
      </c>
      <c r="L93" s="17" t="str">
        <f t="shared" ca="1" si="22"/>
        <v/>
      </c>
      <c r="M93" s="9"/>
      <c r="N93" s="17">
        <f t="shared" si="23"/>
        <v>1.0795629687981645E-2</v>
      </c>
      <c r="O93" s="17">
        <f t="shared" ca="1" si="24"/>
        <v>3.6757445279393952E-3</v>
      </c>
      <c r="Q93" s="3">
        <f>+'Share Values'!E87</f>
        <v>42024</v>
      </c>
      <c r="R93" s="4">
        <f ca="1">+'Share Values'!CL87</f>
        <v>998570.94199999992</v>
      </c>
      <c r="S93" s="9">
        <f t="shared" ca="1" si="18"/>
        <v>-1.4290580000000386E-3</v>
      </c>
      <c r="T93" s="4">
        <f>+'Share Values'!C87</f>
        <v>14308.4</v>
      </c>
      <c r="U93" s="9">
        <f>Returns!T93/Returns!$T$18-1</f>
        <v>-3.3568832993367326E-2</v>
      </c>
      <c r="V93" s="9"/>
      <c r="W93" s="17">
        <f t="shared" ca="1" si="25"/>
        <v>-1.9340214972956016E-3</v>
      </c>
      <c r="X93" s="17">
        <f t="shared" ca="1" si="26"/>
        <v>-1.9340214972956016E-3</v>
      </c>
      <c r="Y93" s="17">
        <f t="shared" ca="1" si="27"/>
        <v>-1.9340214972956016E-3</v>
      </c>
      <c r="Z93" s="17"/>
      <c r="AA93" s="17">
        <f t="shared" si="28"/>
        <v>-2.8646288209610571E-4</v>
      </c>
      <c r="AB93" s="17">
        <f t="shared" ca="1" si="29"/>
        <v>-1.6475586151994959E-3</v>
      </c>
    </row>
    <row r="94" spans="2:28" x14ac:dyDescent="0.15">
      <c r="B94" s="2">
        <f t="shared" ca="1" si="19"/>
        <v>77</v>
      </c>
      <c r="D94" s="3">
        <f t="shared" si="20"/>
        <v>42690</v>
      </c>
      <c r="E94" s="4">
        <f t="shared" ca="1" si="16"/>
        <v>998674.67200000002</v>
      </c>
      <c r="F94" s="9">
        <f ca="1">IFERROR(Returns!E94/E$18-1,"")</f>
        <v>-6.6250597251998333E-2</v>
      </c>
      <c r="G94" s="4">
        <f t="shared" si="17"/>
        <v>14733.2</v>
      </c>
      <c r="H94" s="9">
        <f>IFERROR(Returns!G94/G$18-1,"")</f>
        <v>3.3574186694271813E-3</v>
      </c>
      <c r="I94" s="9"/>
      <c r="J94" s="17">
        <f t="shared" ca="1" si="15"/>
        <v>-9.0363140293514554E-4</v>
      </c>
      <c r="K94" s="17">
        <f t="shared" ca="1" si="21"/>
        <v>-9.0363140293514554E-4</v>
      </c>
      <c r="L94" s="17">
        <f t="shared" ca="1" si="22"/>
        <v>-9.0363140293514554E-4</v>
      </c>
      <c r="M94" s="9"/>
      <c r="N94" s="17">
        <f t="shared" si="23"/>
        <v>-1.5519005699338173E-3</v>
      </c>
      <c r="O94" s="17">
        <f t="shared" ca="1" si="24"/>
        <v>6.4826916699867176E-4</v>
      </c>
      <c r="Q94" s="3">
        <f>+'Share Values'!E88</f>
        <v>42025</v>
      </c>
      <c r="R94" s="4">
        <f ca="1">+'Share Values'!CL88</f>
        <v>1014780.9420000002</v>
      </c>
      <c r="S94" s="9">
        <f t="shared" ca="1" si="18"/>
        <v>1.4780942000000241E-2</v>
      </c>
      <c r="T94" s="4">
        <f>+'Share Values'!C88</f>
        <v>14560.4</v>
      </c>
      <c r="U94" s="9">
        <f>Returns!T94/Returns!$T$18-1</f>
        <v>-1.6548016264335996E-2</v>
      </c>
      <c r="V94" s="9"/>
      <c r="W94" s="17">
        <f t="shared" ca="1" si="25"/>
        <v>1.6233198181727415E-2</v>
      </c>
      <c r="X94" s="17">
        <f t="shared" ca="1" si="26"/>
        <v>0</v>
      </c>
      <c r="Y94" s="17" t="str">
        <f t="shared" ca="1" si="27"/>
        <v/>
      </c>
      <c r="Z94" s="17"/>
      <c r="AA94" s="17">
        <f t="shared" si="28"/>
        <v>1.761203209303619E-2</v>
      </c>
      <c r="AB94" s="17">
        <f t="shared" ca="1" si="29"/>
        <v>-1.3788339113087744E-3</v>
      </c>
    </row>
    <row r="95" spans="2:28" x14ac:dyDescent="0.15">
      <c r="B95" s="2">
        <f t="shared" ca="1" si="19"/>
        <v>78</v>
      </c>
      <c r="D95" s="3">
        <f t="shared" si="20"/>
        <v>42691</v>
      </c>
      <c r="E95" s="4">
        <f t="shared" ca="1" si="16"/>
        <v>1004618.7320000001</v>
      </c>
      <c r="F95" s="9">
        <f ca="1">IFERROR(Returns!E95/E$18-1,"")</f>
        <v>-6.069296909689248E-2</v>
      </c>
      <c r="G95" s="4">
        <f t="shared" si="17"/>
        <v>14826.1</v>
      </c>
      <c r="H95" s="9">
        <f>IFERROR(Returns!G95/G$18-1,"")</f>
        <v>9.6840757564407021E-3</v>
      </c>
      <c r="I95" s="9"/>
      <c r="J95" s="17">
        <f t="shared" ca="1" si="15"/>
        <v>5.9519482837149251E-3</v>
      </c>
      <c r="K95" s="17">
        <f t="shared" ca="1" si="21"/>
        <v>0</v>
      </c>
      <c r="L95" s="17" t="str">
        <f t="shared" ca="1" si="22"/>
        <v/>
      </c>
      <c r="M95" s="9"/>
      <c r="N95" s="17">
        <f t="shared" si="23"/>
        <v>6.3054869274834502E-3</v>
      </c>
      <c r="O95" s="17">
        <f t="shared" ca="1" si="24"/>
        <v>-3.5353864376852506E-4</v>
      </c>
      <c r="Q95" s="3">
        <f>+'Share Values'!E89</f>
        <v>42026</v>
      </c>
      <c r="R95" s="4">
        <f ca="1">+'Share Values'!CL89</f>
        <v>1030707.192</v>
      </c>
      <c r="S95" s="9">
        <f t="shared" ca="1" si="18"/>
        <v>3.0707191999999939E-2</v>
      </c>
      <c r="T95" s="4">
        <f>+'Share Values'!C89</f>
        <v>14764</v>
      </c>
      <c r="U95" s="9">
        <f>Returns!T95/Returns!$T$18-1</f>
        <v>-2.7962770340551613E-3</v>
      </c>
      <c r="V95" s="9"/>
      <c r="W95" s="17">
        <f t="shared" ca="1" si="25"/>
        <v>1.5694273848512852E-2</v>
      </c>
      <c r="X95" s="17">
        <f t="shared" ca="1" si="26"/>
        <v>0</v>
      </c>
      <c r="Y95" s="17" t="str">
        <f t="shared" ca="1" si="27"/>
        <v/>
      </c>
      <c r="Z95" s="17"/>
      <c r="AA95" s="17">
        <f t="shared" si="28"/>
        <v>1.3983132331529369E-2</v>
      </c>
      <c r="AB95" s="17">
        <f t="shared" ca="1" si="29"/>
        <v>1.7111415169834832E-3</v>
      </c>
    </row>
    <row r="96" spans="2:28" x14ac:dyDescent="0.15">
      <c r="B96" s="2">
        <f t="shared" ca="1" si="19"/>
        <v>79</v>
      </c>
      <c r="D96" s="3">
        <f t="shared" si="20"/>
        <v>42692</v>
      </c>
      <c r="E96" s="4">
        <f t="shared" ca="1" si="16"/>
        <v>1011887.8819999998</v>
      </c>
      <c r="F96" s="9">
        <f ca="1">IFERROR(Returns!E96/E$18-1,"")</f>
        <v>-5.3896396938521662E-2</v>
      </c>
      <c r="G96" s="4">
        <f t="shared" si="17"/>
        <v>14864</v>
      </c>
      <c r="H96" s="9">
        <f>IFERROR(Returns!G96/G$18-1,"")</f>
        <v>1.2265133922186866E-2</v>
      </c>
      <c r="I96" s="9"/>
      <c r="J96" s="17">
        <f t="shared" ca="1" si="15"/>
        <v>7.2357301018348696E-3</v>
      </c>
      <c r="K96" s="17">
        <f t="shared" ca="1" si="21"/>
        <v>0</v>
      </c>
      <c r="L96" s="17" t="str">
        <f t="shared" ca="1" si="22"/>
        <v/>
      </c>
      <c r="M96" s="9"/>
      <c r="N96" s="17">
        <f t="shared" si="23"/>
        <v>2.5563027363906254E-3</v>
      </c>
      <c r="O96" s="17">
        <f t="shared" ca="1" si="24"/>
        <v>4.6794273654442442E-3</v>
      </c>
      <c r="Q96" s="3">
        <f>+'Share Values'!E90</f>
        <v>42027</v>
      </c>
      <c r="R96" s="4">
        <f ca="1">+'Share Values'!CL90</f>
        <v>1032168.442</v>
      </c>
      <c r="S96" s="9">
        <f t="shared" ca="1" si="18"/>
        <v>3.216844200000013E-2</v>
      </c>
      <c r="T96" s="4">
        <f>+'Share Values'!C90</f>
        <v>14779.4</v>
      </c>
      <c r="U96" s="9">
        <f>Returns!T96/Returns!$T$18-1</f>
        <v>-1.7561160117254282E-3</v>
      </c>
      <c r="V96" s="9"/>
      <c r="W96" s="17">
        <f t="shared" ca="1" si="25"/>
        <v>1.4177159248929261E-3</v>
      </c>
      <c r="X96" s="17">
        <f t="shared" ca="1" si="26"/>
        <v>0</v>
      </c>
      <c r="Y96" s="17" t="str">
        <f t="shared" ca="1" si="27"/>
        <v/>
      </c>
      <c r="Z96" s="17"/>
      <c r="AA96" s="17">
        <f t="shared" si="28"/>
        <v>1.0430777567054239E-3</v>
      </c>
      <c r="AB96" s="17">
        <f t="shared" ca="1" si="29"/>
        <v>3.7463816818750217E-4</v>
      </c>
    </row>
    <row r="97" spans="2:28" x14ac:dyDescent="0.15">
      <c r="B97" s="2">
        <f t="shared" ca="1" si="19"/>
        <v>80</v>
      </c>
      <c r="D97" s="3">
        <f t="shared" si="20"/>
        <v>42693</v>
      </c>
      <c r="E97" s="4" t="str">
        <f t="shared" si="16"/>
        <v/>
      </c>
      <c r="F97" s="9" t="str">
        <f ca="1">IFERROR(Returns!E97/E$18-1,"")</f>
        <v/>
      </c>
      <c r="G97" s="4" t="str">
        <f t="shared" si="17"/>
        <v/>
      </c>
      <c r="H97" s="9" t="str">
        <f>IFERROR(Returns!G97/G$18-1,"")</f>
        <v/>
      </c>
      <c r="I97" s="9"/>
      <c r="J97" s="17">
        <f t="shared" ca="1" si="15"/>
        <v>0</v>
      </c>
      <c r="K97" s="17">
        <f t="shared" ca="1" si="21"/>
        <v>0</v>
      </c>
      <c r="L97" s="17" t="str">
        <f t="shared" ca="1" si="22"/>
        <v/>
      </c>
      <c r="M97" s="9"/>
      <c r="N97" s="17" t="str">
        <f t="shared" si="23"/>
        <v/>
      </c>
      <c r="O97" s="17" t="str">
        <f t="shared" ca="1" si="24"/>
        <v/>
      </c>
      <c r="Q97" s="3">
        <f>+'Share Values'!E91</f>
        <v>42030</v>
      </c>
      <c r="R97" s="4">
        <f ca="1">+'Share Values'!CL91</f>
        <v>1031617.1920000002</v>
      </c>
      <c r="S97" s="9">
        <f t="shared" ca="1" si="18"/>
        <v>3.1617192000000127E-2</v>
      </c>
      <c r="T97" s="4">
        <f>+'Share Values'!C91</f>
        <v>14797.8</v>
      </c>
      <c r="U97" s="9">
        <f>Returns!T97/Returns!$T$18-1</f>
        <v>-5.133262188120602E-4</v>
      </c>
      <c r="V97" s="9"/>
      <c r="W97" s="17">
        <f t="shared" ca="1" si="25"/>
        <v>-5.3406980640846591E-4</v>
      </c>
      <c r="X97" s="17">
        <f t="shared" ca="1" si="26"/>
        <v>-5.3406980640846591E-4</v>
      </c>
      <c r="Y97" s="17">
        <f t="shared" ca="1" si="27"/>
        <v>-5.3406980640846591E-4</v>
      </c>
      <c r="Z97" s="17"/>
      <c r="AA97" s="17">
        <f t="shared" si="28"/>
        <v>1.2449761154038619E-3</v>
      </c>
      <c r="AB97" s="17">
        <f t="shared" ca="1" si="29"/>
        <v>-1.7790459218123278E-3</v>
      </c>
    </row>
    <row r="98" spans="2:28" x14ac:dyDescent="0.15">
      <c r="B98" s="2">
        <f t="shared" ca="1" si="19"/>
        <v>81</v>
      </c>
      <c r="D98" s="3">
        <f t="shared" si="20"/>
        <v>42694</v>
      </c>
      <c r="E98" s="4" t="str">
        <f t="shared" si="16"/>
        <v/>
      </c>
      <c r="F98" s="9" t="str">
        <f ca="1">IFERROR(Returns!E98/E$18-1,"")</f>
        <v/>
      </c>
      <c r="G98" s="4" t="str">
        <f t="shared" si="17"/>
        <v/>
      </c>
      <c r="H98" s="9" t="str">
        <f>IFERROR(Returns!G98/G$18-1,"")</f>
        <v/>
      </c>
      <c r="I98" s="9"/>
      <c r="J98" s="17">
        <f t="shared" ca="1" si="15"/>
        <v>0</v>
      </c>
      <c r="K98" s="17">
        <f t="shared" ca="1" si="21"/>
        <v>0</v>
      </c>
      <c r="L98" s="17" t="str">
        <f t="shared" ca="1" si="22"/>
        <v/>
      </c>
      <c r="M98" s="9"/>
      <c r="N98" s="17" t="str">
        <f t="shared" si="23"/>
        <v/>
      </c>
      <c r="O98" s="17" t="str">
        <f t="shared" ca="1" si="24"/>
        <v/>
      </c>
      <c r="Q98" s="3">
        <f>+'Share Values'!E92</f>
        <v>42031</v>
      </c>
      <c r="R98" s="4">
        <f ca="1">+'Share Values'!CL92</f>
        <v>1034593.442</v>
      </c>
      <c r="S98" s="9">
        <f t="shared" ca="1" si="18"/>
        <v>3.459344200000003E-2</v>
      </c>
      <c r="T98" s="4">
        <f>+'Share Values'!C92</f>
        <v>14833.9</v>
      </c>
      <c r="U98" s="9">
        <f>Returns!T98/Returns!$T$18-1</f>
        <v>1.924973320545309E-3</v>
      </c>
      <c r="V98" s="9"/>
      <c r="W98" s="17">
        <f t="shared" ca="1" si="25"/>
        <v>2.8850333467493883E-3</v>
      </c>
      <c r="X98" s="17">
        <f t="shared" ca="1" si="26"/>
        <v>0</v>
      </c>
      <c r="Y98" s="17" t="str">
        <f t="shared" ca="1" si="27"/>
        <v/>
      </c>
      <c r="Z98" s="17"/>
      <c r="AA98" s="17">
        <f t="shared" si="28"/>
        <v>2.4395518252713355E-3</v>
      </c>
      <c r="AB98" s="17">
        <f t="shared" ca="1" si="29"/>
        <v>4.4548152147805276E-4</v>
      </c>
    </row>
    <row r="99" spans="2:28" x14ac:dyDescent="0.15">
      <c r="B99" s="2">
        <f t="shared" ca="1" si="19"/>
        <v>82</v>
      </c>
      <c r="D99" s="3">
        <f t="shared" si="20"/>
        <v>42695</v>
      </c>
      <c r="E99" s="4">
        <f t="shared" ca="1" si="16"/>
        <v>1019529.1119999998</v>
      </c>
      <c r="F99" s="9">
        <f ca="1">IFERROR(Returns!E99/E$18-1,"")</f>
        <v>-4.6751934233293269E-2</v>
      </c>
      <c r="G99" s="4">
        <f t="shared" si="17"/>
        <v>15039.9</v>
      </c>
      <c r="H99" s="9">
        <f>IFERROR(Returns!G99/G$18-1,"")</f>
        <v>2.4244240290385966E-2</v>
      </c>
      <c r="I99" s="9"/>
      <c r="J99" s="17">
        <f t="shared" ca="1" si="15"/>
        <v>0</v>
      </c>
      <c r="K99" s="17">
        <f t="shared" ca="1" si="21"/>
        <v>0</v>
      </c>
      <c r="L99" s="17" t="str">
        <f t="shared" ca="1" si="22"/>
        <v/>
      </c>
      <c r="M99" s="9"/>
      <c r="N99" s="17" t="str">
        <f t="shared" si="23"/>
        <v/>
      </c>
      <c r="O99" s="17" t="str">
        <f t="shared" ca="1" si="24"/>
        <v/>
      </c>
      <c r="Q99" s="3">
        <f>+'Share Values'!E93</f>
        <v>42032</v>
      </c>
      <c r="R99" s="4">
        <f ca="1">+'Share Values'!CL93</f>
        <v>1016742.1919999999</v>
      </c>
      <c r="S99" s="9">
        <f t="shared" ca="1" si="18"/>
        <v>1.6742191999999934E-2</v>
      </c>
      <c r="T99" s="4">
        <f>+'Share Values'!C93</f>
        <v>14602.9</v>
      </c>
      <c r="U99" s="9">
        <f>Returns!T99/Returns!$T$18-1</f>
        <v>-1.3677442014400132E-2</v>
      </c>
      <c r="V99" s="9"/>
      <c r="W99" s="17">
        <f t="shared" ca="1" si="25"/>
        <v>-1.7254362221252206E-2</v>
      </c>
      <c r="X99" s="17">
        <f t="shared" ca="1" si="26"/>
        <v>-1.7254362221252206E-2</v>
      </c>
      <c r="Y99" s="17">
        <f t="shared" ca="1" si="27"/>
        <v>-1.7254362221252206E-2</v>
      </c>
      <c r="Z99" s="17"/>
      <c r="AA99" s="17">
        <f t="shared" si="28"/>
        <v>-1.5572438805708577E-2</v>
      </c>
      <c r="AB99" s="17">
        <f t="shared" ca="1" si="29"/>
        <v>-1.6819234155436291E-3</v>
      </c>
    </row>
    <row r="100" spans="2:28" x14ac:dyDescent="0.15">
      <c r="B100" s="2">
        <f t="shared" ca="1" si="19"/>
        <v>83</v>
      </c>
      <c r="D100" s="3">
        <f t="shared" si="20"/>
        <v>42696</v>
      </c>
      <c r="E100" s="4">
        <f t="shared" ca="1" si="16"/>
        <v>977055.95200000005</v>
      </c>
      <c r="F100" s="9">
        <f ca="1">IFERROR(Returns!E100/E$18-1,"")</f>
        <v>-8.6463853334431851E-2</v>
      </c>
      <c r="G100" s="4">
        <f t="shared" si="17"/>
        <v>15100.4</v>
      </c>
      <c r="H100" s="9">
        <f>IFERROR(Returns!G100/G$18-1,"")</f>
        <v>2.8364399103780302E-2</v>
      </c>
      <c r="I100" s="9"/>
      <c r="J100" s="17">
        <f t="shared" ca="1" si="15"/>
        <v>-4.1659585292940449E-2</v>
      </c>
      <c r="K100" s="17">
        <f t="shared" ca="1" si="21"/>
        <v>-4.1659585292940449E-2</v>
      </c>
      <c r="L100" s="17">
        <f t="shared" ca="1" si="22"/>
        <v>-4.1659585292940449E-2</v>
      </c>
      <c r="M100" s="9"/>
      <c r="N100" s="17">
        <f t="shared" si="23"/>
        <v>4.0226331292096962E-3</v>
      </c>
      <c r="O100" s="17">
        <f t="shared" ca="1" si="24"/>
        <v>-4.5682218422150145E-2</v>
      </c>
      <c r="Q100" s="3">
        <f>+'Share Values'!E94</f>
        <v>42033</v>
      </c>
      <c r="R100" s="4">
        <f ca="1">+'Share Values'!CL94</f>
        <v>1020668.442</v>
      </c>
      <c r="S100" s="9">
        <f t="shared" ca="1" si="18"/>
        <v>2.0668442000000065E-2</v>
      </c>
      <c r="T100" s="4">
        <f>+'Share Values'!C94</f>
        <v>14637.3</v>
      </c>
      <c r="U100" s="9">
        <f>Returns!T100/Returns!$T$18-1</f>
        <v>-1.1353965445040304E-2</v>
      </c>
      <c r="V100" s="9"/>
      <c r="W100" s="17">
        <f t="shared" ca="1" si="25"/>
        <v>3.8615983785199592E-3</v>
      </c>
      <c r="X100" s="17">
        <f t="shared" ca="1" si="26"/>
        <v>0</v>
      </c>
      <c r="Y100" s="17" t="str">
        <f t="shared" ca="1" si="27"/>
        <v/>
      </c>
      <c r="Z100" s="17"/>
      <c r="AA100" s="17">
        <f t="shared" si="28"/>
        <v>2.3556964712487805E-3</v>
      </c>
      <c r="AB100" s="17">
        <f t="shared" ca="1" si="29"/>
        <v>1.5059019072711788E-3</v>
      </c>
    </row>
    <row r="101" spans="2:28" x14ac:dyDescent="0.15">
      <c r="B101" s="2">
        <f t="shared" ca="1" si="19"/>
        <v>84</v>
      </c>
      <c r="D101" s="3">
        <f t="shared" si="20"/>
        <v>42697</v>
      </c>
      <c r="E101" s="4">
        <f t="shared" ca="1" si="16"/>
        <v>972985.82199999993</v>
      </c>
      <c r="F101" s="9">
        <f ca="1">IFERROR(Returns!E101/E$18-1,"")</f>
        <v>-9.0269378359909669E-2</v>
      </c>
      <c r="G101" s="4">
        <f t="shared" si="17"/>
        <v>15080.9</v>
      </c>
      <c r="H101" s="9">
        <f>IFERROR(Returns!G101/G$18-1,"")</f>
        <v>2.7036414031694544E-2</v>
      </c>
      <c r="I101" s="9"/>
      <c r="J101" s="17">
        <f t="shared" ca="1" si="15"/>
        <v>-4.16570820910378E-3</v>
      </c>
      <c r="K101" s="17">
        <f t="shared" ca="1" si="21"/>
        <v>-4.16570820910378E-3</v>
      </c>
      <c r="L101" s="17">
        <f t="shared" ca="1" si="22"/>
        <v>-4.565175182560155E-2</v>
      </c>
      <c r="M101" s="9"/>
      <c r="N101" s="17">
        <f t="shared" si="23"/>
        <v>-1.2913565203570565E-3</v>
      </c>
      <c r="O101" s="17">
        <f t="shared" ca="1" si="24"/>
        <v>-2.8743516887467235E-3</v>
      </c>
      <c r="Q101" s="3">
        <f>+'Share Values'!E95</f>
        <v>42034</v>
      </c>
      <c r="R101" s="4">
        <f ca="1">+'Share Values'!CL95</f>
        <v>1025938.442</v>
      </c>
      <c r="S101" s="9">
        <f t="shared" ca="1" si="18"/>
        <v>2.593844199999995E-2</v>
      </c>
      <c r="T101" s="4">
        <f>+'Share Values'!C95</f>
        <v>14673.5</v>
      </c>
      <c r="U101" s="9">
        <f>Returns!T101/Returns!$T$18-1</f>
        <v>-8.9089116133302948E-3</v>
      </c>
      <c r="V101" s="9"/>
      <c r="W101" s="17">
        <f t="shared" ca="1" si="25"/>
        <v>5.1632829850929429E-3</v>
      </c>
      <c r="X101" s="17">
        <f t="shared" ca="1" si="26"/>
        <v>0</v>
      </c>
      <c r="Y101" s="17" t="str">
        <f t="shared" ca="1" si="27"/>
        <v/>
      </c>
      <c r="Z101" s="17"/>
      <c r="AA101" s="17">
        <f t="shared" si="28"/>
        <v>2.4731337063530479E-3</v>
      </c>
      <c r="AB101" s="17">
        <f t="shared" ca="1" si="29"/>
        <v>2.6901492787398951E-3</v>
      </c>
    </row>
    <row r="102" spans="2:28" x14ac:dyDescent="0.15">
      <c r="B102" s="2">
        <f t="shared" ca="1" si="19"/>
        <v>85</v>
      </c>
      <c r="D102" s="3">
        <f t="shared" si="20"/>
        <v>42698</v>
      </c>
      <c r="E102" s="4">
        <f t="shared" ca="1" si="16"/>
        <v>975466.00199999986</v>
      </c>
      <c r="F102" s="9">
        <f ca="1">IFERROR(Returns!E102/E$18-1,"")</f>
        <v>-8.7950438410156484E-2</v>
      </c>
      <c r="G102" s="4">
        <f t="shared" si="17"/>
        <v>15075.2</v>
      </c>
      <c r="H102" s="9">
        <f>IFERROR(Returns!G102/G$18-1,"")</f>
        <v>2.6648233779854147E-2</v>
      </c>
      <c r="I102" s="9"/>
      <c r="J102" s="17">
        <f t="shared" ca="1" si="15"/>
        <v>2.5490402264052303E-3</v>
      </c>
      <c r="K102" s="17">
        <f t="shared" ca="1" si="21"/>
        <v>0</v>
      </c>
      <c r="L102" s="17" t="str">
        <f t="shared" ca="1" si="22"/>
        <v/>
      </c>
      <c r="M102" s="9"/>
      <c r="N102" s="17">
        <f t="shared" si="23"/>
        <v>-3.7796152749491885E-4</v>
      </c>
      <c r="O102" s="17">
        <f t="shared" ca="1" si="24"/>
        <v>2.9270017539001492E-3</v>
      </c>
      <c r="Q102" s="3">
        <f>+'Share Values'!E96</f>
        <v>42037</v>
      </c>
      <c r="R102" s="4">
        <f ca="1">+'Share Values'!CL96</f>
        <v>1041458.2919999999</v>
      </c>
      <c r="S102" s="9">
        <f t="shared" ca="1" si="18"/>
        <v>4.1458291999999952E-2</v>
      </c>
      <c r="T102" s="4">
        <f>+'Share Values'!C96</f>
        <v>14900.5</v>
      </c>
      <c r="U102" s="9">
        <f>Returns!T102/Returns!$T$18-1</f>
        <v>6.4233320275035588E-3</v>
      </c>
      <c r="V102" s="9"/>
      <c r="W102" s="17">
        <f t="shared" ca="1" si="25"/>
        <v>1.5127467072727052E-2</v>
      </c>
      <c r="X102" s="17">
        <f t="shared" ca="1" si="26"/>
        <v>0</v>
      </c>
      <c r="Y102" s="17" t="str">
        <f t="shared" ca="1" si="27"/>
        <v/>
      </c>
      <c r="Z102" s="17"/>
      <c r="AA102" s="17">
        <f t="shared" si="28"/>
        <v>1.54700650833135E-2</v>
      </c>
      <c r="AB102" s="17">
        <f t="shared" ca="1" si="29"/>
        <v>-3.425980105864479E-4</v>
      </c>
    </row>
    <row r="103" spans="2:28" x14ac:dyDescent="0.15">
      <c r="B103" s="2">
        <f t="shared" ca="1" si="19"/>
        <v>86</v>
      </c>
      <c r="D103" s="3">
        <f t="shared" si="20"/>
        <v>42699</v>
      </c>
      <c r="E103" s="4">
        <f t="shared" ca="1" si="16"/>
        <v>974046.82199999993</v>
      </c>
      <c r="F103" s="9">
        <f ca="1">IFERROR(Returns!E103/E$18-1,"")</f>
        <v>-8.9277355487905163E-2</v>
      </c>
      <c r="G103" s="4">
        <f t="shared" si="17"/>
        <v>15075.4</v>
      </c>
      <c r="H103" s="9">
        <f>IFERROR(Returns!G103/G$18-1,"")</f>
        <v>2.6661854139567787E-2</v>
      </c>
      <c r="I103" s="9"/>
      <c r="J103" s="17">
        <f t="shared" ca="1" si="15"/>
        <v>-1.454873872682616E-3</v>
      </c>
      <c r="K103" s="17">
        <f t="shared" ca="1" si="21"/>
        <v>-1.454873872682616E-3</v>
      </c>
      <c r="L103" s="17">
        <f t="shared" ca="1" si="22"/>
        <v>-1.454873872682616E-3</v>
      </c>
      <c r="M103" s="9"/>
      <c r="N103" s="17">
        <f t="shared" si="23"/>
        <v>1.32668223307153E-5</v>
      </c>
      <c r="O103" s="17">
        <f t="shared" ca="1" si="24"/>
        <v>-1.4681406950133313E-3</v>
      </c>
      <c r="Q103" s="3">
        <f>+'Share Values'!E97</f>
        <v>42038</v>
      </c>
      <c r="R103" s="4">
        <f ca="1">+'Share Values'!CL97</f>
        <v>1049964.5919999999</v>
      </c>
      <c r="S103" s="9">
        <f t="shared" ca="1" si="18"/>
        <v>4.996459200000003E-2</v>
      </c>
      <c r="T103" s="4">
        <f>+'Share Values'!C97</f>
        <v>15062.9</v>
      </c>
      <c r="U103" s="9">
        <f>Returns!T103/Returns!$T$18-1</f>
        <v>1.7392302808434845E-2</v>
      </c>
      <c r="V103" s="9"/>
      <c r="W103" s="17">
        <f t="shared" ca="1" si="25"/>
        <v>8.1676818604656809E-3</v>
      </c>
      <c r="X103" s="17">
        <f t="shared" ca="1" si="26"/>
        <v>0</v>
      </c>
      <c r="Y103" s="17" t="str">
        <f t="shared" ca="1" si="27"/>
        <v/>
      </c>
      <c r="Z103" s="17"/>
      <c r="AA103" s="17">
        <f t="shared" si="28"/>
        <v>1.089896312204286E-2</v>
      </c>
      <c r="AB103" s="17">
        <f t="shared" ca="1" si="29"/>
        <v>-2.7312812615771787E-3</v>
      </c>
    </row>
    <row r="104" spans="2:28" x14ac:dyDescent="0.15">
      <c r="B104" s="2">
        <f t="shared" ca="1" si="19"/>
        <v>87</v>
      </c>
      <c r="D104" s="3">
        <f t="shared" si="20"/>
        <v>42700</v>
      </c>
      <c r="E104" s="4" t="str">
        <f t="shared" si="16"/>
        <v/>
      </c>
      <c r="F104" s="9" t="str">
        <f ca="1">IFERROR(Returns!E104/E$18-1,"")</f>
        <v/>
      </c>
      <c r="G104" s="4" t="str">
        <f t="shared" si="17"/>
        <v/>
      </c>
      <c r="H104" s="9" t="str">
        <f>IFERROR(Returns!G104/G$18-1,"")</f>
        <v/>
      </c>
      <c r="I104" s="9"/>
      <c r="J104" s="17">
        <f t="shared" ca="1" si="15"/>
        <v>0</v>
      </c>
      <c r="K104" s="17">
        <f t="shared" ca="1" si="21"/>
        <v>0</v>
      </c>
      <c r="L104" s="17" t="str">
        <f t="shared" ca="1" si="22"/>
        <v/>
      </c>
      <c r="M104" s="9"/>
      <c r="N104" s="17" t="str">
        <f t="shared" si="23"/>
        <v/>
      </c>
      <c r="O104" s="17" t="str">
        <f t="shared" ca="1" si="24"/>
        <v/>
      </c>
      <c r="Q104" s="3">
        <f>+'Share Values'!E98</f>
        <v>42039</v>
      </c>
      <c r="R104" s="4">
        <f ca="1">+'Share Values'!CL98</f>
        <v>1044304.6619999999</v>
      </c>
      <c r="S104" s="9">
        <f t="shared" ca="1" si="18"/>
        <v>4.4304661999999828E-2</v>
      </c>
      <c r="T104" s="4">
        <f>+'Share Values'!C98</f>
        <v>14995.7</v>
      </c>
      <c r="U104" s="9">
        <f>Returns!T104/Returns!$T$18-1</f>
        <v>1.2853418347359868E-2</v>
      </c>
      <c r="V104" s="9"/>
      <c r="W104" s="17">
        <f t="shared" ca="1" si="25"/>
        <v>-5.3905913048161169E-3</v>
      </c>
      <c r="X104" s="17">
        <f t="shared" ca="1" si="26"/>
        <v>-5.3905913048161169E-3</v>
      </c>
      <c r="Y104" s="17">
        <f t="shared" ca="1" si="27"/>
        <v>-5.3905913048161169E-3</v>
      </c>
      <c r="Z104" s="17"/>
      <c r="AA104" s="17">
        <f t="shared" si="28"/>
        <v>-4.4612923142289818E-3</v>
      </c>
      <c r="AB104" s="17">
        <f t="shared" ca="1" si="29"/>
        <v>-9.2929899058713517E-4</v>
      </c>
    </row>
    <row r="105" spans="2:28" x14ac:dyDescent="0.15">
      <c r="B105" s="2">
        <f t="shared" ca="1" si="19"/>
        <v>88</v>
      </c>
      <c r="D105" s="3">
        <f t="shared" si="20"/>
        <v>42701</v>
      </c>
      <c r="E105" s="4" t="str">
        <f t="shared" si="16"/>
        <v/>
      </c>
      <c r="F105" s="9" t="str">
        <f ca="1">IFERROR(Returns!E105/E$18-1,"")</f>
        <v/>
      </c>
      <c r="G105" s="4" t="str">
        <f t="shared" si="17"/>
        <v/>
      </c>
      <c r="H105" s="9" t="str">
        <f>IFERROR(Returns!G105/G$18-1,"")</f>
        <v/>
      </c>
      <c r="I105" s="9"/>
      <c r="J105" s="17">
        <f t="shared" ca="1" si="15"/>
        <v>0</v>
      </c>
      <c r="K105" s="17">
        <f t="shared" ca="1" si="21"/>
        <v>0</v>
      </c>
      <c r="L105" s="17" t="str">
        <f t="shared" ca="1" si="22"/>
        <v/>
      </c>
      <c r="M105" s="9"/>
      <c r="N105" s="17" t="str">
        <f t="shared" si="23"/>
        <v/>
      </c>
      <c r="O105" s="17" t="str">
        <f t="shared" ca="1" si="24"/>
        <v/>
      </c>
      <c r="Q105" s="3">
        <f>+'Share Values'!E99</f>
        <v>42040</v>
      </c>
      <c r="R105" s="4">
        <f ca="1">+'Share Values'!CL99</f>
        <v>1051449.952</v>
      </c>
      <c r="S105" s="9">
        <f t="shared" ca="1" si="18"/>
        <v>5.1449952000000021E-2</v>
      </c>
      <c r="T105" s="4">
        <f>+'Share Values'!C99</f>
        <v>15124.9</v>
      </c>
      <c r="U105" s="9">
        <f>Returns!T105/Returns!$T$18-1</f>
        <v>2.1579964067164781E-2</v>
      </c>
      <c r="V105" s="9"/>
      <c r="W105" s="17">
        <f t="shared" ca="1" si="25"/>
        <v>6.8421508205429582E-3</v>
      </c>
      <c r="X105" s="17">
        <f t="shared" ca="1" si="26"/>
        <v>0</v>
      </c>
      <c r="Y105" s="17" t="str">
        <f t="shared" ca="1" si="27"/>
        <v/>
      </c>
      <c r="Z105" s="17"/>
      <c r="AA105" s="17">
        <f t="shared" si="28"/>
        <v>8.6158031969163495E-3</v>
      </c>
      <c r="AB105" s="17">
        <f t="shared" ca="1" si="29"/>
        <v>-1.7736523763733913E-3</v>
      </c>
    </row>
    <row r="106" spans="2:28" x14ac:dyDescent="0.15">
      <c r="B106" s="2">
        <f t="shared" ca="1" si="19"/>
        <v>89</v>
      </c>
      <c r="D106" s="3">
        <f t="shared" si="20"/>
        <v>42702</v>
      </c>
      <c r="E106" s="4">
        <f t="shared" ca="1" si="16"/>
        <v>973887.86199999985</v>
      </c>
      <c r="F106" s="9">
        <f ca="1">IFERROR(Returns!E106/E$18-1,"")</f>
        <v>-8.9425981270877752E-2</v>
      </c>
      <c r="G106" s="4">
        <f t="shared" si="17"/>
        <v>15015.4</v>
      </c>
      <c r="H106" s="9">
        <f>IFERROR(Returns!G106/G$18-1,"")</f>
        <v>2.2575746225457882E-2</v>
      </c>
      <c r="I106" s="9"/>
      <c r="J106" s="17">
        <f t="shared" ca="1" si="15"/>
        <v>0</v>
      </c>
      <c r="K106" s="17">
        <f t="shared" ca="1" si="21"/>
        <v>0</v>
      </c>
      <c r="L106" s="17" t="str">
        <f t="shared" ca="1" si="22"/>
        <v/>
      </c>
      <c r="M106" s="9"/>
      <c r="N106" s="17" t="str">
        <f t="shared" si="23"/>
        <v/>
      </c>
      <c r="O106" s="17" t="str">
        <f t="shared" ca="1" si="24"/>
        <v/>
      </c>
      <c r="Q106" s="3">
        <f>+'Share Values'!E100</f>
        <v>42041</v>
      </c>
      <c r="R106" s="4">
        <f ca="1">+'Share Values'!CL100</f>
        <v>1050517.4920000001</v>
      </c>
      <c r="S106" s="9">
        <f t="shared" ca="1" si="18"/>
        <v>5.0517491999999997E-2</v>
      </c>
      <c r="T106" s="4">
        <f>+'Share Values'!C100</f>
        <v>15083.9</v>
      </c>
      <c r="U106" s="9">
        <f>Returns!T106/Returns!$T$18-1</f>
        <v>1.8810704202520734E-2</v>
      </c>
      <c r="V106" s="9"/>
      <c r="W106" s="17">
        <f t="shared" ca="1" si="25"/>
        <v>-8.8683250993193408E-4</v>
      </c>
      <c r="X106" s="17">
        <f t="shared" ca="1" si="26"/>
        <v>-8.8683250993193408E-4</v>
      </c>
      <c r="Y106" s="17">
        <f t="shared" ca="1" si="27"/>
        <v>-8.8683250993193408E-4</v>
      </c>
      <c r="Z106" s="17"/>
      <c r="AA106" s="17">
        <f t="shared" si="28"/>
        <v>-2.710761724044497E-3</v>
      </c>
      <c r="AB106" s="17">
        <f t="shared" ca="1" si="29"/>
        <v>1.8239292141125629E-3</v>
      </c>
    </row>
    <row r="107" spans="2:28" x14ac:dyDescent="0.15">
      <c r="B107" s="2">
        <f t="shared" ca="1" si="19"/>
        <v>90</v>
      </c>
      <c r="D107" s="3">
        <f t="shared" si="20"/>
        <v>42703</v>
      </c>
      <c r="E107" s="4">
        <f t="shared" ca="1" si="16"/>
        <v>972894.83199999994</v>
      </c>
      <c r="F107" s="9">
        <f ca="1">IFERROR(Returns!E107/E$18-1,"")</f>
        <v>-9.0354452969828247E-2</v>
      </c>
      <c r="G107" s="4">
        <f t="shared" si="17"/>
        <v>14999.8</v>
      </c>
      <c r="H107" s="9">
        <f>IFERROR(Returns!G107/G$18-1,"")</f>
        <v>2.1513358167789098E-2</v>
      </c>
      <c r="I107" s="9"/>
      <c r="J107" s="17">
        <f t="shared" ca="1" si="15"/>
        <v>-1.0196553820484011E-3</v>
      </c>
      <c r="K107" s="17">
        <f t="shared" ca="1" si="21"/>
        <v>-1.0196553820484011E-3</v>
      </c>
      <c r="L107" s="17">
        <f t="shared" ca="1" si="22"/>
        <v>-1.0196553820484011E-3</v>
      </c>
      <c r="M107" s="9"/>
      <c r="N107" s="17">
        <f t="shared" si="23"/>
        <v>-1.0389333617486507E-3</v>
      </c>
      <c r="O107" s="17">
        <f t="shared" ca="1" si="24"/>
        <v>1.9277979700249581E-5</v>
      </c>
      <c r="Q107" s="3">
        <f>+'Share Values'!E101</f>
        <v>42044</v>
      </c>
      <c r="R107" s="4">
        <f ca="1">+'Share Values'!CL101</f>
        <v>1051843.7620000001</v>
      </c>
      <c r="S107" s="9">
        <f t="shared" ca="1" si="18"/>
        <v>5.1843762000000071E-2</v>
      </c>
      <c r="T107" s="4">
        <f>+'Share Values'!C101</f>
        <v>15100.7</v>
      </c>
      <c r="U107" s="9">
        <f>Returns!T107/Returns!$T$18-1</f>
        <v>1.9945425317789534E-2</v>
      </c>
      <c r="V107" s="9"/>
      <c r="W107" s="17">
        <f t="shared" ca="1" si="25"/>
        <v>1.2624920671002737E-3</v>
      </c>
      <c r="X107" s="17">
        <f t="shared" ca="1" si="26"/>
        <v>0</v>
      </c>
      <c r="Y107" s="17" t="str">
        <f t="shared" ca="1" si="27"/>
        <v/>
      </c>
      <c r="Z107" s="17"/>
      <c r="AA107" s="17">
        <f t="shared" si="28"/>
        <v>1.1137703113917041E-3</v>
      </c>
      <c r="AB107" s="17">
        <f t="shared" ca="1" si="29"/>
        <v>1.487217557085696E-4</v>
      </c>
    </row>
    <row r="108" spans="2:28" x14ac:dyDescent="0.15">
      <c r="B108" s="2">
        <f t="shared" ca="1" si="19"/>
        <v>91</v>
      </c>
      <c r="D108" s="3">
        <f t="shared" si="20"/>
        <v>42704</v>
      </c>
      <c r="E108" s="4">
        <f t="shared" ca="1" si="16"/>
        <v>974306.97199999995</v>
      </c>
      <c r="F108" s="9">
        <f ca="1">IFERROR(Returns!E108/E$18-1,"")</f>
        <v>-8.9034118211607227E-2</v>
      </c>
      <c r="G108" s="4">
        <f t="shared" si="17"/>
        <v>15082.9</v>
      </c>
      <c r="H108" s="9">
        <f>IFERROR(Returns!G108/G$18-1,"")</f>
        <v>2.7172617628831608E-2</v>
      </c>
      <c r="I108" s="9"/>
      <c r="J108" s="17">
        <f t="shared" ca="1" si="15"/>
        <v>1.4514826819431725E-3</v>
      </c>
      <c r="K108" s="17">
        <f t="shared" ca="1" si="21"/>
        <v>0</v>
      </c>
      <c r="L108" s="17" t="str">
        <f t="shared" ca="1" si="22"/>
        <v/>
      </c>
      <c r="M108" s="9"/>
      <c r="N108" s="17">
        <f t="shared" si="23"/>
        <v>5.5400738676516514E-3</v>
      </c>
      <c r="O108" s="17">
        <f t="shared" ca="1" si="24"/>
        <v>-4.0885911857084789E-3</v>
      </c>
      <c r="Q108" s="3">
        <f>+'Share Values'!E102</f>
        <v>42045</v>
      </c>
      <c r="R108" s="4">
        <f ca="1">+'Share Values'!CL102</f>
        <v>1051462.5419999999</v>
      </c>
      <c r="S108" s="9">
        <f t="shared" ca="1" si="18"/>
        <v>5.1462541999999889E-2</v>
      </c>
      <c r="T108" s="4">
        <f>+'Share Values'!C102</f>
        <v>15112.5</v>
      </c>
      <c r="U108" s="9">
        <f>Returns!T108/Returns!$T$18-1</f>
        <v>2.0742431815418794E-2</v>
      </c>
      <c r="V108" s="9"/>
      <c r="W108" s="17">
        <f t="shared" ca="1" si="25"/>
        <v>-3.6243025226045944E-4</v>
      </c>
      <c r="X108" s="17">
        <f t="shared" ca="1" si="26"/>
        <v>-3.6243025226045944E-4</v>
      </c>
      <c r="Y108" s="17">
        <f t="shared" ca="1" si="27"/>
        <v>-3.6243025226045944E-4</v>
      </c>
      <c r="Z108" s="17"/>
      <c r="AA108" s="17">
        <f t="shared" si="28"/>
        <v>7.8142072884035407E-4</v>
      </c>
      <c r="AB108" s="17">
        <f t="shared" ca="1" si="29"/>
        <v>-1.1438509811008135E-3</v>
      </c>
    </row>
    <row r="109" spans="2:28" x14ac:dyDescent="0.15">
      <c r="B109" s="2">
        <f t="shared" ca="1" si="19"/>
        <v>92</v>
      </c>
      <c r="D109" s="3">
        <f t="shared" si="20"/>
        <v>42705</v>
      </c>
      <c r="E109" s="4">
        <f t="shared" ca="1" si="16"/>
        <v>970998.93200000003</v>
      </c>
      <c r="F109" s="9">
        <f ca="1">IFERROR(Returns!E109/E$18-1,"")</f>
        <v>-9.2127097798323399E-2</v>
      </c>
      <c r="G109" s="4">
        <f t="shared" si="17"/>
        <v>15027.5</v>
      </c>
      <c r="H109" s="9">
        <f>IFERROR(Returns!G109/G$18-1,"")</f>
        <v>2.339977798813675E-2</v>
      </c>
      <c r="I109" s="9"/>
      <c r="J109" s="17">
        <f t="shared" ca="1" si="15"/>
        <v>-3.3952748928907095E-3</v>
      </c>
      <c r="K109" s="17">
        <f t="shared" ca="1" si="21"/>
        <v>-3.3952748928907095E-3</v>
      </c>
      <c r="L109" s="17">
        <f t="shared" ca="1" si="22"/>
        <v>-3.3952748928907095E-3</v>
      </c>
      <c r="M109" s="9"/>
      <c r="N109" s="17">
        <f t="shared" si="23"/>
        <v>-3.6730337004157176E-3</v>
      </c>
      <c r="O109" s="17">
        <f t="shared" ca="1" si="24"/>
        <v>2.7775880752500814E-4</v>
      </c>
      <c r="Q109" s="3">
        <f>+'Share Values'!E103</f>
        <v>42046</v>
      </c>
      <c r="R109" s="4">
        <f ca="1">+'Share Values'!CL103</f>
        <v>1052799.192</v>
      </c>
      <c r="S109" s="9">
        <f t="shared" ca="1" si="18"/>
        <v>5.2799191999999939E-2</v>
      </c>
      <c r="T109" s="4">
        <f>+'Share Values'!C103</f>
        <v>15151.5</v>
      </c>
      <c r="U109" s="9">
        <f>Returns!T109/Returns!$T$18-1</f>
        <v>2.3376605833006936E-2</v>
      </c>
      <c r="V109" s="9"/>
      <c r="W109" s="17">
        <f t="shared" ca="1" si="25"/>
        <v>1.2712293083285697E-3</v>
      </c>
      <c r="X109" s="17">
        <f t="shared" ca="1" si="26"/>
        <v>0</v>
      </c>
      <c r="Y109" s="17" t="str">
        <f t="shared" ca="1" si="27"/>
        <v/>
      </c>
      <c r="Z109" s="17"/>
      <c r="AA109" s="17">
        <f t="shared" si="28"/>
        <v>2.580645161290418E-3</v>
      </c>
      <c r="AB109" s="17">
        <f t="shared" ca="1" si="29"/>
        <v>-1.3094158529618483E-3</v>
      </c>
    </row>
    <row r="110" spans="2:28" x14ac:dyDescent="0.15">
      <c r="B110" s="2">
        <f t="shared" ca="1" si="19"/>
        <v>93</v>
      </c>
      <c r="D110" s="3">
        <f t="shared" si="20"/>
        <v>42706</v>
      </c>
      <c r="E110" s="4">
        <f t="shared" ca="1" si="16"/>
        <v>975614.59200000006</v>
      </c>
      <c r="F110" s="9">
        <f ca="1">IFERROR(Returns!E110/E$18-1,"")</f>
        <v>-8.7811508458647158E-2</v>
      </c>
      <c r="G110" s="4">
        <f t="shared" si="17"/>
        <v>15052.5</v>
      </c>
      <c r="H110" s="9">
        <f>IFERROR(Returns!G110/G$18-1,"")</f>
        <v>2.5102322952349265E-2</v>
      </c>
      <c r="I110" s="9"/>
      <c r="J110" s="17">
        <f t="shared" ca="1" si="15"/>
        <v>4.7535170718395747E-3</v>
      </c>
      <c r="K110" s="17">
        <f t="shared" ca="1" si="21"/>
        <v>0</v>
      </c>
      <c r="L110" s="17" t="str">
        <f t="shared" ca="1" si="22"/>
        <v/>
      </c>
      <c r="M110" s="9"/>
      <c r="N110" s="17">
        <f t="shared" si="23"/>
        <v>1.6636167027117565E-3</v>
      </c>
      <c r="O110" s="17">
        <f t="shared" ca="1" si="24"/>
        <v>3.0899003691278182E-3</v>
      </c>
      <c r="Q110" s="3">
        <f>+'Share Values'!E104</f>
        <v>42047</v>
      </c>
      <c r="R110" s="4">
        <f ca="1">+'Share Values'!CL104</f>
        <v>1058320.912</v>
      </c>
      <c r="S110" s="9">
        <f t="shared" ca="1" si="18"/>
        <v>5.8320912000000114E-2</v>
      </c>
      <c r="T110" s="4">
        <f>+'Share Values'!C104</f>
        <v>15228.5</v>
      </c>
      <c r="U110" s="9">
        <f>Returns!T110/Returns!$T$18-1</f>
        <v>2.8577410944655268E-2</v>
      </c>
      <c r="V110" s="9"/>
      <c r="W110" s="17">
        <f t="shared" ca="1" si="25"/>
        <v>5.2447988580903715E-3</v>
      </c>
      <c r="X110" s="17">
        <f t="shared" ca="1" si="26"/>
        <v>0</v>
      </c>
      <c r="Y110" s="17" t="str">
        <f t="shared" ca="1" si="27"/>
        <v/>
      </c>
      <c r="Z110" s="17"/>
      <c r="AA110" s="17">
        <f t="shared" si="28"/>
        <v>5.08200508200507E-3</v>
      </c>
      <c r="AB110" s="17">
        <f t="shared" ca="1" si="29"/>
        <v>1.6279377608530154E-4</v>
      </c>
    </row>
    <row r="111" spans="2:28" x14ac:dyDescent="0.15">
      <c r="B111" s="2">
        <f t="shared" ca="1" si="19"/>
        <v>94</v>
      </c>
      <c r="D111" s="3">
        <f t="shared" si="20"/>
        <v>42707</v>
      </c>
      <c r="E111" s="4" t="str">
        <f t="shared" si="16"/>
        <v/>
      </c>
      <c r="F111" s="9" t="str">
        <f ca="1">IFERROR(Returns!E111/E$18-1,"")</f>
        <v/>
      </c>
      <c r="G111" s="4" t="str">
        <f t="shared" si="17"/>
        <v/>
      </c>
      <c r="H111" s="9" t="str">
        <f>IFERROR(Returns!G111/G$18-1,"")</f>
        <v/>
      </c>
      <c r="I111" s="9"/>
      <c r="J111" s="17">
        <f t="shared" ca="1" si="15"/>
        <v>0</v>
      </c>
      <c r="K111" s="17">
        <f t="shared" ca="1" si="21"/>
        <v>0</v>
      </c>
      <c r="L111" s="17" t="str">
        <f t="shared" ca="1" si="22"/>
        <v/>
      </c>
      <c r="M111" s="9"/>
      <c r="N111" s="17" t="str">
        <f t="shared" si="23"/>
        <v/>
      </c>
      <c r="O111" s="17" t="str">
        <f t="shared" ca="1" si="24"/>
        <v/>
      </c>
      <c r="Q111" s="3">
        <f>+'Share Values'!E105</f>
        <v>42048</v>
      </c>
      <c r="R111" s="4">
        <f ca="1">+'Share Values'!CL105</f>
        <v>1061807.2519999999</v>
      </c>
      <c r="S111" s="9">
        <f t="shared" ca="1" si="18"/>
        <v>6.1807251999999924E-2</v>
      </c>
      <c r="T111" s="4">
        <f>+'Share Values'!C105</f>
        <v>15264.8</v>
      </c>
      <c r="U111" s="9">
        <f>Returns!T111/Returns!$T$18-1</f>
        <v>3.102921906871825E-2</v>
      </c>
      <c r="V111" s="9"/>
      <c r="W111" s="17">
        <f t="shared" ca="1" si="25"/>
        <v>3.2942181907862356E-3</v>
      </c>
      <c r="X111" s="17">
        <f t="shared" ca="1" si="26"/>
        <v>0</v>
      </c>
      <c r="Y111" s="17" t="str">
        <f t="shared" ca="1" si="27"/>
        <v/>
      </c>
      <c r="Z111" s="17"/>
      <c r="AA111" s="17">
        <f t="shared" si="28"/>
        <v>2.3836884788390744E-3</v>
      </c>
      <c r="AB111" s="17">
        <f t="shared" ca="1" si="29"/>
        <v>9.1052971194716115E-4</v>
      </c>
    </row>
    <row r="112" spans="2:28" x14ac:dyDescent="0.15">
      <c r="B112" s="2">
        <f t="shared" ca="1" si="19"/>
        <v>95</v>
      </c>
      <c r="D112" s="3">
        <f t="shared" si="20"/>
        <v>42708</v>
      </c>
      <c r="E112" s="4" t="str">
        <f t="shared" si="16"/>
        <v/>
      </c>
      <c r="F112" s="9" t="str">
        <f ca="1">IFERROR(Returns!E112/E$18-1,"")</f>
        <v/>
      </c>
      <c r="G112" s="4" t="str">
        <f t="shared" si="17"/>
        <v/>
      </c>
      <c r="H112" s="9" t="str">
        <f>IFERROR(Returns!G112/G$18-1,"")</f>
        <v/>
      </c>
      <c r="I112" s="9"/>
      <c r="J112" s="17">
        <f t="shared" ca="1" si="15"/>
        <v>0</v>
      </c>
      <c r="K112" s="17">
        <f t="shared" ca="1" si="21"/>
        <v>0</v>
      </c>
      <c r="L112" s="17" t="str">
        <f t="shared" ca="1" si="22"/>
        <v/>
      </c>
      <c r="M112" s="9"/>
      <c r="N112" s="17" t="str">
        <f t="shared" si="23"/>
        <v/>
      </c>
      <c r="O112" s="17" t="str">
        <f t="shared" ca="1" si="24"/>
        <v/>
      </c>
      <c r="Q112" s="3">
        <f>+'Share Values'!E106</f>
        <v>42052</v>
      </c>
      <c r="R112" s="4">
        <f ca="1">+'Share Values'!CL106</f>
        <v>1064048.932</v>
      </c>
      <c r="S112" s="9">
        <f t="shared" ca="1" si="18"/>
        <v>6.4048931999999947E-2</v>
      </c>
      <c r="T112" s="4">
        <f>+'Share Values'!C106</f>
        <v>15284.6</v>
      </c>
      <c r="U112" s="9">
        <f>Returns!T112/Returns!$T$18-1</f>
        <v>3.2366568954570685E-2</v>
      </c>
      <c r="V112" s="9"/>
      <c r="W112" s="17">
        <f t="shared" ca="1" si="25"/>
        <v>2.1111929644272998E-3</v>
      </c>
      <c r="X112" s="17">
        <f t="shared" ca="1" si="26"/>
        <v>0</v>
      </c>
      <c r="Y112" s="17" t="str">
        <f t="shared" ca="1" si="27"/>
        <v/>
      </c>
      <c r="Z112" s="17"/>
      <c r="AA112" s="17">
        <f t="shared" si="28"/>
        <v>1.2971018290446334E-3</v>
      </c>
      <c r="AB112" s="17">
        <f t="shared" ca="1" si="29"/>
        <v>8.1409113538266631E-4</v>
      </c>
    </row>
    <row r="113" spans="2:28" x14ac:dyDescent="0.15">
      <c r="B113" s="2">
        <f t="shared" ca="1" si="19"/>
        <v>96</v>
      </c>
      <c r="D113" s="3">
        <f t="shared" si="20"/>
        <v>42709</v>
      </c>
      <c r="E113" s="4">
        <f t="shared" ca="1" si="16"/>
        <v>974073.37199999997</v>
      </c>
      <c r="F113" s="9">
        <f ca="1">IFERROR(Returns!E113/E$18-1,"")</f>
        <v>-8.9252531541390678E-2</v>
      </c>
      <c r="G113" s="4">
        <f t="shared" si="17"/>
        <v>15095.2</v>
      </c>
      <c r="H113" s="9">
        <f>IFERROR(Returns!G113/G$18-1,"")</f>
        <v>2.8010269751224115E-2</v>
      </c>
      <c r="I113" s="9"/>
      <c r="J113" s="17">
        <f t="shared" ref="J113:J176" ca="1" si="30">IF(OR(D113&lt;$R$5,D113&gt;$R$6),"",IFERROR((E113/E112)-1,0))</f>
        <v>0</v>
      </c>
      <c r="K113" s="17">
        <f t="shared" ca="1" si="21"/>
        <v>0</v>
      </c>
      <c r="L113" s="17" t="str">
        <f t="shared" ca="1" si="22"/>
        <v/>
      </c>
      <c r="M113" s="9"/>
      <c r="N113" s="17" t="str">
        <f t="shared" si="23"/>
        <v/>
      </c>
      <c r="O113" s="17" t="str">
        <f t="shared" ca="1" si="24"/>
        <v/>
      </c>
      <c r="Q113" s="3">
        <f>+'Share Values'!E107</f>
        <v>42053</v>
      </c>
      <c r="R113" s="4">
        <f ca="1">+'Share Values'!CL107</f>
        <v>1058051.632</v>
      </c>
      <c r="S113" s="9">
        <f t="shared" ca="1" si="18"/>
        <v>5.8051631999999964E-2</v>
      </c>
      <c r="T113" s="4">
        <f>+'Share Values'!C107</f>
        <v>15212.8</v>
      </c>
      <c r="U113" s="9">
        <f>Returns!T113/Returns!$T$18-1</f>
        <v>2.7516987045267172E-2</v>
      </c>
      <c r="V113" s="9"/>
      <c r="W113" s="17">
        <f t="shared" ca="1" si="25"/>
        <v>-5.6363009440998368E-3</v>
      </c>
      <c r="X113" s="17">
        <f t="shared" ca="1" si="26"/>
        <v>-5.6363009440998368E-3</v>
      </c>
      <c r="Y113" s="17">
        <f t="shared" ca="1" si="27"/>
        <v>-5.6363009440998368E-3</v>
      </c>
      <c r="Z113" s="17"/>
      <c r="AA113" s="17">
        <f t="shared" si="28"/>
        <v>-4.6975386990828483E-3</v>
      </c>
      <c r="AB113" s="17">
        <f t="shared" ca="1" si="29"/>
        <v>-9.3876224501698857E-4</v>
      </c>
    </row>
    <row r="114" spans="2:28" x14ac:dyDescent="0.15">
      <c r="B114" s="2">
        <f t="shared" ca="1" si="19"/>
        <v>97</v>
      </c>
      <c r="D114" s="3">
        <f t="shared" si="20"/>
        <v>42710</v>
      </c>
      <c r="E114" s="4">
        <f t="shared" ca="1" si="16"/>
        <v>973790.0619999998</v>
      </c>
      <c r="F114" s="9">
        <f ca="1">IFERROR(Returns!E114/E$18-1,"")</f>
        <v>-8.9517423152953191E-2</v>
      </c>
      <c r="G114" s="4">
        <f t="shared" si="17"/>
        <v>15125.8</v>
      </c>
      <c r="H114" s="9">
        <f>IFERROR(Returns!G114/G$18-1,"")</f>
        <v>3.0094184787420319E-2</v>
      </c>
      <c r="I114" s="9"/>
      <c r="J114" s="17">
        <f t="shared" ca="1" si="30"/>
        <v>-2.9085077997614839E-4</v>
      </c>
      <c r="K114" s="17">
        <f t="shared" ca="1" si="21"/>
        <v>-2.9085077997614839E-4</v>
      </c>
      <c r="L114" s="17">
        <f t="shared" ca="1" si="22"/>
        <v>-2.9085077997614839E-4</v>
      </c>
      <c r="M114" s="9"/>
      <c r="N114" s="17">
        <f t="shared" si="23"/>
        <v>2.0271344533360214E-3</v>
      </c>
      <c r="O114" s="17">
        <f t="shared" ca="1" si="24"/>
        <v>-2.3179852333121698E-3</v>
      </c>
      <c r="Q114" s="3">
        <f>+'Share Values'!E108</f>
        <v>42054</v>
      </c>
      <c r="R114" s="4">
        <f ca="1">+'Share Values'!CL108</f>
        <v>1057322.612</v>
      </c>
      <c r="S114" s="9">
        <f t="shared" ca="1" si="18"/>
        <v>5.7322611999999884E-2</v>
      </c>
      <c r="T114" s="4">
        <f>+'Share Values'!C108</f>
        <v>15180.3</v>
      </c>
      <c r="U114" s="9">
        <f>Returns!T114/Returns!$T$18-1</f>
        <v>2.5321842030610497E-2</v>
      </c>
      <c r="V114" s="9"/>
      <c r="W114" s="17">
        <f t="shared" ca="1" si="25"/>
        <v>-6.8902119513958304E-4</v>
      </c>
      <c r="X114" s="17">
        <f t="shared" ca="1" si="26"/>
        <v>-6.8902119513958304E-4</v>
      </c>
      <c r="Y114" s="17">
        <f t="shared" ca="1" si="27"/>
        <v>-6.3214386084267105E-3</v>
      </c>
      <c r="Z114" s="17"/>
      <c r="AA114" s="17">
        <f t="shared" si="28"/>
        <v>-2.1363588557005153E-3</v>
      </c>
      <c r="AB114" s="17">
        <f t="shared" ca="1" si="29"/>
        <v>1.4473376605609323E-3</v>
      </c>
    </row>
    <row r="115" spans="2:28" x14ac:dyDescent="0.15">
      <c r="B115" s="2">
        <f t="shared" ca="1" si="19"/>
        <v>98</v>
      </c>
      <c r="D115" s="3">
        <f t="shared" si="20"/>
        <v>42711</v>
      </c>
      <c r="E115" s="4">
        <f t="shared" ca="1" si="16"/>
        <v>976864.26199999987</v>
      </c>
      <c r="F115" s="9">
        <f ca="1">IFERROR(Returns!E115/E$18-1,"")</f>
        <v>-8.6643081293277024E-2</v>
      </c>
      <c r="G115" s="4">
        <f t="shared" si="17"/>
        <v>15237.8</v>
      </c>
      <c r="H115" s="9">
        <f>IFERROR(Returns!G115/G$18-1,"")</f>
        <v>3.7721586227092319E-2</v>
      </c>
      <c r="I115" s="9"/>
      <c r="J115" s="17">
        <f t="shared" ca="1" si="30"/>
        <v>3.156943287843994E-3</v>
      </c>
      <c r="K115" s="17">
        <f t="shared" ca="1" si="21"/>
        <v>0</v>
      </c>
      <c r="L115" s="17" t="str">
        <f t="shared" ca="1" si="22"/>
        <v/>
      </c>
      <c r="M115" s="9"/>
      <c r="N115" s="17">
        <f t="shared" si="23"/>
        <v>7.4045670311653211E-3</v>
      </c>
      <c r="O115" s="17">
        <f t="shared" ca="1" si="24"/>
        <v>-4.2476237433213271E-3</v>
      </c>
      <c r="Q115" s="3">
        <f>+'Share Values'!E109</f>
        <v>42055</v>
      </c>
      <c r="R115" s="4">
        <f ca="1">+'Share Values'!CL109</f>
        <v>1055699.112</v>
      </c>
      <c r="S115" s="9">
        <f t="shared" ca="1" si="18"/>
        <v>5.5699111999999884E-2</v>
      </c>
      <c r="T115" s="4">
        <f>+'Share Values'!C109</f>
        <v>15172.2</v>
      </c>
      <c r="U115" s="9">
        <f>Returns!T115/Returns!$T$18-1</f>
        <v>2.4774744350034572E-2</v>
      </c>
      <c r="V115" s="9"/>
      <c r="W115" s="17">
        <f t="shared" ca="1" si="25"/>
        <v>-1.535482152348E-3</v>
      </c>
      <c r="X115" s="17">
        <f t="shared" ca="1" si="26"/>
        <v>-1.535482152348E-3</v>
      </c>
      <c r="Y115" s="17">
        <f t="shared" ca="1" si="27"/>
        <v>-7.847214304614325E-3</v>
      </c>
      <c r="Z115" s="17"/>
      <c r="AA115" s="17">
        <f t="shared" si="28"/>
        <v>-5.3358629276090142E-4</v>
      </c>
      <c r="AB115" s="17">
        <f t="shared" ca="1" si="29"/>
        <v>-1.0018958595870986E-3</v>
      </c>
    </row>
    <row r="116" spans="2:28" x14ac:dyDescent="0.15">
      <c r="B116" s="2">
        <f t="shared" ca="1" si="19"/>
        <v>99</v>
      </c>
      <c r="D116" s="3">
        <f t="shared" si="20"/>
        <v>42712</v>
      </c>
      <c r="E116" s="4">
        <f t="shared" ca="1" si="16"/>
        <v>983053.17200000002</v>
      </c>
      <c r="F116" s="9">
        <f ca="1">IFERROR(Returns!E116/E$18-1,"")</f>
        <v>-8.0856521186983166E-2</v>
      </c>
      <c r="G116" s="4">
        <f t="shared" si="17"/>
        <v>15295.2</v>
      </c>
      <c r="H116" s="9">
        <f>IFERROR(Returns!G116/G$18-1,"")</f>
        <v>4.163062946492424E-2</v>
      </c>
      <c r="I116" s="9"/>
      <c r="J116" s="17">
        <f t="shared" ca="1" si="30"/>
        <v>6.3354861476139224E-3</v>
      </c>
      <c r="K116" s="17">
        <f t="shared" ca="1" si="21"/>
        <v>0</v>
      </c>
      <c r="L116" s="17" t="str">
        <f t="shared" ca="1" si="22"/>
        <v/>
      </c>
      <c r="M116" s="9"/>
      <c r="N116" s="17">
        <f t="shared" si="23"/>
        <v>3.7669479846174081E-3</v>
      </c>
      <c r="O116" s="17">
        <f t="shared" ca="1" si="24"/>
        <v>2.5685381629965143E-3</v>
      </c>
      <c r="Q116" s="3">
        <f>+'Share Values'!E110</f>
        <v>42058</v>
      </c>
      <c r="R116" s="4">
        <f ca="1">+'Share Values'!CL110</f>
        <v>1054590.672</v>
      </c>
      <c r="S116" s="9">
        <f t="shared" ca="1" si="18"/>
        <v>5.4590672000000007E-2</v>
      </c>
      <c r="T116" s="4">
        <f>+'Share Values'!C110</f>
        <v>15200.3</v>
      </c>
      <c r="U116" s="9">
        <f>Returns!T116/Returns!$T$18-1</f>
        <v>2.6672700501168434E-2</v>
      </c>
      <c r="V116" s="9"/>
      <c r="W116" s="17">
        <f t="shared" ca="1" si="25"/>
        <v>-1.0499582574243771E-3</v>
      </c>
      <c r="X116" s="17">
        <f t="shared" ca="1" si="26"/>
        <v>-1.0499582574243771E-3</v>
      </c>
      <c r="Y116" s="17">
        <f t="shared" ca="1" si="27"/>
        <v>-8.8889333145818483E-3</v>
      </c>
      <c r="Z116" s="17"/>
      <c r="AA116" s="17">
        <f t="shared" si="28"/>
        <v>1.8520715519172448E-3</v>
      </c>
      <c r="AB116" s="17">
        <f t="shared" ca="1" si="29"/>
        <v>-2.9020298093416219E-3</v>
      </c>
    </row>
    <row r="117" spans="2:28" x14ac:dyDescent="0.15">
      <c r="B117" s="2">
        <f t="shared" ca="1" si="19"/>
        <v>100</v>
      </c>
      <c r="D117" s="3">
        <f t="shared" si="20"/>
        <v>42713</v>
      </c>
      <c r="E117" s="4">
        <f t="shared" ca="1" si="16"/>
        <v>981441.022</v>
      </c>
      <c r="F117" s="9">
        <f ca="1">IFERROR(Returns!E117/E$18-1,"")</f>
        <v>-8.2363863008945604E-2</v>
      </c>
      <c r="G117" s="4">
        <f t="shared" si="17"/>
        <v>15312.2</v>
      </c>
      <c r="H117" s="9">
        <f>IFERROR(Returns!G117/G$18-1,"")</f>
        <v>4.2788360040588724E-2</v>
      </c>
      <c r="I117" s="9"/>
      <c r="J117" s="17">
        <f t="shared" ca="1" si="30"/>
        <v>-1.6399418118148157E-3</v>
      </c>
      <c r="K117" s="17">
        <f t="shared" ca="1" si="21"/>
        <v>-1.6399418118148157E-3</v>
      </c>
      <c r="L117" s="17">
        <f t="shared" ca="1" si="22"/>
        <v>-1.6399418118148157E-3</v>
      </c>
      <c r="M117" s="9"/>
      <c r="N117" s="17">
        <f t="shared" si="23"/>
        <v>1.111459804383097E-3</v>
      </c>
      <c r="O117" s="17">
        <f t="shared" ca="1" si="24"/>
        <v>-2.7514016161979127E-3</v>
      </c>
      <c r="Q117" s="3">
        <f>+'Share Values'!E111</f>
        <v>42059</v>
      </c>
      <c r="R117" s="4">
        <f ca="1">+'Share Values'!CL111</f>
        <v>1053686.5819999999</v>
      </c>
      <c r="S117" s="9">
        <f t="shared" ca="1" si="18"/>
        <v>5.3686581999999872E-2</v>
      </c>
      <c r="T117" s="4">
        <f>+'Share Values'!C111</f>
        <v>15165</v>
      </c>
      <c r="U117" s="9">
        <f>Returns!T117/Returns!$T$18-1</f>
        <v>2.4288435300633626E-2</v>
      </c>
      <c r="V117" s="9"/>
      <c r="W117" s="17">
        <f t="shared" ca="1" si="25"/>
        <v>-8.5728996472678176E-4</v>
      </c>
      <c r="X117" s="17">
        <f t="shared" ca="1" si="26"/>
        <v>-8.5728996472678176E-4</v>
      </c>
      <c r="Y117" s="17">
        <f t="shared" ca="1" si="27"/>
        <v>-9.7386028859809404E-3</v>
      </c>
      <c r="Z117" s="17"/>
      <c r="AA117" s="17">
        <f t="shared" si="28"/>
        <v>-2.32232258573839E-3</v>
      </c>
      <c r="AB117" s="17">
        <f t="shared" ca="1" si="29"/>
        <v>1.4650326210116082E-3</v>
      </c>
    </row>
    <row r="118" spans="2:28" x14ac:dyDescent="0.15">
      <c r="B118" s="2">
        <f t="shared" ca="1" si="19"/>
        <v>101</v>
      </c>
      <c r="D118" s="3">
        <f t="shared" si="20"/>
        <v>42714</v>
      </c>
      <c r="E118" s="4" t="str">
        <f t="shared" si="16"/>
        <v/>
      </c>
      <c r="F118" s="9" t="str">
        <f ca="1">IFERROR(Returns!E118/E$18-1,"")</f>
        <v/>
      </c>
      <c r="G118" s="4" t="str">
        <f t="shared" si="17"/>
        <v/>
      </c>
      <c r="H118" s="9" t="str">
        <f>IFERROR(Returns!G118/G$18-1,"")</f>
        <v/>
      </c>
      <c r="I118" s="9"/>
      <c r="J118" s="17">
        <f t="shared" ca="1" si="30"/>
        <v>0</v>
      </c>
      <c r="K118" s="17">
        <f t="shared" ca="1" si="21"/>
        <v>0</v>
      </c>
      <c r="L118" s="17" t="str">
        <f t="shared" ca="1" si="22"/>
        <v/>
      </c>
      <c r="M118" s="9"/>
      <c r="N118" s="17" t="str">
        <f t="shared" si="23"/>
        <v/>
      </c>
      <c r="O118" s="17" t="str">
        <f t="shared" ca="1" si="24"/>
        <v/>
      </c>
      <c r="Q118" s="3">
        <f>+'Share Values'!E112</f>
        <v>42060</v>
      </c>
      <c r="R118" s="4">
        <f ca="1">+'Share Values'!CL112</f>
        <v>1059224.392</v>
      </c>
      <c r="S118" s="9">
        <f t="shared" ca="1" si="18"/>
        <v>5.9224391999999959E-2</v>
      </c>
      <c r="T118" s="4">
        <f>+'Share Values'!C112</f>
        <v>15228.6</v>
      </c>
      <c r="U118" s="9">
        <f>Returns!T118/Returns!$T$18-1</f>
        <v>2.8584165237008241E-2</v>
      </c>
      <c r="V118" s="9"/>
      <c r="W118" s="17">
        <f t="shared" ca="1" si="25"/>
        <v>5.255652007534195E-3</v>
      </c>
      <c r="X118" s="17">
        <f t="shared" ca="1" si="26"/>
        <v>0</v>
      </c>
      <c r="Y118" s="17" t="str">
        <f t="shared" ca="1" si="27"/>
        <v/>
      </c>
      <c r="Z118" s="17"/>
      <c r="AA118" s="17">
        <f t="shared" si="28"/>
        <v>4.1938674579624635E-3</v>
      </c>
      <c r="AB118" s="17">
        <f t="shared" ca="1" si="29"/>
        <v>1.0617845495717315E-3</v>
      </c>
    </row>
    <row r="119" spans="2:28" x14ac:dyDescent="0.15">
      <c r="B119" s="2">
        <f t="shared" ca="1" si="19"/>
        <v>102</v>
      </c>
      <c r="D119" s="3">
        <f t="shared" si="20"/>
        <v>42715</v>
      </c>
      <c r="E119" s="4" t="str">
        <f t="shared" si="16"/>
        <v/>
      </c>
      <c r="F119" s="9" t="str">
        <f ca="1">IFERROR(Returns!E119/E$18-1,"")</f>
        <v/>
      </c>
      <c r="G119" s="4" t="str">
        <f t="shared" si="17"/>
        <v/>
      </c>
      <c r="H119" s="9" t="str">
        <f>IFERROR(Returns!G119/G$18-1,"")</f>
        <v/>
      </c>
      <c r="I119" s="9"/>
      <c r="J119" s="17">
        <f t="shared" ca="1" si="30"/>
        <v>0</v>
      </c>
      <c r="K119" s="17">
        <f t="shared" ca="1" si="21"/>
        <v>0</v>
      </c>
      <c r="L119" s="17" t="str">
        <f t="shared" ca="1" si="22"/>
        <v/>
      </c>
      <c r="M119" s="9"/>
      <c r="N119" s="17" t="str">
        <f t="shared" si="23"/>
        <v/>
      </c>
      <c r="O119" s="17" t="str">
        <f t="shared" ca="1" si="24"/>
        <v/>
      </c>
      <c r="Q119" s="3">
        <f>+'Share Values'!E113</f>
        <v>42061</v>
      </c>
      <c r="R119" s="4">
        <f ca="1">+'Share Values'!CL113</f>
        <v>1060369.5919999999</v>
      </c>
      <c r="S119" s="9">
        <f t="shared" ca="1" si="18"/>
        <v>6.0369592000000027E-2</v>
      </c>
      <c r="T119" s="4">
        <f>+'Share Values'!C113</f>
        <v>15241.2</v>
      </c>
      <c r="U119" s="9">
        <f>Returns!T119/Returns!$T$18-1</f>
        <v>2.943520607345973E-2</v>
      </c>
      <c r="V119" s="9"/>
      <c r="W119" s="17">
        <f t="shared" ca="1" si="25"/>
        <v>1.0811684555693812E-3</v>
      </c>
      <c r="X119" s="17">
        <f t="shared" ca="1" si="26"/>
        <v>0</v>
      </c>
      <c r="Y119" s="17" t="str">
        <f t="shared" ca="1" si="27"/>
        <v/>
      </c>
      <c r="Z119" s="17"/>
      <c r="AA119" s="17">
        <f t="shared" si="28"/>
        <v>8.2739056774761011E-4</v>
      </c>
      <c r="AB119" s="17">
        <f t="shared" ca="1" si="29"/>
        <v>2.5377788782177113E-4</v>
      </c>
    </row>
    <row r="120" spans="2:28" x14ac:dyDescent="0.15">
      <c r="B120" s="2">
        <f t="shared" ca="1" si="19"/>
        <v>103</v>
      </c>
      <c r="D120" s="3">
        <f t="shared" si="20"/>
        <v>42716</v>
      </c>
      <c r="E120" s="4">
        <f t="shared" ca="1" si="16"/>
        <v>977255.97199999995</v>
      </c>
      <c r="F120" s="9">
        <f ca="1">IFERROR(Returns!E120/E$18-1,"")</f>
        <v>-8.62768369208049E-2</v>
      </c>
      <c r="G120" s="4">
        <f t="shared" si="17"/>
        <v>15287.7</v>
      </c>
      <c r="H120" s="9">
        <f>IFERROR(Returns!G120/G$18-1,"")</f>
        <v>4.1119865975660419E-2</v>
      </c>
      <c r="I120" s="9"/>
      <c r="J120" s="17">
        <f t="shared" ca="1" si="30"/>
        <v>0</v>
      </c>
      <c r="K120" s="17">
        <f t="shared" ca="1" si="21"/>
        <v>0</v>
      </c>
      <c r="L120" s="17" t="str">
        <f t="shared" ca="1" si="22"/>
        <v/>
      </c>
      <c r="M120" s="9"/>
      <c r="N120" s="17" t="str">
        <f t="shared" si="23"/>
        <v/>
      </c>
      <c r="O120" s="17" t="str">
        <f t="shared" ca="1" si="24"/>
        <v/>
      </c>
      <c r="Q120" s="3">
        <f>+'Share Values'!E114</f>
        <v>42062</v>
      </c>
      <c r="R120" s="4">
        <f ca="1">+'Share Values'!CL114</f>
        <v>1061039.2120000001</v>
      </c>
      <c r="S120" s="9">
        <f t="shared" ca="1" si="18"/>
        <v>6.1039212000000065E-2</v>
      </c>
      <c r="T120" s="4">
        <f>+'Share Values'!C114</f>
        <v>15234.3</v>
      </c>
      <c r="U120" s="9">
        <f>Returns!T120/Returns!$T$18-1</f>
        <v>2.8969159901117036E-2</v>
      </c>
      <c r="V120" s="9"/>
      <c r="W120" s="17">
        <f t="shared" ca="1" si="25"/>
        <v>6.3149679607188425E-4</v>
      </c>
      <c r="X120" s="17">
        <f t="shared" ca="1" si="26"/>
        <v>0</v>
      </c>
      <c r="Y120" s="17" t="str">
        <f t="shared" ca="1" si="27"/>
        <v/>
      </c>
      <c r="Z120" s="17"/>
      <c r="AA120" s="17">
        <f t="shared" si="28"/>
        <v>-4.5272025824749651E-4</v>
      </c>
      <c r="AB120" s="17">
        <f t="shared" ca="1" si="29"/>
        <v>1.0842170543193808E-3</v>
      </c>
    </row>
    <row r="121" spans="2:28" x14ac:dyDescent="0.15">
      <c r="B121" s="2">
        <f t="shared" ca="1" si="19"/>
        <v>104</v>
      </c>
      <c r="D121" s="3">
        <f t="shared" si="20"/>
        <v>42717</v>
      </c>
      <c r="E121" s="4">
        <f t="shared" ca="1" si="16"/>
        <v>980679.61199999996</v>
      </c>
      <c r="F121" s="9">
        <f ca="1">IFERROR(Returns!E121/E$18-1,"")</f>
        <v>-8.3075772655480051E-2</v>
      </c>
      <c r="G121" s="4">
        <f t="shared" si="17"/>
        <v>15385.3</v>
      </c>
      <c r="H121" s="9">
        <f>IFERROR(Returns!G121/G$18-1,"")</f>
        <v>4.7766601515945917E-2</v>
      </c>
      <c r="I121" s="9"/>
      <c r="J121" s="17">
        <f t="shared" ca="1" si="30"/>
        <v>3.5033195990539223E-3</v>
      </c>
      <c r="K121" s="17">
        <f t="shared" ca="1" si="21"/>
        <v>0</v>
      </c>
      <c r="L121" s="17" t="str">
        <f t="shared" ca="1" si="22"/>
        <v/>
      </c>
      <c r="M121" s="9"/>
      <c r="N121" s="17">
        <f t="shared" si="23"/>
        <v>6.3842173773687172E-3</v>
      </c>
      <c r="O121" s="17">
        <f t="shared" ca="1" si="24"/>
        <v>-2.8808977783147949E-3</v>
      </c>
      <c r="Q121" s="3">
        <f>+'Share Values'!E115</f>
        <v>42065</v>
      </c>
      <c r="R121" s="4">
        <f ca="1">+'Share Values'!CL115</f>
        <v>1063368.432</v>
      </c>
      <c r="S121" s="9">
        <f t="shared" ca="1" si="18"/>
        <v>6.3368432000000086E-2</v>
      </c>
      <c r="T121" s="4">
        <f>+'Share Values'!C115</f>
        <v>15264.1</v>
      </c>
      <c r="U121" s="9">
        <f>Returns!T121/Returns!$T$18-1</f>
        <v>3.0981939022248772E-2</v>
      </c>
      <c r="V121" s="9"/>
      <c r="W121" s="17">
        <f t="shared" ca="1" si="25"/>
        <v>2.195225184571159E-3</v>
      </c>
      <c r="X121" s="17">
        <f t="shared" ca="1" si="26"/>
        <v>0</v>
      </c>
      <c r="Y121" s="17" t="str">
        <f t="shared" ca="1" si="27"/>
        <v/>
      </c>
      <c r="Z121" s="17"/>
      <c r="AA121" s="17">
        <f t="shared" si="28"/>
        <v>1.9561121941933379E-3</v>
      </c>
      <c r="AB121" s="17">
        <f t="shared" ca="1" si="29"/>
        <v>2.3911299037782108E-4</v>
      </c>
    </row>
    <row r="122" spans="2:28" x14ac:dyDescent="0.15">
      <c r="B122" s="2">
        <f t="shared" ca="1" si="19"/>
        <v>105</v>
      </c>
      <c r="D122" s="3">
        <f t="shared" si="20"/>
        <v>42718</v>
      </c>
      <c r="E122" s="4">
        <f t="shared" ca="1" si="16"/>
        <v>967670.01199999987</v>
      </c>
      <c r="F122" s="9">
        <f ca="1">IFERROR(Returns!E122/E$18-1,"")</f>
        <v>-9.5239599946366327E-2</v>
      </c>
      <c r="G122" s="4">
        <f t="shared" si="17"/>
        <v>15197.2</v>
      </c>
      <c r="H122" s="9">
        <f>IFERROR(Returns!G122/G$18-1,"")</f>
        <v>3.4956653205211241E-2</v>
      </c>
      <c r="I122" s="9"/>
      <c r="J122" s="17">
        <f t="shared" ca="1" si="30"/>
        <v>-1.3265902381174532E-2</v>
      </c>
      <c r="K122" s="17">
        <f t="shared" ca="1" si="21"/>
        <v>-1.3265902381174532E-2</v>
      </c>
      <c r="L122" s="17">
        <f t="shared" ca="1" si="22"/>
        <v>-1.3265902381174532E-2</v>
      </c>
      <c r="M122" s="9"/>
      <c r="N122" s="17">
        <f t="shared" si="23"/>
        <v>-1.2225955944960343E-2</v>
      </c>
      <c r="O122" s="17">
        <f t="shared" ca="1" si="24"/>
        <v>-1.0399464362141897E-3</v>
      </c>
      <c r="Q122" s="3">
        <f>+'Share Values'!E116</f>
        <v>42066</v>
      </c>
      <c r="R122" s="4">
        <f ca="1">+'Share Values'!CL116</f>
        <v>1057706.5620000002</v>
      </c>
      <c r="S122" s="9">
        <f t="shared" ca="1" si="18"/>
        <v>5.7706562000000128E-2</v>
      </c>
      <c r="T122" s="4">
        <f>+'Share Values'!C116</f>
        <v>15133.9</v>
      </c>
      <c r="U122" s="9">
        <f>Returns!T122/Returns!$T$18-1</f>
        <v>2.2187850378915908E-2</v>
      </c>
      <c r="V122" s="9"/>
      <c r="W122" s="17">
        <f t="shared" ca="1" si="25"/>
        <v>-5.3244668824247166E-3</v>
      </c>
      <c r="X122" s="17">
        <f t="shared" ca="1" si="26"/>
        <v>-5.3244668824247166E-3</v>
      </c>
      <c r="Y122" s="17">
        <f t="shared" ca="1" si="27"/>
        <v>-5.3244668824247166E-3</v>
      </c>
      <c r="Z122" s="17"/>
      <c r="AA122" s="17">
        <f t="shared" si="28"/>
        <v>-8.5298183319030274E-3</v>
      </c>
      <c r="AB122" s="17">
        <f t="shared" ca="1" si="29"/>
        <v>3.2053514494783109E-3</v>
      </c>
    </row>
    <row r="123" spans="2:28" x14ac:dyDescent="0.15">
      <c r="B123" s="2">
        <f t="shared" ca="1" si="19"/>
        <v>106</v>
      </c>
      <c r="D123" s="3">
        <f t="shared" si="20"/>
        <v>42719</v>
      </c>
      <c r="E123" s="4">
        <f t="shared" ca="1" si="16"/>
        <v>961188.33200000005</v>
      </c>
      <c r="F123" s="9">
        <f ca="1">IFERROR(Returns!E123/E$18-1,"")</f>
        <v>-0.10129989665608752</v>
      </c>
      <c r="G123" s="4">
        <f t="shared" si="17"/>
        <v>15218.3</v>
      </c>
      <c r="H123" s="9">
        <f>IFERROR(Returns!G123/G$18-1,"")</f>
        <v>3.6393601155006561E-2</v>
      </c>
      <c r="I123" s="9"/>
      <c r="J123" s="17">
        <f t="shared" ca="1" si="30"/>
        <v>-6.6982338189889301E-3</v>
      </c>
      <c r="K123" s="17">
        <f t="shared" ca="1" si="21"/>
        <v>-6.6982338189889301E-3</v>
      </c>
      <c r="L123" s="17">
        <f t="shared" ca="1" si="22"/>
        <v>-1.9875278084194425E-2</v>
      </c>
      <c r="M123" s="9"/>
      <c r="N123" s="17">
        <f t="shared" si="23"/>
        <v>1.3884136551469695E-3</v>
      </c>
      <c r="O123" s="17">
        <f t="shared" ca="1" si="24"/>
        <v>-8.0866474741358996E-3</v>
      </c>
      <c r="Q123" s="3">
        <f>+'Share Values'!E117</f>
        <v>42067</v>
      </c>
      <c r="R123" s="4">
        <f ca="1">+'Share Values'!CL117</f>
        <v>1055505.5819999999</v>
      </c>
      <c r="S123" s="9">
        <f t="shared" ca="1" si="18"/>
        <v>5.5505581999999887E-2</v>
      </c>
      <c r="T123" s="4">
        <f>+'Share Values'!C117</f>
        <v>15082.8</v>
      </c>
      <c r="U123" s="9">
        <f>Returns!T123/Returns!$T$18-1</f>
        <v>1.8736406986640031E-2</v>
      </c>
      <c r="V123" s="9"/>
      <c r="W123" s="17">
        <f t="shared" ca="1" si="25"/>
        <v>-2.0808985016018688E-3</v>
      </c>
      <c r="X123" s="17">
        <f t="shared" ca="1" si="26"/>
        <v>-2.0808985016018688E-3</v>
      </c>
      <c r="Y123" s="17">
        <f t="shared" ca="1" si="27"/>
        <v>-7.3942857088691305E-3</v>
      </c>
      <c r="Z123" s="17"/>
      <c r="AA123" s="17">
        <f t="shared" si="28"/>
        <v>-3.3765255486027934E-3</v>
      </c>
      <c r="AB123" s="17">
        <f t="shared" ca="1" si="29"/>
        <v>1.2956270470009246E-3</v>
      </c>
    </row>
    <row r="124" spans="2:28" x14ac:dyDescent="0.15">
      <c r="B124" s="2">
        <f t="shared" ca="1" si="19"/>
        <v>107</v>
      </c>
      <c r="D124" s="3">
        <f t="shared" si="20"/>
        <v>42720</v>
      </c>
      <c r="E124" s="4">
        <f t="shared" ca="1" si="16"/>
        <v>962334.70199999982</v>
      </c>
      <c r="F124" s="9">
        <f ca="1">IFERROR(Returns!E124/E$18-1,"")</f>
        <v>-0.10022805380992383</v>
      </c>
      <c r="G124" s="4">
        <f t="shared" si="17"/>
        <v>15252.2</v>
      </c>
      <c r="H124" s="9">
        <f>IFERROR(Returns!G124/G$18-1,"")</f>
        <v>3.870225212647882E-2</v>
      </c>
      <c r="I124" s="9"/>
      <c r="J124" s="17">
        <f t="shared" ca="1" si="30"/>
        <v>1.1926590885831256E-3</v>
      </c>
      <c r="K124" s="17">
        <f t="shared" ca="1" si="21"/>
        <v>0</v>
      </c>
      <c r="L124" s="17" t="str">
        <f t="shared" ca="1" si="22"/>
        <v/>
      </c>
      <c r="M124" s="9"/>
      <c r="N124" s="17">
        <f t="shared" si="23"/>
        <v>2.2275812672900575E-3</v>
      </c>
      <c r="O124" s="17">
        <f t="shared" ca="1" si="24"/>
        <v>-1.0349221787069318E-3</v>
      </c>
      <c r="Q124" s="3">
        <f>+'Share Values'!E118</f>
        <v>42068</v>
      </c>
      <c r="R124" s="4">
        <f ca="1">+'Share Values'!CL118</f>
        <v>1056179.182</v>
      </c>
      <c r="S124" s="9">
        <f t="shared" ca="1" si="18"/>
        <v>5.6179181999999939E-2</v>
      </c>
      <c r="T124" s="4">
        <f>+'Share Values'!C118</f>
        <v>15103.1</v>
      </c>
      <c r="U124" s="9">
        <f>Returns!T124/Returns!$T$18-1</f>
        <v>2.0107528334256441E-2</v>
      </c>
      <c r="V124" s="9"/>
      <c r="W124" s="17">
        <f t="shared" ca="1" si="25"/>
        <v>6.381775818975477E-4</v>
      </c>
      <c r="X124" s="17">
        <f t="shared" ca="1" si="26"/>
        <v>0</v>
      </c>
      <c r="Y124" s="17" t="str">
        <f t="shared" ca="1" si="27"/>
        <v/>
      </c>
      <c r="Z124" s="17"/>
      <c r="AA124" s="17">
        <f t="shared" si="28"/>
        <v>1.345903943564819E-3</v>
      </c>
      <c r="AB124" s="17">
        <f t="shared" ca="1" si="29"/>
        <v>-7.0772636166727132E-4</v>
      </c>
    </row>
    <row r="125" spans="2:28" x14ac:dyDescent="0.15">
      <c r="B125" s="2">
        <f t="shared" ca="1" si="19"/>
        <v>108</v>
      </c>
      <c r="D125" s="3">
        <f t="shared" si="20"/>
        <v>42721</v>
      </c>
      <c r="E125" s="4" t="str">
        <f t="shared" si="16"/>
        <v/>
      </c>
      <c r="F125" s="9" t="str">
        <f ca="1">IFERROR(Returns!E125/E$18-1,"")</f>
        <v/>
      </c>
      <c r="G125" s="4" t="str">
        <f t="shared" si="17"/>
        <v/>
      </c>
      <c r="H125" s="9" t="str">
        <f>IFERROR(Returns!G125/G$18-1,"")</f>
        <v/>
      </c>
      <c r="I125" s="9"/>
      <c r="J125" s="17">
        <f t="shared" ca="1" si="30"/>
        <v>0</v>
      </c>
      <c r="K125" s="17">
        <f t="shared" ca="1" si="21"/>
        <v>0</v>
      </c>
      <c r="L125" s="17" t="str">
        <f t="shared" ca="1" si="22"/>
        <v/>
      </c>
      <c r="M125" s="9"/>
      <c r="N125" s="17" t="str">
        <f t="shared" si="23"/>
        <v/>
      </c>
      <c r="O125" s="17" t="str">
        <f t="shared" ca="1" si="24"/>
        <v/>
      </c>
      <c r="Q125" s="3">
        <f>+'Share Values'!E119</f>
        <v>42069</v>
      </c>
      <c r="R125" s="4">
        <f ca="1">+'Share Values'!CL119</f>
        <v>1047395.012</v>
      </c>
      <c r="S125" s="9">
        <f t="shared" ca="1" si="18"/>
        <v>4.7395011999999959E-2</v>
      </c>
      <c r="T125" s="4">
        <f>+'Share Values'!C119</f>
        <v>14952.5</v>
      </c>
      <c r="U125" s="9">
        <f>Returns!T125/Returns!$T$18-1</f>
        <v>9.9355640509544152E-3</v>
      </c>
      <c r="V125" s="9"/>
      <c r="W125" s="17">
        <f t="shared" ca="1" si="25"/>
        <v>-8.3169315867087645E-3</v>
      </c>
      <c r="X125" s="17">
        <f t="shared" ca="1" si="26"/>
        <v>-8.3169315867087645E-3</v>
      </c>
      <c r="Y125" s="17">
        <f t="shared" ca="1" si="27"/>
        <v>-8.3169315867087645E-3</v>
      </c>
      <c r="Z125" s="17"/>
      <c r="AA125" s="17">
        <f t="shared" si="28"/>
        <v>-9.9714628122703486E-3</v>
      </c>
      <c r="AB125" s="17">
        <f t="shared" ca="1" si="29"/>
        <v>1.6545312255615841E-3</v>
      </c>
    </row>
    <row r="126" spans="2:28" x14ac:dyDescent="0.15">
      <c r="B126" s="2">
        <f t="shared" ca="1" si="19"/>
        <v>109</v>
      </c>
      <c r="D126" s="3">
        <f t="shared" si="20"/>
        <v>42722</v>
      </c>
      <c r="E126" s="4" t="str">
        <f t="shared" si="16"/>
        <v/>
      </c>
      <c r="F126" s="9" t="str">
        <f ca="1">IFERROR(Returns!E126/E$18-1,"")</f>
        <v/>
      </c>
      <c r="G126" s="4" t="str">
        <f t="shared" si="17"/>
        <v/>
      </c>
      <c r="H126" s="9" t="str">
        <f>IFERROR(Returns!G126/G$18-1,"")</f>
        <v/>
      </c>
      <c r="I126" s="9"/>
      <c r="J126" s="17">
        <f t="shared" ca="1" si="30"/>
        <v>0</v>
      </c>
      <c r="K126" s="17">
        <f t="shared" ca="1" si="21"/>
        <v>0</v>
      </c>
      <c r="L126" s="17" t="str">
        <f t="shared" ca="1" si="22"/>
        <v/>
      </c>
      <c r="M126" s="9"/>
      <c r="N126" s="17" t="str">
        <f t="shared" si="23"/>
        <v/>
      </c>
      <c r="O126" s="17" t="str">
        <f t="shared" ca="1" si="24"/>
        <v/>
      </c>
      <c r="Q126" s="3">
        <f>+'Share Values'!E120</f>
        <v>42072</v>
      </c>
      <c r="R126" s="4">
        <f ca="1">+'Share Values'!CL120</f>
        <v>1038642.3319999999</v>
      </c>
      <c r="S126" s="9">
        <f t="shared" ca="1" si="18"/>
        <v>3.8642332000000001E-2</v>
      </c>
      <c r="T126" s="4">
        <f>+'Share Values'!C120</f>
        <v>14854.5</v>
      </c>
      <c r="U126" s="9">
        <f>Returns!T126/Returns!$T$18-1</f>
        <v>3.3163575452199723E-3</v>
      </c>
      <c r="V126" s="9"/>
      <c r="W126" s="17">
        <f t="shared" ca="1" si="25"/>
        <v>-8.3566179900808057E-3</v>
      </c>
      <c r="X126" s="17">
        <f t="shared" ca="1" si="26"/>
        <v>-8.3566179900808057E-3</v>
      </c>
      <c r="Y126" s="17">
        <f t="shared" ca="1" si="27"/>
        <v>-1.6604048156669826E-2</v>
      </c>
      <c r="Z126" s="17"/>
      <c r="AA126" s="17">
        <f t="shared" si="28"/>
        <v>-6.554087945159659E-3</v>
      </c>
      <c r="AB126" s="17">
        <f t="shared" ca="1" si="29"/>
        <v>-1.8025300449211468E-3</v>
      </c>
    </row>
    <row r="127" spans="2:28" x14ac:dyDescent="0.15">
      <c r="B127" s="2">
        <f t="shared" ca="1" si="19"/>
        <v>110</v>
      </c>
      <c r="D127" s="3">
        <f t="shared" si="20"/>
        <v>42723</v>
      </c>
      <c r="E127" s="4">
        <f t="shared" ca="1" si="16"/>
        <v>965454.44200000016</v>
      </c>
      <c r="F127" s="9">
        <f ca="1">IFERROR(Returns!E127/E$18-1,"")</f>
        <v>-9.7311132570802483E-2</v>
      </c>
      <c r="G127" s="4">
        <f t="shared" si="17"/>
        <v>15269.9</v>
      </c>
      <c r="H127" s="9">
        <f>IFERROR(Returns!G127/G$18-1,"")</f>
        <v>3.9907653961141154E-2</v>
      </c>
      <c r="I127" s="9"/>
      <c r="J127" s="17">
        <f t="shared" ca="1" si="30"/>
        <v>0</v>
      </c>
      <c r="K127" s="17">
        <f t="shared" ca="1" si="21"/>
        <v>0</v>
      </c>
      <c r="L127" s="17" t="str">
        <f t="shared" ca="1" si="22"/>
        <v/>
      </c>
      <c r="M127" s="9"/>
      <c r="N127" s="17" t="str">
        <f t="shared" si="23"/>
        <v/>
      </c>
      <c r="O127" s="17" t="str">
        <f t="shared" ca="1" si="24"/>
        <v/>
      </c>
      <c r="Q127" s="3">
        <f>+'Share Values'!E121</f>
        <v>42073</v>
      </c>
      <c r="R127" s="4">
        <f ca="1">+'Share Values'!CL121</f>
        <v>1027257.2019999999</v>
      </c>
      <c r="S127" s="9">
        <f t="shared" ca="1" si="18"/>
        <v>2.7257201999999925E-2</v>
      </c>
      <c r="T127" s="4">
        <f>+'Share Values'!C121</f>
        <v>14641.8</v>
      </c>
      <c r="U127" s="9">
        <f>Returns!T127/Returns!$T$18-1</f>
        <v>-1.105002228916474E-2</v>
      </c>
      <c r="V127" s="9"/>
      <c r="W127" s="17">
        <f t="shared" ca="1" si="25"/>
        <v>-1.0961550140246024E-2</v>
      </c>
      <c r="X127" s="17">
        <f t="shared" ca="1" si="26"/>
        <v>-1.0961550140246024E-2</v>
      </c>
      <c r="Y127" s="17">
        <f t="shared" ca="1" si="27"/>
        <v>-2.7383592190515449E-2</v>
      </c>
      <c r="Z127" s="17"/>
      <c r="AA127" s="17">
        <f t="shared" si="28"/>
        <v>-1.4318893264667287E-2</v>
      </c>
      <c r="AB127" s="17">
        <f t="shared" ca="1" si="29"/>
        <v>3.3573431244212637E-3</v>
      </c>
    </row>
    <row r="128" spans="2:28" x14ac:dyDescent="0.15">
      <c r="B128" s="2">
        <f t="shared" ca="1" si="19"/>
        <v>111</v>
      </c>
      <c r="D128" s="3">
        <f t="shared" si="20"/>
        <v>42724</v>
      </c>
      <c r="E128" s="4">
        <f t="shared" ca="1" si="16"/>
        <v>964213.64199999999</v>
      </c>
      <c r="F128" s="9">
        <f ca="1">IFERROR(Returns!E128/E$18-1,"")</f>
        <v>-9.8471266387563428E-2</v>
      </c>
      <c r="G128" s="4">
        <f t="shared" si="17"/>
        <v>15293</v>
      </c>
      <c r="H128" s="9">
        <f>IFERROR(Returns!G128/G$18-1,"")</f>
        <v>4.1480805508073537E-2</v>
      </c>
      <c r="I128" s="9"/>
      <c r="J128" s="17">
        <f t="shared" ca="1" si="30"/>
        <v>-1.2851978778302131E-3</v>
      </c>
      <c r="K128" s="17">
        <f t="shared" ca="1" si="21"/>
        <v>-1.2851978778302131E-3</v>
      </c>
      <c r="L128" s="17">
        <f t="shared" ca="1" si="22"/>
        <v>-1.2851978778302131E-3</v>
      </c>
      <c r="M128" s="9"/>
      <c r="N128" s="17">
        <f t="shared" si="23"/>
        <v>1.5127800444010298E-3</v>
      </c>
      <c r="O128" s="17">
        <f t="shared" ca="1" si="24"/>
        <v>-2.7979779222312429E-3</v>
      </c>
      <c r="Q128" s="3">
        <f>+'Share Values'!E122</f>
        <v>42074</v>
      </c>
      <c r="R128" s="4">
        <f ca="1">+'Share Values'!CL122</f>
        <v>1033543.372</v>
      </c>
      <c r="S128" s="9">
        <f t="shared" ca="1" si="18"/>
        <v>3.3543372000000016E-2</v>
      </c>
      <c r="T128" s="4">
        <f>+'Share Values'!C122</f>
        <v>14739.2</v>
      </c>
      <c r="U128" s="9">
        <f>Returns!T128/Returns!$T$18-1</f>
        <v>-4.4713415375470245E-3</v>
      </c>
      <c r="V128" s="9"/>
      <c r="W128" s="17">
        <f t="shared" ca="1" si="25"/>
        <v>6.1193730136535063E-3</v>
      </c>
      <c r="X128" s="17">
        <f t="shared" ca="1" si="26"/>
        <v>0</v>
      </c>
      <c r="Y128" s="17" t="str">
        <f t="shared" ca="1" si="27"/>
        <v/>
      </c>
      <c r="Z128" s="17"/>
      <c r="AA128" s="17">
        <f t="shared" si="28"/>
        <v>6.6521875725662483E-3</v>
      </c>
      <c r="AB128" s="17">
        <f t="shared" ca="1" si="29"/>
        <v>-5.3281455891274199E-4</v>
      </c>
    </row>
    <row r="129" spans="2:28" x14ac:dyDescent="0.15">
      <c r="B129" s="2">
        <f t="shared" ca="1" si="19"/>
        <v>112</v>
      </c>
      <c r="D129" s="3">
        <f t="shared" si="20"/>
        <v>42725</v>
      </c>
      <c r="E129" s="4">
        <f t="shared" ca="1" si="16"/>
        <v>964989.61199999996</v>
      </c>
      <c r="F129" s="9">
        <f ca="1">IFERROR(Returns!E129/E$18-1,"")</f>
        <v>-9.7745743307460442E-2</v>
      </c>
      <c r="G129" s="4">
        <f t="shared" si="17"/>
        <v>15305.9</v>
      </c>
      <c r="H129" s="9">
        <f>IFERROR(Returns!G129/G$18-1,"")</f>
        <v>4.2359318709607185E-2</v>
      </c>
      <c r="I129" s="9"/>
      <c r="J129" s="17">
        <f t="shared" ca="1" si="30"/>
        <v>8.0476977943444439E-4</v>
      </c>
      <c r="K129" s="17">
        <f t="shared" ca="1" si="21"/>
        <v>0</v>
      </c>
      <c r="L129" s="17" t="str">
        <f t="shared" ca="1" si="22"/>
        <v/>
      </c>
      <c r="M129" s="9"/>
      <c r="N129" s="17">
        <f t="shared" si="23"/>
        <v>8.4352318054015107E-4</v>
      </c>
      <c r="O129" s="17">
        <f t="shared" ca="1" si="24"/>
        <v>-3.8753401105706686E-5</v>
      </c>
      <c r="Q129" s="3">
        <f>+'Share Values'!E123</f>
        <v>42075</v>
      </c>
      <c r="R129" s="4">
        <f ca="1">+'Share Values'!CL123</f>
        <v>1036403.7919999999</v>
      </c>
      <c r="S129" s="9">
        <f t="shared" ca="1" si="18"/>
        <v>3.640379199999999E-2</v>
      </c>
      <c r="T129" s="4">
        <f>+'Share Values'!C123</f>
        <v>14770.7</v>
      </c>
      <c r="U129" s="9">
        <f>Returns!T129/Returns!$T$18-1</f>
        <v>-2.3437394464180805E-3</v>
      </c>
      <c r="V129" s="9"/>
      <c r="W129" s="17">
        <f t="shared" ca="1" si="25"/>
        <v>2.767585838671538E-3</v>
      </c>
      <c r="X129" s="17">
        <f t="shared" ca="1" si="26"/>
        <v>0</v>
      </c>
      <c r="Y129" s="17" t="str">
        <f t="shared" ca="1" si="27"/>
        <v/>
      </c>
      <c r="Z129" s="17"/>
      <c r="AA129" s="17">
        <f t="shared" si="28"/>
        <v>2.1371580547111524E-3</v>
      </c>
      <c r="AB129" s="17">
        <f t="shared" ca="1" si="29"/>
        <v>6.3042778396038557E-4</v>
      </c>
    </row>
    <row r="130" spans="2:28" x14ac:dyDescent="0.15">
      <c r="B130" s="2">
        <f t="shared" ca="1" si="19"/>
        <v>113</v>
      </c>
      <c r="D130" s="3">
        <f t="shared" si="20"/>
        <v>42726</v>
      </c>
      <c r="E130" s="4">
        <f t="shared" ca="1" si="16"/>
        <v>966550.61200000008</v>
      </c>
      <c r="F130" s="9">
        <f ca="1">IFERROR(Returns!E130/E$18-1,"")</f>
        <v>-9.6286226150816501E-2</v>
      </c>
      <c r="G130" s="4">
        <f t="shared" si="17"/>
        <v>15335.2</v>
      </c>
      <c r="H130" s="9">
        <f>IFERROR(Returns!G130/G$18-1,"")</f>
        <v>4.4354701407664177E-2</v>
      </c>
      <c r="I130" s="9"/>
      <c r="J130" s="17">
        <f t="shared" ca="1" si="30"/>
        <v>1.6176339937636897E-3</v>
      </c>
      <c r="K130" s="17">
        <f t="shared" ca="1" si="21"/>
        <v>0</v>
      </c>
      <c r="L130" s="17" t="str">
        <f t="shared" ca="1" si="22"/>
        <v/>
      </c>
      <c r="M130" s="9"/>
      <c r="N130" s="17">
        <f t="shared" si="23"/>
        <v>1.9142944877466039E-3</v>
      </c>
      <c r="O130" s="17">
        <f t="shared" ca="1" si="24"/>
        <v>-2.9666049398291428E-4</v>
      </c>
      <c r="Q130" s="3">
        <f>+'Share Values'!E124</f>
        <v>42076</v>
      </c>
      <c r="R130" s="4">
        <f ca="1">+'Share Values'!CL124</f>
        <v>1031679.372</v>
      </c>
      <c r="S130" s="9">
        <f t="shared" ca="1" si="18"/>
        <v>3.1679371999999928E-2</v>
      </c>
      <c r="T130" s="4">
        <f>+'Share Values'!C124</f>
        <v>14731.5</v>
      </c>
      <c r="U130" s="9">
        <f>Returns!T130/Returns!$T$18-1</f>
        <v>-4.9914220487119465E-3</v>
      </c>
      <c r="V130" s="9"/>
      <c r="W130" s="17">
        <f t="shared" ca="1" si="25"/>
        <v>-4.5584742515105692E-3</v>
      </c>
      <c r="X130" s="17">
        <f t="shared" ca="1" si="26"/>
        <v>-4.5584742515105692E-3</v>
      </c>
      <c r="Y130" s="17">
        <f t="shared" ca="1" si="27"/>
        <v>-4.5584742515105692E-3</v>
      </c>
      <c r="Z130" s="17"/>
      <c r="AA130" s="17">
        <f t="shared" si="28"/>
        <v>-2.653902658641849E-3</v>
      </c>
      <c r="AB130" s="17">
        <f t="shared" ca="1" si="29"/>
        <v>-1.9045715928687201E-3</v>
      </c>
    </row>
    <row r="131" spans="2:28" x14ac:dyDescent="0.15">
      <c r="B131" s="2">
        <f t="shared" ca="1" si="19"/>
        <v>114</v>
      </c>
      <c r="D131" s="3">
        <f t="shared" si="20"/>
        <v>42727</v>
      </c>
      <c r="E131" s="4">
        <f t="shared" ca="1" si="16"/>
        <v>964831.79200000002</v>
      </c>
      <c r="F131" s="9">
        <f ca="1">IFERROR(Returns!E131/E$18-1,"")</f>
        <v>-9.7893303203463899E-2</v>
      </c>
      <c r="G131" s="4">
        <f t="shared" si="17"/>
        <v>15328.2</v>
      </c>
      <c r="H131" s="9">
        <f>IFERROR(Returns!G131/G$18-1,"")</f>
        <v>4.3877988817684788E-2</v>
      </c>
      <c r="I131" s="9"/>
      <c r="J131" s="17">
        <f t="shared" ca="1" si="30"/>
        <v>-1.7783031521168002E-3</v>
      </c>
      <c r="K131" s="17">
        <f t="shared" ca="1" si="21"/>
        <v>-1.7783031521168002E-3</v>
      </c>
      <c r="L131" s="17">
        <f t="shared" ca="1" si="22"/>
        <v>-1.7783031521168002E-3</v>
      </c>
      <c r="M131" s="9"/>
      <c r="N131" s="17">
        <f t="shared" si="23"/>
        <v>-4.5646616933592288E-4</v>
      </c>
      <c r="O131" s="17">
        <f t="shared" ca="1" si="24"/>
        <v>-1.3218369827808774E-3</v>
      </c>
      <c r="Q131" s="3">
        <f>+'Share Values'!E125</f>
        <v>42079</v>
      </c>
      <c r="R131" s="4">
        <f ca="1">+'Share Values'!CL125</f>
        <v>1038490.8119999999</v>
      </c>
      <c r="S131" s="9">
        <f t="shared" ca="1" si="18"/>
        <v>3.8490811999999819E-2</v>
      </c>
      <c r="T131" s="4">
        <f>+'Share Values'!C125</f>
        <v>14862.8</v>
      </c>
      <c r="U131" s="9">
        <f>Returns!T131/Returns!$T$18-1</f>
        <v>3.8769638105016213E-3</v>
      </c>
      <c r="V131" s="9"/>
      <c r="W131" s="17">
        <f t="shared" ca="1" si="25"/>
        <v>6.6022837955899139E-3</v>
      </c>
      <c r="X131" s="17">
        <f t="shared" ca="1" si="26"/>
        <v>0</v>
      </c>
      <c r="Y131" s="17" t="str">
        <f t="shared" ca="1" si="27"/>
        <v/>
      </c>
      <c r="Z131" s="17"/>
      <c r="AA131" s="17">
        <f t="shared" si="28"/>
        <v>8.9128737738859432E-3</v>
      </c>
      <c r="AB131" s="17">
        <f t="shared" ca="1" si="29"/>
        <v>-2.3105899782960293E-3</v>
      </c>
    </row>
    <row r="132" spans="2:28" x14ac:dyDescent="0.15">
      <c r="B132" s="2">
        <f t="shared" ca="1" si="19"/>
        <v>115</v>
      </c>
      <c r="D132" s="3">
        <f t="shared" si="20"/>
        <v>42728</v>
      </c>
      <c r="E132" s="4" t="str">
        <f t="shared" si="16"/>
        <v/>
      </c>
      <c r="F132" s="9" t="str">
        <f ca="1">IFERROR(Returns!E132/E$18-1,"")</f>
        <v/>
      </c>
      <c r="G132" s="4" t="str">
        <f t="shared" si="17"/>
        <v/>
      </c>
      <c r="H132" s="9" t="str">
        <f>IFERROR(Returns!G132/G$18-1,"")</f>
        <v/>
      </c>
      <c r="I132" s="9"/>
      <c r="J132" s="17">
        <f t="shared" ca="1" si="30"/>
        <v>0</v>
      </c>
      <c r="K132" s="17">
        <f t="shared" ca="1" si="21"/>
        <v>0</v>
      </c>
      <c r="L132" s="17" t="str">
        <f t="shared" ca="1" si="22"/>
        <v/>
      </c>
      <c r="M132" s="9"/>
      <c r="N132" s="17" t="str">
        <f t="shared" si="23"/>
        <v/>
      </c>
      <c r="O132" s="17" t="str">
        <f t="shared" ca="1" si="24"/>
        <v/>
      </c>
      <c r="Q132" s="3">
        <f>+'Share Values'!E126</f>
        <v>42080</v>
      </c>
      <c r="R132" s="4">
        <f ca="1">+'Share Values'!CL126</f>
        <v>1042209.6519999999</v>
      </c>
      <c r="S132" s="9">
        <f t="shared" ca="1" si="18"/>
        <v>4.2209651999999931E-2</v>
      </c>
      <c r="T132" s="4">
        <f>+'Share Values'!C126</f>
        <v>14898.5</v>
      </c>
      <c r="U132" s="9">
        <f>Returns!T132/Returns!$T$18-1</f>
        <v>6.2882461804476542E-3</v>
      </c>
      <c r="V132" s="9"/>
      <c r="W132" s="17">
        <f t="shared" ca="1" si="25"/>
        <v>3.5810042390629349E-3</v>
      </c>
      <c r="X132" s="17">
        <f t="shared" ca="1" si="26"/>
        <v>0</v>
      </c>
      <c r="Y132" s="17" t="str">
        <f t="shared" ca="1" si="27"/>
        <v/>
      </c>
      <c r="Z132" s="17"/>
      <c r="AA132" s="17">
        <f t="shared" si="28"/>
        <v>2.401970019108246E-3</v>
      </c>
      <c r="AB132" s="17">
        <f t="shared" ca="1" si="29"/>
        <v>1.1790342199546888E-3</v>
      </c>
    </row>
    <row r="133" spans="2:28" x14ac:dyDescent="0.15">
      <c r="B133" s="2">
        <f t="shared" ca="1" si="19"/>
        <v>116</v>
      </c>
      <c r="D133" s="3">
        <f t="shared" si="20"/>
        <v>42729</v>
      </c>
      <c r="E133" s="4" t="str">
        <f t="shared" si="16"/>
        <v/>
      </c>
      <c r="F133" s="9" t="str">
        <f ca="1">IFERROR(Returns!E133/E$18-1,"")</f>
        <v/>
      </c>
      <c r="G133" s="4" t="str">
        <f t="shared" si="17"/>
        <v/>
      </c>
      <c r="H133" s="9" t="str">
        <f>IFERROR(Returns!G133/G$18-1,"")</f>
        <v/>
      </c>
      <c r="I133" s="9"/>
      <c r="J133" s="17">
        <f t="shared" ca="1" si="30"/>
        <v>0</v>
      </c>
      <c r="K133" s="17">
        <f t="shared" ca="1" si="21"/>
        <v>0</v>
      </c>
      <c r="L133" s="17" t="str">
        <f t="shared" ca="1" si="22"/>
        <v/>
      </c>
      <c r="M133" s="9"/>
      <c r="N133" s="17" t="str">
        <f t="shared" si="23"/>
        <v/>
      </c>
      <c r="O133" s="17" t="str">
        <f t="shared" ca="1" si="24"/>
        <v/>
      </c>
      <c r="Q133" s="3">
        <f>+'Share Values'!E127</f>
        <v>42081</v>
      </c>
      <c r="R133" s="4">
        <f ca="1">+'Share Values'!CL127</f>
        <v>1045926.642</v>
      </c>
      <c r="S133" s="9">
        <f t="shared" ca="1" si="18"/>
        <v>4.5926641999999962E-2</v>
      </c>
      <c r="T133" s="4">
        <f>+'Share Values'!C127</f>
        <v>14962.2</v>
      </c>
      <c r="U133" s="9">
        <f>Returns!T133/Returns!$T$18-1</f>
        <v>1.059073040917502E-2</v>
      </c>
      <c r="V133" s="9"/>
      <c r="W133" s="17">
        <f t="shared" ca="1" si="25"/>
        <v>3.5664513304662915E-3</v>
      </c>
      <c r="X133" s="17">
        <f t="shared" ca="1" si="26"/>
        <v>0</v>
      </c>
      <c r="Y133" s="17" t="str">
        <f t="shared" ca="1" si="27"/>
        <v/>
      </c>
      <c r="Z133" s="17"/>
      <c r="AA133" s="17">
        <f t="shared" si="28"/>
        <v>4.2755982145854521E-3</v>
      </c>
      <c r="AB133" s="17">
        <f t="shared" ca="1" si="29"/>
        <v>-7.091468841191606E-4</v>
      </c>
    </row>
    <row r="134" spans="2:28" x14ac:dyDescent="0.15">
      <c r="B134" s="2">
        <f t="shared" ca="1" si="19"/>
        <v>117</v>
      </c>
      <c r="D134" s="3">
        <f t="shared" si="20"/>
        <v>42730</v>
      </c>
      <c r="E134" s="4" t="str">
        <f t="shared" si="16"/>
        <v/>
      </c>
      <c r="F134" s="9" t="str">
        <f ca="1">IFERROR(Returns!E134/E$18-1,"")</f>
        <v/>
      </c>
      <c r="G134" s="4" t="str">
        <f t="shared" si="17"/>
        <v/>
      </c>
      <c r="H134" s="9" t="str">
        <f>IFERROR(Returns!G134/G$18-1,"")</f>
        <v/>
      </c>
      <c r="I134" s="9"/>
      <c r="J134" s="17">
        <f t="shared" ca="1" si="30"/>
        <v>0</v>
      </c>
      <c r="K134" s="17">
        <f t="shared" ca="1" si="21"/>
        <v>0</v>
      </c>
      <c r="L134" s="17" t="str">
        <f t="shared" ca="1" si="22"/>
        <v/>
      </c>
      <c r="M134" s="9"/>
      <c r="N134" s="17" t="str">
        <f t="shared" si="23"/>
        <v/>
      </c>
      <c r="O134" s="17" t="str">
        <f t="shared" ca="1" si="24"/>
        <v/>
      </c>
      <c r="Q134" s="3">
        <f>+'Share Values'!E128</f>
        <v>42082</v>
      </c>
      <c r="R134" s="4">
        <f ca="1">+'Share Values'!CL128</f>
        <v>1040191.2719999999</v>
      </c>
      <c r="S134" s="9">
        <f t="shared" ca="1" si="18"/>
        <v>4.0191271999999945E-2</v>
      </c>
      <c r="T134" s="4">
        <f>+'Share Values'!C128</f>
        <v>14873.9</v>
      </c>
      <c r="U134" s="9">
        <f>Returns!T134/Returns!$T$18-1</f>
        <v>4.6266902616611816E-3</v>
      </c>
      <c r="V134" s="9"/>
      <c r="W134" s="17">
        <f t="shared" ca="1" si="25"/>
        <v>-5.4835298860281823E-3</v>
      </c>
      <c r="X134" s="17">
        <f t="shared" ca="1" si="26"/>
        <v>-5.4835298860281823E-3</v>
      </c>
      <c r="Y134" s="17">
        <f t="shared" ca="1" si="27"/>
        <v>-5.4835298860281823E-3</v>
      </c>
      <c r="Z134" s="17"/>
      <c r="AA134" s="17">
        <f t="shared" si="28"/>
        <v>-5.9015385437971579E-3</v>
      </c>
      <c r="AB134" s="17">
        <f t="shared" ca="1" si="29"/>
        <v>4.1800865776897567E-4</v>
      </c>
    </row>
    <row r="135" spans="2:28" x14ac:dyDescent="0.15">
      <c r="B135" s="2">
        <f t="shared" ca="1" si="19"/>
        <v>118</v>
      </c>
      <c r="D135" s="3">
        <f t="shared" si="20"/>
        <v>42731</v>
      </c>
      <c r="E135" s="4" t="str">
        <f t="shared" si="16"/>
        <v/>
      </c>
      <c r="F135" s="9" t="str">
        <f ca="1">IFERROR(Returns!E135/E$18-1,"")</f>
        <v/>
      </c>
      <c r="G135" s="4" t="str">
        <f t="shared" si="17"/>
        <v/>
      </c>
      <c r="H135" s="9" t="str">
        <f>IFERROR(Returns!G135/G$18-1,"")</f>
        <v/>
      </c>
      <c r="I135" s="9"/>
      <c r="J135" s="17">
        <f t="shared" ca="1" si="30"/>
        <v>0</v>
      </c>
      <c r="K135" s="17">
        <f t="shared" ca="1" si="21"/>
        <v>0</v>
      </c>
      <c r="L135" s="17" t="str">
        <f t="shared" ca="1" si="22"/>
        <v/>
      </c>
      <c r="M135" s="9"/>
      <c r="N135" s="17" t="str">
        <f t="shared" si="23"/>
        <v/>
      </c>
      <c r="O135" s="17" t="str">
        <f t="shared" ca="1" si="24"/>
        <v/>
      </c>
      <c r="Q135" s="3">
        <f>+'Share Values'!E129</f>
        <v>42083</v>
      </c>
      <c r="R135" s="4">
        <f ca="1">+'Share Values'!CL129</f>
        <v>1048836.882</v>
      </c>
      <c r="S135" s="9">
        <f t="shared" ca="1" si="18"/>
        <v>4.8836882000000026E-2</v>
      </c>
      <c r="T135" s="4">
        <f>+'Share Values'!C129</f>
        <v>14942.4</v>
      </c>
      <c r="U135" s="9">
        <f>Returns!T135/Returns!$T$18-1</f>
        <v>9.2533805233225852E-3</v>
      </c>
      <c r="V135" s="9"/>
      <c r="W135" s="17">
        <f t="shared" ca="1" si="25"/>
        <v>8.3115579150909724E-3</v>
      </c>
      <c r="X135" s="17">
        <f t="shared" ca="1" si="26"/>
        <v>0</v>
      </c>
      <c r="Y135" s="17" t="str">
        <f t="shared" ca="1" si="27"/>
        <v/>
      </c>
      <c r="Z135" s="17"/>
      <c r="AA135" s="17">
        <f t="shared" si="28"/>
        <v>4.605382582913764E-3</v>
      </c>
      <c r="AB135" s="17">
        <f t="shared" ca="1" si="29"/>
        <v>3.7061753321772084E-3</v>
      </c>
    </row>
    <row r="136" spans="2:28" x14ac:dyDescent="0.15">
      <c r="B136" s="2">
        <f t="shared" ca="1" si="19"/>
        <v>119</v>
      </c>
      <c r="D136" s="3">
        <f t="shared" si="20"/>
        <v>42732</v>
      </c>
      <c r="E136" s="4">
        <f t="shared" ca="1" si="16"/>
        <v>974119.72200000007</v>
      </c>
      <c r="F136" s="9">
        <f ca="1">IFERROR(Returns!E136/E$18-1,"")</f>
        <v>-8.9209194821204596E-2</v>
      </c>
      <c r="G136" s="4">
        <f t="shared" si="17"/>
        <v>15361.1</v>
      </c>
      <c r="H136" s="9">
        <f>IFERROR(Returns!G136/G$18-1,"")</f>
        <v>4.6118537990588404E-2</v>
      </c>
      <c r="I136" s="9"/>
      <c r="J136" s="17">
        <f t="shared" ca="1" si="30"/>
        <v>0</v>
      </c>
      <c r="K136" s="17">
        <f t="shared" ca="1" si="21"/>
        <v>0</v>
      </c>
      <c r="L136" s="17" t="str">
        <f t="shared" ca="1" si="22"/>
        <v/>
      </c>
      <c r="M136" s="9"/>
      <c r="N136" s="17" t="str">
        <f t="shared" si="23"/>
        <v/>
      </c>
      <c r="O136" s="17" t="str">
        <f t="shared" ca="1" si="24"/>
        <v/>
      </c>
      <c r="Q136" s="3">
        <f>+'Share Values'!E130</f>
        <v>42086</v>
      </c>
      <c r="R136" s="4">
        <f ca="1">+'Share Values'!CL130</f>
        <v>1047410.812</v>
      </c>
      <c r="S136" s="9">
        <f t="shared" ca="1" si="18"/>
        <v>4.741081200000008E-2</v>
      </c>
      <c r="T136" s="4">
        <f>+'Share Values'!C130</f>
        <v>14957.2</v>
      </c>
      <c r="U136" s="9">
        <f>Returns!T136/Returns!$T$18-1</f>
        <v>1.0253015791535702E-2</v>
      </c>
      <c r="V136" s="9"/>
      <c r="W136" s="17">
        <f t="shared" ca="1" si="25"/>
        <v>-1.3596680517952153E-3</v>
      </c>
      <c r="X136" s="17">
        <f t="shared" ca="1" si="26"/>
        <v>-1.3596680517952153E-3</v>
      </c>
      <c r="Y136" s="17">
        <f t="shared" ca="1" si="27"/>
        <v>-1.3596680517952153E-3</v>
      </c>
      <c r="Z136" s="17"/>
      <c r="AA136" s="17">
        <f t="shared" si="28"/>
        <v>9.9047007174224433E-4</v>
      </c>
      <c r="AB136" s="17">
        <f t="shared" ca="1" si="29"/>
        <v>-2.3501381235374597E-3</v>
      </c>
    </row>
    <row r="137" spans="2:28" x14ac:dyDescent="0.15">
      <c r="B137" s="2">
        <f t="shared" ca="1" si="19"/>
        <v>120</v>
      </c>
      <c r="D137" s="3">
        <f t="shared" si="20"/>
        <v>42733</v>
      </c>
      <c r="E137" s="4">
        <f t="shared" ca="1" si="16"/>
        <v>982963.79200000002</v>
      </c>
      <c r="F137" s="9">
        <f ca="1">IFERROR(Returns!E137/E$18-1,"")</f>
        <v>-8.0940090465305259E-2</v>
      </c>
      <c r="G137" s="4">
        <f t="shared" si="17"/>
        <v>15422.1</v>
      </c>
      <c r="H137" s="9">
        <f>IFERROR(Returns!G137/G$18-1,"")</f>
        <v>5.0272747703266951E-2</v>
      </c>
      <c r="I137" s="9"/>
      <c r="J137" s="17">
        <f t="shared" ca="1" si="30"/>
        <v>9.0790380281406957E-3</v>
      </c>
      <c r="K137" s="17">
        <f t="shared" ca="1" si="21"/>
        <v>0</v>
      </c>
      <c r="L137" s="17" t="str">
        <f t="shared" ca="1" si="22"/>
        <v/>
      </c>
      <c r="M137" s="9"/>
      <c r="N137" s="17">
        <f t="shared" si="23"/>
        <v>3.9710697801589312E-3</v>
      </c>
      <c r="O137" s="17">
        <f t="shared" ca="1" si="24"/>
        <v>5.1079682479817645E-3</v>
      </c>
      <c r="Q137" s="3">
        <f>+'Share Values'!E131</f>
        <v>42087</v>
      </c>
      <c r="R137" s="4">
        <f ca="1">+'Share Values'!CL131</f>
        <v>1054180.4719999998</v>
      </c>
      <c r="S137" s="9">
        <f t="shared" ca="1" si="18"/>
        <v>5.4180471999999869E-2</v>
      </c>
      <c r="T137" s="4">
        <f>+'Share Values'!C131</f>
        <v>15081.3</v>
      </c>
      <c r="U137" s="9">
        <f>Returns!T137/Returns!$T$18-1</f>
        <v>1.8635092601348102E-2</v>
      </c>
      <c r="V137" s="9"/>
      <c r="W137" s="17">
        <f t="shared" ca="1" si="25"/>
        <v>6.4632328809679507E-3</v>
      </c>
      <c r="X137" s="17">
        <f t="shared" ca="1" si="26"/>
        <v>0</v>
      </c>
      <c r="Y137" s="17" t="str">
        <f t="shared" ca="1" si="27"/>
        <v/>
      </c>
      <c r="Z137" s="17"/>
      <c r="AA137" s="17">
        <f t="shared" si="28"/>
        <v>8.297007461289363E-3</v>
      </c>
      <c r="AB137" s="17">
        <f t="shared" ca="1" si="29"/>
        <v>-1.8337745803214123E-3</v>
      </c>
    </row>
    <row r="138" spans="2:28" x14ac:dyDescent="0.15">
      <c r="B138" s="2">
        <f t="shared" ca="1" si="19"/>
        <v>121</v>
      </c>
      <c r="D138" s="3">
        <f t="shared" si="20"/>
        <v>42734</v>
      </c>
      <c r="E138" s="4">
        <f t="shared" ca="1" si="16"/>
        <v>976181.58199999994</v>
      </c>
      <c r="F138" s="9">
        <f ca="1">IFERROR(Returns!E138/E$18-1,"")</f>
        <v>-8.7281379289751992E-2</v>
      </c>
      <c r="G138" s="4">
        <f t="shared" si="17"/>
        <v>15287.6</v>
      </c>
      <c r="H138" s="9">
        <f>IFERROR(Returns!G138/G$18-1,"")</f>
        <v>4.111305579580371E-2</v>
      </c>
      <c r="I138" s="9"/>
      <c r="J138" s="17">
        <f t="shared" ca="1" si="30"/>
        <v>-6.899755672790886E-3</v>
      </c>
      <c r="K138" s="17">
        <f t="shared" ca="1" si="21"/>
        <v>-6.899755672790886E-3</v>
      </c>
      <c r="L138" s="17">
        <f t="shared" ca="1" si="22"/>
        <v>-6.899755672790886E-3</v>
      </c>
      <c r="M138" s="9"/>
      <c r="N138" s="17">
        <f t="shared" si="23"/>
        <v>-8.7212506727358807E-3</v>
      </c>
      <c r="O138" s="17">
        <f t="shared" ca="1" si="24"/>
        <v>1.8214949999449948E-3</v>
      </c>
      <c r="Q138" s="3">
        <f>+'Share Values'!E132</f>
        <v>42088</v>
      </c>
      <c r="R138" s="4">
        <f ca="1">+'Share Values'!CL132</f>
        <v>1049155.7920000001</v>
      </c>
      <c r="S138" s="9">
        <f t="shared" ca="1" si="18"/>
        <v>4.9155792000000087E-2</v>
      </c>
      <c r="T138" s="4">
        <f>+'Share Values'!C132</f>
        <v>14929.4</v>
      </c>
      <c r="U138" s="9">
        <f>Returns!T138/Returns!$T$18-1</f>
        <v>8.3753225174598711E-3</v>
      </c>
      <c r="V138" s="9"/>
      <c r="W138" s="17">
        <f t="shared" ca="1" si="25"/>
        <v>-4.7664324406112568E-3</v>
      </c>
      <c r="X138" s="17">
        <f t="shared" ca="1" si="26"/>
        <v>-4.7664324406112568E-3</v>
      </c>
      <c r="Y138" s="17">
        <f t="shared" ca="1" si="27"/>
        <v>-4.7664324406112568E-3</v>
      </c>
      <c r="Z138" s="17"/>
      <c r="AA138" s="17">
        <f t="shared" si="28"/>
        <v>-1.0072076014667197E-2</v>
      </c>
      <c r="AB138" s="17">
        <f t="shared" ca="1" si="29"/>
        <v>5.3056435740559404E-3</v>
      </c>
    </row>
    <row r="139" spans="2:28" x14ac:dyDescent="0.15">
      <c r="B139" s="2">
        <f t="shared" ca="1" si="19"/>
        <v>122</v>
      </c>
      <c r="D139" s="3">
        <f t="shared" si="20"/>
        <v>42735</v>
      </c>
      <c r="E139" s="4" t="str">
        <f t="shared" si="16"/>
        <v/>
      </c>
      <c r="F139" s="9" t="str">
        <f ca="1">IFERROR(Returns!E139/E$18-1,"")</f>
        <v/>
      </c>
      <c r="G139" s="4" t="str">
        <f t="shared" si="17"/>
        <v/>
      </c>
      <c r="H139" s="9" t="str">
        <f>IFERROR(Returns!G139/G$18-1,"")</f>
        <v/>
      </c>
      <c r="I139" s="9"/>
      <c r="J139" s="17">
        <f t="shared" ca="1" si="30"/>
        <v>0</v>
      </c>
      <c r="K139" s="17">
        <f t="shared" ca="1" si="21"/>
        <v>0</v>
      </c>
      <c r="L139" s="17" t="str">
        <f t="shared" ca="1" si="22"/>
        <v/>
      </c>
      <c r="M139" s="9"/>
      <c r="N139" s="17" t="str">
        <f t="shared" si="23"/>
        <v/>
      </c>
      <c r="O139" s="17" t="str">
        <f t="shared" ca="1" si="24"/>
        <v/>
      </c>
      <c r="Q139" s="3">
        <f>+'Share Values'!E133</f>
        <v>42089</v>
      </c>
      <c r="R139" s="4">
        <f ca="1">+'Share Values'!CL133</f>
        <v>1048644.882</v>
      </c>
      <c r="S139" s="9">
        <f t="shared" ca="1" si="18"/>
        <v>4.8644882000000056E-2</v>
      </c>
      <c r="T139" s="4">
        <f>+'Share Values'!C133</f>
        <v>14869.8</v>
      </c>
      <c r="U139" s="9">
        <f>Returns!T139/Returns!$T$18-1</f>
        <v>4.3497642751968435E-3</v>
      </c>
      <c r="V139" s="9"/>
      <c r="W139" s="17">
        <f t="shared" ca="1" si="25"/>
        <v>-4.8697248196682974E-4</v>
      </c>
      <c r="X139" s="17">
        <f t="shared" ca="1" si="26"/>
        <v>-4.8697248196682974E-4</v>
      </c>
      <c r="Y139" s="17">
        <f t="shared" ca="1" si="27"/>
        <v>-5.2510838011423644E-3</v>
      </c>
      <c r="Z139" s="17"/>
      <c r="AA139" s="17">
        <f t="shared" si="28"/>
        <v>-3.9921229252347645E-3</v>
      </c>
      <c r="AB139" s="17">
        <f t="shared" ca="1" si="29"/>
        <v>3.5051504432679348E-3</v>
      </c>
    </row>
    <row r="140" spans="2:28" x14ac:dyDescent="0.15">
      <c r="B140" s="2">
        <f t="shared" ca="1" si="19"/>
        <v>123</v>
      </c>
      <c r="D140" s="3">
        <f t="shared" si="20"/>
        <v>42736</v>
      </c>
      <c r="E140" s="4" t="str">
        <f t="shared" si="16"/>
        <v/>
      </c>
      <c r="F140" s="9" t="str">
        <f ca="1">IFERROR(Returns!E140/E$18-1,"")</f>
        <v/>
      </c>
      <c r="G140" s="4" t="str">
        <f t="shared" si="17"/>
        <v/>
      </c>
      <c r="H140" s="9" t="str">
        <f>IFERROR(Returns!G140/G$18-1,"")</f>
        <v/>
      </c>
      <c r="I140" s="9"/>
      <c r="J140" s="17">
        <f t="shared" ca="1" si="30"/>
        <v>0</v>
      </c>
      <c r="K140" s="17">
        <f t="shared" ca="1" si="21"/>
        <v>0</v>
      </c>
      <c r="L140" s="17" t="str">
        <f t="shared" ca="1" si="22"/>
        <v/>
      </c>
      <c r="M140" s="9"/>
      <c r="N140" s="17" t="str">
        <f t="shared" si="23"/>
        <v/>
      </c>
      <c r="O140" s="17" t="str">
        <f t="shared" ca="1" si="24"/>
        <v/>
      </c>
      <c r="Q140" s="3">
        <f>+'Share Values'!E134</f>
        <v>42090</v>
      </c>
      <c r="R140" s="4">
        <f ca="1">+'Share Values'!CL134</f>
        <v>1046829.642</v>
      </c>
      <c r="S140" s="9">
        <f t="shared" ca="1" si="18"/>
        <v>4.682964200000006E-2</v>
      </c>
      <c r="T140" s="4">
        <f>+'Share Values'!C134</f>
        <v>14812.4</v>
      </c>
      <c r="U140" s="9">
        <f>Returns!T140/Returns!$T$18-1</f>
        <v>4.7280046469522219E-4</v>
      </c>
      <c r="V140" s="9"/>
      <c r="W140" s="17">
        <f t="shared" ca="1" si="25"/>
        <v>-1.7310340527652013E-3</v>
      </c>
      <c r="X140" s="17">
        <f t="shared" ca="1" si="26"/>
        <v>-1.7310340527652013E-3</v>
      </c>
      <c r="Y140" s="17">
        <f t="shared" ca="1" si="27"/>
        <v>-6.9730280490338803E-3</v>
      </c>
      <c r="Z140" s="17"/>
      <c r="AA140" s="17">
        <f t="shared" si="28"/>
        <v>-3.8601729680290964E-3</v>
      </c>
      <c r="AB140" s="17">
        <f t="shared" ca="1" si="29"/>
        <v>2.1291389152638951E-3</v>
      </c>
    </row>
    <row r="141" spans="2:28" x14ac:dyDescent="0.15">
      <c r="B141" s="2">
        <f t="shared" ca="1" si="19"/>
        <v>124</v>
      </c>
      <c r="D141" s="3">
        <f t="shared" si="20"/>
        <v>42737</v>
      </c>
      <c r="E141" s="4" t="str">
        <f t="shared" si="16"/>
        <v/>
      </c>
      <c r="F141" s="9" t="str">
        <f ca="1">IFERROR(Returns!E141/E$18-1,"")</f>
        <v/>
      </c>
      <c r="G141" s="4" t="str">
        <f t="shared" si="17"/>
        <v/>
      </c>
      <c r="H141" s="9" t="str">
        <f>IFERROR(Returns!G141/G$18-1,"")</f>
        <v/>
      </c>
      <c r="I141" s="9"/>
      <c r="J141" s="17">
        <f t="shared" ca="1" si="30"/>
        <v>0</v>
      </c>
      <c r="K141" s="17">
        <f t="shared" ca="1" si="21"/>
        <v>0</v>
      </c>
      <c r="L141" s="17" t="str">
        <f t="shared" ca="1" si="22"/>
        <v/>
      </c>
      <c r="M141" s="9"/>
      <c r="N141" s="17" t="str">
        <f t="shared" si="23"/>
        <v/>
      </c>
      <c r="O141" s="17" t="str">
        <f t="shared" ca="1" si="24"/>
        <v/>
      </c>
      <c r="Q141" s="3">
        <f>+'Share Values'!E135</f>
        <v>42093</v>
      </c>
      <c r="R141" s="4">
        <f ca="1">+'Share Values'!CL135</f>
        <v>1047669.322</v>
      </c>
      <c r="S141" s="9">
        <f t="shared" ca="1" si="18"/>
        <v>4.7669321999999958E-2</v>
      </c>
      <c r="T141" s="4">
        <f>+'Share Values'!C135</f>
        <v>14908.4</v>
      </c>
      <c r="U141" s="9">
        <f>Returns!T141/Returns!$T$18-1</f>
        <v>6.9569211233739825E-3</v>
      </c>
      <c r="V141" s="9"/>
      <c r="W141" s="17">
        <f t="shared" ca="1" si="25"/>
        <v>8.0211714142497392E-4</v>
      </c>
      <c r="X141" s="17">
        <f t="shared" ca="1" si="26"/>
        <v>0</v>
      </c>
      <c r="Y141" s="17" t="str">
        <f t="shared" ca="1" si="27"/>
        <v/>
      </c>
      <c r="Z141" s="17"/>
      <c r="AA141" s="17">
        <f t="shared" si="28"/>
        <v>6.4810564121950964E-3</v>
      </c>
      <c r="AB141" s="17">
        <f t="shared" ca="1" si="29"/>
        <v>-5.6789392707701225E-3</v>
      </c>
    </row>
    <row r="142" spans="2:28" x14ac:dyDescent="0.15">
      <c r="B142" s="2">
        <f t="shared" ca="1" si="19"/>
        <v>125</v>
      </c>
      <c r="D142" s="3">
        <f t="shared" si="20"/>
        <v>42738</v>
      </c>
      <c r="E142" s="4">
        <f t="shared" ca="1" si="16"/>
        <v>983158.12199999997</v>
      </c>
      <c r="F142" s="9">
        <f ca="1">IFERROR(Returns!E142/E$18-1,"")</f>
        <v>-8.0758394136637435E-2</v>
      </c>
      <c r="G142" s="4">
        <f t="shared" si="17"/>
        <v>15403</v>
      </c>
      <c r="H142" s="9">
        <f>IFERROR(Returns!G142/G$18-1,"")</f>
        <v>4.8972003350608473E-2</v>
      </c>
      <c r="I142" s="9"/>
      <c r="J142" s="17">
        <f t="shared" ca="1" si="30"/>
        <v>0</v>
      </c>
      <c r="K142" s="17">
        <f t="shared" ca="1" si="21"/>
        <v>0</v>
      </c>
      <c r="L142" s="17" t="str">
        <f t="shared" ca="1" si="22"/>
        <v/>
      </c>
      <c r="M142" s="9"/>
      <c r="N142" s="17" t="str">
        <f t="shared" si="23"/>
        <v/>
      </c>
      <c r="O142" s="17" t="str">
        <f t="shared" ca="1" si="24"/>
        <v/>
      </c>
      <c r="Q142" s="3">
        <f>+'Share Values'!E136</f>
        <v>42094</v>
      </c>
      <c r="R142" s="4">
        <f ca="1">+'Share Values'!CL136</f>
        <v>1048658.7619999999</v>
      </c>
      <c r="S142" s="9">
        <f t="shared" ca="1" si="18"/>
        <v>4.8658761999999856E-2</v>
      </c>
      <c r="T142" s="4">
        <f>+'Share Values'!C136</f>
        <v>14902.4</v>
      </c>
      <c r="U142" s="9">
        <f>Returns!T142/Returns!$T$18-1</f>
        <v>6.5516635822064906E-3</v>
      </c>
      <c r="V142" s="9"/>
      <c r="W142" s="17">
        <f t="shared" ca="1" si="25"/>
        <v>9.4442013259588009E-4</v>
      </c>
      <c r="X142" s="17">
        <f t="shared" ca="1" si="26"/>
        <v>0</v>
      </c>
      <c r="Y142" s="17" t="str">
        <f t="shared" ca="1" si="27"/>
        <v/>
      </c>
      <c r="Z142" s="17"/>
      <c r="AA142" s="17">
        <f t="shared" si="28"/>
        <v>-4.0245767486790651E-4</v>
      </c>
      <c r="AB142" s="17">
        <f t="shared" ca="1" si="29"/>
        <v>1.3468778074637866E-3</v>
      </c>
    </row>
    <row r="143" spans="2:28" x14ac:dyDescent="0.15">
      <c r="B143" s="2">
        <f t="shared" ca="1" si="19"/>
        <v>126</v>
      </c>
      <c r="D143" s="3">
        <f t="shared" si="20"/>
        <v>42739</v>
      </c>
      <c r="E143" s="4">
        <f t="shared" ca="1" si="16"/>
        <v>988692.88199999998</v>
      </c>
      <c r="F143" s="9">
        <f ca="1">IFERROR(Returns!E143/E$18-1,"")</f>
        <v>-7.5583456802937321E-2</v>
      </c>
      <c r="G143" s="4">
        <f t="shared" si="17"/>
        <v>15516.8</v>
      </c>
      <c r="H143" s="9">
        <f>IFERROR(Returns!G143/G$18-1,"")</f>
        <v>5.6721988027703896E-2</v>
      </c>
      <c r="I143" s="9"/>
      <c r="J143" s="17">
        <f t="shared" ca="1" si="30"/>
        <v>5.6295725744917036E-3</v>
      </c>
      <c r="K143" s="17">
        <f t="shared" ca="1" si="21"/>
        <v>0</v>
      </c>
      <c r="L143" s="17" t="str">
        <f t="shared" ca="1" si="22"/>
        <v/>
      </c>
      <c r="M143" s="9"/>
      <c r="N143" s="17">
        <f t="shared" si="23"/>
        <v>7.3881711354930601E-3</v>
      </c>
      <c r="O143" s="17">
        <f t="shared" ca="1" si="24"/>
        <v>-1.7585985610013566E-3</v>
      </c>
      <c r="Q143" s="3">
        <f>+'Share Values'!E137</f>
        <v>42095</v>
      </c>
      <c r="R143" s="4">
        <f ca="1">+'Share Values'!CL137</f>
        <v>1053353.642</v>
      </c>
      <c r="S143" s="9">
        <f t="shared" ca="1" si="18"/>
        <v>5.3353642000000034E-2</v>
      </c>
      <c r="T143" s="4">
        <f>+'Share Values'!C137</f>
        <v>14942.6</v>
      </c>
      <c r="U143" s="9">
        <f>Returns!T143/Returns!$T$18-1</f>
        <v>9.2668891080283089E-3</v>
      </c>
      <c r="V143" s="9"/>
      <c r="W143" s="17">
        <f t="shared" ca="1" si="25"/>
        <v>4.477033111367934E-3</v>
      </c>
      <c r="X143" s="17">
        <f t="shared" ca="1" si="26"/>
        <v>0</v>
      </c>
      <c r="Y143" s="17" t="str">
        <f t="shared" ca="1" si="27"/>
        <v/>
      </c>
      <c r="Z143" s="17"/>
      <c r="AA143" s="17">
        <f t="shared" si="28"/>
        <v>2.6975520721495005E-3</v>
      </c>
      <c r="AB143" s="17">
        <f t="shared" ca="1" si="29"/>
        <v>1.7794810392184335E-3</v>
      </c>
    </row>
    <row r="144" spans="2:28" x14ac:dyDescent="0.15">
      <c r="B144" s="2">
        <f t="shared" ca="1" si="19"/>
        <v>127</v>
      </c>
      <c r="D144" s="3">
        <f t="shared" si="20"/>
        <v>42740</v>
      </c>
      <c r="E144" s="4">
        <f t="shared" ca="1" si="16"/>
        <v>993534.28200000001</v>
      </c>
      <c r="F144" s="9">
        <f ca="1">IFERROR(Returns!E144/E$18-1,"")</f>
        <v>-7.1056803143632163E-2</v>
      </c>
      <c r="G144" s="4">
        <f t="shared" si="17"/>
        <v>15586.6</v>
      </c>
      <c r="H144" s="9">
        <f>IFERROR(Returns!G144/G$18-1,"")</f>
        <v>6.1475493567785255E-2</v>
      </c>
      <c r="I144" s="9"/>
      <c r="J144" s="17">
        <f t="shared" ca="1" si="30"/>
        <v>4.8967683374097071E-3</v>
      </c>
      <c r="K144" s="17">
        <f t="shared" ca="1" si="21"/>
        <v>0</v>
      </c>
      <c r="L144" s="17" t="str">
        <f t="shared" ca="1" si="22"/>
        <v/>
      </c>
      <c r="M144" s="9"/>
      <c r="N144" s="17">
        <f t="shared" si="23"/>
        <v>4.4983501752939858E-3</v>
      </c>
      <c r="O144" s="17">
        <f t="shared" ca="1" si="24"/>
        <v>3.9841816211572123E-4</v>
      </c>
      <c r="Q144" s="3">
        <f>+'Share Values'!E138</f>
        <v>42096</v>
      </c>
      <c r="R144" s="4">
        <f ca="1">+'Share Values'!CL138</f>
        <v>1058786.912</v>
      </c>
      <c r="S144" s="9">
        <f t="shared" ca="1" si="18"/>
        <v>5.8786911999999969E-2</v>
      </c>
      <c r="T144" s="4">
        <f>+'Share Values'!C138</f>
        <v>15026.6</v>
      </c>
      <c r="U144" s="9">
        <f>Returns!T144/Returns!$T$18-1</f>
        <v>1.4940494684371863E-2</v>
      </c>
      <c r="V144" s="9"/>
      <c r="W144" s="17">
        <f t="shared" ca="1" si="25"/>
        <v>5.1580682720040461E-3</v>
      </c>
      <c r="X144" s="17">
        <f t="shared" ca="1" si="26"/>
        <v>0</v>
      </c>
      <c r="Y144" s="17" t="str">
        <f t="shared" ca="1" si="27"/>
        <v/>
      </c>
      <c r="Z144" s="17"/>
      <c r="AA144" s="17">
        <f t="shared" si="28"/>
        <v>5.6215116512521313E-3</v>
      </c>
      <c r="AB144" s="17">
        <f t="shared" ca="1" si="29"/>
        <v>-4.6344337924808521E-4</v>
      </c>
    </row>
    <row r="145" spans="2:28" x14ac:dyDescent="0.15">
      <c r="B145" s="2">
        <f t="shared" ca="1" si="19"/>
        <v>128</v>
      </c>
      <c r="D145" s="3">
        <f t="shared" si="20"/>
        <v>42741</v>
      </c>
      <c r="E145" s="4">
        <f t="shared" ca="1" si="16"/>
        <v>985793.10199999996</v>
      </c>
      <c r="F145" s="9">
        <f ca="1">IFERROR(Returns!E145/E$18-1,"")</f>
        <v>-7.8294717956359894E-2</v>
      </c>
      <c r="G145" s="4">
        <f t="shared" si="17"/>
        <v>15496.1</v>
      </c>
      <c r="H145" s="9">
        <f>IFERROR(Returns!G145/G$18-1,"")</f>
        <v>5.5312280797335855E-2</v>
      </c>
      <c r="I145" s="9"/>
      <c r="J145" s="17">
        <f t="shared" ca="1" si="30"/>
        <v>-7.7915580169181098E-3</v>
      </c>
      <c r="K145" s="17">
        <f t="shared" ca="1" si="21"/>
        <v>-7.7915580169181098E-3</v>
      </c>
      <c r="L145" s="17">
        <f t="shared" ca="1" si="22"/>
        <v>-7.7915580169181098E-3</v>
      </c>
      <c r="M145" s="9"/>
      <c r="N145" s="17">
        <f t="shared" si="23"/>
        <v>-5.8062694878934229E-3</v>
      </c>
      <c r="O145" s="17">
        <f t="shared" ca="1" si="24"/>
        <v>-1.9852885290246869E-3</v>
      </c>
      <c r="Q145" s="3">
        <f>+'Share Values'!E139</f>
        <v>42100</v>
      </c>
      <c r="R145" s="4">
        <f ca="1">+'Share Values'!CL139</f>
        <v>1068811.682</v>
      </c>
      <c r="S145" s="9">
        <f t="shared" ca="1" si="18"/>
        <v>6.8811681999999985E-2</v>
      </c>
      <c r="T145" s="4">
        <f>+'Share Values'!C139</f>
        <v>15100.7</v>
      </c>
      <c r="U145" s="9">
        <f>Returns!T145/Returns!$T$18-1</f>
        <v>1.9945425317789534E-2</v>
      </c>
      <c r="V145" s="9"/>
      <c r="W145" s="17">
        <f t="shared" ca="1" si="25"/>
        <v>9.4681657719621892E-3</v>
      </c>
      <c r="X145" s="17">
        <f t="shared" ca="1" si="26"/>
        <v>0</v>
      </c>
      <c r="Y145" s="17" t="str">
        <f t="shared" ca="1" si="27"/>
        <v/>
      </c>
      <c r="Z145" s="17"/>
      <c r="AA145" s="17">
        <f t="shared" si="28"/>
        <v>4.931255240706589E-3</v>
      </c>
      <c r="AB145" s="17">
        <f t="shared" ca="1" si="29"/>
        <v>4.5369105312556002E-3</v>
      </c>
    </row>
    <row r="146" spans="2:28" x14ac:dyDescent="0.15">
      <c r="B146" s="2">
        <f t="shared" ca="1" si="19"/>
        <v>129</v>
      </c>
      <c r="D146" s="3">
        <f t="shared" si="20"/>
        <v>42742</v>
      </c>
      <c r="E146" s="4" t="str">
        <f t="shared" ref="E146:E209" si="31">+IFERROR(VLOOKUP(D146,$Q$18:$U$1048576,COLUMNS($Q$18:$R$18),FALSE),"")</f>
        <v/>
      </c>
      <c r="F146" s="9" t="str">
        <f ca="1">IFERROR(Returns!E146/E$18-1,"")</f>
        <v/>
      </c>
      <c r="G146" s="4" t="str">
        <f t="shared" ref="G146:G209" si="32">+IFERROR(VLOOKUP(D146,$Q$18:$U$1048576,COLUMNS($Q$18:$T$18),FALSE),"")</f>
        <v/>
      </c>
      <c r="H146" s="9" t="str">
        <f>IFERROR(Returns!G146/G$18-1,"")</f>
        <v/>
      </c>
      <c r="I146" s="9"/>
      <c r="J146" s="17">
        <f t="shared" ca="1" si="30"/>
        <v>0</v>
      </c>
      <c r="K146" s="17">
        <f t="shared" ca="1" si="21"/>
        <v>0</v>
      </c>
      <c r="L146" s="17" t="str">
        <f t="shared" ca="1" si="22"/>
        <v/>
      </c>
      <c r="M146" s="9"/>
      <c r="N146" s="17" t="str">
        <f t="shared" si="23"/>
        <v/>
      </c>
      <c r="O146" s="17" t="str">
        <f t="shared" ca="1" si="24"/>
        <v/>
      </c>
      <c r="Q146" s="3">
        <f>+'Share Values'!E140</f>
        <v>42101</v>
      </c>
      <c r="R146" s="4">
        <f ca="1">+'Share Values'!CL140</f>
        <v>1072567.0720000002</v>
      </c>
      <c r="S146" s="9">
        <f t="shared" ref="S146:S209" ca="1" si="33">R146/$R$18-1</f>
        <v>7.2567072000000232E-2</v>
      </c>
      <c r="T146" s="4">
        <f>+'Share Values'!C140</f>
        <v>15188.8</v>
      </c>
      <c r="U146" s="9">
        <f>Returns!T146/Returns!$T$18-1</f>
        <v>2.5895956880597648E-2</v>
      </c>
      <c r="V146" s="9"/>
      <c r="W146" s="17">
        <f t="shared" ca="1" si="25"/>
        <v>3.513612419516976E-3</v>
      </c>
      <c r="X146" s="17">
        <f t="shared" ca="1" si="26"/>
        <v>0</v>
      </c>
      <c r="Y146" s="17" t="str">
        <f t="shared" ca="1" si="27"/>
        <v/>
      </c>
      <c r="Z146" s="17"/>
      <c r="AA146" s="17">
        <f t="shared" si="28"/>
        <v>5.8341666280370408E-3</v>
      </c>
      <c r="AB146" s="17">
        <f t="shared" ca="1" si="29"/>
        <v>-2.3205542085200648E-3</v>
      </c>
    </row>
    <row r="147" spans="2:28" x14ac:dyDescent="0.15">
      <c r="B147" s="2">
        <f t="shared" ca="1" si="19"/>
        <v>130</v>
      </c>
      <c r="D147" s="3">
        <f t="shared" si="20"/>
        <v>42743</v>
      </c>
      <c r="E147" s="4" t="str">
        <f t="shared" si="31"/>
        <v/>
      </c>
      <c r="F147" s="9" t="str">
        <f ca="1">IFERROR(Returns!E147/E$18-1,"")</f>
        <v/>
      </c>
      <c r="G147" s="4" t="str">
        <f t="shared" si="32"/>
        <v/>
      </c>
      <c r="H147" s="9" t="str">
        <f>IFERROR(Returns!G147/G$18-1,"")</f>
        <v/>
      </c>
      <c r="I147" s="9"/>
      <c r="J147" s="17">
        <f t="shared" ca="1" si="30"/>
        <v>0</v>
      </c>
      <c r="K147" s="17">
        <f t="shared" ca="1" si="21"/>
        <v>0</v>
      </c>
      <c r="L147" s="17" t="str">
        <f t="shared" ca="1" si="22"/>
        <v/>
      </c>
      <c r="M147" s="9"/>
      <c r="N147" s="17" t="str">
        <f t="shared" si="23"/>
        <v/>
      </c>
      <c r="O147" s="17" t="str">
        <f t="shared" ca="1" si="24"/>
        <v/>
      </c>
      <c r="Q147" s="3">
        <f>+'Share Values'!E141</f>
        <v>42102</v>
      </c>
      <c r="R147" s="4">
        <f ca="1">+'Share Values'!CL141</f>
        <v>1074539.932</v>
      </c>
      <c r="S147" s="9">
        <f t="shared" ca="1" si="33"/>
        <v>7.4539931999999975E-2</v>
      </c>
      <c r="T147" s="4">
        <f>+'Share Values'!C141</f>
        <v>15213.6</v>
      </c>
      <c r="U147" s="9">
        <f>Returns!T147/Returns!$T$18-1</f>
        <v>2.7571021384089622E-2</v>
      </c>
      <c r="V147" s="9"/>
      <c r="W147" s="17">
        <f t="shared" ca="1" si="25"/>
        <v>1.8393814722663659E-3</v>
      </c>
      <c r="X147" s="17">
        <f t="shared" ca="1" si="26"/>
        <v>0</v>
      </c>
      <c r="Y147" s="17" t="str">
        <f t="shared" ca="1" si="27"/>
        <v/>
      </c>
      <c r="Z147" s="17"/>
      <c r="AA147" s="17">
        <f t="shared" si="28"/>
        <v>1.6327820499315582E-3</v>
      </c>
      <c r="AB147" s="17">
        <f t="shared" ca="1" si="29"/>
        <v>2.0659942233480777E-4</v>
      </c>
    </row>
    <row r="148" spans="2:28" x14ac:dyDescent="0.15">
      <c r="B148" s="2">
        <f t="shared" ref="B148:B211" ca="1" si="34">+OFFSET(B148,-1,0)+1</f>
        <v>131</v>
      </c>
      <c r="D148" s="3">
        <f t="shared" ref="D148:D211" si="35">+IF(D147+1&lt;=$E$6,D147+1,"")</f>
        <v>42744</v>
      </c>
      <c r="E148" s="4">
        <f t="shared" ca="1" si="31"/>
        <v>984278.27200000011</v>
      </c>
      <c r="F148" s="9">
        <f ca="1">IFERROR(Returns!E148/E$18-1,"")</f>
        <v>-7.9711066690760002E-2</v>
      </c>
      <c r="G148" s="4">
        <f t="shared" si="32"/>
        <v>15389</v>
      </c>
      <c r="H148" s="9">
        <f>IFERROR(Returns!G148/G$18-1,"")</f>
        <v>4.8018578170649473E-2</v>
      </c>
      <c r="I148" s="9"/>
      <c r="J148" s="17">
        <f t="shared" ca="1" si="30"/>
        <v>0</v>
      </c>
      <c r="K148" s="17">
        <f t="shared" ref="K148:K211" ca="1" si="36">IFERROR(MIN(J148,0),"")</f>
        <v>0</v>
      </c>
      <c r="L148" s="17" t="str">
        <f t="shared" ref="L148:L211" ca="1" si="37">IFERROR(IF(AND(K148&lt;0,K147&lt;0),(1+K148)*(1+L147)-1,IF(K148&lt;0,K148,"")),"")</f>
        <v/>
      </c>
      <c r="M148" s="9"/>
      <c r="N148" s="17" t="str">
        <f t="shared" ref="N148:N211" si="38">+IFERROR(G148/G147-1,"")</f>
        <v/>
      </c>
      <c r="O148" s="17" t="str">
        <f t="shared" ref="O148:O211" ca="1" si="39">+IFERROR(J148-N148,"")</f>
        <v/>
      </c>
      <c r="Q148" s="3">
        <f>+'Share Values'!E142</f>
        <v>42103</v>
      </c>
      <c r="R148" s="4">
        <f ca="1">+'Share Values'!CL142</f>
        <v>1082960.182</v>
      </c>
      <c r="S148" s="9">
        <f t="shared" ca="1" si="33"/>
        <v>8.2960182000000104E-2</v>
      </c>
      <c r="T148" s="4">
        <f>+'Share Values'!C142</f>
        <v>15326.3</v>
      </c>
      <c r="U148" s="9">
        <f>Returns!T148/Returns!$T$18-1</f>
        <v>3.5183108865684209E-2</v>
      </c>
      <c r="V148" s="9"/>
      <c r="W148" s="17">
        <f t="shared" ref="W148:W211" ca="1" si="40">(R148/R147)-1</f>
        <v>7.8361443341874448E-3</v>
      </c>
      <c r="X148" s="17">
        <f t="shared" ref="X148:X211" ca="1" si="41">IF(W148&lt;0,W148,0)</f>
        <v>0</v>
      </c>
      <c r="Y148" s="17" t="str">
        <f t="shared" ref="Y148:Y211" ca="1" si="42">IF(AND(X148&lt;0,X147&lt;0),(1+X148)*(1+Y147)-1,IF(X148&lt;0,X148,""))</f>
        <v/>
      </c>
      <c r="Z148" s="17"/>
      <c r="AA148" s="17">
        <f t="shared" ref="AA148:AA211" si="43">+T148/T147-1</f>
        <v>7.4078456118209512E-3</v>
      </c>
      <c r="AB148" s="17">
        <f t="shared" ref="AB148:AB211" ca="1" si="44">+W148-AA148</f>
        <v>4.2829872236649358E-4</v>
      </c>
    </row>
    <row r="149" spans="2:28" x14ac:dyDescent="0.15">
      <c r="B149" s="2">
        <f t="shared" ca="1" si="34"/>
        <v>132</v>
      </c>
      <c r="D149" s="3">
        <f t="shared" si="35"/>
        <v>42745</v>
      </c>
      <c r="E149" s="4">
        <f t="shared" ca="1" si="31"/>
        <v>990380.1819999998</v>
      </c>
      <c r="F149" s="9">
        <f ca="1">IFERROR(Returns!E149/E$18-1,"")</f>
        <v>-7.400585058999376E-2</v>
      </c>
      <c r="G149" s="4">
        <f t="shared" si="32"/>
        <v>15426.3</v>
      </c>
      <c r="H149" s="9">
        <f>IFERROR(Returns!G149/G$18-1,"")</f>
        <v>5.0558775257254496E-2</v>
      </c>
      <c r="I149" s="9"/>
      <c r="J149" s="17">
        <f t="shared" ca="1" si="30"/>
        <v>6.1993748857229747E-3</v>
      </c>
      <c r="K149" s="17">
        <f t="shared" ca="1" si="36"/>
        <v>0</v>
      </c>
      <c r="L149" s="17" t="str">
        <f t="shared" ca="1" si="37"/>
        <v/>
      </c>
      <c r="M149" s="9"/>
      <c r="N149" s="17">
        <f t="shared" si="38"/>
        <v>2.4238092143737955E-3</v>
      </c>
      <c r="O149" s="17">
        <f t="shared" ca="1" si="39"/>
        <v>3.7755656713491792E-3</v>
      </c>
      <c r="Q149" s="3">
        <f>+'Share Values'!E143</f>
        <v>42104</v>
      </c>
      <c r="R149" s="4">
        <f ca="1">+'Share Values'!CL143</f>
        <v>1088539.102</v>
      </c>
      <c r="S149" s="9">
        <f t="shared" ca="1" si="33"/>
        <v>8.8539101999999925E-2</v>
      </c>
      <c r="T149" s="4">
        <f>+'Share Values'!C143</f>
        <v>15388.4</v>
      </c>
      <c r="U149" s="9">
        <f>Returns!T149/Returns!$T$18-1</f>
        <v>3.9377524416766896E-2</v>
      </c>
      <c r="V149" s="9"/>
      <c r="W149" s="17">
        <f t="shared" ca="1" si="40"/>
        <v>5.1515467444951391E-3</v>
      </c>
      <c r="X149" s="17">
        <f t="shared" ca="1" si="41"/>
        <v>0</v>
      </c>
      <c r="Y149" s="17" t="str">
        <f t="shared" ca="1" si="42"/>
        <v/>
      </c>
      <c r="Z149" s="17"/>
      <c r="AA149" s="17">
        <f t="shared" si="43"/>
        <v>4.0518585699091947E-3</v>
      </c>
      <c r="AB149" s="17">
        <f t="shared" ca="1" si="44"/>
        <v>1.0996881745859444E-3</v>
      </c>
    </row>
    <row r="150" spans="2:28" x14ac:dyDescent="0.15">
      <c r="B150" s="2">
        <f t="shared" ca="1" si="34"/>
        <v>133</v>
      </c>
      <c r="D150" s="3">
        <f t="shared" si="35"/>
        <v>42746</v>
      </c>
      <c r="E150" s="4">
        <f t="shared" ca="1" si="31"/>
        <v>994241.7919999999</v>
      </c>
      <c r="F150" s="9">
        <f ca="1">IFERROR(Returns!E150/E$18-1,"")</f>
        <v>-7.039528938098194E-2</v>
      </c>
      <c r="G150" s="4">
        <f t="shared" si="32"/>
        <v>15491.5</v>
      </c>
      <c r="H150" s="9">
        <f>IFERROR(Returns!G150/G$18-1,"")</f>
        <v>5.4999012523920809E-2</v>
      </c>
      <c r="I150" s="9"/>
      <c r="J150" s="17">
        <f t="shared" ca="1" si="30"/>
        <v>3.8991188133448151E-3</v>
      </c>
      <c r="K150" s="17">
        <f t="shared" ca="1" si="36"/>
        <v>0</v>
      </c>
      <c r="L150" s="17" t="str">
        <f t="shared" ca="1" si="37"/>
        <v/>
      </c>
      <c r="M150" s="9"/>
      <c r="N150" s="17">
        <f t="shared" si="38"/>
        <v>4.2265481677394856E-3</v>
      </c>
      <c r="O150" s="17">
        <f t="shared" ca="1" si="39"/>
        <v>-3.2742935439467047E-4</v>
      </c>
      <c r="Q150" s="3">
        <f>+'Share Values'!E144</f>
        <v>42107</v>
      </c>
      <c r="R150" s="4">
        <f ca="1">+'Share Values'!CL144</f>
        <v>1089086.5919999999</v>
      </c>
      <c r="S150" s="9">
        <f t="shared" ca="1" si="33"/>
        <v>8.9086591999999909E-2</v>
      </c>
      <c r="T150" s="4">
        <f>+'Share Values'!C144</f>
        <v>15383.6</v>
      </c>
      <c r="U150" s="9">
        <f>Returns!T150/Returns!$T$18-1</f>
        <v>3.905331838383308E-2</v>
      </c>
      <c r="V150" s="9"/>
      <c r="W150" s="17">
        <f t="shared" ca="1" si="40"/>
        <v>5.0295850557335875E-4</v>
      </c>
      <c r="X150" s="17">
        <f t="shared" ca="1" si="41"/>
        <v>0</v>
      </c>
      <c r="Y150" s="17" t="str">
        <f t="shared" ca="1" si="42"/>
        <v/>
      </c>
      <c r="Z150" s="17"/>
      <c r="AA150" s="17">
        <f t="shared" si="43"/>
        <v>-3.1192326687634608E-4</v>
      </c>
      <c r="AB150" s="17">
        <f t="shared" ca="1" si="44"/>
        <v>8.1488177244970483E-4</v>
      </c>
    </row>
    <row r="151" spans="2:28" x14ac:dyDescent="0.15">
      <c r="B151" s="2">
        <f t="shared" ca="1" si="34"/>
        <v>134</v>
      </c>
      <c r="D151" s="3">
        <f t="shared" si="35"/>
        <v>42747</v>
      </c>
      <c r="E151" s="4">
        <f t="shared" ca="1" si="31"/>
        <v>1000925.5219999998</v>
      </c>
      <c r="F151" s="9">
        <f ca="1">IFERROR(Returns!E151/E$18-1,"")</f>
        <v>-6.4146078230837955E-2</v>
      </c>
      <c r="G151" s="4">
        <f t="shared" si="32"/>
        <v>15418.2</v>
      </c>
      <c r="H151" s="9">
        <f>IFERROR(Returns!G151/G$18-1,"")</f>
        <v>5.0007150688849755E-2</v>
      </c>
      <c r="I151" s="9"/>
      <c r="J151" s="17">
        <f t="shared" ca="1" si="30"/>
        <v>6.7224392031992597E-3</v>
      </c>
      <c r="K151" s="17">
        <f t="shared" ca="1" si="36"/>
        <v>0</v>
      </c>
      <c r="L151" s="17" t="str">
        <f t="shared" ca="1" si="37"/>
        <v/>
      </c>
      <c r="M151" s="9"/>
      <c r="N151" s="17">
        <f t="shared" si="38"/>
        <v>-4.7316270212697242E-3</v>
      </c>
      <c r="O151" s="17">
        <f t="shared" ca="1" si="39"/>
        <v>1.1454066224468984E-2</v>
      </c>
      <c r="Q151" s="3">
        <f>+'Share Values'!E145</f>
        <v>42108</v>
      </c>
      <c r="R151" s="4">
        <f ca="1">+'Share Values'!CL145</f>
        <v>1087931.7019999998</v>
      </c>
      <c r="S151" s="9">
        <f t="shared" ca="1" si="33"/>
        <v>8.7931701999999889E-2</v>
      </c>
      <c r="T151" s="4">
        <f>+'Share Values'!C145</f>
        <v>15389.3</v>
      </c>
      <c r="U151" s="9">
        <f>Returns!T151/Returns!$T$18-1</f>
        <v>3.9438313047941875E-2</v>
      </c>
      <c r="V151" s="9"/>
      <c r="W151" s="17">
        <f t="shared" ca="1" si="40"/>
        <v>-1.0604207309901081E-3</v>
      </c>
      <c r="X151" s="17">
        <f t="shared" ca="1" si="41"/>
        <v>-1.0604207309901081E-3</v>
      </c>
      <c r="Y151" s="17">
        <f t="shared" ca="1" si="42"/>
        <v>-1.0604207309901081E-3</v>
      </c>
      <c r="Z151" s="17"/>
      <c r="AA151" s="17">
        <f t="shared" si="43"/>
        <v>3.7052445461394079E-4</v>
      </c>
      <c r="AB151" s="17">
        <f t="shared" ca="1" si="44"/>
        <v>-1.4309451856040489E-3</v>
      </c>
    </row>
    <row r="152" spans="2:28" x14ac:dyDescent="0.15">
      <c r="B152" s="2">
        <f t="shared" ca="1" si="34"/>
        <v>135</v>
      </c>
      <c r="D152" s="3">
        <f t="shared" si="35"/>
        <v>42748</v>
      </c>
      <c r="E152" s="4">
        <f t="shared" ca="1" si="31"/>
        <v>1010466.812</v>
      </c>
      <c r="F152" s="9">
        <f ca="1">IFERROR(Returns!E152/E$18-1,"")</f>
        <v>-5.5225081144666066E-2</v>
      </c>
      <c r="G152" s="4">
        <f t="shared" si="32"/>
        <v>15497.3</v>
      </c>
      <c r="H152" s="9">
        <f>IFERROR(Returns!G152/G$18-1,"")</f>
        <v>5.5394002955618138E-2</v>
      </c>
      <c r="I152" s="9"/>
      <c r="J152" s="17">
        <f t="shared" ca="1" si="30"/>
        <v>9.5324674916223984E-3</v>
      </c>
      <c r="K152" s="17">
        <f t="shared" ca="1" si="36"/>
        <v>0</v>
      </c>
      <c r="L152" s="17" t="str">
        <f t="shared" ca="1" si="37"/>
        <v/>
      </c>
      <c r="M152" s="9"/>
      <c r="N152" s="17">
        <f t="shared" si="38"/>
        <v>5.1303005538907431E-3</v>
      </c>
      <c r="O152" s="17">
        <f t="shared" ca="1" si="39"/>
        <v>4.4021669377316552E-3</v>
      </c>
      <c r="Q152" s="3">
        <f>+'Share Values'!E146</f>
        <v>42109</v>
      </c>
      <c r="R152" s="4">
        <f ca="1">+'Share Values'!CL146</f>
        <v>1096119.9419999998</v>
      </c>
      <c r="S152" s="9">
        <f t="shared" ca="1" si="33"/>
        <v>9.6119941999999847E-2</v>
      </c>
      <c r="T152" s="4">
        <f>+'Share Values'!C146</f>
        <v>15450.9</v>
      </c>
      <c r="U152" s="9">
        <f>Returns!T152/Returns!$T$18-1</f>
        <v>4.3598957137260808E-2</v>
      </c>
      <c r="V152" s="9"/>
      <c r="W152" s="17">
        <f t="shared" ca="1" si="40"/>
        <v>7.5264283455911407E-3</v>
      </c>
      <c r="X152" s="17">
        <f t="shared" ca="1" si="41"/>
        <v>0</v>
      </c>
      <c r="Y152" s="17" t="str">
        <f t="shared" ca="1" si="42"/>
        <v/>
      </c>
      <c r="Z152" s="17"/>
      <c r="AA152" s="17">
        <f t="shared" si="43"/>
        <v>4.0027811531389013E-3</v>
      </c>
      <c r="AB152" s="17">
        <f t="shared" ca="1" si="44"/>
        <v>3.5236471924522395E-3</v>
      </c>
    </row>
    <row r="153" spans="2:28" x14ac:dyDescent="0.15">
      <c r="B153" s="2">
        <f t="shared" ca="1" si="34"/>
        <v>136</v>
      </c>
      <c r="D153" s="3">
        <f t="shared" si="35"/>
        <v>42749</v>
      </c>
      <c r="E153" s="4" t="str">
        <f t="shared" si="31"/>
        <v/>
      </c>
      <c r="F153" s="9" t="str">
        <f ca="1">IFERROR(Returns!E153/E$18-1,"")</f>
        <v/>
      </c>
      <c r="G153" s="4" t="str">
        <f t="shared" si="32"/>
        <v/>
      </c>
      <c r="H153" s="9" t="str">
        <f>IFERROR(Returns!G153/G$18-1,"")</f>
        <v/>
      </c>
      <c r="I153" s="9"/>
      <c r="J153" s="17">
        <f t="shared" ca="1" si="30"/>
        <v>0</v>
      </c>
      <c r="K153" s="17">
        <f t="shared" ca="1" si="36"/>
        <v>0</v>
      </c>
      <c r="L153" s="17" t="str">
        <f t="shared" ca="1" si="37"/>
        <v/>
      </c>
      <c r="M153" s="9"/>
      <c r="N153" s="17" t="str">
        <f t="shared" si="38"/>
        <v/>
      </c>
      <c r="O153" s="17" t="str">
        <f t="shared" ca="1" si="39"/>
        <v/>
      </c>
      <c r="Q153" s="3">
        <f>+'Share Values'!E147</f>
        <v>42110</v>
      </c>
      <c r="R153" s="4">
        <f ca="1">+'Share Values'!CL147</f>
        <v>1091096.612</v>
      </c>
      <c r="S153" s="9">
        <f t="shared" ca="1" si="33"/>
        <v>9.1096611999999855E-2</v>
      </c>
      <c r="T153" s="4">
        <f>+'Share Values'!C147</f>
        <v>15386.8</v>
      </c>
      <c r="U153" s="9">
        <f>Returns!T153/Returns!$T$18-1</f>
        <v>3.9269455739122217E-2</v>
      </c>
      <c r="V153" s="9"/>
      <c r="W153" s="17">
        <f t="shared" ca="1" si="40"/>
        <v>-4.5828287649197774E-3</v>
      </c>
      <c r="X153" s="17">
        <f t="shared" ca="1" si="41"/>
        <v>-4.5828287649197774E-3</v>
      </c>
      <c r="Y153" s="17">
        <f t="shared" ca="1" si="42"/>
        <v>-4.5828287649197774E-3</v>
      </c>
      <c r="Z153" s="17"/>
      <c r="AA153" s="17">
        <f t="shared" si="43"/>
        <v>-4.148625646402504E-3</v>
      </c>
      <c r="AB153" s="17">
        <f t="shared" ca="1" si="44"/>
        <v>-4.3420311851727345E-4</v>
      </c>
    </row>
    <row r="154" spans="2:28" x14ac:dyDescent="0.15">
      <c r="B154" s="2">
        <f t="shared" ca="1" si="34"/>
        <v>137</v>
      </c>
      <c r="D154" s="3">
        <f t="shared" si="35"/>
        <v>42750</v>
      </c>
      <c r="E154" s="4" t="str">
        <f t="shared" si="31"/>
        <v/>
      </c>
      <c r="F154" s="9" t="str">
        <f ca="1">IFERROR(Returns!E154/E$18-1,"")</f>
        <v/>
      </c>
      <c r="G154" s="4" t="str">
        <f t="shared" si="32"/>
        <v/>
      </c>
      <c r="H154" s="9" t="str">
        <f>IFERROR(Returns!G154/G$18-1,"")</f>
        <v/>
      </c>
      <c r="I154" s="9"/>
      <c r="J154" s="17">
        <f t="shared" ca="1" si="30"/>
        <v>0</v>
      </c>
      <c r="K154" s="17">
        <f t="shared" ca="1" si="36"/>
        <v>0</v>
      </c>
      <c r="L154" s="17" t="str">
        <f t="shared" ca="1" si="37"/>
        <v/>
      </c>
      <c r="M154" s="9"/>
      <c r="N154" s="17" t="str">
        <f t="shared" si="38"/>
        <v/>
      </c>
      <c r="O154" s="17" t="str">
        <f t="shared" ca="1" si="39"/>
        <v/>
      </c>
      <c r="Q154" s="3">
        <f>+'Share Values'!E148</f>
        <v>42111</v>
      </c>
      <c r="R154" s="4">
        <f ca="1">+'Share Values'!CL148</f>
        <v>1088002.4720000001</v>
      </c>
      <c r="S154" s="9">
        <f t="shared" ca="1" si="33"/>
        <v>8.8002472000000109E-2</v>
      </c>
      <c r="T154" s="4">
        <f>+'Share Values'!C148</f>
        <v>15360.6</v>
      </c>
      <c r="U154" s="9">
        <f>Returns!T154/Returns!$T$18-1</f>
        <v>3.7499831142691287E-2</v>
      </c>
      <c r="V154" s="9"/>
      <c r="W154" s="17">
        <f t="shared" ca="1" si="40"/>
        <v>-2.835807540753188E-3</v>
      </c>
      <c r="X154" s="17">
        <f t="shared" ca="1" si="41"/>
        <v>-2.835807540753188E-3</v>
      </c>
      <c r="Y154" s="17">
        <f t="shared" ca="1" si="42"/>
        <v>-7.4056402853034387E-3</v>
      </c>
      <c r="Z154" s="17"/>
      <c r="AA154" s="17">
        <f t="shared" si="43"/>
        <v>-1.7027582083343207E-3</v>
      </c>
      <c r="AB154" s="17">
        <f t="shared" ca="1" si="44"/>
        <v>-1.1330493324188673E-3</v>
      </c>
    </row>
    <row r="155" spans="2:28" x14ac:dyDescent="0.15">
      <c r="B155" s="2">
        <f t="shared" ca="1" si="34"/>
        <v>138</v>
      </c>
      <c r="D155" s="3">
        <f t="shared" si="35"/>
        <v>42751</v>
      </c>
      <c r="E155" s="4">
        <f t="shared" ca="1" si="31"/>
        <v>1009647.2919999999</v>
      </c>
      <c r="F155" s="9">
        <f ca="1">IFERROR(Returns!E155/E$18-1,"")</f>
        <v>-5.59913229769613E-2</v>
      </c>
      <c r="G155" s="4">
        <f t="shared" si="32"/>
        <v>15479.3</v>
      </c>
      <c r="H155" s="9">
        <f>IFERROR(Returns!G155/G$18-1,"")</f>
        <v>5.4168170581385011E-2</v>
      </c>
      <c r="I155" s="9"/>
      <c r="J155" s="17">
        <f t="shared" ca="1" si="30"/>
        <v>0</v>
      </c>
      <c r="K155" s="17">
        <f t="shared" ca="1" si="36"/>
        <v>0</v>
      </c>
      <c r="L155" s="17" t="str">
        <f t="shared" ca="1" si="37"/>
        <v/>
      </c>
      <c r="M155" s="9"/>
      <c r="N155" s="17" t="str">
        <f t="shared" si="38"/>
        <v/>
      </c>
      <c r="O155" s="17" t="str">
        <f t="shared" ca="1" si="39"/>
        <v/>
      </c>
      <c r="Q155" s="3">
        <f>+'Share Values'!E149</f>
        <v>42114</v>
      </c>
      <c r="R155" s="4">
        <f ca="1">+'Share Values'!CL149</f>
        <v>1091906.5119999999</v>
      </c>
      <c r="S155" s="9">
        <f t="shared" ca="1" si="33"/>
        <v>9.1906511999999774E-2</v>
      </c>
      <c r="T155" s="4">
        <f>+'Share Values'!C149</f>
        <v>15412.6</v>
      </c>
      <c r="U155" s="9">
        <f>Returns!T155/Returns!$T$18-1</f>
        <v>4.1012063166142143E-2</v>
      </c>
      <c r="V155" s="9"/>
      <c r="W155" s="17">
        <f t="shared" ca="1" si="40"/>
        <v>3.5882639060766941E-3</v>
      </c>
      <c r="X155" s="17">
        <f t="shared" ca="1" si="41"/>
        <v>0</v>
      </c>
      <c r="Y155" s="17" t="str">
        <f t="shared" ca="1" si="42"/>
        <v/>
      </c>
      <c r="Z155" s="17"/>
      <c r="AA155" s="17">
        <f t="shared" si="43"/>
        <v>3.3852844289936623E-3</v>
      </c>
      <c r="AB155" s="17">
        <f t="shared" ca="1" si="44"/>
        <v>2.0297947708303177E-4</v>
      </c>
    </row>
    <row r="156" spans="2:28" x14ac:dyDescent="0.15">
      <c r="B156" s="2">
        <f t="shared" ca="1" si="34"/>
        <v>139</v>
      </c>
      <c r="D156" s="3">
        <f t="shared" si="35"/>
        <v>42752</v>
      </c>
      <c r="E156" s="4">
        <f t="shared" ca="1" si="31"/>
        <v>1010436.5619999999</v>
      </c>
      <c r="F156" s="9">
        <f ca="1">IFERROR(Returns!E156/E$18-1,"")</f>
        <v>-5.5253364548886852E-2</v>
      </c>
      <c r="G156" s="4">
        <f t="shared" si="32"/>
        <v>15441.4</v>
      </c>
      <c r="H156" s="9">
        <f>IFERROR(Returns!G156/G$18-1,"")</f>
        <v>5.1587112415638847E-2</v>
      </c>
      <c r="I156" s="9"/>
      <c r="J156" s="17">
        <f t="shared" ca="1" si="30"/>
        <v>7.8172843749868548E-4</v>
      </c>
      <c r="K156" s="17">
        <f t="shared" ca="1" si="36"/>
        <v>0</v>
      </c>
      <c r="L156" s="17" t="str">
        <f t="shared" ca="1" si="37"/>
        <v/>
      </c>
      <c r="M156" s="9"/>
      <c r="N156" s="17">
        <f t="shared" si="38"/>
        <v>-2.4484311306066653E-3</v>
      </c>
      <c r="O156" s="17">
        <f t="shared" ca="1" si="39"/>
        <v>3.2301595681053508E-3</v>
      </c>
      <c r="Q156" s="3">
        <f>+'Share Values'!E150</f>
        <v>42115</v>
      </c>
      <c r="R156" s="4">
        <f ca="1">+'Share Values'!CL150</f>
        <v>1087612.7919999999</v>
      </c>
      <c r="S156" s="9">
        <f t="shared" ca="1" si="33"/>
        <v>8.7612791999999828E-2</v>
      </c>
      <c r="T156" s="4">
        <f>+'Share Values'!C150</f>
        <v>15346.4</v>
      </c>
      <c r="U156" s="9">
        <f>Returns!T156/Returns!$T$18-1</f>
        <v>3.6540721628594897E-2</v>
      </c>
      <c r="V156" s="9"/>
      <c r="W156" s="17">
        <f t="shared" ca="1" si="40"/>
        <v>-3.9323146742071824E-3</v>
      </c>
      <c r="X156" s="17">
        <f t="shared" ca="1" si="41"/>
        <v>-3.9323146742071824E-3</v>
      </c>
      <c r="Y156" s="17">
        <f t="shared" ca="1" si="42"/>
        <v>-3.9323146742071824E-3</v>
      </c>
      <c r="Z156" s="17"/>
      <c r="AA156" s="17">
        <f t="shared" si="43"/>
        <v>-4.2951870547474069E-3</v>
      </c>
      <c r="AB156" s="17">
        <f t="shared" ca="1" si="44"/>
        <v>3.6287238054022453E-4</v>
      </c>
    </row>
    <row r="157" spans="2:28" x14ac:dyDescent="0.15">
      <c r="B157" s="2">
        <f t="shared" ca="1" si="34"/>
        <v>140</v>
      </c>
      <c r="D157" s="3">
        <f t="shared" si="35"/>
        <v>42753</v>
      </c>
      <c r="E157" s="4">
        <f t="shared" ca="1" si="31"/>
        <v>1007883.7120000001</v>
      </c>
      <c r="F157" s="9">
        <f ca="1">IFERROR(Returns!E157/E$18-1,"")</f>
        <v>-5.7640250117969472E-2</v>
      </c>
      <c r="G157" s="4">
        <f t="shared" si="32"/>
        <v>15397.9</v>
      </c>
      <c r="H157" s="9">
        <f>IFERROR(Returns!G157/G$18-1,"")</f>
        <v>4.8624684177909216E-2</v>
      </c>
      <c r="I157" s="9"/>
      <c r="J157" s="17">
        <f t="shared" ca="1" si="30"/>
        <v>-2.526482211754999E-3</v>
      </c>
      <c r="K157" s="17">
        <f t="shared" ca="1" si="36"/>
        <v>-2.526482211754999E-3</v>
      </c>
      <c r="L157" s="17">
        <f t="shared" ca="1" si="37"/>
        <v>-2.526482211754999E-3</v>
      </c>
      <c r="M157" s="9"/>
      <c r="N157" s="17">
        <f t="shared" si="38"/>
        <v>-2.8171020762366439E-3</v>
      </c>
      <c r="O157" s="17">
        <f t="shared" ca="1" si="39"/>
        <v>2.906198644816449E-4</v>
      </c>
      <c r="Q157" s="3">
        <f>+'Share Values'!E151</f>
        <v>42116</v>
      </c>
      <c r="R157" s="4">
        <f ca="1">+'Share Values'!CL151</f>
        <v>1083686.4819999998</v>
      </c>
      <c r="S157" s="9">
        <f t="shared" ca="1" si="33"/>
        <v>8.368648199999984E-2</v>
      </c>
      <c r="T157" s="4">
        <f>+'Share Values'!C151</f>
        <v>15304.8</v>
      </c>
      <c r="U157" s="9">
        <f>Returns!T157/Returns!$T$18-1</f>
        <v>3.3730936009834123E-2</v>
      </c>
      <c r="V157" s="9"/>
      <c r="W157" s="17">
        <f t="shared" ca="1" si="40"/>
        <v>-3.610025579765419E-3</v>
      </c>
      <c r="X157" s="17">
        <f t="shared" ca="1" si="41"/>
        <v>-3.610025579765419E-3</v>
      </c>
      <c r="Y157" s="17">
        <f t="shared" ca="1" si="42"/>
        <v>-7.5281444974110157E-3</v>
      </c>
      <c r="Z157" s="17"/>
      <c r="AA157" s="17">
        <f t="shared" si="43"/>
        <v>-2.7107334619194123E-3</v>
      </c>
      <c r="AB157" s="17">
        <f t="shared" ca="1" si="44"/>
        <v>-8.9929211784600671E-4</v>
      </c>
    </row>
    <row r="158" spans="2:28" x14ac:dyDescent="0.15">
      <c r="B158" s="2">
        <f t="shared" ca="1" si="34"/>
        <v>141</v>
      </c>
      <c r="D158" s="3">
        <f t="shared" si="35"/>
        <v>42754</v>
      </c>
      <c r="E158" s="4">
        <f t="shared" ca="1" si="31"/>
        <v>1006890.6620000001</v>
      </c>
      <c r="F158" s="9">
        <f ca="1">IFERROR(Returns!E158/E$18-1,"")</f>
        <v>-5.8568740516691475E-2</v>
      </c>
      <c r="G158" s="4">
        <f t="shared" si="32"/>
        <v>15409.8</v>
      </c>
      <c r="H158" s="9">
        <f>IFERROR(Returns!G158/G$18-1,"")</f>
        <v>4.9435095580874222E-2</v>
      </c>
      <c r="I158" s="9"/>
      <c r="J158" s="17">
        <f t="shared" ca="1" si="30"/>
        <v>-9.8528231796635168E-4</v>
      </c>
      <c r="K158" s="17">
        <f t="shared" ca="1" si="36"/>
        <v>-9.8528231796635168E-4</v>
      </c>
      <c r="L158" s="17">
        <f t="shared" ca="1" si="37"/>
        <v>-3.509275231471487E-3</v>
      </c>
      <c r="M158" s="9"/>
      <c r="N158" s="17">
        <f t="shared" si="38"/>
        <v>7.7283265899885656E-4</v>
      </c>
      <c r="O158" s="17">
        <f t="shared" ca="1" si="39"/>
        <v>-1.7581149769652082E-3</v>
      </c>
      <c r="Q158" s="3">
        <f>+'Share Values'!E152</f>
        <v>42117</v>
      </c>
      <c r="R158" s="4">
        <f ca="1">+'Share Values'!CL152</f>
        <v>1092731.122</v>
      </c>
      <c r="S158" s="9">
        <f t="shared" ca="1" si="33"/>
        <v>9.2731121999999999E-2</v>
      </c>
      <c r="T158" s="4">
        <f>+'Share Values'!C152</f>
        <v>15392.4</v>
      </c>
      <c r="U158" s="9">
        <f>Returns!T158/Returns!$T$18-1</f>
        <v>3.9647696110878483E-2</v>
      </c>
      <c r="V158" s="9"/>
      <c r="W158" s="17">
        <f t="shared" ca="1" si="40"/>
        <v>8.3461777462683351E-3</v>
      </c>
      <c r="X158" s="17">
        <f t="shared" ca="1" si="41"/>
        <v>0</v>
      </c>
      <c r="Y158" s="17" t="str">
        <f t="shared" ca="1" si="42"/>
        <v/>
      </c>
      <c r="Z158" s="17"/>
      <c r="AA158" s="17">
        <f t="shared" si="43"/>
        <v>5.7236945272072237E-3</v>
      </c>
      <c r="AB158" s="17">
        <f t="shared" ca="1" si="44"/>
        <v>2.6224832190611114E-3</v>
      </c>
    </row>
    <row r="159" spans="2:28" x14ac:dyDescent="0.15">
      <c r="B159" s="2">
        <f t="shared" ca="1" si="34"/>
        <v>142</v>
      </c>
      <c r="D159" s="3">
        <f t="shared" si="35"/>
        <v>42755</v>
      </c>
      <c r="E159" s="4">
        <f t="shared" ca="1" si="31"/>
        <v>1013138.4319999998</v>
      </c>
      <c r="F159" s="9">
        <f ca="1">IFERROR(Returns!E159/E$18-1,"")</f>
        <v>-5.2727146983210349E-2</v>
      </c>
      <c r="G159" s="4">
        <f t="shared" si="32"/>
        <v>15547.9</v>
      </c>
      <c r="H159" s="9">
        <f>IFERROR(Returns!G159/G$18-1,"")</f>
        <v>5.8839953963184088E-2</v>
      </c>
      <c r="I159" s="9"/>
      <c r="J159" s="17">
        <f t="shared" ca="1" si="30"/>
        <v>6.2050133502973281E-3</v>
      </c>
      <c r="K159" s="17">
        <f t="shared" ca="1" si="36"/>
        <v>0</v>
      </c>
      <c r="L159" s="17" t="str">
        <f t="shared" ca="1" si="37"/>
        <v/>
      </c>
      <c r="M159" s="9"/>
      <c r="N159" s="17">
        <f t="shared" si="38"/>
        <v>8.9618294851327995E-3</v>
      </c>
      <c r="O159" s="17">
        <f t="shared" ca="1" si="39"/>
        <v>-2.7568161348354714E-3</v>
      </c>
      <c r="Q159" s="3">
        <f>+'Share Values'!E153</f>
        <v>42118</v>
      </c>
      <c r="R159" s="4">
        <f ca="1">+'Share Values'!CL153</f>
        <v>1093945.372</v>
      </c>
      <c r="S159" s="9">
        <f t="shared" ca="1" si="33"/>
        <v>9.3945372000000082E-2</v>
      </c>
      <c r="T159" s="4">
        <f>+'Share Values'!C153</f>
        <v>15408.3</v>
      </c>
      <c r="U159" s="9">
        <f>Returns!T159/Returns!$T$18-1</f>
        <v>4.0721628594972081E-2</v>
      </c>
      <c r="V159" s="9"/>
      <c r="W159" s="17">
        <f t="shared" ca="1" si="40"/>
        <v>1.1112065681606609E-3</v>
      </c>
      <c r="X159" s="17">
        <f t="shared" ca="1" si="41"/>
        <v>0</v>
      </c>
      <c r="Y159" s="17" t="str">
        <f t="shared" ca="1" si="42"/>
        <v/>
      </c>
      <c r="Z159" s="17"/>
      <c r="AA159" s="17">
        <f t="shared" si="43"/>
        <v>1.0329773134793996E-3</v>
      </c>
      <c r="AB159" s="17">
        <f t="shared" ca="1" si="44"/>
        <v>7.8229254681261295E-5</v>
      </c>
    </row>
    <row r="160" spans="2:28" x14ac:dyDescent="0.15">
      <c r="B160" s="2">
        <f t="shared" ca="1" si="34"/>
        <v>143</v>
      </c>
      <c r="D160" s="3">
        <f t="shared" si="35"/>
        <v>42756</v>
      </c>
      <c r="E160" s="4" t="str">
        <f t="shared" si="31"/>
        <v/>
      </c>
      <c r="F160" s="9" t="str">
        <f ca="1">IFERROR(Returns!E160/E$18-1,"")</f>
        <v/>
      </c>
      <c r="G160" s="4" t="str">
        <f t="shared" si="32"/>
        <v/>
      </c>
      <c r="H160" s="9" t="str">
        <f>IFERROR(Returns!G160/G$18-1,"")</f>
        <v/>
      </c>
      <c r="I160" s="9"/>
      <c r="J160" s="17">
        <f t="shared" ca="1" si="30"/>
        <v>0</v>
      </c>
      <c r="K160" s="17">
        <f t="shared" ca="1" si="36"/>
        <v>0</v>
      </c>
      <c r="L160" s="17" t="str">
        <f t="shared" ca="1" si="37"/>
        <v/>
      </c>
      <c r="M160" s="9"/>
      <c r="N160" s="17" t="str">
        <f t="shared" si="38"/>
        <v/>
      </c>
      <c r="O160" s="17" t="str">
        <f t="shared" ca="1" si="39"/>
        <v/>
      </c>
      <c r="Q160" s="3">
        <f>+'Share Values'!E154</f>
        <v>42121</v>
      </c>
      <c r="R160" s="4">
        <f ca="1">+'Share Values'!CL154</f>
        <v>1087985.3719999997</v>
      </c>
      <c r="S160" s="9">
        <f t="shared" ca="1" si="33"/>
        <v>8.7985371999999673E-2</v>
      </c>
      <c r="T160" s="4">
        <f>+'Share Values'!C154</f>
        <v>15344.1</v>
      </c>
      <c r="U160" s="9">
        <f>Returns!T160/Returns!$T$18-1</f>
        <v>3.6385372904480739E-2</v>
      </c>
      <c r="V160" s="9"/>
      <c r="W160" s="17">
        <f t="shared" ca="1" si="40"/>
        <v>-5.4481696733209573E-3</v>
      </c>
      <c r="X160" s="17">
        <f t="shared" ca="1" si="41"/>
        <v>-5.4481696733209573E-3</v>
      </c>
      <c r="Y160" s="17">
        <f t="shared" ca="1" si="42"/>
        <v>-5.4481696733209573E-3</v>
      </c>
      <c r="Z160" s="17"/>
      <c r="AA160" s="17">
        <f t="shared" si="43"/>
        <v>-4.1665855415586872E-3</v>
      </c>
      <c r="AB160" s="17">
        <f t="shared" ca="1" si="44"/>
        <v>-1.28158413176227E-3</v>
      </c>
    </row>
    <row r="161" spans="2:28" x14ac:dyDescent="0.15">
      <c r="B161" s="2">
        <f t="shared" ca="1" si="34"/>
        <v>144</v>
      </c>
      <c r="D161" s="3">
        <f t="shared" si="35"/>
        <v>42757</v>
      </c>
      <c r="E161" s="4" t="str">
        <f t="shared" si="31"/>
        <v/>
      </c>
      <c r="F161" s="9" t="str">
        <f ca="1">IFERROR(Returns!E161/E$18-1,"")</f>
        <v/>
      </c>
      <c r="G161" s="4" t="str">
        <f t="shared" si="32"/>
        <v/>
      </c>
      <c r="H161" s="9" t="str">
        <f>IFERROR(Returns!G161/G$18-1,"")</f>
        <v/>
      </c>
      <c r="I161" s="9"/>
      <c r="J161" s="17">
        <f t="shared" ca="1" si="30"/>
        <v>0</v>
      </c>
      <c r="K161" s="17">
        <f t="shared" ca="1" si="36"/>
        <v>0</v>
      </c>
      <c r="L161" s="17" t="str">
        <f t="shared" ca="1" si="37"/>
        <v/>
      </c>
      <c r="M161" s="9"/>
      <c r="N161" s="17" t="str">
        <f t="shared" si="38"/>
        <v/>
      </c>
      <c r="O161" s="17" t="str">
        <f t="shared" ca="1" si="39"/>
        <v/>
      </c>
      <c r="Q161" s="3">
        <f>+'Share Values'!E155</f>
        <v>42122</v>
      </c>
      <c r="R161" s="4">
        <f ca="1">+'Share Values'!CL155</f>
        <v>1088736.0819999999</v>
      </c>
      <c r="S161" s="9">
        <f t="shared" ca="1" si="33"/>
        <v>8.8736081999999827E-2</v>
      </c>
      <c r="T161" s="4">
        <f>+'Share Values'!C155</f>
        <v>15346.1</v>
      </c>
      <c r="U161" s="9">
        <f>Returns!T161/Returns!$T$18-1</f>
        <v>3.6520458751536644E-2</v>
      </c>
      <c r="V161" s="9"/>
      <c r="W161" s="17">
        <f t="shared" ca="1" si="40"/>
        <v>6.9000008577346783E-4</v>
      </c>
      <c r="X161" s="17">
        <f t="shared" ca="1" si="41"/>
        <v>0</v>
      </c>
      <c r="Y161" s="17" t="str">
        <f t="shared" ca="1" si="42"/>
        <v/>
      </c>
      <c r="Z161" s="17"/>
      <c r="AA161" s="17">
        <f t="shared" si="43"/>
        <v>1.3034325897254284E-4</v>
      </c>
      <c r="AB161" s="17">
        <f t="shared" ca="1" si="44"/>
        <v>5.5965682680092499E-4</v>
      </c>
    </row>
    <row r="162" spans="2:28" x14ac:dyDescent="0.15">
      <c r="B162" s="2">
        <f t="shared" ca="1" si="34"/>
        <v>145</v>
      </c>
      <c r="D162" s="3">
        <f t="shared" si="35"/>
        <v>42758</v>
      </c>
      <c r="E162" s="4">
        <f t="shared" ca="1" si="31"/>
        <v>1010263.3820000001</v>
      </c>
      <c r="F162" s="9">
        <f ca="1">IFERROR(Returns!E162/E$18-1,"")</f>
        <v>-5.5415285869314324E-2</v>
      </c>
      <c r="G162" s="4">
        <f t="shared" si="32"/>
        <v>15480.1</v>
      </c>
      <c r="H162" s="9">
        <f>IFERROR(Returns!G162/G$18-1,"")</f>
        <v>5.4222652020240014E-2</v>
      </c>
      <c r="I162" s="9"/>
      <c r="J162" s="17">
        <f t="shared" ca="1" si="30"/>
        <v>0</v>
      </c>
      <c r="K162" s="17">
        <f t="shared" ca="1" si="36"/>
        <v>0</v>
      </c>
      <c r="L162" s="17" t="str">
        <f t="shared" ca="1" si="37"/>
        <v/>
      </c>
      <c r="M162" s="9"/>
      <c r="N162" s="17" t="str">
        <f t="shared" si="38"/>
        <v/>
      </c>
      <c r="O162" s="17" t="str">
        <f t="shared" ca="1" si="39"/>
        <v/>
      </c>
      <c r="Q162" s="3">
        <f>+'Share Values'!E156</f>
        <v>42123</v>
      </c>
      <c r="R162" s="4">
        <f ca="1">+'Share Values'!CL156</f>
        <v>1089808.3119999999</v>
      </c>
      <c r="S162" s="9">
        <f t="shared" ca="1" si="33"/>
        <v>8.9808311999999946E-2</v>
      </c>
      <c r="T162" s="4">
        <f>+'Share Values'!C156</f>
        <v>15347.3</v>
      </c>
      <c r="U162" s="9">
        <f>Returns!T162/Returns!$T$18-1</f>
        <v>3.6601510259770098E-2</v>
      </c>
      <c r="V162" s="9"/>
      <c r="W162" s="17">
        <f t="shared" ca="1" si="40"/>
        <v>9.8483922571057647E-4</v>
      </c>
      <c r="X162" s="17">
        <f t="shared" ca="1" si="41"/>
        <v>0</v>
      </c>
      <c r="Y162" s="17" t="str">
        <f t="shared" ca="1" si="42"/>
        <v/>
      </c>
      <c r="Z162" s="17"/>
      <c r="AA162" s="17">
        <f t="shared" si="43"/>
        <v>7.8195763092869797E-5</v>
      </c>
      <c r="AB162" s="17">
        <f t="shared" ca="1" si="44"/>
        <v>9.0664346261770667E-4</v>
      </c>
    </row>
    <row r="163" spans="2:28" x14ac:dyDescent="0.15">
      <c r="B163" s="2">
        <f t="shared" ca="1" si="34"/>
        <v>146</v>
      </c>
      <c r="D163" s="3">
        <f t="shared" si="35"/>
        <v>42759</v>
      </c>
      <c r="E163" s="4">
        <f t="shared" ca="1" si="31"/>
        <v>1017009.8919999999</v>
      </c>
      <c r="F163" s="9">
        <f ca="1">IFERROR(Returns!E163/E$18-1,"")</f>
        <v>-4.910737613679117E-2</v>
      </c>
      <c r="G163" s="4">
        <f t="shared" si="32"/>
        <v>15610.7</v>
      </c>
      <c r="H163" s="9">
        <f>IFERROR(Returns!G163/G$18-1,"")</f>
        <v>6.3116746913286059E-2</v>
      </c>
      <c r="I163" s="9"/>
      <c r="J163" s="17">
        <f t="shared" ca="1" si="30"/>
        <v>6.6779714282465541E-3</v>
      </c>
      <c r="K163" s="17">
        <f t="shared" ca="1" si="36"/>
        <v>0</v>
      </c>
      <c r="L163" s="17" t="str">
        <f t="shared" ca="1" si="37"/>
        <v/>
      </c>
      <c r="M163" s="9"/>
      <c r="N163" s="17">
        <f t="shared" si="38"/>
        <v>8.4366380062144142E-3</v>
      </c>
      <c r="O163" s="17">
        <f t="shared" ca="1" si="39"/>
        <v>-1.7586665779678601E-3</v>
      </c>
      <c r="Q163" s="3">
        <f>+'Share Values'!E157</f>
        <v>42124</v>
      </c>
      <c r="R163" s="4">
        <f ca="1">+'Share Values'!CL157</f>
        <v>1082058.2120000001</v>
      </c>
      <c r="S163" s="9">
        <f t="shared" ca="1" si="33"/>
        <v>8.2058211999999964E-2</v>
      </c>
      <c r="T163" s="4">
        <f>+'Share Values'!C157</f>
        <v>15224.5</v>
      </c>
      <c r="U163" s="9">
        <f>Returns!T163/Returns!$T$18-1</f>
        <v>2.8307239250543681E-2</v>
      </c>
      <c r="V163" s="9"/>
      <c r="W163" s="17">
        <f t="shared" ca="1" si="40"/>
        <v>-7.111434106955028E-3</v>
      </c>
      <c r="X163" s="17">
        <f t="shared" ca="1" si="41"/>
        <v>-7.111434106955028E-3</v>
      </c>
      <c r="Y163" s="17">
        <f t="shared" ca="1" si="42"/>
        <v>-7.111434106955028E-3</v>
      </c>
      <c r="Z163" s="17"/>
      <c r="AA163" s="17">
        <f t="shared" si="43"/>
        <v>-8.001407413681827E-3</v>
      </c>
      <c r="AB163" s="17">
        <f t="shared" ca="1" si="44"/>
        <v>8.8997330672679897E-4</v>
      </c>
    </row>
    <row r="164" spans="2:28" x14ac:dyDescent="0.15">
      <c r="B164" s="2">
        <f t="shared" ca="1" si="34"/>
        <v>147</v>
      </c>
      <c r="D164" s="3">
        <f t="shared" si="35"/>
        <v>42760</v>
      </c>
      <c r="E164" s="4">
        <f t="shared" ca="1" si="31"/>
        <v>1017735.3622999999</v>
      </c>
      <c r="F164" s="9">
        <f ca="1">IFERROR(Returns!E164/E$18-1,"")</f>
        <v>-4.8429069698940008E-2</v>
      </c>
      <c r="G164" s="4">
        <f t="shared" si="32"/>
        <v>15643.8</v>
      </c>
      <c r="H164" s="9">
        <f>IFERROR(Returns!G164/G$18-1,"")</f>
        <v>6.5370916445903315E-2</v>
      </c>
      <c r="I164" s="9"/>
      <c r="J164" s="17">
        <f t="shared" ca="1" si="30"/>
        <v>7.1333652278782189E-4</v>
      </c>
      <c r="K164" s="17">
        <f t="shared" ca="1" si="36"/>
        <v>0</v>
      </c>
      <c r="L164" s="17" t="str">
        <f t="shared" ca="1" si="37"/>
        <v/>
      </c>
      <c r="M164" s="9"/>
      <c r="N164" s="17">
        <f t="shared" si="38"/>
        <v>2.1203405356582383E-3</v>
      </c>
      <c r="O164" s="17">
        <f t="shared" ca="1" si="39"/>
        <v>-1.4070040128704164E-3</v>
      </c>
      <c r="Q164" s="3">
        <f>+'Share Values'!E158</f>
        <v>42125</v>
      </c>
      <c r="R164" s="4">
        <f ca="1">+'Share Values'!CL158</f>
        <v>1090731.9919999999</v>
      </c>
      <c r="S164" s="9">
        <f t="shared" ca="1" si="33"/>
        <v>9.0731991999999817E-2</v>
      </c>
      <c r="T164" s="4">
        <f>+'Share Values'!C158</f>
        <v>15339.8</v>
      </c>
      <c r="U164" s="9">
        <f>Returns!T164/Returns!$T$18-1</f>
        <v>3.60949383333109E-2</v>
      </c>
      <c r="V164" s="9"/>
      <c r="W164" s="17">
        <f t="shared" ca="1" si="40"/>
        <v>8.01600126851576E-3</v>
      </c>
      <c r="X164" s="17">
        <f t="shared" ca="1" si="41"/>
        <v>0</v>
      </c>
      <c r="Y164" s="17" t="str">
        <f t="shared" ca="1" si="42"/>
        <v/>
      </c>
      <c r="Z164" s="17"/>
      <c r="AA164" s="17">
        <f t="shared" si="43"/>
        <v>7.5733193208316063E-3</v>
      </c>
      <c r="AB164" s="17">
        <f t="shared" ca="1" si="44"/>
        <v>4.426819476841537E-4</v>
      </c>
    </row>
    <row r="165" spans="2:28" x14ac:dyDescent="0.15">
      <c r="B165" s="2">
        <f t="shared" ca="1" si="34"/>
        <v>148</v>
      </c>
      <c r="D165" s="3">
        <f t="shared" si="35"/>
        <v>42761</v>
      </c>
      <c r="E165" s="4">
        <f t="shared" ca="1" si="31"/>
        <v>1018351.9519999999</v>
      </c>
      <c r="F165" s="9">
        <f ca="1">IFERROR(Returns!E165/E$18-1,"")</f>
        <v>-4.7852565377505152E-2</v>
      </c>
      <c r="G165" s="4">
        <f t="shared" si="32"/>
        <v>15643.8</v>
      </c>
      <c r="H165" s="9">
        <f>IFERROR(Returns!G165/G$18-1,"")</f>
        <v>6.5370916445903315E-2</v>
      </c>
      <c r="I165" s="9"/>
      <c r="J165" s="17">
        <f t="shared" ca="1" si="30"/>
        <v>6.0584482257408645E-4</v>
      </c>
      <c r="K165" s="17">
        <f t="shared" ca="1" si="36"/>
        <v>0</v>
      </c>
      <c r="L165" s="17" t="str">
        <f t="shared" ca="1" si="37"/>
        <v/>
      </c>
      <c r="M165" s="9"/>
      <c r="N165" s="17">
        <f t="shared" si="38"/>
        <v>0</v>
      </c>
      <c r="O165" s="17">
        <f t="shared" ca="1" si="39"/>
        <v>6.0584482257408645E-4</v>
      </c>
      <c r="Q165" s="3">
        <f>+'Share Values'!E159</f>
        <v>42128</v>
      </c>
      <c r="R165" s="4">
        <f ca="1">+'Share Values'!CL159</f>
        <v>1091446.5120000001</v>
      </c>
      <c r="S165" s="9">
        <f t="shared" ca="1" si="33"/>
        <v>9.1446512000000091E-2</v>
      </c>
      <c r="T165" s="4">
        <f>+'Share Values'!C159</f>
        <v>15367.5</v>
      </c>
      <c r="U165" s="9">
        <f>Returns!T165/Returns!$T$18-1</f>
        <v>3.7965877315033758E-2</v>
      </c>
      <c r="V165" s="9"/>
      <c r="W165" s="17">
        <f t="shared" ca="1" si="40"/>
        <v>6.5508301328009999E-4</v>
      </c>
      <c r="X165" s="17">
        <f t="shared" ca="1" si="41"/>
        <v>0</v>
      </c>
      <c r="Y165" s="17" t="str">
        <f t="shared" ca="1" si="42"/>
        <v/>
      </c>
      <c r="Z165" s="17"/>
      <c r="AA165" s="17">
        <f t="shared" si="43"/>
        <v>1.8057601794025935E-3</v>
      </c>
      <c r="AB165" s="17">
        <f t="shared" ca="1" si="44"/>
        <v>-1.1506771661224935E-3</v>
      </c>
    </row>
    <row r="166" spans="2:28" x14ac:dyDescent="0.15">
      <c r="B166" s="2">
        <f t="shared" ca="1" si="34"/>
        <v>149</v>
      </c>
      <c r="D166" s="3">
        <f t="shared" si="35"/>
        <v>42762</v>
      </c>
      <c r="E166" s="4">
        <f t="shared" ca="1" si="31"/>
        <v>1018988.8470000001</v>
      </c>
      <c r="F166" s="9">
        <f ca="1">IFERROR(Returns!E166/E$18-1,"")</f>
        <v>-4.7257075832674356E-2</v>
      </c>
      <c r="G166" s="4">
        <f t="shared" si="32"/>
        <v>15615.5</v>
      </c>
      <c r="H166" s="9">
        <f>IFERROR(Returns!G166/G$18-1,"")</f>
        <v>6.3443635546414745E-2</v>
      </c>
      <c r="I166" s="9"/>
      <c r="J166" s="17">
        <f t="shared" ca="1" si="30"/>
        <v>6.2541737043786405E-4</v>
      </c>
      <c r="K166" s="17">
        <f t="shared" ca="1" si="36"/>
        <v>0</v>
      </c>
      <c r="L166" s="17" t="str">
        <f t="shared" ca="1" si="37"/>
        <v/>
      </c>
      <c r="M166" s="9"/>
      <c r="N166" s="17">
        <f t="shared" si="38"/>
        <v>-1.8090233830654334E-3</v>
      </c>
      <c r="O166" s="17">
        <f t="shared" ca="1" si="39"/>
        <v>2.4344407535032975E-3</v>
      </c>
      <c r="Q166" s="3">
        <f>+'Share Values'!E160</f>
        <v>42129</v>
      </c>
      <c r="R166" s="4">
        <f ca="1">+'Share Values'!CL160</f>
        <v>1076980.5120000001</v>
      </c>
      <c r="S166" s="9">
        <f t="shared" ca="1" si="33"/>
        <v>7.6980512000000001E-2</v>
      </c>
      <c r="T166" s="4">
        <f>+'Share Values'!C160</f>
        <v>15173.9</v>
      </c>
      <c r="U166" s="9">
        <f>Returns!T166/Returns!$T$18-1</f>
        <v>2.488956732003178E-2</v>
      </c>
      <c r="V166" s="9"/>
      <c r="W166" s="17">
        <f t="shared" ca="1" si="40"/>
        <v>-1.3253970616931121E-2</v>
      </c>
      <c r="X166" s="17">
        <f t="shared" ca="1" si="41"/>
        <v>-1.3253970616931121E-2</v>
      </c>
      <c r="Y166" s="17">
        <f t="shared" ca="1" si="42"/>
        <v>-1.3253970616931121E-2</v>
      </c>
      <c r="Z166" s="17"/>
      <c r="AA166" s="17">
        <f t="shared" si="43"/>
        <v>-1.2598015292012432E-2</v>
      </c>
      <c r="AB166" s="17">
        <f t="shared" ca="1" si="44"/>
        <v>-6.5595532491868891E-4</v>
      </c>
    </row>
    <row r="167" spans="2:28" x14ac:dyDescent="0.15">
      <c r="B167" s="2">
        <f t="shared" ca="1" si="34"/>
        <v>150</v>
      </c>
      <c r="D167" s="3">
        <f t="shared" si="35"/>
        <v>42763</v>
      </c>
      <c r="E167" s="4" t="str">
        <f t="shared" si="31"/>
        <v/>
      </c>
      <c r="F167" s="9" t="str">
        <f ca="1">IFERROR(Returns!E167/E$18-1,"")</f>
        <v/>
      </c>
      <c r="G167" s="4" t="str">
        <f t="shared" si="32"/>
        <v/>
      </c>
      <c r="H167" s="9" t="str">
        <f>IFERROR(Returns!G167/G$18-1,"")</f>
        <v/>
      </c>
      <c r="I167" s="9"/>
      <c r="J167" s="17">
        <f t="shared" ca="1" si="30"/>
        <v>0</v>
      </c>
      <c r="K167" s="17">
        <f t="shared" ca="1" si="36"/>
        <v>0</v>
      </c>
      <c r="L167" s="17" t="str">
        <f t="shared" ca="1" si="37"/>
        <v/>
      </c>
      <c r="M167" s="9"/>
      <c r="N167" s="17" t="str">
        <f t="shared" si="38"/>
        <v/>
      </c>
      <c r="O167" s="17" t="str">
        <f t="shared" ca="1" si="39"/>
        <v/>
      </c>
      <c r="Q167" s="3">
        <f>+'Share Values'!E161</f>
        <v>42130</v>
      </c>
      <c r="R167" s="4">
        <f ca="1">+'Share Values'!CL161</f>
        <v>1056597.4620000001</v>
      </c>
      <c r="S167" s="9">
        <f t="shared" ca="1" si="33"/>
        <v>5.6597462000000043E-2</v>
      </c>
      <c r="T167" s="4">
        <f>+'Share Values'!C161</f>
        <v>15023.9</v>
      </c>
      <c r="U167" s="9">
        <f>Returns!T167/Returns!$T$18-1</f>
        <v>1.4758128790846481E-2</v>
      </c>
      <c r="V167" s="9"/>
      <c r="W167" s="17">
        <f t="shared" ca="1" si="40"/>
        <v>-1.8926108479110582E-2</v>
      </c>
      <c r="X167" s="17">
        <f t="shared" ca="1" si="41"/>
        <v>-1.8926108479110582E-2</v>
      </c>
      <c r="Y167" s="17">
        <f t="shared" ca="1" si="42"/>
        <v>-3.1929233010366764E-2</v>
      </c>
      <c r="Z167" s="17"/>
      <c r="AA167" s="17">
        <f t="shared" si="43"/>
        <v>-9.8853953169587561E-3</v>
      </c>
      <c r="AB167" s="17">
        <f t="shared" ca="1" si="44"/>
        <v>-9.0407131621518255E-3</v>
      </c>
    </row>
    <row r="168" spans="2:28" x14ac:dyDescent="0.15">
      <c r="B168" s="2">
        <f t="shared" ca="1" si="34"/>
        <v>151</v>
      </c>
      <c r="D168" s="3">
        <f t="shared" si="35"/>
        <v>42764</v>
      </c>
      <c r="E168" s="4" t="str">
        <f t="shared" si="31"/>
        <v/>
      </c>
      <c r="F168" s="9" t="str">
        <f ca="1">IFERROR(Returns!E168/E$18-1,"")</f>
        <v/>
      </c>
      <c r="G168" s="4" t="str">
        <f t="shared" si="32"/>
        <v/>
      </c>
      <c r="H168" s="9" t="str">
        <f>IFERROR(Returns!G168/G$18-1,"")</f>
        <v/>
      </c>
      <c r="I168" s="9"/>
      <c r="J168" s="17">
        <f t="shared" ca="1" si="30"/>
        <v>0</v>
      </c>
      <c r="K168" s="17">
        <f t="shared" ca="1" si="36"/>
        <v>0</v>
      </c>
      <c r="L168" s="17" t="str">
        <f t="shared" ca="1" si="37"/>
        <v/>
      </c>
      <c r="M168" s="9"/>
      <c r="N168" s="17" t="str">
        <f t="shared" si="38"/>
        <v/>
      </c>
      <c r="O168" s="17" t="str">
        <f t="shared" ca="1" si="39"/>
        <v/>
      </c>
      <c r="Q168" s="3">
        <f>+'Share Values'!E162</f>
        <v>42131</v>
      </c>
      <c r="R168" s="4">
        <f ca="1">+'Share Values'!CL162</f>
        <v>1056073.412</v>
      </c>
      <c r="S168" s="9">
        <f t="shared" ca="1" si="33"/>
        <v>5.6073411999999934E-2</v>
      </c>
      <c r="T168" s="4">
        <f>+'Share Values'!C162</f>
        <v>15088.8</v>
      </c>
      <c r="U168" s="9">
        <f>Returns!T168/Returns!$T$18-1</f>
        <v>1.9141664527807301E-2</v>
      </c>
      <c r="V168" s="9"/>
      <c r="W168" s="17">
        <f t="shared" ca="1" si="40"/>
        <v>-4.9597885556917909E-4</v>
      </c>
      <c r="X168" s="17">
        <f t="shared" ca="1" si="41"/>
        <v>-4.9597885556917909E-4</v>
      </c>
      <c r="Y168" s="17">
        <f t="shared" ca="1" si="42"/>
        <v>-3.2409375641488269E-2</v>
      </c>
      <c r="Z168" s="17"/>
      <c r="AA168" s="17">
        <f t="shared" si="43"/>
        <v>4.31978381112752E-3</v>
      </c>
      <c r="AB168" s="17">
        <f t="shared" ca="1" si="44"/>
        <v>-4.8157626666966991E-3</v>
      </c>
    </row>
    <row r="169" spans="2:28" x14ac:dyDescent="0.15">
      <c r="B169" s="2">
        <f t="shared" ca="1" si="34"/>
        <v>152</v>
      </c>
      <c r="D169" s="3">
        <f t="shared" si="35"/>
        <v>42765</v>
      </c>
      <c r="E169" s="4" t="str">
        <f t="shared" si="31"/>
        <v/>
      </c>
      <c r="F169" s="9" t="str">
        <f ca="1">IFERROR(Returns!E169/E$18-1,"")</f>
        <v/>
      </c>
      <c r="G169" s="4" t="str">
        <f t="shared" si="32"/>
        <v/>
      </c>
      <c r="H169" s="9" t="str">
        <f>IFERROR(Returns!G169/G$18-1,"")</f>
        <v/>
      </c>
      <c r="I169" s="9"/>
      <c r="J169" s="17">
        <f t="shared" ca="1" si="30"/>
        <v>0</v>
      </c>
      <c r="K169" s="17">
        <f t="shared" ca="1" si="36"/>
        <v>0</v>
      </c>
      <c r="L169" s="17" t="str">
        <f t="shared" ca="1" si="37"/>
        <v/>
      </c>
      <c r="M169" s="9"/>
      <c r="N169" s="17" t="str">
        <f t="shared" si="38"/>
        <v/>
      </c>
      <c r="O169" s="17" t="str">
        <f t="shared" ca="1" si="39"/>
        <v/>
      </c>
      <c r="Q169" s="3">
        <f>+'Share Values'!E163</f>
        <v>42132</v>
      </c>
      <c r="R169" s="4">
        <f ca="1">+'Share Values'!CL163</f>
        <v>1064972.5520000001</v>
      </c>
      <c r="S169" s="9">
        <f t="shared" ca="1" si="33"/>
        <v>6.4972552000000183E-2</v>
      </c>
      <c r="T169" s="4">
        <f>+'Share Values'!C163</f>
        <v>15170</v>
      </c>
      <c r="U169" s="9">
        <f>Returns!T169/Returns!$T$18-1</f>
        <v>2.4626149918273166E-2</v>
      </c>
      <c r="V169" s="9"/>
      <c r="W169" s="17">
        <f t="shared" ca="1" si="40"/>
        <v>8.4266300987039244E-3</v>
      </c>
      <c r="X169" s="17">
        <f t="shared" ca="1" si="41"/>
        <v>0</v>
      </c>
      <c r="Y169" s="17" t="str">
        <f t="shared" ca="1" si="42"/>
        <v/>
      </c>
      <c r="Z169" s="17"/>
      <c r="AA169" s="17">
        <f t="shared" si="43"/>
        <v>5.3814750013254642E-3</v>
      </c>
      <c r="AB169" s="17">
        <f t="shared" ca="1" si="44"/>
        <v>3.0451550973784602E-3</v>
      </c>
    </row>
    <row r="170" spans="2:28" x14ac:dyDescent="0.15">
      <c r="B170" s="2">
        <f t="shared" ca="1" si="34"/>
        <v>153</v>
      </c>
      <c r="D170" s="3">
        <f t="shared" si="35"/>
        <v>42766</v>
      </c>
      <c r="E170" s="4" t="str">
        <f t="shared" si="31"/>
        <v/>
      </c>
      <c r="F170" s="9" t="str">
        <f ca="1">IFERROR(Returns!E170/E$18-1,"")</f>
        <v/>
      </c>
      <c r="G170" s="4" t="str">
        <f t="shared" si="32"/>
        <v/>
      </c>
      <c r="H170" s="9" t="str">
        <f>IFERROR(Returns!G170/G$18-1,"")</f>
        <v/>
      </c>
      <c r="I170" s="9"/>
      <c r="J170" s="17">
        <f t="shared" ca="1" si="30"/>
        <v>0</v>
      </c>
      <c r="K170" s="17">
        <f t="shared" ca="1" si="36"/>
        <v>0</v>
      </c>
      <c r="L170" s="17" t="str">
        <f t="shared" ca="1" si="37"/>
        <v/>
      </c>
      <c r="M170" s="9"/>
      <c r="N170" s="17" t="str">
        <f t="shared" si="38"/>
        <v/>
      </c>
      <c r="O170" s="17" t="str">
        <f t="shared" ca="1" si="39"/>
        <v/>
      </c>
      <c r="Q170" s="3">
        <f>+'Share Values'!E164</f>
        <v>42135</v>
      </c>
      <c r="R170" s="4">
        <f ca="1">+'Share Values'!CL164</f>
        <v>1063947.0319999999</v>
      </c>
      <c r="S170" s="9">
        <f t="shared" ca="1" si="33"/>
        <v>6.3947031999999959E-2</v>
      </c>
      <c r="T170" s="4">
        <f>+'Share Values'!C164</f>
        <v>15152.6</v>
      </c>
      <c r="U170" s="9">
        <f>Returns!T170/Returns!$T$18-1</f>
        <v>2.3450903048887639E-2</v>
      </c>
      <c r="V170" s="9"/>
      <c r="W170" s="17">
        <f t="shared" ca="1" si="40"/>
        <v>-9.6295439546711936E-4</v>
      </c>
      <c r="X170" s="17">
        <f t="shared" ca="1" si="41"/>
        <v>-9.6295439546711936E-4</v>
      </c>
      <c r="Y170" s="17">
        <f t="shared" ca="1" si="42"/>
        <v>-9.6295439546711936E-4</v>
      </c>
      <c r="Z170" s="17"/>
      <c r="AA170" s="17">
        <f t="shared" si="43"/>
        <v>-1.1470006591957072E-3</v>
      </c>
      <c r="AB170" s="17">
        <f t="shared" ca="1" si="44"/>
        <v>1.8404626372858779E-4</v>
      </c>
    </row>
    <row r="171" spans="2:28" x14ac:dyDescent="0.15">
      <c r="B171" s="2">
        <f t="shared" ca="1" si="34"/>
        <v>154</v>
      </c>
      <c r="D171" s="3">
        <f t="shared" si="35"/>
        <v>42767</v>
      </c>
      <c r="E171" s="4" t="str">
        <f t="shared" si="31"/>
        <v/>
      </c>
      <c r="F171" s="9" t="str">
        <f ca="1">IFERROR(Returns!E171/E$18-1,"")</f>
        <v/>
      </c>
      <c r="G171" s="4" t="str">
        <f t="shared" si="32"/>
        <v/>
      </c>
      <c r="H171" s="9" t="str">
        <f>IFERROR(Returns!G171/G$18-1,"")</f>
        <v/>
      </c>
      <c r="I171" s="9"/>
      <c r="J171" s="17">
        <f t="shared" ca="1" si="30"/>
        <v>0</v>
      </c>
      <c r="K171" s="17">
        <f t="shared" ca="1" si="36"/>
        <v>0</v>
      </c>
      <c r="L171" s="17" t="str">
        <f t="shared" ca="1" si="37"/>
        <v/>
      </c>
      <c r="M171" s="9"/>
      <c r="N171" s="17" t="str">
        <f t="shared" si="38"/>
        <v/>
      </c>
      <c r="O171" s="17" t="str">
        <f t="shared" ca="1" si="39"/>
        <v/>
      </c>
      <c r="Q171" s="3">
        <f>+'Share Values'!E165</f>
        <v>42136</v>
      </c>
      <c r="R171" s="4">
        <f ca="1">+'Share Values'!CL165</f>
        <v>1053822.162</v>
      </c>
      <c r="S171" s="9">
        <f t="shared" ca="1" si="33"/>
        <v>5.3822162000000118E-2</v>
      </c>
      <c r="T171" s="4">
        <f>+'Share Values'!C165</f>
        <v>15043.2</v>
      </c>
      <c r="U171" s="9">
        <f>Returns!T171/Returns!$T$18-1</f>
        <v>1.6061707214935161E-2</v>
      </c>
      <c r="V171" s="9"/>
      <c r="W171" s="17">
        <f t="shared" ca="1" si="40"/>
        <v>-9.5163290046189619E-3</v>
      </c>
      <c r="X171" s="17">
        <f t="shared" ca="1" si="41"/>
        <v>-9.5163290046189619E-3</v>
      </c>
      <c r="Y171" s="17">
        <f t="shared" ca="1" si="42"/>
        <v>-1.0470119609242379E-2</v>
      </c>
      <c r="Z171" s="17"/>
      <c r="AA171" s="17">
        <f t="shared" si="43"/>
        <v>-7.2198830563731109E-3</v>
      </c>
      <c r="AB171" s="17">
        <f t="shared" ca="1" si="44"/>
        <v>-2.296445948245851E-3</v>
      </c>
    </row>
    <row r="172" spans="2:28" x14ac:dyDescent="0.15">
      <c r="B172" s="2">
        <f t="shared" ca="1" si="34"/>
        <v>155</v>
      </c>
      <c r="D172" s="3">
        <f t="shared" si="35"/>
        <v>42768</v>
      </c>
      <c r="E172" s="4" t="str">
        <f t="shared" si="31"/>
        <v/>
      </c>
      <c r="F172" s="9" t="str">
        <f ca="1">IFERROR(Returns!E172/E$18-1,"")</f>
        <v/>
      </c>
      <c r="G172" s="4" t="str">
        <f t="shared" si="32"/>
        <v/>
      </c>
      <c r="H172" s="9" t="str">
        <f>IFERROR(Returns!G172/G$18-1,"")</f>
        <v/>
      </c>
      <c r="I172" s="9"/>
      <c r="J172" s="17">
        <f t="shared" ca="1" si="30"/>
        <v>0</v>
      </c>
      <c r="K172" s="17">
        <f t="shared" ca="1" si="36"/>
        <v>0</v>
      </c>
      <c r="L172" s="17" t="str">
        <f t="shared" ca="1" si="37"/>
        <v/>
      </c>
      <c r="M172" s="9"/>
      <c r="N172" s="17" t="str">
        <f t="shared" si="38"/>
        <v/>
      </c>
      <c r="O172" s="17" t="str">
        <f t="shared" ca="1" si="39"/>
        <v/>
      </c>
      <c r="Q172" s="3">
        <f>+'Share Values'!E166</f>
        <v>42137</v>
      </c>
      <c r="R172" s="4">
        <f ca="1">+'Share Values'!CL166</f>
        <v>1050880.362</v>
      </c>
      <c r="S172" s="9">
        <f t="shared" ca="1" si="33"/>
        <v>5.0880362000000012E-2</v>
      </c>
      <c r="T172" s="4">
        <f>+'Share Values'!C166</f>
        <v>14980.7</v>
      </c>
      <c r="U172" s="9">
        <f>Returns!T172/Returns!$T$18-1</f>
        <v>1.184027449444125E-2</v>
      </c>
      <c r="V172" s="9"/>
      <c r="W172" s="17">
        <f t="shared" ca="1" si="40"/>
        <v>-2.7915526035408034E-3</v>
      </c>
      <c r="X172" s="17">
        <f t="shared" ca="1" si="41"/>
        <v>-2.7915526035408034E-3</v>
      </c>
      <c r="Y172" s="17">
        <f t="shared" ca="1" si="42"/>
        <v>-1.3232444323128645E-2</v>
      </c>
      <c r="Z172" s="17"/>
      <c r="AA172" s="17">
        <f t="shared" si="43"/>
        <v>-4.1547011274196688E-3</v>
      </c>
      <c r="AB172" s="17">
        <f t="shared" ca="1" si="44"/>
        <v>1.3631485238788654E-3</v>
      </c>
    </row>
    <row r="173" spans="2:28" x14ac:dyDescent="0.15">
      <c r="B173" s="2">
        <f t="shared" ca="1" si="34"/>
        <v>156</v>
      </c>
      <c r="D173" s="3">
        <f t="shared" si="35"/>
        <v>42769</v>
      </c>
      <c r="E173" s="4" t="str">
        <f t="shared" si="31"/>
        <v/>
      </c>
      <c r="F173" s="9" t="str">
        <f ca="1">IFERROR(Returns!E173/E$18-1,"")</f>
        <v/>
      </c>
      <c r="G173" s="4" t="str">
        <f t="shared" si="32"/>
        <v/>
      </c>
      <c r="H173" s="9" t="str">
        <f>IFERROR(Returns!G173/G$18-1,"")</f>
        <v/>
      </c>
      <c r="I173" s="9"/>
      <c r="J173" s="17">
        <f t="shared" ca="1" si="30"/>
        <v>0</v>
      </c>
      <c r="K173" s="17">
        <f t="shared" ca="1" si="36"/>
        <v>0</v>
      </c>
      <c r="L173" s="17" t="str">
        <f t="shared" ca="1" si="37"/>
        <v/>
      </c>
      <c r="M173" s="9"/>
      <c r="N173" s="17" t="str">
        <f t="shared" si="38"/>
        <v/>
      </c>
      <c r="O173" s="17" t="str">
        <f t="shared" ca="1" si="39"/>
        <v/>
      </c>
      <c r="Q173" s="3">
        <f>+'Share Values'!E167</f>
        <v>42138</v>
      </c>
      <c r="R173" s="4">
        <f ca="1">+'Share Values'!CL167</f>
        <v>1053269.8219999999</v>
      </c>
      <c r="S173" s="9">
        <f t="shared" ca="1" si="33"/>
        <v>5.3269821999999856E-2</v>
      </c>
      <c r="T173" s="4">
        <f>+'Share Values'!C167</f>
        <v>15028.1</v>
      </c>
      <c r="U173" s="9">
        <f>Returns!T173/Returns!$T$18-1</f>
        <v>1.5041809069663792E-2</v>
      </c>
      <c r="V173" s="9"/>
      <c r="W173" s="17">
        <f t="shared" ca="1" si="40"/>
        <v>2.2737697709493965E-3</v>
      </c>
      <c r="X173" s="17">
        <f t="shared" ca="1" si="41"/>
        <v>0</v>
      </c>
      <c r="Y173" s="17" t="str">
        <f t="shared" ca="1" si="42"/>
        <v/>
      </c>
      <c r="Z173" s="17"/>
      <c r="AA173" s="17">
        <f t="shared" si="43"/>
        <v>3.1640711048215309E-3</v>
      </c>
      <c r="AB173" s="17">
        <f t="shared" ca="1" si="44"/>
        <v>-8.9030133387213439E-4</v>
      </c>
    </row>
    <row r="174" spans="2:28" x14ac:dyDescent="0.15">
      <c r="B174" s="2">
        <f t="shared" ca="1" si="34"/>
        <v>157</v>
      </c>
      <c r="D174" s="3">
        <f t="shared" si="35"/>
        <v>42770</v>
      </c>
      <c r="E174" s="4" t="str">
        <f t="shared" si="31"/>
        <v/>
      </c>
      <c r="F174" s="9" t="str">
        <f ca="1">IFERROR(Returns!E174/E$18-1,"")</f>
        <v/>
      </c>
      <c r="G174" s="4" t="str">
        <f t="shared" si="32"/>
        <v/>
      </c>
      <c r="H174" s="9" t="str">
        <f>IFERROR(Returns!G174/G$18-1,"")</f>
        <v/>
      </c>
      <c r="I174" s="9"/>
      <c r="J174" s="17">
        <f t="shared" ca="1" si="30"/>
        <v>0</v>
      </c>
      <c r="K174" s="17">
        <f t="shared" ca="1" si="36"/>
        <v>0</v>
      </c>
      <c r="L174" s="17" t="str">
        <f t="shared" ca="1" si="37"/>
        <v/>
      </c>
      <c r="M174" s="9"/>
      <c r="N174" s="17" t="str">
        <f t="shared" si="38"/>
        <v/>
      </c>
      <c r="O174" s="17" t="str">
        <f t="shared" ca="1" si="39"/>
        <v/>
      </c>
      <c r="Q174" s="3">
        <f>+'Share Values'!E168</f>
        <v>42139</v>
      </c>
      <c r="R174" s="4">
        <f ca="1">+'Share Values'!CL168</f>
        <v>1059134.932</v>
      </c>
      <c r="S174" s="9">
        <f t="shared" ca="1" si="33"/>
        <v>5.9134932000000084E-2</v>
      </c>
      <c r="T174" s="4">
        <f>+'Share Values'!C168</f>
        <v>15108.1</v>
      </c>
      <c r="U174" s="9">
        <f>Returns!T174/Returns!$T$18-1</f>
        <v>2.0445242951895981E-2</v>
      </c>
      <c r="V174" s="9"/>
      <c r="W174" s="17">
        <f t="shared" ca="1" si="40"/>
        <v>5.5684781596259114E-3</v>
      </c>
      <c r="X174" s="17">
        <f t="shared" ca="1" si="41"/>
        <v>0</v>
      </c>
      <c r="Y174" s="17" t="str">
        <f t="shared" ca="1" si="42"/>
        <v/>
      </c>
      <c r="Z174" s="17"/>
      <c r="AA174" s="17">
        <f t="shared" si="43"/>
        <v>5.3233609039067264E-3</v>
      </c>
      <c r="AB174" s="17">
        <f t="shared" ca="1" si="44"/>
        <v>2.4511725571918497E-4</v>
      </c>
    </row>
    <row r="175" spans="2:28" x14ac:dyDescent="0.15">
      <c r="B175" s="2">
        <f t="shared" ca="1" si="34"/>
        <v>158</v>
      </c>
      <c r="D175" s="3">
        <f t="shared" si="35"/>
        <v>42771</v>
      </c>
      <c r="E175" s="4" t="str">
        <f t="shared" si="31"/>
        <v/>
      </c>
      <c r="F175" s="9" t="str">
        <f ca="1">IFERROR(Returns!E175/E$18-1,"")</f>
        <v/>
      </c>
      <c r="G175" s="4" t="str">
        <f t="shared" si="32"/>
        <v/>
      </c>
      <c r="H175" s="9" t="str">
        <f>IFERROR(Returns!G175/G$18-1,"")</f>
        <v/>
      </c>
      <c r="I175" s="9"/>
      <c r="J175" s="17">
        <f t="shared" ca="1" si="30"/>
        <v>0</v>
      </c>
      <c r="K175" s="17">
        <f t="shared" ca="1" si="36"/>
        <v>0</v>
      </c>
      <c r="L175" s="17" t="str">
        <f t="shared" ca="1" si="37"/>
        <v/>
      </c>
      <c r="M175" s="9"/>
      <c r="N175" s="17" t="str">
        <f t="shared" si="38"/>
        <v/>
      </c>
      <c r="O175" s="17" t="str">
        <f t="shared" ca="1" si="39"/>
        <v/>
      </c>
      <c r="Q175" s="3">
        <f>+'Share Values'!E169</f>
        <v>42143</v>
      </c>
      <c r="R175" s="4">
        <f ca="1">+'Share Values'!CL169</f>
        <v>1060450.8020000001</v>
      </c>
      <c r="S175" s="9">
        <f t="shared" ca="1" si="33"/>
        <v>6.0450802000000081E-2</v>
      </c>
      <c r="T175" s="4">
        <f>+'Share Values'!C169</f>
        <v>15121</v>
      </c>
      <c r="U175" s="9">
        <f>Returns!T175/Returns!$T$18-1</f>
        <v>2.1316546665405944E-2</v>
      </c>
      <c r="V175" s="9"/>
      <c r="W175" s="17">
        <f t="shared" ca="1" si="40"/>
        <v>1.2424007180231733E-3</v>
      </c>
      <c r="X175" s="17">
        <f t="shared" ca="1" si="41"/>
        <v>0</v>
      </c>
      <c r="Y175" s="17" t="str">
        <f t="shared" ca="1" si="42"/>
        <v/>
      </c>
      <c r="Z175" s="17"/>
      <c r="AA175" s="17">
        <f t="shared" si="43"/>
        <v>8.5384661208220969E-4</v>
      </c>
      <c r="AB175" s="17">
        <f t="shared" ca="1" si="44"/>
        <v>3.8855410594096362E-4</v>
      </c>
    </row>
    <row r="176" spans="2:28" x14ac:dyDescent="0.15">
      <c r="B176" s="2">
        <f t="shared" ca="1" si="34"/>
        <v>159</v>
      </c>
      <c r="D176" s="3">
        <f t="shared" si="35"/>
        <v>42772</v>
      </c>
      <c r="E176" s="4" t="str">
        <f t="shared" si="31"/>
        <v/>
      </c>
      <c r="F176" s="9" t="str">
        <f ca="1">IFERROR(Returns!E176/E$18-1,"")</f>
        <v/>
      </c>
      <c r="G176" s="4" t="str">
        <f t="shared" si="32"/>
        <v/>
      </c>
      <c r="H176" s="9" t="str">
        <f>IFERROR(Returns!G176/G$18-1,"")</f>
        <v/>
      </c>
      <c r="I176" s="9"/>
      <c r="J176" s="17">
        <f t="shared" ca="1" si="30"/>
        <v>0</v>
      </c>
      <c r="K176" s="17">
        <f t="shared" ca="1" si="36"/>
        <v>0</v>
      </c>
      <c r="L176" s="17" t="str">
        <f t="shared" ca="1" si="37"/>
        <v/>
      </c>
      <c r="M176" s="9"/>
      <c r="N176" s="17" t="str">
        <f t="shared" si="38"/>
        <v/>
      </c>
      <c r="O176" s="17" t="str">
        <f t="shared" ca="1" si="39"/>
        <v/>
      </c>
      <c r="Q176" s="3">
        <f>+'Share Values'!E170</f>
        <v>42144</v>
      </c>
      <c r="R176" s="4">
        <f ca="1">+'Share Values'!CL170</f>
        <v>1058365.0720000002</v>
      </c>
      <c r="S176" s="9">
        <f t="shared" ca="1" si="33"/>
        <v>5.8365072000000184E-2</v>
      </c>
      <c r="T176" s="4">
        <f>+'Share Values'!C170</f>
        <v>15072.8</v>
      </c>
      <c r="U176" s="9">
        <f>Returns!T176/Returns!$T$18-1</f>
        <v>1.8060977751360952E-2</v>
      </c>
      <c r="V176" s="9"/>
      <c r="W176" s="17">
        <f t="shared" ca="1" si="40"/>
        <v>-1.9668333467863786E-3</v>
      </c>
      <c r="X176" s="17">
        <f t="shared" ca="1" si="41"/>
        <v>-1.9668333467863786E-3</v>
      </c>
      <c r="Y176" s="17">
        <f t="shared" ca="1" si="42"/>
        <v>-1.9668333467863786E-3</v>
      </c>
      <c r="Z176" s="17"/>
      <c r="AA176" s="17">
        <f t="shared" si="43"/>
        <v>-3.1876198664110289E-3</v>
      </c>
      <c r="AB176" s="17">
        <f t="shared" ca="1" si="44"/>
        <v>1.2207865196246503E-3</v>
      </c>
    </row>
    <row r="177" spans="2:28" x14ac:dyDescent="0.15">
      <c r="B177" s="2">
        <f t="shared" ca="1" si="34"/>
        <v>160</v>
      </c>
      <c r="D177" s="3">
        <f t="shared" si="35"/>
        <v>42773</v>
      </c>
      <c r="E177" s="4" t="str">
        <f t="shared" si="31"/>
        <v/>
      </c>
      <c r="F177" s="9" t="str">
        <f ca="1">IFERROR(Returns!E177/E$18-1,"")</f>
        <v/>
      </c>
      <c r="G177" s="4" t="str">
        <f t="shared" si="32"/>
        <v/>
      </c>
      <c r="H177" s="9" t="str">
        <f>IFERROR(Returns!G177/G$18-1,"")</f>
        <v/>
      </c>
      <c r="I177" s="9"/>
      <c r="J177" s="17">
        <f t="shared" ref="J177:J240" ca="1" si="45">IF(OR(D177&lt;$R$5,D177&gt;$R$6),"",IFERROR((E177/E176)-1,0))</f>
        <v>0</v>
      </c>
      <c r="K177" s="17">
        <f t="shared" ca="1" si="36"/>
        <v>0</v>
      </c>
      <c r="L177" s="17" t="str">
        <f t="shared" ca="1" si="37"/>
        <v/>
      </c>
      <c r="M177" s="9"/>
      <c r="N177" s="17" t="str">
        <f t="shared" si="38"/>
        <v/>
      </c>
      <c r="O177" s="17" t="str">
        <f t="shared" ca="1" si="39"/>
        <v/>
      </c>
      <c r="Q177" s="3">
        <f>+'Share Values'!E171</f>
        <v>42145</v>
      </c>
      <c r="R177" s="4">
        <f ca="1">+'Share Values'!CL171</f>
        <v>1068169.5820000002</v>
      </c>
      <c r="S177" s="9">
        <f t="shared" ca="1" si="33"/>
        <v>6.8169582000000117E-2</v>
      </c>
      <c r="T177" s="4">
        <f>+'Share Values'!C171</f>
        <v>15203.6</v>
      </c>
      <c r="U177" s="9">
        <f>Returns!T177/Returns!$T$18-1</f>
        <v>2.6895592148810543E-2</v>
      </c>
      <c r="V177" s="9"/>
      <c r="W177" s="17">
        <f t="shared" ca="1" si="40"/>
        <v>9.2638261214275097E-3</v>
      </c>
      <c r="X177" s="17">
        <f t="shared" ca="1" si="41"/>
        <v>0</v>
      </c>
      <c r="Y177" s="17" t="str">
        <f t="shared" ca="1" si="42"/>
        <v/>
      </c>
      <c r="Z177" s="17"/>
      <c r="AA177" s="17">
        <f t="shared" si="43"/>
        <v>8.6778833395255717E-3</v>
      </c>
      <c r="AB177" s="17">
        <f t="shared" ca="1" si="44"/>
        <v>5.8594278190193805E-4</v>
      </c>
    </row>
    <row r="178" spans="2:28" x14ac:dyDescent="0.15">
      <c r="B178" s="2">
        <f t="shared" ca="1" si="34"/>
        <v>161</v>
      </c>
      <c r="D178" s="3">
        <f t="shared" si="35"/>
        <v>42774</v>
      </c>
      <c r="E178" s="4" t="str">
        <f t="shared" si="31"/>
        <v/>
      </c>
      <c r="F178" s="9" t="str">
        <f ca="1">IFERROR(Returns!E178/E$18-1,"")</f>
        <v/>
      </c>
      <c r="G178" s="4" t="str">
        <f t="shared" si="32"/>
        <v/>
      </c>
      <c r="H178" s="9" t="str">
        <f>IFERROR(Returns!G178/G$18-1,"")</f>
        <v/>
      </c>
      <c r="I178" s="9"/>
      <c r="J178" s="17">
        <f t="shared" ca="1" si="45"/>
        <v>0</v>
      </c>
      <c r="K178" s="17">
        <f t="shared" ca="1" si="36"/>
        <v>0</v>
      </c>
      <c r="L178" s="17" t="str">
        <f t="shared" ca="1" si="37"/>
        <v/>
      </c>
      <c r="M178" s="9"/>
      <c r="N178" s="17" t="str">
        <f t="shared" si="38"/>
        <v/>
      </c>
      <c r="O178" s="17" t="str">
        <f t="shared" ca="1" si="39"/>
        <v/>
      </c>
      <c r="Q178" s="3">
        <f>+'Share Values'!E172</f>
        <v>42146</v>
      </c>
      <c r="R178" s="4">
        <f ca="1">+'Share Values'!CL172</f>
        <v>1070082.672</v>
      </c>
      <c r="S178" s="9">
        <f t="shared" ca="1" si="33"/>
        <v>7.0082672000000068E-2</v>
      </c>
      <c r="T178" s="4">
        <f>+'Share Values'!C172</f>
        <v>15200.8</v>
      </c>
      <c r="U178" s="9">
        <f>Returns!T178/Returns!$T$18-1</f>
        <v>2.670647196293241E-2</v>
      </c>
      <c r="V178" s="9"/>
      <c r="W178" s="17">
        <f t="shared" ca="1" si="40"/>
        <v>1.7909983884936143E-3</v>
      </c>
      <c r="X178" s="17">
        <f t="shared" ca="1" si="41"/>
        <v>0</v>
      </c>
      <c r="Y178" s="17" t="str">
        <f t="shared" ca="1" si="42"/>
        <v/>
      </c>
      <c r="Z178" s="17"/>
      <c r="AA178" s="17">
        <f t="shared" si="43"/>
        <v>-1.8416690783773504E-4</v>
      </c>
      <c r="AB178" s="17">
        <f t="shared" ca="1" si="44"/>
        <v>1.9751652963313493E-3</v>
      </c>
    </row>
    <row r="179" spans="2:28" x14ac:dyDescent="0.15">
      <c r="B179" s="2">
        <f t="shared" ca="1" si="34"/>
        <v>162</v>
      </c>
      <c r="D179" s="3">
        <f t="shared" si="35"/>
        <v>42775</v>
      </c>
      <c r="E179" s="4" t="str">
        <f t="shared" si="31"/>
        <v/>
      </c>
      <c r="F179" s="9" t="str">
        <f ca="1">IFERROR(Returns!E179/E$18-1,"")</f>
        <v/>
      </c>
      <c r="G179" s="4" t="str">
        <f t="shared" si="32"/>
        <v/>
      </c>
      <c r="H179" s="9" t="str">
        <f>IFERROR(Returns!G179/G$18-1,"")</f>
        <v/>
      </c>
      <c r="I179" s="9"/>
      <c r="J179" s="17">
        <f t="shared" ca="1" si="45"/>
        <v>0</v>
      </c>
      <c r="K179" s="17">
        <f t="shared" ca="1" si="36"/>
        <v>0</v>
      </c>
      <c r="L179" s="17" t="str">
        <f t="shared" ca="1" si="37"/>
        <v/>
      </c>
      <c r="M179" s="9"/>
      <c r="N179" s="17" t="str">
        <f t="shared" si="38"/>
        <v/>
      </c>
      <c r="O179" s="17" t="str">
        <f t="shared" ca="1" si="39"/>
        <v/>
      </c>
      <c r="Q179" s="3">
        <f>+'Share Values'!E173</f>
        <v>42149</v>
      </c>
      <c r="R179" s="4">
        <f ca="1">+'Share Values'!CL173</f>
        <v>1070645.862</v>
      </c>
      <c r="S179" s="9">
        <f t="shared" ca="1" si="33"/>
        <v>7.0645861999999893E-2</v>
      </c>
      <c r="T179" s="4">
        <f>+'Share Values'!C173</f>
        <v>15187.4</v>
      </c>
      <c r="U179" s="9">
        <f>Returns!T179/Returns!$T$18-1</f>
        <v>2.580139678765847E-2</v>
      </c>
      <c r="V179" s="9"/>
      <c r="W179" s="17">
        <f t="shared" ca="1" si="40"/>
        <v>5.2630513018891989E-4</v>
      </c>
      <c r="X179" s="17">
        <f t="shared" ca="1" si="41"/>
        <v>0</v>
      </c>
      <c r="Y179" s="17" t="str">
        <f t="shared" ca="1" si="42"/>
        <v/>
      </c>
      <c r="Z179" s="17"/>
      <c r="AA179" s="17">
        <f t="shared" si="43"/>
        <v>-8.8153255091838467E-4</v>
      </c>
      <c r="AB179" s="17">
        <f t="shared" ca="1" si="44"/>
        <v>1.4078376811073046E-3</v>
      </c>
    </row>
    <row r="180" spans="2:28" x14ac:dyDescent="0.15">
      <c r="B180" s="2">
        <f t="shared" ca="1" si="34"/>
        <v>163</v>
      </c>
      <c r="D180" s="3">
        <f t="shared" si="35"/>
        <v>42776</v>
      </c>
      <c r="E180" s="4" t="str">
        <f t="shared" si="31"/>
        <v/>
      </c>
      <c r="F180" s="9" t="str">
        <f ca="1">IFERROR(Returns!E180/E$18-1,"")</f>
        <v/>
      </c>
      <c r="G180" s="4" t="str">
        <f t="shared" si="32"/>
        <v/>
      </c>
      <c r="H180" s="9" t="str">
        <f>IFERROR(Returns!G180/G$18-1,"")</f>
        <v/>
      </c>
      <c r="I180" s="9"/>
      <c r="J180" s="17">
        <f t="shared" ca="1" si="45"/>
        <v>0</v>
      </c>
      <c r="K180" s="17">
        <f t="shared" ca="1" si="36"/>
        <v>0</v>
      </c>
      <c r="L180" s="17" t="str">
        <f t="shared" ca="1" si="37"/>
        <v/>
      </c>
      <c r="M180" s="9"/>
      <c r="N180" s="17" t="str">
        <f t="shared" si="38"/>
        <v/>
      </c>
      <c r="O180" s="17" t="str">
        <f t="shared" ca="1" si="39"/>
        <v/>
      </c>
      <c r="Q180" s="3">
        <f>+'Share Values'!E174</f>
        <v>42150</v>
      </c>
      <c r="R180" s="4">
        <f ca="1">+'Share Values'!CL174</f>
        <v>1063025.6220000002</v>
      </c>
      <c r="S180" s="9">
        <f t="shared" ca="1" si="33"/>
        <v>6.3025622000000281E-2</v>
      </c>
      <c r="T180" s="4">
        <f>+'Share Values'!C174</f>
        <v>15050.8</v>
      </c>
      <c r="U180" s="9">
        <f>Returns!T180/Returns!$T$18-1</f>
        <v>1.6575033433747111E-2</v>
      </c>
      <c r="V180" s="9"/>
      <c r="W180" s="17">
        <f t="shared" ca="1" si="40"/>
        <v>-7.1174234828357275E-3</v>
      </c>
      <c r="X180" s="17">
        <f t="shared" ca="1" si="41"/>
        <v>-7.1174234828357275E-3</v>
      </c>
      <c r="Y180" s="17">
        <f t="shared" ca="1" si="42"/>
        <v>-7.1174234828357275E-3</v>
      </c>
      <c r="Z180" s="17"/>
      <c r="AA180" s="17">
        <f t="shared" si="43"/>
        <v>-8.9942979048421856E-3</v>
      </c>
      <c r="AB180" s="17">
        <f t="shared" ca="1" si="44"/>
        <v>1.8768744220064582E-3</v>
      </c>
    </row>
    <row r="181" spans="2:28" x14ac:dyDescent="0.15">
      <c r="B181" s="2">
        <f t="shared" ca="1" si="34"/>
        <v>164</v>
      </c>
      <c r="D181" s="3">
        <f t="shared" si="35"/>
        <v>42777</v>
      </c>
      <c r="E181" s="4" t="str">
        <f t="shared" si="31"/>
        <v/>
      </c>
      <c r="F181" s="9" t="str">
        <f ca="1">IFERROR(Returns!E181/E$18-1,"")</f>
        <v/>
      </c>
      <c r="G181" s="4" t="str">
        <f t="shared" si="32"/>
        <v/>
      </c>
      <c r="H181" s="9" t="str">
        <f>IFERROR(Returns!G181/G$18-1,"")</f>
        <v/>
      </c>
      <c r="I181" s="9"/>
      <c r="J181" s="17">
        <f t="shared" ca="1" si="45"/>
        <v>0</v>
      </c>
      <c r="K181" s="17">
        <f t="shared" ca="1" si="36"/>
        <v>0</v>
      </c>
      <c r="L181" s="17" t="str">
        <f t="shared" ca="1" si="37"/>
        <v/>
      </c>
      <c r="M181" s="9"/>
      <c r="N181" s="17" t="str">
        <f t="shared" si="38"/>
        <v/>
      </c>
      <c r="O181" s="17" t="str">
        <f t="shared" ca="1" si="39"/>
        <v/>
      </c>
      <c r="Q181" s="3">
        <f>+'Share Values'!E175</f>
        <v>42151</v>
      </c>
      <c r="R181" s="4">
        <f ca="1">+'Share Values'!CL175</f>
        <v>1066596.922</v>
      </c>
      <c r="S181" s="9">
        <f t="shared" ca="1" si="33"/>
        <v>6.6596922000000003E-2</v>
      </c>
      <c r="T181" s="4">
        <f>+'Share Values'!C175</f>
        <v>15110.5</v>
      </c>
      <c r="U181" s="9">
        <f>Returns!T181/Returns!$T$18-1</f>
        <v>2.0607345968362889E-2</v>
      </c>
      <c r="V181" s="9"/>
      <c r="W181" s="17">
        <f t="shared" ca="1" si="40"/>
        <v>3.35956154403938E-3</v>
      </c>
      <c r="X181" s="17">
        <f t="shared" ca="1" si="41"/>
        <v>0</v>
      </c>
      <c r="Y181" s="17" t="str">
        <f t="shared" ca="1" si="42"/>
        <v/>
      </c>
      <c r="Z181" s="17"/>
      <c r="AA181" s="17">
        <f t="shared" si="43"/>
        <v>3.9665665612460543E-3</v>
      </c>
      <c r="AB181" s="17">
        <f t="shared" ca="1" si="44"/>
        <v>-6.0700501720667432E-4</v>
      </c>
    </row>
    <row r="182" spans="2:28" x14ac:dyDescent="0.15">
      <c r="B182" s="2">
        <f t="shared" ca="1" si="34"/>
        <v>165</v>
      </c>
      <c r="D182" s="3">
        <f t="shared" si="35"/>
        <v>42778</v>
      </c>
      <c r="E182" s="4" t="str">
        <f t="shared" si="31"/>
        <v/>
      </c>
      <c r="F182" s="9" t="str">
        <f ca="1">IFERROR(Returns!E182/E$18-1,"")</f>
        <v/>
      </c>
      <c r="G182" s="4" t="str">
        <f t="shared" si="32"/>
        <v/>
      </c>
      <c r="H182" s="9" t="str">
        <f>IFERROR(Returns!G182/G$18-1,"")</f>
        <v/>
      </c>
      <c r="I182" s="9"/>
      <c r="J182" s="17">
        <f t="shared" ca="1" si="45"/>
        <v>0</v>
      </c>
      <c r="K182" s="17">
        <f t="shared" ca="1" si="36"/>
        <v>0</v>
      </c>
      <c r="L182" s="17" t="str">
        <f t="shared" ca="1" si="37"/>
        <v/>
      </c>
      <c r="M182" s="9"/>
      <c r="N182" s="17" t="str">
        <f t="shared" si="38"/>
        <v/>
      </c>
      <c r="O182" s="17" t="str">
        <f t="shared" ca="1" si="39"/>
        <v/>
      </c>
      <c r="Q182" s="3">
        <f>+'Share Values'!E176</f>
        <v>42152</v>
      </c>
      <c r="R182" s="4">
        <f ca="1">+'Share Values'!CL176</f>
        <v>1064039.352</v>
      </c>
      <c r="S182" s="9">
        <f t="shared" ca="1" si="33"/>
        <v>6.4039351999999994E-2</v>
      </c>
      <c r="T182" s="4">
        <f>+'Share Values'!C176</f>
        <v>15107</v>
      </c>
      <c r="U182" s="9">
        <f>Returns!T182/Returns!$T$18-1</f>
        <v>2.0370945736015278E-2</v>
      </c>
      <c r="V182" s="9"/>
      <c r="W182" s="17">
        <f t="shared" ca="1" si="40"/>
        <v>-2.3978786617950831E-3</v>
      </c>
      <c r="X182" s="17">
        <f t="shared" ca="1" si="41"/>
        <v>-2.3978786617950831E-3</v>
      </c>
      <c r="Y182" s="17">
        <f t="shared" ca="1" si="42"/>
        <v>-2.3978786617950831E-3</v>
      </c>
      <c r="Z182" s="17"/>
      <c r="AA182" s="17">
        <f t="shared" si="43"/>
        <v>-2.3162701432777322E-4</v>
      </c>
      <c r="AB182" s="17">
        <f t="shared" ca="1" si="44"/>
        <v>-2.1662516474673099E-3</v>
      </c>
    </row>
    <row r="183" spans="2:28" x14ac:dyDescent="0.15">
      <c r="B183" s="2">
        <f t="shared" ca="1" si="34"/>
        <v>166</v>
      </c>
      <c r="D183" s="3">
        <f t="shared" si="35"/>
        <v>42779</v>
      </c>
      <c r="E183" s="4" t="str">
        <f t="shared" si="31"/>
        <v/>
      </c>
      <c r="F183" s="9" t="str">
        <f ca="1">IFERROR(Returns!E183/E$18-1,"")</f>
        <v/>
      </c>
      <c r="G183" s="4" t="str">
        <f t="shared" si="32"/>
        <v/>
      </c>
      <c r="H183" s="9" t="str">
        <f>IFERROR(Returns!G183/G$18-1,"")</f>
        <v/>
      </c>
      <c r="I183" s="9"/>
      <c r="J183" s="17">
        <f t="shared" ca="1" si="45"/>
        <v>0</v>
      </c>
      <c r="K183" s="17">
        <f t="shared" ca="1" si="36"/>
        <v>0</v>
      </c>
      <c r="L183" s="17" t="str">
        <f t="shared" ca="1" si="37"/>
        <v/>
      </c>
      <c r="M183" s="9"/>
      <c r="N183" s="17" t="str">
        <f t="shared" si="38"/>
        <v/>
      </c>
      <c r="O183" s="17" t="str">
        <f t="shared" ca="1" si="39"/>
        <v/>
      </c>
      <c r="Q183" s="3">
        <f>+'Share Values'!E177</f>
        <v>42153</v>
      </c>
      <c r="R183" s="4">
        <f ca="1">+'Share Values'!CL177</f>
        <v>1058966.612</v>
      </c>
      <c r="S183" s="9">
        <f t="shared" ca="1" si="33"/>
        <v>5.8966611999999863E-2</v>
      </c>
      <c r="T183" s="4">
        <f>+'Share Values'!C177</f>
        <v>15014.1</v>
      </c>
      <c r="U183" s="9">
        <f>Returns!T183/Returns!$T$18-1</f>
        <v>1.4096208140273125E-2</v>
      </c>
      <c r="V183" s="9"/>
      <c r="W183" s="17">
        <f t="shared" ca="1" si="40"/>
        <v>-4.7674364584966433E-3</v>
      </c>
      <c r="X183" s="17">
        <f t="shared" ca="1" si="41"/>
        <v>-4.7674364584966433E-3</v>
      </c>
      <c r="Y183" s="17">
        <f t="shared" ca="1" si="42"/>
        <v>-7.1538833861364282E-3</v>
      </c>
      <c r="Z183" s="17"/>
      <c r="AA183" s="17">
        <f t="shared" si="43"/>
        <v>-6.1494671344409779E-3</v>
      </c>
      <c r="AB183" s="17">
        <f t="shared" ca="1" si="44"/>
        <v>1.3820306759443346E-3</v>
      </c>
    </row>
    <row r="184" spans="2:28" x14ac:dyDescent="0.15">
      <c r="B184" s="2">
        <f t="shared" ca="1" si="34"/>
        <v>167</v>
      </c>
      <c r="D184" s="3">
        <f t="shared" si="35"/>
        <v>42780</v>
      </c>
      <c r="E184" s="4" t="str">
        <f t="shared" si="31"/>
        <v/>
      </c>
      <c r="F184" s="9" t="str">
        <f ca="1">IFERROR(Returns!E184/E$18-1,"")</f>
        <v/>
      </c>
      <c r="G184" s="4" t="str">
        <f t="shared" si="32"/>
        <v/>
      </c>
      <c r="H184" s="9" t="str">
        <f>IFERROR(Returns!G184/G$18-1,"")</f>
        <v/>
      </c>
      <c r="I184" s="9"/>
      <c r="J184" s="17">
        <f t="shared" ca="1" si="45"/>
        <v>0</v>
      </c>
      <c r="K184" s="17">
        <f t="shared" ca="1" si="36"/>
        <v>0</v>
      </c>
      <c r="L184" s="17" t="str">
        <f t="shared" ca="1" si="37"/>
        <v/>
      </c>
      <c r="M184" s="9"/>
      <c r="N184" s="17" t="str">
        <f t="shared" si="38"/>
        <v/>
      </c>
      <c r="O184" s="17" t="str">
        <f t="shared" ca="1" si="39"/>
        <v/>
      </c>
      <c r="Q184" s="3">
        <f>+'Share Values'!E178</f>
        <v>42156</v>
      </c>
      <c r="R184" s="4">
        <f ca="1">+'Share Values'!CL178</f>
        <v>1060894.422</v>
      </c>
      <c r="S184" s="9">
        <f t="shared" ca="1" si="33"/>
        <v>6.0894422000000059E-2</v>
      </c>
      <c r="T184" s="4">
        <f>+'Share Values'!C178</f>
        <v>15074.1</v>
      </c>
      <c r="U184" s="9">
        <f>Returns!T184/Returns!$T$18-1</f>
        <v>1.8148783551947378E-2</v>
      </c>
      <c r="V184" s="9"/>
      <c r="W184" s="17">
        <f t="shared" ca="1" si="40"/>
        <v>1.8204634387473106E-3</v>
      </c>
      <c r="X184" s="17">
        <f t="shared" ca="1" si="41"/>
        <v>0</v>
      </c>
      <c r="Y184" s="17" t="str">
        <f t="shared" ca="1" si="42"/>
        <v/>
      </c>
      <c r="Z184" s="17"/>
      <c r="AA184" s="17">
        <f t="shared" si="43"/>
        <v>3.9962435310807454E-3</v>
      </c>
      <c r="AB184" s="17">
        <f t="shared" ca="1" si="44"/>
        <v>-2.1757800923334347E-3</v>
      </c>
    </row>
    <row r="185" spans="2:28" x14ac:dyDescent="0.15">
      <c r="B185" s="2">
        <f t="shared" ca="1" si="34"/>
        <v>168</v>
      </c>
      <c r="D185" s="3">
        <f t="shared" si="35"/>
        <v>42781</v>
      </c>
      <c r="E185" s="4" t="str">
        <f t="shared" si="31"/>
        <v/>
      </c>
      <c r="F185" s="9" t="str">
        <f ca="1">IFERROR(Returns!E185/E$18-1,"")</f>
        <v/>
      </c>
      <c r="G185" s="4" t="str">
        <f t="shared" si="32"/>
        <v/>
      </c>
      <c r="H185" s="9" t="str">
        <f>IFERROR(Returns!G185/G$18-1,"")</f>
        <v/>
      </c>
      <c r="I185" s="9"/>
      <c r="J185" s="17">
        <f t="shared" ca="1" si="45"/>
        <v>0</v>
      </c>
      <c r="K185" s="17">
        <f t="shared" ca="1" si="36"/>
        <v>0</v>
      </c>
      <c r="L185" s="17" t="str">
        <f t="shared" ca="1" si="37"/>
        <v/>
      </c>
      <c r="M185" s="9"/>
      <c r="N185" s="17" t="str">
        <f t="shared" si="38"/>
        <v/>
      </c>
      <c r="O185" s="17" t="str">
        <f t="shared" ca="1" si="39"/>
        <v/>
      </c>
      <c r="Q185" s="3">
        <f>+'Share Values'!E179</f>
        <v>42157</v>
      </c>
      <c r="R185" s="4">
        <f ca="1">+'Share Values'!CL179</f>
        <v>1062636.7420000001</v>
      </c>
      <c r="S185" s="9">
        <f t="shared" ca="1" si="33"/>
        <v>6.2636742000000023E-2</v>
      </c>
      <c r="T185" s="4">
        <f>+'Share Values'!C179</f>
        <v>15104.7</v>
      </c>
      <c r="U185" s="9">
        <f>Returns!T185/Returns!$T$18-1</f>
        <v>2.0215597011901121E-2</v>
      </c>
      <c r="V185" s="9"/>
      <c r="W185" s="17">
        <f t="shared" ca="1" si="40"/>
        <v>1.6423123393518591E-3</v>
      </c>
      <c r="X185" s="17">
        <f t="shared" ca="1" si="41"/>
        <v>0</v>
      </c>
      <c r="Y185" s="17" t="str">
        <f t="shared" ca="1" si="42"/>
        <v/>
      </c>
      <c r="Z185" s="17"/>
      <c r="AA185" s="17">
        <f t="shared" si="43"/>
        <v>2.0299719386231985E-3</v>
      </c>
      <c r="AB185" s="17">
        <f t="shared" ca="1" si="44"/>
        <v>-3.8765959927133942E-4</v>
      </c>
    </row>
    <row r="186" spans="2:28" x14ac:dyDescent="0.15">
      <c r="B186" s="2">
        <f t="shared" ca="1" si="34"/>
        <v>169</v>
      </c>
      <c r="D186" s="3">
        <f t="shared" si="35"/>
        <v>42782</v>
      </c>
      <c r="E186" s="4" t="str">
        <f t="shared" si="31"/>
        <v/>
      </c>
      <c r="F186" s="9" t="str">
        <f ca="1">IFERROR(Returns!E186/E$18-1,"")</f>
        <v/>
      </c>
      <c r="G186" s="4" t="str">
        <f t="shared" si="32"/>
        <v/>
      </c>
      <c r="H186" s="9" t="str">
        <f>IFERROR(Returns!G186/G$18-1,"")</f>
        <v/>
      </c>
      <c r="I186" s="9"/>
      <c r="J186" s="17">
        <f t="shared" ca="1" si="45"/>
        <v>0</v>
      </c>
      <c r="K186" s="17">
        <f t="shared" ca="1" si="36"/>
        <v>0</v>
      </c>
      <c r="L186" s="17" t="str">
        <f t="shared" ca="1" si="37"/>
        <v/>
      </c>
      <c r="M186" s="9"/>
      <c r="N186" s="17" t="str">
        <f t="shared" si="38"/>
        <v/>
      </c>
      <c r="O186" s="17" t="str">
        <f t="shared" ca="1" si="39"/>
        <v/>
      </c>
      <c r="Q186" s="3">
        <f>+'Share Values'!E180</f>
        <v>42158</v>
      </c>
      <c r="R186" s="4">
        <f ca="1">+'Share Values'!CL180</f>
        <v>1066796.2520000001</v>
      </c>
      <c r="S186" s="9">
        <f t="shared" ca="1" si="33"/>
        <v>6.6796252000000056E-2</v>
      </c>
      <c r="T186" s="4">
        <f>+'Share Values'!C180</f>
        <v>15154.7</v>
      </c>
      <c r="U186" s="9">
        <f>Returns!T186/Returns!$T$18-1</f>
        <v>2.3592743188296295E-2</v>
      </c>
      <c r="V186" s="9"/>
      <c r="W186" s="17">
        <f t="shared" ca="1" si="40"/>
        <v>3.9143291734589081E-3</v>
      </c>
      <c r="X186" s="17">
        <f t="shared" ca="1" si="41"/>
        <v>0</v>
      </c>
      <c r="Y186" s="17" t="str">
        <f t="shared" ca="1" si="42"/>
        <v/>
      </c>
      <c r="Z186" s="17"/>
      <c r="AA186" s="17">
        <f t="shared" si="43"/>
        <v>3.3102279422960734E-3</v>
      </c>
      <c r="AB186" s="17">
        <f t="shared" ca="1" si="44"/>
        <v>6.0410123116283465E-4</v>
      </c>
    </row>
    <row r="187" spans="2:28" x14ac:dyDescent="0.15">
      <c r="B187" s="2">
        <f t="shared" ca="1" si="34"/>
        <v>170</v>
      </c>
      <c r="D187" s="3">
        <f t="shared" si="35"/>
        <v>42783</v>
      </c>
      <c r="E187" s="4" t="str">
        <f t="shared" si="31"/>
        <v/>
      </c>
      <c r="F187" s="9" t="str">
        <f ca="1">IFERROR(Returns!E187/E$18-1,"")</f>
        <v/>
      </c>
      <c r="G187" s="4" t="str">
        <f t="shared" si="32"/>
        <v/>
      </c>
      <c r="H187" s="9" t="str">
        <f>IFERROR(Returns!G187/G$18-1,"")</f>
        <v/>
      </c>
      <c r="I187" s="9"/>
      <c r="J187" s="17">
        <f t="shared" ca="1" si="45"/>
        <v>0</v>
      </c>
      <c r="K187" s="17">
        <f t="shared" ca="1" si="36"/>
        <v>0</v>
      </c>
      <c r="L187" s="17" t="str">
        <f t="shared" ca="1" si="37"/>
        <v/>
      </c>
      <c r="M187" s="9"/>
      <c r="N187" s="17" t="str">
        <f t="shared" si="38"/>
        <v/>
      </c>
      <c r="O187" s="17" t="str">
        <f t="shared" ca="1" si="39"/>
        <v/>
      </c>
      <c r="Q187" s="3">
        <f>+'Share Values'!E181</f>
        <v>42159</v>
      </c>
      <c r="R187" s="4">
        <f ca="1">+'Share Values'!CL181</f>
        <v>1058961.7419999999</v>
      </c>
      <c r="S187" s="9">
        <f t="shared" ca="1" si="33"/>
        <v>5.8961741999999928E-2</v>
      </c>
      <c r="T187" s="4">
        <f>+'Share Values'!C181</f>
        <v>15019.4</v>
      </c>
      <c r="U187" s="9">
        <f>Returns!T187/Returns!$T$18-1</f>
        <v>1.4454185634970917E-2</v>
      </c>
      <c r="V187" s="9"/>
      <c r="W187" s="17">
        <f t="shared" ca="1" si="40"/>
        <v>-7.3439609347261126E-3</v>
      </c>
      <c r="X187" s="17">
        <f t="shared" ca="1" si="41"/>
        <v>-7.3439609347261126E-3</v>
      </c>
      <c r="Y187" s="17">
        <f t="shared" ca="1" si="42"/>
        <v>-7.3439609347261126E-3</v>
      </c>
      <c r="Z187" s="17"/>
      <c r="AA187" s="17">
        <f t="shared" si="43"/>
        <v>-8.927923350511846E-3</v>
      </c>
      <c r="AB187" s="17">
        <f t="shared" ca="1" si="44"/>
        <v>1.5839624157857335E-3</v>
      </c>
    </row>
    <row r="188" spans="2:28" x14ac:dyDescent="0.15">
      <c r="B188" s="2">
        <f t="shared" ca="1" si="34"/>
        <v>171</v>
      </c>
      <c r="D188" s="3">
        <f t="shared" si="35"/>
        <v>42784</v>
      </c>
      <c r="E188" s="4" t="str">
        <f t="shared" si="31"/>
        <v/>
      </c>
      <c r="F188" s="9" t="str">
        <f ca="1">IFERROR(Returns!E188/E$18-1,"")</f>
        <v/>
      </c>
      <c r="G188" s="4" t="str">
        <f t="shared" si="32"/>
        <v/>
      </c>
      <c r="H188" s="9" t="str">
        <f>IFERROR(Returns!G188/G$18-1,"")</f>
        <v/>
      </c>
      <c r="I188" s="9"/>
      <c r="J188" s="17">
        <f t="shared" ca="1" si="45"/>
        <v>0</v>
      </c>
      <c r="K188" s="17">
        <f t="shared" ca="1" si="36"/>
        <v>0</v>
      </c>
      <c r="L188" s="17" t="str">
        <f t="shared" ca="1" si="37"/>
        <v/>
      </c>
      <c r="M188" s="9"/>
      <c r="N188" s="17" t="str">
        <f t="shared" si="38"/>
        <v/>
      </c>
      <c r="O188" s="17" t="str">
        <f t="shared" ca="1" si="39"/>
        <v/>
      </c>
      <c r="Q188" s="3">
        <f>+'Share Values'!E182</f>
        <v>42160</v>
      </c>
      <c r="R188" s="4">
        <f ca="1">+'Share Values'!CL182</f>
        <v>1056567.2319999998</v>
      </c>
      <c r="S188" s="9">
        <f t="shared" ca="1" si="33"/>
        <v>5.6567231999999912E-2</v>
      </c>
      <c r="T188" s="4">
        <f>+'Share Values'!C182</f>
        <v>14957.2</v>
      </c>
      <c r="U188" s="9">
        <f>Returns!T188/Returns!$T$18-1</f>
        <v>1.0253015791535702E-2</v>
      </c>
      <c r="V188" s="9"/>
      <c r="W188" s="17">
        <f t="shared" ca="1" si="40"/>
        <v>-2.2611865046961999E-3</v>
      </c>
      <c r="X188" s="17">
        <f t="shared" ca="1" si="41"/>
        <v>-2.2611865046961999E-3</v>
      </c>
      <c r="Y188" s="17">
        <f t="shared" ca="1" si="42"/>
        <v>-9.5885413740657288E-3</v>
      </c>
      <c r="Z188" s="17"/>
      <c r="AA188" s="17">
        <f t="shared" si="43"/>
        <v>-4.1413105716605614E-3</v>
      </c>
      <c r="AB188" s="17">
        <f t="shared" ca="1" si="44"/>
        <v>1.8801240669643615E-3</v>
      </c>
    </row>
    <row r="189" spans="2:28" x14ac:dyDescent="0.15">
      <c r="B189" s="2">
        <f t="shared" ca="1" si="34"/>
        <v>172</v>
      </c>
      <c r="D189" s="3">
        <f t="shared" si="35"/>
        <v>42785</v>
      </c>
      <c r="E189" s="4" t="str">
        <f t="shared" si="31"/>
        <v/>
      </c>
      <c r="F189" s="9" t="str">
        <f ca="1">IFERROR(Returns!E189/E$18-1,"")</f>
        <v/>
      </c>
      <c r="G189" s="4" t="str">
        <f t="shared" si="32"/>
        <v/>
      </c>
      <c r="H189" s="9" t="str">
        <f>IFERROR(Returns!G189/G$18-1,"")</f>
        <v/>
      </c>
      <c r="I189" s="9"/>
      <c r="J189" s="17">
        <f t="shared" ca="1" si="45"/>
        <v>0</v>
      </c>
      <c r="K189" s="17">
        <f t="shared" ca="1" si="36"/>
        <v>0</v>
      </c>
      <c r="L189" s="17" t="str">
        <f t="shared" ca="1" si="37"/>
        <v/>
      </c>
      <c r="M189" s="9"/>
      <c r="N189" s="17" t="str">
        <f t="shared" si="38"/>
        <v/>
      </c>
      <c r="O189" s="17" t="str">
        <f t="shared" ca="1" si="39"/>
        <v/>
      </c>
      <c r="Q189" s="3">
        <f>+'Share Values'!E183</f>
        <v>42163</v>
      </c>
      <c r="R189" s="4">
        <f ca="1">+'Share Values'!CL183</f>
        <v>1042049.1919999999</v>
      </c>
      <c r="S189" s="9">
        <f t="shared" ca="1" si="33"/>
        <v>4.2049191999999902E-2</v>
      </c>
      <c r="T189" s="4">
        <f>+'Share Values'!C183</f>
        <v>14743.3</v>
      </c>
      <c r="U189" s="9">
        <f>Returns!T189/Returns!$T$18-1</f>
        <v>-4.1944155510826864E-3</v>
      </c>
      <c r="V189" s="9"/>
      <c r="W189" s="17">
        <f t="shared" ca="1" si="40"/>
        <v>-1.3740763067692674E-2</v>
      </c>
      <c r="X189" s="17">
        <f t="shared" ca="1" si="41"/>
        <v>-1.3740763067692674E-2</v>
      </c>
      <c r="Y189" s="17">
        <f t="shared" ca="1" si="42"/>
        <v>-2.3197550566572578E-2</v>
      </c>
      <c r="Z189" s="17"/>
      <c r="AA189" s="17">
        <f t="shared" si="43"/>
        <v>-1.430080496349595E-2</v>
      </c>
      <c r="AB189" s="17">
        <f t="shared" ca="1" si="44"/>
        <v>5.6004189580327601E-4</v>
      </c>
    </row>
    <row r="190" spans="2:28" x14ac:dyDescent="0.15">
      <c r="B190" s="2">
        <f t="shared" ca="1" si="34"/>
        <v>173</v>
      </c>
      <c r="D190" s="3">
        <f t="shared" si="35"/>
        <v>42786</v>
      </c>
      <c r="E190" s="4" t="str">
        <f t="shared" si="31"/>
        <v/>
      </c>
      <c r="F190" s="9" t="str">
        <f ca="1">IFERROR(Returns!E190/E$18-1,"")</f>
        <v/>
      </c>
      <c r="G190" s="4" t="str">
        <f t="shared" si="32"/>
        <v/>
      </c>
      <c r="H190" s="9" t="str">
        <f>IFERROR(Returns!G190/G$18-1,"")</f>
        <v/>
      </c>
      <c r="I190" s="9"/>
      <c r="J190" s="17">
        <f t="shared" ca="1" si="45"/>
        <v>0</v>
      </c>
      <c r="K190" s="17">
        <f t="shared" ca="1" si="36"/>
        <v>0</v>
      </c>
      <c r="L190" s="17" t="str">
        <f t="shared" ca="1" si="37"/>
        <v/>
      </c>
      <c r="M190" s="9"/>
      <c r="N190" s="17" t="str">
        <f t="shared" si="38"/>
        <v/>
      </c>
      <c r="O190" s="17" t="str">
        <f t="shared" ca="1" si="39"/>
        <v/>
      </c>
      <c r="Q190" s="3">
        <f>+'Share Values'!E184</f>
        <v>42164</v>
      </c>
      <c r="R190" s="4">
        <f ca="1">+'Share Values'!CL184</f>
        <v>1046445.872</v>
      </c>
      <c r="S190" s="9">
        <f t="shared" ca="1" si="33"/>
        <v>4.6445872000000055E-2</v>
      </c>
      <c r="T190" s="4">
        <f>+'Share Values'!C184</f>
        <v>14817.7</v>
      </c>
      <c r="U190" s="9">
        <f>Returns!T190/Returns!$T$18-1</f>
        <v>8.3077795939323629E-4</v>
      </c>
      <c r="V190" s="9"/>
      <c r="W190" s="17">
        <f t="shared" ca="1" si="40"/>
        <v>4.2192633838729066E-3</v>
      </c>
      <c r="X190" s="17">
        <f t="shared" ca="1" si="41"/>
        <v>0</v>
      </c>
      <c r="Y190" s="17" t="str">
        <f t="shared" ca="1" si="42"/>
        <v/>
      </c>
      <c r="Z190" s="17"/>
      <c r="AA190" s="17">
        <f t="shared" si="43"/>
        <v>5.0463600415104892E-3</v>
      </c>
      <c r="AB190" s="17">
        <f t="shared" ca="1" si="44"/>
        <v>-8.2709665763758267E-4</v>
      </c>
    </row>
    <row r="191" spans="2:28" x14ac:dyDescent="0.15">
      <c r="B191" s="2">
        <f t="shared" ca="1" si="34"/>
        <v>174</v>
      </c>
      <c r="D191" s="3">
        <f t="shared" si="35"/>
        <v>42787</v>
      </c>
      <c r="E191" s="4" t="str">
        <f t="shared" si="31"/>
        <v/>
      </c>
      <c r="F191" s="9" t="str">
        <f ca="1">IFERROR(Returns!E191/E$18-1,"")</f>
        <v/>
      </c>
      <c r="G191" s="4" t="str">
        <f t="shared" si="32"/>
        <v/>
      </c>
      <c r="H191" s="9" t="str">
        <f>IFERROR(Returns!G191/G$18-1,"")</f>
        <v/>
      </c>
      <c r="I191" s="9"/>
      <c r="J191" s="17">
        <f t="shared" ca="1" si="45"/>
        <v>0</v>
      </c>
      <c r="K191" s="17">
        <f t="shared" ca="1" si="36"/>
        <v>0</v>
      </c>
      <c r="L191" s="17" t="str">
        <f t="shared" ca="1" si="37"/>
        <v/>
      </c>
      <c r="M191" s="9"/>
      <c r="N191" s="17" t="str">
        <f t="shared" si="38"/>
        <v/>
      </c>
      <c r="O191" s="17" t="str">
        <f t="shared" ca="1" si="39"/>
        <v/>
      </c>
      <c r="Q191" s="3">
        <f>+'Share Values'!E185</f>
        <v>42165</v>
      </c>
      <c r="R191" s="4">
        <f ca="1">+'Share Values'!CL185</f>
        <v>1049014.702</v>
      </c>
      <c r="S191" s="9">
        <f t="shared" ca="1" si="33"/>
        <v>4.9014702000000021E-2</v>
      </c>
      <c r="T191" s="4">
        <f>+'Share Values'!C185</f>
        <v>14889</v>
      </c>
      <c r="U191" s="9">
        <f>Returns!T191/Returns!$T$18-1</f>
        <v>5.6465884069325512E-3</v>
      </c>
      <c r="V191" s="9"/>
      <c r="W191" s="17">
        <f t="shared" ca="1" si="40"/>
        <v>2.4548140221438697E-3</v>
      </c>
      <c r="X191" s="17">
        <f t="shared" ca="1" si="41"/>
        <v>0</v>
      </c>
      <c r="Y191" s="17" t="str">
        <f t="shared" ca="1" si="42"/>
        <v/>
      </c>
      <c r="Z191" s="17"/>
      <c r="AA191" s="17">
        <f t="shared" si="43"/>
        <v>4.8118128994378839E-3</v>
      </c>
      <c r="AB191" s="17">
        <f t="shared" ca="1" si="44"/>
        <v>-2.3569988772940142E-3</v>
      </c>
    </row>
    <row r="192" spans="2:28" x14ac:dyDescent="0.15">
      <c r="B192" s="2">
        <f t="shared" ca="1" si="34"/>
        <v>175</v>
      </c>
      <c r="D192" s="3">
        <f t="shared" si="35"/>
        <v>42788</v>
      </c>
      <c r="E192" s="4" t="str">
        <f t="shared" si="31"/>
        <v/>
      </c>
      <c r="F192" s="9" t="str">
        <f ca="1">IFERROR(Returns!E192/E$18-1,"")</f>
        <v/>
      </c>
      <c r="G192" s="4" t="str">
        <f t="shared" si="32"/>
        <v/>
      </c>
      <c r="H192" s="9" t="str">
        <f>IFERROR(Returns!G192/G$18-1,"")</f>
        <v/>
      </c>
      <c r="I192" s="9"/>
      <c r="J192" s="17">
        <f t="shared" ca="1" si="45"/>
        <v>0</v>
      </c>
      <c r="K192" s="17">
        <f t="shared" ca="1" si="36"/>
        <v>0</v>
      </c>
      <c r="L192" s="17" t="str">
        <f t="shared" ca="1" si="37"/>
        <v/>
      </c>
      <c r="M192" s="9"/>
      <c r="N192" s="17" t="str">
        <f t="shared" si="38"/>
        <v/>
      </c>
      <c r="O192" s="17" t="str">
        <f t="shared" ca="1" si="39"/>
        <v/>
      </c>
      <c r="Q192" s="3">
        <f>+'Share Values'!E186</f>
        <v>42166</v>
      </c>
      <c r="R192" s="4">
        <f ca="1">+'Share Values'!CL186</f>
        <v>1044819.5819999999</v>
      </c>
      <c r="S192" s="9">
        <f t="shared" ca="1" si="33"/>
        <v>4.4819581999999913E-2</v>
      </c>
      <c r="T192" s="4">
        <f>+'Share Values'!C186</f>
        <v>14830.9</v>
      </c>
      <c r="U192" s="9">
        <f>Returns!T192/Returns!$T$18-1</f>
        <v>1.722344549961452E-3</v>
      </c>
      <c r="V192" s="9"/>
      <c r="W192" s="17">
        <f t="shared" ca="1" si="40"/>
        <v>-3.9991050573475739E-3</v>
      </c>
      <c r="X192" s="17">
        <f t="shared" ca="1" si="41"/>
        <v>-3.9991050573475739E-3</v>
      </c>
      <c r="Y192" s="17">
        <f t="shared" ca="1" si="42"/>
        <v>-3.9991050573475739E-3</v>
      </c>
      <c r="Z192" s="17"/>
      <c r="AA192" s="17">
        <f t="shared" si="43"/>
        <v>-3.9022096850023225E-3</v>
      </c>
      <c r="AB192" s="17">
        <f t="shared" ca="1" si="44"/>
        <v>-9.6895372345251474E-5</v>
      </c>
    </row>
    <row r="193" spans="2:28" x14ac:dyDescent="0.15">
      <c r="B193" s="2">
        <f t="shared" ca="1" si="34"/>
        <v>176</v>
      </c>
      <c r="D193" s="3">
        <f t="shared" si="35"/>
        <v>42789</v>
      </c>
      <c r="E193" s="4" t="str">
        <f t="shared" si="31"/>
        <v/>
      </c>
      <c r="F193" s="9" t="str">
        <f ca="1">IFERROR(Returns!E193/E$18-1,"")</f>
        <v/>
      </c>
      <c r="G193" s="4" t="str">
        <f t="shared" si="32"/>
        <v/>
      </c>
      <c r="H193" s="9" t="str">
        <f>IFERROR(Returns!G193/G$18-1,"")</f>
        <v/>
      </c>
      <c r="I193" s="9"/>
      <c r="J193" s="17">
        <f t="shared" ca="1" si="45"/>
        <v>0</v>
      </c>
      <c r="K193" s="17">
        <f t="shared" ca="1" si="36"/>
        <v>0</v>
      </c>
      <c r="L193" s="17" t="str">
        <f t="shared" ca="1" si="37"/>
        <v/>
      </c>
      <c r="M193" s="9"/>
      <c r="N193" s="17" t="str">
        <f t="shared" si="38"/>
        <v/>
      </c>
      <c r="O193" s="17" t="str">
        <f t="shared" ca="1" si="39"/>
        <v/>
      </c>
      <c r="Q193" s="3">
        <f>+'Share Values'!E187</f>
        <v>42167</v>
      </c>
      <c r="R193" s="4">
        <f ca="1">+'Share Values'!CL187</f>
        <v>1040827.0020000001</v>
      </c>
      <c r="S193" s="9">
        <f t="shared" ca="1" si="33"/>
        <v>4.0827002000000112E-2</v>
      </c>
      <c r="T193" s="4">
        <f>+'Share Values'!C187</f>
        <v>14741.2</v>
      </c>
      <c r="U193" s="9">
        <f>Returns!T193/Returns!$T$18-1</f>
        <v>-4.3362556904912308E-3</v>
      </c>
      <c r="V193" s="9"/>
      <c r="W193" s="17">
        <f t="shared" ca="1" si="40"/>
        <v>-3.8213104623835425E-3</v>
      </c>
      <c r="X193" s="17">
        <f t="shared" ca="1" si="41"/>
        <v>-3.8213104623835425E-3</v>
      </c>
      <c r="Y193" s="17">
        <f t="shared" ca="1" si="42"/>
        <v>-7.8051336977352781E-3</v>
      </c>
      <c r="Z193" s="17"/>
      <c r="AA193" s="17">
        <f t="shared" si="43"/>
        <v>-6.0481831851066925E-3</v>
      </c>
      <c r="AB193" s="17">
        <f t="shared" ca="1" si="44"/>
        <v>2.22687272272315E-3</v>
      </c>
    </row>
    <row r="194" spans="2:28" x14ac:dyDescent="0.15">
      <c r="B194" s="2">
        <f t="shared" ca="1" si="34"/>
        <v>177</v>
      </c>
      <c r="D194" s="3">
        <f t="shared" si="35"/>
        <v>42790</v>
      </c>
      <c r="E194" s="4" t="str">
        <f t="shared" si="31"/>
        <v/>
      </c>
      <c r="F194" s="9" t="str">
        <f ca="1">IFERROR(Returns!E194/E$18-1,"")</f>
        <v/>
      </c>
      <c r="G194" s="4" t="str">
        <f t="shared" si="32"/>
        <v/>
      </c>
      <c r="H194" s="9" t="str">
        <f>IFERROR(Returns!G194/G$18-1,"")</f>
        <v/>
      </c>
      <c r="I194" s="9"/>
      <c r="J194" s="17">
        <f t="shared" ca="1" si="45"/>
        <v>0</v>
      </c>
      <c r="K194" s="17">
        <f t="shared" ca="1" si="36"/>
        <v>0</v>
      </c>
      <c r="L194" s="17" t="str">
        <f t="shared" ca="1" si="37"/>
        <v/>
      </c>
      <c r="M194" s="9"/>
      <c r="N194" s="17" t="str">
        <f t="shared" si="38"/>
        <v/>
      </c>
      <c r="O194" s="17" t="str">
        <f t="shared" ca="1" si="39"/>
        <v/>
      </c>
      <c r="Q194" s="3">
        <f>+'Share Values'!E188</f>
        <v>42170</v>
      </c>
      <c r="R194" s="4">
        <f ca="1">+'Share Values'!CL188</f>
        <v>1040643.032</v>
      </c>
      <c r="S194" s="9">
        <f t="shared" ca="1" si="33"/>
        <v>4.0643031999999968E-2</v>
      </c>
      <c r="T194" s="4">
        <f>+'Share Values'!C188</f>
        <v>14756.1</v>
      </c>
      <c r="U194" s="9">
        <f>Returns!T194/Returns!$T$18-1</f>
        <v>-3.3298661299254739E-3</v>
      </c>
      <c r="V194" s="9"/>
      <c r="W194" s="17">
        <f t="shared" ca="1" si="40"/>
        <v>-1.7675367726488478E-4</v>
      </c>
      <c r="X194" s="17">
        <f t="shared" ca="1" si="41"/>
        <v>-1.7675367726488478E-4</v>
      </c>
      <c r="Y194" s="17">
        <f t="shared" ca="1" si="42"/>
        <v>-7.980507788917568E-3</v>
      </c>
      <c r="Z194" s="17"/>
      <c r="AA194" s="17">
        <f t="shared" si="43"/>
        <v>1.0107725286949698E-3</v>
      </c>
      <c r="AB194" s="17">
        <f t="shared" ca="1" si="44"/>
        <v>-1.1875262059598546E-3</v>
      </c>
    </row>
    <row r="195" spans="2:28" x14ac:dyDescent="0.15">
      <c r="B195" s="2">
        <f t="shared" ca="1" si="34"/>
        <v>178</v>
      </c>
      <c r="D195" s="3">
        <f t="shared" si="35"/>
        <v>42791</v>
      </c>
      <c r="E195" s="4" t="str">
        <f t="shared" si="31"/>
        <v/>
      </c>
      <c r="F195" s="9" t="str">
        <f ca="1">IFERROR(Returns!E195/E$18-1,"")</f>
        <v/>
      </c>
      <c r="G195" s="4" t="str">
        <f t="shared" si="32"/>
        <v/>
      </c>
      <c r="H195" s="9" t="str">
        <f>IFERROR(Returns!G195/G$18-1,"")</f>
        <v/>
      </c>
      <c r="I195" s="9"/>
      <c r="J195" s="17">
        <f t="shared" ca="1" si="45"/>
        <v>0</v>
      </c>
      <c r="K195" s="17">
        <f t="shared" ca="1" si="36"/>
        <v>0</v>
      </c>
      <c r="L195" s="17" t="str">
        <f t="shared" ca="1" si="37"/>
        <v/>
      </c>
      <c r="M195" s="9"/>
      <c r="N195" s="17" t="str">
        <f t="shared" si="38"/>
        <v/>
      </c>
      <c r="O195" s="17" t="str">
        <f t="shared" ca="1" si="39"/>
        <v/>
      </c>
      <c r="Q195" s="3">
        <f>+'Share Values'!E189</f>
        <v>42171</v>
      </c>
      <c r="R195" s="4">
        <f ca="1">+'Share Values'!CL189</f>
        <v>1042576.042</v>
      </c>
      <c r="S195" s="9">
        <f t="shared" ca="1" si="33"/>
        <v>4.2576042000000092E-2</v>
      </c>
      <c r="T195" s="4">
        <f>+'Share Values'!C189</f>
        <v>14753.1</v>
      </c>
      <c r="U195" s="9">
        <f>Returns!T195/Returns!$T$18-1</f>
        <v>-3.5324949005092199E-3</v>
      </c>
      <c r="V195" s="9"/>
      <c r="W195" s="17">
        <f t="shared" ca="1" si="40"/>
        <v>1.8575149600386087E-3</v>
      </c>
      <c r="X195" s="17">
        <f t="shared" ca="1" si="41"/>
        <v>0</v>
      </c>
      <c r="Y195" s="17" t="str">
        <f t="shared" ca="1" si="42"/>
        <v/>
      </c>
      <c r="Z195" s="17"/>
      <c r="AA195" s="17">
        <f t="shared" si="43"/>
        <v>-2.033057515197223E-4</v>
      </c>
      <c r="AB195" s="17">
        <f t="shared" ca="1" si="44"/>
        <v>2.060820711558331E-3</v>
      </c>
    </row>
    <row r="196" spans="2:28" x14ac:dyDescent="0.15">
      <c r="B196" s="2">
        <f t="shared" ca="1" si="34"/>
        <v>179</v>
      </c>
      <c r="D196" s="3">
        <f t="shared" si="35"/>
        <v>42792</v>
      </c>
      <c r="E196" s="4" t="str">
        <f t="shared" si="31"/>
        <v/>
      </c>
      <c r="F196" s="9" t="str">
        <f ca="1">IFERROR(Returns!E196/E$18-1,"")</f>
        <v/>
      </c>
      <c r="G196" s="4" t="str">
        <f t="shared" si="32"/>
        <v/>
      </c>
      <c r="H196" s="9" t="str">
        <f>IFERROR(Returns!G196/G$18-1,"")</f>
        <v/>
      </c>
      <c r="I196" s="9"/>
      <c r="J196" s="17">
        <f t="shared" ca="1" si="45"/>
        <v>0</v>
      </c>
      <c r="K196" s="17">
        <f t="shared" ca="1" si="36"/>
        <v>0</v>
      </c>
      <c r="L196" s="17" t="str">
        <f t="shared" ca="1" si="37"/>
        <v/>
      </c>
      <c r="M196" s="9"/>
      <c r="N196" s="17" t="str">
        <f t="shared" si="38"/>
        <v/>
      </c>
      <c r="O196" s="17" t="str">
        <f t="shared" ca="1" si="39"/>
        <v/>
      </c>
      <c r="Q196" s="3">
        <f>+'Share Values'!E190</f>
        <v>42172</v>
      </c>
      <c r="R196" s="4">
        <f ca="1">+'Share Values'!CL190</f>
        <v>1039613.3219999999</v>
      </c>
      <c r="S196" s="9">
        <f t="shared" ca="1" si="33"/>
        <v>3.9613321999999895E-2</v>
      </c>
      <c r="T196" s="4">
        <f>+'Share Values'!C190</f>
        <v>14733</v>
      </c>
      <c r="U196" s="9">
        <f>Returns!T196/Returns!$T$18-1</f>
        <v>-4.890107663420129E-3</v>
      </c>
      <c r="V196" s="9"/>
      <c r="W196" s="17">
        <f t="shared" ca="1" si="40"/>
        <v>-2.8417303684790118E-3</v>
      </c>
      <c r="X196" s="17">
        <f t="shared" ca="1" si="41"/>
        <v>-2.8417303684790118E-3</v>
      </c>
      <c r="Y196" s="17">
        <f t="shared" ca="1" si="42"/>
        <v>-2.8417303684790118E-3</v>
      </c>
      <c r="Z196" s="17"/>
      <c r="AA196" s="17">
        <f t="shared" si="43"/>
        <v>-1.362425524127131E-3</v>
      </c>
      <c r="AB196" s="17">
        <f t="shared" ca="1" si="44"/>
        <v>-1.4793048443518808E-3</v>
      </c>
    </row>
    <row r="197" spans="2:28" x14ac:dyDescent="0.15">
      <c r="B197" s="2">
        <f t="shared" ca="1" si="34"/>
        <v>180</v>
      </c>
      <c r="D197" s="3">
        <f t="shared" si="35"/>
        <v>42793</v>
      </c>
      <c r="E197" s="4" t="str">
        <f t="shared" si="31"/>
        <v/>
      </c>
      <c r="F197" s="9" t="str">
        <f ca="1">IFERROR(Returns!E197/E$18-1,"")</f>
        <v/>
      </c>
      <c r="G197" s="4" t="str">
        <f t="shared" si="32"/>
        <v/>
      </c>
      <c r="H197" s="9" t="str">
        <f>IFERROR(Returns!G197/G$18-1,"")</f>
        <v/>
      </c>
      <c r="I197" s="9"/>
      <c r="J197" s="17">
        <f t="shared" ca="1" si="45"/>
        <v>0</v>
      </c>
      <c r="K197" s="17">
        <f t="shared" ca="1" si="36"/>
        <v>0</v>
      </c>
      <c r="L197" s="17" t="str">
        <f t="shared" ca="1" si="37"/>
        <v/>
      </c>
      <c r="M197" s="9"/>
      <c r="N197" s="17" t="str">
        <f t="shared" si="38"/>
        <v/>
      </c>
      <c r="O197" s="17" t="str">
        <f t="shared" ca="1" si="39"/>
        <v/>
      </c>
      <c r="Q197" s="3">
        <f>+'Share Values'!E191</f>
        <v>42173</v>
      </c>
      <c r="R197" s="4">
        <f ca="1">+'Share Values'!CL191</f>
        <v>1039889.402</v>
      </c>
      <c r="S197" s="9">
        <f t="shared" ca="1" si="33"/>
        <v>3.9889402000000018E-2</v>
      </c>
      <c r="T197" s="4">
        <f>+'Share Values'!C191</f>
        <v>14770.6</v>
      </c>
      <c r="U197" s="9">
        <f>Returns!T197/Returns!$T$18-1</f>
        <v>-2.3504937387709424E-3</v>
      </c>
      <c r="V197" s="9"/>
      <c r="W197" s="17">
        <f t="shared" ca="1" si="40"/>
        <v>2.6556027530411086E-4</v>
      </c>
      <c r="X197" s="17">
        <f t="shared" ca="1" si="41"/>
        <v>0</v>
      </c>
      <c r="Y197" s="17" t="str">
        <f t="shared" ca="1" si="42"/>
        <v/>
      </c>
      <c r="Z197" s="17"/>
      <c r="AA197" s="17">
        <f t="shared" si="43"/>
        <v>2.5520939387768671E-3</v>
      </c>
      <c r="AB197" s="17">
        <f t="shared" ca="1" si="44"/>
        <v>-2.2865336634727562E-3</v>
      </c>
    </row>
    <row r="198" spans="2:28" x14ac:dyDescent="0.15">
      <c r="B198" s="2">
        <f t="shared" ca="1" si="34"/>
        <v>181</v>
      </c>
      <c r="D198" s="3">
        <f t="shared" si="35"/>
        <v>42794</v>
      </c>
      <c r="E198" s="4" t="str">
        <f t="shared" si="31"/>
        <v/>
      </c>
      <c r="F198" s="9" t="str">
        <f ca="1">IFERROR(Returns!E198/E$18-1,"")</f>
        <v/>
      </c>
      <c r="G198" s="4" t="str">
        <f t="shared" si="32"/>
        <v/>
      </c>
      <c r="H198" s="9" t="str">
        <f>IFERROR(Returns!G198/G$18-1,"")</f>
        <v/>
      </c>
      <c r="I198" s="9"/>
      <c r="J198" s="17">
        <f t="shared" ca="1" si="45"/>
        <v>0</v>
      </c>
      <c r="K198" s="17">
        <f t="shared" ca="1" si="36"/>
        <v>0</v>
      </c>
      <c r="L198" s="17" t="str">
        <f t="shared" ca="1" si="37"/>
        <v/>
      </c>
      <c r="M198" s="9"/>
      <c r="N198" s="17" t="str">
        <f t="shared" si="38"/>
        <v/>
      </c>
      <c r="O198" s="17" t="str">
        <f t="shared" ca="1" si="39"/>
        <v/>
      </c>
      <c r="Q198" s="3">
        <f>+'Share Values'!E192</f>
        <v>42174</v>
      </c>
      <c r="R198" s="4">
        <f ca="1">+'Share Values'!CL192</f>
        <v>1030428.1220000001</v>
      </c>
      <c r="S198" s="9">
        <f t="shared" ca="1" si="33"/>
        <v>3.0428122000000002E-2</v>
      </c>
      <c r="T198" s="4">
        <f>+'Share Values'!C192</f>
        <v>14653.1</v>
      </c>
      <c r="U198" s="9">
        <f>Returns!T198/Returns!$T$18-1</f>
        <v>-1.0286787253299456E-2</v>
      </c>
      <c r="V198" s="9"/>
      <c r="W198" s="17">
        <f t="shared" ca="1" si="40"/>
        <v>-9.0983521726476502E-3</v>
      </c>
      <c r="X198" s="17">
        <f t="shared" ca="1" si="41"/>
        <v>-9.0983521726476502E-3</v>
      </c>
      <c r="Y198" s="17">
        <f t="shared" ca="1" si="42"/>
        <v>-9.0983521726476502E-3</v>
      </c>
      <c r="Z198" s="17"/>
      <c r="AA198" s="17">
        <f t="shared" si="43"/>
        <v>-7.954991672647016E-3</v>
      </c>
      <c r="AB198" s="17">
        <f t="shared" ca="1" si="44"/>
        <v>-1.1433605000006342E-3</v>
      </c>
    </row>
    <row r="199" spans="2:28" x14ac:dyDescent="0.15">
      <c r="B199" s="2">
        <f t="shared" ca="1" si="34"/>
        <v>182</v>
      </c>
      <c r="D199" s="3">
        <f t="shared" si="35"/>
        <v>42795</v>
      </c>
      <c r="E199" s="4" t="str">
        <f t="shared" si="31"/>
        <v/>
      </c>
      <c r="F199" s="9" t="str">
        <f ca="1">IFERROR(Returns!E199/E$18-1,"")</f>
        <v/>
      </c>
      <c r="G199" s="4" t="str">
        <f t="shared" si="32"/>
        <v/>
      </c>
      <c r="H199" s="9" t="str">
        <f>IFERROR(Returns!G199/G$18-1,"")</f>
        <v/>
      </c>
      <c r="I199" s="9"/>
      <c r="J199" s="17">
        <f t="shared" ca="1" si="45"/>
        <v>0</v>
      </c>
      <c r="K199" s="17">
        <f t="shared" ca="1" si="36"/>
        <v>0</v>
      </c>
      <c r="L199" s="17" t="str">
        <f t="shared" ca="1" si="37"/>
        <v/>
      </c>
      <c r="M199" s="9"/>
      <c r="N199" s="17" t="str">
        <f t="shared" si="38"/>
        <v/>
      </c>
      <c r="O199" s="17" t="str">
        <f t="shared" ca="1" si="39"/>
        <v/>
      </c>
      <c r="Q199" s="3">
        <f>+'Share Values'!E193</f>
        <v>42177</v>
      </c>
      <c r="R199" s="4">
        <f ca="1">+'Share Values'!CL193</f>
        <v>1039133.0419999999</v>
      </c>
      <c r="S199" s="9">
        <f t="shared" ca="1" si="33"/>
        <v>3.9133042000000007E-2</v>
      </c>
      <c r="T199" s="4">
        <f>+'Share Values'!C193</f>
        <v>14790.5</v>
      </c>
      <c r="U199" s="9">
        <f>Returns!T199/Returns!$T$18-1</f>
        <v>-1.0063895605657569E-3</v>
      </c>
      <c r="V199" s="9"/>
      <c r="W199" s="17">
        <f t="shared" ca="1" si="40"/>
        <v>8.4478672642436248E-3</v>
      </c>
      <c r="X199" s="17">
        <f t="shared" ca="1" si="41"/>
        <v>0</v>
      </c>
      <c r="Y199" s="17" t="str">
        <f t="shared" ca="1" si="42"/>
        <v/>
      </c>
      <c r="Z199" s="17"/>
      <c r="AA199" s="17">
        <f t="shared" si="43"/>
        <v>9.3768554094355583E-3</v>
      </c>
      <c r="AB199" s="17">
        <f t="shared" ca="1" si="44"/>
        <v>-9.2898814519193351E-4</v>
      </c>
    </row>
    <row r="200" spans="2:28" x14ac:dyDescent="0.15">
      <c r="B200" s="2">
        <f t="shared" ca="1" si="34"/>
        <v>183</v>
      </c>
      <c r="D200" s="3">
        <f t="shared" si="35"/>
        <v>42796</v>
      </c>
      <c r="E200" s="4" t="str">
        <f t="shared" si="31"/>
        <v/>
      </c>
      <c r="F200" s="9" t="str">
        <f ca="1">IFERROR(Returns!E200/E$18-1,"")</f>
        <v/>
      </c>
      <c r="G200" s="4" t="str">
        <f t="shared" si="32"/>
        <v/>
      </c>
      <c r="H200" s="9" t="str">
        <f>IFERROR(Returns!G200/G$18-1,"")</f>
        <v/>
      </c>
      <c r="I200" s="9"/>
      <c r="J200" s="17">
        <f t="shared" ca="1" si="45"/>
        <v>0</v>
      </c>
      <c r="K200" s="17">
        <f t="shared" ca="1" si="36"/>
        <v>0</v>
      </c>
      <c r="L200" s="17" t="str">
        <f t="shared" ca="1" si="37"/>
        <v/>
      </c>
      <c r="M200" s="9"/>
      <c r="N200" s="17" t="str">
        <f t="shared" si="38"/>
        <v/>
      </c>
      <c r="O200" s="17" t="str">
        <f t="shared" ca="1" si="39"/>
        <v/>
      </c>
      <c r="Q200" s="3">
        <f>+'Share Values'!E194</f>
        <v>42178</v>
      </c>
      <c r="R200" s="4">
        <f ca="1">+'Share Values'!CL194</f>
        <v>1047383.3219999999</v>
      </c>
      <c r="S200" s="9">
        <f t="shared" ca="1" si="33"/>
        <v>4.738332199999995E-2</v>
      </c>
      <c r="T200" s="4">
        <f>+'Share Values'!C194</f>
        <v>14904.9</v>
      </c>
      <c r="U200" s="9">
        <f>Returns!T200/Returns!$T$18-1</f>
        <v>6.7205208910261494E-3</v>
      </c>
      <c r="V200" s="9"/>
      <c r="W200" s="17">
        <f t="shared" ca="1" si="40"/>
        <v>7.9395800792947391E-3</v>
      </c>
      <c r="X200" s="17">
        <f t="shared" ca="1" si="41"/>
        <v>0</v>
      </c>
      <c r="Y200" s="17" t="str">
        <f t="shared" ca="1" si="42"/>
        <v/>
      </c>
      <c r="Z200" s="17"/>
      <c r="AA200" s="17">
        <f t="shared" si="43"/>
        <v>7.7346945674587886E-3</v>
      </c>
      <c r="AB200" s="17">
        <f t="shared" ca="1" si="44"/>
        <v>2.048855118359505E-4</v>
      </c>
    </row>
    <row r="201" spans="2:28" x14ac:dyDescent="0.15">
      <c r="B201" s="2">
        <f t="shared" ca="1" si="34"/>
        <v>184</v>
      </c>
      <c r="D201" s="3">
        <f t="shared" si="35"/>
        <v>42797</v>
      </c>
      <c r="E201" s="4" t="str">
        <f t="shared" si="31"/>
        <v/>
      </c>
      <c r="F201" s="9" t="str">
        <f ca="1">IFERROR(Returns!E201/E$18-1,"")</f>
        <v/>
      </c>
      <c r="G201" s="4" t="str">
        <f t="shared" si="32"/>
        <v/>
      </c>
      <c r="H201" s="9" t="str">
        <f>IFERROR(Returns!G201/G$18-1,"")</f>
        <v/>
      </c>
      <c r="I201" s="9"/>
      <c r="J201" s="17">
        <f t="shared" ca="1" si="45"/>
        <v>0</v>
      </c>
      <c r="K201" s="17">
        <f t="shared" ca="1" si="36"/>
        <v>0</v>
      </c>
      <c r="L201" s="17" t="str">
        <f t="shared" ca="1" si="37"/>
        <v/>
      </c>
      <c r="M201" s="9"/>
      <c r="N201" s="17" t="str">
        <f t="shared" si="38"/>
        <v/>
      </c>
      <c r="O201" s="17" t="str">
        <f t="shared" ca="1" si="39"/>
        <v/>
      </c>
      <c r="Q201" s="3">
        <f>+'Share Values'!E195</f>
        <v>42179</v>
      </c>
      <c r="R201" s="4">
        <f ca="1">+'Share Values'!CL195</f>
        <v>1050145.152</v>
      </c>
      <c r="S201" s="9">
        <f t="shared" ca="1" si="33"/>
        <v>5.0145152000000026E-2</v>
      </c>
      <c r="T201" s="4">
        <f>+'Share Values'!C195</f>
        <v>14947.5</v>
      </c>
      <c r="U201" s="9">
        <f>Returns!T201/Returns!$T$18-1</f>
        <v>9.5978494333148756E-3</v>
      </c>
      <c r="V201" s="9"/>
      <c r="W201" s="17">
        <f t="shared" ca="1" si="40"/>
        <v>2.636885600513672E-3</v>
      </c>
      <c r="X201" s="17">
        <f t="shared" ca="1" si="41"/>
        <v>0</v>
      </c>
      <c r="Y201" s="17" t="str">
        <f t="shared" ca="1" si="42"/>
        <v/>
      </c>
      <c r="Z201" s="17"/>
      <c r="AA201" s="17">
        <f t="shared" si="43"/>
        <v>2.8581204838677987E-3</v>
      </c>
      <c r="AB201" s="17">
        <f t="shared" ca="1" si="44"/>
        <v>-2.2123488335412667E-4</v>
      </c>
    </row>
    <row r="202" spans="2:28" x14ac:dyDescent="0.15">
      <c r="B202" s="2">
        <f t="shared" ca="1" si="34"/>
        <v>185</v>
      </c>
      <c r="D202" s="3">
        <f t="shared" si="35"/>
        <v>42798</v>
      </c>
      <c r="E202" s="4" t="str">
        <f t="shared" si="31"/>
        <v/>
      </c>
      <c r="F202" s="9" t="str">
        <f ca="1">IFERROR(Returns!E202/E$18-1,"")</f>
        <v/>
      </c>
      <c r="G202" s="4" t="str">
        <f t="shared" si="32"/>
        <v/>
      </c>
      <c r="H202" s="9" t="str">
        <f>IFERROR(Returns!G202/G$18-1,"")</f>
        <v/>
      </c>
      <c r="I202" s="9"/>
      <c r="J202" s="17">
        <f t="shared" ca="1" si="45"/>
        <v>0</v>
      </c>
      <c r="K202" s="17">
        <f t="shared" ca="1" si="36"/>
        <v>0</v>
      </c>
      <c r="L202" s="17" t="str">
        <f t="shared" ca="1" si="37"/>
        <v/>
      </c>
      <c r="M202" s="9"/>
      <c r="N202" s="17" t="str">
        <f t="shared" si="38"/>
        <v/>
      </c>
      <c r="O202" s="17" t="str">
        <f t="shared" ca="1" si="39"/>
        <v/>
      </c>
      <c r="Q202" s="3">
        <f>+'Share Values'!E196</f>
        <v>42180</v>
      </c>
      <c r="R202" s="4">
        <f ca="1">+'Share Values'!CL196</f>
        <v>1044932.132</v>
      </c>
      <c r="S202" s="9">
        <f t="shared" ca="1" si="33"/>
        <v>4.4932132000000014E-2</v>
      </c>
      <c r="T202" s="4">
        <f>+'Share Values'!C196</f>
        <v>14897.5</v>
      </c>
      <c r="U202" s="9">
        <f>Returns!T202/Returns!$T$18-1</f>
        <v>6.2207032569197018E-3</v>
      </c>
      <c r="V202" s="9"/>
      <c r="W202" s="17">
        <f t="shared" ca="1" si="40"/>
        <v>-4.9640947159274029E-3</v>
      </c>
      <c r="X202" s="17">
        <f t="shared" ca="1" si="41"/>
        <v>-4.9640947159274029E-3</v>
      </c>
      <c r="Y202" s="17">
        <f t="shared" ca="1" si="42"/>
        <v>-4.9640947159274029E-3</v>
      </c>
      <c r="Z202" s="17"/>
      <c r="AA202" s="17">
        <f t="shared" si="43"/>
        <v>-3.3450409767519229E-3</v>
      </c>
      <c r="AB202" s="17">
        <f t="shared" ca="1" si="44"/>
        <v>-1.61905373917548E-3</v>
      </c>
    </row>
    <row r="203" spans="2:28" x14ac:dyDescent="0.15">
      <c r="B203" s="2">
        <f t="shared" ca="1" si="34"/>
        <v>186</v>
      </c>
      <c r="D203" s="3">
        <f t="shared" si="35"/>
        <v>42799</v>
      </c>
      <c r="E203" s="4" t="str">
        <f t="shared" si="31"/>
        <v/>
      </c>
      <c r="F203" s="9" t="str">
        <f ca="1">IFERROR(Returns!E203/E$18-1,"")</f>
        <v/>
      </c>
      <c r="G203" s="4" t="str">
        <f t="shared" si="32"/>
        <v/>
      </c>
      <c r="H203" s="9" t="str">
        <f>IFERROR(Returns!G203/G$18-1,"")</f>
        <v/>
      </c>
      <c r="I203" s="9"/>
      <c r="J203" s="17">
        <f t="shared" ca="1" si="45"/>
        <v>0</v>
      </c>
      <c r="K203" s="17">
        <f t="shared" ca="1" si="36"/>
        <v>0</v>
      </c>
      <c r="L203" s="17" t="str">
        <f t="shared" ca="1" si="37"/>
        <v/>
      </c>
      <c r="M203" s="9"/>
      <c r="N203" s="17" t="str">
        <f t="shared" si="38"/>
        <v/>
      </c>
      <c r="O203" s="17" t="str">
        <f t="shared" ca="1" si="39"/>
        <v/>
      </c>
      <c r="Q203" s="3">
        <f>+'Share Values'!E197</f>
        <v>42181</v>
      </c>
      <c r="R203" s="4">
        <f ca="1">+'Share Values'!CL197</f>
        <v>1038475.122</v>
      </c>
      <c r="S203" s="9">
        <f t="shared" ca="1" si="33"/>
        <v>3.8475121999999917E-2</v>
      </c>
      <c r="T203" s="4">
        <f>+'Share Values'!C197</f>
        <v>14808.1</v>
      </c>
      <c r="U203" s="9">
        <f>Returns!T203/Returns!$T$18-1</f>
        <v>1.8236589352538246E-4</v>
      </c>
      <c r="V203" s="9"/>
      <c r="W203" s="17">
        <f t="shared" ca="1" si="40"/>
        <v>-6.1793582590299323E-3</v>
      </c>
      <c r="X203" s="17">
        <f t="shared" ca="1" si="41"/>
        <v>-6.1793582590299323E-3</v>
      </c>
      <c r="Y203" s="17">
        <f t="shared" ca="1" si="42"/>
        <v>-1.1112778055275885E-2</v>
      </c>
      <c r="Z203" s="17"/>
      <c r="AA203" s="17">
        <f t="shared" si="43"/>
        <v>-6.0010068803489913E-3</v>
      </c>
      <c r="AB203" s="17">
        <f t="shared" ca="1" si="44"/>
        <v>-1.7835137868094098E-4</v>
      </c>
    </row>
    <row r="204" spans="2:28" x14ac:dyDescent="0.15">
      <c r="B204" s="2">
        <f t="shared" ca="1" si="34"/>
        <v>187</v>
      </c>
      <c r="D204" s="3">
        <f t="shared" si="35"/>
        <v>42800</v>
      </c>
      <c r="E204" s="4" t="str">
        <f t="shared" si="31"/>
        <v/>
      </c>
      <c r="F204" s="9" t="str">
        <f ca="1">IFERROR(Returns!E204/E$18-1,"")</f>
        <v/>
      </c>
      <c r="G204" s="4" t="str">
        <f t="shared" si="32"/>
        <v/>
      </c>
      <c r="H204" s="9" t="str">
        <f>IFERROR(Returns!G204/G$18-1,"")</f>
        <v/>
      </c>
      <c r="I204" s="9"/>
      <c r="J204" s="17">
        <f t="shared" ca="1" si="45"/>
        <v>0</v>
      </c>
      <c r="K204" s="17">
        <f t="shared" ca="1" si="36"/>
        <v>0</v>
      </c>
      <c r="L204" s="17" t="str">
        <f t="shared" ca="1" si="37"/>
        <v/>
      </c>
      <c r="M204" s="9"/>
      <c r="N204" s="17" t="str">
        <f t="shared" si="38"/>
        <v/>
      </c>
      <c r="O204" s="17" t="str">
        <f t="shared" ca="1" si="39"/>
        <v/>
      </c>
      <c r="Q204" s="3">
        <f>+'Share Values'!E198</f>
        <v>42184</v>
      </c>
      <c r="R204" s="4">
        <f ca="1">+'Share Values'!CL198</f>
        <v>1019335.442</v>
      </c>
      <c r="S204" s="9">
        <f t="shared" ca="1" si="33"/>
        <v>1.9335442000000036E-2</v>
      </c>
      <c r="T204" s="4">
        <f>+'Share Values'!C198</f>
        <v>14490.2</v>
      </c>
      <c r="U204" s="9">
        <f>Returns!T204/Returns!$T$18-1</f>
        <v>-2.1289529495994608E-2</v>
      </c>
      <c r="V204" s="9"/>
      <c r="W204" s="17">
        <f t="shared" ca="1" si="40"/>
        <v>-1.8430561883022056E-2</v>
      </c>
      <c r="X204" s="17">
        <f t="shared" ca="1" si="41"/>
        <v>-1.8430561883022056E-2</v>
      </c>
      <c r="Y204" s="17">
        <f t="shared" ca="1" si="42"/>
        <v>-2.933852519465785E-2</v>
      </c>
      <c r="Z204" s="17"/>
      <c r="AA204" s="17">
        <f t="shared" si="43"/>
        <v>-2.1467980362099071E-2</v>
      </c>
      <c r="AB204" s="17">
        <f t="shared" ca="1" si="44"/>
        <v>3.0374184790770142E-3</v>
      </c>
    </row>
    <row r="205" spans="2:28" x14ac:dyDescent="0.15">
      <c r="B205" s="2">
        <f t="shared" ca="1" si="34"/>
        <v>188</v>
      </c>
      <c r="D205" s="3">
        <f t="shared" si="35"/>
        <v>42801</v>
      </c>
      <c r="E205" s="4" t="str">
        <f t="shared" si="31"/>
        <v/>
      </c>
      <c r="F205" s="9" t="str">
        <f ca="1">IFERROR(Returns!E205/E$18-1,"")</f>
        <v/>
      </c>
      <c r="G205" s="4" t="str">
        <f t="shared" si="32"/>
        <v/>
      </c>
      <c r="H205" s="9" t="str">
        <f>IFERROR(Returns!G205/G$18-1,"")</f>
        <v/>
      </c>
      <c r="I205" s="9"/>
      <c r="J205" s="17">
        <f t="shared" ca="1" si="45"/>
        <v>0</v>
      </c>
      <c r="K205" s="17">
        <f t="shared" ca="1" si="36"/>
        <v>0</v>
      </c>
      <c r="L205" s="17" t="str">
        <f t="shared" ca="1" si="37"/>
        <v/>
      </c>
      <c r="M205" s="9"/>
      <c r="N205" s="17" t="str">
        <f t="shared" si="38"/>
        <v/>
      </c>
      <c r="O205" s="17" t="str">
        <f t="shared" ca="1" si="39"/>
        <v/>
      </c>
      <c r="Q205" s="3">
        <f>+'Share Values'!E199</f>
        <v>42185</v>
      </c>
      <c r="R205" s="4">
        <f ca="1">+'Share Values'!CL199</f>
        <v>1023421.122</v>
      </c>
      <c r="S205" s="9">
        <f t="shared" ca="1" si="33"/>
        <v>2.3421122000000016E-2</v>
      </c>
      <c r="T205" s="4">
        <f>+'Share Values'!C199</f>
        <v>14553.3</v>
      </c>
      <c r="U205" s="9">
        <f>Returns!T205/Returns!$T$18-1</f>
        <v>-1.702757102138408E-2</v>
      </c>
      <c r="V205" s="9"/>
      <c r="W205" s="17">
        <f t="shared" ca="1" si="40"/>
        <v>4.0081800667928213E-3</v>
      </c>
      <c r="X205" s="17">
        <f t="shared" ca="1" si="41"/>
        <v>0</v>
      </c>
      <c r="Y205" s="17" t="str">
        <f t="shared" ca="1" si="42"/>
        <v/>
      </c>
      <c r="Z205" s="17"/>
      <c r="AA205" s="17">
        <f t="shared" si="43"/>
        <v>4.3546672923768792E-3</v>
      </c>
      <c r="AB205" s="17">
        <f t="shared" ca="1" si="44"/>
        <v>-3.4648722558405787E-4</v>
      </c>
    </row>
    <row r="206" spans="2:28" x14ac:dyDescent="0.15">
      <c r="B206" s="2">
        <f t="shared" ca="1" si="34"/>
        <v>189</v>
      </c>
      <c r="D206" s="3">
        <f t="shared" si="35"/>
        <v>42802</v>
      </c>
      <c r="E206" s="4" t="str">
        <f t="shared" si="31"/>
        <v/>
      </c>
      <c r="F206" s="9" t="str">
        <f ca="1">IFERROR(Returns!E206/E$18-1,"")</f>
        <v/>
      </c>
      <c r="G206" s="4" t="str">
        <f t="shared" si="32"/>
        <v/>
      </c>
      <c r="H206" s="9" t="str">
        <f>IFERROR(Returns!G206/G$18-1,"")</f>
        <v/>
      </c>
      <c r="I206" s="9"/>
      <c r="J206" s="17">
        <f t="shared" ca="1" si="45"/>
        <v>0</v>
      </c>
      <c r="K206" s="17">
        <f t="shared" ca="1" si="36"/>
        <v>0</v>
      </c>
      <c r="L206" s="17" t="str">
        <f t="shared" ca="1" si="37"/>
        <v/>
      </c>
      <c r="M206" s="9"/>
      <c r="N206" s="17" t="str">
        <f t="shared" si="38"/>
        <v/>
      </c>
      <c r="O206" s="17" t="str">
        <f t="shared" ca="1" si="39"/>
        <v/>
      </c>
      <c r="Q206" s="3">
        <f>+'Share Values'!E200</f>
        <v>42187</v>
      </c>
      <c r="R206" s="4">
        <f ca="1">+'Share Values'!CL200</f>
        <v>1026921.8120000002</v>
      </c>
      <c r="S206" s="9">
        <f t="shared" ca="1" si="33"/>
        <v>2.69218120000001E-2</v>
      </c>
      <c r="T206" s="4">
        <f>+'Share Values'!C200</f>
        <v>14638</v>
      </c>
      <c r="U206" s="9">
        <f>Returns!T206/Returns!$T$18-1</f>
        <v>-1.1306685398570715E-2</v>
      </c>
      <c r="V206" s="9"/>
      <c r="W206" s="17">
        <f t="shared" ca="1" si="40"/>
        <v>3.4205762659647032E-3</v>
      </c>
      <c r="X206" s="17">
        <f t="shared" ca="1" si="41"/>
        <v>0</v>
      </c>
      <c r="Y206" s="17" t="str">
        <f t="shared" ca="1" si="42"/>
        <v/>
      </c>
      <c r="Z206" s="17"/>
      <c r="AA206" s="17">
        <f t="shared" si="43"/>
        <v>5.8199858451348785E-3</v>
      </c>
      <c r="AB206" s="17">
        <f t="shared" ca="1" si="44"/>
        <v>-2.3994095791701753E-3</v>
      </c>
    </row>
    <row r="207" spans="2:28" x14ac:dyDescent="0.15">
      <c r="B207" s="2">
        <f t="shared" ca="1" si="34"/>
        <v>190</v>
      </c>
      <c r="D207" s="3">
        <f t="shared" si="35"/>
        <v>42803</v>
      </c>
      <c r="E207" s="4" t="str">
        <f t="shared" si="31"/>
        <v/>
      </c>
      <c r="F207" s="9" t="str">
        <f ca="1">IFERROR(Returns!E207/E$18-1,"")</f>
        <v/>
      </c>
      <c r="G207" s="4" t="str">
        <f t="shared" si="32"/>
        <v/>
      </c>
      <c r="H207" s="9" t="str">
        <f>IFERROR(Returns!G207/G$18-1,"")</f>
        <v/>
      </c>
      <c r="I207" s="9"/>
      <c r="J207" s="17">
        <f t="shared" ca="1" si="45"/>
        <v>0</v>
      </c>
      <c r="K207" s="17">
        <f t="shared" ca="1" si="36"/>
        <v>0</v>
      </c>
      <c r="L207" s="17" t="str">
        <f t="shared" ca="1" si="37"/>
        <v/>
      </c>
      <c r="M207" s="9"/>
      <c r="N207" s="17" t="str">
        <f t="shared" si="38"/>
        <v/>
      </c>
      <c r="O207" s="17" t="str">
        <f t="shared" ca="1" si="39"/>
        <v/>
      </c>
      <c r="Q207" s="3">
        <f>+'Share Values'!E201</f>
        <v>42188</v>
      </c>
      <c r="R207" s="4">
        <f ca="1">+'Share Values'!CL201</f>
        <v>1026426.0720000002</v>
      </c>
      <c r="S207" s="9">
        <f t="shared" ca="1" si="33"/>
        <v>2.6426072000000245E-2</v>
      </c>
      <c r="T207" s="4">
        <f>+'Share Values'!C201</f>
        <v>14682.4</v>
      </c>
      <c r="U207" s="9">
        <f>Returns!T207/Returns!$T$18-1</f>
        <v>-8.3077795939319188E-3</v>
      </c>
      <c r="V207" s="9"/>
      <c r="W207" s="17">
        <f t="shared" ca="1" si="40"/>
        <v>-4.8274366578548999E-4</v>
      </c>
      <c r="X207" s="17">
        <f t="shared" ca="1" si="41"/>
        <v>-4.8274366578548999E-4</v>
      </c>
      <c r="Y207" s="17">
        <f t="shared" ca="1" si="42"/>
        <v>-4.8274366578548999E-4</v>
      </c>
      <c r="Z207" s="17"/>
      <c r="AA207" s="17">
        <f t="shared" si="43"/>
        <v>3.0332012570022382E-3</v>
      </c>
      <c r="AB207" s="17">
        <f t="shared" ca="1" si="44"/>
        <v>-3.5159449227877282E-3</v>
      </c>
    </row>
    <row r="208" spans="2:28" x14ac:dyDescent="0.15">
      <c r="B208" s="2">
        <f t="shared" ca="1" si="34"/>
        <v>191</v>
      </c>
      <c r="D208" s="3">
        <f t="shared" si="35"/>
        <v>42804</v>
      </c>
      <c r="E208" s="4" t="str">
        <f t="shared" si="31"/>
        <v/>
      </c>
      <c r="F208" s="9" t="str">
        <f ca="1">IFERROR(Returns!E208/E$18-1,"")</f>
        <v/>
      </c>
      <c r="G208" s="4" t="str">
        <f t="shared" si="32"/>
        <v/>
      </c>
      <c r="H208" s="9" t="str">
        <f>IFERROR(Returns!G208/G$18-1,"")</f>
        <v/>
      </c>
      <c r="I208" s="9"/>
      <c r="J208" s="17">
        <f t="shared" ca="1" si="45"/>
        <v>0</v>
      </c>
      <c r="K208" s="17">
        <f t="shared" ca="1" si="36"/>
        <v>0</v>
      </c>
      <c r="L208" s="17" t="str">
        <f t="shared" ca="1" si="37"/>
        <v/>
      </c>
      <c r="M208" s="9"/>
      <c r="N208" s="17" t="str">
        <f t="shared" si="38"/>
        <v/>
      </c>
      <c r="O208" s="17" t="str">
        <f t="shared" ca="1" si="39"/>
        <v/>
      </c>
      <c r="Q208" s="3">
        <f>+'Share Values'!E202</f>
        <v>42191</v>
      </c>
      <c r="R208" s="4">
        <f ca="1">+'Share Values'!CL202</f>
        <v>1021347.702</v>
      </c>
      <c r="S208" s="9">
        <f t="shared" ca="1" si="33"/>
        <v>2.1347702000000135E-2</v>
      </c>
      <c r="T208" s="4">
        <f>+'Share Values'!C202</f>
        <v>14593.6</v>
      </c>
      <c r="U208" s="9">
        <f>Returns!T208/Returns!$T$18-1</f>
        <v>-1.4305591203209622E-2</v>
      </c>
      <c r="V208" s="9"/>
      <c r="W208" s="17">
        <f t="shared" ca="1" si="40"/>
        <v>-4.9476237388483835E-3</v>
      </c>
      <c r="X208" s="17">
        <f t="shared" ca="1" si="41"/>
        <v>-4.9476237388483835E-3</v>
      </c>
      <c r="Y208" s="17">
        <f t="shared" ca="1" si="42"/>
        <v>-5.4279789706132009E-3</v>
      </c>
      <c r="Z208" s="17"/>
      <c r="AA208" s="17">
        <f t="shared" si="43"/>
        <v>-6.0480575382770851E-3</v>
      </c>
      <c r="AB208" s="17">
        <f t="shared" ca="1" si="44"/>
        <v>1.1004337994287017E-3</v>
      </c>
    </row>
    <row r="209" spans="2:28" x14ac:dyDescent="0.15">
      <c r="B209" s="2">
        <f t="shared" ca="1" si="34"/>
        <v>192</v>
      </c>
      <c r="D209" s="3">
        <f t="shared" si="35"/>
        <v>42805</v>
      </c>
      <c r="E209" s="4" t="str">
        <f t="shared" si="31"/>
        <v/>
      </c>
      <c r="F209" s="9" t="str">
        <f ca="1">IFERROR(Returns!E209/E$18-1,"")</f>
        <v/>
      </c>
      <c r="G209" s="4" t="str">
        <f t="shared" si="32"/>
        <v/>
      </c>
      <c r="H209" s="9" t="str">
        <f>IFERROR(Returns!G209/G$18-1,"")</f>
        <v/>
      </c>
      <c r="I209" s="9"/>
      <c r="J209" s="17">
        <f t="shared" ca="1" si="45"/>
        <v>0</v>
      </c>
      <c r="K209" s="17">
        <f t="shared" ca="1" si="36"/>
        <v>0</v>
      </c>
      <c r="L209" s="17" t="str">
        <f t="shared" ca="1" si="37"/>
        <v/>
      </c>
      <c r="M209" s="9"/>
      <c r="N209" s="17" t="str">
        <f t="shared" si="38"/>
        <v/>
      </c>
      <c r="O209" s="17" t="str">
        <f t="shared" ca="1" si="39"/>
        <v/>
      </c>
      <c r="Q209" s="3">
        <f>+'Share Values'!E203</f>
        <v>42192</v>
      </c>
      <c r="R209" s="4">
        <f ca="1">+'Share Values'!CL203</f>
        <v>1024263.562</v>
      </c>
      <c r="S209" s="9">
        <f t="shared" ca="1" si="33"/>
        <v>2.4263562000000016E-2</v>
      </c>
      <c r="T209" s="4">
        <f>+'Share Values'!C203</f>
        <v>14624.5</v>
      </c>
      <c r="U209" s="9">
        <f>Returns!T209/Returns!$T$18-1</f>
        <v>-1.2218514866197405E-2</v>
      </c>
      <c r="V209" s="9"/>
      <c r="W209" s="17">
        <f t="shared" ca="1" si="40"/>
        <v>2.8549141436262637E-3</v>
      </c>
      <c r="X209" s="17">
        <f t="shared" ca="1" si="41"/>
        <v>0</v>
      </c>
      <c r="Y209" s="17" t="str">
        <f t="shared" ca="1" si="42"/>
        <v/>
      </c>
      <c r="Z209" s="17"/>
      <c r="AA209" s="17">
        <f t="shared" si="43"/>
        <v>2.1173665168292555E-3</v>
      </c>
      <c r="AB209" s="17">
        <f t="shared" ca="1" si="44"/>
        <v>7.3754762679700825E-4</v>
      </c>
    </row>
    <row r="210" spans="2:28" x14ac:dyDescent="0.15">
      <c r="B210" s="2">
        <f t="shared" ca="1" si="34"/>
        <v>193</v>
      </c>
      <c r="D210" s="3">
        <f t="shared" si="35"/>
        <v>42806</v>
      </c>
      <c r="E210" s="4" t="str">
        <f t="shared" ref="E210:E273" si="46">+IFERROR(VLOOKUP(D210,$Q$18:$U$1048576,COLUMNS($Q$18:$R$18),FALSE),"")</f>
        <v/>
      </c>
      <c r="F210" s="9" t="str">
        <f ca="1">IFERROR(Returns!E210/E$18-1,"")</f>
        <v/>
      </c>
      <c r="G210" s="4" t="str">
        <f t="shared" ref="G210:G273" si="47">+IFERROR(VLOOKUP(D210,$Q$18:$U$1048576,COLUMNS($Q$18:$T$18),FALSE),"")</f>
        <v/>
      </c>
      <c r="H210" s="9" t="str">
        <f>IFERROR(Returns!G210/G$18-1,"")</f>
        <v/>
      </c>
      <c r="I210" s="9"/>
      <c r="J210" s="17">
        <f t="shared" ca="1" si="45"/>
        <v>0</v>
      </c>
      <c r="K210" s="17">
        <f t="shared" ca="1" si="36"/>
        <v>0</v>
      </c>
      <c r="L210" s="17" t="str">
        <f t="shared" ca="1" si="37"/>
        <v/>
      </c>
      <c r="M210" s="9"/>
      <c r="N210" s="17" t="str">
        <f t="shared" si="38"/>
        <v/>
      </c>
      <c r="O210" s="17" t="str">
        <f t="shared" ca="1" si="39"/>
        <v/>
      </c>
      <c r="Q210" s="3">
        <f>+'Share Values'!E204</f>
        <v>42193</v>
      </c>
      <c r="R210" s="4">
        <f ca="1">+'Share Values'!CL204</f>
        <v>1011431.2019999999</v>
      </c>
      <c r="S210" s="9">
        <f t="shared" ref="S210:S273" ca="1" si="48">R210/$R$18-1</f>
        <v>1.1431202000000029E-2</v>
      </c>
      <c r="T210" s="4">
        <f>+'Share Values'!C204</f>
        <v>14412.1</v>
      </c>
      <c r="U210" s="9">
        <f>Returns!T210/Returns!$T$18-1</f>
        <v>-2.6564631823523754E-2</v>
      </c>
      <c r="V210" s="9"/>
      <c r="W210" s="17">
        <f t="shared" ca="1" si="40"/>
        <v>-1.2528376949135334E-2</v>
      </c>
      <c r="X210" s="17">
        <f t="shared" ca="1" si="41"/>
        <v>-1.2528376949135334E-2</v>
      </c>
      <c r="Y210" s="17">
        <f t="shared" ca="1" si="42"/>
        <v>-1.2528376949135334E-2</v>
      </c>
      <c r="Z210" s="17"/>
      <c r="AA210" s="17">
        <f t="shared" si="43"/>
        <v>-1.4523573455502703E-2</v>
      </c>
      <c r="AB210" s="17">
        <f t="shared" ca="1" si="44"/>
        <v>1.9951965063673693E-3</v>
      </c>
    </row>
    <row r="211" spans="2:28" x14ac:dyDescent="0.15">
      <c r="B211" s="2">
        <f t="shared" ca="1" si="34"/>
        <v>194</v>
      </c>
      <c r="D211" s="3">
        <f t="shared" si="35"/>
        <v>42807</v>
      </c>
      <c r="E211" s="4" t="str">
        <f t="shared" si="46"/>
        <v/>
      </c>
      <c r="F211" s="9" t="str">
        <f ca="1">IFERROR(Returns!E211/E$18-1,"")</f>
        <v/>
      </c>
      <c r="G211" s="4" t="str">
        <f t="shared" si="47"/>
        <v/>
      </c>
      <c r="H211" s="9" t="str">
        <f>IFERROR(Returns!G211/G$18-1,"")</f>
        <v/>
      </c>
      <c r="I211" s="9"/>
      <c r="J211" s="17">
        <f t="shared" ca="1" si="45"/>
        <v>0</v>
      </c>
      <c r="K211" s="17">
        <f t="shared" ca="1" si="36"/>
        <v>0</v>
      </c>
      <c r="L211" s="17" t="str">
        <f t="shared" ca="1" si="37"/>
        <v/>
      </c>
      <c r="M211" s="9"/>
      <c r="N211" s="17" t="str">
        <f t="shared" si="38"/>
        <v/>
      </c>
      <c r="O211" s="17" t="str">
        <f t="shared" ca="1" si="39"/>
        <v/>
      </c>
      <c r="Q211" s="3">
        <f>+'Share Values'!E205</f>
        <v>42194</v>
      </c>
      <c r="R211" s="4">
        <f ca="1">+'Share Values'!CL205</f>
        <v>1003637.932</v>
      </c>
      <c r="S211" s="9">
        <f t="shared" ca="1" si="48"/>
        <v>3.6379319999999549E-3</v>
      </c>
      <c r="T211" s="4">
        <f>+'Share Values'!C205</f>
        <v>14278.5</v>
      </c>
      <c r="U211" s="9">
        <f>Returns!T211/Returns!$T$18-1</f>
        <v>-3.5588366406851479E-2</v>
      </c>
      <c r="V211" s="9"/>
      <c r="W211" s="17">
        <f t="shared" ca="1" si="40"/>
        <v>-7.7051904119523895E-3</v>
      </c>
      <c r="X211" s="17">
        <f t="shared" ca="1" si="41"/>
        <v>-7.7051904119523895E-3</v>
      </c>
      <c r="Y211" s="17">
        <f t="shared" ca="1" si="42"/>
        <v>-2.0137033831141959E-2</v>
      </c>
      <c r="Z211" s="17"/>
      <c r="AA211" s="17">
        <f t="shared" si="43"/>
        <v>-9.2699884125144738E-3</v>
      </c>
      <c r="AB211" s="17">
        <f t="shared" ca="1" si="44"/>
        <v>1.5647980005620843E-3</v>
      </c>
    </row>
    <row r="212" spans="2:28" x14ac:dyDescent="0.15">
      <c r="B212" s="2">
        <f t="shared" ref="B212:B275" ca="1" si="49">+OFFSET(B212,-1,0)+1</f>
        <v>195</v>
      </c>
      <c r="D212" s="3">
        <f t="shared" ref="D212:D275" si="50">+IF(D211+1&lt;=$E$6,D211+1,"")</f>
        <v>42808</v>
      </c>
      <c r="E212" s="4" t="str">
        <f t="shared" si="46"/>
        <v/>
      </c>
      <c r="F212" s="9" t="str">
        <f ca="1">IFERROR(Returns!E212/E$18-1,"")</f>
        <v/>
      </c>
      <c r="G212" s="4" t="str">
        <f t="shared" si="47"/>
        <v/>
      </c>
      <c r="H212" s="9" t="str">
        <f>IFERROR(Returns!G212/G$18-1,"")</f>
        <v/>
      </c>
      <c r="I212" s="9"/>
      <c r="J212" s="17">
        <f t="shared" ca="1" si="45"/>
        <v>0</v>
      </c>
      <c r="K212" s="17">
        <f t="shared" ref="K212:K275" ca="1" si="51">IFERROR(MIN(J212,0),"")</f>
        <v>0</v>
      </c>
      <c r="L212" s="17" t="str">
        <f t="shared" ref="L212:L275" ca="1" si="52">IFERROR(IF(AND(K212&lt;0,K211&lt;0),(1+K212)*(1+L211)-1,IF(K212&lt;0,K212,"")),"")</f>
        <v/>
      </c>
      <c r="M212" s="9"/>
      <c r="N212" s="17" t="str">
        <f t="shared" ref="N212:N275" si="53">+IFERROR(G212/G211-1,"")</f>
        <v/>
      </c>
      <c r="O212" s="17" t="str">
        <f t="shared" ref="O212:O275" ca="1" si="54">+IFERROR(J212-N212,"")</f>
        <v/>
      </c>
      <c r="Q212" s="3">
        <f>+'Share Values'!E206</f>
        <v>42195</v>
      </c>
      <c r="R212" s="4">
        <f ca="1">+'Share Values'!CL206</f>
        <v>1009701.0519999999</v>
      </c>
      <c r="S212" s="9">
        <f t="shared" ca="1" si="48"/>
        <v>9.7010519999998213E-3</v>
      </c>
      <c r="T212" s="4">
        <f>+'Share Values'!C206</f>
        <v>14411.1</v>
      </c>
      <c r="U212" s="9">
        <f>Returns!T212/Returns!$T$18-1</f>
        <v>-2.6632174747051707E-2</v>
      </c>
      <c r="V212" s="9"/>
      <c r="W212" s="17">
        <f t="shared" ref="W212:W275" ca="1" si="55">(R212/R211)-1</f>
        <v>6.0411427335329559E-3</v>
      </c>
      <c r="X212" s="17">
        <f t="shared" ref="X212:X275" ca="1" si="56">IF(W212&lt;0,W212,0)</f>
        <v>0</v>
      </c>
      <c r="Y212" s="17" t="str">
        <f t="shared" ref="Y212:Y275" ca="1" si="57">IF(AND(X212&lt;0,X211&lt;0),(1+X212)*(1+Y211)-1,IF(X212&lt;0,X212,""))</f>
        <v/>
      </c>
      <c r="Z212" s="17"/>
      <c r="AA212" s="17">
        <f t="shared" ref="AA212:AA275" si="58">+T212/T211-1</f>
        <v>9.2866897783381308E-3</v>
      </c>
      <c r="AB212" s="17">
        <f t="shared" ref="AB212:AB275" ca="1" si="59">+W212-AA212</f>
        <v>-3.2455470448051749E-3</v>
      </c>
    </row>
    <row r="213" spans="2:28" x14ac:dyDescent="0.15">
      <c r="B213" s="2">
        <f t="shared" ca="1" si="49"/>
        <v>196</v>
      </c>
      <c r="D213" s="3">
        <f t="shared" si="50"/>
        <v>42809</v>
      </c>
      <c r="E213" s="4" t="str">
        <f t="shared" si="46"/>
        <v/>
      </c>
      <c r="F213" s="9" t="str">
        <f ca="1">IFERROR(Returns!E213/E$18-1,"")</f>
        <v/>
      </c>
      <c r="G213" s="4" t="str">
        <f t="shared" si="47"/>
        <v/>
      </c>
      <c r="H213" s="9" t="str">
        <f>IFERROR(Returns!G213/G$18-1,"")</f>
        <v/>
      </c>
      <c r="I213" s="9"/>
      <c r="J213" s="17">
        <f t="shared" ca="1" si="45"/>
        <v>0</v>
      </c>
      <c r="K213" s="17">
        <f t="shared" ca="1" si="51"/>
        <v>0</v>
      </c>
      <c r="L213" s="17" t="str">
        <f t="shared" ca="1" si="52"/>
        <v/>
      </c>
      <c r="M213" s="9"/>
      <c r="N213" s="17" t="str">
        <f t="shared" si="53"/>
        <v/>
      </c>
      <c r="O213" s="17" t="str">
        <f t="shared" ca="1" si="54"/>
        <v/>
      </c>
      <c r="Q213" s="3">
        <f>+'Share Values'!E207</f>
        <v>42198</v>
      </c>
      <c r="R213" s="4">
        <f ca="1">+'Share Values'!CL207</f>
        <v>1019429.282</v>
      </c>
      <c r="S213" s="9">
        <f t="shared" ca="1" si="48"/>
        <v>1.9429281999999937E-2</v>
      </c>
      <c r="T213" s="4">
        <f>+'Share Values'!C207</f>
        <v>14533.2</v>
      </c>
      <c r="U213" s="9">
        <f>Returns!T213/Returns!$T$18-1</f>
        <v>-1.8385183784294878E-2</v>
      </c>
      <c r="V213" s="9"/>
      <c r="W213" s="17">
        <f t="shared" ca="1" si="55"/>
        <v>9.6347626663659813E-3</v>
      </c>
      <c r="X213" s="17">
        <f t="shared" ca="1" si="56"/>
        <v>0</v>
      </c>
      <c r="Y213" s="17" t="str">
        <f t="shared" ca="1" si="57"/>
        <v/>
      </c>
      <c r="Z213" s="17"/>
      <c r="AA213" s="17">
        <f t="shared" si="58"/>
        <v>8.4726356766660071E-3</v>
      </c>
      <c r="AB213" s="17">
        <f t="shared" ca="1" si="59"/>
        <v>1.1621269896999742E-3</v>
      </c>
    </row>
    <row r="214" spans="2:28" x14ac:dyDescent="0.15">
      <c r="B214" s="2">
        <f t="shared" ca="1" si="49"/>
        <v>197</v>
      </c>
      <c r="D214" s="3">
        <f t="shared" si="50"/>
        <v>42810</v>
      </c>
      <c r="E214" s="4" t="str">
        <f t="shared" si="46"/>
        <v/>
      </c>
      <c r="F214" s="9" t="str">
        <f ca="1">IFERROR(Returns!E214/E$18-1,"")</f>
        <v/>
      </c>
      <c r="G214" s="4" t="str">
        <f t="shared" si="47"/>
        <v/>
      </c>
      <c r="H214" s="9" t="str">
        <f>IFERROR(Returns!G214/G$18-1,"")</f>
        <v/>
      </c>
      <c r="I214" s="9"/>
      <c r="J214" s="17">
        <f t="shared" ca="1" si="45"/>
        <v>0</v>
      </c>
      <c r="K214" s="17">
        <f t="shared" ca="1" si="51"/>
        <v>0</v>
      </c>
      <c r="L214" s="17" t="str">
        <f t="shared" ca="1" si="52"/>
        <v/>
      </c>
      <c r="M214" s="9"/>
      <c r="N214" s="17" t="str">
        <f t="shared" si="53"/>
        <v/>
      </c>
      <c r="O214" s="17" t="str">
        <f t="shared" ca="1" si="54"/>
        <v/>
      </c>
      <c r="Q214" s="3">
        <f>+'Share Values'!E208</f>
        <v>42199</v>
      </c>
      <c r="R214" s="4">
        <f ca="1">+'Share Values'!CL208</f>
        <v>1023522.0920000001</v>
      </c>
      <c r="S214" s="9">
        <f t="shared" ca="1" si="48"/>
        <v>2.3522092000000105E-2</v>
      </c>
      <c r="T214" s="4">
        <f>+'Share Values'!C208</f>
        <v>14599.4</v>
      </c>
      <c r="U214" s="9">
        <f>Returns!T214/Returns!$T$18-1</f>
        <v>-1.3913842246747854E-2</v>
      </c>
      <c r="V214" s="9"/>
      <c r="W214" s="17">
        <f t="shared" ca="1" si="55"/>
        <v>4.0148052172588322E-3</v>
      </c>
      <c r="X214" s="17">
        <f t="shared" ca="1" si="56"/>
        <v>0</v>
      </c>
      <c r="Y214" s="17" t="str">
        <f t="shared" ca="1" si="57"/>
        <v/>
      </c>
      <c r="Z214" s="17"/>
      <c r="AA214" s="17">
        <f t="shared" si="58"/>
        <v>4.5550876613547064E-3</v>
      </c>
      <c r="AB214" s="17">
        <f t="shared" ca="1" si="59"/>
        <v>-5.4028244409587423E-4</v>
      </c>
    </row>
    <row r="215" spans="2:28" x14ac:dyDescent="0.15">
      <c r="B215" s="2">
        <f t="shared" ca="1" si="49"/>
        <v>198</v>
      </c>
      <c r="D215" s="3">
        <f t="shared" si="50"/>
        <v>42811</v>
      </c>
      <c r="E215" s="4" t="str">
        <f t="shared" si="46"/>
        <v/>
      </c>
      <c r="F215" s="9" t="str">
        <f ca="1">IFERROR(Returns!E215/E$18-1,"")</f>
        <v/>
      </c>
      <c r="G215" s="4" t="str">
        <f t="shared" si="47"/>
        <v/>
      </c>
      <c r="H215" s="9" t="str">
        <f>IFERROR(Returns!G215/G$18-1,"")</f>
        <v/>
      </c>
      <c r="I215" s="9"/>
      <c r="J215" s="17">
        <f t="shared" ca="1" si="45"/>
        <v>0</v>
      </c>
      <c r="K215" s="17">
        <f t="shared" ca="1" si="51"/>
        <v>0</v>
      </c>
      <c r="L215" s="17" t="str">
        <f t="shared" ca="1" si="52"/>
        <v/>
      </c>
      <c r="M215" s="9"/>
      <c r="N215" s="17" t="str">
        <f t="shared" si="53"/>
        <v/>
      </c>
      <c r="O215" s="17" t="str">
        <f t="shared" ca="1" si="54"/>
        <v/>
      </c>
      <c r="Q215" s="3">
        <f>+'Share Values'!E209</f>
        <v>42200</v>
      </c>
      <c r="R215" s="4">
        <f ca="1">+'Share Values'!CL209</f>
        <v>1026032.392</v>
      </c>
      <c r="S215" s="9">
        <f t="shared" ca="1" si="48"/>
        <v>2.6032392000000071E-2</v>
      </c>
      <c r="T215" s="4">
        <f>+'Share Values'!C209</f>
        <v>14662.3</v>
      </c>
      <c r="U215" s="9">
        <f>Returns!T215/Returns!$T$18-1</f>
        <v>-9.6653923568428279E-3</v>
      </c>
      <c r="V215" s="9"/>
      <c r="W215" s="17">
        <f t="shared" ca="1" si="55"/>
        <v>2.4526094938455145E-3</v>
      </c>
      <c r="X215" s="17">
        <f t="shared" ca="1" si="56"/>
        <v>0</v>
      </c>
      <c r="Y215" s="17" t="str">
        <f t="shared" ca="1" si="57"/>
        <v/>
      </c>
      <c r="Z215" s="17"/>
      <c r="AA215" s="17">
        <f t="shared" si="58"/>
        <v>4.3083962354617533E-3</v>
      </c>
      <c r="AB215" s="17">
        <f t="shared" ca="1" si="59"/>
        <v>-1.8557867416162388E-3</v>
      </c>
    </row>
    <row r="216" spans="2:28" x14ac:dyDescent="0.15">
      <c r="B216" s="2">
        <f t="shared" ca="1" si="49"/>
        <v>199</v>
      </c>
      <c r="D216" s="3">
        <f t="shared" si="50"/>
        <v>42812</v>
      </c>
      <c r="E216" s="4" t="str">
        <f t="shared" si="46"/>
        <v/>
      </c>
      <c r="F216" s="9" t="str">
        <f ca="1">IFERROR(Returns!E216/E$18-1,"")</f>
        <v/>
      </c>
      <c r="G216" s="4" t="str">
        <f t="shared" si="47"/>
        <v/>
      </c>
      <c r="H216" s="9" t="str">
        <f>IFERROR(Returns!G216/G$18-1,"")</f>
        <v/>
      </c>
      <c r="I216" s="9"/>
      <c r="J216" s="17">
        <f t="shared" ca="1" si="45"/>
        <v>0</v>
      </c>
      <c r="K216" s="17">
        <f t="shared" ca="1" si="51"/>
        <v>0</v>
      </c>
      <c r="L216" s="17" t="str">
        <f t="shared" ca="1" si="52"/>
        <v/>
      </c>
      <c r="M216" s="9"/>
      <c r="N216" s="17" t="str">
        <f t="shared" si="53"/>
        <v/>
      </c>
      <c r="O216" s="17" t="str">
        <f t="shared" ca="1" si="54"/>
        <v/>
      </c>
      <c r="Q216" s="3">
        <f>+'Share Values'!E210</f>
        <v>42201</v>
      </c>
      <c r="R216" s="4">
        <f ca="1">+'Share Values'!CL210</f>
        <v>1027372.892</v>
      </c>
      <c r="S216" s="9">
        <f t="shared" ca="1" si="48"/>
        <v>2.7372892000000038E-2</v>
      </c>
      <c r="T216" s="4">
        <f>+'Share Values'!C210</f>
        <v>14731.1</v>
      </c>
      <c r="U216" s="9">
        <f>Returns!T216/Returns!$T$18-1</f>
        <v>-5.0184392181230608E-3</v>
      </c>
      <c r="V216" s="9"/>
      <c r="W216" s="17">
        <f t="shared" ca="1" si="55"/>
        <v>1.3064889670657553E-3</v>
      </c>
      <c r="X216" s="17">
        <f t="shared" ca="1" si="56"/>
        <v>0</v>
      </c>
      <c r="Y216" s="17" t="str">
        <f t="shared" ca="1" si="57"/>
        <v/>
      </c>
      <c r="Z216" s="17"/>
      <c r="AA216" s="17">
        <f t="shared" si="58"/>
        <v>4.692306118412537E-3</v>
      </c>
      <c r="AB216" s="17">
        <f t="shared" ca="1" si="59"/>
        <v>-3.3858171513467816E-3</v>
      </c>
    </row>
    <row r="217" spans="2:28" x14ac:dyDescent="0.15">
      <c r="B217" s="2">
        <f t="shared" ca="1" si="49"/>
        <v>200</v>
      </c>
      <c r="D217" s="3">
        <f t="shared" si="50"/>
        <v>42813</v>
      </c>
      <c r="E217" s="4" t="str">
        <f t="shared" si="46"/>
        <v/>
      </c>
      <c r="F217" s="9" t="str">
        <f ca="1">IFERROR(Returns!E217/E$18-1,"")</f>
        <v/>
      </c>
      <c r="G217" s="4" t="str">
        <f t="shared" si="47"/>
        <v/>
      </c>
      <c r="H217" s="9" t="str">
        <f>IFERROR(Returns!G217/G$18-1,"")</f>
        <v/>
      </c>
      <c r="I217" s="9"/>
      <c r="J217" s="17">
        <f t="shared" ca="1" si="45"/>
        <v>0</v>
      </c>
      <c r="K217" s="17">
        <f t="shared" ca="1" si="51"/>
        <v>0</v>
      </c>
      <c r="L217" s="17" t="str">
        <f t="shared" ca="1" si="52"/>
        <v/>
      </c>
      <c r="M217" s="9"/>
      <c r="N217" s="17" t="str">
        <f t="shared" si="53"/>
        <v/>
      </c>
      <c r="O217" s="17" t="str">
        <f t="shared" ca="1" si="54"/>
        <v/>
      </c>
      <c r="Q217" s="3">
        <f>+'Share Values'!E211</f>
        <v>42202</v>
      </c>
      <c r="R217" s="4">
        <f ca="1">+'Share Values'!CL211</f>
        <v>1022285.4319999999</v>
      </c>
      <c r="S217" s="9">
        <f t="shared" ca="1" si="48"/>
        <v>2.2285431999999883E-2</v>
      </c>
      <c r="T217" s="4">
        <f>+'Share Values'!C211</f>
        <v>14642.8</v>
      </c>
      <c r="U217" s="9">
        <f>Returns!T217/Returns!$T$18-1</f>
        <v>-1.0982479365636899E-2</v>
      </c>
      <c r="V217" s="9"/>
      <c r="W217" s="17">
        <f t="shared" ca="1" si="55"/>
        <v>-4.9519118516901939E-3</v>
      </c>
      <c r="X217" s="17">
        <f t="shared" ca="1" si="56"/>
        <v>-4.9519118516901939E-3</v>
      </c>
      <c r="Y217" s="17">
        <f t="shared" ca="1" si="57"/>
        <v>-4.9519118516901939E-3</v>
      </c>
      <c r="Z217" s="17"/>
      <c r="AA217" s="17">
        <f t="shared" si="58"/>
        <v>-5.9941212808276578E-3</v>
      </c>
      <c r="AB217" s="17">
        <f t="shared" ca="1" si="59"/>
        <v>1.0422094291374639E-3</v>
      </c>
    </row>
    <row r="218" spans="2:28" x14ac:dyDescent="0.15">
      <c r="B218" s="2">
        <f t="shared" ca="1" si="49"/>
        <v>201</v>
      </c>
      <c r="D218" s="3">
        <f t="shared" si="50"/>
        <v>42814</v>
      </c>
      <c r="E218" s="4" t="str">
        <f t="shared" si="46"/>
        <v/>
      </c>
      <c r="F218" s="9" t="str">
        <f ca="1">IFERROR(Returns!E218/E$18-1,"")</f>
        <v/>
      </c>
      <c r="G218" s="4" t="str">
        <f t="shared" si="47"/>
        <v/>
      </c>
      <c r="H218" s="9" t="str">
        <f>IFERROR(Returns!G218/G$18-1,"")</f>
        <v/>
      </c>
      <c r="I218" s="9"/>
      <c r="J218" s="17">
        <f t="shared" ca="1" si="45"/>
        <v>0</v>
      </c>
      <c r="K218" s="17">
        <f t="shared" ca="1" si="51"/>
        <v>0</v>
      </c>
      <c r="L218" s="17" t="str">
        <f t="shared" ca="1" si="52"/>
        <v/>
      </c>
      <c r="M218" s="9"/>
      <c r="N218" s="17" t="str">
        <f t="shared" si="53"/>
        <v/>
      </c>
      <c r="O218" s="17" t="str">
        <f t="shared" ca="1" si="54"/>
        <v/>
      </c>
      <c r="Q218" s="3">
        <f>+'Share Values'!E212</f>
        <v>42205</v>
      </c>
      <c r="R218" s="4">
        <f ca="1">+'Share Values'!CL212</f>
        <v>1007639.982</v>
      </c>
      <c r="S218" s="9">
        <f t="shared" ca="1" si="48"/>
        <v>7.6399819999999341E-3</v>
      </c>
      <c r="T218" s="4">
        <f>+'Share Values'!C212</f>
        <v>14425.6</v>
      </c>
      <c r="U218" s="9">
        <f>Returns!T218/Returns!$T$18-1</f>
        <v>-2.5652802355897175E-2</v>
      </c>
      <c r="V218" s="9"/>
      <c r="W218" s="17">
        <f t="shared" ca="1" si="55"/>
        <v>-1.4326184783194584E-2</v>
      </c>
      <c r="X218" s="17">
        <f t="shared" ca="1" si="56"/>
        <v>-1.4326184783194584E-2</v>
      </c>
      <c r="Y218" s="17">
        <f t="shared" ca="1" si="57"/>
        <v>-1.9207154630667356E-2</v>
      </c>
      <c r="Z218" s="17"/>
      <c r="AA218" s="17">
        <f t="shared" si="58"/>
        <v>-1.483322861747749E-2</v>
      </c>
      <c r="AB218" s="17">
        <f t="shared" ca="1" si="59"/>
        <v>5.0704383428290534E-4</v>
      </c>
    </row>
    <row r="219" spans="2:28" x14ac:dyDescent="0.15">
      <c r="B219" s="2">
        <f t="shared" ca="1" si="49"/>
        <v>202</v>
      </c>
      <c r="D219" s="3">
        <f t="shared" si="50"/>
        <v>42815</v>
      </c>
      <c r="E219" s="4" t="str">
        <f t="shared" si="46"/>
        <v/>
      </c>
      <c r="F219" s="9" t="str">
        <f ca="1">IFERROR(Returns!E219/E$18-1,"")</f>
        <v/>
      </c>
      <c r="G219" s="4" t="str">
        <f t="shared" si="47"/>
        <v/>
      </c>
      <c r="H219" s="9" t="str">
        <f>IFERROR(Returns!G219/G$18-1,"")</f>
        <v/>
      </c>
      <c r="I219" s="9"/>
      <c r="J219" s="17">
        <f t="shared" ca="1" si="45"/>
        <v>0</v>
      </c>
      <c r="K219" s="17">
        <f t="shared" ca="1" si="51"/>
        <v>0</v>
      </c>
      <c r="L219" s="17" t="str">
        <f t="shared" ca="1" si="52"/>
        <v/>
      </c>
      <c r="M219" s="9"/>
      <c r="N219" s="17" t="str">
        <f t="shared" si="53"/>
        <v/>
      </c>
      <c r="O219" s="17" t="str">
        <f t="shared" ca="1" si="54"/>
        <v/>
      </c>
      <c r="Q219" s="3">
        <f>+'Share Values'!E213</f>
        <v>42206</v>
      </c>
      <c r="R219" s="4">
        <f ca="1">+'Share Values'!CL213</f>
        <v>1007243.552</v>
      </c>
      <c r="S219" s="9">
        <f t="shared" ca="1" si="48"/>
        <v>7.243552000000042E-3</v>
      </c>
      <c r="T219" s="4">
        <f>+'Share Values'!C213</f>
        <v>14376.2</v>
      </c>
      <c r="U219" s="9">
        <f>Returns!T219/Returns!$T$18-1</f>
        <v>-2.8989422778175511E-2</v>
      </c>
      <c r="V219" s="9"/>
      <c r="W219" s="17">
        <f t="shared" ca="1" si="55"/>
        <v>-3.9342424584332125E-4</v>
      </c>
      <c r="X219" s="17">
        <f t="shared" ca="1" si="56"/>
        <v>-3.9342424584332125E-4</v>
      </c>
      <c r="Y219" s="17">
        <f t="shared" ca="1" si="57"/>
        <v>-1.9593022316185316E-2</v>
      </c>
      <c r="Z219" s="17"/>
      <c r="AA219" s="17">
        <f t="shared" si="58"/>
        <v>-3.4244676131321983E-3</v>
      </c>
      <c r="AB219" s="17">
        <f t="shared" ca="1" si="59"/>
        <v>3.031043367288877E-3</v>
      </c>
    </row>
    <row r="220" spans="2:28" x14ac:dyDescent="0.15">
      <c r="B220" s="2">
        <f t="shared" ca="1" si="49"/>
        <v>203</v>
      </c>
      <c r="D220" s="3">
        <f t="shared" si="50"/>
        <v>42816</v>
      </c>
      <c r="E220" s="4" t="str">
        <f t="shared" si="46"/>
        <v/>
      </c>
      <c r="F220" s="9" t="str">
        <f ca="1">IFERROR(Returns!E220/E$18-1,"")</f>
        <v/>
      </c>
      <c r="G220" s="4" t="str">
        <f t="shared" si="47"/>
        <v/>
      </c>
      <c r="H220" s="9" t="str">
        <f>IFERROR(Returns!G220/G$18-1,"")</f>
        <v/>
      </c>
      <c r="I220" s="9"/>
      <c r="J220" s="17">
        <f t="shared" ca="1" si="45"/>
        <v>0</v>
      </c>
      <c r="K220" s="17">
        <f t="shared" ca="1" si="51"/>
        <v>0</v>
      </c>
      <c r="L220" s="17" t="str">
        <f t="shared" ca="1" si="52"/>
        <v/>
      </c>
      <c r="M220" s="9"/>
      <c r="N220" s="17" t="str">
        <f t="shared" si="53"/>
        <v/>
      </c>
      <c r="O220" s="17" t="str">
        <f t="shared" ca="1" si="54"/>
        <v/>
      </c>
      <c r="Q220" s="3">
        <f>+'Share Values'!E214</f>
        <v>42207</v>
      </c>
      <c r="R220" s="4">
        <f ca="1">+'Share Values'!CL214</f>
        <v>1001355.012</v>
      </c>
      <c r="S220" s="9">
        <f t="shared" ca="1" si="48"/>
        <v>1.3550119999998778E-3</v>
      </c>
      <c r="T220" s="4">
        <f>+'Share Values'!C214</f>
        <v>14307.1</v>
      </c>
      <c r="U220" s="9">
        <f>Returns!T220/Returns!$T$18-1</f>
        <v>-3.3656638793953531E-2</v>
      </c>
      <c r="V220" s="9"/>
      <c r="W220" s="17">
        <f t="shared" ca="1" si="55"/>
        <v>-5.8461927984623241E-3</v>
      </c>
      <c r="X220" s="17">
        <f t="shared" ca="1" si="56"/>
        <v>-5.8461927984623241E-3</v>
      </c>
      <c r="Y220" s="17">
        <f t="shared" ca="1" si="57"/>
        <v>-2.5324670528682591E-2</v>
      </c>
      <c r="Z220" s="17"/>
      <c r="AA220" s="17">
        <f t="shared" si="58"/>
        <v>-4.8065552788637556E-3</v>
      </c>
      <c r="AB220" s="17">
        <f t="shared" ca="1" si="59"/>
        <v>-1.0396375195985685E-3</v>
      </c>
    </row>
    <row r="221" spans="2:28" x14ac:dyDescent="0.15">
      <c r="B221" s="2">
        <f t="shared" ca="1" si="49"/>
        <v>204</v>
      </c>
      <c r="D221" s="3">
        <f t="shared" si="50"/>
        <v>42817</v>
      </c>
      <c r="E221" s="4" t="str">
        <f t="shared" si="46"/>
        <v/>
      </c>
      <c r="F221" s="9" t="str">
        <f ca="1">IFERROR(Returns!E221/E$18-1,"")</f>
        <v/>
      </c>
      <c r="G221" s="4" t="str">
        <f t="shared" si="47"/>
        <v/>
      </c>
      <c r="H221" s="9" t="str">
        <f>IFERROR(Returns!G221/G$18-1,"")</f>
        <v/>
      </c>
      <c r="I221" s="9"/>
      <c r="J221" s="17">
        <f t="shared" ca="1" si="45"/>
        <v>0</v>
      </c>
      <c r="K221" s="17">
        <f t="shared" ca="1" si="51"/>
        <v>0</v>
      </c>
      <c r="L221" s="17" t="str">
        <f t="shared" ca="1" si="52"/>
        <v/>
      </c>
      <c r="M221" s="9"/>
      <c r="N221" s="17" t="str">
        <f t="shared" si="53"/>
        <v/>
      </c>
      <c r="O221" s="17" t="str">
        <f t="shared" ca="1" si="54"/>
        <v/>
      </c>
      <c r="Q221" s="3">
        <f>+'Share Values'!E215</f>
        <v>42208</v>
      </c>
      <c r="R221" s="4">
        <f ca="1">+'Share Values'!CL215</f>
        <v>993743.97199999995</v>
      </c>
      <c r="S221" s="9">
        <f t="shared" ca="1" si="48"/>
        <v>-6.2560280000000246E-3</v>
      </c>
      <c r="T221" s="4">
        <f>+'Share Values'!C215</f>
        <v>14265.4</v>
      </c>
      <c r="U221" s="9">
        <f>Returns!T221/Returns!$T$18-1</f>
        <v>-3.6473178705067055E-2</v>
      </c>
      <c r="V221" s="9"/>
      <c r="W221" s="17">
        <f t="shared" ca="1" si="55"/>
        <v>-7.6007409048650665E-3</v>
      </c>
      <c r="X221" s="17">
        <f t="shared" ca="1" si="56"/>
        <v>-7.6007409048650665E-3</v>
      </c>
      <c r="Y221" s="17">
        <f t="shared" ca="1" si="57"/>
        <v>-3.2732925174358107E-2</v>
      </c>
      <c r="Z221" s="17"/>
      <c r="AA221" s="17">
        <f t="shared" si="58"/>
        <v>-2.9146367887272762E-3</v>
      </c>
      <c r="AB221" s="17">
        <f t="shared" ca="1" si="59"/>
        <v>-4.6861041161377903E-3</v>
      </c>
    </row>
    <row r="222" spans="2:28" x14ac:dyDescent="0.15">
      <c r="B222" s="2">
        <f t="shared" ca="1" si="49"/>
        <v>205</v>
      </c>
      <c r="D222" s="3">
        <f t="shared" si="50"/>
        <v>42818</v>
      </c>
      <c r="E222" s="4" t="str">
        <f t="shared" si="46"/>
        <v/>
      </c>
      <c r="F222" s="9" t="str">
        <f ca="1">IFERROR(Returns!E222/E$18-1,"")</f>
        <v/>
      </c>
      <c r="G222" s="4" t="str">
        <f t="shared" si="47"/>
        <v/>
      </c>
      <c r="H222" s="9" t="str">
        <f>IFERROR(Returns!G222/G$18-1,"")</f>
        <v/>
      </c>
      <c r="I222" s="9"/>
      <c r="J222" s="17">
        <f t="shared" ca="1" si="45"/>
        <v>0</v>
      </c>
      <c r="K222" s="17">
        <f t="shared" ca="1" si="51"/>
        <v>0</v>
      </c>
      <c r="L222" s="17" t="str">
        <f t="shared" ca="1" si="52"/>
        <v/>
      </c>
      <c r="M222" s="9"/>
      <c r="N222" s="17" t="str">
        <f t="shared" si="53"/>
        <v/>
      </c>
      <c r="O222" s="17" t="str">
        <f t="shared" ca="1" si="54"/>
        <v/>
      </c>
      <c r="Q222" s="3">
        <f>+'Share Values'!E216</f>
        <v>42209</v>
      </c>
      <c r="R222" s="4">
        <f ca="1">+'Share Values'!CL216</f>
        <v>987822.39199999999</v>
      </c>
      <c r="S222" s="9">
        <f t="shared" ca="1" si="48"/>
        <v>-1.2177608000000006E-2</v>
      </c>
      <c r="T222" s="4">
        <f>+'Share Values'!C216</f>
        <v>14186.2</v>
      </c>
      <c r="U222" s="9">
        <f>Returns!T222/Returns!$T$18-1</f>
        <v>-4.1822578248476794E-2</v>
      </c>
      <c r="V222" s="9"/>
      <c r="W222" s="17">
        <f t="shared" ca="1" si="55"/>
        <v>-5.9588587874220833E-3</v>
      </c>
      <c r="X222" s="17">
        <f t="shared" ca="1" si="56"/>
        <v>-5.9588587874220833E-3</v>
      </c>
      <c r="Y222" s="17">
        <f t="shared" ca="1" si="57"/>
        <v>-3.8496733082966972E-2</v>
      </c>
      <c r="Z222" s="17"/>
      <c r="AA222" s="17">
        <f t="shared" si="58"/>
        <v>-5.5518947943975494E-3</v>
      </c>
      <c r="AB222" s="17">
        <f t="shared" ca="1" si="59"/>
        <v>-4.069639930245339E-4</v>
      </c>
    </row>
    <row r="223" spans="2:28" x14ac:dyDescent="0.15">
      <c r="B223" s="2">
        <f t="shared" ca="1" si="49"/>
        <v>206</v>
      </c>
      <c r="D223" s="3">
        <f t="shared" si="50"/>
        <v>42819</v>
      </c>
      <c r="E223" s="4" t="str">
        <f t="shared" si="46"/>
        <v/>
      </c>
      <c r="F223" s="9" t="str">
        <f ca="1">IFERROR(Returns!E223/E$18-1,"")</f>
        <v/>
      </c>
      <c r="G223" s="4" t="str">
        <f t="shared" si="47"/>
        <v/>
      </c>
      <c r="H223" s="9" t="str">
        <f>IFERROR(Returns!G223/G$18-1,"")</f>
        <v/>
      </c>
      <c r="I223" s="9"/>
      <c r="J223" s="17">
        <f t="shared" ca="1" si="45"/>
        <v>0</v>
      </c>
      <c r="K223" s="17">
        <f t="shared" ca="1" si="51"/>
        <v>0</v>
      </c>
      <c r="L223" s="17" t="str">
        <f t="shared" ca="1" si="52"/>
        <v/>
      </c>
      <c r="M223" s="9"/>
      <c r="N223" s="17" t="str">
        <f t="shared" si="53"/>
        <v/>
      </c>
      <c r="O223" s="17" t="str">
        <f t="shared" ca="1" si="54"/>
        <v/>
      </c>
      <c r="Q223" s="3">
        <f>+'Share Values'!E217</f>
        <v>42212</v>
      </c>
      <c r="R223" s="4">
        <f ca="1">+'Share Values'!CL217</f>
        <v>974487.49199999997</v>
      </c>
      <c r="S223" s="9">
        <f t="shared" ca="1" si="48"/>
        <v>-2.5512508000000045E-2</v>
      </c>
      <c r="T223" s="4">
        <f>+'Share Values'!C217</f>
        <v>14001.4</v>
      </c>
      <c r="U223" s="9">
        <f>Returns!T223/Returns!$T$18-1</f>
        <v>-5.4304510516433147E-2</v>
      </c>
      <c r="V223" s="9"/>
      <c r="W223" s="17">
        <f t="shared" ca="1" si="55"/>
        <v>-1.3499289050333707E-2</v>
      </c>
      <c r="X223" s="17">
        <f t="shared" ca="1" si="56"/>
        <v>-1.3499289050333707E-2</v>
      </c>
      <c r="Y223" s="17">
        <f t="shared" ca="1" si="57"/>
        <v>-5.1476343605920127E-2</v>
      </c>
      <c r="Z223" s="17"/>
      <c r="AA223" s="17">
        <f t="shared" si="58"/>
        <v>-1.302674430079942E-2</v>
      </c>
      <c r="AB223" s="17">
        <f t="shared" ca="1" si="59"/>
        <v>-4.7254474953428716E-4</v>
      </c>
    </row>
    <row r="224" spans="2:28" x14ac:dyDescent="0.15">
      <c r="B224" s="2">
        <f t="shared" ca="1" si="49"/>
        <v>207</v>
      </c>
      <c r="D224" s="3">
        <f t="shared" si="50"/>
        <v>42820</v>
      </c>
      <c r="E224" s="4" t="str">
        <f t="shared" si="46"/>
        <v/>
      </c>
      <c r="F224" s="9" t="str">
        <f ca="1">IFERROR(Returns!E224/E$18-1,"")</f>
        <v/>
      </c>
      <c r="G224" s="4" t="str">
        <f t="shared" si="47"/>
        <v/>
      </c>
      <c r="H224" s="9" t="str">
        <f>IFERROR(Returns!G224/G$18-1,"")</f>
        <v/>
      </c>
      <c r="I224" s="9"/>
      <c r="J224" s="17">
        <f t="shared" ca="1" si="45"/>
        <v>0</v>
      </c>
      <c r="K224" s="17">
        <f t="shared" ca="1" si="51"/>
        <v>0</v>
      </c>
      <c r="L224" s="17" t="str">
        <f t="shared" ca="1" si="52"/>
        <v/>
      </c>
      <c r="M224" s="9"/>
      <c r="N224" s="17" t="str">
        <f t="shared" si="53"/>
        <v/>
      </c>
      <c r="O224" s="17" t="str">
        <f t="shared" ca="1" si="54"/>
        <v/>
      </c>
      <c r="Q224" s="3">
        <f>+'Share Values'!E218</f>
        <v>42213</v>
      </c>
      <c r="R224" s="4">
        <f ca="1">+'Share Values'!CL218</f>
        <v>984650.14200000011</v>
      </c>
      <c r="S224" s="9">
        <f t="shared" ca="1" si="48"/>
        <v>-1.5349857999999883E-2</v>
      </c>
      <c r="T224" s="4">
        <f>+'Share Values'!C218</f>
        <v>14077.4</v>
      </c>
      <c r="U224" s="9">
        <f>Returns!T224/Returns!$T$18-1</f>
        <v>-4.9171248328312656E-2</v>
      </c>
      <c r="V224" s="9"/>
      <c r="W224" s="17">
        <f t="shared" ca="1" si="55"/>
        <v>1.0428712613994362E-2</v>
      </c>
      <c r="X224" s="17">
        <f t="shared" ca="1" si="56"/>
        <v>0</v>
      </c>
      <c r="Y224" s="17" t="str">
        <f t="shared" ca="1" si="57"/>
        <v/>
      </c>
      <c r="Z224" s="17"/>
      <c r="AA224" s="17">
        <f t="shared" si="58"/>
        <v>5.4280286257089028E-3</v>
      </c>
      <c r="AB224" s="17">
        <f t="shared" ca="1" si="59"/>
        <v>5.0006839882854592E-3</v>
      </c>
    </row>
    <row r="225" spans="2:28" x14ac:dyDescent="0.15">
      <c r="B225" s="2">
        <f t="shared" ca="1" si="49"/>
        <v>208</v>
      </c>
      <c r="D225" s="3">
        <f t="shared" si="50"/>
        <v>42821</v>
      </c>
      <c r="E225" s="4" t="str">
        <f t="shared" si="46"/>
        <v/>
      </c>
      <c r="F225" s="9" t="str">
        <f ca="1">IFERROR(Returns!E225/E$18-1,"")</f>
        <v/>
      </c>
      <c r="G225" s="4" t="str">
        <f t="shared" si="47"/>
        <v/>
      </c>
      <c r="H225" s="9" t="str">
        <f>IFERROR(Returns!G225/G$18-1,"")</f>
        <v/>
      </c>
      <c r="I225" s="9"/>
      <c r="J225" s="17">
        <f t="shared" ca="1" si="45"/>
        <v>0</v>
      </c>
      <c r="K225" s="17">
        <f t="shared" ca="1" si="51"/>
        <v>0</v>
      </c>
      <c r="L225" s="17" t="str">
        <f t="shared" ca="1" si="52"/>
        <v/>
      </c>
      <c r="M225" s="9"/>
      <c r="N225" s="17" t="str">
        <f t="shared" si="53"/>
        <v/>
      </c>
      <c r="O225" s="17" t="str">
        <f t="shared" ca="1" si="54"/>
        <v/>
      </c>
      <c r="Q225" s="3">
        <f>+'Share Values'!E219</f>
        <v>42214</v>
      </c>
      <c r="R225" s="4">
        <f ca="1">+'Share Values'!CL219</f>
        <v>999423.81200000015</v>
      </c>
      <c r="S225" s="9">
        <f t="shared" ca="1" si="48"/>
        <v>-5.7618799999981096E-4</v>
      </c>
      <c r="T225" s="4">
        <f>+'Share Values'!C219</f>
        <v>14301.8</v>
      </c>
      <c r="U225" s="9">
        <f>Returns!T225/Returns!$T$18-1</f>
        <v>-3.4014616288651434E-2</v>
      </c>
      <c r="V225" s="9"/>
      <c r="W225" s="17">
        <f t="shared" ca="1" si="55"/>
        <v>1.5003978946260155E-2</v>
      </c>
      <c r="X225" s="17">
        <f t="shared" ca="1" si="56"/>
        <v>0</v>
      </c>
      <c r="Y225" s="17" t="str">
        <f t="shared" ca="1" si="57"/>
        <v/>
      </c>
      <c r="Z225" s="17"/>
      <c r="AA225" s="17">
        <f t="shared" si="58"/>
        <v>1.5940443547814098E-2</v>
      </c>
      <c r="AB225" s="17">
        <f t="shared" ca="1" si="59"/>
        <v>-9.3646460155394351E-4</v>
      </c>
    </row>
    <row r="226" spans="2:28" x14ac:dyDescent="0.15">
      <c r="B226" s="2">
        <f t="shared" ca="1" si="49"/>
        <v>209</v>
      </c>
      <c r="D226" s="3">
        <f t="shared" si="50"/>
        <v>42822</v>
      </c>
      <c r="E226" s="4" t="str">
        <f t="shared" si="46"/>
        <v/>
      </c>
      <c r="F226" s="9" t="str">
        <f ca="1">IFERROR(Returns!E226/E$18-1,"")</f>
        <v/>
      </c>
      <c r="G226" s="4" t="str">
        <f t="shared" si="47"/>
        <v/>
      </c>
      <c r="H226" s="9" t="str">
        <f>IFERROR(Returns!G226/G$18-1,"")</f>
        <v/>
      </c>
      <c r="I226" s="9"/>
      <c r="J226" s="17">
        <f t="shared" ca="1" si="45"/>
        <v>0</v>
      </c>
      <c r="K226" s="17">
        <f t="shared" ca="1" si="51"/>
        <v>0</v>
      </c>
      <c r="L226" s="17" t="str">
        <f t="shared" ca="1" si="52"/>
        <v/>
      </c>
      <c r="M226" s="9"/>
      <c r="N226" s="17" t="str">
        <f t="shared" si="53"/>
        <v/>
      </c>
      <c r="O226" s="17" t="str">
        <f t="shared" ca="1" si="54"/>
        <v/>
      </c>
      <c r="Q226" s="3">
        <f>+'Share Values'!E220</f>
        <v>42215</v>
      </c>
      <c r="R226" s="4">
        <f ca="1">+'Share Values'!CL220</f>
        <v>1001119.5920000001</v>
      </c>
      <c r="S226" s="9">
        <f t="shared" ca="1" si="48"/>
        <v>1.1195920000000026E-3</v>
      </c>
      <c r="T226" s="4">
        <f>+'Share Values'!C220</f>
        <v>14382.8</v>
      </c>
      <c r="U226" s="9">
        <f>Returns!T226/Returns!$T$18-1</f>
        <v>-2.8543639482891403E-2</v>
      </c>
      <c r="V226" s="9"/>
      <c r="W226" s="17">
        <f t="shared" ca="1" si="55"/>
        <v>1.6967576513975402E-3</v>
      </c>
      <c r="X226" s="17">
        <f t="shared" ca="1" si="56"/>
        <v>0</v>
      </c>
      <c r="Y226" s="17" t="str">
        <f t="shared" ca="1" si="57"/>
        <v/>
      </c>
      <c r="Z226" s="17"/>
      <c r="AA226" s="17">
        <f t="shared" si="58"/>
        <v>5.6636227607713696E-3</v>
      </c>
      <c r="AB226" s="17">
        <f t="shared" ca="1" si="59"/>
        <v>-3.9668651093738294E-3</v>
      </c>
    </row>
    <row r="227" spans="2:28" x14ac:dyDescent="0.15">
      <c r="B227" s="2">
        <f t="shared" ca="1" si="49"/>
        <v>210</v>
      </c>
      <c r="D227" s="3">
        <f t="shared" si="50"/>
        <v>42823</v>
      </c>
      <c r="E227" s="4" t="str">
        <f t="shared" si="46"/>
        <v/>
      </c>
      <c r="F227" s="9" t="str">
        <f ca="1">IFERROR(Returns!E227/E$18-1,"")</f>
        <v/>
      </c>
      <c r="G227" s="4" t="str">
        <f t="shared" si="47"/>
        <v/>
      </c>
      <c r="H227" s="9" t="str">
        <f>IFERROR(Returns!G227/G$18-1,"")</f>
        <v/>
      </c>
      <c r="I227" s="9"/>
      <c r="J227" s="17">
        <f t="shared" ca="1" si="45"/>
        <v>0</v>
      </c>
      <c r="K227" s="17">
        <f t="shared" ca="1" si="51"/>
        <v>0</v>
      </c>
      <c r="L227" s="17" t="str">
        <f t="shared" ca="1" si="52"/>
        <v/>
      </c>
      <c r="M227" s="9"/>
      <c r="N227" s="17" t="str">
        <f t="shared" si="53"/>
        <v/>
      </c>
      <c r="O227" s="17" t="str">
        <f t="shared" ca="1" si="54"/>
        <v/>
      </c>
      <c r="Q227" s="3">
        <f>+'Share Values'!E221</f>
        <v>42216</v>
      </c>
      <c r="R227" s="4">
        <f ca="1">+'Share Values'!CL221</f>
        <v>1006817.912</v>
      </c>
      <c r="S227" s="9">
        <f t="shared" ca="1" si="48"/>
        <v>6.8179120000000371E-3</v>
      </c>
      <c r="T227" s="4">
        <f>+'Share Values'!C221</f>
        <v>14468.7</v>
      </c>
      <c r="U227" s="9">
        <f>Returns!T227/Returns!$T$18-1</f>
        <v>-2.2741702351844473E-2</v>
      </c>
      <c r="V227" s="9"/>
      <c r="W227" s="17">
        <f t="shared" ca="1" si="55"/>
        <v>5.6919473412921917E-3</v>
      </c>
      <c r="X227" s="17">
        <f t="shared" ca="1" si="56"/>
        <v>0</v>
      </c>
      <c r="Y227" s="17" t="str">
        <f t="shared" ca="1" si="57"/>
        <v/>
      </c>
      <c r="Z227" s="17"/>
      <c r="AA227" s="17">
        <f t="shared" si="58"/>
        <v>5.9724114915038484E-3</v>
      </c>
      <c r="AB227" s="17">
        <f t="shared" ca="1" si="59"/>
        <v>-2.8046415021165672E-4</v>
      </c>
    </row>
    <row r="228" spans="2:28" x14ac:dyDescent="0.15">
      <c r="B228" s="2">
        <f t="shared" ca="1" si="49"/>
        <v>211</v>
      </c>
      <c r="D228" s="3">
        <f t="shared" si="50"/>
        <v>42824</v>
      </c>
      <c r="E228" s="4" t="str">
        <f t="shared" si="46"/>
        <v/>
      </c>
      <c r="F228" s="9" t="str">
        <f ca="1">IFERROR(Returns!E228/E$18-1,"")</f>
        <v/>
      </c>
      <c r="G228" s="4" t="str">
        <f t="shared" si="47"/>
        <v/>
      </c>
      <c r="H228" s="9" t="str">
        <f>IFERROR(Returns!G228/G$18-1,"")</f>
        <v/>
      </c>
      <c r="I228" s="9"/>
      <c r="J228" s="17">
        <f t="shared" ca="1" si="45"/>
        <v>0</v>
      </c>
      <c r="K228" s="17">
        <f t="shared" ca="1" si="51"/>
        <v>0</v>
      </c>
      <c r="L228" s="17" t="str">
        <f t="shared" ca="1" si="52"/>
        <v/>
      </c>
      <c r="M228" s="9"/>
      <c r="N228" s="17" t="str">
        <f t="shared" si="53"/>
        <v/>
      </c>
      <c r="O228" s="17" t="str">
        <f t="shared" ca="1" si="54"/>
        <v/>
      </c>
      <c r="Q228" s="3">
        <f>+'Share Values'!E222</f>
        <v>42220</v>
      </c>
      <c r="R228" s="4">
        <f ca="1">+'Share Values'!CL222</f>
        <v>1008580.6220000001</v>
      </c>
      <c r="S228" s="9">
        <f t="shared" ca="1" si="48"/>
        <v>8.5806219999999822E-3</v>
      </c>
      <c r="T228" s="4">
        <f>+'Share Values'!C222</f>
        <v>14491.1</v>
      </c>
      <c r="U228" s="9">
        <f>Returns!T228/Returns!$T$18-1</f>
        <v>-2.1228740864819517E-2</v>
      </c>
      <c r="V228" s="9"/>
      <c r="W228" s="17">
        <f t="shared" ca="1" si="55"/>
        <v>1.7507733811554793E-3</v>
      </c>
      <c r="X228" s="17">
        <f t="shared" ca="1" si="56"/>
        <v>0</v>
      </c>
      <c r="Y228" s="17" t="str">
        <f t="shared" ca="1" si="57"/>
        <v/>
      </c>
      <c r="Z228" s="17"/>
      <c r="AA228" s="17">
        <f t="shared" si="58"/>
        <v>1.5481694969139426E-3</v>
      </c>
      <c r="AB228" s="17">
        <f t="shared" ca="1" si="59"/>
        <v>2.0260388424153675E-4</v>
      </c>
    </row>
    <row r="229" spans="2:28" x14ac:dyDescent="0.15">
      <c r="B229" s="2">
        <f t="shared" ca="1" si="49"/>
        <v>212</v>
      </c>
      <c r="D229" s="3">
        <f t="shared" si="50"/>
        <v>42825</v>
      </c>
      <c r="E229" s="4" t="str">
        <f t="shared" si="46"/>
        <v/>
      </c>
      <c r="F229" s="9" t="str">
        <f ca="1">IFERROR(Returns!E229/E$18-1,"")</f>
        <v/>
      </c>
      <c r="G229" s="4" t="str">
        <f t="shared" si="47"/>
        <v/>
      </c>
      <c r="H229" s="9" t="str">
        <f>IFERROR(Returns!G229/G$18-1,"")</f>
        <v/>
      </c>
      <c r="I229" s="9"/>
      <c r="J229" s="17">
        <f t="shared" ca="1" si="45"/>
        <v>0</v>
      </c>
      <c r="K229" s="17">
        <f t="shared" ca="1" si="51"/>
        <v>0</v>
      </c>
      <c r="L229" s="17" t="str">
        <f t="shared" ca="1" si="52"/>
        <v/>
      </c>
      <c r="M229" s="9"/>
      <c r="N229" s="17" t="str">
        <f t="shared" si="53"/>
        <v/>
      </c>
      <c r="O229" s="17" t="str">
        <f t="shared" ca="1" si="54"/>
        <v/>
      </c>
      <c r="Q229" s="3">
        <f>+'Share Values'!E223</f>
        <v>42221</v>
      </c>
      <c r="R229" s="4">
        <f ca="1">+'Share Values'!CL223</f>
        <v>1006209.852</v>
      </c>
      <c r="S229" s="9">
        <f t="shared" ca="1" si="48"/>
        <v>6.2098520000000157E-3</v>
      </c>
      <c r="T229" s="4">
        <f>+'Share Values'!C223</f>
        <v>14503</v>
      </c>
      <c r="U229" s="9">
        <f>Returns!T229/Returns!$T$18-1</f>
        <v>-2.0424980074837507E-2</v>
      </c>
      <c r="V229" s="9"/>
      <c r="W229" s="17">
        <f t="shared" ca="1" si="55"/>
        <v>-2.3506003866096137E-3</v>
      </c>
      <c r="X229" s="17">
        <f t="shared" ca="1" si="56"/>
        <v>-2.3506003866096137E-3</v>
      </c>
      <c r="Y229" s="17">
        <f t="shared" ca="1" si="57"/>
        <v>-2.3506003866096137E-3</v>
      </c>
      <c r="Z229" s="17"/>
      <c r="AA229" s="17">
        <f t="shared" si="58"/>
        <v>8.2119369820099486E-4</v>
      </c>
      <c r="AB229" s="17">
        <f t="shared" ca="1" si="59"/>
        <v>-3.1717940848106085E-3</v>
      </c>
    </row>
    <row r="230" spans="2:28" x14ac:dyDescent="0.15">
      <c r="B230" s="2">
        <f t="shared" ca="1" si="49"/>
        <v>213</v>
      </c>
      <c r="D230" s="3">
        <f t="shared" si="50"/>
        <v>42826</v>
      </c>
      <c r="E230" s="4" t="str">
        <f t="shared" si="46"/>
        <v/>
      </c>
      <c r="F230" s="9" t="str">
        <f ca="1">IFERROR(Returns!E230/E$18-1,"")</f>
        <v/>
      </c>
      <c r="G230" s="4" t="str">
        <f t="shared" si="47"/>
        <v/>
      </c>
      <c r="H230" s="9" t="str">
        <f>IFERROR(Returns!G230/G$18-1,"")</f>
        <v/>
      </c>
      <c r="I230" s="9"/>
      <c r="J230" s="17">
        <f t="shared" ca="1" si="45"/>
        <v>0</v>
      </c>
      <c r="K230" s="17">
        <f t="shared" ca="1" si="51"/>
        <v>0</v>
      </c>
      <c r="L230" s="17" t="str">
        <f t="shared" ca="1" si="52"/>
        <v/>
      </c>
      <c r="M230" s="9"/>
      <c r="N230" s="17" t="str">
        <f t="shared" si="53"/>
        <v/>
      </c>
      <c r="O230" s="17" t="str">
        <f t="shared" ca="1" si="54"/>
        <v/>
      </c>
      <c r="Q230" s="3">
        <f>+'Share Values'!E224</f>
        <v>42222</v>
      </c>
      <c r="R230" s="4">
        <f ca="1">+'Share Values'!CL224</f>
        <v>1003266.882</v>
      </c>
      <c r="S230" s="9">
        <f t="shared" ca="1" si="48"/>
        <v>3.2668819999999155E-3</v>
      </c>
      <c r="T230" s="4">
        <f>+'Share Values'!C224</f>
        <v>14405.9</v>
      </c>
      <c r="U230" s="9">
        <f>Returns!T230/Returns!$T$18-1</f>
        <v>-2.6983397949396859E-2</v>
      </c>
      <c r="V230" s="9"/>
      <c r="W230" s="17">
        <f t="shared" ca="1" si="55"/>
        <v>-2.9248073790475448E-3</v>
      </c>
      <c r="X230" s="17">
        <f t="shared" ca="1" si="56"/>
        <v>-2.9248073790475448E-3</v>
      </c>
      <c r="Y230" s="17">
        <f t="shared" ca="1" si="57"/>
        <v>-5.2685327123012105E-3</v>
      </c>
      <c r="Z230" s="17"/>
      <c r="AA230" s="17">
        <f t="shared" si="58"/>
        <v>-6.6951665172723107E-3</v>
      </c>
      <c r="AB230" s="17">
        <f t="shared" ca="1" si="59"/>
        <v>3.7703591382247659E-3</v>
      </c>
    </row>
    <row r="231" spans="2:28" x14ac:dyDescent="0.15">
      <c r="B231" s="2">
        <f t="shared" ca="1" si="49"/>
        <v>214</v>
      </c>
      <c r="D231" s="3">
        <f t="shared" si="50"/>
        <v>42827</v>
      </c>
      <c r="E231" s="4" t="str">
        <f t="shared" si="46"/>
        <v/>
      </c>
      <c r="F231" s="9" t="str">
        <f ca="1">IFERROR(Returns!E231/E$18-1,"")</f>
        <v/>
      </c>
      <c r="G231" s="4" t="str">
        <f t="shared" si="47"/>
        <v/>
      </c>
      <c r="H231" s="9" t="str">
        <f>IFERROR(Returns!G231/G$18-1,"")</f>
        <v/>
      </c>
      <c r="I231" s="9"/>
      <c r="J231" s="17">
        <f t="shared" ca="1" si="45"/>
        <v>0</v>
      </c>
      <c r="K231" s="17">
        <f t="shared" ca="1" si="51"/>
        <v>0</v>
      </c>
      <c r="L231" s="17" t="str">
        <f t="shared" ca="1" si="52"/>
        <v/>
      </c>
      <c r="M231" s="9"/>
      <c r="N231" s="17" t="str">
        <f t="shared" si="53"/>
        <v/>
      </c>
      <c r="O231" s="17" t="str">
        <f t="shared" ca="1" si="54"/>
        <v/>
      </c>
      <c r="Q231" s="3">
        <f>+'Share Values'!E225</f>
        <v>42223</v>
      </c>
      <c r="R231" s="4">
        <f ca="1">+'Share Values'!CL225</f>
        <v>994026.49199999997</v>
      </c>
      <c r="S231" s="9">
        <f t="shared" ca="1" si="48"/>
        <v>-5.9735080000000718E-3</v>
      </c>
      <c r="T231" s="4">
        <f>+'Share Values'!C225</f>
        <v>14302.7</v>
      </c>
      <c r="U231" s="9">
        <f>Returns!T231/Returns!$T$18-1</f>
        <v>-3.3953827657476232E-2</v>
      </c>
      <c r="V231" s="9"/>
      <c r="W231" s="17">
        <f t="shared" ca="1" si="55"/>
        <v>-9.2103010333396407E-3</v>
      </c>
      <c r="X231" s="17">
        <f t="shared" ca="1" si="56"/>
        <v>-9.2103010333396407E-3</v>
      </c>
      <c r="Y231" s="17">
        <f t="shared" ca="1" si="57"/>
        <v>-1.4430308973356509E-2</v>
      </c>
      <c r="Z231" s="17"/>
      <c r="AA231" s="17">
        <f t="shared" si="58"/>
        <v>-7.1637315266660506E-3</v>
      </c>
      <c r="AB231" s="17">
        <f t="shared" ca="1" si="59"/>
        <v>-2.0465695066735901E-3</v>
      </c>
    </row>
    <row r="232" spans="2:28" x14ac:dyDescent="0.15">
      <c r="B232" s="2">
        <f t="shared" ca="1" si="49"/>
        <v>215</v>
      </c>
      <c r="D232" s="3">
        <f t="shared" si="50"/>
        <v>42828</v>
      </c>
      <c r="E232" s="4" t="str">
        <f t="shared" si="46"/>
        <v/>
      </c>
      <c r="F232" s="9" t="str">
        <f ca="1">IFERROR(Returns!E232/E$18-1,"")</f>
        <v/>
      </c>
      <c r="G232" s="4" t="str">
        <f t="shared" si="47"/>
        <v/>
      </c>
      <c r="H232" s="9" t="str">
        <f>IFERROR(Returns!G232/G$18-1,"")</f>
        <v/>
      </c>
      <c r="I232" s="9"/>
      <c r="J232" s="17">
        <f t="shared" ca="1" si="45"/>
        <v>0</v>
      </c>
      <c r="K232" s="17">
        <f t="shared" ca="1" si="51"/>
        <v>0</v>
      </c>
      <c r="L232" s="17" t="str">
        <f t="shared" ca="1" si="52"/>
        <v/>
      </c>
      <c r="M232" s="9"/>
      <c r="N232" s="17" t="str">
        <f t="shared" si="53"/>
        <v/>
      </c>
      <c r="O232" s="17" t="str">
        <f t="shared" ca="1" si="54"/>
        <v/>
      </c>
      <c r="Q232" s="3">
        <f>+'Share Values'!E226</f>
        <v>42226</v>
      </c>
      <c r="R232" s="4">
        <f ca="1">+'Share Values'!CL226</f>
        <v>1006371.7220000001</v>
      </c>
      <c r="S232" s="9">
        <f t="shared" ca="1" si="48"/>
        <v>6.3717220000001351E-3</v>
      </c>
      <c r="T232" s="4">
        <f>+'Share Values'!C226</f>
        <v>14466.4</v>
      </c>
      <c r="U232" s="9">
        <f>Returns!T232/Returns!$T$18-1</f>
        <v>-2.2897051075958741E-2</v>
      </c>
      <c r="V232" s="9"/>
      <c r="W232" s="17">
        <f t="shared" ca="1" si="55"/>
        <v>1.24194174897303E-2</v>
      </c>
      <c r="X232" s="17">
        <f t="shared" ca="1" si="56"/>
        <v>0</v>
      </c>
      <c r="Y232" s="17" t="str">
        <f t="shared" ca="1" si="57"/>
        <v/>
      </c>
      <c r="Z232" s="17"/>
      <c r="AA232" s="17">
        <f t="shared" si="58"/>
        <v>1.1445391429590224E-2</v>
      </c>
      <c r="AB232" s="17">
        <f t="shared" ca="1" si="59"/>
        <v>9.7402606014007631E-4</v>
      </c>
    </row>
    <row r="233" spans="2:28" x14ac:dyDescent="0.15">
      <c r="B233" s="2">
        <f t="shared" ca="1" si="49"/>
        <v>216</v>
      </c>
      <c r="D233" s="3">
        <f t="shared" si="50"/>
        <v>42829</v>
      </c>
      <c r="E233" s="4" t="str">
        <f t="shared" si="46"/>
        <v/>
      </c>
      <c r="F233" s="9" t="str">
        <f ca="1">IFERROR(Returns!E233/E$18-1,"")</f>
        <v/>
      </c>
      <c r="G233" s="4" t="str">
        <f t="shared" si="47"/>
        <v/>
      </c>
      <c r="H233" s="9" t="str">
        <f>IFERROR(Returns!G233/G$18-1,"")</f>
        <v/>
      </c>
      <c r="I233" s="9"/>
      <c r="J233" s="17">
        <f t="shared" ca="1" si="45"/>
        <v>0</v>
      </c>
      <c r="K233" s="17">
        <f t="shared" ca="1" si="51"/>
        <v>0</v>
      </c>
      <c r="L233" s="17" t="str">
        <f t="shared" ca="1" si="52"/>
        <v/>
      </c>
      <c r="M233" s="9"/>
      <c r="N233" s="17" t="str">
        <f t="shared" si="53"/>
        <v/>
      </c>
      <c r="O233" s="17" t="str">
        <f t="shared" ca="1" si="54"/>
        <v/>
      </c>
      <c r="Q233" s="3">
        <f>+'Share Values'!E227</f>
        <v>42227</v>
      </c>
      <c r="R233" s="4">
        <f ca="1">+'Share Values'!CL227</f>
        <v>999848.71199999994</v>
      </c>
      <c r="S233" s="9">
        <f t="shared" ca="1" si="48"/>
        <v>-1.5128800000008269E-4</v>
      </c>
      <c r="T233" s="4">
        <f>+'Share Values'!C227</f>
        <v>14414.7</v>
      </c>
      <c r="U233" s="9">
        <f>Returns!T233/Returns!$T$18-1</f>
        <v>-2.6389020222351234E-2</v>
      </c>
      <c r="V233" s="9"/>
      <c r="W233" s="17">
        <f t="shared" ca="1" si="55"/>
        <v>-6.4817103436061174E-3</v>
      </c>
      <c r="X233" s="17">
        <f t="shared" ca="1" si="56"/>
        <v>-6.4817103436061174E-3</v>
      </c>
      <c r="Y233" s="17">
        <f t="shared" ca="1" si="57"/>
        <v>-6.4817103436061174E-3</v>
      </c>
      <c r="Z233" s="17"/>
      <c r="AA233" s="17">
        <f t="shared" si="58"/>
        <v>-3.5737985953657736E-3</v>
      </c>
      <c r="AB233" s="17">
        <f t="shared" ca="1" si="59"/>
        <v>-2.9079117482403438E-3</v>
      </c>
    </row>
    <row r="234" spans="2:28" x14ac:dyDescent="0.15">
      <c r="B234" s="2">
        <f t="shared" ca="1" si="49"/>
        <v>217</v>
      </c>
      <c r="D234" s="3">
        <f t="shared" si="50"/>
        <v>42830</v>
      </c>
      <c r="E234" s="4" t="str">
        <f t="shared" si="46"/>
        <v/>
      </c>
      <c r="F234" s="9" t="str">
        <f ca="1">IFERROR(Returns!E234/E$18-1,"")</f>
        <v/>
      </c>
      <c r="G234" s="4" t="str">
        <f t="shared" si="47"/>
        <v/>
      </c>
      <c r="H234" s="9" t="str">
        <f>IFERROR(Returns!G234/G$18-1,"")</f>
        <v/>
      </c>
      <c r="I234" s="9"/>
      <c r="J234" s="17">
        <f t="shared" ca="1" si="45"/>
        <v>0</v>
      </c>
      <c r="K234" s="17">
        <f t="shared" ca="1" si="51"/>
        <v>0</v>
      </c>
      <c r="L234" s="17" t="str">
        <f t="shared" ca="1" si="52"/>
        <v/>
      </c>
      <c r="M234" s="9"/>
      <c r="N234" s="17" t="str">
        <f t="shared" si="53"/>
        <v/>
      </c>
      <c r="O234" s="17" t="str">
        <f t="shared" ca="1" si="54"/>
        <v/>
      </c>
      <c r="Q234" s="3">
        <f>+'Share Values'!E228</f>
        <v>42228</v>
      </c>
      <c r="R234" s="4">
        <f ca="1">+'Share Values'!CL228</f>
        <v>998895.76199999999</v>
      </c>
      <c r="S234" s="9">
        <f t="shared" ca="1" si="48"/>
        <v>-1.1042380000000351E-3</v>
      </c>
      <c r="T234" s="4">
        <f>+'Share Values'!C228</f>
        <v>14339.5</v>
      </c>
      <c r="U234" s="9">
        <f>Returns!T234/Returns!$T$18-1</f>
        <v>-3.1468248071649496E-2</v>
      </c>
      <c r="V234" s="9"/>
      <c r="W234" s="17">
        <f t="shared" ca="1" si="55"/>
        <v>-9.5309419171407672E-4</v>
      </c>
      <c r="X234" s="17">
        <f t="shared" ca="1" si="56"/>
        <v>-9.5309419171407672E-4</v>
      </c>
      <c r="Y234" s="17">
        <f t="shared" ca="1" si="57"/>
        <v>-7.4286268548393597E-3</v>
      </c>
      <c r="Z234" s="17"/>
      <c r="AA234" s="17">
        <f t="shared" si="58"/>
        <v>-5.2168966402353911E-3</v>
      </c>
      <c r="AB234" s="17">
        <f t="shared" ca="1" si="59"/>
        <v>4.2638024485213144E-3</v>
      </c>
    </row>
    <row r="235" spans="2:28" x14ac:dyDescent="0.15">
      <c r="B235" s="2">
        <f t="shared" ca="1" si="49"/>
        <v>218</v>
      </c>
      <c r="D235" s="3">
        <f t="shared" si="50"/>
        <v>42831</v>
      </c>
      <c r="E235" s="4" t="str">
        <f t="shared" si="46"/>
        <v/>
      </c>
      <c r="F235" s="9" t="str">
        <f ca="1">IFERROR(Returns!E235/E$18-1,"")</f>
        <v/>
      </c>
      <c r="G235" s="4" t="str">
        <f t="shared" si="47"/>
        <v/>
      </c>
      <c r="H235" s="9" t="str">
        <f>IFERROR(Returns!G235/G$18-1,"")</f>
        <v/>
      </c>
      <c r="I235" s="9"/>
      <c r="J235" s="17">
        <f t="shared" ca="1" si="45"/>
        <v>0</v>
      </c>
      <c r="K235" s="17">
        <f t="shared" ca="1" si="51"/>
        <v>0</v>
      </c>
      <c r="L235" s="17" t="str">
        <f t="shared" ca="1" si="52"/>
        <v/>
      </c>
      <c r="M235" s="9"/>
      <c r="N235" s="17" t="str">
        <f t="shared" si="53"/>
        <v/>
      </c>
      <c r="O235" s="17" t="str">
        <f t="shared" ca="1" si="54"/>
        <v/>
      </c>
      <c r="Q235" s="3">
        <f>+'Share Values'!E229</f>
        <v>42229</v>
      </c>
      <c r="R235" s="4">
        <f ca="1">+'Share Values'!CL229</f>
        <v>990127.21200000006</v>
      </c>
      <c r="S235" s="9">
        <f t="shared" ca="1" si="48"/>
        <v>-9.8727879999999102E-3</v>
      </c>
      <c r="T235" s="4">
        <f>+'Share Values'!C229</f>
        <v>14238.4</v>
      </c>
      <c r="U235" s="9">
        <f>Returns!T235/Returns!$T$18-1</f>
        <v>-3.8296837640320436E-2</v>
      </c>
      <c r="V235" s="9"/>
      <c r="W235" s="17">
        <f t="shared" ca="1" si="55"/>
        <v>-8.7782432697917079E-3</v>
      </c>
      <c r="X235" s="17">
        <f t="shared" ca="1" si="56"/>
        <v>-8.7782432697917079E-3</v>
      </c>
      <c r="Y235" s="17">
        <f t="shared" ca="1" si="57"/>
        <v>-1.6141659830938737E-2</v>
      </c>
      <c r="Z235" s="17"/>
      <c r="AA235" s="17">
        <f t="shared" si="58"/>
        <v>-7.0504550367864738E-3</v>
      </c>
      <c r="AB235" s="17">
        <f t="shared" ca="1" si="59"/>
        <v>-1.7277882330052341E-3</v>
      </c>
    </row>
    <row r="236" spans="2:28" x14ac:dyDescent="0.15">
      <c r="B236" s="2">
        <f t="shared" ca="1" si="49"/>
        <v>219</v>
      </c>
      <c r="D236" s="3">
        <f t="shared" si="50"/>
        <v>42832</v>
      </c>
      <c r="E236" s="4" t="str">
        <f t="shared" si="46"/>
        <v/>
      </c>
      <c r="F236" s="9" t="str">
        <f ca="1">IFERROR(Returns!E236/E$18-1,"")</f>
        <v/>
      </c>
      <c r="G236" s="4" t="str">
        <f t="shared" si="47"/>
        <v/>
      </c>
      <c r="H236" s="9" t="str">
        <f>IFERROR(Returns!G236/G$18-1,"")</f>
        <v/>
      </c>
      <c r="I236" s="9"/>
      <c r="J236" s="17">
        <f t="shared" ca="1" si="45"/>
        <v>0</v>
      </c>
      <c r="K236" s="17">
        <f t="shared" ca="1" si="51"/>
        <v>0</v>
      </c>
      <c r="L236" s="17" t="str">
        <f t="shared" ca="1" si="52"/>
        <v/>
      </c>
      <c r="M236" s="9"/>
      <c r="N236" s="17" t="str">
        <f t="shared" si="53"/>
        <v/>
      </c>
      <c r="O236" s="17" t="str">
        <f t="shared" ca="1" si="54"/>
        <v/>
      </c>
      <c r="Q236" s="3">
        <f>+'Share Values'!E230</f>
        <v>42230</v>
      </c>
      <c r="R236" s="4">
        <f ca="1">+'Share Values'!CL230</f>
        <v>992764.73200000008</v>
      </c>
      <c r="S236" s="9">
        <f t="shared" ca="1" si="48"/>
        <v>-7.2352679999999614E-3</v>
      </c>
      <c r="T236" s="4">
        <f>+'Share Values'!C230</f>
        <v>14277.9</v>
      </c>
      <c r="U236" s="9">
        <f>Returns!T236/Returns!$T$18-1</f>
        <v>-3.5628892160968317E-2</v>
      </c>
      <c r="V236" s="9"/>
      <c r="W236" s="17">
        <f t="shared" ca="1" si="55"/>
        <v>2.6638193234507224E-3</v>
      </c>
      <c r="X236" s="17">
        <f t="shared" ca="1" si="56"/>
        <v>0</v>
      </c>
      <c r="Y236" s="17" t="str">
        <f t="shared" ca="1" si="57"/>
        <v/>
      </c>
      <c r="Z236" s="17"/>
      <c r="AA236" s="17">
        <f t="shared" si="58"/>
        <v>2.774188111023701E-3</v>
      </c>
      <c r="AB236" s="17">
        <f t="shared" ca="1" si="59"/>
        <v>-1.1036878757297863E-4</v>
      </c>
    </row>
    <row r="237" spans="2:28" x14ac:dyDescent="0.15">
      <c r="B237" s="2">
        <f t="shared" ca="1" si="49"/>
        <v>220</v>
      </c>
      <c r="D237" s="3">
        <f t="shared" si="50"/>
        <v>42833</v>
      </c>
      <c r="E237" s="4" t="str">
        <f t="shared" si="46"/>
        <v/>
      </c>
      <c r="F237" s="9" t="str">
        <f ca="1">IFERROR(Returns!E237/E$18-1,"")</f>
        <v/>
      </c>
      <c r="G237" s="4" t="str">
        <f t="shared" si="47"/>
        <v/>
      </c>
      <c r="H237" s="9" t="str">
        <f>IFERROR(Returns!G237/G$18-1,"")</f>
        <v/>
      </c>
      <c r="I237" s="9"/>
      <c r="J237" s="17">
        <f t="shared" ca="1" si="45"/>
        <v>0</v>
      </c>
      <c r="K237" s="17">
        <f t="shared" ca="1" si="51"/>
        <v>0</v>
      </c>
      <c r="L237" s="17" t="str">
        <f t="shared" ca="1" si="52"/>
        <v/>
      </c>
      <c r="M237" s="9"/>
      <c r="N237" s="17" t="str">
        <f t="shared" si="53"/>
        <v/>
      </c>
      <c r="O237" s="17" t="str">
        <f t="shared" ca="1" si="54"/>
        <v/>
      </c>
      <c r="Q237" s="3">
        <f>+'Share Values'!E231</f>
        <v>42233</v>
      </c>
      <c r="R237" s="4">
        <f ca="1">+'Share Values'!CL231</f>
        <v>988727.86200000008</v>
      </c>
      <c r="S237" s="9">
        <f t="shared" ca="1" si="48"/>
        <v>-1.1272137999999932E-2</v>
      </c>
      <c r="T237" s="4">
        <f>+'Share Values'!C231</f>
        <v>14251.5</v>
      </c>
      <c r="U237" s="9">
        <f>Returns!T237/Returns!$T$18-1</f>
        <v>-3.741202534210486E-2</v>
      </c>
      <c r="V237" s="9"/>
      <c r="W237" s="17">
        <f t="shared" ca="1" si="55"/>
        <v>-4.0662907030021289E-3</v>
      </c>
      <c r="X237" s="17">
        <f t="shared" ca="1" si="56"/>
        <v>-4.0662907030021289E-3</v>
      </c>
      <c r="Y237" s="17">
        <f t="shared" ca="1" si="57"/>
        <v>-4.0662907030021289E-3</v>
      </c>
      <c r="Z237" s="17"/>
      <c r="AA237" s="17">
        <f t="shared" si="58"/>
        <v>-1.8490114092408749E-3</v>
      </c>
      <c r="AB237" s="17">
        <f t="shared" ca="1" si="59"/>
        <v>-2.217279293761254E-3</v>
      </c>
    </row>
    <row r="238" spans="2:28" x14ac:dyDescent="0.15">
      <c r="B238" s="2">
        <f t="shared" ca="1" si="49"/>
        <v>221</v>
      </c>
      <c r="D238" s="3">
        <f t="shared" si="50"/>
        <v>42834</v>
      </c>
      <c r="E238" s="4" t="str">
        <f t="shared" si="46"/>
        <v/>
      </c>
      <c r="F238" s="9" t="str">
        <f ca="1">IFERROR(Returns!E238/E$18-1,"")</f>
        <v/>
      </c>
      <c r="G238" s="4" t="str">
        <f t="shared" si="47"/>
        <v/>
      </c>
      <c r="H238" s="9" t="str">
        <f>IFERROR(Returns!G238/G$18-1,"")</f>
        <v/>
      </c>
      <c r="I238" s="9"/>
      <c r="J238" s="17">
        <f t="shared" ca="1" si="45"/>
        <v>0</v>
      </c>
      <c r="K238" s="17">
        <f t="shared" ca="1" si="51"/>
        <v>0</v>
      </c>
      <c r="L238" s="17" t="str">
        <f t="shared" ca="1" si="52"/>
        <v/>
      </c>
      <c r="M238" s="9"/>
      <c r="N238" s="17" t="str">
        <f t="shared" si="53"/>
        <v/>
      </c>
      <c r="O238" s="17" t="str">
        <f t="shared" ca="1" si="54"/>
        <v/>
      </c>
      <c r="Q238" s="3">
        <f>+'Share Values'!E232</f>
        <v>42234</v>
      </c>
      <c r="R238" s="4">
        <f ca="1">+'Share Values'!CL232</f>
        <v>984841.49199999997</v>
      </c>
      <c r="S238" s="9">
        <f t="shared" ca="1" si="48"/>
        <v>-1.515850800000007E-2</v>
      </c>
      <c r="T238" s="4">
        <f>+'Share Values'!C232</f>
        <v>14193.9</v>
      </c>
      <c r="U238" s="9">
        <f>Returns!T238/Returns!$T$18-1</f>
        <v>-4.1302497737312094E-2</v>
      </c>
      <c r="V238" s="9"/>
      <c r="W238" s="17">
        <f t="shared" ca="1" si="55"/>
        <v>-3.9306771351004244E-3</v>
      </c>
      <c r="X238" s="17">
        <f t="shared" ca="1" si="56"/>
        <v>-3.9306771351004244E-3</v>
      </c>
      <c r="Y238" s="17">
        <f t="shared" ca="1" si="57"/>
        <v>-7.9809845622116349E-3</v>
      </c>
      <c r="Z238" s="17"/>
      <c r="AA238" s="17">
        <f t="shared" si="58"/>
        <v>-4.0416798231764917E-3</v>
      </c>
      <c r="AB238" s="17">
        <f t="shared" ca="1" si="59"/>
        <v>1.1100268807606728E-4</v>
      </c>
    </row>
    <row r="239" spans="2:28" x14ac:dyDescent="0.15">
      <c r="B239" s="2">
        <f t="shared" ca="1" si="49"/>
        <v>222</v>
      </c>
      <c r="D239" s="3">
        <f t="shared" si="50"/>
        <v>42835</v>
      </c>
      <c r="E239" s="4" t="str">
        <f t="shared" si="46"/>
        <v/>
      </c>
      <c r="F239" s="9" t="str">
        <f ca="1">IFERROR(Returns!E239/E$18-1,"")</f>
        <v/>
      </c>
      <c r="G239" s="4" t="str">
        <f t="shared" si="47"/>
        <v/>
      </c>
      <c r="H239" s="9" t="str">
        <f>IFERROR(Returns!G239/G$18-1,"")</f>
        <v/>
      </c>
      <c r="I239" s="9"/>
      <c r="J239" s="17">
        <f t="shared" ca="1" si="45"/>
        <v>0</v>
      </c>
      <c r="K239" s="17">
        <f t="shared" ca="1" si="51"/>
        <v>0</v>
      </c>
      <c r="L239" s="17" t="str">
        <f t="shared" ca="1" si="52"/>
        <v/>
      </c>
      <c r="M239" s="9"/>
      <c r="N239" s="17" t="str">
        <f t="shared" si="53"/>
        <v/>
      </c>
      <c r="O239" s="17" t="str">
        <f t="shared" ca="1" si="54"/>
        <v/>
      </c>
      <c r="Q239" s="3">
        <f>+'Share Values'!E233</f>
        <v>42235</v>
      </c>
      <c r="R239" s="4">
        <f ca="1">+'Share Values'!CL233</f>
        <v>976091.12199999986</v>
      </c>
      <c r="S239" s="9">
        <f t="shared" ca="1" si="48"/>
        <v>-2.3908878000000189E-2</v>
      </c>
      <c r="T239" s="4">
        <f>+'Share Values'!C233</f>
        <v>14036.6</v>
      </c>
      <c r="U239" s="9">
        <f>Returns!T239/Returns!$T$18-1</f>
        <v>-5.1926999608250979E-2</v>
      </c>
      <c r="V239" s="9"/>
      <c r="W239" s="17">
        <f t="shared" ca="1" si="55"/>
        <v>-8.8850541646351422E-3</v>
      </c>
      <c r="X239" s="17">
        <f t="shared" ca="1" si="56"/>
        <v>-8.8850541646351422E-3</v>
      </c>
      <c r="Y239" s="17">
        <f t="shared" ca="1" si="57"/>
        <v>-1.6795127246724384E-2</v>
      </c>
      <c r="Z239" s="17"/>
      <c r="AA239" s="17">
        <f t="shared" si="58"/>
        <v>-1.1082225463050932E-2</v>
      </c>
      <c r="AB239" s="17">
        <f t="shared" ca="1" si="59"/>
        <v>2.1971712984157898E-3</v>
      </c>
    </row>
    <row r="240" spans="2:28" x14ac:dyDescent="0.15">
      <c r="B240" s="2">
        <f t="shared" ca="1" si="49"/>
        <v>223</v>
      </c>
      <c r="D240" s="3">
        <f t="shared" si="50"/>
        <v>42836</v>
      </c>
      <c r="E240" s="4" t="str">
        <f t="shared" si="46"/>
        <v/>
      </c>
      <c r="F240" s="9" t="str">
        <f ca="1">IFERROR(Returns!E240/E$18-1,"")</f>
        <v/>
      </c>
      <c r="G240" s="4" t="str">
        <f t="shared" si="47"/>
        <v/>
      </c>
      <c r="H240" s="9" t="str">
        <f>IFERROR(Returns!G240/G$18-1,"")</f>
        <v/>
      </c>
      <c r="I240" s="9"/>
      <c r="J240" s="17">
        <f t="shared" ca="1" si="45"/>
        <v>0</v>
      </c>
      <c r="K240" s="17">
        <f t="shared" ca="1" si="51"/>
        <v>0</v>
      </c>
      <c r="L240" s="17" t="str">
        <f t="shared" ca="1" si="52"/>
        <v/>
      </c>
      <c r="M240" s="9"/>
      <c r="N240" s="17" t="str">
        <f t="shared" si="53"/>
        <v/>
      </c>
      <c r="O240" s="17" t="str">
        <f t="shared" ca="1" si="54"/>
        <v/>
      </c>
      <c r="Q240" s="3">
        <f>+'Share Values'!E234</f>
        <v>42236</v>
      </c>
      <c r="R240" s="4">
        <f ca="1">+'Share Values'!CL234</f>
        <v>957098.19199999992</v>
      </c>
      <c r="S240" s="9">
        <f t="shared" ca="1" si="48"/>
        <v>-4.2901808000000097E-2</v>
      </c>
      <c r="T240" s="4">
        <f>+'Share Values'!C234</f>
        <v>13737</v>
      </c>
      <c r="U240" s="9">
        <f>Returns!T240/Returns!$T$18-1</f>
        <v>-7.2162859497210463E-2</v>
      </c>
      <c r="V240" s="9"/>
      <c r="W240" s="17">
        <f t="shared" ca="1" si="55"/>
        <v>-1.9458152596535938E-2</v>
      </c>
      <c r="X240" s="17">
        <f t="shared" ca="1" si="56"/>
        <v>-1.9458152596535938E-2</v>
      </c>
      <c r="Y240" s="17">
        <f t="shared" ca="1" si="57"/>
        <v>-3.5926477694415371E-2</v>
      </c>
      <c r="Z240" s="17"/>
      <c r="AA240" s="17">
        <f t="shared" si="58"/>
        <v>-2.1344200162432547E-2</v>
      </c>
      <c r="AB240" s="17">
        <f t="shared" ca="1" si="59"/>
        <v>1.8860475658966092E-3</v>
      </c>
    </row>
    <row r="241" spans="2:28" x14ac:dyDescent="0.15">
      <c r="B241" s="2">
        <f t="shared" ca="1" si="49"/>
        <v>224</v>
      </c>
      <c r="D241" s="3">
        <f t="shared" si="50"/>
        <v>42837</v>
      </c>
      <c r="E241" s="4" t="str">
        <f t="shared" si="46"/>
        <v/>
      </c>
      <c r="F241" s="9" t="str">
        <f ca="1">IFERROR(Returns!E241/E$18-1,"")</f>
        <v/>
      </c>
      <c r="G241" s="4" t="str">
        <f t="shared" si="47"/>
        <v/>
      </c>
      <c r="H241" s="9" t="str">
        <f>IFERROR(Returns!G241/G$18-1,"")</f>
        <v/>
      </c>
      <c r="I241" s="9"/>
      <c r="J241" s="17">
        <f t="shared" ref="J241:J304" ca="1" si="60">IF(OR(D241&lt;$R$5,D241&gt;$R$6),"",IFERROR((E241/E240)-1,0))</f>
        <v>0</v>
      </c>
      <c r="K241" s="17">
        <f t="shared" ca="1" si="51"/>
        <v>0</v>
      </c>
      <c r="L241" s="17" t="str">
        <f t="shared" ca="1" si="52"/>
        <v/>
      </c>
      <c r="M241" s="9"/>
      <c r="N241" s="17" t="str">
        <f t="shared" si="53"/>
        <v/>
      </c>
      <c r="O241" s="17" t="str">
        <f t="shared" ca="1" si="54"/>
        <v/>
      </c>
      <c r="Q241" s="3">
        <f>+'Share Values'!E235</f>
        <v>42237</v>
      </c>
      <c r="R241" s="4">
        <f ca="1">+'Share Values'!CL235</f>
        <v>940533.45200000005</v>
      </c>
      <c r="S241" s="9">
        <f t="shared" ca="1" si="48"/>
        <v>-5.9466547999999952E-2</v>
      </c>
      <c r="T241" s="4">
        <f>+'Share Values'!C235</f>
        <v>13473.7</v>
      </c>
      <c r="U241" s="9">
        <f>Returns!T241/Returns!$T$18-1</f>
        <v>-8.9946911262106966E-2</v>
      </c>
      <c r="V241" s="9"/>
      <c r="W241" s="17">
        <f t="shared" ca="1" si="55"/>
        <v>-1.7307252420345032E-2</v>
      </c>
      <c r="X241" s="17">
        <f t="shared" ca="1" si="56"/>
        <v>-1.7307252420345032E-2</v>
      </c>
      <c r="Y241" s="17">
        <f t="shared" ca="1" si="57"/>
        <v>-5.2611941496729209E-2</v>
      </c>
      <c r="Z241" s="17"/>
      <c r="AA241" s="17">
        <f t="shared" si="58"/>
        <v>-1.916721263740262E-2</v>
      </c>
      <c r="AB241" s="17">
        <f t="shared" ca="1" si="59"/>
        <v>1.859960217057588E-3</v>
      </c>
    </row>
    <row r="242" spans="2:28" x14ac:dyDescent="0.15">
      <c r="B242" s="2">
        <f t="shared" ca="1" si="49"/>
        <v>225</v>
      </c>
      <c r="D242" s="3">
        <f t="shared" si="50"/>
        <v>42838</v>
      </c>
      <c r="E242" s="4" t="str">
        <f t="shared" si="46"/>
        <v/>
      </c>
      <c r="F242" s="9" t="str">
        <f ca="1">IFERROR(Returns!E242/E$18-1,"")</f>
        <v/>
      </c>
      <c r="G242" s="4" t="str">
        <f t="shared" si="47"/>
        <v/>
      </c>
      <c r="H242" s="9" t="str">
        <f>IFERROR(Returns!G242/G$18-1,"")</f>
        <v/>
      </c>
      <c r="I242" s="9"/>
      <c r="J242" s="17">
        <f t="shared" ca="1" si="60"/>
        <v>0</v>
      </c>
      <c r="K242" s="17">
        <f t="shared" ca="1" si="51"/>
        <v>0</v>
      </c>
      <c r="L242" s="17" t="str">
        <f t="shared" ca="1" si="52"/>
        <v/>
      </c>
      <c r="M242" s="9"/>
      <c r="N242" s="17" t="str">
        <f t="shared" si="53"/>
        <v/>
      </c>
      <c r="O242" s="17" t="str">
        <f t="shared" ca="1" si="54"/>
        <v/>
      </c>
      <c r="Q242" s="3">
        <f>+'Share Values'!E236</f>
        <v>42240</v>
      </c>
      <c r="R242" s="4">
        <f ca="1">+'Share Values'!CL236</f>
        <v>917407.24200000009</v>
      </c>
      <c r="S242" s="9">
        <f t="shared" ca="1" si="48"/>
        <v>-8.2592757999999877E-2</v>
      </c>
      <c r="T242" s="4">
        <f>+'Share Values'!C236</f>
        <v>13052.7</v>
      </c>
      <c r="U242" s="9">
        <f>Returns!T242/Returns!$T$18-1</f>
        <v>-0.11838248206735369</v>
      </c>
      <c r="V242" s="9"/>
      <c r="W242" s="17">
        <f t="shared" ca="1" si="55"/>
        <v>-2.4588397096161896E-2</v>
      </c>
      <c r="X242" s="17">
        <f t="shared" ca="1" si="56"/>
        <v>-2.4588397096161896E-2</v>
      </c>
      <c r="Y242" s="17">
        <f t="shared" ca="1" si="57"/>
        <v>-7.5906695283369463E-2</v>
      </c>
      <c r="Z242" s="17"/>
      <c r="AA242" s="17">
        <f t="shared" si="58"/>
        <v>-3.1246057133526794E-2</v>
      </c>
      <c r="AB242" s="17">
        <f t="shared" ca="1" si="59"/>
        <v>6.6576600373648986E-3</v>
      </c>
    </row>
    <row r="243" spans="2:28" x14ac:dyDescent="0.15">
      <c r="B243" s="2">
        <f t="shared" ca="1" si="49"/>
        <v>226</v>
      </c>
      <c r="D243" s="3">
        <f t="shared" si="50"/>
        <v>42839</v>
      </c>
      <c r="E243" s="4" t="str">
        <f t="shared" si="46"/>
        <v/>
      </c>
      <c r="F243" s="9" t="str">
        <f ca="1">IFERROR(Returns!E243/E$18-1,"")</f>
        <v/>
      </c>
      <c r="G243" s="4" t="str">
        <f t="shared" si="47"/>
        <v/>
      </c>
      <c r="H243" s="9" t="str">
        <f>IFERROR(Returns!G243/G$18-1,"")</f>
        <v/>
      </c>
      <c r="I243" s="9"/>
      <c r="J243" s="17">
        <f t="shared" ca="1" si="60"/>
        <v>0</v>
      </c>
      <c r="K243" s="17">
        <f t="shared" ca="1" si="51"/>
        <v>0</v>
      </c>
      <c r="L243" s="17" t="str">
        <f t="shared" ca="1" si="52"/>
        <v/>
      </c>
      <c r="M243" s="9"/>
      <c r="N243" s="17" t="str">
        <f t="shared" si="53"/>
        <v/>
      </c>
      <c r="O243" s="17" t="str">
        <f t="shared" ca="1" si="54"/>
        <v/>
      </c>
      <c r="Q243" s="3">
        <f>+'Share Values'!E237</f>
        <v>42241</v>
      </c>
      <c r="R243" s="4">
        <f ca="1">+'Share Values'!CL237</f>
        <v>917766.80199999991</v>
      </c>
      <c r="S243" s="9">
        <f t="shared" ca="1" si="48"/>
        <v>-8.2233198000000063E-2</v>
      </c>
      <c r="T243" s="4">
        <f>+'Share Values'!C237</f>
        <v>13150.9</v>
      </c>
      <c r="U243" s="9">
        <f>Returns!T243/Returns!$T$18-1</f>
        <v>-0.11174976697691386</v>
      </c>
      <c r="V243" s="9"/>
      <c r="W243" s="17">
        <f t="shared" ca="1" si="55"/>
        <v>3.9193063182718646E-4</v>
      </c>
      <c r="X243" s="17">
        <f t="shared" ca="1" si="56"/>
        <v>0</v>
      </c>
      <c r="Y243" s="17" t="str">
        <f t="shared" ca="1" si="57"/>
        <v/>
      </c>
      <c r="Z243" s="17"/>
      <c r="AA243" s="17">
        <f t="shared" si="58"/>
        <v>7.5233476598710602E-3</v>
      </c>
      <c r="AB243" s="17">
        <f t="shared" ca="1" si="59"/>
        <v>-7.1314170280438738E-3</v>
      </c>
    </row>
    <row r="244" spans="2:28" x14ac:dyDescent="0.15">
      <c r="B244" s="2">
        <f t="shared" ca="1" si="49"/>
        <v>227</v>
      </c>
      <c r="D244" s="3">
        <f t="shared" si="50"/>
        <v>42840</v>
      </c>
      <c r="E244" s="4" t="str">
        <f t="shared" si="46"/>
        <v/>
      </c>
      <c r="F244" s="9" t="str">
        <f ca="1">IFERROR(Returns!E244/E$18-1,"")</f>
        <v/>
      </c>
      <c r="G244" s="4" t="str">
        <f t="shared" si="47"/>
        <v/>
      </c>
      <c r="H244" s="9" t="str">
        <f>IFERROR(Returns!G244/G$18-1,"")</f>
        <v/>
      </c>
      <c r="I244" s="9"/>
      <c r="J244" s="17">
        <f t="shared" ca="1" si="60"/>
        <v>0</v>
      </c>
      <c r="K244" s="17">
        <f t="shared" ca="1" si="51"/>
        <v>0</v>
      </c>
      <c r="L244" s="17" t="str">
        <f t="shared" ca="1" si="52"/>
        <v/>
      </c>
      <c r="M244" s="9"/>
      <c r="N244" s="17" t="str">
        <f t="shared" si="53"/>
        <v/>
      </c>
      <c r="O244" s="17" t="str">
        <f t="shared" ca="1" si="54"/>
        <v/>
      </c>
      <c r="Q244" s="3">
        <f>+'Share Values'!E238</f>
        <v>42242</v>
      </c>
      <c r="R244" s="4">
        <f ca="1">+'Share Values'!CL238</f>
        <v>934005.11200000008</v>
      </c>
      <c r="S244" s="9">
        <f t="shared" ca="1" si="48"/>
        <v>-6.5994887999999974E-2</v>
      </c>
      <c r="T244" s="4">
        <f>+'Share Values'!C238</f>
        <v>13381.6</v>
      </c>
      <c r="U244" s="9">
        <f>Returns!T244/Returns!$T$18-1</f>
        <v>-9.6167614519026778E-2</v>
      </c>
      <c r="V244" s="9"/>
      <c r="W244" s="17">
        <f t="shared" ca="1" si="55"/>
        <v>1.7693285445293583E-2</v>
      </c>
      <c r="X244" s="17">
        <f t="shared" ca="1" si="56"/>
        <v>0</v>
      </c>
      <c r="Y244" s="17" t="str">
        <f t="shared" ca="1" si="57"/>
        <v/>
      </c>
      <c r="Z244" s="17"/>
      <c r="AA244" s="17">
        <f t="shared" si="58"/>
        <v>1.7542525606612625E-2</v>
      </c>
      <c r="AB244" s="17">
        <f t="shared" ca="1" si="59"/>
        <v>1.5075983868095832E-4</v>
      </c>
    </row>
    <row r="245" spans="2:28" x14ac:dyDescent="0.15">
      <c r="B245" s="2">
        <f t="shared" ca="1" si="49"/>
        <v>228</v>
      </c>
      <c r="D245" s="3">
        <f t="shared" si="50"/>
        <v>42841</v>
      </c>
      <c r="E245" s="4" t="str">
        <f t="shared" si="46"/>
        <v/>
      </c>
      <c r="F245" s="9" t="str">
        <f ca="1">IFERROR(Returns!E245/E$18-1,"")</f>
        <v/>
      </c>
      <c r="G245" s="4" t="str">
        <f t="shared" si="47"/>
        <v/>
      </c>
      <c r="H245" s="9" t="str">
        <f>IFERROR(Returns!G245/G$18-1,"")</f>
        <v/>
      </c>
      <c r="I245" s="9"/>
      <c r="J245" s="17">
        <f t="shared" ca="1" si="60"/>
        <v>0</v>
      </c>
      <c r="K245" s="17">
        <f t="shared" ca="1" si="51"/>
        <v>0</v>
      </c>
      <c r="L245" s="17" t="str">
        <f t="shared" ca="1" si="52"/>
        <v/>
      </c>
      <c r="M245" s="9"/>
      <c r="N245" s="17" t="str">
        <f t="shared" si="53"/>
        <v/>
      </c>
      <c r="O245" s="17" t="str">
        <f t="shared" ca="1" si="54"/>
        <v/>
      </c>
      <c r="Q245" s="3">
        <f>+'Share Values'!E239</f>
        <v>42243</v>
      </c>
      <c r="R245" s="4">
        <f ca="1">+'Share Values'!CL239</f>
        <v>957064.36199999996</v>
      </c>
      <c r="S245" s="9">
        <f t="shared" ca="1" si="48"/>
        <v>-4.2935637999999998E-2</v>
      </c>
      <c r="T245" s="4">
        <f>+'Share Values'!C239</f>
        <v>13766.7</v>
      </c>
      <c r="U245" s="9">
        <f>Returns!T245/Returns!$T$18-1</f>
        <v>-7.01568346684317E-2</v>
      </c>
      <c r="V245" s="9"/>
      <c r="W245" s="17">
        <f t="shared" ca="1" si="55"/>
        <v>2.4688569370485247E-2</v>
      </c>
      <c r="X245" s="17">
        <f t="shared" ca="1" si="56"/>
        <v>0</v>
      </c>
      <c r="Y245" s="17" t="str">
        <f t="shared" ca="1" si="57"/>
        <v/>
      </c>
      <c r="Z245" s="17"/>
      <c r="AA245" s="17">
        <f t="shared" si="58"/>
        <v>2.8778322472648998E-2</v>
      </c>
      <c r="AB245" s="17">
        <f t="shared" ca="1" si="59"/>
        <v>-4.0897531021637512E-3</v>
      </c>
    </row>
    <row r="246" spans="2:28" x14ac:dyDescent="0.15">
      <c r="B246" s="2">
        <f t="shared" ca="1" si="49"/>
        <v>229</v>
      </c>
      <c r="D246" s="3">
        <f t="shared" si="50"/>
        <v>42842</v>
      </c>
      <c r="E246" s="4" t="str">
        <f t="shared" si="46"/>
        <v/>
      </c>
      <c r="F246" s="9" t="str">
        <f ca="1">IFERROR(Returns!E246/E$18-1,"")</f>
        <v/>
      </c>
      <c r="G246" s="4" t="str">
        <f t="shared" si="47"/>
        <v/>
      </c>
      <c r="H246" s="9" t="str">
        <f>IFERROR(Returns!G246/G$18-1,"")</f>
        <v/>
      </c>
      <c r="I246" s="9"/>
      <c r="J246" s="17">
        <f t="shared" ca="1" si="60"/>
        <v>0</v>
      </c>
      <c r="K246" s="17">
        <f t="shared" ca="1" si="51"/>
        <v>0</v>
      </c>
      <c r="L246" s="17" t="str">
        <f t="shared" ca="1" si="52"/>
        <v/>
      </c>
      <c r="M246" s="9"/>
      <c r="N246" s="17" t="str">
        <f t="shared" si="53"/>
        <v/>
      </c>
      <c r="O246" s="17" t="str">
        <f t="shared" ca="1" si="54"/>
        <v/>
      </c>
      <c r="Q246" s="3">
        <f>+'Share Values'!E240</f>
        <v>42244</v>
      </c>
      <c r="R246" s="4">
        <f ca="1">+'Share Values'!CL240</f>
        <v>968131.98199999996</v>
      </c>
      <c r="S246" s="9">
        <f t="shared" ca="1" si="48"/>
        <v>-3.1868018000000053E-2</v>
      </c>
      <c r="T246" s="4">
        <f>+'Share Values'!C240</f>
        <v>13865.1</v>
      </c>
      <c r="U246" s="9">
        <f>Returns!T246/Returns!$T$18-1</f>
        <v>-6.3510610993286143E-2</v>
      </c>
      <c r="V246" s="9"/>
      <c r="W246" s="17">
        <f t="shared" ca="1" si="55"/>
        <v>1.156413344748497E-2</v>
      </c>
      <c r="X246" s="17">
        <f t="shared" ca="1" si="56"/>
        <v>0</v>
      </c>
      <c r="Y246" s="17" t="str">
        <f t="shared" ca="1" si="57"/>
        <v/>
      </c>
      <c r="Z246" s="17"/>
      <c r="AA246" s="17">
        <f t="shared" si="58"/>
        <v>7.1476824511320647E-3</v>
      </c>
      <c r="AB246" s="17">
        <f t="shared" ca="1" si="59"/>
        <v>4.4164509963529053E-3</v>
      </c>
    </row>
    <row r="247" spans="2:28" x14ac:dyDescent="0.15">
      <c r="B247" s="2">
        <f t="shared" ca="1" si="49"/>
        <v>230</v>
      </c>
      <c r="D247" s="3">
        <f t="shared" si="50"/>
        <v>42843</v>
      </c>
      <c r="E247" s="4" t="str">
        <f t="shared" si="46"/>
        <v/>
      </c>
      <c r="F247" s="9" t="str">
        <f ca="1">IFERROR(Returns!E247/E$18-1,"")</f>
        <v/>
      </c>
      <c r="G247" s="4" t="str">
        <f t="shared" si="47"/>
        <v/>
      </c>
      <c r="H247" s="9" t="str">
        <f>IFERROR(Returns!G247/G$18-1,"")</f>
        <v/>
      </c>
      <c r="I247" s="9"/>
      <c r="J247" s="17">
        <f t="shared" ca="1" si="60"/>
        <v>0</v>
      </c>
      <c r="K247" s="17">
        <f t="shared" ca="1" si="51"/>
        <v>0</v>
      </c>
      <c r="L247" s="17" t="str">
        <f t="shared" ca="1" si="52"/>
        <v/>
      </c>
      <c r="M247" s="9"/>
      <c r="N247" s="17" t="str">
        <f t="shared" si="53"/>
        <v/>
      </c>
      <c r="O247" s="17" t="str">
        <f t="shared" ca="1" si="54"/>
        <v/>
      </c>
      <c r="Q247" s="3">
        <f>+'Share Values'!E241</f>
        <v>42247</v>
      </c>
      <c r="R247" s="4">
        <f ca="1">+'Share Values'!CL241</f>
        <v>970936.53200000001</v>
      </c>
      <c r="S247" s="9">
        <f t="shared" ca="1" si="48"/>
        <v>-2.9063468000000037E-2</v>
      </c>
      <c r="T247" s="4">
        <f>+'Share Values'!C241</f>
        <v>13859.1</v>
      </c>
      <c r="U247" s="9">
        <f>Returns!T247/Returns!$T$18-1</f>
        <v>-6.3915868534453635E-2</v>
      </c>
      <c r="V247" s="9"/>
      <c r="W247" s="17">
        <f t="shared" ca="1" si="55"/>
        <v>2.8968674231857339E-3</v>
      </c>
      <c r="X247" s="17">
        <f t="shared" ca="1" si="56"/>
        <v>0</v>
      </c>
      <c r="Y247" s="17" t="str">
        <f t="shared" ca="1" si="57"/>
        <v/>
      </c>
      <c r="Z247" s="17"/>
      <c r="AA247" s="17">
        <f t="shared" si="58"/>
        <v>-4.3274119912584119E-4</v>
      </c>
      <c r="AB247" s="17">
        <f t="shared" ca="1" si="59"/>
        <v>3.3296086223115751E-3</v>
      </c>
    </row>
    <row r="248" spans="2:28" x14ac:dyDescent="0.15">
      <c r="B248" s="2">
        <f t="shared" ca="1" si="49"/>
        <v>231</v>
      </c>
      <c r="D248" s="3">
        <f t="shared" si="50"/>
        <v>42844</v>
      </c>
      <c r="E248" s="4" t="str">
        <f t="shared" si="46"/>
        <v/>
      </c>
      <c r="F248" s="9" t="str">
        <f ca="1">IFERROR(Returns!E248/E$18-1,"")</f>
        <v/>
      </c>
      <c r="G248" s="4" t="str">
        <f t="shared" si="47"/>
        <v/>
      </c>
      <c r="H248" s="9" t="str">
        <f>IFERROR(Returns!G248/G$18-1,"")</f>
        <v/>
      </c>
      <c r="I248" s="9"/>
      <c r="J248" s="17">
        <f t="shared" ca="1" si="60"/>
        <v>0</v>
      </c>
      <c r="K248" s="17">
        <f t="shared" ca="1" si="51"/>
        <v>0</v>
      </c>
      <c r="L248" s="17" t="str">
        <f t="shared" ca="1" si="52"/>
        <v/>
      </c>
      <c r="M248" s="9"/>
      <c r="N248" s="17" t="str">
        <f t="shared" si="53"/>
        <v/>
      </c>
      <c r="O248" s="17" t="str">
        <f t="shared" ca="1" si="54"/>
        <v/>
      </c>
      <c r="Q248" s="3">
        <f>+'Share Values'!E242</f>
        <v>42248</v>
      </c>
      <c r="R248" s="4">
        <f ca="1">+'Share Values'!CL242</f>
        <v>945731.63199999998</v>
      </c>
      <c r="S248" s="9">
        <f t="shared" ca="1" si="48"/>
        <v>-5.4268368000000011E-2</v>
      </c>
      <c r="T248" s="4">
        <f>+'Share Values'!C242</f>
        <v>13481.9</v>
      </c>
      <c r="U248" s="9">
        <f>Returns!T248/Returns!$T$18-1</f>
        <v>-8.9393059289178289E-2</v>
      </c>
      <c r="V248" s="9"/>
      <c r="W248" s="17">
        <f t="shared" ca="1" si="55"/>
        <v>-2.5959369298919399E-2</v>
      </c>
      <c r="X248" s="17">
        <f t="shared" ca="1" si="56"/>
        <v>-2.5959369298919399E-2</v>
      </c>
      <c r="Y248" s="17">
        <f t="shared" ca="1" si="57"/>
        <v>-2.5959369298919399E-2</v>
      </c>
      <c r="Z248" s="17"/>
      <c r="AA248" s="17">
        <f t="shared" si="58"/>
        <v>-2.7216774538029176E-2</v>
      </c>
      <c r="AB248" s="17">
        <f t="shared" ca="1" si="59"/>
        <v>1.2574052391097768E-3</v>
      </c>
    </row>
    <row r="249" spans="2:28" x14ac:dyDescent="0.15">
      <c r="B249" s="2">
        <f t="shared" ca="1" si="49"/>
        <v>232</v>
      </c>
      <c r="D249" s="3">
        <f t="shared" si="50"/>
        <v>42845</v>
      </c>
      <c r="E249" s="4" t="str">
        <f t="shared" si="46"/>
        <v/>
      </c>
      <c r="F249" s="9" t="str">
        <f ca="1">IFERROR(Returns!E249/E$18-1,"")</f>
        <v/>
      </c>
      <c r="G249" s="4" t="str">
        <f t="shared" si="47"/>
        <v/>
      </c>
      <c r="H249" s="9" t="str">
        <f>IFERROR(Returns!G249/G$18-1,"")</f>
        <v/>
      </c>
      <c r="I249" s="9"/>
      <c r="J249" s="17">
        <f t="shared" ca="1" si="60"/>
        <v>0</v>
      </c>
      <c r="K249" s="17">
        <f t="shared" ca="1" si="51"/>
        <v>0</v>
      </c>
      <c r="L249" s="17" t="str">
        <f t="shared" ca="1" si="52"/>
        <v/>
      </c>
      <c r="M249" s="9"/>
      <c r="N249" s="17" t="str">
        <f t="shared" si="53"/>
        <v/>
      </c>
      <c r="O249" s="17" t="str">
        <f t="shared" ca="1" si="54"/>
        <v/>
      </c>
      <c r="Q249" s="3">
        <f>+'Share Values'!E243</f>
        <v>42249</v>
      </c>
      <c r="R249" s="4">
        <f ca="1">+'Share Values'!CL243</f>
        <v>942989.91200000001</v>
      </c>
      <c r="S249" s="9">
        <f t="shared" ca="1" si="48"/>
        <v>-5.7010087999999959E-2</v>
      </c>
      <c r="T249" s="4">
        <f>+'Share Values'!C243</f>
        <v>13545.3</v>
      </c>
      <c r="U249" s="9">
        <f>Returns!T249/Returns!$T$18-1</f>
        <v>-8.5110837937509287E-2</v>
      </c>
      <c r="V249" s="9"/>
      <c r="W249" s="17">
        <f t="shared" ca="1" si="55"/>
        <v>-2.8990465235912977E-3</v>
      </c>
      <c r="X249" s="17">
        <f t="shared" ca="1" si="56"/>
        <v>-2.8990465235912977E-3</v>
      </c>
      <c r="Y249" s="17">
        <f t="shared" ca="1" si="57"/>
        <v>-2.8783158403190012E-2</v>
      </c>
      <c r="Z249" s="17"/>
      <c r="AA249" s="17">
        <f t="shared" si="58"/>
        <v>4.7026012654003413E-3</v>
      </c>
      <c r="AB249" s="17">
        <f t="shared" ca="1" si="59"/>
        <v>-7.601647788991639E-3</v>
      </c>
    </row>
    <row r="250" spans="2:28" x14ac:dyDescent="0.15">
      <c r="B250" s="2">
        <f t="shared" ca="1" si="49"/>
        <v>233</v>
      </c>
      <c r="D250" s="3">
        <f t="shared" si="50"/>
        <v>42846</v>
      </c>
      <c r="E250" s="4" t="str">
        <f t="shared" si="46"/>
        <v/>
      </c>
      <c r="F250" s="9" t="str">
        <f ca="1">IFERROR(Returns!E250/E$18-1,"")</f>
        <v/>
      </c>
      <c r="G250" s="4" t="str">
        <f t="shared" si="47"/>
        <v/>
      </c>
      <c r="H250" s="9" t="str">
        <f>IFERROR(Returns!G250/G$18-1,"")</f>
        <v/>
      </c>
      <c r="I250" s="9"/>
      <c r="J250" s="17">
        <f t="shared" ca="1" si="60"/>
        <v>0</v>
      </c>
      <c r="K250" s="17">
        <f t="shared" ca="1" si="51"/>
        <v>0</v>
      </c>
      <c r="L250" s="17" t="str">
        <f t="shared" ca="1" si="52"/>
        <v/>
      </c>
      <c r="M250" s="9"/>
      <c r="N250" s="17" t="str">
        <f t="shared" si="53"/>
        <v/>
      </c>
      <c r="O250" s="17" t="str">
        <f t="shared" ca="1" si="54"/>
        <v/>
      </c>
      <c r="Q250" s="3">
        <f>+'Share Values'!E244</f>
        <v>42250</v>
      </c>
      <c r="R250" s="4">
        <f ca="1">+'Share Values'!CL244</f>
        <v>943450.36200000008</v>
      </c>
      <c r="S250" s="9">
        <f t="shared" ca="1" si="48"/>
        <v>-5.6549637999999902E-2</v>
      </c>
      <c r="T250" s="4">
        <f>+'Share Values'!C244</f>
        <v>13596.4</v>
      </c>
      <c r="U250" s="9">
        <f>Returns!T250/Returns!$T$18-1</f>
        <v>-8.1659394545233521E-2</v>
      </c>
      <c r="V250" s="9"/>
      <c r="W250" s="17">
        <f t="shared" ca="1" si="55"/>
        <v>4.8828730205974225E-4</v>
      </c>
      <c r="X250" s="17">
        <f t="shared" ca="1" si="56"/>
        <v>0</v>
      </c>
      <c r="Y250" s="17" t="str">
        <f t="shared" ca="1" si="57"/>
        <v/>
      </c>
      <c r="Z250" s="17"/>
      <c r="AA250" s="17">
        <f t="shared" si="58"/>
        <v>3.7725262637224866E-3</v>
      </c>
      <c r="AB250" s="17">
        <f t="shared" ca="1" si="59"/>
        <v>-3.2842389616627443E-3</v>
      </c>
    </row>
    <row r="251" spans="2:28" x14ac:dyDescent="0.15">
      <c r="B251" s="2">
        <f t="shared" ca="1" si="49"/>
        <v>234</v>
      </c>
      <c r="D251" s="3">
        <f t="shared" si="50"/>
        <v>42847</v>
      </c>
      <c r="E251" s="4" t="str">
        <f t="shared" si="46"/>
        <v/>
      </c>
      <c r="F251" s="9" t="str">
        <f ca="1">IFERROR(Returns!E251/E$18-1,"")</f>
        <v/>
      </c>
      <c r="G251" s="4" t="str">
        <f t="shared" si="47"/>
        <v/>
      </c>
      <c r="H251" s="9" t="str">
        <f>IFERROR(Returns!G251/G$18-1,"")</f>
        <v/>
      </c>
      <c r="I251" s="9"/>
      <c r="J251" s="17">
        <f t="shared" ca="1" si="60"/>
        <v>0</v>
      </c>
      <c r="K251" s="17">
        <f t="shared" ca="1" si="51"/>
        <v>0</v>
      </c>
      <c r="L251" s="17" t="str">
        <f t="shared" ca="1" si="52"/>
        <v/>
      </c>
      <c r="M251" s="9"/>
      <c r="N251" s="17" t="str">
        <f t="shared" si="53"/>
        <v/>
      </c>
      <c r="O251" s="17" t="str">
        <f t="shared" ca="1" si="54"/>
        <v/>
      </c>
      <c r="Q251" s="3">
        <f>+'Share Values'!E245</f>
        <v>42251</v>
      </c>
      <c r="R251" s="4">
        <f ca="1">+'Share Values'!CL245</f>
        <v>938012.902</v>
      </c>
      <c r="S251" s="9">
        <f t="shared" ca="1" si="48"/>
        <v>-6.1987098000000018E-2</v>
      </c>
      <c r="T251" s="4">
        <f>+'Share Values'!C245</f>
        <v>13478.3</v>
      </c>
      <c r="U251" s="9">
        <f>Returns!T251/Returns!$T$18-1</f>
        <v>-8.9636213813878762E-2</v>
      </c>
      <c r="V251" s="9"/>
      <c r="W251" s="17">
        <f t="shared" ca="1" si="55"/>
        <v>-5.763376875995152E-3</v>
      </c>
      <c r="X251" s="17">
        <f t="shared" ca="1" si="56"/>
        <v>-5.763376875995152E-3</v>
      </c>
      <c r="Y251" s="17">
        <f t="shared" ca="1" si="57"/>
        <v>-5.763376875995152E-3</v>
      </c>
      <c r="Z251" s="17"/>
      <c r="AA251" s="17">
        <f t="shared" si="58"/>
        <v>-8.6861227972110377E-3</v>
      </c>
      <c r="AB251" s="17">
        <f t="shared" ca="1" si="59"/>
        <v>2.9227459212158857E-3</v>
      </c>
    </row>
    <row r="252" spans="2:28" x14ac:dyDescent="0.15">
      <c r="B252" s="2">
        <f t="shared" ca="1" si="49"/>
        <v>235</v>
      </c>
      <c r="D252" s="3">
        <f t="shared" si="50"/>
        <v>42848</v>
      </c>
      <c r="E252" s="4" t="str">
        <f t="shared" si="46"/>
        <v/>
      </c>
      <c r="F252" s="9" t="str">
        <f ca="1">IFERROR(Returns!E252/E$18-1,"")</f>
        <v/>
      </c>
      <c r="G252" s="4" t="str">
        <f t="shared" si="47"/>
        <v/>
      </c>
      <c r="H252" s="9" t="str">
        <f>IFERROR(Returns!G252/G$18-1,"")</f>
        <v/>
      </c>
      <c r="I252" s="9"/>
      <c r="J252" s="17">
        <f t="shared" ca="1" si="60"/>
        <v>0</v>
      </c>
      <c r="K252" s="17">
        <f t="shared" ca="1" si="51"/>
        <v>0</v>
      </c>
      <c r="L252" s="17" t="str">
        <f t="shared" ca="1" si="52"/>
        <v/>
      </c>
      <c r="M252" s="9"/>
      <c r="N252" s="17" t="str">
        <f t="shared" si="53"/>
        <v/>
      </c>
      <c r="O252" s="17" t="str">
        <f t="shared" ca="1" si="54"/>
        <v/>
      </c>
      <c r="Q252" s="3">
        <f>+'Share Values'!E246</f>
        <v>42255</v>
      </c>
      <c r="R252" s="4">
        <f ca="1">+'Share Values'!CL246</f>
        <v>947546.28200000012</v>
      </c>
      <c r="S252" s="9">
        <f t="shared" ca="1" si="48"/>
        <v>-5.2453717999999872E-2</v>
      </c>
      <c r="T252" s="4">
        <f>+'Share Values'!C246</f>
        <v>13630.7</v>
      </c>
      <c r="U252" s="9">
        <f>Returns!T252/Returns!$T$18-1</f>
        <v>-7.9342672268226333E-2</v>
      </c>
      <c r="V252" s="9"/>
      <c r="W252" s="17">
        <f t="shared" ca="1" si="55"/>
        <v>1.0163378328457373E-2</v>
      </c>
      <c r="X252" s="17">
        <f t="shared" ca="1" si="56"/>
        <v>0</v>
      </c>
      <c r="Y252" s="17" t="str">
        <f t="shared" ca="1" si="57"/>
        <v/>
      </c>
      <c r="Z252" s="17"/>
      <c r="AA252" s="17">
        <f t="shared" si="58"/>
        <v>1.1307063947233909E-2</v>
      </c>
      <c r="AB252" s="17">
        <f t="shared" ca="1" si="59"/>
        <v>-1.1436856187765354E-3</v>
      </c>
    </row>
    <row r="253" spans="2:28" x14ac:dyDescent="0.15">
      <c r="B253" s="2">
        <f t="shared" ca="1" si="49"/>
        <v>236</v>
      </c>
      <c r="D253" s="3">
        <f t="shared" si="50"/>
        <v>42849</v>
      </c>
      <c r="E253" s="4" t="str">
        <f t="shared" si="46"/>
        <v/>
      </c>
      <c r="F253" s="9" t="str">
        <f ca="1">IFERROR(Returns!E253/E$18-1,"")</f>
        <v/>
      </c>
      <c r="G253" s="4" t="str">
        <f t="shared" si="47"/>
        <v/>
      </c>
      <c r="H253" s="9" t="str">
        <f>IFERROR(Returns!G253/G$18-1,"")</f>
        <v/>
      </c>
      <c r="I253" s="9"/>
      <c r="J253" s="17">
        <f t="shared" ca="1" si="60"/>
        <v>0</v>
      </c>
      <c r="K253" s="17">
        <f t="shared" ca="1" si="51"/>
        <v>0</v>
      </c>
      <c r="L253" s="17" t="str">
        <f t="shared" ca="1" si="52"/>
        <v/>
      </c>
      <c r="M253" s="9"/>
      <c r="N253" s="17" t="str">
        <f t="shared" si="53"/>
        <v/>
      </c>
      <c r="O253" s="17" t="str">
        <f t="shared" ca="1" si="54"/>
        <v/>
      </c>
      <c r="Q253" s="3">
        <f>+'Share Values'!E247</f>
        <v>42256</v>
      </c>
      <c r="R253" s="4">
        <f ca="1">+'Share Values'!CL247</f>
        <v>939838.73199999996</v>
      </c>
      <c r="S253" s="9">
        <f t="shared" ca="1" si="48"/>
        <v>-6.016126799999999E-2</v>
      </c>
      <c r="T253" s="4">
        <f>+'Share Values'!C247</f>
        <v>13531.9</v>
      </c>
      <c r="U253" s="9">
        <f>Returns!T253/Returns!$T$18-1</f>
        <v>-8.6015913112783227E-2</v>
      </c>
      <c r="V253" s="9"/>
      <c r="W253" s="17">
        <f t="shared" ca="1" si="55"/>
        <v>-8.1342200865710534E-3</v>
      </c>
      <c r="X253" s="17">
        <f t="shared" ca="1" si="56"/>
        <v>-8.1342200865710534E-3</v>
      </c>
      <c r="Y253" s="17">
        <f t="shared" ca="1" si="57"/>
        <v>-8.1342200865710534E-3</v>
      </c>
      <c r="Z253" s="17"/>
      <c r="AA253" s="17">
        <f t="shared" si="58"/>
        <v>-7.2483438121300203E-3</v>
      </c>
      <c r="AB253" s="17">
        <f t="shared" ca="1" si="59"/>
        <v>-8.8587627444103312E-4</v>
      </c>
    </row>
    <row r="254" spans="2:28" x14ac:dyDescent="0.15">
      <c r="B254" s="2">
        <f t="shared" ca="1" si="49"/>
        <v>237</v>
      </c>
      <c r="D254" s="3">
        <f t="shared" si="50"/>
        <v>42850</v>
      </c>
      <c r="E254" s="4" t="str">
        <f t="shared" si="46"/>
        <v/>
      </c>
      <c r="F254" s="9" t="str">
        <f ca="1">IFERROR(Returns!E254/E$18-1,"")</f>
        <v/>
      </c>
      <c r="G254" s="4" t="str">
        <f t="shared" si="47"/>
        <v/>
      </c>
      <c r="H254" s="9" t="str">
        <f>IFERROR(Returns!G254/G$18-1,"")</f>
        <v/>
      </c>
      <c r="I254" s="9"/>
      <c r="J254" s="17">
        <f t="shared" ca="1" si="60"/>
        <v>0</v>
      </c>
      <c r="K254" s="17">
        <f t="shared" ca="1" si="51"/>
        <v>0</v>
      </c>
      <c r="L254" s="17" t="str">
        <f t="shared" ca="1" si="52"/>
        <v/>
      </c>
      <c r="M254" s="9"/>
      <c r="N254" s="17" t="str">
        <f t="shared" si="53"/>
        <v/>
      </c>
      <c r="O254" s="17" t="str">
        <f t="shared" ca="1" si="54"/>
        <v/>
      </c>
      <c r="Q254" s="3">
        <f>+'Share Values'!E248</f>
        <v>42257</v>
      </c>
      <c r="R254" s="4">
        <f ca="1">+'Share Values'!CL248</f>
        <v>942849.51199999987</v>
      </c>
      <c r="S254" s="9">
        <f t="shared" ca="1" si="48"/>
        <v>-5.715048800000011E-2</v>
      </c>
      <c r="T254" s="4">
        <f>+'Share Values'!C248</f>
        <v>13569.9</v>
      </c>
      <c r="U254" s="9">
        <f>Returns!T254/Returns!$T$18-1</f>
        <v>-8.3449282018722926E-2</v>
      </c>
      <c r="V254" s="9"/>
      <c r="W254" s="17">
        <f t="shared" ca="1" si="55"/>
        <v>3.2035070459299764E-3</v>
      </c>
      <c r="X254" s="17">
        <f t="shared" ca="1" si="56"/>
        <v>0</v>
      </c>
      <c r="Y254" s="17" t="str">
        <f t="shared" ca="1" si="57"/>
        <v/>
      </c>
      <c r="Z254" s="17"/>
      <c r="AA254" s="17">
        <f t="shared" si="58"/>
        <v>2.8081791913920906E-3</v>
      </c>
      <c r="AB254" s="17">
        <f t="shared" ca="1" si="59"/>
        <v>3.9532785453788577E-4</v>
      </c>
    </row>
    <row r="255" spans="2:28" x14ac:dyDescent="0.15">
      <c r="B255" s="2">
        <f t="shared" ca="1" si="49"/>
        <v>238</v>
      </c>
      <c r="D255" s="3">
        <f t="shared" si="50"/>
        <v>42851</v>
      </c>
      <c r="E255" s="4" t="str">
        <f t="shared" si="46"/>
        <v/>
      </c>
      <c r="F255" s="9" t="str">
        <f ca="1">IFERROR(Returns!E255/E$18-1,"")</f>
        <v/>
      </c>
      <c r="G255" s="4" t="str">
        <f t="shared" si="47"/>
        <v/>
      </c>
      <c r="H255" s="9" t="str">
        <f>IFERROR(Returns!G255/G$18-1,"")</f>
        <v/>
      </c>
      <c r="I255" s="9"/>
      <c r="J255" s="17">
        <f t="shared" ca="1" si="60"/>
        <v>0</v>
      </c>
      <c r="K255" s="17">
        <f t="shared" ca="1" si="51"/>
        <v>0</v>
      </c>
      <c r="L255" s="17" t="str">
        <f t="shared" ca="1" si="52"/>
        <v/>
      </c>
      <c r="M255" s="9"/>
      <c r="N255" s="17" t="str">
        <f t="shared" si="53"/>
        <v/>
      </c>
      <c r="O255" s="17" t="str">
        <f t="shared" ca="1" si="54"/>
        <v/>
      </c>
      <c r="Q255" s="3">
        <f>+'Share Values'!E249</f>
        <v>42258</v>
      </c>
      <c r="R255" s="4">
        <f ca="1">+'Share Values'!CL249</f>
        <v>937289.88199999998</v>
      </c>
      <c r="S255" s="9">
        <f t="shared" ca="1" si="48"/>
        <v>-6.2710118000000037E-2</v>
      </c>
      <c r="T255" s="4">
        <f>+'Share Values'!C249</f>
        <v>13461.5</v>
      </c>
      <c r="U255" s="9">
        <f>Returns!T255/Returns!$T$18-1</f>
        <v>-9.0770934929147451E-2</v>
      </c>
      <c r="V255" s="9"/>
      <c r="W255" s="17">
        <f t="shared" ca="1" si="55"/>
        <v>-5.896624996078792E-3</v>
      </c>
      <c r="X255" s="17">
        <f t="shared" ca="1" si="56"/>
        <v>-5.896624996078792E-3</v>
      </c>
      <c r="Y255" s="17">
        <f t="shared" ca="1" si="57"/>
        <v>-5.896624996078792E-3</v>
      </c>
      <c r="Z255" s="17"/>
      <c r="AA255" s="17">
        <f t="shared" si="58"/>
        <v>-7.9882681523076871E-3</v>
      </c>
      <c r="AB255" s="17">
        <f t="shared" ca="1" si="59"/>
        <v>2.0916431562288951E-3</v>
      </c>
    </row>
    <row r="256" spans="2:28" x14ac:dyDescent="0.15">
      <c r="B256" s="2">
        <f t="shared" ca="1" si="49"/>
        <v>239</v>
      </c>
      <c r="D256" s="3">
        <f t="shared" si="50"/>
        <v>42852</v>
      </c>
      <c r="E256" s="4" t="str">
        <f t="shared" si="46"/>
        <v/>
      </c>
      <c r="F256" s="9" t="str">
        <f ca="1">IFERROR(Returns!E256/E$18-1,"")</f>
        <v/>
      </c>
      <c r="G256" s="4" t="str">
        <f t="shared" si="47"/>
        <v/>
      </c>
      <c r="H256" s="9" t="str">
        <f>IFERROR(Returns!G256/G$18-1,"")</f>
        <v/>
      </c>
      <c r="I256" s="9"/>
      <c r="J256" s="17">
        <f t="shared" ca="1" si="60"/>
        <v>0</v>
      </c>
      <c r="K256" s="17">
        <f t="shared" ca="1" si="51"/>
        <v>0</v>
      </c>
      <c r="L256" s="17" t="str">
        <f t="shared" ca="1" si="52"/>
        <v/>
      </c>
      <c r="M256" s="9"/>
      <c r="N256" s="17" t="str">
        <f t="shared" si="53"/>
        <v/>
      </c>
      <c r="O256" s="17" t="str">
        <f t="shared" ca="1" si="54"/>
        <v/>
      </c>
      <c r="Q256" s="3">
        <f>+'Share Values'!E250</f>
        <v>42261</v>
      </c>
      <c r="R256" s="4">
        <f ca="1">+'Share Values'!CL250</f>
        <v>933443.31200000003</v>
      </c>
      <c r="S256" s="9">
        <f t="shared" ca="1" si="48"/>
        <v>-6.6556687999999919E-2</v>
      </c>
      <c r="T256" s="4">
        <f>+'Share Values'!C250</f>
        <v>13353.3</v>
      </c>
      <c r="U256" s="9">
        <f>Returns!T256/Returns!$T$18-1</f>
        <v>-9.8079079254866475E-2</v>
      </c>
      <c r="V256" s="9"/>
      <c r="W256" s="17">
        <f t="shared" ca="1" si="55"/>
        <v>-4.1039277963740295E-3</v>
      </c>
      <c r="X256" s="17">
        <f t="shared" ca="1" si="56"/>
        <v>-4.1039277963740295E-3</v>
      </c>
      <c r="Y256" s="17">
        <f t="shared" ca="1" si="57"/>
        <v>-9.9763534692266509E-3</v>
      </c>
      <c r="Z256" s="17"/>
      <c r="AA256" s="17">
        <f t="shared" si="58"/>
        <v>-8.0377372506779121E-3</v>
      </c>
      <c r="AB256" s="17">
        <f t="shared" ca="1" si="59"/>
        <v>3.9338094543038826E-3</v>
      </c>
    </row>
    <row r="257" spans="2:28" x14ac:dyDescent="0.15">
      <c r="B257" s="2">
        <f t="shared" ca="1" si="49"/>
        <v>240</v>
      </c>
      <c r="D257" s="3">
        <f t="shared" si="50"/>
        <v>42853</v>
      </c>
      <c r="E257" s="4" t="str">
        <f t="shared" si="46"/>
        <v/>
      </c>
      <c r="F257" s="9" t="str">
        <f ca="1">IFERROR(Returns!E257/E$18-1,"")</f>
        <v/>
      </c>
      <c r="G257" s="4" t="str">
        <f t="shared" si="47"/>
        <v/>
      </c>
      <c r="H257" s="9" t="str">
        <f>IFERROR(Returns!G257/G$18-1,"")</f>
        <v/>
      </c>
      <c r="I257" s="9"/>
      <c r="J257" s="17">
        <f t="shared" ca="1" si="60"/>
        <v>0</v>
      </c>
      <c r="K257" s="17">
        <f ca="1">IFERROR(MIN(J257,0),"")</f>
        <v>0</v>
      </c>
      <c r="L257" s="17" t="str">
        <f ca="1">IFERROR(IF(AND(K257&lt;0,K256&lt;0),(1+K257)*(1+L256)-1,IF(K257&lt;0,K257,"")),"")</f>
        <v/>
      </c>
      <c r="M257" s="9"/>
      <c r="N257" s="17" t="str">
        <f>+IFERROR(G257/G256-1,"")</f>
        <v/>
      </c>
      <c r="O257" s="17" t="str">
        <f ca="1">+IFERROR(J257-N257,"")</f>
        <v/>
      </c>
      <c r="Q257" s="3">
        <f>+'Share Values'!E251</f>
        <v>42262</v>
      </c>
      <c r="R257" s="4">
        <f ca="1">+'Share Values'!CL251</f>
        <v>939111.03200000001</v>
      </c>
      <c r="S257" s="9">
        <f t="shared" ca="1" si="48"/>
        <v>-6.0888967999999988E-2</v>
      </c>
      <c r="T257" s="4">
        <f>+'Share Values'!C251</f>
        <v>13462.7</v>
      </c>
      <c r="U257" s="9">
        <f>Returns!T257/Returns!$T$18-1</f>
        <v>-9.0689883420913886E-2</v>
      </c>
      <c r="V257" s="9"/>
      <c r="W257" s="17">
        <f t="shared" ca="1" si="55"/>
        <v>6.0718416717306933E-3</v>
      </c>
      <c r="X257" s="17">
        <f t="shared" ca="1" si="56"/>
        <v>0</v>
      </c>
      <c r="Y257" s="17" t="str">
        <f t="shared" ca="1" si="57"/>
        <v/>
      </c>
      <c r="Z257" s="17"/>
      <c r="AA257" s="17">
        <f t="shared" si="58"/>
        <v>8.1927313847514061E-3</v>
      </c>
      <c r="AB257" s="17">
        <f t="shared" ca="1" si="59"/>
        <v>-2.1208897130207127E-3</v>
      </c>
    </row>
    <row r="258" spans="2:28" x14ac:dyDescent="0.15">
      <c r="B258" s="2">
        <f t="shared" ca="1" si="49"/>
        <v>241</v>
      </c>
      <c r="D258" s="3">
        <f t="shared" si="50"/>
        <v>42854</v>
      </c>
      <c r="E258" s="4" t="str">
        <f t="shared" si="46"/>
        <v/>
      </c>
      <c r="F258" s="9" t="str">
        <f ca="1">IFERROR(Returns!E258/E$18-1,"")</f>
        <v/>
      </c>
      <c r="G258" s="4" t="str">
        <f t="shared" si="47"/>
        <v/>
      </c>
      <c r="H258" s="9" t="str">
        <f>IFERROR(Returns!G258/G$18-1,"")</f>
        <v/>
      </c>
      <c r="I258" s="9"/>
      <c r="J258" s="17">
        <f t="shared" ca="1" si="60"/>
        <v>0</v>
      </c>
      <c r="K258" s="17">
        <f ca="1">IFERROR(MIN(J258,0),"")</f>
        <v>0</v>
      </c>
      <c r="L258" s="17" t="str">
        <f ca="1">IFERROR(IF(AND(K258&lt;0,K257&lt;0),(1+K258)*(1+L257)-1,IF(K258&lt;0,K258,"")),"")</f>
        <v/>
      </c>
      <c r="M258" s="9"/>
      <c r="N258" s="17" t="str">
        <f>+IFERROR(G258/G257-1,"")</f>
        <v/>
      </c>
      <c r="O258" s="17" t="str">
        <f ca="1">+IFERROR(J258-N258,"")</f>
        <v/>
      </c>
      <c r="Q258" s="3">
        <f>+'Share Values'!E252</f>
        <v>42263</v>
      </c>
      <c r="R258" s="4">
        <f ca="1">+'Share Values'!CL252</f>
        <v>958850.7919999999</v>
      </c>
      <c r="S258" s="9">
        <f t="shared" ca="1" si="48"/>
        <v>-4.1149208000000104E-2</v>
      </c>
      <c r="T258" s="4">
        <f>+'Share Values'!C252</f>
        <v>13763.8</v>
      </c>
      <c r="U258" s="9">
        <f>Returns!T258/Returns!$T$18-1</f>
        <v>-7.0352709146662695E-2</v>
      </c>
      <c r="V258" s="9"/>
      <c r="W258" s="17">
        <f t="shared" ca="1" si="55"/>
        <v>2.1019623162088275E-2</v>
      </c>
      <c r="X258" s="17">
        <f t="shared" ca="1" si="56"/>
        <v>0</v>
      </c>
      <c r="Y258" s="17" t="str">
        <f t="shared" ca="1" si="57"/>
        <v/>
      </c>
      <c r="Z258" s="17"/>
      <c r="AA258" s="17">
        <f t="shared" si="58"/>
        <v>2.2365498748393664E-2</v>
      </c>
      <c r="AB258" s="17">
        <f t="shared" ca="1" si="59"/>
        <v>-1.3458755863053895E-3</v>
      </c>
    </row>
    <row r="259" spans="2:28" x14ac:dyDescent="0.15">
      <c r="B259" s="2">
        <f t="shared" ca="1" si="49"/>
        <v>242</v>
      </c>
      <c r="D259" s="3">
        <f t="shared" si="50"/>
        <v>42855</v>
      </c>
      <c r="E259" s="4" t="str">
        <f t="shared" si="46"/>
        <v/>
      </c>
      <c r="F259" s="9" t="str">
        <f ca="1">IFERROR(Returns!E259/E$18-1,"")</f>
        <v/>
      </c>
      <c r="G259" s="4" t="str">
        <f t="shared" si="47"/>
        <v/>
      </c>
      <c r="H259" s="9" t="str">
        <f>IFERROR(Returns!G259/G$18-1,"")</f>
        <v/>
      </c>
      <c r="I259" s="9"/>
      <c r="J259" s="17">
        <f t="shared" ca="1" si="60"/>
        <v>0</v>
      </c>
      <c r="K259" s="17">
        <f ca="1">IFERROR(MIN(J259,0),"")</f>
        <v>0</v>
      </c>
      <c r="L259" s="17" t="str">
        <f ca="1">IFERROR(IF(AND(K259&lt;0,K258&lt;0),(1+K259)*(1+L258)-1,IF(K259&lt;0,K259,"")),"")</f>
        <v/>
      </c>
      <c r="M259" s="9"/>
      <c r="N259" s="17" t="str">
        <f>+IFERROR(G259/G258-1,"")</f>
        <v/>
      </c>
      <c r="O259" s="17" t="str">
        <f ca="1">+IFERROR(J259-N259,"")</f>
        <v/>
      </c>
      <c r="Q259" s="3">
        <f>+'Share Values'!E253</f>
        <v>42264</v>
      </c>
      <c r="R259" s="4">
        <f ca="1">+'Share Values'!CL253</f>
        <v>959398.41200000001</v>
      </c>
      <c r="S259" s="9">
        <f t="shared" ca="1" si="48"/>
        <v>-4.0601588000000022E-2</v>
      </c>
      <c r="T259" s="4">
        <f>+'Share Values'!C253</f>
        <v>13787.2</v>
      </c>
      <c r="U259" s="9">
        <f>Returns!T259/Returns!$T$18-1</f>
        <v>-6.8772204736109677E-2</v>
      </c>
      <c r="V259" s="9"/>
      <c r="W259" s="17">
        <f t="shared" ca="1" si="55"/>
        <v>5.7112118441060566E-4</v>
      </c>
      <c r="X259" s="17">
        <f t="shared" ca="1" si="56"/>
        <v>0</v>
      </c>
      <c r="Y259" s="17" t="str">
        <f t="shared" ca="1" si="57"/>
        <v/>
      </c>
      <c r="Z259" s="17"/>
      <c r="AA259" s="17">
        <f t="shared" si="58"/>
        <v>1.7001118877055799E-3</v>
      </c>
      <c r="AB259" s="17">
        <f t="shared" ca="1" si="59"/>
        <v>-1.1289907032949742E-3</v>
      </c>
    </row>
    <row r="260" spans="2:28" x14ac:dyDescent="0.15">
      <c r="B260" s="2">
        <f t="shared" ca="1" si="49"/>
        <v>243</v>
      </c>
      <c r="D260" s="3">
        <f t="shared" si="50"/>
        <v>42856</v>
      </c>
      <c r="E260" s="4" t="str">
        <f t="shared" si="46"/>
        <v/>
      </c>
      <c r="F260" s="9" t="str">
        <f ca="1">IFERROR(Returns!E260/E$18-1,"")</f>
        <v/>
      </c>
      <c r="G260" s="4" t="str">
        <f t="shared" si="47"/>
        <v/>
      </c>
      <c r="H260" s="9" t="str">
        <f>IFERROR(Returns!G260/G$18-1,"")</f>
        <v/>
      </c>
      <c r="I260" s="9"/>
      <c r="J260" s="17">
        <f t="shared" ca="1" si="60"/>
        <v>0</v>
      </c>
      <c r="K260" s="17">
        <f ca="1">IFERROR(MIN(J260,0),"")</f>
        <v>0</v>
      </c>
      <c r="L260" s="17" t="str">
        <f ca="1">IFERROR(IF(AND(K260&lt;0,K259&lt;0),(1+K260)*(1+L259)-1,IF(K260&lt;0,K260,"")),"")</f>
        <v/>
      </c>
      <c r="M260" s="9"/>
      <c r="N260" s="17" t="str">
        <f>+IFERROR(G260/G259-1,"")</f>
        <v/>
      </c>
      <c r="O260" s="17" t="str">
        <f ca="1">+IFERROR(J260-N260,"")</f>
        <v/>
      </c>
      <c r="Q260" s="3">
        <f>+'Share Values'!E254</f>
        <v>42265</v>
      </c>
      <c r="R260" s="4">
        <f ca="1">+'Share Values'!CL254</f>
        <v>950911.28200000001</v>
      </c>
      <c r="S260" s="9">
        <f t="shared" ca="1" si="48"/>
        <v>-4.9088718000000031E-2</v>
      </c>
      <c r="T260" s="4">
        <f>+'Share Values'!C254</f>
        <v>13646.9</v>
      </c>
      <c r="U260" s="9">
        <f>Returns!T260/Returns!$T$18-1</f>
        <v>-7.8248476907074482E-2</v>
      </c>
      <c r="V260" s="9"/>
      <c r="W260" s="17">
        <f t="shared" ca="1" si="55"/>
        <v>-8.846303989921589E-3</v>
      </c>
      <c r="X260" s="17">
        <f t="shared" ca="1" si="56"/>
        <v>-8.846303989921589E-3</v>
      </c>
      <c r="Y260" s="17">
        <f t="shared" ca="1" si="57"/>
        <v>-8.846303989921589E-3</v>
      </c>
      <c r="Z260" s="17"/>
      <c r="AA260" s="17">
        <f t="shared" si="58"/>
        <v>-1.0176105373099764E-2</v>
      </c>
      <c r="AB260" s="17">
        <f t="shared" ca="1" si="59"/>
        <v>1.3298013831781752E-3</v>
      </c>
    </row>
    <row r="261" spans="2:28" x14ac:dyDescent="0.15">
      <c r="B261" s="2">
        <f t="shared" ca="1" si="49"/>
        <v>244</v>
      </c>
      <c r="D261" s="3">
        <f t="shared" si="50"/>
        <v>42857</v>
      </c>
      <c r="E261" s="4" t="str">
        <f t="shared" si="46"/>
        <v/>
      </c>
      <c r="F261" s="9" t="str">
        <f ca="1">IFERROR(Returns!E261/E$18-1,"")</f>
        <v/>
      </c>
      <c r="G261" s="4" t="str">
        <f t="shared" si="47"/>
        <v/>
      </c>
      <c r="H261" s="9" t="str">
        <f>IFERROR(Returns!G261/G$18-1,"")</f>
        <v/>
      </c>
      <c r="I261" s="9"/>
      <c r="J261" s="17">
        <f t="shared" ca="1" si="60"/>
        <v>0</v>
      </c>
      <c r="K261" s="17">
        <f t="shared" ca="1" si="51"/>
        <v>0</v>
      </c>
      <c r="L261" s="17" t="str">
        <f t="shared" ca="1" si="52"/>
        <v/>
      </c>
      <c r="M261" s="9"/>
      <c r="N261" s="17" t="str">
        <f t="shared" si="53"/>
        <v/>
      </c>
      <c r="O261" s="17" t="str">
        <f t="shared" ca="1" si="54"/>
        <v/>
      </c>
      <c r="Q261" s="3">
        <f>+'Share Values'!E255</f>
        <v>42268</v>
      </c>
      <c r="R261" s="4">
        <f ca="1">+'Share Values'!CL255</f>
        <v>958778.99200000009</v>
      </c>
      <c r="S261" s="9">
        <f t="shared" ca="1" si="48"/>
        <v>-4.1221007999999948E-2</v>
      </c>
      <c r="T261" s="4">
        <f>+'Share Values'!C255</f>
        <v>13779.4</v>
      </c>
      <c r="U261" s="9">
        <f>Returns!T261/Returns!$T$18-1</f>
        <v>-6.9299039539627461E-2</v>
      </c>
      <c r="V261" s="9"/>
      <c r="W261" s="17">
        <f t="shared" ca="1" si="55"/>
        <v>8.2738633444880971E-3</v>
      </c>
      <c r="X261" s="17">
        <f t="shared" ca="1" si="56"/>
        <v>0</v>
      </c>
      <c r="Y261" s="17" t="str">
        <f t="shared" ca="1" si="57"/>
        <v/>
      </c>
      <c r="Z261" s="17"/>
      <c r="AA261" s="17">
        <f t="shared" si="58"/>
        <v>9.7091647187272923E-3</v>
      </c>
      <c r="AB261" s="17">
        <f t="shared" ca="1" si="59"/>
        <v>-1.4353013742391951E-3</v>
      </c>
    </row>
    <row r="262" spans="2:28" x14ac:dyDescent="0.15">
      <c r="B262" s="2">
        <f t="shared" ca="1" si="49"/>
        <v>245</v>
      </c>
      <c r="D262" s="3">
        <f t="shared" si="50"/>
        <v>42858</v>
      </c>
      <c r="E262" s="4" t="str">
        <f t="shared" si="46"/>
        <v/>
      </c>
      <c r="F262" s="9" t="str">
        <f ca="1">IFERROR(Returns!E262/E$18-1,"")</f>
        <v/>
      </c>
      <c r="G262" s="4" t="str">
        <f t="shared" si="47"/>
        <v/>
      </c>
      <c r="H262" s="9" t="str">
        <f>IFERROR(Returns!G262/G$18-1,"")</f>
        <v/>
      </c>
      <c r="I262" s="9"/>
      <c r="J262" s="17">
        <f t="shared" ca="1" si="60"/>
        <v>0</v>
      </c>
      <c r="K262" s="17">
        <f t="shared" ca="1" si="51"/>
        <v>0</v>
      </c>
      <c r="L262" s="17" t="str">
        <f t="shared" ca="1" si="52"/>
        <v/>
      </c>
      <c r="M262" s="9"/>
      <c r="N262" s="17" t="str">
        <f t="shared" si="53"/>
        <v/>
      </c>
      <c r="O262" s="17" t="str">
        <f t="shared" ca="1" si="54"/>
        <v/>
      </c>
      <c r="Q262" s="3">
        <f>+'Share Values'!E256</f>
        <v>42269</v>
      </c>
      <c r="R262" s="4">
        <f ca="1">+'Share Values'!CL256</f>
        <v>943430.64199999999</v>
      </c>
      <c r="S262" s="9">
        <f t="shared" ca="1" si="48"/>
        <v>-5.6569357999999959E-2</v>
      </c>
      <c r="T262" s="4">
        <f>+'Share Values'!C256</f>
        <v>13491.1</v>
      </c>
      <c r="U262" s="9">
        <f>Returns!T262/Returns!$T$18-1</f>
        <v>-8.877166439272155E-2</v>
      </c>
      <c r="V262" s="9"/>
      <c r="W262" s="17">
        <f t="shared" ca="1" si="55"/>
        <v>-1.6008225178133717E-2</v>
      </c>
      <c r="X262" s="17">
        <f t="shared" ca="1" si="56"/>
        <v>-1.6008225178133717E-2</v>
      </c>
      <c r="Y262" s="17">
        <f t="shared" ca="1" si="57"/>
        <v>-1.6008225178133717E-2</v>
      </c>
      <c r="Z262" s="17"/>
      <c r="AA262" s="17">
        <f t="shared" si="58"/>
        <v>-2.0922536540052494E-2</v>
      </c>
      <c r="AB262" s="17">
        <f t="shared" ca="1" si="59"/>
        <v>4.9143113619187773E-3</v>
      </c>
    </row>
    <row r="263" spans="2:28" x14ac:dyDescent="0.15">
      <c r="B263" s="2">
        <f t="shared" ca="1" si="49"/>
        <v>246</v>
      </c>
      <c r="D263" s="3">
        <f t="shared" si="50"/>
        <v>42859</v>
      </c>
      <c r="E263" s="4" t="str">
        <f t="shared" si="46"/>
        <v/>
      </c>
      <c r="F263" s="9" t="str">
        <f ca="1">IFERROR(Returns!E263/E$18-1,"")</f>
        <v/>
      </c>
      <c r="G263" s="4" t="str">
        <f t="shared" si="47"/>
        <v/>
      </c>
      <c r="H263" s="9" t="str">
        <f>IFERROR(Returns!G263/G$18-1,"")</f>
        <v/>
      </c>
      <c r="I263" s="9"/>
      <c r="J263" s="17">
        <f t="shared" ca="1" si="60"/>
        <v>0</v>
      </c>
      <c r="K263" s="17">
        <f t="shared" ca="1" si="51"/>
        <v>0</v>
      </c>
      <c r="L263" s="17" t="str">
        <f t="shared" ca="1" si="52"/>
        <v/>
      </c>
      <c r="M263" s="9"/>
      <c r="N263" s="17" t="str">
        <f t="shared" si="53"/>
        <v/>
      </c>
      <c r="O263" s="17" t="str">
        <f t="shared" ca="1" si="54"/>
        <v/>
      </c>
      <c r="Q263" s="3">
        <f>+'Share Values'!E257</f>
        <v>42270</v>
      </c>
      <c r="R263" s="4">
        <f ca="1">+'Share Values'!CL257</f>
        <v>934392.78200000001</v>
      </c>
      <c r="S263" s="9">
        <f t="shared" ca="1" si="48"/>
        <v>-6.5607218000000023E-2</v>
      </c>
      <c r="T263" s="4">
        <f>+'Share Values'!C257</f>
        <v>13383.7</v>
      </c>
      <c r="U263" s="9">
        <f>Returns!T263/Returns!$T$18-1</f>
        <v>-9.6025774379618123E-2</v>
      </c>
      <c r="V263" s="9"/>
      <c r="W263" s="17">
        <f t="shared" ca="1" si="55"/>
        <v>-9.5797821245665604E-3</v>
      </c>
      <c r="X263" s="17">
        <f t="shared" ca="1" si="56"/>
        <v>-9.5797821245665604E-3</v>
      </c>
      <c r="Y263" s="17">
        <f t="shared" ca="1" si="57"/>
        <v>-2.5434651993292756E-2</v>
      </c>
      <c r="Z263" s="17"/>
      <c r="AA263" s="17">
        <f t="shared" si="58"/>
        <v>-7.9608037891646388E-3</v>
      </c>
      <c r="AB263" s="17">
        <f t="shared" ca="1" si="59"/>
        <v>-1.6189783354019216E-3</v>
      </c>
    </row>
    <row r="264" spans="2:28" x14ac:dyDescent="0.15">
      <c r="B264" s="2">
        <f t="shared" ca="1" si="49"/>
        <v>247</v>
      </c>
      <c r="D264" s="3">
        <f t="shared" si="50"/>
        <v>42860</v>
      </c>
      <c r="E264" s="4" t="str">
        <f t="shared" si="46"/>
        <v/>
      </c>
      <c r="F264" s="9" t="str">
        <f ca="1">IFERROR(Returns!E264/E$18-1,"")</f>
        <v/>
      </c>
      <c r="G264" s="4" t="str">
        <f t="shared" si="47"/>
        <v/>
      </c>
      <c r="H264" s="9" t="str">
        <f>IFERROR(Returns!G264/G$18-1,"")</f>
        <v/>
      </c>
      <c r="I264" s="9"/>
      <c r="J264" s="17">
        <f t="shared" ca="1" si="60"/>
        <v>0</v>
      </c>
      <c r="K264" s="17">
        <f t="shared" ca="1" si="51"/>
        <v>0</v>
      </c>
      <c r="L264" s="17" t="str">
        <f t="shared" ca="1" si="52"/>
        <v/>
      </c>
      <c r="M264" s="9"/>
      <c r="N264" s="17" t="str">
        <f t="shared" si="53"/>
        <v/>
      </c>
      <c r="O264" s="17" t="str">
        <f t="shared" ca="1" si="54"/>
        <v/>
      </c>
      <c r="Q264" s="3">
        <f>+'Share Values'!E258</f>
        <v>42271</v>
      </c>
      <c r="R264" s="4">
        <f ca="1">+'Share Values'!CL258</f>
        <v>929078.51199999999</v>
      </c>
      <c r="S264" s="9">
        <f t="shared" ca="1" si="48"/>
        <v>-7.0921487999999977E-2</v>
      </c>
      <c r="T264" s="4">
        <f>+'Share Values'!C258</f>
        <v>13338.7</v>
      </c>
      <c r="U264" s="9">
        <f>Returns!T264/Returns!$T$18-1</f>
        <v>-9.9065205938373757E-2</v>
      </c>
      <c r="V264" s="9"/>
      <c r="W264" s="17">
        <f t="shared" ca="1" si="55"/>
        <v>-5.6874048070290062E-3</v>
      </c>
      <c r="X264" s="17">
        <f t="shared" ca="1" si="56"/>
        <v>-5.6874048070290062E-3</v>
      </c>
      <c r="Y264" s="17">
        <f t="shared" ca="1" si="57"/>
        <v>-3.0977399638310033E-2</v>
      </c>
      <c r="Z264" s="17"/>
      <c r="AA264" s="17">
        <f t="shared" si="58"/>
        <v>-3.3622989158453853E-3</v>
      </c>
      <c r="AB264" s="17">
        <f t="shared" ca="1" si="59"/>
        <v>-2.3251058911836209E-3</v>
      </c>
    </row>
    <row r="265" spans="2:28" x14ac:dyDescent="0.15">
      <c r="B265" s="2">
        <f t="shared" ca="1" si="49"/>
        <v>248</v>
      </c>
      <c r="D265" s="3">
        <f t="shared" si="50"/>
        <v>42861</v>
      </c>
      <c r="E265" s="4" t="str">
        <f t="shared" si="46"/>
        <v/>
      </c>
      <c r="F265" s="9" t="str">
        <f ca="1">IFERROR(Returns!E265/E$18-1,"")</f>
        <v/>
      </c>
      <c r="G265" s="4" t="str">
        <f t="shared" si="47"/>
        <v/>
      </c>
      <c r="H265" s="9" t="str">
        <f>IFERROR(Returns!G265/G$18-1,"")</f>
        <v/>
      </c>
      <c r="I265" s="9"/>
      <c r="J265" s="17">
        <f t="shared" ca="1" si="60"/>
        <v>0</v>
      </c>
      <c r="K265" s="17">
        <f t="shared" ca="1" si="51"/>
        <v>0</v>
      </c>
      <c r="L265" s="17" t="str">
        <f t="shared" ca="1" si="52"/>
        <v/>
      </c>
      <c r="M265" s="9"/>
      <c r="N265" s="17" t="str">
        <f t="shared" si="53"/>
        <v/>
      </c>
      <c r="O265" s="17" t="str">
        <f t="shared" ca="1" si="54"/>
        <v/>
      </c>
      <c r="Q265" s="3">
        <f>+'Share Values'!E259</f>
        <v>42272</v>
      </c>
      <c r="R265" s="4">
        <f ca="1">+'Share Values'!CL259</f>
        <v>927410.45199999982</v>
      </c>
      <c r="S265" s="9">
        <f t="shared" ca="1" si="48"/>
        <v>-7.258954800000017E-2</v>
      </c>
      <c r="T265" s="4">
        <f>+'Share Values'!C259</f>
        <v>13378.6</v>
      </c>
      <c r="U265" s="9">
        <f>Returns!T265/Returns!$T$18-1</f>
        <v>-9.6370243289610524E-2</v>
      </c>
      <c r="V265" s="9"/>
      <c r="W265" s="17">
        <f t="shared" ca="1" si="55"/>
        <v>-1.7953918624266096E-3</v>
      </c>
      <c r="X265" s="17">
        <f t="shared" ca="1" si="56"/>
        <v>-1.7953918624266096E-3</v>
      </c>
      <c r="Y265" s="17">
        <f t="shared" ca="1" si="57"/>
        <v>-3.2717174929506876E-2</v>
      </c>
      <c r="Z265" s="17"/>
      <c r="AA265" s="17">
        <f t="shared" si="58"/>
        <v>2.9912960033586788E-3</v>
      </c>
      <c r="AB265" s="17">
        <f t="shared" ca="1" si="59"/>
        <v>-4.7866878657852885E-3</v>
      </c>
    </row>
    <row r="266" spans="2:28" x14ac:dyDescent="0.15">
      <c r="B266" s="2">
        <f t="shared" ca="1" si="49"/>
        <v>249</v>
      </c>
      <c r="D266" s="3">
        <f t="shared" si="50"/>
        <v>42862</v>
      </c>
      <c r="E266" s="4" t="str">
        <f t="shared" si="46"/>
        <v/>
      </c>
      <c r="F266" s="9" t="str">
        <f ca="1">IFERROR(Returns!E266/E$18-1,"")</f>
        <v/>
      </c>
      <c r="G266" s="4" t="str">
        <f t="shared" si="47"/>
        <v/>
      </c>
      <c r="H266" s="9" t="str">
        <f>IFERROR(Returns!G266/G$18-1,"")</f>
        <v/>
      </c>
      <c r="I266" s="9"/>
      <c r="J266" s="17">
        <f t="shared" ca="1" si="60"/>
        <v>0</v>
      </c>
      <c r="K266" s="17">
        <f t="shared" ca="1" si="51"/>
        <v>0</v>
      </c>
      <c r="L266" s="17" t="str">
        <f t="shared" ca="1" si="52"/>
        <v/>
      </c>
      <c r="M266" s="9"/>
      <c r="N266" s="17" t="str">
        <f t="shared" si="53"/>
        <v/>
      </c>
      <c r="O266" s="17" t="str">
        <f t="shared" ca="1" si="54"/>
        <v/>
      </c>
      <c r="Q266" s="3">
        <f>+'Share Values'!E260</f>
        <v>42275</v>
      </c>
      <c r="R266" s="4">
        <f ca="1">+'Share Values'!CL260</f>
        <v>908585.27199999988</v>
      </c>
      <c r="S266" s="9">
        <f t="shared" ca="1" si="48"/>
        <v>-9.1414728000000167E-2</v>
      </c>
      <c r="T266" s="4">
        <f>+'Share Values'!C260</f>
        <v>13004.6</v>
      </c>
      <c r="U266" s="9">
        <f>Returns!T266/Returns!$T$18-1</f>
        <v>-0.12163129668904582</v>
      </c>
      <c r="V266" s="9"/>
      <c r="W266" s="17">
        <f t="shared" ca="1" si="55"/>
        <v>-2.0298649815087444E-2</v>
      </c>
      <c r="X266" s="17">
        <f t="shared" ca="1" si="56"/>
        <v>-2.0298649815087444E-2</v>
      </c>
      <c r="Y266" s="17">
        <f t="shared" ca="1" si="57"/>
        <v>-5.2351710267761309E-2</v>
      </c>
      <c r="Z266" s="17"/>
      <c r="AA266" s="17">
        <f t="shared" si="58"/>
        <v>-2.7955092461094622E-2</v>
      </c>
      <c r="AB266" s="17">
        <f t="shared" ca="1" si="59"/>
        <v>7.6564426460071777E-3</v>
      </c>
    </row>
    <row r="267" spans="2:28" x14ac:dyDescent="0.15">
      <c r="B267" s="2">
        <f t="shared" ca="1" si="49"/>
        <v>250</v>
      </c>
      <c r="D267" s="3">
        <f t="shared" si="50"/>
        <v>42863</v>
      </c>
      <c r="E267" s="4" t="str">
        <f t="shared" si="46"/>
        <v/>
      </c>
      <c r="F267" s="9" t="str">
        <f ca="1">IFERROR(Returns!E267/E$18-1,"")</f>
        <v/>
      </c>
      <c r="G267" s="4" t="str">
        <f t="shared" si="47"/>
        <v/>
      </c>
      <c r="H267" s="9" t="str">
        <f>IFERROR(Returns!G267/G$18-1,"")</f>
        <v/>
      </c>
      <c r="I267" s="9"/>
      <c r="J267" s="17">
        <f t="shared" ca="1" si="60"/>
        <v>0</v>
      </c>
      <c r="K267" s="17">
        <f t="shared" ca="1" si="51"/>
        <v>0</v>
      </c>
      <c r="L267" s="17" t="str">
        <f t="shared" ca="1" si="52"/>
        <v/>
      </c>
      <c r="M267" s="9"/>
      <c r="N267" s="17" t="str">
        <f t="shared" si="53"/>
        <v/>
      </c>
      <c r="O267" s="17" t="str">
        <f t="shared" ca="1" si="54"/>
        <v/>
      </c>
      <c r="Q267" s="3">
        <f>+'Share Values'!E261</f>
        <v>42276</v>
      </c>
      <c r="R267" s="4">
        <f ca="1">+'Share Values'!CL261</f>
        <v>907732.63199999998</v>
      </c>
      <c r="S267" s="9">
        <f t="shared" ca="1" si="48"/>
        <v>-9.2267368000000016E-2</v>
      </c>
      <c r="T267" s="4">
        <f>+'Share Values'!C261</f>
        <v>13037</v>
      </c>
      <c r="U267" s="9">
        <f>Returns!T267/Returns!$T$18-1</f>
        <v>-0.1194429059667419</v>
      </c>
      <c r="V267" s="9"/>
      <c r="W267" s="17">
        <f t="shared" ca="1" si="55"/>
        <v>-9.3842595326587563E-4</v>
      </c>
      <c r="X267" s="17">
        <f t="shared" ca="1" si="56"/>
        <v>-9.3842595326587563E-4</v>
      </c>
      <c r="Y267" s="17">
        <f t="shared" ca="1" si="57"/>
        <v>-5.3241008017414049E-2</v>
      </c>
      <c r="Z267" s="17"/>
      <c r="AA267" s="17">
        <f t="shared" si="58"/>
        <v>2.4914261107606972E-3</v>
      </c>
      <c r="AB267" s="17">
        <f t="shared" ca="1" si="59"/>
        <v>-3.4298520640265728E-3</v>
      </c>
    </row>
    <row r="268" spans="2:28" x14ac:dyDescent="0.15">
      <c r="B268" s="2">
        <f t="shared" ca="1" si="49"/>
        <v>251</v>
      </c>
      <c r="D268" s="3">
        <f t="shared" si="50"/>
        <v>42864</v>
      </c>
      <c r="E268" s="4" t="str">
        <f t="shared" si="46"/>
        <v/>
      </c>
      <c r="F268" s="9" t="str">
        <f ca="1">IFERROR(Returns!E268/E$18-1,"")</f>
        <v/>
      </c>
      <c r="G268" s="4" t="str">
        <f t="shared" si="47"/>
        <v/>
      </c>
      <c r="H268" s="9" t="str">
        <f>IFERROR(Returns!G268/G$18-1,"")</f>
        <v/>
      </c>
      <c r="I268" s="9"/>
      <c r="J268" s="17">
        <f t="shared" ca="1" si="60"/>
        <v>0</v>
      </c>
      <c r="K268" s="17">
        <f t="shared" ca="1" si="51"/>
        <v>0</v>
      </c>
      <c r="L268" s="17" t="str">
        <f t="shared" ca="1" si="52"/>
        <v/>
      </c>
      <c r="M268" s="9"/>
      <c r="N268" s="17" t="str">
        <f t="shared" si="53"/>
        <v/>
      </c>
      <c r="O268" s="17" t="str">
        <f t="shared" ca="1" si="54"/>
        <v/>
      </c>
      <c r="Q268" s="3">
        <f>+'Share Values'!E262</f>
        <v>42277</v>
      </c>
      <c r="R268" s="4">
        <f ca="1">+'Share Values'!CL262</f>
        <v>923593.00199999975</v>
      </c>
      <c r="S268" s="9">
        <f t="shared" ca="1" si="48"/>
        <v>-7.6406998000000281E-2</v>
      </c>
      <c r="T268" s="4">
        <f>+'Share Values'!C262</f>
        <v>13307</v>
      </c>
      <c r="U268" s="9">
        <f>Returns!T268/Returns!$T$18-1</f>
        <v>-0.10120631661420831</v>
      </c>
      <c r="V268" s="9"/>
      <c r="W268" s="17">
        <f t="shared" ca="1" si="55"/>
        <v>1.747251276519024E-2</v>
      </c>
      <c r="X268" s="17">
        <f t="shared" ca="1" si="56"/>
        <v>0</v>
      </c>
      <c r="Y268" s="17" t="str">
        <f t="shared" ca="1" si="57"/>
        <v/>
      </c>
      <c r="Z268" s="17"/>
      <c r="AA268" s="17">
        <f t="shared" si="58"/>
        <v>2.0710286108767351E-2</v>
      </c>
      <c r="AB268" s="17">
        <f t="shared" ca="1" si="59"/>
        <v>-3.2377733435771106E-3</v>
      </c>
    </row>
    <row r="269" spans="2:28" x14ac:dyDescent="0.15">
      <c r="B269" s="2">
        <f t="shared" ca="1" si="49"/>
        <v>252</v>
      </c>
      <c r="D269" s="3">
        <f t="shared" si="50"/>
        <v>42865</v>
      </c>
      <c r="E269" s="4" t="str">
        <f t="shared" si="46"/>
        <v/>
      </c>
      <c r="F269" s="9" t="str">
        <f ca="1">IFERROR(Returns!E269/E$18-1,"")</f>
        <v/>
      </c>
      <c r="G269" s="4" t="str">
        <f t="shared" si="47"/>
        <v/>
      </c>
      <c r="H269" s="9" t="str">
        <f>IFERROR(Returns!G269/G$18-1,"")</f>
        <v/>
      </c>
      <c r="I269" s="9"/>
      <c r="J269" s="17">
        <f t="shared" ca="1" si="60"/>
        <v>0</v>
      </c>
      <c r="K269" s="17">
        <f t="shared" ca="1" si="51"/>
        <v>0</v>
      </c>
      <c r="L269" s="17" t="str">
        <f t="shared" ca="1" si="52"/>
        <v/>
      </c>
      <c r="M269" s="9"/>
      <c r="N269" s="17" t="str">
        <f t="shared" si="53"/>
        <v/>
      </c>
      <c r="O269" s="17" t="str">
        <f t="shared" ca="1" si="54"/>
        <v/>
      </c>
      <c r="Q269" s="3">
        <f>+'Share Values'!E263</f>
        <v>42278</v>
      </c>
      <c r="R269" s="4">
        <f ca="1">+'Share Values'!CL263</f>
        <v>918354.06200000003</v>
      </c>
      <c r="S269" s="9">
        <f t="shared" ca="1" si="48"/>
        <v>-8.1645937999999973E-2</v>
      </c>
      <c r="T269" s="4">
        <f>+'Share Values'!C263</f>
        <v>13241.9</v>
      </c>
      <c r="U269" s="9">
        <f>Returns!T269/Returns!$T$18-1</f>
        <v>-0.10560336093587475</v>
      </c>
      <c r="V269" s="9"/>
      <c r="W269" s="17">
        <f t="shared" ca="1" si="55"/>
        <v>-5.6723470063707593E-3</v>
      </c>
      <c r="X269" s="17">
        <f t="shared" ca="1" si="56"/>
        <v>-5.6723470063707593E-3</v>
      </c>
      <c r="Y269" s="17">
        <f t="shared" ca="1" si="57"/>
        <v>-5.6723470063707593E-3</v>
      </c>
      <c r="Z269" s="17"/>
      <c r="AA269" s="17">
        <f t="shared" si="58"/>
        <v>-4.8921620199895433E-3</v>
      </c>
      <c r="AB269" s="17">
        <f t="shared" ca="1" si="59"/>
        <v>-7.8018498638121603E-4</v>
      </c>
    </row>
    <row r="270" spans="2:28" x14ac:dyDescent="0.15">
      <c r="B270" s="2">
        <f t="shared" ca="1" si="49"/>
        <v>253</v>
      </c>
      <c r="D270" s="3">
        <f t="shared" si="50"/>
        <v>42866</v>
      </c>
      <c r="E270" s="4" t="str">
        <f t="shared" si="46"/>
        <v/>
      </c>
      <c r="F270" s="9" t="str">
        <f ca="1">IFERROR(Returns!E270/E$18-1,"")</f>
        <v/>
      </c>
      <c r="G270" s="4" t="str">
        <f t="shared" si="47"/>
        <v/>
      </c>
      <c r="H270" s="9" t="str">
        <f>IFERROR(Returns!G270/G$18-1,"")</f>
        <v/>
      </c>
      <c r="I270" s="9"/>
      <c r="J270" s="17">
        <f t="shared" ca="1" si="60"/>
        <v>0</v>
      </c>
      <c r="K270" s="17">
        <f t="shared" ca="1" si="51"/>
        <v>0</v>
      </c>
      <c r="L270" s="17" t="str">
        <f t="shared" ca="1" si="52"/>
        <v/>
      </c>
      <c r="M270" s="9"/>
      <c r="N270" s="17" t="str">
        <f t="shared" si="53"/>
        <v/>
      </c>
      <c r="O270" s="17" t="str">
        <f t="shared" ca="1" si="54"/>
        <v/>
      </c>
      <c r="Q270" s="3">
        <f>+'Share Values'!E264</f>
        <v>42279</v>
      </c>
      <c r="R270" s="4">
        <f ca="1">+'Share Values'!CL264</f>
        <v>927272.86199999996</v>
      </c>
      <c r="S270" s="9">
        <f t="shared" ca="1" si="48"/>
        <v>-7.272713800000008E-2</v>
      </c>
      <c r="T270" s="4">
        <f>+'Share Values'!C264</f>
        <v>13339.7</v>
      </c>
      <c r="U270" s="9">
        <f>Returns!T270/Returns!$T$18-1</f>
        <v>-9.8997663014845916E-2</v>
      </c>
      <c r="V270" s="9"/>
      <c r="W270" s="17">
        <f t="shared" ca="1" si="55"/>
        <v>9.711722710276316E-3</v>
      </c>
      <c r="X270" s="17">
        <f t="shared" ca="1" si="56"/>
        <v>0</v>
      </c>
      <c r="Y270" s="17" t="str">
        <f t="shared" ca="1" si="57"/>
        <v/>
      </c>
      <c r="Z270" s="17"/>
      <c r="AA270" s="17">
        <f t="shared" si="58"/>
        <v>7.3856470748157044E-3</v>
      </c>
      <c r="AB270" s="17">
        <f t="shared" ca="1" si="59"/>
        <v>2.3260756354606116E-3</v>
      </c>
    </row>
    <row r="271" spans="2:28" x14ac:dyDescent="0.15">
      <c r="B271" s="2">
        <f t="shared" ca="1" si="49"/>
        <v>254</v>
      </c>
      <c r="D271" s="3">
        <f t="shared" si="50"/>
        <v>42867</v>
      </c>
      <c r="E271" s="4" t="str">
        <f t="shared" si="46"/>
        <v/>
      </c>
      <c r="F271" s="9" t="str">
        <f ca="1">IFERROR(Returns!E271/E$18-1,"")</f>
        <v/>
      </c>
      <c r="G271" s="4" t="str">
        <f t="shared" si="47"/>
        <v/>
      </c>
      <c r="H271" s="9" t="str">
        <f>IFERROR(Returns!G271/G$18-1,"")</f>
        <v/>
      </c>
      <c r="I271" s="9"/>
      <c r="J271" s="17">
        <f t="shared" ca="1" si="60"/>
        <v>0</v>
      </c>
      <c r="K271" s="17">
        <f t="shared" ca="1" si="51"/>
        <v>0</v>
      </c>
      <c r="L271" s="17" t="str">
        <f t="shared" ca="1" si="52"/>
        <v/>
      </c>
      <c r="M271" s="9"/>
      <c r="N271" s="17" t="str">
        <f t="shared" si="53"/>
        <v/>
      </c>
      <c r="O271" s="17" t="str">
        <f t="shared" ca="1" si="54"/>
        <v/>
      </c>
      <c r="Q271" s="3">
        <f>+'Share Values'!E265</f>
        <v>42282</v>
      </c>
      <c r="R271" s="4">
        <f ca="1">+'Share Values'!CL265</f>
        <v>942411.81199999992</v>
      </c>
      <c r="S271" s="9">
        <f t="shared" ca="1" si="48"/>
        <v>-5.7588188000000096E-2</v>
      </c>
      <c r="T271" s="4">
        <f>+'Share Values'!C265</f>
        <v>13552.2</v>
      </c>
      <c r="U271" s="9">
        <f>Returns!T271/Returns!$T$18-1</f>
        <v>-8.4644791765166705E-2</v>
      </c>
      <c r="V271" s="9"/>
      <c r="W271" s="17">
        <f t="shared" ca="1" si="55"/>
        <v>1.6326316255333317E-2</v>
      </c>
      <c r="X271" s="17">
        <f t="shared" ca="1" si="56"/>
        <v>0</v>
      </c>
      <c r="Y271" s="17" t="str">
        <f t="shared" ca="1" si="57"/>
        <v/>
      </c>
      <c r="Z271" s="17"/>
      <c r="AA271" s="17">
        <f t="shared" si="58"/>
        <v>1.5929893475865375E-2</v>
      </c>
      <c r="AB271" s="17">
        <f t="shared" ca="1" si="59"/>
        <v>3.9642277946794202E-4</v>
      </c>
    </row>
    <row r="272" spans="2:28" x14ac:dyDescent="0.15">
      <c r="B272" s="2">
        <f t="shared" ca="1" si="49"/>
        <v>255</v>
      </c>
      <c r="D272" s="3">
        <f t="shared" si="50"/>
        <v>42868</v>
      </c>
      <c r="E272" s="4" t="str">
        <f t="shared" si="46"/>
        <v/>
      </c>
      <c r="F272" s="9" t="str">
        <f ca="1">IFERROR(Returns!E272/E$18-1,"")</f>
        <v/>
      </c>
      <c r="G272" s="4" t="str">
        <f t="shared" si="47"/>
        <v/>
      </c>
      <c r="H272" s="9" t="str">
        <f>IFERROR(Returns!G272/G$18-1,"")</f>
        <v/>
      </c>
      <c r="I272" s="9"/>
      <c r="J272" s="17">
        <f t="shared" ca="1" si="60"/>
        <v>0</v>
      </c>
      <c r="K272" s="17">
        <f t="shared" ca="1" si="51"/>
        <v>0</v>
      </c>
      <c r="L272" s="17" t="str">
        <f t="shared" ca="1" si="52"/>
        <v/>
      </c>
      <c r="M272" s="9"/>
      <c r="N272" s="17" t="str">
        <f t="shared" si="53"/>
        <v/>
      </c>
      <c r="O272" s="17" t="str">
        <f t="shared" ca="1" si="54"/>
        <v/>
      </c>
      <c r="Q272" s="3">
        <f>+'Share Values'!E266</f>
        <v>42283</v>
      </c>
      <c r="R272" s="4">
        <f ca="1">+'Share Values'!CL266</f>
        <v>950835.402</v>
      </c>
      <c r="S272" s="9">
        <f t="shared" ca="1" si="48"/>
        <v>-4.9164597999999948E-2</v>
      </c>
      <c r="T272" s="4">
        <f>+'Share Values'!C266</f>
        <v>13647.3</v>
      </c>
      <c r="U272" s="9">
        <f>Returns!T272/Returns!$T$18-1</f>
        <v>-7.8221459737663257E-2</v>
      </c>
      <c r="V272" s="9"/>
      <c r="W272" s="17">
        <f t="shared" ca="1" si="55"/>
        <v>8.9383323646203827E-3</v>
      </c>
      <c r="X272" s="17">
        <f t="shared" ca="1" si="56"/>
        <v>0</v>
      </c>
      <c r="Y272" s="17" t="str">
        <f t="shared" ca="1" si="57"/>
        <v/>
      </c>
      <c r="Z272" s="17"/>
      <c r="AA272" s="17">
        <f t="shared" si="58"/>
        <v>7.017310842519997E-3</v>
      </c>
      <c r="AB272" s="17">
        <f t="shared" ca="1" si="59"/>
        <v>1.9210215221003857E-3</v>
      </c>
    </row>
    <row r="273" spans="2:28" x14ac:dyDescent="0.15">
      <c r="B273" s="2">
        <f t="shared" ca="1" si="49"/>
        <v>256</v>
      </c>
      <c r="D273" s="3">
        <f t="shared" si="50"/>
        <v>42869</v>
      </c>
      <c r="E273" s="4" t="str">
        <f t="shared" si="46"/>
        <v/>
      </c>
      <c r="F273" s="9" t="str">
        <f ca="1">IFERROR(Returns!E273/E$18-1,"")</f>
        <v/>
      </c>
      <c r="G273" s="4" t="str">
        <f t="shared" si="47"/>
        <v/>
      </c>
      <c r="H273" s="9" t="str">
        <f>IFERROR(Returns!G273/G$18-1,"")</f>
        <v/>
      </c>
      <c r="I273" s="9"/>
      <c r="J273" s="17">
        <f t="shared" ca="1" si="60"/>
        <v>0</v>
      </c>
      <c r="K273" s="17">
        <f t="shared" ca="1" si="51"/>
        <v>0</v>
      </c>
      <c r="L273" s="17" t="str">
        <f t="shared" ca="1" si="52"/>
        <v/>
      </c>
      <c r="M273" s="9"/>
      <c r="N273" s="17" t="str">
        <f t="shared" si="53"/>
        <v/>
      </c>
      <c r="O273" s="17" t="str">
        <f t="shared" ca="1" si="54"/>
        <v/>
      </c>
      <c r="Q273" s="3">
        <f>+'Share Values'!E267</f>
        <v>42284</v>
      </c>
      <c r="R273" s="4">
        <f ca="1">+'Share Values'!CL267</f>
        <v>964864.35199999984</v>
      </c>
      <c r="S273" s="9">
        <f t="shared" ca="1" si="48"/>
        <v>-3.513564800000013E-2</v>
      </c>
      <c r="T273" s="4">
        <f>+'Share Values'!C267</f>
        <v>13868.4</v>
      </c>
      <c r="U273" s="9">
        <f>Returns!T273/Returns!$T$18-1</f>
        <v>-6.3287719345644144E-2</v>
      </c>
      <c r="V273" s="9"/>
      <c r="W273" s="17">
        <f t="shared" ca="1" si="55"/>
        <v>1.4754341256637327E-2</v>
      </c>
      <c r="X273" s="17">
        <f t="shared" ca="1" si="56"/>
        <v>0</v>
      </c>
      <c r="Y273" s="17" t="str">
        <f t="shared" ca="1" si="57"/>
        <v/>
      </c>
      <c r="Z273" s="17"/>
      <c r="AA273" s="17">
        <f t="shared" si="58"/>
        <v>1.620100679255243E-2</v>
      </c>
      <c r="AB273" s="17">
        <f t="shared" ca="1" si="59"/>
        <v>-1.4466655359151037E-3</v>
      </c>
    </row>
    <row r="274" spans="2:28" x14ac:dyDescent="0.15">
      <c r="B274" s="2">
        <f t="shared" ca="1" si="49"/>
        <v>257</v>
      </c>
      <c r="D274" s="3">
        <f t="shared" si="50"/>
        <v>42870</v>
      </c>
      <c r="E274" s="4" t="str">
        <f t="shared" ref="E274:E337" si="61">+IFERROR(VLOOKUP(D274,$Q$18:$U$1048576,COLUMNS($Q$18:$R$18),FALSE),"")</f>
        <v/>
      </c>
      <c r="F274" s="9" t="str">
        <f ca="1">IFERROR(Returns!E274/E$18-1,"")</f>
        <v/>
      </c>
      <c r="G274" s="4" t="str">
        <f t="shared" ref="G274:G337" si="62">+IFERROR(VLOOKUP(D274,$Q$18:$U$1048576,COLUMNS($Q$18:$T$18),FALSE),"")</f>
        <v/>
      </c>
      <c r="H274" s="9" t="str">
        <f>IFERROR(Returns!G274/G$18-1,"")</f>
        <v/>
      </c>
      <c r="I274" s="9"/>
      <c r="J274" s="17">
        <f t="shared" ca="1" si="60"/>
        <v>0</v>
      </c>
      <c r="K274" s="17">
        <f t="shared" ca="1" si="51"/>
        <v>0</v>
      </c>
      <c r="L274" s="17" t="str">
        <f t="shared" ca="1" si="52"/>
        <v/>
      </c>
      <c r="M274" s="9"/>
      <c r="N274" s="17" t="str">
        <f t="shared" si="53"/>
        <v/>
      </c>
      <c r="O274" s="17" t="str">
        <f t="shared" ca="1" si="54"/>
        <v/>
      </c>
      <c r="Q274" s="3">
        <f>+'Share Values'!E268</f>
        <v>42285</v>
      </c>
      <c r="R274" s="4">
        <f ca="1">+'Share Values'!CL268</f>
        <v>972480.82199999993</v>
      </c>
      <c r="S274" s="9">
        <f t="shared" ref="S274:S337" ca="1" si="63">R274/$R$18-1</f>
        <v>-2.7519178000000033E-2</v>
      </c>
      <c r="T274" s="4">
        <f>+'Share Values'!C268</f>
        <v>13978.7</v>
      </c>
      <c r="U274" s="9">
        <f>Returns!T274/Returns!$T$18-1</f>
        <v>-5.5837734880516465E-2</v>
      </c>
      <c r="V274" s="9"/>
      <c r="W274" s="17">
        <f t="shared" ca="1" si="55"/>
        <v>7.8938246440678483E-3</v>
      </c>
      <c r="X274" s="17">
        <f t="shared" ca="1" si="56"/>
        <v>0</v>
      </c>
      <c r="Y274" s="17" t="str">
        <f t="shared" ca="1" si="57"/>
        <v/>
      </c>
      <c r="Z274" s="17"/>
      <c r="AA274" s="17">
        <f t="shared" si="58"/>
        <v>7.9533327564824674E-3</v>
      </c>
      <c r="AB274" s="17">
        <f t="shared" ca="1" si="59"/>
        <v>-5.9508112414619063E-5</v>
      </c>
    </row>
    <row r="275" spans="2:28" x14ac:dyDescent="0.15">
      <c r="B275" s="2">
        <f t="shared" ca="1" si="49"/>
        <v>258</v>
      </c>
      <c r="D275" s="3">
        <f t="shared" si="50"/>
        <v>42871</v>
      </c>
      <c r="E275" s="4" t="str">
        <f t="shared" si="61"/>
        <v/>
      </c>
      <c r="F275" s="9" t="str">
        <f ca="1">IFERROR(Returns!E275/E$18-1,"")</f>
        <v/>
      </c>
      <c r="G275" s="4" t="str">
        <f t="shared" si="62"/>
        <v/>
      </c>
      <c r="H275" s="9" t="str">
        <f>IFERROR(Returns!G275/G$18-1,"")</f>
        <v/>
      </c>
      <c r="I275" s="9"/>
      <c r="J275" s="17">
        <f t="shared" ca="1" si="60"/>
        <v>0</v>
      </c>
      <c r="K275" s="17">
        <f t="shared" ca="1" si="51"/>
        <v>0</v>
      </c>
      <c r="L275" s="17" t="str">
        <f t="shared" ca="1" si="52"/>
        <v/>
      </c>
      <c r="M275" s="9"/>
      <c r="N275" s="17" t="str">
        <f t="shared" si="53"/>
        <v/>
      </c>
      <c r="O275" s="17" t="str">
        <f t="shared" ca="1" si="54"/>
        <v/>
      </c>
      <c r="Q275" s="3">
        <f>+'Share Values'!E269</f>
        <v>42286</v>
      </c>
      <c r="R275" s="4">
        <f ca="1">+'Share Values'!CL269</f>
        <v>974339.20199999993</v>
      </c>
      <c r="S275" s="9">
        <f t="shared" ca="1" si="63"/>
        <v>-2.5660798000000096E-2</v>
      </c>
      <c r="T275" s="4">
        <f>+'Share Values'!C269</f>
        <v>13964.4</v>
      </c>
      <c r="U275" s="9">
        <f>Returns!T275/Returns!$T$18-1</f>
        <v>-5.6803598686965606E-2</v>
      </c>
      <c r="V275" s="9"/>
      <c r="W275" s="17">
        <f t="shared" ca="1" si="55"/>
        <v>1.9109682761435653E-3</v>
      </c>
      <c r="X275" s="17">
        <f t="shared" ca="1" si="56"/>
        <v>0</v>
      </c>
      <c r="Y275" s="17" t="str">
        <f t="shared" ca="1" si="57"/>
        <v/>
      </c>
      <c r="Z275" s="17"/>
      <c r="AA275" s="17">
        <f t="shared" si="58"/>
        <v>-1.0229849699900928E-3</v>
      </c>
      <c r="AB275" s="17">
        <f t="shared" ca="1" si="59"/>
        <v>2.9339532461336582E-3</v>
      </c>
    </row>
    <row r="276" spans="2:28" x14ac:dyDescent="0.15">
      <c r="B276" s="2">
        <f t="shared" ref="B276:B339" ca="1" si="64">+OFFSET(B276,-1,0)+1</f>
        <v>259</v>
      </c>
      <c r="D276" s="3">
        <f t="shared" ref="D276:D339" si="65">+IF(D275+1&lt;=$E$6,D275+1,"")</f>
        <v>42872</v>
      </c>
      <c r="E276" s="4" t="str">
        <f t="shared" si="61"/>
        <v/>
      </c>
      <c r="F276" s="9" t="str">
        <f ca="1">IFERROR(Returns!E276/E$18-1,"")</f>
        <v/>
      </c>
      <c r="G276" s="4" t="str">
        <f t="shared" si="62"/>
        <v/>
      </c>
      <c r="H276" s="9" t="str">
        <f>IFERROR(Returns!G276/G$18-1,"")</f>
        <v/>
      </c>
      <c r="I276" s="9"/>
      <c r="J276" s="17">
        <f t="shared" ca="1" si="60"/>
        <v>0</v>
      </c>
      <c r="K276" s="17">
        <f t="shared" ref="K276:K339" ca="1" si="66">IFERROR(MIN(J276,0),"")</f>
        <v>0</v>
      </c>
      <c r="L276" s="17" t="str">
        <f t="shared" ref="L276:L339" ca="1" si="67">IFERROR(IF(AND(K276&lt;0,K275&lt;0),(1+K276)*(1+L275)-1,IF(K276&lt;0,K276,"")),"")</f>
        <v/>
      </c>
      <c r="M276" s="9"/>
      <c r="N276" s="17" t="str">
        <f t="shared" ref="N276:N339" si="68">+IFERROR(G276/G275-1,"")</f>
        <v/>
      </c>
      <c r="O276" s="17" t="str">
        <f t="shared" ref="O276:O339" ca="1" si="69">+IFERROR(J276-N276,"")</f>
        <v/>
      </c>
      <c r="Q276" s="3">
        <f>+'Share Values'!E270</f>
        <v>42290</v>
      </c>
      <c r="R276" s="4">
        <f ca="1">+'Share Values'!CL270</f>
        <v>963284.0619999998</v>
      </c>
      <c r="S276" s="9">
        <f t="shared" ca="1" si="63"/>
        <v>-3.671593800000017E-2</v>
      </c>
      <c r="T276" s="4">
        <f>+'Share Values'!C270</f>
        <v>13844.7</v>
      </c>
      <c r="U276" s="9">
        <f>Returns!T276/Returns!$T$18-1</f>
        <v>-6.4888486633255416E-2</v>
      </c>
      <c r="V276" s="9"/>
      <c r="W276" s="17">
        <f t="shared" ref="W276:W339" ca="1" si="70">(R276/R275)-1</f>
        <v>-1.1346294983623273E-2</v>
      </c>
      <c r="X276" s="17">
        <f t="shared" ref="X276:X339" ca="1" si="71">IF(W276&lt;0,W276,0)</f>
        <v>-1.1346294983623273E-2</v>
      </c>
      <c r="Y276" s="17">
        <f t="shared" ref="Y276:Y339" ca="1" si="72">IF(AND(X276&lt;0,X275&lt;0),(1+X276)*(1+Y275)-1,IF(X276&lt;0,X276,""))</f>
        <v>-1.1346294983623273E-2</v>
      </c>
      <c r="Z276" s="17"/>
      <c r="AA276" s="17">
        <f t="shared" ref="AA276:AA339" si="73">+T276/T275-1</f>
        <v>-8.5717968548594259E-3</v>
      </c>
      <c r="AB276" s="17">
        <f t="shared" ref="AB276:AB339" ca="1" si="74">+W276-AA276</f>
        <v>-2.774498128763847E-3</v>
      </c>
    </row>
    <row r="277" spans="2:28" x14ac:dyDescent="0.15">
      <c r="B277" s="2">
        <f t="shared" ca="1" si="64"/>
        <v>260</v>
      </c>
      <c r="D277" s="3">
        <f t="shared" si="65"/>
        <v>42873</v>
      </c>
      <c r="E277" s="4" t="str">
        <f t="shared" si="61"/>
        <v/>
      </c>
      <c r="F277" s="9" t="str">
        <f ca="1">IFERROR(Returns!E277/E$18-1,"")</f>
        <v/>
      </c>
      <c r="G277" s="4" t="str">
        <f t="shared" si="62"/>
        <v/>
      </c>
      <c r="H277" s="9" t="str">
        <f>IFERROR(Returns!G277/G$18-1,"")</f>
        <v/>
      </c>
      <c r="I277" s="9"/>
      <c r="J277" s="17">
        <f t="shared" ca="1" si="60"/>
        <v>0</v>
      </c>
      <c r="K277" s="17">
        <f t="shared" ca="1" si="66"/>
        <v>0</v>
      </c>
      <c r="L277" s="17" t="str">
        <f t="shared" ca="1" si="67"/>
        <v/>
      </c>
      <c r="M277" s="9"/>
      <c r="N277" s="17" t="str">
        <f t="shared" si="68"/>
        <v/>
      </c>
      <c r="O277" s="17" t="str">
        <f t="shared" ca="1" si="69"/>
        <v/>
      </c>
      <c r="Q277" s="3">
        <f>+'Share Values'!E271</f>
        <v>42291</v>
      </c>
      <c r="R277" s="4">
        <f ca="1">+'Share Values'!CL271</f>
        <v>964102.84199999983</v>
      </c>
      <c r="S277" s="9">
        <f t="shared" ca="1" si="63"/>
        <v>-3.5897158000000151E-2</v>
      </c>
      <c r="T277" s="4">
        <f>+'Share Values'!C271</f>
        <v>13875.3</v>
      </c>
      <c r="U277" s="9">
        <f>Returns!T277/Returns!$T$18-1</f>
        <v>-6.2821673173301673E-2</v>
      </c>
      <c r="V277" s="9"/>
      <c r="W277" s="17">
        <f t="shared" ca="1" si="70"/>
        <v>8.499881107759677E-4</v>
      </c>
      <c r="X277" s="17">
        <f t="shared" ca="1" si="71"/>
        <v>0</v>
      </c>
      <c r="Y277" s="17" t="str">
        <f t="shared" ca="1" si="72"/>
        <v/>
      </c>
      <c r="Z277" s="17"/>
      <c r="AA277" s="17">
        <f t="shared" si="73"/>
        <v>2.2102320743677684E-3</v>
      </c>
      <c r="AB277" s="17">
        <f t="shared" ca="1" si="74"/>
        <v>-1.3602439635918007E-3</v>
      </c>
    </row>
    <row r="278" spans="2:28" x14ac:dyDescent="0.15">
      <c r="B278" s="2">
        <f t="shared" ca="1" si="64"/>
        <v>261</v>
      </c>
      <c r="D278" s="3">
        <f t="shared" si="65"/>
        <v>42874</v>
      </c>
      <c r="E278" s="4" t="str">
        <f t="shared" si="61"/>
        <v/>
      </c>
      <c r="F278" s="9" t="str">
        <f ca="1">IFERROR(Returns!E278/E$18-1,"")</f>
        <v/>
      </c>
      <c r="G278" s="4" t="str">
        <f t="shared" si="62"/>
        <v/>
      </c>
      <c r="H278" s="9" t="str">
        <f>IFERROR(Returns!G278/G$18-1,"")</f>
        <v/>
      </c>
      <c r="I278" s="9"/>
      <c r="J278" s="17">
        <f t="shared" ca="1" si="60"/>
        <v>0</v>
      </c>
      <c r="K278" s="17">
        <f t="shared" ca="1" si="66"/>
        <v>0</v>
      </c>
      <c r="L278" s="17" t="str">
        <f t="shared" ca="1" si="67"/>
        <v/>
      </c>
      <c r="M278" s="9"/>
      <c r="N278" s="17" t="str">
        <f t="shared" si="68"/>
        <v/>
      </c>
      <c r="O278" s="17" t="str">
        <f t="shared" ca="1" si="69"/>
        <v/>
      </c>
      <c r="Q278" s="3">
        <f>+'Share Values'!E272</f>
        <v>42292</v>
      </c>
      <c r="R278" s="4">
        <f ca="1">+'Share Values'!CL272</f>
        <v>963510.45199999993</v>
      </c>
      <c r="S278" s="9">
        <f t="shared" ca="1" si="63"/>
        <v>-3.6489548000000038E-2</v>
      </c>
      <c r="T278" s="4">
        <f>+'Share Values'!C272</f>
        <v>13829</v>
      </c>
      <c r="U278" s="9">
        <f>Returns!T278/Returns!$T$18-1</f>
        <v>-6.5948910532643512E-2</v>
      </c>
      <c r="V278" s="9"/>
      <c r="W278" s="17">
        <f t="shared" ca="1" si="70"/>
        <v>-6.1444689735690172E-4</v>
      </c>
      <c r="X278" s="17">
        <f t="shared" ca="1" si="71"/>
        <v>-6.1444689735690172E-4</v>
      </c>
      <c r="Y278" s="17">
        <f t="shared" ca="1" si="72"/>
        <v>-6.1444689735690172E-4</v>
      </c>
      <c r="Z278" s="17"/>
      <c r="AA278" s="17">
        <f t="shared" si="73"/>
        <v>-3.3368647885090308E-3</v>
      </c>
      <c r="AB278" s="17">
        <f t="shared" ca="1" si="74"/>
        <v>2.7224178911521291E-3</v>
      </c>
    </row>
    <row r="279" spans="2:28" x14ac:dyDescent="0.15">
      <c r="B279" s="2">
        <f t="shared" ca="1" si="64"/>
        <v>262</v>
      </c>
      <c r="D279" s="3">
        <f t="shared" si="65"/>
        <v>42875</v>
      </c>
      <c r="E279" s="4" t="str">
        <f t="shared" si="61"/>
        <v/>
      </c>
      <c r="F279" s="9" t="str">
        <f ca="1">IFERROR(Returns!E279/E$18-1,"")</f>
        <v/>
      </c>
      <c r="G279" s="4" t="str">
        <f t="shared" si="62"/>
        <v/>
      </c>
      <c r="H279" s="9" t="str">
        <f>IFERROR(Returns!G279/G$18-1,"")</f>
        <v/>
      </c>
      <c r="I279" s="9"/>
      <c r="J279" s="17">
        <f t="shared" ca="1" si="60"/>
        <v>0</v>
      </c>
      <c r="K279" s="17">
        <f t="shared" ca="1" si="66"/>
        <v>0</v>
      </c>
      <c r="L279" s="17" t="str">
        <f t="shared" ca="1" si="67"/>
        <v/>
      </c>
      <c r="M279" s="9"/>
      <c r="N279" s="17" t="str">
        <f t="shared" si="68"/>
        <v/>
      </c>
      <c r="O279" s="17" t="str">
        <f t="shared" ca="1" si="69"/>
        <v/>
      </c>
      <c r="Q279" s="3">
        <f>+'Share Values'!E273</f>
        <v>42293</v>
      </c>
      <c r="R279" s="4">
        <f ca="1">+'Share Values'!CL273</f>
        <v>963522.94199999992</v>
      </c>
      <c r="S279" s="9">
        <f t="shared" ca="1" si="63"/>
        <v>-3.6477058000000118E-2</v>
      </c>
      <c r="T279" s="4">
        <f>+'Share Values'!C273</f>
        <v>13838.1</v>
      </c>
      <c r="U279" s="9">
        <f>Returns!T279/Returns!$T$18-1</f>
        <v>-6.5334269928539523E-2</v>
      </c>
      <c r="V279" s="9"/>
      <c r="W279" s="17">
        <f t="shared" ca="1" si="70"/>
        <v>1.2963014541345075E-5</v>
      </c>
      <c r="X279" s="17">
        <f t="shared" ca="1" si="71"/>
        <v>0</v>
      </c>
      <c r="Y279" s="17" t="str">
        <f t="shared" ca="1" si="72"/>
        <v/>
      </c>
      <c r="Z279" s="17"/>
      <c r="AA279" s="17">
        <f t="shared" si="73"/>
        <v>6.5803745751691345E-4</v>
      </c>
      <c r="AB279" s="17">
        <f t="shared" ca="1" si="74"/>
        <v>-6.4507444297556837E-4</v>
      </c>
    </row>
    <row r="280" spans="2:28" x14ac:dyDescent="0.15">
      <c r="B280" s="2">
        <f t="shared" ca="1" si="64"/>
        <v>263</v>
      </c>
      <c r="D280" s="3">
        <f t="shared" si="65"/>
        <v>42876</v>
      </c>
      <c r="E280" s="4" t="str">
        <f t="shared" si="61"/>
        <v/>
      </c>
      <c r="F280" s="9" t="str">
        <f ca="1">IFERROR(Returns!E280/E$18-1,"")</f>
        <v/>
      </c>
      <c r="G280" s="4" t="str">
        <f t="shared" si="62"/>
        <v/>
      </c>
      <c r="H280" s="9" t="str">
        <f>IFERROR(Returns!G280/G$18-1,"")</f>
        <v/>
      </c>
      <c r="I280" s="9"/>
      <c r="J280" s="17">
        <f t="shared" ca="1" si="60"/>
        <v>0</v>
      </c>
      <c r="K280" s="17">
        <f t="shared" ca="1" si="66"/>
        <v>0</v>
      </c>
      <c r="L280" s="17" t="str">
        <f t="shared" ca="1" si="67"/>
        <v/>
      </c>
      <c r="M280" s="9"/>
      <c r="N280" s="17" t="str">
        <f t="shared" si="68"/>
        <v/>
      </c>
      <c r="O280" s="17" t="str">
        <f t="shared" ca="1" si="69"/>
        <v/>
      </c>
      <c r="Q280" s="3">
        <f>+'Share Values'!E274</f>
        <v>42296</v>
      </c>
      <c r="R280" s="4">
        <f ca="1">+'Share Values'!CL274</f>
        <v>959391.87199999986</v>
      </c>
      <c r="S280" s="9">
        <f t="shared" ca="1" si="63"/>
        <v>-4.0608128000000132E-2</v>
      </c>
      <c r="T280" s="4">
        <f>+'Share Values'!C274</f>
        <v>13758.4</v>
      </c>
      <c r="U280" s="9">
        <f>Returns!T280/Returns!$T$18-1</f>
        <v>-7.0717440933713349E-2</v>
      </c>
      <c r="V280" s="9"/>
      <c r="W280" s="17">
        <f t="shared" ca="1" si="70"/>
        <v>-4.2874640757646354E-3</v>
      </c>
      <c r="X280" s="17">
        <f t="shared" ca="1" si="71"/>
        <v>-4.2874640757646354E-3</v>
      </c>
      <c r="Y280" s="17">
        <f t="shared" ca="1" si="72"/>
        <v>-4.2874640757646354E-3</v>
      </c>
      <c r="Z280" s="17"/>
      <c r="AA280" s="17">
        <f t="shared" si="73"/>
        <v>-5.7594611977078713E-3</v>
      </c>
      <c r="AB280" s="17">
        <f t="shared" ca="1" si="74"/>
        <v>1.471997121943236E-3</v>
      </c>
    </row>
    <row r="281" spans="2:28" x14ac:dyDescent="0.15">
      <c r="B281" s="2">
        <f t="shared" ca="1" si="64"/>
        <v>264</v>
      </c>
      <c r="D281" s="3">
        <f t="shared" si="65"/>
        <v>42877</v>
      </c>
      <c r="E281" s="4" t="str">
        <f t="shared" si="61"/>
        <v/>
      </c>
      <c r="F281" s="9" t="str">
        <f ca="1">IFERROR(Returns!E281/E$18-1,"")</f>
        <v/>
      </c>
      <c r="G281" s="4" t="str">
        <f t="shared" si="62"/>
        <v/>
      </c>
      <c r="H281" s="9" t="str">
        <f>IFERROR(Returns!G281/G$18-1,"")</f>
        <v/>
      </c>
      <c r="I281" s="9"/>
      <c r="J281" s="17">
        <f t="shared" ca="1" si="60"/>
        <v>0</v>
      </c>
      <c r="K281" s="17">
        <f t="shared" ca="1" si="66"/>
        <v>0</v>
      </c>
      <c r="L281" s="17" t="str">
        <f t="shared" ca="1" si="67"/>
        <v/>
      </c>
      <c r="M281" s="9"/>
      <c r="N281" s="17" t="str">
        <f t="shared" si="68"/>
        <v/>
      </c>
      <c r="O281" s="17" t="str">
        <f t="shared" ca="1" si="69"/>
        <v/>
      </c>
      <c r="Q281" s="3">
        <f>+'Share Values'!E275</f>
        <v>42297</v>
      </c>
      <c r="R281" s="4">
        <f ca="1">+'Share Values'!CL275</f>
        <v>964865.58199999994</v>
      </c>
      <c r="S281" s="9">
        <f t="shared" ca="1" si="63"/>
        <v>-3.5134418000000056E-2</v>
      </c>
      <c r="T281" s="4">
        <f>+'Share Values'!C275</f>
        <v>13841.9</v>
      </c>
      <c r="U281" s="9">
        <f>Returns!T281/Returns!$T$18-1</f>
        <v>-6.5077606819133549E-2</v>
      </c>
      <c r="V281" s="9"/>
      <c r="W281" s="17">
        <f t="shared" ca="1" si="70"/>
        <v>5.7053954278236674E-3</v>
      </c>
      <c r="X281" s="17">
        <f t="shared" ca="1" si="71"/>
        <v>0</v>
      </c>
      <c r="Y281" s="17" t="str">
        <f t="shared" ca="1" si="72"/>
        <v/>
      </c>
      <c r="Z281" s="17"/>
      <c r="AA281" s="17">
        <f t="shared" si="73"/>
        <v>6.0690196534480823E-3</v>
      </c>
      <c r="AB281" s="17">
        <f t="shared" ca="1" si="74"/>
        <v>-3.6362422562441488E-4</v>
      </c>
    </row>
    <row r="282" spans="2:28" x14ac:dyDescent="0.15">
      <c r="B282" s="2">
        <f t="shared" ca="1" si="64"/>
        <v>265</v>
      </c>
      <c r="D282" s="3">
        <f t="shared" si="65"/>
        <v>42878</v>
      </c>
      <c r="E282" s="4" t="str">
        <f t="shared" si="61"/>
        <v/>
      </c>
      <c r="F282" s="9" t="str">
        <f ca="1">IFERROR(Returns!E282/E$18-1,"")</f>
        <v/>
      </c>
      <c r="G282" s="4" t="str">
        <f t="shared" si="62"/>
        <v/>
      </c>
      <c r="H282" s="9" t="str">
        <f>IFERROR(Returns!G282/G$18-1,"")</f>
        <v/>
      </c>
      <c r="I282" s="9"/>
      <c r="J282" s="17">
        <f t="shared" ca="1" si="60"/>
        <v>0</v>
      </c>
      <c r="K282" s="17">
        <f t="shared" ca="1" si="66"/>
        <v>0</v>
      </c>
      <c r="L282" s="17" t="str">
        <f t="shared" ca="1" si="67"/>
        <v/>
      </c>
      <c r="M282" s="9"/>
      <c r="N282" s="17" t="str">
        <f t="shared" si="68"/>
        <v/>
      </c>
      <c r="O282" s="17" t="str">
        <f t="shared" ca="1" si="69"/>
        <v/>
      </c>
      <c r="Q282" s="3">
        <f>+'Share Values'!E276</f>
        <v>42298</v>
      </c>
      <c r="R282" s="4">
        <f ca="1">+'Share Values'!CL276</f>
        <v>957443.66200000001</v>
      </c>
      <c r="S282" s="9">
        <f t="shared" ca="1" si="63"/>
        <v>-4.2556338000000027E-2</v>
      </c>
      <c r="T282" s="4">
        <f>+'Share Values'!C276</f>
        <v>13704.2</v>
      </c>
      <c r="U282" s="9">
        <f>Returns!T282/Returns!$T$18-1</f>
        <v>-7.4378267388925612E-2</v>
      </c>
      <c r="V282" s="9"/>
      <c r="W282" s="17">
        <f t="shared" ca="1" si="70"/>
        <v>-7.6921802771900971E-3</v>
      </c>
      <c r="X282" s="17">
        <f t="shared" ca="1" si="71"/>
        <v>-7.6921802771900971E-3</v>
      </c>
      <c r="Y282" s="17">
        <f t="shared" ca="1" si="72"/>
        <v>-7.6921802771900971E-3</v>
      </c>
      <c r="Z282" s="17"/>
      <c r="AA282" s="17">
        <f t="shared" si="73"/>
        <v>-9.9480562639521208E-3</v>
      </c>
      <c r="AB282" s="17">
        <f t="shared" ca="1" si="74"/>
        <v>2.2558759867620237E-3</v>
      </c>
    </row>
    <row r="283" spans="2:28" x14ac:dyDescent="0.15">
      <c r="B283" s="2">
        <f t="shared" ca="1" si="64"/>
        <v>266</v>
      </c>
      <c r="D283" s="3">
        <f t="shared" si="65"/>
        <v>42879</v>
      </c>
      <c r="E283" s="4" t="str">
        <f t="shared" si="61"/>
        <v/>
      </c>
      <c r="F283" s="9" t="str">
        <f ca="1">IFERROR(Returns!E283/E$18-1,"")</f>
        <v/>
      </c>
      <c r="G283" s="4" t="str">
        <f t="shared" si="62"/>
        <v/>
      </c>
      <c r="H283" s="9" t="str">
        <f>IFERROR(Returns!G283/G$18-1,"")</f>
        <v/>
      </c>
      <c r="I283" s="9"/>
      <c r="J283" s="17">
        <f t="shared" ca="1" si="60"/>
        <v>0</v>
      </c>
      <c r="K283" s="17">
        <f t="shared" ca="1" si="66"/>
        <v>0</v>
      </c>
      <c r="L283" s="17" t="str">
        <f t="shared" ca="1" si="67"/>
        <v/>
      </c>
      <c r="M283" s="9"/>
      <c r="N283" s="17" t="str">
        <f t="shared" si="68"/>
        <v/>
      </c>
      <c r="O283" s="17" t="str">
        <f t="shared" ca="1" si="69"/>
        <v/>
      </c>
      <c r="Q283" s="3">
        <f>+'Share Values'!E277</f>
        <v>42299</v>
      </c>
      <c r="R283" s="4">
        <f ca="1">+'Share Values'!CL277</f>
        <v>970156.77199999988</v>
      </c>
      <c r="S283" s="9">
        <f t="shared" ca="1" si="63"/>
        <v>-2.9843228000000166E-2</v>
      </c>
      <c r="T283" s="4">
        <f>+'Share Values'!C277</f>
        <v>13878.1</v>
      </c>
      <c r="U283" s="9">
        <f>Returns!T283/Returns!$T$18-1</f>
        <v>-6.2632552987423429E-2</v>
      </c>
      <c r="V283" s="9"/>
      <c r="W283" s="17">
        <f t="shared" ca="1" si="70"/>
        <v>1.3278180747934076E-2</v>
      </c>
      <c r="X283" s="17">
        <f t="shared" ca="1" si="71"/>
        <v>0</v>
      </c>
      <c r="Y283" s="17" t="str">
        <f t="shared" ca="1" si="72"/>
        <v/>
      </c>
      <c r="Z283" s="17"/>
      <c r="AA283" s="17">
        <f t="shared" si="73"/>
        <v>1.2689540432859969E-2</v>
      </c>
      <c r="AB283" s="17">
        <f t="shared" ca="1" si="74"/>
        <v>5.8864031507410708E-4</v>
      </c>
    </row>
    <row r="284" spans="2:28" x14ac:dyDescent="0.15">
      <c r="B284" s="2">
        <f t="shared" ca="1" si="64"/>
        <v>267</v>
      </c>
      <c r="D284" s="3">
        <f t="shared" si="65"/>
        <v>42880</v>
      </c>
      <c r="E284" s="4" t="str">
        <f t="shared" si="61"/>
        <v/>
      </c>
      <c r="F284" s="9" t="str">
        <f ca="1">IFERROR(Returns!E284/E$18-1,"")</f>
        <v/>
      </c>
      <c r="G284" s="4" t="str">
        <f t="shared" si="62"/>
        <v/>
      </c>
      <c r="H284" s="9" t="str">
        <f>IFERROR(Returns!G284/G$18-1,"")</f>
        <v/>
      </c>
      <c r="I284" s="9"/>
      <c r="J284" s="17">
        <f t="shared" ca="1" si="60"/>
        <v>0</v>
      </c>
      <c r="K284" s="17">
        <f t="shared" ca="1" si="66"/>
        <v>0</v>
      </c>
      <c r="L284" s="17" t="str">
        <f t="shared" ca="1" si="67"/>
        <v/>
      </c>
      <c r="M284" s="9"/>
      <c r="N284" s="17" t="str">
        <f t="shared" si="68"/>
        <v/>
      </c>
      <c r="O284" s="17" t="str">
        <f t="shared" ca="1" si="69"/>
        <v/>
      </c>
      <c r="Q284" s="3">
        <f>+'Share Values'!E278</f>
        <v>42300</v>
      </c>
      <c r="R284" s="4">
        <f ca="1">+'Share Values'!CL278</f>
        <v>976900.25199999998</v>
      </c>
      <c r="S284" s="9">
        <f t="shared" ca="1" si="63"/>
        <v>-2.3099748000000031E-2</v>
      </c>
      <c r="T284" s="4">
        <f>+'Share Values'!C278</f>
        <v>13953.7</v>
      </c>
      <c r="U284" s="9">
        <f>Returns!T284/Returns!$T$18-1</f>
        <v>-5.7526307968714052E-2</v>
      </c>
      <c r="V284" s="9"/>
      <c r="W284" s="17">
        <f t="shared" ca="1" si="70"/>
        <v>6.9509178254749671E-3</v>
      </c>
      <c r="X284" s="17">
        <f t="shared" ca="1" si="71"/>
        <v>0</v>
      </c>
      <c r="Y284" s="17" t="str">
        <f t="shared" ca="1" si="72"/>
        <v/>
      </c>
      <c r="Z284" s="17"/>
      <c r="AA284" s="17">
        <f t="shared" si="73"/>
        <v>5.4474315648396221E-3</v>
      </c>
      <c r="AB284" s="17">
        <f t="shared" ca="1" si="74"/>
        <v>1.503486260635345E-3</v>
      </c>
    </row>
    <row r="285" spans="2:28" x14ac:dyDescent="0.15">
      <c r="B285" s="2">
        <f t="shared" ca="1" si="64"/>
        <v>268</v>
      </c>
      <c r="D285" s="3">
        <f t="shared" si="65"/>
        <v>42881</v>
      </c>
      <c r="E285" s="4" t="str">
        <f t="shared" si="61"/>
        <v/>
      </c>
      <c r="F285" s="9" t="str">
        <f ca="1">IFERROR(Returns!E285/E$18-1,"")</f>
        <v/>
      </c>
      <c r="G285" s="4" t="str">
        <f t="shared" si="62"/>
        <v/>
      </c>
      <c r="H285" s="9" t="str">
        <f>IFERROR(Returns!G285/G$18-1,"")</f>
        <v/>
      </c>
      <c r="I285" s="9"/>
      <c r="J285" s="17">
        <f t="shared" ca="1" si="60"/>
        <v>0</v>
      </c>
      <c r="K285" s="17">
        <f t="shared" ca="1" si="66"/>
        <v>0</v>
      </c>
      <c r="L285" s="17" t="str">
        <f t="shared" ca="1" si="67"/>
        <v/>
      </c>
      <c r="M285" s="9"/>
      <c r="N285" s="17" t="str">
        <f t="shared" si="68"/>
        <v/>
      </c>
      <c r="O285" s="17" t="str">
        <f t="shared" ca="1" si="69"/>
        <v/>
      </c>
      <c r="Q285" s="3">
        <f>+'Share Values'!E279</f>
        <v>42303</v>
      </c>
      <c r="R285" s="4">
        <f ca="1">+'Share Values'!CL279</f>
        <v>966672.2919999999</v>
      </c>
      <c r="S285" s="9">
        <f t="shared" ca="1" si="63"/>
        <v>-3.3327708000000067E-2</v>
      </c>
      <c r="T285" s="4">
        <f>+'Share Values'!C279</f>
        <v>13790.9</v>
      </c>
      <c r="U285" s="9">
        <f>Returns!T285/Returns!$T$18-1</f>
        <v>-6.8522295919056564E-2</v>
      </c>
      <c r="V285" s="9"/>
      <c r="W285" s="17">
        <f t="shared" ca="1" si="70"/>
        <v>-1.0469809971960231E-2</v>
      </c>
      <c r="X285" s="17">
        <f t="shared" ca="1" si="71"/>
        <v>-1.0469809971960231E-2</v>
      </c>
      <c r="Y285" s="17">
        <f t="shared" ca="1" si="72"/>
        <v>-1.0469809971960231E-2</v>
      </c>
      <c r="Z285" s="17"/>
      <c r="AA285" s="17">
        <f t="shared" si="73"/>
        <v>-1.1667156381461652E-2</v>
      </c>
      <c r="AB285" s="17">
        <f t="shared" ca="1" si="74"/>
        <v>1.1973464095014208E-3</v>
      </c>
    </row>
    <row r="286" spans="2:28" x14ac:dyDescent="0.15">
      <c r="B286" s="2">
        <f t="shared" ca="1" si="64"/>
        <v>269</v>
      </c>
      <c r="D286" s="3">
        <f t="shared" si="65"/>
        <v>42882</v>
      </c>
      <c r="E286" s="4" t="str">
        <f t="shared" si="61"/>
        <v/>
      </c>
      <c r="F286" s="9" t="str">
        <f ca="1">IFERROR(Returns!E286/E$18-1,"")</f>
        <v/>
      </c>
      <c r="G286" s="4" t="str">
        <f t="shared" si="62"/>
        <v/>
      </c>
      <c r="H286" s="9" t="str">
        <f>IFERROR(Returns!G286/G$18-1,"")</f>
        <v/>
      </c>
      <c r="I286" s="9"/>
      <c r="J286" s="17">
        <f t="shared" ca="1" si="60"/>
        <v>0</v>
      </c>
      <c r="K286" s="17">
        <f t="shared" ca="1" si="66"/>
        <v>0</v>
      </c>
      <c r="L286" s="17" t="str">
        <f t="shared" ca="1" si="67"/>
        <v/>
      </c>
      <c r="M286" s="9"/>
      <c r="N286" s="17" t="str">
        <f t="shared" si="68"/>
        <v/>
      </c>
      <c r="O286" s="17" t="str">
        <f t="shared" ca="1" si="69"/>
        <v/>
      </c>
      <c r="Q286" s="3">
        <f>+'Share Values'!E280</f>
        <v>42304</v>
      </c>
      <c r="R286" s="4">
        <f ca="1">+'Share Values'!CL280</f>
        <v>957275.79200000002</v>
      </c>
      <c r="S286" s="9">
        <f t="shared" ca="1" si="63"/>
        <v>-4.2724207999999986E-2</v>
      </c>
      <c r="T286" s="4">
        <f>+'Share Values'!C280</f>
        <v>13699.6</v>
      </c>
      <c r="U286" s="9">
        <f>Returns!T286/Returns!$T$18-1</f>
        <v>-7.4688964837153926E-2</v>
      </c>
      <c r="V286" s="9"/>
      <c r="W286" s="17">
        <f t="shared" ca="1" si="70"/>
        <v>-9.7204606750018741E-3</v>
      </c>
      <c r="X286" s="17">
        <f t="shared" ca="1" si="71"/>
        <v>-9.7204606750018741E-3</v>
      </c>
      <c r="Y286" s="17">
        <f t="shared" ca="1" si="72"/>
        <v>-2.0088499270854876E-2</v>
      </c>
      <c r="Z286" s="17"/>
      <c r="AA286" s="17">
        <f t="shared" si="73"/>
        <v>-6.6203075941381195E-3</v>
      </c>
      <c r="AB286" s="17">
        <f t="shared" ca="1" si="74"/>
        <v>-3.1001530808637545E-3</v>
      </c>
    </row>
    <row r="287" spans="2:28" x14ac:dyDescent="0.15">
      <c r="B287" s="2">
        <f t="shared" ca="1" si="64"/>
        <v>270</v>
      </c>
      <c r="D287" s="3">
        <f t="shared" si="65"/>
        <v>42883</v>
      </c>
      <c r="E287" s="4" t="str">
        <f t="shared" si="61"/>
        <v/>
      </c>
      <c r="F287" s="9" t="str">
        <f ca="1">IFERROR(Returns!E287/E$18-1,"")</f>
        <v/>
      </c>
      <c r="G287" s="4" t="str">
        <f t="shared" si="62"/>
        <v/>
      </c>
      <c r="H287" s="9" t="str">
        <f>IFERROR(Returns!G287/G$18-1,"")</f>
        <v/>
      </c>
      <c r="I287" s="9"/>
      <c r="J287" s="17">
        <f t="shared" ca="1" si="60"/>
        <v>0</v>
      </c>
      <c r="K287" s="17">
        <f t="shared" ca="1" si="66"/>
        <v>0</v>
      </c>
      <c r="L287" s="17" t="str">
        <f t="shared" ca="1" si="67"/>
        <v/>
      </c>
      <c r="M287" s="9"/>
      <c r="N287" s="17" t="str">
        <f t="shared" si="68"/>
        <v/>
      </c>
      <c r="O287" s="17" t="str">
        <f t="shared" ca="1" si="69"/>
        <v/>
      </c>
      <c r="Q287" s="3">
        <f>+'Share Values'!E281</f>
        <v>42305</v>
      </c>
      <c r="R287" s="4">
        <f ca="1">+'Share Values'!CL281</f>
        <v>972112.7919999999</v>
      </c>
      <c r="S287" s="9">
        <f t="shared" ca="1" si="63"/>
        <v>-2.7887208000000108E-2</v>
      </c>
      <c r="T287" s="4">
        <f>+'Share Values'!C281</f>
        <v>13863.2</v>
      </c>
      <c r="U287" s="9">
        <f>Returns!T287/Returns!$T$18-1</f>
        <v>-6.3638942547989186E-2</v>
      </c>
      <c r="V287" s="9"/>
      <c r="W287" s="17">
        <f t="shared" ca="1" si="70"/>
        <v>1.5499190644946204E-2</v>
      </c>
      <c r="X287" s="17">
        <f t="shared" ca="1" si="71"/>
        <v>0</v>
      </c>
      <c r="Y287" s="17" t="str">
        <f t="shared" ca="1" si="72"/>
        <v/>
      </c>
      <c r="Z287" s="17"/>
      <c r="AA287" s="17">
        <f t="shared" si="73"/>
        <v>1.1941954509620656E-2</v>
      </c>
      <c r="AB287" s="17">
        <f t="shared" ca="1" si="74"/>
        <v>3.5572361353255477E-3</v>
      </c>
    </row>
    <row r="288" spans="2:28" x14ac:dyDescent="0.15">
      <c r="B288" s="2">
        <f t="shared" ca="1" si="64"/>
        <v>271</v>
      </c>
      <c r="D288" s="3">
        <f t="shared" si="65"/>
        <v>42884</v>
      </c>
      <c r="E288" s="4" t="str">
        <f t="shared" si="61"/>
        <v/>
      </c>
      <c r="F288" s="9" t="str">
        <f ca="1">IFERROR(Returns!E288/E$18-1,"")</f>
        <v/>
      </c>
      <c r="G288" s="4" t="str">
        <f t="shared" si="62"/>
        <v/>
      </c>
      <c r="H288" s="9" t="str">
        <f>IFERROR(Returns!G288/G$18-1,"")</f>
        <v/>
      </c>
      <c r="I288" s="9"/>
      <c r="J288" s="17">
        <f t="shared" ca="1" si="60"/>
        <v>0</v>
      </c>
      <c r="K288" s="17">
        <f t="shared" ca="1" si="66"/>
        <v>0</v>
      </c>
      <c r="L288" s="17" t="str">
        <f t="shared" ca="1" si="67"/>
        <v/>
      </c>
      <c r="M288" s="9"/>
      <c r="N288" s="17" t="str">
        <f t="shared" si="68"/>
        <v/>
      </c>
      <c r="O288" s="17" t="str">
        <f t="shared" ca="1" si="69"/>
        <v/>
      </c>
      <c r="Q288" s="3">
        <f>+'Share Values'!E282</f>
        <v>42306</v>
      </c>
      <c r="R288" s="4">
        <f ca="1">+'Share Values'!CL282</f>
        <v>969135.152</v>
      </c>
      <c r="S288" s="9">
        <f t="shared" ca="1" si="63"/>
        <v>-3.0864848E-2</v>
      </c>
      <c r="T288" s="4">
        <f>+'Share Values'!C282</f>
        <v>13791.9</v>
      </c>
      <c r="U288" s="9">
        <f>Returns!T288/Returns!$T$18-1</f>
        <v>-6.8454752995528612E-2</v>
      </c>
      <c r="V288" s="9"/>
      <c r="W288" s="17">
        <f t="shared" ca="1" si="70"/>
        <v>-3.0630601968253401E-3</v>
      </c>
      <c r="X288" s="17">
        <f t="shared" ca="1" si="71"/>
        <v>-3.0630601968253401E-3</v>
      </c>
      <c r="Y288" s="17">
        <f t="shared" ca="1" si="72"/>
        <v>-3.0630601968253401E-3</v>
      </c>
      <c r="Z288" s="17"/>
      <c r="AA288" s="17">
        <f t="shared" si="73"/>
        <v>-5.1431127012523392E-3</v>
      </c>
      <c r="AB288" s="17">
        <f t="shared" ca="1" si="74"/>
        <v>2.0800525044269991E-3</v>
      </c>
    </row>
    <row r="289" spans="2:28" x14ac:dyDescent="0.15">
      <c r="B289" s="2">
        <f t="shared" ca="1" si="64"/>
        <v>272</v>
      </c>
      <c r="D289" s="3">
        <f t="shared" si="65"/>
        <v>42885</v>
      </c>
      <c r="E289" s="4" t="str">
        <f t="shared" si="61"/>
        <v/>
      </c>
      <c r="F289" s="9" t="str">
        <f ca="1">IFERROR(Returns!E289/E$18-1,"")</f>
        <v/>
      </c>
      <c r="G289" s="4" t="str">
        <f t="shared" si="62"/>
        <v/>
      </c>
      <c r="H289" s="9" t="str">
        <f>IFERROR(Returns!G289/G$18-1,"")</f>
        <v/>
      </c>
      <c r="I289" s="9"/>
      <c r="J289" s="17">
        <f t="shared" ca="1" si="60"/>
        <v>0</v>
      </c>
      <c r="K289" s="17">
        <f t="shared" ca="1" si="66"/>
        <v>0</v>
      </c>
      <c r="L289" s="17" t="str">
        <f t="shared" ca="1" si="67"/>
        <v/>
      </c>
      <c r="M289" s="9"/>
      <c r="N289" s="17" t="str">
        <f t="shared" si="68"/>
        <v/>
      </c>
      <c r="O289" s="17" t="str">
        <f t="shared" ca="1" si="69"/>
        <v/>
      </c>
      <c r="Q289" s="3">
        <f>+'Share Values'!E283</f>
        <v>42307</v>
      </c>
      <c r="R289" s="4">
        <f ca="1">+'Share Values'!CL283</f>
        <v>955251.272</v>
      </c>
      <c r="S289" s="9">
        <f t="shared" ca="1" si="63"/>
        <v>-4.474872799999996E-2</v>
      </c>
      <c r="T289" s="4">
        <f>+'Share Values'!C283</f>
        <v>13529.2</v>
      </c>
      <c r="U289" s="9">
        <f>Returns!T289/Returns!$T$18-1</f>
        <v>-8.6198279006308387E-2</v>
      </c>
      <c r="V289" s="9"/>
      <c r="W289" s="17">
        <f t="shared" ca="1" si="70"/>
        <v>-1.4326051398866224E-2</v>
      </c>
      <c r="X289" s="17">
        <f t="shared" ca="1" si="71"/>
        <v>-1.4326051398866224E-2</v>
      </c>
      <c r="Y289" s="17">
        <f t="shared" ca="1" si="72"/>
        <v>-1.7345230037874027E-2</v>
      </c>
      <c r="Z289" s="17"/>
      <c r="AA289" s="17">
        <f t="shared" si="73"/>
        <v>-1.9047411886687016E-2</v>
      </c>
      <c r="AB289" s="17">
        <f t="shared" ca="1" si="74"/>
        <v>4.7213604878207915E-3</v>
      </c>
    </row>
    <row r="290" spans="2:28" x14ac:dyDescent="0.15">
      <c r="B290" s="2">
        <f t="shared" ca="1" si="64"/>
        <v>273</v>
      </c>
      <c r="D290" s="3">
        <f t="shared" si="65"/>
        <v>42886</v>
      </c>
      <c r="E290" s="4" t="str">
        <f t="shared" si="61"/>
        <v/>
      </c>
      <c r="F290" s="9" t="str">
        <f ca="1">IFERROR(Returns!E290/E$18-1,"")</f>
        <v/>
      </c>
      <c r="G290" s="4" t="str">
        <f t="shared" si="62"/>
        <v/>
      </c>
      <c r="H290" s="9" t="str">
        <f>IFERROR(Returns!G290/G$18-1,"")</f>
        <v/>
      </c>
      <c r="I290" s="9"/>
      <c r="J290" s="17">
        <f t="shared" ca="1" si="60"/>
        <v>0</v>
      </c>
      <c r="K290" s="17">
        <f t="shared" ca="1" si="66"/>
        <v>0</v>
      </c>
      <c r="L290" s="17" t="str">
        <f t="shared" ca="1" si="67"/>
        <v/>
      </c>
      <c r="M290" s="9"/>
      <c r="N290" s="17" t="str">
        <f t="shared" si="68"/>
        <v/>
      </c>
      <c r="O290" s="17" t="str">
        <f t="shared" ca="1" si="69"/>
        <v/>
      </c>
      <c r="Q290" s="3">
        <f>+'Share Values'!E284</f>
        <v>42310</v>
      </c>
      <c r="R290" s="4">
        <f ca="1">+'Share Values'!CL284</f>
        <v>960396.68199999991</v>
      </c>
      <c r="S290" s="9">
        <f t="shared" ca="1" si="63"/>
        <v>-3.9603318000000054E-2</v>
      </c>
      <c r="T290" s="4">
        <f>+'Share Values'!C284</f>
        <v>13623</v>
      </c>
      <c r="U290" s="9">
        <f>Returns!T290/Returns!$T$18-1</f>
        <v>-7.9862752779391255E-2</v>
      </c>
      <c r="V290" s="9"/>
      <c r="W290" s="17">
        <f t="shared" ca="1" si="70"/>
        <v>5.3864466353727991E-3</v>
      </c>
      <c r="X290" s="17">
        <f t="shared" ca="1" si="71"/>
        <v>0</v>
      </c>
      <c r="Y290" s="17" t="str">
        <f t="shared" ca="1" si="72"/>
        <v/>
      </c>
      <c r="Z290" s="17"/>
      <c r="AA290" s="17">
        <f t="shared" si="73"/>
        <v>6.9331519971616018E-3</v>
      </c>
      <c r="AB290" s="17">
        <f t="shared" ca="1" si="74"/>
        <v>-1.5467053617888027E-3</v>
      </c>
    </row>
    <row r="291" spans="2:28" x14ac:dyDescent="0.15">
      <c r="B291" s="2">
        <f t="shared" ca="1" si="64"/>
        <v>274</v>
      </c>
      <c r="D291" s="3">
        <f t="shared" si="65"/>
        <v>42887</v>
      </c>
      <c r="E291" s="4" t="str">
        <f t="shared" si="61"/>
        <v/>
      </c>
      <c r="F291" s="9" t="str">
        <f ca="1">IFERROR(Returns!E291/E$18-1,"")</f>
        <v/>
      </c>
      <c r="G291" s="4" t="str">
        <f t="shared" si="62"/>
        <v/>
      </c>
      <c r="H291" s="9" t="str">
        <f>IFERROR(Returns!G291/G$18-1,"")</f>
        <v/>
      </c>
      <c r="I291" s="9"/>
      <c r="J291" s="17">
        <f t="shared" ca="1" si="60"/>
        <v>0</v>
      </c>
      <c r="K291" s="17">
        <f t="shared" ca="1" si="66"/>
        <v>0</v>
      </c>
      <c r="L291" s="17" t="str">
        <f t="shared" ca="1" si="67"/>
        <v/>
      </c>
      <c r="M291" s="9"/>
      <c r="N291" s="17" t="str">
        <f t="shared" si="68"/>
        <v/>
      </c>
      <c r="O291" s="17" t="str">
        <f t="shared" ca="1" si="69"/>
        <v/>
      </c>
      <c r="Q291" s="3">
        <f>+'Share Values'!E285</f>
        <v>42311</v>
      </c>
      <c r="R291" s="4">
        <f ca="1">+'Share Values'!CL285</f>
        <v>967887.60199999984</v>
      </c>
      <c r="S291" s="9">
        <f t="shared" ca="1" si="63"/>
        <v>-3.2112398000000208E-2</v>
      </c>
      <c r="T291" s="4">
        <f>+'Share Values'!C285</f>
        <v>13710.3</v>
      </c>
      <c r="U291" s="9">
        <f>Returns!T291/Returns!$T$18-1</f>
        <v>-7.396625555540548E-2</v>
      </c>
      <c r="V291" s="9"/>
      <c r="W291" s="17">
        <f t="shared" ca="1" si="70"/>
        <v>7.7998187003314179E-3</v>
      </c>
      <c r="X291" s="17">
        <f t="shared" ca="1" si="71"/>
        <v>0</v>
      </c>
      <c r="Y291" s="17" t="str">
        <f t="shared" ca="1" si="72"/>
        <v/>
      </c>
      <c r="Z291" s="17"/>
      <c r="AA291" s="17">
        <f t="shared" si="73"/>
        <v>6.4082801145122215E-3</v>
      </c>
      <c r="AB291" s="17">
        <f t="shared" ca="1" si="74"/>
        <v>1.3915385858191964E-3</v>
      </c>
    </row>
    <row r="292" spans="2:28" x14ac:dyDescent="0.15">
      <c r="B292" s="2">
        <f t="shared" ca="1" si="64"/>
        <v>275</v>
      </c>
      <c r="D292" s="3">
        <f t="shared" si="65"/>
        <v>42888</v>
      </c>
      <c r="E292" s="4" t="str">
        <f t="shared" si="61"/>
        <v/>
      </c>
      <c r="F292" s="9" t="str">
        <f ca="1">IFERROR(Returns!E292/E$18-1,"")</f>
        <v/>
      </c>
      <c r="G292" s="4" t="str">
        <f t="shared" si="62"/>
        <v/>
      </c>
      <c r="H292" s="9" t="str">
        <f>IFERROR(Returns!G292/G$18-1,"")</f>
        <v/>
      </c>
      <c r="I292" s="9"/>
      <c r="J292" s="17">
        <f t="shared" ca="1" si="60"/>
        <v>0</v>
      </c>
      <c r="K292" s="17">
        <f t="shared" ca="1" si="66"/>
        <v>0</v>
      </c>
      <c r="L292" s="17" t="str">
        <f t="shared" ca="1" si="67"/>
        <v/>
      </c>
      <c r="M292" s="9"/>
      <c r="N292" s="17" t="str">
        <f t="shared" si="68"/>
        <v/>
      </c>
      <c r="O292" s="17" t="str">
        <f t="shared" ca="1" si="69"/>
        <v/>
      </c>
      <c r="Q292" s="3">
        <f>+'Share Values'!E286</f>
        <v>42312</v>
      </c>
      <c r="R292" s="4">
        <f ca="1">+'Share Values'!CL286</f>
        <v>961693.37199999986</v>
      </c>
      <c r="S292" s="9">
        <f t="shared" ca="1" si="63"/>
        <v>-3.8306628000000176E-2</v>
      </c>
      <c r="T292" s="4">
        <f>+'Share Values'!C286</f>
        <v>13661.8</v>
      </c>
      <c r="U292" s="9">
        <f>Returns!T292/Returns!$T$18-1</f>
        <v>-7.7242087346508725E-2</v>
      </c>
      <c r="V292" s="9"/>
      <c r="W292" s="17">
        <f t="shared" ca="1" si="70"/>
        <v>-6.3997410310872027E-3</v>
      </c>
      <c r="X292" s="17">
        <f t="shared" ca="1" si="71"/>
        <v>-6.3997410310872027E-3</v>
      </c>
      <c r="Y292" s="17">
        <f t="shared" ca="1" si="72"/>
        <v>-6.3997410310872027E-3</v>
      </c>
      <c r="Z292" s="17"/>
      <c r="AA292" s="17">
        <f t="shared" si="73"/>
        <v>-3.5374864153228103E-3</v>
      </c>
      <c r="AB292" s="17">
        <f t="shared" ca="1" si="74"/>
        <v>-2.8622546157643924E-3</v>
      </c>
    </row>
    <row r="293" spans="2:28" x14ac:dyDescent="0.15">
      <c r="B293" s="2">
        <f t="shared" ca="1" si="64"/>
        <v>276</v>
      </c>
      <c r="D293" s="3">
        <f t="shared" si="65"/>
        <v>42889</v>
      </c>
      <c r="E293" s="4" t="str">
        <f t="shared" si="61"/>
        <v/>
      </c>
      <c r="F293" s="9" t="str">
        <f ca="1">IFERROR(Returns!E293/E$18-1,"")</f>
        <v/>
      </c>
      <c r="G293" s="4" t="str">
        <f t="shared" si="62"/>
        <v/>
      </c>
      <c r="H293" s="9" t="str">
        <f>IFERROR(Returns!G293/G$18-1,"")</f>
        <v/>
      </c>
      <c r="I293" s="9"/>
      <c r="J293" s="17">
        <f t="shared" ca="1" si="60"/>
        <v>0</v>
      </c>
      <c r="K293" s="17">
        <f t="shared" ca="1" si="66"/>
        <v>0</v>
      </c>
      <c r="L293" s="17" t="str">
        <f t="shared" ca="1" si="67"/>
        <v/>
      </c>
      <c r="M293" s="9"/>
      <c r="N293" s="17" t="str">
        <f t="shared" si="68"/>
        <v/>
      </c>
      <c r="O293" s="17" t="str">
        <f t="shared" ca="1" si="69"/>
        <v/>
      </c>
      <c r="Q293" s="3">
        <f>+'Share Values'!E287</f>
        <v>42313</v>
      </c>
      <c r="R293" s="4">
        <f ca="1">+'Share Values'!CL287</f>
        <v>957877.31200000003</v>
      </c>
      <c r="S293" s="9">
        <f t="shared" ca="1" si="63"/>
        <v>-4.2122687999999964E-2</v>
      </c>
      <c r="T293" s="4">
        <f>+'Share Values'!C287</f>
        <v>13558.8</v>
      </c>
      <c r="U293" s="9">
        <f>Returns!T293/Returns!$T$18-1</f>
        <v>-8.4199008469882597E-2</v>
      </c>
      <c r="V293" s="9"/>
      <c r="W293" s="17">
        <f t="shared" ca="1" si="70"/>
        <v>-3.9680631177312353E-3</v>
      </c>
      <c r="X293" s="17">
        <f t="shared" ca="1" si="71"/>
        <v>-3.9680631177312353E-3</v>
      </c>
      <c r="Y293" s="17">
        <f t="shared" ca="1" si="72"/>
        <v>-1.0342409572469902E-2</v>
      </c>
      <c r="Z293" s="17"/>
      <c r="AA293" s="17">
        <f t="shared" si="73"/>
        <v>-7.539270081541205E-3</v>
      </c>
      <c r="AB293" s="17">
        <f t="shared" ca="1" si="74"/>
        <v>3.5712069638099697E-3</v>
      </c>
    </row>
    <row r="294" spans="2:28" x14ac:dyDescent="0.15">
      <c r="B294" s="2">
        <f t="shared" ca="1" si="64"/>
        <v>277</v>
      </c>
      <c r="D294" s="3">
        <f t="shared" si="65"/>
        <v>42890</v>
      </c>
      <c r="E294" s="4" t="str">
        <f t="shared" si="61"/>
        <v/>
      </c>
      <c r="F294" s="9" t="str">
        <f ca="1">IFERROR(Returns!E294/E$18-1,"")</f>
        <v/>
      </c>
      <c r="G294" s="4" t="str">
        <f t="shared" si="62"/>
        <v/>
      </c>
      <c r="H294" s="9" t="str">
        <f>IFERROR(Returns!G294/G$18-1,"")</f>
        <v/>
      </c>
      <c r="I294" s="9"/>
      <c r="J294" s="17">
        <f t="shared" ca="1" si="60"/>
        <v>0</v>
      </c>
      <c r="K294" s="17">
        <f t="shared" ca="1" si="66"/>
        <v>0</v>
      </c>
      <c r="L294" s="17" t="str">
        <f t="shared" ca="1" si="67"/>
        <v/>
      </c>
      <c r="M294" s="9"/>
      <c r="N294" s="17" t="str">
        <f t="shared" si="68"/>
        <v/>
      </c>
      <c r="O294" s="17" t="str">
        <f t="shared" ca="1" si="69"/>
        <v/>
      </c>
      <c r="Q294" s="3">
        <f>+'Share Values'!E288</f>
        <v>42314</v>
      </c>
      <c r="R294" s="4">
        <f ca="1">+'Share Values'!CL288</f>
        <v>962243.06199999992</v>
      </c>
      <c r="S294" s="9">
        <f t="shared" ca="1" si="63"/>
        <v>-3.7756938000000129E-2</v>
      </c>
      <c r="T294" s="4">
        <f>+'Share Values'!C288</f>
        <v>13553.3</v>
      </c>
      <c r="U294" s="9">
        <f>Returns!T294/Returns!$T$18-1</f>
        <v>-8.4570494549286113E-2</v>
      </c>
      <c r="V294" s="9"/>
      <c r="W294" s="17">
        <f t="shared" ca="1" si="70"/>
        <v>4.5577340075886319E-3</v>
      </c>
      <c r="X294" s="17">
        <f t="shared" ca="1" si="71"/>
        <v>0</v>
      </c>
      <c r="Y294" s="17" t="str">
        <f t="shared" ca="1" si="72"/>
        <v/>
      </c>
      <c r="Z294" s="17"/>
      <c r="AA294" s="17">
        <f t="shared" si="73"/>
        <v>-4.0564061716374944E-4</v>
      </c>
      <c r="AB294" s="17">
        <f t="shared" ca="1" si="74"/>
        <v>4.9633746247523813E-3</v>
      </c>
    </row>
    <row r="295" spans="2:28" x14ac:dyDescent="0.15">
      <c r="B295" s="2">
        <f t="shared" ca="1" si="64"/>
        <v>278</v>
      </c>
      <c r="D295" s="3">
        <f t="shared" si="65"/>
        <v>42891</v>
      </c>
      <c r="E295" s="4" t="str">
        <f t="shared" si="61"/>
        <v/>
      </c>
      <c r="F295" s="9" t="str">
        <f ca="1">IFERROR(Returns!E295/E$18-1,"")</f>
        <v/>
      </c>
      <c r="G295" s="4" t="str">
        <f t="shared" si="62"/>
        <v/>
      </c>
      <c r="H295" s="9" t="str">
        <f>IFERROR(Returns!G295/G$18-1,"")</f>
        <v/>
      </c>
      <c r="I295" s="9"/>
      <c r="J295" s="17">
        <f t="shared" ca="1" si="60"/>
        <v>0</v>
      </c>
      <c r="K295" s="17">
        <f t="shared" ca="1" si="66"/>
        <v>0</v>
      </c>
      <c r="L295" s="17" t="str">
        <f t="shared" ca="1" si="67"/>
        <v/>
      </c>
      <c r="M295" s="9"/>
      <c r="N295" s="17" t="str">
        <f t="shared" si="68"/>
        <v/>
      </c>
      <c r="O295" s="17" t="str">
        <f t="shared" ca="1" si="69"/>
        <v/>
      </c>
      <c r="Q295" s="3">
        <f>+'Share Values'!E289</f>
        <v>42317</v>
      </c>
      <c r="R295" s="4">
        <f ca="1">+'Share Values'!CL289</f>
        <v>963209.33199999994</v>
      </c>
      <c r="S295" s="9">
        <f t="shared" ca="1" si="63"/>
        <v>-3.6790668000000082E-2</v>
      </c>
      <c r="T295" s="4">
        <f>+'Share Values'!C289</f>
        <v>13482.6</v>
      </c>
      <c r="U295" s="9">
        <f>Returns!T295/Returns!$T$18-1</f>
        <v>-8.9345779242708701E-2</v>
      </c>
      <c r="V295" s="9"/>
      <c r="W295" s="17">
        <f t="shared" ca="1" si="70"/>
        <v>1.0041849488544585E-3</v>
      </c>
      <c r="X295" s="17">
        <f t="shared" ca="1" si="71"/>
        <v>0</v>
      </c>
      <c r="Y295" s="17" t="str">
        <f t="shared" ca="1" si="72"/>
        <v/>
      </c>
      <c r="Z295" s="17"/>
      <c r="AA295" s="17">
        <f t="shared" si="73"/>
        <v>-5.2164417521931572E-3</v>
      </c>
      <c r="AB295" s="17">
        <f t="shared" ca="1" si="74"/>
        <v>6.2206267010476157E-3</v>
      </c>
    </row>
    <row r="296" spans="2:28" x14ac:dyDescent="0.15">
      <c r="B296" s="2">
        <f t="shared" ca="1" si="64"/>
        <v>279</v>
      </c>
      <c r="D296" s="3">
        <f t="shared" si="65"/>
        <v>42892</v>
      </c>
      <c r="E296" s="4" t="str">
        <f t="shared" si="61"/>
        <v/>
      </c>
      <c r="F296" s="9" t="str">
        <f ca="1">IFERROR(Returns!E296/E$18-1,"")</f>
        <v/>
      </c>
      <c r="G296" s="4" t="str">
        <f t="shared" si="62"/>
        <v/>
      </c>
      <c r="H296" s="9" t="str">
        <f>IFERROR(Returns!G296/G$18-1,"")</f>
        <v/>
      </c>
      <c r="I296" s="9"/>
      <c r="J296" s="17">
        <f t="shared" ca="1" si="60"/>
        <v>0</v>
      </c>
      <c r="K296" s="17">
        <f t="shared" ca="1" si="66"/>
        <v>0</v>
      </c>
      <c r="L296" s="17" t="str">
        <f t="shared" ca="1" si="67"/>
        <v/>
      </c>
      <c r="M296" s="9"/>
      <c r="N296" s="17" t="str">
        <f t="shared" si="68"/>
        <v/>
      </c>
      <c r="O296" s="17" t="str">
        <f t="shared" ca="1" si="69"/>
        <v/>
      </c>
      <c r="Q296" s="3">
        <f>+'Share Values'!E290</f>
        <v>42318</v>
      </c>
      <c r="R296" s="4">
        <f ca="1">+'Share Values'!CL290</f>
        <v>949863.7919999999</v>
      </c>
      <c r="S296" s="9">
        <f t="shared" ca="1" si="63"/>
        <v>-5.0136208000000071E-2</v>
      </c>
      <c r="T296" s="4">
        <f>+'Share Values'!C290</f>
        <v>13411.6</v>
      </c>
      <c r="U296" s="9">
        <f>Returns!T296/Returns!$T$18-1</f>
        <v>-9.4141326813189763E-2</v>
      </c>
      <c r="V296" s="9"/>
      <c r="W296" s="17">
        <f t="shared" ca="1" si="70"/>
        <v>-1.3855285197756029E-2</v>
      </c>
      <c r="X296" s="17">
        <f t="shared" ca="1" si="71"/>
        <v>-1.3855285197756029E-2</v>
      </c>
      <c r="Y296" s="17">
        <f t="shared" ca="1" si="72"/>
        <v>-1.3855285197756029E-2</v>
      </c>
      <c r="Z296" s="17"/>
      <c r="AA296" s="17">
        <f t="shared" si="73"/>
        <v>-5.2660466082209423E-3</v>
      </c>
      <c r="AB296" s="17">
        <f t="shared" ca="1" si="74"/>
        <v>-8.5892385895350865E-3</v>
      </c>
    </row>
    <row r="297" spans="2:28" x14ac:dyDescent="0.15">
      <c r="B297" s="2">
        <f t="shared" ca="1" si="64"/>
        <v>280</v>
      </c>
      <c r="D297" s="3">
        <f t="shared" si="65"/>
        <v>42893</v>
      </c>
      <c r="E297" s="4" t="str">
        <f t="shared" si="61"/>
        <v/>
      </c>
      <c r="F297" s="9" t="str">
        <f ca="1">IFERROR(Returns!E297/E$18-1,"")</f>
        <v/>
      </c>
      <c r="G297" s="4" t="str">
        <f t="shared" si="62"/>
        <v/>
      </c>
      <c r="H297" s="9" t="str">
        <f>IFERROR(Returns!G297/G$18-1,"")</f>
        <v/>
      </c>
      <c r="I297" s="9"/>
      <c r="J297" s="17">
        <f t="shared" ca="1" si="60"/>
        <v>0</v>
      </c>
      <c r="K297" s="17">
        <f t="shared" ca="1" si="66"/>
        <v>0</v>
      </c>
      <c r="L297" s="17" t="str">
        <f t="shared" ca="1" si="67"/>
        <v/>
      </c>
      <c r="M297" s="9"/>
      <c r="N297" s="17" t="str">
        <f t="shared" si="68"/>
        <v/>
      </c>
      <c r="O297" s="17" t="str">
        <f t="shared" ca="1" si="69"/>
        <v/>
      </c>
      <c r="Q297" s="3">
        <f>+'Share Values'!E291</f>
        <v>42319</v>
      </c>
      <c r="R297" s="4">
        <f ca="1">+'Share Values'!CL291</f>
        <v>943199.33199999994</v>
      </c>
      <c r="S297" s="9">
        <f t="shared" ca="1" si="63"/>
        <v>-5.6800668000000054E-2</v>
      </c>
      <c r="T297" s="4">
        <f>+'Share Values'!C291</f>
        <v>13341.9</v>
      </c>
      <c r="U297" s="9">
        <f>Returns!T297/Returns!$T$18-1</f>
        <v>-9.8849068583084509E-2</v>
      </c>
      <c r="V297" s="9"/>
      <c r="W297" s="17">
        <f t="shared" ca="1" si="70"/>
        <v>-7.0162270171046925E-3</v>
      </c>
      <c r="X297" s="17">
        <f t="shared" ca="1" si="71"/>
        <v>-7.0162270171046925E-3</v>
      </c>
      <c r="Y297" s="17">
        <f t="shared" ca="1" si="72"/>
        <v>-2.0774300388526568E-2</v>
      </c>
      <c r="Z297" s="17"/>
      <c r="AA297" s="17">
        <f t="shared" si="73"/>
        <v>-5.1969936472904266E-3</v>
      </c>
      <c r="AB297" s="17">
        <f t="shared" ca="1" si="74"/>
        <v>-1.819233369814266E-3</v>
      </c>
    </row>
    <row r="298" spans="2:28" x14ac:dyDescent="0.15">
      <c r="B298" s="2">
        <f t="shared" ca="1" si="64"/>
        <v>281</v>
      </c>
      <c r="D298" s="3">
        <f t="shared" si="65"/>
        <v>42894</v>
      </c>
      <c r="E298" s="4" t="str">
        <f t="shared" si="61"/>
        <v/>
      </c>
      <c r="F298" s="9" t="str">
        <f ca="1">IFERROR(Returns!E298/E$18-1,"")</f>
        <v/>
      </c>
      <c r="G298" s="4" t="str">
        <f t="shared" si="62"/>
        <v/>
      </c>
      <c r="H298" s="9" t="str">
        <f>IFERROR(Returns!G298/G$18-1,"")</f>
        <v/>
      </c>
      <c r="I298" s="9"/>
      <c r="J298" s="17">
        <f t="shared" ca="1" si="60"/>
        <v>0</v>
      </c>
      <c r="K298" s="17">
        <f t="shared" ca="1" si="66"/>
        <v>0</v>
      </c>
      <c r="L298" s="17" t="str">
        <f t="shared" ca="1" si="67"/>
        <v/>
      </c>
      <c r="M298" s="9"/>
      <c r="N298" s="17" t="str">
        <f t="shared" si="68"/>
        <v/>
      </c>
      <c r="O298" s="17" t="str">
        <f t="shared" ca="1" si="69"/>
        <v/>
      </c>
      <c r="Q298" s="3">
        <f>+'Share Values'!E292</f>
        <v>42320</v>
      </c>
      <c r="R298" s="4">
        <f ca="1">+'Share Values'!CL292</f>
        <v>927861.80200000003</v>
      </c>
      <c r="S298" s="9">
        <f t="shared" ca="1" si="63"/>
        <v>-7.2138197999999987E-2</v>
      </c>
      <c r="T298" s="4">
        <f>+'Share Values'!C292</f>
        <v>13127.2</v>
      </c>
      <c r="U298" s="9">
        <f>Returns!T298/Returns!$T$18-1</f>
        <v>-0.11335053426452502</v>
      </c>
      <c r="V298" s="9"/>
      <c r="W298" s="17">
        <f t="shared" ca="1" si="70"/>
        <v>-1.6261175638745962E-2</v>
      </c>
      <c r="X298" s="17">
        <f t="shared" ca="1" si="71"/>
        <v>-1.6261175638745962E-2</v>
      </c>
      <c r="Y298" s="17">
        <f t="shared" ca="1" si="72"/>
        <v>-3.6697661479882626E-2</v>
      </c>
      <c r="Z298" s="17"/>
      <c r="AA298" s="17">
        <f t="shared" si="73"/>
        <v>-1.6092160786694509E-2</v>
      </c>
      <c r="AB298" s="17">
        <f t="shared" ca="1" si="74"/>
        <v>-1.6901485205145228E-4</v>
      </c>
    </row>
    <row r="299" spans="2:28" x14ac:dyDescent="0.15">
      <c r="B299" s="2">
        <f t="shared" ca="1" si="64"/>
        <v>282</v>
      </c>
      <c r="D299" s="3">
        <f t="shared" si="65"/>
        <v>42895</v>
      </c>
      <c r="E299" s="4" t="str">
        <f t="shared" si="61"/>
        <v/>
      </c>
      <c r="F299" s="9" t="str">
        <f ca="1">IFERROR(Returns!E299/E$18-1,"")</f>
        <v/>
      </c>
      <c r="G299" s="4" t="str">
        <f t="shared" si="62"/>
        <v/>
      </c>
      <c r="H299" s="9" t="str">
        <f>IFERROR(Returns!G299/G$18-1,"")</f>
        <v/>
      </c>
      <c r="I299" s="9"/>
      <c r="J299" s="17">
        <f t="shared" ca="1" si="60"/>
        <v>0</v>
      </c>
      <c r="K299" s="17">
        <f t="shared" ca="1" si="66"/>
        <v>0</v>
      </c>
      <c r="L299" s="17" t="str">
        <f t="shared" ca="1" si="67"/>
        <v/>
      </c>
      <c r="M299" s="9"/>
      <c r="N299" s="17" t="str">
        <f t="shared" si="68"/>
        <v/>
      </c>
      <c r="O299" s="17" t="str">
        <f t="shared" ca="1" si="69"/>
        <v/>
      </c>
      <c r="Q299" s="3">
        <f>+'Share Values'!E293</f>
        <v>42321</v>
      </c>
      <c r="R299" s="4">
        <f ca="1">+'Share Values'!CL293</f>
        <v>922031.74199999985</v>
      </c>
      <c r="S299" s="9">
        <f t="shared" ca="1" si="63"/>
        <v>-7.7968258000000179E-2</v>
      </c>
      <c r="T299" s="4">
        <f>+'Share Values'!C293</f>
        <v>13075.4</v>
      </c>
      <c r="U299" s="9">
        <f>Returns!T299/Returns!$T$18-1</f>
        <v>-0.11684925770327048</v>
      </c>
      <c r="V299" s="9"/>
      <c r="W299" s="17">
        <f t="shared" ca="1" si="70"/>
        <v>-6.283327956203677E-3</v>
      </c>
      <c r="X299" s="17">
        <f t="shared" ca="1" si="71"/>
        <v>-6.283327956203677E-3</v>
      </c>
      <c r="Y299" s="17">
        <f t="shared" ca="1" si="72"/>
        <v>-4.2750405993782437E-2</v>
      </c>
      <c r="Z299" s="17"/>
      <c r="AA299" s="17">
        <f t="shared" si="73"/>
        <v>-3.9460052410263957E-3</v>
      </c>
      <c r="AB299" s="17">
        <f t="shared" ca="1" si="74"/>
        <v>-2.3373227151772813E-3</v>
      </c>
    </row>
    <row r="300" spans="2:28" x14ac:dyDescent="0.15">
      <c r="B300" s="2">
        <f t="shared" ca="1" si="64"/>
        <v>283</v>
      </c>
      <c r="D300" s="3">
        <f t="shared" si="65"/>
        <v>42896</v>
      </c>
      <c r="E300" s="4" t="str">
        <f t="shared" si="61"/>
        <v/>
      </c>
      <c r="F300" s="9" t="str">
        <f ca="1">IFERROR(Returns!E300/E$18-1,"")</f>
        <v/>
      </c>
      <c r="G300" s="4" t="str">
        <f t="shared" si="62"/>
        <v/>
      </c>
      <c r="H300" s="9" t="str">
        <f>IFERROR(Returns!G300/G$18-1,"")</f>
        <v/>
      </c>
      <c r="I300" s="9"/>
      <c r="J300" s="17">
        <f t="shared" ca="1" si="60"/>
        <v>0</v>
      </c>
      <c r="K300" s="17">
        <f t="shared" ca="1" si="66"/>
        <v>0</v>
      </c>
      <c r="L300" s="17" t="str">
        <f t="shared" ca="1" si="67"/>
        <v/>
      </c>
      <c r="M300" s="9"/>
      <c r="N300" s="17" t="str">
        <f t="shared" si="68"/>
        <v/>
      </c>
      <c r="O300" s="17" t="str">
        <f t="shared" ca="1" si="69"/>
        <v/>
      </c>
      <c r="Q300" s="3">
        <f>+'Share Values'!E294</f>
        <v>42324</v>
      </c>
      <c r="R300" s="4">
        <f ca="1">+'Share Values'!CL294</f>
        <v>934365.00199999986</v>
      </c>
      <c r="S300" s="9">
        <f t="shared" ca="1" si="63"/>
        <v>-6.5634998000000166E-2</v>
      </c>
      <c r="T300" s="4">
        <f>+'Share Values'!C294</f>
        <v>13317.5</v>
      </c>
      <c r="U300" s="9">
        <f>Returns!T300/Returns!$T$18-1</f>
        <v>-0.10049711591716537</v>
      </c>
      <c r="V300" s="9"/>
      <c r="W300" s="17">
        <f t="shared" ca="1" si="70"/>
        <v>1.3376177237941489E-2</v>
      </c>
      <c r="X300" s="17">
        <f t="shared" ca="1" si="71"/>
        <v>0</v>
      </c>
      <c r="Y300" s="17" t="str">
        <f t="shared" ca="1" si="72"/>
        <v/>
      </c>
      <c r="Z300" s="17"/>
      <c r="AA300" s="17">
        <f t="shared" si="73"/>
        <v>1.8515685944598292E-2</v>
      </c>
      <c r="AB300" s="17">
        <f t="shared" ca="1" si="74"/>
        <v>-5.1395087066568035E-3</v>
      </c>
    </row>
    <row r="301" spans="2:28" x14ac:dyDescent="0.15">
      <c r="B301" s="2">
        <f t="shared" ca="1" si="64"/>
        <v>284</v>
      </c>
      <c r="D301" s="3">
        <f t="shared" si="65"/>
        <v>42897</v>
      </c>
      <c r="E301" s="4" t="str">
        <f t="shared" si="61"/>
        <v/>
      </c>
      <c r="F301" s="9" t="str">
        <f ca="1">IFERROR(Returns!E301/E$18-1,"")</f>
        <v/>
      </c>
      <c r="G301" s="4" t="str">
        <f t="shared" si="62"/>
        <v/>
      </c>
      <c r="H301" s="9" t="str">
        <f>IFERROR(Returns!G301/G$18-1,"")</f>
        <v/>
      </c>
      <c r="I301" s="9"/>
      <c r="J301" s="17">
        <f t="shared" ca="1" si="60"/>
        <v>0</v>
      </c>
      <c r="K301" s="17">
        <f t="shared" ca="1" si="66"/>
        <v>0</v>
      </c>
      <c r="L301" s="17" t="str">
        <f t="shared" ca="1" si="67"/>
        <v/>
      </c>
      <c r="M301" s="9"/>
      <c r="N301" s="17" t="str">
        <f t="shared" si="68"/>
        <v/>
      </c>
      <c r="O301" s="17" t="str">
        <f t="shared" ca="1" si="69"/>
        <v/>
      </c>
      <c r="Q301" s="3">
        <f>+'Share Values'!E295</f>
        <v>42325</v>
      </c>
      <c r="R301" s="4">
        <f ca="1">+'Share Values'!CL295</f>
        <v>934620.93199999991</v>
      </c>
      <c r="S301" s="9">
        <f t="shared" ca="1" si="63"/>
        <v>-6.537906800000004E-2</v>
      </c>
      <c r="T301" s="4">
        <f>+'Share Values'!C295</f>
        <v>13280.4</v>
      </c>
      <c r="U301" s="9">
        <f>Returns!T301/Returns!$T$18-1</f>
        <v>-0.10300295838005058</v>
      </c>
      <c r="V301" s="9"/>
      <c r="W301" s="17">
        <f t="shared" ca="1" si="70"/>
        <v>2.7390794759241111E-4</v>
      </c>
      <c r="X301" s="17">
        <f t="shared" ca="1" si="71"/>
        <v>0</v>
      </c>
      <c r="Y301" s="17" t="str">
        <f t="shared" ca="1" si="72"/>
        <v/>
      </c>
      <c r="Z301" s="17"/>
      <c r="AA301" s="17">
        <f t="shared" si="73"/>
        <v>-2.7858081471747731E-3</v>
      </c>
      <c r="AB301" s="17">
        <f t="shared" ca="1" si="74"/>
        <v>3.0597160947671842E-3</v>
      </c>
    </row>
    <row r="302" spans="2:28" x14ac:dyDescent="0.15">
      <c r="B302" s="2">
        <f t="shared" ca="1" si="64"/>
        <v>285</v>
      </c>
      <c r="D302" s="3">
        <f t="shared" si="65"/>
        <v>42898</v>
      </c>
      <c r="E302" s="4" t="str">
        <f t="shared" si="61"/>
        <v/>
      </c>
      <c r="F302" s="9" t="str">
        <f ca="1">IFERROR(Returns!E302/E$18-1,"")</f>
        <v/>
      </c>
      <c r="G302" s="4" t="str">
        <f t="shared" si="62"/>
        <v/>
      </c>
      <c r="H302" s="9" t="str">
        <f>IFERROR(Returns!G302/G$18-1,"")</f>
        <v/>
      </c>
      <c r="I302" s="9"/>
      <c r="J302" s="17">
        <f t="shared" ca="1" si="60"/>
        <v>0</v>
      </c>
      <c r="K302" s="17">
        <f t="shared" ca="1" si="66"/>
        <v>0</v>
      </c>
      <c r="L302" s="17" t="str">
        <f t="shared" ca="1" si="67"/>
        <v/>
      </c>
      <c r="M302" s="9"/>
      <c r="N302" s="17" t="str">
        <f t="shared" si="68"/>
        <v/>
      </c>
      <c r="O302" s="17" t="str">
        <f t="shared" ca="1" si="69"/>
        <v/>
      </c>
      <c r="Q302" s="3">
        <f>+'Share Values'!E296</f>
        <v>42326</v>
      </c>
      <c r="R302" s="4">
        <f ca="1">+'Share Values'!CL296</f>
        <v>942877.08200000005</v>
      </c>
      <c r="S302" s="9">
        <f t="shared" ca="1" si="63"/>
        <v>-5.7122917999999911E-2</v>
      </c>
      <c r="T302" s="4">
        <f>+'Share Values'!C296</f>
        <v>13400</v>
      </c>
      <c r="U302" s="9">
        <f>Returns!T302/Returns!$T$18-1</f>
        <v>-9.492482472611341E-2</v>
      </c>
      <c r="V302" s="9"/>
      <c r="W302" s="17">
        <f t="shared" ca="1" si="70"/>
        <v>8.8336883086201912E-3</v>
      </c>
      <c r="X302" s="17">
        <f t="shared" ca="1" si="71"/>
        <v>0</v>
      </c>
      <c r="Y302" s="17" t="str">
        <f t="shared" ca="1" si="72"/>
        <v/>
      </c>
      <c r="Z302" s="17"/>
      <c r="AA302" s="17">
        <f t="shared" si="73"/>
        <v>9.0057528387699204E-3</v>
      </c>
      <c r="AB302" s="17">
        <f t="shared" ca="1" si="74"/>
        <v>-1.7206453014972922E-4</v>
      </c>
    </row>
    <row r="303" spans="2:28" x14ac:dyDescent="0.15">
      <c r="B303" s="2">
        <f t="shared" ca="1" si="64"/>
        <v>286</v>
      </c>
      <c r="D303" s="3">
        <f t="shared" si="65"/>
        <v>42899</v>
      </c>
      <c r="E303" s="4" t="str">
        <f t="shared" si="61"/>
        <v/>
      </c>
      <c r="F303" s="9" t="str">
        <f ca="1">IFERROR(Returns!E303/E$18-1,"")</f>
        <v/>
      </c>
      <c r="G303" s="4" t="str">
        <f t="shared" si="62"/>
        <v/>
      </c>
      <c r="H303" s="9" t="str">
        <f>IFERROR(Returns!G303/G$18-1,"")</f>
        <v/>
      </c>
      <c r="I303" s="9"/>
      <c r="J303" s="17">
        <f t="shared" ca="1" si="60"/>
        <v>0</v>
      </c>
      <c r="K303" s="17">
        <f t="shared" ca="1" si="66"/>
        <v>0</v>
      </c>
      <c r="L303" s="17" t="str">
        <f t="shared" ca="1" si="67"/>
        <v/>
      </c>
      <c r="M303" s="9"/>
      <c r="N303" s="17" t="str">
        <f t="shared" si="68"/>
        <v/>
      </c>
      <c r="O303" s="17" t="str">
        <f t="shared" ca="1" si="69"/>
        <v/>
      </c>
      <c r="Q303" s="3">
        <f>+'Share Values'!E297</f>
        <v>42327</v>
      </c>
      <c r="R303" s="4">
        <f ca="1">+'Share Values'!CL297</f>
        <v>949374.59200000018</v>
      </c>
      <c r="S303" s="9">
        <f t="shared" ca="1" si="63"/>
        <v>-5.0625407999999816E-2</v>
      </c>
      <c r="T303" s="4">
        <f>+'Share Values'!C297</f>
        <v>13473.8</v>
      </c>
      <c r="U303" s="9">
        <f>Returns!T303/Returns!$T$18-1</f>
        <v>-8.9940156969754326E-2</v>
      </c>
      <c r="V303" s="9"/>
      <c r="W303" s="17">
        <f t="shared" ca="1" si="70"/>
        <v>6.8911527536736905E-3</v>
      </c>
      <c r="X303" s="17">
        <f t="shared" ca="1" si="71"/>
        <v>0</v>
      </c>
      <c r="Y303" s="17" t="str">
        <f t="shared" ca="1" si="72"/>
        <v/>
      </c>
      <c r="Z303" s="17"/>
      <c r="AA303" s="17">
        <f t="shared" si="73"/>
        <v>5.5074626865672105E-3</v>
      </c>
      <c r="AB303" s="17">
        <f t="shared" ca="1" si="74"/>
        <v>1.38369006710648E-3</v>
      </c>
    </row>
    <row r="304" spans="2:28" x14ac:dyDescent="0.15">
      <c r="B304" s="2">
        <f t="shared" ca="1" si="64"/>
        <v>287</v>
      </c>
      <c r="D304" s="3">
        <f t="shared" si="65"/>
        <v>42900</v>
      </c>
      <c r="E304" s="4" t="str">
        <f t="shared" si="61"/>
        <v/>
      </c>
      <c r="F304" s="9" t="str">
        <f ca="1">IFERROR(Returns!E304/E$18-1,"")</f>
        <v/>
      </c>
      <c r="G304" s="4" t="str">
        <f t="shared" si="62"/>
        <v/>
      </c>
      <c r="H304" s="9" t="str">
        <f>IFERROR(Returns!G304/G$18-1,"")</f>
        <v/>
      </c>
      <c r="I304" s="9"/>
      <c r="J304" s="17">
        <f t="shared" ca="1" si="60"/>
        <v>0</v>
      </c>
      <c r="K304" s="17">
        <f t="shared" ca="1" si="66"/>
        <v>0</v>
      </c>
      <c r="L304" s="17" t="str">
        <f t="shared" ca="1" si="67"/>
        <v/>
      </c>
      <c r="M304" s="9"/>
      <c r="N304" s="17" t="str">
        <f t="shared" si="68"/>
        <v/>
      </c>
      <c r="O304" s="17" t="str">
        <f t="shared" ca="1" si="69"/>
        <v/>
      </c>
      <c r="Q304" s="3">
        <f>+'Share Values'!E298</f>
        <v>42328</v>
      </c>
      <c r="R304" s="4">
        <f ca="1">+'Share Values'!CL298</f>
        <v>946797.59200000006</v>
      </c>
      <c r="S304" s="9">
        <f t="shared" ca="1" si="63"/>
        <v>-5.3202407999999979E-2</v>
      </c>
      <c r="T304" s="4">
        <f>+'Share Values'!C298</f>
        <v>13433.5</v>
      </c>
      <c r="U304" s="9">
        <f>Returns!T304/Returns!$T$18-1</f>
        <v>-9.2662136787928673E-2</v>
      </c>
      <c r="V304" s="9"/>
      <c r="W304" s="17">
        <f t="shared" ca="1" si="70"/>
        <v>-2.7144185463940929E-3</v>
      </c>
      <c r="X304" s="17">
        <f t="shared" ca="1" si="71"/>
        <v>-2.7144185463940929E-3</v>
      </c>
      <c r="Y304" s="17">
        <f t="shared" ca="1" si="72"/>
        <v>-2.7144185463940929E-3</v>
      </c>
      <c r="Z304" s="17"/>
      <c r="AA304" s="17">
        <f t="shared" si="73"/>
        <v>-2.9909899211802982E-3</v>
      </c>
      <c r="AB304" s="17">
        <f t="shared" ca="1" si="74"/>
        <v>2.765713747862053E-4</v>
      </c>
    </row>
    <row r="305" spans="2:28" x14ac:dyDescent="0.15">
      <c r="B305" s="2">
        <f t="shared" ca="1" si="64"/>
        <v>288</v>
      </c>
      <c r="D305" s="3">
        <f t="shared" si="65"/>
        <v>42901</v>
      </c>
      <c r="E305" s="4" t="str">
        <f t="shared" si="61"/>
        <v/>
      </c>
      <c r="F305" s="9" t="str">
        <f ca="1">IFERROR(Returns!E305/E$18-1,"")</f>
        <v/>
      </c>
      <c r="G305" s="4" t="str">
        <f t="shared" si="62"/>
        <v/>
      </c>
      <c r="H305" s="9" t="str">
        <f>IFERROR(Returns!G305/G$18-1,"")</f>
        <v/>
      </c>
      <c r="I305" s="9"/>
      <c r="J305" s="17">
        <f t="shared" ref="J305:J368" ca="1" si="75">IF(OR(D305&lt;$R$5,D305&gt;$R$6),"",IFERROR((E305/E304)-1,0))</f>
        <v>0</v>
      </c>
      <c r="K305" s="17">
        <f t="shared" ca="1" si="66"/>
        <v>0</v>
      </c>
      <c r="L305" s="17" t="str">
        <f t="shared" ca="1" si="67"/>
        <v/>
      </c>
      <c r="M305" s="9"/>
      <c r="N305" s="17" t="str">
        <f t="shared" si="68"/>
        <v/>
      </c>
      <c r="O305" s="17" t="str">
        <f t="shared" ca="1" si="69"/>
        <v/>
      </c>
      <c r="Q305" s="3">
        <f>+'Share Values'!E299</f>
        <v>42331</v>
      </c>
      <c r="R305" s="4">
        <f ca="1">+'Share Values'!CL299</f>
        <v>945276.34200000006</v>
      </c>
      <c r="S305" s="9">
        <f t="shared" ca="1" si="63"/>
        <v>-5.4723657999999897E-2</v>
      </c>
      <c r="T305" s="4">
        <f>+'Share Values'!C299</f>
        <v>13382.4</v>
      </c>
      <c r="U305" s="9">
        <f>Returns!T305/Returns!$T$18-1</f>
        <v>-9.611358018020455E-2</v>
      </c>
      <c r="V305" s="9"/>
      <c r="W305" s="17">
        <f t="shared" ca="1" si="70"/>
        <v>-1.6067320120518591E-3</v>
      </c>
      <c r="X305" s="17">
        <f t="shared" ca="1" si="71"/>
        <v>-1.6067320120518591E-3</v>
      </c>
      <c r="Y305" s="17">
        <f t="shared" ca="1" si="72"/>
        <v>-4.3167892152733423E-3</v>
      </c>
      <c r="Z305" s="17"/>
      <c r="AA305" s="17">
        <f t="shared" si="73"/>
        <v>-3.8039230282502778E-3</v>
      </c>
      <c r="AB305" s="17">
        <f t="shared" ca="1" si="74"/>
        <v>2.1971910161984187E-3</v>
      </c>
    </row>
    <row r="306" spans="2:28" x14ac:dyDescent="0.15">
      <c r="B306" s="2">
        <f t="shared" ca="1" si="64"/>
        <v>289</v>
      </c>
      <c r="D306" s="3">
        <f t="shared" si="65"/>
        <v>42902</v>
      </c>
      <c r="E306" s="4" t="str">
        <f t="shared" si="61"/>
        <v/>
      </c>
      <c r="F306" s="9" t="str">
        <f ca="1">IFERROR(Returns!E306/E$18-1,"")</f>
        <v/>
      </c>
      <c r="G306" s="4" t="str">
        <f t="shared" si="62"/>
        <v/>
      </c>
      <c r="H306" s="9" t="str">
        <f>IFERROR(Returns!G306/G$18-1,"")</f>
        <v/>
      </c>
      <c r="I306" s="9"/>
      <c r="J306" s="17">
        <f t="shared" ca="1" si="75"/>
        <v>0</v>
      </c>
      <c r="K306" s="17">
        <f t="shared" ca="1" si="66"/>
        <v>0</v>
      </c>
      <c r="L306" s="17" t="str">
        <f t="shared" ca="1" si="67"/>
        <v/>
      </c>
      <c r="M306" s="9"/>
      <c r="N306" s="17" t="str">
        <f t="shared" si="68"/>
        <v/>
      </c>
      <c r="O306" s="17" t="str">
        <f t="shared" ca="1" si="69"/>
        <v/>
      </c>
      <c r="Q306" s="3">
        <f>+'Share Values'!E300</f>
        <v>42332</v>
      </c>
      <c r="R306" s="4">
        <f ca="1">+'Share Values'!CL300</f>
        <v>948137.04200000013</v>
      </c>
      <c r="S306" s="9">
        <f t="shared" ca="1" si="63"/>
        <v>-5.1862957999999848E-2</v>
      </c>
      <c r="T306" s="4">
        <f>+'Share Values'!C300</f>
        <v>13407.8</v>
      </c>
      <c r="U306" s="9">
        <f>Returns!T306/Returns!$T$18-1</f>
        <v>-9.4397989922595849E-2</v>
      </c>
      <c r="V306" s="9"/>
      <c r="W306" s="17">
        <f t="shared" ca="1" si="70"/>
        <v>3.0263107970600611E-3</v>
      </c>
      <c r="X306" s="17">
        <f t="shared" ca="1" si="71"/>
        <v>0</v>
      </c>
      <c r="Y306" s="17" t="str">
        <f t="shared" ca="1" si="72"/>
        <v/>
      </c>
      <c r="Z306" s="17"/>
      <c r="AA306" s="17">
        <f t="shared" si="73"/>
        <v>1.8980153036824987E-3</v>
      </c>
      <c r="AB306" s="17">
        <f t="shared" ca="1" si="74"/>
        <v>1.1282954933775624E-3</v>
      </c>
    </row>
    <row r="307" spans="2:28" x14ac:dyDescent="0.15">
      <c r="B307" s="2">
        <f t="shared" ca="1" si="64"/>
        <v>290</v>
      </c>
      <c r="D307" s="3">
        <f t="shared" si="65"/>
        <v>42903</v>
      </c>
      <c r="E307" s="4" t="str">
        <f t="shared" si="61"/>
        <v/>
      </c>
      <c r="F307" s="9" t="str">
        <f ca="1">IFERROR(Returns!E307/E$18-1,"")</f>
        <v/>
      </c>
      <c r="G307" s="4" t="str">
        <f t="shared" si="62"/>
        <v/>
      </c>
      <c r="H307" s="9" t="str">
        <f>IFERROR(Returns!G307/G$18-1,"")</f>
        <v/>
      </c>
      <c r="I307" s="9"/>
      <c r="J307" s="17">
        <f t="shared" ca="1" si="75"/>
        <v>0</v>
      </c>
      <c r="K307" s="17">
        <f t="shared" ca="1" si="66"/>
        <v>0</v>
      </c>
      <c r="L307" s="17" t="str">
        <f t="shared" ca="1" si="67"/>
        <v/>
      </c>
      <c r="M307" s="9"/>
      <c r="N307" s="17" t="str">
        <f t="shared" si="68"/>
        <v/>
      </c>
      <c r="O307" s="17" t="str">
        <f t="shared" ca="1" si="69"/>
        <v/>
      </c>
      <c r="Q307" s="3">
        <f>+'Share Values'!E301</f>
        <v>42333</v>
      </c>
      <c r="R307" s="4">
        <f ca="1">+'Share Values'!CL301</f>
        <v>947695.25199999998</v>
      </c>
      <c r="S307" s="9">
        <f t="shared" ca="1" si="63"/>
        <v>-5.2304748000000068E-2</v>
      </c>
      <c r="T307" s="4">
        <f>+'Share Values'!C301</f>
        <v>13403.4</v>
      </c>
      <c r="U307" s="9">
        <f>Returns!T307/Returns!$T$18-1</f>
        <v>-9.469517878611855E-2</v>
      </c>
      <c r="V307" s="9"/>
      <c r="W307" s="17">
        <f t="shared" ca="1" si="70"/>
        <v>-4.6595584860631423E-4</v>
      </c>
      <c r="X307" s="17">
        <f t="shared" ca="1" si="71"/>
        <v>-4.6595584860631423E-4</v>
      </c>
      <c r="Y307" s="17">
        <f t="shared" ca="1" si="72"/>
        <v>-4.6595584860631423E-4</v>
      </c>
      <c r="Z307" s="17"/>
      <c r="AA307" s="17">
        <f t="shared" si="73"/>
        <v>-3.2816718626471619E-4</v>
      </c>
      <c r="AB307" s="17">
        <f t="shared" ca="1" si="74"/>
        <v>-1.3778866234159803E-4</v>
      </c>
    </row>
    <row r="308" spans="2:28" x14ac:dyDescent="0.15">
      <c r="B308" s="2">
        <f t="shared" ca="1" si="64"/>
        <v>291</v>
      </c>
      <c r="D308" s="3">
        <f t="shared" si="65"/>
        <v>42904</v>
      </c>
      <c r="E308" s="4" t="str">
        <f t="shared" si="61"/>
        <v/>
      </c>
      <c r="F308" s="9" t="str">
        <f ca="1">IFERROR(Returns!E308/E$18-1,"")</f>
        <v/>
      </c>
      <c r="G308" s="4" t="str">
        <f t="shared" si="62"/>
        <v/>
      </c>
      <c r="H308" s="9" t="str">
        <f>IFERROR(Returns!G308/G$18-1,"")</f>
        <v/>
      </c>
      <c r="I308" s="9"/>
      <c r="J308" s="17">
        <f t="shared" ca="1" si="75"/>
        <v>0</v>
      </c>
      <c r="K308" s="17">
        <f t="shared" ca="1" si="66"/>
        <v>0</v>
      </c>
      <c r="L308" s="17" t="str">
        <f t="shared" ca="1" si="67"/>
        <v/>
      </c>
      <c r="M308" s="9"/>
      <c r="N308" s="17" t="str">
        <f t="shared" si="68"/>
        <v/>
      </c>
      <c r="O308" s="17" t="str">
        <f t="shared" ca="1" si="69"/>
        <v/>
      </c>
      <c r="Q308" s="3">
        <f>+'Share Values'!E302</f>
        <v>42334</v>
      </c>
      <c r="R308" s="4">
        <f ca="1">+'Share Values'!CL302</f>
        <v>948134.84200000006</v>
      </c>
      <c r="S308" s="9">
        <f t="shared" ca="1" si="63"/>
        <v>-5.1865157999999911E-2</v>
      </c>
      <c r="T308" s="4">
        <f>+'Share Values'!C302</f>
        <v>13425.2</v>
      </c>
      <c r="U308" s="9">
        <f>Returns!T308/Returns!$T$18-1</f>
        <v>-9.3222743053210211E-2</v>
      </c>
      <c r="V308" s="9"/>
      <c r="W308" s="17">
        <f t="shared" ca="1" si="70"/>
        <v>4.6385164331286255E-4</v>
      </c>
      <c r="X308" s="17">
        <f t="shared" ca="1" si="71"/>
        <v>0</v>
      </c>
      <c r="Y308" s="17" t="str">
        <f t="shared" ca="1" si="72"/>
        <v/>
      </c>
      <c r="Z308" s="17"/>
      <c r="AA308" s="17">
        <f t="shared" si="73"/>
        <v>1.6264529895400059E-3</v>
      </c>
      <c r="AB308" s="17">
        <f t="shared" ca="1" si="74"/>
        <v>-1.1626013462271434E-3</v>
      </c>
    </row>
    <row r="309" spans="2:28" x14ac:dyDescent="0.15">
      <c r="B309" s="2">
        <f t="shared" ca="1" si="64"/>
        <v>292</v>
      </c>
      <c r="D309" s="3">
        <f t="shared" si="65"/>
        <v>42905</v>
      </c>
      <c r="E309" s="4" t="str">
        <f t="shared" si="61"/>
        <v/>
      </c>
      <c r="F309" s="9" t="str">
        <f ca="1">IFERROR(Returns!E309/E$18-1,"")</f>
        <v/>
      </c>
      <c r="G309" s="4" t="str">
        <f t="shared" si="62"/>
        <v/>
      </c>
      <c r="H309" s="9" t="str">
        <f>IFERROR(Returns!G309/G$18-1,"")</f>
        <v/>
      </c>
      <c r="I309" s="9"/>
      <c r="J309" s="17">
        <f t="shared" ca="1" si="75"/>
        <v>0</v>
      </c>
      <c r="K309" s="17">
        <f t="shared" ca="1" si="66"/>
        <v>0</v>
      </c>
      <c r="L309" s="17" t="str">
        <f t="shared" ca="1" si="67"/>
        <v/>
      </c>
      <c r="M309" s="9"/>
      <c r="N309" s="17" t="str">
        <f t="shared" si="68"/>
        <v/>
      </c>
      <c r="O309" s="17" t="str">
        <f t="shared" ca="1" si="69"/>
        <v/>
      </c>
      <c r="Q309" s="3">
        <f>+'Share Values'!E303</f>
        <v>42335</v>
      </c>
      <c r="R309" s="4">
        <f ca="1">+'Share Values'!CL303</f>
        <v>945044.67200000002</v>
      </c>
      <c r="S309" s="9">
        <f t="shared" ca="1" si="63"/>
        <v>-5.4955328000000025E-2</v>
      </c>
      <c r="T309" s="4">
        <f>+'Share Values'!C303</f>
        <v>13368.2</v>
      </c>
      <c r="U309" s="9">
        <f>Returns!T309/Returns!$T$18-1</f>
        <v>-9.7072689694300607E-2</v>
      </c>
      <c r="V309" s="9"/>
      <c r="W309" s="17">
        <f t="shared" ca="1" si="70"/>
        <v>-3.2592094110597269E-3</v>
      </c>
      <c r="X309" s="17">
        <f t="shared" ca="1" si="71"/>
        <v>-3.2592094110597269E-3</v>
      </c>
      <c r="Y309" s="17">
        <f t="shared" ca="1" si="72"/>
        <v>-3.2592094110597269E-3</v>
      </c>
      <c r="Z309" s="17"/>
      <c r="AA309" s="17">
        <f t="shared" si="73"/>
        <v>-4.2457468045168367E-3</v>
      </c>
      <c r="AB309" s="17">
        <f t="shared" ca="1" si="74"/>
        <v>9.8653739345710978E-4</v>
      </c>
    </row>
    <row r="310" spans="2:28" x14ac:dyDescent="0.15">
      <c r="B310" s="2">
        <f t="shared" ca="1" si="64"/>
        <v>293</v>
      </c>
      <c r="D310" s="3">
        <f t="shared" si="65"/>
        <v>42906</v>
      </c>
      <c r="E310" s="4" t="str">
        <f t="shared" si="61"/>
        <v/>
      </c>
      <c r="F310" s="9" t="str">
        <f ca="1">IFERROR(Returns!E310/E$18-1,"")</f>
        <v/>
      </c>
      <c r="G310" s="4" t="str">
        <f t="shared" si="62"/>
        <v/>
      </c>
      <c r="H310" s="9" t="str">
        <f>IFERROR(Returns!G310/G$18-1,"")</f>
        <v/>
      </c>
      <c r="I310" s="9"/>
      <c r="J310" s="17">
        <f t="shared" ca="1" si="75"/>
        <v>0</v>
      </c>
      <c r="K310" s="17">
        <f t="shared" ca="1" si="66"/>
        <v>0</v>
      </c>
      <c r="L310" s="17" t="str">
        <f t="shared" ca="1" si="67"/>
        <v/>
      </c>
      <c r="M310" s="9"/>
      <c r="N310" s="17" t="str">
        <f t="shared" si="68"/>
        <v/>
      </c>
      <c r="O310" s="17" t="str">
        <f t="shared" ca="1" si="69"/>
        <v/>
      </c>
      <c r="Q310" s="3">
        <f>+'Share Values'!E304</f>
        <v>42338</v>
      </c>
      <c r="R310" s="4">
        <f ca="1">+'Share Values'!CL304</f>
        <v>951196.1320000001</v>
      </c>
      <c r="S310" s="9">
        <f t="shared" ca="1" si="63"/>
        <v>-4.8803867999999917E-2</v>
      </c>
      <c r="T310" s="4">
        <f>+'Share Values'!C304</f>
        <v>13469.8</v>
      </c>
      <c r="U310" s="9">
        <f>Returns!T310/Returns!$T$18-1</f>
        <v>-9.0210328663865913E-2</v>
      </c>
      <c r="V310" s="9"/>
      <c r="W310" s="17">
        <f t="shared" ca="1" si="70"/>
        <v>6.5091737800941907E-3</v>
      </c>
      <c r="X310" s="17">
        <f t="shared" ca="1" si="71"/>
        <v>0</v>
      </c>
      <c r="Y310" s="17" t="str">
        <f t="shared" ca="1" si="72"/>
        <v/>
      </c>
      <c r="Z310" s="17"/>
      <c r="AA310" s="17">
        <f t="shared" si="73"/>
        <v>7.6001256713693621E-3</v>
      </c>
      <c r="AB310" s="17">
        <f t="shared" ca="1" si="74"/>
        <v>-1.0909518912751714E-3</v>
      </c>
    </row>
    <row r="311" spans="2:28" x14ac:dyDescent="0.15">
      <c r="B311" s="2">
        <f t="shared" ca="1" si="64"/>
        <v>294</v>
      </c>
      <c r="D311" s="3">
        <f t="shared" si="65"/>
        <v>42907</v>
      </c>
      <c r="E311" s="4" t="str">
        <f t="shared" si="61"/>
        <v/>
      </c>
      <c r="F311" s="9" t="str">
        <f ca="1">IFERROR(Returns!E311/E$18-1,"")</f>
        <v/>
      </c>
      <c r="G311" s="4" t="str">
        <f t="shared" si="62"/>
        <v/>
      </c>
      <c r="H311" s="9" t="str">
        <f>IFERROR(Returns!G311/G$18-1,"")</f>
        <v/>
      </c>
      <c r="I311" s="9"/>
      <c r="J311" s="17">
        <f t="shared" ca="1" si="75"/>
        <v>0</v>
      </c>
      <c r="K311" s="17">
        <f t="shared" ca="1" si="66"/>
        <v>0</v>
      </c>
      <c r="L311" s="17" t="str">
        <f t="shared" ca="1" si="67"/>
        <v/>
      </c>
      <c r="M311" s="9"/>
      <c r="N311" s="17" t="str">
        <f t="shared" si="68"/>
        <v/>
      </c>
      <c r="O311" s="17" t="str">
        <f t="shared" ca="1" si="69"/>
        <v/>
      </c>
      <c r="Q311" s="3">
        <f>+'Share Values'!E305</f>
        <v>42339</v>
      </c>
      <c r="R311" s="4">
        <f ca="1">+'Share Values'!CL305</f>
        <v>962534.28200000001</v>
      </c>
      <c r="S311" s="9">
        <f t="shared" ca="1" si="63"/>
        <v>-3.7465717999999981E-2</v>
      </c>
      <c r="T311" s="4">
        <f>+'Share Values'!C305</f>
        <v>13636.1</v>
      </c>
      <c r="U311" s="9">
        <f>Returns!T311/Returns!$T$18-1</f>
        <v>-7.897794048117579E-2</v>
      </c>
      <c r="V311" s="9"/>
      <c r="W311" s="17">
        <f t="shared" ca="1" si="70"/>
        <v>1.1919886570775029E-2</v>
      </c>
      <c r="X311" s="17">
        <f t="shared" ca="1" si="71"/>
        <v>0</v>
      </c>
      <c r="Y311" s="17" t="str">
        <f t="shared" ca="1" si="72"/>
        <v/>
      </c>
      <c r="Z311" s="17"/>
      <c r="AA311" s="17">
        <f t="shared" si="73"/>
        <v>1.2346137284889203E-2</v>
      </c>
      <c r="AB311" s="17">
        <f t="shared" ca="1" si="74"/>
        <v>-4.2625071411417359E-4</v>
      </c>
    </row>
    <row r="312" spans="2:28" x14ac:dyDescent="0.15">
      <c r="B312" s="2">
        <f t="shared" ca="1" si="64"/>
        <v>295</v>
      </c>
      <c r="D312" s="3">
        <f t="shared" si="65"/>
        <v>42908</v>
      </c>
      <c r="E312" s="4" t="str">
        <f t="shared" si="61"/>
        <v/>
      </c>
      <c r="F312" s="9" t="str">
        <f ca="1">IFERROR(Returns!E312/E$18-1,"")</f>
        <v/>
      </c>
      <c r="G312" s="4" t="str">
        <f t="shared" si="62"/>
        <v/>
      </c>
      <c r="H312" s="9" t="str">
        <f>IFERROR(Returns!G312/G$18-1,"")</f>
        <v/>
      </c>
      <c r="I312" s="9"/>
      <c r="J312" s="17">
        <f t="shared" ca="1" si="75"/>
        <v>0</v>
      </c>
      <c r="K312" s="17">
        <f t="shared" ca="1" si="66"/>
        <v>0</v>
      </c>
      <c r="L312" s="17" t="str">
        <f t="shared" ca="1" si="67"/>
        <v/>
      </c>
      <c r="M312" s="9"/>
      <c r="N312" s="17" t="str">
        <f t="shared" si="68"/>
        <v/>
      </c>
      <c r="O312" s="17" t="str">
        <f t="shared" ca="1" si="69"/>
        <v/>
      </c>
      <c r="Q312" s="3">
        <f>+'Share Values'!E306</f>
        <v>42340</v>
      </c>
      <c r="R312" s="4">
        <f ca="1">+'Share Values'!CL306</f>
        <v>951837.49200000009</v>
      </c>
      <c r="S312" s="9">
        <f t="shared" ca="1" si="63"/>
        <v>-4.8162507999999882E-2</v>
      </c>
      <c r="T312" s="4">
        <f>+'Share Values'!C306</f>
        <v>13463.8</v>
      </c>
      <c r="U312" s="9">
        <f>Returns!T312/Returns!$T$18-1</f>
        <v>-9.0615586205033294E-2</v>
      </c>
      <c r="V312" s="9"/>
      <c r="W312" s="17">
        <f t="shared" ca="1" si="70"/>
        <v>-1.1113152227444467E-2</v>
      </c>
      <c r="X312" s="17">
        <f t="shared" ca="1" si="71"/>
        <v>-1.1113152227444467E-2</v>
      </c>
      <c r="Y312" s="17">
        <f t="shared" ca="1" si="72"/>
        <v>-1.1113152227444467E-2</v>
      </c>
      <c r="Z312" s="17"/>
      <c r="AA312" s="17">
        <f t="shared" si="73"/>
        <v>-1.2635577621167404E-2</v>
      </c>
      <c r="AB312" s="17">
        <f t="shared" ca="1" si="74"/>
        <v>1.5224253937229371E-3</v>
      </c>
    </row>
    <row r="313" spans="2:28" x14ac:dyDescent="0.15">
      <c r="B313" s="2">
        <f t="shared" ca="1" si="64"/>
        <v>296</v>
      </c>
      <c r="D313" s="3">
        <f t="shared" si="65"/>
        <v>42909</v>
      </c>
      <c r="E313" s="4" t="str">
        <f t="shared" si="61"/>
        <v/>
      </c>
      <c r="F313" s="9" t="str">
        <f ca="1">IFERROR(Returns!E313/E$18-1,"")</f>
        <v/>
      </c>
      <c r="G313" s="4" t="str">
        <f t="shared" si="62"/>
        <v/>
      </c>
      <c r="H313" s="9" t="str">
        <f>IFERROR(Returns!G313/G$18-1,"")</f>
        <v/>
      </c>
      <c r="I313" s="9"/>
      <c r="J313" s="17">
        <f t="shared" ca="1" si="75"/>
        <v>0</v>
      </c>
      <c r="K313" s="17">
        <f t="shared" ca="1" si="66"/>
        <v>0</v>
      </c>
      <c r="L313" s="17" t="str">
        <f t="shared" ca="1" si="67"/>
        <v/>
      </c>
      <c r="M313" s="9"/>
      <c r="N313" s="17" t="str">
        <f t="shared" si="68"/>
        <v/>
      </c>
      <c r="O313" s="17" t="str">
        <f t="shared" ca="1" si="69"/>
        <v/>
      </c>
      <c r="Q313" s="3">
        <f>+'Share Values'!E307</f>
        <v>42341</v>
      </c>
      <c r="R313" s="4">
        <f ca="1">+'Share Values'!CL307</f>
        <v>944776.85200000007</v>
      </c>
      <c r="S313" s="9">
        <f t="shared" ca="1" si="63"/>
        <v>-5.5223147999999944E-2</v>
      </c>
      <c r="T313" s="4">
        <f>+'Share Values'!C307</f>
        <v>13324.7</v>
      </c>
      <c r="U313" s="9">
        <f>Returns!T313/Returns!$T$18-1</f>
        <v>-0.10001080686776442</v>
      </c>
      <c r="V313" s="9"/>
      <c r="W313" s="17">
        <f t="shared" ca="1" si="70"/>
        <v>-7.4179049042963907E-3</v>
      </c>
      <c r="X313" s="17">
        <f t="shared" ca="1" si="71"/>
        <v>-7.4179049042963907E-3</v>
      </c>
      <c r="Y313" s="17">
        <f t="shared" ca="1" si="72"/>
        <v>-1.8448620825330719E-2</v>
      </c>
      <c r="Z313" s="17"/>
      <c r="AA313" s="17">
        <f t="shared" si="73"/>
        <v>-1.033140718073644E-2</v>
      </c>
      <c r="AB313" s="17">
        <f t="shared" ca="1" si="74"/>
        <v>2.9135022764400498E-3</v>
      </c>
    </row>
    <row r="314" spans="2:28" x14ac:dyDescent="0.15">
      <c r="B314" s="2">
        <f t="shared" ca="1" si="64"/>
        <v>297</v>
      </c>
      <c r="D314" s="3">
        <f t="shared" si="65"/>
        <v>42910</v>
      </c>
      <c r="E314" s="4" t="str">
        <f t="shared" si="61"/>
        <v/>
      </c>
      <c r="F314" s="9" t="str">
        <f ca="1">IFERROR(Returns!E314/E$18-1,"")</f>
        <v/>
      </c>
      <c r="G314" s="4" t="str">
        <f t="shared" si="62"/>
        <v/>
      </c>
      <c r="H314" s="9" t="str">
        <f>IFERROR(Returns!G314/G$18-1,"")</f>
        <v/>
      </c>
      <c r="I314" s="9"/>
      <c r="J314" s="17">
        <f t="shared" ca="1" si="75"/>
        <v>0</v>
      </c>
      <c r="K314" s="17">
        <f t="shared" ca="1" si="66"/>
        <v>0</v>
      </c>
      <c r="L314" s="17" t="str">
        <f t="shared" ca="1" si="67"/>
        <v/>
      </c>
      <c r="M314" s="9"/>
      <c r="N314" s="17" t="str">
        <f t="shared" si="68"/>
        <v/>
      </c>
      <c r="O314" s="17" t="str">
        <f t="shared" ca="1" si="69"/>
        <v/>
      </c>
      <c r="Q314" s="3">
        <f>+'Share Values'!E308</f>
        <v>42342</v>
      </c>
      <c r="R314" s="4">
        <f ca="1">+'Share Values'!CL308</f>
        <v>945532.87199999997</v>
      </c>
      <c r="S314" s="9">
        <f t="shared" ca="1" si="63"/>
        <v>-5.4467127999999976E-2</v>
      </c>
      <c r="T314" s="4">
        <f>+'Share Values'!C308</f>
        <v>13358.8</v>
      </c>
      <c r="U314" s="9">
        <f>Returns!T314/Returns!$T$18-1</f>
        <v>-9.770759317546307E-2</v>
      </c>
      <c r="V314" s="9"/>
      <c r="W314" s="17">
        <f t="shared" ca="1" si="70"/>
        <v>8.0021012199815722E-4</v>
      </c>
      <c r="X314" s="17">
        <f t="shared" ca="1" si="71"/>
        <v>0</v>
      </c>
      <c r="Y314" s="17" t="str">
        <f t="shared" ca="1" si="72"/>
        <v/>
      </c>
      <c r="Z314" s="17"/>
      <c r="AA314" s="17">
        <f t="shared" si="73"/>
        <v>2.5591570541925179E-3</v>
      </c>
      <c r="AB314" s="17">
        <f t="shared" ca="1" si="74"/>
        <v>-1.7589469321943607E-3</v>
      </c>
    </row>
    <row r="315" spans="2:28" x14ac:dyDescent="0.15">
      <c r="B315" s="2">
        <f t="shared" ca="1" si="64"/>
        <v>298</v>
      </c>
      <c r="D315" s="3">
        <f t="shared" si="65"/>
        <v>42911</v>
      </c>
      <c r="E315" s="4" t="str">
        <f t="shared" si="61"/>
        <v/>
      </c>
      <c r="F315" s="9" t="str">
        <f ca="1">IFERROR(Returns!E315/E$18-1,"")</f>
        <v/>
      </c>
      <c r="G315" s="4" t="str">
        <f t="shared" si="62"/>
        <v/>
      </c>
      <c r="H315" s="9" t="str">
        <f>IFERROR(Returns!G315/G$18-1,"")</f>
        <v/>
      </c>
      <c r="I315" s="9"/>
      <c r="J315" s="17">
        <f t="shared" ca="1" si="75"/>
        <v>0</v>
      </c>
      <c r="K315" s="17">
        <f t="shared" ca="1" si="66"/>
        <v>0</v>
      </c>
      <c r="L315" s="17" t="str">
        <f t="shared" ca="1" si="67"/>
        <v/>
      </c>
      <c r="M315" s="9"/>
      <c r="N315" s="17" t="str">
        <f t="shared" si="68"/>
        <v/>
      </c>
      <c r="O315" s="17" t="str">
        <f t="shared" ca="1" si="69"/>
        <v/>
      </c>
      <c r="Q315" s="3">
        <f>+'Share Values'!E309</f>
        <v>42345</v>
      </c>
      <c r="R315" s="4">
        <f ca="1">+'Share Values'!CL309</f>
        <v>923742.24200000009</v>
      </c>
      <c r="S315" s="9">
        <f t="shared" ca="1" si="63"/>
        <v>-7.6257757999999898E-2</v>
      </c>
      <c r="T315" s="4">
        <f>+'Share Values'!C309</f>
        <v>13042.8</v>
      </c>
      <c r="U315" s="9">
        <f>Returns!T315/Returns!$T$18-1</f>
        <v>-0.11905115701028002</v>
      </c>
      <c r="V315" s="9"/>
      <c r="W315" s="17">
        <f t="shared" ca="1" si="70"/>
        <v>-2.3045872486599173E-2</v>
      </c>
      <c r="X315" s="17">
        <f t="shared" ca="1" si="71"/>
        <v>-2.3045872486599173E-2</v>
      </c>
      <c r="Y315" s="17">
        <f t="shared" ca="1" si="72"/>
        <v>-2.3045872486599173E-2</v>
      </c>
      <c r="Z315" s="17"/>
      <c r="AA315" s="17">
        <f t="shared" si="73"/>
        <v>-2.3654819295146234E-2</v>
      </c>
      <c r="AB315" s="17">
        <f t="shared" ca="1" si="74"/>
        <v>6.0894680854706174E-4</v>
      </c>
    </row>
    <row r="316" spans="2:28" x14ac:dyDescent="0.15">
      <c r="B316" s="2">
        <f t="shared" ca="1" si="64"/>
        <v>299</v>
      </c>
      <c r="D316" s="3">
        <f t="shared" si="65"/>
        <v>42912</v>
      </c>
      <c r="E316" s="4" t="str">
        <f t="shared" si="61"/>
        <v/>
      </c>
      <c r="F316" s="9" t="str">
        <f ca="1">IFERROR(Returns!E316/E$18-1,"")</f>
        <v/>
      </c>
      <c r="G316" s="4" t="str">
        <f t="shared" si="62"/>
        <v/>
      </c>
      <c r="H316" s="9" t="str">
        <f>IFERROR(Returns!G316/G$18-1,"")</f>
        <v/>
      </c>
      <c r="I316" s="9"/>
      <c r="J316" s="17">
        <f t="shared" ca="1" si="75"/>
        <v>0</v>
      </c>
      <c r="K316" s="17">
        <f t="shared" ca="1" si="66"/>
        <v>0</v>
      </c>
      <c r="L316" s="17" t="str">
        <f t="shared" ca="1" si="67"/>
        <v/>
      </c>
      <c r="M316" s="9"/>
      <c r="N316" s="17" t="str">
        <f t="shared" si="68"/>
        <v/>
      </c>
      <c r="O316" s="17" t="str">
        <f t="shared" ca="1" si="69"/>
        <v/>
      </c>
      <c r="Q316" s="3">
        <f>+'Share Values'!E310</f>
        <v>42346</v>
      </c>
      <c r="R316" s="4">
        <f ca="1">+'Share Values'!CL310</f>
        <v>916690.80200000003</v>
      </c>
      <c r="S316" s="9">
        <f t="shared" ca="1" si="63"/>
        <v>-8.3309198000000029E-2</v>
      </c>
      <c r="T316" s="4">
        <f>+'Share Values'!C310</f>
        <v>12922.5</v>
      </c>
      <c r="U316" s="9">
        <f>Returns!T316/Returns!$T$18-1</f>
        <v>-0.12717657071068666</v>
      </c>
      <c r="V316" s="9"/>
      <c r="W316" s="17">
        <f t="shared" ca="1" si="70"/>
        <v>-7.633558020182063E-3</v>
      </c>
      <c r="X316" s="17">
        <f t="shared" ca="1" si="71"/>
        <v>-7.633558020182063E-3</v>
      </c>
      <c r="Y316" s="17">
        <f t="shared" ca="1" si="72"/>
        <v>-3.0503508502029097E-2</v>
      </c>
      <c r="Z316" s="17"/>
      <c r="AA316" s="17">
        <f t="shared" si="73"/>
        <v>-9.2234796209402781E-3</v>
      </c>
      <c r="AB316" s="17">
        <f t="shared" ca="1" si="74"/>
        <v>1.5899216007582151E-3</v>
      </c>
    </row>
    <row r="317" spans="2:28" x14ac:dyDescent="0.15">
      <c r="B317" s="2">
        <f t="shared" ca="1" si="64"/>
        <v>300</v>
      </c>
      <c r="D317" s="3">
        <f t="shared" si="65"/>
        <v>42913</v>
      </c>
      <c r="E317" s="4" t="str">
        <f t="shared" si="61"/>
        <v/>
      </c>
      <c r="F317" s="9" t="str">
        <f ca="1">IFERROR(Returns!E317/E$18-1,"")</f>
        <v/>
      </c>
      <c r="G317" s="4" t="str">
        <f t="shared" si="62"/>
        <v/>
      </c>
      <c r="H317" s="9" t="str">
        <f>IFERROR(Returns!G317/G$18-1,"")</f>
        <v/>
      </c>
      <c r="I317" s="9"/>
      <c r="J317" s="17">
        <f t="shared" ca="1" si="75"/>
        <v>0</v>
      </c>
      <c r="K317" s="17">
        <f t="shared" ca="1" si="66"/>
        <v>0</v>
      </c>
      <c r="L317" s="17" t="str">
        <f t="shared" ca="1" si="67"/>
        <v/>
      </c>
      <c r="M317" s="9"/>
      <c r="N317" s="17" t="str">
        <f t="shared" si="68"/>
        <v/>
      </c>
      <c r="O317" s="17" t="str">
        <f t="shared" ca="1" si="69"/>
        <v/>
      </c>
      <c r="Q317" s="3">
        <f>+'Share Values'!E311</f>
        <v>42347</v>
      </c>
      <c r="R317" s="4">
        <f ca="1">+'Share Values'!CL311</f>
        <v>914913.36199999996</v>
      </c>
      <c r="S317" s="9">
        <f t="shared" ca="1" si="63"/>
        <v>-8.5086638000000048E-2</v>
      </c>
      <c r="T317" s="4">
        <f>+'Share Values'!C311</f>
        <v>12937.6</v>
      </c>
      <c r="U317" s="9">
        <f>Returns!T317/Returns!$T$18-1</f>
        <v>-0.1261566725654153</v>
      </c>
      <c r="V317" s="9"/>
      <c r="W317" s="17">
        <f t="shared" ca="1" si="70"/>
        <v>-1.9389744024070898E-3</v>
      </c>
      <c r="X317" s="17">
        <f t="shared" ca="1" si="71"/>
        <v>-1.9389744024070898E-3</v>
      </c>
      <c r="Y317" s="17">
        <f t="shared" ca="1" si="72"/>
        <v>-3.2383337382267174E-2</v>
      </c>
      <c r="Z317" s="17"/>
      <c r="AA317" s="17">
        <f t="shared" si="73"/>
        <v>1.1685045463338817E-3</v>
      </c>
      <c r="AB317" s="17">
        <f t="shared" ca="1" si="74"/>
        <v>-3.1074789487409715E-3</v>
      </c>
    </row>
    <row r="318" spans="2:28" x14ac:dyDescent="0.15">
      <c r="B318" s="2">
        <f t="shared" ca="1" si="64"/>
        <v>301</v>
      </c>
      <c r="D318" s="3">
        <f t="shared" si="65"/>
        <v>42914</v>
      </c>
      <c r="E318" s="4" t="str">
        <f t="shared" si="61"/>
        <v/>
      </c>
      <c r="F318" s="9" t="str">
        <f ca="1">IFERROR(Returns!E318/E$18-1,"")</f>
        <v/>
      </c>
      <c r="G318" s="4" t="str">
        <f t="shared" si="62"/>
        <v/>
      </c>
      <c r="H318" s="9" t="str">
        <f>IFERROR(Returns!G318/G$18-1,"")</f>
        <v/>
      </c>
      <c r="I318" s="9"/>
      <c r="J318" s="17">
        <f t="shared" ca="1" si="75"/>
        <v>0</v>
      </c>
      <c r="K318" s="17">
        <f t="shared" ca="1" si="66"/>
        <v>0</v>
      </c>
      <c r="L318" s="17" t="str">
        <f t="shared" ca="1" si="67"/>
        <v/>
      </c>
      <c r="M318" s="9"/>
      <c r="N318" s="17" t="str">
        <f t="shared" si="68"/>
        <v/>
      </c>
      <c r="O318" s="17" t="str">
        <f t="shared" ca="1" si="69"/>
        <v/>
      </c>
      <c r="Q318" s="3">
        <f>+'Share Values'!E312</f>
        <v>42348</v>
      </c>
      <c r="R318" s="4">
        <f ca="1">+'Share Values'!CL312</f>
        <v>924287.34200000006</v>
      </c>
      <c r="S318" s="9">
        <f t="shared" ca="1" si="63"/>
        <v>-7.5712657999999933E-2</v>
      </c>
      <c r="T318" s="4">
        <f>+'Share Values'!C312</f>
        <v>13016.6</v>
      </c>
      <c r="U318" s="9">
        <f>Returns!T318/Returns!$T$18-1</f>
        <v>-0.12082078160671106</v>
      </c>
      <c r="V318" s="9"/>
      <c r="W318" s="17">
        <f t="shared" ca="1" si="70"/>
        <v>1.0245757018466195E-2</v>
      </c>
      <c r="X318" s="17">
        <f t="shared" ca="1" si="71"/>
        <v>0</v>
      </c>
      <c r="Y318" s="17" t="str">
        <f t="shared" ca="1" si="72"/>
        <v/>
      </c>
      <c r="Z318" s="17"/>
      <c r="AA318" s="17">
        <f t="shared" si="73"/>
        <v>6.1062329953005534E-3</v>
      </c>
      <c r="AB318" s="17">
        <f t="shared" ca="1" si="74"/>
        <v>4.1395240231656416E-3</v>
      </c>
    </row>
    <row r="319" spans="2:28" x14ac:dyDescent="0.15">
      <c r="B319" s="2">
        <f t="shared" ca="1" si="64"/>
        <v>302</v>
      </c>
      <c r="D319" s="3">
        <f t="shared" si="65"/>
        <v>42915</v>
      </c>
      <c r="E319" s="4" t="str">
        <f t="shared" si="61"/>
        <v/>
      </c>
      <c r="F319" s="9" t="str">
        <f ca="1">IFERROR(Returns!E319/E$18-1,"")</f>
        <v/>
      </c>
      <c r="G319" s="4" t="str">
        <f t="shared" si="62"/>
        <v/>
      </c>
      <c r="H319" s="9" t="str">
        <f>IFERROR(Returns!G319/G$18-1,"")</f>
        <v/>
      </c>
      <c r="I319" s="9"/>
      <c r="J319" s="17">
        <f t="shared" ca="1" si="75"/>
        <v>0</v>
      </c>
      <c r="K319" s="17">
        <f t="shared" ca="1" si="66"/>
        <v>0</v>
      </c>
      <c r="L319" s="17" t="str">
        <f t="shared" ca="1" si="67"/>
        <v/>
      </c>
      <c r="M319" s="9"/>
      <c r="N319" s="17" t="str">
        <f t="shared" si="68"/>
        <v/>
      </c>
      <c r="O319" s="17" t="str">
        <f t="shared" ca="1" si="69"/>
        <v/>
      </c>
      <c r="Q319" s="3">
        <f>+'Share Values'!E313</f>
        <v>42349</v>
      </c>
      <c r="R319" s="4">
        <f ca="1">+'Share Values'!CL313</f>
        <v>911234.52700000012</v>
      </c>
      <c r="S319" s="9">
        <f t="shared" ca="1" si="63"/>
        <v>-8.8765472999999928E-2</v>
      </c>
      <c r="T319" s="4">
        <f>+'Share Values'!C313</f>
        <v>12790</v>
      </c>
      <c r="U319" s="9">
        <f>Returns!T319/Returns!$T$18-1</f>
        <v>-0.13612600807813369</v>
      </c>
      <c r="V319" s="9"/>
      <c r="W319" s="17">
        <f t="shared" ca="1" si="70"/>
        <v>-1.4122031544601565E-2</v>
      </c>
      <c r="X319" s="17">
        <f t="shared" ca="1" si="71"/>
        <v>-1.4122031544601565E-2</v>
      </c>
      <c r="Y319" s="17">
        <f t="shared" ca="1" si="72"/>
        <v>-1.4122031544601565E-2</v>
      </c>
      <c r="Z319" s="17"/>
      <c r="AA319" s="17">
        <f t="shared" si="73"/>
        <v>-1.7408539864480765E-2</v>
      </c>
      <c r="AB319" s="17">
        <f t="shared" ca="1" si="74"/>
        <v>3.2865083198792E-3</v>
      </c>
    </row>
    <row r="320" spans="2:28" x14ac:dyDescent="0.15">
      <c r="B320" s="2">
        <f t="shared" ca="1" si="64"/>
        <v>303</v>
      </c>
      <c r="D320" s="3">
        <f t="shared" si="65"/>
        <v>42916</v>
      </c>
      <c r="E320" s="4" t="str">
        <f t="shared" si="61"/>
        <v/>
      </c>
      <c r="F320" s="9" t="str">
        <f ca="1">IFERROR(Returns!E320/E$18-1,"")</f>
        <v/>
      </c>
      <c r="G320" s="4" t="str">
        <f t="shared" si="62"/>
        <v/>
      </c>
      <c r="H320" s="9" t="str">
        <f>IFERROR(Returns!G320/G$18-1,"")</f>
        <v/>
      </c>
      <c r="I320" s="9"/>
      <c r="J320" s="17">
        <f t="shared" ca="1" si="75"/>
        <v>0</v>
      </c>
      <c r="K320" s="17">
        <f t="shared" ca="1" si="66"/>
        <v>0</v>
      </c>
      <c r="L320" s="17" t="str">
        <f t="shared" ca="1" si="67"/>
        <v/>
      </c>
      <c r="M320" s="9"/>
      <c r="N320" s="17" t="str">
        <f t="shared" si="68"/>
        <v/>
      </c>
      <c r="O320" s="17" t="str">
        <f t="shared" ca="1" si="69"/>
        <v/>
      </c>
      <c r="Q320" s="3">
        <f>+'Share Values'!E314</f>
        <v>42352</v>
      </c>
      <c r="R320" s="4">
        <f ca="1">+'Share Values'!CL314</f>
        <v>902908.277</v>
      </c>
      <c r="S320" s="9">
        <f t="shared" ca="1" si="63"/>
        <v>-9.7091723000000019E-2</v>
      </c>
      <c r="T320" s="4">
        <f>+'Share Values'!C314</f>
        <v>12695.5</v>
      </c>
      <c r="U320" s="9">
        <f>Returns!T320/Returns!$T$18-1</f>
        <v>-0.14250881435152041</v>
      </c>
      <c r="V320" s="9"/>
      <c r="W320" s="17">
        <f t="shared" ca="1" si="70"/>
        <v>-9.1373293628502772E-3</v>
      </c>
      <c r="X320" s="17">
        <f t="shared" ca="1" si="71"/>
        <v>-9.1373293628502772E-3</v>
      </c>
      <c r="Y320" s="17">
        <f t="shared" ca="1" si="72"/>
        <v>-2.3130323253956253E-2</v>
      </c>
      <c r="Z320" s="17"/>
      <c r="AA320" s="17">
        <f t="shared" si="73"/>
        <v>-7.3885848318999692E-3</v>
      </c>
      <c r="AB320" s="17">
        <f t="shared" ca="1" si="74"/>
        <v>-1.748744530950308E-3</v>
      </c>
    </row>
    <row r="321" spans="2:28" x14ac:dyDescent="0.15">
      <c r="B321" s="2">
        <f t="shared" ca="1" si="64"/>
        <v>304</v>
      </c>
      <c r="D321" s="3">
        <f t="shared" si="65"/>
        <v>42917</v>
      </c>
      <c r="E321" s="4" t="str">
        <f t="shared" si="61"/>
        <v/>
      </c>
      <c r="F321" s="9" t="str">
        <f ca="1">IFERROR(Returns!E321/E$18-1,"")</f>
        <v/>
      </c>
      <c r="G321" s="4" t="str">
        <f t="shared" si="62"/>
        <v/>
      </c>
      <c r="H321" s="9" t="str">
        <f>IFERROR(Returns!G321/G$18-1,"")</f>
        <v/>
      </c>
      <c r="I321" s="9"/>
      <c r="J321" s="17">
        <f t="shared" ca="1" si="75"/>
        <v>0</v>
      </c>
      <c r="K321" s="17">
        <f t="shared" ca="1" si="66"/>
        <v>0</v>
      </c>
      <c r="L321" s="17" t="str">
        <f t="shared" ca="1" si="67"/>
        <v/>
      </c>
      <c r="M321" s="9"/>
      <c r="N321" s="17" t="str">
        <f t="shared" si="68"/>
        <v/>
      </c>
      <c r="O321" s="17" t="str">
        <f t="shared" ca="1" si="69"/>
        <v/>
      </c>
      <c r="Q321" s="3">
        <f>+'Share Values'!E315</f>
        <v>42353</v>
      </c>
      <c r="R321" s="4">
        <f ca="1">+'Share Values'!CL315</f>
        <v>919420.94700000004</v>
      </c>
      <c r="S321" s="9">
        <f t="shared" ca="1" si="63"/>
        <v>-8.0579053000000012E-2</v>
      </c>
      <c r="T321" s="4">
        <f>+'Share Values'!C315</f>
        <v>12919.6</v>
      </c>
      <c r="U321" s="9">
        <f>Returns!T321/Returns!$T$18-1</f>
        <v>-0.12737244518891755</v>
      </c>
      <c r="V321" s="9"/>
      <c r="W321" s="17">
        <f t="shared" ca="1" si="70"/>
        <v>1.8288313908102483E-2</v>
      </c>
      <c r="X321" s="17">
        <f t="shared" ca="1" si="71"/>
        <v>0</v>
      </c>
      <c r="Y321" s="17" t="str">
        <f t="shared" ca="1" si="72"/>
        <v/>
      </c>
      <c r="Z321" s="17"/>
      <c r="AA321" s="17">
        <f t="shared" si="73"/>
        <v>1.7651923910046996E-2</v>
      </c>
      <c r="AB321" s="17">
        <f t="shared" ca="1" si="74"/>
        <v>6.3638999805548657E-4</v>
      </c>
    </row>
    <row r="322" spans="2:28" x14ac:dyDescent="0.15">
      <c r="B322" s="2">
        <f t="shared" ca="1" si="64"/>
        <v>305</v>
      </c>
      <c r="D322" s="3">
        <f t="shared" si="65"/>
        <v>42918</v>
      </c>
      <c r="E322" s="4" t="str">
        <f t="shared" si="61"/>
        <v/>
      </c>
      <c r="F322" s="9" t="str">
        <f ca="1">IFERROR(Returns!E322/E$18-1,"")</f>
        <v/>
      </c>
      <c r="G322" s="4" t="str">
        <f t="shared" si="62"/>
        <v/>
      </c>
      <c r="H322" s="9" t="str">
        <f>IFERROR(Returns!G322/G$18-1,"")</f>
        <v/>
      </c>
      <c r="I322" s="9"/>
      <c r="J322" s="17">
        <f t="shared" ca="1" si="75"/>
        <v>0</v>
      </c>
      <c r="K322" s="17">
        <f t="shared" ca="1" si="66"/>
        <v>0</v>
      </c>
      <c r="L322" s="17" t="str">
        <f t="shared" ca="1" si="67"/>
        <v/>
      </c>
      <c r="M322" s="9"/>
      <c r="N322" s="17" t="str">
        <f t="shared" si="68"/>
        <v/>
      </c>
      <c r="O322" s="17" t="str">
        <f t="shared" ca="1" si="69"/>
        <v/>
      </c>
      <c r="Q322" s="3">
        <f>+'Share Values'!E316</f>
        <v>42354</v>
      </c>
      <c r="R322" s="4">
        <f ca="1">+'Share Values'!CL316</f>
        <v>934717.55700000015</v>
      </c>
      <c r="S322" s="9">
        <f t="shared" ca="1" si="63"/>
        <v>-6.5282442999999857E-2</v>
      </c>
      <c r="T322" s="4">
        <f>+'Share Values'!C316</f>
        <v>13166.1</v>
      </c>
      <c r="U322" s="9">
        <f>Returns!T322/Returns!$T$18-1</f>
        <v>-0.11072311453928962</v>
      </c>
      <c r="V322" s="9"/>
      <c r="W322" s="17">
        <f t="shared" ca="1" si="70"/>
        <v>1.6637221557668225E-2</v>
      </c>
      <c r="X322" s="17">
        <f t="shared" ca="1" si="71"/>
        <v>0</v>
      </c>
      <c r="Y322" s="17" t="str">
        <f t="shared" ca="1" si="72"/>
        <v/>
      </c>
      <c r="Z322" s="17"/>
      <c r="AA322" s="17">
        <f t="shared" si="73"/>
        <v>1.9079538066193891E-2</v>
      </c>
      <c r="AB322" s="17">
        <f t="shared" ca="1" si="74"/>
        <v>-2.442316508525666E-3</v>
      </c>
    </row>
    <row r="323" spans="2:28" x14ac:dyDescent="0.15">
      <c r="B323" s="2">
        <f t="shared" ca="1" si="64"/>
        <v>306</v>
      </c>
      <c r="D323" s="3">
        <f t="shared" si="65"/>
        <v>42919</v>
      </c>
      <c r="E323" s="4" t="str">
        <f t="shared" si="61"/>
        <v/>
      </c>
      <c r="F323" s="9" t="str">
        <f ca="1">IFERROR(Returns!E323/E$18-1,"")</f>
        <v/>
      </c>
      <c r="G323" s="4" t="str">
        <f t="shared" si="62"/>
        <v/>
      </c>
      <c r="H323" s="9" t="str">
        <f>IFERROR(Returns!G323/G$18-1,"")</f>
        <v/>
      </c>
      <c r="I323" s="9"/>
      <c r="J323" s="17">
        <f t="shared" ca="1" si="75"/>
        <v>0</v>
      </c>
      <c r="K323" s="17">
        <f t="shared" ca="1" si="66"/>
        <v>0</v>
      </c>
      <c r="L323" s="17" t="str">
        <f t="shared" ca="1" si="67"/>
        <v/>
      </c>
      <c r="M323" s="9"/>
      <c r="N323" s="17" t="str">
        <f t="shared" si="68"/>
        <v/>
      </c>
      <c r="O323" s="17" t="str">
        <f t="shared" ca="1" si="69"/>
        <v/>
      </c>
      <c r="Q323" s="3">
        <f>+'Share Values'!E317</f>
        <v>42355</v>
      </c>
      <c r="R323" s="4">
        <f ca="1">+'Share Values'!CL317</f>
        <v>926817.29700000002</v>
      </c>
      <c r="S323" s="9">
        <f t="shared" ca="1" si="63"/>
        <v>-7.318270299999996E-2</v>
      </c>
      <c r="T323" s="4">
        <f>+'Share Values'!C317</f>
        <v>13009.9</v>
      </c>
      <c r="U323" s="9">
        <f>Returns!T323/Returns!$T$18-1</f>
        <v>-0.12127331919434803</v>
      </c>
      <c r="V323" s="9"/>
      <c r="W323" s="17">
        <f t="shared" ca="1" si="70"/>
        <v>-8.452029108510839E-3</v>
      </c>
      <c r="X323" s="17">
        <f t="shared" ca="1" si="71"/>
        <v>-8.452029108510839E-3</v>
      </c>
      <c r="Y323" s="17">
        <f t="shared" ca="1" si="72"/>
        <v>-8.452029108510839E-3</v>
      </c>
      <c r="Z323" s="17"/>
      <c r="AA323" s="17">
        <f t="shared" si="73"/>
        <v>-1.1863801733239199E-2</v>
      </c>
      <c r="AB323" s="17">
        <f t="shared" ca="1" si="74"/>
        <v>3.4117726247283597E-3</v>
      </c>
    </row>
    <row r="324" spans="2:28" x14ac:dyDescent="0.15">
      <c r="B324" s="2">
        <f t="shared" ca="1" si="64"/>
        <v>307</v>
      </c>
      <c r="D324" s="3">
        <f t="shared" si="65"/>
        <v>42920</v>
      </c>
      <c r="E324" s="4" t="str">
        <f t="shared" si="61"/>
        <v/>
      </c>
      <c r="F324" s="9" t="str">
        <f ca="1">IFERROR(Returns!E324/E$18-1,"")</f>
        <v/>
      </c>
      <c r="G324" s="4" t="str">
        <f t="shared" si="62"/>
        <v/>
      </c>
      <c r="H324" s="9" t="str">
        <f>IFERROR(Returns!G324/G$18-1,"")</f>
        <v/>
      </c>
      <c r="I324" s="9"/>
      <c r="J324" s="17">
        <f t="shared" ca="1" si="75"/>
        <v>0</v>
      </c>
      <c r="K324" s="17">
        <f t="shared" ca="1" si="66"/>
        <v>0</v>
      </c>
      <c r="L324" s="17" t="str">
        <f t="shared" ca="1" si="67"/>
        <v/>
      </c>
      <c r="M324" s="9"/>
      <c r="N324" s="17" t="str">
        <f t="shared" si="68"/>
        <v/>
      </c>
      <c r="O324" s="17" t="str">
        <f t="shared" ca="1" si="69"/>
        <v/>
      </c>
      <c r="Q324" s="3">
        <f>+'Share Values'!E318</f>
        <v>42356</v>
      </c>
      <c r="R324" s="4">
        <f ca="1">+'Share Values'!CL318</f>
        <v>935699.87699999986</v>
      </c>
      <c r="S324" s="9">
        <f t="shared" ca="1" si="63"/>
        <v>-6.4300123000000098E-2</v>
      </c>
      <c r="T324" s="4">
        <f>+'Share Values'!C318</f>
        <v>13024.3</v>
      </c>
      <c r="U324" s="9">
        <f>Returns!T324/Returns!$T$18-1</f>
        <v>-0.12030070109554625</v>
      </c>
      <c r="V324" s="9"/>
      <c r="W324" s="17">
        <f t="shared" ca="1" si="70"/>
        <v>9.5839601060012658E-3</v>
      </c>
      <c r="X324" s="17">
        <f t="shared" ca="1" si="71"/>
        <v>0</v>
      </c>
      <c r="Y324" s="17" t="str">
        <f t="shared" ca="1" si="72"/>
        <v/>
      </c>
      <c r="Z324" s="17"/>
      <c r="AA324" s="17">
        <f t="shared" si="73"/>
        <v>1.106849399303611E-3</v>
      </c>
      <c r="AB324" s="17">
        <f t="shared" ca="1" si="74"/>
        <v>8.4771107066976548E-3</v>
      </c>
    </row>
    <row r="325" spans="2:28" x14ac:dyDescent="0.15">
      <c r="B325" s="2">
        <f t="shared" ca="1" si="64"/>
        <v>308</v>
      </c>
      <c r="D325" s="3">
        <f t="shared" si="65"/>
        <v>42921</v>
      </c>
      <c r="E325" s="4" t="str">
        <f t="shared" si="61"/>
        <v/>
      </c>
      <c r="F325" s="9" t="str">
        <f ca="1">IFERROR(Returns!E325/E$18-1,"")</f>
        <v/>
      </c>
      <c r="G325" s="4" t="str">
        <f t="shared" si="62"/>
        <v/>
      </c>
      <c r="H325" s="9" t="str">
        <f>IFERROR(Returns!G325/G$18-1,"")</f>
        <v/>
      </c>
      <c r="I325" s="9"/>
      <c r="J325" s="17">
        <f t="shared" ca="1" si="75"/>
        <v>0</v>
      </c>
      <c r="K325" s="17">
        <f t="shared" ca="1" si="66"/>
        <v>0</v>
      </c>
      <c r="L325" s="17" t="str">
        <f t="shared" ca="1" si="67"/>
        <v/>
      </c>
      <c r="M325" s="9"/>
      <c r="N325" s="17" t="str">
        <f t="shared" si="68"/>
        <v/>
      </c>
      <c r="O325" s="17" t="str">
        <f t="shared" ca="1" si="69"/>
        <v/>
      </c>
      <c r="Q325" s="3">
        <f>+'Share Values'!E319</f>
        <v>42359</v>
      </c>
      <c r="R325" s="4">
        <f ca="1">+'Share Values'!CL319</f>
        <v>935466.03700000001</v>
      </c>
      <c r="S325" s="9">
        <f t="shared" ca="1" si="63"/>
        <v>-6.4533963000000027E-2</v>
      </c>
      <c r="T325" s="4">
        <f>+'Share Values'!C319</f>
        <v>13034.4</v>
      </c>
      <c r="U325" s="9">
        <f>Returns!T325/Returns!$T$18-1</f>
        <v>-0.11961851756791442</v>
      </c>
      <c r="V325" s="9"/>
      <c r="W325" s="17">
        <f t="shared" ca="1" si="70"/>
        <v>-2.4990919176948179E-4</v>
      </c>
      <c r="X325" s="17">
        <f t="shared" ca="1" si="71"/>
        <v>-2.4990919176948179E-4</v>
      </c>
      <c r="Y325" s="17">
        <f t="shared" ca="1" si="72"/>
        <v>-2.4990919176948179E-4</v>
      </c>
      <c r="Z325" s="17"/>
      <c r="AA325" s="17">
        <f t="shared" si="73"/>
        <v>7.7547353792528639E-4</v>
      </c>
      <c r="AB325" s="17">
        <f t="shared" ca="1" si="74"/>
        <v>-1.0253827296947682E-3</v>
      </c>
    </row>
    <row r="326" spans="2:28" x14ac:dyDescent="0.15">
      <c r="B326" s="2">
        <f t="shared" ca="1" si="64"/>
        <v>309</v>
      </c>
      <c r="D326" s="3">
        <f t="shared" si="65"/>
        <v>42922</v>
      </c>
      <c r="E326" s="4" t="str">
        <f t="shared" si="61"/>
        <v/>
      </c>
      <c r="F326" s="9" t="str">
        <f ca="1">IFERROR(Returns!E326/E$18-1,"")</f>
        <v/>
      </c>
      <c r="G326" s="4" t="str">
        <f t="shared" si="62"/>
        <v/>
      </c>
      <c r="H326" s="9" t="str">
        <f>IFERROR(Returns!G326/G$18-1,"")</f>
        <v/>
      </c>
      <c r="I326" s="9"/>
      <c r="J326" s="17">
        <f t="shared" ca="1" si="75"/>
        <v>0</v>
      </c>
      <c r="K326" s="17">
        <f t="shared" ca="1" si="66"/>
        <v>0</v>
      </c>
      <c r="L326" s="17" t="str">
        <f t="shared" ca="1" si="67"/>
        <v/>
      </c>
      <c r="M326" s="9"/>
      <c r="N326" s="17" t="str">
        <f t="shared" si="68"/>
        <v/>
      </c>
      <c r="O326" s="17" t="str">
        <f t="shared" ca="1" si="69"/>
        <v/>
      </c>
      <c r="Q326" s="3">
        <f>+'Share Values'!E320</f>
        <v>42360</v>
      </c>
      <c r="R326" s="4">
        <f ca="1">+'Share Values'!CL320</f>
        <v>941037.40700000012</v>
      </c>
      <c r="S326" s="9">
        <f t="shared" ca="1" si="63"/>
        <v>-5.8962592999999841E-2</v>
      </c>
      <c r="T326" s="4">
        <f>+'Share Values'!C320</f>
        <v>13082.9</v>
      </c>
      <c r="U326" s="9">
        <f>Returns!T326/Returns!$T$18-1</f>
        <v>-0.11634268577681117</v>
      </c>
      <c r="V326" s="9"/>
      <c r="W326" s="17">
        <f t="shared" ca="1" si="70"/>
        <v>5.9557159529459724E-3</v>
      </c>
      <c r="X326" s="17">
        <f t="shared" ca="1" si="71"/>
        <v>0</v>
      </c>
      <c r="Y326" s="17" t="str">
        <f t="shared" ca="1" si="72"/>
        <v/>
      </c>
      <c r="Z326" s="17"/>
      <c r="AA326" s="17">
        <f t="shared" si="73"/>
        <v>3.7209230958079598E-3</v>
      </c>
      <c r="AB326" s="17">
        <f t="shared" ca="1" si="74"/>
        <v>2.2347928571380127E-3</v>
      </c>
    </row>
    <row r="327" spans="2:28" x14ac:dyDescent="0.15">
      <c r="B327" s="2">
        <f t="shared" ca="1" si="64"/>
        <v>310</v>
      </c>
      <c r="D327" s="3">
        <f t="shared" si="65"/>
        <v>42923</v>
      </c>
      <c r="E327" s="4" t="str">
        <f t="shared" si="61"/>
        <v/>
      </c>
      <c r="F327" s="9" t="str">
        <f ca="1">IFERROR(Returns!E327/E$18-1,"")</f>
        <v/>
      </c>
      <c r="G327" s="4" t="str">
        <f t="shared" si="62"/>
        <v/>
      </c>
      <c r="H327" s="9" t="str">
        <f>IFERROR(Returns!G327/G$18-1,"")</f>
        <v/>
      </c>
      <c r="I327" s="9"/>
      <c r="J327" s="17">
        <f t="shared" ca="1" si="75"/>
        <v>0</v>
      </c>
      <c r="K327" s="17">
        <f t="shared" ca="1" si="66"/>
        <v>0</v>
      </c>
      <c r="L327" s="17" t="str">
        <f t="shared" ca="1" si="67"/>
        <v/>
      </c>
      <c r="M327" s="9"/>
      <c r="N327" s="17" t="str">
        <f t="shared" si="68"/>
        <v/>
      </c>
      <c r="O327" s="17" t="str">
        <f t="shared" ca="1" si="69"/>
        <v/>
      </c>
      <c r="Q327" s="3">
        <f>+'Share Values'!E321</f>
        <v>42361</v>
      </c>
      <c r="R327" s="4">
        <f ca="1">+'Share Values'!CL321</f>
        <v>953704.72700000007</v>
      </c>
      <c r="S327" s="9">
        <f t="shared" ca="1" si="63"/>
        <v>-4.6295272999999915E-2</v>
      </c>
      <c r="T327" s="4">
        <f>+'Share Values'!C321</f>
        <v>13284.9</v>
      </c>
      <c r="U327" s="9">
        <f>Returns!T327/Returns!$T$18-1</f>
        <v>-0.10269901522417502</v>
      </c>
      <c r="V327" s="9"/>
      <c r="W327" s="17">
        <f t="shared" ca="1" si="70"/>
        <v>1.3461016433324424E-2</v>
      </c>
      <c r="X327" s="17">
        <f t="shared" ca="1" si="71"/>
        <v>0</v>
      </c>
      <c r="Y327" s="17" t="str">
        <f t="shared" ca="1" si="72"/>
        <v/>
      </c>
      <c r="Z327" s="17"/>
      <c r="AA327" s="17">
        <f t="shared" si="73"/>
        <v>1.5440001834455597E-2</v>
      </c>
      <c r="AB327" s="17">
        <f t="shared" ca="1" si="74"/>
        <v>-1.9789854011311725E-3</v>
      </c>
    </row>
    <row r="328" spans="2:28" x14ac:dyDescent="0.15">
      <c r="B328" s="2">
        <f t="shared" ca="1" si="64"/>
        <v>311</v>
      </c>
      <c r="D328" s="3">
        <f t="shared" si="65"/>
        <v>42924</v>
      </c>
      <c r="E328" s="4" t="str">
        <f t="shared" si="61"/>
        <v/>
      </c>
      <c r="F328" s="9" t="str">
        <f ca="1">IFERROR(Returns!E328/E$18-1,"")</f>
        <v/>
      </c>
      <c r="G328" s="4" t="str">
        <f t="shared" si="62"/>
        <v/>
      </c>
      <c r="H328" s="9" t="str">
        <f>IFERROR(Returns!G328/G$18-1,"")</f>
        <v/>
      </c>
      <c r="I328" s="9"/>
      <c r="J328" s="17">
        <f t="shared" ca="1" si="75"/>
        <v>0</v>
      </c>
      <c r="K328" s="17">
        <f t="shared" ca="1" si="66"/>
        <v>0</v>
      </c>
      <c r="L328" s="17" t="str">
        <f t="shared" ca="1" si="67"/>
        <v/>
      </c>
      <c r="M328" s="9"/>
      <c r="N328" s="17" t="str">
        <f t="shared" si="68"/>
        <v/>
      </c>
      <c r="O328" s="17" t="str">
        <f t="shared" ca="1" si="69"/>
        <v/>
      </c>
      <c r="Q328" s="3">
        <f>+'Share Values'!E322</f>
        <v>42362</v>
      </c>
      <c r="R328" s="4">
        <f ca="1">+'Share Values'!CL322</f>
        <v>953840.80699999991</v>
      </c>
      <c r="S328" s="9">
        <f t="shared" ca="1" si="63"/>
        <v>-4.6159193000000043E-2</v>
      </c>
      <c r="T328" s="4">
        <f>+'Share Values'!C322</f>
        <v>13309.8</v>
      </c>
      <c r="U328" s="9">
        <f>Returns!T328/Returns!$T$18-1</f>
        <v>-0.10101719642833018</v>
      </c>
      <c r="V328" s="9"/>
      <c r="W328" s="17">
        <f t="shared" ca="1" si="70"/>
        <v>1.4268567214492656E-4</v>
      </c>
      <c r="X328" s="17">
        <f t="shared" ca="1" si="71"/>
        <v>0</v>
      </c>
      <c r="Y328" s="17" t="str">
        <f t="shared" ca="1" si="72"/>
        <v/>
      </c>
      <c r="Z328" s="17"/>
      <c r="AA328" s="17">
        <f t="shared" si="73"/>
        <v>1.8743084253549647E-3</v>
      </c>
      <c r="AB328" s="17">
        <f t="shared" ca="1" si="74"/>
        <v>-1.7316227532100381E-3</v>
      </c>
    </row>
    <row r="329" spans="2:28" x14ac:dyDescent="0.15">
      <c r="B329" s="2">
        <f t="shared" ca="1" si="64"/>
        <v>312</v>
      </c>
      <c r="D329" s="3">
        <f t="shared" si="65"/>
        <v>42925</v>
      </c>
      <c r="E329" s="4" t="str">
        <f t="shared" si="61"/>
        <v/>
      </c>
      <c r="F329" s="9" t="str">
        <f ca="1">IFERROR(Returns!E329/E$18-1,"")</f>
        <v/>
      </c>
      <c r="G329" s="4" t="str">
        <f t="shared" si="62"/>
        <v/>
      </c>
      <c r="H329" s="9" t="str">
        <f>IFERROR(Returns!G329/G$18-1,"")</f>
        <v/>
      </c>
      <c r="I329" s="9"/>
      <c r="J329" s="17">
        <f t="shared" ca="1" si="75"/>
        <v>0</v>
      </c>
      <c r="K329" s="17">
        <f t="shared" ca="1" si="66"/>
        <v>0</v>
      </c>
      <c r="L329" s="17" t="str">
        <f t="shared" ca="1" si="67"/>
        <v/>
      </c>
      <c r="M329" s="9"/>
      <c r="N329" s="17" t="str">
        <f t="shared" si="68"/>
        <v/>
      </c>
      <c r="O329" s="17" t="str">
        <f t="shared" ca="1" si="69"/>
        <v/>
      </c>
      <c r="Q329" s="3">
        <f>+'Share Values'!E323</f>
        <v>42367</v>
      </c>
      <c r="R329" s="4">
        <f ca="1">+'Share Values'!CL323</f>
        <v>952307.73699999985</v>
      </c>
      <c r="S329" s="9">
        <f t="shared" ca="1" si="63"/>
        <v>-4.7692263000000179E-2</v>
      </c>
      <c r="T329" s="4">
        <f>+'Share Values'!C323</f>
        <v>13245.8</v>
      </c>
      <c r="U329" s="9">
        <f>Returns!T329/Returns!$T$18-1</f>
        <v>-0.10533994353411591</v>
      </c>
      <c r="V329" s="9"/>
      <c r="W329" s="17">
        <f t="shared" ca="1" si="70"/>
        <v>-1.6072598160502549E-3</v>
      </c>
      <c r="X329" s="17">
        <f t="shared" ca="1" si="71"/>
        <v>-1.6072598160502549E-3</v>
      </c>
      <c r="Y329" s="17">
        <f t="shared" ca="1" si="72"/>
        <v>-1.6072598160502549E-3</v>
      </c>
      <c r="Z329" s="17"/>
      <c r="AA329" s="17">
        <f t="shared" si="73"/>
        <v>-4.8084869795188556E-3</v>
      </c>
      <c r="AB329" s="17">
        <f t="shared" ca="1" si="74"/>
        <v>3.2012271634686007E-3</v>
      </c>
    </row>
    <row r="330" spans="2:28" x14ac:dyDescent="0.15">
      <c r="B330" s="2">
        <f t="shared" ca="1" si="64"/>
        <v>313</v>
      </c>
      <c r="D330" s="3">
        <f t="shared" si="65"/>
        <v>42926</v>
      </c>
      <c r="E330" s="4" t="str">
        <f t="shared" si="61"/>
        <v/>
      </c>
      <c r="F330" s="9" t="str">
        <f ca="1">IFERROR(Returns!E330/E$18-1,"")</f>
        <v/>
      </c>
      <c r="G330" s="4" t="str">
        <f t="shared" si="62"/>
        <v/>
      </c>
      <c r="H330" s="9" t="str">
        <f>IFERROR(Returns!G330/G$18-1,"")</f>
        <v/>
      </c>
      <c r="I330" s="9"/>
      <c r="J330" s="17">
        <f t="shared" ca="1" si="75"/>
        <v>0</v>
      </c>
      <c r="K330" s="17">
        <f t="shared" ca="1" si="66"/>
        <v>0</v>
      </c>
      <c r="L330" s="17" t="str">
        <f t="shared" ca="1" si="67"/>
        <v/>
      </c>
      <c r="M330" s="9"/>
      <c r="N330" s="17" t="str">
        <f t="shared" si="68"/>
        <v/>
      </c>
      <c r="O330" s="17" t="str">
        <f t="shared" ca="1" si="69"/>
        <v/>
      </c>
      <c r="Q330" s="3">
        <f>+'Share Values'!E324</f>
        <v>42368</v>
      </c>
      <c r="R330" s="4">
        <f ca="1">+'Share Values'!CL324</f>
        <v>948258.12699999998</v>
      </c>
      <c r="S330" s="9">
        <f t="shared" ca="1" si="63"/>
        <v>-5.1741872999999994E-2</v>
      </c>
      <c r="T330" s="4">
        <f>+'Share Values'!C324</f>
        <v>13142.3</v>
      </c>
      <c r="U330" s="9">
        <f>Returns!T330/Returns!$T$18-1</f>
        <v>-0.11233063611925387</v>
      </c>
      <c r="V330" s="9"/>
      <c r="W330" s="17">
        <f t="shared" ca="1" si="70"/>
        <v>-4.2524174094784595E-3</v>
      </c>
      <c r="X330" s="17">
        <f t="shared" ca="1" si="71"/>
        <v>-4.2524174094784595E-3</v>
      </c>
      <c r="Y330" s="17">
        <f t="shared" ca="1" si="72"/>
        <v>-5.8528424859053407E-3</v>
      </c>
      <c r="Z330" s="17"/>
      <c r="AA330" s="17">
        <f t="shared" si="73"/>
        <v>-7.8137975811201077E-3</v>
      </c>
      <c r="AB330" s="17">
        <f t="shared" ca="1" si="74"/>
        <v>3.5613801716416482E-3</v>
      </c>
    </row>
    <row r="331" spans="2:28" x14ac:dyDescent="0.15">
      <c r="B331" s="2">
        <f t="shared" ca="1" si="64"/>
        <v>314</v>
      </c>
      <c r="D331" s="3">
        <f t="shared" si="65"/>
        <v>42927</v>
      </c>
      <c r="E331" s="4" t="str">
        <f t="shared" si="61"/>
        <v/>
      </c>
      <c r="F331" s="9" t="str">
        <f ca="1">IFERROR(Returns!E331/E$18-1,"")</f>
        <v/>
      </c>
      <c r="G331" s="4" t="str">
        <f t="shared" si="62"/>
        <v/>
      </c>
      <c r="H331" s="9" t="str">
        <f>IFERROR(Returns!G331/G$18-1,"")</f>
        <v/>
      </c>
      <c r="I331" s="9"/>
      <c r="J331" s="17">
        <f t="shared" ca="1" si="75"/>
        <v>0</v>
      </c>
      <c r="K331" s="17">
        <f t="shared" ca="1" si="66"/>
        <v>0</v>
      </c>
      <c r="L331" s="17" t="str">
        <f t="shared" ca="1" si="67"/>
        <v/>
      </c>
      <c r="M331" s="9"/>
      <c r="N331" s="17" t="str">
        <f t="shared" si="68"/>
        <v/>
      </c>
      <c r="O331" s="17" t="str">
        <f t="shared" ca="1" si="69"/>
        <v/>
      </c>
      <c r="Q331" s="3">
        <f>+'Share Values'!E325</f>
        <v>42369</v>
      </c>
      <c r="R331" s="4">
        <f ca="1">+'Share Values'!CL325</f>
        <v>941219.93699999992</v>
      </c>
      <c r="S331" s="9">
        <f t="shared" ca="1" si="63"/>
        <v>-5.8780063000000049E-2</v>
      </c>
      <c r="T331" s="4">
        <f>+'Share Values'!C325</f>
        <v>13010</v>
      </c>
      <c r="U331" s="9">
        <f>Returns!T331/Returns!$T$18-1</f>
        <v>-0.12126656490199517</v>
      </c>
      <c r="V331" s="9"/>
      <c r="W331" s="17">
        <f t="shared" ca="1" si="70"/>
        <v>-7.4222300865132151E-3</v>
      </c>
      <c r="X331" s="17">
        <f t="shared" ca="1" si="71"/>
        <v>-7.4222300865132151E-3</v>
      </c>
      <c r="Y331" s="17">
        <f t="shared" ca="1" si="72"/>
        <v>-1.3231631428827995E-2</v>
      </c>
      <c r="Z331" s="17"/>
      <c r="AA331" s="17">
        <f t="shared" si="73"/>
        <v>-1.0066731089687475E-2</v>
      </c>
      <c r="AB331" s="17">
        <f t="shared" ca="1" si="74"/>
        <v>2.64450100317426E-3</v>
      </c>
    </row>
    <row r="332" spans="2:28" x14ac:dyDescent="0.15">
      <c r="B332" s="2">
        <f t="shared" ca="1" si="64"/>
        <v>315</v>
      </c>
      <c r="D332" s="3">
        <f t="shared" si="65"/>
        <v>42928</v>
      </c>
      <c r="E332" s="4" t="str">
        <f t="shared" si="61"/>
        <v/>
      </c>
      <c r="F332" s="9" t="str">
        <f ca="1">IFERROR(Returns!E332/E$18-1,"")</f>
        <v/>
      </c>
      <c r="G332" s="4" t="str">
        <f t="shared" si="62"/>
        <v/>
      </c>
      <c r="H332" s="9" t="str">
        <f>IFERROR(Returns!G332/G$18-1,"")</f>
        <v/>
      </c>
      <c r="I332" s="9"/>
      <c r="J332" s="17">
        <f t="shared" ca="1" si="75"/>
        <v>0</v>
      </c>
      <c r="K332" s="17">
        <f t="shared" ca="1" si="66"/>
        <v>0</v>
      </c>
      <c r="L332" s="17" t="str">
        <f t="shared" ca="1" si="67"/>
        <v/>
      </c>
      <c r="M332" s="9"/>
      <c r="N332" s="17" t="str">
        <f t="shared" si="68"/>
        <v/>
      </c>
      <c r="O332" s="17" t="str">
        <f t="shared" ca="1" si="69"/>
        <v/>
      </c>
      <c r="Q332" s="3">
        <f>+'Share Values'!E326</f>
        <v>42373</v>
      </c>
      <c r="R332" s="4">
        <f ca="1">+'Share Values'!CL326</f>
        <v>936095.33699999994</v>
      </c>
      <c r="S332" s="9">
        <f t="shared" ca="1" si="63"/>
        <v>-6.3904663000000084E-2</v>
      </c>
      <c r="T332" s="4">
        <f>+'Share Values'!C326</f>
        <v>12927.2</v>
      </c>
      <c r="U332" s="9">
        <f>Returns!T332/Returns!$T$18-1</f>
        <v>-0.12685911897010538</v>
      </c>
      <c r="V332" s="9"/>
      <c r="W332" s="17">
        <f t="shared" ca="1" si="70"/>
        <v>-5.4446360500329805E-3</v>
      </c>
      <c r="X332" s="17">
        <f t="shared" ca="1" si="71"/>
        <v>-5.4446360500329805E-3</v>
      </c>
      <c r="Y332" s="17">
        <f t="shared" ca="1" si="72"/>
        <v>-1.8604226061382789E-2</v>
      </c>
      <c r="Z332" s="17"/>
      <c r="AA332" s="17">
        <f t="shared" si="73"/>
        <v>-6.3643351268254378E-3</v>
      </c>
      <c r="AB332" s="17">
        <f t="shared" ca="1" si="74"/>
        <v>9.1969907679245733E-4</v>
      </c>
    </row>
    <row r="333" spans="2:28" x14ac:dyDescent="0.15">
      <c r="B333" s="2">
        <f t="shared" ca="1" si="64"/>
        <v>316</v>
      </c>
      <c r="D333" s="3">
        <f t="shared" si="65"/>
        <v>42929</v>
      </c>
      <c r="E333" s="4" t="str">
        <f t="shared" si="61"/>
        <v/>
      </c>
      <c r="F333" s="9" t="str">
        <f ca="1">IFERROR(Returns!E333/E$18-1,"")</f>
        <v/>
      </c>
      <c r="G333" s="4" t="str">
        <f t="shared" si="62"/>
        <v/>
      </c>
      <c r="H333" s="9" t="str">
        <f>IFERROR(Returns!G333/G$18-1,"")</f>
        <v/>
      </c>
      <c r="I333" s="9"/>
      <c r="J333" s="17">
        <f t="shared" ca="1" si="75"/>
        <v>0</v>
      </c>
      <c r="K333" s="17">
        <f t="shared" ca="1" si="66"/>
        <v>0</v>
      </c>
      <c r="L333" s="17" t="str">
        <f t="shared" ca="1" si="67"/>
        <v/>
      </c>
      <c r="M333" s="9"/>
      <c r="N333" s="17" t="str">
        <f t="shared" si="68"/>
        <v/>
      </c>
      <c r="O333" s="17" t="str">
        <f t="shared" ca="1" si="69"/>
        <v/>
      </c>
      <c r="Q333" s="3">
        <f>+'Share Values'!E327</f>
        <v>42374</v>
      </c>
      <c r="R333" s="4">
        <f ca="1">+'Share Values'!CL327</f>
        <v>933174.49699999997</v>
      </c>
      <c r="S333" s="9">
        <f t="shared" ca="1" si="63"/>
        <v>-6.6825503000000008E-2</v>
      </c>
      <c r="T333" s="4">
        <f>+'Share Values'!C327</f>
        <v>12920.1</v>
      </c>
      <c r="U333" s="9">
        <f>Returns!T333/Returns!$T$18-1</f>
        <v>-0.12733867372715357</v>
      </c>
      <c r="V333" s="9"/>
      <c r="W333" s="17">
        <f t="shared" ca="1" si="70"/>
        <v>-3.1202377413401816E-3</v>
      </c>
      <c r="X333" s="17">
        <f t="shared" ca="1" si="71"/>
        <v>-3.1202377413401816E-3</v>
      </c>
      <c r="Y333" s="17">
        <f t="shared" ca="1" si="72"/>
        <v>-2.1666414194417838E-2</v>
      </c>
      <c r="Z333" s="17"/>
      <c r="AA333" s="17">
        <f t="shared" si="73"/>
        <v>-5.4922953153047072E-4</v>
      </c>
      <c r="AB333" s="17">
        <f t="shared" ca="1" si="74"/>
        <v>-2.5710082098097109E-3</v>
      </c>
    </row>
    <row r="334" spans="2:28" x14ac:dyDescent="0.15">
      <c r="B334" s="2">
        <f t="shared" ca="1" si="64"/>
        <v>317</v>
      </c>
      <c r="D334" s="3">
        <f t="shared" si="65"/>
        <v>42930</v>
      </c>
      <c r="E334" s="4" t="str">
        <f t="shared" si="61"/>
        <v/>
      </c>
      <c r="F334" s="9" t="str">
        <f ca="1">IFERROR(Returns!E334/E$18-1,"")</f>
        <v/>
      </c>
      <c r="G334" s="4" t="str">
        <f t="shared" si="62"/>
        <v/>
      </c>
      <c r="H334" s="9" t="str">
        <f>IFERROR(Returns!G334/G$18-1,"")</f>
        <v/>
      </c>
      <c r="I334" s="9"/>
      <c r="J334" s="17">
        <f t="shared" ca="1" si="75"/>
        <v>0</v>
      </c>
      <c r="K334" s="17">
        <f t="shared" ca="1" si="66"/>
        <v>0</v>
      </c>
      <c r="L334" s="17" t="str">
        <f t="shared" ca="1" si="67"/>
        <v/>
      </c>
      <c r="M334" s="9"/>
      <c r="N334" s="17" t="str">
        <f t="shared" si="68"/>
        <v/>
      </c>
      <c r="O334" s="17" t="str">
        <f t="shared" ca="1" si="69"/>
        <v/>
      </c>
      <c r="Q334" s="3">
        <f>+'Share Values'!E328</f>
        <v>42375</v>
      </c>
      <c r="R334" s="4">
        <f ca="1">+'Share Values'!CL328</f>
        <v>922266.23699999996</v>
      </c>
      <c r="S334" s="9">
        <f t="shared" ca="1" si="63"/>
        <v>-7.7733763000000011E-2</v>
      </c>
      <c r="T334" s="4">
        <f>+'Share Values'!C328</f>
        <v>12726.8</v>
      </c>
      <c r="U334" s="9">
        <f>Returns!T334/Returns!$T$18-1</f>
        <v>-0.14039472084509708</v>
      </c>
      <c r="V334" s="9"/>
      <c r="W334" s="17">
        <f t="shared" ca="1" si="70"/>
        <v>-1.168941075336738E-2</v>
      </c>
      <c r="X334" s="17">
        <f t="shared" ca="1" si="71"/>
        <v>-1.168941075336738E-2</v>
      </c>
      <c r="Y334" s="17">
        <f t="shared" ca="1" si="72"/>
        <v>-3.3102557332714055E-2</v>
      </c>
      <c r="Z334" s="17"/>
      <c r="AA334" s="17">
        <f t="shared" si="73"/>
        <v>-1.4961184510955849E-2</v>
      </c>
      <c r="AB334" s="17">
        <f t="shared" ca="1" si="74"/>
        <v>3.2717737575884698E-3</v>
      </c>
    </row>
    <row r="335" spans="2:28" x14ac:dyDescent="0.15">
      <c r="B335" s="2">
        <f t="shared" ca="1" si="64"/>
        <v>318</v>
      </c>
      <c r="D335" s="3">
        <f t="shared" si="65"/>
        <v>42931</v>
      </c>
      <c r="E335" s="4" t="str">
        <f t="shared" si="61"/>
        <v/>
      </c>
      <c r="F335" s="9" t="str">
        <f ca="1">IFERROR(Returns!E335/E$18-1,"")</f>
        <v/>
      </c>
      <c r="G335" s="4" t="str">
        <f t="shared" si="62"/>
        <v/>
      </c>
      <c r="H335" s="9" t="str">
        <f>IFERROR(Returns!G335/G$18-1,"")</f>
        <v/>
      </c>
      <c r="I335" s="9"/>
      <c r="J335" s="17">
        <f t="shared" ca="1" si="75"/>
        <v>0</v>
      </c>
      <c r="K335" s="17">
        <f t="shared" ca="1" si="66"/>
        <v>0</v>
      </c>
      <c r="L335" s="17" t="str">
        <f t="shared" ca="1" si="67"/>
        <v/>
      </c>
      <c r="M335" s="9"/>
      <c r="N335" s="17" t="str">
        <f t="shared" si="68"/>
        <v/>
      </c>
      <c r="O335" s="17" t="str">
        <f t="shared" ca="1" si="69"/>
        <v/>
      </c>
      <c r="Q335" s="3">
        <f>+'Share Values'!E329</f>
        <v>42376</v>
      </c>
      <c r="R335" s="4">
        <f ca="1">+'Share Values'!CL329</f>
        <v>896875.95699999994</v>
      </c>
      <c r="S335" s="9">
        <f t="shared" ca="1" si="63"/>
        <v>-0.10312404300000011</v>
      </c>
      <c r="T335" s="4">
        <f>+'Share Values'!C329</f>
        <v>12448.2</v>
      </c>
      <c r="U335" s="9">
        <f>Returns!T335/Returns!$T$18-1</f>
        <v>-0.15921217933997045</v>
      </c>
      <c r="V335" s="9"/>
      <c r="W335" s="17">
        <f t="shared" ca="1" si="70"/>
        <v>-2.7530314979968273E-2</v>
      </c>
      <c r="X335" s="17">
        <f t="shared" ca="1" si="71"/>
        <v>-2.7530314979968273E-2</v>
      </c>
      <c r="Y335" s="17">
        <f t="shared" ca="1" si="72"/>
        <v>-5.9721548482670306E-2</v>
      </c>
      <c r="Z335" s="17"/>
      <c r="AA335" s="17">
        <f t="shared" si="73"/>
        <v>-2.1890813087343086E-2</v>
      </c>
      <c r="AB335" s="17">
        <f t="shared" ca="1" si="74"/>
        <v>-5.6395018926251872E-3</v>
      </c>
    </row>
    <row r="336" spans="2:28" x14ac:dyDescent="0.15">
      <c r="B336" s="2">
        <f t="shared" ca="1" si="64"/>
        <v>319</v>
      </c>
      <c r="D336" s="3">
        <f t="shared" si="65"/>
        <v>42932</v>
      </c>
      <c r="E336" s="4" t="str">
        <f t="shared" si="61"/>
        <v/>
      </c>
      <c r="F336" s="9" t="str">
        <f ca="1">IFERROR(Returns!E336/E$18-1,"")</f>
        <v/>
      </c>
      <c r="G336" s="4" t="str">
        <f t="shared" si="62"/>
        <v/>
      </c>
      <c r="H336" s="9" t="str">
        <f>IFERROR(Returns!G336/G$18-1,"")</f>
        <v/>
      </c>
      <c r="I336" s="9"/>
      <c r="J336" s="17">
        <f t="shared" ca="1" si="75"/>
        <v>0</v>
      </c>
      <c r="K336" s="17">
        <f t="shared" ca="1" si="66"/>
        <v>0</v>
      </c>
      <c r="L336" s="17" t="str">
        <f t="shared" ca="1" si="67"/>
        <v/>
      </c>
      <c r="M336" s="9"/>
      <c r="N336" s="17" t="str">
        <f t="shared" si="68"/>
        <v/>
      </c>
      <c r="O336" s="17" t="str">
        <f t="shared" ca="1" si="69"/>
        <v/>
      </c>
      <c r="Q336" s="3">
        <f>+'Share Values'!E330</f>
        <v>42377</v>
      </c>
      <c r="R336" s="4">
        <f ca="1">+'Share Values'!CL330</f>
        <v>896918.21699999995</v>
      </c>
      <c r="S336" s="9">
        <f t="shared" ca="1" si="63"/>
        <v>-0.10308178300000004</v>
      </c>
      <c r="T336" s="4">
        <f>+'Share Values'!C330</f>
        <v>12445.5</v>
      </c>
      <c r="U336" s="9">
        <f>Returns!T336/Returns!$T$18-1</f>
        <v>-0.15939454523349583</v>
      </c>
      <c r="V336" s="9"/>
      <c r="W336" s="17">
        <f t="shared" ca="1" si="70"/>
        <v>4.7119113485205588E-5</v>
      </c>
      <c r="X336" s="17">
        <f t="shared" ca="1" si="71"/>
        <v>0</v>
      </c>
      <c r="Y336" s="17" t="str">
        <f t="shared" ca="1" si="72"/>
        <v/>
      </c>
      <c r="Z336" s="17"/>
      <c r="AA336" s="17">
        <f t="shared" si="73"/>
        <v>-2.1689882874642574E-4</v>
      </c>
      <c r="AB336" s="17">
        <f t="shared" ca="1" si="74"/>
        <v>2.6401794223163133E-4</v>
      </c>
    </row>
    <row r="337" spans="2:28" x14ac:dyDescent="0.15">
      <c r="B337" s="2">
        <f t="shared" ca="1" si="64"/>
        <v>320</v>
      </c>
      <c r="D337" s="3">
        <f t="shared" si="65"/>
        <v>42933</v>
      </c>
      <c r="E337" s="4" t="str">
        <f t="shared" si="61"/>
        <v/>
      </c>
      <c r="F337" s="9" t="str">
        <f ca="1">IFERROR(Returns!E337/E$18-1,"")</f>
        <v/>
      </c>
      <c r="G337" s="4" t="str">
        <f t="shared" si="62"/>
        <v/>
      </c>
      <c r="H337" s="9" t="str">
        <f>IFERROR(Returns!G337/G$18-1,"")</f>
        <v/>
      </c>
      <c r="I337" s="9"/>
      <c r="J337" s="17">
        <f t="shared" ca="1" si="75"/>
        <v>0</v>
      </c>
      <c r="K337" s="17">
        <f t="shared" ca="1" si="66"/>
        <v>0</v>
      </c>
      <c r="L337" s="17" t="str">
        <f t="shared" ca="1" si="67"/>
        <v/>
      </c>
      <c r="M337" s="9"/>
      <c r="N337" s="17" t="str">
        <f t="shared" si="68"/>
        <v/>
      </c>
      <c r="O337" s="17" t="str">
        <f t="shared" ca="1" si="69"/>
        <v/>
      </c>
      <c r="Q337" s="3">
        <f>+'Share Values'!E331</f>
        <v>42380</v>
      </c>
      <c r="R337" s="4">
        <f ca="1">+'Share Values'!CL331</f>
        <v>886623.30700000003</v>
      </c>
      <c r="S337" s="9">
        <f t="shared" ca="1" si="63"/>
        <v>-0.11337669299999997</v>
      </c>
      <c r="T337" s="4">
        <f>+'Share Values'!C331</f>
        <v>12319.3</v>
      </c>
      <c r="U337" s="9">
        <f>Returns!T337/Returns!$T$18-1</f>
        <v>-0.16791846218271711</v>
      </c>
      <c r="V337" s="9"/>
      <c r="W337" s="17">
        <f t="shared" ca="1" si="70"/>
        <v>-1.1478092210496338E-2</v>
      </c>
      <c r="X337" s="17">
        <f t="shared" ca="1" si="71"/>
        <v>-1.1478092210496338E-2</v>
      </c>
      <c r="Y337" s="17">
        <f t="shared" ca="1" si="72"/>
        <v>-1.1478092210496338E-2</v>
      </c>
      <c r="Z337" s="17"/>
      <c r="AA337" s="17">
        <f t="shared" si="73"/>
        <v>-1.0140211321361225E-2</v>
      </c>
      <c r="AB337" s="17">
        <f t="shared" ca="1" si="74"/>
        <v>-1.3378808891351124E-3</v>
      </c>
    </row>
    <row r="338" spans="2:28" x14ac:dyDescent="0.15">
      <c r="B338" s="2">
        <f t="shared" ca="1" si="64"/>
        <v>321</v>
      </c>
      <c r="D338" s="3">
        <f t="shared" si="65"/>
        <v>42934</v>
      </c>
      <c r="E338" s="4" t="str">
        <f t="shared" ref="E338:E383" si="76">+IFERROR(VLOOKUP(D338,$Q$18:$U$1048576,COLUMNS($Q$18:$R$18),FALSE),"")</f>
        <v/>
      </c>
      <c r="F338" s="9" t="str">
        <f ca="1">IFERROR(Returns!E338/E$18-1,"")</f>
        <v/>
      </c>
      <c r="G338" s="4" t="str">
        <f t="shared" ref="G338:G383" si="77">+IFERROR(VLOOKUP(D338,$Q$18:$U$1048576,COLUMNS($Q$18:$T$18),FALSE),"")</f>
        <v/>
      </c>
      <c r="H338" s="9" t="str">
        <f>IFERROR(Returns!G338/G$18-1,"")</f>
        <v/>
      </c>
      <c r="I338" s="9"/>
      <c r="J338" s="17">
        <f t="shared" ca="1" si="75"/>
        <v>0</v>
      </c>
      <c r="K338" s="17">
        <f t="shared" ca="1" si="66"/>
        <v>0</v>
      </c>
      <c r="L338" s="17" t="str">
        <f t="shared" ca="1" si="67"/>
        <v/>
      </c>
      <c r="M338" s="9"/>
      <c r="N338" s="17" t="str">
        <f t="shared" si="68"/>
        <v/>
      </c>
      <c r="O338" s="17" t="str">
        <f t="shared" ca="1" si="69"/>
        <v/>
      </c>
      <c r="Q338" s="3">
        <f>+'Share Values'!E332</f>
        <v>42381</v>
      </c>
      <c r="R338" s="4">
        <f ca="1">+'Share Values'!CL332</f>
        <v>889533.03699999989</v>
      </c>
      <c r="S338" s="9">
        <f t="shared" ref="S338:S401" ca="1" si="78">R338/$R$18-1</f>
        <v>-0.11046696300000014</v>
      </c>
      <c r="T338" s="4">
        <f>+'Share Values'!C332</f>
        <v>12373.9</v>
      </c>
      <c r="U338" s="9">
        <f>Returns!T338/Returns!$T$18-1</f>
        <v>-0.16423061855809362</v>
      </c>
      <c r="V338" s="9"/>
      <c r="W338" s="17">
        <f t="shared" ca="1" si="70"/>
        <v>3.2818108626597731E-3</v>
      </c>
      <c r="X338" s="17">
        <f t="shared" ca="1" si="71"/>
        <v>0</v>
      </c>
      <c r="Y338" s="17" t="str">
        <f t="shared" ca="1" si="72"/>
        <v/>
      </c>
      <c r="Z338" s="17"/>
      <c r="AA338" s="17">
        <f t="shared" si="73"/>
        <v>4.4320700039774952E-3</v>
      </c>
      <c r="AB338" s="17">
        <f t="shared" ca="1" si="74"/>
        <v>-1.1502591413177221E-3</v>
      </c>
    </row>
    <row r="339" spans="2:28" x14ac:dyDescent="0.15">
      <c r="B339" s="2">
        <f t="shared" ca="1" si="64"/>
        <v>322</v>
      </c>
      <c r="D339" s="3">
        <f t="shared" si="65"/>
        <v>42935</v>
      </c>
      <c r="E339" s="4" t="str">
        <f t="shared" si="76"/>
        <v/>
      </c>
      <c r="F339" s="9" t="str">
        <f ca="1">IFERROR(Returns!E339/E$18-1,"")</f>
        <v/>
      </c>
      <c r="G339" s="4" t="str">
        <f t="shared" si="77"/>
        <v/>
      </c>
      <c r="H339" s="9" t="str">
        <f>IFERROR(Returns!G339/G$18-1,"")</f>
        <v/>
      </c>
      <c r="I339" s="9"/>
      <c r="J339" s="17">
        <f t="shared" ca="1" si="75"/>
        <v>0</v>
      </c>
      <c r="K339" s="17">
        <f t="shared" ca="1" si="66"/>
        <v>0</v>
      </c>
      <c r="L339" s="17" t="str">
        <f t="shared" ca="1" si="67"/>
        <v/>
      </c>
      <c r="M339" s="9"/>
      <c r="N339" s="17" t="str">
        <f t="shared" si="68"/>
        <v/>
      </c>
      <c r="O339" s="17" t="str">
        <f t="shared" ca="1" si="69"/>
        <v/>
      </c>
      <c r="Q339" s="3">
        <f>+'Share Values'!E333</f>
        <v>42382</v>
      </c>
      <c r="R339" s="4">
        <f ca="1">+'Share Values'!CL333</f>
        <v>876620.63699999987</v>
      </c>
      <c r="S339" s="9">
        <f t="shared" ca="1" si="78"/>
        <v>-0.12337936300000008</v>
      </c>
      <c r="T339" s="4">
        <f>+'Share Values'!C333</f>
        <v>12170.4</v>
      </c>
      <c r="U339" s="9">
        <f>Returns!T339/Returns!$T$18-1</f>
        <v>-0.17797560349602171</v>
      </c>
      <c r="V339" s="9"/>
      <c r="W339" s="17">
        <f t="shared" ca="1" si="70"/>
        <v>-1.4515930789426146E-2</v>
      </c>
      <c r="X339" s="17">
        <f t="shared" ca="1" si="71"/>
        <v>-1.4515930789426146E-2</v>
      </c>
      <c r="Y339" s="17">
        <f t="shared" ca="1" si="72"/>
        <v>-1.4515930789426146E-2</v>
      </c>
      <c r="Z339" s="17"/>
      <c r="AA339" s="17">
        <f t="shared" si="73"/>
        <v>-1.644590630278242E-2</v>
      </c>
      <c r="AB339" s="17">
        <f t="shared" ca="1" si="74"/>
        <v>1.9299755133562746E-3</v>
      </c>
    </row>
    <row r="340" spans="2:28" x14ac:dyDescent="0.15">
      <c r="B340" s="2">
        <f t="shared" ref="B340:B382" ca="1" si="79">+OFFSET(B340,-1,0)+1</f>
        <v>323</v>
      </c>
      <c r="D340" s="3">
        <f t="shared" ref="D340:D383" si="80">+IF(D339+1&lt;=$E$6,D339+1,"")</f>
        <v>42936</v>
      </c>
      <c r="E340" s="4" t="str">
        <f t="shared" si="76"/>
        <v/>
      </c>
      <c r="F340" s="9" t="str">
        <f ca="1">IFERROR(Returns!E340/E$18-1,"")</f>
        <v/>
      </c>
      <c r="G340" s="4" t="str">
        <f t="shared" si="77"/>
        <v/>
      </c>
      <c r="H340" s="9" t="str">
        <f>IFERROR(Returns!G340/G$18-1,"")</f>
        <v/>
      </c>
      <c r="I340" s="9"/>
      <c r="J340" s="17">
        <f t="shared" ca="1" si="75"/>
        <v>0</v>
      </c>
      <c r="K340" s="17">
        <f t="shared" ref="K340:K383" ca="1" si="81">IFERROR(MIN(J340,0),"")</f>
        <v>0</v>
      </c>
      <c r="L340" s="17" t="str">
        <f t="shared" ref="L340:L383" ca="1" si="82">IFERROR(IF(AND(K340&lt;0,K339&lt;0),(1+K340)*(1+L339)-1,IF(K340&lt;0,K340,"")),"")</f>
        <v/>
      </c>
      <c r="M340" s="9"/>
      <c r="N340" s="17" t="str">
        <f t="shared" ref="N340:N383" si="83">+IFERROR(G340/G339-1,"")</f>
        <v/>
      </c>
      <c r="O340" s="17" t="str">
        <f t="shared" ref="O340:O383" ca="1" si="84">+IFERROR(J340-N340,"")</f>
        <v/>
      </c>
      <c r="Q340" s="3">
        <f>+'Share Values'!E334</f>
        <v>42383</v>
      </c>
      <c r="R340" s="4">
        <f ca="1">+'Share Values'!CL334</f>
        <v>887330.11699999997</v>
      </c>
      <c r="S340" s="9">
        <f t="shared" ca="1" si="78"/>
        <v>-0.11266988300000003</v>
      </c>
      <c r="T340" s="4">
        <f>+'Share Values'!C334</f>
        <v>12336</v>
      </c>
      <c r="U340" s="9">
        <f>Returns!T340/Returns!$T$18-1</f>
        <v>-0.16679049535980117</v>
      </c>
      <c r="V340" s="9"/>
      <c r="W340" s="17">
        <f t="shared" ref="W340:W403" ca="1" si="85">(R340/R339)-1</f>
        <v>1.2216778328023814E-2</v>
      </c>
      <c r="X340" s="17">
        <f t="shared" ref="X340:X403" ca="1" si="86">IF(W340&lt;0,W340,0)</f>
        <v>0</v>
      </c>
      <c r="Y340" s="17" t="str">
        <f t="shared" ref="Y340:Y403" ca="1" si="87">IF(AND(X340&lt;0,X339&lt;0),(1+X340)*(1+Y339)-1,IF(X340&lt;0,X340,""))</f>
        <v/>
      </c>
      <c r="Z340" s="17"/>
      <c r="AA340" s="17">
        <f t="shared" ref="AA340:AA403" si="88">+T340/T339-1</f>
        <v>1.3606783671859635E-2</v>
      </c>
      <c r="AB340" s="17">
        <f t="shared" ref="AB340:AB403" ca="1" si="89">+W340-AA340</f>
        <v>-1.3900053438358206E-3</v>
      </c>
    </row>
    <row r="341" spans="2:28" x14ac:dyDescent="0.15">
      <c r="B341" s="2">
        <f t="shared" ca="1" si="79"/>
        <v>324</v>
      </c>
      <c r="D341" s="3">
        <f t="shared" si="80"/>
        <v>42937</v>
      </c>
      <c r="E341" s="4" t="str">
        <f t="shared" si="76"/>
        <v/>
      </c>
      <c r="F341" s="9" t="str">
        <f ca="1">IFERROR(Returns!E341/E$18-1,"")</f>
        <v/>
      </c>
      <c r="G341" s="4" t="str">
        <f t="shared" si="77"/>
        <v/>
      </c>
      <c r="H341" s="9" t="str">
        <f>IFERROR(Returns!G341/G$18-1,"")</f>
        <v/>
      </c>
      <c r="I341" s="9"/>
      <c r="J341" s="17">
        <f t="shared" ca="1" si="75"/>
        <v>0</v>
      </c>
      <c r="K341" s="17">
        <f t="shared" ca="1" si="81"/>
        <v>0</v>
      </c>
      <c r="L341" s="17" t="str">
        <f t="shared" ca="1" si="82"/>
        <v/>
      </c>
      <c r="M341" s="9"/>
      <c r="N341" s="17" t="str">
        <f t="shared" si="83"/>
        <v/>
      </c>
      <c r="O341" s="17" t="str">
        <f t="shared" ca="1" si="84"/>
        <v/>
      </c>
      <c r="Q341" s="3">
        <f>+'Share Values'!E335</f>
        <v>42384</v>
      </c>
      <c r="R341" s="4">
        <f ca="1">+'Share Values'!CL335</f>
        <v>870837.96699999995</v>
      </c>
      <c r="S341" s="9">
        <f t="shared" ca="1" si="78"/>
        <v>-0.12916203300000006</v>
      </c>
      <c r="T341" s="4">
        <f>+'Share Values'!C335</f>
        <v>12073.5</v>
      </c>
      <c r="U341" s="9">
        <f>Returns!T341/Returns!$T$18-1</f>
        <v>-0.18452051278587545</v>
      </c>
      <c r="V341" s="9"/>
      <c r="W341" s="17">
        <f t="shared" ca="1" si="85"/>
        <v>-1.8586261960496508E-2</v>
      </c>
      <c r="X341" s="17">
        <f t="shared" ca="1" si="86"/>
        <v>-1.8586261960496508E-2</v>
      </c>
      <c r="Y341" s="17">
        <f t="shared" ca="1" si="87"/>
        <v>-1.8586261960496508E-2</v>
      </c>
      <c r="Z341" s="17"/>
      <c r="AA341" s="17">
        <f t="shared" si="88"/>
        <v>-2.1279182879377467E-2</v>
      </c>
      <c r="AB341" s="17">
        <f t="shared" ca="1" si="89"/>
        <v>2.6929209188809589E-3</v>
      </c>
    </row>
    <row r="342" spans="2:28" x14ac:dyDescent="0.15">
      <c r="B342" s="2">
        <f t="shared" ca="1" si="79"/>
        <v>325</v>
      </c>
      <c r="D342" s="3">
        <f t="shared" si="80"/>
        <v>42938</v>
      </c>
      <c r="E342" s="4" t="str">
        <f t="shared" si="76"/>
        <v/>
      </c>
      <c r="F342" s="9" t="str">
        <f ca="1">IFERROR(Returns!E342/E$18-1,"")</f>
        <v/>
      </c>
      <c r="G342" s="4" t="str">
        <f t="shared" si="77"/>
        <v/>
      </c>
      <c r="H342" s="9" t="str">
        <f>IFERROR(Returns!G342/G$18-1,"")</f>
        <v/>
      </c>
      <c r="I342" s="9"/>
      <c r="J342" s="17">
        <f t="shared" ca="1" si="75"/>
        <v>0</v>
      </c>
      <c r="K342" s="17">
        <f t="shared" ca="1" si="81"/>
        <v>0</v>
      </c>
      <c r="L342" s="17" t="str">
        <f t="shared" ca="1" si="82"/>
        <v/>
      </c>
      <c r="M342" s="9"/>
      <c r="N342" s="17" t="str">
        <f t="shared" si="83"/>
        <v/>
      </c>
      <c r="O342" s="17" t="str">
        <f t="shared" ca="1" si="84"/>
        <v/>
      </c>
      <c r="Q342" s="3">
        <f>+'Share Values'!E336</f>
        <v>42387</v>
      </c>
      <c r="R342" s="4">
        <f ca="1">+'Share Values'!CL336</f>
        <v>860207.64699999988</v>
      </c>
      <c r="S342" s="9">
        <f t="shared" ca="1" si="78"/>
        <v>-0.13979235300000015</v>
      </c>
      <c r="T342" s="4">
        <f>+'Share Values'!C336</f>
        <v>11942.2</v>
      </c>
      <c r="U342" s="9">
        <f>Returns!T342/Returns!$T$18-1</f>
        <v>-0.1933888986450889</v>
      </c>
      <c r="V342" s="9"/>
      <c r="W342" s="17">
        <f t="shared" ca="1" si="85"/>
        <v>-1.2207001075781099E-2</v>
      </c>
      <c r="X342" s="17">
        <f t="shared" ca="1" si="86"/>
        <v>-1.2207001075781099E-2</v>
      </c>
      <c r="Y342" s="17">
        <f t="shared" ca="1" si="87"/>
        <v>-3.0566380516531044E-2</v>
      </c>
      <c r="Z342" s="17"/>
      <c r="AA342" s="17">
        <f t="shared" si="88"/>
        <v>-1.087505694289137E-2</v>
      </c>
      <c r="AB342" s="17">
        <f t="shared" ca="1" si="89"/>
        <v>-1.3319441328897286E-3</v>
      </c>
    </row>
    <row r="343" spans="2:28" x14ac:dyDescent="0.15">
      <c r="B343" s="2">
        <f t="shared" ca="1" si="79"/>
        <v>326</v>
      </c>
      <c r="D343" s="3">
        <f t="shared" si="80"/>
        <v>42939</v>
      </c>
      <c r="E343" s="4" t="str">
        <f t="shared" si="76"/>
        <v/>
      </c>
      <c r="F343" s="9" t="str">
        <f ca="1">IFERROR(Returns!E343/E$18-1,"")</f>
        <v/>
      </c>
      <c r="G343" s="4" t="str">
        <f t="shared" si="77"/>
        <v/>
      </c>
      <c r="H343" s="9" t="str">
        <f>IFERROR(Returns!G343/G$18-1,"")</f>
        <v/>
      </c>
      <c r="I343" s="9"/>
      <c r="J343" s="17">
        <f t="shared" ca="1" si="75"/>
        <v>0</v>
      </c>
      <c r="K343" s="17">
        <f t="shared" ca="1" si="81"/>
        <v>0</v>
      </c>
      <c r="L343" s="17" t="str">
        <f t="shared" ca="1" si="82"/>
        <v/>
      </c>
      <c r="M343" s="9"/>
      <c r="N343" s="17" t="str">
        <f t="shared" si="83"/>
        <v/>
      </c>
      <c r="O343" s="17" t="str">
        <f t="shared" ca="1" si="84"/>
        <v/>
      </c>
      <c r="Q343" s="3">
        <f>+'Share Values'!E337</f>
        <v>42388</v>
      </c>
      <c r="R343" s="4">
        <f ca="1">+'Share Values'!CL337</f>
        <v>862589.36699999997</v>
      </c>
      <c r="S343" s="9">
        <f t="shared" ca="1" si="78"/>
        <v>-0.137410633</v>
      </c>
      <c r="T343" s="4">
        <f>+'Share Values'!C337</f>
        <v>12002.2</v>
      </c>
      <c r="U343" s="9">
        <f>Returns!T343/Returns!$T$18-1</f>
        <v>-0.18933632323341476</v>
      </c>
      <c r="V343" s="9"/>
      <c r="W343" s="17">
        <f t="shared" ca="1" si="85"/>
        <v>2.7687733401422499E-3</v>
      </c>
      <c r="X343" s="17">
        <f t="shared" ca="1" si="86"/>
        <v>0</v>
      </c>
      <c r="Y343" s="17" t="str">
        <f t="shared" ca="1" si="87"/>
        <v/>
      </c>
      <c r="Z343" s="17"/>
      <c r="AA343" s="17">
        <f t="shared" si="88"/>
        <v>5.0241998961664258E-3</v>
      </c>
      <c r="AB343" s="17">
        <f t="shared" ca="1" si="89"/>
        <v>-2.255426556024176E-3</v>
      </c>
    </row>
    <row r="344" spans="2:28" x14ac:dyDescent="0.15">
      <c r="B344" s="2">
        <f t="shared" ca="1" si="79"/>
        <v>327</v>
      </c>
      <c r="D344" s="3">
        <f t="shared" si="80"/>
        <v>42940</v>
      </c>
      <c r="E344" s="4" t="str">
        <f t="shared" si="76"/>
        <v/>
      </c>
      <c r="F344" s="9" t="str">
        <f ca="1">IFERROR(Returns!E344/E$18-1,"")</f>
        <v/>
      </c>
      <c r="G344" s="4" t="str">
        <f t="shared" si="77"/>
        <v/>
      </c>
      <c r="H344" s="9" t="str">
        <f>IFERROR(Returns!G344/G$18-1,"")</f>
        <v/>
      </c>
      <c r="I344" s="9"/>
      <c r="J344" s="17">
        <f t="shared" ca="1" si="75"/>
        <v>0</v>
      </c>
      <c r="K344" s="17">
        <f t="shared" ca="1" si="81"/>
        <v>0</v>
      </c>
      <c r="L344" s="17" t="str">
        <f t="shared" ca="1" si="82"/>
        <v/>
      </c>
      <c r="M344" s="9"/>
      <c r="N344" s="17" t="str">
        <f t="shared" si="83"/>
        <v/>
      </c>
      <c r="O344" s="17" t="str">
        <f t="shared" ca="1" si="84"/>
        <v/>
      </c>
      <c r="Q344" s="3">
        <f>+'Share Values'!E338</f>
        <v>42389</v>
      </c>
      <c r="R344" s="4">
        <f ca="1">+'Share Values'!CL338</f>
        <v>854520.10700000008</v>
      </c>
      <c r="S344" s="9">
        <f t="shared" ca="1" si="78"/>
        <v>-0.14547989299999997</v>
      </c>
      <c r="T344" s="4">
        <f>+'Share Values'!C338</f>
        <v>11843.1</v>
      </c>
      <c r="U344" s="9">
        <f>Returns!T344/Returns!$T$18-1</f>
        <v>-0.20008240236670405</v>
      </c>
      <c r="V344" s="9"/>
      <c r="W344" s="17">
        <f t="shared" ca="1" si="85"/>
        <v>-9.3546944916141905E-3</v>
      </c>
      <c r="X344" s="17">
        <f t="shared" ca="1" si="86"/>
        <v>-9.3546944916141905E-3</v>
      </c>
      <c r="Y344" s="17">
        <f t="shared" ca="1" si="87"/>
        <v>-9.3546944916141905E-3</v>
      </c>
      <c r="Z344" s="17"/>
      <c r="AA344" s="17">
        <f t="shared" si="88"/>
        <v>-1.3255903084434584E-2</v>
      </c>
      <c r="AB344" s="17">
        <f t="shared" ca="1" si="89"/>
        <v>3.9012085928203932E-3</v>
      </c>
    </row>
    <row r="345" spans="2:28" x14ac:dyDescent="0.15">
      <c r="B345" s="2">
        <f t="shared" ca="1" si="79"/>
        <v>328</v>
      </c>
      <c r="D345" s="3">
        <f t="shared" si="80"/>
        <v>42941</v>
      </c>
      <c r="E345" s="4" t="str">
        <f t="shared" si="76"/>
        <v/>
      </c>
      <c r="F345" s="9" t="str">
        <f ca="1">IFERROR(Returns!E345/E$18-1,"")</f>
        <v/>
      </c>
      <c r="G345" s="4" t="str">
        <f t="shared" si="77"/>
        <v/>
      </c>
      <c r="H345" s="9" t="str">
        <f>IFERROR(Returns!G345/G$18-1,"")</f>
        <v/>
      </c>
      <c r="I345" s="9"/>
      <c r="J345" s="17">
        <f t="shared" ca="1" si="75"/>
        <v>0</v>
      </c>
      <c r="K345" s="17">
        <f t="shared" ca="1" si="81"/>
        <v>0</v>
      </c>
      <c r="L345" s="17" t="str">
        <f t="shared" ca="1" si="82"/>
        <v/>
      </c>
      <c r="M345" s="9"/>
      <c r="N345" s="17" t="str">
        <f t="shared" si="83"/>
        <v/>
      </c>
      <c r="O345" s="17" t="str">
        <f t="shared" ca="1" si="84"/>
        <v/>
      </c>
      <c r="Q345" s="3">
        <f>+'Share Values'!E339</f>
        <v>42390</v>
      </c>
      <c r="R345" s="4">
        <f ca="1">+'Share Values'!CL339</f>
        <v>866555.46700000006</v>
      </c>
      <c r="S345" s="9">
        <f t="shared" ca="1" si="78"/>
        <v>-0.13344453299999992</v>
      </c>
      <c r="T345" s="4">
        <f>+'Share Values'!C339</f>
        <v>12035.9</v>
      </c>
      <c r="U345" s="9">
        <f>Returns!T345/Returns!$T$18-1</f>
        <v>-0.18706012671052452</v>
      </c>
      <c r="V345" s="9"/>
      <c r="W345" s="17">
        <f t="shared" ca="1" si="85"/>
        <v>1.4084349685173692E-2</v>
      </c>
      <c r="X345" s="17">
        <f t="shared" ca="1" si="86"/>
        <v>0</v>
      </c>
      <c r="Y345" s="17" t="str">
        <f t="shared" ca="1" si="87"/>
        <v/>
      </c>
      <c r="Z345" s="17"/>
      <c r="AA345" s="17">
        <f t="shared" si="88"/>
        <v>1.6279521409090503E-2</v>
      </c>
      <c r="AB345" s="17">
        <f t="shared" ca="1" si="89"/>
        <v>-2.1951717239168111E-3</v>
      </c>
    </row>
    <row r="346" spans="2:28" x14ac:dyDescent="0.15">
      <c r="B346" s="2">
        <f t="shared" ca="1" si="79"/>
        <v>329</v>
      </c>
      <c r="D346" s="3">
        <f t="shared" si="80"/>
        <v>42942</v>
      </c>
      <c r="E346" s="4" t="str">
        <f t="shared" si="76"/>
        <v/>
      </c>
      <c r="F346" s="9" t="str">
        <f ca="1">IFERROR(Returns!E346/E$18-1,"")</f>
        <v/>
      </c>
      <c r="G346" s="4" t="str">
        <f t="shared" si="77"/>
        <v/>
      </c>
      <c r="H346" s="9" t="str">
        <f>IFERROR(Returns!G346/G$18-1,"")</f>
        <v/>
      </c>
      <c r="I346" s="9"/>
      <c r="J346" s="17">
        <f t="shared" ca="1" si="75"/>
        <v>0</v>
      </c>
      <c r="K346" s="17">
        <f t="shared" ca="1" si="81"/>
        <v>0</v>
      </c>
      <c r="L346" s="17" t="str">
        <f t="shared" ca="1" si="82"/>
        <v/>
      </c>
      <c r="M346" s="9"/>
      <c r="N346" s="17" t="str">
        <f t="shared" si="83"/>
        <v/>
      </c>
      <c r="O346" s="17" t="str">
        <f t="shared" ca="1" si="84"/>
        <v/>
      </c>
      <c r="Q346" s="3">
        <f>+'Share Values'!E340</f>
        <v>42391</v>
      </c>
      <c r="R346" s="4">
        <f ca="1">+'Share Values'!CL340</f>
        <v>888887.08699999994</v>
      </c>
      <c r="S346" s="9">
        <f t="shared" ca="1" si="78"/>
        <v>-0.11111291300000004</v>
      </c>
      <c r="T346" s="4">
        <f>+'Share Values'!C340</f>
        <v>12389.6</v>
      </c>
      <c r="U346" s="9">
        <f>Returns!T346/Returns!$T$18-1</f>
        <v>-0.16317019465870553</v>
      </c>
      <c r="V346" s="9"/>
      <c r="W346" s="17">
        <f t="shared" ca="1" si="85"/>
        <v>2.5770560397375908E-2</v>
      </c>
      <c r="X346" s="17">
        <f t="shared" ca="1" si="86"/>
        <v>0</v>
      </c>
      <c r="Y346" s="17" t="str">
        <f t="shared" ca="1" si="87"/>
        <v/>
      </c>
      <c r="Z346" s="17"/>
      <c r="AA346" s="17">
        <f t="shared" si="88"/>
        <v>2.9387083641439382E-2</v>
      </c>
      <c r="AB346" s="17">
        <f t="shared" ca="1" si="89"/>
        <v>-3.6165232440634743E-3</v>
      </c>
    </row>
    <row r="347" spans="2:28" x14ac:dyDescent="0.15">
      <c r="B347" s="2">
        <f t="shared" ca="1" si="79"/>
        <v>330</v>
      </c>
      <c r="D347" s="3">
        <f t="shared" si="80"/>
        <v>42943</v>
      </c>
      <c r="E347" s="4" t="str">
        <f t="shared" si="76"/>
        <v/>
      </c>
      <c r="F347" s="9" t="str">
        <f ca="1">IFERROR(Returns!E347/E$18-1,"")</f>
        <v/>
      </c>
      <c r="G347" s="4" t="str">
        <f t="shared" si="77"/>
        <v/>
      </c>
      <c r="H347" s="9" t="str">
        <f>IFERROR(Returns!G347/G$18-1,"")</f>
        <v/>
      </c>
      <c r="I347" s="9"/>
      <c r="J347" s="17">
        <f t="shared" ca="1" si="75"/>
        <v>0</v>
      </c>
      <c r="K347" s="17">
        <f t="shared" ca="1" si="81"/>
        <v>0</v>
      </c>
      <c r="L347" s="17" t="str">
        <f t="shared" ca="1" si="82"/>
        <v/>
      </c>
      <c r="M347" s="9"/>
      <c r="N347" s="17" t="str">
        <f t="shared" si="83"/>
        <v/>
      </c>
      <c r="O347" s="17" t="str">
        <f t="shared" ca="1" si="84"/>
        <v/>
      </c>
      <c r="Q347" s="3">
        <f>+'Share Values'!E341</f>
        <v>42394</v>
      </c>
      <c r="R347" s="4">
        <f ca="1">+'Share Values'!CL341</f>
        <v>874849.12699999998</v>
      </c>
      <c r="S347" s="9">
        <f t="shared" ca="1" si="78"/>
        <v>-0.12515087300000005</v>
      </c>
      <c r="T347" s="4">
        <f>+'Share Values'!C341</f>
        <v>12143.2</v>
      </c>
      <c r="U347" s="9">
        <f>Returns!T347/Returns!$T$18-1</f>
        <v>-0.17981277101598059</v>
      </c>
      <c r="V347" s="9"/>
      <c r="W347" s="17">
        <f t="shared" ca="1" si="85"/>
        <v>-1.5792737013851976E-2</v>
      </c>
      <c r="X347" s="17">
        <f t="shared" ca="1" si="86"/>
        <v>-1.5792737013851976E-2</v>
      </c>
      <c r="Y347" s="17">
        <f t="shared" ca="1" si="87"/>
        <v>-1.5792737013851976E-2</v>
      </c>
      <c r="Z347" s="17"/>
      <c r="AA347" s="17">
        <f t="shared" si="88"/>
        <v>-1.9887647704526334E-2</v>
      </c>
      <c r="AB347" s="17">
        <f t="shared" ca="1" si="89"/>
        <v>4.0949106906743582E-3</v>
      </c>
    </row>
    <row r="348" spans="2:28" x14ac:dyDescent="0.15">
      <c r="B348" s="2">
        <f t="shared" ca="1" si="79"/>
        <v>331</v>
      </c>
      <c r="D348" s="3">
        <f t="shared" si="80"/>
        <v>42944</v>
      </c>
      <c r="E348" s="4" t="str">
        <f t="shared" si="76"/>
        <v/>
      </c>
      <c r="F348" s="9" t="str">
        <f ca="1">IFERROR(Returns!E348/E$18-1,"")</f>
        <v/>
      </c>
      <c r="G348" s="4" t="str">
        <f t="shared" si="77"/>
        <v/>
      </c>
      <c r="H348" s="9" t="str">
        <f>IFERROR(Returns!G348/G$18-1,"")</f>
        <v/>
      </c>
      <c r="I348" s="9"/>
      <c r="J348" s="17">
        <f t="shared" ca="1" si="75"/>
        <v>0</v>
      </c>
      <c r="K348" s="17">
        <f t="shared" ca="1" si="81"/>
        <v>0</v>
      </c>
      <c r="L348" s="17" t="str">
        <f t="shared" ca="1" si="82"/>
        <v/>
      </c>
      <c r="M348" s="9"/>
      <c r="N348" s="17" t="str">
        <f t="shared" si="83"/>
        <v/>
      </c>
      <c r="O348" s="17" t="str">
        <f t="shared" ca="1" si="84"/>
        <v/>
      </c>
      <c r="Q348" s="3">
        <f>+'Share Values'!E342</f>
        <v>42395</v>
      </c>
      <c r="R348" s="4">
        <f ca="1">+'Share Values'!CL342</f>
        <v>888417.73699999996</v>
      </c>
      <c r="S348" s="9">
        <f t="shared" ca="1" si="78"/>
        <v>-0.11158226300000007</v>
      </c>
      <c r="T348" s="4">
        <f>+'Share Values'!C342</f>
        <v>12331.3</v>
      </c>
      <c r="U348" s="9">
        <f>Returns!T348/Returns!$T$18-1</f>
        <v>-0.16710794710038235</v>
      </c>
      <c r="V348" s="9"/>
      <c r="W348" s="17">
        <f t="shared" ca="1" si="85"/>
        <v>1.5509657129714416E-2</v>
      </c>
      <c r="X348" s="17">
        <f t="shared" ca="1" si="86"/>
        <v>0</v>
      </c>
      <c r="Y348" s="17" t="str">
        <f t="shared" ca="1" si="87"/>
        <v/>
      </c>
      <c r="Z348" s="17"/>
      <c r="AA348" s="17">
        <f t="shared" si="88"/>
        <v>1.5490150866328323E-2</v>
      </c>
      <c r="AB348" s="17">
        <f t="shared" ca="1" si="89"/>
        <v>1.9506263386093181E-5</v>
      </c>
    </row>
    <row r="349" spans="2:28" x14ac:dyDescent="0.15">
      <c r="B349" s="2">
        <f t="shared" ca="1" si="79"/>
        <v>332</v>
      </c>
      <c r="D349" s="3">
        <f t="shared" si="80"/>
        <v>42945</v>
      </c>
      <c r="E349" s="4" t="str">
        <f t="shared" si="76"/>
        <v/>
      </c>
      <c r="F349" s="9" t="str">
        <f ca="1">IFERROR(Returns!E349/E$18-1,"")</f>
        <v/>
      </c>
      <c r="G349" s="4" t="str">
        <f t="shared" si="77"/>
        <v/>
      </c>
      <c r="H349" s="9" t="str">
        <f>IFERROR(Returns!G349/G$18-1,"")</f>
        <v/>
      </c>
      <c r="I349" s="9"/>
      <c r="J349" s="17">
        <f t="shared" ca="1" si="75"/>
        <v>0</v>
      </c>
      <c r="K349" s="17">
        <f t="shared" ca="1" si="81"/>
        <v>0</v>
      </c>
      <c r="L349" s="17" t="str">
        <f t="shared" ca="1" si="82"/>
        <v/>
      </c>
      <c r="M349" s="9"/>
      <c r="N349" s="17" t="str">
        <f t="shared" si="83"/>
        <v/>
      </c>
      <c r="O349" s="17" t="str">
        <f t="shared" ca="1" si="84"/>
        <v/>
      </c>
      <c r="Q349" s="3">
        <f>+'Share Values'!E343</f>
        <v>42396</v>
      </c>
      <c r="R349" s="4">
        <f ca="1">+'Share Values'!CL343</f>
        <v>892884.70699999994</v>
      </c>
      <c r="S349" s="9">
        <f t="shared" ca="1" si="78"/>
        <v>-0.10711529300000011</v>
      </c>
      <c r="T349" s="4">
        <f>+'Share Values'!C343</f>
        <v>12377.8</v>
      </c>
      <c r="U349" s="9">
        <f>Returns!T349/Returns!$T$18-1</f>
        <v>-0.1639672011563349</v>
      </c>
      <c r="V349" s="9"/>
      <c r="W349" s="17">
        <f t="shared" ca="1" si="85"/>
        <v>5.0280063240115691E-3</v>
      </c>
      <c r="X349" s="17">
        <f t="shared" ca="1" si="86"/>
        <v>0</v>
      </c>
      <c r="Y349" s="17" t="str">
        <f t="shared" ca="1" si="87"/>
        <v/>
      </c>
      <c r="Z349" s="17"/>
      <c r="AA349" s="17">
        <f t="shared" si="88"/>
        <v>3.7708919578633981E-3</v>
      </c>
      <c r="AB349" s="17">
        <f t="shared" ca="1" si="89"/>
        <v>1.257114366148171E-3</v>
      </c>
    </row>
    <row r="350" spans="2:28" x14ac:dyDescent="0.15">
      <c r="B350" s="2">
        <f t="shared" ca="1" si="79"/>
        <v>333</v>
      </c>
      <c r="D350" s="3">
        <f t="shared" si="80"/>
        <v>42946</v>
      </c>
      <c r="E350" s="4" t="str">
        <f t="shared" si="76"/>
        <v/>
      </c>
      <c r="F350" s="9" t="str">
        <f ca="1">IFERROR(Returns!E350/E$18-1,"")</f>
        <v/>
      </c>
      <c r="G350" s="4" t="str">
        <f t="shared" si="77"/>
        <v/>
      </c>
      <c r="H350" s="9" t="str">
        <f>IFERROR(Returns!G350/G$18-1,"")</f>
        <v/>
      </c>
      <c r="I350" s="9"/>
      <c r="J350" s="17">
        <f t="shared" ca="1" si="75"/>
        <v>0</v>
      </c>
      <c r="K350" s="17">
        <f t="shared" ca="1" si="81"/>
        <v>0</v>
      </c>
      <c r="L350" s="17" t="str">
        <f t="shared" ca="1" si="82"/>
        <v/>
      </c>
      <c r="M350" s="9"/>
      <c r="N350" s="17" t="str">
        <f t="shared" si="83"/>
        <v/>
      </c>
      <c r="O350" s="17" t="str">
        <f t="shared" ca="1" si="84"/>
        <v/>
      </c>
      <c r="Q350" s="3">
        <f>+'Share Values'!E344</f>
        <v>42397</v>
      </c>
      <c r="R350" s="4">
        <f ca="1">+'Share Values'!CL344</f>
        <v>904976.79700000002</v>
      </c>
      <c r="S350" s="9">
        <f t="shared" ca="1" si="78"/>
        <v>-9.5023203000000001E-2</v>
      </c>
      <c r="T350" s="4">
        <f>+'Share Values'!C344</f>
        <v>12591.9</v>
      </c>
      <c r="U350" s="9">
        <f>Returns!T350/Returns!$T$18-1</f>
        <v>-0.14950626122901101</v>
      </c>
      <c r="V350" s="9"/>
      <c r="W350" s="17">
        <f t="shared" ca="1" si="85"/>
        <v>1.354272271123147E-2</v>
      </c>
      <c r="X350" s="17">
        <f t="shared" ca="1" si="86"/>
        <v>0</v>
      </c>
      <c r="Y350" s="17" t="str">
        <f t="shared" ca="1" si="87"/>
        <v/>
      </c>
      <c r="Z350" s="17"/>
      <c r="AA350" s="17">
        <f t="shared" si="88"/>
        <v>1.7297096414548685E-2</v>
      </c>
      <c r="AB350" s="17">
        <f t="shared" ca="1" si="89"/>
        <v>-3.7543737033172153E-3</v>
      </c>
    </row>
    <row r="351" spans="2:28" x14ac:dyDescent="0.15">
      <c r="B351" s="2">
        <f t="shared" ca="1" si="79"/>
        <v>334</v>
      </c>
      <c r="D351" s="3">
        <f t="shared" si="80"/>
        <v>42947</v>
      </c>
      <c r="E351" s="4" t="str">
        <f t="shared" si="76"/>
        <v/>
      </c>
      <c r="F351" s="9" t="str">
        <f ca="1">IFERROR(Returns!E351/E$18-1,"")</f>
        <v/>
      </c>
      <c r="G351" s="4" t="str">
        <f t="shared" si="77"/>
        <v/>
      </c>
      <c r="H351" s="9" t="str">
        <f>IFERROR(Returns!G351/G$18-1,"")</f>
        <v/>
      </c>
      <c r="I351" s="9"/>
      <c r="J351" s="17">
        <f t="shared" ca="1" si="75"/>
        <v>0</v>
      </c>
      <c r="K351" s="17">
        <f t="shared" ca="1" si="81"/>
        <v>0</v>
      </c>
      <c r="L351" s="17" t="str">
        <f t="shared" ca="1" si="82"/>
        <v/>
      </c>
      <c r="M351" s="9"/>
      <c r="N351" s="17" t="str">
        <f t="shared" si="83"/>
        <v/>
      </c>
      <c r="O351" s="17" t="str">
        <f t="shared" ca="1" si="84"/>
        <v/>
      </c>
      <c r="Q351" s="3">
        <f>+'Share Values'!E345</f>
        <v>42398</v>
      </c>
      <c r="R351" s="4">
        <f ca="1">+'Share Values'!CL345</f>
        <v>895547.87700000021</v>
      </c>
      <c r="S351" s="9">
        <f t="shared" ca="1" si="78"/>
        <v>-0.10445212299999984</v>
      </c>
      <c r="T351" s="4">
        <f>+'Share Values'!C345</f>
        <v>12822.1</v>
      </c>
      <c r="U351" s="9">
        <f>Returns!T351/Returns!$T$18-1</f>
        <v>-0.1339578802328879</v>
      </c>
      <c r="V351" s="9"/>
      <c r="W351" s="17">
        <f t="shared" ca="1" si="85"/>
        <v>-1.0418963260999337E-2</v>
      </c>
      <c r="X351" s="17">
        <f t="shared" ca="1" si="86"/>
        <v>-1.0418963260999337E-2</v>
      </c>
      <c r="Y351" s="17">
        <f t="shared" ca="1" si="87"/>
        <v>-1.0418963260999337E-2</v>
      </c>
      <c r="Z351" s="17"/>
      <c r="AA351" s="17">
        <f t="shared" si="88"/>
        <v>1.8281593722949019E-2</v>
      </c>
      <c r="AB351" s="17">
        <f t="shared" ca="1" si="89"/>
        <v>-2.8700556983948355E-2</v>
      </c>
    </row>
    <row r="352" spans="2:28" x14ac:dyDescent="0.15">
      <c r="B352" s="2">
        <f t="shared" ca="1" si="79"/>
        <v>335</v>
      </c>
      <c r="D352" s="3">
        <f t="shared" si="80"/>
        <v>42948</v>
      </c>
      <c r="E352" s="4" t="str">
        <f t="shared" si="76"/>
        <v/>
      </c>
      <c r="F352" s="9" t="str">
        <f ca="1">IFERROR(Returns!E352/E$18-1,"")</f>
        <v/>
      </c>
      <c r="G352" s="4" t="str">
        <f t="shared" si="77"/>
        <v/>
      </c>
      <c r="H352" s="9" t="str">
        <f>IFERROR(Returns!G352/G$18-1,"")</f>
        <v/>
      </c>
      <c r="I352" s="9"/>
      <c r="J352" s="17">
        <f t="shared" ca="1" si="75"/>
        <v>0</v>
      </c>
      <c r="K352" s="17">
        <f t="shared" ca="1" si="81"/>
        <v>0</v>
      </c>
      <c r="L352" s="17" t="str">
        <f t="shared" ca="1" si="82"/>
        <v/>
      </c>
      <c r="M352" s="9"/>
      <c r="N352" s="17" t="str">
        <f t="shared" si="83"/>
        <v/>
      </c>
      <c r="O352" s="17" t="str">
        <f t="shared" ca="1" si="84"/>
        <v/>
      </c>
      <c r="Q352" s="3">
        <f>+'Share Values'!E346</f>
        <v>42401</v>
      </c>
      <c r="R352" s="4">
        <f ca="1">+'Share Values'!CL346</f>
        <v>887487.00699999998</v>
      </c>
      <c r="S352" s="9">
        <f t="shared" ca="1" si="78"/>
        <v>-0.11251299300000006</v>
      </c>
      <c r="T352" s="4">
        <f>+'Share Values'!C346</f>
        <v>12674.4</v>
      </c>
      <c r="U352" s="9">
        <f>Returns!T352/Returns!$T$18-1</f>
        <v>-0.14393397003795916</v>
      </c>
      <c r="V352" s="9"/>
      <c r="W352" s="17">
        <f t="shared" ca="1" si="85"/>
        <v>-9.0010486396365774E-3</v>
      </c>
      <c r="X352" s="17">
        <f t="shared" ca="1" si="86"/>
        <v>-9.0010486396365774E-3</v>
      </c>
      <c r="Y352" s="17">
        <f t="shared" ca="1" si="87"/>
        <v>-1.932623030554903E-2</v>
      </c>
      <c r="Z352" s="17"/>
      <c r="AA352" s="17">
        <f t="shared" si="88"/>
        <v>-1.1519173926268E-2</v>
      </c>
      <c r="AB352" s="17">
        <f t="shared" ca="1" si="89"/>
        <v>2.518125286631423E-3</v>
      </c>
    </row>
    <row r="353" spans="2:28" x14ac:dyDescent="0.15">
      <c r="B353" s="2">
        <f t="shared" ca="1" si="79"/>
        <v>336</v>
      </c>
      <c r="D353" s="3">
        <f t="shared" si="80"/>
        <v>42949</v>
      </c>
      <c r="E353" s="4" t="str">
        <f t="shared" si="76"/>
        <v/>
      </c>
      <c r="F353" s="9" t="str">
        <f ca="1">IFERROR(Returns!E353/E$18-1,"")</f>
        <v/>
      </c>
      <c r="G353" s="4" t="str">
        <f t="shared" si="77"/>
        <v/>
      </c>
      <c r="H353" s="9" t="str">
        <f>IFERROR(Returns!G353/G$18-1,"")</f>
        <v/>
      </c>
      <c r="I353" s="9"/>
      <c r="J353" s="17">
        <f t="shared" ca="1" si="75"/>
        <v>0</v>
      </c>
      <c r="K353" s="17">
        <f t="shared" ca="1" si="81"/>
        <v>0</v>
      </c>
      <c r="L353" s="17" t="str">
        <f t="shared" ca="1" si="82"/>
        <v/>
      </c>
      <c r="M353" s="9"/>
      <c r="N353" s="17" t="str">
        <f t="shared" si="83"/>
        <v/>
      </c>
      <c r="O353" s="17" t="str">
        <f t="shared" ca="1" si="84"/>
        <v/>
      </c>
      <c r="Q353" s="3">
        <f>+'Share Values'!E347</f>
        <v>42402</v>
      </c>
      <c r="R353" s="4">
        <f ca="1">+'Share Values'!CL347</f>
        <v>871614.68700000015</v>
      </c>
      <c r="S353" s="9">
        <f t="shared" ca="1" si="78"/>
        <v>-0.12838531299999989</v>
      </c>
      <c r="T353" s="4">
        <f>+'Share Values'!C347</f>
        <v>12442.3</v>
      </c>
      <c r="U353" s="9">
        <f>Returns!T353/Returns!$T$18-1</f>
        <v>-0.15961068258878519</v>
      </c>
      <c r="V353" s="9"/>
      <c r="W353" s="17">
        <f t="shared" ca="1" si="85"/>
        <v>-1.7884566055399009E-2</v>
      </c>
      <c r="X353" s="17">
        <f t="shared" ca="1" si="86"/>
        <v>-1.7884566055399009E-2</v>
      </c>
      <c r="Y353" s="17">
        <f t="shared" ca="1" si="87"/>
        <v>-3.6865155118446569E-2</v>
      </c>
      <c r="Z353" s="17"/>
      <c r="AA353" s="17">
        <f t="shared" si="88"/>
        <v>-1.8312503944959979E-2</v>
      </c>
      <c r="AB353" s="17">
        <f t="shared" ca="1" si="89"/>
        <v>4.2793788956096979E-4</v>
      </c>
    </row>
    <row r="354" spans="2:28" x14ac:dyDescent="0.15">
      <c r="B354" s="2">
        <f t="shared" ca="1" si="79"/>
        <v>337</v>
      </c>
      <c r="D354" s="3">
        <f t="shared" si="80"/>
        <v>42950</v>
      </c>
      <c r="E354" s="4" t="str">
        <f t="shared" si="76"/>
        <v/>
      </c>
      <c r="F354" s="9" t="str">
        <f ca="1">IFERROR(Returns!E354/E$18-1,"")</f>
        <v/>
      </c>
      <c r="G354" s="4" t="str">
        <f t="shared" si="77"/>
        <v/>
      </c>
      <c r="H354" s="9" t="str">
        <f>IFERROR(Returns!G354/G$18-1,"")</f>
        <v/>
      </c>
      <c r="I354" s="9"/>
      <c r="J354" s="17">
        <f t="shared" ca="1" si="75"/>
        <v>0</v>
      </c>
      <c r="K354" s="17">
        <f t="shared" ca="1" si="81"/>
        <v>0</v>
      </c>
      <c r="L354" s="17" t="str">
        <f t="shared" ca="1" si="82"/>
        <v/>
      </c>
      <c r="M354" s="9"/>
      <c r="N354" s="17" t="str">
        <f t="shared" si="83"/>
        <v/>
      </c>
      <c r="O354" s="17" t="str">
        <f t="shared" ca="1" si="84"/>
        <v/>
      </c>
      <c r="Q354" s="3">
        <f>+'Share Values'!E348</f>
        <v>42403</v>
      </c>
      <c r="R354" s="4">
        <f ca="1">+'Share Values'!CL348</f>
        <v>879312.16700000002</v>
      </c>
      <c r="S354" s="9">
        <f t="shared" ca="1" si="78"/>
        <v>-0.12068783299999997</v>
      </c>
      <c r="T354" s="4">
        <f>+'Share Values'!C348</f>
        <v>12593</v>
      </c>
      <c r="U354" s="9">
        <f>Returns!T354/Returns!$T$18-1</f>
        <v>-0.1494319640131303</v>
      </c>
      <c r="V354" s="9"/>
      <c r="W354" s="17">
        <f t="shared" ca="1" si="85"/>
        <v>8.8312876260652207E-3</v>
      </c>
      <c r="X354" s="17">
        <f t="shared" ca="1" si="86"/>
        <v>0</v>
      </c>
      <c r="Y354" s="17" t="str">
        <f t="shared" ca="1" si="87"/>
        <v/>
      </c>
      <c r="Z354" s="17"/>
      <c r="AA354" s="17">
        <f t="shared" si="88"/>
        <v>1.2111908569959029E-2</v>
      </c>
      <c r="AB354" s="17">
        <f t="shared" ca="1" si="89"/>
        <v>-3.2806209438938083E-3</v>
      </c>
    </row>
    <row r="355" spans="2:28" x14ac:dyDescent="0.15">
      <c r="B355" s="2">
        <f t="shared" ca="1" si="79"/>
        <v>338</v>
      </c>
      <c r="D355" s="3">
        <f t="shared" si="80"/>
        <v>42951</v>
      </c>
      <c r="E355" s="4" t="str">
        <f t="shared" si="76"/>
        <v/>
      </c>
      <c r="F355" s="9" t="str">
        <f ca="1">IFERROR(Returns!E355/E$18-1,"")</f>
        <v/>
      </c>
      <c r="G355" s="4" t="str">
        <f t="shared" si="77"/>
        <v/>
      </c>
      <c r="H355" s="9" t="str">
        <f>IFERROR(Returns!G355/G$18-1,"")</f>
        <v/>
      </c>
      <c r="I355" s="9"/>
      <c r="J355" s="17">
        <f t="shared" ca="1" si="75"/>
        <v>0</v>
      </c>
      <c r="K355" s="17">
        <f t="shared" ca="1" si="81"/>
        <v>0</v>
      </c>
      <c r="L355" s="17" t="str">
        <f t="shared" ca="1" si="82"/>
        <v/>
      </c>
      <c r="M355" s="9"/>
      <c r="N355" s="17" t="str">
        <f t="shared" si="83"/>
        <v/>
      </c>
      <c r="O355" s="17" t="str">
        <f t="shared" ca="1" si="84"/>
        <v/>
      </c>
      <c r="Q355" s="3">
        <f>+'Share Values'!E349</f>
        <v>42404</v>
      </c>
      <c r="R355" s="4">
        <f ca="1">+'Share Values'!CL349</f>
        <v>895143.95699999994</v>
      </c>
      <c r="S355" s="9">
        <f t="shared" ca="1" si="78"/>
        <v>-0.10485604300000007</v>
      </c>
      <c r="T355" s="4">
        <f>+'Share Values'!C349</f>
        <v>12774.5</v>
      </c>
      <c r="U355" s="9">
        <f>Returns!T355/Returns!$T$18-1</f>
        <v>-0.13717292339281606</v>
      </c>
      <c r="V355" s="9"/>
      <c r="W355" s="17">
        <f t="shared" ca="1" si="85"/>
        <v>1.8004743473542639E-2</v>
      </c>
      <c r="X355" s="17">
        <f t="shared" ca="1" si="86"/>
        <v>0</v>
      </c>
      <c r="Y355" s="17" t="str">
        <f t="shared" ca="1" si="87"/>
        <v/>
      </c>
      <c r="Z355" s="17"/>
      <c r="AA355" s="17">
        <f t="shared" si="88"/>
        <v>1.4412768998649961E-2</v>
      </c>
      <c r="AB355" s="17">
        <f t="shared" ca="1" si="89"/>
        <v>3.5919744748926785E-3</v>
      </c>
    </row>
    <row r="356" spans="2:28" x14ac:dyDescent="0.15">
      <c r="B356" s="2">
        <f t="shared" ca="1" si="79"/>
        <v>339</v>
      </c>
      <c r="D356" s="3">
        <f t="shared" si="80"/>
        <v>42952</v>
      </c>
      <c r="E356" s="4" t="str">
        <f t="shared" si="76"/>
        <v/>
      </c>
      <c r="F356" s="9" t="str">
        <f ca="1">IFERROR(Returns!E356/E$18-1,"")</f>
        <v/>
      </c>
      <c r="G356" s="4" t="str">
        <f t="shared" si="77"/>
        <v/>
      </c>
      <c r="H356" s="9" t="str">
        <f>IFERROR(Returns!G356/G$18-1,"")</f>
        <v/>
      </c>
      <c r="I356" s="9"/>
      <c r="J356" s="17">
        <f t="shared" ca="1" si="75"/>
        <v>0</v>
      </c>
      <c r="K356" s="17">
        <f t="shared" ca="1" si="81"/>
        <v>0</v>
      </c>
      <c r="L356" s="17" t="str">
        <f t="shared" ca="1" si="82"/>
        <v/>
      </c>
      <c r="M356" s="9"/>
      <c r="N356" s="17" t="str">
        <f t="shared" si="83"/>
        <v/>
      </c>
      <c r="O356" s="17" t="str">
        <f t="shared" ca="1" si="84"/>
        <v/>
      </c>
      <c r="Q356" s="3">
        <f>+'Share Values'!E350</f>
        <v>42405</v>
      </c>
      <c r="R356" s="4">
        <f ca="1">+'Share Values'!CL350</f>
        <v>894617.95700000005</v>
      </c>
      <c r="S356" s="9">
        <f t="shared" ca="1" si="78"/>
        <v>-0.10538204299999998</v>
      </c>
      <c r="T356" s="4">
        <f>+'Share Values'!C350</f>
        <v>12764</v>
      </c>
      <c r="U356" s="9">
        <f>Returns!T356/Returns!$T$18-1</f>
        <v>-0.13788212408985911</v>
      </c>
      <c r="V356" s="9"/>
      <c r="W356" s="17">
        <f t="shared" ca="1" si="85"/>
        <v>-5.8761498179882299E-4</v>
      </c>
      <c r="X356" s="17">
        <f t="shared" ca="1" si="86"/>
        <v>-5.8761498179882299E-4</v>
      </c>
      <c r="Y356" s="17">
        <f t="shared" ca="1" si="87"/>
        <v>-5.8761498179882299E-4</v>
      </c>
      <c r="Z356" s="17"/>
      <c r="AA356" s="17">
        <f t="shared" si="88"/>
        <v>-8.2194997847273576E-4</v>
      </c>
      <c r="AB356" s="17">
        <f t="shared" ca="1" si="89"/>
        <v>2.3433499667391278E-4</v>
      </c>
    </row>
    <row r="357" spans="2:28" x14ac:dyDescent="0.15">
      <c r="B357" s="2">
        <f t="shared" ca="1" si="79"/>
        <v>340</v>
      </c>
      <c r="D357" s="3">
        <f t="shared" si="80"/>
        <v>42953</v>
      </c>
      <c r="E357" s="4" t="str">
        <f t="shared" si="76"/>
        <v/>
      </c>
      <c r="F357" s="9" t="str">
        <f ca="1">IFERROR(Returns!E357/E$18-1,"")</f>
        <v/>
      </c>
      <c r="G357" s="4" t="str">
        <f t="shared" si="77"/>
        <v/>
      </c>
      <c r="H357" s="9" t="str">
        <f>IFERROR(Returns!G357/G$18-1,"")</f>
        <v/>
      </c>
      <c r="I357" s="9"/>
      <c r="J357" s="17">
        <f t="shared" ca="1" si="75"/>
        <v>0</v>
      </c>
      <c r="K357" s="17">
        <f t="shared" ca="1" si="81"/>
        <v>0</v>
      </c>
      <c r="L357" s="17" t="str">
        <f t="shared" ca="1" si="82"/>
        <v/>
      </c>
      <c r="M357" s="9"/>
      <c r="N357" s="17" t="str">
        <f t="shared" si="83"/>
        <v/>
      </c>
      <c r="O357" s="17" t="str">
        <f t="shared" ca="1" si="84"/>
        <v/>
      </c>
      <c r="Q357" s="3">
        <f>+'Share Values'!E351</f>
        <v>42408</v>
      </c>
      <c r="R357" s="4">
        <f ca="1">+'Share Values'!CL351</f>
        <v>887945.06700000004</v>
      </c>
      <c r="S357" s="9">
        <f t="shared" ca="1" si="78"/>
        <v>-0.11205493299999991</v>
      </c>
      <c r="T357" s="4">
        <f>+'Share Values'!C351</f>
        <v>12535.4</v>
      </c>
      <c r="U357" s="9">
        <f>Returns!T357/Returns!$T$18-1</f>
        <v>-0.15332243640833754</v>
      </c>
      <c r="V357" s="9"/>
      <c r="W357" s="17">
        <f t="shared" ca="1" si="85"/>
        <v>-7.4589269618249299E-3</v>
      </c>
      <c r="X357" s="17">
        <f t="shared" ca="1" si="86"/>
        <v>-7.4589269618249299E-3</v>
      </c>
      <c r="Y357" s="17">
        <f t="shared" ca="1" si="87"/>
        <v>-8.0421589663928206E-3</v>
      </c>
      <c r="Z357" s="17"/>
      <c r="AA357" s="17">
        <f t="shared" si="88"/>
        <v>-1.7909746161078099E-2</v>
      </c>
      <c r="AB357" s="17">
        <f t="shared" ca="1" si="89"/>
        <v>1.045081919925317E-2</v>
      </c>
    </row>
    <row r="358" spans="2:28" x14ac:dyDescent="0.15">
      <c r="B358" s="2">
        <f t="shared" ca="1" si="79"/>
        <v>341</v>
      </c>
      <c r="D358" s="3">
        <f t="shared" si="80"/>
        <v>42954</v>
      </c>
      <c r="E358" s="4" t="str">
        <f t="shared" si="76"/>
        <v/>
      </c>
      <c r="F358" s="9" t="str">
        <f ca="1">IFERROR(Returns!E358/E$18-1,"")</f>
        <v/>
      </c>
      <c r="G358" s="4" t="str">
        <f t="shared" si="77"/>
        <v/>
      </c>
      <c r="H358" s="9" t="str">
        <f>IFERROR(Returns!G358/G$18-1,"")</f>
        <v/>
      </c>
      <c r="I358" s="9"/>
      <c r="J358" s="17">
        <f t="shared" ca="1" si="75"/>
        <v>0</v>
      </c>
      <c r="K358" s="17">
        <f t="shared" ca="1" si="81"/>
        <v>0</v>
      </c>
      <c r="L358" s="17" t="str">
        <f t="shared" ca="1" si="82"/>
        <v/>
      </c>
      <c r="M358" s="9"/>
      <c r="N358" s="17" t="str">
        <f t="shared" si="83"/>
        <v/>
      </c>
      <c r="O358" s="17" t="str">
        <f t="shared" ca="1" si="84"/>
        <v/>
      </c>
      <c r="Q358" s="3">
        <f>+'Share Values'!E352</f>
        <v>42409</v>
      </c>
      <c r="R358" s="4">
        <f ca="1">+'Share Values'!CL352</f>
        <v>872593.32699999993</v>
      </c>
      <c r="S358" s="9">
        <f t="shared" ca="1" si="78"/>
        <v>-0.12740667300000008</v>
      </c>
      <c r="T358" s="4">
        <f>+'Share Values'!C352</f>
        <v>12282.7</v>
      </c>
      <c r="U358" s="9">
        <f>Returns!T358/Returns!$T$18-1</f>
        <v>-0.17039053318383823</v>
      </c>
      <c r="V358" s="9"/>
      <c r="W358" s="17">
        <f t="shared" ca="1" si="85"/>
        <v>-1.7289065022757844E-2</v>
      </c>
      <c r="X358" s="17">
        <f t="shared" ca="1" si="86"/>
        <v>-1.7289065022757844E-2</v>
      </c>
      <c r="Y358" s="17">
        <f t="shared" ca="1" si="87"/>
        <v>-2.5192182579857336E-2</v>
      </c>
      <c r="Z358" s="17"/>
      <c r="AA358" s="17">
        <f t="shared" si="88"/>
        <v>-2.0158909966973448E-2</v>
      </c>
      <c r="AB358" s="17">
        <f t="shared" ca="1" si="89"/>
        <v>2.8698449442156049E-3</v>
      </c>
    </row>
    <row r="359" spans="2:28" x14ac:dyDescent="0.15">
      <c r="B359" s="2">
        <f t="shared" ca="1" si="79"/>
        <v>342</v>
      </c>
      <c r="D359" s="3">
        <f t="shared" si="80"/>
        <v>42955</v>
      </c>
      <c r="E359" s="4" t="str">
        <f t="shared" si="76"/>
        <v/>
      </c>
      <c r="F359" s="9" t="str">
        <f ca="1">IFERROR(Returns!E359/E$18-1,"")</f>
        <v/>
      </c>
      <c r="G359" s="4" t="str">
        <f t="shared" si="77"/>
        <v/>
      </c>
      <c r="H359" s="9" t="str">
        <f>IFERROR(Returns!G359/G$18-1,"")</f>
        <v/>
      </c>
      <c r="I359" s="9"/>
      <c r="J359" s="17">
        <f t="shared" ca="1" si="75"/>
        <v>0</v>
      </c>
      <c r="K359" s="17">
        <f t="shared" ca="1" si="81"/>
        <v>0</v>
      </c>
      <c r="L359" s="17" t="str">
        <f t="shared" ca="1" si="82"/>
        <v/>
      </c>
      <c r="M359" s="9"/>
      <c r="N359" s="17" t="str">
        <f t="shared" si="83"/>
        <v/>
      </c>
      <c r="O359" s="17" t="str">
        <f t="shared" ca="1" si="84"/>
        <v/>
      </c>
      <c r="Q359" s="3">
        <f>+'Share Values'!E353</f>
        <v>42410</v>
      </c>
      <c r="R359" s="4">
        <f ca="1">+'Share Values'!CL353</f>
        <v>870924.67700000014</v>
      </c>
      <c r="S359" s="9">
        <f t="shared" ca="1" si="78"/>
        <v>-0.12907532299999991</v>
      </c>
      <c r="T359" s="4">
        <f>+'Share Values'!C353</f>
        <v>12185.7</v>
      </c>
      <c r="U359" s="9">
        <f>Returns!T359/Returns!$T$18-1</f>
        <v>-0.17694219676604472</v>
      </c>
      <c r="V359" s="9"/>
      <c r="W359" s="17">
        <f t="shared" ca="1" si="85"/>
        <v>-1.9122882886769554E-3</v>
      </c>
      <c r="X359" s="17">
        <f t="shared" ca="1" si="86"/>
        <v>-1.9122882886769554E-3</v>
      </c>
      <c r="Y359" s="17">
        <f t="shared" ca="1" si="87"/>
        <v>-2.7056296152820569E-2</v>
      </c>
      <c r="Z359" s="17"/>
      <c r="AA359" s="17">
        <f t="shared" si="88"/>
        <v>-7.8972864272512933E-3</v>
      </c>
      <c r="AB359" s="17">
        <f t="shared" ca="1" si="89"/>
        <v>5.9849981385743378E-3</v>
      </c>
    </row>
    <row r="360" spans="2:28" x14ac:dyDescent="0.15">
      <c r="B360" s="2">
        <f t="shared" ca="1" si="79"/>
        <v>343</v>
      </c>
      <c r="D360" s="3">
        <f t="shared" si="80"/>
        <v>42956</v>
      </c>
      <c r="E360" s="4" t="str">
        <f t="shared" si="76"/>
        <v/>
      </c>
      <c r="F360" s="9" t="str">
        <f ca="1">IFERROR(Returns!E360/E$18-1,"")</f>
        <v/>
      </c>
      <c r="G360" s="4" t="str">
        <f t="shared" si="77"/>
        <v/>
      </c>
      <c r="H360" s="9" t="str">
        <f>IFERROR(Returns!G360/G$18-1,"")</f>
        <v/>
      </c>
      <c r="I360" s="9"/>
      <c r="J360" s="17">
        <f t="shared" ca="1" si="75"/>
        <v>0</v>
      </c>
      <c r="K360" s="17">
        <f t="shared" ca="1" si="81"/>
        <v>0</v>
      </c>
      <c r="L360" s="17" t="str">
        <f t="shared" ca="1" si="82"/>
        <v/>
      </c>
      <c r="M360" s="9"/>
      <c r="N360" s="17" t="str">
        <f t="shared" si="83"/>
        <v/>
      </c>
      <c r="O360" s="17" t="str">
        <f t="shared" ca="1" si="84"/>
        <v/>
      </c>
      <c r="Q360" s="3">
        <f>+'Share Values'!E354</f>
        <v>42411</v>
      </c>
      <c r="R360" s="4">
        <f ca="1">+'Share Values'!CL354</f>
        <v>872147.76700000011</v>
      </c>
      <c r="S360" s="9">
        <f t="shared" ca="1" si="78"/>
        <v>-0.12785223299999993</v>
      </c>
      <c r="T360" s="4">
        <f>+'Share Values'!C354</f>
        <v>12087.4</v>
      </c>
      <c r="U360" s="9">
        <f>Returns!T360/Returns!$T$18-1</f>
        <v>-0.18358166614883764</v>
      </c>
      <c r="V360" s="9"/>
      <c r="W360" s="17">
        <f t="shared" ca="1" si="85"/>
        <v>1.4043579568936426E-3</v>
      </c>
      <c r="X360" s="17">
        <f t="shared" ca="1" si="86"/>
        <v>0</v>
      </c>
      <c r="Y360" s="17" t="str">
        <f t="shared" ca="1" si="87"/>
        <v/>
      </c>
      <c r="Z360" s="17"/>
      <c r="AA360" s="17">
        <f t="shared" si="88"/>
        <v>-8.0668324347391573E-3</v>
      </c>
      <c r="AB360" s="17">
        <f t="shared" ca="1" si="89"/>
        <v>9.4711903916328E-3</v>
      </c>
    </row>
    <row r="361" spans="2:28" x14ac:dyDescent="0.15">
      <c r="B361" s="2">
        <f t="shared" ca="1" si="79"/>
        <v>344</v>
      </c>
      <c r="D361" s="3">
        <f t="shared" si="80"/>
        <v>42957</v>
      </c>
      <c r="E361" s="4" t="str">
        <f t="shared" si="76"/>
        <v/>
      </c>
      <c r="F361" s="9" t="str">
        <f ca="1">IFERROR(Returns!E361/E$18-1,"")</f>
        <v/>
      </c>
      <c r="G361" s="4" t="str">
        <f t="shared" si="77"/>
        <v/>
      </c>
      <c r="H361" s="9" t="str">
        <f>IFERROR(Returns!G361/G$18-1,"")</f>
        <v/>
      </c>
      <c r="I361" s="9"/>
      <c r="J361" s="17">
        <f t="shared" ca="1" si="75"/>
        <v>0</v>
      </c>
      <c r="K361" s="17">
        <f t="shared" ca="1" si="81"/>
        <v>0</v>
      </c>
      <c r="L361" s="17" t="str">
        <f t="shared" ca="1" si="82"/>
        <v/>
      </c>
      <c r="M361" s="9"/>
      <c r="N361" s="17" t="str">
        <f t="shared" si="83"/>
        <v/>
      </c>
      <c r="O361" s="17" t="str">
        <f t="shared" ca="1" si="84"/>
        <v/>
      </c>
      <c r="Q361" s="3">
        <f>+'Share Values'!E355</f>
        <v>42412</v>
      </c>
      <c r="R361" s="4">
        <f ca="1">+'Share Values'!CL355</f>
        <v>881757.89700000011</v>
      </c>
      <c r="S361" s="9">
        <f t="shared" ca="1" si="78"/>
        <v>-0.11824210299999993</v>
      </c>
      <c r="T361" s="4">
        <f>+'Share Values'!C355</f>
        <v>12381.2</v>
      </c>
      <c r="U361" s="9">
        <f>Returns!T361/Returns!$T$18-1</f>
        <v>-0.16373755521633993</v>
      </c>
      <c r="V361" s="9"/>
      <c r="W361" s="17">
        <f t="shared" ca="1" si="85"/>
        <v>1.1018924044324141E-2</v>
      </c>
      <c r="X361" s="17">
        <f t="shared" ca="1" si="86"/>
        <v>0</v>
      </c>
      <c r="Y361" s="17" t="str">
        <f t="shared" ca="1" si="87"/>
        <v/>
      </c>
      <c r="Z361" s="17"/>
      <c r="AA361" s="17">
        <f t="shared" si="88"/>
        <v>2.4306302430630256E-2</v>
      </c>
      <c r="AB361" s="17">
        <f t="shared" ca="1" si="89"/>
        <v>-1.3287378386306115E-2</v>
      </c>
    </row>
    <row r="362" spans="2:28" x14ac:dyDescent="0.15">
      <c r="B362" s="2">
        <f t="shared" ca="1" si="79"/>
        <v>345</v>
      </c>
      <c r="D362" s="3">
        <f t="shared" si="80"/>
        <v>42958</v>
      </c>
      <c r="E362" s="4" t="str">
        <f t="shared" si="76"/>
        <v/>
      </c>
      <c r="F362" s="9" t="str">
        <f ca="1">IFERROR(Returns!E362/E$18-1,"")</f>
        <v/>
      </c>
      <c r="G362" s="4" t="str">
        <f t="shared" si="77"/>
        <v/>
      </c>
      <c r="H362" s="9" t="str">
        <f>IFERROR(Returns!G362/G$18-1,"")</f>
        <v/>
      </c>
      <c r="I362" s="9"/>
      <c r="J362" s="17">
        <f t="shared" ca="1" si="75"/>
        <v>0</v>
      </c>
      <c r="K362" s="17">
        <f t="shared" ca="1" si="81"/>
        <v>0</v>
      </c>
      <c r="L362" s="17" t="str">
        <f t="shared" ca="1" si="82"/>
        <v/>
      </c>
      <c r="M362" s="9"/>
      <c r="N362" s="17" t="str">
        <f t="shared" si="83"/>
        <v/>
      </c>
      <c r="O362" s="17" t="str">
        <f t="shared" ca="1" si="84"/>
        <v/>
      </c>
      <c r="Q362" s="3">
        <f>+'Share Values'!E356</f>
        <v>42416</v>
      </c>
      <c r="R362" s="4">
        <f ca="1">+'Share Values'!CL356</f>
        <v>890510.90700000001</v>
      </c>
      <c r="S362" s="9">
        <f t="shared" ca="1" si="78"/>
        <v>-0.10948909299999998</v>
      </c>
      <c r="T362" s="4">
        <f>+'Share Values'!C356</f>
        <v>12555</v>
      </c>
      <c r="U362" s="9">
        <f>Returns!T362/Returns!$T$18-1</f>
        <v>-0.1519985951071906</v>
      </c>
      <c r="V362" s="9"/>
      <c r="W362" s="17">
        <f t="shared" ca="1" si="85"/>
        <v>9.9267724505560651E-3</v>
      </c>
      <c r="X362" s="17">
        <f t="shared" ca="1" si="86"/>
        <v>0</v>
      </c>
      <c r="Y362" s="17" t="str">
        <f t="shared" ca="1" si="87"/>
        <v/>
      </c>
      <c r="Z362" s="17"/>
      <c r="AA362" s="17">
        <f t="shared" si="88"/>
        <v>1.4037411559461033E-2</v>
      </c>
      <c r="AB362" s="17">
        <f t="shared" ca="1" si="89"/>
        <v>-4.1106391089049676E-3</v>
      </c>
    </row>
    <row r="363" spans="2:28" x14ac:dyDescent="0.15">
      <c r="B363" s="2">
        <f t="shared" ca="1" si="79"/>
        <v>346</v>
      </c>
      <c r="D363" s="3">
        <f t="shared" si="80"/>
        <v>42959</v>
      </c>
      <c r="E363" s="4" t="str">
        <f t="shared" si="76"/>
        <v/>
      </c>
      <c r="F363" s="9" t="str">
        <f ca="1">IFERROR(Returns!E363/E$18-1,"")</f>
        <v/>
      </c>
      <c r="G363" s="4" t="str">
        <f t="shared" si="77"/>
        <v/>
      </c>
      <c r="H363" s="9" t="str">
        <f>IFERROR(Returns!G363/G$18-1,"")</f>
        <v/>
      </c>
      <c r="I363" s="9"/>
      <c r="J363" s="17">
        <f t="shared" ca="1" si="75"/>
        <v>0</v>
      </c>
      <c r="K363" s="17">
        <f t="shared" ca="1" si="81"/>
        <v>0</v>
      </c>
      <c r="L363" s="17" t="str">
        <f t="shared" ca="1" si="82"/>
        <v/>
      </c>
      <c r="M363" s="9"/>
      <c r="N363" s="17" t="str">
        <f t="shared" si="83"/>
        <v/>
      </c>
      <c r="O363" s="17" t="str">
        <f t="shared" ca="1" si="84"/>
        <v/>
      </c>
      <c r="Q363" s="3">
        <f>+'Share Values'!E357</f>
        <v>42417</v>
      </c>
      <c r="R363" s="4">
        <f ca="1">+'Share Values'!CL357</f>
        <v>913638.74699999997</v>
      </c>
      <c r="S363" s="9">
        <f t="shared" ca="1" si="78"/>
        <v>-8.6361252999999971E-2</v>
      </c>
      <c r="T363" s="4">
        <f>+'Share Values'!C357</f>
        <v>12867.2</v>
      </c>
      <c r="U363" s="9">
        <f>Returns!T363/Returns!$T$18-1</f>
        <v>-0.13091169438177952</v>
      </c>
      <c r="V363" s="9"/>
      <c r="W363" s="17">
        <f t="shared" ca="1" si="85"/>
        <v>2.5971428107393058E-2</v>
      </c>
      <c r="X363" s="17">
        <f t="shared" ca="1" si="86"/>
        <v>0</v>
      </c>
      <c r="Y363" s="17" t="str">
        <f t="shared" ca="1" si="87"/>
        <v/>
      </c>
      <c r="Z363" s="17"/>
      <c r="AA363" s="17">
        <f t="shared" si="88"/>
        <v>2.4866587017124742E-2</v>
      </c>
      <c r="AB363" s="17">
        <f t="shared" ca="1" si="89"/>
        <v>1.1048410902683159E-3</v>
      </c>
    </row>
    <row r="364" spans="2:28" x14ac:dyDescent="0.15">
      <c r="B364" s="2">
        <f t="shared" ca="1" si="79"/>
        <v>347</v>
      </c>
      <c r="D364" s="3">
        <f t="shared" si="80"/>
        <v>42960</v>
      </c>
      <c r="E364" s="4" t="str">
        <f t="shared" si="76"/>
        <v/>
      </c>
      <c r="F364" s="9" t="str">
        <f ca="1">IFERROR(Returns!E364/E$18-1,"")</f>
        <v/>
      </c>
      <c r="G364" s="4" t="str">
        <f t="shared" si="77"/>
        <v/>
      </c>
      <c r="H364" s="9" t="str">
        <f>IFERROR(Returns!G364/G$18-1,"")</f>
        <v/>
      </c>
      <c r="I364" s="9"/>
      <c r="J364" s="17">
        <f t="shared" ca="1" si="75"/>
        <v>0</v>
      </c>
      <c r="K364" s="17">
        <f t="shared" ca="1" si="81"/>
        <v>0</v>
      </c>
      <c r="L364" s="17" t="str">
        <f t="shared" ca="1" si="82"/>
        <v/>
      </c>
      <c r="M364" s="9"/>
      <c r="N364" s="17" t="str">
        <f t="shared" si="83"/>
        <v/>
      </c>
      <c r="O364" s="17" t="str">
        <f t="shared" ca="1" si="84"/>
        <v/>
      </c>
      <c r="Q364" s="3">
        <f>+'Share Values'!E358</f>
        <v>42418</v>
      </c>
      <c r="R364" s="4">
        <f ca="1">+'Share Values'!CL358</f>
        <v>921092.53700000001</v>
      </c>
      <c r="S364" s="9">
        <f t="shared" ca="1" si="78"/>
        <v>-7.8907462999999955E-2</v>
      </c>
      <c r="T364" s="4">
        <f>+'Share Values'!C358</f>
        <v>12931.4</v>
      </c>
      <c r="U364" s="9">
        <f>Returns!T364/Returns!$T$18-1</f>
        <v>-0.12657543869128829</v>
      </c>
      <c r="V364" s="9"/>
      <c r="W364" s="17">
        <f t="shared" ca="1" si="85"/>
        <v>8.1583558320781346E-3</v>
      </c>
      <c r="X364" s="17">
        <f t="shared" ca="1" si="86"/>
        <v>0</v>
      </c>
      <c r="Y364" s="17" t="str">
        <f t="shared" ca="1" si="87"/>
        <v/>
      </c>
      <c r="Z364" s="17"/>
      <c r="AA364" s="17">
        <f t="shared" si="88"/>
        <v>4.9894304899278374E-3</v>
      </c>
      <c r="AB364" s="17">
        <f t="shared" ca="1" si="89"/>
        <v>3.1689253421502972E-3</v>
      </c>
    </row>
    <row r="365" spans="2:28" x14ac:dyDescent="0.15">
      <c r="B365" s="2">
        <f t="shared" ca="1" si="79"/>
        <v>348</v>
      </c>
      <c r="D365" s="3">
        <f t="shared" si="80"/>
        <v>42961</v>
      </c>
      <c r="E365" s="4" t="str">
        <f t="shared" si="76"/>
        <v/>
      </c>
      <c r="F365" s="9" t="str">
        <f ca="1">IFERROR(Returns!E365/E$18-1,"")</f>
        <v/>
      </c>
      <c r="G365" s="4" t="str">
        <f t="shared" si="77"/>
        <v/>
      </c>
      <c r="H365" s="9" t="str">
        <f>IFERROR(Returns!G365/G$18-1,"")</f>
        <v/>
      </c>
      <c r="I365" s="9"/>
      <c r="J365" s="17">
        <f t="shared" ca="1" si="75"/>
        <v>0</v>
      </c>
      <c r="K365" s="17">
        <f t="shared" ca="1" si="81"/>
        <v>0</v>
      </c>
      <c r="L365" s="17" t="str">
        <f t="shared" ca="1" si="82"/>
        <v/>
      </c>
      <c r="M365" s="9"/>
      <c r="N365" s="17" t="str">
        <f t="shared" si="83"/>
        <v/>
      </c>
      <c r="O365" s="17" t="str">
        <f t="shared" ca="1" si="84"/>
        <v/>
      </c>
      <c r="Q365" s="3">
        <f>+'Share Values'!E359</f>
        <v>42419</v>
      </c>
      <c r="R365" s="4">
        <f ca="1">+'Share Values'!CL359</f>
        <v>912874.49699999986</v>
      </c>
      <c r="S365" s="9">
        <f t="shared" ca="1" si="78"/>
        <v>-8.7125503000000104E-2</v>
      </c>
      <c r="T365" s="4">
        <f>+'Share Values'!C359</f>
        <v>12813.4</v>
      </c>
      <c r="U365" s="9">
        <f>Returns!T365/Returns!$T$18-1</f>
        <v>-0.13454550366758078</v>
      </c>
      <c r="V365" s="9"/>
      <c r="W365" s="17">
        <f t="shared" ca="1" si="85"/>
        <v>-8.9220568725552063E-3</v>
      </c>
      <c r="X365" s="17">
        <f t="shared" ca="1" si="86"/>
        <v>-8.9220568725552063E-3</v>
      </c>
      <c r="Y365" s="17">
        <f t="shared" ca="1" si="87"/>
        <v>-8.9220568725552063E-3</v>
      </c>
      <c r="Z365" s="17"/>
      <c r="AA365" s="17">
        <f t="shared" si="88"/>
        <v>-9.125075397868776E-3</v>
      </c>
      <c r="AB365" s="17">
        <f t="shared" ca="1" si="89"/>
        <v>2.0301852531356968E-4</v>
      </c>
    </row>
    <row r="366" spans="2:28" x14ac:dyDescent="0.15">
      <c r="B366" s="2">
        <f t="shared" ca="1" si="79"/>
        <v>349</v>
      </c>
      <c r="D366" s="3">
        <f t="shared" si="80"/>
        <v>42962</v>
      </c>
      <c r="E366" s="4" t="str">
        <f t="shared" si="76"/>
        <v/>
      </c>
      <c r="F366" s="9" t="str">
        <f ca="1">IFERROR(Returns!E366/E$18-1,"")</f>
        <v/>
      </c>
      <c r="G366" s="4" t="str">
        <f t="shared" si="77"/>
        <v/>
      </c>
      <c r="H366" s="9" t="str">
        <f>IFERROR(Returns!G366/G$18-1,"")</f>
        <v/>
      </c>
      <c r="I366" s="9"/>
      <c r="J366" s="17">
        <f t="shared" ca="1" si="75"/>
        <v>0</v>
      </c>
      <c r="K366" s="17">
        <f t="shared" ca="1" si="81"/>
        <v>0</v>
      </c>
      <c r="L366" s="17" t="str">
        <f t="shared" ca="1" si="82"/>
        <v/>
      </c>
      <c r="M366" s="9"/>
      <c r="N366" s="17" t="str">
        <f t="shared" si="83"/>
        <v/>
      </c>
      <c r="O366" s="17" t="str">
        <f t="shared" ca="1" si="84"/>
        <v/>
      </c>
      <c r="Q366" s="3">
        <f>+'Share Values'!E360</f>
        <v>42422</v>
      </c>
      <c r="R366" s="4">
        <f ca="1">+'Share Values'!CL360</f>
        <v>915896.0469999999</v>
      </c>
      <c r="S366" s="9">
        <f t="shared" ca="1" si="78"/>
        <v>-8.4103953000000065E-2</v>
      </c>
      <c r="T366" s="4">
        <f>+'Share Values'!C360</f>
        <v>12845.6</v>
      </c>
      <c r="U366" s="9">
        <f>Returns!T366/Returns!$T$18-1</f>
        <v>-0.13237062152998225</v>
      </c>
      <c r="V366" s="9"/>
      <c r="W366" s="17">
        <f t="shared" ca="1" si="85"/>
        <v>3.3099292508771416E-3</v>
      </c>
      <c r="X366" s="17">
        <f t="shared" ca="1" si="86"/>
        <v>0</v>
      </c>
      <c r="Y366" s="17" t="str">
        <f t="shared" ca="1" si="87"/>
        <v/>
      </c>
      <c r="Z366" s="17"/>
      <c r="AA366" s="17">
        <f t="shared" si="88"/>
        <v>2.5129942091872692E-3</v>
      </c>
      <c r="AB366" s="17">
        <f t="shared" ca="1" si="89"/>
        <v>7.9693504168987239E-4</v>
      </c>
    </row>
    <row r="367" spans="2:28" x14ac:dyDescent="0.15">
      <c r="B367" s="2">
        <f t="shared" ca="1" si="79"/>
        <v>350</v>
      </c>
      <c r="D367" s="3">
        <f t="shared" si="80"/>
        <v>42963</v>
      </c>
      <c r="E367" s="4" t="str">
        <f t="shared" si="76"/>
        <v/>
      </c>
      <c r="F367" s="9" t="str">
        <f ca="1">IFERROR(Returns!E367/E$18-1,"")</f>
        <v/>
      </c>
      <c r="G367" s="4" t="str">
        <f t="shared" si="77"/>
        <v/>
      </c>
      <c r="H367" s="9" t="str">
        <f>IFERROR(Returns!G367/G$18-1,"")</f>
        <v/>
      </c>
      <c r="I367" s="9"/>
      <c r="J367" s="17">
        <f t="shared" ca="1" si="75"/>
        <v>0</v>
      </c>
      <c r="K367" s="17">
        <f t="shared" ca="1" si="81"/>
        <v>0</v>
      </c>
      <c r="L367" s="17" t="str">
        <f t="shared" ca="1" si="82"/>
        <v/>
      </c>
      <c r="M367" s="9"/>
      <c r="N367" s="17" t="str">
        <f t="shared" si="83"/>
        <v/>
      </c>
      <c r="O367" s="17" t="str">
        <f t="shared" ca="1" si="84"/>
        <v/>
      </c>
      <c r="Q367" s="3">
        <f>+'Share Values'!E361</f>
        <v>42423</v>
      </c>
      <c r="R367" s="4">
        <f ca="1">+'Share Values'!CL361</f>
        <v>911043.51699999999</v>
      </c>
      <c r="S367" s="9">
        <f t="shared" ca="1" si="78"/>
        <v>-8.8956483000000031E-2</v>
      </c>
      <c r="T367" s="4">
        <f>+'Share Values'!C361</f>
        <v>12763.4</v>
      </c>
      <c r="U367" s="9">
        <f>Returns!T367/Returns!$T$18-1</f>
        <v>-0.13792264984397584</v>
      </c>
      <c r="V367" s="9"/>
      <c r="W367" s="17">
        <f t="shared" ca="1" si="85"/>
        <v>-5.2981230958407677E-3</v>
      </c>
      <c r="X367" s="17">
        <f t="shared" ca="1" si="86"/>
        <v>-5.2981230958407677E-3</v>
      </c>
      <c r="Y367" s="17">
        <f t="shared" ca="1" si="87"/>
        <v>-5.2981230958407677E-3</v>
      </c>
      <c r="Z367" s="17"/>
      <c r="AA367" s="17">
        <f t="shared" si="88"/>
        <v>-6.3990782836146343E-3</v>
      </c>
      <c r="AB367" s="17">
        <f t="shared" ca="1" si="89"/>
        <v>1.1009551877738666E-3</v>
      </c>
    </row>
    <row r="368" spans="2:28" x14ac:dyDescent="0.15">
      <c r="B368" s="2">
        <f t="shared" ca="1" si="79"/>
        <v>351</v>
      </c>
      <c r="D368" s="3">
        <f t="shared" si="80"/>
        <v>42964</v>
      </c>
      <c r="E368" s="4" t="str">
        <f t="shared" si="76"/>
        <v/>
      </c>
      <c r="F368" s="9" t="str">
        <f ca="1">IFERROR(Returns!E368/E$18-1,"")</f>
        <v/>
      </c>
      <c r="G368" s="4" t="str">
        <f t="shared" si="77"/>
        <v/>
      </c>
      <c r="H368" s="9" t="str">
        <f>IFERROR(Returns!G368/G$18-1,"")</f>
        <v/>
      </c>
      <c r="I368" s="9"/>
      <c r="J368" s="17">
        <f t="shared" ca="1" si="75"/>
        <v>0</v>
      </c>
      <c r="K368" s="17">
        <f t="shared" ca="1" si="81"/>
        <v>0</v>
      </c>
      <c r="L368" s="17" t="str">
        <f t="shared" ca="1" si="82"/>
        <v/>
      </c>
      <c r="M368" s="9"/>
      <c r="N368" s="17" t="str">
        <f t="shared" si="83"/>
        <v/>
      </c>
      <c r="O368" s="17" t="str">
        <f t="shared" ca="1" si="84"/>
        <v/>
      </c>
      <c r="Q368" s="3">
        <f>+'Share Values'!E362</f>
        <v>42424</v>
      </c>
      <c r="R368" s="4">
        <f ca="1">+'Share Values'!CL362</f>
        <v>909993.52700000012</v>
      </c>
      <c r="S368" s="9">
        <f t="shared" ca="1" si="78"/>
        <v>-9.0006472999999865E-2</v>
      </c>
      <c r="T368" s="4">
        <f>+'Share Values'!C362</f>
        <v>12740.3</v>
      </c>
      <c r="U368" s="9">
        <f>Returns!T368/Returns!$T$18-1</f>
        <v>-0.13948289137747039</v>
      </c>
      <c r="V368" s="9"/>
      <c r="W368" s="17">
        <f t="shared" ca="1" si="85"/>
        <v>-1.1525135522146845E-3</v>
      </c>
      <c r="X368" s="17">
        <f t="shared" ca="1" si="86"/>
        <v>-1.1525135522146845E-3</v>
      </c>
      <c r="Y368" s="17">
        <f t="shared" ca="1" si="87"/>
        <v>-6.4445304893862021E-3</v>
      </c>
      <c r="Z368" s="17"/>
      <c r="AA368" s="17">
        <f t="shared" si="88"/>
        <v>-1.8098625758027342E-3</v>
      </c>
      <c r="AB368" s="17">
        <f t="shared" ca="1" si="89"/>
        <v>6.573490235880497E-4</v>
      </c>
    </row>
    <row r="369" spans="2:28" x14ac:dyDescent="0.15">
      <c r="B369" s="2">
        <f t="shared" ca="1" si="79"/>
        <v>352</v>
      </c>
      <c r="D369" s="3">
        <f t="shared" si="80"/>
        <v>42965</v>
      </c>
      <c r="E369" s="4" t="str">
        <f t="shared" si="76"/>
        <v/>
      </c>
      <c r="F369" s="9" t="str">
        <f ca="1">IFERROR(Returns!E369/E$18-1,"")</f>
        <v/>
      </c>
      <c r="G369" s="4" t="str">
        <f t="shared" si="77"/>
        <v/>
      </c>
      <c r="H369" s="9" t="str">
        <f>IFERROR(Returns!G369/G$18-1,"")</f>
        <v/>
      </c>
      <c r="I369" s="9"/>
      <c r="J369" s="17">
        <f t="shared" ref="J369:J383" ca="1" si="90">IF(OR(D369&lt;$R$5,D369&gt;$R$6),"",IFERROR((E369/E368)-1,0))</f>
        <v>0</v>
      </c>
      <c r="K369" s="17">
        <f t="shared" ca="1" si="81"/>
        <v>0</v>
      </c>
      <c r="L369" s="17" t="str">
        <f t="shared" ca="1" si="82"/>
        <v/>
      </c>
      <c r="M369" s="9"/>
      <c r="N369" s="17" t="str">
        <f t="shared" si="83"/>
        <v/>
      </c>
      <c r="O369" s="17" t="str">
        <f t="shared" ca="1" si="84"/>
        <v/>
      </c>
      <c r="Q369" s="3">
        <f>+'Share Values'!E363</f>
        <v>42425</v>
      </c>
      <c r="R369" s="4">
        <f ca="1">+'Share Values'!CL363</f>
        <v>911949.94699999993</v>
      </c>
      <c r="S369" s="9">
        <f t="shared" ca="1" si="78"/>
        <v>-8.8050053000000128E-2</v>
      </c>
      <c r="T369" s="4">
        <f>+'Share Values'!C363</f>
        <v>12753.6</v>
      </c>
      <c r="U369" s="9">
        <f>Returns!T369/Returns!$T$18-1</f>
        <v>-0.1385845704945492</v>
      </c>
      <c r="V369" s="9"/>
      <c r="W369" s="17">
        <f t="shared" ca="1" si="85"/>
        <v>2.1499273807470409E-3</v>
      </c>
      <c r="X369" s="17">
        <f t="shared" ca="1" si="86"/>
        <v>0</v>
      </c>
      <c r="Y369" s="17" t="str">
        <f t="shared" ca="1" si="87"/>
        <v/>
      </c>
      <c r="Z369" s="17"/>
      <c r="AA369" s="17">
        <f t="shared" si="88"/>
        <v>1.0439314615826589E-3</v>
      </c>
      <c r="AB369" s="17">
        <f t="shared" ca="1" si="89"/>
        <v>1.105995919164382E-3</v>
      </c>
    </row>
    <row r="370" spans="2:28" x14ac:dyDescent="0.15">
      <c r="B370" s="2">
        <f t="shared" ca="1" si="79"/>
        <v>353</v>
      </c>
      <c r="D370" s="3">
        <f t="shared" si="80"/>
        <v>42966</v>
      </c>
      <c r="E370" s="4" t="str">
        <f t="shared" si="76"/>
        <v/>
      </c>
      <c r="F370" s="9" t="str">
        <f ca="1">IFERROR(Returns!E370/E$18-1,"")</f>
        <v/>
      </c>
      <c r="G370" s="4" t="str">
        <f t="shared" si="77"/>
        <v/>
      </c>
      <c r="H370" s="9" t="str">
        <f>IFERROR(Returns!G370/G$18-1,"")</f>
        <v/>
      </c>
      <c r="I370" s="9"/>
      <c r="J370" s="17">
        <f t="shared" ca="1" si="90"/>
        <v>0</v>
      </c>
      <c r="K370" s="17">
        <f t="shared" ca="1" si="81"/>
        <v>0</v>
      </c>
      <c r="L370" s="17" t="str">
        <f t="shared" ca="1" si="82"/>
        <v/>
      </c>
      <c r="M370" s="9"/>
      <c r="N370" s="17" t="str">
        <f t="shared" si="83"/>
        <v/>
      </c>
      <c r="O370" s="17" t="str">
        <f t="shared" ca="1" si="84"/>
        <v/>
      </c>
      <c r="Q370" s="3">
        <f>+'Share Values'!E364</f>
        <v>42426</v>
      </c>
      <c r="R370" s="4">
        <f ca="1">+'Share Values'!CL364</f>
        <v>910078.277</v>
      </c>
      <c r="S370" s="9">
        <f t="shared" ca="1" si="78"/>
        <v>-8.9921723000000009E-2</v>
      </c>
      <c r="T370" s="4">
        <f>+'Share Values'!C364</f>
        <v>12797.8</v>
      </c>
      <c r="U370" s="9">
        <f>Returns!T370/Returns!$T$18-1</f>
        <v>-0.13559917327461601</v>
      </c>
      <c r="V370" s="9"/>
      <c r="W370" s="17">
        <f t="shared" ca="1" si="85"/>
        <v>-2.0523823770779437E-3</v>
      </c>
      <c r="X370" s="17">
        <f t="shared" ca="1" si="86"/>
        <v>-2.0523823770779437E-3</v>
      </c>
      <c r="Y370" s="17">
        <f t="shared" ca="1" si="87"/>
        <v>-2.0523823770779437E-3</v>
      </c>
      <c r="Z370" s="17"/>
      <c r="AA370" s="17">
        <f t="shared" si="88"/>
        <v>3.4656881194328193E-3</v>
      </c>
      <c r="AB370" s="17">
        <f t="shared" ca="1" si="89"/>
        <v>-5.518070496510763E-3</v>
      </c>
    </row>
    <row r="371" spans="2:28" x14ac:dyDescent="0.15">
      <c r="B371" s="2">
        <f t="shared" ca="1" si="79"/>
        <v>354</v>
      </c>
      <c r="D371" s="3">
        <f t="shared" si="80"/>
        <v>42967</v>
      </c>
      <c r="E371" s="4" t="str">
        <f t="shared" si="76"/>
        <v/>
      </c>
      <c r="F371" s="9" t="str">
        <f ca="1">IFERROR(Returns!E371/E$18-1,"")</f>
        <v/>
      </c>
      <c r="G371" s="4" t="str">
        <f t="shared" si="77"/>
        <v/>
      </c>
      <c r="H371" s="9" t="str">
        <f>IFERROR(Returns!G371/G$18-1,"")</f>
        <v/>
      </c>
      <c r="I371" s="9"/>
      <c r="J371" s="17">
        <f t="shared" ca="1" si="90"/>
        <v>0</v>
      </c>
      <c r="K371" s="17">
        <f t="shared" ca="1" si="81"/>
        <v>0</v>
      </c>
      <c r="L371" s="17" t="str">
        <f t="shared" ca="1" si="82"/>
        <v/>
      </c>
      <c r="M371" s="9"/>
      <c r="N371" s="17" t="str">
        <f t="shared" si="83"/>
        <v/>
      </c>
      <c r="O371" s="17" t="str">
        <f t="shared" ca="1" si="84"/>
        <v/>
      </c>
      <c r="Q371" s="3">
        <f>+'Share Values'!E365</f>
        <v>42429</v>
      </c>
      <c r="R371" s="4">
        <f ca="1">+'Share Values'!CL365</f>
        <v>916343.37699999986</v>
      </c>
      <c r="S371" s="9">
        <f t="shared" ca="1" si="78"/>
        <v>-8.3656623000000097E-2</v>
      </c>
      <c r="T371" s="4">
        <f>+'Share Values'!C365</f>
        <v>12860.4</v>
      </c>
      <c r="U371" s="9">
        <f>Returns!T371/Returns!$T$18-1</f>
        <v>-0.13137098626176935</v>
      </c>
      <c r="V371" s="9"/>
      <c r="W371" s="17">
        <f t="shared" ca="1" si="85"/>
        <v>6.8841331106728187E-3</v>
      </c>
      <c r="X371" s="17">
        <f t="shared" ca="1" si="86"/>
        <v>0</v>
      </c>
      <c r="Y371" s="17" t="str">
        <f t="shared" ca="1" si="87"/>
        <v/>
      </c>
      <c r="Z371" s="17"/>
      <c r="AA371" s="17">
        <f t="shared" si="88"/>
        <v>4.8914657206706735E-3</v>
      </c>
      <c r="AB371" s="17">
        <f t="shared" ca="1" si="89"/>
        <v>1.9926673900021452E-3</v>
      </c>
    </row>
    <row r="372" spans="2:28" x14ac:dyDescent="0.15">
      <c r="B372" s="2">
        <f t="shared" ca="1" si="79"/>
        <v>355</v>
      </c>
      <c r="D372" s="3">
        <f t="shared" si="80"/>
        <v>42968</v>
      </c>
      <c r="E372" s="4" t="str">
        <f t="shared" si="76"/>
        <v/>
      </c>
      <c r="F372" s="9" t="str">
        <f ca="1">IFERROR(Returns!E372/E$18-1,"")</f>
        <v/>
      </c>
      <c r="G372" s="4" t="str">
        <f t="shared" si="77"/>
        <v/>
      </c>
      <c r="H372" s="9" t="str">
        <f>IFERROR(Returns!G372/G$18-1,"")</f>
        <v/>
      </c>
      <c r="I372" s="9"/>
      <c r="J372" s="17">
        <f t="shared" ca="1" si="90"/>
        <v>0</v>
      </c>
      <c r="K372" s="17">
        <f t="shared" ca="1" si="81"/>
        <v>0</v>
      </c>
      <c r="L372" s="17" t="str">
        <f t="shared" ca="1" si="82"/>
        <v/>
      </c>
      <c r="M372" s="9"/>
      <c r="N372" s="17" t="str">
        <f t="shared" si="83"/>
        <v/>
      </c>
      <c r="O372" s="17" t="str">
        <f t="shared" ca="1" si="84"/>
        <v/>
      </c>
      <c r="Q372" s="3">
        <f>+'Share Values'!E366</f>
        <v>42430</v>
      </c>
      <c r="R372" s="4">
        <f ca="1">+'Share Values'!CL366</f>
        <v>916474.36699999997</v>
      </c>
      <c r="S372" s="9">
        <f t="shared" ca="1" si="78"/>
        <v>-8.3525633000000044E-2</v>
      </c>
      <c r="T372" s="4">
        <f>+'Share Values'!C366</f>
        <v>12982.1</v>
      </c>
      <c r="U372" s="9">
        <f>Returns!T372/Returns!$T$18-1</f>
        <v>-0.12315101246842364</v>
      </c>
      <c r="V372" s="9"/>
      <c r="W372" s="17">
        <f t="shared" ca="1" si="85"/>
        <v>1.4294859687735695E-4</v>
      </c>
      <c r="X372" s="17">
        <f t="shared" ca="1" si="86"/>
        <v>0</v>
      </c>
      <c r="Y372" s="17" t="str">
        <f t="shared" ca="1" si="87"/>
        <v/>
      </c>
      <c r="Z372" s="17"/>
      <c r="AA372" s="17">
        <f t="shared" si="88"/>
        <v>9.4631582221393895E-3</v>
      </c>
      <c r="AB372" s="17">
        <f t="shared" ca="1" si="89"/>
        <v>-9.3202096252620326E-3</v>
      </c>
    </row>
    <row r="373" spans="2:28" x14ac:dyDescent="0.15">
      <c r="B373" s="2">
        <f t="shared" ca="1" si="79"/>
        <v>356</v>
      </c>
      <c r="D373" s="3">
        <f t="shared" si="80"/>
        <v>42969</v>
      </c>
      <c r="E373" s="4" t="str">
        <f t="shared" si="76"/>
        <v/>
      </c>
      <c r="F373" s="9" t="str">
        <f ca="1">IFERROR(Returns!E373/E$18-1,"")</f>
        <v/>
      </c>
      <c r="G373" s="4" t="str">
        <f t="shared" si="77"/>
        <v/>
      </c>
      <c r="H373" s="9" t="str">
        <f>IFERROR(Returns!G373/G$18-1,"")</f>
        <v/>
      </c>
      <c r="I373" s="9"/>
      <c r="J373" s="17">
        <f t="shared" ca="1" si="90"/>
        <v>0</v>
      </c>
      <c r="K373" s="17">
        <f t="shared" ca="1" si="81"/>
        <v>0</v>
      </c>
      <c r="L373" s="17" t="str">
        <f t="shared" ca="1" si="82"/>
        <v/>
      </c>
      <c r="M373" s="9"/>
      <c r="N373" s="17" t="str">
        <f t="shared" si="83"/>
        <v/>
      </c>
      <c r="O373" s="17" t="str">
        <f t="shared" ca="1" si="84"/>
        <v/>
      </c>
      <c r="Q373" s="3">
        <f>+'Share Values'!E367</f>
        <v>42431</v>
      </c>
      <c r="R373" s="4">
        <f ca="1">+'Share Values'!CL367</f>
        <v>926044.43699999992</v>
      </c>
      <c r="S373" s="9">
        <f t="shared" ca="1" si="78"/>
        <v>-7.3955563000000057E-2</v>
      </c>
      <c r="T373" s="4">
        <f>+'Share Values'!C367</f>
        <v>13017.9</v>
      </c>
      <c r="U373" s="9">
        <f>Returns!T373/Returns!$T$18-1</f>
        <v>-0.12073297580612474</v>
      </c>
      <c r="V373" s="9"/>
      <c r="W373" s="17">
        <f t="shared" ca="1" si="85"/>
        <v>1.0442266957587432E-2</v>
      </c>
      <c r="X373" s="17">
        <f t="shared" ca="1" si="86"/>
        <v>0</v>
      </c>
      <c r="Y373" s="17" t="str">
        <f t="shared" ca="1" si="87"/>
        <v/>
      </c>
      <c r="Z373" s="17"/>
      <c r="AA373" s="17">
        <f t="shared" si="88"/>
        <v>2.7576432164286846E-3</v>
      </c>
      <c r="AB373" s="17">
        <f t="shared" ca="1" si="89"/>
        <v>7.684623741158747E-3</v>
      </c>
    </row>
    <row r="374" spans="2:28" x14ac:dyDescent="0.15">
      <c r="B374" s="2">
        <f t="shared" ca="1" si="79"/>
        <v>357</v>
      </c>
      <c r="D374" s="3">
        <f t="shared" si="80"/>
        <v>42970</v>
      </c>
      <c r="E374" s="4" t="str">
        <f t="shared" si="76"/>
        <v/>
      </c>
      <c r="F374" s="9" t="str">
        <f ca="1">IFERROR(Returns!E374/E$18-1,"")</f>
        <v/>
      </c>
      <c r="G374" s="4" t="str">
        <f t="shared" si="77"/>
        <v/>
      </c>
      <c r="H374" s="9" t="str">
        <f>IFERROR(Returns!G374/G$18-1,"")</f>
        <v/>
      </c>
      <c r="I374" s="9"/>
      <c r="J374" s="17">
        <f t="shared" ca="1" si="90"/>
        <v>0</v>
      </c>
      <c r="K374" s="17">
        <f t="shared" ca="1" si="81"/>
        <v>0</v>
      </c>
      <c r="L374" s="17" t="str">
        <f t="shared" ca="1" si="82"/>
        <v/>
      </c>
      <c r="M374" s="9"/>
      <c r="N374" s="17" t="str">
        <f t="shared" si="83"/>
        <v/>
      </c>
      <c r="O374" s="17" t="str">
        <f t="shared" ca="1" si="84"/>
        <v/>
      </c>
      <c r="Q374" s="3">
        <f>+'Share Values'!E368</f>
        <v>42432</v>
      </c>
      <c r="R374" s="4">
        <f ca="1">+'Share Values'!CL368</f>
        <v>939695.44700000004</v>
      </c>
      <c r="S374" s="9">
        <f t="shared" ca="1" si="78"/>
        <v>-6.0304552999999927E-2</v>
      </c>
      <c r="T374" s="4">
        <f>+'Share Values'!C368</f>
        <v>13123.7</v>
      </c>
      <c r="U374" s="9">
        <f>Returns!T374/Returns!$T$18-1</f>
        <v>-0.11358693449687274</v>
      </c>
      <c r="V374" s="9"/>
      <c r="W374" s="17">
        <f t="shared" ca="1" si="85"/>
        <v>1.4741204044401712E-2</v>
      </c>
      <c r="X374" s="17">
        <f t="shared" ca="1" si="86"/>
        <v>0</v>
      </c>
      <c r="Y374" s="17" t="str">
        <f t="shared" ca="1" si="87"/>
        <v/>
      </c>
      <c r="Z374" s="17"/>
      <c r="AA374" s="17">
        <f t="shared" si="88"/>
        <v>8.1272709115911557E-3</v>
      </c>
      <c r="AB374" s="17">
        <f t="shared" ca="1" si="89"/>
        <v>6.6139331328105566E-3</v>
      </c>
    </row>
    <row r="375" spans="2:28" x14ac:dyDescent="0.15">
      <c r="B375" s="2">
        <f t="shared" ca="1" si="79"/>
        <v>358</v>
      </c>
      <c r="D375" s="3">
        <f t="shared" si="80"/>
        <v>42971</v>
      </c>
      <c r="E375" s="4" t="str">
        <f t="shared" si="76"/>
        <v/>
      </c>
      <c r="F375" s="9" t="str">
        <f ca="1">IFERROR(Returns!E375/E$18-1,"")</f>
        <v/>
      </c>
      <c r="G375" s="4" t="str">
        <f t="shared" si="77"/>
        <v/>
      </c>
      <c r="H375" s="9" t="str">
        <f>IFERROR(Returns!G375/G$18-1,"")</f>
        <v/>
      </c>
      <c r="I375" s="9"/>
      <c r="J375" s="17">
        <f t="shared" ca="1" si="90"/>
        <v>0</v>
      </c>
      <c r="K375" s="17">
        <f t="shared" ca="1" si="81"/>
        <v>0</v>
      </c>
      <c r="L375" s="17" t="str">
        <f t="shared" ca="1" si="82"/>
        <v/>
      </c>
      <c r="M375" s="9"/>
      <c r="N375" s="17" t="str">
        <f t="shared" si="83"/>
        <v/>
      </c>
      <c r="O375" s="17" t="str">
        <f t="shared" ca="1" si="84"/>
        <v/>
      </c>
      <c r="Q375" s="3">
        <f>+'Share Values'!E369</f>
        <v>42433</v>
      </c>
      <c r="R375" s="4">
        <f ca="1">+'Share Values'!CL369</f>
        <v>947372.99699999997</v>
      </c>
      <c r="S375" s="9">
        <f t="shared" ca="1" si="78"/>
        <v>-5.2627003000000006E-2</v>
      </c>
      <c r="T375" s="4">
        <f>+'Share Values'!C369</f>
        <v>13212.5</v>
      </c>
      <c r="U375" s="9">
        <f>Returns!T375/Returns!$T$18-1</f>
        <v>-0.10758912288759503</v>
      </c>
      <c r="V375" s="9"/>
      <c r="W375" s="17">
        <f t="shared" ca="1" si="85"/>
        <v>8.1702534842651442E-3</v>
      </c>
      <c r="X375" s="17">
        <f t="shared" ca="1" si="86"/>
        <v>0</v>
      </c>
      <c r="Y375" s="17" t="str">
        <f t="shared" ca="1" si="87"/>
        <v/>
      </c>
      <c r="Z375" s="17"/>
      <c r="AA375" s="17">
        <f t="shared" si="88"/>
        <v>6.7663844799865647E-3</v>
      </c>
      <c r="AB375" s="17">
        <f t="shared" ca="1" si="89"/>
        <v>1.4038690042785795E-3</v>
      </c>
    </row>
    <row r="376" spans="2:28" x14ac:dyDescent="0.15">
      <c r="B376" s="2">
        <f t="shared" ca="1" si="79"/>
        <v>359</v>
      </c>
      <c r="D376" s="3">
        <f t="shared" si="80"/>
        <v>42972</v>
      </c>
      <c r="E376" s="4" t="str">
        <f t="shared" si="76"/>
        <v/>
      </c>
      <c r="F376" s="9" t="str">
        <f ca="1">IFERROR(Returns!E376/E$18-1,"")</f>
        <v/>
      </c>
      <c r="G376" s="4" t="str">
        <f t="shared" si="77"/>
        <v/>
      </c>
      <c r="H376" s="9" t="str">
        <f>IFERROR(Returns!G376/G$18-1,"")</f>
        <v/>
      </c>
      <c r="I376" s="9"/>
      <c r="J376" s="17">
        <f t="shared" ca="1" si="90"/>
        <v>0</v>
      </c>
      <c r="K376" s="17">
        <f t="shared" ca="1" si="81"/>
        <v>0</v>
      </c>
      <c r="L376" s="17" t="str">
        <f t="shared" ca="1" si="82"/>
        <v/>
      </c>
      <c r="M376" s="9"/>
      <c r="N376" s="17" t="str">
        <f t="shared" si="83"/>
        <v/>
      </c>
      <c r="O376" s="17" t="str">
        <f t="shared" ca="1" si="84"/>
        <v/>
      </c>
      <c r="Q376" s="3">
        <f>+'Share Values'!E370</f>
        <v>42436</v>
      </c>
      <c r="R376" s="4">
        <f ca="1">+'Share Values'!CL370</f>
        <v>960737.34699999983</v>
      </c>
      <c r="S376" s="9">
        <f t="shared" ca="1" si="78"/>
        <v>-3.9262653000000203E-2</v>
      </c>
      <c r="T376" s="4">
        <f>+'Share Values'!C370</f>
        <v>13383.6</v>
      </c>
      <c r="U376" s="9">
        <f>Returns!T376/Returns!$T$18-1</f>
        <v>-9.6032528671970985E-2</v>
      </c>
      <c r="V376" s="9"/>
      <c r="W376" s="17">
        <f t="shared" ca="1" si="85"/>
        <v>1.4106745750955607E-2</v>
      </c>
      <c r="X376" s="17">
        <f t="shared" ca="1" si="86"/>
        <v>0</v>
      </c>
      <c r="Y376" s="17" t="str">
        <f t="shared" ca="1" si="87"/>
        <v/>
      </c>
      <c r="Z376" s="17"/>
      <c r="AA376" s="17">
        <f t="shared" si="88"/>
        <v>1.2949858088930899E-2</v>
      </c>
      <c r="AB376" s="17">
        <f t="shared" ca="1" si="89"/>
        <v>1.1568876620247082E-3</v>
      </c>
    </row>
    <row r="377" spans="2:28" x14ac:dyDescent="0.15">
      <c r="B377" s="2">
        <f t="shared" ca="1" si="79"/>
        <v>360</v>
      </c>
      <c r="D377" s="3">
        <f t="shared" si="80"/>
        <v>42973</v>
      </c>
      <c r="E377" s="4" t="str">
        <f t="shared" si="76"/>
        <v/>
      </c>
      <c r="F377" s="9" t="str">
        <f ca="1">IFERROR(Returns!E377/E$18-1,"")</f>
        <v/>
      </c>
      <c r="G377" s="4" t="str">
        <f t="shared" si="77"/>
        <v/>
      </c>
      <c r="H377" s="9" t="str">
        <f>IFERROR(Returns!G377/G$18-1,"")</f>
        <v/>
      </c>
      <c r="I377" s="9"/>
      <c r="J377" s="17">
        <f t="shared" ca="1" si="90"/>
        <v>0</v>
      </c>
      <c r="K377" s="17">
        <f t="shared" ca="1" si="81"/>
        <v>0</v>
      </c>
      <c r="L377" s="17" t="str">
        <f t="shared" ca="1" si="82"/>
        <v/>
      </c>
      <c r="M377" s="9"/>
      <c r="N377" s="17" t="str">
        <f t="shared" si="83"/>
        <v/>
      </c>
      <c r="O377" s="17" t="str">
        <f t="shared" ca="1" si="84"/>
        <v/>
      </c>
      <c r="Q377" s="3">
        <f>+'Share Values'!E371</f>
        <v>42437</v>
      </c>
      <c r="R377" s="4">
        <f ca="1">+'Share Values'!CL371</f>
        <v>955241.05699999991</v>
      </c>
      <c r="S377" s="9">
        <f t="shared" ca="1" si="78"/>
        <v>-4.4758943000000051E-2</v>
      </c>
      <c r="T377" s="4">
        <f>+'Share Values'!C371</f>
        <v>13311.1</v>
      </c>
      <c r="U377" s="9">
        <f>Returns!T377/Returns!$T$18-1</f>
        <v>-0.10092939062774386</v>
      </c>
      <c r="V377" s="9"/>
      <c r="W377" s="17">
        <f t="shared" ca="1" si="85"/>
        <v>-5.7209080266970025E-3</v>
      </c>
      <c r="X377" s="17">
        <f t="shared" ca="1" si="86"/>
        <v>-5.7209080266970025E-3</v>
      </c>
      <c r="Y377" s="17">
        <f t="shared" ca="1" si="87"/>
        <v>-5.7209080266970025E-3</v>
      </c>
      <c r="Z377" s="17"/>
      <c r="AA377" s="17">
        <f t="shared" si="88"/>
        <v>-5.4170776173824153E-3</v>
      </c>
      <c r="AB377" s="17">
        <f t="shared" ca="1" si="89"/>
        <v>-3.0383040931458716E-4</v>
      </c>
    </row>
    <row r="378" spans="2:28" x14ac:dyDescent="0.15">
      <c r="B378" s="2">
        <f t="shared" ca="1" si="79"/>
        <v>361</v>
      </c>
      <c r="D378" s="3">
        <f t="shared" si="80"/>
        <v>42974</v>
      </c>
      <c r="E378" s="4" t="str">
        <f t="shared" si="76"/>
        <v/>
      </c>
      <c r="F378" s="9" t="str">
        <f ca="1">IFERROR(Returns!E378/E$18-1,"")</f>
        <v/>
      </c>
      <c r="G378" s="4" t="str">
        <f t="shared" si="77"/>
        <v/>
      </c>
      <c r="H378" s="9" t="str">
        <f>IFERROR(Returns!G378/G$18-1,"")</f>
        <v/>
      </c>
      <c r="I378" s="9"/>
      <c r="J378" s="17">
        <f t="shared" ca="1" si="90"/>
        <v>0</v>
      </c>
      <c r="K378" s="17">
        <f t="shared" ca="1" si="81"/>
        <v>0</v>
      </c>
      <c r="L378" s="17" t="str">
        <f t="shared" ca="1" si="82"/>
        <v/>
      </c>
      <c r="M378" s="9"/>
      <c r="N378" s="17" t="str">
        <f t="shared" si="83"/>
        <v/>
      </c>
      <c r="O378" s="17" t="str">
        <f t="shared" ca="1" si="84"/>
        <v/>
      </c>
      <c r="Q378" s="3">
        <f>+'Share Values'!E372</f>
        <v>42438</v>
      </c>
      <c r="R378" s="4">
        <f ca="1">+'Share Values'!CL372</f>
        <v>957182.34699999995</v>
      </c>
      <c r="S378" s="9">
        <f t="shared" ca="1" si="78"/>
        <v>-4.2817653000000067E-2</v>
      </c>
      <c r="T378" s="4">
        <f>+'Share Values'!C372</f>
        <v>13392.9</v>
      </c>
      <c r="U378" s="9">
        <f>Returns!T378/Returns!$T$18-1</f>
        <v>-9.5404379483161605E-2</v>
      </c>
      <c r="V378" s="9"/>
      <c r="W378" s="17">
        <f t="shared" ca="1" si="85"/>
        <v>2.0322514257258284E-3</v>
      </c>
      <c r="X378" s="17">
        <f t="shared" ca="1" si="86"/>
        <v>0</v>
      </c>
      <c r="Y378" s="17" t="str">
        <f t="shared" ca="1" si="87"/>
        <v/>
      </c>
      <c r="Z378" s="17"/>
      <c r="AA378" s="17">
        <f t="shared" si="88"/>
        <v>6.1452471997054392E-3</v>
      </c>
      <c r="AB378" s="17">
        <f t="shared" ca="1" si="89"/>
        <v>-4.1129957739796108E-3</v>
      </c>
    </row>
    <row r="379" spans="2:28" x14ac:dyDescent="0.15">
      <c r="B379" s="2">
        <f t="shared" ca="1" si="79"/>
        <v>362</v>
      </c>
      <c r="D379" s="3">
        <f t="shared" si="80"/>
        <v>42975</v>
      </c>
      <c r="E379" s="4" t="str">
        <f t="shared" si="76"/>
        <v/>
      </c>
      <c r="F379" s="9" t="str">
        <f ca="1">IFERROR(Returns!E379/E$18-1,"")</f>
        <v/>
      </c>
      <c r="G379" s="4" t="str">
        <f t="shared" si="77"/>
        <v/>
      </c>
      <c r="H379" s="9" t="str">
        <f>IFERROR(Returns!G379/G$18-1,"")</f>
        <v/>
      </c>
      <c r="I379" s="9"/>
      <c r="J379" s="17">
        <f t="shared" ca="1" si="90"/>
        <v>0</v>
      </c>
      <c r="K379" s="17">
        <f t="shared" ca="1" si="81"/>
        <v>0</v>
      </c>
      <c r="L379" s="17" t="str">
        <f t="shared" ca="1" si="82"/>
        <v/>
      </c>
      <c r="M379" s="9"/>
      <c r="N379" s="17" t="str">
        <f t="shared" si="83"/>
        <v/>
      </c>
      <c r="O379" s="17" t="str">
        <f t="shared" ca="1" si="84"/>
        <v/>
      </c>
      <c r="Q379" s="3">
        <f>+'Share Values'!E373</f>
        <v>42439</v>
      </c>
      <c r="R379" s="4">
        <f ca="1">+'Share Values'!CL373</f>
        <v>966022.42699999991</v>
      </c>
      <c r="S379" s="9">
        <f t="shared" ca="1" si="78"/>
        <v>-3.3977573000000039E-2</v>
      </c>
      <c r="T379" s="4">
        <f>+'Share Values'!C373</f>
        <v>13379.1</v>
      </c>
      <c r="U379" s="9">
        <f>Returns!T379/Returns!$T$18-1</f>
        <v>-9.6336471827846548E-2</v>
      </c>
      <c r="V379" s="9"/>
      <c r="W379" s="17">
        <f t="shared" ca="1" si="85"/>
        <v>9.2355234378345141E-3</v>
      </c>
      <c r="X379" s="17">
        <f t="shared" ca="1" si="86"/>
        <v>0</v>
      </c>
      <c r="Y379" s="17" t="str">
        <f t="shared" ca="1" si="87"/>
        <v/>
      </c>
      <c r="Z379" s="17"/>
      <c r="AA379" s="17">
        <f t="shared" si="88"/>
        <v>-1.0303967027305294E-3</v>
      </c>
      <c r="AB379" s="17">
        <f t="shared" ca="1" si="89"/>
        <v>1.0265920140565044E-2</v>
      </c>
    </row>
    <row r="380" spans="2:28" x14ac:dyDescent="0.15">
      <c r="B380" s="2">
        <f t="shared" ca="1" si="79"/>
        <v>363</v>
      </c>
      <c r="D380" s="3">
        <f t="shared" si="80"/>
        <v>42976</v>
      </c>
      <c r="E380" s="4" t="str">
        <f t="shared" si="76"/>
        <v/>
      </c>
      <c r="F380" s="9" t="str">
        <f ca="1">IFERROR(Returns!E380/E$18-1,"")</f>
        <v/>
      </c>
      <c r="G380" s="4" t="str">
        <f t="shared" si="77"/>
        <v/>
      </c>
      <c r="H380" s="9" t="str">
        <f>IFERROR(Returns!G380/G$18-1,"")</f>
        <v/>
      </c>
      <c r="I380" s="9"/>
      <c r="J380" s="17">
        <f t="shared" ca="1" si="90"/>
        <v>0</v>
      </c>
      <c r="K380" s="17">
        <f t="shared" ca="1" si="81"/>
        <v>0</v>
      </c>
      <c r="L380" s="17" t="str">
        <f t="shared" ca="1" si="82"/>
        <v/>
      </c>
      <c r="M380" s="9"/>
      <c r="N380" s="17" t="str">
        <f t="shared" si="83"/>
        <v/>
      </c>
      <c r="O380" s="17" t="str">
        <f t="shared" ca="1" si="84"/>
        <v/>
      </c>
      <c r="Q380" s="3">
        <f>+'Share Values'!E374</f>
        <v>42440</v>
      </c>
      <c r="R380" s="4">
        <f ca="1">+'Share Values'!CL374</f>
        <v>971633.85699999996</v>
      </c>
      <c r="S380" s="9">
        <f t="shared" ca="1" si="78"/>
        <v>-2.8366143000000066E-2</v>
      </c>
      <c r="T380" s="4">
        <f>+'Share Values'!C374</f>
        <v>13522</v>
      </c>
      <c r="U380" s="9">
        <f>Returns!T380/Returns!$T$18-1</f>
        <v>-8.6684588055709333E-2</v>
      </c>
      <c r="V380" s="9"/>
      <c r="W380" s="17">
        <f t="shared" ca="1" si="85"/>
        <v>5.8087988882684627E-3</v>
      </c>
      <c r="X380" s="17">
        <f t="shared" ca="1" si="86"/>
        <v>0</v>
      </c>
      <c r="Y380" s="17" t="str">
        <f t="shared" ca="1" si="87"/>
        <v/>
      </c>
      <c r="Z380" s="17"/>
      <c r="AA380" s="17">
        <f t="shared" si="88"/>
        <v>1.0680838023484407E-2</v>
      </c>
      <c r="AB380" s="17">
        <f t="shared" ca="1" si="89"/>
        <v>-4.8720391352159442E-3</v>
      </c>
    </row>
    <row r="381" spans="2:28" x14ac:dyDescent="0.15">
      <c r="B381" s="2">
        <f t="shared" ca="1" si="79"/>
        <v>364</v>
      </c>
      <c r="D381" s="3">
        <f t="shared" si="80"/>
        <v>42977</v>
      </c>
      <c r="E381" s="4" t="str">
        <f t="shared" si="76"/>
        <v/>
      </c>
      <c r="F381" s="9" t="str">
        <f ca="1">IFERROR(Returns!E381/E$18-1,"")</f>
        <v/>
      </c>
      <c r="G381" s="4" t="str">
        <f t="shared" si="77"/>
        <v/>
      </c>
      <c r="H381" s="9" t="str">
        <f>IFERROR(Returns!G381/G$18-1,"")</f>
        <v/>
      </c>
      <c r="I381" s="9"/>
      <c r="J381" s="17">
        <f t="shared" ca="1" si="90"/>
        <v>0</v>
      </c>
      <c r="K381" s="17">
        <f t="shared" ca="1" si="81"/>
        <v>0</v>
      </c>
      <c r="L381" s="17" t="str">
        <f t="shared" ca="1" si="82"/>
        <v/>
      </c>
      <c r="M381" s="9"/>
      <c r="N381" s="17" t="str">
        <f t="shared" si="83"/>
        <v/>
      </c>
      <c r="O381" s="17" t="str">
        <f t="shared" ca="1" si="84"/>
        <v/>
      </c>
      <c r="Q381" s="3">
        <f>+'Share Values'!E375</f>
        <v>42443</v>
      </c>
      <c r="R381" s="4">
        <f ca="1">+'Share Values'!CL375</f>
        <v>970216.06700000004</v>
      </c>
      <c r="S381" s="9">
        <f t="shared" ca="1" si="78"/>
        <v>-2.9783932999999929E-2</v>
      </c>
      <c r="T381" s="4">
        <f>+'Share Values'!C375</f>
        <v>13477.5</v>
      </c>
      <c r="U381" s="9">
        <f>Returns!T381/Returns!$T$18-1</f>
        <v>-8.9690248152700991E-2</v>
      </c>
      <c r="V381" s="9"/>
      <c r="W381" s="17">
        <f t="shared" ca="1" si="85"/>
        <v>-1.4591813467446091E-3</v>
      </c>
      <c r="X381" s="17">
        <f t="shared" ca="1" si="86"/>
        <v>-1.4591813467446091E-3</v>
      </c>
      <c r="Y381" s="17">
        <f t="shared" ca="1" si="87"/>
        <v>-1.4591813467446091E-3</v>
      </c>
      <c r="Z381" s="17"/>
      <c r="AA381" s="17">
        <f t="shared" si="88"/>
        <v>-3.2909332938914071E-3</v>
      </c>
      <c r="AB381" s="17">
        <f t="shared" ca="1" si="89"/>
        <v>1.831751947146798E-3</v>
      </c>
    </row>
    <row r="382" spans="2:28" x14ac:dyDescent="0.15">
      <c r="B382" s="2">
        <f t="shared" ca="1" si="79"/>
        <v>365</v>
      </c>
      <c r="D382" s="3">
        <f t="shared" si="80"/>
        <v>42978</v>
      </c>
      <c r="E382" s="4" t="str">
        <f t="shared" si="76"/>
        <v/>
      </c>
      <c r="F382" s="9" t="str">
        <f ca="1">IFERROR(Returns!E382/E$18-1,"")</f>
        <v/>
      </c>
      <c r="G382" s="4" t="str">
        <f t="shared" si="77"/>
        <v/>
      </c>
      <c r="H382" s="9" t="str">
        <f>IFERROR(Returns!G382/G$18-1,"")</f>
        <v/>
      </c>
      <c r="I382" s="9"/>
      <c r="J382" s="17">
        <f t="shared" ca="1" si="90"/>
        <v>0</v>
      </c>
      <c r="K382" s="17">
        <f t="shared" ca="1" si="81"/>
        <v>0</v>
      </c>
      <c r="L382" s="17" t="str">
        <f t="shared" ca="1" si="82"/>
        <v/>
      </c>
      <c r="M382" s="9"/>
      <c r="N382" s="17" t="str">
        <f t="shared" si="83"/>
        <v/>
      </c>
      <c r="O382" s="17" t="str">
        <f t="shared" ca="1" si="84"/>
        <v/>
      </c>
      <c r="Q382" s="3">
        <f>+'Share Values'!E376</f>
        <v>42444</v>
      </c>
      <c r="R382" s="4">
        <f ca="1">+'Share Values'!CL376</f>
        <v>962989.88699999999</v>
      </c>
      <c r="S382" s="9">
        <f t="shared" ca="1" si="78"/>
        <v>-3.7010113000000011E-2</v>
      </c>
      <c r="T382" s="4">
        <f>+'Share Values'!C376</f>
        <v>13400.3</v>
      </c>
      <c r="U382" s="9">
        <f>Returns!T382/Returns!$T$18-1</f>
        <v>-9.4904561849055047E-2</v>
      </c>
      <c r="V382" s="9"/>
      <c r="W382" s="17">
        <f t="shared" ca="1" si="85"/>
        <v>-7.4480110624678408E-3</v>
      </c>
      <c r="X382" s="17">
        <f t="shared" ca="1" si="86"/>
        <v>-7.4480110624678408E-3</v>
      </c>
      <c r="Y382" s="17">
        <f t="shared" ca="1" si="87"/>
        <v>-8.8963244103997807E-3</v>
      </c>
      <c r="Z382" s="17"/>
      <c r="AA382" s="17">
        <f t="shared" si="88"/>
        <v>-5.7280652940085997E-3</v>
      </c>
      <c r="AB382" s="17">
        <f t="shared" ca="1" si="89"/>
        <v>-1.7199457684592412E-3</v>
      </c>
    </row>
    <row r="383" spans="2:28" x14ac:dyDescent="0.15">
      <c r="B383" s="2">
        <f ca="1">+OFFSET(B383,-1,0)+1</f>
        <v>366</v>
      </c>
      <c r="D383" s="3" t="str">
        <f t="shared" si="80"/>
        <v/>
      </c>
      <c r="E383" s="4" t="str">
        <f t="shared" si="76"/>
        <v/>
      </c>
      <c r="F383" s="9" t="str">
        <f ca="1">IFERROR(Returns!E383/E$18-1,"")</f>
        <v/>
      </c>
      <c r="G383" s="4" t="str">
        <f t="shared" si="77"/>
        <v/>
      </c>
      <c r="H383" s="9" t="str">
        <f>IFERROR(Returns!G383/G$18-1,"")</f>
        <v/>
      </c>
      <c r="I383" s="9"/>
      <c r="J383" s="17" t="str">
        <f t="shared" ca="1" si="90"/>
        <v/>
      </c>
      <c r="K383" s="17">
        <f t="shared" ca="1" si="81"/>
        <v>0</v>
      </c>
      <c r="L383" s="17" t="str">
        <f t="shared" ca="1" si="82"/>
        <v/>
      </c>
      <c r="M383" s="9"/>
      <c r="N383" s="17" t="str">
        <f t="shared" si="83"/>
        <v/>
      </c>
      <c r="O383" s="17" t="str">
        <f t="shared" ca="1" si="84"/>
        <v/>
      </c>
      <c r="Q383" s="3">
        <f>+'Share Values'!E377</f>
        <v>42445</v>
      </c>
      <c r="R383" s="4">
        <f ca="1">+'Share Values'!CL377</f>
        <v>969354.75699999987</v>
      </c>
      <c r="S383" s="9">
        <f t="shared" ca="1" si="78"/>
        <v>-3.0645243000000155E-2</v>
      </c>
      <c r="T383" s="4">
        <f>+'Share Values'!C377</f>
        <v>13478.1</v>
      </c>
      <c r="U383" s="9">
        <f>Returns!T383/Returns!$T$18-1</f>
        <v>-8.9649722398584264E-2</v>
      </c>
      <c r="V383" s="9"/>
      <c r="W383" s="17">
        <f t="shared" ca="1" si="85"/>
        <v>6.6094878938223189E-3</v>
      </c>
      <c r="X383" s="17">
        <f t="shared" ca="1" si="86"/>
        <v>0</v>
      </c>
      <c r="Y383" s="17" t="str">
        <f t="shared" ca="1" si="87"/>
        <v/>
      </c>
      <c r="Z383" s="17"/>
      <c r="AA383" s="17">
        <f t="shared" si="88"/>
        <v>5.8058401677574256E-3</v>
      </c>
      <c r="AB383" s="17">
        <f t="shared" ca="1" si="89"/>
        <v>8.0364772606489332E-4</v>
      </c>
    </row>
    <row r="384" spans="2:28" x14ac:dyDescent="0.15">
      <c r="B384" s="2"/>
      <c r="D384" s="3"/>
      <c r="E384" s="4"/>
      <c r="F384" s="9"/>
      <c r="G384" s="4"/>
      <c r="H384" s="9"/>
      <c r="I384" s="9"/>
      <c r="J384" s="9"/>
      <c r="K384" s="9"/>
      <c r="L384" s="9"/>
      <c r="M384" s="9"/>
      <c r="N384" s="9"/>
      <c r="O384" s="9"/>
      <c r="Q384" s="3">
        <f>+'Share Values'!E378</f>
        <v>42446</v>
      </c>
      <c r="R384" s="4">
        <f ca="1">+'Share Values'!CL378</f>
        <v>972193.47699999996</v>
      </c>
      <c r="S384" s="9">
        <f t="shared" ca="1" si="78"/>
        <v>-2.7806523000000083E-2</v>
      </c>
      <c r="T384" s="4">
        <f>+'Share Values'!C378</f>
        <v>13621.3</v>
      </c>
      <c r="U384" s="9">
        <f>Returns!T384/Returns!$T$18-1</f>
        <v>-7.9977575749388796E-2</v>
      </c>
      <c r="V384" s="9"/>
      <c r="W384" s="17">
        <f t="shared" ca="1" si="85"/>
        <v>2.9284634748019123E-3</v>
      </c>
      <c r="X384" s="17">
        <f t="shared" ca="1" si="86"/>
        <v>0</v>
      </c>
      <c r="Y384" s="17" t="str">
        <f t="shared" ca="1" si="87"/>
        <v/>
      </c>
      <c r="Z384" s="17"/>
      <c r="AA384" s="17">
        <f t="shared" si="88"/>
        <v>1.0624642939286666E-2</v>
      </c>
      <c r="AB384" s="17">
        <f t="shared" ca="1" si="89"/>
        <v>-7.6961794644847537E-3</v>
      </c>
    </row>
    <row r="385" spans="2:28" x14ac:dyDescent="0.15">
      <c r="B385" s="2"/>
      <c r="C385" s="2"/>
      <c r="D385" s="3"/>
      <c r="K385" s="9"/>
      <c r="L385" s="9"/>
      <c r="M385" s="9"/>
      <c r="N385" s="9"/>
      <c r="O385" s="9"/>
      <c r="Q385" s="3">
        <f>+'Share Values'!E379</f>
        <v>42447</v>
      </c>
      <c r="R385" s="4">
        <f ca="1">+'Share Values'!CL379</f>
        <v>970664.42699999991</v>
      </c>
      <c r="S385" s="9">
        <f t="shared" ca="1" si="78"/>
        <v>-2.9335573000000115E-2</v>
      </c>
      <c r="T385" s="4">
        <f>+'Share Values'!C379</f>
        <v>13497.1</v>
      </c>
      <c r="U385" s="9">
        <f>Returns!T385/Returns!$T$18-1</f>
        <v>-8.8366406851554169E-2</v>
      </c>
      <c r="V385" s="9"/>
      <c r="W385" s="17">
        <f t="shared" ca="1" si="85"/>
        <v>-1.572783644587239E-3</v>
      </c>
      <c r="X385" s="17">
        <f t="shared" ca="1" si="86"/>
        <v>-1.572783644587239E-3</v>
      </c>
      <c r="Y385" s="17">
        <f t="shared" ca="1" si="87"/>
        <v>-1.572783644587239E-3</v>
      </c>
      <c r="Z385" s="17"/>
      <c r="AA385" s="17">
        <f t="shared" si="88"/>
        <v>-9.1180724306783034E-3</v>
      </c>
      <c r="AB385" s="17">
        <f t="shared" ca="1" si="89"/>
        <v>7.5452887860910645E-3</v>
      </c>
    </row>
    <row r="386" spans="2:28" x14ac:dyDescent="0.15">
      <c r="B386" s="2"/>
      <c r="D386" s="3"/>
      <c r="K386" s="9"/>
      <c r="L386" s="9"/>
      <c r="M386" s="9"/>
      <c r="N386" s="9"/>
      <c r="O386" s="9"/>
      <c r="Q386" s="3">
        <f>+'Share Values'!E380</f>
        <v>42450</v>
      </c>
      <c r="R386" s="4">
        <f ca="1">+'Share Values'!CL380</f>
        <v>970996.70700000005</v>
      </c>
      <c r="S386" s="9">
        <f t="shared" ca="1" si="78"/>
        <v>-2.900329299999993E-2</v>
      </c>
      <c r="T386" s="4">
        <f>+'Share Values'!C380</f>
        <v>13561.1</v>
      </c>
      <c r="U386" s="9">
        <f>Returns!T386/Returns!$T$18-1</f>
        <v>-8.404365974576844E-2</v>
      </c>
      <c r="V386" s="9"/>
      <c r="W386" s="17">
        <f t="shared" ca="1" si="85"/>
        <v>3.4232221842844801E-4</v>
      </c>
      <c r="X386" s="17">
        <f t="shared" ca="1" si="86"/>
        <v>0</v>
      </c>
      <c r="Y386" s="17" t="str">
        <f t="shared" ca="1" si="87"/>
        <v/>
      </c>
      <c r="Z386" s="17"/>
      <c r="AA386" s="17">
        <f t="shared" si="88"/>
        <v>4.7417593408953795E-3</v>
      </c>
      <c r="AB386" s="17">
        <f t="shared" ca="1" si="89"/>
        <v>-4.3994371224669315E-3</v>
      </c>
    </row>
    <row r="387" spans="2:28" x14ac:dyDescent="0.15">
      <c r="B387" s="2"/>
      <c r="D387" s="3"/>
      <c r="K387" s="9"/>
      <c r="L387" s="9"/>
      <c r="M387" s="9"/>
      <c r="N387" s="9"/>
      <c r="O387" s="9"/>
      <c r="Q387" s="3">
        <f>+'Share Values'!E381</f>
        <v>42451</v>
      </c>
      <c r="R387" s="4">
        <f ca="1">+'Share Values'!CL381</f>
        <v>968009.67700000014</v>
      </c>
      <c r="S387" s="9">
        <f t="shared" ca="1" si="78"/>
        <v>-3.1990322999999821E-2</v>
      </c>
      <c r="T387" s="4">
        <f>+'Share Values'!C381</f>
        <v>13493.5</v>
      </c>
      <c r="U387" s="9">
        <f>Returns!T387/Returns!$T$18-1</f>
        <v>-8.8609561376254642E-2</v>
      </c>
      <c r="V387" s="9"/>
      <c r="W387" s="17">
        <f t="shared" ca="1" si="85"/>
        <v>-3.076251421313958E-3</v>
      </c>
      <c r="X387" s="17">
        <f t="shared" ca="1" si="86"/>
        <v>-3.076251421313958E-3</v>
      </c>
      <c r="Y387" s="17">
        <f t="shared" ca="1" si="87"/>
        <v>-3.076251421313958E-3</v>
      </c>
      <c r="Z387" s="17"/>
      <c r="AA387" s="17">
        <f t="shared" si="88"/>
        <v>-4.9848463620207895E-3</v>
      </c>
      <c r="AB387" s="17">
        <f t="shared" ca="1" si="89"/>
        <v>1.9085949407068314E-3</v>
      </c>
    </row>
    <row r="388" spans="2:28" x14ac:dyDescent="0.15">
      <c r="B388" s="2"/>
      <c r="D388" s="3"/>
      <c r="K388" s="9"/>
      <c r="L388" s="9"/>
      <c r="M388" s="9"/>
      <c r="N388" s="9"/>
      <c r="O388" s="9"/>
      <c r="Q388" s="3">
        <f>+'Share Values'!E382</f>
        <v>42452</v>
      </c>
      <c r="R388" s="4">
        <f ca="1">+'Share Values'!CL382</f>
        <v>963533.61700000009</v>
      </c>
      <c r="S388" s="9">
        <f t="shared" ca="1" si="78"/>
        <v>-3.6466382999999936E-2</v>
      </c>
      <c r="T388" s="4">
        <f>+'Share Values'!C382</f>
        <v>13379.5</v>
      </c>
      <c r="U388" s="9">
        <f>Returns!T388/Returns!$T$18-1</f>
        <v>-9.6309454658435434E-2</v>
      </c>
      <c r="V388" s="9"/>
      <c r="W388" s="17">
        <f t="shared" ca="1" si="85"/>
        <v>-4.6239827001234302E-3</v>
      </c>
      <c r="X388" s="17">
        <f t="shared" ca="1" si="86"/>
        <v>-4.6239827001234302E-3</v>
      </c>
      <c r="Y388" s="17">
        <f t="shared" ca="1" si="87"/>
        <v>-7.6860095880839641E-3</v>
      </c>
      <c r="Z388" s="17"/>
      <c r="AA388" s="17">
        <f t="shared" si="88"/>
        <v>-8.4485122466372298E-3</v>
      </c>
      <c r="AB388" s="17">
        <f t="shared" ca="1" si="89"/>
        <v>3.8245295465137996E-3</v>
      </c>
    </row>
    <row r="389" spans="2:28" x14ac:dyDescent="0.15">
      <c r="B389" s="2"/>
      <c r="D389" s="3"/>
      <c r="K389" s="9"/>
      <c r="L389" s="9"/>
      <c r="M389" s="9"/>
      <c r="N389" s="9"/>
      <c r="O389" s="9"/>
      <c r="Q389" s="3">
        <f>+'Share Values'!E383</f>
        <v>42453</v>
      </c>
      <c r="R389" s="4">
        <f ca="1">+'Share Values'!CL383</f>
        <v>959006.00699999975</v>
      </c>
      <c r="S389" s="9">
        <f t="shared" ca="1" si="78"/>
        <v>-4.0993993000000284E-2</v>
      </c>
      <c r="T389" s="4">
        <f>+'Share Values'!C383</f>
        <v>13358.1</v>
      </c>
      <c r="U389" s="9">
        <f>Returns!T389/Returns!$T$18-1</f>
        <v>-9.7754873221932437E-2</v>
      </c>
      <c r="V389" s="9"/>
      <c r="W389" s="17">
        <f t="shared" ca="1" si="85"/>
        <v>-4.6989642292888378E-3</v>
      </c>
      <c r="X389" s="17">
        <f t="shared" ca="1" si="86"/>
        <v>-4.6989642292888378E-3</v>
      </c>
      <c r="Y389" s="17">
        <f t="shared" ca="1" si="87"/>
        <v>-1.2348857533252433E-2</v>
      </c>
      <c r="Z389" s="17"/>
      <c r="AA389" s="17">
        <f t="shared" si="88"/>
        <v>-1.5994618632982904E-3</v>
      </c>
      <c r="AB389" s="17">
        <f t="shared" ca="1" si="89"/>
        <v>-3.0995023659905474E-3</v>
      </c>
    </row>
    <row r="390" spans="2:28" x14ac:dyDescent="0.15">
      <c r="B390" s="2"/>
      <c r="D390" s="3"/>
      <c r="K390" s="9"/>
      <c r="L390" s="9"/>
      <c r="M390" s="9"/>
      <c r="N390" s="9"/>
      <c r="O390" s="9"/>
      <c r="Q390" s="3">
        <f>+'Share Values'!E384</f>
        <v>42457</v>
      </c>
      <c r="R390" s="4">
        <f ca="1">+'Share Values'!CL384</f>
        <v>959273.97199999995</v>
      </c>
      <c r="S390" s="9">
        <f t="shared" ca="1" si="78"/>
        <v>-4.0726028000000025E-2</v>
      </c>
      <c r="T390" s="4">
        <f>+'Share Values'!C384</f>
        <v>13390.2</v>
      </c>
      <c r="U390" s="9">
        <f>Returns!T390/Returns!$T$18-1</f>
        <v>-9.5586745376686766E-2</v>
      </c>
      <c r="V390" s="9"/>
      <c r="W390" s="17">
        <f t="shared" ca="1" si="85"/>
        <v>2.7941952192600539E-4</v>
      </c>
      <c r="X390" s="17">
        <f t="shared" ca="1" si="86"/>
        <v>0</v>
      </c>
      <c r="Y390" s="17" t="str">
        <f t="shared" ca="1" si="87"/>
        <v/>
      </c>
      <c r="Z390" s="17"/>
      <c r="AA390" s="17">
        <f t="shared" si="88"/>
        <v>2.4030363599614191E-3</v>
      </c>
      <c r="AB390" s="17">
        <f t="shared" ca="1" si="89"/>
        <v>-2.1236168380354137E-3</v>
      </c>
    </row>
    <row r="391" spans="2:28" x14ac:dyDescent="0.15">
      <c r="B391" s="2"/>
      <c r="D391" s="3"/>
      <c r="E391" s="4"/>
      <c r="F391" s="9"/>
      <c r="G391" s="4"/>
      <c r="H391" s="9"/>
      <c r="I391" s="9"/>
      <c r="J391" s="9"/>
      <c r="K391" s="9"/>
      <c r="L391" s="9"/>
      <c r="M391" s="9"/>
      <c r="N391" s="9"/>
      <c r="O391" s="9"/>
      <c r="Q391" s="3">
        <f>+'Share Values'!E385</f>
        <v>42458</v>
      </c>
      <c r="R391" s="4">
        <f ca="1">+'Share Values'!CL385</f>
        <v>964005.57199999993</v>
      </c>
      <c r="S391" s="9">
        <f t="shared" ca="1" si="78"/>
        <v>-3.5994428000000078E-2</v>
      </c>
      <c r="T391" s="4">
        <f>+'Share Values'!C385</f>
        <v>13426.2</v>
      </c>
      <c r="U391" s="9">
        <f>Returns!T391/Returns!$T$18-1</f>
        <v>-9.315520012968237E-2</v>
      </c>
      <c r="V391" s="9"/>
      <c r="W391" s="17">
        <f t="shared" ca="1" si="85"/>
        <v>4.93248033211513E-3</v>
      </c>
      <c r="X391" s="17">
        <f t="shared" ca="1" si="86"/>
        <v>0</v>
      </c>
      <c r="Y391" s="17" t="str">
        <f t="shared" ca="1" si="87"/>
        <v/>
      </c>
      <c r="Z391" s="17"/>
      <c r="AA391" s="17">
        <f t="shared" si="88"/>
        <v>2.6885334050275045E-3</v>
      </c>
      <c r="AB391" s="17">
        <f t="shared" ca="1" si="89"/>
        <v>2.2439469270876256E-3</v>
      </c>
    </row>
    <row r="392" spans="2:28" x14ac:dyDescent="0.15">
      <c r="B392" s="2"/>
      <c r="D392" s="3"/>
      <c r="E392" s="4"/>
      <c r="F392" s="9"/>
      <c r="G392" s="4"/>
      <c r="H392" s="9"/>
      <c r="I392" s="9"/>
      <c r="J392" s="9"/>
      <c r="K392" s="9"/>
      <c r="L392" s="9"/>
      <c r="M392" s="9"/>
      <c r="N392" s="9"/>
      <c r="O392" s="9"/>
      <c r="Q392" s="3">
        <f>+'Share Values'!E386</f>
        <v>42459</v>
      </c>
      <c r="R392" s="4">
        <f ca="1">+'Share Values'!CL386</f>
        <v>973419.51199999999</v>
      </c>
      <c r="S392" s="9">
        <f t="shared" ca="1" si="78"/>
        <v>-2.6580488000000013E-2</v>
      </c>
      <c r="T392" s="4">
        <f>+'Share Values'!C386</f>
        <v>13504</v>
      </c>
      <c r="U392" s="9">
        <f>Returns!T392/Returns!$T$18-1</f>
        <v>-8.7900360679211587E-2</v>
      </c>
      <c r="V392" s="9"/>
      <c r="W392" s="17">
        <f t="shared" ca="1" si="85"/>
        <v>9.7654414802490486E-3</v>
      </c>
      <c r="X392" s="17">
        <f t="shared" ca="1" si="86"/>
        <v>0</v>
      </c>
      <c r="Y392" s="17" t="str">
        <f t="shared" ca="1" si="87"/>
        <v/>
      </c>
      <c r="Z392" s="17"/>
      <c r="AA392" s="17">
        <f t="shared" si="88"/>
        <v>5.7946403301007976E-3</v>
      </c>
      <c r="AB392" s="17">
        <f t="shared" ca="1" si="89"/>
        <v>3.970801150148251E-3</v>
      </c>
    </row>
    <row r="393" spans="2:28" x14ac:dyDescent="0.15">
      <c r="B393" s="2"/>
      <c r="D393" s="3"/>
      <c r="E393" s="4"/>
      <c r="F393" s="9"/>
      <c r="G393" s="4"/>
      <c r="H393" s="9"/>
      <c r="I393" s="9"/>
      <c r="J393" s="9"/>
      <c r="K393" s="9"/>
      <c r="L393" s="9"/>
      <c r="M393" s="9"/>
      <c r="N393" s="9"/>
      <c r="O393" s="9"/>
      <c r="Q393" s="3">
        <f>+'Share Values'!E387</f>
        <v>42460</v>
      </c>
      <c r="R393" s="4">
        <f ca="1">+'Share Values'!CL387</f>
        <v>968959.75199999998</v>
      </c>
      <c r="S393" s="9">
        <f t="shared" ca="1" si="78"/>
        <v>-3.1040248000000048E-2</v>
      </c>
      <c r="T393" s="4">
        <f>+'Share Values'!C387</f>
        <v>13494.4</v>
      </c>
      <c r="U393" s="9">
        <f>Returns!T393/Returns!$T$18-1</f>
        <v>-8.8548772745079551E-2</v>
      </c>
      <c r="V393" s="9"/>
      <c r="W393" s="17">
        <f t="shared" ca="1" si="85"/>
        <v>-4.5815395572222917E-3</v>
      </c>
      <c r="X393" s="17">
        <f t="shared" ca="1" si="86"/>
        <v>-4.5815395572222917E-3</v>
      </c>
      <c r="Y393" s="17">
        <f t="shared" ca="1" si="87"/>
        <v>-4.5815395572222917E-3</v>
      </c>
      <c r="Z393" s="17"/>
      <c r="AA393" s="17">
        <f t="shared" si="88"/>
        <v>-7.1090047393362887E-4</v>
      </c>
      <c r="AB393" s="17">
        <f t="shared" ca="1" si="89"/>
        <v>-3.8706390832886628E-3</v>
      </c>
    </row>
    <row r="394" spans="2:28" x14ac:dyDescent="0.15">
      <c r="B394" s="2"/>
      <c r="D394" s="3"/>
      <c r="E394" s="4"/>
      <c r="F394" s="9"/>
      <c r="G394" s="4"/>
      <c r="H394" s="9" t="s">
        <v>164</v>
      </c>
      <c r="I394" s="9"/>
      <c r="J394" s="81">
        <f ca="1">AVERAGE(J18:J384)</f>
        <v>-1.8053231381900313E-4</v>
      </c>
      <c r="K394" s="9"/>
      <c r="L394" s="9"/>
      <c r="M394" s="9"/>
      <c r="N394" s="9"/>
      <c r="O394" s="9"/>
      <c r="Q394" s="3">
        <f>+'Share Values'!E388</f>
        <v>42461</v>
      </c>
      <c r="R394" s="4">
        <f ca="1">+'Share Values'!CL388</f>
        <v>962984.67200000002</v>
      </c>
      <c r="S394" s="9">
        <f t="shared" ca="1" si="78"/>
        <v>-3.7015327999999958E-2</v>
      </c>
      <c r="T394" s="4">
        <f>+'Share Values'!C388</f>
        <v>13440.4</v>
      </c>
      <c r="U394" s="9">
        <f>Returns!T394/Returns!$T$18-1</f>
        <v>-9.2196090615586201E-2</v>
      </c>
      <c r="V394" s="9"/>
      <c r="W394" s="17">
        <f t="shared" ca="1" si="85"/>
        <v>-6.1664893589924441E-3</v>
      </c>
      <c r="X394" s="17">
        <f t="shared" ca="1" si="86"/>
        <v>-6.1664893589924441E-3</v>
      </c>
      <c r="Y394" s="17">
        <f t="shared" ca="1" si="87"/>
        <v>-1.0719776901287337E-2</v>
      </c>
      <c r="Z394" s="17"/>
      <c r="AA394" s="17">
        <f t="shared" si="88"/>
        <v>-4.001659947830194E-3</v>
      </c>
      <c r="AB394" s="17">
        <f t="shared" ca="1" si="89"/>
        <v>-2.1648294111622501E-3</v>
      </c>
    </row>
    <row r="395" spans="2:28" x14ac:dyDescent="0.15">
      <c r="B395" s="2"/>
      <c r="D395" s="3"/>
      <c r="E395" s="4"/>
      <c r="F395" s="9"/>
      <c r="G395" s="4"/>
      <c r="H395" s="9"/>
      <c r="I395" s="9"/>
      <c r="J395" s="9"/>
      <c r="K395" s="9"/>
      <c r="L395" s="9"/>
      <c r="M395" s="9"/>
      <c r="N395" s="9"/>
      <c r="O395" s="9"/>
      <c r="Q395" s="3">
        <f>+'Share Values'!E389</f>
        <v>42464</v>
      </c>
      <c r="R395" s="4">
        <f ca="1">+'Share Values'!CL389</f>
        <v>957246.08199999994</v>
      </c>
      <c r="S395" s="9">
        <f t="shared" ca="1" si="78"/>
        <v>-4.2753918000000057E-2</v>
      </c>
      <c r="T395" s="4">
        <f>+'Share Values'!C389</f>
        <v>13336.2</v>
      </c>
      <c r="U395" s="9">
        <f>Returns!T395/Returns!$T$18-1</f>
        <v>-9.9234063247193527E-2</v>
      </c>
      <c r="V395" s="9"/>
      <c r="W395" s="17">
        <f t="shared" ca="1" si="85"/>
        <v>-5.9591706564567914E-3</v>
      </c>
      <c r="X395" s="17">
        <f t="shared" ca="1" si="86"/>
        <v>-5.9591706564567914E-3</v>
      </c>
      <c r="Y395" s="17">
        <f t="shared" ca="1" si="87"/>
        <v>-1.6615066577790216E-2</v>
      </c>
      <c r="Z395" s="17"/>
      <c r="AA395" s="17">
        <f t="shared" si="88"/>
        <v>-7.7527454540042839E-3</v>
      </c>
      <c r="AB395" s="17">
        <f t="shared" ca="1" si="89"/>
        <v>1.7935747975474925E-3</v>
      </c>
    </row>
    <row r="396" spans="2:28" x14ac:dyDescent="0.15">
      <c r="B396" s="2"/>
      <c r="D396" s="3"/>
      <c r="E396" s="4"/>
      <c r="F396" s="9"/>
      <c r="G396" s="4"/>
      <c r="H396" s="9" t="s">
        <v>160</v>
      </c>
      <c r="I396" s="9"/>
      <c r="J396" s="21">
        <f ca="1">COUNTIF(J18:J383,"&lt;&gt;0")</f>
        <v>81</v>
      </c>
      <c r="K396" s="9"/>
      <c r="L396" s="9"/>
      <c r="M396" s="9"/>
      <c r="N396" s="9"/>
      <c r="O396" s="9"/>
      <c r="Q396" s="3">
        <f>+'Share Values'!E390</f>
        <v>42465</v>
      </c>
      <c r="R396" s="4">
        <f ca="1">+'Share Values'!CL390</f>
        <v>955529.84700000007</v>
      </c>
      <c r="S396" s="9">
        <f t="shared" ca="1" si="78"/>
        <v>-4.4470152999999901E-2</v>
      </c>
      <c r="T396" s="4">
        <f>+'Share Values'!C390</f>
        <v>13304.7</v>
      </c>
      <c r="U396" s="9">
        <f>Returns!T396/Returns!$T$18-1</f>
        <v>-0.10136166533832247</v>
      </c>
      <c r="V396" s="9"/>
      <c r="W396" s="17">
        <f t="shared" ca="1" si="85"/>
        <v>-1.7928879859336888E-3</v>
      </c>
      <c r="X396" s="17">
        <f t="shared" ca="1" si="86"/>
        <v>-1.7928879859336888E-3</v>
      </c>
      <c r="Y396" s="17">
        <f t="shared" ca="1" si="87"/>
        <v>-1.837816561047112E-2</v>
      </c>
      <c r="Z396" s="17"/>
      <c r="AA396" s="17">
        <f t="shared" si="88"/>
        <v>-2.3619921716830916E-3</v>
      </c>
      <c r="AB396" s="17">
        <f t="shared" ca="1" si="89"/>
        <v>5.691041857494028E-4</v>
      </c>
    </row>
    <row r="397" spans="2:28" x14ac:dyDescent="0.15">
      <c r="B397" s="2"/>
      <c r="D397" s="3" t="s">
        <v>165</v>
      </c>
      <c r="E397" s="83" t="e">
        <f ca="1">(E383/E18)-1</f>
        <v>#VALUE!</v>
      </c>
      <c r="F397" s="9"/>
      <c r="G397" s="4"/>
      <c r="H397" s="9" t="s">
        <v>161</v>
      </c>
      <c r="I397" s="9"/>
      <c r="J397" s="9">
        <f ca="1">SUM(J18:J383)</f>
        <v>-6.5894294543936138E-2</v>
      </c>
      <c r="K397" s="9"/>
      <c r="L397" s="9"/>
      <c r="M397" s="9"/>
      <c r="N397" s="9"/>
      <c r="O397" s="9"/>
      <c r="Q397" s="3">
        <f>+'Share Values'!E391</f>
        <v>42466</v>
      </c>
      <c r="R397" s="4">
        <f ca="1">+'Share Values'!CL391</f>
        <v>956042.21199999994</v>
      </c>
      <c r="S397" s="9">
        <f ca="1">R397/$R$18-1</f>
        <v>-4.3957788000000053E-2</v>
      </c>
      <c r="T397" s="4">
        <f>+'Share Values'!C391</f>
        <v>13347.5</v>
      </c>
      <c r="U397" s="9">
        <f>Returns!T397/Returns!$T$18-1</f>
        <v>-9.8470828211328243E-2</v>
      </c>
      <c r="V397" s="9"/>
      <c r="W397" s="17">
        <f t="shared" ca="1" si="85"/>
        <v>5.3621035659801031E-4</v>
      </c>
      <c r="X397" s="17">
        <f t="shared" ca="1" si="86"/>
        <v>0</v>
      </c>
      <c r="Y397" s="17" t="str">
        <f t="shared" ca="1" si="87"/>
        <v/>
      </c>
      <c r="Z397" s="17"/>
      <c r="AA397" s="17">
        <f t="shared" si="88"/>
        <v>3.2169083105968443E-3</v>
      </c>
      <c r="AB397" s="17">
        <f t="shared" ca="1" si="89"/>
        <v>-2.680697953998834E-3</v>
      </c>
    </row>
    <row r="398" spans="2:28" x14ac:dyDescent="0.15">
      <c r="B398" s="2"/>
      <c r="D398" s="3" t="s">
        <v>166</v>
      </c>
      <c r="E398" s="84" t="e">
        <f ca="1">E397/366</f>
        <v>#VALUE!</v>
      </c>
      <c r="F398" s="9"/>
      <c r="G398" s="4"/>
      <c r="H398" s="9" t="s">
        <v>162</v>
      </c>
      <c r="I398" s="9"/>
      <c r="J398" s="19">
        <f ca="1">J397/J396</f>
        <v>-8.1350980918439681E-4</v>
      </c>
      <c r="K398" s="9"/>
      <c r="L398" s="9"/>
      <c r="M398" s="9"/>
      <c r="N398" s="9"/>
      <c r="O398" s="9"/>
      <c r="Q398" s="3">
        <f>+'Share Values'!E392</f>
        <v>42467</v>
      </c>
      <c r="R398" s="4">
        <f ca="1">+'Share Values'!CL392</f>
        <v>952963.09200000006</v>
      </c>
      <c r="S398" s="9">
        <f t="shared" ca="1" si="78"/>
        <v>-4.7036907999999933E-2</v>
      </c>
      <c r="T398" s="4">
        <f>+'Share Values'!C392</f>
        <v>13266.4</v>
      </c>
      <c r="U398" s="9">
        <f>Returns!T398/Returns!$T$18-1</f>
        <v>-0.10394855930944114</v>
      </c>
      <c r="V398" s="9"/>
      <c r="W398" s="17">
        <f t="shared" ca="1" si="85"/>
        <v>-3.2206946109194501E-3</v>
      </c>
      <c r="X398" s="17">
        <f t="shared" ca="1" si="86"/>
        <v>-3.2206946109194501E-3</v>
      </c>
      <c r="Y398" s="17">
        <f t="shared" ca="1" si="87"/>
        <v>-3.2206946109194501E-3</v>
      </c>
      <c r="Z398" s="17"/>
      <c r="AA398" s="17">
        <f t="shared" si="88"/>
        <v>-6.0760442030343143E-3</v>
      </c>
      <c r="AB398" s="17">
        <f t="shared" ca="1" si="89"/>
        <v>2.8553495921148642E-3</v>
      </c>
    </row>
    <row r="399" spans="2:28" x14ac:dyDescent="0.15">
      <c r="B399" s="2"/>
      <c r="D399" s="3"/>
      <c r="E399" s="4"/>
      <c r="F399" s="9"/>
      <c r="G399" s="4"/>
      <c r="H399" s="9" t="s">
        <v>163</v>
      </c>
      <c r="I399" s="9"/>
      <c r="J399" s="9">
        <f ca="1">J398*366</f>
        <v>-0.29774459016148924</v>
      </c>
      <c r="K399" s="9"/>
      <c r="L399" s="9"/>
      <c r="M399" s="9"/>
      <c r="N399" s="9"/>
      <c r="O399" s="9"/>
      <c r="Q399" s="3">
        <f>+'Share Values'!E393</f>
        <v>42468</v>
      </c>
      <c r="R399" s="4">
        <f ca="1">+'Share Values'!CL393</f>
        <v>956908.9219999999</v>
      </c>
      <c r="S399" s="9">
        <f t="shared" ca="1" si="78"/>
        <v>-4.3091078000000116E-2</v>
      </c>
      <c r="T399" s="4">
        <f>+'Share Values'!C393</f>
        <v>13396.7</v>
      </c>
      <c r="U399" s="9">
        <f>Returns!T399/Returns!$T$18-1</f>
        <v>-9.5147716373755409E-2</v>
      </c>
      <c r="V399" s="9"/>
      <c r="W399" s="17">
        <f t="shared" ca="1" si="85"/>
        <v>4.1405905780869112E-3</v>
      </c>
      <c r="X399" s="17">
        <f t="shared" ca="1" si="86"/>
        <v>0</v>
      </c>
      <c r="Y399" s="17" t="str">
        <f t="shared" ca="1" si="87"/>
        <v/>
      </c>
      <c r="Z399" s="17"/>
      <c r="AA399" s="17">
        <f t="shared" si="88"/>
        <v>9.8218054634264806E-3</v>
      </c>
      <c r="AB399" s="17">
        <f t="shared" ca="1" si="89"/>
        <v>-5.6812148853395694E-3</v>
      </c>
    </row>
    <row r="400" spans="2:28" x14ac:dyDescent="0.15">
      <c r="B400" s="2"/>
      <c r="D400" s="3"/>
      <c r="E400" s="4"/>
      <c r="F400" s="9"/>
      <c r="G400" s="4"/>
      <c r="H400" s="9"/>
      <c r="I400" s="9"/>
      <c r="J400" s="9"/>
      <c r="K400" s="9"/>
      <c r="L400" s="9"/>
      <c r="M400" s="9"/>
      <c r="N400" s="9"/>
      <c r="O400" s="9"/>
      <c r="Q400" s="3">
        <f>+'Share Values'!E394</f>
        <v>42471</v>
      </c>
      <c r="R400" s="4">
        <f ca="1">+'Share Values'!CL394</f>
        <v>957403.88199999998</v>
      </c>
      <c r="S400" s="9">
        <f t="shared" ca="1" si="78"/>
        <v>-4.2596118000000072E-2</v>
      </c>
      <c r="T400" s="4">
        <f>+'Share Values'!C394</f>
        <v>13422.8</v>
      </c>
      <c r="U400" s="9">
        <f>Returns!T400/Returns!$T$18-1</f>
        <v>-9.3384846069677341E-2</v>
      </c>
      <c r="V400" s="9"/>
      <c r="W400" s="17">
        <f t="shared" ca="1" si="85"/>
        <v>5.1724880876391488E-4</v>
      </c>
      <c r="X400" s="17">
        <f t="shared" ca="1" si="86"/>
        <v>0</v>
      </c>
      <c r="Y400" s="17" t="str">
        <f t="shared" ca="1" si="87"/>
        <v/>
      </c>
      <c r="Z400" s="17"/>
      <c r="AA400" s="17">
        <f t="shared" si="88"/>
        <v>1.9482409847200177E-3</v>
      </c>
      <c r="AB400" s="17">
        <f t="shared" ca="1" si="89"/>
        <v>-1.4309921759561028E-3</v>
      </c>
    </row>
    <row r="401" spans="2:28" x14ac:dyDescent="0.15">
      <c r="B401" s="2"/>
      <c r="D401" s="3"/>
      <c r="E401" s="4"/>
      <c r="F401" s="9"/>
      <c r="G401" s="4"/>
      <c r="H401" s="9"/>
      <c r="I401" s="9"/>
      <c r="J401" s="9"/>
      <c r="K401" s="9"/>
      <c r="L401" s="9"/>
      <c r="M401" s="9"/>
      <c r="N401" s="9"/>
      <c r="O401" s="9"/>
      <c r="Q401" s="3">
        <f>+'Share Values'!E395</f>
        <v>42472</v>
      </c>
      <c r="R401" s="4">
        <f ca="1">+'Share Values'!CL395</f>
        <v>963996.88199999987</v>
      </c>
      <c r="S401" s="9">
        <f t="shared" ca="1" si="78"/>
        <v>-3.6003118000000112E-2</v>
      </c>
      <c r="T401" s="4">
        <f>+'Share Values'!C395</f>
        <v>13581.4</v>
      </c>
      <c r="U401" s="9">
        <f>Returns!T401/Returns!$T$18-1</f>
        <v>-8.2672538398152029E-2</v>
      </c>
      <c r="V401" s="9"/>
      <c r="W401" s="17">
        <f t="shared" ca="1" si="85"/>
        <v>6.8863309664330963E-3</v>
      </c>
      <c r="X401" s="17">
        <f t="shared" ca="1" si="86"/>
        <v>0</v>
      </c>
      <c r="Y401" s="17" t="str">
        <f t="shared" ca="1" si="87"/>
        <v/>
      </c>
      <c r="Z401" s="17"/>
      <c r="AA401" s="17">
        <f t="shared" si="88"/>
        <v>1.1815716542003196E-2</v>
      </c>
      <c r="AB401" s="17">
        <f t="shared" ca="1" si="89"/>
        <v>-4.9293855755700999E-3</v>
      </c>
    </row>
    <row r="402" spans="2:28" x14ac:dyDescent="0.15">
      <c r="B402" s="2"/>
      <c r="D402" s="3"/>
      <c r="E402" s="4"/>
      <c r="F402" s="9"/>
      <c r="G402" s="4"/>
      <c r="H402" s="9"/>
      <c r="I402" s="9"/>
      <c r="J402" s="9"/>
      <c r="K402" s="9"/>
      <c r="L402" s="9"/>
      <c r="M402" s="9"/>
      <c r="N402" s="9"/>
      <c r="O402" s="9"/>
      <c r="Q402" s="3">
        <f>+'Share Values'!E396</f>
        <v>42473</v>
      </c>
      <c r="R402" s="4">
        <f ca="1">+'Share Values'!CL396</f>
        <v>967882.17200000002</v>
      </c>
      <c r="S402" s="9">
        <f t="shared" ref="S402:S465" ca="1" si="91">R402/$R$18-1</f>
        <v>-3.2117827999999959E-2</v>
      </c>
      <c r="T402" s="4">
        <f>+'Share Values'!C396</f>
        <v>13671.4</v>
      </c>
      <c r="U402" s="9">
        <f>Returns!T402/Returns!$T$18-1</f>
        <v>-7.6593675280640872E-2</v>
      </c>
      <c r="V402" s="9"/>
      <c r="W402" s="17">
        <f t="shared" ca="1" si="85"/>
        <v>4.0303968535035928E-3</v>
      </c>
      <c r="X402" s="17">
        <f t="shared" ca="1" si="86"/>
        <v>0</v>
      </c>
      <c r="Y402" s="17" t="str">
        <f t="shared" ca="1" si="87"/>
        <v/>
      </c>
      <c r="Z402" s="17"/>
      <c r="AA402" s="17">
        <f t="shared" si="88"/>
        <v>6.6267100593457862E-3</v>
      </c>
      <c r="AB402" s="17">
        <f t="shared" ca="1" si="89"/>
        <v>-2.5963132058421934E-3</v>
      </c>
    </row>
    <row r="403" spans="2:28" x14ac:dyDescent="0.15">
      <c r="B403" s="2"/>
      <c r="D403" s="3"/>
      <c r="E403" s="4"/>
      <c r="F403" s="9"/>
      <c r="G403" s="4"/>
      <c r="H403" s="9"/>
      <c r="I403" s="9"/>
      <c r="J403" s="9"/>
      <c r="K403" s="9"/>
      <c r="L403" s="9"/>
      <c r="M403" s="9"/>
      <c r="N403" s="9"/>
      <c r="O403" s="9"/>
      <c r="Q403" s="3">
        <f>+'Share Values'!E397</f>
        <v>42474</v>
      </c>
      <c r="R403" s="4">
        <f ca="1">+'Share Values'!CL397</f>
        <v>965810.03200000001</v>
      </c>
      <c r="S403" s="9">
        <f t="shared" ca="1" si="91"/>
        <v>-3.418996799999996E-2</v>
      </c>
      <c r="T403" s="4">
        <f>+'Share Values'!C397</f>
        <v>13668.3</v>
      </c>
      <c r="U403" s="9">
        <f>Returns!T403/Returns!$T$18-1</f>
        <v>-7.6803058343577368E-2</v>
      </c>
      <c r="V403" s="9"/>
      <c r="W403" s="17">
        <f t="shared" ca="1" si="85"/>
        <v>-2.1409010930723005E-3</v>
      </c>
      <c r="X403" s="17">
        <f t="shared" ca="1" si="86"/>
        <v>-2.1409010930723005E-3</v>
      </c>
      <c r="Y403" s="17">
        <f t="shared" ca="1" si="87"/>
        <v>-2.1409010930723005E-3</v>
      </c>
      <c r="Z403" s="17"/>
      <c r="AA403" s="17">
        <f t="shared" si="88"/>
        <v>-2.2675073511124744E-4</v>
      </c>
      <c r="AB403" s="17">
        <f t="shared" ca="1" si="89"/>
        <v>-1.914150357961053E-3</v>
      </c>
    </row>
    <row r="404" spans="2:28" x14ac:dyDescent="0.15">
      <c r="B404" s="2"/>
      <c r="D404" s="3"/>
      <c r="E404" s="4"/>
      <c r="F404" s="9"/>
      <c r="G404" s="4"/>
      <c r="H404" s="9"/>
      <c r="I404" s="9"/>
      <c r="J404" s="9"/>
      <c r="K404" s="9"/>
      <c r="L404" s="9"/>
      <c r="M404" s="9"/>
      <c r="N404" s="9"/>
      <c r="O404" s="9"/>
      <c r="Q404" s="3">
        <f>+'Share Values'!E398</f>
        <v>42475</v>
      </c>
      <c r="R404" s="4">
        <f ca="1">+'Share Values'!CL398</f>
        <v>969420.85199999996</v>
      </c>
      <c r="S404" s="9">
        <f t="shared" ca="1" si="91"/>
        <v>-3.0579148000000056E-2</v>
      </c>
      <c r="T404" s="4">
        <f>+'Share Values'!C398</f>
        <v>13637.2</v>
      </c>
      <c r="U404" s="9">
        <f>Returns!T404/Returns!$T$18-1</f>
        <v>-7.8903643265294976E-2</v>
      </c>
      <c r="V404" s="9"/>
      <c r="W404" s="17">
        <f t="shared" ref="W404:W467" ca="1" si="92">(R404/R403)-1</f>
        <v>3.7386441229261269E-3</v>
      </c>
      <c r="X404" s="17">
        <f t="shared" ref="X404:X467" ca="1" si="93">IF(W404&lt;0,W404,0)</f>
        <v>0</v>
      </c>
      <c r="Y404" s="17" t="str">
        <f t="shared" ref="Y404:Y467" ca="1" si="94">IF(AND(X404&lt;0,X403&lt;0),(1+X404)*(1+Y403)-1,IF(X404&lt;0,X404,""))</f>
        <v/>
      </c>
      <c r="Z404" s="17"/>
      <c r="AA404" s="17">
        <f t="shared" ref="AA404:AA467" si="95">+T404/T403-1</f>
        <v>-2.2753378254792844E-3</v>
      </c>
      <c r="AB404" s="17">
        <f t="shared" ref="AB404:AB467" ca="1" si="96">+W404-AA404</f>
        <v>6.0139819484054113E-3</v>
      </c>
    </row>
    <row r="405" spans="2:28" x14ac:dyDescent="0.15">
      <c r="B405" s="2"/>
      <c r="D405" s="3"/>
      <c r="E405" s="4"/>
      <c r="F405" s="9"/>
      <c r="G405" s="4"/>
      <c r="H405" s="9"/>
      <c r="I405" s="9"/>
      <c r="J405" s="9"/>
      <c r="K405" s="9"/>
      <c r="L405" s="9"/>
      <c r="M405" s="9"/>
      <c r="N405" s="9"/>
      <c r="O405" s="9"/>
      <c r="Q405" s="3">
        <f>+'Share Values'!E399</f>
        <v>42478</v>
      </c>
      <c r="R405" s="4">
        <f ca="1">+'Share Values'!CL399</f>
        <v>977678.38199999998</v>
      </c>
      <c r="S405" s="9">
        <f t="shared" ca="1" si="91"/>
        <v>-2.2321617999999988E-2</v>
      </c>
      <c r="T405" s="4">
        <f>+'Share Values'!C399</f>
        <v>13719.8</v>
      </c>
      <c r="U405" s="9">
        <f>Returns!T405/Returns!$T$18-1</f>
        <v>-7.3324597781890377E-2</v>
      </c>
      <c r="V405" s="9"/>
      <c r="W405" s="17">
        <f t="shared" ca="1" si="92"/>
        <v>8.518003283057185E-3</v>
      </c>
      <c r="X405" s="17">
        <f t="shared" ca="1" si="93"/>
        <v>0</v>
      </c>
      <c r="Y405" s="17" t="str">
        <f t="shared" ca="1" si="94"/>
        <v/>
      </c>
      <c r="Z405" s="17"/>
      <c r="AA405" s="17">
        <f t="shared" si="95"/>
        <v>6.0569618396737468E-3</v>
      </c>
      <c r="AB405" s="17">
        <f t="shared" ca="1" si="96"/>
        <v>2.4610414433834382E-3</v>
      </c>
    </row>
    <row r="406" spans="2:28" x14ac:dyDescent="0.15">
      <c r="B406" s="2"/>
      <c r="D406" s="3"/>
      <c r="E406" s="4"/>
      <c r="F406" s="9"/>
      <c r="G406" s="4"/>
      <c r="H406" s="9"/>
      <c r="I406" s="9"/>
      <c r="J406" s="9"/>
      <c r="K406" s="9"/>
      <c r="L406" s="9"/>
      <c r="M406" s="9"/>
      <c r="N406" s="9"/>
      <c r="O406" s="9"/>
      <c r="Q406" s="3">
        <f>+'Share Values'!E400</f>
        <v>42479</v>
      </c>
      <c r="R406" s="4">
        <f ca="1">+'Share Values'!CL400</f>
        <v>987429.23199999996</v>
      </c>
      <c r="S406" s="9">
        <f t="shared" ca="1" si="91"/>
        <v>-1.257076800000001E-2</v>
      </c>
      <c r="T406" s="4">
        <f>+'Share Values'!C400</f>
        <v>13867.3</v>
      </c>
      <c r="U406" s="9">
        <f>Returns!T406/Returns!$T$18-1</f>
        <v>-6.3362016561524848E-2</v>
      </c>
      <c r="V406" s="9"/>
      <c r="W406" s="17">
        <f t="shared" ca="1" si="92"/>
        <v>9.9734740785135667E-3</v>
      </c>
      <c r="X406" s="17">
        <f t="shared" ca="1" si="93"/>
        <v>0</v>
      </c>
      <c r="Y406" s="17" t="str">
        <f t="shared" ca="1" si="94"/>
        <v/>
      </c>
      <c r="Z406" s="17"/>
      <c r="AA406" s="17">
        <f t="shared" si="95"/>
        <v>1.0750885581422454E-2</v>
      </c>
      <c r="AB406" s="17">
        <f t="shared" ca="1" si="96"/>
        <v>-7.7741150290888683E-4</v>
      </c>
    </row>
    <row r="407" spans="2:28" x14ac:dyDescent="0.15">
      <c r="B407" s="2"/>
      <c r="D407" s="3"/>
      <c r="E407" s="4"/>
      <c r="F407" s="9"/>
      <c r="G407" s="4"/>
      <c r="H407" s="9"/>
      <c r="I407" s="9"/>
      <c r="J407" s="9"/>
      <c r="K407" s="9"/>
      <c r="L407" s="9"/>
      <c r="M407" s="9"/>
      <c r="N407" s="9"/>
      <c r="O407" s="9"/>
      <c r="Q407" s="3">
        <f>+'Share Values'!E401</f>
        <v>42480</v>
      </c>
      <c r="R407" s="4">
        <f ca="1">+'Share Values'!CL401</f>
        <v>993367.38699999999</v>
      </c>
      <c r="S407" s="9">
        <f t="shared" ca="1" si="91"/>
        <v>-6.6326130000000649E-3</v>
      </c>
      <c r="T407" s="4">
        <f>+'Share Values'!C401</f>
        <v>13911.3</v>
      </c>
      <c r="U407" s="9">
        <f>Returns!T407/Returns!$T$18-1</f>
        <v>-6.0390127926297166E-2</v>
      </c>
      <c r="V407" s="9"/>
      <c r="W407" s="17">
        <f t="shared" ca="1" si="92"/>
        <v>6.013752487327606E-3</v>
      </c>
      <c r="X407" s="17">
        <f t="shared" ca="1" si="93"/>
        <v>0</v>
      </c>
      <c r="Y407" s="17" t="str">
        <f t="shared" ca="1" si="94"/>
        <v/>
      </c>
      <c r="Z407" s="17"/>
      <c r="AA407" s="17">
        <f t="shared" si="95"/>
        <v>3.1729320055093879E-3</v>
      </c>
      <c r="AB407" s="17">
        <f t="shared" ca="1" si="96"/>
        <v>2.8408204818182181E-3</v>
      </c>
    </row>
    <row r="408" spans="2:28" x14ac:dyDescent="0.15">
      <c r="B408" s="2"/>
      <c r="D408" s="3"/>
      <c r="E408" s="4"/>
      <c r="F408" s="9"/>
      <c r="G408" s="4"/>
      <c r="H408" s="9"/>
      <c r="I408" s="9"/>
      <c r="J408" s="9"/>
      <c r="K408" s="9"/>
      <c r="L408" s="9"/>
      <c r="M408" s="9"/>
      <c r="N408" s="9"/>
      <c r="O408" s="9"/>
      <c r="Q408" s="3">
        <f>+'Share Values'!E402</f>
        <v>42481</v>
      </c>
      <c r="R408" s="4">
        <f ca="1">+'Share Values'!CL402</f>
        <v>989182.06199999992</v>
      </c>
      <c r="S408" s="9">
        <f t="shared" ca="1" si="91"/>
        <v>-1.0817938000000082E-2</v>
      </c>
      <c r="T408" s="4">
        <f>+'Share Values'!C402</f>
        <v>13881.2</v>
      </c>
      <c r="U408" s="9">
        <f>Returns!T408/Returns!$T$18-1</f>
        <v>-6.2423169924486932E-2</v>
      </c>
      <c r="V408" s="9"/>
      <c r="W408" s="17">
        <f t="shared" ca="1" si="92"/>
        <v>-4.213269989303603E-3</v>
      </c>
      <c r="X408" s="17">
        <f t="shared" ca="1" si="93"/>
        <v>-4.213269989303603E-3</v>
      </c>
      <c r="Y408" s="17">
        <f t="shared" ca="1" si="94"/>
        <v>-4.213269989303603E-3</v>
      </c>
      <c r="Z408" s="17"/>
      <c r="AA408" s="17">
        <f t="shared" si="95"/>
        <v>-2.1637086397388039E-3</v>
      </c>
      <c r="AB408" s="17">
        <f t="shared" ca="1" si="96"/>
        <v>-2.0495613495647991E-3</v>
      </c>
    </row>
    <row r="409" spans="2:28" x14ac:dyDescent="0.15">
      <c r="B409" s="2"/>
      <c r="D409" s="3"/>
      <c r="E409" s="4"/>
      <c r="F409" s="9"/>
      <c r="G409" s="4"/>
      <c r="H409" s="9"/>
      <c r="I409" s="9"/>
      <c r="J409" s="9"/>
      <c r="K409" s="9"/>
      <c r="L409" s="9"/>
      <c r="M409" s="9"/>
      <c r="N409" s="9"/>
      <c r="O409" s="9"/>
      <c r="Q409" s="3">
        <f>+'Share Values'!E403</f>
        <v>42482</v>
      </c>
      <c r="R409" s="4">
        <f ca="1">+'Share Values'!CL403</f>
        <v>991837.72200000007</v>
      </c>
      <c r="S409" s="9">
        <f t="shared" ca="1" si="91"/>
        <v>-8.1622779999999118E-3</v>
      </c>
      <c r="T409" s="4">
        <f>+'Share Values'!C403</f>
        <v>13874</v>
      </c>
      <c r="U409" s="9">
        <f>Returns!T409/Returns!$T$18-1</f>
        <v>-6.2909478973887878E-2</v>
      </c>
      <c r="V409" s="9"/>
      <c r="W409" s="17">
        <f t="shared" ca="1" si="92"/>
        <v>2.6847029500622899E-3</v>
      </c>
      <c r="X409" s="17">
        <f t="shared" ca="1" si="93"/>
        <v>0</v>
      </c>
      <c r="Y409" s="17" t="str">
        <f t="shared" ca="1" si="94"/>
        <v/>
      </c>
      <c r="Z409" s="17"/>
      <c r="AA409" s="17">
        <f t="shared" si="95"/>
        <v>-5.1868714520364456E-4</v>
      </c>
      <c r="AB409" s="17">
        <f t="shared" ca="1" si="96"/>
        <v>3.2033900952659344E-3</v>
      </c>
    </row>
    <row r="410" spans="2:28" x14ac:dyDescent="0.15">
      <c r="B410" s="2"/>
      <c r="D410" s="3"/>
      <c r="E410" s="4"/>
      <c r="F410" s="9"/>
      <c r="G410" s="4"/>
      <c r="H410" s="9"/>
      <c r="I410" s="9"/>
      <c r="J410" s="9"/>
      <c r="K410" s="9"/>
      <c r="L410" s="9"/>
      <c r="M410" s="9"/>
      <c r="N410" s="9"/>
      <c r="O410" s="9"/>
      <c r="Q410" s="3">
        <f>+'Share Values'!E404</f>
        <v>42485</v>
      </c>
      <c r="R410" s="4">
        <f ca="1">+'Share Values'!CL404</f>
        <v>986632.26199999987</v>
      </c>
      <c r="S410" s="9">
        <f t="shared" ca="1" si="91"/>
        <v>-1.3367738000000129E-2</v>
      </c>
      <c r="T410" s="4">
        <f>+'Share Values'!C404</f>
        <v>13796</v>
      </c>
      <c r="U410" s="9">
        <f>Returns!T410/Returns!$T$18-1</f>
        <v>-6.8177827009064274E-2</v>
      </c>
      <c r="V410" s="9"/>
      <c r="W410" s="17">
        <f t="shared" ca="1" si="92"/>
        <v>-5.2482980678568714E-3</v>
      </c>
      <c r="X410" s="17">
        <f t="shared" ca="1" si="93"/>
        <v>-5.2482980678568714E-3</v>
      </c>
      <c r="Y410" s="17">
        <f t="shared" ca="1" si="94"/>
        <v>-5.2482980678568714E-3</v>
      </c>
      <c r="Z410" s="17"/>
      <c r="AA410" s="17">
        <f t="shared" si="95"/>
        <v>-5.6220268127432638E-3</v>
      </c>
      <c r="AB410" s="17">
        <f t="shared" ca="1" si="96"/>
        <v>3.7372874488639241E-4</v>
      </c>
    </row>
    <row r="411" spans="2:28" x14ac:dyDescent="0.15">
      <c r="B411" s="2"/>
      <c r="D411" s="3"/>
      <c r="E411" s="4"/>
      <c r="F411" s="9"/>
      <c r="G411" s="4"/>
      <c r="H411" s="9"/>
      <c r="I411" s="9"/>
      <c r="J411" s="9"/>
      <c r="K411" s="9"/>
      <c r="L411" s="9"/>
      <c r="M411" s="9"/>
      <c r="N411" s="9"/>
      <c r="O411" s="9"/>
      <c r="Q411" s="3">
        <f>+'Share Values'!E405</f>
        <v>42486</v>
      </c>
      <c r="R411" s="4">
        <f ca="1">+'Share Values'!CL405</f>
        <v>986567.91199999989</v>
      </c>
      <c r="S411" s="9">
        <f t="shared" ca="1" si="91"/>
        <v>-1.3432088000000064E-2</v>
      </c>
      <c r="T411" s="4">
        <f>+'Share Values'!C405</f>
        <v>13809.4</v>
      </c>
      <c r="U411" s="9">
        <f>Returns!T411/Returns!$T$18-1</f>
        <v>-6.7272751833790334E-2</v>
      </c>
      <c r="V411" s="9"/>
      <c r="W411" s="17">
        <f t="shared" ca="1" si="92"/>
        <v>-6.5221868854714593E-5</v>
      </c>
      <c r="X411" s="17">
        <f t="shared" ca="1" si="93"/>
        <v>-6.5221868854714593E-5</v>
      </c>
      <c r="Y411" s="17">
        <f t="shared" ca="1" si="94"/>
        <v>-5.3131776329032876E-3</v>
      </c>
      <c r="Z411" s="17"/>
      <c r="AA411" s="17">
        <f t="shared" si="95"/>
        <v>9.7129602783407876E-4</v>
      </c>
      <c r="AB411" s="17">
        <f t="shared" ca="1" si="96"/>
        <v>-1.0365178966887933E-3</v>
      </c>
    </row>
    <row r="412" spans="2:28" x14ac:dyDescent="0.15">
      <c r="B412" s="2"/>
      <c r="D412" s="3"/>
      <c r="E412" s="4"/>
      <c r="F412" s="9"/>
      <c r="G412" s="4"/>
      <c r="H412" s="9"/>
      <c r="I412" s="9"/>
      <c r="J412" s="9"/>
      <c r="K412" s="9"/>
      <c r="L412" s="9"/>
      <c r="M412" s="9"/>
      <c r="N412" s="9"/>
      <c r="O412" s="9"/>
      <c r="Q412" s="3">
        <f>+'Share Values'!E406</f>
        <v>42487</v>
      </c>
      <c r="R412" s="4">
        <f ca="1">+'Share Values'!CL406</f>
        <v>990227.38199999998</v>
      </c>
      <c r="S412" s="9">
        <f t="shared" ca="1" si="91"/>
        <v>-9.7726180000000662E-3</v>
      </c>
      <c r="T412" s="4">
        <f>+'Share Values'!C406</f>
        <v>13887.7</v>
      </c>
      <c r="U412" s="9">
        <f>Returns!T412/Returns!$T$18-1</f>
        <v>-6.1984140921555575E-2</v>
      </c>
      <c r="V412" s="9"/>
      <c r="W412" s="17">
        <f t="shared" ca="1" si="92"/>
        <v>3.7092935574820629E-3</v>
      </c>
      <c r="X412" s="17">
        <f t="shared" ca="1" si="93"/>
        <v>0</v>
      </c>
      <c r="Y412" s="17" t="str">
        <f t="shared" ca="1" si="94"/>
        <v/>
      </c>
      <c r="Z412" s="17"/>
      <c r="AA412" s="17">
        <f t="shared" si="95"/>
        <v>5.6700508349385448E-3</v>
      </c>
      <c r="AB412" s="17">
        <f t="shared" ca="1" si="96"/>
        <v>-1.9607572774564819E-3</v>
      </c>
    </row>
    <row r="413" spans="2:28" x14ac:dyDescent="0.15">
      <c r="B413" s="2"/>
      <c r="D413" s="3"/>
      <c r="E413" s="4"/>
      <c r="F413" s="9"/>
      <c r="G413" s="4"/>
      <c r="H413" s="9"/>
      <c r="I413" s="9"/>
      <c r="J413" s="9"/>
      <c r="K413" s="9"/>
      <c r="L413" s="9"/>
      <c r="M413" s="9"/>
      <c r="N413" s="9"/>
      <c r="O413" s="9"/>
      <c r="Q413" s="3">
        <f>+'Share Values'!E407</f>
        <v>42488</v>
      </c>
      <c r="R413" s="4">
        <f ca="1">+'Share Values'!CL407</f>
        <v>988617.94199999992</v>
      </c>
      <c r="S413" s="9">
        <f t="shared" ca="1" si="91"/>
        <v>-1.1382058000000028E-2</v>
      </c>
      <c r="T413" s="4">
        <f>+'Share Values'!C407</f>
        <v>13886.4</v>
      </c>
      <c r="U413" s="9">
        <f>Returns!T413/Returns!$T$18-1</f>
        <v>-6.2071946722141891E-2</v>
      </c>
      <c r="V413" s="9"/>
      <c r="W413" s="17">
        <f t="shared" ca="1" si="92"/>
        <v>-1.6253236673272609E-3</v>
      </c>
      <c r="X413" s="17">
        <f t="shared" ca="1" si="93"/>
        <v>-1.6253236673272609E-3</v>
      </c>
      <c r="Y413" s="17">
        <f t="shared" ca="1" si="94"/>
        <v>-1.6253236673272609E-3</v>
      </c>
      <c r="Z413" s="17"/>
      <c r="AA413" s="17">
        <f t="shared" si="95"/>
        <v>-9.3608012845969313E-5</v>
      </c>
      <c r="AB413" s="17">
        <f t="shared" ca="1" si="96"/>
        <v>-1.5317156544812915E-3</v>
      </c>
    </row>
    <row r="414" spans="2:28" x14ac:dyDescent="0.15">
      <c r="B414" s="2"/>
      <c r="D414" s="3"/>
      <c r="E414" s="4"/>
      <c r="F414" s="9"/>
      <c r="G414" s="4"/>
      <c r="H414" s="9"/>
      <c r="I414" s="9"/>
      <c r="J414" s="9"/>
      <c r="K414" s="9"/>
      <c r="L414" s="9"/>
      <c r="M414" s="9"/>
      <c r="N414" s="9"/>
      <c r="O414" s="9"/>
      <c r="Q414" s="3">
        <f>+'Share Values'!E408</f>
        <v>42489</v>
      </c>
      <c r="R414" s="4">
        <f ca="1">+'Share Values'!CL408</f>
        <v>993886.772</v>
      </c>
      <c r="S414" s="9">
        <f t="shared" ca="1" si="91"/>
        <v>-6.1132280000000261E-3</v>
      </c>
      <c r="T414" s="4">
        <f>+'Share Values'!C408</f>
        <v>13951.5</v>
      </c>
      <c r="U414" s="9">
        <f>Returns!T414/Returns!$T$18-1</f>
        <v>-5.7674902400475458E-2</v>
      </c>
      <c r="V414" s="9"/>
      <c r="W414" s="17">
        <f t="shared" ca="1" si="92"/>
        <v>5.3294905707872431E-3</v>
      </c>
      <c r="X414" s="17">
        <f t="shared" ca="1" si="93"/>
        <v>0</v>
      </c>
      <c r="Y414" s="17" t="str">
        <f t="shared" ca="1" si="94"/>
        <v/>
      </c>
      <c r="Z414" s="17"/>
      <c r="AA414" s="17">
        <f t="shared" si="95"/>
        <v>4.688040096785473E-3</v>
      </c>
      <c r="AB414" s="17">
        <f t="shared" ca="1" si="96"/>
        <v>6.4145047400177013E-4</v>
      </c>
    </row>
    <row r="415" spans="2:28" x14ac:dyDescent="0.15">
      <c r="B415" s="2"/>
      <c r="D415" s="3"/>
      <c r="E415" s="4"/>
      <c r="F415" s="9"/>
      <c r="G415" s="4"/>
      <c r="H415" s="9"/>
      <c r="I415" s="9"/>
      <c r="J415" s="9"/>
      <c r="K415" s="9"/>
      <c r="L415" s="9"/>
      <c r="M415" s="9"/>
      <c r="N415" s="9"/>
      <c r="O415" s="9"/>
      <c r="Q415" s="3">
        <f>+'Share Values'!E409</f>
        <v>42492</v>
      </c>
      <c r="R415" s="4">
        <f ca="1">+'Share Values'!CL409</f>
        <v>987357.24199999985</v>
      </c>
      <c r="S415" s="9">
        <f t="shared" ca="1" si="91"/>
        <v>-1.2642758000000143E-2</v>
      </c>
      <c r="T415" s="4">
        <f>+'Share Values'!C409</f>
        <v>13865.6</v>
      </c>
      <c r="U415" s="9">
        <f>Returns!T415/Returns!$T$18-1</f>
        <v>-6.3476839531522278E-2</v>
      </c>
      <c r="V415" s="9"/>
      <c r="W415" s="17">
        <f t="shared" ca="1" si="92"/>
        <v>-6.5696920252402702E-3</v>
      </c>
      <c r="X415" s="17">
        <f t="shared" ca="1" si="93"/>
        <v>-6.5696920252402702E-3</v>
      </c>
      <c r="Y415" s="17">
        <f t="shared" ca="1" si="94"/>
        <v>-6.5696920252402702E-3</v>
      </c>
      <c r="Z415" s="17"/>
      <c r="AA415" s="17">
        <f t="shared" si="95"/>
        <v>-6.1570440454431496E-3</v>
      </c>
      <c r="AB415" s="17">
        <f t="shared" ca="1" si="96"/>
        <v>-4.1264797979712053E-4</v>
      </c>
    </row>
    <row r="416" spans="2:28" x14ac:dyDescent="0.15">
      <c r="B416" s="2"/>
      <c r="D416" s="3"/>
      <c r="E416" s="4"/>
      <c r="F416" s="9"/>
      <c r="G416" s="4"/>
      <c r="H416" s="9"/>
      <c r="I416" s="9"/>
      <c r="J416" s="9"/>
      <c r="K416" s="9"/>
      <c r="L416" s="9"/>
      <c r="M416" s="9"/>
      <c r="N416" s="9"/>
      <c r="O416" s="9"/>
      <c r="Q416" s="3">
        <f>+'Share Values'!E410</f>
        <v>42493</v>
      </c>
      <c r="R416" s="4">
        <f ca="1">+'Share Values'!CL410</f>
        <v>978513.19199999992</v>
      </c>
      <c r="S416" s="9">
        <f t="shared" ca="1" si="91"/>
        <v>-2.1486808000000024E-2</v>
      </c>
      <c r="T416" s="4">
        <f>+'Share Values'!C410</f>
        <v>13707.7</v>
      </c>
      <c r="U416" s="9">
        <f>Returns!T416/Returns!$T$18-1</f>
        <v>-7.414186715657789E-2</v>
      </c>
      <c r="V416" s="9"/>
      <c r="W416" s="17">
        <f t="shared" ca="1" si="92"/>
        <v>-8.9572949119057776E-3</v>
      </c>
      <c r="X416" s="17">
        <f t="shared" ca="1" si="93"/>
        <v>-8.9572949119057776E-3</v>
      </c>
      <c r="Y416" s="17">
        <f t="shared" ca="1" si="94"/>
        <v>-1.546814026819554E-2</v>
      </c>
      <c r="Z416" s="17"/>
      <c r="AA416" s="17">
        <f t="shared" si="95"/>
        <v>-1.1387895222709443E-2</v>
      </c>
      <c r="AB416" s="17">
        <f t="shared" ca="1" si="96"/>
        <v>2.4306003108036656E-3</v>
      </c>
    </row>
    <row r="417" spans="2:28" x14ac:dyDescent="0.15">
      <c r="B417" s="2"/>
      <c r="D417" s="3"/>
      <c r="E417" s="4"/>
      <c r="F417" s="9"/>
      <c r="G417" s="4"/>
      <c r="H417" s="9"/>
      <c r="I417" s="9"/>
      <c r="J417" s="9"/>
      <c r="K417" s="9"/>
      <c r="L417" s="9"/>
      <c r="M417" s="9"/>
      <c r="N417" s="9"/>
      <c r="O417" s="9"/>
      <c r="Q417" s="3">
        <f>+'Share Values'!E411</f>
        <v>42494</v>
      </c>
      <c r="R417" s="4">
        <f ca="1">+'Share Values'!CL411</f>
        <v>976021.33200000005</v>
      </c>
      <c r="S417" s="9">
        <f t="shared" ca="1" si="91"/>
        <v>-2.3978667999999925E-2</v>
      </c>
      <c r="T417" s="4">
        <f>+'Share Values'!C411</f>
        <v>13632</v>
      </c>
      <c r="U417" s="9">
        <f>Returns!T417/Returns!$T$18-1</f>
        <v>-7.9254866467640128E-2</v>
      </c>
      <c r="V417" s="9"/>
      <c r="W417" s="17">
        <f t="shared" ca="1" si="92"/>
        <v>-2.5465778288658036E-3</v>
      </c>
      <c r="X417" s="17">
        <f t="shared" ca="1" si="93"/>
        <v>-2.5465778288658036E-3</v>
      </c>
      <c r="Y417" s="17">
        <f t="shared" ca="1" si="94"/>
        <v>-1.797532727400053E-2</v>
      </c>
      <c r="Z417" s="17"/>
      <c r="AA417" s="17">
        <f t="shared" si="95"/>
        <v>-5.5224435900990132E-3</v>
      </c>
      <c r="AB417" s="17">
        <f t="shared" ca="1" si="96"/>
        <v>2.9758657612332096E-3</v>
      </c>
    </row>
    <row r="418" spans="2:28" x14ac:dyDescent="0.15">
      <c r="B418" s="2"/>
      <c r="D418" s="3"/>
      <c r="E418" s="4"/>
      <c r="F418" s="9"/>
      <c r="G418" s="4"/>
      <c r="H418" s="9"/>
      <c r="I418" s="9"/>
      <c r="J418" s="9"/>
      <c r="K418" s="9"/>
      <c r="L418" s="9"/>
      <c r="M418" s="9"/>
      <c r="N418" s="9"/>
      <c r="O418" s="9"/>
      <c r="Q418" s="3">
        <f>+'Share Values'!E412</f>
        <v>42495</v>
      </c>
      <c r="R418" s="4">
        <f ca="1">+'Share Values'!CL412</f>
        <v>973816.772</v>
      </c>
      <c r="S418" s="9">
        <f t="shared" ca="1" si="91"/>
        <v>-2.6183227999999947E-2</v>
      </c>
      <c r="T418" s="4">
        <f>+'Share Values'!C412</f>
        <v>13632</v>
      </c>
      <c r="U418" s="9">
        <f>Returns!T418/Returns!$T$18-1</f>
        <v>-7.9254866467640128E-2</v>
      </c>
      <c r="V418" s="9"/>
      <c r="W418" s="17">
        <f t="shared" ca="1" si="92"/>
        <v>-2.2587211239354366E-3</v>
      </c>
      <c r="X418" s="17">
        <f t="shared" ca="1" si="93"/>
        <v>-2.2587211239354366E-3</v>
      </c>
      <c r="Y418" s="17">
        <f t="shared" ca="1" si="94"/>
        <v>-2.01934471465125E-2</v>
      </c>
      <c r="Z418" s="17"/>
      <c r="AA418" s="17">
        <f t="shared" si="95"/>
        <v>0</v>
      </c>
      <c r="AB418" s="17">
        <f t="shared" ca="1" si="96"/>
        <v>-2.2587211239354366E-3</v>
      </c>
    </row>
    <row r="419" spans="2:28" x14ac:dyDescent="0.15">
      <c r="B419" s="2"/>
      <c r="D419" s="3"/>
      <c r="E419" s="4"/>
      <c r="F419" s="9"/>
      <c r="G419" s="4"/>
      <c r="H419" s="9"/>
      <c r="I419" s="9"/>
      <c r="J419" s="9"/>
      <c r="K419" s="9"/>
      <c r="L419" s="9"/>
      <c r="M419" s="9"/>
      <c r="N419" s="9"/>
      <c r="O419" s="9"/>
      <c r="Q419" s="3">
        <f>+'Share Values'!E413</f>
        <v>42496</v>
      </c>
      <c r="R419" s="4">
        <f ca="1">+'Share Values'!CL413</f>
        <v>981291.10200000007</v>
      </c>
      <c r="S419" s="9">
        <f t="shared" ca="1" si="91"/>
        <v>-1.8708897999999974E-2</v>
      </c>
      <c r="T419" s="4">
        <f>+'Share Values'!C413</f>
        <v>13701.5</v>
      </c>
      <c r="U419" s="9">
        <f>Returns!T419/Returns!$T$18-1</f>
        <v>-7.4560633282450994E-2</v>
      </c>
      <c r="V419" s="9"/>
      <c r="W419" s="17">
        <f t="shared" ca="1" si="92"/>
        <v>7.6752939720370339E-3</v>
      </c>
      <c r="X419" s="17">
        <f t="shared" ca="1" si="93"/>
        <v>0</v>
      </c>
      <c r="Y419" s="17" t="str">
        <f t="shared" ca="1" si="94"/>
        <v/>
      </c>
      <c r="Z419" s="17"/>
      <c r="AA419" s="17">
        <f t="shared" si="95"/>
        <v>5.0982981220657475E-3</v>
      </c>
      <c r="AB419" s="17">
        <f t="shared" ca="1" si="96"/>
        <v>2.5769958499712864E-3</v>
      </c>
    </row>
    <row r="420" spans="2:28" x14ac:dyDescent="0.15">
      <c r="B420" s="2"/>
      <c r="D420" s="3"/>
      <c r="E420" s="4"/>
      <c r="F420" s="9"/>
      <c r="G420" s="4"/>
      <c r="H420" s="9"/>
      <c r="I420" s="9"/>
      <c r="J420" s="9"/>
      <c r="K420" s="9"/>
      <c r="L420" s="9"/>
      <c r="M420" s="9"/>
      <c r="N420" s="9"/>
      <c r="O420" s="9"/>
      <c r="Q420" s="3">
        <f>+'Share Values'!E414</f>
        <v>42499</v>
      </c>
      <c r="R420" s="4">
        <f ca="1">+'Share Values'!CL414</f>
        <v>969758.48699999996</v>
      </c>
      <c r="S420" s="9">
        <f t="shared" ca="1" si="91"/>
        <v>-3.0241512999999998E-2</v>
      </c>
      <c r="T420" s="4">
        <f>+'Share Values'!C414</f>
        <v>13563.8</v>
      </c>
      <c r="U420" s="9">
        <f>Returns!T420/Returns!$T$18-1</f>
        <v>-8.3861293852243168E-2</v>
      </c>
      <c r="V420" s="9"/>
      <c r="W420" s="17">
        <f t="shared" ca="1" si="92"/>
        <v>-1.1752491158327105E-2</v>
      </c>
      <c r="X420" s="17">
        <f t="shared" ca="1" si="93"/>
        <v>-1.1752491158327105E-2</v>
      </c>
      <c r="Y420" s="17">
        <f t="shared" ca="1" si="94"/>
        <v>-1.1752491158327105E-2</v>
      </c>
      <c r="Z420" s="17"/>
      <c r="AA420" s="17">
        <f t="shared" si="95"/>
        <v>-1.0049994526146855E-2</v>
      </c>
      <c r="AB420" s="17">
        <f t="shared" ca="1" si="96"/>
        <v>-1.7024966321802504E-3</v>
      </c>
    </row>
    <row r="421" spans="2:28" x14ac:dyDescent="0.15">
      <c r="B421" s="2"/>
      <c r="D421" s="3"/>
      <c r="E421" s="4"/>
      <c r="F421" s="9"/>
      <c r="G421" s="4"/>
      <c r="H421" s="9"/>
      <c r="I421" s="9"/>
      <c r="J421" s="9"/>
      <c r="K421" s="9"/>
      <c r="L421" s="9"/>
      <c r="M421" s="9"/>
      <c r="N421" s="9"/>
      <c r="O421" s="9"/>
      <c r="Q421" s="3">
        <f>+'Share Values'!E415</f>
        <v>42500</v>
      </c>
      <c r="R421" s="4">
        <f ca="1">+'Share Values'!CL415</f>
        <v>984283.522</v>
      </c>
      <c r="S421" s="9">
        <f t="shared" ca="1" si="91"/>
        <v>-1.5716477999999978E-2</v>
      </c>
      <c r="T421" s="4">
        <f>+'Share Values'!C415</f>
        <v>13775.2</v>
      </c>
      <c r="U421" s="9">
        <f>Returns!T421/Returns!$T$18-1</f>
        <v>-6.9582719818444549E-2</v>
      </c>
      <c r="V421" s="9"/>
      <c r="W421" s="17">
        <f t="shared" ca="1" si="92"/>
        <v>1.4977992144140861E-2</v>
      </c>
      <c r="X421" s="17">
        <f t="shared" ca="1" si="93"/>
        <v>0</v>
      </c>
      <c r="Y421" s="17" t="str">
        <f t="shared" ca="1" si="94"/>
        <v/>
      </c>
      <c r="Z421" s="17"/>
      <c r="AA421" s="17">
        <f t="shared" si="95"/>
        <v>1.5585602854657266E-2</v>
      </c>
      <c r="AB421" s="17">
        <f t="shared" ca="1" si="96"/>
        <v>-6.0761071051640414E-4</v>
      </c>
    </row>
    <row r="422" spans="2:28" x14ac:dyDescent="0.15">
      <c r="B422" s="2"/>
      <c r="D422" s="3"/>
      <c r="E422" s="4"/>
      <c r="F422" s="9"/>
      <c r="G422" s="4"/>
      <c r="H422" s="9"/>
      <c r="I422" s="9"/>
      <c r="J422" s="9"/>
      <c r="K422" s="9"/>
      <c r="L422" s="9"/>
      <c r="M422" s="9"/>
      <c r="N422" s="9"/>
      <c r="O422" s="9"/>
      <c r="Q422" s="3">
        <f>+'Share Values'!E416</f>
        <v>42501</v>
      </c>
      <c r="R422" s="4">
        <f ca="1">+'Share Values'!CL416</f>
        <v>983027.95200000005</v>
      </c>
      <c r="S422" s="9">
        <f t="shared" ca="1" si="91"/>
        <v>-1.6972047999999962E-2</v>
      </c>
      <c r="T422" s="4">
        <f>+'Share Values'!C416</f>
        <v>13788.2</v>
      </c>
      <c r="U422" s="9">
        <f>Returns!T422/Returns!$T$18-1</f>
        <v>-6.8704661812581835E-2</v>
      </c>
      <c r="V422" s="9"/>
      <c r="W422" s="17">
        <f t="shared" ca="1" si="92"/>
        <v>-1.2756182257818161E-3</v>
      </c>
      <c r="X422" s="17">
        <f t="shared" ca="1" si="93"/>
        <v>-1.2756182257818161E-3</v>
      </c>
      <c r="Y422" s="17">
        <f t="shared" ca="1" si="94"/>
        <v>-1.2756182257818161E-3</v>
      </c>
      <c r="Z422" s="17"/>
      <c r="AA422" s="17">
        <f t="shared" si="95"/>
        <v>9.4372495499150943E-4</v>
      </c>
      <c r="AB422" s="17">
        <f t="shared" ca="1" si="96"/>
        <v>-2.2193431807733255E-3</v>
      </c>
    </row>
    <row r="423" spans="2:28" x14ac:dyDescent="0.15">
      <c r="B423" s="2"/>
      <c r="D423" s="3"/>
      <c r="E423" s="4"/>
      <c r="F423" s="9"/>
      <c r="G423" s="4"/>
      <c r="H423" s="9"/>
      <c r="I423" s="9"/>
      <c r="J423" s="9"/>
      <c r="K423" s="9"/>
      <c r="L423" s="9"/>
      <c r="M423" s="9"/>
      <c r="N423" s="9"/>
      <c r="O423" s="9"/>
      <c r="Q423" s="3">
        <f>+'Share Values'!E417</f>
        <v>42502</v>
      </c>
      <c r="R423" s="4">
        <f ca="1">+'Share Values'!CL417</f>
        <v>985460.16199999978</v>
      </c>
      <c r="S423" s="9">
        <f t="shared" ca="1" si="91"/>
        <v>-1.4539838000000249E-2</v>
      </c>
      <c r="T423" s="4">
        <f>+'Share Values'!C417</f>
        <v>13787.8</v>
      </c>
      <c r="U423" s="9">
        <f>Returns!T423/Returns!$T$18-1</f>
        <v>-6.8731678981993061E-2</v>
      </c>
      <c r="V423" s="9"/>
      <c r="W423" s="17">
        <f t="shared" ca="1" si="92"/>
        <v>2.4742022798551755E-3</v>
      </c>
      <c r="X423" s="17">
        <f t="shared" ca="1" si="93"/>
        <v>0</v>
      </c>
      <c r="Y423" s="17" t="str">
        <f t="shared" ca="1" si="94"/>
        <v/>
      </c>
      <c r="Z423" s="17"/>
      <c r="AA423" s="17">
        <f t="shared" si="95"/>
        <v>-2.9010313166488721E-5</v>
      </c>
      <c r="AB423" s="17">
        <f t="shared" ca="1" si="96"/>
        <v>2.5032125930216642E-3</v>
      </c>
    </row>
    <row r="424" spans="2:28" x14ac:dyDescent="0.15">
      <c r="B424" s="2"/>
      <c r="D424" s="3"/>
      <c r="E424" s="4"/>
      <c r="F424" s="9"/>
      <c r="G424" s="4"/>
      <c r="H424" s="9"/>
      <c r="I424" s="9"/>
      <c r="J424" s="9"/>
      <c r="K424" s="9"/>
      <c r="L424" s="9"/>
      <c r="M424" s="9"/>
      <c r="N424" s="9"/>
      <c r="O424" s="9"/>
      <c r="Q424" s="3">
        <f>+'Share Values'!E418</f>
        <v>42503</v>
      </c>
      <c r="R424" s="4">
        <f ca="1">+'Share Values'!CL418</f>
        <v>982008.93199999991</v>
      </c>
      <c r="S424" s="9">
        <f t="shared" ca="1" si="91"/>
        <v>-1.7991068000000054E-2</v>
      </c>
      <c r="T424" s="4">
        <f>+'Share Values'!C418</f>
        <v>13748.6</v>
      </c>
      <c r="U424" s="9">
        <f>Returns!T424/Returns!$T$18-1</f>
        <v>-7.1379361584286816E-2</v>
      </c>
      <c r="V424" s="9"/>
      <c r="W424" s="17">
        <f t="shared" ca="1" si="92"/>
        <v>-3.5021507038859312E-3</v>
      </c>
      <c r="X424" s="17">
        <f t="shared" ca="1" si="93"/>
        <v>-3.5021507038859312E-3</v>
      </c>
      <c r="Y424" s="17">
        <f t="shared" ca="1" si="94"/>
        <v>-3.5021507038859312E-3</v>
      </c>
      <c r="Z424" s="17"/>
      <c r="AA424" s="17">
        <f t="shared" si="95"/>
        <v>-2.8430931693235184E-3</v>
      </c>
      <c r="AB424" s="17">
        <f t="shared" ca="1" si="96"/>
        <v>-6.5905753456241278E-4</v>
      </c>
    </row>
    <row r="425" spans="2:28" x14ac:dyDescent="0.15">
      <c r="B425" s="2"/>
      <c r="D425" s="3"/>
      <c r="E425" s="4"/>
      <c r="F425" s="9"/>
      <c r="G425" s="4"/>
      <c r="H425" s="9"/>
      <c r="I425" s="9"/>
      <c r="J425" s="9"/>
      <c r="K425" s="9"/>
      <c r="L425" s="9"/>
      <c r="M425" s="9"/>
      <c r="N425" s="9"/>
      <c r="O425" s="9"/>
      <c r="Q425" s="3">
        <f>+'Share Values'!E419</f>
        <v>42506</v>
      </c>
      <c r="R425" s="4">
        <f ca="1">+'Share Values'!CL419</f>
        <v>991590.45199999993</v>
      </c>
      <c r="S425" s="9">
        <f t="shared" ca="1" si="91"/>
        <v>-8.4095480000000444E-3</v>
      </c>
      <c r="T425" s="4">
        <f>+'Share Values'!C419</f>
        <v>13893.5</v>
      </c>
      <c r="U425" s="9">
        <f>Returns!T425/Returns!$T$18-1</f>
        <v>-6.1592391965093807E-2</v>
      </c>
      <c r="V425" s="9"/>
      <c r="W425" s="17">
        <f t="shared" ca="1" si="92"/>
        <v>9.7570599286564974E-3</v>
      </c>
      <c r="X425" s="17">
        <f t="shared" ca="1" si="93"/>
        <v>0</v>
      </c>
      <c r="Y425" s="17" t="str">
        <f t="shared" ca="1" si="94"/>
        <v/>
      </c>
      <c r="Z425" s="17"/>
      <c r="AA425" s="17">
        <f t="shared" si="95"/>
        <v>1.0539254905953976E-2</v>
      </c>
      <c r="AB425" s="17">
        <f t="shared" ca="1" si="96"/>
        <v>-7.82194977297479E-4</v>
      </c>
    </row>
    <row r="426" spans="2:28" x14ac:dyDescent="0.15">
      <c r="B426" s="2"/>
      <c r="D426" s="3"/>
      <c r="E426" s="4"/>
      <c r="F426" s="9"/>
      <c r="G426" s="4"/>
      <c r="H426" s="9"/>
      <c r="I426" s="9"/>
      <c r="J426" s="9"/>
      <c r="K426" s="9"/>
      <c r="L426" s="9"/>
      <c r="M426" s="9"/>
      <c r="N426" s="9"/>
      <c r="O426" s="9"/>
      <c r="Q426" s="3">
        <f>+'Share Values'!E420</f>
        <v>42507</v>
      </c>
      <c r="R426" s="4">
        <f ca="1">+'Share Values'!CL420</f>
        <v>993644.402</v>
      </c>
      <c r="S426" s="9">
        <f t="shared" ca="1" si="91"/>
        <v>-6.3555979999999623E-3</v>
      </c>
      <c r="T426" s="4">
        <f>+'Share Values'!C420</f>
        <v>13917.1</v>
      </c>
      <c r="U426" s="9">
        <f>Returns!T426/Returns!$T$18-1</f>
        <v>-5.9998378969835287E-2</v>
      </c>
      <c r="V426" s="9"/>
      <c r="W426" s="17">
        <f t="shared" ca="1" si="92"/>
        <v>2.0713692793807859E-3</v>
      </c>
      <c r="X426" s="17">
        <f t="shared" ca="1" si="93"/>
        <v>0</v>
      </c>
      <c r="Y426" s="17" t="str">
        <f t="shared" ca="1" si="94"/>
        <v/>
      </c>
      <c r="Z426" s="17"/>
      <c r="AA426" s="17">
        <f t="shared" si="95"/>
        <v>1.6986360528303823E-3</v>
      </c>
      <c r="AB426" s="17">
        <f t="shared" ca="1" si="96"/>
        <v>3.7273322655040353E-4</v>
      </c>
    </row>
    <row r="427" spans="2:28" x14ac:dyDescent="0.15">
      <c r="B427" s="2"/>
      <c r="D427" s="3"/>
      <c r="E427" s="4"/>
      <c r="F427" s="9"/>
      <c r="G427" s="4"/>
      <c r="H427" s="9"/>
      <c r="I427" s="9"/>
      <c r="J427" s="9"/>
      <c r="K427" s="9"/>
      <c r="L427" s="9"/>
      <c r="M427" s="9"/>
      <c r="N427" s="9"/>
      <c r="O427" s="9"/>
      <c r="Q427" s="3">
        <f>+'Share Values'!E421</f>
        <v>42508</v>
      </c>
      <c r="R427" s="4">
        <f ca="1">+'Share Values'!CL421</f>
        <v>985913.19200000004</v>
      </c>
      <c r="S427" s="9">
        <f t="shared" ca="1" si="91"/>
        <v>-1.4086807999999951E-2</v>
      </c>
      <c r="T427" s="4">
        <f>+'Share Values'!C421</f>
        <v>13826</v>
      </c>
      <c r="U427" s="9">
        <f>Returns!T427/Returns!$T$18-1</f>
        <v>-6.6151539303227147E-2</v>
      </c>
      <c r="V427" s="9"/>
      <c r="W427" s="17">
        <f t="shared" ca="1" si="92"/>
        <v>-7.7806607519135262E-3</v>
      </c>
      <c r="X427" s="17">
        <f t="shared" ca="1" si="93"/>
        <v>-7.7806607519135262E-3</v>
      </c>
      <c r="Y427" s="17">
        <f t="shared" ca="1" si="94"/>
        <v>-7.7806607519135262E-3</v>
      </c>
      <c r="Z427" s="17"/>
      <c r="AA427" s="17">
        <f t="shared" si="95"/>
        <v>-6.5459039598767532E-3</v>
      </c>
      <c r="AB427" s="17">
        <f t="shared" ca="1" si="96"/>
        <v>-1.234756792036773E-3</v>
      </c>
    </row>
    <row r="428" spans="2:28" x14ac:dyDescent="0.15">
      <c r="B428" s="2"/>
      <c r="D428" s="3"/>
      <c r="E428" s="4"/>
      <c r="F428" s="9"/>
      <c r="G428" s="4"/>
      <c r="H428" s="9"/>
      <c r="I428" s="9"/>
      <c r="J428" s="9"/>
      <c r="K428" s="9"/>
      <c r="L428" s="9"/>
      <c r="M428" s="9"/>
      <c r="N428" s="9"/>
      <c r="O428" s="9"/>
      <c r="Q428" s="3">
        <f>+'Share Values'!E422</f>
        <v>42509</v>
      </c>
      <c r="R428" s="4">
        <f ca="1">+'Share Values'!CL422</f>
        <v>985478.21200000006</v>
      </c>
      <c r="S428" s="9">
        <f t="shared" ca="1" si="91"/>
        <v>-1.4521787999999924E-2</v>
      </c>
      <c r="T428" s="4">
        <f>+'Share Values'!C422</f>
        <v>13817.3</v>
      </c>
      <c r="U428" s="9">
        <f>Returns!T428/Returns!$T$18-1</f>
        <v>-6.6739162737920021E-2</v>
      </c>
      <c r="V428" s="9"/>
      <c r="W428" s="17">
        <f t="shared" ca="1" si="92"/>
        <v>-4.4119502967354673E-4</v>
      </c>
      <c r="X428" s="17">
        <f t="shared" ca="1" si="93"/>
        <v>-4.4119502967354673E-4</v>
      </c>
      <c r="Y428" s="17">
        <f t="shared" ca="1" si="94"/>
        <v>-8.2184229927357855E-3</v>
      </c>
      <c r="Z428" s="17"/>
      <c r="AA428" s="17">
        <f t="shared" si="95"/>
        <v>-6.292492405612915E-4</v>
      </c>
      <c r="AB428" s="17">
        <f t="shared" ca="1" si="96"/>
        <v>1.8805421088774477E-4</v>
      </c>
    </row>
    <row r="429" spans="2:28" x14ac:dyDescent="0.15">
      <c r="B429" s="2"/>
      <c r="D429" s="3"/>
      <c r="E429" s="4"/>
      <c r="F429" s="9"/>
      <c r="G429" s="4"/>
      <c r="H429" s="9"/>
      <c r="I429" s="9"/>
      <c r="J429" s="9"/>
      <c r="K429" s="9"/>
      <c r="L429" s="9"/>
      <c r="M429" s="9"/>
      <c r="N429" s="9"/>
      <c r="O429" s="9"/>
      <c r="Q429" s="3">
        <f>+'Share Values'!E423</f>
        <v>42510</v>
      </c>
      <c r="R429" s="4">
        <f ca="1">+'Share Values'!CL423</f>
        <v>990796.41200000001</v>
      </c>
      <c r="S429" s="9">
        <f t="shared" ca="1" si="91"/>
        <v>-9.2035879999999848E-3</v>
      </c>
      <c r="T429" s="4">
        <f>+'Share Values'!C423</f>
        <v>13919.6</v>
      </c>
      <c r="U429" s="9">
        <f>Returns!T429/Returns!$T$18-1</f>
        <v>-5.9829521661015517E-2</v>
      </c>
      <c r="V429" s="9"/>
      <c r="W429" s="17">
        <f t="shared" ca="1" si="92"/>
        <v>5.3965678137184447E-3</v>
      </c>
      <c r="X429" s="17">
        <f t="shared" ca="1" si="93"/>
        <v>0</v>
      </c>
      <c r="Y429" s="17" t="str">
        <f t="shared" ca="1" si="94"/>
        <v/>
      </c>
      <c r="Z429" s="17"/>
      <c r="AA429" s="17">
        <f t="shared" si="95"/>
        <v>7.40376195059822E-3</v>
      </c>
      <c r="AB429" s="17">
        <f t="shared" ca="1" si="96"/>
        <v>-2.0071941368797752E-3</v>
      </c>
    </row>
    <row r="430" spans="2:28" x14ac:dyDescent="0.15">
      <c r="B430" s="2"/>
      <c r="D430" s="3"/>
      <c r="E430" s="4"/>
      <c r="F430" s="9"/>
      <c r="G430" s="4"/>
      <c r="H430" s="9"/>
      <c r="I430" s="9"/>
      <c r="J430" s="9"/>
      <c r="K430" s="9"/>
      <c r="L430" s="9"/>
      <c r="M430" s="9"/>
      <c r="N430" s="9"/>
      <c r="O430" s="9"/>
      <c r="Q430" s="3">
        <f>+'Share Values'!E424</f>
        <v>42514</v>
      </c>
      <c r="R430" s="4">
        <f ca="1">+'Share Values'!CL424</f>
        <v>990119.00200000009</v>
      </c>
      <c r="S430" s="9">
        <f t="shared" ca="1" si="91"/>
        <v>-9.8809979999998632E-3</v>
      </c>
      <c r="T430" s="4">
        <f>+'Share Values'!C424</f>
        <v>13952.9</v>
      </c>
      <c r="U430" s="9">
        <f>Returns!T430/Returns!$T$18-1</f>
        <v>-5.7580342307536392E-2</v>
      </c>
      <c r="V430" s="9"/>
      <c r="W430" s="17">
        <f t="shared" ca="1" si="92"/>
        <v>-6.8370251627425382E-4</v>
      </c>
      <c r="X430" s="17">
        <f t="shared" ca="1" si="93"/>
        <v>-6.8370251627425382E-4</v>
      </c>
      <c r="Y430" s="17">
        <f t="shared" ca="1" si="94"/>
        <v>-6.8370251627425382E-4</v>
      </c>
      <c r="Z430" s="17"/>
      <c r="AA430" s="17">
        <f t="shared" si="95"/>
        <v>2.3923101238541022E-3</v>
      </c>
      <c r="AB430" s="17">
        <f t="shared" ca="1" si="96"/>
        <v>-3.0760126401283561E-3</v>
      </c>
    </row>
    <row r="431" spans="2:28" x14ac:dyDescent="0.15">
      <c r="B431" s="2"/>
      <c r="D431" s="3"/>
      <c r="E431" s="4"/>
      <c r="F431" s="9"/>
      <c r="G431" s="4"/>
      <c r="H431" s="9"/>
      <c r="I431" s="9"/>
      <c r="J431" s="9"/>
      <c r="K431" s="9"/>
      <c r="L431" s="9"/>
      <c r="M431" s="9"/>
      <c r="N431" s="9"/>
      <c r="O431" s="9"/>
      <c r="Q431" s="3">
        <f>+'Share Values'!E425</f>
        <v>42515</v>
      </c>
      <c r="R431" s="4">
        <f ca="1">+'Share Values'!CL425</f>
        <v>998699.19200000004</v>
      </c>
      <c r="S431" s="9">
        <f t="shared" ca="1" si="91"/>
        <v>-1.3008079999999866E-3</v>
      </c>
      <c r="T431" s="4">
        <f>+'Share Values'!C425</f>
        <v>14053.7</v>
      </c>
      <c r="U431" s="9">
        <f>Returns!T431/Returns!$T$18-1</f>
        <v>-5.0772015615923816E-2</v>
      </c>
      <c r="V431" s="9"/>
      <c r="W431" s="17">
        <f t="shared" ca="1" si="92"/>
        <v>8.6658169196514034E-3</v>
      </c>
      <c r="X431" s="17">
        <f t="shared" ca="1" si="93"/>
        <v>0</v>
      </c>
      <c r="Y431" s="17" t="str">
        <f t="shared" ca="1" si="94"/>
        <v/>
      </c>
      <c r="Z431" s="17"/>
      <c r="AA431" s="17">
        <f t="shared" si="95"/>
        <v>7.2243046248450238E-3</v>
      </c>
      <c r="AB431" s="17">
        <f t="shared" ca="1" si="96"/>
        <v>1.4415122948063797E-3</v>
      </c>
    </row>
    <row r="432" spans="2:28" x14ac:dyDescent="0.15">
      <c r="B432" s="2"/>
      <c r="D432" s="3"/>
      <c r="E432" s="4"/>
      <c r="F432" s="9"/>
      <c r="G432" s="4"/>
      <c r="H432" s="9"/>
      <c r="I432" s="9"/>
      <c r="J432" s="9"/>
      <c r="K432" s="9"/>
      <c r="L432" s="9"/>
      <c r="M432" s="9"/>
      <c r="N432" s="9"/>
      <c r="O432" s="9"/>
      <c r="Q432" s="3">
        <f>+'Share Values'!E426</f>
        <v>42516</v>
      </c>
      <c r="R432" s="4">
        <f ca="1">+'Share Values'!CL426</f>
        <v>997463.772</v>
      </c>
      <c r="S432" s="9">
        <f t="shared" ca="1" si="91"/>
        <v>-2.5362279999999737E-3</v>
      </c>
      <c r="T432" s="4">
        <f>+'Share Values'!C426</f>
        <v>14049.2</v>
      </c>
      <c r="U432" s="9">
        <f>Returns!T432/Returns!$T$18-1</f>
        <v>-5.1075958771799379E-2</v>
      </c>
      <c r="V432" s="9"/>
      <c r="W432" s="17">
        <f t="shared" ca="1" si="92"/>
        <v>-1.2370291373982045E-3</v>
      </c>
      <c r="X432" s="17">
        <f t="shared" ca="1" si="93"/>
        <v>-1.2370291373982045E-3</v>
      </c>
      <c r="Y432" s="17">
        <f t="shared" ca="1" si="94"/>
        <v>-1.2370291373982045E-3</v>
      </c>
      <c r="Z432" s="17"/>
      <c r="AA432" s="17">
        <f t="shared" si="95"/>
        <v>-3.2020037427871184E-4</v>
      </c>
      <c r="AB432" s="17">
        <f t="shared" ca="1" si="96"/>
        <v>-9.1682876311949268E-4</v>
      </c>
    </row>
    <row r="433" spans="2:28" x14ac:dyDescent="0.15">
      <c r="B433" s="2"/>
      <c r="D433" s="3"/>
      <c r="E433" s="4"/>
      <c r="F433" s="9"/>
      <c r="G433" s="4"/>
      <c r="H433" s="9"/>
      <c r="I433" s="9"/>
      <c r="J433" s="9"/>
      <c r="K433" s="9"/>
      <c r="L433" s="9"/>
      <c r="M433" s="9"/>
      <c r="N433" s="9"/>
      <c r="O433" s="9"/>
      <c r="Q433" s="3">
        <f>+'Share Values'!E427</f>
        <v>42517</v>
      </c>
      <c r="R433" s="4">
        <f ca="1">+'Share Values'!CL427</f>
        <v>999316.26199999999</v>
      </c>
      <c r="S433" s="9">
        <f t="shared" ca="1" si="91"/>
        <v>-6.837379999999893E-4</v>
      </c>
      <c r="T433" s="4">
        <f>+'Share Values'!C427</f>
        <v>14105.2</v>
      </c>
      <c r="U433" s="9">
        <f>Returns!T433/Returns!$T$18-1</f>
        <v>-4.7293555054236935E-2</v>
      </c>
      <c r="V433" s="9"/>
      <c r="W433" s="17">
        <f t="shared" ca="1" si="92"/>
        <v>1.8572002833603385E-3</v>
      </c>
      <c r="X433" s="17">
        <f t="shared" ca="1" si="93"/>
        <v>0</v>
      </c>
      <c r="Y433" s="17" t="str">
        <f t="shared" ca="1" si="94"/>
        <v/>
      </c>
      <c r="Z433" s="17"/>
      <c r="AA433" s="17">
        <f t="shared" si="95"/>
        <v>3.985992084958534E-3</v>
      </c>
      <c r="AB433" s="17">
        <f t="shared" ca="1" si="96"/>
        <v>-2.1287918015981955E-3</v>
      </c>
    </row>
    <row r="434" spans="2:28" x14ac:dyDescent="0.15">
      <c r="B434" s="2"/>
      <c r="D434" s="3"/>
      <c r="E434" s="4"/>
      <c r="F434" s="9"/>
      <c r="G434" s="4"/>
      <c r="H434" s="9"/>
      <c r="I434" s="9"/>
      <c r="J434" s="9"/>
      <c r="K434" s="9"/>
      <c r="L434" s="9"/>
      <c r="M434" s="9"/>
      <c r="N434" s="9"/>
      <c r="O434" s="9"/>
      <c r="Q434" s="3">
        <f>+'Share Values'!E428</f>
        <v>42520</v>
      </c>
      <c r="R434" s="4">
        <f ca="1">+'Share Values'!CL428</f>
        <v>998479.59200000006</v>
      </c>
      <c r="S434" s="9">
        <f t="shared" ca="1" si="91"/>
        <v>-1.5204079999999731E-3</v>
      </c>
      <c r="T434" s="4">
        <f>+'Share Values'!C428</f>
        <v>14086.7</v>
      </c>
      <c r="U434" s="9">
        <f>Returns!T434/Returns!$T$18-1</f>
        <v>-4.8543099139503054E-2</v>
      </c>
      <c r="V434" s="9"/>
      <c r="W434" s="17">
        <f t="shared" ca="1" si="92"/>
        <v>-8.3724245448124623E-4</v>
      </c>
      <c r="X434" s="17">
        <f t="shared" ca="1" si="93"/>
        <v>-8.3724245448124623E-4</v>
      </c>
      <c r="Y434" s="17">
        <f t="shared" ca="1" si="94"/>
        <v>-8.3724245448124623E-4</v>
      </c>
      <c r="Z434" s="17"/>
      <c r="AA434" s="17">
        <f t="shared" si="95"/>
        <v>-1.3115730368942202E-3</v>
      </c>
      <c r="AB434" s="17">
        <f t="shared" ca="1" si="96"/>
        <v>4.7433058241297399E-4</v>
      </c>
    </row>
    <row r="435" spans="2:28" x14ac:dyDescent="0.15">
      <c r="B435" s="2"/>
      <c r="D435" s="3"/>
      <c r="E435" s="4"/>
      <c r="F435" s="9"/>
      <c r="G435" s="4"/>
      <c r="H435" s="9"/>
      <c r="I435" s="9"/>
      <c r="J435" s="9"/>
      <c r="K435" s="9"/>
      <c r="L435" s="9"/>
      <c r="M435" s="9"/>
      <c r="N435" s="9"/>
      <c r="O435" s="9"/>
      <c r="Q435" s="3">
        <f>+'Share Values'!E429</f>
        <v>42521</v>
      </c>
      <c r="R435" s="4">
        <f ca="1">+'Share Values'!CL429</f>
        <v>1003370.1819999999</v>
      </c>
      <c r="S435" s="9">
        <f t="shared" ca="1" si="91"/>
        <v>3.3701819999998328E-3</v>
      </c>
      <c r="T435" s="4">
        <f>+'Share Values'!C429</f>
        <v>14065.8</v>
      </c>
      <c r="U435" s="9">
        <f>Returns!T435/Returns!$T$18-1</f>
        <v>-4.9954746241236303E-2</v>
      </c>
      <c r="V435" s="9"/>
      <c r="W435" s="17">
        <f t="shared" ca="1" si="92"/>
        <v>4.8980370146611829E-3</v>
      </c>
      <c r="X435" s="17">
        <f t="shared" ca="1" si="93"/>
        <v>0</v>
      </c>
      <c r="Y435" s="17" t="str">
        <f t="shared" ca="1" si="94"/>
        <v/>
      </c>
      <c r="Z435" s="17"/>
      <c r="AA435" s="17">
        <f t="shared" si="95"/>
        <v>-1.4836689927378854E-3</v>
      </c>
      <c r="AB435" s="17">
        <f t="shared" ca="1" si="96"/>
        <v>6.3817060073990683E-3</v>
      </c>
    </row>
    <row r="436" spans="2:28" x14ac:dyDescent="0.15">
      <c r="B436" s="2"/>
      <c r="D436" s="3"/>
      <c r="E436" s="4"/>
      <c r="F436" s="9"/>
      <c r="G436" s="4"/>
      <c r="H436" s="9"/>
      <c r="I436" s="9"/>
      <c r="J436" s="9"/>
      <c r="K436" s="9"/>
      <c r="L436" s="9"/>
      <c r="M436" s="9"/>
      <c r="N436" s="9"/>
      <c r="O436" s="9"/>
      <c r="Q436" s="3">
        <f>+'Share Values'!E430</f>
        <v>42522</v>
      </c>
      <c r="R436" s="4">
        <f ca="1">+'Share Values'!CL430</f>
        <v>999495.55199999991</v>
      </c>
      <c r="S436" s="9">
        <f t="shared" ca="1" si="91"/>
        <v>-5.0444800000004619E-4</v>
      </c>
      <c r="T436" s="4">
        <f>+'Share Values'!C430</f>
        <v>14063.5</v>
      </c>
      <c r="U436" s="9">
        <f>Returns!T436/Returns!$T$18-1</f>
        <v>-5.011009496535046E-2</v>
      </c>
      <c r="V436" s="9"/>
      <c r="W436" s="17">
        <f t="shared" ca="1" si="92"/>
        <v>-3.8616156524372558E-3</v>
      </c>
      <c r="X436" s="17">
        <f t="shared" ca="1" si="93"/>
        <v>-3.8616156524372558E-3</v>
      </c>
      <c r="Y436" s="17">
        <f t="shared" ca="1" si="94"/>
        <v>-3.8616156524372558E-3</v>
      </c>
      <c r="Z436" s="17"/>
      <c r="AA436" s="17">
        <f t="shared" si="95"/>
        <v>-1.6351718352314304E-4</v>
      </c>
      <c r="AB436" s="17">
        <f t="shared" ca="1" si="96"/>
        <v>-3.6980984689141128E-3</v>
      </c>
    </row>
    <row r="437" spans="2:28" x14ac:dyDescent="0.15">
      <c r="B437" s="2"/>
      <c r="D437" s="3"/>
      <c r="E437" s="4"/>
      <c r="F437" s="9"/>
      <c r="G437" s="4"/>
      <c r="H437" s="9"/>
      <c r="I437" s="9"/>
      <c r="J437" s="9"/>
      <c r="K437" s="9"/>
      <c r="L437" s="9"/>
      <c r="M437" s="9"/>
      <c r="N437" s="9"/>
      <c r="O437" s="9"/>
      <c r="Q437" s="3">
        <f>+'Share Values'!E431</f>
        <v>42523</v>
      </c>
      <c r="R437" s="4">
        <f ca="1">+'Share Values'!CL431</f>
        <v>1002181.9819999998</v>
      </c>
      <c r="S437" s="9">
        <f t="shared" ca="1" si="91"/>
        <v>2.1819819999997492E-3</v>
      </c>
      <c r="T437" s="4">
        <f>+'Share Values'!C431</f>
        <v>14137</v>
      </c>
      <c r="U437" s="9">
        <f>Returns!T437/Returns!$T$18-1</f>
        <v>-4.5145690086049628E-2</v>
      </c>
      <c r="V437" s="9"/>
      <c r="W437" s="17">
        <f t="shared" ca="1" si="92"/>
        <v>2.6877858481955119E-3</v>
      </c>
      <c r="X437" s="17">
        <f t="shared" ca="1" si="93"/>
        <v>0</v>
      </c>
      <c r="Y437" s="17" t="str">
        <f t="shared" ca="1" si="94"/>
        <v/>
      </c>
      <c r="Z437" s="17"/>
      <c r="AA437" s="17">
        <f t="shared" si="95"/>
        <v>5.2262950190209434E-3</v>
      </c>
      <c r="AB437" s="17">
        <f t="shared" ca="1" si="96"/>
        <v>-2.5385091708254315E-3</v>
      </c>
    </row>
    <row r="438" spans="2:28" x14ac:dyDescent="0.15">
      <c r="B438" s="2"/>
      <c r="D438" s="3"/>
      <c r="E438" s="4"/>
      <c r="F438" s="9"/>
      <c r="G438" s="4"/>
      <c r="H438" s="9"/>
      <c r="I438" s="9"/>
      <c r="J438" s="9"/>
      <c r="K438" s="9"/>
      <c r="L438" s="9"/>
      <c r="M438" s="9"/>
      <c r="N438" s="9"/>
      <c r="O438" s="9"/>
      <c r="Q438" s="3">
        <f>+'Share Values'!E432</f>
        <v>42524</v>
      </c>
      <c r="R438" s="4">
        <f ca="1">+'Share Values'!CL432</f>
        <v>1009997.8320000001</v>
      </c>
      <c r="S438" s="9">
        <f t="shared" ca="1" si="91"/>
        <v>9.9978320000000398E-3</v>
      </c>
      <c r="T438" s="4">
        <f>+'Share Values'!C432</f>
        <v>14226.8</v>
      </c>
      <c r="U438" s="9">
        <f>Returns!T438/Returns!$T$18-1</f>
        <v>-3.9080335553244083E-2</v>
      </c>
      <c r="V438" s="9"/>
      <c r="W438" s="17">
        <f t="shared" ca="1" si="92"/>
        <v>7.7988330865843558E-3</v>
      </c>
      <c r="X438" s="17">
        <f t="shared" ca="1" si="93"/>
        <v>0</v>
      </c>
      <c r="Y438" s="17" t="str">
        <f t="shared" ca="1" si="94"/>
        <v/>
      </c>
      <c r="Z438" s="17"/>
      <c r="AA438" s="17">
        <f t="shared" si="95"/>
        <v>6.352125627785199E-3</v>
      </c>
      <c r="AB438" s="17">
        <f t="shared" ca="1" si="96"/>
        <v>1.4467074587991569E-3</v>
      </c>
    </row>
    <row r="439" spans="2:28" x14ac:dyDescent="0.15">
      <c r="B439" s="2"/>
      <c r="D439" s="3"/>
      <c r="E439" s="4"/>
      <c r="F439" s="9"/>
      <c r="G439" s="4"/>
      <c r="H439" s="9"/>
      <c r="I439" s="9"/>
      <c r="J439" s="9"/>
      <c r="K439" s="9"/>
      <c r="L439" s="9"/>
      <c r="M439" s="9"/>
      <c r="N439" s="9"/>
      <c r="O439" s="9"/>
      <c r="Q439" s="3">
        <f>+'Share Values'!E433</f>
        <v>42527</v>
      </c>
      <c r="R439" s="4">
        <f ca="1">+'Share Values'!CL433</f>
        <v>1011575.3119999999</v>
      </c>
      <c r="S439" s="9">
        <f t="shared" ca="1" si="91"/>
        <v>1.1575311999999949E-2</v>
      </c>
      <c r="T439" s="4">
        <f>+'Share Values'!C433</f>
        <v>14276.2</v>
      </c>
      <c r="U439" s="9">
        <f>Returns!T439/Returns!$T$18-1</f>
        <v>-3.5743715130965636E-2</v>
      </c>
      <c r="V439" s="9"/>
      <c r="W439" s="17">
        <f t="shared" ca="1" si="92"/>
        <v>1.561864738735208E-3</v>
      </c>
      <c r="X439" s="17">
        <f t="shared" ca="1" si="93"/>
        <v>0</v>
      </c>
      <c r="Y439" s="17" t="str">
        <f t="shared" ca="1" si="94"/>
        <v/>
      </c>
      <c r="Z439" s="17"/>
      <c r="AA439" s="17">
        <f t="shared" si="95"/>
        <v>3.4723198470494321E-3</v>
      </c>
      <c r="AB439" s="17">
        <f t="shared" ca="1" si="96"/>
        <v>-1.910455108314224E-3</v>
      </c>
    </row>
    <row r="440" spans="2:28" x14ac:dyDescent="0.15">
      <c r="B440" s="2"/>
      <c r="D440" s="3"/>
      <c r="E440" s="4"/>
      <c r="F440" s="9"/>
      <c r="G440" s="4"/>
      <c r="H440" s="9"/>
      <c r="I440" s="9"/>
      <c r="J440" s="9"/>
      <c r="K440" s="9"/>
      <c r="L440" s="9"/>
      <c r="M440" s="9"/>
      <c r="N440" s="9"/>
      <c r="O440" s="9"/>
      <c r="Q440" s="3">
        <f>+'Share Values'!E434</f>
        <v>42528</v>
      </c>
      <c r="R440" s="4">
        <f ca="1">+'Share Values'!CL434</f>
        <v>1013658.1719999999</v>
      </c>
      <c r="S440" s="9">
        <f t="shared" ca="1" si="91"/>
        <v>1.3658171999999968E-2</v>
      </c>
      <c r="T440" s="4">
        <f>+'Share Values'!C434</f>
        <v>14365.6</v>
      </c>
      <c r="U440" s="9">
        <f>Returns!T440/Returns!$T$18-1</f>
        <v>-2.9705377767571206E-2</v>
      </c>
      <c r="V440" s="9"/>
      <c r="W440" s="17">
        <f t="shared" ca="1" si="92"/>
        <v>2.0590261301276502E-3</v>
      </c>
      <c r="X440" s="17">
        <f t="shared" ca="1" si="93"/>
        <v>0</v>
      </c>
      <c r="Y440" s="17" t="str">
        <f t="shared" ca="1" si="94"/>
        <v/>
      </c>
      <c r="Z440" s="17"/>
      <c r="AA440" s="17">
        <f t="shared" si="95"/>
        <v>6.2621706056233961E-3</v>
      </c>
      <c r="AB440" s="17">
        <f t="shared" ca="1" si="96"/>
        <v>-4.2031444754957459E-3</v>
      </c>
    </row>
    <row r="441" spans="2:28" x14ac:dyDescent="0.15">
      <c r="B441" s="2"/>
      <c r="D441" s="3"/>
      <c r="E441" s="4"/>
      <c r="F441" s="9"/>
      <c r="G441" s="4"/>
      <c r="H441" s="9"/>
      <c r="I441" s="9"/>
      <c r="J441" s="9"/>
      <c r="K441" s="9"/>
      <c r="L441" s="9"/>
      <c r="M441" s="9"/>
      <c r="N441" s="9"/>
      <c r="O441" s="9"/>
      <c r="Q441" s="3">
        <f>+'Share Values'!E435</f>
        <v>42529</v>
      </c>
      <c r="R441" s="4">
        <f ca="1">+'Share Values'!CL435</f>
        <v>1012739.6019999998</v>
      </c>
      <c r="S441" s="9">
        <f t="shared" ca="1" si="91"/>
        <v>1.2739601999999906E-2</v>
      </c>
      <c r="T441" s="4">
        <f>+'Share Values'!C435</f>
        <v>14313.1</v>
      </c>
      <c r="U441" s="9">
        <f>Returns!T441/Returns!$T$18-1</f>
        <v>-3.325138125278615E-2</v>
      </c>
      <c r="V441" s="9"/>
      <c r="W441" s="17">
        <f t="shared" ca="1" si="92"/>
        <v>-9.0619305933048455E-4</v>
      </c>
      <c r="X441" s="17">
        <f t="shared" ca="1" si="93"/>
        <v>-9.0619305933048455E-4</v>
      </c>
      <c r="Y441" s="17">
        <f t="shared" ca="1" si="94"/>
        <v>-9.0619305933048455E-4</v>
      </c>
      <c r="Z441" s="17"/>
      <c r="AA441" s="17">
        <f t="shared" si="95"/>
        <v>-3.6545636799020231E-3</v>
      </c>
      <c r="AB441" s="17">
        <f t="shared" ca="1" si="96"/>
        <v>2.7483706205715386E-3</v>
      </c>
    </row>
    <row r="442" spans="2:28" x14ac:dyDescent="0.15">
      <c r="B442" s="2"/>
      <c r="D442" s="3"/>
      <c r="E442" s="4"/>
      <c r="F442" s="9"/>
      <c r="G442" s="4"/>
      <c r="H442" s="9"/>
      <c r="I442" s="9"/>
      <c r="J442" s="9"/>
      <c r="K442" s="9"/>
      <c r="L442" s="9"/>
      <c r="M442" s="9"/>
      <c r="N442" s="9"/>
      <c r="O442" s="9"/>
      <c r="Q442" s="3">
        <f>+'Share Values'!E436</f>
        <v>42530</v>
      </c>
      <c r="R442" s="4">
        <f ca="1">+'Share Values'!CL436</f>
        <v>1011917.6520000001</v>
      </c>
      <c r="S442" s="9">
        <f t="shared" ca="1" si="91"/>
        <v>1.1917652000000167E-2</v>
      </c>
      <c r="T442" s="4">
        <f>+'Share Values'!C436</f>
        <v>14240</v>
      </c>
      <c r="U442" s="9">
        <f>Returns!T442/Returns!$T$18-1</f>
        <v>-3.8188768962675756E-2</v>
      </c>
      <c r="V442" s="9"/>
      <c r="W442" s="17">
        <f t="shared" ca="1" si="92"/>
        <v>-8.1161040644261995E-4</v>
      </c>
      <c r="X442" s="17">
        <f t="shared" ca="1" si="93"/>
        <v>-8.1161040644261995E-4</v>
      </c>
      <c r="Y442" s="17">
        <f t="shared" ca="1" si="94"/>
        <v>-1.7170679900558872E-3</v>
      </c>
      <c r="Z442" s="17"/>
      <c r="AA442" s="17">
        <f t="shared" si="95"/>
        <v>-5.1072094794279987E-3</v>
      </c>
      <c r="AB442" s="17">
        <f t="shared" ca="1" si="96"/>
        <v>4.2955990729853788E-3</v>
      </c>
    </row>
    <row r="443" spans="2:28" x14ac:dyDescent="0.15">
      <c r="B443" s="2"/>
      <c r="D443" s="3"/>
      <c r="E443" s="4"/>
      <c r="F443" s="9"/>
      <c r="G443" s="4"/>
      <c r="H443" s="9"/>
      <c r="I443" s="9"/>
      <c r="J443" s="9"/>
      <c r="K443" s="9"/>
      <c r="L443" s="9"/>
      <c r="M443" s="9"/>
      <c r="N443" s="9"/>
      <c r="O443" s="9"/>
      <c r="Q443" s="3">
        <f>+'Share Values'!E437</f>
        <v>42531</v>
      </c>
      <c r="R443" s="4">
        <f ca="1">+'Share Values'!CL437</f>
        <v>999432.69200000004</v>
      </c>
      <c r="S443" s="9">
        <f t="shared" ca="1" si="91"/>
        <v>-5.6730799999993309E-4</v>
      </c>
      <c r="T443" s="4">
        <f>+'Share Values'!C437</f>
        <v>14037.5</v>
      </c>
      <c r="U443" s="9">
        <f>Returns!T443/Returns!$T$18-1</f>
        <v>-5.1866210977075888E-2</v>
      </c>
      <c r="V443" s="9"/>
      <c r="W443" s="17">
        <f t="shared" ca="1" si="92"/>
        <v>-1.2337920951694281E-2</v>
      </c>
      <c r="X443" s="17">
        <f t="shared" ca="1" si="93"/>
        <v>-1.2337920951694281E-2</v>
      </c>
      <c r="Y443" s="17">
        <f t="shared" ca="1" si="94"/>
        <v>-1.4033803892620211E-2</v>
      </c>
      <c r="Z443" s="17"/>
      <c r="AA443" s="17">
        <f t="shared" si="95"/>
        <v>-1.4220505617977497E-2</v>
      </c>
      <c r="AB443" s="17">
        <f t="shared" ca="1" si="96"/>
        <v>1.8825846662832157E-3</v>
      </c>
    </row>
    <row r="444" spans="2:28" x14ac:dyDescent="0.15">
      <c r="B444" s="2"/>
      <c r="D444" s="3"/>
      <c r="E444" s="4"/>
      <c r="F444" s="9"/>
      <c r="G444" s="4"/>
      <c r="H444" s="9"/>
      <c r="I444" s="9"/>
      <c r="J444" s="9"/>
      <c r="K444" s="9"/>
      <c r="L444" s="9"/>
      <c r="M444" s="9"/>
      <c r="N444" s="9"/>
      <c r="O444" s="9"/>
      <c r="Q444" s="3">
        <f>+'Share Values'!E438</f>
        <v>42534</v>
      </c>
      <c r="R444" s="4">
        <f ca="1">+'Share Values'!CL438</f>
        <v>991103.12199999997</v>
      </c>
      <c r="S444" s="9">
        <f t="shared" ca="1" si="91"/>
        <v>-8.8968780000000525E-3</v>
      </c>
      <c r="T444" s="4">
        <f>+'Share Values'!C438</f>
        <v>13993.9</v>
      </c>
      <c r="U444" s="9">
        <f>Returns!T444/Returns!$T$18-1</f>
        <v>-5.4811082442892456E-2</v>
      </c>
      <c r="V444" s="9"/>
      <c r="W444" s="17">
        <f t="shared" ca="1" si="92"/>
        <v>-8.3342981139945538E-3</v>
      </c>
      <c r="X444" s="17">
        <f t="shared" ca="1" si="93"/>
        <v>-8.3342981139945538E-3</v>
      </c>
      <c r="Y444" s="17">
        <f t="shared" ca="1" si="94"/>
        <v>-2.225114010130036E-2</v>
      </c>
      <c r="Z444" s="17"/>
      <c r="AA444" s="17">
        <f t="shared" si="95"/>
        <v>-3.1059661620659318E-3</v>
      </c>
      <c r="AB444" s="17">
        <f t="shared" ca="1" si="96"/>
        <v>-5.228331951928622E-3</v>
      </c>
    </row>
    <row r="445" spans="2:28" x14ac:dyDescent="0.15">
      <c r="B445" s="2"/>
      <c r="D445" s="3"/>
      <c r="E445" s="4"/>
      <c r="F445" s="9"/>
      <c r="G445" s="4"/>
      <c r="H445" s="9"/>
      <c r="I445" s="9"/>
      <c r="J445" s="9"/>
      <c r="K445" s="9"/>
      <c r="L445" s="9"/>
      <c r="M445" s="9"/>
      <c r="N445" s="9"/>
      <c r="O445" s="9"/>
      <c r="Q445" s="3">
        <f>+'Share Values'!E439</f>
        <v>42535</v>
      </c>
      <c r="R445" s="4">
        <f ca="1">+'Share Values'!CL439</f>
        <v>982951.05199999979</v>
      </c>
      <c r="S445" s="9">
        <f t="shared" ca="1" si="91"/>
        <v>-1.704894800000023E-2</v>
      </c>
      <c r="T445" s="4">
        <f>+'Share Values'!C439</f>
        <v>13884.2</v>
      </c>
      <c r="U445" s="9">
        <f>Returns!T445/Returns!$T$18-1</f>
        <v>-6.2220541153903186E-2</v>
      </c>
      <c r="V445" s="9"/>
      <c r="W445" s="17">
        <f t="shared" ca="1" si="92"/>
        <v>-8.2252490372037856E-3</v>
      </c>
      <c r="X445" s="17">
        <f t="shared" ca="1" si="93"/>
        <v>-8.2252490372037856E-3</v>
      </c>
      <c r="Y445" s="17">
        <f t="shared" ca="1" si="94"/>
        <v>-3.0293367969809193E-2</v>
      </c>
      <c r="Z445" s="17"/>
      <c r="AA445" s="17">
        <f t="shared" si="95"/>
        <v>-7.8391299066020714E-3</v>
      </c>
      <c r="AB445" s="17">
        <f t="shared" ca="1" si="96"/>
        <v>-3.8611913060171421E-4</v>
      </c>
    </row>
    <row r="446" spans="2:28" x14ac:dyDescent="0.15">
      <c r="B446" s="2"/>
      <c r="D446" s="3"/>
      <c r="E446" s="4"/>
      <c r="F446" s="9"/>
      <c r="G446" s="4"/>
      <c r="H446" s="9"/>
      <c r="I446" s="9"/>
      <c r="J446" s="9"/>
      <c r="K446" s="9"/>
      <c r="L446" s="9"/>
      <c r="M446" s="9"/>
      <c r="N446" s="9"/>
      <c r="O446" s="9"/>
      <c r="Q446" s="3">
        <f>+'Share Values'!E440</f>
        <v>42536</v>
      </c>
      <c r="R446" s="4">
        <f ca="1">+'Share Values'!CL440</f>
        <v>986952.72199999983</v>
      </c>
      <c r="S446" s="9">
        <f t="shared" ca="1" si="91"/>
        <v>-1.3047278000000162E-2</v>
      </c>
      <c r="T446" s="4">
        <f>+'Share Values'!C440</f>
        <v>13923.5</v>
      </c>
      <c r="U446" s="9">
        <f>Returns!T446/Returns!$T$18-1</f>
        <v>-5.956610425925668E-2</v>
      </c>
      <c r="V446" s="9"/>
      <c r="W446" s="17">
        <f t="shared" ca="1" si="92"/>
        <v>4.0710775901382501E-3</v>
      </c>
      <c r="X446" s="17">
        <f t="shared" ca="1" si="93"/>
        <v>0</v>
      </c>
      <c r="Y446" s="17" t="str">
        <f t="shared" ca="1" si="94"/>
        <v/>
      </c>
      <c r="Z446" s="17"/>
      <c r="AA446" s="17">
        <f t="shared" si="95"/>
        <v>2.8305555955689954E-3</v>
      </c>
      <c r="AB446" s="17">
        <f t="shared" ca="1" si="96"/>
        <v>1.2405219945692547E-3</v>
      </c>
    </row>
    <row r="447" spans="2:28" x14ac:dyDescent="0.15">
      <c r="B447" s="2"/>
      <c r="D447" s="3"/>
      <c r="E447" s="4"/>
      <c r="F447" s="9"/>
      <c r="G447" s="4"/>
      <c r="H447" s="9"/>
      <c r="I447" s="9"/>
      <c r="J447" s="9"/>
      <c r="K447" s="9"/>
      <c r="L447" s="9"/>
      <c r="M447" s="9"/>
      <c r="N447" s="9"/>
      <c r="O447" s="9"/>
      <c r="Q447" s="3">
        <f>+'Share Values'!E441</f>
        <v>42537</v>
      </c>
      <c r="R447" s="4">
        <f ca="1">+'Share Values'!CL441</f>
        <v>985387.46199999994</v>
      </c>
      <c r="S447" s="9">
        <f t="shared" ca="1" si="91"/>
        <v>-1.4612538000000064E-2</v>
      </c>
      <c r="T447" s="4">
        <f>+'Share Values'!C441</f>
        <v>13882.4</v>
      </c>
      <c r="U447" s="9">
        <f>Returns!T447/Returns!$T$18-1</f>
        <v>-6.2342118416253478E-2</v>
      </c>
      <c r="V447" s="9"/>
      <c r="W447" s="17">
        <f t="shared" ca="1" si="92"/>
        <v>-1.5859523613531712E-3</v>
      </c>
      <c r="X447" s="17">
        <f t="shared" ca="1" si="93"/>
        <v>-1.5859523613531712E-3</v>
      </c>
      <c r="Y447" s="17">
        <f t="shared" ca="1" si="94"/>
        <v>-1.5859523613531712E-3</v>
      </c>
      <c r="Z447" s="17"/>
      <c r="AA447" s="17">
        <f t="shared" si="95"/>
        <v>-2.951844004740245E-3</v>
      </c>
      <c r="AB447" s="17">
        <f t="shared" ca="1" si="96"/>
        <v>1.3658916433870738E-3</v>
      </c>
    </row>
    <row r="448" spans="2:28" x14ac:dyDescent="0.15">
      <c r="B448" s="2"/>
      <c r="D448" s="3"/>
      <c r="E448" s="4"/>
      <c r="F448" s="9"/>
      <c r="G448" s="4"/>
      <c r="H448" s="9"/>
      <c r="I448" s="9"/>
      <c r="J448" s="9"/>
      <c r="K448" s="9"/>
      <c r="L448" s="9"/>
      <c r="M448" s="9"/>
      <c r="N448" s="9"/>
      <c r="O448" s="9"/>
      <c r="Q448" s="3">
        <f>+'Share Values'!E442</f>
        <v>42538</v>
      </c>
      <c r="R448" s="4">
        <f ca="1">+'Share Values'!CL442</f>
        <v>985981.77200000011</v>
      </c>
      <c r="S448" s="9">
        <f t="shared" ca="1" si="91"/>
        <v>-1.4018227999999855E-2</v>
      </c>
      <c r="T448" s="4">
        <f>+'Share Values'!C442</f>
        <v>13901.8</v>
      </c>
      <c r="U448" s="9">
        <f>Returns!T448/Returns!$T$18-1</f>
        <v>-6.1031785699812269E-2</v>
      </c>
      <c r="V448" s="9"/>
      <c r="W448" s="17">
        <f t="shared" ca="1" si="92"/>
        <v>6.0312316009580869E-4</v>
      </c>
      <c r="X448" s="17">
        <f t="shared" ca="1" si="93"/>
        <v>0</v>
      </c>
      <c r="Y448" s="17" t="str">
        <f t="shared" ca="1" si="94"/>
        <v/>
      </c>
      <c r="Z448" s="17"/>
      <c r="AA448" s="17">
        <f t="shared" si="95"/>
        <v>1.3974528899902694E-3</v>
      </c>
      <c r="AB448" s="17">
        <f t="shared" ca="1" si="96"/>
        <v>-7.9432972989446071E-4</v>
      </c>
    </row>
    <row r="449" spans="2:28" x14ac:dyDescent="0.15">
      <c r="B449" s="2"/>
      <c r="D449" s="3"/>
      <c r="E449" s="4"/>
      <c r="F449" s="9"/>
      <c r="G449" s="4"/>
      <c r="H449" s="9"/>
      <c r="I449" s="9"/>
      <c r="J449" s="9"/>
      <c r="K449" s="9"/>
      <c r="L449" s="9"/>
      <c r="M449" s="9"/>
      <c r="N449" s="9"/>
      <c r="O449" s="9"/>
      <c r="Q449" s="3">
        <f>+'Share Values'!E443</f>
        <v>42541</v>
      </c>
      <c r="R449" s="4">
        <f ca="1">+'Share Values'!CL443</f>
        <v>992861.01199999999</v>
      </c>
      <c r="S449" s="9">
        <f t="shared" ca="1" si="91"/>
        <v>-7.1389880000000128E-3</v>
      </c>
      <c r="T449" s="4">
        <f>+'Share Values'!C443</f>
        <v>14015.1</v>
      </c>
      <c r="U449" s="9">
        <f>Returns!T449/Returns!$T$18-1</f>
        <v>-5.3379172464100844E-2</v>
      </c>
      <c r="V449" s="9"/>
      <c r="W449" s="17">
        <f t="shared" ca="1" si="92"/>
        <v>6.9770458190578921E-3</v>
      </c>
      <c r="X449" s="17">
        <f t="shared" ca="1" si="93"/>
        <v>0</v>
      </c>
      <c r="Y449" s="17" t="str">
        <f t="shared" ca="1" si="94"/>
        <v/>
      </c>
      <c r="Z449" s="17"/>
      <c r="AA449" s="17">
        <f t="shared" si="95"/>
        <v>8.1500237379332763E-3</v>
      </c>
      <c r="AB449" s="17">
        <f t="shared" ca="1" si="96"/>
        <v>-1.1729779188753842E-3</v>
      </c>
    </row>
    <row r="450" spans="2:28" x14ac:dyDescent="0.15">
      <c r="B450" s="2"/>
      <c r="D450" s="3"/>
      <c r="E450" s="4"/>
      <c r="F450" s="9"/>
      <c r="G450" s="4"/>
      <c r="H450" s="9"/>
      <c r="I450" s="9"/>
      <c r="J450" s="9"/>
      <c r="K450" s="9"/>
      <c r="L450" s="9"/>
      <c r="M450" s="9"/>
      <c r="N450" s="9"/>
      <c r="O450" s="9"/>
      <c r="Q450" s="3">
        <f>+'Share Values'!E444</f>
        <v>42542</v>
      </c>
      <c r="R450" s="4">
        <f ca="1">+'Share Values'!CL444</f>
        <v>990823.92200000002</v>
      </c>
      <c r="S450" s="9">
        <f t="shared" ca="1" si="91"/>
        <v>-9.1760779999999764E-3</v>
      </c>
      <c r="T450" s="4">
        <f>+'Share Values'!C444</f>
        <v>14012.3</v>
      </c>
      <c r="U450" s="9">
        <f>Returns!T450/Returns!$T$18-1</f>
        <v>-5.3568292649979088E-2</v>
      </c>
      <c r="V450" s="9"/>
      <c r="W450" s="17">
        <f t="shared" ca="1" si="92"/>
        <v>-2.0517373281648821E-3</v>
      </c>
      <c r="X450" s="17">
        <f t="shared" ca="1" si="93"/>
        <v>-2.0517373281648821E-3</v>
      </c>
      <c r="Y450" s="17">
        <f t="shared" ca="1" si="94"/>
        <v>-2.0517373281648821E-3</v>
      </c>
      <c r="Z450" s="17"/>
      <c r="AA450" s="17">
        <f t="shared" si="95"/>
        <v>-1.997845181269664E-4</v>
      </c>
      <c r="AB450" s="17">
        <f t="shared" ca="1" si="96"/>
        <v>-1.8519528100379157E-3</v>
      </c>
    </row>
    <row r="451" spans="2:28" x14ac:dyDescent="0.15">
      <c r="B451" s="2"/>
      <c r="D451" s="3"/>
      <c r="E451" s="4"/>
      <c r="F451" s="9"/>
      <c r="G451" s="4"/>
      <c r="H451" s="9"/>
      <c r="I451" s="9"/>
      <c r="J451" s="9"/>
      <c r="K451" s="9"/>
      <c r="L451" s="9"/>
      <c r="M451" s="9"/>
      <c r="N451" s="9"/>
      <c r="O451" s="9"/>
      <c r="Q451" s="3">
        <f>+'Share Values'!E445</f>
        <v>42543</v>
      </c>
      <c r="R451" s="4">
        <f ca="1">+'Share Values'!CL445</f>
        <v>987767.61199999996</v>
      </c>
      <c r="S451" s="9">
        <f t="shared" ca="1" si="91"/>
        <v>-1.2232388000000038E-2</v>
      </c>
      <c r="T451" s="4">
        <f>+'Share Values'!C445</f>
        <v>14003.8</v>
      </c>
      <c r="U451" s="9">
        <f>Returns!T451/Returns!$T$18-1</f>
        <v>-5.4142407499966239E-2</v>
      </c>
      <c r="V451" s="9"/>
      <c r="W451" s="17">
        <f t="shared" ca="1" si="92"/>
        <v>-3.0846146647638406E-3</v>
      </c>
      <c r="X451" s="17">
        <f t="shared" ca="1" si="93"/>
        <v>-3.0846146647638406E-3</v>
      </c>
      <c r="Y451" s="17">
        <f t="shared" ca="1" si="94"/>
        <v>-5.1300231738780067E-3</v>
      </c>
      <c r="Z451" s="17"/>
      <c r="AA451" s="17">
        <f t="shared" si="95"/>
        <v>-6.0660990701022488E-4</v>
      </c>
      <c r="AB451" s="17">
        <f t="shared" ca="1" si="96"/>
        <v>-2.4780047577536157E-3</v>
      </c>
    </row>
    <row r="452" spans="2:28" x14ac:dyDescent="0.15">
      <c r="B452" s="2"/>
      <c r="D452" s="3"/>
      <c r="E452" s="4"/>
      <c r="F452" s="9"/>
      <c r="G452" s="4"/>
      <c r="H452" s="9"/>
      <c r="I452" s="9"/>
      <c r="J452" s="9"/>
      <c r="K452" s="9"/>
      <c r="L452" s="9"/>
      <c r="M452" s="9"/>
      <c r="N452" s="9"/>
      <c r="O452" s="9"/>
      <c r="Q452" s="3">
        <f>+'Share Values'!E446</f>
        <v>42544</v>
      </c>
      <c r="R452" s="4">
        <f ca="1">+'Share Values'!CL446</f>
        <v>995585.98199999996</v>
      </c>
      <c r="S452" s="9">
        <f t="shared" ca="1" si="91"/>
        <v>-4.414018000000075E-3</v>
      </c>
      <c r="T452" s="4">
        <f>+'Share Values'!C446</f>
        <v>14131.4</v>
      </c>
      <c r="U452" s="9">
        <f>Returns!T452/Returns!$T$18-1</f>
        <v>-4.5523930457805895E-2</v>
      </c>
      <c r="V452" s="9"/>
      <c r="W452" s="17">
        <f t="shared" ca="1" si="92"/>
        <v>7.9151916959188107E-3</v>
      </c>
      <c r="X452" s="17">
        <f t="shared" ca="1" si="93"/>
        <v>0</v>
      </c>
      <c r="Y452" s="17" t="str">
        <f t="shared" ca="1" si="94"/>
        <v/>
      </c>
      <c r="Z452" s="17"/>
      <c r="AA452" s="17">
        <f t="shared" si="95"/>
        <v>9.1118125080336121E-3</v>
      </c>
      <c r="AB452" s="17">
        <f t="shared" ca="1" si="96"/>
        <v>-1.1966208121148014E-3</v>
      </c>
    </row>
    <row r="453" spans="2:28" x14ac:dyDescent="0.15">
      <c r="B453" s="2"/>
      <c r="D453" s="3"/>
      <c r="E453" s="4"/>
      <c r="F453" s="9"/>
      <c r="G453" s="4"/>
      <c r="H453" s="9"/>
      <c r="I453" s="9"/>
      <c r="J453" s="9"/>
      <c r="K453" s="9"/>
      <c r="L453" s="9"/>
      <c r="M453" s="9"/>
      <c r="N453" s="9"/>
      <c r="O453" s="9"/>
      <c r="Q453" s="3">
        <f>+'Share Values'!E447</f>
        <v>42545</v>
      </c>
      <c r="R453" s="4">
        <f ca="1">+'Share Values'!CL447</f>
        <v>983437.18199999991</v>
      </c>
      <c r="S453" s="9">
        <f t="shared" ca="1" si="91"/>
        <v>-1.6562818000000035E-2</v>
      </c>
      <c r="T453" s="4">
        <f>+'Share Values'!C447</f>
        <v>13891.9</v>
      </c>
      <c r="U453" s="9">
        <f>Returns!T453/Returns!$T$18-1</f>
        <v>-6.1700460642738486E-2</v>
      </c>
      <c r="V453" s="9"/>
      <c r="W453" s="17">
        <f t="shared" ca="1" si="92"/>
        <v>-1.2202662773128536E-2</v>
      </c>
      <c r="X453" s="17">
        <f t="shared" ca="1" si="93"/>
        <v>-1.2202662773128536E-2</v>
      </c>
      <c r="Y453" s="17">
        <f t="shared" ca="1" si="94"/>
        <v>-1.2202662773128536E-2</v>
      </c>
      <c r="Z453" s="17"/>
      <c r="AA453" s="17">
        <f t="shared" si="95"/>
        <v>-1.6948073085469195E-2</v>
      </c>
      <c r="AB453" s="17">
        <f t="shared" ca="1" si="96"/>
        <v>4.7454103123406588E-3</v>
      </c>
    </row>
    <row r="454" spans="2:28" x14ac:dyDescent="0.15">
      <c r="B454" s="2"/>
      <c r="D454" s="3"/>
      <c r="E454" s="4"/>
      <c r="F454" s="9"/>
      <c r="G454" s="4"/>
      <c r="H454" s="9"/>
      <c r="I454" s="9"/>
      <c r="J454" s="9"/>
      <c r="K454" s="9"/>
      <c r="L454" s="9"/>
      <c r="M454" s="9"/>
      <c r="N454" s="9"/>
      <c r="O454" s="9"/>
      <c r="Q454" s="3">
        <f>+'Share Values'!E448</f>
        <v>42548</v>
      </c>
      <c r="R454" s="4">
        <f ca="1">+'Share Values'!CL448</f>
        <v>977087.69200000004</v>
      </c>
      <c r="S454" s="9">
        <f t="shared" ca="1" si="91"/>
        <v>-2.2912307999999992E-2</v>
      </c>
      <c r="T454" s="4">
        <f>+'Share Values'!C448</f>
        <v>13689.8</v>
      </c>
      <c r="U454" s="9">
        <f>Returns!T454/Returns!$T$18-1</f>
        <v>-7.5350885487727504E-2</v>
      </c>
      <c r="V454" s="9"/>
      <c r="W454" s="17">
        <f t="shared" ca="1" si="92"/>
        <v>-6.4564266190211272E-3</v>
      </c>
      <c r="X454" s="17">
        <f t="shared" ca="1" si="93"/>
        <v>-6.4564266190211272E-3</v>
      </c>
      <c r="Y454" s="17">
        <f t="shared" ca="1" si="94"/>
        <v>-1.8580303795398323E-2</v>
      </c>
      <c r="Z454" s="17"/>
      <c r="AA454" s="17">
        <f t="shared" si="95"/>
        <v>-1.4548045983630797E-2</v>
      </c>
      <c r="AB454" s="17">
        <f t="shared" ca="1" si="96"/>
        <v>8.0916193646096701E-3</v>
      </c>
    </row>
    <row r="455" spans="2:28" x14ac:dyDescent="0.15">
      <c r="B455" s="2"/>
      <c r="D455" s="3"/>
      <c r="E455" s="4"/>
      <c r="F455" s="9"/>
      <c r="G455" s="4"/>
      <c r="H455" s="9"/>
      <c r="I455" s="9"/>
      <c r="J455" s="9"/>
      <c r="K455" s="9"/>
      <c r="L455" s="9"/>
      <c r="M455" s="9"/>
      <c r="N455" s="9"/>
      <c r="O455" s="9"/>
      <c r="Q455" s="3">
        <f>+'Share Values'!E449</f>
        <v>42549</v>
      </c>
      <c r="R455" s="4">
        <f ca="1">+'Share Values'!CL449</f>
        <v>985199.63199999998</v>
      </c>
      <c r="S455" s="9">
        <f t="shared" ca="1" si="91"/>
        <v>-1.4800368000000064E-2</v>
      </c>
      <c r="T455" s="4">
        <f>+'Share Values'!C449</f>
        <v>13842.7</v>
      </c>
      <c r="U455" s="9">
        <f>Returns!T455/Returns!$T$18-1</f>
        <v>-6.5023572480311209E-2</v>
      </c>
      <c r="V455" s="9"/>
      <c r="W455" s="17">
        <f t="shared" ca="1" si="92"/>
        <v>8.3021616856062685E-3</v>
      </c>
      <c r="X455" s="17">
        <f t="shared" ca="1" si="93"/>
        <v>0</v>
      </c>
      <c r="Y455" s="17" t="str">
        <f t="shared" ca="1" si="94"/>
        <v/>
      </c>
      <c r="Z455" s="17"/>
      <c r="AA455" s="17">
        <f t="shared" si="95"/>
        <v>1.1168899472600247E-2</v>
      </c>
      <c r="AB455" s="17">
        <f t="shared" ca="1" si="96"/>
        <v>-2.8667377869939781E-3</v>
      </c>
    </row>
    <row r="456" spans="2:28" x14ac:dyDescent="0.15">
      <c r="B456" s="2"/>
      <c r="D456" s="3"/>
      <c r="E456" s="4"/>
      <c r="F456" s="9"/>
      <c r="G456" s="4"/>
      <c r="H456" s="9"/>
      <c r="I456" s="9"/>
      <c r="J456" s="9"/>
      <c r="K456" s="9"/>
      <c r="L456" s="9"/>
      <c r="M456" s="9"/>
      <c r="N456" s="9"/>
      <c r="O456" s="9"/>
      <c r="Q456" s="3">
        <f>+'Share Values'!E450</f>
        <v>42550</v>
      </c>
      <c r="R456" s="4">
        <f ca="1">+'Share Values'!CL450</f>
        <v>993484.14199999976</v>
      </c>
      <c r="S456" s="9">
        <f t="shared" ca="1" si="91"/>
        <v>-6.5158580000002075E-3</v>
      </c>
      <c r="T456" s="4">
        <f>+'Share Values'!C450</f>
        <v>13842.7</v>
      </c>
      <c r="U456" s="9">
        <f>Returns!T456/Returns!$T$18-1</f>
        <v>-6.5023572480311209E-2</v>
      </c>
      <c r="V456" s="9"/>
      <c r="W456" s="17">
        <f t="shared" ca="1" si="92"/>
        <v>8.40896578816408E-3</v>
      </c>
      <c r="X456" s="17">
        <f t="shared" ca="1" si="93"/>
        <v>0</v>
      </c>
      <c r="Y456" s="17" t="str">
        <f t="shared" ca="1" si="94"/>
        <v/>
      </c>
      <c r="Z456" s="17"/>
      <c r="AA456" s="17">
        <f t="shared" si="95"/>
        <v>0</v>
      </c>
      <c r="AB456" s="17">
        <f t="shared" ca="1" si="96"/>
        <v>8.40896578816408E-3</v>
      </c>
    </row>
    <row r="457" spans="2:28" x14ac:dyDescent="0.15">
      <c r="B457" s="2"/>
      <c r="D457" s="3"/>
      <c r="E457" s="4"/>
      <c r="F457" s="9"/>
      <c r="G457" s="4"/>
      <c r="H457" s="9"/>
      <c r="I457" s="9"/>
      <c r="J457" s="9"/>
      <c r="K457" s="9"/>
      <c r="L457" s="9"/>
      <c r="M457" s="9"/>
      <c r="N457" s="9"/>
      <c r="O457" s="9"/>
      <c r="Q457" s="3">
        <f>+'Share Values'!E451</f>
        <v>42551</v>
      </c>
      <c r="R457" s="4">
        <f ca="1">+'Share Values'!CL451</f>
        <v>996235.29200000013</v>
      </c>
      <c r="S457" s="9">
        <f t="shared" ca="1" si="91"/>
        <v>-3.764707999999839E-3</v>
      </c>
      <c r="T457" s="4">
        <f>+'Share Values'!C451</f>
        <v>14064.5</v>
      </c>
      <c r="U457" s="9">
        <f>Returns!T457/Returns!$T$18-1</f>
        <v>-5.0042552041822508E-2</v>
      </c>
      <c r="V457" s="9"/>
      <c r="W457" s="17">
        <f t="shared" ca="1" si="92"/>
        <v>2.7691936727465283E-3</v>
      </c>
      <c r="X457" s="17">
        <f t="shared" ca="1" si="93"/>
        <v>0</v>
      </c>
      <c r="Y457" s="17" t="str">
        <f t="shared" ca="1" si="94"/>
        <v/>
      </c>
      <c r="Z457" s="17"/>
      <c r="AA457" s="17">
        <f t="shared" si="95"/>
        <v>1.6022885708712797E-2</v>
      </c>
      <c r="AB457" s="17">
        <f t="shared" ca="1" si="96"/>
        <v>-1.3253692035966269E-2</v>
      </c>
    </row>
    <row r="458" spans="2:28" x14ac:dyDescent="0.15">
      <c r="B458" s="2"/>
      <c r="D458" s="3"/>
      <c r="E458" s="4"/>
      <c r="F458" s="9"/>
      <c r="G458" s="4"/>
      <c r="H458" s="9"/>
      <c r="I458" s="9"/>
      <c r="J458" s="9"/>
      <c r="K458" s="9"/>
      <c r="L458" s="9"/>
      <c r="M458" s="9"/>
      <c r="N458" s="9"/>
      <c r="O458" s="9"/>
      <c r="Q458" s="3">
        <f>+'Share Values'!E452</f>
        <v>42555</v>
      </c>
      <c r="R458" s="4">
        <f ca="1">+'Share Values'!CL452</f>
        <v>1011713.3119999999</v>
      </c>
      <c r="S458" s="9">
        <f t="shared" ca="1" si="91"/>
        <v>1.171331199999992E-2</v>
      </c>
      <c r="T458" s="4">
        <f>+'Share Values'!C452</f>
        <v>14258.9</v>
      </c>
      <c r="U458" s="9">
        <f>Returns!T458/Returns!$T$18-1</f>
        <v>-3.6912207707998412E-2</v>
      </c>
      <c r="V458" s="9"/>
      <c r="W458" s="17">
        <f t="shared" ca="1" si="92"/>
        <v>1.55365104250893E-2</v>
      </c>
      <c r="X458" s="17">
        <f t="shared" ca="1" si="93"/>
        <v>0</v>
      </c>
      <c r="Y458" s="17" t="str">
        <f t="shared" ca="1" si="94"/>
        <v/>
      </c>
      <c r="Z458" s="17"/>
      <c r="AA458" s="17">
        <f t="shared" si="95"/>
        <v>1.3822034199580502E-2</v>
      </c>
      <c r="AB458" s="17">
        <f t="shared" ca="1" si="96"/>
        <v>1.7144762255087986E-3</v>
      </c>
    </row>
    <row r="459" spans="2:28" x14ac:dyDescent="0.15">
      <c r="B459" s="2"/>
      <c r="D459" s="3"/>
      <c r="E459" s="4"/>
      <c r="F459" s="9"/>
      <c r="G459" s="4"/>
      <c r="H459" s="9"/>
      <c r="I459" s="9"/>
      <c r="J459" s="9"/>
      <c r="K459" s="9"/>
      <c r="L459" s="9"/>
      <c r="M459" s="9"/>
      <c r="N459" s="9"/>
      <c r="O459" s="9"/>
      <c r="Q459" s="3">
        <f>+'Share Values'!E453</f>
        <v>42556</v>
      </c>
      <c r="R459" s="4">
        <f ca="1">+'Share Values'!CL453</f>
        <v>1008953.942</v>
      </c>
      <c r="S459" s="9">
        <f t="shared" ca="1" si="91"/>
        <v>8.9539419999999925E-3</v>
      </c>
      <c r="T459" s="4">
        <f>+'Share Values'!C453</f>
        <v>14219.6</v>
      </c>
      <c r="U459" s="9">
        <f>Returns!T459/Returns!$T$18-1</f>
        <v>-3.9566644602644918E-2</v>
      </c>
      <c r="V459" s="9"/>
      <c r="W459" s="17">
        <f t="shared" ca="1" si="92"/>
        <v>-2.727422845257399E-3</v>
      </c>
      <c r="X459" s="17">
        <f t="shared" ca="1" si="93"/>
        <v>-2.727422845257399E-3</v>
      </c>
      <c r="Y459" s="17">
        <f t="shared" ca="1" si="94"/>
        <v>-2.727422845257399E-3</v>
      </c>
      <c r="Z459" s="17"/>
      <c r="AA459" s="17">
        <f t="shared" si="95"/>
        <v>-2.7561733373541175E-3</v>
      </c>
      <c r="AB459" s="17">
        <f t="shared" ca="1" si="96"/>
        <v>2.8750492096718538E-5</v>
      </c>
    </row>
    <row r="460" spans="2:28" x14ac:dyDescent="0.15">
      <c r="B460" s="2"/>
      <c r="D460" s="3"/>
      <c r="E460" s="4"/>
      <c r="F460" s="9"/>
      <c r="G460" s="4"/>
      <c r="H460" s="9"/>
      <c r="I460" s="9"/>
      <c r="J460" s="9"/>
      <c r="K460" s="9"/>
      <c r="L460" s="9"/>
      <c r="M460" s="9"/>
      <c r="N460" s="9"/>
      <c r="O460" s="9"/>
      <c r="Q460" s="3">
        <f>+'Share Values'!E454</f>
        <v>42557</v>
      </c>
      <c r="R460" s="4">
        <f ca="1">+'Share Values'!CL454</f>
        <v>1010626.662</v>
      </c>
      <c r="S460" s="9">
        <f t="shared" ca="1" si="91"/>
        <v>1.0626661999999953E-2</v>
      </c>
      <c r="T460" s="4">
        <f>+'Share Values'!C454</f>
        <v>14231.1</v>
      </c>
      <c r="U460" s="9">
        <f>Returns!T460/Returns!$T$18-1</f>
        <v>-3.8789900982074021E-2</v>
      </c>
      <c r="V460" s="9"/>
      <c r="W460" s="17">
        <f t="shared" ca="1" si="92"/>
        <v>1.6578754791167771E-3</v>
      </c>
      <c r="X460" s="17">
        <f t="shared" ca="1" si="93"/>
        <v>0</v>
      </c>
      <c r="Y460" s="17" t="str">
        <f t="shared" ca="1" si="94"/>
        <v/>
      </c>
      <c r="Z460" s="17"/>
      <c r="AA460" s="17">
        <f t="shared" si="95"/>
        <v>8.0874286196519485E-4</v>
      </c>
      <c r="AB460" s="17">
        <f t="shared" ca="1" si="96"/>
        <v>8.4913261715158228E-4</v>
      </c>
    </row>
    <row r="461" spans="2:28" x14ac:dyDescent="0.15">
      <c r="B461" s="2"/>
      <c r="D461" s="3"/>
      <c r="E461" s="4"/>
      <c r="F461" s="9"/>
      <c r="G461" s="4"/>
      <c r="H461" s="9"/>
      <c r="I461" s="9"/>
      <c r="J461" s="9"/>
      <c r="K461" s="9"/>
      <c r="L461" s="9"/>
      <c r="M461" s="9"/>
      <c r="N461" s="9"/>
      <c r="O461" s="9"/>
      <c r="Q461" s="3">
        <f>+'Share Values'!E455</f>
        <v>42558</v>
      </c>
      <c r="R461" s="4">
        <f ca="1">+'Share Values'!CL455</f>
        <v>1009911.0320000001</v>
      </c>
      <c r="S461" s="9">
        <f t="shared" ca="1" si="91"/>
        <v>9.9110320000002083E-3</v>
      </c>
      <c r="T461" s="4">
        <f>+'Share Values'!C455</f>
        <v>14134.5</v>
      </c>
      <c r="U461" s="9">
        <f>Returns!T461/Returns!$T$18-1</f>
        <v>-4.5314547394869398E-2</v>
      </c>
      <c r="V461" s="9"/>
      <c r="W461" s="17">
        <f t="shared" ca="1" si="92"/>
        <v>-7.0810520532249566E-4</v>
      </c>
      <c r="X461" s="17">
        <f t="shared" ca="1" si="93"/>
        <v>-7.0810520532249566E-4</v>
      </c>
      <c r="Y461" s="17">
        <f t="shared" ca="1" si="94"/>
        <v>-7.0810520532249566E-4</v>
      </c>
      <c r="Z461" s="17"/>
      <c r="AA461" s="17">
        <f t="shared" si="95"/>
        <v>-6.7879503341273795E-3</v>
      </c>
      <c r="AB461" s="17">
        <f t="shared" ca="1" si="96"/>
        <v>6.0798451288048838E-3</v>
      </c>
    </row>
    <row r="462" spans="2:28" x14ac:dyDescent="0.15">
      <c r="B462" s="2"/>
      <c r="D462" s="3"/>
      <c r="E462" s="4"/>
      <c r="F462" s="9"/>
      <c r="G462" s="4"/>
      <c r="H462" s="9"/>
      <c r="I462" s="9"/>
      <c r="J462" s="9"/>
      <c r="K462" s="9"/>
      <c r="L462" s="9"/>
      <c r="M462" s="9"/>
      <c r="N462" s="9"/>
      <c r="O462" s="9"/>
      <c r="Q462" s="3">
        <f>+'Share Values'!E456</f>
        <v>42559</v>
      </c>
      <c r="R462" s="4">
        <f ca="1">+'Share Values'!CL456</f>
        <v>1017445.922</v>
      </c>
      <c r="S462" s="9">
        <f t="shared" ca="1" si="91"/>
        <v>1.7445922000000058E-2</v>
      </c>
      <c r="T462" s="4">
        <f>+'Share Values'!C456</f>
        <v>14259.8</v>
      </c>
      <c r="U462" s="9">
        <f>Returns!T462/Returns!$T$18-1</f>
        <v>-3.6851419076823322E-2</v>
      </c>
      <c r="V462" s="9"/>
      <c r="W462" s="17">
        <f t="shared" ca="1" si="92"/>
        <v>7.4609443418773846E-3</v>
      </c>
      <c r="X462" s="17">
        <f t="shared" ca="1" si="93"/>
        <v>0</v>
      </c>
      <c r="Y462" s="17" t="str">
        <f t="shared" ca="1" si="94"/>
        <v/>
      </c>
      <c r="Z462" s="17"/>
      <c r="AA462" s="17">
        <f t="shared" si="95"/>
        <v>8.8648342707557948E-3</v>
      </c>
      <c r="AB462" s="17">
        <f t="shared" ca="1" si="96"/>
        <v>-1.4038899288784101E-3</v>
      </c>
    </row>
    <row r="463" spans="2:28" x14ac:dyDescent="0.15">
      <c r="B463" s="2"/>
      <c r="D463" s="3"/>
      <c r="E463" s="4"/>
      <c r="F463" s="9"/>
      <c r="G463" s="4"/>
      <c r="H463" s="9"/>
      <c r="I463" s="9"/>
      <c r="J463" s="9"/>
      <c r="K463" s="9"/>
      <c r="L463" s="9"/>
      <c r="M463" s="9"/>
      <c r="N463" s="9"/>
      <c r="O463" s="9"/>
      <c r="Q463" s="3">
        <f>+'Share Values'!E457</f>
        <v>42562</v>
      </c>
      <c r="R463" s="4">
        <f ca="1">+'Share Values'!CL457</f>
        <v>1026052.5120000001</v>
      </c>
      <c r="S463" s="9">
        <f t="shared" ca="1" si="91"/>
        <v>2.6052512000000139E-2</v>
      </c>
      <c r="T463" s="4">
        <f>+'Share Values'!C457</f>
        <v>14361.9</v>
      </c>
      <c r="U463" s="9">
        <f>Returns!T463/Returns!$T$18-1</f>
        <v>-2.9955286584624541E-2</v>
      </c>
      <c r="V463" s="9"/>
      <c r="W463" s="17">
        <f t="shared" ca="1" si="92"/>
        <v>8.459014689529587E-3</v>
      </c>
      <c r="X463" s="17">
        <f t="shared" ca="1" si="93"/>
        <v>0</v>
      </c>
      <c r="Y463" s="17" t="str">
        <f t="shared" ca="1" si="94"/>
        <v/>
      </c>
      <c r="Z463" s="17"/>
      <c r="AA463" s="17">
        <f t="shared" si="95"/>
        <v>7.1599882186286212E-3</v>
      </c>
      <c r="AB463" s="17">
        <f t="shared" ca="1" si="96"/>
        <v>1.2990264709009658E-3</v>
      </c>
    </row>
    <row r="464" spans="2:28" x14ac:dyDescent="0.15">
      <c r="B464" s="2"/>
      <c r="D464" s="3"/>
      <c r="E464" s="4"/>
      <c r="F464" s="9"/>
      <c r="G464" s="4"/>
      <c r="H464" s="9"/>
      <c r="I464" s="9"/>
      <c r="J464" s="9"/>
      <c r="K464" s="9"/>
      <c r="L464" s="9"/>
      <c r="M464" s="9"/>
      <c r="N464" s="9"/>
      <c r="O464" s="9"/>
      <c r="Q464" s="3">
        <f>+'Share Values'!E458</f>
        <v>42563</v>
      </c>
      <c r="R464" s="4">
        <f ca="1">+'Share Values'!CL458</f>
        <v>1033589.0020000001</v>
      </c>
      <c r="S464" s="9">
        <f t="shared" ca="1" si="91"/>
        <v>3.3589002000000034E-2</v>
      </c>
      <c r="T464" s="4">
        <f>+'Share Values'!C458</f>
        <v>14477.7</v>
      </c>
      <c r="U464" s="9">
        <f>Returns!T464/Returns!$T$18-1</f>
        <v>-2.2133816040093457E-2</v>
      </c>
      <c r="V464" s="9"/>
      <c r="W464" s="17">
        <f t="shared" ca="1" si="92"/>
        <v>7.3451308893632827E-3</v>
      </c>
      <c r="X464" s="17">
        <f t="shared" ca="1" si="93"/>
        <v>0</v>
      </c>
      <c r="Y464" s="17" t="str">
        <f t="shared" ca="1" si="94"/>
        <v/>
      </c>
      <c r="Z464" s="17"/>
      <c r="AA464" s="17">
        <f t="shared" si="95"/>
        <v>8.0630000208887775E-3</v>
      </c>
      <c r="AB464" s="17">
        <f t="shared" ca="1" si="96"/>
        <v>-7.1786913152549481E-4</v>
      </c>
    </row>
    <row r="465" spans="2:28" x14ac:dyDescent="0.15">
      <c r="B465" s="2"/>
      <c r="D465" s="3"/>
      <c r="E465" s="4"/>
      <c r="F465" s="9"/>
      <c r="G465" s="4"/>
      <c r="H465" s="9"/>
      <c r="I465" s="9"/>
      <c r="J465" s="9"/>
      <c r="K465" s="9"/>
      <c r="L465" s="9"/>
      <c r="M465" s="9"/>
      <c r="N465" s="9"/>
      <c r="O465" s="9"/>
      <c r="Q465" s="3">
        <f>+'Share Values'!E459</f>
        <v>42564</v>
      </c>
      <c r="R465" s="4">
        <f ca="1">+'Share Values'!CL459</f>
        <v>1033627.422</v>
      </c>
      <c r="S465" s="9">
        <f t="shared" ca="1" si="91"/>
        <v>3.3627422000000129E-2</v>
      </c>
      <c r="T465" s="4">
        <f>+'Share Values'!C459</f>
        <v>14493.8</v>
      </c>
      <c r="U465" s="9">
        <f>Returns!T465/Returns!$T$18-1</f>
        <v>-2.1046374971294246E-2</v>
      </c>
      <c r="V465" s="9"/>
      <c r="W465" s="17">
        <f t="shared" ca="1" si="92"/>
        <v>3.7171448153516806E-5</v>
      </c>
      <c r="X465" s="17">
        <f t="shared" ca="1" si="93"/>
        <v>0</v>
      </c>
      <c r="Y465" s="17" t="str">
        <f t="shared" ca="1" si="94"/>
        <v/>
      </c>
      <c r="Z465" s="17"/>
      <c r="AA465" s="17">
        <f t="shared" si="95"/>
        <v>1.1120550916234873E-3</v>
      </c>
      <c r="AB465" s="17">
        <f t="shared" ca="1" si="96"/>
        <v>-1.0748836434699705E-3</v>
      </c>
    </row>
    <row r="466" spans="2:28" x14ac:dyDescent="0.15">
      <c r="B466" s="2"/>
      <c r="D466" s="3"/>
      <c r="E466" s="4"/>
      <c r="F466" s="9"/>
      <c r="G466" s="4"/>
      <c r="H466" s="9"/>
      <c r="I466" s="9"/>
      <c r="J466" s="9"/>
      <c r="K466" s="9"/>
      <c r="L466" s="9"/>
      <c r="M466" s="9"/>
      <c r="N466" s="9"/>
      <c r="O466" s="9"/>
      <c r="Q466" s="3">
        <f>+'Share Values'!E460</f>
        <v>42565</v>
      </c>
      <c r="R466" s="4">
        <f ca="1">+'Share Values'!CL460</f>
        <v>1036147.4820000001</v>
      </c>
      <c r="S466" s="9">
        <f t="shared" ref="S466:S529" ca="1" si="97">R466/$R$18-1</f>
        <v>3.6147482000000064E-2</v>
      </c>
      <c r="T466" s="4">
        <f>+'Share Values'!C460</f>
        <v>14514.5</v>
      </c>
      <c r="U466" s="9">
        <f>Returns!T466/Returns!$T$18-1</f>
        <v>-1.964823645426661E-2</v>
      </c>
      <c r="V466" s="9"/>
      <c r="W466" s="17">
        <f t="shared" ca="1" si="92"/>
        <v>2.4380738613958286E-3</v>
      </c>
      <c r="X466" s="17">
        <f t="shared" ca="1" si="93"/>
        <v>0</v>
      </c>
      <c r="Y466" s="17" t="str">
        <f t="shared" ca="1" si="94"/>
        <v/>
      </c>
      <c r="Z466" s="17"/>
      <c r="AA466" s="17">
        <f t="shared" si="95"/>
        <v>1.4281968841849402E-3</v>
      </c>
      <c r="AB466" s="17">
        <f t="shared" ca="1" si="96"/>
        <v>1.0098769772108884E-3</v>
      </c>
    </row>
    <row r="467" spans="2:28" x14ac:dyDescent="0.15">
      <c r="B467" s="2"/>
      <c r="D467" s="3"/>
      <c r="E467" s="4"/>
      <c r="F467" s="9"/>
      <c r="G467" s="4"/>
      <c r="H467" s="9"/>
      <c r="I467" s="9"/>
      <c r="J467" s="9"/>
      <c r="K467" s="9"/>
      <c r="L467" s="9"/>
      <c r="M467" s="9"/>
      <c r="N467" s="9"/>
      <c r="O467" s="9"/>
      <c r="Q467" s="3">
        <f>+'Share Values'!E461</f>
        <v>42566</v>
      </c>
      <c r="R467" s="4">
        <f ca="1">+'Share Values'!CL461</f>
        <v>1033006.7720000001</v>
      </c>
      <c r="S467" s="9">
        <f t="shared" ca="1" si="97"/>
        <v>3.3006772000000018E-2</v>
      </c>
      <c r="T467" s="4">
        <f>+'Share Values'!C461</f>
        <v>14482.4</v>
      </c>
      <c r="U467" s="9">
        <f>Returns!T467/Returns!$T$18-1</f>
        <v>-2.1816364299512392E-2</v>
      </c>
      <c r="V467" s="9"/>
      <c r="W467" s="17">
        <f t="shared" ca="1" si="92"/>
        <v>-3.03114185437936E-3</v>
      </c>
      <c r="X467" s="17">
        <f t="shared" ca="1" si="93"/>
        <v>-3.03114185437936E-3</v>
      </c>
      <c r="Y467" s="17">
        <f t="shared" ca="1" si="94"/>
        <v>-3.03114185437936E-3</v>
      </c>
      <c r="Z467" s="17"/>
      <c r="AA467" s="17">
        <f t="shared" si="95"/>
        <v>-2.2115815219263535E-3</v>
      </c>
      <c r="AB467" s="17">
        <f t="shared" ca="1" si="96"/>
        <v>-8.1956033245300652E-4</v>
      </c>
    </row>
    <row r="468" spans="2:28" x14ac:dyDescent="0.15">
      <c r="B468" s="2"/>
      <c r="D468" s="3"/>
      <c r="E468" s="4"/>
      <c r="F468" s="9"/>
      <c r="G468" s="4"/>
      <c r="H468" s="9"/>
      <c r="I468" s="9"/>
      <c r="J468" s="9"/>
      <c r="K468" s="9"/>
      <c r="L468" s="9"/>
      <c r="M468" s="9"/>
      <c r="N468" s="9"/>
      <c r="O468" s="9"/>
      <c r="Q468" s="3">
        <f>+'Share Values'!E462</f>
        <v>42569</v>
      </c>
      <c r="R468" s="4">
        <f ca="1">+'Share Values'!CL462</f>
        <v>1037684.8119999999</v>
      </c>
      <c r="S468" s="9">
        <f t="shared" ca="1" si="97"/>
        <v>3.7684811999999956E-2</v>
      </c>
      <c r="T468" s="4">
        <f>+'Share Values'!C462</f>
        <v>14532.4</v>
      </c>
      <c r="U468" s="9">
        <f>Returns!T468/Returns!$T$18-1</f>
        <v>-1.8439218123117218E-2</v>
      </c>
      <c r="V468" s="9"/>
      <c r="W468" s="17">
        <f t="shared" ref="W468:W531" ca="1" si="98">(R468/R467)-1</f>
        <v>4.5285666336365438E-3</v>
      </c>
      <c r="X468" s="17">
        <f t="shared" ref="X468:X531" ca="1" si="99">IF(W468&lt;0,W468,0)</f>
        <v>0</v>
      </c>
      <c r="Y468" s="17" t="str">
        <f t="shared" ref="Y468:Y531" ca="1" si="100">IF(AND(X468&lt;0,X467&lt;0),(1+X468)*(1+Y467)-1,IF(X468&lt;0,X468,""))</f>
        <v/>
      </c>
      <c r="Z468" s="17"/>
      <c r="AA468" s="17">
        <f t="shared" ref="AA468:AA531" si="101">+T468/T467-1</f>
        <v>3.4524664420261253E-3</v>
      </c>
      <c r="AB468" s="17">
        <f t="shared" ref="AB468:AB531" ca="1" si="102">+W468-AA468</f>
        <v>1.0761001916104185E-3</v>
      </c>
    </row>
    <row r="469" spans="2:28" x14ac:dyDescent="0.15">
      <c r="B469" s="2"/>
      <c r="D469" s="3"/>
      <c r="E469" s="4"/>
      <c r="F469" s="9"/>
      <c r="G469" s="4"/>
      <c r="H469" s="9"/>
      <c r="I469" s="9"/>
      <c r="J469" s="9"/>
      <c r="K469" s="9"/>
      <c r="L469" s="9"/>
      <c r="M469" s="9"/>
      <c r="N469" s="9"/>
      <c r="O469" s="9"/>
      <c r="Q469" s="3">
        <f>+'Share Values'!E463</f>
        <v>42570</v>
      </c>
      <c r="R469" s="4">
        <f ca="1">+'Share Values'!CL463</f>
        <v>1035781.5220000001</v>
      </c>
      <c r="S469" s="9">
        <f t="shared" ca="1" si="97"/>
        <v>3.5781522000000177E-2</v>
      </c>
      <c r="T469" s="4">
        <f>+'Share Values'!C463</f>
        <v>14524.6</v>
      </c>
      <c r="U469" s="9">
        <f>Returns!T469/Returns!$T$18-1</f>
        <v>-1.896605292663478E-2</v>
      </c>
      <c r="V469" s="9"/>
      <c r="W469" s="17">
        <f t="shared" ca="1" si="98"/>
        <v>-1.8341696611434699E-3</v>
      </c>
      <c r="X469" s="17">
        <f t="shared" ca="1" si="99"/>
        <v>-1.8341696611434699E-3</v>
      </c>
      <c r="Y469" s="17">
        <f t="shared" ca="1" si="100"/>
        <v>-1.8341696611434699E-3</v>
      </c>
      <c r="Z469" s="17"/>
      <c r="AA469" s="17">
        <f t="shared" si="101"/>
        <v>-5.3673171671575481E-4</v>
      </c>
      <c r="AB469" s="17">
        <f t="shared" ca="1" si="102"/>
        <v>-1.2974379444277151E-3</v>
      </c>
    </row>
    <row r="470" spans="2:28" x14ac:dyDescent="0.15">
      <c r="B470" s="2"/>
      <c r="D470" s="3"/>
      <c r="E470" s="4"/>
      <c r="F470" s="9"/>
      <c r="G470" s="4"/>
      <c r="H470" s="9"/>
      <c r="I470" s="9"/>
      <c r="J470" s="9"/>
      <c r="K470" s="9"/>
      <c r="L470" s="9"/>
      <c r="M470" s="9"/>
      <c r="N470" s="9"/>
      <c r="O470" s="9"/>
      <c r="Q470" s="3">
        <f>+'Share Values'!E464</f>
        <v>42571</v>
      </c>
      <c r="R470" s="4">
        <f ca="1">+'Share Values'!CL464</f>
        <v>1031893.2719999999</v>
      </c>
      <c r="S470" s="9">
        <f t="shared" ca="1" si="97"/>
        <v>3.1893271999999806E-2</v>
      </c>
      <c r="T470" s="4">
        <f>+'Share Values'!C464</f>
        <v>14533.6</v>
      </c>
      <c r="U470" s="9">
        <f>Returns!T470/Returns!$T$18-1</f>
        <v>-1.8358166614883764E-2</v>
      </c>
      <c r="V470" s="9"/>
      <c r="W470" s="17">
        <f t="shared" ca="1" si="98"/>
        <v>-3.753928717025512E-3</v>
      </c>
      <c r="X470" s="17">
        <f t="shared" ca="1" si="99"/>
        <v>-3.753928717025512E-3</v>
      </c>
      <c r="Y470" s="17">
        <f t="shared" ca="1" si="100"/>
        <v>-5.5812130360061163E-3</v>
      </c>
      <c r="Z470" s="17"/>
      <c r="AA470" s="17">
        <f t="shared" si="101"/>
        <v>6.1963840656531488E-4</v>
      </c>
      <c r="AB470" s="17">
        <f t="shared" ca="1" si="102"/>
        <v>-4.3735671235908269E-3</v>
      </c>
    </row>
    <row r="471" spans="2:28" x14ac:dyDescent="0.15">
      <c r="B471" s="2"/>
      <c r="D471" s="3"/>
      <c r="E471" s="4"/>
      <c r="F471" s="9"/>
      <c r="G471" s="4"/>
      <c r="H471" s="9"/>
      <c r="I471" s="9"/>
      <c r="J471" s="9"/>
      <c r="K471" s="9"/>
      <c r="L471" s="9"/>
      <c r="M471" s="9"/>
      <c r="N471" s="9"/>
      <c r="O471" s="9"/>
      <c r="Q471" s="3">
        <f>+'Share Values'!E465</f>
        <v>42572</v>
      </c>
      <c r="R471" s="4">
        <f ca="1">+'Share Values'!CL465</f>
        <v>1038290.7419999999</v>
      </c>
      <c r="S471" s="9">
        <f t="shared" ca="1" si="97"/>
        <v>3.8290741999999822E-2</v>
      </c>
      <c r="T471" s="4">
        <f>+'Share Values'!C465</f>
        <v>14565.8</v>
      </c>
      <c r="U471" s="9">
        <f>Returns!T471/Returns!$T$18-1</f>
        <v>-1.6183284477285342E-2</v>
      </c>
      <c r="V471" s="9"/>
      <c r="W471" s="17">
        <f t="shared" ca="1" si="98"/>
        <v>6.1997400056699181E-3</v>
      </c>
      <c r="X471" s="17">
        <f t="shared" ca="1" si="99"/>
        <v>0</v>
      </c>
      <c r="Y471" s="17" t="str">
        <f t="shared" ca="1" si="100"/>
        <v/>
      </c>
      <c r="Z471" s="17"/>
      <c r="AA471" s="17">
        <f t="shared" si="101"/>
        <v>2.2155556778773455E-3</v>
      </c>
      <c r="AB471" s="17">
        <f t="shared" ca="1" si="102"/>
        <v>3.9841843277925726E-3</v>
      </c>
    </row>
    <row r="472" spans="2:28" x14ac:dyDescent="0.15">
      <c r="B472" s="2"/>
      <c r="D472" s="3"/>
      <c r="E472" s="4"/>
      <c r="F472" s="9"/>
      <c r="G472" s="4"/>
      <c r="H472" s="9"/>
      <c r="I472" s="9"/>
      <c r="J472" s="9"/>
      <c r="K472" s="9"/>
      <c r="L472" s="9"/>
      <c r="M472" s="9"/>
      <c r="N472" s="9"/>
      <c r="O472" s="9"/>
      <c r="Q472" s="3">
        <f>+'Share Values'!E466</f>
        <v>42573</v>
      </c>
      <c r="R472" s="4">
        <f ca="1">+'Share Values'!CL466</f>
        <v>1041122.9820000001</v>
      </c>
      <c r="S472" s="9">
        <f t="shared" ca="1" si="97"/>
        <v>4.1122982000000086E-2</v>
      </c>
      <c r="T472" s="4">
        <f>+'Share Values'!C466</f>
        <v>14600.7</v>
      </c>
      <c r="U472" s="9">
        <f>Returns!T472/Returns!$T$18-1</f>
        <v>-1.3826036446161427E-2</v>
      </c>
      <c r="V472" s="9"/>
      <c r="W472" s="17">
        <f t="shared" ca="1" si="98"/>
        <v>2.7277908638043691E-3</v>
      </c>
      <c r="X472" s="17">
        <f t="shared" ca="1" si="99"/>
        <v>0</v>
      </c>
      <c r="Y472" s="17" t="str">
        <f t="shared" ca="1" si="100"/>
        <v/>
      </c>
      <c r="Z472" s="17"/>
      <c r="AA472" s="17">
        <f t="shared" si="101"/>
        <v>2.396023562042604E-3</v>
      </c>
      <c r="AB472" s="17">
        <f t="shared" ca="1" si="102"/>
        <v>3.3176730176176505E-4</v>
      </c>
    </row>
    <row r="473" spans="2:28" x14ac:dyDescent="0.15">
      <c r="B473" s="2"/>
      <c r="D473" s="3"/>
      <c r="E473" s="4"/>
      <c r="F473" s="9"/>
      <c r="G473" s="4"/>
      <c r="H473" s="9"/>
      <c r="I473" s="9"/>
      <c r="J473" s="9"/>
      <c r="K473" s="9"/>
      <c r="L473" s="9"/>
      <c r="M473" s="9"/>
      <c r="N473" s="9"/>
      <c r="O473" s="9"/>
      <c r="Q473" s="3">
        <f>+'Share Values'!E467</f>
        <v>42576</v>
      </c>
      <c r="R473" s="4">
        <f ca="1">+'Share Values'!CL467</f>
        <v>1034599.8019999999</v>
      </c>
      <c r="S473" s="9">
        <f t="shared" ca="1" si="97"/>
        <v>3.4599802000000013E-2</v>
      </c>
      <c r="T473" s="4">
        <f>+'Share Values'!C467</f>
        <v>14498.1</v>
      </c>
      <c r="U473" s="9">
        <f>Returns!T473/Returns!$T$18-1</f>
        <v>-2.0755940400124184E-2</v>
      </c>
      <c r="V473" s="9"/>
      <c r="W473" s="17">
        <f t="shared" ca="1" si="98"/>
        <v>-6.265523010037799E-3</v>
      </c>
      <c r="X473" s="17">
        <f t="shared" ca="1" si="99"/>
        <v>-6.265523010037799E-3</v>
      </c>
      <c r="Y473" s="17">
        <f t="shared" ca="1" si="100"/>
        <v>-6.265523010037799E-3</v>
      </c>
      <c r="Z473" s="17"/>
      <c r="AA473" s="17">
        <f t="shared" si="101"/>
        <v>-7.027060346421754E-3</v>
      </c>
      <c r="AB473" s="17">
        <f t="shared" ca="1" si="102"/>
        <v>7.6153733638395504E-4</v>
      </c>
    </row>
    <row r="474" spans="2:28" x14ac:dyDescent="0.15">
      <c r="B474" s="2"/>
      <c r="D474" s="3"/>
      <c r="E474" s="4"/>
      <c r="F474" s="9"/>
      <c r="G474" s="4"/>
      <c r="H474" s="9"/>
      <c r="I474" s="9"/>
      <c r="J474" s="9"/>
      <c r="K474" s="9"/>
      <c r="L474" s="9"/>
      <c r="M474" s="9"/>
      <c r="N474" s="9"/>
      <c r="O474" s="9"/>
      <c r="Q474" s="3">
        <f>+'Share Values'!E468</f>
        <v>42577</v>
      </c>
      <c r="R474" s="4">
        <f ca="1">+'Share Values'!CL468</f>
        <v>1038013.2319999998</v>
      </c>
      <c r="S474" s="9">
        <f t="shared" ca="1" si="97"/>
        <v>3.8013231999999952E-2</v>
      </c>
      <c r="T474" s="4">
        <f>+'Share Values'!C468</f>
        <v>14550</v>
      </c>
      <c r="U474" s="9">
        <f>Returns!T474/Returns!$T$18-1</f>
        <v>-1.725046266902619E-2</v>
      </c>
      <c r="V474" s="9"/>
      <c r="W474" s="17">
        <f t="shared" ca="1" si="98"/>
        <v>3.2992757135670292E-3</v>
      </c>
      <c r="X474" s="17">
        <f t="shared" ca="1" si="99"/>
        <v>0</v>
      </c>
      <c r="Y474" s="17" t="str">
        <f t="shared" ca="1" si="100"/>
        <v/>
      </c>
      <c r="Z474" s="17"/>
      <c r="AA474" s="17">
        <f t="shared" si="101"/>
        <v>3.5797794193721533E-3</v>
      </c>
      <c r="AB474" s="17">
        <f t="shared" ca="1" si="102"/>
        <v>-2.8050370580512407E-4</v>
      </c>
    </row>
    <row r="475" spans="2:28" x14ac:dyDescent="0.15">
      <c r="B475" s="2"/>
      <c r="D475" s="3"/>
      <c r="E475" s="4"/>
      <c r="F475" s="9"/>
      <c r="G475" s="4"/>
      <c r="H475" s="9"/>
      <c r="I475" s="9"/>
      <c r="J475" s="9"/>
      <c r="K475" s="9"/>
      <c r="L475" s="9"/>
      <c r="M475" s="9"/>
      <c r="N475" s="9"/>
      <c r="O475" s="9"/>
      <c r="Q475" s="3">
        <f>+'Share Values'!E469</f>
        <v>42578</v>
      </c>
      <c r="R475" s="4">
        <f ca="1">+'Share Values'!CL469</f>
        <v>1045380.3320000002</v>
      </c>
      <c r="S475" s="9">
        <f t="shared" ca="1" si="97"/>
        <v>4.5380332000000134E-2</v>
      </c>
      <c r="T475" s="4">
        <f>+'Share Values'!C469</f>
        <v>14546.5</v>
      </c>
      <c r="U475" s="9">
        <f>Returns!T475/Returns!$T$18-1</f>
        <v>-1.7486862901373801E-2</v>
      </c>
      <c r="V475" s="9"/>
      <c r="W475" s="17">
        <f t="shared" ca="1" si="98"/>
        <v>7.0973083703429474E-3</v>
      </c>
      <c r="X475" s="17">
        <f t="shared" ca="1" si="99"/>
        <v>0</v>
      </c>
      <c r="Y475" s="17" t="str">
        <f t="shared" ca="1" si="100"/>
        <v/>
      </c>
      <c r="Z475" s="17"/>
      <c r="AA475" s="17">
        <f t="shared" si="101"/>
        <v>-2.405498281786711E-4</v>
      </c>
      <c r="AB475" s="17">
        <f t="shared" ca="1" si="102"/>
        <v>7.3378581985216185E-3</v>
      </c>
    </row>
    <row r="476" spans="2:28" x14ac:dyDescent="0.15">
      <c r="B476" s="2"/>
      <c r="D476" s="3"/>
      <c r="E476" s="4"/>
      <c r="F476" s="9"/>
      <c r="G476" s="4"/>
      <c r="H476" s="9"/>
      <c r="I476" s="9"/>
      <c r="J476" s="9"/>
      <c r="K476" s="9"/>
      <c r="L476" s="9"/>
      <c r="M476" s="9"/>
      <c r="N476" s="9"/>
      <c r="O476" s="9"/>
      <c r="Q476" s="3">
        <f>+'Share Values'!E470</f>
        <v>42579</v>
      </c>
      <c r="R476" s="4">
        <f ca="1">+'Share Values'!CL470</f>
        <v>1046143.9528000001</v>
      </c>
      <c r="S476" s="9">
        <f t="shared" ca="1" si="97"/>
        <v>4.6143952800000054E-2</v>
      </c>
      <c r="T476" s="4">
        <f>+'Share Values'!C470</f>
        <v>14552.7</v>
      </c>
      <c r="U476" s="9">
        <f>Returns!T476/Returns!$T$18-1</f>
        <v>-1.7068096775500807E-2</v>
      </c>
      <c r="V476" s="9"/>
      <c r="W476" s="17">
        <f t="shared" ca="1" si="98"/>
        <v>7.3047174949136817E-4</v>
      </c>
      <c r="X476" s="17">
        <f t="shared" ca="1" si="99"/>
        <v>0</v>
      </c>
      <c r="Y476" s="17" t="str">
        <f t="shared" ca="1" si="100"/>
        <v/>
      </c>
      <c r="Z476" s="17"/>
      <c r="AA476" s="17">
        <f t="shared" si="101"/>
        <v>4.262193654831492E-4</v>
      </c>
      <c r="AB476" s="17">
        <f t="shared" ca="1" si="102"/>
        <v>3.0425238400821897E-4</v>
      </c>
    </row>
    <row r="477" spans="2:28" x14ac:dyDescent="0.15">
      <c r="B477" s="2"/>
      <c r="D477" s="3"/>
      <c r="E477" s="4"/>
      <c r="F477" s="9"/>
      <c r="G477" s="4"/>
      <c r="H477" s="9"/>
      <c r="I477" s="9"/>
      <c r="J477" s="9"/>
      <c r="K477" s="9"/>
      <c r="L477" s="9"/>
      <c r="M477" s="9"/>
      <c r="N477" s="9"/>
      <c r="O477" s="9"/>
      <c r="Q477" s="3">
        <f>+'Share Values'!E471</f>
        <v>42580</v>
      </c>
      <c r="R477" s="4">
        <f ca="1">+'Share Values'!CL471</f>
        <v>1050830.0620000002</v>
      </c>
      <c r="S477" s="9">
        <f t="shared" ca="1" si="97"/>
        <v>5.0830062000000176E-2</v>
      </c>
      <c r="T477" s="4">
        <f>+'Share Values'!C471</f>
        <v>14582.7</v>
      </c>
      <c r="U477" s="9">
        <f>Returns!T477/Returns!$T$18-1</f>
        <v>-1.5041809069663681E-2</v>
      </c>
      <c r="V477" s="9"/>
      <c r="W477" s="17">
        <f t="shared" ca="1" si="98"/>
        <v>4.4794114495023685E-3</v>
      </c>
      <c r="X477" s="17">
        <f t="shared" ca="1" si="99"/>
        <v>0</v>
      </c>
      <c r="Y477" s="17" t="str">
        <f t="shared" ca="1" si="100"/>
        <v/>
      </c>
      <c r="Z477" s="17"/>
      <c r="AA477" s="17">
        <f t="shared" si="101"/>
        <v>2.061473128697866E-3</v>
      </c>
      <c r="AB477" s="17">
        <f t="shared" ca="1" si="102"/>
        <v>2.4179383208045024E-3</v>
      </c>
    </row>
    <row r="478" spans="2:28" x14ac:dyDescent="0.15">
      <c r="B478" s="2"/>
      <c r="D478" s="3"/>
      <c r="E478" s="4"/>
      <c r="F478" s="9"/>
      <c r="G478" s="4"/>
      <c r="H478" s="9"/>
      <c r="I478" s="9"/>
      <c r="J478" s="9"/>
      <c r="K478" s="9"/>
      <c r="L478" s="9"/>
      <c r="M478" s="9"/>
      <c r="N478" s="9"/>
      <c r="O478" s="9"/>
      <c r="Q478" s="3">
        <f>+'Share Values'!E472</f>
        <v>42584</v>
      </c>
      <c r="R478" s="4">
        <f ca="1">+'Share Values'!CL472</f>
        <v>1051686.6102</v>
      </c>
      <c r="S478" s="9">
        <f t="shared" ca="1" si="97"/>
        <v>5.1686610199999983E-2</v>
      </c>
      <c r="T478" s="4">
        <f>+'Share Values'!C472</f>
        <v>14477</v>
      </c>
      <c r="U478" s="9">
        <f>Returns!T478/Returns!$T$18-1</f>
        <v>-2.2181096086562935E-2</v>
      </c>
      <c r="V478" s="9"/>
      <c r="W478" s="17">
        <f t="shared" ca="1" si="98"/>
        <v>8.1511581270299338E-4</v>
      </c>
      <c r="X478" s="17">
        <f t="shared" ca="1" si="99"/>
        <v>0</v>
      </c>
      <c r="Y478" s="17" t="str">
        <f t="shared" ca="1" si="100"/>
        <v/>
      </c>
      <c r="Z478" s="17"/>
      <c r="AA478" s="17">
        <f t="shared" si="101"/>
        <v>-7.2483147839563777E-3</v>
      </c>
      <c r="AB478" s="17">
        <f t="shared" ca="1" si="102"/>
        <v>8.0634305966593711E-3</v>
      </c>
    </row>
    <row r="479" spans="2:28" x14ac:dyDescent="0.15">
      <c r="B479" s="2"/>
      <c r="D479" s="3"/>
      <c r="E479" s="4"/>
      <c r="F479" s="9"/>
      <c r="G479" s="4"/>
      <c r="H479" s="9"/>
      <c r="I479" s="9"/>
      <c r="J479" s="9"/>
      <c r="K479" s="9"/>
      <c r="L479" s="9"/>
      <c r="M479" s="9"/>
      <c r="N479" s="9"/>
      <c r="O479" s="9"/>
      <c r="Q479" s="3">
        <f>+'Share Values'!E473</f>
        <v>42585</v>
      </c>
      <c r="R479" s="4">
        <f ca="1">+'Share Values'!CL473</f>
        <v>1054125.2720000001</v>
      </c>
      <c r="S479" s="9">
        <f t="shared" ca="1" si="97"/>
        <v>5.4125272000000058E-2</v>
      </c>
      <c r="T479" s="4">
        <f>+'Share Values'!C473</f>
        <v>14512.1</v>
      </c>
      <c r="U479" s="9">
        <f>Returns!T479/Returns!$T$18-1</f>
        <v>-1.9810339470733629E-2</v>
      </c>
      <c r="V479" s="9"/>
      <c r="W479" s="17">
        <f t="shared" ca="1" si="98"/>
        <v>2.31881035314907E-3</v>
      </c>
      <c r="X479" s="17">
        <f t="shared" ca="1" si="99"/>
        <v>0</v>
      </c>
      <c r="Y479" s="17" t="str">
        <f t="shared" ca="1" si="100"/>
        <v/>
      </c>
      <c r="Z479" s="17"/>
      <c r="AA479" s="17">
        <f t="shared" si="101"/>
        <v>2.4245354700560551E-3</v>
      </c>
      <c r="AB479" s="17">
        <f t="shared" ca="1" si="102"/>
        <v>-1.0572511690698505E-4</v>
      </c>
    </row>
    <row r="480" spans="2:28" x14ac:dyDescent="0.15">
      <c r="B480" s="2"/>
      <c r="D480" s="3"/>
      <c r="E480" s="4"/>
      <c r="F480" s="9"/>
      <c r="G480" s="4"/>
      <c r="H480" s="9"/>
      <c r="I480" s="9"/>
      <c r="J480" s="9"/>
      <c r="K480" s="9"/>
      <c r="L480" s="9"/>
      <c r="M480" s="9"/>
      <c r="N480" s="9"/>
      <c r="O480" s="9"/>
      <c r="Q480" s="3">
        <f>+'Share Values'!E474</f>
        <v>42586</v>
      </c>
      <c r="R480" s="4">
        <f ca="1">+'Share Values'!CL474</f>
        <v>1054355.902</v>
      </c>
      <c r="S480" s="9">
        <f t="shared" ca="1" si="97"/>
        <v>5.4355901999999956E-2</v>
      </c>
      <c r="T480" s="4">
        <f>+'Share Values'!C474</f>
        <v>14528.8</v>
      </c>
      <c r="U480" s="9">
        <f>Returns!T480/Returns!$T$18-1</f>
        <v>-1.8682372647817691E-2</v>
      </c>
      <c r="V480" s="9"/>
      <c r="W480" s="17">
        <f t="shared" ca="1" si="98"/>
        <v>2.1878803793629054E-4</v>
      </c>
      <c r="X480" s="17">
        <f t="shared" ca="1" si="99"/>
        <v>0</v>
      </c>
      <c r="Y480" s="17" t="str">
        <f t="shared" ca="1" si="100"/>
        <v/>
      </c>
      <c r="Z480" s="17"/>
      <c r="AA480" s="17">
        <f t="shared" si="101"/>
        <v>1.1507638453427393E-3</v>
      </c>
      <c r="AB480" s="17">
        <f t="shared" ca="1" si="102"/>
        <v>-9.3197580740644881E-4</v>
      </c>
    </row>
    <row r="481" spans="2:28" x14ac:dyDescent="0.15">
      <c r="B481" s="2"/>
      <c r="D481" s="3"/>
      <c r="E481" s="4"/>
      <c r="F481" s="9"/>
      <c r="G481" s="4"/>
      <c r="H481" s="9"/>
      <c r="I481" s="9"/>
      <c r="J481" s="9"/>
      <c r="K481" s="9"/>
      <c r="L481" s="9"/>
      <c r="M481" s="9"/>
      <c r="N481" s="9"/>
      <c r="O481" s="9"/>
      <c r="Q481" s="3">
        <f>+'Share Values'!E475</f>
        <v>42587</v>
      </c>
      <c r="R481" s="4">
        <f ca="1">+'Share Values'!CL475</f>
        <v>1060620.0220000001</v>
      </c>
      <c r="S481" s="9">
        <f t="shared" ca="1" si="97"/>
        <v>6.0620022000000162E-2</v>
      </c>
      <c r="T481" s="4">
        <f>+'Share Values'!C475</f>
        <v>14648.8</v>
      </c>
      <c r="U481" s="9">
        <f>Returns!T481/Returns!$T$18-1</f>
        <v>-1.0577221824469518E-2</v>
      </c>
      <c r="V481" s="9"/>
      <c r="W481" s="17">
        <f t="shared" ca="1" si="98"/>
        <v>5.9411817092480668E-3</v>
      </c>
      <c r="X481" s="17">
        <f t="shared" ca="1" si="99"/>
        <v>0</v>
      </c>
      <c r="Y481" s="17" t="str">
        <f t="shared" ca="1" si="100"/>
        <v/>
      </c>
      <c r="Z481" s="17"/>
      <c r="AA481" s="17">
        <f t="shared" si="101"/>
        <v>8.2594570783547372E-3</v>
      </c>
      <c r="AB481" s="17">
        <f t="shared" ca="1" si="102"/>
        <v>-2.3182753691066704E-3</v>
      </c>
    </row>
    <row r="482" spans="2:28" x14ac:dyDescent="0.15">
      <c r="B482" s="2"/>
      <c r="D482" s="3"/>
      <c r="E482" s="4"/>
      <c r="F482" s="9"/>
      <c r="G482" s="4"/>
      <c r="H482" s="9"/>
      <c r="I482" s="9"/>
      <c r="J482" s="9"/>
      <c r="K482" s="9"/>
      <c r="L482" s="9"/>
      <c r="M482" s="9"/>
      <c r="N482" s="9"/>
      <c r="O482" s="9"/>
      <c r="Q482" s="3">
        <f>+'Share Values'!E476</f>
        <v>42590</v>
      </c>
      <c r="R482" s="4">
        <f ca="1">+'Share Values'!CL476</f>
        <v>1067730.5020000001</v>
      </c>
      <c r="S482" s="9">
        <f t="shared" ca="1" si="97"/>
        <v>6.7730502000000081E-2</v>
      </c>
      <c r="T482" s="4">
        <f>+'Share Values'!C476</f>
        <v>14755.6</v>
      </c>
      <c r="U482" s="9">
        <f>Returns!T482/Returns!$T$18-1</f>
        <v>-3.3636375916894501E-3</v>
      </c>
      <c r="V482" s="9"/>
      <c r="W482" s="17">
        <f t="shared" ca="1" si="98"/>
        <v>6.7040786073335745E-3</v>
      </c>
      <c r="X482" s="17">
        <f t="shared" ca="1" si="99"/>
        <v>0</v>
      </c>
      <c r="Y482" s="17" t="str">
        <f t="shared" ca="1" si="100"/>
        <v/>
      </c>
      <c r="Z482" s="17"/>
      <c r="AA482" s="17">
        <f t="shared" si="101"/>
        <v>7.2906995794879137E-3</v>
      </c>
      <c r="AB482" s="17">
        <f t="shared" ca="1" si="102"/>
        <v>-5.8662097215433917E-4</v>
      </c>
    </row>
    <row r="483" spans="2:28" x14ac:dyDescent="0.15">
      <c r="B483" s="2"/>
      <c r="D483" s="3"/>
      <c r="E483" s="4"/>
      <c r="F483" s="9"/>
      <c r="G483" s="4"/>
      <c r="H483" s="9"/>
      <c r="I483" s="9"/>
      <c r="J483" s="9"/>
      <c r="K483" s="9"/>
      <c r="L483" s="9"/>
      <c r="M483" s="9"/>
      <c r="N483" s="9"/>
      <c r="O483" s="9"/>
      <c r="Q483" s="3">
        <f>+'Share Values'!E477</f>
        <v>42591</v>
      </c>
      <c r="R483" s="4">
        <f ca="1">+'Share Values'!CL477</f>
        <v>1070204.682</v>
      </c>
      <c r="S483" s="9">
        <f t="shared" ca="1" si="97"/>
        <v>7.0204681999999963E-2</v>
      </c>
      <c r="T483" s="4">
        <f>+'Share Values'!C477</f>
        <v>14801.2</v>
      </c>
      <c r="U483" s="9">
        <f>Returns!T483/Returns!$T$18-1</f>
        <v>-2.836802788170889E-4</v>
      </c>
      <c r="V483" s="9"/>
      <c r="W483" s="17">
        <f t="shared" ca="1" si="98"/>
        <v>2.3172326681362154E-3</v>
      </c>
      <c r="X483" s="17">
        <f t="shared" ca="1" si="99"/>
        <v>0</v>
      </c>
      <c r="Y483" s="17" t="str">
        <f t="shared" ca="1" si="100"/>
        <v/>
      </c>
      <c r="Z483" s="17"/>
      <c r="AA483" s="17">
        <f t="shared" si="101"/>
        <v>3.090352137493646E-3</v>
      </c>
      <c r="AB483" s="17">
        <f t="shared" ca="1" si="102"/>
        <v>-7.7311946935743059E-4</v>
      </c>
    </row>
    <row r="484" spans="2:28" x14ac:dyDescent="0.15">
      <c r="B484" s="2"/>
      <c r="D484" s="3"/>
      <c r="E484" s="4"/>
      <c r="F484" s="9"/>
      <c r="G484" s="4"/>
      <c r="H484" s="9"/>
      <c r="I484" s="9"/>
      <c r="J484" s="9"/>
      <c r="K484" s="9"/>
      <c r="L484" s="9"/>
      <c r="M484" s="9"/>
      <c r="N484" s="9"/>
      <c r="O484" s="9"/>
      <c r="Q484" s="3">
        <f>+'Share Values'!E478</f>
        <v>42592</v>
      </c>
      <c r="R484" s="4">
        <f ca="1">+'Share Values'!CL478</f>
        <v>1074860.8219999999</v>
      </c>
      <c r="S484" s="9">
        <f t="shared" ca="1" si="97"/>
        <v>7.4860821999999994E-2</v>
      </c>
      <c r="T484" s="4">
        <f>+'Share Values'!C478</f>
        <v>14775</v>
      </c>
      <c r="U484" s="9">
        <f>Returns!T484/Returns!$T$18-1</f>
        <v>-2.0533048752482408E-3</v>
      </c>
      <c r="V484" s="9"/>
      <c r="W484" s="17">
        <f t="shared" ca="1" si="98"/>
        <v>4.3507004578773323E-3</v>
      </c>
      <c r="X484" s="17">
        <f t="shared" ca="1" si="99"/>
        <v>0</v>
      </c>
      <c r="Y484" s="17" t="str">
        <f t="shared" ca="1" si="100"/>
        <v/>
      </c>
      <c r="Z484" s="17"/>
      <c r="AA484" s="17">
        <f t="shared" si="101"/>
        <v>-1.7701267464800274E-3</v>
      </c>
      <c r="AB484" s="17">
        <f t="shared" ca="1" si="102"/>
        <v>6.1208272043573597E-3</v>
      </c>
    </row>
    <row r="485" spans="2:28" x14ac:dyDescent="0.15">
      <c r="B485" s="2"/>
      <c r="D485" s="3"/>
      <c r="E485" s="4"/>
      <c r="F485" s="9"/>
      <c r="G485" s="4"/>
      <c r="H485" s="9"/>
      <c r="I485" s="9"/>
      <c r="J485" s="9"/>
      <c r="K485" s="9"/>
      <c r="L485" s="9"/>
      <c r="M485" s="9"/>
      <c r="N485" s="9"/>
      <c r="O485" s="9"/>
      <c r="Q485" s="3">
        <f>+'Share Values'!E479</f>
        <v>42593</v>
      </c>
      <c r="R485" s="4">
        <f ca="1">+'Share Values'!CL479</f>
        <v>1079581.702</v>
      </c>
      <c r="S485" s="9">
        <f t="shared" ca="1" si="97"/>
        <v>7.9581702000000032E-2</v>
      </c>
      <c r="T485" s="4">
        <f>+'Share Values'!C479</f>
        <v>14796.1</v>
      </c>
      <c r="U485" s="9">
        <f>Returns!T485/Returns!$T$18-1</f>
        <v>-6.2814918880949033E-4</v>
      </c>
      <c r="V485" s="9"/>
      <c r="W485" s="17">
        <f t="shared" ca="1" si="98"/>
        <v>4.3920849131109385E-3</v>
      </c>
      <c r="X485" s="17">
        <f t="shared" ca="1" si="99"/>
        <v>0</v>
      </c>
      <c r="Y485" s="17" t="str">
        <f t="shared" ca="1" si="100"/>
        <v/>
      </c>
      <c r="Z485" s="17"/>
      <c r="AA485" s="17">
        <f t="shared" si="101"/>
        <v>1.4280879864636553E-3</v>
      </c>
      <c r="AB485" s="17">
        <f t="shared" ca="1" si="102"/>
        <v>2.9639969266472832E-3</v>
      </c>
    </row>
    <row r="486" spans="2:28" x14ac:dyDescent="0.15">
      <c r="B486" s="2"/>
      <c r="D486" s="3"/>
      <c r="E486" s="4"/>
      <c r="F486" s="9"/>
      <c r="G486" s="4"/>
      <c r="H486" s="9"/>
      <c r="I486" s="9"/>
      <c r="J486" s="9"/>
      <c r="K486" s="9"/>
      <c r="L486" s="9"/>
      <c r="M486" s="9"/>
      <c r="N486" s="9"/>
      <c r="O486" s="9"/>
      <c r="Q486" s="3">
        <f>+'Share Values'!E480</f>
        <v>42594</v>
      </c>
      <c r="R486" s="4">
        <f ca="1">+'Share Values'!CL480</f>
        <v>1077745.2620000001</v>
      </c>
      <c r="S486" s="9">
        <f t="shared" ca="1" si="97"/>
        <v>7.7745262000000093E-2</v>
      </c>
      <c r="T486" s="4">
        <f>+'Share Values'!C480</f>
        <v>14747.5</v>
      </c>
      <c r="U486" s="9">
        <f>Returns!T486/Returns!$T$18-1</f>
        <v>-3.9107352722654865E-3</v>
      </c>
      <c r="V486" s="9"/>
      <c r="W486" s="17">
        <f t="shared" ca="1" si="98"/>
        <v>-1.7010662524177267E-3</v>
      </c>
      <c r="X486" s="17">
        <f t="shared" ca="1" si="99"/>
        <v>-1.7010662524177267E-3</v>
      </c>
      <c r="Y486" s="17">
        <f t="shared" ca="1" si="100"/>
        <v>-1.7010662524177267E-3</v>
      </c>
      <c r="Z486" s="17"/>
      <c r="AA486" s="17">
        <f t="shared" si="101"/>
        <v>-3.2846493332703286E-3</v>
      </c>
      <c r="AB486" s="17">
        <f t="shared" ca="1" si="102"/>
        <v>1.5835830808526019E-3</v>
      </c>
    </row>
    <row r="487" spans="2:28" x14ac:dyDescent="0.15">
      <c r="B487" s="2"/>
      <c r="D487" s="3"/>
      <c r="E487" s="4"/>
      <c r="F487" s="9"/>
      <c r="G487" s="4"/>
      <c r="H487" s="9"/>
      <c r="I487" s="9"/>
      <c r="J487" s="9"/>
      <c r="K487" s="9"/>
      <c r="L487" s="9"/>
      <c r="M487" s="9"/>
      <c r="N487" s="9"/>
      <c r="O487" s="9"/>
      <c r="Q487" s="3">
        <f>+'Share Values'!E481</f>
        <v>42597</v>
      </c>
      <c r="R487" s="4">
        <f ca="1">+'Share Values'!CL481</f>
        <v>1079942.5219999999</v>
      </c>
      <c r="S487" s="9">
        <f t="shared" ca="1" si="97"/>
        <v>7.9942521999999849E-2</v>
      </c>
      <c r="T487" s="4">
        <f>+'Share Values'!C481</f>
        <v>14777</v>
      </c>
      <c r="U487" s="9">
        <f>Returns!T487/Returns!$T$18-1</f>
        <v>-1.9182190281924472E-3</v>
      </c>
      <c r="V487" s="9"/>
      <c r="W487" s="17">
        <f t="shared" ca="1" si="98"/>
        <v>2.0387563531685249E-3</v>
      </c>
      <c r="X487" s="17">
        <f t="shared" ca="1" si="99"/>
        <v>0</v>
      </c>
      <c r="Y487" s="17" t="str">
        <f t="shared" ca="1" si="100"/>
        <v/>
      </c>
      <c r="Z487" s="17"/>
      <c r="AA487" s="17">
        <f t="shared" si="101"/>
        <v>2.000339040515442E-3</v>
      </c>
      <c r="AB487" s="17">
        <f t="shared" ca="1" si="102"/>
        <v>3.8417312653082902E-5</v>
      </c>
    </row>
    <row r="488" spans="2:28" x14ac:dyDescent="0.15">
      <c r="B488" s="2"/>
      <c r="D488" s="3"/>
      <c r="E488" s="4"/>
      <c r="F488" s="9"/>
      <c r="G488" s="4"/>
      <c r="H488" s="9"/>
      <c r="I488" s="9"/>
      <c r="J488" s="9"/>
      <c r="K488" s="9"/>
      <c r="L488" s="9"/>
      <c r="M488" s="9"/>
      <c r="N488" s="9"/>
      <c r="O488" s="9"/>
      <c r="Q488" s="3">
        <f>+'Share Values'!E482</f>
        <v>42598</v>
      </c>
      <c r="R488" s="4">
        <f ca="1">+'Share Values'!CL482</f>
        <v>1070567.5619999999</v>
      </c>
      <c r="S488" s="9">
        <f t="shared" ca="1" si="97"/>
        <v>7.0567561999999917E-2</v>
      </c>
      <c r="T488" s="4">
        <f>+'Share Values'!C482</f>
        <v>14703.4</v>
      </c>
      <c r="U488" s="9">
        <f>Returns!T488/Returns!$T$18-1</f>
        <v>-6.8893781998460302E-3</v>
      </c>
      <c r="V488" s="9"/>
      <c r="W488" s="17">
        <f t="shared" ca="1" si="98"/>
        <v>-8.6809805235171789E-3</v>
      </c>
      <c r="X488" s="17">
        <f t="shared" ca="1" si="99"/>
        <v>-8.6809805235171789E-3</v>
      </c>
      <c r="Y488" s="17">
        <f t="shared" ca="1" si="100"/>
        <v>-8.6809805235171789E-3</v>
      </c>
      <c r="Z488" s="17"/>
      <c r="AA488" s="17">
        <f t="shared" si="101"/>
        <v>-4.980713270623327E-3</v>
      </c>
      <c r="AB488" s="17">
        <f t="shared" ca="1" si="102"/>
        <v>-3.7002672528938518E-3</v>
      </c>
    </row>
    <row r="489" spans="2:28" x14ac:dyDescent="0.15">
      <c r="B489" s="2"/>
      <c r="D489" s="3"/>
      <c r="E489" s="4"/>
      <c r="F489" s="9"/>
      <c r="G489" s="4"/>
      <c r="H489" s="9"/>
      <c r="I489" s="9"/>
      <c r="J489" s="9"/>
      <c r="K489" s="9"/>
      <c r="L489" s="9"/>
      <c r="M489" s="9"/>
      <c r="N489" s="9"/>
      <c r="O489" s="9"/>
      <c r="Q489" s="3">
        <f>+'Share Values'!E483</f>
        <v>42599</v>
      </c>
      <c r="R489" s="4">
        <f ca="1">+'Share Values'!CL483</f>
        <v>1067078.8520000002</v>
      </c>
      <c r="S489" s="9">
        <f t="shared" ca="1" si="97"/>
        <v>6.7078852000000078E-2</v>
      </c>
      <c r="T489" s="4">
        <f>+'Share Values'!C483</f>
        <v>14697.6</v>
      </c>
      <c r="U489" s="9">
        <f>Returns!T489/Returns!$T$18-1</f>
        <v>-7.2811271563077984E-3</v>
      </c>
      <c r="V489" s="9"/>
      <c r="W489" s="17">
        <f t="shared" ca="1" si="98"/>
        <v>-3.258748091976793E-3</v>
      </c>
      <c r="X489" s="17">
        <f t="shared" ca="1" si="99"/>
        <v>-3.258748091976793E-3</v>
      </c>
      <c r="Y489" s="17">
        <f t="shared" ca="1" si="100"/>
        <v>-1.1911439486776421E-2</v>
      </c>
      <c r="Z489" s="17"/>
      <c r="AA489" s="17">
        <f t="shared" si="101"/>
        <v>-3.9446658595965189E-4</v>
      </c>
      <c r="AB489" s="17">
        <f t="shared" ca="1" si="102"/>
        <v>-2.8642815060171412E-3</v>
      </c>
    </row>
    <row r="490" spans="2:28" x14ac:dyDescent="0.15">
      <c r="B490" s="2"/>
      <c r="D490" s="3"/>
      <c r="E490" s="4"/>
      <c r="F490" s="9"/>
      <c r="G490" s="4"/>
      <c r="H490" s="9"/>
      <c r="I490" s="9"/>
      <c r="J490" s="9"/>
      <c r="K490" s="9"/>
      <c r="L490" s="9"/>
      <c r="M490" s="9"/>
      <c r="N490" s="9"/>
      <c r="O490" s="9"/>
      <c r="Q490" s="3">
        <f>+'Share Values'!E484</f>
        <v>42600</v>
      </c>
      <c r="R490" s="4">
        <f ca="1">+'Share Values'!CL484</f>
        <v>1069540.7719999999</v>
      </c>
      <c r="S490" s="9">
        <f t="shared" ca="1" si="97"/>
        <v>6.9540771999999862E-2</v>
      </c>
      <c r="T490" s="4">
        <f>+'Share Values'!C484</f>
        <v>14695.7</v>
      </c>
      <c r="U490" s="9">
        <f>Returns!T490/Returns!$T$18-1</f>
        <v>-7.4094587110107302E-3</v>
      </c>
      <c r="V490" s="9"/>
      <c r="W490" s="17">
        <f t="shared" ca="1" si="98"/>
        <v>2.3071584591760619E-3</v>
      </c>
      <c r="X490" s="17">
        <f t="shared" ca="1" si="99"/>
        <v>0</v>
      </c>
      <c r="Y490" s="17" t="str">
        <f t="shared" ca="1" si="100"/>
        <v/>
      </c>
      <c r="Z490" s="17"/>
      <c r="AA490" s="17">
        <f t="shared" si="101"/>
        <v>-1.2927280644459138E-4</v>
      </c>
      <c r="AB490" s="17">
        <f t="shared" ca="1" si="102"/>
        <v>2.4364312656206533E-3</v>
      </c>
    </row>
    <row r="491" spans="2:28" x14ac:dyDescent="0.15">
      <c r="B491" s="2"/>
      <c r="D491" s="3"/>
      <c r="E491" s="4"/>
      <c r="F491" s="9"/>
      <c r="G491" s="4"/>
      <c r="H491" s="9"/>
      <c r="I491" s="9"/>
      <c r="J491" s="9"/>
      <c r="K491" s="9"/>
      <c r="L491" s="9"/>
      <c r="M491" s="9"/>
      <c r="N491" s="9"/>
      <c r="O491" s="9"/>
      <c r="Q491" s="3">
        <f>+'Share Values'!E485</f>
        <v>42601</v>
      </c>
      <c r="R491" s="4">
        <f ca="1">+'Share Values'!CL485</f>
        <v>1071253.2420000001</v>
      </c>
      <c r="S491" s="9">
        <f t="shared" ca="1" si="97"/>
        <v>7.125324200000005E-2</v>
      </c>
      <c r="T491" s="4">
        <f>+'Share Values'!C485</f>
        <v>14687.5</v>
      </c>
      <c r="U491" s="9">
        <f>Returns!T491/Returns!$T$18-1</f>
        <v>-7.9633106839396284E-3</v>
      </c>
      <c r="V491" s="9"/>
      <c r="W491" s="17">
        <f t="shared" ca="1" si="98"/>
        <v>1.6011264318591678E-3</v>
      </c>
      <c r="X491" s="17">
        <f t="shared" ca="1" si="99"/>
        <v>0</v>
      </c>
      <c r="Y491" s="17" t="str">
        <f t="shared" ca="1" si="100"/>
        <v/>
      </c>
      <c r="Z491" s="17"/>
      <c r="AA491" s="17">
        <f t="shared" si="101"/>
        <v>-5.5798634974857375E-4</v>
      </c>
      <c r="AB491" s="17">
        <f t="shared" ca="1" si="102"/>
        <v>2.1591127816077416E-3</v>
      </c>
    </row>
    <row r="492" spans="2:28" x14ac:dyDescent="0.15">
      <c r="B492" s="2"/>
      <c r="D492" s="3"/>
      <c r="E492" s="4"/>
      <c r="F492" s="9"/>
      <c r="G492" s="4"/>
      <c r="H492" s="9"/>
      <c r="I492" s="9"/>
      <c r="J492" s="9"/>
      <c r="K492" s="9"/>
      <c r="L492" s="9"/>
      <c r="M492" s="9"/>
      <c r="N492" s="9"/>
      <c r="O492" s="9"/>
      <c r="Q492" s="3">
        <f>+'Share Values'!E486</f>
        <v>42604</v>
      </c>
      <c r="R492" s="4">
        <f ca="1">+'Share Values'!CL486</f>
        <v>1075793.9720000001</v>
      </c>
      <c r="S492" s="9">
        <f t="shared" ca="1" si="97"/>
        <v>7.5793972000000043E-2</v>
      </c>
      <c r="T492" s="4">
        <f>+'Share Values'!C486</f>
        <v>14748.2</v>
      </c>
      <c r="U492" s="9">
        <f>Returns!T492/Returns!$T$18-1</f>
        <v>-3.8634552257958976E-3</v>
      </c>
      <c r="V492" s="9"/>
      <c r="W492" s="17">
        <f t="shared" ca="1" si="98"/>
        <v>4.238708292282567E-3</v>
      </c>
      <c r="X492" s="17">
        <f t="shared" ca="1" si="99"/>
        <v>0</v>
      </c>
      <c r="Y492" s="17" t="str">
        <f t="shared" ca="1" si="100"/>
        <v/>
      </c>
      <c r="Z492" s="17"/>
      <c r="AA492" s="17">
        <f t="shared" si="101"/>
        <v>4.1327659574468267E-3</v>
      </c>
      <c r="AB492" s="17">
        <f t="shared" ca="1" si="102"/>
        <v>1.0594233483574023E-4</v>
      </c>
    </row>
    <row r="493" spans="2:28" x14ac:dyDescent="0.15">
      <c r="B493" s="2"/>
      <c r="D493" s="3"/>
      <c r="E493" s="4"/>
      <c r="F493" s="9"/>
      <c r="G493" s="4"/>
      <c r="H493" s="9"/>
      <c r="I493" s="9"/>
      <c r="J493" s="9"/>
      <c r="K493" s="9"/>
      <c r="L493" s="9"/>
      <c r="M493" s="9"/>
      <c r="N493" s="9"/>
      <c r="O493" s="9"/>
      <c r="Q493" s="3">
        <f>+'Share Values'!E487</f>
        <v>42605</v>
      </c>
      <c r="R493" s="4">
        <f ca="1">+'Share Values'!CL487</f>
        <v>1077846.622</v>
      </c>
      <c r="S493" s="9">
        <f t="shared" ca="1" si="97"/>
        <v>7.7846622000000032E-2</v>
      </c>
      <c r="T493" s="4">
        <f>+'Share Values'!C487</f>
        <v>14764.8</v>
      </c>
      <c r="U493" s="9">
        <f>Returns!T493/Returns!$T$18-1</f>
        <v>-2.7422426952328216E-3</v>
      </c>
      <c r="V493" s="9"/>
      <c r="W493" s="17">
        <f t="shared" ca="1" si="98"/>
        <v>1.9080326283886784E-3</v>
      </c>
      <c r="X493" s="17">
        <f t="shared" ca="1" si="99"/>
        <v>0</v>
      </c>
      <c r="Y493" s="17" t="str">
        <f t="shared" ca="1" si="100"/>
        <v/>
      </c>
      <c r="Z493" s="17"/>
      <c r="AA493" s="17">
        <f t="shared" si="101"/>
        <v>1.1255610854203901E-3</v>
      </c>
      <c r="AB493" s="17">
        <f t="shared" ca="1" si="102"/>
        <v>7.8247154296828825E-4</v>
      </c>
    </row>
    <row r="494" spans="2:28" x14ac:dyDescent="0.15">
      <c r="B494" s="2"/>
      <c r="D494" s="3"/>
      <c r="E494" s="4"/>
      <c r="F494" s="9"/>
      <c r="G494" s="4"/>
      <c r="H494" s="9"/>
      <c r="I494" s="9"/>
      <c r="J494" s="9"/>
      <c r="K494" s="9"/>
      <c r="L494" s="9"/>
      <c r="M494" s="9"/>
      <c r="N494" s="9"/>
      <c r="O494" s="9"/>
      <c r="Q494" s="3">
        <f>+'Share Values'!E488</f>
        <v>42606</v>
      </c>
      <c r="R494" s="4">
        <f ca="1">+'Share Values'!CL488</f>
        <v>1064956.3620000002</v>
      </c>
      <c r="S494" s="9">
        <f t="shared" ca="1" si="97"/>
        <v>6.4956362000000212E-2</v>
      </c>
      <c r="T494" s="4">
        <f>+'Share Values'!C488</f>
        <v>14626.2</v>
      </c>
      <c r="U494" s="9">
        <f>Returns!T494/Returns!$T$18-1</f>
        <v>-1.2103691896199975E-2</v>
      </c>
      <c r="V494" s="9"/>
      <c r="W494" s="17">
        <f t="shared" ca="1" si="98"/>
        <v>-1.1959271140156491E-2</v>
      </c>
      <c r="X494" s="17">
        <f t="shared" ca="1" si="99"/>
        <v>-1.1959271140156491E-2</v>
      </c>
      <c r="Y494" s="17">
        <f t="shared" ca="1" si="100"/>
        <v>-1.1959271140156491E-2</v>
      </c>
      <c r="Z494" s="17"/>
      <c r="AA494" s="17">
        <f t="shared" si="101"/>
        <v>-9.3871911573470967E-3</v>
      </c>
      <c r="AB494" s="17">
        <f t="shared" ca="1" si="102"/>
        <v>-2.5720799828093943E-3</v>
      </c>
    </row>
    <row r="495" spans="2:28" x14ac:dyDescent="0.15">
      <c r="B495" s="2"/>
      <c r="D495" s="3"/>
      <c r="E495" s="4"/>
      <c r="F495" s="9"/>
      <c r="G495" s="4"/>
      <c r="H495" s="9"/>
      <c r="I495" s="9"/>
      <c r="J495" s="9"/>
      <c r="K495" s="9"/>
      <c r="L495" s="9"/>
      <c r="M495" s="9"/>
      <c r="N495" s="9"/>
      <c r="O495" s="9"/>
      <c r="Q495" s="3">
        <f>+'Share Values'!E489</f>
        <v>42607</v>
      </c>
      <c r="R495" s="4">
        <f ca="1">+'Share Values'!CL489</f>
        <v>1070464.3419999999</v>
      </c>
      <c r="S495" s="9">
        <f t="shared" ca="1" si="97"/>
        <v>7.0464341999999958E-2</v>
      </c>
      <c r="T495" s="4">
        <f>+'Share Values'!C489</f>
        <v>14630.7</v>
      </c>
      <c r="U495" s="9">
        <f>Returns!T495/Returns!$T$18-1</f>
        <v>-1.1799748740324412E-2</v>
      </c>
      <c r="V495" s="9"/>
      <c r="W495" s="17">
        <f t="shared" ca="1" si="98"/>
        <v>5.1720241284400892E-3</v>
      </c>
      <c r="X495" s="17">
        <f t="shared" ca="1" si="99"/>
        <v>0</v>
      </c>
      <c r="Y495" s="17" t="str">
        <f t="shared" ca="1" si="100"/>
        <v/>
      </c>
      <c r="Z495" s="17"/>
      <c r="AA495" s="17">
        <f t="shared" si="101"/>
        <v>3.0766706321538884E-4</v>
      </c>
      <c r="AB495" s="17">
        <f t="shared" ca="1" si="102"/>
        <v>4.8643570652247003E-3</v>
      </c>
    </row>
    <row r="496" spans="2:28" x14ac:dyDescent="0.15">
      <c r="B496" s="2"/>
      <c r="D496" s="3"/>
      <c r="E496" s="4"/>
      <c r="F496" s="9"/>
      <c r="G496" s="4"/>
      <c r="H496" s="9"/>
      <c r="I496" s="9"/>
      <c r="J496" s="9"/>
      <c r="K496" s="9"/>
      <c r="L496" s="9"/>
      <c r="M496" s="9"/>
      <c r="N496" s="9"/>
      <c r="O496" s="9"/>
      <c r="Q496" s="3">
        <f>+'Share Values'!E490</f>
        <v>42608</v>
      </c>
      <c r="R496" s="4">
        <f ca="1">+'Share Values'!CL490</f>
        <v>1073167.102</v>
      </c>
      <c r="S496" s="9">
        <f t="shared" ca="1" si="97"/>
        <v>7.3167101999999984E-2</v>
      </c>
      <c r="T496" s="4">
        <f>+'Share Values'!C490</f>
        <v>14639.9</v>
      </c>
      <c r="U496" s="9">
        <f>Returns!T496/Returns!$T$18-1</f>
        <v>-1.1178353843867783E-2</v>
      </c>
      <c r="V496" s="9"/>
      <c r="W496" s="17">
        <f t="shared" ca="1" si="98"/>
        <v>2.5248482307689279E-3</v>
      </c>
      <c r="X496" s="17">
        <f t="shared" ca="1" si="99"/>
        <v>0</v>
      </c>
      <c r="Y496" s="17" t="str">
        <f t="shared" ca="1" si="100"/>
        <v/>
      </c>
      <c r="Z496" s="17"/>
      <c r="AA496" s="17">
        <f t="shared" si="101"/>
        <v>6.2881475254084052E-4</v>
      </c>
      <c r="AB496" s="17">
        <f t="shared" ca="1" si="102"/>
        <v>1.8960334782280874E-3</v>
      </c>
    </row>
    <row r="497" spans="2:28" x14ac:dyDescent="0.15">
      <c r="B497" s="2"/>
      <c r="D497" s="3"/>
      <c r="E497" s="4"/>
      <c r="F497" s="9"/>
      <c r="G497" s="4"/>
      <c r="H497" s="9"/>
      <c r="I497" s="9"/>
      <c r="J497" s="9"/>
      <c r="K497" s="9"/>
      <c r="L497" s="9"/>
      <c r="M497" s="9"/>
      <c r="N497" s="9"/>
      <c r="O497" s="9"/>
      <c r="Q497" s="3">
        <f>+'Share Values'!E491</f>
        <v>42611</v>
      </c>
      <c r="R497" s="4">
        <f ca="1">+'Share Values'!CL491</f>
        <v>1074822.6120000002</v>
      </c>
      <c r="S497" s="9">
        <f t="shared" ca="1" si="97"/>
        <v>7.4822612000000177E-2</v>
      </c>
      <c r="T497" s="4">
        <f>+'Share Values'!C491</f>
        <v>14682</v>
      </c>
      <c r="U497" s="9">
        <f>Returns!T497/Returns!$T$18-1</f>
        <v>-8.3347967633430331E-3</v>
      </c>
      <c r="V497" s="9"/>
      <c r="W497" s="17">
        <f t="shared" ca="1" si="98"/>
        <v>1.5426395357396316E-3</v>
      </c>
      <c r="X497" s="17">
        <f t="shared" ca="1" si="99"/>
        <v>0</v>
      </c>
      <c r="Y497" s="17" t="str">
        <f t="shared" ca="1" si="100"/>
        <v/>
      </c>
      <c r="Z497" s="17"/>
      <c r="AA497" s="17">
        <f t="shared" si="101"/>
        <v>2.8757027028873949E-3</v>
      </c>
      <c r="AB497" s="17">
        <f t="shared" ca="1" si="102"/>
        <v>-1.3330631671477633E-3</v>
      </c>
    </row>
    <row r="498" spans="2:28" x14ac:dyDescent="0.15">
      <c r="B498" s="2"/>
      <c r="D498" s="3"/>
      <c r="E498" s="4"/>
      <c r="F498" s="9"/>
      <c r="G498" s="4"/>
      <c r="H498" s="9"/>
      <c r="I498" s="9"/>
      <c r="J498" s="9"/>
      <c r="K498" s="9"/>
      <c r="L498" s="9"/>
      <c r="M498" s="9"/>
      <c r="N498" s="9"/>
      <c r="O498" s="9"/>
      <c r="Q498" s="3">
        <f>+'Share Values'!E492</f>
        <v>42612</v>
      </c>
      <c r="R498" s="4">
        <f ca="1">+'Share Values'!CL492</f>
        <v>1068946.422</v>
      </c>
      <c r="S498" s="9">
        <f t="shared" ca="1" si="97"/>
        <v>6.8946422000000007E-2</v>
      </c>
      <c r="T498" s="4">
        <f>+'Share Values'!C492</f>
        <v>14684.9</v>
      </c>
      <c r="U498" s="9">
        <f>Returns!T498/Returns!$T$18-1</f>
        <v>-8.138922285112149E-3</v>
      </c>
      <c r="V498" s="9"/>
      <c r="W498" s="17">
        <f t="shared" ca="1" si="98"/>
        <v>-5.4671253976188439E-3</v>
      </c>
      <c r="X498" s="17">
        <f t="shared" ca="1" si="99"/>
        <v>-5.4671253976188439E-3</v>
      </c>
      <c r="Y498" s="17">
        <f t="shared" ca="1" si="100"/>
        <v>-5.4671253976188439E-3</v>
      </c>
      <c r="Z498" s="17"/>
      <c r="AA498" s="17">
        <f t="shared" si="101"/>
        <v>1.9752077373658139E-4</v>
      </c>
      <c r="AB498" s="17">
        <f t="shared" ca="1" si="102"/>
        <v>-5.6646461713554253E-3</v>
      </c>
    </row>
    <row r="499" spans="2:28" x14ac:dyDescent="0.15">
      <c r="B499" s="2"/>
      <c r="D499" s="3"/>
      <c r="E499" s="4"/>
      <c r="F499" s="9"/>
      <c r="G499" s="4"/>
      <c r="H499" s="9"/>
      <c r="I499" s="9"/>
      <c r="J499" s="9"/>
      <c r="K499" s="9"/>
      <c r="L499" s="9"/>
      <c r="M499" s="9"/>
      <c r="N499" s="9"/>
      <c r="O499" s="9"/>
      <c r="Q499" s="3">
        <f>+'Share Values'!E493</f>
        <v>42613</v>
      </c>
      <c r="R499" s="4">
        <f ca="1">+'Share Values'!CL493</f>
        <v>1063702.402</v>
      </c>
      <c r="S499" s="9">
        <f t="shared" ca="1" si="97"/>
        <v>6.3702402000000102E-2</v>
      </c>
      <c r="T499" s="4">
        <f>+'Share Values'!C493</f>
        <v>14598</v>
      </c>
      <c r="U499" s="9">
        <f>Returns!T499/Returns!$T$18-1</f>
        <v>-1.400840233968681E-2</v>
      </c>
      <c r="V499" s="9"/>
      <c r="W499" s="17">
        <f t="shared" ca="1" si="98"/>
        <v>-4.9057837624718603E-3</v>
      </c>
      <c r="X499" s="17">
        <f t="shared" ca="1" si="99"/>
        <v>-4.9057837624718603E-3</v>
      </c>
      <c r="Y499" s="17">
        <f t="shared" ca="1" si="100"/>
        <v>-1.0346088625087679E-2</v>
      </c>
      <c r="Z499" s="17"/>
      <c r="AA499" s="17">
        <f t="shared" si="101"/>
        <v>-5.9176432934511247E-3</v>
      </c>
      <c r="AB499" s="17">
        <f t="shared" ca="1" si="102"/>
        <v>1.0118595309792644E-3</v>
      </c>
    </row>
    <row r="500" spans="2:28" x14ac:dyDescent="0.15">
      <c r="B500" s="2"/>
      <c r="D500" s="3"/>
      <c r="E500" s="4"/>
      <c r="F500" s="9"/>
      <c r="G500" s="4"/>
      <c r="H500" s="9"/>
      <c r="I500" s="9"/>
      <c r="J500" s="9"/>
      <c r="K500" s="9"/>
      <c r="L500" s="9"/>
      <c r="M500" s="9"/>
      <c r="N500" s="9"/>
      <c r="O500" s="9"/>
      <c r="Q500" s="3">
        <f>+'Share Values'!E494</f>
        <v>42614</v>
      </c>
      <c r="R500" s="4">
        <f ca="1">+'Share Values'!CL494</f>
        <v>1069531.7920000001</v>
      </c>
      <c r="S500" s="9">
        <f t="shared" ca="1" si="97"/>
        <v>6.9531792000000037E-2</v>
      </c>
      <c r="T500" s="4">
        <f>+'Share Values'!C494</f>
        <v>14683.9</v>
      </c>
      <c r="U500" s="9">
        <f>Returns!T500/Returns!$T$18-1</f>
        <v>-8.2064652086401013E-3</v>
      </c>
      <c r="V500" s="9"/>
      <c r="W500" s="17">
        <f t="shared" ca="1" si="98"/>
        <v>5.4802828206832466E-3</v>
      </c>
      <c r="X500" s="17">
        <f t="shared" ca="1" si="99"/>
        <v>0</v>
      </c>
      <c r="Y500" s="17" t="str">
        <f t="shared" ca="1" si="100"/>
        <v/>
      </c>
      <c r="Z500" s="17"/>
      <c r="AA500" s="17">
        <f t="shared" si="101"/>
        <v>5.8843677216056101E-3</v>
      </c>
      <c r="AB500" s="17">
        <f t="shared" ca="1" si="102"/>
        <v>-4.0408490092236349E-4</v>
      </c>
    </row>
    <row r="501" spans="2:28" x14ac:dyDescent="0.15">
      <c r="B501" s="2"/>
      <c r="D501" s="3"/>
      <c r="E501" s="4"/>
      <c r="F501" s="9"/>
      <c r="G501" s="4"/>
      <c r="H501" s="9"/>
      <c r="I501" s="9"/>
      <c r="J501" s="9"/>
      <c r="K501" s="9"/>
      <c r="L501" s="9"/>
      <c r="M501" s="9"/>
      <c r="N501" s="9"/>
      <c r="O501" s="9"/>
      <c r="Q501" s="3">
        <f>+'Share Values'!E495</f>
        <v>42615</v>
      </c>
      <c r="R501" s="4">
        <f ca="1">+'Share Values'!CL495</f>
        <v>1077845.692</v>
      </c>
      <c r="S501" s="9">
        <f t="shared" ca="1" si="97"/>
        <v>7.7845692000000133E-2</v>
      </c>
      <c r="T501" s="4">
        <f>+'Share Values'!C495</f>
        <v>14795.7</v>
      </c>
      <c r="U501" s="9">
        <f>Returns!T501/Returns!$T$18-1</f>
        <v>-6.5516635822060465E-4</v>
      </c>
      <c r="V501" s="9"/>
      <c r="W501" s="17">
        <f t="shared" ca="1" si="98"/>
        <v>7.7734014661248185E-3</v>
      </c>
      <c r="X501" s="17">
        <f t="shared" ca="1" si="99"/>
        <v>0</v>
      </c>
      <c r="Y501" s="17" t="str">
        <f t="shared" ca="1" si="100"/>
        <v/>
      </c>
      <c r="Z501" s="17"/>
      <c r="AA501" s="17">
        <f t="shared" si="101"/>
        <v>7.6137810799583594E-3</v>
      </c>
      <c r="AB501" s="17">
        <f t="shared" ca="1" si="102"/>
        <v>1.5962038616645913E-4</v>
      </c>
    </row>
    <row r="502" spans="2:28" x14ac:dyDescent="0.15">
      <c r="B502" s="2"/>
      <c r="D502" s="3"/>
      <c r="E502" s="4"/>
      <c r="F502" s="9"/>
      <c r="G502" s="4"/>
      <c r="H502" s="9"/>
      <c r="I502" s="9"/>
      <c r="J502" s="9"/>
      <c r="K502" s="9"/>
      <c r="L502" s="9"/>
      <c r="M502" s="9"/>
      <c r="N502" s="9"/>
      <c r="O502" s="9"/>
      <c r="Q502" s="3">
        <f>+'Share Values'!E496</f>
        <v>42619</v>
      </c>
      <c r="R502" s="4">
        <f ca="1">+'Share Values'!CL496</f>
        <v>1083562.922</v>
      </c>
      <c r="S502" s="9">
        <f t="shared" ca="1" si="97"/>
        <v>8.3562922000000039E-2</v>
      </c>
      <c r="T502" s="4">
        <f>+'Share Values'!C496</f>
        <v>14813</v>
      </c>
      <c r="U502" s="9">
        <f>Returns!T502/Returns!$T$18-1</f>
        <v>5.1332621881217122E-4</v>
      </c>
      <c r="V502" s="9"/>
      <c r="W502" s="17">
        <f t="shared" ca="1" si="98"/>
        <v>5.3043121500919721E-3</v>
      </c>
      <c r="X502" s="17">
        <f t="shared" ca="1" si="99"/>
        <v>0</v>
      </c>
      <c r="Y502" s="17" t="str">
        <f t="shared" ca="1" si="100"/>
        <v/>
      </c>
      <c r="Z502" s="17"/>
      <c r="AA502" s="17">
        <f t="shared" si="101"/>
        <v>1.1692586359550727E-3</v>
      </c>
      <c r="AB502" s="17">
        <f t="shared" ca="1" si="102"/>
        <v>4.1350535141368994E-3</v>
      </c>
    </row>
    <row r="503" spans="2:28" x14ac:dyDescent="0.15">
      <c r="B503" s="2"/>
      <c r="D503" s="3"/>
      <c r="E503" s="4"/>
      <c r="F503" s="9"/>
      <c r="G503" s="4"/>
      <c r="H503" s="9"/>
      <c r="I503" s="9"/>
      <c r="J503" s="9"/>
      <c r="K503" s="9"/>
      <c r="L503" s="9"/>
      <c r="M503" s="9"/>
      <c r="N503" s="9"/>
      <c r="O503" s="9"/>
      <c r="Q503" s="3">
        <f>+'Share Values'!E497</f>
        <v>42620</v>
      </c>
      <c r="R503" s="4">
        <f ca="1">+'Share Values'!CL497</f>
        <v>1080147.5820000002</v>
      </c>
      <c r="S503" s="9">
        <f t="shared" ca="1" si="97"/>
        <v>8.0147582000000162E-2</v>
      </c>
      <c r="T503" s="4">
        <f>+'Share Values'!C497</f>
        <v>14796.8</v>
      </c>
      <c r="U503" s="9">
        <f>Returns!T503/Returns!$T$18-1</f>
        <v>-5.8086914234001252E-4</v>
      </c>
      <c r="V503" s="9"/>
      <c r="W503" s="17">
        <f t="shared" ca="1" si="98"/>
        <v>-3.1519535512491981E-3</v>
      </c>
      <c r="X503" s="17">
        <f t="shared" ca="1" si="99"/>
        <v>-3.1519535512491981E-3</v>
      </c>
      <c r="Y503" s="17">
        <f t="shared" ca="1" si="100"/>
        <v>-3.1519535512491981E-3</v>
      </c>
      <c r="Z503" s="17"/>
      <c r="AA503" s="17">
        <f t="shared" si="101"/>
        <v>-1.0936339701613784E-3</v>
      </c>
      <c r="AB503" s="17">
        <f t="shared" ca="1" si="102"/>
        <v>-2.0583195810878196E-3</v>
      </c>
    </row>
    <row r="504" spans="2:28" x14ac:dyDescent="0.15">
      <c r="B504" s="2"/>
      <c r="D504" s="3"/>
      <c r="E504" s="4"/>
      <c r="F504" s="9"/>
      <c r="G504" s="4"/>
      <c r="H504" s="9"/>
      <c r="I504" s="9"/>
      <c r="J504" s="9"/>
      <c r="K504" s="9"/>
      <c r="L504" s="9"/>
      <c r="M504" s="9"/>
      <c r="N504" s="9"/>
      <c r="O504" s="9"/>
      <c r="Q504" s="3">
        <f>+'Share Values'!E498</f>
        <v>42621</v>
      </c>
      <c r="R504" s="4">
        <f ca="1">+'Share Values'!CL498</f>
        <v>1079390.852</v>
      </c>
      <c r="S504" s="9">
        <f t="shared" ca="1" si="97"/>
        <v>7.9390851999999956E-2</v>
      </c>
      <c r="T504" s="4">
        <f>+'Share Values'!C498</f>
        <v>14803.3</v>
      </c>
      <c r="U504" s="9">
        <f>Returns!T504/Returns!$T$18-1</f>
        <v>-1.4184013940865547E-4</v>
      </c>
      <c r="V504" s="9"/>
      <c r="W504" s="17">
        <f t="shared" ca="1" si="98"/>
        <v>-7.0058019164298546E-4</v>
      </c>
      <c r="X504" s="17">
        <f t="shared" ca="1" si="99"/>
        <v>-7.0058019164298546E-4</v>
      </c>
      <c r="Y504" s="17">
        <f t="shared" ca="1" si="100"/>
        <v>-3.8503255466691977E-3</v>
      </c>
      <c r="Z504" s="17"/>
      <c r="AA504" s="17">
        <f t="shared" si="101"/>
        <v>4.3928416955019145E-4</v>
      </c>
      <c r="AB504" s="17">
        <f t="shared" ca="1" si="102"/>
        <v>-1.1398643611931769E-3</v>
      </c>
    </row>
    <row r="505" spans="2:28" x14ac:dyDescent="0.15">
      <c r="B505" s="2"/>
      <c r="D505" s="3"/>
      <c r="E505" s="4"/>
      <c r="F505" s="9"/>
      <c r="G505" s="4"/>
      <c r="H505" s="9"/>
      <c r="I505" s="9"/>
      <c r="J505" s="9"/>
      <c r="K505" s="9"/>
      <c r="L505" s="9"/>
      <c r="M505" s="9"/>
      <c r="N505" s="9"/>
      <c r="O505" s="9"/>
      <c r="Q505" s="3">
        <f>+'Share Values'!E499</f>
        <v>42622</v>
      </c>
      <c r="R505" s="4">
        <f ca="1">+'Share Values'!CL499</f>
        <v>1066389.7719999999</v>
      </c>
      <c r="S505" s="9">
        <f t="shared" ca="1" si="97"/>
        <v>6.6389771999999958E-2</v>
      </c>
      <c r="T505" s="4">
        <f>+'Share Values'!C499</f>
        <v>14540</v>
      </c>
      <c r="U505" s="9">
        <f>Returns!T505/Returns!$T$18-1</f>
        <v>-1.7925891904305158E-2</v>
      </c>
      <c r="V505" s="9"/>
      <c r="W505" s="17">
        <f t="shared" ca="1" si="98"/>
        <v>-1.2044830633787917E-2</v>
      </c>
      <c r="X505" s="17">
        <f t="shared" ca="1" si="99"/>
        <v>-1.2044830633787917E-2</v>
      </c>
      <c r="Y505" s="17">
        <f t="shared" ca="1" si="100"/>
        <v>-1.5848779661362555E-2</v>
      </c>
      <c r="Z505" s="17"/>
      <c r="AA505" s="17">
        <f t="shared" si="101"/>
        <v>-1.7786574615119566E-2</v>
      </c>
      <c r="AB505" s="17">
        <f t="shared" ca="1" si="102"/>
        <v>5.7417439813316484E-3</v>
      </c>
    </row>
    <row r="506" spans="2:28" x14ac:dyDescent="0.15">
      <c r="B506" s="2"/>
      <c r="D506" s="3"/>
      <c r="E506" s="4"/>
      <c r="F506" s="9"/>
      <c r="G506" s="4"/>
      <c r="H506" s="9"/>
      <c r="I506" s="9"/>
      <c r="J506" s="9"/>
      <c r="K506" s="9"/>
      <c r="L506" s="9"/>
      <c r="M506" s="9"/>
      <c r="N506" s="9"/>
      <c r="O506" s="9"/>
      <c r="Q506" s="3">
        <f>+'Share Values'!E500</f>
        <v>42625</v>
      </c>
      <c r="R506" s="4">
        <f ca="1">+'Share Values'!CL500</f>
        <v>1074485.162</v>
      </c>
      <c r="S506" s="9">
        <f t="shared" ca="1" si="97"/>
        <v>7.4485161999999994E-2</v>
      </c>
      <c r="T506" s="4">
        <f>+'Share Values'!C500</f>
        <v>14597.1</v>
      </c>
      <c r="U506" s="9">
        <f>Returns!T506/Returns!$T$18-1</f>
        <v>-1.40691909708619E-2</v>
      </c>
      <c r="V506" s="9"/>
      <c r="W506" s="17">
        <f t="shared" ca="1" si="98"/>
        <v>7.5913987667166616E-3</v>
      </c>
      <c r="X506" s="17">
        <f t="shared" ca="1" si="99"/>
        <v>0</v>
      </c>
      <c r="Y506" s="17" t="str">
        <f t="shared" ca="1" si="100"/>
        <v/>
      </c>
      <c r="Z506" s="17"/>
      <c r="AA506" s="17">
        <f t="shared" si="101"/>
        <v>3.9270976616230246E-3</v>
      </c>
      <c r="AB506" s="17">
        <f t="shared" ca="1" si="102"/>
        <v>3.6643011050936369E-3</v>
      </c>
    </row>
    <row r="507" spans="2:28" x14ac:dyDescent="0.15">
      <c r="B507" s="2"/>
      <c r="D507" s="3"/>
      <c r="E507" s="4"/>
      <c r="F507" s="9"/>
      <c r="G507" s="4"/>
      <c r="H507" s="9"/>
      <c r="I507" s="9"/>
      <c r="J507" s="9"/>
      <c r="K507" s="9"/>
      <c r="L507" s="9"/>
      <c r="M507" s="9"/>
      <c r="N507" s="9"/>
      <c r="O507" s="9"/>
      <c r="Q507" s="3">
        <f>+'Share Values'!E501</f>
        <v>42626</v>
      </c>
      <c r="R507" s="4">
        <f ca="1">+'Share Values'!CL501</f>
        <v>1056123.4820000001</v>
      </c>
      <c r="S507" s="9">
        <f t="shared" ca="1" si="97"/>
        <v>5.6123482000000058E-2</v>
      </c>
      <c r="T507" s="4">
        <f>+'Share Values'!C501</f>
        <v>14349.1</v>
      </c>
      <c r="U507" s="9">
        <f>Returns!T507/Returns!$T$18-1</f>
        <v>-3.0819836005781642E-2</v>
      </c>
      <c r="V507" s="9"/>
      <c r="W507" s="17">
        <f t="shared" ca="1" si="98"/>
        <v>-1.7088816718345612E-2</v>
      </c>
      <c r="X507" s="17">
        <f t="shared" ca="1" si="99"/>
        <v>-1.7088816718345612E-2</v>
      </c>
      <c r="Y507" s="17">
        <f t="shared" ca="1" si="100"/>
        <v>-1.7088816718345612E-2</v>
      </c>
      <c r="Z507" s="17"/>
      <c r="AA507" s="17">
        <f t="shared" si="101"/>
        <v>-1.6989676031540557E-2</v>
      </c>
      <c r="AB507" s="17">
        <f t="shared" ca="1" si="102"/>
        <v>-9.9140686805054834E-5</v>
      </c>
    </row>
    <row r="508" spans="2:28" x14ac:dyDescent="0.15">
      <c r="B508" s="2"/>
      <c r="D508" s="3"/>
      <c r="E508" s="4"/>
      <c r="F508" s="9"/>
      <c r="G508" s="4"/>
      <c r="H508" s="9"/>
      <c r="I508" s="9"/>
      <c r="J508" s="9"/>
      <c r="K508" s="9"/>
      <c r="L508" s="9"/>
      <c r="M508" s="9"/>
      <c r="N508" s="9"/>
      <c r="O508" s="9"/>
      <c r="Q508" s="3">
        <f>+'Share Values'!E502</f>
        <v>42627</v>
      </c>
      <c r="R508" s="4">
        <f ca="1">+'Share Values'!CL502</f>
        <v>1059022.0919999999</v>
      </c>
      <c r="S508" s="9">
        <f t="shared" ca="1" si="97"/>
        <v>5.902209199999997E-2</v>
      </c>
      <c r="T508" s="4">
        <f>+'Share Values'!C502</f>
        <v>14366.5</v>
      </c>
      <c r="U508" s="9">
        <f>Returns!T508/Returns!$T$18-1</f>
        <v>-2.9644589136396116E-2</v>
      </c>
      <c r="V508" s="9"/>
      <c r="W508" s="17">
        <f t="shared" ca="1" si="98"/>
        <v>2.744574900001906E-3</v>
      </c>
      <c r="X508" s="17">
        <f t="shared" ca="1" si="99"/>
        <v>0</v>
      </c>
      <c r="Y508" s="17" t="str">
        <f t="shared" ca="1" si="100"/>
        <v/>
      </c>
      <c r="Z508" s="17"/>
      <c r="AA508" s="17">
        <f t="shared" si="101"/>
        <v>1.2126196068045214E-3</v>
      </c>
      <c r="AB508" s="17">
        <f t="shared" ca="1" si="102"/>
        <v>1.5319552931973845E-3</v>
      </c>
    </row>
    <row r="509" spans="2:28" x14ac:dyDescent="0.15">
      <c r="B509" s="2"/>
      <c r="D509" s="3"/>
      <c r="E509" s="4"/>
      <c r="F509" s="9"/>
      <c r="G509" s="4"/>
      <c r="H509" s="9"/>
      <c r="I509" s="9"/>
      <c r="J509" s="9"/>
      <c r="K509" s="9"/>
      <c r="L509" s="9"/>
      <c r="M509" s="9"/>
      <c r="N509" s="9"/>
      <c r="O509" s="9"/>
      <c r="Q509" s="3">
        <f>+'Share Values'!E503</f>
        <v>42628</v>
      </c>
      <c r="R509" s="4">
        <f ca="1">+'Share Values'!CL503</f>
        <v>1067199.672</v>
      </c>
      <c r="S509" s="9">
        <f t="shared" ca="1" si="97"/>
        <v>6.7199672000000099E-2</v>
      </c>
      <c r="T509" s="4">
        <f>+'Share Values'!C503</f>
        <v>14503.7</v>
      </c>
      <c r="U509" s="9">
        <f>Returns!T509/Returns!$T$18-1</f>
        <v>-2.0377700028367918E-2</v>
      </c>
      <c r="V509" s="9"/>
      <c r="W509" s="17">
        <f t="shared" ca="1" si="98"/>
        <v>7.7218219164403301E-3</v>
      </c>
      <c r="X509" s="17">
        <f t="shared" ca="1" si="99"/>
        <v>0</v>
      </c>
      <c r="Y509" s="17" t="str">
        <f t="shared" ca="1" si="100"/>
        <v/>
      </c>
      <c r="Z509" s="17"/>
      <c r="AA509" s="17">
        <f t="shared" si="101"/>
        <v>9.5499947795218976E-3</v>
      </c>
      <c r="AB509" s="17">
        <f t="shared" ca="1" si="102"/>
        <v>-1.8281728630815675E-3</v>
      </c>
    </row>
    <row r="510" spans="2:28" x14ac:dyDescent="0.15">
      <c r="B510" s="2"/>
      <c r="D510" s="3"/>
      <c r="E510" s="4"/>
      <c r="F510" s="9"/>
      <c r="G510" s="4"/>
      <c r="H510" s="9"/>
      <c r="I510" s="9"/>
      <c r="J510" s="9"/>
      <c r="K510" s="9"/>
      <c r="L510" s="9"/>
      <c r="M510" s="9"/>
      <c r="N510" s="9"/>
      <c r="O510" s="9"/>
      <c r="Q510" s="3">
        <f>+'Share Values'!E504</f>
        <v>42629</v>
      </c>
      <c r="R510" s="4">
        <f ca="1">+'Share Values'!CL504</f>
        <v>1061904.5119999999</v>
      </c>
      <c r="S510" s="9">
        <f t="shared" ca="1" si="97"/>
        <v>6.1904511999999912E-2</v>
      </c>
      <c r="T510" s="4">
        <f>+'Share Values'!C504</f>
        <v>14450.7</v>
      </c>
      <c r="U510" s="9">
        <f>Returns!T510/Returns!$T$18-1</f>
        <v>-2.3957474975346726E-2</v>
      </c>
      <c r="V510" s="9"/>
      <c r="W510" s="17">
        <f t="shared" ca="1" si="98"/>
        <v>-4.9617331591534919E-3</v>
      </c>
      <c r="X510" s="17">
        <f t="shared" ca="1" si="99"/>
        <v>-4.9617331591534919E-3</v>
      </c>
      <c r="Y510" s="17">
        <f t="shared" ca="1" si="100"/>
        <v>-4.9617331591534919E-3</v>
      </c>
      <c r="Z510" s="17"/>
      <c r="AA510" s="17">
        <f t="shared" si="101"/>
        <v>-3.6542399525638647E-3</v>
      </c>
      <c r="AB510" s="17">
        <f t="shared" ca="1" si="102"/>
        <v>-1.3074932065896272E-3</v>
      </c>
    </row>
    <row r="511" spans="2:28" x14ac:dyDescent="0.15">
      <c r="B511" s="2"/>
      <c r="D511" s="3"/>
      <c r="E511" s="4"/>
      <c r="F511" s="9"/>
      <c r="G511" s="4"/>
      <c r="H511" s="9"/>
      <c r="I511" s="9"/>
      <c r="J511" s="9"/>
      <c r="K511" s="9"/>
      <c r="L511" s="9"/>
      <c r="M511" s="9"/>
      <c r="N511" s="9"/>
      <c r="O511" s="9"/>
      <c r="Q511" s="3">
        <f>+'Share Values'!E505</f>
        <v>42632</v>
      </c>
      <c r="R511" s="4">
        <f ca="1">+'Share Values'!CL505</f>
        <v>1065057.612</v>
      </c>
      <c r="S511" s="9">
        <f t="shared" ca="1" si="97"/>
        <v>6.5057611999999931E-2</v>
      </c>
      <c r="T511" s="4">
        <f>+'Share Values'!C505</f>
        <v>14496.2</v>
      </c>
      <c r="U511" s="9">
        <f>Returns!T511/Returns!$T$18-1</f>
        <v>-2.0884271954827227E-2</v>
      </c>
      <c r="V511" s="9"/>
      <c r="W511" s="17">
        <f t="shared" ca="1" si="98"/>
        <v>2.9692876942970514E-3</v>
      </c>
      <c r="X511" s="17">
        <f t="shared" ca="1" si="99"/>
        <v>0</v>
      </c>
      <c r="Y511" s="17" t="str">
        <f t="shared" ca="1" si="100"/>
        <v/>
      </c>
      <c r="Z511" s="17"/>
      <c r="AA511" s="17">
        <f t="shared" si="101"/>
        <v>3.1486363982367038E-3</v>
      </c>
      <c r="AB511" s="17">
        <f t="shared" ca="1" si="102"/>
        <v>-1.7934870393965241E-4</v>
      </c>
    </row>
    <row r="512" spans="2:28" x14ac:dyDescent="0.15">
      <c r="B512" s="2"/>
      <c r="D512" s="3"/>
      <c r="E512" s="4"/>
      <c r="F512" s="9"/>
      <c r="G512" s="4"/>
      <c r="H512" s="9"/>
      <c r="I512" s="9"/>
      <c r="J512" s="9"/>
      <c r="K512" s="9"/>
      <c r="L512" s="9"/>
      <c r="M512" s="9"/>
      <c r="N512" s="9"/>
      <c r="O512" s="9"/>
      <c r="Q512" s="3">
        <f>+'Share Values'!E506</f>
        <v>42633</v>
      </c>
      <c r="R512" s="4">
        <f ca="1">+'Share Values'!CL506</f>
        <v>1070239.942</v>
      </c>
      <c r="S512" s="9">
        <f t="shared" ca="1" si="97"/>
        <v>7.0239941999999944E-2</v>
      </c>
      <c r="T512" s="4">
        <f>+'Share Values'!C506</f>
        <v>14522</v>
      </c>
      <c r="U512" s="9">
        <f>Returns!T512/Returns!$T$18-1</f>
        <v>-1.9141664527807412E-2</v>
      </c>
      <c r="V512" s="9"/>
      <c r="W512" s="17">
        <f t="shared" ca="1" si="98"/>
        <v>4.8657743408533349E-3</v>
      </c>
      <c r="X512" s="17">
        <f t="shared" ca="1" si="99"/>
        <v>0</v>
      </c>
      <c r="Y512" s="17" t="str">
        <f t="shared" ca="1" si="100"/>
        <v/>
      </c>
      <c r="Z512" s="17"/>
      <c r="AA512" s="17">
        <f t="shared" si="101"/>
        <v>1.7797767690843624E-3</v>
      </c>
      <c r="AB512" s="17">
        <f t="shared" ca="1" si="102"/>
        <v>3.0859975717689725E-3</v>
      </c>
    </row>
    <row r="513" spans="2:28" x14ac:dyDescent="0.15">
      <c r="B513" s="2"/>
      <c r="D513" s="3"/>
      <c r="E513" s="4"/>
      <c r="F513" s="9"/>
      <c r="G513" s="4"/>
      <c r="H513" s="9"/>
      <c r="I513" s="9"/>
      <c r="J513" s="9"/>
      <c r="K513" s="9"/>
      <c r="L513" s="9"/>
      <c r="M513" s="9"/>
      <c r="N513" s="9"/>
      <c r="O513" s="9"/>
      <c r="Q513" s="3">
        <f>+'Share Values'!E507</f>
        <v>42634</v>
      </c>
      <c r="R513" s="4">
        <f ca="1">+'Share Values'!CL507</f>
        <v>1085575.422</v>
      </c>
      <c r="S513" s="9">
        <f t="shared" ca="1" si="97"/>
        <v>8.5575422000000012E-2</v>
      </c>
      <c r="T513" s="4">
        <f>+'Share Values'!C507</f>
        <v>14710.8</v>
      </c>
      <c r="U513" s="9">
        <f>Returns!T513/Returns!$T$18-1</f>
        <v>-6.3895605657395826E-3</v>
      </c>
      <c r="V513" s="9"/>
      <c r="W513" s="17">
        <f t="shared" ca="1" si="98"/>
        <v>1.4329011091981814E-2</v>
      </c>
      <c r="X513" s="17">
        <f t="shared" ca="1" si="99"/>
        <v>0</v>
      </c>
      <c r="Y513" s="17" t="str">
        <f t="shared" ca="1" si="100"/>
        <v/>
      </c>
      <c r="Z513" s="17"/>
      <c r="AA513" s="17">
        <f t="shared" si="101"/>
        <v>1.3000964054537878E-2</v>
      </c>
      <c r="AB513" s="17">
        <f t="shared" ca="1" si="102"/>
        <v>1.3280470374439357E-3</v>
      </c>
    </row>
    <row r="514" spans="2:28" x14ac:dyDescent="0.15">
      <c r="B514" s="2"/>
      <c r="D514" s="3"/>
      <c r="E514" s="4"/>
      <c r="F514" s="9"/>
      <c r="G514" s="4"/>
      <c r="H514" s="9"/>
      <c r="I514" s="9"/>
      <c r="J514" s="9"/>
      <c r="K514" s="9"/>
      <c r="L514" s="9"/>
      <c r="M514" s="9"/>
      <c r="N514" s="9"/>
      <c r="O514" s="9"/>
      <c r="Q514" s="3">
        <f>+'Share Values'!E508</f>
        <v>42635</v>
      </c>
      <c r="R514" s="4">
        <f ca="1">+'Share Values'!CL508</f>
        <v>1085936.4820000001</v>
      </c>
      <c r="S514" s="9">
        <f t="shared" ca="1" si="97"/>
        <v>8.5936482000000147E-2</v>
      </c>
      <c r="T514" s="4">
        <f>+'Share Values'!C508</f>
        <v>14797.2</v>
      </c>
      <c r="U514" s="9">
        <f>Returns!T514/Returns!$T$18-1</f>
        <v>-5.5385197292867616E-4</v>
      </c>
      <c r="V514" s="9"/>
      <c r="W514" s="17">
        <f t="shared" ca="1" si="98"/>
        <v>3.325978026795795E-4</v>
      </c>
      <c r="X514" s="17">
        <f t="shared" ca="1" si="99"/>
        <v>0</v>
      </c>
      <c r="Y514" s="17" t="str">
        <f t="shared" ca="1" si="100"/>
        <v/>
      </c>
      <c r="Z514" s="17"/>
      <c r="AA514" s="17">
        <f t="shared" si="101"/>
        <v>5.873235989884984E-3</v>
      </c>
      <c r="AB514" s="17">
        <f t="shared" ca="1" si="102"/>
        <v>-5.5406381872054045E-3</v>
      </c>
    </row>
    <row r="515" spans="2:28" x14ac:dyDescent="0.15">
      <c r="B515" s="2"/>
      <c r="D515" s="3"/>
      <c r="E515" s="4"/>
      <c r="F515" s="9"/>
      <c r="G515" s="4"/>
      <c r="H515" s="9"/>
      <c r="I515" s="9"/>
      <c r="J515" s="9"/>
      <c r="K515" s="9"/>
      <c r="L515" s="9"/>
      <c r="M515" s="9"/>
      <c r="N515" s="9"/>
      <c r="O515" s="9"/>
      <c r="Q515" s="3">
        <f>+'Share Values'!E509</f>
        <v>42636</v>
      </c>
      <c r="R515" s="4">
        <f ca="1">+'Share Values'!CL509</f>
        <v>1077409.7520000001</v>
      </c>
      <c r="S515" s="9">
        <f t="shared" ca="1" si="97"/>
        <v>7.7409752000000109E-2</v>
      </c>
      <c r="T515" s="4">
        <f>+'Share Values'!C509</f>
        <v>14697.9</v>
      </c>
      <c r="U515" s="9">
        <f>Returns!T515/Returns!$T$18-1</f>
        <v>-7.2608642792494349E-3</v>
      </c>
      <c r="V515" s="9"/>
      <c r="W515" s="17">
        <f t="shared" ca="1" si="98"/>
        <v>-7.8519601664879257E-3</v>
      </c>
      <c r="X515" s="17">
        <f t="shared" ca="1" si="99"/>
        <v>-7.8519601664879257E-3</v>
      </c>
      <c r="Y515" s="17">
        <f t="shared" ca="1" si="100"/>
        <v>-7.8519601664879257E-3</v>
      </c>
      <c r="Z515" s="17"/>
      <c r="AA515" s="17">
        <f t="shared" si="101"/>
        <v>-6.7107290568486633E-3</v>
      </c>
      <c r="AB515" s="17">
        <f t="shared" ca="1" si="102"/>
        <v>-1.1412311096392624E-3</v>
      </c>
    </row>
    <row r="516" spans="2:28" x14ac:dyDescent="0.15">
      <c r="B516" s="2"/>
      <c r="D516" s="3"/>
      <c r="E516" s="4"/>
      <c r="F516" s="9"/>
      <c r="G516" s="4"/>
      <c r="H516" s="9"/>
      <c r="I516" s="9"/>
      <c r="J516" s="9"/>
      <c r="K516" s="9"/>
      <c r="L516" s="9"/>
      <c r="M516" s="9"/>
      <c r="N516" s="9"/>
      <c r="O516" s="9"/>
      <c r="Q516" s="3">
        <f>+'Share Values'!E510</f>
        <v>42639</v>
      </c>
      <c r="R516" s="4">
        <f ca="1">+'Share Values'!CL510</f>
        <v>1072871.372</v>
      </c>
      <c r="S516" s="9">
        <f t="shared" ca="1" si="97"/>
        <v>7.2871372000000045E-2</v>
      </c>
      <c r="T516" s="4">
        <f>+'Share Values'!C510</f>
        <v>14619.5</v>
      </c>
      <c r="U516" s="9">
        <f>Returns!T516/Returns!$T$18-1</f>
        <v>-1.2556229483836945E-2</v>
      </c>
      <c r="V516" s="9"/>
      <c r="W516" s="17">
        <f t="shared" ca="1" si="98"/>
        <v>-4.2123064057806303E-3</v>
      </c>
      <c r="X516" s="17">
        <f t="shared" ca="1" si="99"/>
        <v>-4.2123064057806303E-3</v>
      </c>
      <c r="Y516" s="17">
        <f t="shared" ca="1" si="100"/>
        <v>-1.2031191710161315E-2</v>
      </c>
      <c r="Z516" s="17"/>
      <c r="AA516" s="17">
        <f t="shared" si="101"/>
        <v>-5.3340953469542818E-3</v>
      </c>
      <c r="AB516" s="17">
        <f t="shared" ca="1" si="102"/>
        <v>1.1217889411736515E-3</v>
      </c>
    </row>
    <row r="517" spans="2:28" x14ac:dyDescent="0.15">
      <c r="B517" s="2"/>
      <c r="D517" s="3"/>
      <c r="E517" s="4"/>
      <c r="F517" s="9"/>
      <c r="G517" s="4"/>
      <c r="H517" s="9"/>
      <c r="I517" s="9"/>
      <c r="J517" s="9"/>
      <c r="K517" s="9"/>
      <c r="L517" s="9"/>
      <c r="M517" s="9"/>
      <c r="N517" s="9"/>
      <c r="O517" s="9"/>
      <c r="Q517" s="3">
        <f>+'Share Values'!E511</f>
        <v>42640</v>
      </c>
      <c r="R517" s="4">
        <f ca="1">+'Share Values'!CL511</f>
        <v>1067223.4819999998</v>
      </c>
      <c r="S517" s="9">
        <f t="shared" ca="1" si="97"/>
        <v>6.7223481999999946E-2</v>
      </c>
      <c r="T517" s="4">
        <f>+'Share Values'!C511</f>
        <v>14558</v>
      </c>
      <c r="U517" s="9">
        <f>Returns!T517/Returns!$T$18-1</f>
        <v>-1.6710119280802904E-2</v>
      </c>
      <c r="V517" s="9"/>
      <c r="W517" s="17">
        <f t="shared" ca="1" si="98"/>
        <v>-5.2642750542141181E-3</v>
      </c>
      <c r="X517" s="17">
        <f t="shared" ca="1" si="99"/>
        <v>-5.2642750542141181E-3</v>
      </c>
      <c r="Y517" s="17">
        <f t="shared" ca="1" si="100"/>
        <v>-1.7232131261983197E-2</v>
      </c>
      <c r="Z517" s="17"/>
      <c r="AA517" s="17">
        <f t="shared" si="101"/>
        <v>-4.2067102158076519E-3</v>
      </c>
      <c r="AB517" s="17">
        <f t="shared" ca="1" si="102"/>
        <v>-1.0575648384064662E-3</v>
      </c>
    </row>
    <row r="518" spans="2:28" x14ac:dyDescent="0.15">
      <c r="B518" s="2"/>
      <c r="D518" s="3"/>
      <c r="E518" s="4"/>
      <c r="F518" s="9"/>
      <c r="G518" s="4"/>
      <c r="H518" s="9"/>
      <c r="I518" s="9"/>
      <c r="J518" s="9"/>
      <c r="K518" s="9"/>
      <c r="L518" s="9"/>
      <c r="M518" s="9"/>
      <c r="N518" s="9"/>
      <c r="O518" s="9"/>
      <c r="Q518" s="3">
        <f>+'Share Values'!E512</f>
        <v>42641</v>
      </c>
      <c r="R518" s="4">
        <f ca="1">+'Share Values'!CL512</f>
        <v>1082890.4620000001</v>
      </c>
      <c r="S518" s="9">
        <f t="shared" ca="1" si="97"/>
        <v>8.2890462000000165E-2</v>
      </c>
      <c r="T518" s="4">
        <f>+'Share Values'!C512</f>
        <v>14731.4</v>
      </c>
      <c r="U518" s="9">
        <f>Returns!T518/Returns!$T$18-1</f>
        <v>-4.9981763410646973E-3</v>
      </c>
      <c r="V518" s="9"/>
      <c r="W518" s="17">
        <f t="shared" ca="1" si="98"/>
        <v>1.4680130510846601E-2</v>
      </c>
      <c r="X518" s="17">
        <f t="shared" ca="1" si="99"/>
        <v>0</v>
      </c>
      <c r="Y518" s="17" t="str">
        <f t="shared" ca="1" si="100"/>
        <v/>
      </c>
      <c r="Z518" s="17"/>
      <c r="AA518" s="17">
        <f t="shared" si="101"/>
        <v>1.1910976782524951E-2</v>
      </c>
      <c r="AB518" s="17">
        <f t="shared" ca="1" si="102"/>
        <v>2.7691537283216494E-3</v>
      </c>
    </row>
    <row r="519" spans="2:28" x14ac:dyDescent="0.15">
      <c r="B519" s="2"/>
      <c r="D519" s="3"/>
      <c r="E519" s="4"/>
      <c r="F519" s="9"/>
      <c r="G519" s="4"/>
      <c r="H519" s="9"/>
      <c r="I519" s="9"/>
      <c r="J519" s="9"/>
      <c r="K519" s="9"/>
      <c r="L519" s="9"/>
      <c r="M519" s="9"/>
      <c r="N519" s="9"/>
      <c r="O519" s="9"/>
      <c r="Q519" s="3">
        <f>+'Share Values'!E513</f>
        <v>42642</v>
      </c>
      <c r="R519" s="4">
        <f ca="1">+'Share Values'!CL513</f>
        <v>1084620.5620000002</v>
      </c>
      <c r="S519" s="9">
        <f t="shared" ca="1" si="97"/>
        <v>8.4620562000000232E-2</v>
      </c>
      <c r="T519" s="4">
        <f>+'Share Values'!C513</f>
        <v>14754.6</v>
      </c>
      <c r="U519" s="9">
        <f>Returns!T519/Returns!$T$18-1</f>
        <v>-3.4311805152174024E-3</v>
      </c>
      <c r="V519" s="9"/>
      <c r="W519" s="17">
        <f t="shared" ca="1" si="98"/>
        <v>1.5976685183880512E-3</v>
      </c>
      <c r="X519" s="17">
        <f t="shared" ca="1" si="99"/>
        <v>0</v>
      </c>
      <c r="Y519" s="17" t="str">
        <f t="shared" ca="1" si="100"/>
        <v/>
      </c>
      <c r="Z519" s="17"/>
      <c r="AA519" s="17">
        <f t="shared" si="101"/>
        <v>1.5748672902780037E-3</v>
      </c>
      <c r="AB519" s="17">
        <f t="shared" ca="1" si="102"/>
        <v>2.2801228110047589E-5</v>
      </c>
    </row>
    <row r="520" spans="2:28" x14ac:dyDescent="0.15">
      <c r="B520" s="2"/>
      <c r="D520" s="3"/>
      <c r="E520" s="4"/>
      <c r="F520" s="9"/>
      <c r="G520" s="4"/>
      <c r="H520" s="9"/>
      <c r="I520" s="9"/>
      <c r="J520" s="9"/>
      <c r="K520" s="9"/>
      <c r="L520" s="9"/>
      <c r="M520" s="9"/>
      <c r="N520" s="9"/>
      <c r="O520" s="9"/>
      <c r="Q520" s="3">
        <f>+'Share Values'!E514</f>
        <v>42643</v>
      </c>
      <c r="R520" s="4">
        <f ca="1">+'Share Values'!CL514</f>
        <v>1082395.3520000002</v>
      </c>
      <c r="S520" s="9">
        <f t="shared" ca="1" si="97"/>
        <v>8.2395352000000255E-2</v>
      </c>
      <c r="T520" s="4">
        <f>+'Share Values'!C514</f>
        <v>14725.9</v>
      </c>
      <c r="U520" s="9">
        <f>Returns!T520/Returns!$T$18-1</f>
        <v>-5.3696624204682131E-3</v>
      </c>
      <c r="V520" s="9"/>
      <c r="W520" s="17">
        <f t="shared" ca="1" si="98"/>
        <v>-2.0516022634651243E-3</v>
      </c>
      <c r="X520" s="17">
        <f t="shared" ca="1" si="99"/>
        <v>-2.0516022634651243E-3</v>
      </c>
      <c r="Y520" s="17">
        <f t="shared" ca="1" si="100"/>
        <v>-2.0516022634651243E-3</v>
      </c>
      <c r="Z520" s="17"/>
      <c r="AA520" s="17">
        <f t="shared" si="101"/>
        <v>-1.9451560869153672E-3</v>
      </c>
      <c r="AB520" s="17">
        <f t="shared" ca="1" si="102"/>
        <v>-1.0644617654975708E-4</v>
      </c>
    </row>
    <row r="521" spans="2:28" x14ac:dyDescent="0.15">
      <c r="B521" s="2"/>
      <c r="D521" s="3"/>
      <c r="E521" s="4"/>
      <c r="F521" s="9"/>
      <c r="G521" s="4"/>
      <c r="H521" s="9"/>
      <c r="I521" s="9"/>
      <c r="J521" s="9"/>
      <c r="K521" s="9"/>
      <c r="L521" s="9"/>
      <c r="M521" s="9"/>
      <c r="N521" s="9"/>
      <c r="O521" s="9"/>
      <c r="Q521" s="3">
        <f>+'Share Values'!E515</f>
        <v>42646</v>
      </c>
      <c r="R521" s="4">
        <f ca="1">+'Share Values'!CL515</f>
        <v>1075859.0320000001</v>
      </c>
      <c r="S521" s="9">
        <f t="shared" ca="1" si="97"/>
        <v>7.5859032000000104E-2</v>
      </c>
      <c r="T521" s="4">
        <f>+'Share Values'!C515</f>
        <v>14689</v>
      </c>
      <c r="U521" s="9">
        <f>Returns!T521/Returns!$T$18-1</f>
        <v>-7.8619962986478109E-3</v>
      </c>
      <c r="V521" s="9"/>
      <c r="W521" s="17">
        <f t="shared" ca="1" si="98"/>
        <v>-6.0387546823095217E-3</v>
      </c>
      <c r="X521" s="17">
        <f t="shared" ca="1" si="99"/>
        <v>-6.0387546823095217E-3</v>
      </c>
      <c r="Y521" s="17">
        <f t="shared" ca="1" si="100"/>
        <v>-8.0779678229998542E-3</v>
      </c>
      <c r="Z521" s="17"/>
      <c r="AA521" s="17">
        <f t="shared" si="101"/>
        <v>-2.5057891198499993E-3</v>
      </c>
      <c r="AB521" s="17">
        <f t="shared" ca="1" si="102"/>
        <v>-3.5329655624595224E-3</v>
      </c>
    </row>
    <row r="522" spans="2:28" x14ac:dyDescent="0.15">
      <c r="B522" s="2"/>
      <c r="D522" s="3"/>
      <c r="E522" s="4"/>
      <c r="F522" s="9"/>
      <c r="G522" s="4"/>
      <c r="H522" s="9"/>
      <c r="I522" s="9"/>
      <c r="J522" s="9"/>
      <c r="K522" s="9"/>
      <c r="L522" s="9"/>
      <c r="M522" s="9"/>
      <c r="N522" s="9"/>
      <c r="O522" s="9"/>
      <c r="Q522" s="3">
        <f>+'Share Values'!E516</f>
        <v>42647</v>
      </c>
      <c r="R522" s="4">
        <f ca="1">+'Share Values'!CL516</f>
        <v>1052811.2719999999</v>
      </c>
      <c r="S522" s="9">
        <f t="shared" ca="1" si="97"/>
        <v>5.2811271999999798E-2</v>
      </c>
      <c r="T522" s="4">
        <f>+'Share Values'!C516</f>
        <v>14521</v>
      </c>
      <c r="U522" s="9">
        <f>Returns!T522/Returns!$T$18-1</f>
        <v>-1.9209207451335253E-2</v>
      </c>
      <c r="V522" s="9"/>
      <c r="W522" s="17">
        <f t="shared" ca="1" si="98"/>
        <v>-2.1422657908215847E-2</v>
      </c>
      <c r="X522" s="17">
        <f t="shared" ca="1" si="99"/>
        <v>-2.1422657908215847E-2</v>
      </c>
      <c r="Y522" s="17">
        <f t="shared" ca="1" si="100"/>
        <v>-2.9327574189950023E-2</v>
      </c>
      <c r="Z522" s="17"/>
      <c r="AA522" s="17">
        <f t="shared" si="101"/>
        <v>-1.1437129825039194E-2</v>
      </c>
      <c r="AB522" s="17">
        <f t="shared" ca="1" si="102"/>
        <v>-9.9855280831766535E-3</v>
      </c>
    </row>
    <row r="523" spans="2:28" x14ac:dyDescent="0.15">
      <c r="B523" s="2"/>
      <c r="D523" s="3"/>
      <c r="E523" s="4"/>
      <c r="F523" s="9"/>
      <c r="G523" s="4"/>
      <c r="H523" s="9"/>
      <c r="I523" s="9"/>
      <c r="J523" s="9"/>
      <c r="K523" s="9"/>
      <c r="L523" s="9"/>
      <c r="M523" s="9"/>
      <c r="N523" s="9"/>
      <c r="O523" s="9"/>
      <c r="Q523" s="3">
        <f>+'Share Values'!E517</f>
        <v>42648</v>
      </c>
      <c r="R523" s="4">
        <f ca="1">+'Share Values'!CL517</f>
        <v>1064105.4820000001</v>
      </c>
      <c r="S523" s="9">
        <f t="shared" ca="1" si="97"/>
        <v>6.4105481999999991E-2</v>
      </c>
      <c r="T523" s="4">
        <f>+'Share Values'!C517</f>
        <v>14610.6</v>
      </c>
      <c r="U523" s="9">
        <f>Returns!T523/Returns!$T$18-1</f>
        <v>-1.315736150323521E-2</v>
      </c>
      <c r="V523" s="9"/>
      <c r="W523" s="17">
        <f t="shared" ca="1" si="98"/>
        <v>1.072766819692661E-2</v>
      </c>
      <c r="X523" s="17">
        <f t="shared" ca="1" si="99"/>
        <v>0</v>
      </c>
      <c r="Y523" s="17" t="str">
        <f t="shared" ca="1" si="100"/>
        <v/>
      </c>
      <c r="Z523" s="17"/>
      <c r="AA523" s="17">
        <f t="shared" si="101"/>
        <v>6.1703739411886893E-3</v>
      </c>
      <c r="AB523" s="17">
        <f t="shared" ca="1" si="102"/>
        <v>4.5572942557379204E-3</v>
      </c>
    </row>
    <row r="524" spans="2:28" x14ac:dyDescent="0.15">
      <c r="B524" s="2"/>
      <c r="D524" s="3"/>
      <c r="E524" s="4"/>
      <c r="F524" s="9"/>
      <c r="G524" s="4"/>
      <c r="H524" s="9"/>
      <c r="I524" s="9"/>
      <c r="J524" s="9"/>
      <c r="K524" s="9"/>
      <c r="L524" s="9"/>
      <c r="M524" s="9"/>
      <c r="N524" s="9"/>
      <c r="O524" s="9"/>
      <c r="Q524" s="3">
        <f>+'Share Values'!E518</f>
        <v>42649</v>
      </c>
      <c r="R524" s="4">
        <f ca="1">+'Share Values'!CL518</f>
        <v>1061885.5520000001</v>
      </c>
      <c r="S524" s="9">
        <f t="shared" ca="1" si="97"/>
        <v>6.1885552000000121E-2</v>
      </c>
      <c r="T524" s="4">
        <f>+'Share Values'!C518</f>
        <v>14595.5</v>
      </c>
      <c r="U524" s="9">
        <f>Returns!T524/Returns!$T$18-1</f>
        <v>-1.4177259648506579E-2</v>
      </c>
      <c r="V524" s="9"/>
      <c r="W524" s="17">
        <f t="shared" ca="1" si="98"/>
        <v>-2.0861935565142931E-3</v>
      </c>
      <c r="X524" s="17">
        <f t="shared" ca="1" si="99"/>
        <v>-2.0861935565142931E-3</v>
      </c>
      <c r="Y524" s="17">
        <f t="shared" ca="1" si="100"/>
        <v>-2.0861935565142931E-3</v>
      </c>
      <c r="Z524" s="17"/>
      <c r="AA524" s="17">
        <f t="shared" si="101"/>
        <v>-1.0334962287654736E-3</v>
      </c>
      <c r="AB524" s="17">
        <f t="shared" ca="1" si="102"/>
        <v>-1.0526973277488194E-3</v>
      </c>
    </row>
    <row r="525" spans="2:28" x14ac:dyDescent="0.15">
      <c r="B525" s="2"/>
      <c r="D525" s="3"/>
      <c r="E525" s="4"/>
      <c r="F525" s="9"/>
      <c r="G525" s="4"/>
      <c r="H525" s="9"/>
      <c r="I525" s="9"/>
      <c r="J525" s="9"/>
      <c r="K525" s="9"/>
      <c r="L525" s="9"/>
      <c r="M525" s="9"/>
      <c r="N525" s="9"/>
      <c r="O525" s="9"/>
      <c r="Q525" s="3">
        <f>+'Share Values'!E519</f>
        <v>42650</v>
      </c>
      <c r="R525" s="4">
        <f ca="1">+'Share Values'!CL519</f>
        <v>1059560.7719999999</v>
      </c>
      <c r="S525" s="9">
        <f t="shared" ca="1" si="97"/>
        <v>5.9560771999999984E-2</v>
      </c>
      <c r="T525" s="4">
        <f>+'Share Values'!C519</f>
        <v>14566.3</v>
      </c>
      <c r="U525" s="9">
        <f>Returns!T525/Returns!$T$18-1</f>
        <v>-1.6149513015521366E-2</v>
      </c>
      <c r="V525" s="9"/>
      <c r="W525" s="17">
        <f t="shared" ca="1" si="98"/>
        <v>-2.1892943129526721E-3</v>
      </c>
      <c r="X525" s="17">
        <f t="shared" ca="1" si="99"/>
        <v>-2.1892943129526721E-3</v>
      </c>
      <c r="Y525" s="17">
        <f t="shared" ca="1" si="100"/>
        <v>-4.2709205777780035E-3</v>
      </c>
      <c r="Z525" s="17"/>
      <c r="AA525" s="17">
        <f t="shared" si="101"/>
        <v>-2.0006166284128879E-3</v>
      </c>
      <c r="AB525" s="17">
        <f t="shared" ca="1" si="102"/>
        <v>-1.8867768453978417E-4</v>
      </c>
    </row>
    <row r="526" spans="2:28" x14ac:dyDescent="0.15">
      <c r="B526" s="2"/>
      <c r="D526" s="3"/>
      <c r="E526" s="4"/>
      <c r="F526" s="9"/>
      <c r="G526" s="4"/>
      <c r="H526" s="9"/>
      <c r="I526" s="9"/>
      <c r="J526" s="9"/>
      <c r="K526" s="9"/>
      <c r="L526" s="9"/>
      <c r="M526" s="9"/>
      <c r="N526" s="9"/>
      <c r="O526" s="9"/>
      <c r="Q526" s="3">
        <f>+'Share Values'!E520</f>
        <v>42654</v>
      </c>
      <c r="R526" s="4">
        <f ca="1">+'Share Values'!CL520</f>
        <v>1056503.5719999999</v>
      </c>
      <c r="S526" s="9">
        <f t="shared" ca="1" si="97"/>
        <v>5.6503572000000002E-2</v>
      </c>
      <c r="T526" s="4">
        <f>+'Share Values'!C520</f>
        <v>14549.6</v>
      </c>
      <c r="U526" s="9">
        <f>Returns!T526/Returns!$T$18-1</f>
        <v>-1.7277479838437304E-2</v>
      </c>
      <c r="V526" s="9"/>
      <c r="W526" s="17">
        <f t="shared" ca="1" si="98"/>
        <v>-2.8853465330065386E-3</v>
      </c>
      <c r="X526" s="17">
        <f t="shared" ca="1" si="99"/>
        <v>-2.8853465330065386E-3</v>
      </c>
      <c r="Y526" s="17">
        <f t="shared" ca="1" si="100"/>
        <v>-7.1439440249027042E-3</v>
      </c>
      <c r="Z526" s="17"/>
      <c r="AA526" s="17">
        <f t="shared" si="101"/>
        <v>-1.146481948058109E-3</v>
      </c>
      <c r="AB526" s="17">
        <f t="shared" ca="1" si="102"/>
        <v>-1.7388645849484297E-3</v>
      </c>
    </row>
    <row r="527" spans="2:28" x14ac:dyDescent="0.15">
      <c r="B527" s="2"/>
      <c r="D527" s="3"/>
      <c r="E527" s="4"/>
      <c r="F527" s="9"/>
      <c r="G527" s="4"/>
      <c r="H527" s="9"/>
      <c r="I527" s="9"/>
      <c r="J527" s="9"/>
      <c r="K527" s="9"/>
      <c r="L527" s="9"/>
      <c r="M527" s="9"/>
      <c r="N527" s="9"/>
      <c r="O527" s="9"/>
      <c r="Q527" s="3">
        <f>+'Share Values'!E521</f>
        <v>42655</v>
      </c>
      <c r="R527" s="4">
        <f ca="1">+'Share Values'!CL521</f>
        <v>1064237.2819999999</v>
      </c>
      <c r="S527" s="9">
        <f t="shared" ca="1" si="97"/>
        <v>6.4237281999999896E-2</v>
      </c>
      <c r="T527" s="4">
        <f>+'Share Values'!C521</f>
        <v>14619</v>
      </c>
      <c r="U527" s="9">
        <f>Returns!T527/Returns!$T$18-1</f>
        <v>-1.2590000945600921E-2</v>
      </c>
      <c r="V527" s="9"/>
      <c r="W527" s="17">
        <f t="shared" ca="1" si="98"/>
        <v>7.3200982987304819E-3</v>
      </c>
      <c r="X527" s="17">
        <f t="shared" ca="1" si="99"/>
        <v>0</v>
      </c>
      <c r="Y527" s="17" t="str">
        <f t="shared" ca="1" si="100"/>
        <v/>
      </c>
      <c r="Z527" s="17"/>
      <c r="AA527" s="17">
        <f t="shared" si="101"/>
        <v>4.7698905811843773E-3</v>
      </c>
      <c r="AB527" s="17">
        <f t="shared" ca="1" si="102"/>
        <v>2.5502077175461046E-3</v>
      </c>
    </row>
    <row r="528" spans="2:28" x14ac:dyDescent="0.15">
      <c r="B528" s="2"/>
      <c r="D528" s="3"/>
      <c r="E528" s="4"/>
      <c r="F528" s="9"/>
      <c r="G528" s="4"/>
      <c r="H528" s="9"/>
      <c r="I528" s="9"/>
      <c r="J528" s="9"/>
      <c r="K528" s="9"/>
      <c r="L528" s="9"/>
      <c r="M528" s="9"/>
      <c r="N528" s="9"/>
      <c r="O528" s="9"/>
      <c r="Q528" s="3">
        <f>+'Share Values'!E522</f>
        <v>42656</v>
      </c>
      <c r="R528" s="4">
        <f ca="1">+'Share Values'!CL522</f>
        <v>1066787.642</v>
      </c>
      <c r="S528" s="9">
        <f t="shared" ca="1" si="97"/>
        <v>6.678764199999998E-2</v>
      </c>
      <c r="T528" s="4">
        <f>+'Share Values'!C522</f>
        <v>14643.7</v>
      </c>
      <c r="U528" s="9">
        <f>Returns!T528/Returns!$T$18-1</f>
        <v>-1.0921690734461698E-2</v>
      </c>
      <c r="V528" s="9"/>
      <c r="W528" s="17">
        <f t="shared" ca="1" si="98"/>
        <v>2.3964204629320918E-3</v>
      </c>
      <c r="X528" s="17">
        <f t="shared" ca="1" si="99"/>
        <v>0</v>
      </c>
      <c r="Y528" s="17" t="str">
        <f t="shared" ca="1" si="100"/>
        <v/>
      </c>
      <c r="Z528" s="17"/>
      <c r="AA528" s="17">
        <f t="shared" si="101"/>
        <v>1.6895820507558668E-3</v>
      </c>
      <c r="AB528" s="17">
        <f t="shared" ca="1" si="102"/>
        <v>7.0683841217622501E-4</v>
      </c>
    </row>
    <row r="529" spans="2:28" x14ac:dyDescent="0.15">
      <c r="B529" s="2"/>
      <c r="D529" s="3"/>
      <c r="E529" s="4"/>
      <c r="F529" s="9"/>
      <c r="G529" s="4"/>
      <c r="H529" s="9"/>
      <c r="I529" s="9"/>
      <c r="J529" s="9"/>
      <c r="K529" s="9"/>
      <c r="L529" s="9"/>
      <c r="M529" s="9"/>
      <c r="N529" s="9"/>
      <c r="O529" s="9"/>
      <c r="Q529" s="3">
        <f>+'Share Values'!E523</f>
        <v>42657</v>
      </c>
      <c r="R529" s="4">
        <f ca="1">+'Share Values'!CL523</f>
        <v>1061415.8620000002</v>
      </c>
      <c r="S529" s="9">
        <f t="shared" ca="1" si="97"/>
        <v>6.1415862000000265E-2</v>
      </c>
      <c r="T529" s="4">
        <f>+'Share Values'!C523</f>
        <v>14585</v>
      </c>
      <c r="U529" s="9">
        <f>Returns!T529/Returns!$T$18-1</f>
        <v>-1.4886460345549524E-2</v>
      </c>
      <c r="V529" s="9"/>
      <c r="W529" s="17">
        <f t="shared" ca="1" si="98"/>
        <v>-5.0354726550158047E-3</v>
      </c>
      <c r="X529" s="17">
        <f t="shared" ca="1" si="99"/>
        <v>-5.0354726550158047E-3</v>
      </c>
      <c r="Y529" s="17">
        <f t="shared" ca="1" si="100"/>
        <v>-5.0354726550158047E-3</v>
      </c>
      <c r="Z529" s="17"/>
      <c r="AA529" s="17">
        <f t="shared" si="101"/>
        <v>-4.0085497517704516E-3</v>
      </c>
      <c r="AB529" s="17">
        <f t="shared" ca="1" si="102"/>
        <v>-1.0269229032453531E-3</v>
      </c>
    </row>
    <row r="530" spans="2:28" x14ac:dyDescent="0.15">
      <c r="B530" s="2"/>
      <c r="D530" s="3"/>
      <c r="E530" s="4"/>
      <c r="F530" s="9"/>
      <c r="G530" s="4"/>
      <c r="H530" s="9"/>
      <c r="I530" s="9"/>
      <c r="J530" s="9"/>
      <c r="K530" s="9"/>
      <c r="L530" s="9"/>
      <c r="M530" s="9"/>
      <c r="N530" s="9"/>
      <c r="O530" s="9"/>
      <c r="Q530" s="3">
        <f>+'Share Values'!E524</f>
        <v>42660</v>
      </c>
      <c r="R530" s="4">
        <f ca="1">+'Share Values'!CL524</f>
        <v>1060636.0420000001</v>
      </c>
      <c r="S530" s="9">
        <f t="shared" ref="S530:S536" ca="1" si="103">R530/$R$18-1</f>
        <v>6.0636042000000057E-2</v>
      </c>
      <c r="T530" s="4">
        <f>+'Share Values'!C524</f>
        <v>14596.5</v>
      </c>
      <c r="U530" s="9">
        <f>Returns!T530/Returns!$T$18-1</f>
        <v>-1.4109716724978738E-2</v>
      </c>
      <c r="V530" s="9"/>
      <c r="W530" s="17">
        <f t="shared" ca="1" si="98"/>
        <v>-7.3469789544189368E-4</v>
      </c>
      <c r="X530" s="17">
        <f t="shared" ca="1" si="99"/>
        <v>-7.3469789544189368E-4</v>
      </c>
      <c r="Y530" s="17">
        <f t="shared" ca="1" si="100"/>
        <v>-5.7664709992955032E-3</v>
      </c>
      <c r="Z530" s="17"/>
      <c r="AA530" s="17">
        <f t="shared" si="101"/>
        <v>7.8848131642095254E-4</v>
      </c>
      <c r="AB530" s="17">
        <f t="shared" ca="1" si="102"/>
        <v>-1.5231792118628462E-3</v>
      </c>
    </row>
    <row r="531" spans="2:28" x14ac:dyDescent="0.15">
      <c r="B531" s="2"/>
      <c r="D531" s="3"/>
      <c r="E531" s="4"/>
      <c r="F531" s="9"/>
      <c r="G531" s="4"/>
      <c r="H531" s="9"/>
      <c r="I531" s="9"/>
      <c r="J531" s="9"/>
      <c r="K531" s="9"/>
      <c r="L531" s="9"/>
      <c r="M531" s="9"/>
      <c r="N531" s="9"/>
      <c r="O531" s="9"/>
      <c r="Q531" s="3">
        <f>+'Share Values'!E525</f>
        <v>42661</v>
      </c>
      <c r="R531" s="4">
        <f ca="1">+'Share Values'!CL525</f>
        <v>1071663.452</v>
      </c>
      <c r="S531" s="9">
        <f t="shared" ca="1" si="103"/>
        <v>7.1663452000000127E-2</v>
      </c>
      <c r="T531" s="4">
        <f>+'Share Values'!C525</f>
        <v>14752.3</v>
      </c>
      <c r="U531" s="9">
        <f>Returns!T531/Returns!$T$18-1</f>
        <v>-3.5865292393316706E-3</v>
      </c>
      <c r="V531" s="9"/>
      <c r="W531" s="17">
        <f t="shared" ca="1" si="98"/>
        <v>1.0396978382146926E-2</v>
      </c>
      <c r="X531" s="17">
        <f t="shared" ca="1" si="99"/>
        <v>0</v>
      </c>
      <c r="Y531" s="17" t="str">
        <f t="shared" ca="1" si="100"/>
        <v/>
      </c>
      <c r="Z531" s="17"/>
      <c r="AA531" s="17">
        <f t="shared" si="101"/>
        <v>1.0673791662384691E-2</v>
      </c>
      <c r="AB531" s="17">
        <f t="shared" ca="1" si="102"/>
        <v>-2.768132802377643E-4</v>
      </c>
    </row>
    <row r="532" spans="2:28" x14ac:dyDescent="0.15">
      <c r="B532" s="2"/>
      <c r="D532" s="3"/>
      <c r="E532" s="4"/>
      <c r="F532" s="9"/>
      <c r="G532" s="4"/>
      <c r="H532" s="9"/>
      <c r="I532" s="9"/>
      <c r="J532" s="9"/>
      <c r="K532" s="9"/>
      <c r="L532" s="9"/>
      <c r="M532" s="9"/>
      <c r="N532" s="9"/>
      <c r="O532" s="9"/>
      <c r="Q532" s="3">
        <f>+'Share Values'!E526</f>
        <v>42662</v>
      </c>
      <c r="R532" s="4">
        <f ca="1">+'Share Values'!CL526</f>
        <v>1077607.652</v>
      </c>
      <c r="S532" s="9">
        <f t="shared" ca="1" si="103"/>
        <v>7.7607651999999971E-2</v>
      </c>
      <c r="T532" s="4">
        <f>+'Share Values'!C526</f>
        <v>14840.5</v>
      </c>
      <c r="U532" s="9">
        <f>Returns!T532/Returns!$T$18-1</f>
        <v>2.3707566158293059E-3</v>
      </c>
      <c r="V532" s="9"/>
      <c r="W532" s="17">
        <f ca="1">(R532/R531)-1</f>
        <v>5.54670404118629E-3</v>
      </c>
      <c r="X532" s="17">
        <f ca="1">IF(W532&lt;0,W532,0)</f>
        <v>0</v>
      </c>
      <c r="Y532" s="17" t="str">
        <f ca="1">IF(AND(X532&lt;0,X531&lt;0),(1+X532)*(1+Y531)-1,IF(X532&lt;0,X532,""))</f>
        <v/>
      </c>
      <c r="Z532" s="17"/>
      <c r="AA532" s="17">
        <f>+T532/T531-1</f>
        <v>5.9787287406032341E-3</v>
      </c>
      <c r="AB532" s="17">
        <f ca="1">+W532-AA532</f>
        <v>-4.320246994169441E-4</v>
      </c>
    </row>
    <row r="533" spans="2:28" x14ac:dyDescent="0.15">
      <c r="B533" s="2"/>
      <c r="D533" s="3"/>
      <c r="E533" s="4"/>
      <c r="F533" s="9"/>
      <c r="G533" s="4"/>
      <c r="H533" s="9"/>
      <c r="I533" s="9"/>
      <c r="J533" s="9"/>
      <c r="K533" s="9"/>
      <c r="L533" s="9"/>
      <c r="M533" s="9"/>
      <c r="N533" s="9"/>
      <c r="O533" s="9"/>
      <c r="Q533" s="3">
        <f>+'Share Values'!E527</f>
        <v>42663</v>
      </c>
      <c r="R533" s="4">
        <f ca="1">+'Share Values'!CL527</f>
        <v>1078114.2220000001</v>
      </c>
      <c r="S533" s="9">
        <f t="shared" ca="1" si="103"/>
        <v>7.8114222000000177E-2</v>
      </c>
      <c r="T533" s="4">
        <f>+'Share Values'!C527</f>
        <v>14847.9</v>
      </c>
      <c r="U533" s="9">
        <f>Returns!T533/Returns!$T$18-1</f>
        <v>2.8705742499357534E-3</v>
      </c>
      <c r="V533" s="9"/>
      <c r="W533" s="17">
        <f ca="1">(R533/R532)-1</f>
        <v>4.7008760476030531E-4</v>
      </c>
      <c r="X533" s="17">
        <f ca="1">IF(W533&lt;0,W533,0)</f>
        <v>0</v>
      </c>
      <c r="Y533" s="17" t="str">
        <f ca="1">IF(AND(X533&lt;0,X532&lt;0),(1+X533)*(1+Y532)-1,IF(X533&lt;0,X533,""))</f>
        <v/>
      </c>
      <c r="Z533" s="17"/>
      <c r="AA533" s="17">
        <f>+T533/T532-1</f>
        <v>4.9863549071793578E-4</v>
      </c>
      <c r="AB533" s="17">
        <f ca="1">+W533-AA533</f>
        <v>-2.854788595763047E-5</v>
      </c>
    </row>
    <row r="534" spans="2:28" x14ac:dyDescent="0.15">
      <c r="B534" s="2"/>
      <c r="D534" s="3"/>
      <c r="E534" s="4"/>
      <c r="F534" s="9"/>
      <c r="G534" s="4"/>
      <c r="H534" s="9"/>
      <c r="I534" s="9"/>
      <c r="J534" s="9"/>
      <c r="K534" s="9"/>
      <c r="L534" s="9"/>
      <c r="M534" s="9"/>
      <c r="N534" s="9"/>
      <c r="O534" s="9"/>
      <c r="Q534" s="3">
        <f>+'Share Values'!E528</f>
        <v>42664</v>
      </c>
      <c r="R534" s="4">
        <f ca="1">+'Share Values'!CL528</f>
        <v>1081539.622</v>
      </c>
      <c r="S534" s="9">
        <f t="shared" ca="1" si="103"/>
        <v>8.1539621999999978E-2</v>
      </c>
      <c r="T534" s="4">
        <f>+'Share Values'!C528</f>
        <v>14939</v>
      </c>
      <c r="U534" s="9">
        <f>Returns!T534/Returns!$T$18-1</f>
        <v>9.0237345833277249E-3</v>
      </c>
      <c r="V534" s="9"/>
      <c r="W534" s="17">
        <f ca="1">(R534/R533)-1</f>
        <v>3.1772143712616163E-3</v>
      </c>
      <c r="X534" s="17">
        <f ca="1">IF(W534&lt;0,W534,0)</f>
        <v>0</v>
      </c>
      <c r="Y534" s="17" t="str">
        <f ca="1">IF(AND(X534&lt;0,X533&lt;0),(1+X534)*(1+Y533)-1,IF(X534&lt;0,X534,""))</f>
        <v/>
      </c>
      <c r="Z534" s="17"/>
      <c r="AA534" s="17">
        <f>+T534/T533-1</f>
        <v>6.1355477879025955E-3</v>
      </c>
      <c r="AB534" s="17">
        <f ca="1">+W534-AA534</f>
        <v>-2.9583334166409792E-3</v>
      </c>
    </row>
    <row r="535" spans="2:28" x14ac:dyDescent="0.15">
      <c r="B535" s="2"/>
      <c r="D535" s="3"/>
      <c r="E535" s="4"/>
      <c r="F535" s="9"/>
      <c r="G535" s="4"/>
      <c r="H535" s="9"/>
      <c r="I535" s="9"/>
      <c r="J535" s="9"/>
      <c r="K535" s="9"/>
      <c r="L535" s="9"/>
      <c r="M535" s="9"/>
      <c r="N535" s="9"/>
      <c r="O535" s="9"/>
      <c r="Q535" s="3">
        <f>+'Share Values'!E529</f>
        <v>42667</v>
      </c>
      <c r="R535" s="4">
        <f ca="1">+'Share Values'!CL529</f>
        <v>1079062.1619999998</v>
      </c>
      <c r="S535" s="9">
        <f t="shared" ca="1" si="103"/>
        <v>7.9062161999999825E-2</v>
      </c>
      <c r="T535" s="4">
        <f>+'Share Values'!C529</f>
        <v>14923</v>
      </c>
      <c r="U535" s="9">
        <f>Returns!T535/Returns!$T$18-1</f>
        <v>7.9430478068813759E-3</v>
      </c>
      <c r="V535" s="9"/>
      <c r="W535" s="17">
        <f ca="1">(R535/R534)-1</f>
        <v>-2.2906789077397072E-3</v>
      </c>
      <c r="X535" s="17">
        <f ca="1">IF(W535&lt;0,W535,0)</f>
        <v>-2.2906789077397072E-3</v>
      </c>
      <c r="Y535" s="17">
        <f ca="1">IF(AND(X535&lt;0,X534&lt;0),(1+X535)*(1+Y534)-1,IF(X535&lt;0,X535,""))</f>
        <v>-2.2906789077397072E-3</v>
      </c>
      <c r="Z535" s="17"/>
      <c r="AA535" s="17">
        <f>+T535/T534-1</f>
        <v>-1.0710221567709066E-3</v>
      </c>
      <c r="AB535" s="17">
        <f ca="1">+W535-AA535</f>
        <v>-1.2196567509688006E-3</v>
      </c>
    </row>
    <row r="536" spans="2:28" x14ac:dyDescent="0.15">
      <c r="B536" s="2"/>
      <c r="D536" s="3"/>
      <c r="E536" s="4"/>
      <c r="F536" s="9"/>
      <c r="G536" s="4"/>
      <c r="H536" s="9"/>
      <c r="I536" s="9"/>
      <c r="J536" s="9"/>
      <c r="K536" s="9"/>
      <c r="L536" s="9"/>
      <c r="M536" s="9"/>
      <c r="N536" s="9"/>
      <c r="O536" s="9"/>
      <c r="Q536" s="3">
        <f>+'Share Values'!E530</f>
        <v>42668</v>
      </c>
      <c r="R536" s="4">
        <f ca="1">+'Share Values'!CL530</f>
        <v>1077506.5519999999</v>
      </c>
      <c r="S536" s="9">
        <f t="shared" ca="1" si="103"/>
        <v>7.7506552000000006E-2</v>
      </c>
      <c r="T536" s="4">
        <f>+'Share Values'!C530</f>
        <v>14870.6</v>
      </c>
      <c r="U536" s="9">
        <f>Returns!T536/Returns!$T$18-1</f>
        <v>4.4037986140192942E-3</v>
      </c>
      <c r="V536" s="9"/>
      <c r="W536" s="17">
        <f ca="1">(R536/R535)-1</f>
        <v>-1.4416314970367994E-3</v>
      </c>
      <c r="X536" s="17">
        <f ca="1">IF(W536&lt;0,W536,0)</f>
        <v>-1.4416314970367994E-3</v>
      </c>
      <c r="Y536" s="17">
        <f ca="1">IF(AND(X536&lt;0,X535&lt;0),(1+X536)*(1+Y535)-1,IF(X536&lt;0,X536,""))</f>
        <v>-3.7290080899134992E-3</v>
      </c>
      <c r="Z536" s="17"/>
      <c r="AA536" s="17">
        <f>+T536/T535-1</f>
        <v>-3.5113583059706022E-3</v>
      </c>
      <c r="AB536" s="17">
        <f ca="1">+W536-AA536</f>
        <v>2.0697268089338028E-3</v>
      </c>
    </row>
    <row r="537" spans="2:28" x14ac:dyDescent="0.15">
      <c r="Q537" s="3">
        <f>+'Share Values'!E531</f>
        <v>42669</v>
      </c>
      <c r="R537" s="4">
        <f ca="1">+'Share Values'!CL531</f>
        <v>1076963.5619999999</v>
      </c>
      <c r="S537" s="9">
        <f t="shared" ref="S537:S600" ca="1" si="104">R537/$R$18-1</f>
        <v>7.6963561999999985E-2</v>
      </c>
      <c r="T537" s="4">
        <f>+'Share Values'!C531</f>
        <v>14807.6</v>
      </c>
      <c r="U537" s="9">
        <f>Returns!T537/Returns!$T$18-1</f>
        <v>1.485944317614063E-4</v>
      </c>
      <c r="V537" s="9"/>
      <c r="W537" s="17">
        <f t="shared" ref="W537:W600" ca="1" si="105">(R537/R536)-1</f>
        <v>-5.0393197052223115E-4</v>
      </c>
      <c r="X537" s="17">
        <f t="shared" ref="X537:X600" ca="1" si="106">IF(W537&lt;0,W537,0)</f>
        <v>-5.0393197052223115E-4</v>
      </c>
      <c r="Y537" s="17">
        <f t="shared" ref="Y537:Y600" ca="1" si="107">IF(AND(X537&lt;0,X536&lt;0),(1+X537)*(1+Y536)-1,IF(X537&lt;0,X537,""))</f>
        <v>-4.2310608940409056E-3</v>
      </c>
      <c r="Z537" s="17"/>
      <c r="AA537" s="17">
        <f t="shared" ref="AA537:AA600" si="108">+T537/T536-1</f>
        <v>-4.2365472812125882E-3</v>
      </c>
      <c r="AB537" s="17">
        <f t="shared" ref="AB537:AB600" ca="1" si="109">+W537-AA537</f>
        <v>3.732615310690357E-3</v>
      </c>
    </row>
    <row r="538" spans="2:28" x14ac:dyDescent="0.15">
      <c r="Q538" s="3">
        <f>+'Share Values'!E532</f>
        <v>42670</v>
      </c>
      <c r="R538" s="4">
        <f ca="1">+'Share Values'!CL532</f>
        <v>1073063.4820000001</v>
      </c>
      <c r="S538" s="9">
        <f t="shared" ca="1" si="104"/>
        <v>7.3063482000000013E-2</v>
      </c>
      <c r="T538" s="4">
        <f>+'Share Values'!C532</f>
        <v>14833.8</v>
      </c>
      <c r="U538" s="9">
        <f>Returns!T538/Returns!$T$18-1</f>
        <v>1.9182190281923361E-3</v>
      </c>
      <c r="V538" s="9"/>
      <c r="W538" s="17">
        <f t="shared" ca="1" si="105"/>
        <v>-3.6213667180690079E-3</v>
      </c>
      <c r="X538" s="17">
        <f t="shared" ca="1" si="106"/>
        <v>-3.6213667180690079E-3</v>
      </c>
      <c r="Y538" s="17">
        <f t="shared" ca="1" si="107"/>
        <v>-7.8371053890060605E-3</v>
      </c>
      <c r="Z538" s="17"/>
      <c r="AA538" s="17">
        <f t="shared" si="108"/>
        <v>1.7693616791376598E-3</v>
      </c>
      <c r="AB538" s="17">
        <f t="shared" ca="1" si="109"/>
        <v>-5.3907283972066677E-3</v>
      </c>
    </row>
    <row r="539" spans="2:28" x14ac:dyDescent="0.15">
      <c r="Q539" s="3">
        <f>+'Share Values'!E533</f>
        <v>42671</v>
      </c>
      <c r="R539" s="4">
        <f ca="1">+'Share Values'!CL533</f>
        <v>1023737.2420000001</v>
      </c>
      <c r="S539" s="9">
        <f t="shared" ca="1" si="104"/>
        <v>2.3737242000000158E-2</v>
      </c>
      <c r="T539" s="4">
        <f>+'Share Values'!C533</f>
        <v>14785.3</v>
      </c>
      <c r="U539" s="9">
        <f>Returns!T539/Returns!$T$18-1</f>
        <v>-1.3576127629109092E-3</v>
      </c>
      <c r="V539" s="9"/>
      <c r="W539" s="17">
        <f t="shared" ca="1" si="105"/>
        <v>-4.5967681155326123E-2</v>
      </c>
      <c r="X539" s="17">
        <f t="shared" ca="1" si="106"/>
        <v>-4.5967681155326123E-2</v>
      </c>
      <c r="Y539" s="17">
        <f t="shared" ca="1" si="107"/>
        <v>-5.3444532982629633E-2</v>
      </c>
      <c r="Z539" s="17"/>
      <c r="AA539" s="17">
        <f t="shared" si="108"/>
        <v>-3.2695600587846485E-3</v>
      </c>
      <c r="AB539" s="17">
        <f t="shared" ca="1" si="109"/>
        <v>-4.2698121096541475E-2</v>
      </c>
    </row>
    <row r="540" spans="2:28" x14ac:dyDescent="0.15">
      <c r="Q540" s="3">
        <f>+'Share Values'!E534</f>
        <v>42674</v>
      </c>
      <c r="R540" s="4">
        <f ca="1">+'Share Values'!CL534</f>
        <v>1022768.4419999999</v>
      </c>
      <c r="S540" s="9">
        <f t="shared" ca="1" si="104"/>
        <v>2.2768441999999833E-2</v>
      </c>
      <c r="T540" s="4">
        <f>+'Share Values'!C534</f>
        <v>14787.3</v>
      </c>
      <c r="U540" s="9">
        <f>Returns!T540/Returns!$T$18-1</f>
        <v>-1.2225269158550045E-3</v>
      </c>
      <c r="V540" s="9"/>
      <c r="W540" s="17">
        <f t="shared" ca="1" si="105"/>
        <v>-9.4633657959686257E-4</v>
      </c>
      <c r="X540" s="17">
        <f t="shared" ca="1" si="106"/>
        <v>-9.4633657959686257E-4</v>
      </c>
      <c r="Y540" s="17">
        <f t="shared" ca="1" si="107"/>
        <v>-5.434029304568555E-2</v>
      </c>
      <c r="Z540" s="17"/>
      <c r="AA540" s="17">
        <f t="shared" si="108"/>
        <v>1.3526949064268656E-4</v>
      </c>
      <c r="AB540" s="17">
        <f t="shared" ca="1" si="109"/>
        <v>-1.0816060702395491E-3</v>
      </c>
    </row>
    <row r="541" spans="2:28" x14ac:dyDescent="0.15">
      <c r="Q541" s="3">
        <f>+'Share Values'!E535</f>
        <v>42675</v>
      </c>
      <c r="R541" s="4">
        <f ca="1">+'Share Values'!CL535</f>
        <v>1023114.4419999998</v>
      </c>
      <c r="S541" s="9">
        <f t="shared" ca="1" si="104"/>
        <v>2.3114441999999791E-2</v>
      </c>
      <c r="T541" s="4">
        <f>+'Share Values'!C535</f>
        <v>14778.3</v>
      </c>
      <c r="U541" s="9">
        <f>Returns!T541/Returns!$T$18-1</f>
        <v>-1.8304132276061313E-3</v>
      </c>
      <c r="V541" s="9"/>
      <c r="W541" s="17">
        <f t="shared" ca="1" si="105"/>
        <v>3.3829749314828739E-4</v>
      </c>
      <c r="X541" s="17">
        <f t="shared" ca="1" si="106"/>
        <v>0</v>
      </c>
      <c r="Y541" s="17" t="str">
        <f t="shared" ca="1" si="107"/>
        <v/>
      </c>
      <c r="Z541" s="17"/>
      <c r="AA541" s="17">
        <f t="shared" si="108"/>
        <v>-6.0863037877101345E-4</v>
      </c>
      <c r="AB541" s="17">
        <f t="shared" ca="1" si="109"/>
        <v>9.4692787191930083E-4</v>
      </c>
    </row>
    <row r="542" spans="2:28" x14ac:dyDescent="0.15">
      <c r="Q542" s="3">
        <f>+'Share Values'!E536</f>
        <v>42676</v>
      </c>
      <c r="R542" s="4">
        <f ca="1">+'Share Values'!CL536</f>
        <v>1010979.062</v>
      </c>
      <c r="S542" s="9">
        <f t="shared" ca="1" si="104"/>
        <v>1.0979062000000095E-2</v>
      </c>
      <c r="T542" s="4">
        <f>+'Share Values'!C536</f>
        <v>14594.7</v>
      </c>
      <c r="U542" s="9">
        <f>Returns!T542/Returns!$T$18-1</f>
        <v>-1.4231293987328919E-2</v>
      </c>
      <c r="V542" s="9"/>
      <c r="W542" s="17">
        <f t="shared" ca="1" si="105"/>
        <v>-1.1861214642105322E-2</v>
      </c>
      <c r="X542" s="17">
        <f t="shared" ca="1" si="106"/>
        <v>-1.1861214642105322E-2</v>
      </c>
      <c r="Y542" s="17">
        <f t="shared" ca="1" si="107"/>
        <v>-1.1861214642105322E-2</v>
      </c>
      <c r="Z542" s="17"/>
      <c r="AA542" s="17">
        <f t="shared" si="108"/>
        <v>-1.2423621120155826E-2</v>
      </c>
      <c r="AB542" s="17">
        <f t="shared" ca="1" si="109"/>
        <v>5.6240647805050337E-4</v>
      </c>
    </row>
    <row r="543" spans="2:28" x14ac:dyDescent="0.15">
      <c r="Q543" s="3">
        <f>+'Share Values'!E537</f>
        <v>42677</v>
      </c>
      <c r="R543" s="4">
        <f ca="1">+'Share Values'!CL537</f>
        <v>1010867.4119999998</v>
      </c>
      <c r="S543" s="9">
        <f t="shared" ca="1" si="104"/>
        <v>1.0867411999999854E-2</v>
      </c>
      <c r="T543" s="4">
        <f>+'Share Values'!C537</f>
        <v>14583.4</v>
      </c>
      <c r="U543" s="9">
        <f>Returns!T543/Returns!$T$18-1</f>
        <v>-1.4994529023194203E-2</v>
      </c>
      <c r="V543" s="9"/>
      <c r="W543" s="17">
        <f t="shared" ca="1" si="105"/>
        <v>-1.1043749984240847E-4</v>
      </c>
      <c r="X543" s="17">
        <f t="shared" ca="1" si="106"/>
        <v>-1.1043749984240847E-4</v>
      </c>
      <c r="Y543" s="17">
        <f t="shared" ca="1" si="107"/>
        <v>-1.1970342219057573E-2</v>
      </c>
      <c r="Z543" s="17"/>
      <c r="AA543" s="17">
        <f t="shared" si="108"/>
        <v>-7.7425366742733814E-4</v>
      </c>
      <c r="AB543" s="17">
        <f t="shared" ca="1" si="109"/>
        <v>6.6381616758492967E-4</v>
      </c>
    </row>
    <row r="544" spans="2:28" x14ac:dyDescent="0.15">
      <c r="Q544" s="3">
        <f>+'Share Values'!E538</f>
        <v>42678</v>
      </c>
      <c r="R544" s="4">
        <f ca="1">+'Share Values'!CL538</f>
        <v>997331.36199999985</v>
      </c>
      <c r="S544" s="9">
        <f t="shared" ca="1" si="104"/>
        <v>-2.6686380000001675E-3</v>
      </c>
      <c r="T544" s="4">
        <f>+'Share Values'!C538</f>
        <v>14509.3</v>
      </c>
      <c r="U544" s="9">
        <f>Returns!T544/Returns!$T$18-1</f>
        <v>-1.9999459656611762E-2</v>
      </c>
      <c r="V544" s="9"/>
      <c r="W544" s="17">
        <f t="shared" ca="1" si="105"/>
        <v>-1.3390529597960721E-2</v>
      </c>
      <c r="X544" s="17">
        <f t="shared" ca="1" si="106"/>
        <v>-1.3390529597960721E-2</v>
      </c>
      <c r="Y544" s="17">
        <f t="shared" ca="1" si="107"/>
        <v>-2.5200582595236276E-2</v>
      </c>
      <c r="Z544" s="17"/>
      <c r="AA544" s="17">
        <f t="shared" si="108"/>
        <v>-5.0811196291674632E-3</v>
      </c>
      <c r="AB544" s="17">
        <f t="shared" ca="1" si="109"/>
        <v>-8.3094099687932577E-3</v>
      </c>
    </row>
    <row r="545" spans="17:28" x14ac:dyDescent="0.15">
      <c r="Q545" s="3">
        <f>+'Share Values'!E539</f>
        <v>42681</v>
      </c>
      <c r="R545" s="4">
        <f ca="1">+'Share Values'!CL539</f>
        <v>999710.85199999996</v>
      </c>
      <c r="S545" s="9">
        <f t="shared" ca="1" si="104"/>
        <v>-2.8914800000001684E-4</v>
      </c>
      <c r="T545" s="4">
        <f>+'Share Values'!C539</f>
        <v>14652.5</v>
      </c>
      <c r="U545" s="9">
        <f>Returns!T545/Returns!$T$18-1</f>
        <v>-1.0327313007416183E-2</v>
      </c>
      <c r="V545" s="9"/>
      <c r="W545" s="17">
        <f t="shared" ca="1" si="105"/>
        <v>2.3858569886225922E-3</v>
      </c>
      <c r="X545" s="17">
        <f t="shared" ca="1" si="106"/>
        <v>0</v>
      </c>
      <c r="Y545" s="17" t="str">
        <f t="shared" ca="1" si="107"/>
        <v/>
      </c>
      <c r="Z545" s="17"/>
      <c r="AA545" s="17">
        <f t="shared" si="108"/>
        <v>9.8695319553665506E-3</v>
      </c>
      <c r="AB545" s="17">
        <f t="shared" ca="1" si="109"/>
        <v>-7.4836749667439584E-3</v>
      </c>
    </row>
    <row r="546" spans="17:28" x14ac:dyDescent="0.15">
      <c r="Q546" s="3">
        <f>+'Share Values'!E540</f>
        <v>42682</v>
      </c>
      <c r="R546" s="4">
        <f ca="1">+'Share Values'!CL540</f>
        <v>1000595.002</v>
      </c>
      <c r="S546" s="9">
        <f t="shared" ca="1" si="104"/>
        <v>5.9500200000006664E-4</v>
      </c>
      <c r="T546" s="4">
        <f>+'Share Values'!C540</f>
        <v>14656.8</v>
      </c>
      <c r="U546" s="9">
        <f>Returns!T546/Returns!$T$18-1</f>
        <v>-1.0036878436246233E-2</v>
      </c>
      <c r="V546" s="9"/>
      <c r="W546" s="17">
        <f t="shared" ca="1" si="105"/>
        <v>8.8440572414638652E-4</v>
      </c>
      <c r="X546" s="17">
        <f t="shared" ca="1" si="106"/>
        <v>0</v>
      </c>
      <c r="Y546" s="17" t="str">
        <f t="shared" ca="1" si="107"/>
        <v/>
      </c>
      <c r="Z546" s="17"/>
      <c r="AA546" s="17">
        <f t="shared" si="108"/>
        <v>2.9346527896256802E-4</v>
      </c>
      <c r="AB546" s="17">
        <f t="shared" ca="1" si="109"/>
        <v>5.909404451838185E-4</v>
      </c>
    </row>
    <row r="547" spans="17:28" x14ac:dyDescent="0.15">
      <c r="Q547" s="3">
        <f>+'Share Values'!E541</f>
        <v>42683</v>
      </c>
      <c r="R547" s="4">
        <f ca="1">+'Share Values'!CL541</f>
        <v>1002250.322</v>
      </c>
      <c r="S547" s="9">
        <f t="shared" ca="1" si="104"/>
        <v>2.2503220000000823E-3</v>
      </c>
      <c r="T547" s="4">
        <f>+'Share Values'!C541</f>
        <v>14759.9</v>
      </c>
      <c r="U547" s="9">
        <f>Returns!T547/Returns!$T$18-1</f>
        <v>-3.0732030205194993E-3</v>
      </c>
      <c r="V547" s="9"/>
      <c r="W547" s="17">
        <f t="shared" ca="1" si="105"/>
        <v>1.6543356669695974E-3</v>
      </c>
      <c r="X547" s="17">
        <f t="shared" ca="1" si="106"/>
        <v>0</v>
      </c>
      <c r="Y547" s="17" t="str">
        <f t="shared" ca="1" si="107"/>
        <v/>
      </c>
      <c r="Z547" s="17"/>
      <c r="AA547" s="17">
        <f t="shared" si="108"/>
        <v>7.0342776049343581E-3</v>
      </c>
      <c r="AB547" s="17">
        <f t="shared" ca="1" si="109"/>
        <v>-5.3799419379647606E-3</v>
      </c>
    </row>
    <row r="548" spans="17:28" x14ac:dyDescent="0.15">
      <c r="Q548" s="3">
        <f>+'Share Values'!E542</f>
        <v>42684</v>
      </c>
      <c r="R548" s="4">
        <f ca="1">+'Share Values'!CL542</f>
        <v>998981.6719999999</v>
      </c>
      <c r="S548" s="9">
        <f t="shared" ca="1" si="104"/>
        <v>-1.0183280000001238E-3</v>
      </c>
      <c r="T548" s="4">
        <f>+'Share Values'!C542</f>
        <v>14744.3</v>
      </c>
      <c r="U548" s="9">
        <f>Returns!T548/Returns!$T$18-1</f>
        <v>-4.1268726275548451E-3</v>
      </c>
      <c r="V548" s="9"/>
      <c r="W548" s="17">
        <f t="shared" ca="1" si="105"/>
        <v>-3.2613110001077361E-3</v>
      </c>
      <c r="X548" s="17">
        <f t="shared" ca="1" si="106"/>
        <v>-3.2613110001077361E-3</v>
      </c>
      <c r="Y548" s="17">
        <f t="shared" ca="1" si="107"/>
        <v>-3.2613110001077361E-3</v>
      </c>
      <c r="Z548" s="17"/>
      <c r="AA548" s="17">
        <f t="shared" si="108"/>
        <v>-1.0569177297949928E-3</v>
      </c>
      <c r="AB548" s="17">
        <f t="shared" ca="1" si="109"/>
        <v>-2.2043932703127433E-3</v>
      </c>
    </row>
    <row r="549" spans="17:28" x14ac:dyDescent="0.15">
      <c r="Q549" s="3">
        <f>+'Share Values'!E543</f>
        <v>42685</v>
      </c>
      <c r="R549" s="4">
        <f ca="1">+'Share Values'!CL543</f>
        <v>981323.902</v>
      </c>
      <c r="S549" s="9">
        <f t="shared" ca="1" si="104"/>
        <v>-1.867609800000003E-2</v>
      </c>
      <c r="T549" s="4">
        <f>+'Share Values'!C543</f>
        <v>14555.4</v>
      </c>
      <c r="U549" s="9">
        <f>Returns!T549/Returns!$T$18-1</f>
        <v>-1.6885730881975536E-2</v>
      </c>
      <c r="V549" s="9"/>
      <c r="W549" s="17">
        <f t="shared" ca="1" si="105"/>
        <v>-1.7675769731238744E-2</v>
      </c>
      <c r="X549" s="17">
        <f t="shared" ca="1" si="106"/>
        <v>-1.7675769731238744E-2</v>
      </c>
      <c r="Y549" s="17">
        <f t="shared" ca="1" si="107"/>
        <v>-2.0879434549086584E-2</v>
      </c>
      <c r="Z549" s="17"/>
      <c r="AA549" s="17">
        <f t="shared" si="108"/>
        <v>-1.2811730634889384E-2</v>
      </c>
      <c r="AB549" s="17">
        <f t="shared" ca="1" si="109"/>
        <v>-4.8640390963493596E-3</v>
      </c>
    </row>
    <row r="550" spans="17:28" x14ac:dyDescent="0.15">
      <c r="Q550" s="3">
        <f>+'Share Values'!E544</f>
        <v>42688</v>
      </c>
      <c r="R550" s="4">
        <f ca="1">+'Share Values'!CL544</f>
        <v>985319.00199999998</v>
      </c>
      <c r="S550" s="9">
        <f t="shared" ca="1" si="104"/>
        <v>-1.4680998000000001E-2</v>
      </c>
      <c r="T550" s="4">
        <f>+'Share Values'!C544</f>
        <v>14598.5</v>
      </c>
      <c r="U550" s="9">
        <f>Returns!T550/Returns!$T$18-1</f>
        <v>-1.3974630877922944E-2</v>
      </c>
      <c r="V550" s="9"/>
      <c r="W550" s="17">
        <f t="shared" ca="1" si="105"/>
        <v>4.0711328765739019E-3</v>
      </c>
      <c r="X550" s="17">
        <f t="shared" ca="1" si="106"/>
        <v>0</v>
      </c>
      <c r="Y550" s="17" t="str">
        <f t="shared" ca="1" si="107"/>
        <v/>
      </c>
      <c r="Z550" s="17"/>
      <c r="AA550" s="17">
        <f t="shared" si="108"/>
        <v>2.9611003476373021E-3</v>
      </c>
      <c r="AB550" s="17">
        <f t="shared" ca="1" si="109"/>
        <v>1.1100325289365998E-3</v>
      </c>
    </row>
    <row r="551" spans="17:28" x14ac:dyDescent="0.15">
      <c r="Q551" s="3">
        <f>+'Share Values'!E545</f>
        <v>42689</v>
      </c>
      <c r="R551" s="4">
        <f ca="1">+'Share Values'!CL545</f>
        <v>999577.9219999999</v>
      </c>
      <c r="S551" s="9">
        <f t="shared" ca="1" si="104"/>
        <v>-4.2207800000004791E-4</v>
      </c>
      <c r="T551" s="4">
        <f>+'Share Values'!C545</f>
        <v>14756.1</v>
      </c>
      <c r="U551" s="9">
        <f>Returns!T551/Returns!$T$18-1</f>
        <v>-3.3298661299254739E-3</v>
      </c>
      <c r="V551" s="9"/>
      <c r="W551" s="17">
        <f t="shared" ca="1" si="105"/>
        <v>1.447137421592104E-2</v>
      </c>
      <c r="X551" s="17">
        <f t="shared" ca="1" si="106"/>
        <v>0</v>
      </c>
      <c r="Y551" s="17" t="str">
        <f t="shared" ca="1" si="107"/>
        <v/>
      </c>
      <c r="Z551" s="17"/>
      <c r="AA551" s="17">
        <f t="shared" si="108"/>
        <v>1.0795629687981645E-2</v>
      </c>
      <c r="AB551" s="17">
        <f t="shared" ca="1" si="109"/>
        <v>3.6757445279393952E-3</v>
      </c>
    </row>
    <row r="552" spans="17:28" x14ac:dyDescent="0.15">
      <c r="Q552" s="3">
        <f>+'Share Values'!E546</f>
        <v>42690</v>
      </c>
      <c r="R552" s="4">
        <f ca="1">+'Share Values'!CL546</f>
        <v>998674.67200000002</v>
      </c>
      <c r="S552" s="9">
        <f t="shared" ca="1" si="104"/>
        <v>-1.325327999999959E-3</v>
      </c>
      <c r="T552" s="4">
        <f>+'Share Values'!C546</f>
        <v>14733.2</v>
      </c>
      <c r="U552" s="9">
        <f>Returns!T552/Returns!$T$18-1</f>
        <v>-4.8765990787144053E-3</v>
      </c>
      <c r="V552" s="9"/>
      <c r="W552" s="17">
        <f t="shared" ca="1" si="105"/>
        <v>-9.0363140293514554E-4</v>
      </c>
      <c r="X552" s="17">
        <f t="shared" ca="1" si="106"/>
        <v>-9.0363140293514554E-4</v>
      </c>
      <c r="Y552" s="17">
        <f t="shared" ca="1" si="107"/>
        <v>-9.0363140293514554E-4</v>
      </c>
      <c r="Z552" s="17"/>
      <c r="AA552" s="17">
        <f t="shared" si="108"/>
        <v>-1.5519005699338173E-3</v>
      </c>
      <c r="AB552" s="17">
        <f t="shared" ca="1" si="109"/>
        <v>6.4826916699867176E-4</v>
      </c>
    </row>
    <row r="553" spans="17:28" x14ac:dyDescent="0.15">
      <c r="Q553" s="3">
        <f>+'Share Values'!E547</f>
        <v>42691</v>
      </c>
      <c r="R553" s="4">
        <f ca="1">+'Share Values'!CL547</f>
        <v>1004618.7320000001</v>
      </c>
      <c r="S553" s="9">
        <f t="shared" ca="1" si="104"/>
        <v>4.6187320000001808E-3</v>
      </c>
      <c r="T553" s="4">
        <f>+'Share Values'!C547</f>
        <v>14826.1</v>
      </c>
      <c r="U553" s="9">
        <f>Returns!T553/Returns!$T$18-1</f>
        <v>1.3981385170276361E-3</v>
      </c>
      <c r="V553" s="9"/>
      <c r="W553" s="17">
        <f t="shared" ca="1" si="105"/>
        <v>5.9519482837149251E-3</v>
      </c>
      <c r="X553" s="17">
        <f t="shared" ca="1" si="106"/>
        <v>0</v>
      </c>
      <c r="Y553" s="17" t="str">
        <f t="shared" ca="1" si="107"/>
        <v/>
      </c>
      <c r="Z553" s="17"/>
      <c r="AA553" s="17">
        <f t="shared" si="108"/>
        <v>6.3054869274834502E-3</v>
      </c>
      <c r="AB553" s="17">
        <f t="shared" ca="1" si="109"/>
        <v>-3.5353864376852506E-4</v>
      </c>
    </row>
    <row r="554" spans="17:28" x14ac:dyDescent="0.15">
      <c r="Q554" s="3">
        <f>+'Share Values'!E548</f>
        <v>42692</v>
      </c>
      <c r="R554" s="4">
        <f ca="1">+'Share Values'!CL548</f>
        <v>1011887.8819999998</v>
      </c>
      <c r="S554" s="9">
        <f t="shared" ca="1" si="104"/>
        <v>1.1887881999999683E-2</v>
      </c>
      <c r="T554" s="4">
        <f>+'Share Values'!C548</f>
        <v>14864</v>
      </c>
      <c r="U554" s="9">
        <f>Returns!T554/Returns!$T$18-1</f>
        <v>3.9580153187350753E-3</v>
      </c>
      <c r="V554" s="9"/>
      <c r="W554" s="17">
        <f t="shared" ca="1" si="105"/>
        <v>7.2357301018348696E-3</v>
      </c>
      <c r="X554" s="17">
        <f t="shared" ca="1" si="106"/>
        <v>0</v>
      </c>
      <c r="Y554" s="17" t="str">
        <f t="shared" ca="1" si="107"/>
        <v/>
      </c>
      <c r="Z554" s="17"/>
      <c r="AA554" s="17">
        <f t="shared" si="108"/>
        <v>2.5563027363906254E-3</v>
      </c>
      <c r="AB554" s="17">
        <f t="shared" ca="1" si="109"/>
        <v>4.6794273654442442E-3</v>
      </c>
    </row>
    <row r="555" spans="17:28" x14ac:dyDescent="0.15">
      <c r="Q555" s="3">
        <f>+'Share Values'!E549</f>
        <v>42695</v>
      </c>
      <c r="R555" s="4">
        <f ca="1">+'Share Values'!CL549</f>
        <v>1019529.1119999998</v>
      </c>
      <c r="S555" s="9">
        <f t="shared" ca="1" si="104"/>
        <v>1.9529111999999849E-2</v>
      </c>
      <c r="T555" s="4">
        <f>+'Share Values'!C549</f>
        <v>15039.9</v>
      </c>
      <c r="U555" s="9">
        <f>Returns!T555/Returns!$T$18-1</f>
        <v>1.5838815567293052E-2</v>
      </c>
      <c r="V555" s="9"/>
      <c r="W555" s="17">
        <f t="shared" ca="1" si="105"/>
        <v>7.5514591447594093E-3</v>
      </c>
      <c r="X555" s="17">
        <f t="shared" ca="1" si="106"/>
        <v>0</v>
      </c>
      <c r="Y555" s="17" t="str">
        <f t="shared" ca="1" si="107"/>
        <v/>
      </c>
      <c r="Z555" s="17"/>
      <c r="AA555" s="17">
        <f t="shared" si="108"/>
        <v>1.1833961248654434E-2</v>
      </c>
      <c r="AB555" s="17">
        <f t="shared" ca="1" si="109"/>
        <v>-4.2825021038950251E-3</v>
      </c>
    </row>
    <row r="556" spans="17:28" x14ac:dyDescent="0.15">
      <c r="Q556" s="3">
        <f>+'Share Values'!E550</f>
        <v>42696</v>
      </c>
      <c r="R556" s="4">
        <f ca="1">+'Share Values'!CL550</f>
        <v>977055.95200000005</v>
      </c>
      <c r="S556" s="9">
        <f t="shared" ca="1" si="104"/>
        <v>-2.2944047999999939E-2</v>
      </c>
      <c r="T556" s="4">
        <f>+'Share Values'!C550</f>
        <v>15100.4</v>
      </c>
      <c r="U556" s="9">
        <f>Returns!T556/Returns!$T$18-1</f>
        <v>1.9925162440731059E-2</v>
      </c>
      <c r="V556" s="9"/>
      <c r="W556" s="17">
        <f t="shared" ca="1" si="105"/>
        <v>-4.1659585292940449E-2</v>
      </c>
      <c r="X556" s="17">
        <f t="shared" ca="1" si="106"/>
        <v>-4.1659585292940449E-2</v>
      </c>
      <c r="Y556" s="17">
        <f t="shared" ca="1" si="107"/>
        <v>-4.1659585292940449E-2</v>
      </c>
      <c r="Z556" s="17"/>
      <c r="AA556" s="17">
        <f t="shared" si="108"/>
        <v>4.0226331292096962E-3</v>
      </c>
      <c r="AB556" s="17">
        <f t="shared" ca="1" si="109"/>
        <v>-4.5682218422150145E-2</v>
      </c>
    </row>
    <row r="557" spans="17:28" x14ac:dyDescent="0.15">
      <c r="Q557" s="3">
        <f>+'Share Values'!E551</f>
        <v>42697</v>
      </c>
      <c r="R557" s="4">
        <f ca="1">+'Share Values'!CL551</f>
        <v>972985.82199999993</v>
      </c>
      <c r="S557" s="9">
        <f t="shared" ca="1" si="104"/>
        <v>-2.7014178000000055E-2</v>
      </c>
      <c r="T557" s="4">
        <f>+'Share Values'!C551</f>
        <v>15080.9</v>
      </c>
      <c r="U557" s="9">
        <f>Returns!T557/Returns!$T$18-1</f>
        <v>1.8608075431937099E-2</v>
      </c>
      <c r="V557" s="9"/>
      <c r="W557" s="17">
        <f t="shared" ca="1" si="105"/>
        <v>-4.16570820910378E-3</v>
      </c>
      <c r="X557" s="17">
        <f t="shared" ca="1" si="106"/>
        <v>-4.16570820910378E-3</v>
      </c>
      <c r="Y557" s="17">
        <f t="shared" ca="1" si="107"/>
        <v>-4.565175182560155E-2</v>
      </c>
      <c r="Z557" s="17"/>
      <c r="AA557" s="17">
        <f t="shared" si="108"/>
        <v>-1.2913565203570565E-3</v>
      </c>
      <c r="AB557" s="17">
        <f t="shared" ca="1" si="109"/>
        <v>-2.8743516887467235E-3</v>
      </c>
    </row>
    <row r="558" spans="17:28" x14ac:dyDescent="0.15">
      <c r="Q558" s="3">
        <f>+'Share Values'!E552</f>
        <v>42698</v>
      </c>
      <c r="R558" s="4">
        <f ca="1">+'Share Values'!CL552</f>
        <v>975466.00199999986</v>
      </c>
      <c r="S558" s="9">
        <f t="shared" ca="1" si="104"/>
        <v>-2.4533998000000112E-2</v>
      </c>
      <c r="T558" s="4">
        <f>+'Share Values'!C552</f>
        <v>15075.2</v>
      </c>
      <c r="U558" s="9">
        <f>Returns!T558/Returns!$T$18-1</f>
        <v>1.8223080767828082E-2</v>
      </c>
      <c r="V558" s="9"/>
      <c r="W558" s="17">
        <f t="shared" ca="1" si="105"/>
        <v>2.5490402264052303E-3</v>
      </c>
      <c r="X558" s="17">
        <f t="shared" ca="1" si="106"/>
        <v>0</v>
      </c>
      <c r="Y558" s="17" t="str">
        <f t="shared" ca="1" si="107"/>
        <v/>
      </c>
      <c r="Z558" s="17"/>
      <c r="AA558" s="17">
        <f t="shared" si="108"/>
        <v>-3.7796152749491885E-4</v>
      </c>
      <c r="AB558" s="17">
        <f t="shared" ca="1" si="109"/>
        <v>2.9270017539001492E-3</v>
      </c>
    </row>
    <row r="559" spans="17:28" x14ac:dyDescent="0.15">
      <c r="Q559" s="3">
        <f>+'Share Values'!E553</f>
        <v>42699</v>
      </c>
      <c r="R559" s="4">
        <f ca="1">+'Share Values'!CL553</f>
        <v>974046.82199999993</v>
      </c>
      <c r="S559" s="9">
        <f t="shared" ca="1" si="104"/>
        <v>-2.5953178000000077E-2</v>
      </c>
      <c r="T559" s="4">
        <f>+'Share Values'!C553</f>
        <v>15075.4</v>
      </c>
      <c r="U559" s="9">
        <f>Returns!T559/Returns!$T$18-1</f>
        <v>1.8236589352533583E-2</v>
      </c>
      <c r="V559" s="9"/>
      <c r="W559" s="17">
        <f t="shared" ca="1" si="105"/>
        <v>-1.454873872682616E-3</v>
      </c>
      <c r="X559" s="17">
        <f t="shared" ca="1" si="106"/>
        <v>-1.454873872682616E-3</v>
      </c>
      <c r="Y559" s="17">
        <f t="shared" ca="1" si="107"/>
        <v>-1.454873872682616E-3</v>
      </c>
      <c r="Z559" s="17"/>
      <c r="AA559" s="17">
        <f t="shared" si="108"/>
        <v>1.32668223307153E-5</v>
      </c>
      <c r="AB559" s="17">
        <f t="shared" ca="1" si="109"/>
        <v>-1.4681406950133313E-3</v>
      </c>
    </row>
    <row r="560" spans="17:28" x14ac:dyDescent="0.15">
      <c r="Q560" s="3">
        <f>+'Share Values'!E554</f>
        <v>42702</v>
      </c>
      <c r="R560" s="4">
        <f ca="1">+'Share Values'!CL554</f>
        <v>973887.86199999985</v>
      </c>
      <c r="S560" s="9">
        <f t="shared" ca="1" si="104"/>
        <v>-2.6112138000000118E-2</v>
      </c>
      <c r="T560" s="4">
        <f>+'Share Values'!C554</f>
        <v>15015.4</v>
      </c>
      <c r="U560" s="9">
        <f>Returns!T560/Returns!$T$18-1</f>
        <v>1.418401394085933E-2</v>
      </c>
      <c r="V560" s="9"/>
      <c r="W560" s="17">
        <f t="shared" ca="1" si="105"/>
        <v>-1.6319544031129229E-4</v>
      </c>
      <c r="X560" s="17">
        <f t="shared" ca="1" si="106"/>
        <v>-1.6319544031129229E-4</v>
      </c>
      <c r="Y560" s="17">
        <f t="shared" ca="1" si="107"/>
        <v>-1.6178318842116068E-3</v>
      </c>
      <c r="Z560" s="17"/>
      <c r="AA560" s="17">
        <f t="shared" si="108"/>
        <v>-3.9799938973427151E-3</v>
      </c>
      <c r="AB560" s="17">
        <f t="shared" ca="1" si="109"/>
        <v>3.8167984570314228E-3</v>
      </c>
    </row>
    <row r="561" spans="17:28" x14ac:dyDescent="0.15">
      <c r="Q561" s="3">
        <f>+'Share Values'!E555</f>
        <v>42703</v>
      </c>
      <c r="R561" s="4">
        <f ca="1">+'Share Values'!CL555</f>
        <v>972894.83199999994</v>
      </c>
      <c r="S561" s="9">
        <f t="shared" ca="1" si="104"/>
        <v>-2.7105168000000068E-2</v>
      </c>
      <c r="T561" s="4">
        <f>+'Share Values'!C555</f>
        <v>14999.8</v>
      </c>
      <c r="U561" s="9">
        <f>Returns!T561/Returns!$T$18-1</f>
        <v>1.3130344333824207E-2</v>
      </c>
      <c r="V561" s="9"/>
      <c r="W561" s="17">
        <f t="shared" ca="1" si="105"/>
        <v>-1.0196553820484011E-3</v>
      </c>
      <c r="X561" s="17">
        <f t="shared" ca="1" si="106"/>
        <v>-1.0196553820484011E-3</v>
      </c>
      <c r="Y561" s="17">
        <f t="shared" ca="1" si="107"/>
        <v>-2.6358376352719759E-3</v>
      </c>
      <c r="Z561" s="17"/>
      <c r="AA561" s="17">
        <f t="shared" si="108"/>
        <v>-1.0389333617486507E-3</v>
      </c>
      <c r="AB561" s="17">
        <f t="shared" ca="1" si="109"/>
        <v>1.9277979700249581E-5</v>
      </c>
    </row>
    <row r="562" spans="17:28" x14ac:dyDescent="0.15">
      <c r="Q562" s="3">
        <f>+'Share Values'!E556</f>
        <v>42704</v>
      </c>
      <c r="R562" s="4">
        <f ca="1">+'Share Values'!CL556</f>
        <v>974306.97199999995</v>
      </c>
      <c r="S562" s="9">
        <f t="shared" ca="1" si="104"/>
        <v>-2.5693028000000062E-2</v>
      </c>
      <c r="T562" s="4">
        <f>+'Share Values'!C556</f>
        <v>15082.9</v>
      </c>
      <c r="U562" s="9">
        <f>Returns!T562/Returns!$T$18-1</f>
        <v>1.8743161278992782E-2</v>
      </c>
      <c r="V562" s="9"/>
      <c r="W562" s="17">
        <f t="shared" ca="1" si="105"/>
        <v>1.4514826819431725E-3</v>
      </c>
      <c r="X562" s="17">
        <f t="shared" ca="1" si="106"/>
        <v>0</v>
      </c>
      <c r="Y562" s="17" t="str">
        <f t="shared" ca="1" si="107"/>
        <v/>
      </c>
      <c r="Z562" s="17"/>
      <c r="AA562" s="17">
        <f t="shared" si="108"/>
        <v>5.5400738676516514E-3</v>
      </c>
      <c r="AB562" s="17">
        <f t="shared" ca="1" si="109"/>
        <v>-4.0885911857084789E-3</v>
      </c>
    </row>
    <row r="563" spans="17:28" x14ac:dyDescent="0.15">
      <c r="Q563" s="3">
        <f>+'Share Values'!E557</f>
        <v>42705</v>
      </c>
      <c r="R563" s="4">
        <f ca="1">+'Share Values'!CL557</f>
        <v>970998.93200000003</v>
      </c>
      <c r="S563" s="9">
        <f t="shared" ca="1" si="104"/>
        <v>-2.9001068000000019E-2</v>
      </c>
      <c r="T563" s="4">
        <f>+'Share Values'!C557</f>
        <v>15027.5</v>
      </c>
      <c r="U563" s="9">
        <f>Returns!T563/Returns!$T$18-1</f>
        <v>1.5001283315547065E-2</v>
      </c>
      <c r="V563" s="9"/>
      <c r="W563" s="17">
        <f t="shared" ca="1" si="105"/>
        <v>-3.3952748928907095E-3</v>
      </c>
      <c r="X563" s="17">
        <f t="shared" ca="1" si="106"/>
        <v>-3.3952748928907095E-3</v>
      </c>
      <c r="Y563" s="17">
        <f t="shared" ca="1" si="107"/>
        <v>-3.3952748928907095E-3</v>
      </c>
      <c r="Z563" s="17"/>
      <c r="AA563" s="17">
        <f t="shared" si="108"/>
        <v>-3.6730337004157176E-3</v>
      </c>
      <c r="AB563" s="17">
        <f t="shared" ca="1" si="109"/>
        <v>2.7775880752500814E-4</v>
      </c>
    </row>
    <row r="564" spans="17:28" x14ac:dyDescent="0.15">
      <c r="Q564" s="3">
        <f>+'Share Values'!E558</f>
        <v>42706</v>
      </c>
      <c r="R564" s="4">
        <f ca="1">+'Share Values'!CL558</f>
        <v>975614.59200000006</v>
      </c>
      <c r="S564" s="9">
        <f t="shared" ca="1" si="104"/>
        <v>-2.4385407999999886E-2</v>
      </c>
      <c r="T564" s="4">
        <f>+'Share Values'!C558</f>
        <v>15052.5</v>
      </c>
      <c r="U564" s="9">
        <f>Returns!T564/Returns!$T$18-1</f>
        <v>1.6689856403744541E-2</v>
      </c>
      <c r="V564" s="9"/>
      <c r="W564" s="17">
        <f t="shared" ca="1" si="105"/>
        <v>4.7535170718395747E-3</v>
      </c>
      <c r="X564" s="17">
        <f t="shared" ca="1" si="106"/>
        <v>0</v>
      </c>
      <c r="Y564" s="17" t="str">
        <f t="shared" ca="1" si="107"/>
        <v/>
      </c>
      <c r="Z564" s="17"/>
      <c r="AA564" s="17">
        <f t="shared" si="108"/>
        <v>1.6636167027117565E-3</v>
      </c>
      <c r="AB564" s="17">
        <f t="shared" ca="1" si="109"/>
        <v>3.0899003691278182E-3</v>
      </c>
    </row>
    <row r="565" spans="17:28" x14ac:dyDescent="0.15">
      <c r="Q565" s="3">
        <f>+'Share Values'!E559</f>
        <v>42709</v>
      </c>
      <c r="R565" s="4">
        <f ca="1">+'Share Values'!CL559</f>
        <v>974073.37199999997</v>
      </c>
      <c r="S565" s="9">
        <f t="shared" ca="1" si="104"/>
        <v>-2.5926628000000007E-2</v>
      </c>
      <c r="T565" s="4">
        <f>+'Share Values'!C559</f>
        <v>15095.2</v>
      </c>
      <c r="U565" s="9">
        <f>Returns!T565/Returns!$T$18-1</f>
        <v>1.9573939238386018E-2</v>
      </c>
      <c r="V565" s="9"/>
      <c r="W565" s="17">
        <f t="shared" ca="1" si="105"/>
        <v>-1.5797426695316474E-3</v>
      </c>
      <c r="X565" s="17">
        <f t="shared" ca="1" si="106"/>
        <v>-1.5797426695316474E-3</v>
      </c>
      <c r="Y565" s="17">
        <f t="shared" ca="1" si="107"/>
        <v>-1.5797426695316474E-3</v>
      </c>
      <c r="Z565" s="17"/>
      <c r="AA565" s="17">
        <f t="shared" si="108"/>
        <v>2.8367380833749234E-3</v>
      </c>
      <c r="AB565" s="17">
        <f t="shared" ca="1" si="109"/>
        <v>-4.4164807529065708E-3</v>
      </c>
    </row>
    <row r="566" spans="17:28" x14ac:dyDescent="0.15">
      <c r="Q566" s="3">
        <f>+'Share Values'!E560</f>
        <v>42710</v>
      </c>
      <c r="R566" s="4">
        <f ca="1">+'Share Values'!CL560</f>
        <v>973790.0619999998</v>
      </c>
      <c r="S566" s="9">
        <f t="shared" ca="1" si="104"/>
        <v>-2.6209938000000155E-2</v>
      </c>
      <c r="T566" s="4">
        <f>+'Share Values'!C560</f>
        <v>15125.8</v>
      </c>
      <c r="U566" s="9">
        <f>Returns!T566/Returns!$T$18-1</f>
        <v>2.164075269833976E-2</v>
      </c>
      <c r="V566" s="9"/>
      <c r="W566" s="17">
        <f t="shared" ca="1" si="105"/>
        <v>-2.9085077997614839E-4</v>
      </c>
      <c r="X566" s="17">
        <f t="shared" ca="1" si="106"/>
        <v>-2.9085077997614839E-4</v>
      </c>
      <c r="Y566" s="17">
        <f t="shared" ca="1" si="107"/>
        <v>-1.8701339801201478E-3</v>
      </c>
      <c r="Z566" s="17"/>
      <c r="AA566" s="17">
        <f t="shared" si="108"/>
        <v>2.0271344533360214E-3</v>
      </c>
      <c r="AB566" s="17">
        <f t="shared" ca="1" si="109"/>
        <v>-2.3179852333121698E-3</v>
      </c>
    </row>
    <row r="567" spans="17:28" x14ac:dyDescent="0.15">
      <c r="Q567" s="3">
        <f>+'Share Values'!E561</f>
        <v>42711</v>
      </c>
      <c r="R567" s="4">
        <f ca="1">+'Share Values'!CL561</f>
        <v>976864.26199999987</v>
      </c>
      <c r="S567" s="9">
        <f t="shared" ca="1" si="104"/>
        <v>-2.3135738000000128E-2</v>
      </c>
      <c r="T567" s="4">
        <f>+'Share Values'!C561</f>
        <v>15237.8</v>
      </c>
      <c r="U567" s="9">
        <f>Returns!T567/Returns!$T$18-1</f>
        <v>2.920556013346487E-2</v>
      </c>
      <c r="V567" s="9"/>
      <c r="W567" s="17">
        <f t="shared" ca="1" si="105"/>
        <v>3.156943287843994E-3</v>
      </c>
      <c r="X567" s="17">
        <f t="shared" ca="1" si="106"/>
        <v>0</v>
      </c>
      <c r="Y567" s="17" t="str">
        <f t="shared" ca="1" si="107"/>
        <v/>
      </c>
      <c r="Z567" s="17"/>
      <c r="AA567" s="17">
        <f t="shared" si="108"/>
        <v>7.4045670311653211E-3</v>
      </c>
      <c r="AB567" s="17">
        <f t="shared" ca="1" si="109"/>
        <v>-4.2476237433213271E-3</v>
      </c>
    </row>
    <row r="568" spans="17:28" x14ac:dyDescent="0.15">
      <c r="Q568" s="3">
        <f>+'Share Values'!E562</f>
        <v>42712</v>
      </c>
      <c r="R568" s="4">
        <f ca="1">+'Share Values'!CL562</f>
        <v>983053.17200000002</v>
      </c>
      <c r="S568" s="9">
        <f t="shared" ca="1" si="104"/>
        <v>-1.6946828000000025E-2</v>
      </c>
      <c r="T568" s="4">
        <f>+'Share Values'!C562</f>
        <v>15295.2</v>
      </c>
      <c r="U568" s="9">
        <f>Returns!T568/Returns!$T$18-1</f>
        <v>3.3082523943966491E-2</v>
      </c>
      <c r="V568" s="9"/>
      <c r="W568" s="17">
        <f t="shared" ca="1" si="105"/>
        <v>6.3354861476139224E-3</v>
      </c>
      <c r="X568" s="17">
        <f t="shared" ca="1" si="106"/>
        <v>0</v>
      </c>
      <c r="Y568" s="17" t="str">
        <f t="shared" ca="1" si="107"/>
        <v/>
      </c>
      <c r="Z568" s="17"/>
      <c r="AA568" s="17">
        <f t="shared" si="108"/>
        <v>3.7669479846174081E-3</v>
      </c>
      <c r="AB568" s="17">
        <f t="shared" ca="1" si="109"/>
        <v>2.5685381629965143E-3</v>
      </c>
    </row>
    <row r="569" spans="17:28" x14ac:dyDescent="0.15">
      <c r="Q569" s="3">
        <f>+'Share Values'!E563</f>
        <v>42713</v>
      </c>
      <c r="R569" s="4">
        <f ca="1">+'Share Values'!CL563</f>
        <v>981441.022</v>
      </c>
      <c r="S569" s="9">
        <f t="shared" ca="1" si="104"/>
        <v>-1.8558977999999948E-2</v>
      </c>
      <c r="T569" s="4">
        <f>+'Share Values'!C563</f>
        <v>15312.2</v>
      </c>
      <c r="U569" s="9">
        <f>Returns!T569/Returns!$T$18-1</f>
        <v>3.4230753643940792E-2</v>
      </c>
      <c r="V569" s="9"/>
      <c r="W569" s="17">
        <f t="shared" ca="1" si="105"/>
        <v>-1.6399418118148157E-3</v>
      </c>
      <c r="X569" s="17">
        <f t="shared" ca="1" si="106"/>
        <v>-1.6399418118148157E-3</v>
      </c>
      <c r="Y569" s="17">
        <f t="shared" ca="1" si="107"/>
        <v>-1.6399418118148157E-3</v>
      </c>
      <c r="Z569" s="17"/>
      <c r="AA569" s="17">
        <f t="shared" si="108"/>
        <v>1.111459804383097E-3</v>
      </c>
      <c r="AB569" s="17">
        <f t="shared" ca="1" si="109"/>
        <v>-2.7514016161979127E-3</v>
      </c>
    </row>
    <row r="570" spans="17:28" x14ac:dyDescent="0.15">
      <c r="Q570" s="3">
        <f>+'Share Values'!E564</f>
        <v>42716</v>
      </c>
      <c r="R570" s="4">
        <f ca="1">+'Share Values'!CL564</f>
        <v>977255.97199999995</v>
      </c>
      <c r="S570" s="9">
        <f t="shared" ca="1" si="104"/>
        <v>-2.2744028000000083E-2</v>
      </c>
      <c r="T570" s="4">
        <f>+'Share Values'!C564</f>
        <v>15287.7</v>
      </c>
      <c r="U570" s="9">
        <f>Returns!T570/Returns!$T$18-1</f>
        <v>3.2575952017507293E-2</v>
      </c>
      <c r="V570" s="9"/>
      <c r="W570" s="17">
        <f t="shared" ca="1" si="105"/>
        <v>-4.2641889896467555E-3</v>
      </c>
      <c r="X570" s="17">
        <f t="shared" ca="1" si="106"/>
        <v>-4.2641889896467555E-3</v>
      </c>
      <c r="Y570" s="17">
        <f t="shared" ca="1" si="107"/>
        <v>-5.8971377796439572E-3</v>
      </c>
      <c r="Z570" s="17"/>
      <c r="AA570" s="17">
        <f t="shared" si="108"/>
        <v>-1.6000313475529326E-3</v>
      </c>
      <c r="AB570" s="17">
        <f t="shared" ca="1" si="109"/>
        <v>-2.6641576420938229E-3</v>
      </c>
    </row>
    <row r="571" spans="17:28" x14ac:dyDescent="0.15">
      <c r="Q571" s="3">
        <f>+'Share Values'!E565</f>
        <v>42717</v>
      </c>
      <c r="R571" s="4">
        <f ca="1">+'Share Values'!CL565</f>
        <v>980679.61199999996</v>
      </c>
      <c r="S571" s="9">
        <f t="shared" ca="1" si="104"/>
        <v>-1.9320388000000022E-2</v>
      </c>
      <c r="T571" s="4">
        <f>+'Share Values'!C565</f>
        <v>15385.3</v>
      </c>
      <c r="U571" s="9">
        <f>Returns!T571/Returns!$T$18-1</f>
        <v>3.9168141353830288E-2</v>
      </c>
      <c r="V571" s="9"/>
      <c r="W571" s="17">
        <f t="shared" ca="1" si="105"/>
        <v>3.5033195990539223E-3</v>
      </c>
      <c r="X571" s="17">
        <f t="shared" ca="1" si="106"/>
        <v>0</v>
      </c>
      <c r="Y571" s="17" t="str">
        <f t="shared" ca="1" si="107"/>
        <v/>
      </c>
      <c r="Z571" s="17"/>
      <c r="AA571" s="17">
        <f t="shared" si="108"/>
        <v>6.3842173773687172E-3</v>
      </c>
      <c r="AB571" s="17">
        <f t="shared" ca="1" si="109"/>
        <v>-2.8808977783147949E-3</v>
      </c>
    </row>
    <row r="572" spans="17:28" x14ac:dyDescent="0.15">
      <c r="Q572" s="3">
        <f>+'Share Values'!E566</f>
        <v>42718</v>
      </c>
      <c r="R572" s="4">
        <f ca="1">+'Share Values'!CL566</f>
        <v>967670.01199999987</v>
      </c>
      <c r="S572" s="9">
        <f t="shared" ca="1" si="104"/>
        <v>-3.2329988000000087E-2</v>
      </c>
      <c r="T572" s="4">
        <f>+'Share Values'!C566</f>
        <v>15197.2</v>
      </c>
      <c r="U572" s="9">
        <f>Returns!T572/Returns!$T$18-1</f>
        <v>2.6463317438232048E-2</v>
      </c>
      <c r="V572" s="9"/>
      <c r="W572" s="17">
        <f t="shared" ca="1" si="105"/>
        <v>-1.3265902381174532E-2</v>
      </c>
      <c r="X572" s="17">
        <f t="shared" ca="1" si="106"/>
        <v>-1.3265902381174532E-2</v>
      </c>
      <c r="Y572" s="17">
        <f t="shared" ca="1" si="107"/>
        <v>-1.3265902381174532E-2</v>
      </c>
      <c r="Z572" s="17"/>
      <c r="AA572" s="17">
        <f t="shared" si="108"/>
        <v>-1.2225955944960343E-2</v>
      </c>
      <c r="AB572" s="17">
        <f t="shared" ca="1" si="109"/>
        <v>-1.0399464362141897E-3</v>
      </c>
    </row>
    <row r="573" spans="17:28" x14ac:dyDescent="0.15">
      <c r="Q573" s="3">
        <f>+'Share Values'!E567</f>
        <v>42719</v>
      </c>
      <c r="R573" s="4">
        <f ca="1">+'Share Values'!CL567</f>
        <v>961188.33200000005</v>
      </c>
      <c r="S573" s="9">
        <f t="shared" ca="1" si="104"/>
        <v>-3.881166799999991E-2</v>
      </c>
      <c r="T573" s="4">
        <f>+'Share Values'!C567</f>
        <v>15218.3</v>
      </c>
      <c r="U573" s="9">
        <f>Returns!T573/Returns!$T$18-1</f>
        <v>2.7888473124670687E-2</v>
      </c>
      <c r="V573" s="9"/>
      <c r="W573" s="17">
        <f t="shared" ca="1" si="105"/>
        <v>-6.6982338189889301E-3</v>
      </c>
      <c r="X573" s="17">
        <f t="shared" ca="1" si="106"/>
        <v>-6.6982338189889301E-3</v>
      </c>
      <c r="Y573" s="17">
        <f t="shared" ca="1" si="107"/>
        <v>-1.9875278084194425E-2</v>
      </c>
      <c r="Z573" s="17"/>
      <c r="AA573" s="17">
        <f t="shared" si="108"/>
        <v>1.3884136551469695E-3</v>
      </c>
      <c r="AB573" s="17">
        <f t="shared" ca="1" si="109"/>
        <v>-8.0866474741358996E-3</v>
      </c>
    </row>
    <row r="574" spans="17:28" x14ac:dyDescent="0.15">
      <c r="Q574" s="3">
        <f>+'Share Values'!E568</f>
        <v>42720</v>
      </c>
      <c r="R574" s="4">
        <f ca="1">+'Share Values'!CL568</f>
        <v>962334.70199999982</v>
      </c>
      <c r="S574" s="9">
        <f t="shared" ca="1" si="104"/>
        <v>-3.766529800000018E-2</v>
      </c>
      <c r="T574" s="4">
        <f>+'Share Values'!C568</f>
        <v>15252.2</v>
      </c>
      <c r="U574" s="9">
        <f>Returns!T574/Returns!$T$18-1</f>
        <v>3.0178178232266761E-2</v>
      </c>
      <c r="V574" s="9"/>
      <c r="W574" s="17">
        <f t="shared" ca="1" si="105"/>
        <v>1.1926590885831256E-3</v>
      </c>
      <c r="X574" s="17">
        <f t="shared" ca="1" si="106"/>
        <v>0</v>
      </c>
      <c r="Y574" s="17" t="str">
        <f t="shared" ca="1" si="107"/>
        <v/>
      </c>
      <c r="Z574" s="17"/>
      <c r="AA574" s="17">
        <f t="shared" si="108"/>
        <v>2.2275812672900575E-3</v>
      </c>
      <c r="AB574" s="17">
        <f t="shared" ca="1" si="109"/>
        <v>-1.0349221787069318E-3</v>
      </c>
    </row>
    <row r="575" spans="17:28" x14ac:dyDescent="0.15">
      <c r="Q575" s="3">
        <f>+'Share Values'!E569</f>
        <v>42723</v>
      </c>
      <c r="R575" s="4">
        <f ca="1">+'Share Values'!CL569</f>
        <v>965454.44200000016</v>
      </c>
      <c r="S575" s="9">
        <f t="shared" ca="1" si="104"/>
        <v>-3.454555799999981E-2</v>
      </c>
      <c r="T575" s="4">
        <f>+'Share Values'!C569</f>
        <v>15269.9</v>
      </c>
      <c r="U575" s="9">
        <f>Returns!T575/Returns!$T$18-1</f>
        <v>3.137368797871054E-2</v>
      </c>
      <c r="V575" s="9"/>
      <c r="W575" s="17">
        <f t="shared" ca="1" si="105"/>
        <v>3.2418450602651472E-3</v>
      </c>
      <c r="X575" s="17">
        <f t="shared" ca="1" si="106"/>
        <v>0</v>
      </c>
      <c r="Y575" s="17" t="str">
        <f t="shared" ca="1" si="107"/>
        <v/>
      </c>
      <c r="Z575" s="17"/>
      <c r="AA575" s="17">
        <f t="shared" si="108"/>
        <v>1.1604883229958673E-3</v>
      </c>
      <c r="AB575" s="17">
        <f t="shared" ca="1" si="109"/>
        <v>2.0813567372692798E-3</v>
      </c>
    </row>
    <row r="576" spans="17:28" x14ac:dyDescent="0.15">
      <c r="Q576" s="3">
        <f>+'Share Values'!E570</f>
        <v>42724</v>
      </c>
      <c r="R576" s="4">
        <f ca="1">+'Share Values'!CL570</f>
        <v>964213.64199999999</v>
      </c>
      <c r="S576" s="9">
        <f t="shared" ca="1" si="104"/>
        <v>-3.5786357999999963E-2</v>
      </c>
      <c r="T576" s="4">
        <f>+'Share Values'!C570</f>
        <v>15293</v>
      </c>
      <c r="U576" s="9">
        <f>Returns!T576/Returns!$T$18-1</f>
        <v>3.2933929512205085E-2</v>
      </c>
      <c r="V576" s="9"/>
      <c r="W576" s="17">
        <f t="shared" ca="1" si="105"/>
        <v>-1.2851978778302131E-3</v>
      </c>
      <c r="X576" s="17">
        <f t="shared" ca="1" si="106"/>
        <v>-1.2851978778302131E-3</v>
      </c>
      <c r="Y576" s="17">
        <f t="shared" ca="1" si="107"/>
        <v>-1.2851978778302131E-3</v>
      </c>
      <c r="Z576" s="17"/>
      <c r="AA576" s="17">
        <f t="shared" si="108"/>
        <v>1.5127800444010298E-3</v>
      </c>
      <c r="AB576" s="17">
        <f t="shared" ca="1" si="109"/>
        <v>-2.7979779222312429E-3</v>
      </c>
    </row>
    <row r="577" spans="17:28" x14ac:dyDescent="0.15">
      <c r="Q577" s="3">
        <f>+'Share Values'!E571</f>
        <v>42725</v>
      </c>
      <c r="R577" s="4">
        <f ca="1">+'Share Values'!CL571</f>
        <v>964989.61199999996</v>
      </c>
      <c r="S577" s="9">
        <f t="shared" ca="1" si="104"/>
        <v>-3.5010388000000003E-2</v>
      </c>
      <c r="T577" s="4">
        <f>+'Share Values'!C571</f>
        <v>15305.9</v>
      </c>
      <c r="U577" s="9">
        <f>Returns!T577/Returns!$T$18-1</f>
        <v>3.3805233225715048E-2</v>
      </c>
      <c r="V577" s="9"/>
      <c r="W577" s="17">
        <f t="shared" ca="1" si="105"/>
        <v>8.0476977943444439E-4</v>
      </c>
      <c r="X577" s="17">
        <f t="shared" ca="1" si="106"/>
        <v>0</v>
      </c>
      <c r="Y577" s="17" t="str">
        <f t="shared" ca="1" si="107"/>
        <v/>
      </c>
      <c r="Z577" s="17"/>
      <c r="AA577" s="17">
        <f t="shared" si="108"/>
        <v>8.4352318054015107E-4</v>
      </c>
      <c r="AB577" s="17">
        <f t="shared" ca="1" si="109"/>
        <v>-3.8753401105706686E-5</v>
      </c>
    </row>
    <row r="578" spans="17:28" x14ac:dyDescent="0.15">
      <c r="Q578" s="3">
        <f>+'Share Values'!E572</f>
        <v>42726</v>
      </c>
      <c r="R578" s="4">
        <f ca="1">+'Share Values'!CL572</f>
        <v>966550.61200000008</v>
      </c>
      <c r="S578" s="9">
        <f t="shared" ca="1" si="104"/>
        <v>-3.3449387999999969E-2</v>
      </c>
      <c r="T578" s="4">
        <f>+'Share Values'!C572</f>
        <v>15335.2</v>
      </c>
      <c r="U578" s="9">
        <f>Returns!T578/Returns!$T$18-1</f>
        <v>3.5784240885082585E-2</v>
      </c>
      <c r="V578" s="9"/>
      <c r="W578" s="17">
        <f t="shared" ca="1" si="105"/>
        <v>1.6176339937636897E-3</v>
      </c>
      <c r="X578" s="17">
        <f t="shared" ca="1" si="106"/>
        <v>0</v>
      </c>
      <c r="Y578" s="17" t="str">
        <f t="shared" ca="1" si="107"/>
        <v/>
      </c>
      <c r="Z578" s="17"/>
      <c r="AA578" s="17">
        <f t="shared" si="108"/>
        <v>1.9142944877466039E-3</v>
      </c>
      <c r="AB578" s="17">
        <f t="shared" ca="1" si="109"/>
        <v>-2.9666049398291428E-4</v>
      </c>
    </row>
    <row r="579" spans="17:28" x14ac:dyDescent="0.15">
      <c r="Q579" s="3">
        <f>+'Share Values'!E573</f>
        <v>42727</v>
      </c>
      <c r="R579" s="4">
        <f ca="1">+'Share Values'!CL573</f>
        <v>964831.79200000002</v>
      </c>
      <c r="S579" s="9">
        <f t="shared" ca="1" si="104"/>
        <v>-3.5168207999999979E-2</v>
      </c>
      <c r="T579" s="4">
        <f>+'Share Values'!C573</f>
        <v>15328.2</v>
      </c>
      <c r="U579" s="9">
        <f>Returns!T579/Returns!$T$18-1</f>
        <v>3.5311440420387141E-2</v>
      </c>
      <c r="V579" s="9"/>
      <c r="W579" s="17">
        <f t="shared" ca="1" si="105"/>
        <v>-1.7783031521168002E-3</v>
      </c>
      <c r="X579" s="17">
        <f t="shared" ca="1" si="106"/>
        <v>-1.7783031521168002E-3</v>
      </c>
      <c r="Y579" s="17">
        <f t="shared" ca="1" si="107"/>
        <v>-1.7783031521168002E-3</v>
      </c>
      <c r="Z579" s="17"/>
      <c r="AA579" s="17">
        <f t="shared" si="108"/>
        <v>-4.5646616933592288E-4</v>
      </c>
      <c r="AB579" s="17">
        <f t="shared" ca="1" si="109"/>
        <v>-1.3218369827808774E-3</v>
      </c>
    </row>
    <row r="580" spans="17:28" x14ac:dyDescent="0.15">
      <c r="Q580" s="3">
        <f>+'Share Values'!E574</f>
        <v>42732</v>
      </c>
      <c r="R580" s="4">
        <f ca="1">+'Share Values'!CL574</f>
        <v>974119.72200000007</v>
      </c>
      <c r="S580" s="9">
        <f t="shared" ca="1" si="104"/>
        <v>-2.5880277999999923E-2</v>
      </c>
      <c r="T580" s="4">
        <f>+'Share Values'!C574</f>
        <v>15361.1</v>
      </c>
      <c r="U580" s="9">
        <f>Returns!T580/Returns!$T$18-1</f>
        <v>3.7533602604455263E-2</v>
      </c>
      <c r="V580" s="9"/>
      <c r="W580" s="17">
        <f t="shared" ca="1" si="105"/>
        <v>9.6264759070046058E-3</v>
      </c>
      <c r="X580" s="17">
        <f t="shared" ca="1" si="106"/>
        <v>0</v>
      </c>
      <c r="Y580" s="17" t="str">
        <f t="shared" ca="1" si="107"/>
        <v/>
      </c>
      <c r="Z580" s="17"/>
      <c r="AA580" s="17">
        <f t="shared" si="108"/>
        <v>2.1463707415090294E-3</v>
      </c>
      <c r="AB580" s="17">
        <f t="shared" ca="1" si="109"/>
        <v>7.4801051654955764E-3</v>
      </c>
    </row>
    <row r="581" spans="17:28" x14ac:dyDescent="0.15">
      <c r="Q581" s="3">
        <f>+'Share Values'!E575</f>
        <v>42733</v>
      </c>
      <c r="R581" s="4">
        <f ca="1">+'Share Values'!CL575</f>
        <v>982963.79200000002</v>
      </c>
      <c r="S581" s="9">
        <f t="shared" ca="1" si="104"/>
        <v>-1.7036207999999942E-2</v>
      </c>
      <c r="T581" s="4">
        <f>+'Share Values'!C575</f>
        <v>15422.1</v>
      </c>
      <c r="U581" s="9">
        <f>Returns!T581/Returns!$T$18-1</f>
        <v>4.1653720939657246E-2</v>
      </c>
      <c r="V581" s="9"/>
      <c r="W581" s="17">
        <f t="shared" ca="1" si="105"/>
        <v>9.0790380281406957E-3</v>
      </c>
      <c r="X581" s="17">
        <f t="shared" ca="1" si="106"/>
        <v>0</v>
      </c>
      <c r="Y581" s="17" t="str">
        <f t="shared" ca="1" si="107"/>
        <v/>
      </c>
      <c r="Z581" s="17"/>
      <c r="AA581" s="17">
        <f t="shared" si="108"/>
        <v>3.9710697801589312E-3</v>
      </c>
      <c r="AB581" s="17">
        <f t="shared" ca="1" si="109"/>
        <v>5.1079682479817645E-3</v>
      </c>
    </row>
    <row r="582" spans="17:28" x14ac:dyDescent="0.15">
      <c r="Q582" s="3">
        <f>+'Share Values'!E576</f>
        <v>42734</v>
      </c>
      <c r="R582" s="4">
        <f ca="1">+'Share Values'!CL576</f>
        <v>976181.58199999994</v>
      </c>
      <c r="S582" s="9">
        <f t="shared" ca="1" si="104"/>
        <v>-2.3818418000000063E-2</v>
      </c>
      <c r="T582" s="4">
        <f>+'Share Values'!C576</f>
        <v>15287.6</v>
      </c>
      <c r="U582" s="9">
        <f>Returns!T582/Returns!$T$18-1</f>
        <v>3.256919772515432E-2</v>
      </c>
      <c r="V582" s="9"/>
      <c r="W582" s="17">
        <f t="shared" ca="1" si="105"/>
        <v>-6.899755672790886E-3</v>
      </c>
      <c r="X582" s="17">
        <f t="shared" ca="1" si="106"/>
        <v>-6.899755672790886E-3</v>
      </c>
      <c r="Y582" s="17">
        <f t="shared" ca="1" si="107"/>
        <v>-6.899755672790886E-3</v>
      </c>
      <c r="Z582" s="17"/>
      <c r="AA582" s="17">
        <f t="shared" si="108"/>
        <v>-8.7212506727358807E-3</v>
      </c>
      <c r="AB582" s="17">
        <f t="shared" ca="1" si="109"/>
        <v>1.8214949999449948E-3</v>
      </c>
    </row>
    <row r="583" spans="17:28" x14ac:dyDescent="0.15">
      <c r="Q583" s="3">
        <f>+'Share Values'!E577</f>
        <v>42738</v>
      </c>
      <c r="R583" s="4">
        <f ca="1">+'Share Values'!CL577</f>
        <v>983158.12199999997</v>
      </c>
      <c r="S583" s="9">
        <f t="shared" ca="1" si="104"/>
        <v>-1.6841878000000032E-2</v>
      </c>
      <c r="T583" s="4">
        <f>+'Share Values'!C577</f>
        <v>15403</v>
      </c>
      <c r="U583" s="9">
        <f>Returns!T583/Returns!$T$18-1</f>
        <v>4.0363651100274289E-2</v>
      </c>
      <c r="V583" s="9"/>
      <c r="W583" s="17">
        <f t="shared" ca="1" si="105"/>
        <v>7.1467646272391772E-3</v>
      </c>
      <c r="X583" s="17">
        <f t="shared" ca="1" si="106"/>
        <v>0</v>
      </c>
      <c r="Y583" s="17" t="str">
        <f t="shared" ca="1" si="107"/>
        <v/>
      </c>
      <c r="Z583" s="17"/>
      <c r="AA583" s="17">
        <f t="shared" si="108"/>
        <v>7.5486014809387214E-3</v>
      </c>
      <c r="AB583" s="17">
        <f t="shared" ca="1" si="109"/>
        <v>-4.0183685369954425E-4</v>
      </c>
    </row>
    <row r="584" spans="17:28" x14ac:dyDescent="0.15">
      <c r="Q584" s="3">
        <f>+'Share Values'!E578</f>
        <v>42739</v>
      </c>
      <c r="R584" s="4">
        <f ca="1">+'Share Values'!CL578</f>
        <v>988692.88199999998</v>
      </c>
      <c r="S584" s="9">
        <f t="shared" ca="1" si="104"/>
        <v>-1.130711800000006E-2</v>
      </c>
      <c r="T584" s="4">
        <f>+'Share Values'!C578</f>
        <v>15516.8</v>
      </c>
      <c r="U584" s="9">
        <f>Returns!T584/Returns!$T$18-1</f>
        <v>4.8050035797749358E-2</v>
      </c>
      <c r="V584" s="9"/>
      <c r="W584" s="17">
        <f t="shared" ca="1" si="105"/>
        <v>5.6295725744917036E-3</v>
      </c>
      <c r="X584" s="17">
        <f t="shared" ca="1" si="106"/>
        <v>0</v>
      </c>
      <c r="Y584" s="17" t="str">
        <f t="shared" ca="1" si="107"/>
        <v/>
      </c>
      <c r="Z584" s="17"/>
      <c r="AA584" s="17">
        <f t="shared" si="108"/>
        <v>7.3881711354930601E-3</v>
      </c>
      <c r="AB584" s="17">
        <f t="shared" ca="1" si="109"/>
        <v>-1.7585985610013566E-3</v>
      </c>
    </row>
    <row r="585" spans="17:28" x14ac:dyDescent="0.15">
      <c r="Q585" s="3">
        <f>+'Share Values'!E579</f>
        <v>42740</v>
      </c>
      <c r="R585" s="4">
        <f ca="1">+'Share Values'!CL579</f>
        <v>993534.28200000001</v>
      </c>
      <c r="S585" s="9">
        <f t="shared" ca="1" si="104"/>
        <v>-6.4657179999999537E-3</v>
      </c>
      <c r="T585" s="4">
        <f>+'Share Values'!C579</f>
        <v>15586.6</v>
      </c>
      <c r="U585" s="9">
        <f>Returns!T585/Returns!$T$18-1</f>
        <v>5.2764531859997188E-2</v>
      </c>
      <c r="V585" s="9"/>
      <c r="W585" s="17">
        <f t="shared" ca="1" si="105"/>
        <v>4.8967683374097071E-3</v>
      </c>
      <c r="X585" s="17">
        <f t="shared" ca="1" si="106"/>
        <v>0</v>
      </c>
      <c r="Y585" s="17" t="str">
        <f t="shared" ca="1" si="107"/>
        <v/>
      </c>
      <c r="Z585" s="17"/>
      <c r="AA585" s="17">
        <f t="shared" si="108"/>
        <v>4.4983501752939858E-3</v>
      </c>
      <c r="AB585" s="17">
        <f t="shared" ca="1" si="109"/>
        <v>3.9841816211572123E-4</v>
      </c>
    </row>
    <row r="586" spans="17:28" x14ac:dyDescent="0.15">
      <c r="Q586" s="3">
        <f>+'Share Values'!E580</f>
        <v>42741</v>
      </c>
      <c r="R586" s="4">
        <f ca="1">+'Share Values'!CL580</f>
        <v>985793.10199999996</v>
      </c>
      <c r="S586" s="9">
        <f t="shared" ca="1" si="104"/>
        <v>-1.4206898000000079E-2</v>
      </c>
      <c r="T586" s="4">
        <f>+'Share Values'!C580</f>
        <v>15496.1</v>
      </c>
      <c r="U586" s="9">
        <f>Returns!T586/Returns!$T$18-1</f>
        <v>4.6651897280721943E-2</v>
      </c>
      <c r="V586" s="9"/>
      <c r="W586" s="17">
        <f t="shared" ca="1" si="105"/>
        <v>-7.7915580169181098E-3</v>
      </c>
      <c r="X586" s="17">
        <f t="shared" ca="1" si="106"/>
        <v>-7.7915580169181098E-3</v>
      </c>
      <c r="Y586" s="17">
        <f t="shared" ca="1" si="107"/>
        <v>-7.7915580169181098E-3</v>
      </c>
      <c r="Z586" s="17"/>
      <c r="AA586" s="17">
        <f t="shared" si="108"/>
        <v>-5.8062694878934229E-3</v>
      </c>
      <c r="AB586" s="17">
        <f t="shared" ca="1" si="109"/>
        <v>-1.9852885290246869E-3</v>
      </c>
    </row>
    <row r="587" spans="17:28" x14ac:dyDescent="0.15">
      <c r="Q587" s="3">
        <f>+'Share Values'!E581</f>
        <v>42744</v>
      </c>
      <c r="R587" s="4">
        <f ca="1">+'Share Values'!CL581</f>
        <v>984278.27200000011</v>
      </c>
      <c r="S587" s="9">
        <f t="shared" ca="1" si="104"/>
        <v>-1.5721727999999935E-2</v>
      </c>
      <c r="T587" s="4">
        <f>+'Share Values'!C581</f>
        <v>15389</v>
      </c>
      <c r="U587" s="9">
        <f>Returns!T587/Returns!$T$18-1</f>
        <v>3.9418050170883623E-2</v>
      </c>
      <c r="V587" s="9"/>
      <c r="W587" s="17">
        <f t="shared" ca="1" si="105"/>
        <v>-1.5366611887692727E-3</v>
      </c>
      <c r="X587" s="17">
        <f t="shared" ca="1" si="106"/>
        <v>-1.5366611887692727E-3</v>
      </c>
      <c r="Y587" s="17">
        <f t="shared" ca="1" si="107"/>
        <v>-9.3162462208827845E-3</v>
      </c>
      <c r="Z587" s="17"/>
      <c r="AA587" s="17">
        <f t="shared" si="108"/>
        <v>-6.9114164209059803E-3</v>
      </c>
      <c r="AB587" s="17">
        <f t="shared" ca="1" si="109"/>
        <v>5.3747552321367076E-3</v>
      </c>
    </row>
    <row r="588" spans="17:28" x14ac:dyDescent="0.15">
      <c r="Q588" s="3">
        <f>+'Share Values'!E582</f>
        <v>42745</v>
      </c>
      <c r="R588" s="4">
        <f ca="1">+'Share Values'!CL582</f>
        <v>990380.1819999998</v>
      </c>
      <c r="S588" s="9">
        <f t="shared" ca="1" si="104"/>
        <v>-9.6198180000002242E-3</v>
      </c>
      <c r="T588" s="4">
        <f>+'Share Values'!C582</f>
        <v>15426.3</v>
      </c>
      <c r="U588" s="9">
        <f>Returns!T588/Returns!$T$18-1</f>
        <v>4.1937401218474335E-2</v>
      </c>
      <c r="V588" s="9"/>
      <c r="W588" s="17">
        <f t="shared" ca="1" si="105"/>
        <v>6.1993748857229747E-3</v>
      </c>
      <c r="X588" s="17">
        <f t="shared" ca="1" si="106"/>
        <v>0</v>
      </c>
      <c r="Y588" s="17" t="str">
        <f t="shared" ca="1" si="107"/>
        <v/>
      </c>
      <c r="Z588" s="17"/>
      <c r="AA588" s="17">
        <f t="shared" si="108"/>
        <v>2.4238092143737955E-3</v>
      </c>
      <c r="AB588" s="17">
        <f t="shared" ca="1" si="109"/>
        <v>3.7755656713491792E-3</v>
      </c>
    </row>
    <row r="589" spans="17:28" x14ac:dyDescent="0.15">
      <c r="Q589" s="3">
        <f>+'Share Values'!E583</f>
        <v>42746</v>
      </c>
      <c r="R589" s="4">
        <f ca="1">+'Share Values'!CL583</f>
        <v>994241.7919999999</v>
      </c>
      <c r="S589" s="9">
        <f t="shared" ca="1" si="104"/>
        <v>-5.7582080000001534E-3</v>
      </c>
      <c r="T589" s="4">
        <f>+'Share Values'!C583</f>
        <v>15491.5</v>
      </c>
      <c r="U589" s="9">
        <f>Returns!T589/Returns!$T$18-1</f>
        <v>4.6341199832493629E-2</v>
      </c>
      <c r="V589" s="9"/>
      <c r="W589" s="17">
        <f t="shared" ca="1" si="105"/>
        <v>3.8991188133448151E-3</v>
      </c>
      <c r="X589" s="17">
        <f t="shared" ca="1" si="106"/>
        <v>0</v>
      </c>
      <c r="Y589" s="17" t="str">
        <f t="shared" ca="1" si="107"/>
        <v/>
      </c>
      <c r="Z589" s="17"/>
      <c r="AA589" s="17">
        <f t="shared" si="108"/>
        <v>4.2265481677394856E-3</v>
      </c>
      <c r="AB589" s="17">
        <f t="shared" ca="1" si="109"/>
        <v>-3.2742935439467047E-4</v>
      </c>
    </row>
    <row r="590" spans="17:28" x14ac:dyDescent="0.15">
      <c r="Q590" s="3">
        <f>+'Share Values'!E584</f>
        <v>42747</v>
      </c>
      <c r="R590" s="4">
        <f ca="1">+'Share Values'!CL584</f>
        <v>1000925.5219999998</v>
      </c>
      <c r="S590" s="9">
        <f t="shared" ca="1" si="104"/>
        <v>9.2552199999973439E-4</v>
      </c>
      <c r="T590" s="4">
        <f>+'Share Values'!C584</f>
        <v>15418.2</v>
      </c>
      <c r="U590" s="9">
        <f>Returns!T590/Returns!$T$18-1</f>
        <v>4.139030353789841E-2</v>
      </c>
      <c r="V590" s="9"/>
      <c r="W590" s="17">
        <f t="shared" ca="1" si="105"/>
        <v>6.7224392031992597E-3</v>
      </c>
      <c r="X590" s="17">
        <f t="shared" ca="1" si="106"/>
        <v>0</v>
      </c>
      <c r="Y590" s="17" t="str">
        <f t="shared" ca="1" si="107"/>
        <v/>
      </c>
      <c r="Z590" s="17"/>
      <c r="AA590" s="17">
        <f t="shared" si="108"/>
        <v>-4.7316270212697242E-3</v>
      </c>
      <c r="AB590" s="17">
        <f t="shared" ca="1" si="109"/>
        <v>1.1454066224468984E-2</v>
      </c>
    </row>
    <row r="591" spans="17:28" x14ac:dyDescent="0.15">
      <c r="Q591" s="3">
        <f>+'Share Values'!E585</f>
        <v>42748</v>
      </c>
      <c r="R591" s="4">
        <f ca="1">+'Share Values'!CL585</f>
        <v>1010466.812</v>
      </c>
      <c r="S591" s="9">
        <f t="shared" ca="1" si="104"/>
        <v>1.0466811999999992E-2</v>
      </c>
      <c r="T591" s="4">
        <f>+'Share Values'!C585</f>
        <v>15497.3</v>
      </c>
      <c r="U591" s="9">
        <f>Returns!T591/Returns!$T$18-1</f>
        <v>4.6732948788955397E-2</v>
      </c>
      <c r="V591" s="9"/>
      <c r="W591" s="17">
        <f t="shared" ca="1" si="105"/>
        <v>9.5324674916223984E-3</v>
      </c>
      <c r="X591" s="17">
        <f t="shared" ca="1" si="106"/>
        <v>0</v>
      </c>
      <c r="Y591" s="17" t="str">
        <f t="shared" ca="1" si="107"/>
        <v/>
      </c>
      <c r="Z591" s="17"/>
      <c r="AA591" s="17">
        <f t="shared" si="108"/>
        <v>5.1303005538907431E-3</v>
      </c>
      <c r="AB591" s="17">
        <f t="shared" ca="1" si="109"/>
        <v>4.4021669377316552E-3</v>
      </c>
    </row>
    <row r="592" spans="17:28" x14ac:dyDescent="0.15">
      <c r="Q592" s="3">
        <f>+'Share Values'!E586</f>
        <v>42751</v>
      </c>
      <c r="R592" s="4">
        <f ca="1">+'Share Values'!CL586</f>
        <v>1009647.2919999999</v>
      </c>
      <c r="S592" s="9">
        <f t="shared" ca="1" si="104"/>
        <v>9.6472919999999185E-3</v>
      </c>
      <c r="T592" s="4">
        <f>+'Share Values'!C586</f>
        <v>15479.3</v>
      </c>
      <c r="U592" s="9">
        <f>Returns!T592/Returns!$T$18-1</f>
        <v>4.5517176165453144E-2</v>
      </c>
      <c r="V592" s="9"/>
      <c r="W592" s="17">
        <f t="shared" ca="1" si="105"/>
        <v>-8.1103109005442597E-4</v>
      </c>
      <c r="X592" s="17">
        <f t="shared" ca="1" si="106"/>
        <v>-8.1103109005442597E-4</v>
      </c>
      <c r="Y592" s="17">
        <f t="shared" ca="1" si="107"/>
        <v>-8.1103109005442597E-4</v>
      </c>
      <c r="Z592" s="17"/>
      <c r="AA592" s="17">
        <f t="shared" si="108"/>
        <v>-1.1614926471062992E-3</v>
      </c>
      <c r="AB592" s="17">
        <f t="shared" ca="1" si="109"/>
        <v>3.5046155705187321E-4</v>
      </c>
    </row>
    <row r="593" spans="17:28" x14ac:dyDescent="0.15">
      <c r="Q593" s="3">
        <f>+'Share Values'!E587</f>
        <v>42752</v>
      </c>
      <c r="R593" s="4">
        <f ca="1">+'Share Values'!CL587</f>
        <v>1010436.5619999999</v>
      </c>
      <c r="S593" s="9">
        <f t="shared" ca="1" si="104"/>
        <v>1.0436561999999983E-2</v>
      </c>
      <c r="T593" s="4">
        <f>+'Share Values'!C587</f>
        <v>15441.4</v>
      </c>
      <c r="U593" s="9">
        <f>Returns!T593/Returns!$T$18-1</f>
        <v>4.2957299363745705E-2</v>
      </c>
      <c r="V593" s="9"/>
      <c r="W593" s="17">
        <f t="shared" ca="1" si="105"/>
        <v>7.8172843749868548E-4</v>
      </c>
      <c r="X593" s="17">
        <f t="shared" ca="1" si="106"/>
        <v>0</v>
      </c>
      <c r="Y593" s="17" t="str">
        <f t="shared" ca="1" si="107"/>
        <v/>
      </c>
      <c r="Z593" s="17"/>
      <c r="AA593" s="17">
        <f t="shared" si="108"/>
        <v>-2.4484311306066653E-3</v>
      </c>
      <c r="AB593" s="17">
        <f t="shared" ca="1" si="109"/>
        <v>3.2301595681053508E-3</v>
      </c>
    </row>
    <row r="594" spans="17:28" x14ac:dyDescent="0.15">
      <c r="Q594" s="3">
        <f>+'Share Values'!E588</f>
        <v>42753</v>
      </c>
      <c r="R594" s="4">
        <f ca="1">+'Share Values'!CL588</f>
        <v>1007883.7120000001</v>
      </c>
      <c r="S594" s="9">
        <f t="shared" ca="1" si="104"/>
        <v>7.8837120000001537E-3</v>
      </c>
      <c r="T594" s="4">
        <f>+'Share Values'!C588</f>
        <v>15397.9</v>
      </c>
      <c r="U594" s="9">
        <f>Returns!T594/Returns!$T$18-1</f>
        <v>4.0019182190281999E-2</v>
      </c>
      <c r="V594" s="9"/>
      <c r="W594" s="17">
        <f t="shared" ca="1" si="105"/>
        <v>-2.526482211754999E-3</v>
      </c>
      <c r="X594" s="17">
        <f t="shared" ca="1" si="106"/>
        <v>-2.526482211754999E-3</v>
      </c>
      <c r="Y594" s="17">
        <f t="shared" ca="1" si="107"/>
        <v>-2.526482211754999E-3</v>
      </c>
      <c r="Z594" s="17"/>
      <c r="AA594" s="17">
        <f t="shared" si="108"/>
        <v>-2.8171020762366439E-3</v>
      </c>
      <c r="AB594" s="17">
        <f t="shared" ca="1" si="109"/>
        <v>2.906198644816449E-4</v>
      </c>
    </row>
    <row r="595" spans="17:28" x14ac:dyDescent="0.15">
      <c r="Q595" s="3">
        <f>+'Share Values'!E589</f>
        <v>42754</v>
      </c>
      <c r="R595" s="4">
        <f ca="1">+'Share Values'!CL589</f>
        <v>1006890.6620000001</v>
      </c>
      <c r="S595" s="9">
        <f t="shared" ca="1" si="104"/>
        <v>6.8906620000002139E-3</v>
      </c>
      <c r="T595" s="4">
        <f>+'Share Values'!C589</f>
        <v>15409.8</v>
      </c>
      <c r="U595" s="9">
        <f>Returns!T595/Returns!$T$18-1</f>
        <v>4.082294298026401E-2</v>
      </c>
      <c r="V595" s="9"/>
      <c r="W595" s="17">
        <f t="shared" ca="1" si="105"/>
        <v>-9.8528231796635168E-4</v>
      </c>
      <c r="X595" s="17">
        <f t="shared" ca="1" si="106"/>
        <v>-9.8528231796635168E-4</v>
      </c>
      <c r="Y595" s="17">
        <f t="shared" ca="1" si="107"/>
        <v>-3.509275231471487E-3</v>
      </c>
      <c r="Z595" s="17"/>
      <c r="AA595" s="17">
        <f t="shared" si="108"/>
        <v>7.7283265899885656E-4</v>
      </c>
      <c r="AB595" s="17">
        <f t="shared" ca="1" si="109"/>
        <v>-1.7581149769652082E-3</v>
      </c>
    </row>
    <row r="596" spans="17:28" x14ac:dyDescent="0.15">
      <c r="Q596" s="3">
        <f>+'Share Values'!E590</f>
        <v>42755</v>
      </c>
      <c r="R596" s="4">
        <f ca="1">+'Share Values'!CL590</f>
        <v>1013138.4319999998</v>
      </c>
      <c r="S596" s="9">
        <f t="shared" ca="1" si="104"/>
        <v>1.3138431999999867E-2</v>
      </c>
      <c r="T596" s="4">
        <f>+'Share Values'!C590</f>
        <v>15547.9</v>
      </c>
      <c r="U596" s="9">
        <f>Returns!T596/Returns!$T$18-1</f>
        <v>5.0150620719467298E-2</v>
      </c>
      <c r="V596" s="9"/>
      <c r="W596" s="17">
        <f t="shared" ca="1" si="105"/>
        <v>6.2050133502973281E-3</v>
      </c>
      <c r="X596" s="17">
        <f t="shared" ca="1" si="106"/>
        <v>0</v>
      </c>
      <c r="Y596" s="17" t="str">
        <f t="shared" ca="1" si="107"/>
        <v/>
      </c>
      <c r="Z596" s="17"/>
      <c r="AA596" s="17">
        <f t="shared" si="108"/>
        <v>8.9618294851327995E-3</v>
      </c>
      <c r="AB596" s="17">
        <f t="shared" ca="1" si="109"/>
        <v>-2.7568161348354714E-3</v>
      </c>
    </row>
    <row r="597" spans="17:28" x14ac:dyDescent="0.15">
      <c r="Q597" s="3">
        <f>+'Share Values'!E591</f>
        <v>42758</v>
      </c>
      <c r="R597" s="4">
        <f ca="1">+'Share Values'!CL591</f>
        <v>1010263.3820000001</v>
      </c>
      <c r="S597" s="9">
        <f t="shared" ca="1" si="104"/>
        <v>1.026338200000021E-2</v>
      </c>
      <c r="T597" s="4">
        <f>+'Share Values'!C591</f>
        <v>15480.1</v>
      </c>
      <c r="U597" s="9">
        <f>Returns!T597/Returns!$T$18-1</f>
        <v>4.5571210504275594E-2</v>
      </c>
      <c r="V597" s="9"/>
      <c r="W597" s="17">
        <f t="shared" ca="1" si="105"/>
        <v>-2.8377662017263772E-3</v>
      </c>
      <c r="X597" s="17">
        <f t="shared" ca="1" si="106"/>
        <v>-2.8377662017263772E-3</v>
      </c>
      <c r="Y597" s="17">
        <f t="shared" ca="1" si="107"/>
        <v>-2.8377662017263772E-3</v>
      </c>
      <c r="Z597" s="17"/>
      <c r="AA597" s="17">
        <f t="shared" si="108"/>
        <v>-4.3607175245531371E-3</v>
      </c>
      <c r="AB597" s="17">
        <f t="shared" ca="1" si="109"/>
        <v>1.5229513228267599E-3</v>
      </c>
    </row>
    <row r="598" spans="17:28" x14ac:dyDescent="0.15">
      <c r="Q598" s="3">
        <f>+'Share Values'!E592</f>
        <v>42759</v>
      </c>
      <c r="R598" s="4">
        <f ca="1">+'Share Values'!CL592</f>
        <v>1017009.8919999999</v>
      </c>
      <c r="S598" s="9">
        <f t="shared" ca="1" si="104"/>
        <v>1.7009891999999915E-2</v>
      </c>
      <c r="T598" s="4">
        <f>+'Share Values'!C592</f>
        <v>15610.7</v>
      </c>
      <c r="U598" s="9">
        <f>Returns!T598/Returns!$T$18-1</f>
        <v>5.4392316317019462E-2</v>
      </c>
      <c r="V598" s="9"/>
      <c r="W598" s="17">
        <f t="shared" ca="1" si="105"/>
        <v>6.6779714282465541E-3</v>
      </c>
      <c r="X598" s="17">
        <f t="shared" ca="1" si="106"/>
        <v>0</v>
      </c>
      <c r="Y598" s="17" t="str">
        <f t="shared" ca="1" si="107"/>
        <v/>
      </c>
      <c r="Z598" s="17"/>
      <c r="AA598" s="17">
        <f t="shared" si="108"/>
        <v>8.4366380062144142E-3</v>
      </c>
      <c r="AB598" s="17">
        <f t="shared" ca="1" si="109"/>
        <v>-1.7586665779678601E-3</v>
      </c>
    </row>
    <row r="599" spans="17:28" x14ac:dyDescent="0.15">
      <c r="Q599" s="3">
        <f>+'Share Values'!E593</f>
        <v>42760</v>
      </c>
      <c r="R599" s="4">
        <f ca="1">+'Share Values'!CL593</f>
        <v>1017735.3622999999</v>
      </c>
      <c r="S599" s="9">
        <f t="shared" ca="1" si="104"/>
        <v>1.7735362299999835E-2</v>
      </c>
      <c r="T599" s="4">
        <f>+'Share Values'!C593</f>
        <v>15643.8</v>
      </c>
      <c r="U599" s="9">
        <f>Returns!T599/Returns!$T$18-1</f>
        <v>5.6627987085793086E-2</v>
      </c>
      <c r="V599" s="9"/>
      <c r="W599" s="17">
        <f t="shared" ca="1" si="105"/>
        <v>7.1333652278782189E-4</v>
      </c>
      <c r="X599" s="17">
        <f t="shared" ca="1" si="106"/>
        <v>0</v>
      </c>
      <c r="Y599" s="17" t="str">
        <f t="shared" ca="1" si="107"/>
        <v/>
      </c>
      <c r="Z599" s="17"/>
      <c r="AA599" s="17">
        <f t="shared" si="108"/>
        <v>2.1203405356582383E-3</v>
      </c>
      <c r="AB599" s="17">
        <f t="shared" ca="1" si="109"/>
        <v>-1.4070040128704164E-3</v>
      </c>
    </row>
    <row r="600" spans="17:28" x14ac:dyDescent="0.15">
      <c r="Q600" s="3">
        <f>+'Share Values'!E594</f>
        <v>42761</v>
      </c>
      <c r="R600" s="4">
        <f ca="1">+'Share Values'!CL594</f>
        <v>1018351.9519999999</v>
      </c>
      <c r="S600" s="9">
        <f t="shared" ca="1" si="104"/>
        <v>1.8351951999999949E-2</v>
      </c>
      <c r="T600" s="4">
        <f>+'Share Values'!C594</f>
        <v>15643.8</v>
      </c>
      <c r="U600" s="9">
        <f>Returns!T600/Returns!$T$18-1</f>
        <v>5.6627987085793086E-2</v>
      </c>
      <c r="V600" s="9"/>
      <c r="W600" s="17">
        <f t="shared" ca="1" si="105"/>
        <v>6.0584482257408645E-4</v>
      </c>
      <c r="X600" s="17">
        <f t="shared" ca="1" si="106"/>
        <v>0</v>
      </c>
      <c r="Y600" s="17" t="str">
        <f t="shared" ca="1" si="107"/>
        <v/>
      </c>
      <c r="Z600" s="17"/>
      <c r="AA600" s="17">
        <f t="shared" si="108"/>
        <v>0</v>
      </c>
      <c r="AB600" s="17">
        <f t="shared" ca="1" si="109"/>
        <v>6.0584482257408645E-4</v>
      </c>
    </row>
    <row r="601" spans="17:28" x14ac:dyDescent="0.15">
      <c r="Q601" s="3">
        <f>+'Share Values'!E595</f>
        <v>42762</v>
      </c>
      <c r="R601" s="4">
        <f ca="1">+'Share Values'!CL595</f>
        <v>1018988.8470000001</v>
      </c>
      <c r="S601" s="9">
        <f ca="1">R601/$R$18-1</f>
        <v>1.8988847000000142E-2</v>
      </c>
      <c r="T601" s="4">
        <f>+'Share Values'!C595</f>
        <v>15615.5</v>
      </c>
      <c r="U601" s="9">
        <f>Returns!T601/Returns!$T$18-1</f>
        <v>5.47165223499535E-2</v>
      </c>
      <c r="V601" s="9"/>
      <c r="W601" s="17">
        <f ca="1">(R601/R600)-1</f>
        <v>6.2541737043786405E-4</v>
      </c>
      <c r="X601" s="17">
        <f ca="1">IF(W601&lt;0,W601,0)</f>
        <v>0</v>
      </c>
      <c r="Y601" s="17" t="str">
        <f ca="1">IF(AND(X601&lt;0,X600&lt;0),(1+X601)*(1+Y600)-1,IF(X601&lt;0,X601,""))</f>
        <v/>
      </c>
      <c r="Z601" s="17"/>
      <c r="AA601" s="17">
        <f>+T601/T600-1</f>
        <v>-1.8090233830654334E-3</v>
      </c>
      <c r="AB601" s="17">
        <f ca="1">+W601-AA601</f>
        <v>2.4344407535032975E-3</v>
      </c>
    </row>
  </sheetData>
  <dataValidations count="1">
    <dataValidation type="whole" operator="greaterThanOrEqual" allowBlank="1" showInputMessage="1" showErrorMessage="1" sqref="E4" xr:uid="{00000000-0002-0000-0500-000000000000}">
      <formula1>2014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Spinner 1">
              <controlPr defaultSize="0" autoPict="0">
                <anchor moveWithCells="1" sizeWithCells="1">
                  <from>
                    <xdr:col>4</xdr:col>
                    <xdr:colOff>876300</xdr:colOff>
                    <xdr:row>3</xdr:row>
                    <xdr:rowOff>0</xdr:rowOff>
                  </from>
                  <to>
                    <xdr:col>4</xdr:col>
                    <xdr:colOff>1041400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P38"/>
  <sheetViews>
    <sheetView showGridLines="0" zoomScaleSheetLayoutView="100" workbookViewId="0">
      <selection activeCell="L8" sqref="L8"/>
    </sheetView>
  </sheetViews>
  <sheetFormatPr baseColWidth="10" defaultColWidth="9" defaultRowHeight="11" outlineLevelRow="1" outlineLevelCol="1" x14ac:dyDescent="0.15"/>
  <cols>
    <col min="1" max="1" width="1.796875" customWidth="1"/>
    <col min="5" max="5" width="10.796875" customWidth="1"/>
    <col min="6" max="6" width="12.796875" customWidth="1"/>
    <col min="7" max="7" width="4.19921875" customWidth="1"/>
    <col min="11" max="12" width="12.796875" customWidth="1"/>
    <col min="13" max="13" width="1.796875" customWidth="1"/>
    <col min="14" max="14" width="7.19921875" hidden="1" customWidth="1" outlineLevel="1"/>
    <col min="15" max="15" width="9" collapsed="1"/>
    <col min="16" max="16" width="13.3984375" bestFit="1" customWidth="1"/>
  </cols>
  <sheetData>
    <row r="2" spans="2:16" ht="14" x14ac:dyDescent="0.3">
      <c r="H2" t="s">
        <v>101</v>
      </c>
      <c r="J2" t="s">
        <v>100</v>
      </c>
      <c r="N2" s="16" t="s">
        <v>102</v>
      </c>
    </row>
    <row r="3" spans="2:16" x14ac:dyDescent="0.15">
      <c r="H3" t="s">
        <v>97</v>
      </c>
      <c r="J3" s="28">
        <v>14</v>
      </c>
    </row>
    <row r="4" spans="2:16" x14ac:dyDescent="0.15">
      <c r="E4" s="26"/>
      <c r="H4" t="s">
        <v>98</v>
      </c>
      <c r="J4" s="28">
        <f>13+COUNT(Returns!Q:Q)</f>
        <v>597</v>
      </c>
    </row>
    <row r="5" spans="2:16" x14ac:dyDescent="0.15">
      <c r="J5" s="28"/>
    </row>
    <row r="6" spans="2:16" x14ac:dyDescent="0.15">
      <c r="H6" t="s">
        <v>109</v>
      </c>
      <c r="J6" s="20">
        <v>365</v>
      </c>
    </row>
    <row r="7" spans="2:16" x14ac:dyDescent="0.15">
      <c r="J7" s="28"/>
    </row>
    <row r="8" spans="2:16" x14ac:dyDescent="0.15">
      <c r="B8" s="1" t="s">
        <v>83</v>
      </c>
      <c r="D8" s="20">
        <f>+Returns!G6</f>
        <v>365</v>
      </c>
      <c r="H8" s="1" t="s">
        <v>99</v>
      </c>
      <c r="J8" s="20">
        <f ca="1">COUNT(INDIRECT($J$2&amp;$N8&amp;$J$3&amp;":"&amp;$N8&amp;$J$4))</f>
        <v>581</v>
      </c>
      <c r="N8" s="2" t="s">
        <v>103</v>
      </c>
    </row>
    <row r="9" spans="2:16" x14ac:dyDescent="0.15">
      <c r="N9" s="2"/>
    </row>
    <row r="10" spans="2:16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6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6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6" x14ac:dyDescent="0.15">
      <c r="B14" s="26" t="s">
        <v>62</v>
      </c>
      <c r="E14" s="82">
        <f ca="1">((Returns!E14/Returns!E13)^(1/D8))-1</f>
        <v>-1.3262179673867447E-4</v>
      </c>
      <c r="F14" s="17">
        <f ca="1">(1+E14)^($D$8)-1</f>
        <v>-4.7257075832658035E-2</v>
      </c>
      <c r="H14" s="26" t="s">
        <v>62</v>
      </c>
      <c r="K14" s="17">
        <f ca="1">((INDIRECT($J$2&amp;$N14&amp;$J$4)/Returns!R18)^(1/J8))-1</f>
        <v>1.7575147754245179E-5</v>
      </c>
      <c r="L14" s="17">
        <f ca="1">(1+K14)^($J$6)-1</f>
        <v>6.4354919208771122E-3</v>
      </c>
      <c r="N14" s="2" t="s">
        <v>103</v>
      </c>
      <c r="P14" s="17"/>
    </row>
    <row r="15" spans="2:16" s="1" customFormat="1" x14ac:dyDescent="0.15">
      <c r="B15" s="56" t="s">
        <v>63</v>
      </c>
      <c r="C15" s="56"/>
      <c r="D15" s="56"/>
      <c r="E15" s="57">
        <f ca="1">AVERAGE(Returns!J19:J383)</f>
        <v>-1.8102828171411028E-4</v>
      </c>
      <c r="F15" s="57">
        <f ca="1">(1+E15)^($D$8)-1</f>
        <v>-6.3945244077681762E-2</v>
      </c>
      <c r="H15" s="56" t="s">
        <v>63</v>
      </c>
      <c r="I15" s="56"/>
      <c r="J15" s="56"/>
      <c r="K15" s="57">
        <f ca="1">AVERAGE(INDIRECT($J$2&amp;$N15&amp;$J$3&amp;":"&amp;$N15&amp;$J$4))</f>
        <v>5.4627414750992472E-5</v>
      </c>
      <c r="L15" s="57">
        <f ca="1">(1+K15)^($J$6)-1</f>
        <v>2.0138560600037492E-2</v>
      </c>
      <c r="N15" s="7" t="s">
        <v>104</v>
      </c>
    </row>
    <row r="16" spans="2:16" x14ac:dyDescent="0.15">
      <c r="B16" s="26"/>
      <c r="E16" s="17"/>
      <c r="F16" s="17"/>
      <c r="H16" s="26"/>
      <c r="K16" s="17"/>
      <c r="L16" s="17"/>
      <c r="N16" s="2"/>
    </row>
    <row r="17" spans="2:14" x14ac:dyDescent="0.15">
      <c r="B17" s="26" t="s">
        <v>64</v>
      </c>
      <c r="E17" s="17">
        <f ca="1">_xlfn.VAR.S(Returns!J19:J383)</f>
        <v>2.1050880133876316E-5</v>
      </c>
      <c r="F17" s="17">
        <f ca="1">+E17*D8</f>
        <v>7.6835712488648551E-3</v>
      </c>
      <c r="H17" s="26" t="s">
        <v>64</v>
      </c>
      <c r="K17" s="17">
        <f ca="1">_xlfn.VAR.S(INDIRECT($J$2&amp;$N17&amp;$J$3&amp;":"&amp;$N17&amp;$J$4))</f>
        <v>7.3839609375554759E-5</v>
      </c>
      <c r="L17" s="17">
        <f ca="1">+K17*$J$6</f>
        <v>2.6951457422077486E-2</v>
      </c>
      <c r="N17" s="2" t="s">
        <v>104</v>
      </c>
    </row>
    <row r="18" spans="2:14" s="1" customFormat="1" x14ac:dyDescent="0.15">
      <c r="B18" s="56" t="s">
        <v>65</v>
      </c>
      <c r="C18" s="56"/>
      <c r="D18" s="56"/>
      <c r="E18" s="57">
        <f ca="1">SQRT(E17)</f>
        <v>4.5881238141397534E-3</v>
      </c>
      <c r="F18" s="57">
        <f ca="1">SQRT(F17)</f>
        <v>8.7655982390620973E-2</v>
      </c>
      <c r="H18" s="56" t="s">
        <v>65</v>
      </c>
      <c r="I18" s="56"/>
      <c r="J18" s="56"/>
      <c r="K18" s="57">
        <f ca="1">SQRT(K17)</f>
        <v>8.5929976943762039E-3</v>
      </c>
      <c r="L18" s="57">
        <f ca="1">SQRT(L17)</f>
        <v>0.1641689904399655</v>
      </c>
      <c r="N18" s="7"/>
    </row>
    <row r="19" spans="2:14" x14ac:dyDescent="0.15">
      <c r="B19" s="26"/>
      <c r="E19" s="17"/>
      <c r="F19" s="17"/>
      <c r="H19" s="26"/>
      <c r="K19" s="17"/>
      <c r="L19" s="17"/>
      <c r="N19" s="2"/>
    </row>
    <row r="20" spans="2:14" x14ac:dyDescent="0.15">
      <c r="B20" s="26" t="s">
        <v>66</v>
      </c>
      <c r="E20" s="19">
        <f ca="1">_xlfn.VAR.S(Returns!K19:K383)</f>
        <v>1.5748074006787422E-5</v>
      </c>
      <c r="F20" s="19">
        <f ca="1">+E20*D8</f>
        <v>5.7480470124774089E-3</v>
      </c>
      <c r="H20" s="26" t="s">
        <v>66</v>
      </c>
      <c r="K20" s="19">
        <f ca="1">_xlfn.VAR.S(INDIRECT($J$2&amp;$N20&amp;$J$3&amp;":"&amp;$N20&amp;$J$4))</f>
        <v>3.1211553551036582E-5</v>
      </c>
      <c r="L20" s="19">
        <f ca="1">+K20*$J$6</f>
        <v>1.1392217046128352E-2</v>
      </c>
      <c r="N20" s="2" t="s">
        <v>105</v>
      </c>
    </row>
    <row r="21" spans="2:14" s="1" customFormat="1" x14ac:dyDescent="0.15">
      <c r="B21" s="56" t="s">
        <v>67</v>
      </c>
      <c r="C21" s="56"/>
      <c r="D21" s="56"/>
      <c r="E21" s="62">
        <f ca="1">SQRT(E20)</f>
        <v>3.9683843068416928E-3</v>
      </c>
      <c r="F21" s="62">
        <f ca="1">SQRT(F20)</f>
        <v>7.5815875728487164E-2</v>
      </c>
      <c r="H21" s="56" t="s">
        <v>67</v>
      </c>
      <c r="I21" s="56"/>
      <c r="J21" s="56"/>
      <c r="K21" s="62">
        <f ca="1">SQRT(K20)</f>
        <v>5.586730130500003E-3</v>
      </c>
      <c r="L21" s="62">
        <f ca="1">SQRT(L20)</f>
        <v>0.10673432927661256</v>
      </c>
      <c r="N21" s="7"/>
    </row>
    <row r="22" spans="2:14" x14ac:dyDescent="0.15">
      <c r="B22" s="26"/>
      <c r="E22" s="17"/>
      <c r="F22" s="17"/>
      <c r="H22" s="26"/>
      <c r="K22" s="17"/>
      <c r="L22" s="17"/>
      <c r="N22" s="2"/>
    </row>
    <row r="23" spans="2:14" x14ac:dyDescent="0.15">
      <c r="B23" s="26" t="s">
        <v>68</v>
      </c>
      <c r="E23" s="17"/>
      <c r="F23" s="17">
        <f ca="1">MAX(Returns!J19:J383)</f>
        <v>1.4680130510846601E-2</v>
      </c>
      <c r="H23" s="26" t="s">
        <v>68</v>
      </c>
      <c r="K23" s="17"/>
      <c r="L23" s="17">
        <f ca="1">MAX(INDIRECT($J$2&amp;$N23&amp;$J$3&amp;":"&amp;$N23&amp;$J$4))</f>
        <v>2.5971428107393058E-2</v>
      </c>
      <c r="N23" s="2" t="s">
        <v>104</v>
      </c>
    </row>
    <row r="24" spans="2:14" x14ac:dyDescent="0.15">
      <c r="B24" s="26" t="s">
        <v>69</v>
      </c>
      <c r="E24" s="17"/>
      <c r="F24" s="17">
        <f ca="1">MIN(Returns!J19:J383)</f>
        <v>-4.5967681155326123E-2</v>
      </c>
      <c r="H24" s="26" t="s">
        <v>69</v>
      </c>
      <c r="K24" s="17"/>
      <c r="L24" s="17">
        <f ca="1">MIN(INDIRECT($J$2&amp;$N24&amp;$J$3&amp;":"&amp;$N24&amp;$J$4))</f>
        <v>-4.5967681155326123E-2</v>
      </c>
      <c r="N24" s="2" t="s">
        <v>104</v>
      </c>
    </row>
    <row r="25" spans="2:14" s="1" customFormat="1" x14ac:dyDescent="0.15">
      <c r="B25" s="1" t="s">
        <v>61</v>
      </c>
      <c r="E25" s="60"/>
      <c r="F25" s="60">
        <f ca="1">+ABS(F23)+ABS(F24)</f>
        <v>6.0647811666172724E-2</v>
      </c>
      <c r="H25" s="1" t="s">
        <v>61</v>
      </c>
      <c r="K25" s="60"/>
      <c r="L25" s="60">
        <f ca="1">+ABS(L23)+ABS(L24)</f>
        <v>7.1939109262719181E-2</v>
      </c>
      <c r="N25" s="7"/>
    </row>
    <row r="26" spans="2:14" x14ac:dyDescent="0.15">
      <c r="B26" s="26"/>
      <c r="E26" s="17"/>
      <c r="F26" s="17"/>
      <c r="H26" s="26"/>
      <c r="K26" s="17"/>
      <c r="L26" s="17"/>
      <c r="N26" s="2"/>
    </row>
    <row r="27" spans="2:14" x14ac:dyDescent="0.15">
      <c r="B27" s="26" t="s">
        <v>70</v>
      </c>
      <c r="E27" s="17"/>
      <c r="F27" s="21">
        <f ca="1">+D8-F28</f>
        <v>328</v>
      </c>
      <c r="H27" s="26" t="s">
        <v>70</v>
      </c>
      <c r="K27" s="17"/>
      <c r="L27" s="21">
        <f ca="1">+J8-L28</f>
        <v>311</v>
      </c>
      <c r="N27" s="2"/>
    </row>
    <row r="28" spans="2:14" x14ac:dyDescent="0.15">
      <c r="B28" s="26" t="s">
        <v>71</v>
      </c>
      <c r="E28" s="17"/>
      <c r="F28" s="21">
        <f ca="1">COUNTIF(Returns!K19:K383,"&lt;0")</f>
        <v>37</v>
      </c>
      <c r="H28" s="26" t="s">
        <v>71</v>
      </c>
      <c r="K28" s="17"/>
      <c r="L28" s="21">
        <f ca="1">COUNTIF(INDIRECT($J$2&amp;$N28&amp;$J$3&amp;":"&amp;$N28&amp;$J$4),"&lt;0")</f>
        <v>270</v>
      </c>
      <c r="N28" s="2" t="s">
        <v>105</v>
      </c>
    </row>
    <row r="29" spans="2:14" s="1" customFormat="1" x14ac:dyDescent="0.15">
      <c r="B29" s="1" t="s">
        <v>72</v>
      </c>
      <c r="E29" s="60"/>
      <c r="F29" s="61">
        <f ca="1">F27/F28</f>
        <v>8.8648648648648649</v>
      </c>
      <c r="H29" s="1" t="s">
        <v>72</v>
      </c>
      <c r="K29" s="60"/>
      <c r="L29" s="61">
        <f ca="1">L27/L28</f>
        <v>1.1518518518518519</v>
      </c>
      <c r="N29" s="7"/>
    </row>
    <row r="30" spans="2:14" x14ac:dyDescent="0.15">
      <c r="B30" s="26"/>
      <c r="E30" s="17"/>
      <c r="F30" s="17"/>
      <c r="H30" s="26"/>
      <c r="K30" s="17"/>
      <c r="L30" s="17"/>
      <c r="N30" s="2"/>
    </row>
    <row r="31" spans="2:14" s="1" customFormat="1" x14ac:dyDescent="0.15">
      <c r="B31" s="56" t="s">
        <v>73</v>
      </c>
      <c r="C31" s="56"/>
      <c r="D31" s="56"/>
      <c r="E31" s="57"/>
      <c r="F31" s="57">
        <f ca="1">MIN(Returns!L19:L383)</f>
        <v>-5.1271300160740663E-2</v>
      </c>
      <c r="H31" s="56" t="s">
        <v>73</v>
      </c>
      <c r="I31" s="56"/>
      <c r="J31" s="56"/>
      <c r="K31" s="57"/>
      <c r="L31" s="57">
        <f ca="1">MIN(INDIRECT($J$2&amp;$N31&amp;$J$3&amp;":"&amp;$N31&amp;$J$4))</f>
        <v>-7.5906695283369463E-2</v>
      </c>
      <c r="N31" s="7" t="s">
        <v>146</v>
      </c>
    </row>
    <row r="32" spans="2:14" x14ac:dyDescent="0.15">
      <c r="B32" s="26"/>
      <c r="E32" s="17"/>
      <c r="F32" s="17"/>
      <c r="H32" s="26"/>
      <c r="K32" s="17"/>
      <c r="L32" s="17"/>
      <c r="N32" s="2"/>
    </row>
    <row r="33" spans="2:14" hidden="1" outlineLevel="1" x14ac:dyDescent="0.15">
      <c r="B33" s="26" t="s">
        <v>74</v>
      </c>
      <c r="D33" t="s">
        <v>76</v>
      </c>
      <c r="E33" s="17"/>
      <c r="F33" s="17">
        <v>4.7000000000000002E-3</v>
      </c>
      <c r="H33" s="26" t="s">
        <v>74</v>
      </c>
      <c r="J33" t="s">
        <v>106</v>
      </c>
      <c r="K33" s="17"/>
      <c r="L33" s="17">
        <v>1.251E-2</v>
      </c>
      <c r="N33" s="2"/>
    </row>
    <row r="34" spans="2:14" hidden="1" outlineLevel="1" x14ac:dyDescent="0.15">
      <c r="B34" s="26"/>
      <c r="E34" s="17"/>
      <c r="F34" s="17"/>
      <c r="H34" s="26"/>
      <c r="K34" s="17"/>
      <c r="L34" s="17"/>
      <c r="N34" s="2"/>
    </row>
    <row r="35" spans="2:14" s="26" customFormat="1" collapsed="1" x14ac:dyDescent="0.15">
      <c r="B35" s="27" t="s">
        <v>75</v>
      </c>
      <c r="C35" s="27"/>
      <c r="D35" s="27"/>
      <c r="E35" s="58"/>
      <c r="F35" s="58"/>
      <c r="H35" s="27" t="s">
        <v>75</v>
      </c>
      <c r="I35" s="27"/>
      <c r="J35" s="27"/>
      <c r="K35" s="58"/>
      <c r="L35" s="58"/>
      <c r="N35" s="5"/>
    </row>
    <row r="36" spans="2:14" s="26" customFormat="1" x14ac:dyDescent="0.15">
      <c r="B36" s="27"/>
      <c r="C36" s="27" t="s">
        <v>76</v>
      </c>
      <c r="D36" s="27"/>
      <c r="E36" s="58"/>
      <c r="F36" s="59">
        <f ca="1">(F15-F33)/F18</f>
        <v>-0.78312103983705594</v>
      </c>
      <c r="H36" s="27"/>
      <c r="I36" s="27" t="s">
        <v>106</v>
      </c>
      <c r="J36" s="27"/>
      <c r="K36" s="58"/>
      <c r="L36" s="59">
        <f ca="1">(L15-L33)/L18</f>
        <v>4.6467731692771533E-2</v>
      </c>
      <c r="N36" s="5"/>
    </row>
    <row r="37" spans="2:14" hidden="1" outlineLevel="1" x14ac:dyDescent="0.15">
      <c r="B37" s="22"/>
      <c r="C37" s="25">
        <v>0.05</v>
      </c>
      <c r="D37" s="22"/>
      <c r="E37" s="23"/>
      <c r="F37" s="24">
        <f ca="1">(F15-C37)/F18</f>
        <v>-1.2999140614260425</v>
      </c>
      <c r="H37" s="22"/>
      <c r="I37" s="25">
        <v>0.05</v>
      </c>
      <c r="J37" s="22"/>
      <c r="K37" s="23"/>
      <c r="L37" s="24">
        <f ca="1">(L15-I37)/L18</f>
        <v>-0.18189451808124787</v>
      </c>
      <c r="N37" s="2"/>
    </row>
    <row r="38" spans="2:14" collapsed="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2:P36"/>
  <sheetViews>
    <sheetView showGridLines="0" zoomScaleSheetLayoutView="100" workbookViewId="0">
      <selection activeCell="Q15" sqref="Q15"/>
    </sheetView>
  </sheetViews>
  <sheetFormatPr baseColWidth="10" defaultColWidth="9" defaultRowHeight="11" outlineLevelCol="1" x14ac:dyDescent="0.15"/>
  <cols>
    <col min="1" max="1" width="1.796875" customWidth="1"/>
    <col min="5" max="6" width="12.796875" customWidth="1"/>
    <col min="7" max="7" width="5.796875" customWidth="1"/>
    <col min="11" max="12" width="12.796875" customWidth="1"/>
    <col min="13" max="13" width="1.796875" customWidth="1"/>
    <col min="14" max="14" width="9.19921875" hidden="1" customWidth="1" outlineLevel="1"/>
    <col min="15" max="15" width="0" hidden="1" customWidth="1" outlineLevel="1"/>
    <col min="16" max="16" width="9" collapsed="1"/>
  </cols>
  <sheetData>
    <row r="2" spans="2:15" ht="14" x14ac:dyDescent="0.3">
      <c r="H2" t="str">
        <f>'Portfolio Metrics'!H2</f>
        <v>Sheet Input</v>
      </c>
      <c r="J2" t="str">
        <f>'Portfolio Metrics'!J2</f>
        <v>Returns!</v>
      </c>
      <c r="N2" s="37" t="s">
        <v>111</v>
      </c>
      <c r="O2" s="36"/>
    </row>
    <row r="3" spans="2:15" x14ac:dyDescent="0.15">
      <c r="H3" t="str">
        <f>'Portfolio Metrics'!H3</f>
        <v>Top</v>
      </c>
      <c r="J3" s="28">
        <f>'Portfolio Metrics'!J3</f>
        <v>14</v>
      </c>
    </row>
    <row r="4" spans="2:15" x14ac:dyDescent="0.15">
      <c r="H4" t="str">
        <f>'Portfolio Metrics'!H4</f>
        <v>Bottom</v>
      </c>
      <c r="J4" s="28">
        <f>'Portfolio Metrics'!J4</f>
        <v>597</v>
      </c>
    </row>
    <row r="5" spans="2:15" x14ac:dyDescent="0.15">
      <c r="J5" s="28"/>
    </row>
    <row r="6" spans="2:15" x14ac:dyDescent="0.15">
      <c r="H6" t="str">
        <f>'Portfolio Metrics'!H6</f>
        <v>Days for Annualized</v>
      </c>
      <c r="J6" s="20">
        <f>'Portfolio Metrics'!J6</f>
        <v>365</v>
      </c>
    </row>
    <row r="7" spans="2:15" x14ac:dyDescent="0.15">
      <c r="J7" s="28"/>
    </row>
    <row r="8" spans="2:15" x14ac:dyDescent="0.15">
      <c r="B8" s="1" t="str">
        <f>'Portfolio Metrics'!B8</f>
        <v>Days in Year</v>
      </c>
      <c r="D8" s="20">
        <f>+Returns!G6</f>
        <v>365</v>
      </c>
      <c r="H8" s="1" t="str">
        <f>'Portfolio Metrics'!H8</f>
        <v>Days</v>
      </c>
      <c r="J8" s="20">
        <f ca="1">COUNT(INDIRECT($J$2&amp;$N8&amp;$J$3&amp;":"&amp;$N8&amp;$J$4))</f>
        <v>581</v>
      </c>
      <c r="N8" s="2" t="s">
        <v>103</v>
      </c>
    </row>
    <row r="10" spans="2:15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5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5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5" x14ac:dyDescent="0.15">
      <c r="B14" t="s">
        <v>84</v>
      </c>
      <c r="E14" s="17">
        <f ca="1">AVERAGE(Returns!O19:O383)</f>
        <v>-1.3710213252673673E-3</v>
      </c>
      <c r="F14" s="17">
        <f ca="1">((1+E14)^$D$8)-1</f>
        <v>-0.39393385138985637</v>
      </c>
      <c r="H14" t="s">
        <v>84</v>
      </c>
      <c r="K14" s="17">
        <f ca="1">AVERAGE(INDIRECT($J$2&amp;$N14&amp;$J$3&amp;":"&amp;$N14&amp;$J$4))</f>
        <v>-5.8869344367479616E-5</v>
      </c>
      <c r="L14" s="17">
        <f ca="1">((1+K14)^$J$6)-1</f>
        <v>-2.1258722105249372E-2</v>
      </c>
      <c r="N14" s="2" t="s">
        <v>108</v>
      </c>
    </row>
    <row r="15" spans="2:15" x14ac:dyDescent="0.15">
      <c r="N15" s="35"/>
    </row>
    <row r="16" spans="2:15" x14ac:dyDescent="0.15">
      <c r="B16" t="s">
        <v>85</v>
      </c>
      <c r="E16" s="17">
        <f ca="1">_xlfn.VAR.S(Returns!O19:O383)</f>
        <v>5.8362221819249615E-5</v>
      </c>
      <c r="F16" s="17">
        <f ca="1">((1+E16)^$D$8)-1</f>
        <v>2.1530087796552966E-2</v>
      </c>
      <c r="H16" t="s">
        <v>85</v>
      </c>
      <c r="K16" s="17">
        <f ca="1">_xlfn.VAR.S(INDIRECT($J$2&amp;$N16&amp;$J$3&amp;":"&amp;$N16&amp;$J$4))</f>
        <v>1.8956300055873437E-5</v>
      </c>
      <c r="L16" s="17">
        <f ca="1">((1+K16)^$J$6)-1</f>
        <v>6.9429754110847952E-3</v>
      </c>
      <c r="N16" s="2" t="s">
        <v>108</v>
      </c>
    </row>
    <row r="17" spans="2:15" ht="10.5" customHeight="1" x14ac:dyDescent="0.15">
      <c r="B17" t="s">
        <v>86</v>
      </c>
      <c r="E17" s="17">
        <f ca="1">SQRT(E16)</f>
        <v>7.639517119507595E-3</v>
      </c>
      <c r="F17" s="17">
        <f ca="1">SQRT(F16)</f>
        <v>0.14673134565099907</v>
      </c>
      <c r="H17" t="s">
        <v>86</v>
      </c>
      <c r="K17" s="17">
        <f ca="1">SQRT(K16)</f>
        <v>4.3538833305307384E-3</v>
      </c>
      <c r="L17" s="17">
        <f ca="1">SQRT(L16)</f>
        <v>8.3324518666985384E-2</v>
      </c>
      <c r="N17" s="35"/>
    </row>
    <row r="18" spans="2:15" ht="10.5" customHeight="1" x14ac:dyDescent="0.15">
      <c r="E18" s="17"/>
      <c r="F18" s="17"/>
      <c r="K18" s="17"/>
      <c r="L18" s="17"/>
      <c r="N18" s="35"/>
    </row>
    <row r="19" spans="2:15" s="1" customFormat="1" ht="10.5" customHeight="1" x14ac:dyDescent="0.15">
      <c r="B19" s="56" t="s">
        <v>87</v>
      </c>
      <c r="C19" s="56"/>
      <c r="D19" s="56"/>
      <c r="E19" s="57"/>
      <c r="F19" s="64">
        <f ca="1">+F14/F17</f>
        <v>-2.6847286763581462</v>
      </c>
      <c r="H19" s="56" t="s">
        <v>87</v>
      </c>
      <c r="I19" s="56"/>
      <c r="J19" s="56"/>
      <c r="K19" s="57"/>
      <c r="L19" s="64">
        <f ca="1">+L14/L17</f>
        <v>-0.25513165206764582</v>
      </c>
      <c r="N19" s="63"/>
    </row>
    <row r="20" spans="2:15" ht="10.5" customHeight="1" x14ac:dyDescent="0.15">
      <c r="E20" s="17"/>
      <c r="F20" s="17"/>
      <c r="K20" s="17"/>
      <c r="L20" s="17"/>
      <c r="N20" s="35"/>
    </row>
    <row r="21" spans="2:15" ht="10.5" customHeight="1" x14ac:dyDescent="0.15">
      <c r="B21" t="s">
        <v>64</v>
      </c>
      <c r="E21" s="17">
        <f ca="1">'Portfolio Metrics'!E20</f>
        <v>1.5748074006787422E-5</v>
      </c>
      <c r="F21" s="17">
        <f ca="1">'Portfolio Metrics'!F20</f>
        <v>5.7480470124774089E-3</v>
      </c>
      <c r="H21" t="s">
        <v>64</v>
      </c>
      <c r="K21" s="17">
        <f ca="1">'Portfolio Metrics'!K20</f>
        <v>3.1211553551036582E-5</v>
      </c>
      <c r="L21" s="17">
        <f ca="1">'Portfolio Metrics'!L20</f>
        <v>1.1392217046128352E-2</v>
      </c>
      <c r="N21" s="35"/>
    </row>
    <row r="22" spans="2:15" ht="10.5" customHeight="1" x14ac:dyDescent="0.15">
      <c r="B22" t="s">
        <v>65</v>
      </c>
      <c r="E22" s="17">
        <f ca="1">SQRT(E21)</f>
        <v>3.9683843068416928E-3</v>
      </c>
      <c r="F22" s="17">
        <f ca="1">SQRT(F21)</f>
        <v>7.5815875728487164E-2</v>
      </c>
      <c r="H22" t="s">
        <v>65</v>
      </c>
      <c r="K22" s="17">
        <f ca="1">SQRT(K21)</f>
        <v>5.586730130500003E-3</v>
      </c>
      <c r="L22" s="17">
        <f ca="1">SQRT(L21)</f>
        <v>0.10673432927661256</v>
      </c>
      <c r="N22" s="35"/>
    </row>
    <row r="23" spans="2:15" ht="10.5" customHeight="1" x14ac:dyDescent="0.15">
      <c r="E23" s="17"/>
      <c r="F23" s="17"/>
      <c r="K23" s="17"/>
      <c r="L23" s="17"/>
      <c r="N23" s="35"/>
    </row>
    <row r="24" spans="2:15" ht="10.5" customHeight="1" x14ac:dyDescent="0.15">
      <c r="B24" t="s">
        <v>88</v>
      </c>
      <c r="E24" s="17">
        <f>_xlfn.VAR.S(Returns!N19:N383)</f>
        <v>3.7512160871839703E-5</v>
      </c>
      <c r="F24" s="17">
        <f>+E24*$D$8</f>
        <v>1.3691938718221492E-2</v>
      </c>
      <c r="H24" t="s">
        <v>88</v>
      </c>
      <c r="K24" s="17">
        <f ca="1">_xlfn.VAR.S(INDIRECT($J$2&amp;$N24&amp;$J$3&amp;":"&amp;$N24&amp;$J$4))</f>
        <v>7.3094957291481194E-5</v>
      </c>
      <c r="L24" s="17">
        <f ca="1">+K24*$J$6</f>
        <v>2.6679659411390635E-2</v>
      </c>
      <c r="N24" s="2" t="s">
        <v>110</v>
      </c>
    </row>
    <row r="25" spans="2:15" ht="10.5" customHeight="1" x14ac:dyDescent="0.15">
      <c r="B25" t="s">
        <v>89</v>
      </c>
      <c r="E25" s="17">
        <f>SQRT(E24)</f>
        <v>6.1247172074994369E-3</v>
      </c>
      <c r="F25" s="17">
        <f>SQRT(F24)</f>
        <v>0.11701255795093743</v>
      </c>
      <c r="H25" t="s">
        <v>89</v>
      </c>
      <c r="K25" s="17">
        <f ca="1">SQRT(K24)</f>
        <v>8.5495588945559749E-3</v>
      </c>
      <c r="L25" s="17">
        <f ca="1">SQRT(L24)</f>
        <v>0.1633390933346657</v>
      </c>
      <c r="N25" s="35"/>
    </row>
    <row r="26" spans="2:15" ht="10.5" customHeight="1" x14ac:dyDescent="0.15">
      <c r="E26" s="17"/>
      <c r="F26" s="17"/>
      <c r="K26" s="17"/>
      <c r="L26" s="17"/>
      <c r="N26" s="35"/>
    </row>
    <row r="27" spans="2:15" ht="10.5" customHeight="1" x14ac:dyDescent="0.15">
      <c r="B27" t="s">
        <v>148</v>
      </c>
      <c r="E27" s="17">
        <f ca="1">_xlfn.COVARIANCE.S(Returns!J19:J383,Returns!N19:N383)</f>
        <v>3.7670681512656554E-5</v>
      </c>
      <c r="F27" s="17">
        <f ca="1">+E27*$D$8</f>
        <v>1.3749798752119641E-2</v>
      </c>
      <c r="H27" t="s">
        <v>148</v>
      </c>
      <c r="K27" s="17">
        <f ca="1">_xlfn.COVARIANCE.S(INDIRECT($J$2&amp;$N27&amp;$J$3&amp;":"&amp;$N27&amp;$J$4),INDIRECT($J$2&amp;$O27&amp;$J$3&amp;":"&amp;$O27&amp;$J$4))</f>
        <v>6.3989133305581228E-5</v>
      </c>
      <c r="L27" s="17">
        <f ca="1">+K27*$J$6</f>
        <v>2.3356033656537149E-2</v>
      </c>
      <c r="N27" s="2" t="s">
        <v>104</v>
      </c>
      <c r="O27" s="2" t="s">
        <v>110</v>
      </c>
    </row>
    <row r="28" spans="2:15" ht="10.5" customHeight="1" x14ac:dyDescent="0.15">
      <c r="E28" s="17"/>
      <c r="F28" s="17"/>
      <c r="K28" s="17"/>
      <c r="L28" s="17"/>
      <c r="N28" s="35"/>
    </row>
    <row r="29" spans="2:15" s="1" customFormat="1" ht="10.5" customHeight="1" x14ac:dyDescent="0.15">
      <c r="B29" s="56" t="s">
        <v>90</v>
      </c>
      <c r="C29" s="56"/>
      <c r="D29" s="56"/>
      <c r="E29" s="57"/>
      <c r="F29" s="64">
        <f ca="1">+F27/F24</f>
        <v>1.0042258466889826</v>
      </c>
      <c r="H29" s="56" t="s">
        <v>90</v>
      </c>
      <c r="I29" s="56"/>
      <c r="J29" s="56"/>
      <c r="K29" s="57"/>
      <c r="L29" s="64">
        <f ca="1">+L27/L24</f>
        <v>0.87542473074320826</v>
      </c>
      <c r="N29" s="63"/>
    </row>
    <row r="30" spans="2:15" ht="10.5" customHeight="1" x14ac:dyDescent="0.15">
      <c r="E30" s="17"/>
      <c r="F30" s="17"/>
      <c r="K30" s="17"/>
      <c r="L30" s="17"/>
      <c r="N30" s="35"/>
    </row>
    <row r="31" spans="2:15" ht="10.5" customHeight="1" x14ac:dyDescent="0.15">
      <c r="B31" t="s">
        <v>63</v>
      </c>
      <c r="E31" s="17">
        <f ca="1">+'Portfolio Metrics'!E15</f>
        <v>-1.8102828171411028E-4</v>
      </c>
      <c r="F31" s="17">
        <f ca="1">+'Portfolio Metrics'!F15</f>
        <v>-6.3945244077681762E-2</v>
      </c>
      <c r="H31" t="s">
        <v>63</v>
      </c>
      <c r="K31" s="17">
        <f ca="1">+'Portfolio Metrics'!K15</f>
        <v>5.4627414750992472E-5</v>
      </c>
      <c r="L31" s="17">
        <f ca="1">+'Portfolio Metrics'!L15</f>
        <v>2.0138560600037492E-2</v>
      </c>
      <c r="N31" s="35"/>
    </row>
    <row r="32" spans="2:15" ht="10.5" customHeight="1" x14ac:dyDescent="0.15">
      <c r="B32" t="s">
        <v>91</v>
      </c>
      <c r="E32" s="17">
        <f>AVERAGE(Returns!N19:N383)</f>
        <v>5.473426434681655E-4</v>
      </c>
      <c r="F32" s="17">
        <f>((1+E32)^$D$8)-1</f>
        <v>0.22106742011503089</v>
      </c>
      <c r="H32" t="s">
        <v>91</v>
      </c>
      <c r="K32" s="17">
        <f ca="1">AVERAGE(INDIRECT($J$2&amp;$N32&amp;$J$3&amp;":"&amp;$N32&amp;$J$4))</f>
        <v>1.1349675911847209E-4</v>
      </c>
      <c r="L32" s="17">
        <f ca="1">((1+K32)^$J$6)-1</f>
        <v>4.2293909459307555E-2</v>
      </c>
      <c r="N32" s="2" t="s">
        <v>110</v>
      </c>
    </row>
    <row r="33" spans="2:14" ht="10.5" customHeight="1" x14ac:dyDescent="0.15">
      <c r="E33" s="17"/>
      <c r="F33" s="17"/>
      <c r="K33" s="17"/>
      <c r="L33" s="17"/>
      <c r="N33" s="35"/>
    </row>
    <row r="34" spans="2:14" s="1" customFormat="1" ht="10.5" customHeight="1" x14ac:dyDescent="0.15">
      <c r="B34" s="56" t="s">
        <v>92</v>
      </c>
      <c r="C34" s="56"/>
      <c r="D34" s="56"/>
      <c r="E34" s="57"/>
      <c r="F34" s="57">
        <f ca="1">F31-(F29*F32)</f>
        <v>-0.28594686121804769</v>
      </c>
      <c r="H34" s="56" t="s">
        <v>92</v>
      </c>
      <c r="I34" s="56"/>
      <c r="J34" s="56"/>
      <c r="K34" s="57"/>
      <c r="L34" s="57">
        <f ca="1">L31-(L29*L32)</f>
        <v>-1.6886573700454453E-2</v>
      </c>
      <c r="N34" s="63"/>
    </row>
    <row r="35" spans="2:14" ht="10.5" customHeight="1" x14ac:dyDescent="0.15"/>
    <row r="36" spans="2:14" x14ac:dyDescent="0.15">
      <c r="L36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65"/>
  <sheetViews>
    <sheetView showGridLines="0" showRowColHeaders="0" topLeftCell="A4" zoomScale="84" zoomScaleNormal="55" workbookViewId="0">
      <selection activeCell="W28" sqref="W28"/>
    </sheetView>
  </sheetViews>
  <sheetFormatPr baseColWidth="10" defaultColWidth="9" defaultRowHeight="11" x14ac:dyDescent="0.15"/>
  <sheetData>
    <row r="65" spans="1:1" ht="13" x14ac:dyDescent="0.15">
      <c r="A65" s="8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Transactions (Raw)</vt:lpstr>
      <vt:lpstr>Transactions (Dated)</vt:lpstr>
      <vt:lpstr>Share Values</vt:lpstr>
      <vt:lpstr>Portfolio Holdings</vt:lpstr>
      <vt:lpstr>Industry Breakdown</vt:lpstr>
      <vt:lpstr>Returns</vt:lpstr>
      <vt:lpstr>Portfolio Metrics</vt:lpstr>
      <vt:lpstr>Vs. Benchmark</vt:lpstr>
      <vt:lpstr>Since Establishment</vt:lpstr>
      <vt:lpstr>ANNUAL Return</vt:lpstr>
      <vt:lpstr>'Portfolio Holdings'!Print_Area</vt:lpstr>
      <vt:lpstr>'Portfolio Metrics'!Print_Area</vt:lpstr>
      <vt:lpstr>'Vs. Benchmark'!Print_Area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Justinne</dc:creator>
  <cp:lastModifiedBy>Microsoft Office User</cp:lastModifiedBy>
  <cp:lastPrinted>2016-03-07T19:55:37Z</cp:lastPrinted>
  <dcterms:created xsi:type="dcterms:W3CDTF">2016-03-02T19:42:06Z</dcterms:created>
  <dcterms:modified xsi:type="dcterms:W3CDTF">2018-11-15T17:55:44Z</dcterms:modified>
</cp:coreProperties>
</file>